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drawings/drawing5.xml" ContentType="application/vnd.openxmlformats-officedocument.drawing+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drawings/drawing11.xml" ContentType="application/vnd.openxmlformats-officedocument.drawing+xml"/>
  <Override PartName="/xl/charts/chart28.xml" ContentType="application/vnd.openxmlformats-officedocument.drawingml.chart+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3.xml" ContentType="application/vnd.openxmlformats-officedocument.drawing+xml"/>
  <Override PartName="/xl/charts/chart31.xml" ContentType="application/vnd.openxmlformats-officedocument.drawingml.chart+xml"/>
  <Override PartName="/xl/drawings/drawing14.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8_{02EB49C7-A00C-40EB-9B16-D210E8C750FC}" xr6:coauthVersionLast="47" xr6:coauthVersionMax="47" xr10:uidLastSave="{00000000-0000-0000-0000-000000000000}"/>
  <bookViews>
    <workbookView xWindow="-108" yWindow="-108" windowWidth="23256" windowHeight="12576" tabRatio="762" xr2:uid="{00000000-000D-0000-FFFF-FFFF00000000}"/>
  </bookViews>
  <sheets>
    <sheet name="Notice" sheetId="26" r:id="rId1"/>
    <sheet name="DATA &gt;&gt;" sheetId="5" r:id="rId2"/>
    <sheet name="Base Produits" sheetId="67" state="hidden" r:id="rId3"/>
    <sheet name="PT Storengy" sheetId="13" r:id="rId4"/>
    <sheet name="PTC NaTran" sheetId="38" r:id="rId5"/>
    <sheet name="Results" sheetId="27" r:id="rId6"/>
    <sheet name="Calculs &gt;&gt;" sheetId="74" r:id="rId7"/>
    <sheet name="Serene_A_I" sheetId="11" r:id="rId8"/>
    <sheet name="Serene_A_W" sheetId="29" r:id="rId9"/>
    <sheet name="Atlantique_I" sheetId="14" r:id="rId10"/>
    <sheet name="Atlantique_W" sheetId="33" r:id="rId11"/>
    <sheet name="Serene_N_I" sheetId="28" r:id="rId12"/>
    <sheet name="Serene_N_W" sheetId="30" r:id="rId13"/>
    <sheet name="Nord-Est_I" sheetId="68" r:id="rId14"/>
    <sheet name="Nord-Est_W" sheetId="69" r:id="rId15"/>
    <sheet name="Saline_I" sheetId="17" r:id="rId16"/>
    <sheet name="Saline_W" sheetId="31" r:id="rId17"/>
    <sheet name="Sud-Est_I" sheetId="70" r:id="rId18"/>
    <sheet name="Sud-Est_W" sheetId="71" r:id="rId19"/>
    <sheet name="Sediane_N_I" sheetId="16" r:id="rId20"/>
    <sheet name="Sediane_N_W" sheetId="32" r:id="rId21"/>
    <sheet name="Nord-Ouest_I" sheetId="72" r:id="rId22"/>
    <sheet name="Nord-Ouest_W" sheetId="73" r:id="rId23"/>
  </sheets>
  <definedNames>
    <definedName name="_xlnm._FilterDatabase" localSheetId="9" hidden="1">Atlantique_I!$A$16:$O$231</definedName>
    <definedName name="_xlnm._FilterDatabase" localSheetId="10" hidden="1">Atlantique_W!$A$16:$U$231</definedName>
    <definedName name="_xlnm._FilterDatabase" localSheetId="13" hidden="1">'Nord-Est_I'!$A$16:$O$231</definedName>
    <definedName name="_xlnm._FilterDatabase" localSheetId="14" hidden="1">'Nord-Est_W'!$A$16:$V$231</definedName>
    <definedName name="_xlnm._FilterDatabase" localSheetId="21" hidden="1">'Nord-Ouest_I'!$A$16:$O$231</definedName>
    <definedName name="_xlnm._FilterDatabase" localSheetId="22" hidden="1">'Nord-Ouest_W'!$A$16:$U$213</definedName>
    <definedName name="_xlnm._FilterDatabase" localSheetId="3" hidden="1">'PT Storengy'!$A$7:$BC$7</definedName>
    <definedName name="_xlnm._FilterDatabase" localSheetId="4" hidden="1">'PTC NaTran'!$A$6:$T$11006</definedName>
    <definedName name="_xlnm._FilterDatabase" localSheetId="17" hidden="1">'Sud-Est_I'!$A$16:$O$231</definedName>
    <definedName name="_xlnm._FilterDatabase" localSheetId="18" hidden="1">'Sud-Est_W'!$A$16:$U$231</definedName>
    <definedName name="liste_produits">"'Liste produits'!$A$3:$A$8"</definedName>
    <definedName name="Mercure_Addin_Mark_0c2de7ab_6013_4fe3_a6b9_4e42e028fde5" localSheetId="15">Saline_I!#REF!</definedName>
    <definedName name="Mercure_Addin_Mark_0c2de7ab_6013_4fe3_a6b9_4e42e028fde5" localSheetId="16">Saline_W!#REF!</definedName>
    <definedName name="Mercure_Addin_Mark_2f3e0e57_3fd8_4fe6_ac89_49f4b132f0cb" localSheetId="19">Sediane_N_I!#REF!</definedName>
    <definedName name="Mercure_Addin_Mark_2f3e0e57_3fd8_4fe6_ac89_49f4b132f0cb" localSheetId="20">Sediane_N_W!#REF!</definedName>
    <definedName name="Mercure_Addin_Mark_5511f7e8_6642_49c7_a320_49cbe7925b05" localSheetId="7">Serene_A_I!#REF!</definedName>
    <definedName name="Mercure_Addin_Mark_5511f7e8_6642_49c7_a320_49cbe7925b05" localSheetId="8">Serene_A_W!#REF!</definedName>
    <definedName name="Mercure_Addin_Mark_5511f7e8_6642_49c7_a320_49cbe7925b05" localSheetId="11">Serene_N_I!#REF!</definedName>
    <definedName name="Mercure_Addin_Mark_5511f7e8_6642_49c7_a320_49cbe7925b05" localSheetId="12">Serene_N_W!#REF!</definedName>
    <definedName name="_xlnm.Print_Area" localSheetId="15">Saline_I!$G$1:$V$62</definedName>
    <definedName name="_xlnm.Print_Area" localSheetId="16">Saline_W!$G$1:$V$53</definedName>
    <definedName name="_xlnm.Print_Area" localSheetId="19">Sediane_N_I!$G$1:$U$75</definedName>
    <definedName name="_xlnm.Print_Area" localSheetId="20">Sediane_N_W!$G$1:$U$67</definedName>
    <definedName name="_xlnm.Print_Area" localSheetId="7">Serene_A_I!$G$1:$AG$75</definedName>
    <definedName name="_xlnm.Print_Area" localSheetId="8">Serene_A_W!$G$1:$AA$66</definedName>
    <definedName name="_xlnm.Print_Area" localSheetId="11">Serene_N_I!$G$1:$AA$75</definedName>
    <definedName name="_xlnm.Print_Area" localSheetId="12">Serene_N_W!$G$1:$AA$66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4" i="27" l="1"/>
  <c r="L4" i="27"/>
  <c r="G14" i="27"/>
  <c r="M4" i="27" l="1"/>
  <c r="M225" i="27"/>
  <c r="G235" i="27" l="1"/>
  <c r="G240" i="27"/>
  <c r="J234" i="27"/>
  <c r="J235" i="27"/>
  <c r="J223" i="27"/>
  <c r="G223" i="27"/>
  <c r="G222" i="27"/>
  <c r="D222" i="27"/>
  <c r="D223" i="27"/>
  <c r="A17" i="71" l="1"/>
  <c r="F6" i="70" l="1"/>
  <c r="F6" i="72"/>
  <c r="F6" i="68"/>
  <c r="L24" i="27" l="1"/>
  <c r="K24" i="27"/>
  <c r="L19" i="27"/>
  <c r="K19" i="27"/>
  <c r="L14" i="27"/>
  <c r="K14" i="27"/>
  <c r="L9" i="27"/>
  <c r="K9" i="27"/>
  <c r="A17" i="72" l="1"/>
  <c r="A17" i="70"/>
  <c r="A17" i="68"/>
  <c r="A17" i="14"/>
  <c r="E17" i="14" s="1" a="1"/>
  <c r="E17" i="14" s="1"/>
  <c r="A17" i="69"/>
  <c r="A17" i="33"/>
  <c r="D8" i="28" l="1"/>
  <c r="A17" i="73" l="1"/>
  <c r="V36" i="16"/>
  <c r="Q36" i="16"/>
  <c r="L36" i="16"/>
  <c r="G36" i="16"/>
  <c r="A35" i="16"/>
  <c r="A34" i="16" s="1"/>
  <c r="A33" i="16"/>
  <c r="A32" i="16" s="1"/>
  <c r="A31" i="16"/>
  <c r="A29" i="16"/>
  <c r="A28" i="16" s="1"/>
  <c r="V27" i="16"/>
  <c r="Q27" i="16"/>
  <c r="L27" i="16"/>
  <c r="G27" i="16"/>
  <c r="V24" i="16"/>
  <c r="Q24" i="16"/>
  <c r="L24" i="16"/>
  <c r="G24" i="16"/>
  <c r="A22" i="16"/>
  <c r="A21" i="16" s="1"/>
  <c r="A20" i="16"/>
  <c r="A18" i="16"/>
  <c r="A16" i="16"/>
  <c r="V15" i="16"/>
  <c r="Q15" i="16"/>
  <c r="L15" i="16"/>
  <c r="G15" i="16"/>
  <c r="V36" i="17"/>
  <c r="Q36" i="17"/>
  <c r="L36" i="17"/>
  <c r="G36" i="17"/>
  <c r="A35" i="17"/>
  <c r="A33" i="17"/>
  <c r="A32" i="17" s="1"/>
  <c r="A31" i="17"/>
  <c r="A29" i="17"/>
  <c r="A28" i="17" s="1"/>
  <c r="V27" i="17"/>
  <c r="Q27" i="17"/>
  <c r="L27" i="17"/>
  <c r="G27" i="17"/>
  <c r="V24" i="17"/>
  <c r="Q24" i="17"/>
  <c r="L24" i="17"/>
  <c r="G24" i="17"/>
  <c r="A22" i="17"/>
  <c r="A20" i="17"/>
  <c r="A18" i="17"/>
  <c r="A17" i="17" s="1"/>
  <c r="A16" i="17"/>
  <c r="V15" i="17"/>
  <c r="Q15" i="17"/>
  <c r="L15" i="17"/>
  <c r="G15" i="17"/>
  <c r="V36" i="28"/>
  <c r="Q36" i="28"/>
  <c r="L36" i="28"/>
  <c r="G36" i="28"/>
  <c r="A35" i="28"/>
  <c r="A33" i="28"/>
  <c r="A32" i="28" s="1"/>
  <c r="A31" i="28"/>
  <c r="A29" i="28"/>
  <c r="A28" i="28" s="1"/>
  <c r="V27" i="28"/>
  <c r="Q27" i="28"/>
  <c r="L27" i="28"/>
  <c r="G27" i="28"/>
  <c r="V24" i="28"/>
  <c r="Q24" i="28"/>
  <c r="L24" i="28"/>
  <c r="G24" i="28"/>
  <c r="A22" i="28"/>
  <c r="A20" i="28"/>
  <c r="A18" i="28"/>
  <c r="A17" i="28" s="1"/>
  <c r="A16" i="28"/>
  <c r="V15" i="28"/>
  <c r="Q15" i="28"/>
  <c r="L15" i="28"/>
  <c r="G15" i="28"/>
  <c r="V36" i="11"/>
  <c r="V27" i="11"/>
  <c r="V24" i="11"/>
  <c r="V15" i="11"/>
  <c r="Q36" i="11"/>
  <c r="Q27" i="11"/>
  <c r="Q24" i="11"/>
  <c r="Q15" i="11"/>
  <c r="L36" i="11"/>
  <c r="L27" i="11"/>
  <c r="L24" i="11"/>
  <c r="L15" i="11"/>
  <c r="Q34" i="16" l="1"/>
  <c r="V34" i="16"/>
  <c r="L34" i="16"/>
  <c r="G34" i="16"/>
  <c r="G31" i="28"/>
  <c r="L31" i="28"/>
  <c r="Q31" i="28"/>
  <c r="V31" i="28"/>
  <c r="V28" i="17"/>
  <c r="Q28" i="17"/>
  <c r="L28" i="17"/>
  <c r="G28" i="17"/>
  <c r="V16" i="17"/>
  <c r="Q16" i="17"/>
  <c r="L16" i="17"/>
  <c r="G16" i="17"/>
  <c r="V17" i="17"/>
  <c r="Q17" i="17"/>
  <c r="L17" i="17"/>
  <c r="G17" i="17"/>
  <c r="V16" i="16"/>
  <c r="Q16" i="16"/>
  <c r="L16" i="16"/>
  <c r="G16" i="16"/>
  <c r="G29" i="28"/>
  <c r="L29" i="28"/>
  <c r="Q29" i="28"/>
  <c r="V29" i="28"/>
  <c r="Q33" i="28"/>
  <c r="G33" i="28"/>
  <c r="L33" i="28"/>
  <c r="V33" i="28"/>
  <c r="V32" i="17"/>
  <c r="Q32" i="17"/>
  <c r="L32" i="17"/>
  <c r="G32" i="17"/>
  <c r="G22" i="16"/>
  <c r="V22" i="16"/>
  <c r="Q22" i="16"/>
  <c r="L22" i="16"/>
  <c r="V28" i="16"/>
  <c r="Q28" i="16"/>
  <c r="L28" i="16"/>
  <c r="G28" i="16"/>
  <c r="Q33" i="16"/>
  <c r="V33" i="16"/>
  <c r="L33" i="16"/>
  <c r="G33" i="16"/>
  <c r="V17" i="28"/>
  <c r="Q17" i="28"/>
  <c r="L17" i="28"/>
  <c r="G17" i="28"/>
  <c r="L31" i="17"/>
  <c r="V31" i="17"/>
  <c r="Q31" i="17"/>
  <c r="G31" i="17"/>
  <c r="V29" i="17"/>
  <c r="Q29" i="17"/>
  <c r="L29" i="17"/>
  <c r="G29" i="17"/>
  <c r="V18" i="28"/>
  <c r="Q18" i="28"/>
  <c r="L18" i="28"/>
  <c r="G18" i="28"/>
  <c r="V22" i="28"/>
  <c r="G22" i="28"/>
  <c r="Q22" i="28"/>
  <c r="L22" i="28"/>
  <c r="V18" i="17"/>
  <c r="Q18" i="17"/>
  <c r="L18" i="17"/>
  <c r="G18" i="17"/>
  <c r="V18" i="16"/>
  <c r="Q18" i="16"/>
  <c r="L18" i="16"/>
  <c r="G18" i="16"/>
  <c r="G28" i="28"/>
  <c r="L28" i="28"/>
  <c r="Q28" i="28"/>
  <c r="V28" i="28"/>
  <c r="Q31" i="16"/>
  <c r="V31" i="16"/>
  <c r="G31" i="16"/>
  <c r="L31" i="16"/>
  <c r="V22" i="17"/>
  <c r="G22" i="17"/>
  <c r="Q22" i="17"/>
  <c r="L22" i="17"/>
  <c r="A19" i="16"/>
  <c r="V20" i="16"/>
  <c r="Q20" i="16"/>
  <c r="L20" i="16"/>
  <c r="G20" i="16"/>
  <c r="V29" i="16"/>
  <c r="Q29" i="16"/>
  <c r="L29" i="16"/>
  <c r="G29" i="16"/>
  <c r="V20" i="17"/>
  <c r="Q20" i="17"/>
  <c r="L20" i="17"/>
  <c r="G20" i="17"/>
  <c r="V21" i="16"/>
  <c r="L21" i="16"/>
  <c r="Q21" i="16"/>
  <c r="G21" i="16"/>
  <c r="V20" i="28"/>
  <c r="Q20" i="28"/>
  <c r="L20" i="28"/>
  <c r="G20" i="28"/>
  <c r="G32" i="28"/>
  <c r="L32" i="28"/>
  <c r="Q32" i="28"/>
  <c r="V32" i="28"/>
  <c r="L35" i="28"/>
  <c r="V35" i="28"/>
  <c r="Q35" i="28"/>
  <c r="G35" i="28"/>
  <c r="V33" i="17"/>
  <c r="Q33" i="17"/>
  <c r="G33" i="17"/>
  <c r="L33" i="17"/>
  <c r="G35" i="16"/>
  <c r="V35" i="16"/>
  <c r="Q35" i="16"/>
  <c r="L35" i="16"/>
  <c r="V35" i="17"/>
  <c r="Q35" i="17"/>
  <c r="G35" i="17"/>
  <c r="L35" i="17"/>
  <c r="V32" i="16"/>
  <c r="Q32" i="16"/>
  <c r="L32" i="16"/>
  <c r="G32" i="16"/>
  <c r="V16" i="28"/>
  <c r="Q16" i="28"/>
  <c r="L16" i="28"/>
  <c r="G16" i="28"/>
  <c r="A30" i="17"/>
  <c r="A17" i="16"/>
  <c r="A30" i="16"/>
  <c r="A21" i="17"/>
  <c r="A34" i="17"/>
  <c r="A19" i="17"/>
  <c r="A30" i="28"/>
  <c r="A21" i="28"/>
  <c r="A19" i="28"/>
  <c r="A34" i="28"/>
  <c r="A18" i="73"/>
  <c r="A19" i="73" s="1"/>
  <c r="E5" i="73"/>
  <c r="S16" i="72"/>
  <c r="E5" i="72"/>
  <c r="A18" i="71"/>
  <c r="E5" i="71"/>
  <c r="E5" i="70"/>
  <c r="A18" i="69"/>
  <c r="A19" i="69" s="1"/>
  <c r="A20" i="69" s="1"/>
  <c r="A21" i="69" s="1"/>
  <c r="A22" i="69" s="1"/>
  <c r="E5" i="69"/>
  <c r="F16" i="68"/>
  <c r="E5" i="68"/>
  <c r="W3" i="16"/>
  <c r="V3" i="16"/>
  <c r="W16" i="16" s="1"/>
  <c r="Q3" i="16"/>
  <c r="M3" i="16"/>
  <c r="L3" i="16"/>
  <c r="H3" i="16"/>
  <c r="G3" i="16"/>
  <c r="AJ41" i="16"/>
  <c r="AJ42" i="16" s="1"/>
  <c r="W3" i="17"/>
  <c r="V3" i="17"/>
  <c r="W18" i="17" s="1"/>
  <c r="R3" i="17"/>
  <c r="Q3" i="17"/>
  <c r="L3" i="17"/>
  <c r="H3" i="17"/>
  <c r="G3" i="17"/>
  <c r="H33" i="17" s="1"/>
  <c r="AJ41" i="17"/>
  <c r="AJ42" i="17" s="1"/>
  <c r="W3" i="28"/>
  <c r="M3" i="28"/>
  <c r="H3" i="28"/>
  <c r="V3" i="28"/>
  <c r="W31" i="28" s="1"/>
  <c r="Q3" i="28"/>
  <c r="R35" i="28" s="1"/>
  <c r="L3" i="28"/>
  <c r="M16" i="28" s="1"/>
  <c r="G3" i="28"/>
  <c r="H31" i="28" s="1"/>
  <c r="AJ41" i="28"/>
  <c r="AJ42" i="28" s="1"/>
  <c r="AJ43" i="28" s="1"/>
  <c r="AJ44" i="28" s="1"/>
  <c r="G2" i="70" a="1"/>
  <c r="H3" i="70" a="1"/>
  <c r="F3" i="68" a="1"/>
  <c r="I2" i="68" a="1"/>
  <c r="I2" i="72" a="1"/>
  <c r="F2" i="72" a="1"/>
  <c r="G3" i="68" a="1"/>
  <c r="F3" i="70" a="1"/>
  <c r="F2" i="70" a="1"/>
  <c r="I3" i="70" a="1"/>
  <c r="H2" i="72" a="1"/>
  <c r="F2" i="68" a="1"/>
  <c r="I2" i="70" a="1"/>
  <c r="H2" i="70" a="1"/>
  <c r="G3" i="72" a="1"/>
  <c r="G2" i="68" a="1"/>
  <c r="F3" i="72" a="1"/>
  <c r="G2" i="72" a="1"/>
  <c r="I3" i="72" a="1"/>
  <c r="I3" i="68" a="1"/>
  <c r="H2" i="68" a="1"/>
  <c r="H19" i="16" l="1"/>
  <c r="F209" i="27"/>
  <c r="F214" i="27"/>
  <c r="F213" i="27"/>
  <c r="F212" i="27"/>
  <c r="F210" i="27"/>
  <c r="F211" i="27"/>
  <c r="Y27" i="17"/>
  <c r="I209" i="27"/>
  <c r="I214" i="27"/>
  <c r="I213" i="27"/>
  <c r="I212" i="27"/>
  <c r="I210" i="27"/>
  <c r="I211" i="27"/>
  <c r="Y27" i="16"/>
  <c r="L209" i="27"/>
  <c r="L214" i="27"/>
  <c r="L213" i="27"/>
  <c r="L212" i="27"/>
  <c r="L210" i="27"/>
  <c r="L211" i="27"/>
  <c r="I205" i="27"/>
  <c r="I203" i="27"/>
  <c r="I208" i="27"/>
  <c r="I207" i="27"/>
  <c r="I206" i="27"/>
  <c r="I204" i="27"/>
  <c r="O27" i="16"/>
  <c r="O27" i="28"/>
  <c r="J27" i="16"/>
  <c r="H17" i="17"/>
  <c r="J17" i="17" s="1"/>
  <c r="W16" i="28"/>
  <c r="H33" i="16"/>
  <c r="M20" i="28"/>
  <c r="H34" i="16"/>
  <c r="R22" i="28"/>
  <c r="Y18" i="17"/>
  <c r="H16" i="17"/>
  <c r="J16" i="17" s="1"/>
  <c r="S6" i="17"/>
  <c r="T7" i="17" s="1"/>
  <c r="R18" i="17"/>
  <c r="T18" i="17" s="1"/>
  <c r="R32" i="17"/>
  <c r="T32" i="17" s="1"/>
  <c r="R29" i="17"/>
  <c r="T29" i="17" s="1"/>
  <c r="M22" i="16"/>
  <c r="O22" i="16" s="1"/>
  <c r="M31" i="16"/>
  <c r="O31" i="16" s="1"/>
  <c r="M35" i="16"/>
  <c r="O35" i="16" s="1"/>
  <c r="M16" i="16"/>
  <c r="O16" i="16" s="1"/>
  <c r="R3" i="31"/>
  <c r="T27" i="17"/>
  <c r="R30" i="17"/>
  <c r="T30" i="17" s="1"/>
  <c r="W32" i="17"/>
  <c r="Y32" i="17" s="1"/>
  <c r="V21" i="17"/>
  <c r="L21" i="17"/>
  <c r="Q21" i="17"/>
  <c r="G21" i="17"/>
  <c r="W20" i="17"/>
  <c r="Y20" i="17" s="1"/>
  <c r="W20" i="16"/>
  <c r="Y20" i="16" s="1"/>
  <c r="M32" i="16"/>
  <c r="O32" i="16" s="1"/>
  <c r="G19" i="16"/>
  <c r="L19" i="16"/>
  <c r="V19" i="16"/>
  <c r="Q19" i="16"/>
  <c r="I4" i="28"/>
  <c r="H35" i="28"/>
  <c r="J35" i="28" s="1"/>
  <c r="H20" i="28"/>
  <c r="J20" i="28" s="1"/>
  <c r="H28" i="28"/>
  <c r="J28" i="28" s="1"/>
  <c r="H18" i="28"/>
  <c r="J18" i="28" s="1"/>
  <c r="H17" i="28"/>
  <c r="J17" i="28" s="1"/>
  <c r="H29" i="28"/>
  <c r="J29" i="28" s="1"/>
  <c r="V3" i="32"/>
  <c r="X12" i="32" s="1"/>
  <c r="W29" i="16"/>
  <c r="Y29" i="16" s="1"/>
  <c r="W22" i="16"/>
  <c r="Y22" i="16" s="1"/>
  <c r="W21" i="16"/>
  <c r="Y21" i="16" s="1"/>
  <c r="L34" i="17"/>
  <c r="G34" i="17"/>
  <c r="Q34" i="17"/>
  <c r="V34" i="17"/>
  <c r="L3" i="31"/>
  <c r="O6" i="31" s="1"/>
  <c r="M18" i="17"/>
  <c r="M31" i="17"/>
  <c r="M29" i="17"/>
  <c r="V3" i="31"/>
  <c r="W33" i="17"/>
  <c r="Y33" i="17" s="1"/>
  <c r="W29" i="17"/>
  <c r="Y29" i="17" s="1"/>
  <c r="W17" i="17"/>
  <c r="Y17" i="17" s="1"/>
  <c r="W35" i="17"/>
  <c r="Y35" i="17" s="1"/>
  <c r="R20" i="16"/>
  <c r="R22" i="16"/>
  <c r="R34" i="16"/>
  <c r="R35" i="16"/>
  <c r="L34" i="28"/>
  <c r="V34" i="28"/>
  <c r="Q34" i="28"/>
  <c r="G34" i="28"/>
  <c r="Q21" i="28"/>
  <c r="L21" i="28"/>
  <c r="V21" i="28"/>
  <c r="G21" i="28"/>
  <c r="R22" i="17"/>
  <c r="T22" i="17" s="1"/>
  <c r="W16" i="17"/>
  <c r="Y16" i="17" s="1"/>
  <c r="M20" i="17"/>
  <c r="R17" i="17"/>
  <c r="T17" i="17" s="1"/>
  <c r="R31" i="16"/>
  <c r="R32" i="16"/>
  <c r="V17" i="16"/>
  <c r="Q17" i="16"/>
  <c r="L17" i="16"/>
  <c r="G17" i="16"/>
  <c r="M32" i="28"/>
  <c r="O32" i="28" s="1"/>
  <c r="R28" i="16"/>
  <c r="W32" i="16"/>
  <c r="Y32" i="16" s="1"/>
  <c r="M28" i="16"/>
  <c r="O28" i="16" s="1"/>
  <c r="V30" i="16"/>
  <c r="Q30" i="16"/>
  <c r="L30" i="16"/>
  <c r="G30" i="16"/>
  <c r="R19" i="16"/>
  <c r="W35" i="16"/>
  <c r="Y35" i="16" s="1"/>
  <c r="R21" i="16"/>
  <c r="W31" i="16"/>
  <c r="W31" i="17"/>
  <c r="Y31" i="17" s="1"/>
  <c r="M32" i="17"/>
  <c r="M16" i="17"/>
  <c r="R28" i="28"/>
  <c r="V19" i="28"/>
  <c r="G19" i="28"/>
  <c r="Q19" i="28"/>
  <c r="L19" i="28"/>
  <c r="W35" i="28"/>
  <c r="Y35" i="28" s="1"/>
  <c r="H30" i="17"/>
  <c r="M35" i="17"/>
  <c r="H35" i="17"/>
  <c r="J35" i="17" s="1"/>
  <c r="H31" i="16"/>
  <c r="J31" i="16" s="1"/>
  <c r="M29" i="16"/>
  <c r="O29" i="16" s="1"/>
  <c r="R29" i="16"/>
  <c r="M18" i="16"/>
  <c r="O18" i="16" s="1"/>
  <c r="H16" i="28"/>
  <c r="J16" i="28" s="1"/>
  <c r="R32" i="28"/>
  <c r="R28" i="17"/>
  <c r="T28" i="17" s="1"/>
  <c r="R33" i="17"/>
  <c r="T33" i="17" s="1"/>
  <c r="W33" i="16"/>
  <c r="Y33" i="16" s="1"/>
  <c r="M20" i="16"/>
  <c r="O20" i="16" s="1"/>
  <c r="M21" i="16"/>
  <c r="O21" i="16" s="1"/>
  <c r="W19" i="16"/>
  <c r="Y19" i="16" s="1"/>
  <c r="M33" i="16"/>
  <c r="O33" i="16" s="1"/>
  <c r="M35" i="28"/>
  <c r="O35" i="28" s="1"/>
  <c r="M18" i="28"/>
  <c r="O18" i="28" s="1"/>
  <c r="M29" i="28"/>
  <c r="O29" i="28" s="1"/>
  <c r="M22" i="28"/>
  <c r="O22" i="28" s="1"/>
  <c r="M31" i="28"/>
  <c r="O31" i="28" s="1"/>
  <c r="L16" i="70"/>
  <c r="S16" i="70"/>
  <c r="S4" i="28"/>
  <c r="R18" i="28"/>
  <c r="R29" i="28"/>
  <c r="R33" i="28"/>
  <c r="R17" i="28"/>
  <c r="I4" i="17"/>
  <c r="H20" i="17"/>
  <c r="J20" i="17" s="1"/>
  <c r="H18" i="17"/>
  <c r="J18" i="17" s="1"/>
  <c r="H31" i="17"/>
  <c r="J31" i="17" s="1"/>
  <c r="H32" i="17"/>
  <c r="J32" i="17" s="1"/>
  <c r="H28" i="17"/>
  <c r="J28" i="17" s="1"/>
  <c r="H29" i="17"/>
  <c r="J29" i="17" s="1"/>
  <c r="W29" i="28"/>
  <c r="Y29" i="28" s="1"/>
  <c r="W18" i="28"/>
  <c r="Y18" i="28" s="1"/>
  <c r="W33" i="28"/>
  <c r="Y33" i="28" s="1"/>
  <c r="W28" i="28"/>
  <c r="Y28" i="28" s="1"/>
  <c r="W20" i="28"/>
  <c r="Y20" i="28" s="1"/>
  <c r="W17" i="28"/>
  <c r="Y17" i="28" s="1"/>
  <c r="H35" i="16"/>
  <c r="J35" i="16" s="1"/>
  <c r="H21" i="16"/>
  <c r="J21" i="16" s="1"/>
  <c r="H29" i="16"/>
  <c r="J29" i="16" s="1"/>
  <c r="H20" i="16"/>
  <c r="J20" i="16" s="1"/>
  <c r="H28" i="16"/>
  <c r="J28" i="16" s="1"/>
  <c r="H22" i="16"/>
  <c r="J22" i="16" s="1"/>
  <c r="L16" i="68"/>
  <c r="S16" i="68"/>
  <c r="H22" i="28"/>
  <c r="J22" i="28" s="1"/>
  <c r="H33" i="28"/>
  <c r="J33" i="28" s="1"/>
  <c r="G30" i="28"/>
  <c r="L30" i="28"/>
  <c r="Q30" i="28"/>
  <c r="V30" i="28"/>
  <c r="H22" i="17"/>
  <c r="J22" i="17" s="1"/>
  <c r="R31" i="17"/>
  <c r="T31" i="17" s="1"/>
  <c r="M30" i="17"/>
  <c r="H32" i="16"/>
  <c r="J32" i="16" s="1"/>
  <c r="W18" i="16"/>
  <c r="Y18" i="16" s="1"/>
  <c r="H18" i="16"/>
  <c r="J18" i="16" s="1"/>
  <c r="M19" i="16"/>
  <c r="O19" i="16" s="1"/>
  <c r="R35" i="17"/>
  <c r="T35" i="17" s="1"/>
  <c r="W22" i="17"/>
  <c r="Y22" i="17" s="1"/>
  <c r="W22" i="28"/>
  <c r="Y22" i="28" s="1"/>
  <c r="M17" i="17"/>
  <c r="R20" i="28"/>
  <c r="R31" i="28"/>
  <c r="R16" i="28"/>
  <c r="R20" i="17"/>
  <c r="T20" i="17" s="1"/>
  <c r="M28" i="17"/>
  <c r="W28" i="17"/>
  <c r="Y28" i="17" s="1"/>
  <c r="H16" i="16"/>
  <c r="J16" i="16" s="1"/>
  <c r="R33" i="16"/>
  <c r="R16" i="16"/>
  <c r="W30" i="17"/>
  <c r="Y30" i="17" s="1"/>
  <c r="V30" i="17"/>
  <c r="Q30" i="17"/>
  <c r="L30" i="17"/>
  <c r="G30" i="17"/>
  <c r="H32" i="28"/>
  <c r="J32" i="28" s="1"/>
  <c r="W32" i="28"/>
  <c r="Y32" i="28" s="1"/>
  <c r="M28" i="28"/>
  <c r="O28" i="28" s="1"/>
  <c r="L19" i="17"/>
  <c r="G19" i="17"/>
  <c r="V19" i="17"/>
  <c r="Q19" i="17"/>
  <c r="R16" i="17"/>
  <c r="T16" i="17" s="1"/>
  <c r="M22" i="17"/>
  <c r="W34" i="16"/>
  <c r="Y34" i="16" s="1"/>
  <c r="W28" i="16"/>
  <c r="Y28" i="16" s="1"/>
  <c r="R18" i="16"/>
  <c r="M33" i="17"/>
  <c r="M17" i="28"/>
  <c r="O17" i="28" s="1"/>
  <c r="M33" i="28"/>
  <c r="O33" i="28" s="1"/>
  <c r="M34" i="16"/>
  <c r="O34" i="16" s="1"/>
  <c r="Y16" i="28"/>
  <c r="Y31" i="16"/>
  <c r="Y31" i="28"/>
  <c r="Y16" i="16"/>
  <c r="W3" i="30"/>
  <c r="Y27" i="28"/>
  <c r="J33" i="17"/>
  <c r="J27" i="17"/>
  <c r="J30" i="17"/>
  <c r="J33" i="16"/>
  <c r="J19" i="16"/>
  <c r="J34" i="16"/>
  <c r="J27" i="28"/>
  <c r="J31" i="28"/>
  <c r="O20" i="28"/>
  <c r="O16" i="28"/>
  <c r="W30" i="16"/>
  <c r="Y30" i="16" s="1"/>
  <c r="H30" i="16"/>
  <c r="J30" i="16" s="1"/>
  <c r="R30" i="16"/>
  <c r="M30" i="16"/>
  <c r="O30" i="16" s="1"/>
  <c r="M17" i="16"/>
  <c r="O17" i="16" s="1"/>
  <c r="W17" i="16"/>
  <c r="Y17" i="16" s="1"/>
  <c r="H17" i="16"/>
  <c r="J17" i="16" s="1"/>
  <c r="R17" i="16"/>
  <c r="R19" i="17"/>
  <c r="T19" i="17" s="1"/>
  <c r="M19" i="17"/>
  <c r="W19" i="17"/>
  <c r="Y19" i="17" s="1"/>
  <c r="H19" i="17"/>
  <c r="J19" i="17" s="1"/>
  <c r="M34" i="17"/>
  <c r="H34" i="17"/>
  <c r="J34" i="17" s="1"/>
  <c r="W34" i="17"/>
  <c r="Y34" i="17" s="1"/>
  <c r="R34" i="17"/>
  <c r="T34" i="17" s="1"/>
  <c r="H21" i="17"/>
  <c r="J21" i="17" s="1"/>
  <c r="R21" i="17"/>
  <c r="T21" i="17" s="1"/>
  <c r="M21" i="17"/>
  <c r="W21" i="17"/>
  <c r="Y21" i="17" s="1"/>
  <c r="W30" i="28"/>
  <c r="Y30" i="28" s="1"/>
  <c r="R30" i="28"/>
  <c r="H30" i="28"/>
  <c r="J30" i="28" s="1"/>
  <c r="M30" i="28"/>
  <c r="O30" i="28" s="1"/>
  <c r="M34" i="28"/>
  <c r="O34" i="28" s="1"/>
  <c r="W34" i="28"/>
  <c r="Y34" i="28" s="1"/>
  <c r="H34" i="28"/>
  <c r="J34" i="28" s="1"/>
  <c r="R34" i="28"/>
  <c r="R19" i="28"/>
  <c r="M19" i="28"/>
  <c r="O19" i="28" s="1"/>
  <c r="W19" i="28"/>
  <c r="Y19" i="28" s="1"/>
  <c r="H19" i="28"/>
  <c r="J19" i="28" s="1"/>
  <c r="H21" i="28"/>
  <c r="J21" i="28" s="1"/>
  <c r="R21" i="28"/>
  <c r="M21" i="28"/>
  <c r="O21" i="28" s="1"/>
  <c r="W21" i="28"/>
  <c r="Y21" i="28" s="1"/>
  <c r="Y6" i="17"/>
  <c r="N12" i="17"/>
  <c r="Q3" i="31"/>
  <c r="S12" i="31" s="1"/>
  <c r="H3" i="30"/>
  <c r="AM41" i="16"/>
  <c r="I6" i="28"/>
  <c r="J7" i="28" s="1"/>
  <c r="V3" i="30"/>
  <c r="Y6" i="30" s="1"/>
  <c r="A23" i="69"/>
  <c r="A24" i="69" s="1"/>
  <c r="G3" i="30"/>
  <c r="I12" i="30" s="1"/>
  <c r="W3" i="32"/>
  <c r="S6" i="28"/>
  <c r="T7" i="28" s="1"/>
  <c r="W3" i="31"/>
  <c r="T6" i="28"/>
  <c r="L3" i="30"/>
  <c r="N12" i="30" s="1"/>
  <c r="G3" i="31"/>
  <c r="I6" i="31" s="1"/>
  <c r="G3" i="32"/>
  <c r="I4" i="32" s="1"/>
  <c r="J6" i="28"/>
  <c r="N6" i="28"/>
  <c r="O7" i="28" s="1"/>
  <c r="I12" i="28"/>
  <c r="M3" i="30"/>
  <c r="H3" i="32"/>
  <c r="N12" i="28"/>
  <c r="Q3" i="30"/>
  <c r="S6" i="30" s="1"/>
  <c r="L3" i="32"/>
  <c r="H3" i="31"/>
  <c r="AK41" i="16"/>
  <c r="AN41" i="16" s="1"/>
  <c r="M3" i="32"/>
  <c r="A20" i="73"/>
  <c r="G2" i="72"/>
  <c r="H2" i="72"/>
  <c r="G3" i="72"/>
  <c r="I2" i="72"/>
  <c r="I3" i="72"/>
  <c r="F2" i="72"/>
  <c r="F3" i="72"/>
  <c r="F16" i="72"/>
  <c r="L16" i="72"/>
  <c r="A18" i="72"/>
  <c r="A19" i="71"/>
  <c r="F2" i="70"/>
  <c r="G2" i="70"/>
  <c r="F3" i="70"/>
  <c r="H2" i="70"/>
  <c r="H3" i="70"/>
  <c r="I2" i="70"/>
  <c r="I3" i="70"/>
  <c r="A18" i="70"/>
  <c r="F16" i="70"/>
  <c r="F3" i="68"/>
  <c r="I2" i="68"/>
  <c r="G2" i="68"/>
  <c r="G3" i="68"/>
  <c r="F2" i="68"/>
  <c r="H2" i="68"/>
  <c r="I3" i="68"/>
  <c r="A18" i="68"/>
  <c r="S12" i="16"/>
  <c r="Q3" i="32"/>
  <c r="X6" i="32"/>
  <c r="Y6" i="16"/>
  <c r="S4" i="16"/>
  <c r="S6" i="16"/>
  <c r="T7" i="16" s="1"/>
  <c r="T6" i="16"/>
  <c r="AJ43" i="16"/>
  <c r="AM42" i="16"/>
  <c r="AK42" i="16"/>
  <c r="AN42" i="16" s="1"/>
  <c r="N12" i="16"/>
  <c r="X4" i="16"/>
  <c r="X6" i="16"/>
  <c r="X12" i="16"/>
  <c r="I6" i="16"/>
  <c r="L191" i="27" s="1"/>
  <c r="N4" i="16"/>
  <c r="J6" i="16"/>
  <c r="N6" i="16"/>
  <c r="L197" i="27" s="1"/>
  <c r="I4" i="16"/>
  <c r="O6" i="16"/>
  <c r="I12" i="16"/>
  <c r="X6" i="31"/>
  <c r="X12" i="17"/>
  <c r="X4" i="17"/>
  <c r="X6" i="17"/>
  <c r="Y7" i="17" s="1"/>
  <c r="I12" i="17"/>
  <c r="AJ43" i="17"/>
  <c r="S12" i="17"/>
  <c r="T6" i="17"/>
  <c r="S4" i="17"/>
  <c r="N4" i="17"/>
  <c r="I6" i="17"/>
  <c r="I191" i="27" s="1"/>
  <c r="J6" i="17"/>
  <c r="N6" i="17"/>
  <c r="O6" i="17"/>
  <c r="AK42" i="17"/>
  <c r="AK41" i="17"/>
  <c r="AM41" i="28"/>
  <c r="AM42" i="28"/>
  <c r="AJ45" i="28"/>
  <c r="AM44" i="28"/>
  <c r="AK44" i="28"/>
  <c r="AN44" i="28" s="1"/>
  <c r="X6" i="28"/>
  <c r="AK42" i="28"/>
  <c r="AN42" i="28" s="1"/>
  <c r="AK43" i="28"/>
  <c r="AN43" i="28" s="1"/>
  <c r="Y6" i="28"/>
  <c r="AK41" i="28"/>
  <c r="AN41" i="28" s="1"/>
  <c r="AM43" i="28"/>
  <c r="X4" i="28"/>
  <c r="S12" i="28"/>
  <c r="X12" i="28"/>
  <c r="N4" i="28"/>
  <c r="O6" i="28"/>
  <c r="G3" i="73" a="1"/>
  <c r="H2" i="71" a="1"/>
  <c r="F2" i="69" a="1"/>
  <c r="I2" i="69" a="1"/>
  <c r="G2" i="69" a="1"/>
  <c r="F2" i="71" a="1"/>
  <c r="G2" i="71" a="1"/>
  <c r="G3" i="69" a="1"/>
  <c r="I3" i="69" a="1"/>
  <c r="I3" i="73" a="1"/>
  <c r="H2" i="69" a="1"/>
  <c r="I2" i="73" a="1"/>
  <c r="I2" i="71" a="1"/>
  <c r="I3" i="71" a="1"/>
  <c r="H2" i="73" a="1"/>
  <c r="F2" i="73" a="1"/>
  <c r="F3" i="69" a="1"/>
  <c r="F3" i="71" a="1"/>
  <c r="H3" i="71" a="1"/>
  <c r="G2" i="73" a="1"/>
  <c r="F3" i="73" a="1"/>
  <c r="F197" i="27" l="1"/>
  <c r="J191" i="27"/>
  <c r="J211" i="27"/>
  <c r="J210" i="27"/>
  <c r="J214" i="27"/>
  <c r="J212" i="27"/>
  <c r="J209" i="27"/>
  <c r="J213" i="27"/>
  <c r="M211" i="27"/>
  <c r="M210" i="27"/>
  <c r="M212" i="27"/>
  <c r="M213" i="27"/>
  <c r="M214" i="27"/>
  <c r="M209" i="27"/>
  <c r="G211" i="27"/>
  <c r="G210" i="27"/>
  <c r="G214" i="27"/>
  <c r="G212" i="27"/>
  <c r="G213" i="27"/>
  <c r="G209" i="27"/>
  <c r="F191" i="27"/>
  <c r="J205" i="27"/>
  <c r="J204" i="27"/>
  <c r="J203" i="27"/>
  <c r="J208" i="27"/>
  <c r="J206" i="27"/>
  <c r="J207" i="27"/>
  <c r="N4" i="31"/>
  <c r="N12" i="31"/>
  <c r="N6" i="31"/>
  <c r="O7" i="31" s="1"/>
  <c r="X4" i="32"/>
  <c r="S7" i="17"/>
  <c r="O6" i="30"/>
  <c r="I2" i="71"/>
  <c r="H3" i="71"/>
  <c r="G2" i="71"/>
  <c r="I2" i="73"/>
  <c r="Y6" i="31"/>
  <c r="X4" i="31"/>
  <c r="X12" i="31"/>
  <c r="Y6" i="32"/>
  <c r="I3" i="69"/>
  <c r="S12" i="30"/>
  <c r="N7" i="28"/>
  <c r="F198" i="27" s="1"/>
  <c r="T6" i="31"/>
  <c r="S6" i="31"/>
  <c r="T7" i="31" s="1"/>
  <c r="H2" i="71"/>
  <c r="S4" i="31"/>
  <c r="S4" i="30"/>
  <c r="S7" i="28"/>
  <c r="X12" i="30"/>
  <c r="I7" i="28"/>
  <c r="F192" i="27" s="1"/>
  <c r="X4" i="30"/>
  <c r="X6" i="30"/>
  <c r="Y7" i="30" s="1"/>
  <c r="F3" i="69"/>
  <c r="I2" i="69"/>
  <c r="F2" i="69"/>
  <c r="H2" i="73"/>
  <c r="H2" i="69"/>
  <c r="I3" i="73"/>
  <c r="G2" i="73"/>
  <c r="G3" i="69"/>
  <c r="F2" i="73"/>
  <c r="G3" i="73"/>
  <c r="F2" i="71"/>
  <c r="I3" i="71"/>
  <c r="G2" i="69"/>
  <c r="F3" i="71"/>
  <c r="F3" i="73"/>
  <c r="I4" i="30"/>
  <c r="S12" i="32"/>
  <c r="T6" i="30"/>
  <c r="N6" i="32"/>
  <c r="M197" i="27" s="1"/>
  <c r="N12" i="32"/>
  <c r="J6" i="32"/>
  <c r="I12" i="32"/>
  <c r="J6" i="30"/>
  <c r="N4" i="32"/>
  <c r="J6" i="31"/>
  <c r="I4" i="31"/>
  <c r="I12" i="31"/>
  <c r="O6" i="32"/>
  <c r="N6" i="30"/>
  <c r="G197" i="27" s="1"/>
  <c r="N4" i="30"/>
  <c r="I6" i="30"/>
  <c r="J7" i="30" s="1"/>
  <c r="I6" i="32"/>
  <c r="J7" i="32" s="1"/>
  <c r="A21" i="73"/>
  <c r="A19" i="72"/>
  <c r="A20" i="71"/>
  <c r="A19" i="70"/>
  <c r="A25" i="69"/>
  <c r="A19" i="68"/>
  <c r="S4" i="32"/>
  <c r="T6" i="32"/>
  <c r="S6" i="32"/>
  <c r="T7" i="32" s="1"/>
  <c r="Y7" i="32"/>
  <c r="X7" i="32"/>
  <c r="S7" i="16"/>
  <c r="AN41" i="17"/>
  <c r="AM41" i="17"/>
  <c r="AN42" i="17"/>
  <c r="AM42" i="17"/>
  <c r="O7" i="16"/>
  <c r="N7" i="16"/>
  <c r="L198" i="27" s="1"/>
  <c r="Y7" i="16"/>
  <c r="X7" i="16"/>
  <c r="J7" i="16"/>
  <c r="I7" i="16"/>
  <c r="L192" i="27" s="1"/>
  <c r="AJ44" i="16"/>
  <c r="AM43" i="16"/>
  <c r="AK43" i="16"/>
  <c r="AN43" i="16" s="1"/>
  <c r="Y7" i="31"/>
  <c r="X7" i="31"/>
  <c r="J7" i="31"/>
  <c r="I7" i="31"/>
  <c r="J192" i="27" s="1"/>
  <c r="X7" i="17"/>
  <c r="J7" i="17"/>
  <c r="I7" i="17"/>
  <c r="I192" i="27" s="1"/>
  <c r="AJ44" i="17"/>
  <c r="AK43" i="17"/>
  <c r="O7" i="17"/>
  <c r="N7" i="17"/>
  <c r="T7" i="30"/>
  <c r="S7" i="30"/>
  <c r="AK45" i="28"/>
  <c r="AN45" i="28" s="1"/>
  <c r="AJ46" i="28"/>
  <c r="AM45" i="28"/>
  <c r="Y7" i="28"/>
  <c r="X7" i="28"/>
  <c r="N7" i="31" l="1"/>
  <c r="N8" i="31" s="1"/>
  <c r="G191" i="27"/>
  <c r="M191" i="27"/>
  <c r="O8" i="28"/>
  <c r="T8" i="16"/>
  <c r="T8" i="28"/>
  <c r="S8" i="17"/>
  <c r="T9" i="17" s="1"/>
  <c r="X8" i="17"/>
  <c r="Y9" i="17" s="1"/>
  <c r="T8" i="17"/>
  <c r="N8" i="28"/>
  <c r="S7" i="31"/>
  <c r="S8" i="28"/>
  <c r="S9" i="28" s="1"/>
  <c r="J8" i="28"/>
  <c r="I8" i="28"/>
  <c r="F193" i="27" s="1"/>
  <c r="X7" i="30"/>
  <c r="I7" i="30"/>
  <c r="G192" i="27" s="1"/>
  <c r="R3" i="28"/>
  <c r="G19" i="27"/>
  <c r="R3" i="16"/>
  <c r="G24" i="27"/>
  <c r="M3" i="17"/>
  <c r="O7" i="30"/>
  <c r="N7" i="30"/>
  <c r="G198" i="27" s="1"/>
  <c r="S7" i="32"/>
  <c r="I7" i="32"/>
  <c r="N7" i="32"/>
  <c r="O7" i="32"/>
  <c r="A22" i="73"/>
  <c r="A20" i="72"/>
  <c r="A21" i="71"/>
  <c r="A20" i="70"/>
  <c r="A26" i="69"/>
  <c r="A20" i="68"/>
  <c r="S8" i="16"/>
  <c r="T9" i="16" s="1"/>
  <c r="Y8" i="32"/>
  <c r="X8" i="32"/>
  <c r="AN43" i="17"/>
  <c r="AM43" i="17"/>
  <c r="Y8" i="17"/>
  <c r="N8" i="16"/>
  <c r="L199" i="27" s="1"/>
  <c r="O8" i="16"/>
  <c r="AJ45" i="16"/>
  <c r="AM44" i="16"/>
  <c r="AK44" i="16"/>
  <c r="AN44" i="16" s="1"/>
  <c r="J8" i="16"/>
  <c r="I8" i="16"/>
  <c r="L193" i="27" s="1"/>
  <c r="X8" i="16"/>
  <c r="Y8" i="16"/>
  <c r="O8" i="31"/>
  <c r="J8" i="31"/>
  <c r="I8" i="31"/>
  <c r="J193" i="27" s="1"/>
  <c r="Y8" i="31"/>
  <c r="X8" i="31"/>
  <c r="AJ45" i="17"/>
  <c r="AK44" i="17"/>
  <c r="J8" i="17"/>
  <c r="I8" i="17"/>
  <c r="I193" i="27" s="1"/>
  <c r="O8" i="17"/>
  <c r="N8" i="17"/>
  <c r="X9" i="17"/>
  <c r="T8" i="30"/>
  <c r="S8" i="30"/>
  <c r="AM46" i="28"/>
  <c r="AK46" i="28"/>
  <c r="AN46" i="28" s="1"/>
  <c r="AJ47" i="28"/>
  <c r="X8" i="28"/>
  <c r="Y8" i="28"/>
  <c r="H3" i="68" a="1"/>
  <c r="H3" i="72" a="1"/>
  <c r="G3" i="70" a="1"/>
  <c r="N9" i="28" l="1"/>
  <c r="F199" i="27"/>
  <c r="M198" i="27"/>
  <c r="M192" i="27"/>
  <c r="I197" i="27"/>
  <c r="I199" i="27"/>
  <c r="I198" i="27"/>
  <c r="F205" i="27"/>
  <c r="F203" i="27"/>
  <c r="F206" i="27"/>
  <c r="F204" i="27"/>
  <c r="L205" i="27"/>
  <c r="L204" i="27"/>
  <c r="L203" i="27"/>
  <c r="S9" i="17"/>
  <c r="S8" i="32"/>
  <c r="T9" i="32" s="1"/>
  <c r="Y8" i="30"/>
  <c r="O9" i="28"/>
  <c r="N41" i="28" s="1" a="1"/>
  <c r="N41" i="28" s="1"/>
  <c r="O27" i="17"/>
  <c r="O31" i="17"/>
  <c r="D31" i="17" s="1"/>
  <c r="B31" i="17" s="1"/>
  <c r="O33" i="17"/>
  <c r="D33" i="17" s="1"/>
  <c r="B33" i="17" s="1"/>
  <c r="O32" i="17"/>
  <c r="D32" i="17" s="1"/>
  <c r="B32" i="17" s="1"/>
  <c r="O18" i="17"/>
  <c r="D18" i="17" s="1"/>
  <c r="B18" i="17" s="1"/>
  <c r="O17" i="17"/>
  <c r="D17" i="17" s="1"/>
  <c r="B17" i="17" s="1"/>
  <c r="O29" i="17"/>
  <c r="D29" i="17" s="1"/>
  <c r="B29" i="17" s="1"/>
  <c r="O16" i="17"/>
  <c r="D16" i="17" s="1"/>
  <c r="B16" i="17" s="1"/>
  <c r="AL41" i="17" s="1"/>
  <c r="O28" i="17"/>
  <c r="D28" i="17" s="1"/>
  <c r="B28" i="17" s="1"/>
  <c r="O30" i="17"/>
  <c r="D30" i="17" s="1"/>
  <c r="B30" i="17" s="1"/>
  <c r="O20" i="17"/>
  <c r="D20" i="17" s="1"/>
  <c r="B20" i="17" s="1"/>
  <c r="O22" i="17"/>
  <c r="D22" i="17" s="1"/>
  <c r="B22" i="17" s="1"/>
  <c r="O35" i="17"/>
  <c r="D35" i="17" s="1"/>
  <c r="B35" i="17" s="1"/>
  <c r="O34" i="17"/>
  <c r="D34" i="17" s="1"/>
  <c r="B34" i="17" s="1"/>
  <c r="O19" i="17"/>
  <c r="D19" i="17" s="1"/>
  <c r="B19" i="17" s="1"/>
  <c r="O21" i="17"/>
  <c r="D21" i="17" s="1"/>
  <c r="B21" i="17" s="1"/>
  <c r="T27" i="16"/>
  <c r="T20" i="16"/>
  <c r="D20" i="16" s="1"/>
  <c r="B20" i="16" s="1"/>
  <c r="T29" i="16"/>
  <c r="D29" i="16" s="1"/>
  <c r="B29" i="16" s="1"/>
  <c r="T21" i="16"/>
  <c r="D21" i="16" s="1"/>
  <c r="B21" i="16" s="1"/>
  <c r="T35" i="16"/>
  <c r="D35" i="16" s="1"/>
  <c r="B35" i="16" s="1"/>
  <c r="T28" i="16"/>
  <c r="D28" i="16" s="1"/>
  <c r="B28" i="16" s="1"/>
  <c r="T34" i="16"/>
  <c r="D34" i="16" s="1"/>
  <c r="B34" i="16" s="1"/>
  <c r="T22" i="16"/>
  <c r="D22" i="16" s="1"/>
  <c r="B22" i="16" s="1"/>
  <c r="T16" i="16"/>
  <c r="D16" i="16" s="1"/>
  <c r="B16" i="16" s="1"/>
  <c r="AL41" i="16" s="1"/>
  <c r="T18" i="16"/>
  <c r="D18" i="16" s="1"/>
  <c r="B18" i="16" s="1"/>
  <c r="T32" i="16"/>
  <c r="D32" i="16" s="1"/>
  <c r="B32" i="16" s="1"/>
  <c r="T33" i="16"/>
  <c r="D33" i="16" s="1"/>
  <c r="B33" i="16" s="1"/>
  <c r="T19" i="16"/>
  <c r="D19" i="16" s="1"/>
  <c r="B19" i="16" s="1"/>
  <c r="T31" i="16"/>
  <c r="D31" i="16" s="1"/>
  <c r="B31" i="16" s="1"/>
  <c r="T17" i="16"/>
  <c r="D17" i="16" s="1"/>
  <c r="B17" i="16" s="1"/>
  <c r="T30" i="16"/>
  <c r="D30" i="16" s="1"/>
  <c r="B30" i="16" s="1"/>
  <c r="T27" i="28"/>
  <c r="T33" i="28"/>
  <c r="D33" i="28" s="1"/>
  <c r="B33" i="28" s="1"/>
  <c r="T17" i="28"/>
  <c r="D17" i="28" s="1"/>
  <c r="B17" i="28" s="1"/>
  <c r="T29" i="28"/>
  <c r="D29" i="28" s="1"/>
  <c r="B29" i="28" s="1"/>
  <c r="T18" i="28"/>
  <c r="D18" i="28" s="1"/>
  <c r="B18" i="28" s="1"/>
  <c r="T35" i="28"/>
  <c r="D35" i="28" s="1"/>
  <c r="B35" i="28" s="1"/>
  <c r="T32" i="28"/>
  <c r="D32" i="28" s="1"/>
  <c r="B32" i="28" s="1"/>
  <c r="T22" i="28"/>
  <c r="D22" i="28" s="1"/>
  <c r="B22" i="28" s="1"/>
  <c r="T31" i="28"/>
  <c r="D31" i="28" s="1"/>
  <c r="B31" i="28" s="1"/>
  <c r="T16" i="28"/>
  <c r="D16" i="28" s="1"/>
  <c r="B16" i="28" s="1"/>
  <c r="AL41" i="28" s="1"/>
  <c r="T20" i="28"/>
  <c r="D20" i="28" s="1"/>
  <c r="B20" i="28" s="1"/>
  <c r="T28" i="28"/>
  <c r="D28" i="28" s="1"/>
  <c r="B28" i="28" s="1"/>
  <c r="T19" i="28"/>
  <c r="D19" i="28" s="1"/>
  <c r="B19" i="28" s="1"/>
  <c r="T21" i="28"/>
  <c r="D21" i="28" s="1"/>
  <c r="B21" i="28" s="1"/>
  <c r="T34" i="28"/>
  <c r="D34" i="28" s="1"/>
  <c r="B34" i="28" s="1"/>
  <c r="T30" i="28"/>
  <c r="D30" i="28" s="1"/>
  <c r="B30" i="28" s="1"/>
  <c r="S8" i="31"/>
  <c r="T8" i="31"/>
  <c r="T9" i="28"/>
  <c r="I9" i="28"/>
  <c r="F194" i="27" s="1"/>
  <c r="J9" i="28"/>
  <c r="X8" i="30"/>
  <c r="X9" i="30" s="1"/>
  <c r="I8" i="30"/>
  <c r="G193" i="27" s="1"/>
  <c r="J8" i="30"/>
  <c r="T8" i="32"/>
  <c r="S9" i="16"/>
  <c r="L206" i="27" s="1"/>
  <c r="G3" i="70"/>
  <c r="T17" i="70" s="1"/>
  <c r="H3" i="68"/>
  <c r="T17" i="68" s="1"/>
  <c r="H3" i="72"/>
  <c r="T17" i="72" s="1"/>
  <c r="M3" i="31"/>
  <c r="D3" i="17"/>
  <c r="D159" i="27" s="1"/>
  <c r="D5" i="17"/>
  <c r="R3" i="30"/>
  <c r="D3" i="28"/>
  <c r="D155" i="27" s="1"/>
  <c r="D5" i="28"/>
  <c r="G155" i="27" s="1"/>
  <c r="R3" i="32"/>
  <c r="D3" i="16"/>
  <c r="D157" i="27" s="1"/>
  <c r="D5" i="16"/>
  <c r="N10" i="28"/>
  <c r="I8" i="32"/>
  <c r="N8" i="32"/>
  <c r="M199" i="27" s="1"/>
  <c r="O8" i="32"/>
  <c r="O8" i="30"/>
  <c r="N8" i="30"/>
  <c r="G199" i="27" s="1"/>
  <c r="J8" i="32"/>
  <c r="A23" i="73"/>
  <c r="A21" i="72"/>
  <c r="A22" i="71"/>
  <c r="A21" i="70"/>
  <c r="A27" i="69"/>
  <c r="A21" i="68"/>
  <c r="Y9" i="32"/>
  <c r="X9" i="32"/>
  <c r="AM44" i="17"/>
  <c r="AN44" i="17"/>
  <c r="Y9" i="16"/>
  <c r="X9" i="16"/>
  <c r="O9" i="16"/>
  <c r="N9" i="16"/>
  <c r="L200" i="27" s="1"/>
  <c r="J9" i="16"/>
  <c r="I9" i="16"/>
  <c r="L194" i="27" s="1"/>
  <c r="AJ46" i="16"/>
  <c r="AM45" i="16"/>
  <c r="AK45" i="16"/>
  <c r="AN45" i="16" s="1"/>
  <c r="J9" i="31"/>
  <c r="I9" i="31"/>
  <c r="J194" i="27" s="1"/>
  <c r="Y9" i="31"/>
  <c r="X9" i="31"/>
  <c r="N9" i="31"/>
  <c r="O9" i="31"/>
  <c r="Y10" i="17"/>
  <c r="X10" i="17"/>
  <c r="T10" i="17"/>
  <c r="S10" i="17"/>
  <c r="O9" i="17"/>
  <c r="N9" i="17"/>
  <c r="I200" i="27" s="1"/>
  <c r="AJ46" i="17"/>
  <c r="AK45" i="17"/>
  <c r="J9" i="17"/>
  <c r="I9" i="17"/>
  <c r="I194" i="27" s="1"/>
  <c r="T9" i="30"/>
  <c r="S9" i="30"/>
  <c r="AM47" i="28"/>
  <c r="AK47" i="28"/>
  <c r="AN47" i="28" s="1"/>
  <c r="AJ48" i="28"/>
  <c r="T10" i="28"/>
  <c r="S10" i="28"/>
  <c r="F207" i="27" s="1"/>
  <c r="Y9" i="28"/>
  <c r="X9" i="28"/>
  <c r="N11" i="28" l="1"/>
  <c r="F202" i="27" s="1"/>
  <c r="F201" i="27"/>
  <c r="O10" i="28"/>
  <c r="F200" i="27"/>
  <c r="I9" i="32"/>
  <c r="M193" i="27"/>
  <c r="G205" i="27"/>
  <c r="G204" i="27"/>
  <c r="G206" i="27"/>
  <c r="G203" i="27"/>
  <c r="J199" i="27"/>
  <c r="J198" i="27"/>
  <c r="J200" i="27"/>
  <c r="J197" i="27"/>
  <c r="M204" i="27"/>
  <c r="M203" i="27"/>
  <c r="M205" i="27"/>
  <c r="A140" i="17"/>
  <c r="G159" i="27"/>
  <c r="A64" i="16"/>
  <c r="G157" i="27"/>
  <c r="A75" i="17"/>
  <c r="A134" i="17"/>
  <c r="A115" i="17"/>
  <c r="S9" i="32"/>
  <c r="M206" i="27" s="1"/>
  <c r="A76" i="17"/>
  <c r="A118" i="17"/>
  <c r="A105" i="17"/>
  <c r="A133" i="16"/>
  <c r="A132" i="17"/>
  <c r="A49" i="16"/>
  <c r="A129" i="17"/>
  <c r="A132" i="16"/>
  <c r="A92" i="17"/>
  <c r="A86" i="16"/>
  <c r="A116" i="17"/>
  <c r="A99" i="16"/>
  <c r="A101" i="17"/>
  <c r="A55" i="16"/>
  <c r="A94" i="17"/>
  <c r="A57" i="16"/>
  <c r="A91" i="16"/>
  <c r="A131" i="16"/>
  <c r="A96" i="16"/>
  <c r="A104" i="16"/>
  <c r="A135" i="16"/>
  <c r="A54" i="16"/>
  <c r="A100" i="16"/>
  <c r="A105" i="16"/>
  <c r="A126" i="16"/>
  <c r="A113" i="16"/>
  <c r="A110" i="16"/>
  <c r="A65" i="16"/>
  <c r="A63" i="16"/>
  <c r="A73" i="16"/>
  <c r="A52" i="16"/>
  <c r="A84" i="16"/>
  <c r="A60" i="16"/>
  <c r="A136" i="16"/>
  <c r="A123" i="16"/>
  <c r="A54" i="17"/>
  <c r="A83" i="17"/>
  <c r="A103" i="17"/>
  <c r="A59" i="17"/>
  <c r="A110" i="17"/>
  <c r="A49" i="17"/>
  <c r="A126" i="17"/>
  <c r="A109" i="17"/>
  <c r="A89" i="17"/>
  <c r="A96" i="17"/>
  <c r="A64" i="17"/>
  <c r="A108" i="17"/>
  <c r="A77" i="16"/>
  <c r="A141" i="16"/>
  <c r="A72" i="16"/>
  <c r="A70" i="16"/>
  <c r="A88" i="16"/>
  <c r="A67" i="16"/>
  <c r="A95" i="16"/>
  <c r="A87" i="16"/>
  <c r="A107" i="16"/>
  <c r="A139" i="16"/>
  <c r="A115" i="16"/>
  <c r="A56" i="16"/>
  <c r="A101" i="16"/>
  <c r="A86" i="17"/>
  <c r="A139" i="17"/>
  <c r="A91" i="17"/>
  <c r="A47" i="17"/>
  <c r="A95" i="17"/>
  <c r="A58" i="17"/>
  <c r="A102" i="17"/>
  <c r="A68" i="17"/>
  <c r="A128" i="17"/>
  <c r="A56" i="17"/>
  <c r="A43" i="17"/>
  <c r="A61" i="17"/>
  <c r="A76" i="16"/>
  <c r="A85" i="16"/>
  <c r="A109" i="16"/>
  <c r="A93" i="16"/>
  <c r="A134" i="16"/>
  <c r="A48" i="16"/>
  <c r="A43" i="16"/>
  <c r="A75" i="16"/>
  <c r="A128" i="16"/>
  <c r="A119" i="16"/>
  <c r="A103" i="16"/>
  <c r="A125" i="16"/>
  <c r="A45" i="16"/>
  <c r="A121" i="17"/>
  <c r="A112" i="17"/>
  <c r="A136" i="17"/>
  <c r="A57" i="17"/>
  <c r="A81" i="17"/>
  <c r="A114" i="17"/>
  <c r="A85" i="17"/>
  <c r="A119" i="17"/>
  <c r="A45" i="17"/>
  <c r="A69" i="17"/>
  <c r="A71" i="17"/>
  <c r="A67" i="17"/>
  <c r="A94" i="16"/>
  <c r="A140" i="16"/>
  <c r="A117" i="16"/>
  <c r="A122" i="16"/>
  <c r="A111" i="16"/>
  <c r="A130" i="16"/>
  <c r="A120" i="16"/>
  <c r="A80" i="16"/>
  <c r="A51" i="16"/>
  <c r="A83" i="16"/>
  <c r="A59" i="16"/>
  <c r="A69" i="16"/>
  <c r="A82" i="17"/>
  <c r="A74" i="17"/>
  <c r="A42" i="17"/>
  <c r="A44" i="17"/>
  <c r="A113" i="17"/>
  <c r="A137" i="17"/>
  <c r="A127" i="17"/>
  <c r="A141" i="17"/>
  <c r="A124" i="17"/>
  <c r="A65" i="17"/>
  <c r="A125" i="17"/>
  <c r="A99" i="17"/>
  <c r="A72" i="17"/>
  <c r="A74" i="16"/>
  <c r="A58" i="16"/>
  <c r="A62" i="16"/>
  <c r="A78" i="16"/>
  <c r="A98" i="16"/>
  <c r="A118" i="16"/>
  <c r="A106" i="16"/>
  <c r="A138" i="16"/>
  <c r="A127" i="16"/>
  <c r="A112" i="16"/>
  <c r="A71" i="16"/>
  <c r="A124" i="16"/>
  <c r="A138" i="17"/>
  <c r="A80" i="17"/>
  <c r="A98" i="17"/>
  <c r="A88" i="17"/>
  <c r="A66" i="17"/>
  <c r="A51" i="17"/>
  <c r="A117" i="17"/>
  <c r="A97" i="17"/>
  <c r="A79" i="17"/>
  <c r="A107" i="17"/>
  <c r="A131" i="17"/>
  <c r="A104" i="17"/>
  <c r="A123" i="17"/>
  <c r="A53" i="16"/>
  <c r="A81" i="16"/>
  <c r="A79" i="16"/>
  <c r="A66" i="16"/>
  <c r="A121" i="16"/>
  <c r="A97" i="16"/>
  <c r="A129" i="16"/>
  <c r="A47" i="16"/>
  <c r="A114" i="16"/>
  <c r="A61" i="16"/>
  <c r="A46" i="16"/>
  <c r="A68" i="16"/>
  <c r="A55" i="17"/>
  <c r="A130" i="17"/>
  <c r="A46" i="17"/>
  <c r="A106" i="17"/>
  <c r="A62" i="17"/>
  <c r="A135" i="17"/>
  <c r="A73" i="17"/>
  <c r="A50" i="17"/>
  <c r="A77" i="17"/>
  <c r="A87" i="17"/>
  <c r="A48" i="17"/>
  <c r="A52" i="17"/>
  <c r="A111" i="17"/>
  <c r="A82" i="16"/>
  <c r="A102" i="16"/>
  <c r="A90" i="16"/>
  <c r="A89" i="16"/>
  <c r="A42" i="16"/>
  <c r="A44" i="16"/>
  <c r="A50" i="16"/>
  <c r="A108" i="16"/>
  <c r="A137" i="16"/>
  <c r="A116" i="16"/>
  <c r="A92" i="16"/>
  <c r="A100" i="17"/>
  <c r="A70" i="17"/>
  <c r="A120" i="17"/>
  <c r="A63" i="17"/>
  <c r="A122" i="17"/>
  <c r="A93" i="17"/>
  <c r="A90" i="17"/>
  <c r="A53" i="17"/>
  <c r="A133" i="17"/>
  <c r="A60" i="17"/>
  <c r="A84" i="17"/>
  <c r="A78" i="17"/>
  <c r="A78" i="28"/>
  <c r="A84" i="28"/>
  <c r="A57" i="28"/>
  <c r="A101" i="28"/>
  <c r="A92" i="28"/>
  <c r="A127" i="28"/>
  <c r="A108" i="28"/>
  <c r="A73" i="28"/>
  <c r="A117" i="28"/>
  <c r="A51" i="28"/>
  <c r="A72" i="28"/>
  <c r="A140" i="28"/>
  <c r="A111" i="28"/>
  <c r="A80" i="28"/>
  <c r="A47" i="28"/>
  <c r="A121" i="28"/>
  <c r="A46" i="28"/>
  <c r="A87" i="28"/>
  <c r="A104" i="28"/>
  <c r="A45" i="28"/>
  <c r="A137" i="28"/>
  <c r="A62" i="28"/>
  <c r="A115" i="28"/>
  <c r="A136" i="28"/>
  <c r="A77" i="28"/>
  <c r="A98" i="28"/>
  <c r="A81" i="28"/>
  <c r="A53" i="28"/>
  <c r="A76" i="28"/>
  <c r="A95" i="28"/>
  <c r="A85" i="28"/>
  <c r="A66" i="28"/>
  <c r="A110" i="28"/>
  <c r="A93" i="28"/>
  <c r="A65" i="28"/>
  <c r="A109" i="28"/>
  <c r="A82" i="28"/>
  <c r="A126" i="28"/>
  <c r="A60" i="28"/>
  <c r="A97" i="28"/>
  <c r="A141" i="28"/>
  <c r="A59" i="28"/>
  <c r="A103" i="28"/>
  <c r="A138" i="28"/>
  <c r="A125" i="28"/>
  <c r="A132" i="28"/>
  <c r="A105" i="28"/>
  <c r="A55" i="28"/>
  <c r="A130" i="28"/>
  <c r="A49" i="28"/>
  <c r="A102" i="28"/>
  <c r="A129" i="28"/>
  <c r="A54" i="28"/>
  <c r="A43" i="28"/>
  <c r="A56" i="28"/>
  <c r="A124" i="28"/>
  <c r="A42" i="28"/>
  <c r="A86" i="28"/>
  <c r="A123" i="28"/>
  <c r="A122" i="28"/>
  <c r="A52" i="28"/>
  <c r="A64" i="28"/>
  <c r="A112" i="28"/>
  <c r="A134" i="28"/>
  <c r="A133" i="28"/>
  <c r="A50" i="28"/>
  <c r="A94" i="28"/>
  <c r="A91" i="28"/>
  <c r="A113" i="28"/>
  <c r="A74" i="28"/>
  <c r="A118" i="28"/>
  <c r="A107" i="28"/>
  <c r="A120" i="28"/>
  <c r="A61" i="28"/>
  <c r="A106" i="28"/>
  <c r="A88" i="28"/>
  <c r="A68" i="28"/>
  <c r="A114" i="28"/>
  <c r="A119" i="28"/>
  <c r="A58" i="28"/>
  <c r="A67" i="28"/>
  <c r="A75" i="28"/>
  <c r="A79" i="28"/>
  <c r="A100" i="28"/>
  <c r="A83" i="28"/>
  <c r="A99" i="28"/>
  <c r="A48" i="28"/>
  <c r="A116" i="28"/>
  <c r="A63" i="28"/>
  <c r="A70" i="28"/>
  <c r="A131" i="28"/>
  <c r="A128" i="28"/>
  <c r="A69" i="28"/>
  <c r="A139" i="28"/>
  <c r="A96" i="28"/>
  <c r="A135" i="28"/>
  <c r="A71" i="28"/>
  <c r="A44" i="28"/>
  <c r="A90" i="28"/>
  <c r="A89" i="28"/>
  <c r="N41" i="16" a="1"/>
  <c r="N41" i="16" s="1"/>
  <c r="S10" i="16"/>
  <c r="S41" i="16" a="1"/>
  <c r="S41" i="16" s="1"/>
  <c r="D4" i="28"/>
  <c r="E155" i="27" s="1"/>
  <c r="F217" i="27" s="1"/>
  <c r="D4" i="17"/>
  <c r="E159" i="27" s="1"/>
  <c r="I217" i="27" s="1"/>
  <c r="D4" i="16"/>
  <c r="E157" i="27" s="1"/>
  <c r="L217" i="27" s="1"/>
  <c r="T16" i="68"/>
  <c r="T16" i="70"/>
  <c r="T16" i="72"/>
  <c r="M17" i="68"/>
  <c r="M17" i="72"/>
  <c r="G17" i="70"/>
  <c r="M17" i="70"/>
  <c r="T10" i="16"/>
  <c r="J10" i="28"/>
  <c r="I10" i="28"/>
  <c r="F195" i="27" s="1"/>
  <c r="T9" i="31"/>
  <c r="S9" i="31"/>
  <c r="Y9" i="30"/>
  <c r="J9" i="30"/>
  <c r="I9" i="30"/>
  <c r="G194" i="27" s="1"/>
  <c r="O11" i="28"/>
  <c r="G17" i="72"/>
  <c r="G17" i="68"/>
  <c r="I10" i="32"/>
  <c r="J9" i="32"/>
  <c r="D3" i="30"/>
  <c r="D4" i="30" s="1"/>
  <c r="D5" i="30"/>
  <c r="D3" i="31"/>
  <c r="D4" i="31" s="1"/>
  <c r="D5" i="31"/>
  <c r="A118" i="31" s="1"/>
  <c r="D3" i="32"/>
  <c r="D4" i="32" s="1"/>
  <c r="D5" i="32"/>
  <c r="AO41" i="17"/>
  <c r="AO41" i="28"/>
  <c r="M16" i="72"/>
  <c r="G16" i="72"/>
  <c r="M16" i="68"/>
  <c r="G16" i="68"/>
  <c r="G16" i="70"/>
  <c r="M16" i="70"/>
  <c r="O9" i="30"/>
  <c r="N9" i="30"/>
  <c r="G200" i="27" s="1"/>
  <c r="N9" i="32"/>
  <c r="M200" i="27" s="1"/>
  <c r="O9" i="32"/>
  <c r="A24" i="73"/>
  <c r="A22" i="72"/>
  <c r="A23" i="71"/>
  <c r="A22" i="70"/>
  <c r="A28" i="69"/>
  <c r="A22" i="68"/>
  <c r="Y10" i="32"/>
  <c r="X10" i="32"/>
  <c r="AM45" i="17"/>
  <c r="AN45" i="17"/>
  <c r="AJ47" i="16"/>
  <c r="AM46" i="16"/>
  <c r="AK46" i="16"/>
  <c r="AN46" i="16" s="1"/>
  <c r="O10" i="16"/>
  <c r="N10" i="16"/>
  <c r="L201" i="27" s="1"/>
  <c r="Y10" i="16"/>
  <c r="X10" i="16"/>
  <c r="I10" i="16"/>
  <c r="L195" i="27" s="1"/>
  <c r="J10" i="16"/>
  <c r="N10" i="31"/>
  <c r="J201" i="27" s="1"/>
  <c r="O10" i="31"/>
  <c r="Y10" i="31"/>
  <c r="X10" i="31"/>
  <c r="J10" i="31"/>
  <c r="I10" i="31"/>
  <c r="J195" i="27" s="1"/>
  <c r="N10" i="17"/>
  <c r="I201" i="27" s="1"/>
  <c r="O10" i="17"/>
  <c r="AJ47" i="17"/>
  <c r="AK46" i="17"/>
  <c r="X11" i="17"/>
  <c r="X41" i="17" s="1" a="1"/>
  <c r="X41" i="17" s="1"/>
  <c r="Y11" i="17"/>
  <c r="J10" i="17"/>
  <c r="I10" i="17"/>
  <c r="I195" i="27" s="1"/>
  <c r="T11" i="17"/>
  <c r="S11" i="17"/>
  <c r="S41" i="17" s="1" a="1"/>
  <c r="S41" i="17" s="1"/>
  <c r="T10" i="30"/>
  <c r="S10" i="30"/>
  <c r="G207" i="27" s="1"/>
  <c r="Y10" i="30"/>
  <c r="X10" i="30"/>
  <c r="T11" i="28"/>
  <c r="S11" i="28"/>
  <c r="Y10" i="28"/>
  <c r="X10" i="28"/>
  <c r="AM48" i="28"/>
  <c r="AK48" i="28"/>
  <c r="AN48" i="28" s="1"/>
  <c r="AJ49" i="28"/>
  <c r="F4" i="71" a="1"/>
  <c r="F4" i="72" a="1"/>
  <c r="G3" i="71" a="1"/>
  <c r="F4" i="70" a="1"/>
  <c r="F4" i="73" a="1"/>
  <c r="F4" i="69" a="1"/>
  <c r="H3" i="69" a="1"/>
  <c r="F4" i="68" a="1"/>
  <c r="H3" i="73" a="1"/>
  <c r="S41" i="28" l="1" a="1"/>
  <c r="S41" i="28" s="1"/>
  <c r="F208" i="27"/>
  <c r="I32" i="32" a="1"/>
  <c r="I32" i="32" s="1"/>
  <c r="N32" i="32" a="1"/>
  <c r="N32" i="32" s="1"/>
  <c r="S32" i="32" a="1"/>
  <c r="S32" i="32" s="1"/>
  <c r="A33" i="32"/>
  <c r="A70" i="32"/>
  <c r="A107" i="32"/>
  <c r="A132" i="32"/>
  <c r="A50" i="32"/>
  <c r="A87" i="32"/>
  <c r="A124" i="32"/>
  <c r="A54" i="32"/>
  <c r="A91" i="32"/>
  <c r="A120" i="32"/>
  <c r="A45" i="32"/>
  <c r="A82" i="32"/>
  <c r="A119" i="32"/>
  <c r="A92" i="32"/>
  <c r="A62" i="32"/>
  <c r="A99" i="32"/>
  <c r="A80" i="32"/>
  <c r="A66" i="32"/>
  <c r="A103" i="32"/>
  <c r="A114" i="32"/>
  <c r="A42" i="32"/>
  <c r="A79" i="32"/>
  <c r="A57" i="32"/>
  <c r="A94" i="32"/>
  <c r="A131" i="32"/>
  <c r="A37" i="32"/>
  <c r="A74" i="32"/>
  <c r="A111" i="32"/>
  <c r="A41" i="32"/>
  <c r="A78" i="32"/>
  <c r="A115" i="32"/>
  <c r="A69" i="32"/>
  <c r="A106" i="32"/>
  <c r="A128" i="32"/>
  <c r="A49" i="32"/>
  <c r="A86" i="32"/>
  <c r="A123" i="32"/>
  <c r="A53" i="32"/>
  <c r="A90" i="32"/>
  <c r="A127" i="32"/>
  <c r="A81" i="32"/>
  <c r="A118" i="32"/>
  <c r="A36" i="32"/>
  <c r="A61" i="32"/>
  <c r="A98" i="32"/>
  <c r="A104" i="32"/>
  <c r="A65" i="32"/>
  <c r="A102" i="32"/>
  <c r="A56" i="32"/>
  <c r="A38" i="32"/>
  <c r="A93" i="32"/>
  <c r="A130" i="32"/>
  <c r="A48" i="32"/>
  <c r="A73" i="32"/>
  <c r="A110" i="32"/>
  <c r="A40" i="32"/>
  <c r="A77" i="32"/>
  <c r="A105" i="32"/>
  <c r="A35" i="32"/>
  <c r="A60" i="32"/>
  <c r="A85" i="32"/>
  <c r="A122" i="32"/>
  <c r="A52" i="32"/>
  <c r="A89" i="32"/>
  <c r="A126" i="32"/>
  <c r="A117" i="32"/>
  <c r="A47" i="32"/>
  <c r="A72" i="32"/>
  <c r="A97" i="32"/>
  <c r="A116" i="32"/>
  <c r="A64" i="32"/>
  <c r="A101" i="32"/>
  <c r="A68" i="32"/>
  <c r="A75" i="32"/>
  <c r="A129" i="32"/>
  <c r="A59" i="32"/>
  <c r="A84" i="32"/>
  <c r="A109" i="32"/>
  <c r="A39" i="32"/>
  <c r="A76" i="32"/>
  <c r="A113" i="32"/>
  <c r="A43" i="32"/>
  <c r="A34" i="32"/>
  <c r="A71" i="32"/>
  <c r="A96" i="32"/>
  <c r="A121" i="32"/>
  <c r="A51" i="32"/>
  <c r="A88" i="32"/>
  <c r="A125" i="32"/>
  <c r="A55" i="32"/>
  <c r="A112" i="32"/>
  <c r="A46" i="32"/>
  <c r="A83" i="32"/>
  <c r="A108" i="32"/>
  <c r="A63" i="32"/>
  <c r="A100" i="32"/>
  <c r="A44" i="32"/>
  <c r="A67" i="32"/>
  <c r="A95" i="32"/>
  <c r="A58" i="32"/>
  <c r="T10" i="32"/>
  <c r="S10" i="32"/>
  <c r="M207" i="27" s="1"/>
  <c r="S11" i="16"/>
  <c r="L208" i="27" s="1"/>
  <c r="L207" i="27"/>
  <c r="J11" i="32"/>
  <c r="M195" i="27"/>
  <c r="J10" i="32"/>
  <c r="M194" i="27"/>
  <c r="T11" i="16"/>
  <c r="A120" i="31"/>
  <c r="A34" i="31"/>
  <c r="A113" i="31"/>
  <c r="A126" i="31"/>
  <c r="A72" i="31"/>
  <c r="A87" i="31"/>
  <c r="A109" i="31"/>
  <c r="A127" i="31"/>
  <c r="A104" i="31"/>
  <c r="A105" i="31"/>
  <c r="A50" i="31"/>
  <c r="A51" i="31"/>
  <c r="A93" i="31"/>
  <c r="A92" i="31"/>
  <c r="A46" i="31"/>
  <c r="A59" i="31"/>
  <c r="A69" i="31"/>
  <c r="A95" i="31"/>
  <c r="A103" i="31"/>
  <c r="A44" i="31"/>
  <c r="A85" i="31"/>
  <c r="A114" i="31"/>
  <c r="A82" i="31"/>
  <c r="A56" i="31"/>
  <c r="A117" i="31"/>
  <c r="A54" i="31"/>
  <c r="A123" i="31"/>
  <c r="A38" i="31"/>
  <c r="A107" i="31"/>
  <c r="A94" i="31"/>
  <c r="A99" i="31"/>
  <c r="A97" i="31"/>
  <c r="A36" i="31"/>
  <c r="A110" i="31"/>
  <c r="A74" i="31"/>
  <c r="A128" i="31"/>
  <c r="A66" i="31"/>
  <c r="A106" i="31"/>
  <c r="A73" i="31"/>
  <c r="A115" i="31"/>
  <c r="A130" i="31"/>
  <c r="A60" i="31"/>
  <c r="A53" i="31"/>
  <c r="A116" i="31"/>
  <c r="A79" i="31"/>
  <c r="A112" i="31"/>
  <c r="A129" i="31"/>
  <c r="A71" i="31"/>
  <c r="A101" i="31"/>
  <c r="A119" i="31"/>
  <c r="A45" i="31"/>
  <c r="A63" i="31"/>
  <c r="A68" i="31"/>
  <c r="A58" i="31"/>
  <c r="A80" i="31"/>
  <c r="A76" i="31"/>
  <c r="A122" i="31"/>
  <c r="A35" i="31"/>
  <c r="A84" i="31"/>
  <c r="A39" i="31"/>
  <c r="A91" i="31"/>
  <c r="A41" i="31"/>
  <c r="A42" i="31"/>
  <c r="A89" i="31"/>
  <c r="A49" i="31"/>
  <c r="A98" i="31"/>
  <c r="A33" i="31"/>
  <c r="A77" i="31"/>
  <c r="A43" i="31"/>
  <c r="A100" i="31"/>
  <c r="A52" i="31"/>
  <c r="A121" i="31"/>
  <c r="A78" i="31"/>
  <c r="A47" i="31"/>
  <c r="A62" i="31"/>
  <c r="A86" i="31"/>
  <c r="A37" i="31"/>
  <c r="A55" i="31"/>
  <c r="A124" i="31"/>
  <c r="A102" i="31"/>
  <c r="A90" i="31"/>
  <c r="A108" i="31"/>
  <c r="A65" i="31"/>
  <c r="A57" i="31"/>
  <c r="A132" i="31"/>
  <c r="A81" i="31"/>
  <c r="A83" i="31"/>
  <c r="A96" i="31"/>
  <c r="A48" i="31"/>
  <c r="A40" i="31"/>
  <c r="A64" i="31"/>
  <c r="A131" i="31"/>
  <c r="A125" i="31"/>
  <c r="A67" i="31"/>
  <c r="A61" i="31"/>
  <c r="A75" i="31"/>
  <c r="A88" i="31"/>
  <c r="A70" i="31"/>
  <c r="A111" i="31"/>
  <c r="A96" i="30"/>
  <c r="A40" i="30"/>
  <c r="A61" i="30"/>
  <c r="A107" i="30"/>
  <c r="A106" i="30"/>
  <c r="A47" i="30"/>
  <c r="A50" i="30"/>
  <c r="A94" i="30"/>
  <c r="A122" i="30"/>
  <c r="A63" i="30"/>
  <c r="A49" i="30"/>
  <c r="A88" i="30"/>
  <c r="A54" i="30"/>
  <c r="A105" i="30"/>
  <c r="A104" i="30"/>
  <c r="A125" i="30"/>
  <c r="A116" i="30"/>
  <c r="A51" i="30"/>
  <c r="A111" i="30"/>
  <c r="A114" i="30"/>
  <c r="A55" i="30"/>
  <c r="A67" i="30"/>
  <c r="A127" i="30"/>
  <c r="A84" i="30"/>
  <c r="A74" i="30"/>
  <c r="A118" i="30"/>
  <c r="A62" i="30"/>
  <c r="A48" i="30"/>
  <c r="A77" i="30"/>
  <c r="A132" i="30"/>
  <c r="A66" i="30"/>
  <c r="A92" i="30"/>
  <c r="A75" i="30"/>
  <c r="A91" i="30"/>
  <c r="A129" i="30"/>
  <c r="A70" i="30"/>
  <c r="A33" i="30"/>
  <c r="A115" i="30"/>
  <c r="A64" i="30"/>
  <c r="A59" i="30"/>
  <c r="A119" i="30"/>
  <c r="A131" i="30"/>
  <c r="A80" i="30"/>
  <c r="A37" i="30"/>
  <c r="A57" i="30"/>
  <c r="A79" i="30"/>
  <c r="A36" i="30"/>
  <c r="A90" i="30"/>
  <c r="A97" i="30"/>
  <c r="A78" i="30"/>
  <c r="A60" i="30"/>
  <c r="A128" i="30"/>
  <c r="A123" i="30"/>
  <c r="A72" i="30"/>
  <c r="A76" i="30"/>
  <c r="A81" i="30"/>
  <c r="A101" i="30"/>
  <c r="A83" i="30"/>
  <c r="A89" i="30"/>
  <c r="A99" i="30"/>
  <c r="A56" i="30"/>
  <c r="A100" i="30"/>
  <c r="A69" i="30"/>
  <c r="A93" i="30"/>
  <c r="A110" i="30"/>
  <c r="A102" i="30"/>
  <c r="A109" i="30"/>
  <c r="A117" i="30"/>
  <c r="A35" i="30"/>
  <c r="A95" i="30"/>
  <c r="A103" i="30"/>
  <c r="A124" i="30"/>
  <c r="A82" i="30"/>
  <c r="A68" i="30"/>
  <c r="A43" i="30"/>
  <c r="A65" i="30"/>
  <c r="A53" i="30"/>
  <c r="A46" i="30"/>
  <c r="A113" i="30"/>
  <c r="A126" i="30"/>
  <c r="A44" i="30"/>
  <c r="A112" i="30"/>
  <c r="A120" i="30"/>
  <c r="A73" i="30"/>
  <c r="A34" i="30"/>
  <c r="A85" i="30"/>
  <c r="A39" i="30"/>
  <c r="A38" i="30"/>
  <c r="A130" i="30"/>
  <c r="A71" i="30"/>
  <c r="A45" i="30"/>
  <c r="A87" i="30"/>
  <c r="A108" i="30"/>
  <c r="A98" i="30"/>
  <c r="A42" i="30"/>
  <c r="A86" i="30"/>
  <c r="A52" i="30"/>
  <c r="A121" i="30"/>
  <c r="A58" i="30"/>
  <c r="A41" i="30"/>
  <c r="I11" i="32"/>
  <c r="M196" i="27" s="1"/>
  <c r="I41" i="28" a="1"/>
  <c r="I41" i="28" s="1"/>
  <c r="H3" i="73"/>
  <c r="F6" i="73" s="1"/>
  <c r="F16" i="73" s="1"/>
  <c r="F17" i="73" s="1"/>
  <c r="F4" i="72"/>
  <c r="H3" i="69"/>
  <c r="F4" i="68"/>
  <c r="F4" i="70"/>
  <c r="G3" i="71"/>
  <c r="F6" i="71" s="1"/>
  <c r="G17" i="71" s="1"/>
  <c r="J11" i="28"/>
  <c r="I11" i="28"/>
  <c r="F196" i="27" s="1"/>
  <c r="F218" i="27" s="1" a="1"/>
  <c r="T10" i="31"/>
  <c r="S10" i="31"/>
  <c r="J10" i="30"/>
  <c r="I10" i="30"/>
  <c r="F4" i="71"/>
  <c r="F4" i="69"/>
  <c r="F4" i="73"/>
  <c r="O10" i="30"/>
  <c r="N10" i="30"/>
  <c r="G201" i="27" s="1"/>
  <c r="N10" i="32"/>
  <c r="M201" i="27" s="1"/>
  <c r="O10" i="32"/>
  <c r="A25" i="73"/>
  <c r="A23" i="72"/>
  <c r="A24" i="71"/>
  <c r="A23" i="70"/>
  <c r="A29" i="69"/>
  <c r="A23" i="68"/>
  <c r="Y11" i="32"/>
  <c r="X11" i="32"/>
  <c r="X32" i="32" s="1" a="1"/>
  <c r="X32" i="32" s="1"/>
  <c r="A32" i="32" s="1"/>
  <c r="AM46" i="17"/>
  <c r="AN46" i="17"/>
  <c r="I11" i="16"/>
  <c r="L196" i="27" s="1"/>
  <c r="J11" i="16"/>
  <c r="Y11" i="16"/>
  <c r="X11" i="16"/>
  <c r="X41" i="16" s="1" a="1"/>
  <c r="X41" i="16" s="1"/>
  <c r="O11" i="16"/>
  <c r="N11" i="16"/>
  <c r="L202" i="27" s="1"/>
  <c r="AJ48" i="16"/>
  <c r="AM47" i="16"/>
  <c r="AK47" i="16"/>
  <c r="J11" i="31"/>
  <c r="I11" i="31"/>
  <c r="J196" i="27" s="1"/>
  <c r="I32" i="31" a="1"/>
  <c r="I32" i="31" s="1"/>
  <c r="Y11" i="31"/>
  <c r="X11" i="31"/>
  <c r="X32" i="31" s="1" a="1"/>
  <c r="X32" i="31" s="1"/>
  <c r="N11" i="31"/>
  <c r="J202" i="27" s="1"/>
  <c r="O11" i="31"/>
  <c r="N11" i="17"/>
  <c r="I202" i="27" s="1"/>
  <c r="O11" i="17"/>
  <c r="J11" i="17"/>
  <c r="I11" i="17"/>
  <c r="I196" i="27" s="1"/>
  <c r="AJ48" i="17"/>
  <c r="AK47" i="17"/>
  <c r="Y11" i="30"/>
  <c r="X11" i="30"/>
  <c r="X32" i="30" s="1" a="1"/>
  <c r="X32" i="30" s="1"/>
  <c r="T11" i="30"/>
  <c r="S11" i="30"/>
  <c r="X11" i="28"/>
  <c r="X41" i="28" s="1" a="1"/>
  <c r="X41" i="28" s="1"/>
  <c r="Y11" i="28"/>
  <c r="AM49" i="28"/>
  <c r="AK49" i="28"/>
  <c r="AJ50" i="28"/>
  <c r="N41" i="17" l="1" a="1"/>
  <c r="N41" i="17" s="1"/>
  <c r="N32" i="31" a="1"/>
  <c r="N32" i="31" s="1"/>
  <c r="S32" i="30" a="1"/>
  <c r="S32" i="30" s="1"/>
  <c r="G208" i="27"/>
  <c r="S11" i="32"/>
  <c r="M208" i="27" s="1"/>
  <c r="T11" i="32"/>
  <c r="F218" i="27"/>
  <c r="L218" i="27" a="1"/>
  <c r="I218" i="27" a="1"/>
  <c r="J11" i="30"/>
  <c r="G195" i="27"/>
  <c r="A41" i="28"/>
  <c r="N187" i="69"/>
  <c r="N199" i="69"/>
  <c r="N211" i="69"/>
  <c r="N223" i="69"/>
  <c r="N188" i="69"/>
  <c r="N200" i="69"/>
  <c r="N212" i="69"/>
  <c r="N224" i="69"/>
  <c r="N202" i="69"/>
  <c r="N189" i="69"/>
  <c r="N226" i="69"/>
  <c r="N191" i="69"/>
  <c r="N203" i="69"/>
  <c r="N215" i="69"/>
  <c r="N227" i="69"/>
  <c r="N204" i="69"/>
  <c r="N228" i="69"/>
  <c r="N214" i="69"/>
  <c r="N192" i="69"/>
  <c r="N216" i="69"/>
  <c r="N201" i="69"/>
  <c r="N193" i="69"/>
  <c r="N205" i="69"/>
  <c r="N217" i="69"/>
  <c r="N229" i="69"/>
  <c r="N220" i="69"/>
  <c r="N225" i="69"/>
  <c r="N194" i="69"/>
  <c r="N206" i="69"/>
  <c r="N218" i="69"/>
  <c r="N230" i="69"/>
  <c r="N208" i="69"/>
  <c r="N210" i="69"/>
  <c r="N195" i="69"/>
  <c r="N207" i="69"/>
  <c r="N219" i="69"/>
  <c r="N231" i="69"/>
  <c r="N196" i="69"/>
  <c r="N198" i="69"/>
  <c r="N213" i="69"/>
  <c r="N197" i="69"/>
  <c r="N209" i="69"/>
  <c r="N221" i="69"/>
  <c r="N222" i="69"/>
  <c r="N190" i="69"/>
  <c r="N32" i="30" a="1"/>
  <c r="N32" i="30" s="1"/>
  <c r="I41" i="17" a="1"/>
  <c r="I41" i="17" s="1"/>
  <c r="A41" i="17" s="1"/>
  <c r="F5" i="71"/>
  <c r="G17" i="73"/>
  <c r="F5" i="73"/>
  <c r="F5" i="69"/>
  <c r="F5" i="72"/>
  <c r="F5" i="70"/>
  <c r="J14" i="70" s="1"/>
  <c r="F5" i="68"/>
  <c r="AN47" i="16"/>
  <c r="AN49" i="28"/>
  <c r="F16" i="71"/>
  <c r="T11" i="31"/>
  <c r="S11" i="31"/>
  <c r="S32" i="31" s="1" a="1"/>
  <c r="S32" i="31" s="1"/>
  <c r="A32" i="31" s="1"/>
  <c r="I32" i="30" a="1"/>
  <c r="I32" i="30" s="1"/>
  <c r="I11" i="30"/>
  <c r="G196" i="27" s="1"/>
  <c r="N11" i="32"/>
  <c r="M202" i="27" s="1"/>
  <c r="O11" i="32"/>
  <c r="N11" i="30"/>
  <c r="G202" i="27" s="1"/>
  <c r="O11" i="30"/>
  <c r="A26" i="73"/>
  <c r="A24" i="72"/>
  <c r="A25" i="71"/>
  <c r="A24" i="70"/>
  <c r="A30" i="69"/>
  <c r="A24" i="68"/>
  <c r="AN47" i="17"/>
  <c r="AM47" i="17"/>
  <c r="I41" i="16" a="1"/>
  <c r="I41" i="16" s="1"/>
  <c r="A41" i="16" s="1"/>
  <c r="AJ49" i="16"/>
  <c r="AM48" i="16"/>
  <c r="AK48" i="16"/>
  <c r="AJ49" i="17"/>
  <c r="AK48" i="17"/>
  <c r="AJ51" i="28"/>
  <c r="AM50" i="28"/>
  <c r="AK50" i="28"/>
  <c r="U17" i="70" a="1"/>
  <c r="N17" i="70" a="1"/>
  <c r="H17" i="71" a="1"/>
  <c r="H17" i="70" a="1"/>
  <c r="M224" i="27" l="1"/>
  <c r="M223" i="27"/>
  <c r="M222" i="27"/>
  <c r="L218" i="27"/>
  <c r="J222" i="27"/>
  <c r="I218" i="27"/>
  <c r="J14" i="72"/>
  <c r="J14" i="68"/>
  <c r="A32" i="30"/>
  <c r="H17" i="70"/>
  <c r="N17" i="70"/>
  <c r="U17" i="70"/>
  <c r="V17" i="70" s="1"/>
  <c r="S17" i="70" s="1"/>
  <c r="T18" i="70" s="1"/>
  <c r="H17" i="71"/>
  <c r="K16" i="73"/>
  <c r="F17" i="71"/>
  <c r="K16" i="71"/>
  <c r="AN48" i="16"/>
  <c r="AN50" i="28"/>
  <c r="A27" i="73"/>
  <c r="A25" i="72"/>
  <c r="A26" i="71"/>
  <c r="A25" i="70"/>
  <c r="A31" i="69"/>
  <c r="A25" i="68"/>
  <c r="AN48" i="17"/>
  <c r="AM48" i="17"/>
  <c r="AJ50" i="16"/>
  <c r="AM49" i="16"/>
  <c r="AK49" i="16"/>
  <c r="AJ50" i="17"/>
  <c r="AK49" i="17"/>
  <c r="AJ52" i="28"/>
  <c r="AM51" i="28"/>
  <c r="AK51" i="28"/>
  <c r="H17" i="68" a="1"/>
  <c r="H17" i="72" a="1"/>
  <c r="N17" i="72" a="1"/>
  <c r="N17" i="68" a="1"/>
  <c r="U17" i="72" a="1"/>
  <c r="U17" i="68" a="1"/>
  <c r="H17" i="73" a="1"/>
  <c r="L17" i="73" l="1"/>
  <c r="L17" i="71"/>
  <c r="H17" i="72"/>
  <c r="N17" i="72"/>
  <c r="U17" i="72"/>
  <c r="V17" i="72" s="1"/>
  <c r="H17" i="68"/>
  <c r="N17" i="68"/>
  <c r="U17" i="68"/>
  <c r="V17" i="68" s="1"/>
  <c r="S17" i="68" s="1"/>
  <c r="T18" i="68" s="1"/>
  <c r="H17" i="73"/>
  <c r="AN49" i="16"/>
  <c r="AN51" i="28"/>
  <c r="A28" i="73"/>
  <c r="A26" i="72"/>
  <c r="A27" i="71"/>
  <c r="A26" i="70"/>
  <c r="A32" i="69"/>
  <c r="A26" i="68"/>
  <c r="AM49" i="17"/>
  <c r="AN49" i="17"/>
  <c r="AJ51" i="16"/>
  <c r="AM50" i="16"/>
  <c r="AK50" i="16"/>
  <c r="AJ51" i="17"/>
  <c r="AK50" i="17"/>
  <c r="AJ53" i="28"/>
  <c r="AK52" i="28"/>
  <c r="AM52" i="28"/>
  <c r="J17" i="72" a="1"/>
  <c r="J18" i="72" a="1"/>
  <c r="J22" i="72" a="1"/>
  <c r="J23" i="72" a="1"/>
  <c r="J20" i="72" a="1"/>
  <c r="J19" i="72" a="1"/>
  <c r="J25" i="72" a="1"/>
  <c r="J24" i="72" a="1"/>
  <c r="J21" i="72" a="1"/>
  <c r="J24" i="70" a="1"/>
  <c r="J25" i="70" a="1"/>
  <c r="J19" i="70" a="1"/>
  <c r="J23" i="70" a="1"/>
  <c r="J20" i="70" a="1"/>
  <c r="J17" i="70" a="1"/>
  <c r="J21" i="70" a="1"/>
  <c r="J22" i="70" a="1"/>
  <c r="J17" i="68" a="1"/>
  <c r="J23" i="68" a="1"/>
  <c r="J24" i="68" a="1"/>
  <c r="J25" i="68" a="1"/>
  <c r="J22" i="68" a="1"/>
  <c r="J21" i="68" a="1"/>
  <c r="J20" i="68" a="1"/>
  <c r="J19" i="68" a="1"/>
  <c r="J18" i="68" a="1"/>
  <c r="M17" i="71" a="1"/>
  <c r="U18" i="70" a="1"/>
  <c r="M17" i="73" a="1"/>
  <c r="U18" i="68" a="1"/>
  <c r="M17" i="73" l="1"/>
  <c r="N17" i="73" s="1"/>
  <c r="J23" i="70"/>
  <c r="J23" i="72"/>
  <c r="J18" i="68"/>
  <c r="J22" i="70"/>
  <c r="J19" i="72"/>
  <c r="J22" i="68"/>
  <c r="J21" i="68"/>
  <c r="J17" i="68"/>
  <c r="J22" i="72"/>
  <c r="J25" i="68"/>
  <c r="J17" i="70"/>
  <c r="J18" i="72"/>
  <c r="J21" i="70"/>
  <c r="J20" i="68"/>
  <c r="J25" i="70"/>
  <c r="J21" i="72"/>
  <c r="J17" i="72"/>
  <c r="J24" i="68"/>
  <c r="J20" i="70"/>
  <c r="J25" i="72"/>
  <c r="J19" i="68"/>
  <c r="J24" i="70"/>
  <c r="J20" i="72"/>
  <c r="J23" i="68"/>
  <c r="J19" i="70"/>
  <c r="J24" i="72"/>
  <c r="U18" i="68"/>
  <c r="V18" i="68" s="1"/>
  <c r="S18" i="68" s="1"/>
  <c r="T19" i="68" s="1"/>
  <c r="U18" i="70"/>
  <c r="V18" i="70" s="1"/>
  <c r="S18" i="70" s="1"/>
  <c r="T19" i="70" s="1"/>
  <c r="M17" i="71"/>
  <c r="N17" i="71" s="1"/>
  <c r="AN50" i="16"/>
  <c r="AN52" i="28"/>
  <c r="A29" i="73"/>
  <c r="A27" i="72"/>
  <c r="A28" i="71"/>
  <c r="A27" i="70"/>
  <c r="A33" i="69"/>
  <c r="A27" i="68"/>
  <c r="AM50" i="17"/>
  <c r="AN50" i="17"/>
  <c r="AJ52" i="16"/>
  <c r="AM51" i="16"/>
  <c r="AK51" i="16"/>
  <c r="AJ52" i="17"/>
  <c r="AK51" i="17"/>
  <c r="AK53" i="28"/>
  <c r="AJ54" i="28"/>
  <c r="AM53" i="28"/>
  <c r="J26" i="72" a="1"/>
  <c r="J26" i="70" a="1"/>
  <c r="J26" i="68" a="1"/>
  <c r="J26" i="68" l="1"/>
  <c r="J26" i="70"/>
  <c r="J26" i="72"/>
  <c r="AN51" i="16"/>
  <c r="AN53" i="28"/>
  <c r="A30" i="73"/>
  <c r="A28" i="72"/>
  <c r="A29" i="71"/>
  <c r="A28" i="70"/>
  <c r="A34" i="69"/>
  <c r="A28" i="68"/>
  <c r="AN51" i="17"/>
  <c r="AM51" i="17"/>
  <c r="AJ53" i="16"/>
  <c r="AM52" i="16"/>
  <c r="AK52" i="16"/>
  <c r="AJ53" i="17"/>
  <c r="AK52" i="17"/>
  <c r="AK54" i="28"/>
  <c r="AM54" i="28"/>
  <c r="AJ55" i="28"/>
  <c r="J27" i="72" a="1"/>
  <c r="J27" i="70" a="1"/>
  <c r="J27" i="68" a="1"/>
  <c r="J27" i="70" l="1"/>
  <c r="J27" i="68"/>
  <c r="J27" i="72"/>
  <c r="AN52" i="16"/>
  <c r="AN54" i="28"/>
  <c r="A31" i="73"/>
  <c r="A29" i="72"/>
  <c r="A30" i="71"/>
  <c r="A29" i="70"/>
  <c r="A35" i="69"/>
  <c r="A29" i="68"/>
  <c r="AM52" i="17"/>
  <c r="AN52" i="17"/>
  <c r="AJ54" i="16"/>
  <c r="AM53" i="16"/>
  <c r="AK53" i="16"/>
  <c r="AJ54" i="17"/>
  <c r="AK53" i="17"/>
  <c r="AJ56" i="28"/>
  <c r="AM55" i="28"/>
  <c r="AK55" i="28"/>
  <c r="J28" i="72" a="1"/>
  <c r="J28" i="70" a="1"/>
  <c r="J28" i="68" a="1"/>
  <c r="U19" i="68" a="1"/>
  <c r="U19" i="70" a="1"/>
  <c r="J28" i="72" l="1"/>
  <c r="J28" i="68"/>
  <c r="J28" i="70"/>
  <c r="U19" i="68"/>
  <c r="V19" i="68" s="1"/>
  <c r="S19" i="68" s="1"/>
  <c r="T20" i="68" s="1"/>
  <c r="U19" i="70"/>
  <c r="V19" i="70" s="1"/>
  <c r="S19" i="70" s="1"/>
  <c r="T20" i="70" s="1"/>
  <c r="AN53" i="16"/>
  <c r="AN55" i="28"/>
  <c r="A32" i="73"/>
  <c r="A30" i="72"/>
  <c r="A31" i="71"/>
  <c r="A30" i="70"/>
  <c r="A36" i="69"/>
  <c r="A30" i="68"/>
  <c r="AM53" i="17"/>
  <c r="AN53" i="17"/>
  <c r="AJ55" i="16"/>
  <c r="AM54" i="16"/>
  <c r="AK54" i="16"/>
  <c r="AJ55" i="17"/>
  <c r="AK54" i="17"/>
  <c r="AM56" i="28"/>
  <c r="AJ57" i="28"/>
  <c r="AK56" i="28"/>
  <c r="J29" i="72" a="1"/>
  <c r="J29" i="70" a="1"/>
  <c r="J29" i="68" a="1"/>
  <c r="J29" i="72" l="1"/>
  <c r="J29" i="68"/>
  <c r="J29" i="70"/>
  <c r="AN54" i="16"/>
  <c r="AN56" i="28"/>
  <c r="A33" i="73"/>
  <c r="A31" i="72"/>
  <c r="A32" i="71"/>
  <c r="A31" i="70"/>
  <c r="A37" i="69"/>
  <c r="A31" i="68"/>
  <c r="AN54" i="17"/>
  <c r="AM54" i="17"/>
  <c r="AJ56" i="16"/>
  <c r="AM55" i="16"/>
  <c r="AK55" i="16"/>
  <c r="AJ56" i="17"/>
  <c r="AK55" i="17"/>
  <c r="AM57" i="28"/>
  <c r="AK57" i="28"/>
  <c r="AJ58" i="28"/>
  <c r="J30" i="72" a="1"/>
  <c r="J30" i="70" a="1"/>
  <c r="J30" i="68" a="1"/>
  <c r="J30" i="68" l="1"/>
  <c r="J30" i="72"/>
  <c r="J30" i="70"/>
  <c r="AN55" i="16"/>
  <c r="AN57" i="28"/>
  <c r="A34" i="73"/>
  <c r="A32" i="72"/>
  <c r="A33" i="71"/>
  <c r="A32" i="70"/>
  <c r="A38" i="69"/>
  <c r="A32" i="68"/>
  <c r="AN55" i="17"/>
  <c r="AM55" i="17"/>
  <c r="AJ57" i="16"/>
  <c r="AM56" i="16"/>
  <c r="AK56" i="16"/>
  <c r="AJ57" i="17"/>
  <c r="AK56" i="17"/>
  <c r="AM58" i="28"/>
  <c r="AK58" i="28"/>
  <c r="AJ59" i="28"/>
  <c r="J31" i="72" a="1"/>
  <c r="J31" i="70" a="1"/>
  <c r="J31" i="68" a="1"/>
  <c r="U20" i="70" a="1"/>
  <c r="U20" i="68" a="1"/>
  <c r="J31" i="68" l="1"/>
  <c r="J31" i="72"/>
  <c r="J31" i="70"/>
  <c r="U20" i="68"/>
  <c r="V20" i="68" s="1"/>
  <c r="S20" i="68" s="1"/>
  <c r="T21" i="68" s="1"/>
  <c r="U20" i="70"/>
  <c r="V20" i="70" s="1"/>
  <c r="S20" i="70" s="1"/>
  <c r="T21" i="70" s="1"/>
  <c r="AN56" i="16"/>
  <c r="AN58" i="28"/>
  <c r="A35" i="73"/>
  <c r="A33" i="72"/>
  <c r="A34" i="71"/>
  <c r="A33" i="70"/>
  <c r="A39" i="69"/>
  <c r="A33" i="68"/>
  <c r="AN56" i="17"/>
  <c r="AM56" i="17"/>
  <c r="AJ58" i="16"/>
  <c r="AM57" i="16"/>
  <c r="AK57" i="16"/>
  <c r="AJ58" i="17"/>
  <c r="AK57" i="17"/>
  <c r="AJ60" i="28"/>
  <c r="AM59" i="28"/>
  <c r="AK59" i="28"/>
  <c r="J32" i="72" a="1"/>
  <c r="J32" i="70" a="1"/>
  <c r="J32" i="68" a="1"/>
  <c r="J32" i="72" l="1"/>
  <c r="J32" i="68"/>
  <c r="J32" i="70"/>
  <c r="AN57" i="16"/>
  <c r="AN59" i="28"/>
  <c r="A36" i="73"/>
  <c r="A34" i="72"/>
  <c r="A35" i="71"/>
  <c r="A34" i="70"/>
  <c r="A40" i="69"/>
  <c r="A34" i="68"/>
  <c r="AN57" i="17"/>
  <c r="AM57" i="17"/>
  <c r="AJ59" i="16"/>
  <c r="AM58" i="16"/>
  <c r="AK58" i="16"/>
  <c r="AJ59" i="17"/>
  <c r="AK58" i="17"/>
  <c r="AJ61" i="28"/>
  <c r="AM60" i="28"/>
  <c r="AK60" i="28"/>
  <c r="J33" i="72" a="1"/>
  <c r="J33" i="70" a="1"/>
  <c r="J33" i="68" a="1"/>
  <c r="J33" i="72" l="1"/>
  <c r="J33" i="68"/>
  <c r="J33" i="70"/>
  <c r="AN58" i="16"/>
  <c r="AN60" i="28"/>
  <c r="A37" i="73"/>
  <c r="A35" i="72"/>
  <c r="A36" i="71"/>
  <c r="A35" i="70"/>
  <c r="A41" i="69"/>
  <c r="A35" i="68"/>
  <c r="AM58" i="17"/>
  <c r="AN58" i="17"/>
  <c r="AJ60" i="16"/>
  <c r="AM59" i="16"/>
  <c r="AK59" i="16"/>
  <c r="AJ60" i="17"/>
  <c r="AK59" i="17"/>
  <c r="AK61" i="28"/>
  <c r="AJ62" i="28"/>
  <c r="AM61" i="28"/>
  <c r="J34" i="72" a="1"/>
  <c r="J34" i="70" a="1"/>
  <c r="J34" i="68" a="1"/>
  <c r="U21" i="68" a="1"/>
  <c r="U21" i="70" a="1"/>
  <c r="J34" i="68" l="1"/>
  <c r="J34" i="70"/>
  <c r="J34" i="72"/>
  <c r="U21" i="68"/>
  <c r="V21" i="68" s="1"/>
  <c r="S21" i="68" s="1"/>
  <c r="T22" i="68" s="1"/>
  <c r="U21" i="70"/>
  <c r="V21" i="70" s="1"/>
  <c r="S21" i="70" s="1"/>
  <c r="T22" i="70" s="1"/>
  <c r="AN59" i="16"/>
  <c r="AN61" i="28"/>
  <c r="A38" i="73"/>
  <c r="A36" i="72"/>
  <c r="A37" i="71"/>
  <c r="A36" i="70"/>
  <c r="A42" i="69"/>
  <c r="A36" i="68"/>
  <c r="AN59" i="17"/>
  <c r="AM59" i="17"/>
  <c r="AJ61" i="16"/>
  <c r="AM60" i="16"/>
  <c r="AK60" i="16"/>
  <c r="AJ61" i="17"/>
  <c r="AK60" i="17"/>
  <c r="AK62" i="28"/>
  <c r="AJ63" i="28"/>
  <c r="AM62" i="28"/>
  <c r="J35" i="72" a="1"/>
  <c r="J35" i="70" a="1"/>
  <c r="J35" i="68" a="1"/>
  <c r="J35" i="72" l="1"/>
  <c r="J35" i="68"/>
  <c r="J35" i="70"/>
  <c r="AN60" i="16"/>
  <c r="AN62" i="28"/>
  <c r="A39" i="73"/>
  <c r="A37" i="72"/>
  <c r="A38" i="71"/>
  <c r="A37" i="70"/>
  <c r="A43" i="69"/>
  <c r="A37" i="68"/>
  <c r="AN60" i="17"/>
  <c r="AM60" i="17"/>
  <c r="AJ62" i="16"/>
  <c r="AM61" i="16"/>
  <c r="AK61" i="16"/>
  <c r="AJ62" i="17"/>
  <c r="AK61" i="17"/>
  <c r="AM63" i="28"/>
  <c r="AK63" i="28"/>
  <c r="AJ64" i="28"/>
  <c r="J36" i="72" a="1"/>
  <c r="J36" i="70" a="1"/>
  <c r="J36" i="68" a="1"/>
  <c r="U22" i="70" a="1"/>
  <c r="U22" i="68" a="1"/>
  <c r="J36" i="68" l="1"/>
  <c r="J36" i="72"/>
  <c r="J36" i="70"/>
  <c r="U22" i="68"/>
  <c r="V22" i="68" s="1"/>
  <c r="S22" i="68" s="1"/>
  <c r="T23" i="68" s="1"/>
  <c r="U22" i="70"/>
  <c r="V22" i="70" s="1"/>
  <c r="S22" i="70" s="1"/>
  <c r="T23" i="70" s="1"/>
  <c r="AN61" i="16"/>
  <c r="AN63" i="28"/>
  <c r="A40" i="73"/>
  <c r="A38" i="72"/>
  <c r="A39" i="71"/>
  <c r="A38" i="70"/>
  <c r="A44" i="69"/>
  <c r="A38" i="68"/>
  <c r="AM61" i="17"/>
  <c r="AN61" i="17"/>
  <c r="AJ63" i="16"/>
  <c r="AM62" i="16"/>
  <c r="AK62" i="16"/>
  <c r="AJ63" i="17"/>
  <c r="AK62" i="17"/>
  <c r="AM64" i="28"/>
  <c r="AK64" i="28"/>
  <c r="AJ65" i="28"/>
  <c r="J37" i="72" a="1"/>
  <c r="J37" i="70" a="1"/>
  <c r="J37" i="68" a="1"/>
  <c r="J37" i="70" l="1"/>
  <c r="J37" i="68"/>
  <c r="J37" i="72"/>
  <c r="AN62" i="16"/>
  <c r="AN64" i="28"/>
  <c r="A41" i="73"/>
  <c r="A39" i="72"/>
  <c r="A40" i="71"/>
  <c r="A39" i="70"/>
  <c r="A45" i="69"/>
  <c r="A39" i="68"/>
  <c r="AM62" i="17"/>
  <c r="AN62" i="17"/>
  <c r="AJ64" i="16"/>
  <c r="AM63" i="16"/>
  <c r="AK63" i="16"/>
  <c r="AJ64" i="17"/>
  <c r="AK63" i="17"/>
  <c r="AM65" i="28"/>
  <c r="AK65" i="28"/>
  <c r="AJ66" i="28"/>
  <c r="J38" i="72" a="1"/>
  <c r="J38" i="68" a="1"/>
  <c r="U23" i="70" a="1"/>
  <c r="U23" i="68" a="1"/>
  <c r="J38" i="68" l="1"/>
  <c r="J38" i="72"/>
  <c r="U23" i="68"/>
  <c r="V23" i="68" s="1"/>
  <c r="S23" i="68" s="1"/>
  <c r="T24" i="68" s="1"/>
  <c r="U23" i="70"/>
  <c r="V23" i="70" s="1"/>
  <c r="S23" i="70" s="1"/>
  <c r="T24" i="70" s="1"/>
  <c r="AN63" i="16"/>
  <c r="AN65" i="28"/>
  <c r="A42" i="73"/>
  <c r="A40" i="72"/>
  <c r="A41" i="71"/>
  <c r="A40" i="70"/>
  <c r="J40" i="70" s="1" a="1"/>
  <c r="A46" i="69"/>
  <c r="A40" i="68"/>
  <c r="AN63" i="17"/>
  <c r="AM63" i="17"/>
  <c r="AJ65" i="16"/>
  <c r="AM64" i="16"/>
  <c r="AK64" i="16"/>
  <c r="AJ65" i="17"/>
  <c r="AK64" i="17"/>
  <c r="AM66" i="28"/>
  <c r="AK66" i="28"/>
  <c r="AJ67" i="28"/>
  <c r="J39" i="72" a="1"/>
  <c r="J39" i="70" a="1"/>
  <c r="J39" i="68" a="1"/>
  <c r="J39" i="72" l="1"/>
  <c r="J39" i="70"/>
  <c r="J39" i="68"/>
  <c r="J40" i="70"/>
  <c r="AN64" i="16"/>
  <c r="AN66" i="28"/>
  <c r="A43" i="73"/>
  <c r="A41" i="72"/>
  <c r="A42" i="71"/>
  <c r="A41" i="70"/>
  <c r="J41" i="70" s="1" a="1"/>
  <c r="A47" i="69"/>
  <c r="A41" i="68"/>
  <c r="AM64" i="17"/>
  <c r="AN64" i="17"/>
  <c r="AJ66" i="16"/>
  <c r="AM65" i="16"/>
  <c r="AK65" i="16"/>
  <c r="AJ66" i="17"/>
  <c r="AK65" i="17"/>
  <c r="AJ68" i="28"/>
  <c r="AM67" i="28"/>
  <c r="AK67" i="28"/>
  <c r="J40" i="72" a="1"/>
  <c r="J40" i="68" a="1"/>
  <c r="U24" i="68" a="1"/>
  <c r="U24" i="70" a="1"/>
  <c r="J40" i="72" l="1"/>
  <c r="J40" i="68"/>
  <c r="J41" i="70"/>
  <c r="U24" i="68"/>
  <c r="V24" i="68" s="1"/>
  <c r="S24" i="68" s="1"/>
  <c r="T25" i="68" s="1"/>
  <c r="U24" i="70"/>
  <c r="V24" i="70" s="1"/>
  <c r="S24" i="70" s="1"/>
  <c r="T25" i="70" s="1"/>
  <c r="AN65" i="16"/>
  <c r="AN67" i="28"/>
  <c r="A44" i="73"/>
  <c r="A42" i="72"/>
  <c r="A43" i="71"/>
  <c r="A42" i="70"/>
  <c r="A48" i="69"/>
  <c r="A42" i="68"/>
  <c r="AN65" i="17"/>
  <c r="AM65" i="17"/>
  <c r="AJ67" i="16"/>
  <c r="AM66" i="16"/>
  <c r="AK66" i="16"/>
  <c r="AJ67" i="17"/>
  <c r="AK66" i="17"/>
  <c r="AJ69" i="28"/>
  <c r="AM68" i="28"/>
  <c r="AK68" i="28"/>
  <c r="J41" i="72" a="1"/>
  <c r="J41" i="68" a="1"/>
  <c r="J41" i="72" l="1"/>
  <c r="J41" i="68"/>
  <c r="AN66" i="16"/>
  <c r="AN68" i="28"/>
  <c r="A45" i="73"/>
  <c r="A43" i="72"/>
  <c r="A44" i="71"/>
  <c r="A43" i="70"/>
  <c r="A49" i="69"/>
  <c r="A43" i="68"/>
  <c r="AN66" i="17"/>
  <c r="AM66" i="17"/>
  <c r="AJ68" i="16"/>
  <c r="AM67" i="16"/>
  <c r="AK67" i="16"/>
  <c r="AJ68" i="17"/>
  <c r="AK67" i="17"/>
  <c r="AK69" i="28"/>
  <c r="AJ70" i="28"/>
  <c r="AM69" i="28"/>
  <c r="J42" i="72" a="1"/>
  <c r="J42" i="70" a="1"/>
  <c r="J42" i="68" a="1"/>
  <c r="U25" i="68" a="1"/>
  <c r="U25" i="70" a="1"/>
  <c r="J42" i="70" l="1"/>
  <c r="J42" i="72"/>
  <c r="J42" i="68"/>
  <c r="U25" i="68"/>
  <c r="V25" i="68" s="1"/>
  <c r="S25" i="68" s="1"/>
  <c r="T26" i="68" s="1"/>
  <c r="U25" i="70"/>
  <c r="V25" i="70" s="1"/>
  <c r="S25" i="70" s="1"/>
  <c r="T26" i="70" s="1"/>
  <c r="AN67" i="16"/>
  <c r="AN69" i="28"/>
  <c r="A46" i="73"/>
  <c r="A44" i="72"/>
  <c r="A45" i="71"/>
  <c r="A44" i="70"/>
  <c r="J44" i="70" s="1" a="1"/>
  <c r="A50" i="69"/>
  <c r="A44" i="68"/>
  <c r="AN67" i="17"/>
  <c r="AM67" i="17"/>
  <c r="AJ69" i="16"/>
  <c r="AM68" i="16"/>
  <c r="AK68" i="16"/>
  <c r="AJ69" i="17"/>
  <c r="AK68" i="17"/>
  <c r="AK70" i="28"/>
  <c r="AJ71" i="28"/>
  <c r="AM70" i="28"/>
  <c r="J43" i="72" a="1"/>
  <c r="J43" i="70" a="1"/>
  <c r="J43" i="68" a="1"/>
  <c r="J43" i="70" l="1"/>
  <c r="J43" i="72"/>
  <c r="J43" i="68"/>
  <c r="J44" i="70"/>
  <c r="AN68" i="16"/>
  <c r="AN70" i="28"/>
  <c r="A47" i="73"/>
  <c r="A45" i="72"/>
  <c r="A46" i="71"/>
  <c r="A45" i="70"/>
  <c r="A51" i="69"/>
  <c r="A45" i="68"/>
  <c r="AM68" i="17"/>
  <c r="AN68" i="17"/>
  <c r="AJ70" i="16"/>
  <c r="AM69" i="16"/>
  <c r="AK69" i="16"/>
  <c r="AJ70" i="17"/>
  <c r="AK69" i="17"/>
  <c r="AM71" i="28"/>
  <c r="AK71" i="28"/>
  <c r="AJ72" i="28"/>
  <c r="J44" i="72" a="1"/>
  <c r="J44" i="68" a="1"/>
  <c r="U26" i="70" a="1"/>
  <c r="U26" i="68" a="1"/>
  <c r="J44" i="72" l="1"/>
  <c r="J44" i="68"/>
  <c r="U26" i="68"/>
  <c r="V26" i="68" s="1"/>
  <c r="S26" i="68" s="1"/>
  <c r="T27" i="68" s="1"/>
  <c r="U26" i="70"/>
  <c r="V26" i="70" s="1"/>
  <c r="S26" i="70" s="1"/>
  <c r="T27" i="70" s="1"/>
  <c r="AN69" i="16"/>
  <c r="AN71" i="28"/>
  <c r="A48" i="73"/>
  <c r="A46" i="72"/>
  <c r="A47" i="71"/>
  <c r="A46" i="70"/>
  <c r="A52" i="69"/>
  <c r="A46" i="68"/>
  <c r="AM69" i="17"/>
  <c r="AN69" i="17"/>
  <c r="AJ71" i="16"/>
  <c r="AM70" i="16"/>
  <c r="AK70" i="16"/>
  <c r="AJ71" i="17"/>
  <c r="AK70" i="17"/>
  <c r="AM72" i="28"/>
  <c r="AK72" i="28"/>
  <c r="AJ73" i="28"/>
  <c r="J45" i="72" a="1"/>
  <c r="J45" i="70" a="1"/>
  <c r="J45" i="68" a="1"/>
  <c r="J45" i="70" l="1"/>
  <c r="J45" i="68"/>
  <c r="J45" i="72"/>
  <c r="AN70" i="16"/>
  <c r="AN72" i="28"/>
  <c r="A49" i="73"/>
  <c r="A47" i="72"/>
  <c r="A48" i="71"/>
  <c r="A47" i="70"/>
  <c r="A53" i="69"/>
  <c r="A47" i="68"/>
  <c r="AM70" i="17"/>
  <c r="AN70" i="17"/>
  <c r="AJ72" i="16"/>
  <c r="AM71" i="16"/>
  <c r="AK71" i="16"/>
  <c r="AJ72" i="17"/>
  <c r="AK71" i="17"/>
  <c r="AM73" i="28"/>
  <c r="AK73" i="28"/>
  <c r="AJ74" i="28"/>
  <c r="J46" i="72" a="1"/>
  <c r="J46" i="70" a="1"/>
  <c r="J46" i="68" a="1"/>
  <c r="U27" i="68" a="1"/>
  <c r="U27" i="70" a="1"/>
  <c r="J46" i="68" l="1"/>
  <c r="J46" i="72"/>
  <c r="J46" i="70"/>
  <c r="U27" i="68"/>
  <c r="V27" i="68" s="1"/>
  <c r="S27" i="68" s="1"/>
  <c r="T28" i="68" s="1"/>
  <c r="U27" i="70"/>
  <c r="V27" i="70" s="1"/>
  <c r="S27" i="70" s="1"/>
  <c r="T28" i="70" s="1"/>
  <c r="AN71" i="16"/>
  <c r="AN73" i="28"/>
  <c r="A50" i="73"/>
  <c r="A48" i="72"/>
  <c r="A49" i="71"/>
  <c r="A48" i="70"/>
  <c r="J48" i="70" s="1" a="1"/>
  <c r="A54" i="69"/>
  <c r="A48" i="68"/>
  <c r="AN71" i="17"/>
  <c r="AM71" i="17"/>
  <c r="AJ73" i="16"/>
  <c r="AM72" i="16"/>
  <c r="AK72" i="16"/>
  <c r="AJ73" i="17"/>
  <c r="AK72" i="17"/>
  <c r="AM74" i="28"/>
  <c r="AK74" i="28"/>
  <c r="AJ75" i="28"/>
  <c r="J47" i="72" a="1"/>
  <c r="J47" i="70" a="1"/>
  <c r="J47" i="68" a="1"/>
  <c r="J47" i="68" l="1"/>
  <c r="J47" i="70"/>
  <c r="J47" i="72"/>
  <c r="J48" i="70"/>
  <c r="AN72" i="16"/>
  <c r="AN74" i="28"/>
  <c r="A51" i="73"/>
  <c r="A49" i="72"/>
  <c r="A50" i="71"/>
  <c r="A49" i="70"/>
  <c r="A55" i="69"/>
  <c r="A49" i="68"/>
  <c r="AM72" i="17"/>
  <c r="AN72" i="17"/>
  <c r="AJ74" i="16"/>
  <c r="AM73" i="16"/>
  <c r="AK73" i="16"/>
  <c r="AJ74" i="17"/>
  <c r="AK73" i="17"/>
  <c r="AJ76" i="28"/>
  <c r="AM75" i="28"/>
  <c r="AK75" i="28"/>
  <c r="J48" i="72" a="1"/>
  <c r="J48" i="68" a="1"/>
  <c r="U28" i="68" a="1"/>
  <c r="U28" i="70" a="1"/>
  <c r="J48" i="72" l="1"/>
  <c r="J48" i="68"/>
  <c r="U28" i="68"/>
  <c r="V28" i="68" s="1"/>
  <c r="S28" i="68" s="1"/>
  <c r="T29" i="68" s="1"/>
  <c r="U28" i="70"/>
  <c r="V28" i="70" s="1"/>
  <c r="S28" i="70" s="1"/>
  <c r="T29" i="70" s="1"/>
  <c r="AN73" i="16"/>
  <c r="AN75" i="28"/>
  <c r="A52" i="73"/>
  <c r="A50" i="72"/>
  <c r="A51" i="71"/>
  <c r="A50" i="70"/>
  <c r="A56" i="69"/>
  <c r="A50" i="68"/>
  <c r="AM73" i="17"/>
  <c r="AN73" i="17"/>
  <c r="AJ75" i="16"/>
  <c r="AM74" i="16"/>
  <c r="AK74" i="16"/>
  <c r="AJ75" i="17"/>
  <c r="AK74" i="17"/>
  <c r="AJ77" i="28"/>
  <c r="AM76" i="28"/>
  <c r="AK76" i="28"/>
  <c r="J49" i="72" a="1"/>
  <c r="J49" i="68" a="1"/>
  <c r="J49" i="68" l="1"/>
  <c r="J49" i="72"/>
  <c r="AN74" i="16"/>
  <c r="AN76" i="28"/>
  <c r="A53" i="73"/>
  <c r="A51" i="72"/>
  <c r="A52" i="71"/>
  <c r="A51" i="70"/>
  <c r="A57" i="69"/>
  <c r="A51" i="68"/>
  <c r="AN74" i="17"/>
  <c r="AM74" i="17"/>
  <c r="AJ76" i="16"/>
  <c r="AM75" i="16"/>
  <c r="AK75" i="16"/>
  <c r="AJ76" i="17"/>
  <c r="AK75" i="17"/>
  <c r="AK77" i="28"/>
  <c r="AJ78" i="28"/>
  <c r="AM77" i="28"/>
  <c r="J50" i="72" a="1"/>
  <c r="J50" i="68" a="1"/>
  <c r="U29" i="70" a="1"/>
  <c r="U29" i="68" a="1"/>
  <c r="J50" i="72" l="1"/>
  <c r="J50" i="68"/>
  <c r="U29" i="68"/>
  <c r="V29" i="68" s="1"/>
  <c r="S29" i="68" s="1"/>
  <c r="T30" i="68" s="1"/>
  <c r="U29" i="70"/>
  <c r="V29" i="70" s="1"/>
  <c r="S29" i="70" s="1"/>
  <c r="T30" i="70" s="1"/>
  <c r="AN75" i="16"/>
  <c r="AN77" i="28"/>
  <c r="A54" i="73"/>
  <c r="A52" i="72"/>
  <c r="A53" i="71"/>
  <c r="A52" i="70"/>
  <c r="A58" i="69"/>
  <c r="A52" i="68"/>
  <c r="AN75" i="17"/>
  <c r="AM75" i="17"/>
  <c r="AJ77" i="16"/>
  <c r="AM76" i="16"/>
  <c r="AK76" i="16"/>
  <c r="AJ77" i="17"/>
  <c r="AK76" i="17"/>
  <c r="AK78" i="28"/>
  <c r="AJ79" i="28"/>
  <c r="AM78" i="28"/>
  <c r="J51" i="72" a="1"/>
  <c r="J51" i="68" a="1"/>
  <c r="J51" i="68" l="1"/>
  <c r="J51" i="72"/>
  <c r="AN76" i="16"/>
  <c r="AN78" i="28"/>
  <c r="A55" i="73"/>
  <c r="A53" i="72"/>
  <c r="A54" i="71"/>
  <c r="A53" i="70"/>
  <c r="A59" i="69"/>
  <c r="A53" i="68"/>
  <c r="AM76" i="17"/>
  <c r="AN76" i="17"/>
  <c r="AJ78" i="16"/>
  <c r="AM77" i="16"/>
  <c r="AK77" i="16"/>
  <c r="AJ78" i="17"/>
  <c r="AK77" i="17"/>
  <c r="AM79" i="28"/>
  <c r="AK79" i="28"/>
  <c r="AJ80" i="28"/>
  <c r="J52" i="72" a="1"/>
  <c r="J52" i="68" a="1"/>
  <c r="U30" i="70" a="1"/>
  <c r="U30" i="68" a="1"/>
  <c r="J52" i="68" l="1"/>
  <c r="J52" i="72"/>
  <c r="U30" i="68"/>
  <c r="V30" i="68" s="1"/>
  <c r="S30" i="68" s="1"/>
  <c r="T31" i="68" s="1"/>
  <c r="U30" i="70"/>
  <c r="V30" i="70" s="1"/>
  <c r="S30" i="70" s="1"/>
  <c r="T31" i="70" s="1"/>
  <c r="AN77" i="16"/>
  <c r="AN79" i="28"/>
  <c r="A56" i="73"/>
  <c r="A54" i="72"/>
  <c r="A55" i="71"/>
  <c r="A54" i="70"/>
  <c r="A60" i="69"/>
  <c r="A54" i="68"/>
  <c r="AM77" i="17"/>
  <c r="AN77" i="17"/>
  <c r="AJ79" i="16"/>
  <c r="AM78" i="16"/>
  <c r="AK78" i="16"/>
  <c r="AK78" i="17"/>
  <c r="AJ79" i="17"/>
  <c r="AM80" i="28"/>
  <c r="AK80" i="28"/>
  <c r="AJ81" i="28"/>
  <c r="J53" i="72" a="1"/>
  <c r="J53" i="68" a="1"/>
  <c r="J53" i="72" l="1"/>
  <c r="J53" i="68"/>
  <c r="AN78" i="16"/>
  <c r="AN80" i="28"/>
  <c r="A57" i="73"/>
  <c r="A55" i="72"/>
  <c r="A56" i="71"/>
  <c r="A55" i="70"/>
  <c r="A61" i="69"/>
  <c r="A55" i="68"/>
  <c r="AN78" i="17"/>
  <c r="AM78" i="17"/>
  <c r="AJ80" i="16"/>
  <c r="AM79" i="16"/>
  <c r="AK79" i="16"/>
  <c r="AK79" i="17"/>
  <c r="AJ80" i="17"/>
  <c r="AM81" i="28"/>
  <c r="AK81" i="28"/>
  <c r="AJ82" i="28"/>
  <c r="J54" i="72" a="1"/>
  <c r="J54" i="68" a="1"/>
  <c r="U31" i="68" a="1"/>
  <c r="U31" i="70" a="1"/>
  <c r="J54" i="68" l="1"/>
  <c r="J54" i="72"/>
  <c r="U31" i="68"/>
  <c r="V31" i="68" s="1"/>
  <c r="S31" i="68" s="1"/>
  <c r="T32" i="68" s="1"/>
  <c r="U31" i="70"/>
  <c r="V31" i="70" s="1"/>
  <c r="S31" i="70" s="1"/>
  <c r="T32" i="70" s="1"/>
  <c r="AN79" i="16"/>
  <c r="AN81" i="28"/>
  <c r="A58" i="73"/>
  <c r="A56" i="72"/>
  <c r="A57" i="71"/>
  <c r="A56" i="70"/>
  <c r="A62" i="69"/>
  <c r="A56" i="68"/>
  <c r="AN79" i="17"/>
  <c r="AM79" i="17"/>
  <c r="AJ81" i="16"/>
  <c r="AM80" i="16"/>
  <c r="AK80" i="16"/>
  <c r="AK80" i="17"/>
  <c r="AJ81" i="17"/>
  <c r="AM82" i="28"/>
  <c r="AK82" i="28"/>
  <c r="AJ83" i="28"/>
  <c r="J55" i="72" a="1"/>
  <c r="J55" i="68" a="1"/>
  <c r="J55" i="68" l="1"/>
  <c r="J55" i="72"/>
  <c r="AN80" i="16"/>
  <c r="AN82" i="28"/>
  <c r="A59" i="73"/>
  <c r="A57" i="72"/>
  <c r="A58" i="71"/>
  <c r="A57" i="70"/>
  <c r="A63" i="69"/>
  <c r="A57" i="68"/>
  <c r="AN80" i="17"/>
  <c r="AM80" i="17"/>
  <c r="AJ82" i="16"/>
  <c r="AM81" i="16"/>
  <c r="AK81" i="16"/>
  <c r="AJ82" i="17"/>
  <c r="AK81" i="17"/>
  <c r="AJ84" i="28"/>
  <c r="AM83" i="28"/>
  <c r="AK83" i="28"/>
  <c r="J56" i="72" a="1"/>
  <c r="J56" i="68" a="1"/>
  <c r="U32" i="68" a="1"/>
  <c r="U32" i="70" a="1"/>
  <c r="J56" i="72" l="1"/>
  <c r="J56" i="68"/>
  <c r="U32" i="68"/>
  <c r="V32" i="68" s="1"/>
  <c r="S32" i="68" s="1"/>
  <c r="T33" i="68" s="1"/>
  <c r="U32" i="70"/>
  <c r="V32" i="70" s="1"/>
  <c r="S32" i="70" s="1"/>
  <c r="T33" i="70" s="1"/>
  <c r="AN81" i="16"/>
  <c r="AN83" i="28"/>
  <c r="A60" i="73"/>
  <c r="A58" i="72"/>
  <c r="A59" i="71"/>
  <c r="A58" i="70"/>
  <c r="A64" i="69"/>
  <c r="A58" i="68"/>
  <c r="AM81" i="17"/>
  <c r="AN81" i="17"/>
  <c r="AJ83" i="16"/>
  <c r="AM82" i="16"/>
  <c r="AK82" i="16"/>
  <c r="AJ83" i="17"/>
  <c r="AK82" i="17"/>
  <c r="AJ85" i="28"/>
  <c r="AM84" i="28"/>
  <c r="AK84" i="28"/>
  <c r="J57" i="72" a="1"/>
  <c r="J57" i="68" a="1"/>
  <c r="J57" i="68" l="1"/>
  <c r="J57" i="72"/>
  <c r="AN82" i="16"/>
  <c r="AN84" i="28"/>
  <c r="A61" i="73"/>
  <c r="A59" i="72"/>
  <c r="A60" i="71"/>
  <c r="A59" i="70"/>
  <c r="A65" i="69"/>
  <c r="A59" i="68"/>
  <c r="AM82" i="17"/>
  <c r="AN82" i="17"/>
  <c r="AM83" i="16"/>
  <c r="AJ84" i="16"/>
  <c r="AK83" i="16"/>
  <c r="AK83" i="17"/>
  <c r="AJ84" i="17"/>
  <c r="AK85" i="28"/>
  <c r="AJ86" i="28"/>
  <c r="AM85" i="28"/>
  <c r="J58" i="72" a="1"/>
  <c r="J58" i="68" a="1"/>
  <c r="U33" i="68" a="1"/>
  <c r="U33" i="70" a="1"/>
  <c r="J58" i="68" l="1"/>
  <c r="J58" i="72"/>
  <c r="U33" i="68"/>
  <c r="V33" i="68" s="1"/>
  <c r="S33" i="68" s="1"/>
  <c r="U33" i="70"/>
  <c r="V33" i="70" s="1"/>
  <c r="S33" i="70" s="1"/>
  <c r="AN83" i="16"/>
  <c r="AN85" i="28"/>
  <c r="A62" i="73"/>
  <c r="A60" i="72"/>
  <c r="A61" i="71"/>
  <c r="A60" i="70"/>
  <c r="A66" i="69"/>
  <c r="A60" i="68"/>
  <c r="AN83" i="17"/>
  <c r="AM83" i="17"/>
  <c r="AK84" i="16"/>
  <c r="AJ85" i="16"/>
  <c r="AM84" i="16"/>
  <c r="AJ85" i="17"/>
  <c r="AK84" i="17"/>
  <c r="AK86" i="28"/>
  <c r="AJ87" i="28"/>
  <c r="AM86" i="28"/>
  <c r="J59" i="72" a="1"/>
  <c r="J59" i="68" a="1"/>
  <c r="T34" i="70" l="1"/>
  <c r="T34" i="68"/>
  <c r="J59" i="68"/>
  <c r="J59" i="72"/>
  <c r="AN84" i="16"/>
  <c r="AN86" i="28"/>
  <c r="A63" i="73"/>
  <c r="A61" i="72"/>
  <c r="A62" i="71"/>
  <c r="A61" i="70"/>
  <c r="A67" i="69"/>
  <c r="A61" i="68"/>
  <c r="AM84" i="17"/>
  <c r="AN84" i="17"/>
  <c r="AK85" i="16"/>
  <c r="AJ86" i="16"/>
  <c r="AM85" i="16"/>
  <c r="AJ86" i="17"/>
  <c r="AK85" i="17"/>
  <c r="AM87" i="28"/>
  <c r="AK87" i="28"/>
  <c r="AJ88" i="28"/>
  <c r="J60" i="72" a="1"/>
  <c r="J60" i="68" a="1"/>
  <c r="U34" i="68" a="1"/>
  <c r="U34" i="70" a="1"/>
  <c r="J60" i="68" l="1"/>
  <c r="J60" i="72"/>
  <c r="U34" i="68"/>
  <c r="V34" i="68" s="1"/>
  <c r="S34" i="68" s="1"/>
  <c r="T35" i="68" s="1"/>
  <c r="U34" i="70"/>
  <c r="V34" i="70" s="1"/>
  <c r="S34" i="70" s="1"/>
  <c r="T35" i="70" s="1"/>
  <c r="AN85" i="16"/>
  <c r="AN87" i="28"/>
  <c r="A64" i="73"/>
  <c r="A62" i="72"/>
  <c r="A63" i="71"/>
  <c r="A62" i="70"/>
  <c r="A68" i="69"/>
  <c r="A62" i="68"/>
  <c r="AM85" i="17"/>
  <c r="AN85" i="17"/>
  <c r="AK86" i="16"/>
  <c r="AJ87" i="16"/>
  <c r="AM86" i="16"/>
  <c r="AJ87" i="17"/>
  <c r="AK86" i="17"/>
  <c r="AM88" i="28"/>
  <c r="AK88" i="28"/>
  <c r="AJ89" i="28"/>
  <c r="J61" i="72" a="1"/>
  <c r="J61" i="68" a="1"/>
  <c r="J61" i="68" l="1"/>
  <c r="J61" i="72"/>
  <c r="AN86" i="16"/>
  <c r="AN88" i="28"/>
  <c r="A65" i="73"/>
  <c r="A63" i="72"/>
  <c r="A64" i="71"/>
  <c r="A63" i="70"/>
  <c r="A69" i="69"/>
  <c r="A63" i="68"/>
  <c r="AM86" i="17"/>
  <c r="AN86" i="17"/>
  <c r="AJ88" i="16"/>
  <c r="AK87" i="16"/>
  <c r="AM87" i="16"/>
  <c r="AJ88" i="17"/>
  <c r="AK87" i="17"/>
  <c r="AM89" i="28"/>
  <c r="AK89" i="28"/>
  <c r="AJ90" i="28"/>
  <c r="J62" i="72" a="1"/>
  <c r="J62" i="68" a="1"/>
  <c r="U35" i="68" a="1"/>
  <c r="U35" i="70" a="1"/>
  <c r="J62" i="68" l="1"/>
  <c r="J62" i="72"/>
  <c r="U35" i="68"/>
  <c r="V35" i="68" s="1"/>
  <c r="S35" i="68" s="1"/>
  <c r="T36" i="68" s="1"/>
  <c r="U35" i="70"/>
  <c r="V35" i="70" s="1"/>
  <c r="S35" i="70" s="1"/>
  <c r="T36" i="70" s="1"/>
  <c r="AN87" i="16"/>
  <c r="AN89" i="28"/>
  <c r="A66" i="73"/>
  <c r="A64" i="72"/>
  <c r="A65" i="71"/>
  <c r="A64" i="70"/>
  <c r="A70" i="69"/>
  <c r="A64" i="68"/>
  <c r="AN87" i="17"/>
  <c r="AM87" i="17"/>
  <c r="AK88" i="16"/>
  <c r="AJ89" i="16"/>
  <c r="AM88" i="16"/>
  <c r="AJ89" i="17"/>
  <c r="AK88" i="17"/>
  <c r="AM90" i="28"/>
  <c r="AK90" i="28"/>
  <c r="AJ91" i="28"/>
  <c r="J63" i="72" a="1"/>
  <c r="J63" i="68" a="1"/>
  <c r="J63" i="68" l="1"/>
  <c r="J63" i="72"/>
  <c r="AN88" i="16"/>
  <c r="AN90" i="28"/>
  <c r="A67" i="73"/>
  <c r="A65" i="72"/>
  <c r="A66" i="71"/>
  <c r="A65" i="70"/>
  <c r="A71" i="69"/>
  <c r="A65" i="68"/>
  <c r="AN88" i="17"/>
  <c r="AM88" i="17"/>
  <c r="AJ90" i="16"/>
  <c r="AM89" i="16"/>
  <c r="AK89" i="16"/>
  <c r="AJ90" i="17"/>
  <c r="AK89" i="17"/>
  <c r="AJ92" i="28"/>
  <c r="AM91" i="28"/>
  <c r="AK91" i="28"/>
  <c r="J64" i="72" a="1"/>
  <c r="J64" i="68" a="1"/>
  <c r="U36" i="68" a="1"/>
  <c r="U36" i="70" a="1"/>
  <c r="J64" i="68" l="1"/>
  <c r="J64" i="72"/>
  <c r="U36" i="68"/>
  <c r="V36" i="68" s="1"/>
  <c r="S36" i="68" s="1"/>
  <c r="T37" i="68" s="1"/>
  <c r="U36" i="70"/>
  <c r="V36" i="70" s="1"/>
  <c r="S36" i="70" s="1"/>
  <c r="T37" i="70" s="1"/>
  <c r="AN89" i="16"/>
  <c r="AN91" i="28"/>
  <c r="A68" i="73"/>
  <c r="A66" i="72"/>
  <c r="A67" i="71"/>
  <c r="A66" i="70"/>
  <c r="A72" i="69"/>
  <c r="A66" i="68"/>
  <c r="AN89" i="17"/>
  <c r="AM89" i="17"/>
  <c r="AK90" i="16"/>
  <c r="AJ91" i="16"/>
  <c r="AM90" i="16"/>
  <c r="AJ91" i="17"/>
  <c r="AK90" i="17"/>
  <c r="AJ93" i="28"/>
  <c r="AM92" i="28"/>
  <c r="AK92" i="28"/>
  <c r="J65" i="72" a="1"/>
  <c r="J65" i="68" a="1"/>
  <c r="J65" i="68" l="1"/>
  <c r="J65" i="72"/>
  <c r="AN90" i="16"/>
  <c r="AN92" i="28"/>
  <c r="A69" i="73"/>
  <c r="A67" i="72"/>
  <c r="A68" i="71"/>
  <c r="A67" i="70"/>
  <c r="A73" i="69"/>
  <c r="A67" i="68"/>
  <c r="AM90" i="17"/>
  <c r="AN90" i="17"/>
  <c r="AJ92" i="16"/>
  <c r="AM91" i="16"/>
  <c r="AK91" i="16"/>
  <c r="AJ92" i="17"/>
  <c r="AK91" i="17"/>
  <c r="AK93" i="28"/>
  <c r="AJ94" i="28"/>
  <c r="AM93" i="28"/>
  <c r="J66" i="72" a="1"/>
  <c r="J66" i="68" a="1"/>
  <c r="U37" i="68" a="1"/>
  <c r="U37" i="70" a="1"/>
  <c r="J66" i="72" l="1"/>
  <c r="J66" i="68"/>
  <c r="U37" i="68"/>
  <c r="V37" i="68" s="1"/>
  <c r="S37" i="68" s="1"/>
  <c r="T38" i="68" s="1"/>
  <c r="U37" i="70"/>
  <c r="V37" i="70" s="1"/>
  <c r="S37" i="70" s="1"/>
  <c r="T38" i="70" s="1"/>
  <c r="AN91" i="16"/>
  <c r="AN93" i="28"/>
  <c r="A70" i="73"/>
  <c r="A68" i="72"/>
  <c r="A69" i="71"/>
  <c r="A68" i="70"/>
  <c r="A74" i="69"/>
  <c r="A68" i="68"/>
  <c r="AN91" i="17"/>
  <c r="AM91" i="17"/>
  <c r="AK92" i="16"/>
  <c r="AJ93" i="16"/>
  <c r="AM92" i="16"/>
  <c r="AJ93" i="17"/>
  <c r="AK92" i="17"/>
  <c r="AK94" i="28"/>
  <c r="AJ95" i="28"/>
  <c r="AM94" i="28"/>
  <c r="J67" i="72" a="1"/>
  <c r="J67" i="68" a="1"/>
  <c r="J67" i="68" l="1"/>
  <c r="J67" i="72"/>
  <c r="AN92" i="16"/>
  <c r="AN94" i="28"/>
  <c r="A71" i="73"/>
  <c r="A69" i="72"/>
  <c r="A70" i="71"/>
  <c r="A69" i="70"/>
  <c r="A75" i="69"/>
  <c r="A69" i="68"/>
  <c r="AM92" i="17"/>
  <c r="AN92" i="17"/>
  <c r="AJ94" i="16"/>
  <c r="AM93" i="16"/>
  <c r="AK93" i="16"/>
  <c r="AJ94" i="17"/>
  <c r="AK93" i="17"/>
  <c r="AM95" i="28"/>
  <c r="AK95" i="28"/>
  <c r="AJ96" i="28"/>
  <c r="J68" i="72" a="1"/>
  <c r="J68" i="68" a="1"/>
  <c r="U38" i="70" a="1"/>
  <c r="U38" i="68" a="1"/>
  <c r="J68" i="68" l="1"/>
  <c r="J68" i="72"/>
  <c r="U38" i="68"/>
  <c r="V38" i="68" s="1"/>
  <c r="S38" i="68" s="1"/>
  <c r="T39" i="68" s="1"/>
  <c r="U38" i="70"/>
  <c r="V38" i="70" s="1"/>
  <c r="S38" i="70" s="1"/>
  <c r="T39" i="70" s="1"/>
  <c r="AN93" i="16"/>
  <c r="AN95" i="28"/>
  <c r="A72" i="73"/>
  <c r="A70" i="72"/>
  <c r="A71" i="71"/>
  <c r="A70" i="70"/>
  <c r="A76" i="69"/>
  <c r="A70" i="68"/>
  <c r="AM93" i="17"/>
  <c r="AN93" i="17"/>
  <c r="AK94" i="16"/>
  <c r="AJ95" i="16"/>
  <c r="AM94" i="16"/>
  <c r="AJ95" i="17"/>
  <c r="AK94" i="17"/>
  <c r="AM96" i="28"/>
  <c r="AK96" i="28"/>
  <c r="AJ97" i="28"/>
  <c r="J69" i="72" a="1"/>
  <c r="J69" i="68" a="1"/>
  <c r="J69" i="72" l="1"/>
  <c r="J69" i="68"/>
  <c r="AN94" i="16"/>
  <c r="AN96" i="28"/>
  <c r="A73" i="73"/>
  <c r="A71" i="72"/>
  <c r="A72" i="71"/>
  <c r="A71" i="70"/>
  <c r="A77" i="69"/>
  <c r="A71" i="68"/>
  <c r="AM94" i="17"/>
  <c r="AN94" i="17"/>
  <c r="AJ96" i="16"/>
  <c r="AM95" i="16"/>
  <c r="AK95" i="16"/>
  <c r="AJ96" i="17"/>
  <c r="AK95" i="17"/>
  <c r="AM97" i="28"/>
  <c r="AK97" i="28"/>
  <c r="AJ98" i="28"/>
  <c r="J70" i="72" a="1"/>
  <c r="J70" i="68" a="1"/>
  <c r="U39" i="70" a="1"/>
  <c r="U39" i="68" a="1"/>
  <c r="J70" i="68" l="1"/>
  <c r="J70" i="72"/>
  <c r="U39" i="68"/>
  <c r="V39" i="68" s="1"/>
  <c r="S39" i="68" s="1"/>
  <c r="T40" i="68" s="1"/>
  <c r="U39" i="70"/>
  <c r="V39" i="70" s="1"/>
  <c r="S39" i="70" s="1"/>
  <c r="T40" i="70" s="1"/>
  <c r="AN95" i="16"/>
  <c r="AN97" i="28"/>
  <c r="A74" i="73"/>
  <c r="A72" i="72"/>
  <c r="A73" i="71"/>
  <c r="A72" i="70"/>
  <c r="A78" i="69"/>
  <c r="A72" i="68"/>
  <c r="AN95" i="17"/>
  <c r="AM95" i="17"/>
  <c r="AK96" i="16"/>
  <c r="AJ97" i="16"/>
  <c r="AM96" i="16"/>
  <c r="AJ97" i="17"/>
  <c r="AK96" i="17"/>
  <c r="AM98" i="28"/>
  <c r="AK98" i="28"/>
  <c r="AJ99" i="28"/>
  <c r="J71" i="72" a="1"/>
  <c r="J71" i="68" a="1"/>
  <c r="J71" i="68" l="1"/>
  <c r="J71" i="72"/>
  <c r="AN96" i="16"/>
  <c r="AN98" i="28"/>
  <c r="A75" i="73"/>
  <c r="A73" i="72"/>
  <c r="A74" i="71"/>
  <c r="A73" i="70"/>
  <c r="A79" i="69"/>
  <c r="A73" i="68"/>
  <c r="AM96" i="17"/>
  <c r="AN96" i="17"/>
  <c r="AJ98" i="16"/>
  <c r="AM97" i="16"/>
  <c r="AK97" i="16"/>
  <c r="AJ98" i="17"/>
  <c r="AK97" i="17"/>
  <c r="AJ100" i="28"/>
  <c r="AM99" i="28"/>
  <c r="AK99" i="28"/>
  <c r="J72" i="72" a="1"/>
  <c r="J72" i="68" a="1"/>
  <c r="U40" i="68" a="1"/>
  <c r="U40" i="70" a="1"/>
  <c r="J72" i="72" l="1"/>
  <c r="J72" i="68"/>
  <c r="U40" i="68"/>
  <c r="V40" i="68" s="1"/>
  <c r="S40" i="68" s="1"/>
  <c r="T41" i="68" s="1"/>
  <c r="U40" i="70"/>
  <c r="V40" i="70" s="1"/>
  <c r="S40" i="70" s="1"/>
  <c r="T41" i="70" s="1"/>
  <c r="AN97" i="16"/>
  <c r="AN99" i="28"/>
  <c r="A76" i="73"/>
  <c r="A74" i="72"/>
  <c r="A75" i="71"/>
  <c r="A74" i="70"/>
  <c r="A80" i="69"/>
  <c r="A74" i="68"/>
  <c r="AN97" i="17"/>
  <c r="AM97" i="17"/>
  <c r="AK98" i="16"/>
  <c r="AJ99" i="16"/>
  <c r="AM98" i="16"/>
  <c r="AJ99" i="17"/>
  <c r="AK98" i="17"/>
  <c r="AJ101" i="28"/>
  <c r="AM100" i="28"/>
  <c r="AK100" i="28"/>
  <c r="J73" i="72" a="1"/>
  <c r="J73" i="68" a="1"/>
  <c r="J73" i="72" l="1"/>
  <c r="J73" i="68"/>
  <c r="AN98" i="16"/>
  <c r="AN100" i="28"/>
  <c r="A77" i="73"/>
  <c r="A75" i="72"/>
  <c r="A76" i="71"/>
  <c r="A75" i="70"/>
  <c r="A81" i="69"/>
  <c r="A75" i="68"/>
  <c r="AN98" i="17"/>
  <c r="AM98" i="17"/>
  <c r="AJ100" i="16"/>
  <c r="AM99" i="16"/>
  <c r="AK99" i="16"/>
  <c r="AJ100" i="17"/>
  <c r="AK99" i="17"/>
  <c r="AK101" i="28"/>
  <c r="AJ102" i="28"/>
  <c r="AM101" i="28"/>
  <c r="J74" i="72" a="1"/>
  <c r="J74" i="68" a="1"/>
  <c r="U41" i="70" a="1"/>
  <c r="U41" i="68" a="1"/>
  <c r="J74" i="68" l="1"/>
  <c r="J74" i="72"/>
  <c r="U41" i="68"/>
  <c r="V41" i="68" s="1"/>
  <c r="S41" i="68" s="1"/>
  <c r="T42" i="68" s="1"/>
  <c r="U41" i="70"/>
  <c r="V41" i="70" s="1"/>
  <c r="S41" i="70" s="1"/>
  <c r="T42" i="70" s="1"/>
  <c r="AN99" i="16"/>
  <c r="AN101" i="28"/>
  <c r="A78" i="73"/>
  <c r="A76" i="72"/>
  <c r="A77" i="71"/>
  <c r="A76" i="70"/>
  <c r="A82" i="69"/>
  <c r="A76" i="68"/>
  <c r="AN99" i="17"/>
  <c r="AM99" i="17"/>
  <c r="AK100" i="16"/>
  <c r="AJ101" i="16"/>
  <c r="AM100" i="16"/>
  <c r="AJ101" i="17"/>
  <c r="AK100" i="17"/>
  <c r="AL102" i="28"/>
  <c r="AK102" i="28"/>
  <c r="AJ103" i="28"/>
  <c r="AM102" i="28"/>
  <c r="J75" i="72" a="1"/>
  <c r="J75" i="68" a="1"/>
  <c r="J75" i="68" l="1"/>
  <c r="J75" i="72"/>
  <c r="AN100" i="16"/>
  <c r="AN102" i="28"/>
  <c r="A79" i="73"/>
  <c r="A77" i="72"/>
  <c r="A78" i="71"/>
  <c r="A77" i="70"/>
  <c r="A83" i="69"/>
  <c r="A77" i="68"/>
  <c r="AM100" i="17"/>
  <c r="AN100" i="17"/>
  <c r="AJ102" i="16"/>
  <c r="AM101" i="16"/>
  <c r="AK101" i="16"/>
  <c r="AJ102" i="17"/>
  <c r="AK101" i="17"/>
  <c r="AM103" i="28"/>
  <c r="AK103" i="28"/>
  <c r="AJ104" i="28"/>
  <c r="J76" i="72" a="1"/>
  <c r="J76" i="68" a="1"/>
  <c r="U42" i="68" a="1"/>
  <c r="U42" i="70" a="1"/>
  <c r="J76" i="68" l="1"/>
  <c r="J76" i="72"/>
  <c r="U42" i="68"/>
  <c r="V42" i="68" s="1"/>
  <c r="S42" i="68" s="1"/>
  <c r="T43" i="68" s="1"/>
  <c r="U42" i="70"/>
  <c r="V42" i="70" s="1"/>
  <c r="S42" i="70" s="1"/>
  <c r="T43" i="70" s="1"/>
  <c r="AN101" i="16"/>
  <c r="AN103" i="28"/>
  <c r="A80" i="73"/>
  <c r="A78" i="72"/>
  <c r="A79" i="71"/>
  <c r="A78" i="70"/>
  <c r="A84" i="69"/>
  <c r="A78" i="68"/>
  <c r="AM101" i="17"/>
  <c r="AN101" i="17"/>
  <c r="AL102" i="16"/>
  <c r="AK102" i="16"/>
  <c r="AJ103" i="16"/>
  <c r="AM102" i="16"/>
  <c r="AJ103" i="17"/>
  <c r="AL102" i="17"/>
  <c r="AK102" i="17"/>
  <c r="AM104" i="28"/>
  <c r="AK104" i="28"/>
  <c r="AJ105" i="28"/>
  <c r="J77" i="72" a="1"/>
  <c r="J77" i="68" a="1"/>
  <c r="J77" i="68" l="1"/>
  <c r="J77" i="72"/>
  <c r="AO102" i="17"/>
  <c r="AN102" i="16"/>
  <c r="AN104" i="28"/>
  <c r="A81" i="73"/>
  <c r="A79" i="72"/>
  <c r="A80" i="71"/>
  <c r="A79" i="70"/>
  <c r="A85" i="69"/>
  <c r="A79" i="68"/>
  <c r="AM102" i="17"/>
  <c r="AN102" i="17"/>
  <c r="AJ104" i="16"/>
  <c r="AM103" i="16"/>
  <c r="AK103" i="16"/>
  <c r="AJ104" i="17"/>
  <c r="AK103" i="17"/>
  <c r="AM105" i="28"/>
  <c r="AK105" i="28"/>
  <c r="AJ106" i="28"/>
  <c r="J78" i="72" a="1"/>
  <c r="J78" i="68" a="1"/>
  <c r="U43" i="68" a="1"/>
  <c r="U43" i="70" a="1"/>
  <c r="J78" i="72" l="1"/>
  <c r="J78" i="68"/>
  <c r="U43" i="68"/>
  <c r="V43" i="68" s="1"/>
  <c r="S43" i="68" s="1"/>
  <c r="T44" i="68" s="1"/>
  <c r="U43" i="70"/>
  <c r="V43" i="70" s="1"/>
  <c r="S43" i="70" s="1"/>
  <c r="T44" i="70" s="1"/>
  <c r="AN103" i="16"/>
  <c r="AN105" i="28"/>
  <c r="A82" i="73"/>
  <c r="A80" i="72"/>
  <c r="A81" i="71"/>
  <c r="A80" i="70"/>
  <c r="A86" i="69"/>
  <c r="A80" i="68"/>
  <c r="AN103" i="17"/>
  <c r="AM103" i="17"/>
  <c r="AK104" i="16"/>
  <c r="AJ105" i="16"/>
  <c r="AM104" i="16"/>
  <c r="AJ105" i="17"/>
  <c r="AK104" i="17"/>
  <c r="AJ107" i="28"/>
  <c r="AM106" i="28"/>
  <c r="AK106" i="28"/>
  <c r="J79" i="72" a="1"/>
  <c r="J79" i="68" a="1"/>
  <c r="J79" i="68" l="1"/>
  <c r="J79" i="72"/>
  <c r="AN104" i="16"/>
  <c r="AN106" i="28"/>
  <c r="A83" i="73"/>
  <c r="A81" i="72"/>
  <c r="A82" i="71"/>
  <c r="A81" i="70"/>
  <c r="A87" i="69"/>
  <c r="A81" i="68"/>
  <c r="AM104" i="17"/>
  <c r="AN104" i="17"/>
  <c r="AJ106" i="16"/>
  <c r="AM105" i="16"/>
  <c r="AK105" i="16"/>
  <c r="AJ106" i="17"/>
  <c r="AK105" i="17"/>
  <c r="AJ108" i="28"/>
  <c r="AM107" i="28"/>
  <c r="AK107" i="28"/>
  <c r="J80" i="72" a="1"/>
  <c r="J80" i="68" a="1"/>
  <c r="U44" i="70" a="1"/>
  <c r="U44" i="68" a="1"/>
  <c r="J80" i="68" l="1"/>
  <c r="J80" i="72"/>
  <c r="U44" i="68"/>
  <c r="V44" i="68" s="1"/>
  <c r="S44" i="68" s="1"/>
  <c r="T45" i="68" s="1"/>
  <c r="U44" i="70"/>
  <c r="V44" i="70" s="1"/>
  <c r="S44" i="70" s="1"/>
  <c r="T45" i="70" s="1"/>
  <c r="AN105" i="16"/>
  <c r="AN107" i="28"/>
  <c r="A84" i="73"/>
  <c r="A82" i="72"/>
  <c r="A83" i="71"/>
  <c r="A82" i="70"/>
  <c r="A88" i="69"/>
  <c r="A82" i="68"/>
  <c r="AM105" i="17"/>
  <c r="AN105" i="17"/>
  <c r="AK106" i="16"/>
  <c r="AJ107" i="16"/>
  <c r="AM106" i="16"/>
  <c r="AJ107" i="17"/>
  <c r="AK106" i="17"/>
  <c r="AM108" i="28"/>
  <c r="AJ109" i="28"/>
  <c r="AK108" i="28"/>
  <c r="J81" i="72" a="1"/>
  <c r="J81" i="68" a="1"/>
  <c r="J81" i="72" l="1"/>
  <c r="J81" i="68"/>
  <c r="AN106" i="16"/>
  <c r="AN108" i="28"/>
  <c r="A85" i="73"/>
  <c r="A83" i="72"/>
  <c r="A84" i="71"/>
  <c r="A83" i="70"/>
  <c r="A89" i="69"/>
  <c r="A83" i="68"/>
  <c r="AN106" i="17"/>
  <c r="AM106" i="17"/>
  <c r="AJ108" i="16"/>
  <c r="AM107" i="16"/>
  <c r="AK107" i="16"/>
  <c r="AJ108" i="17"/>
  <c r="AK107" i="17"/>
  <c r="AM109" i="28"/>
  <c r="AK109" i="28"/>
  <c r="AJ110" i="28"/>
  <c r="J82" i="72" a="1"/>
  <c r="J82" i="68" a="1"/>
  <c r="U45" i="68" a="1"/>
  <c r="U45" i="70" a="1"/>
  <c r="J82" i="68" l="1"/>
  <c r="J82" i="72"/>
  <c r="U45" i="68"/>
  <c r="V45" i="68" s="1"/>
  <c r="S45" i="68" s="1"/>
  <c r="T46" i="68" s="1"/>
  <c r="U45" i="70"/>
  <c r="V45" i="70" s="1"/>
  <c r="S45" i="70" s="1"/>
  <c r="T46" i="70" s="1"/>
  <c r="AN107" i="16"/>
  <c r="AN109" i="28"/>
  <c r="A86" i="73"/>
  <c r="A84" i="72"/>
  <c r="A85" i="71"/>
  <c r="A84" i="70"/>
  <c r="A90" i="69"/>
  <c r="A84" i="68"/>
  <c r="AN107" i="17"/>
  <c r="AM107" i="17"/>
  <c r="AK108" i="16"/>
  <c r="AJ109" i="16"/>
  <c r="AM108" i="16"/>
  <c r="AJ109" i="17"/>
  <c r="AK108" i="17"/>
  <c r="AM110" i="28"/>
  <c r="AK110" i="28"/>
  <c r="AJ111" i="28"/>
  <c r="J83" i="72" a="1"/>
  <c r="J83" i="68" a="1"/>
  <c r="J83" i="68" l="1"/>
  <c r="J83" i="72"/>
  <c r="AN108" i="16"/>
  <c r="AN110" i="28"/>
  <c r="A87" i="73"/>
  <c r="A85" i="72"/>
  <c r="A86" i="71"/>
  <c r="A85" i="70"/>
  <c r="A91" i="69"/>
  <c r="A85" i="68"/>
  <c r="AM108" i="17"/>
  <c r="AN108" i="17"/>
  <c r="AJ110" i="16"/>
  <c r="AM109" i="16"/>
  <c r="AK109" i="16"/>
  <c r="AJ110" i="17"/>
  <c r="AK109" i="17"/>
  <c r="AM111" i="28"/>
  <c r="AK111" i="28"/>
  <c r="AJ112" i="28"/>
  <c r="J84" i="72" a="1"/>
  <c r="J84" i="68" a="1"/>
  <c r="U46" i="68" a="1"/>
  <c r="U46" i="70" a="1"/>
  <c r="J84" i="68" l="1"/>
  <c r="J84" i="72"/>
  <c r="U46" i="68"/>
  <c r="V46" i="68" s="1"/>
  <c r="S46" i="68" s="1"/>
  <c r="T47" i="68" s="1"/>
  <c r="U46" i="70"/>
  <c r="V46" i="70" s="1"/>
  <c r="S46" i="70" s="1"/>
  <c r="T47" i="70" s="1"/>
  <c r="AN109" i="16"/>
  <c r="AN111" i="28"/>
  <c r="A88" i="73"/>
  <c r="A86" i="72"/>
  <c r="A87" i="71"/>
  <c r="A86" i="70"/>
  <c r="A92" i="69"/>
  <c r="A86" i="68"/>
  <c r="AN109" i="17"/>
  <c r="AM109" i="17"/>
  <c r="AK110" i="16"/>
  <c r="AJ111" i="16"/>
  <c r="AM110" i="16"/>
  <c r="AJ111" i="17"/>
  <c r="AK110" i="17"/>
  <c r="AJ113" i="28"/>
  <c r="AM112" i="28"/>
  <c r="AK112" i="28"/>
  <c r="J85" i="72" a="1"/>
  <c r="J85" i="68" a="1"/>
  <c r="J85" i="68" l="1"/>
  <c r="J85" i="72"/>
  <c r="AN110" i="16"/>
  <c r="AN112" i="28"/>
  <c r="A89" i="73"/>
  <c r="A87" i="72"/>
  <c r="A88" i="71"/>
  <c r="A87" i="70"/>
  <c r="A93" i="69"/>
  <c r="A87" i="68"/>
  <c r="AM110" i="17"/>
  <c r="AN110" i="17"/>
  <c r="AM111" i="16"/>
  <c r="AK111" i="16"/>
  <c r="AJ112" i="16"/>
  <c r="AK111" i="17"/>
  <c r="AJ112" i="17"/>
  <c r="AJ114" i="28"/>
  <c r="AM113" i="28"/>
  <c r="AK113" i="28"/>
  <c r="J86" i="72" a="1"/>
  <c r="J86" i="68" a="1"/>
  <c r="U47" i="68" a="1"/>
  <c r="U47" i="70" a="1"/>
  <c r="J86" i="68" l="1"/>
  <c r="J86" i="72"/>
  <c r="U47" i="68"/>
  <c r="V47" i="68" s="1"/>
  <c r="S47" i="68" s="1"/>
  <c r="T48" i="68" s="1"/>
  <c r="U47" i="70"/>
  <c r="V47" i="70" s="1"/>
  <c r="S47" i="70" s="1"/>
  <c r="T48" i="70" s="1"/>
  <c r="AN111" i="16"/>
  <c r="AN113" i="28"/>
  <c r="A90" i="73"/>
  <c r="A88" i="72"/>
  <c r="A89" i="71"/>
  <c r="A88" i="70"/>
  <c r="A94" i="69"/>
  <c r="A88" i="68"/>
  <c r="AN111" i="17"/>
  <c r="AM111" i="17"/>
  <c r="AK112" i="16"/>
  <c r="AM112" i="16"/>
  <c r="AJ113" i="16"/>
  <c r="AJ113" i="17"/>
  <c r="AK112" i="17"/>
  <c r="AK114" i="28"/>
  <c r="AJ115" i="28"/>
  <c r="AM114" i="28"/>
  <c r="J87" i="72" a="1"/>
  <c r="J87" i="68" a="1"/>
  <c r="J87" i="68" l="1"/>
  <c r="J87" i="72"/>
  <c r="AN112" i="16"/>
  <c r="AN114" i="28"/>
  <c r="A91" i="73"/>
  <c r="A89" i="72"/>
  <c r="A90" i="71"/>
  <c r="A89" i="70"/>
  <c r="A95" i="69"/>
  <c r="A89" i="68"/>
  <c r="AN112" i="17"/>
  <c r="AM112" i="17"/>
  <c r="AJ114" i="16"/>
  <c r="AM113" i="16"/>
  <c r="AK113" i="16"/>
  <c r="AK113" i="17"/>
  <c r="AJ114" i="17"/>
  <c r="AK115" i="28"/>
  <c r="AJ116" i="28"/>
  <c r="AM115" i="28"/>
  <c r="J88" i="72" a="1"/>
  <c r="J88" i="68" a="1"/>
  <c r="U48" i="68" a="1"/>
  <c r="U48" i="70" a="1"/>
  <c r="J88" i="68" l="1"/>
  <c r="J88" i="72"/>
  <c r="U48" i="68"/>
  <c r="V48" i="68" s="1"/>
  <c r="S48" i="68" s="1"/>
  <c r="T49" i="68" s="1"/>
  <c r="U48" i="70"/>
  <c r="V48" i="70" s="1"/>
  <c r="S48" i="70" s="1"/>
  <c r="T49" i="70" s="1"/>
  <c r="AN113" i="16"/>
  <c r="AN115" i="28"/>
  <c r="A92" i="73"/>
  <c r="A90" i="72"/>
  <c r="A91" i="71"/>
  <c r="A90" i="70"/>
  <c r="A96" i="69"/>
  <c r="A90" i="68"/>
  <c r="AM113" i="17"/>
  <c r="AN113" i="17"/>
  <c r="AK114" i="16"/>
  <c r="AM114" i="16"/>
  <c r="AJ115" i="16"/>
  <c r="AJ115" i="17"/>
  <c r="AK114" i="17"/>
  <c r="AM116" i="28"/>
  <c r="AK116" i="28"/>
  <c r="AJ117" i="28"/>
  <c r="J89" i="72" a="1"/>
  <c r="J89" i="72" l="1"/>
  <c r="AN114" i="16"/>
  <c r="AN116" i="28"/>
  <c r="A93" i="73"/>
  <c r="A91" i="72"/>
  <c r="A92" i="71"/>
  <c r="A91" i="70"/>
  <c r="A97" i="69"/>
  <c r="A91" i="68"/>
  <c r="AM114" i="17"/>
  <c r="AN114" i="17"/>
  <c r="AJ116" i="16"/>
  <c r="AM115" i="16"/>
  <c r="AK115" i="16"/>
  <c r="AK115" i="17"/>
  <c r="AJ116" i="17"/>
  <c r="AM117" i="28"/>
  <c r="AK117" i="28"/>
  <c r="AJ118" i="28"/>
  <c r="J90" i="72" a="1"/>
  <c r="U49" i="68" a="1"/>
  <c r="U49" i="70" a="1"/>
  <c r="J90" i="72" l="1"/>
  <c r="U49" i="68"/>
  <c r="V49" i="68" s="1"/>
  <c r="S49" i="68" s="1"/>
  <c r="T50" i="68" s="1"/>
  <c r="U49" i="70"/>
  <c r="V49" i="70" s="1"/>
  <c r="S49" i="70" s="1"/>
  <c r="T50" i="70" s="1"/>
  <c r="AN115" i="16"/>
  <c r="AN117" i="28"/>
  <c r="A94" i="73"/>
  <c r="A92" i="72"/>
  <c r="A93" i="71"/>
  <c r="A92" i="70"/>
  <c r="A98" i="69"/>
  <c r="A92" i="68"/>
  <c r="AN115" i="17"/>
  <c r="AM115" i="17"/>
  <c r="AK116" i="16"/>
  <c r="AJ117" i="16"/>
  <c r="AM116" i="16"/>
  <c r="AJ117" i="17"/>
  <c r="AK116" i="17"/>
  <c r="AM118" i="28"/>
  <c r="AK118" i="28"/>
  <c r="AJ119" i="28"/>
  <c r="J91" i="72" a="1"/>
  <c r="J91" i="72" l="1"/>
  <c r="AN116" i="16"/>
  <c r="AN118" i="28"/>
  <c r="A95" i="73"/>
  <c r="A93" i="72"/>
  <c r="A94" i="71"/>
  <c r="A93" i="70"/>
  <c r="A99" i="69"/>
  <c r="A93" i="68"/>
  <c r="AM116" i="17"/>
  <c r="AN116" i="17"/>
  <c r="AJ118" i="16"/>
  <c r="AM117" i="16"/>
  <c r="AK117" i="16"/>
  <c r="AK117" i="17"/>
  <c r="AJ118" i="17"/>
  <c r="AM119" i="28"/>
  <c r="AK119" i="28"/>
  <c r="AJ120" i="28"/>
  <c r="J92" i="72" a="1"/>
  <c r="U50" i="68" a="1"/>
  <c r="U50" i="70" a="1"/>
  <c r="J92" i="72" l="1"/>
  <c r="U50" i="68"/>
  <c r="V50" i="68" s="1"/>
  <c r="S50" i="68" s="1"/>
  <c r="T51" i="68" s="1"/>
  <c r="U50" i="70"/>
  <c r="V50" i="70" s="1"/>
  <c r="S50" i="70" s="1"/>
  <c r="T51" i="70" s="1"/>
  <c r="AN117" i="16"/>
  <c r="AN119" i="28"/>
  <c r="A96" i="73"/>
  <c r="A94" i="72"/>
  <c r="A95" i="71"/>
  <c r="A94" i="70"/>
  <c r="A100" i="69"/>
  <c r="A94" i="68"/>
  <c r="AM117" i="17"/>
  <c r="AN117" i="17"/>
  <c r="AK118" i="16"/>
  <c r="AJ119" i="16"/>
  <c r="AM118" i="16"/>
  <c r="AJ119" i="17"/>
  <c r="AK118" i="17"/>
  <c r="AJ121" i="28"/>
  <c r="AM120" i="28"/>
  <c r="AK120" i="28"/>
  <c r="J93" i="72" a="1"/>
  <c r="J93" i="72" l="1"/>
  <c r="AN118" i="16"/>
  <c r="AN120" i="28"/>
  <c r="A97" i="73"/>
  <c r="A95" i="72"/>
  <c r="A96" i="71"/>
  <c r="A95" i="70"/>
  <c r="A101" i="69"/>
  <c r="A95" i="68"/>
  <c r="AM118" i="17"/>
  <c r="AN118" i="17"/>
  <c r="AJ120" i="16"/>
  <c r="AM119" i="16"/>
  <c r="AK119" i="16"/>
  <c r="AK119" i="17"/>
  <c r="AJ120" i="17"/>
  <c r="AJ122" i="28"/>
  <c r="AM121" i="28"/>
  <c r="AK121" i="28"/>
  <c r="J94" i="72" a="1"/>
  <c r="U51" i="70" a="1"/>
  <c r="U51" i="68" a="1"/>
  <c r="J94" i="72" l="1"/>
  <c r="U51" i="68"/>
  <c r="V51" i="68" s="1"/>
  <c r="S51" i="68" s="1"/>
  <c r="T52" i="68" s="1"/>
  <c r="U51" i="70"/>
  <c r="V51" i="70" s="1"/>
  <c r="S51" i="70" s="1"/>
  <c r="T52" i="70" s="1"/>
  <c r="AN119" i="16"/>
  <c r="AN121" i="28"/>
  <c r="A98" i="73"/>
  <c r="A96" i="72"/>
  <c r="A97" i="71"/>
  <c r="A96" i="70"/>
  <c r="A102" i="69"/>
  <c r="A96" i="68"/>
  <c r="AN119" i="17"/>
  <c r="AM119" i="17"/>
  <c r="AK120" i="16"/>
  <c r="AM120" i="16"/>
  <c r="AJ121" i="16"/>
  <c r="AJ121" i="17"/>
  <c r="AK120" i="17"/>
  <c r="AK122" i="28"/>
  <c r="AJ123" i="28"/>
  <c r="AM122" i="28"/>
  <c r="J95" i="72" a="1"/>
  <c r="J95" i="72" l="1"/>
  <c r="AN120" i="16"/>
  <c r="AN122" i="28"/>
  <c r="A99" i="73"/>
  <c r="A97" i="72"/>
  <c r="A98" i="71"/>
  <c r="A97" i="70"/>
  <c r="A103" i="69"/>
  <c r="A97" i="68"/>
  <c r="AN120" i="17"/>
  <c r="AM120" i="17"/>
  <c r="AJ122" i="16"/>
  <c r="AM121" i="16"/>
  <c r="AK121" i="16"/>
  <c r="AK121" i="17"/>
  <c r="AJ122" i="17"/>
  <c r="AK123" i="28"/>
  <c r="AJ124" i="28"/>
  <c r="AM123" i="28"/>
  <c r="J96" i="72" a="1"/>
  <c r="U52" i="68" a="1"/>
  <c r="U52" i="70" a="1"/>
  <c r="J96" i="72" l="1"/>
  <c r="U52" i="68"/>
  <c r="V52" i="68" s="1"/>
  <c r="S52" i="68" s="1"/>
  <c r="T53" i="68" s="1"/>
  <c r="U52" i="70"/>
  <c r="V52" i="70" s="1"/>
  <c r="S52" i="70" s="1"/>
  <c r="T53" i="70" s="1"/>
  <c r="AN121" i="16"/>
  <c r="AN123" i="28"/>
  <c r="A100" i="73"/>
  <c r="A98" i="72"/>
  <c r="A99" i="71"/>
  <c r="A98" i="70"/>
  <c r="A104" i="69"/>
  <c r="A98" i="68"/>
  <c r="AN121" i="17"/>
  <c r="AM121" i="17"/>
  <c r="AK122" i="16"/>
  <c r="AM122" i="16"/>
  <c r="AJ123" i="16"/>
  <c r="AJ123" i="17"/>
  <c r="AK122" i="17"/>
  <c r="AM124" i="28"/>
  <c r="AK124" i="28"/>
  <c r="AJ125" i="28"/>
  <c r="J97" i="72" a="1"/>
  <c r="J97" i="72" l="1"/>
  <c r="AN122" i="16"/>
  <c r="AN124" i="28"/>
  <c r="A101" i="73"/>
  <c r="A99" i="72"/>
  <c r="A100" i="71"/>
  <c r="A99" i="70"/>
  <c r="A105" i="69"/>
  <c r="A99" i="68"/>
  <c r="AM122" i="17"/>
  <c r="AN122" i="17"/>
  <c r="AJ124" i="16"/>
  <c r="AM123" i="16"/>
  <c r="AK123" i="16"/>
  <c r="AK123" i="17"/>
  <c r="AJ124" i="17"/>
  <c r="AM125" i="28"/>
  <c r="AK125" i="28"/>
  <c r="AJ126" i="28"/>
  <c r="J98" i="72" a="1"/>
  <c r="U53" i="68" a="1"/>
  <c r="U53" i="70" a="1"/>
  <c r="J98" i="72" l="1"/>
  <c r="U53" i="68"/>
  <c r="V53" i="68" s="1"/>
  <c r="S53" i="68" s="1"/>
  <c r="T54" i="68" s="1"/>
  <c r="U53" i="70"/>
  <c r="V53" i="70" s="1"/>
  <c r="S53" i="70" s="1"/>
  <c r="T54" i="70" s="1"/>
  <c r="AN123" i="16"/>
  <c r="AN125" i="28"/>
  <c r="A102" i="73"/>
  <c r="A100" i="72"/>
  <c r="A101" i="71"/>
  <c r="A100" i="70"/>
  <c r="A106" i="69"/>
  <c r="A100" i="68"/>
  <c r="AN123" i="17"/>
  <c r="AM123" i="17"/>
  <c r="AK124" i="16"/>
  <c r="AJ125" i="16"/>
  <c r="AM124" i="16"/>
  <c r="AJ125" i="17"/>
  <c r="AK124" i="17"/>
  <c r="AJ127" i="28"/>
  <c r="AM126" i="28"/>
  <c r="AK126" i="28"/>
  <c r="J99" i="72" a="1"/>
  <c r="J99" i="72" l="1"/>
  <c r="AN124" i="16"/>
  <c r="AN126" i="28"/>
  <c r="A103" i="73"/>
  <c r="A101" i="72"/>
  <c r="A102" i="71"/>
  <c r="A101" i="70"/>
  <c r="A107" i="69"/>
  <c r="A101" i="68"/>
  <c r="AM124" i="17"/>
  <c r="AN124" i="17"/>
  <c r="AJ126" i="16"/>
  <c r="AM125" i="16"/>
  <c r="AK125" i="16"/>
  <c r="AK125" i="17"/>
  <c r="AJ126" i="17"/>
  <c r="AM127" i="28"/>
  <c r="AK127" i="28"/>
  <c r="AJ128" i="28"/>
  <c r="J100" i="72" a="1"/>
  <c r="U54" i="68" a="1"/>
  <c r="U54" i="70" a="1"/>
  <c r="J100" i="72" l="1"/>
  <c r="U54" i="68"/>
  <c r="V54" i="68" s="1"/>
  <c r="S54" i="68" s="1"/>
  <c r="T55" i="68" s="1"/>
  <c r="U54" i="70"/>
  <c r="V54" i="70" s="1"/>
  <c r="S54" i="70" s="1"/>
  <c r="T55" i="70" s="1"/>
  <c r="AN125" i="16"/>
  <c r="AN127" i="28"/>
  <c r="A104" i="73"/>
  <c r="A102" i="72"/>
  <c r="A103" i="71"/>
  <c r="A102" i="70"/>
  <c r="A108" i="69"/>
  <c r="A102" i="68"/>
  <c r="AM125" i="17"/>
  <c r="AN125" i="17"/>
  <c r="AK126" i="16"/>
  <c r="AJ127" i="16"/>
  <c r="AM126" i="16"/>
  <c r="AJ127" i="17"/>
  <c r="AK126" i="17"/>
  <c r="AK128" i="28"/>
  <c r="AM128" i="28"/>
  <c r="AJ129" i="28"/>
  <c r="J101" i="72" a="1"/>
  <c r="J101" i="72" l="1"/>
  <c r="AN126" i="16"/>
  <c r="AN128" i="28"/>
  <c r="A105" i="73"/>
  <c r="A103" i="72"/>
  <c r="A104" i="71"/>
  <c r="A103" i="70"/>
  <c r="A109" i="69"/>
  <c r="A103" i="68"/>
  <c r="AM126" i="17"/>
  <c r="AN126" i="17"/>
  <c r="AJ128" i="16"/>
  <c r="AM127" i="16"/>
  <c r="AK127" i="16"/>
  <c r="AK127" i="17"/>
  <c r="AJ128" i="17"/>
  <c r="AJ130" i="28"/>
  <c r="AM129" i="28"/>
  <c r="AK129" i="28"/>
  <c r="J102" i="72" a="1"/>
  <c r="U55" i="68" a="1"/>
  <c r="U55" i="70" a="1"/>
  <c r="J102" i="72" l="1"/>
  <c r="U55" i="68"/>
  <c r="V55" i="68" s="1"/>
  <c r="S55" i="68" s="1"/>
  <c r="T56" i="68" s="1"/>
  <c r="U55" i="70"/>
  <c r="V55" i="70" s="1"/>
  <c r="S55" i="70" s="1"/>
  <c r="T56" i="70" s="1"/>
  <c r="AN127" i="16"/>
  <c r="AN129" i="28"/>
  <c r="A106" i="73"/>
  <c r="A104" i="72"/>
  <c r="A105" i="71"/>
  <c r="A104" i="70"/>
  <c r="A110" i="69"/>
  <c r="A104" i="68"/>
  <c r="AN127" i="17"/>
  <c r="AM127" i="17"/>
  <c r="AK128" i="16"/>
  <c r="AM128" i="16"/>
  <c r="AJ129" i="16"/>
  <c r="AJ129" i="17"/>
  <c r="AK128" i="17"/>
  <c r="AJ131" i="28"/>
  <c r="AM130" i="28"/>
  <c r="AK130" i="28"/>
  <c r="AN128" i="16" l="1"/>
  <c r="AN130" i="28"/>
  <c r="A107" i="73"/>
  <c r="A105" i="72"/>
  <c r="A106" i="71"/>
  <c r="A105" i="70"/>
  <c r="A111" i="69"/>
  <c r="A105" i="68"/>
  <c r="AM128" i="17"/>
  <c r="AN128" i="17"/>
  <c r="AJ130" i="16"/>
  <c r="AM129" i="16"/>
  <c r="AK129" i="16"/>
  <c r="AK129" i="17"/>
  <c r="AJ130" i="17"/>
  <c r="AK131" i="28"/>
  <c r="AJ132" i="28"/>
  <c r="AM131" i="28"/>
  <c r="U56" i="70" a="1"/>
  <c r="U56" i="68" a="1"/>
  <c r="U56" i="68" l="1"/>
  <c r="V56" i="68" s="1"/>
  <c r="S56" i="68" s="1"/>
  <c r="T57" i="68" s="1"/>
  <c r="U56" i="70"/>
  <c r="V56" i="70" s="1"/>
  <c r="S56" i="70" s="1"/>
  <c r="T57" i="70" s="1"/>
  <c r="AN129" i="16"/>
  <c r="AN131" i="28"/>
  <c r="A108" i="73"/>
  <c r="A106" i="72"/>
  <c r="A107" i="71"/>
  <c r="A106" i="70"/>
  <c r="A112" i="69"/>
  <c r="A106" i="68"/>
  <c r="AN129" i="17"/>
  <c r="AM129" i="17"/>
  <c r="AK130" i="16"/>
  <c r="AM130" i="16"/>
  <c r="AJ131" i="16"/>
  <c r="AJ131" i="17"/>
  <c r="AK130" i="17"/>
  <c r="AK132" i="28"/>
  <c r="AJ133" i="28"/>
  <c r="AM132" i="28"/>
  <c r="AN130" i="16" l="1"/>
  <c r="AN132" i="28"/>
  <c r="A109" i="73"/>
  <c r="A107" i="72"/>
  <c r="A108" i="71"/>
  <c r="A107" i="70"/>
  <c r="A113" i="69"/>
  <c r="A107" i="68"/>
  <c r="AN130" i="17"/>
  <c r="AM130" i="17"/>
  <c r="AJ132" i="16"/>
  <c r="AM131" i="16"/>
  <c r="AK131" i="16"/>
  <c r="AK131" i="17"/>
  <c r="AJ132" i="17"/>
  <c r="AM133" i="28"/>
  <c r="AJ134" i="28"/>
  <c r="AK133" i="28"/>
  <c r="U57" i="68" a="1"/>
  <c r="U57" i="70" a="1"/>
  <c r="U57" i="68" l="1"/>
  <c r="V57" i="68" s="1"/>
  <c r="S57" i="68" s="1"/>
  <c r="T58" i="68" s="1"/>
  <c r="U57" i="70"/>
  <c r="V57" i="70" s="1"/>
  <c r="S57" i="70" s="1"/>
  <c r="T58" i="70" s="1"/>
  <c r="AN131" i="16"/>
  <c r="AN133" i="28"/>
  <c r="A110" i="73"/>
  <c r="A108" i="72"/>
  <c r="A109" i="71"/>
  <c r="A108" i="70"/>
  <c r="A114" i="69"/>
  <c r="A108" i="68"/>
  <c r="AN131" i="17"/>
  <c r="AM131" i="17"/>
  <c r="AK132" i="16"/>
  <c r="AJ133" i="16"/>
  <c r="AM132" i="16"/>
  <c r="AK132" i="17"/>
  <c r="AJ133" i="17"/>
  <c r="AM134" i="28"/>
  <c r="AK134" i="28"/>
  <c r="AJ135" i="28"/>
  <c r="AN132" i="16" l="1"/>
  <c r="AN134" i="28"/>
  <c r="A111" i="73"/>
  <c r="A109" i="72"/>
  <c r="A110" i="71"/>
  <c r="A109" i="70"/>
  <c r="A115" i="69"/>
  <c r="A109" i="68"/>
  <c r="AM132" i="17"/>
  <c r="AN132" i="17"/>
  <c r="AJ134" i="16"/>
  <c r="AM133" i="16"/>
  <c r="AK133" i="16"/>
  <c r="AJ134" i="17"/>
  <c r="AK133" i="17"/>
  <c r="AM135" i="28"/>
  <c r="AK135" i="28"/>
  <c r="AJ136" i="28"/>
  <c r="J108" i="72" a="1"/>
  <c r="U58" i="68" a="1"/>
  <c r="U58" i="70" a="1"/>
  <c r="J108" i="72" l="1"/>
  <c r="U58" i="68"/>
  <c r="V58" i="68" s="1"/>
  <c r="S58" i="68" s="1"/>
  <c r="T59" i="68" s="1"/>
  <c r="U58" i="70"/>
  <c r="V58" i="70" s="1"/>
  <c r="S58" i="70" s="1"/>
  <c r="T59" i="70" s="1"/>
  <c r="AN133" i="16"/>
  <c r="AN135" i="28"/>
  <c r="A112" i="73"/>
  <c r="A110" i="72"/>
  <c r="A111" i="71"/>
  <c r="A110" i="70"/>
  <c r="A116" i="69"/>
  <c r="A110" i="68"/>
  <c r="AN133" i="17"/>
  <c r="AM133" i="17"/>
  <c r="AK134" i="16"/>
  <c r="AJ135" i="16"/>
  <c r="AM134" i="16"/>
  <c r="AK134" i="17"/>
  <c r="AJ135" i="17"/>
  <c r="AM136" i="28"/>
  <c r="AK136" i="28"/>
  <c r="AJ137" i="28"/>
  <c r="J109" i="72" a="1"/>
  <c r="J109" i="72" l="1"/>
  <c r="AN134" i="16"/>
  <c r="AN136" i="28"/>
  <c r="A113" i="73"/>
  <c r="A111" i="72"/>
  <c r="A112" i="71"/>
  <c r="A111" i="70"/>
  <c r="A117" i="69"/>
  <c r="A111" i="68"/>
  <c r="AM134" i="17"/>
  <c r="AN134" i="17"/>
  <c r="AJ136" i="16"/>
  <c r="AM135" i="16"/>
  <c r="AK135" i="16"/>
  <c r="AJ136" i="17"/>
  <c r="AK135" i="17"/>
  <c r="AJ138" i="28"/>
  <c r="AM137" i="28"/>
  <c r="AK137" i="28"/>
  <c r="U59" i="68" a="1"/>
  <c r="U59" i="70" a="1"/>
  <c r="U59" i="68" l="1"/>
  <c r="V59" i="68" s="1"/>
  <c r="S59" i="68" s="1"/>
  <c r="T60" i="68" s="1"/>
  <c r="U59" i="70"/>
  <c r="V59" i="70" s="1"/>
  <c r="S59" i="70" s="1"/>
  <c r="T60" i="70" s="1"/>
  <c r="AN135" i="16"/>
  <c r="AN137" i="28"/>
  <c r="A114" i="73"/>
  <c r="A112" i="72"/>
  <c r="A113" i="71"/>
  <c r="A112" i="70"/>
  <c r="A118" i="69"/>
  <c r="A112" i="68"/>
  <c r="AN135" i="17"/>
  <c r="AM135" i="17"/>
  <c r="AJ137" i="16"/>
  <c r="AK136" i="16"/>
  <c r="AM136" i="16"/>
  <c r="AK136" i="17"/>
  <c r="AJ137" i="17"/>
  <c r="AJ139" i="28"/>
  <c r="AM138" i="28"/>
  <c r="AK138" i="28"/>
  <c r="AN136" i="16" l="1"/>
  <c r="AN138" i="28"/>
  <c r="A115" i="73"/>
  <c r="A113" i="72"/>
  <c r="A114" i="71"/>
  <c r="A113" i="70"/>
  <c r="A119" i="69"/>
  <c r="A113" i="68"/>
  <c r="AM136" i="17"/>
  <c r="AN136" i="17"/>
  <c r="AM137" i="16"/>
  <c r="AK137" i="16"/>
  <c r="AJ138" i="16"/>
  <c r="AJ138" i="17"/>
  <c r="AK137" i="17"/>
  <c r="AK139" i="28"/>
  <c r="AJ140" i="28"/>
  <c r="AM139" i="28"/>
  <c r="U60" i="70" a="1"/>
  <c r="U60" i="68" a="1"/>
  <c r="U60" i="68" l="1"/>
  <c r="V60" i="68" s="1"/>
  <c r="S60" i="68" s="1"/>
  <c r="T61" i="68" s="1"/>
  <c r="U60" i="70"/>
  <c r="V60" i="70" s="1"/>
  <c r="S60" i="70" s="1"/>
  <c r="T61" i="70" s="1"/>
  <c r="AN137" i="16"/>
  <c r="AN139" i="28"/>
  <c r="A116" i="73"/>
  <c r="A114" i="72"/>
  <c r="A115" i="71"/>
  <c r="A114" i="70"/>
  <c r="A120" i="69"/>
  <c r="A114" i="68"/>
  <c r="AM137" i="17"/>
  <c r="AN137" i="17"/>
  <c r="AJ139" i="16"/>
  <c r="AM138" i="16"/>
  <c r="AK138" i="16"/>
  <c r="AK138" i="17"/>
  <c r="AJ139" i="17"/>
  <c r="AK140" i="28"/>
  <c r="AJ141" i="28"/>
  <c r="AM140" i="28"/>
  <c r="AN138" i="16" l="1"/>
  <c r="AN140" i="28"/>
  <c r="A117" i="73"/>
  <c r="A115" i="72"/>
  <c r="A116" i="71"/>
  <c r="A115" i="70"/>
  <c r="A121" i="69"/>
  <c r="A115" i="68"/>
  <c r="AN138" i="17"/>
  <c r="AM138" i="17"/>
  <c r="AM139" i="16"/>
  <c r="AK139" i="16"/>
  <c r="AJ140" i="16"/>
  <c r="AJ140" i="17"/>
  <c r="AK139" i="17"/>
  <c r="AM141" i="28"/>
  <c r="AK141" i="28"/>
  <c r="AJ142" i="28"/>
  <c r="U61" i="70" a="1"/>
  <c r="U61" i="68" a="1"/>
  <c r="U61" i="68" l="1"/>
  <c r="V61" i="68" s="1"/>
  <c r="S61" i="68" s="1"/>
  <c r="T62" i="68" s="1"/>
  <c r="U61" i="70"/>
  <c r="V61" i="70" s="1"/>
  <c r="S61" i="70" s="1"/>
  <c r="T62" i="70" s="1"/>
  <c r="AN139" i="16"/>
  <c r="AN141" i="28"/>
  <c r="A118" i="73"/>
  <c r="A116" i="72"/>
  <c r="A117" i="71"/>
  <c r="A116" i="70"/>
  <c r="A122" i="69"/>
  <c r="A116" i="68"/>
  <c r="AN139" i="17"/>
  <c r="AM139" i="17"/>
  <c r="AJ141" i="16"/>
  <c r="AM140" i="16"/>
  <c r="AK140" i="16"/>
  <c r="AK140" i="17"/>
  <c r="AJ141" i="17"/>
  <c r="AM142" i="28"/>
  <c r="AK142" i="28"/>
  <c r="AJ143" i="28"/>
  <c r="J115" i="72" a="1"/>
  <c r="J115" i="70" a="1"/>
  <c r="J115" i="68" a="1"/>
  <c r="J115" i="68" l="1"/>
  <c r="J115" i="72"/>
  <c r="J115" i="70"/>
  <c r="AN140" i="16"/>
  <c r="AN142" i="28"/>
  <c r="A119" i="73"/>
  <c r="A117" i="72"/>
  <c r="A118" i="71"/>
  <c r="A117" i="70"/>
  <c r="A123" i="69"/>
  <c r="A117" i="68"/>
  <c r="AM140" i="17"/>
  <c r="AN140" i="17"/>
  <c r="AM141" i="16"/>
  <c r="AK141" i="16"/>
  <c r="AJ142" i="16"/>
  <c r="AJ142" i="17"/>
  <c r="AK141" i="17"/>
  <c r="AJ144" i="28"/>
  <c r="AM143" i="28"/>
  <c r="AK143" i="28"/>
  <c r="J116" i="72" a="1"/>
  <c r="J116" i="70" a="1"/>
  <c r="J116" i="68" a="1"/>
  <c r="U62" i="68" a="1"/>
  <c r="U62" i="70" a="1"/>
  <c r="J116" i="68" l="1"/>
  <c r="J116" i="72"/>
  <c r="J116" i="70"/>
  <c r="U62" i="68"/>
  <c r="V62" i="68" s="1"/>
  <c r="S62" i="68" s="1"/>
  <c r="T63" i="68" s="1"/>
  <c r="U62" i="70"/>
  <c r="V62" i="70" s="1"/>
  <c r="S62" i="70" s="1"/>
  <c r="T63" i="70" s="1"/>
  <c r="AN141" i="16"/>
  <c r="AN143" i="28"/>
  <c r="A120" i="73"/>
  <c r="A118" i="72"/>
  <c r="A119" i="71"/>
  <c r="A118" i="70"/>
  <c r="A124" i="69"/>
  <c r="A118" i="68"/>
  <c r="AM141" i="17"/>
  <c r="AN141" i="17"/>
  <c r="AM142" i="16"/>
  <c r="AK142" i="16"/>
  <c r="AJ143" i="16"/>
  <c r="AJ143" i="17"/>
  <c r="AK142" i="17"/>
  <c r="AK144" i="28"/>
  <c r="AJ145" i="28"/>
  <c r="AM144" i="28"/>
  <c r="J117" i="70" a="1"/>
  <c r="J117" i="68" a="1"/>
  <c r="J117" i="70" l="1"/>
  <c r="J117" i="68"/>
  <c r="AN142" i="16"/>
  <c r="AN144" i="28"/>
  <c r="A121" i="73"/>
  <c r="A119" i="72"/>
  <c r="A120" i="71"/>
  <c r="A119" i="70"/>
  <c r="A125" i="69"/>
  <c r="A119" i="68"/>
  <c r="AM142" i="17"/>
  <c r="AN142" i="17"/>
  <c r="AJ144" i="16"/>
  <c r="AM143" i="16"/>
  <c r="AK143" i="16"/>
  <c r="AK143" i="17"/>
  <c r="AJ144" i="17"/>
  <c r="AM145" i="28"/>
  <c r="AK145" i="28"/>
  <c r="AJ146" i="28"/>
  <c r="J118" i="70" a="1"/>
  <c r="J118" i="68" a="1"/>
  <c r="U63" i="70" a="1"/>
  <c r="U63" i="68" a="1"/>
  <c r="J118" i="70" l="1"/>
  <c r="J118" i="68"/>
  <c r="U63" i="68"/>
  <c r="V63" i="68" s="1"/>
  <c r="S63" i="68" s="1"/>
  <c r="T64" i="68" s="1"/>
  <c r="U63" i="70"/>
  <c r="V63" i="70" s="1"/>
  <c r="S63" i="70" s="1"/>
  <c r="T64" i="70" s="1"/>
  <c r="AN143" i="16"/>
  <c r="AN145" i="28"/>
  <c r="A122" i="73"/>
  <c r="A120" i="72"/>
  <c r="A121" i="71"/>
  <c r="A120" i="70"/>
  <c r="A126" i="69"/>
  <c r="A120" i="68"/>
  <c r="AN143" i="17"/>
  <c r="AM143" i="17"/>
  <c r="AK144" i="16"/>
  <c r="AJ145" i="16"/>
  <c r="AM144" i="16"/>
  <c r="AK144" i="17"/>
  <c r="AJ145" i="17"/>
  <c r="AM146" i="28"/>
  <c r="AK146" i="28"/>
  <c r="AJ147" i="28"/>
  <c r="J119" i="70" a="1"/>
  <c r="J119" i="68" a="1"/>
  <c r="J119" i="70" l="1"/>
  <c r="J119" i="68"/>
  <c r="AN144" i="16"/>
  <c r="AN146" i="28"/>
  <c r="A123" i="73"/>
  <c r="A121" i="72"/>
  <c r="A122" i="71"/>
  <c r="A121" i="70"/>
  <c r="A127" i="69"/>
  <c r="A121" i="68"/>
  <c r="AN144" i="17"/>
  <c r="AM144" i="17"/>
  <c r="AM145" i="16"/>
  <c r="AK145" i="16"/>
  <c r="AJ146" i="16"/>
  <c r="AJ146" i="17"/>
  <c r="AK145" i="17"/>
  <c r="AJ148" i="28"/>
  <c r="AM147" i="28"/>
  <c r="AK147" i="28"/>
  <c r="J120" i="68" a="1"/>
  <c r="U64" i="70" a="1"/>
  <c r="U64" i="68" a="1"/>
  <c r="J120" i="68" l="1"/>
  <c r="U64" i="68"/>
  <c r="V64" i="68" s="1"/>
  <c r="S64" i="68" s="1"/>
  <c r="T65" i="68" s="1"/>
  <c r="U64" i="70"/>
  <c r="V64" i="70" s="1"/>
  <c r="S64" i="70" s="1"/>
  <c r="T65" i="70" s="1"/>
  <c r="AN145" i="16"/>
  <c r="AN147" i="28"/>
  <c r="A124" i="73"/>
  <c r="A122" i="72"/>
  <c r="A123" i="71"/>
  <c r="A122" i="70"/>
  <c r="A128" i="69"/>
  <c r="A122" i="68"/>
  <c r="AM145" i="17"/>
  <c r="AN145" i="17"/>
  <c r="AM146" i="16"/>
  <c r="AK146" i="16"/>
  <c r="AJ147" i="16"/>
  <c r="AJ147" i="17"/>
  <c r="AK146" i="17"/>
  <c r="AK148" i="28"/>
  <c r="AJ149" i="28"/>
  <c r="AM148" i="28"/>
  <c r="J121" i="72" a="1"/>
  <c r="J121" i="68" a="1"/>
  <c r="J121" i="68" l="1"/>
  <c r="J121" i="72"/>
  <c r="AN146" i="16"/>
  <c r="AN148" i="28"/>
  <c r="A125" i="73"/>
  <c r="A123" i="72"/>
  <c r="A124" i="71"/>
  <c r="A123" i="70"/>
  <c r="A129" i="69"/>
  <c r="A123" i="68"/>
  <c r="AM146" i="17"/>
  <c r="AN146" i="17"/>
  <c r="AJ148" i="16"/>
  <c r="AM147" i="16"/>
  <c r="AK147" i="16"/>
  <c r="AK147" i="17"/>
  <c r="AJ148" i="17"/>
  <c r="AM149" i="28"/>
  <c r="AK149" i="28"/>
  <c r="AJ150" i="28"/>
  <c r="J122" i="72" a="1"/>
  <c r="J122" i="70" a="1"/>
  <c r="J122" i="68" a="1"/>
  <c r="U65" i="70" a="1"/>
  <c r="U65" i="68" a="1"/>
  <c r="J122" i="72" l="1"/>
  <c r="J122" i="70"/>
  <c r="J122" i="68"/>
  <c r="U65" i="68"/>
  <c r="V65" i="68" s="1"/>
  <c r="S65" i="68" s="1"/>
  <c r="T66" i="68" s="1"/>
  <c r="U65" i="70"/>
  <c r="V65" i="70" s="1"/>
  <c r="S65" i="70" s="1"/>
  <c r="T66" i="70" s="1"/>
  <c r="AN147" i="16"/>
  <c r="AN149" i="28"/>
  <c r="A126" i="73"/>
  <c r="A124" i="72"/>
  <c r="A125" i="71"/>
  <c r="A124" i="70"/>
  <c r="A130" i="69"/>
  <c r="A124" i="68"/>
  <c r="AN147" i="17"/>
  <c r="AM147" i="17"/>
  <c r="AK148" i="16"/>
  <c r="AJ149" i="16"/>
  <c r="AM148" i="16"/>
  <c r="AK148" i="17"/>
  <c r="AJ149" i="17"/>
  <c r="AM150" i="28"/>
  <c r="AK150" i="28"/>
  <c r="AJ151" i="28"/>
  <c r="J123" i="72" a="1"/>
  <c r="J123" i="70" a="1"/>
  <c r="J123" i="68" a="1"/>
  <c r="J123" i="70" l="1"/>
  <c r="J123" i="68"/>
  <c r="J123" i="72"/>
  <c r="AN148" i="16"/>
  <c r="AN150" i="28"/>
  <c r="A127" i="73"/>
  <c r="A125" i="72"/>
  <c r="A126" i="71"/>
  <c r="A125" i="70"/>
  <c r="A131" i="69"/>
  <c r="A125" i="68"/>
  <c r="AM148" i="17"/>
  <c r="AN148" i="17"/>
  <c r="AM149" i="16"/>
  <c r="AK149" i="16"/>
  <c r="AJ150" i="16"/>
  <c r="AJ150" i="17"/>
  <c r="AK149" i="17"/>
  <c r="AJ152" i="28"/>
  <c r="AM151" i="28"/>
  <c r="AK151" i="28"/>
  <c r="J124" i="72" a="1"/>
  <c r="J124" i="68" a="1"/>
  <c r="U66" i="70" a="1"/>
  <c r="U66" i="68" a="1"/>
  <c r="J124" i="72" l="1"/>
  <c r="J124" i="68"/>
  <c r="U66" i="68"/>
  <c r="V66" i="68" s="1"/>
  <c r="S66" i="68" s="1"/>
  <c r="T67" i="68" s="1"/>
  <c r="U66" i="70"/>
  <c r="V66" i="70" s="1"/>
  <c r="S66" i="70" s="1"/>
  <c r="T67" i="70" s="1"/>
  <c r="AN149" i="16"/>
  <c r="AN151" i="28"/>
  <c r="A128" i="73"/>
  <c r="A126" i="72"/>
  <c r="A127" i="71"/>
  <c r="A126" i="70"/>
  <c r="A132" i="69"/>
  <c r="A126" i="68"/>
  <c r="AM149" i="17"/>
  <c r="AN149" i="17"/>
  <c r="AM150" i="16"/>
  <c r="AK150" i="16"/>
  <c r="AJ151" i="16"/>
  <c r="AJ151" i="17"/>
  <c r="AK150" i="17"/>
  <c r="AK152" i="28"/>
  <c r="AJ153" i="28"/>
  <c r="AM152" i="28"/>
  <c r="J125" i="72" a="1"/>
  <c r="J125" i="68" a="1"/>
  <c r="J125" i="72" l="1"/>
  <c r="J125" i="68"/>
  <c r="AN150" i="16"/>
  <c r="AN152" i="28"/>
  <c r="A129" i="73"/>
  <c r="A127" i="72"/>
  <c r="A128" i="71"/>
  <c r="A127" i="70"/>
  <c r="A133" i="69"/>
  <c r="A127" i="68"/>
  <c r="AM150" i="17"/>
  <c r="AN150" i="17"/>
  <c r="AJ152" i="16"/>
  <c r="AM151" i="16"/>
  <c r="AK151" i="16"/>
  <c r="AK151" i="17"/>
  <c r="AJ152" i="17"/>
  <c r="AM153" i="28"/>
  <c r="AK153" i="28"/>
  <c r="AJ154" i="28"/>
  <c r="J126" i="72" a="1"/>
  <c r="J126" i="68" a="1"/>
  <c r="U67" i="68" a="1"/>
  <c r="U67" i="70" a="1"/>
  <c r="J126" i="72" l="1"/>
  <c r="J126" i="68"/>
  <c r="U67" i="68"/>
  <c r="V67" i="68" s="1"/>
  <c r="S67" i="68" s="1"/>
  <c r="T68" i="68" s="1"/>
  <c r="U67" i="70"/>
  <c r="V67" i="70" s="1"/>
  <c r="S67" i="70" s="1"/>
  <c r="T68" i="70" s="1"/>
  <c r="AN151" i="16"/>
  <c r="AN153" i="28"/>
  <c r="A130" i="73"/>
  <c r="A128" i="72"/>
  <c r="A129" i="71"/>
  <c r="A128" i="70"/>
  <c r="A134" i="69"/>
  <c r="A128" i="68"/>
  <c r="AN151" i="17"/>
  <c r="AM151" i="17"/>
  <c r="AK152" i="16"/>
  <c r="AJ153" i="16"/>
  <c r="AM152" i="16"/>
  <c r="AK152" i="17"/>
  <c r="AJ153" i="17"/>
  <c r="AM154" i="28"/>
  <c r="AK154" i="28"/>
  <c r="AJ155" i="28"/>
  <c r="J127" i="72" a="1"/>
  <c r="J127" i="68" a="1"/>
  <c r="J127" i="72" l="1"/>
  <c r="J127" i="68"/>
  <c r="AN152" i="16"/>
  <c r="AN154" i="28"/>
  <c r="A131" i="73"/>
  <c r="A129" i="72"/>
  <c r="A130" i="71"/>
  <c r="A129" i="70"/>
  <c r="A135" i="69"/>
  <c r="A129" i="68"/>
  <c r="AN152" i="17"/>
  <c r="AM152" i="17"/>
  <c r="AM153" i="16"/>
  <c r="AK153" i="16"/>
  <c r="AJ154" i="16"/>
  <c r="AJ154" i="17"/>
  <c r="AK153" i="17"/>
  <c r="AJ156" i="28"/>
  <c r="AM155" i="28"/>
  <c r="AK155" i="28"/>
  <c r="J128" i="72" a="1"/>
  <c r="J128" i="68" a="1"/>
  <c r="U68" i="68" a="1"/>
  <c r="U68" i="70" a="1"/>
  <c r="J128" i="72" l="1"/>
  <c r="J128" i="68"/>
  <c r="U68" i="68"/>
  <c r="V68" i="68" s="1"/>
  <c r="S68" i="68" s="1"/>
  <c r="T69" i="68" s="1"/>
  <c r="U68" i="70"/>
  <c r="V68" i="70" s="1"/>
  <c r="S68" i="70" s="1"/>
  <c r="T69" i="70" s="1"/>
  <c r="AN153" i="16"/>
  <c r="AN155" i="28"/>
  <c r="A132" i="73"/>
  <c r="A130" i="72"/>
  <c r="A131" i="71"/>
  <c r="A130" i="70"/>
  <c r="A136" i="69"/>
  <c r="A130" i="68"/>
  <c r="AN153" i="17"/>
  <c r="AM153" i="17"/>
  <c r="AM154" i="16"/>
  <c r="AK154" i="16"/>
  <c r="AJ155" i="16"/>
  <c r="AJ155" i="17"/>
  <c r="AK154" i="17"/>
  <c r="AK156" i="28"/>
  <c r="AJ157" i="28"/>
  <c r="AM156" i="28"/>
  <c r="J129" i="72" a="1"/>
  <c r="J129" i="68" a="1"/>
  <c r="J129" i="72" l="1"/>
  <c r="J129" i="68"/>
  <c r="AN154" i="16"/>
  <c r="AN156" i="28"/>
  <c r="A133" i="73"/>
  <c r="A131" i="72"/>
  <c r="A132" i="71"/>
  <c r="A131" i="70"/>
  <c r="A137" i="69"/>
  <c r="A131" i="68"/>
  <c r="AM154" i="17"/>
  <c r="AN154" i="17"/>
  <c r="AJ156" i="16"/>
  <c r="AM155" i="16"/>
  <c r="AK155" i="16"/>
  <c r="AK155" i="17"/>
  <c r="AJ156" i="17"/>
  <c r="AM157" i="28"/>
  <c r="AK157" i="28"/>
  <c r="AJ158" i="28"/>
  <c r="J130" i="72" a="1"/>
  <c r="J130" i="68" a="1"/>
  <c r="U69" i="68" a="1"/>
  <c r="U69" i="70" a="1"/>
  <c r="J130" i="72" l="1"/>
  <c r="J130" i="68"/>
  <c r="U69" i="68"/>
  <c r="V69" i="68" s="1"/>
  <c r="S69" i="68" s="1"/>
  <c r="T70" i="68" s="1"/>
  <c r="U69" i="70"/>
  <c r="V69" i="70" s="1"/>
  <c r="S69" i="70" s="1"/>
  <c r="T70" i="70" s="1"/>
  <c r="AN155" i="16"/>
  <c r="AN157" i="28"/>
  <c r="A134" i="73"/>
  <c r="A132" i="72"/>
  <c r="A133" i="71"/>
  <c r="A132" i="70"/>
  <c r="A138" i="69"/>
  <c r="A132" i="68"/>
  <c r="AN155" i="17"/>
  <c r="AM155" i="17"/>
  <c r="AK156" i="16"/>
  <c r="AJ157" i="16"/>
  <c r="AM156" i="16"/>
  <c r="AK156" i="17"/>
  <c r="AJ157" i="17"/>
  <c r="AM158" i="28"/>
  <c r="AK158" i="28"/>
  <c r="AJ159" i="28"/>
  <c r="J131" i="72" a="1"/>
  <c r="J131" i="68" a="1"/>
  <c r="J131" i="72" l="1"/>
  <c r="J131" i="68"/>
  <c r="AN156" i="16"/>
  <c r="AN158" i="28"/>
  <c r="A135" i="73"/>
  <c r="A133" i="72"/>
  <c r="A134" i="71"/>
  <c r="A133" i="70"/>
  <c r="A139" i="69"/>
  <c r="A133" i="68"/>
  <c r="AM156" i="17"/>
  <c r="AN156" i="17"/>
  <c r="AM157" i="16"/>
  <c r="AK157" i="16"/>
  <c r="AJ158" i="16"/>
  <c r="AJ158" i="17"/>
  <c r="AK157" i="17"/>
  <c r="AJ160" i="28"/>
  <c r="AM159" i="28"/>
  <c r="AK159" i="28"/>
  <c r="J132" i="72" a="1"/>
  <c r="J132" i="68" a="1"/>
  <c r="U70" i="68" a="1"/>
  <c r="U70" i="70" a="1"/>
  <c r="J132" i="72" l="1"/>
  <c r="J132" i="68"/>
  <c r="U70" i="68"/>
  <c r="V70" i="68" s="1"/>
  <c r="S70" i="68" s="1"/>
  <c r="T71" i="68" s="1"/>
  <c r="U70" i="70"/>
  <c r="V70" i="70" s="1"/>
  <c r="S70" i="70" s="1"/>
  <c r="T71" i="70" s="1"/>
  <c r="AN157" i="16"/>
  <c r="AN159" i="28"/>
  <c r="A136" i="73"/>
  <c r="A134" i="72"/>
  <c r="A135" i="71"/>
  <c r="A134" i="70"/>
  <c r="A140" i="69"/>
  <c r="A134" i="68"/>
  <c r="AM157" i="17"/>
  <c r="AN157" i="17"/>
  <c r="AM158" i="16"/>
  <c r="AK158" i="16"/>
  <c r="AJ159" i="16"/>
  <c r="AJ159" i="17"/>
  <c r="AK158" i="17"/>
  <c r="AK160" i="28"/>
  <c r="AJ161" i="28"/>
  <c r="AM160" i="28"/>
  <c r="J133" i="72" a="1"/>
  <c r="J133" i="68" a="1"/>
  <c r="J133" i="68" l="1"/>
  <c r="J133" i="72"/>
  <c r="AN158" i="16"/>
  <c r="AN160" i="28"/>
  <c r="A137" i="73"/>
  <c r="A135" i="72"/>
  <c r="A136" i="71"/>
  <c r="A135" i="70"/>
  <c r="A141" i="69"/>
  <c r="A135" i="68"/>
  <c r="AM158" i="17"/>
  <c r="AN158" i="17"/>
  <c r="AJ160" i="16"/>
  <c r="AM159" i="16"/>
  <c r="AK159" i="16"/>
  <c r="AK159" i="17"/>
  <c r="AJ160" i="17"/>
  <c r="AM161" i="28"/>
  <c r="AK161" i="28"/>
  <c r="AJ162" i="28"/>
  <c r="J134" i="72" a="1"/>
  <c r="J134" i="68" a="1"/>
  <c r="U71" i="70" a="1"/>
  <c r="U71" i="68" a="1"/>
  <c r="J134" i="72" l="1"/>
  <c r="J134" i="68"/>
  <c r="U71" i="68"/>
  <c r="V71" i="68" s="1"/>
  <c r="S71" i="68" s="1"/>
  <c r="T72" i="68" s="1"/>
  <c r="U71" i="70"/>
  <c r="V71" i="70" s="1"/>
  <c r="S71" i="70" s="1"/>
  <c r="T72" i="70" s="1"/>
  <c r="AN159" i="16"/>
  <c r="AN161" i="28"/>
  <c r="A138" i="73"/>
  <c r="A136" i="72"/>
  <c r="A137" i="71"/>
  <c r="A136" i="70"/>
  <c r="A142" i="69"/>
  <c r="A136" i="68"/>
  <c r="AN159" i="17"/>
  <c r="AM159" i="17"/>
  <c r="AK160" i="16"/>
  <c r="AJ161" i="16"/>
  <c r="AM160" i="16"/>
  <c r="AK160" i="17"/>
  <c r="AJ161" i="17"/>
  <c r="AK162" i="28"/>
  <c r="AJ163" i="28"/>
  <c r="AM162" i="28"/>
  <c r="J135" i="72" a="1"/>
  <c r="J135" i="68" a="1"/>
  <c r="J135" i="72" l="1"/>
  <c r="J135" i="68"/>
  <c r="AN160" i="16"/>
  <c r="AN162" i="28"/>
  <c r="A139" i="73"/>
  <c r="A137" i="72"/>
  <c r="A138" i="71"/>
  <c r="A137" i="70"/>
  <c r="A143" i="69"/>
  <c r="A137" i="68"/>
  <c r="AM160" i="17"/>
  <c r="AN160" i="17"/>
  <c r="AM161" i="16"/>
  <c r="AK161" i="16"/>
  <c r="AJ162" i="16"/>
  <c r="AJ162" i="17"/>
  <c r="AK161" i="17"/>
  <c r="AM163" i="28"/>
  <c r="AL163" i="28"/>
  <c r="AK163" i="28"/>
  <c r="AJ164" i="28"/>
  <c r="J136" i="72" a="1"/>
  <c r="J136" i="68" a="1"/>
  <c r="U72" i="70" a="1"/>
  <c r="U72" i="68" a="1"/>
  <c r="J136" i="68" l="1"/>
  <c r="J136" i="72"/>
  <c r="U72" i="68"/>
  <c r="V72" i="68" s="1"/>
  <c r="S72" i="68" s="1"/>
  <c r="T73" i="68" s="1"/>
  <c r="U72" i="70"/>
  <c r="V72" i="70" s="1"/>
  <c r="S72" i="70" s="1"/>
  <c r="T73" i="70" s="1"/>
  <c r="AN161" i="16"/>
  <c r="AN163" i="28"/>
  <c r="A140" i="73"/>
  <c r="A138" i="72"/>
  <c r="A139" i="71"/>
  <c r="A138" i="70"/>
  <c r="A144" i="69"/>
  <c r="A138" i="68"/>
  <c r="AN161" i="17"/>
  <c r="AM161" i="17"/>
  <c r="AM162" i="16"/>
  <c r="AK162" i="16"/>
  <c r="AJ163" i="16"/>
  <c r="AJ163" i="17"/>
  <c r="AK162" i="17"/>
  <c r="AK164" i="28"/>
  <c r="AJ165" i="28"/>
  <c r="AM164" i="28"/>
  <c r="J137" i="72" a="1"/>
  <c r="J137" i="68" a="1"/>
  <c r="J137" i="72" l="1"/>
  <c r="J137" i="68"/>
  <c r="AN162" i="16"/>
  <c r="AN164" i="28"/>
  <c r="A141" i="73"/>
  <c r="A139" i="72"/>
  <c r="A140" i="71"/>
  <c r="A139" i="70"/>
  <c r="A145" i="69"/>
  <c r="A139" i="68"/>
  <c r="AN162" i="17"/>
  <c r="AM162" i="17"/>
  <c r="AJ164" i="16"/>
  <c r="AM163" i="16"/>
  <c r="AL163" i="16"/>
  <c r="AK163" i="16"/>
  <c r="AJ164" i="17"/>
  <c r="AL163" i="17"/>
  <c r="AK163" i="17"/>
  <c r="AM165" i="28"/>
  <c r="AK165" i="28"/>
  <c r="AJ166" i="28"/>
  <c r="J138" i="72" a="1"/>
  <c r="J138" i="68" a="1"/>
  <c r="U73" i="70" a="1"/>
  <c r="U73" i="68" a="1"/>
  <c r="J138" i="72" l="1"/>
  <c r="J138" i="68"/>
  <c r="U73" i="68"/>
  <c r="V73" i="68" s="1"/>
  <c r="S73" i="68" s="1"/>
  <c r="T74" i="68" s="1"/>
  <c r="U73" i="70"/>
  <c r="V73" i="70" s="1"/>
  <c r="S73" i="70" s="1"/>
  <c r="T74" i="70" s="1"/>
  <c r="AO163" i="17"/>
  <c r="AN163" i="16"/>
  <c r="AN165" i="28"/>
  <c r="A142" i="73"/>
  <c r="A140" i="72"/>
  <c r="A141" i="71"/>
  <c r="A140" i="70"/>
  <c r="A146" i="69"/>
  <c r="A140" i="68"/>
  <c r="AN163" i="17"/>
  <c r="AM163" i="17"/>
  <c r="AK164" i="16"/>
  <c r="AJ165" i="16"/>
  <c r="AM164" i="16"/>
  <c r="AJ165" i="17"/>
  <c r="AK164" i="17"/>
  <c r="AK166" i="28"/>
  <c r="AJ167" i="28"/>
  <c r="AM166" i="28"/>
  <c r="J139" i="72" a="1"/>
  <c r="J139" i="68" a="1"/>
  <c r="J139" i="72" l="1"/>
  <c r="J139" i="68"/>
  <c r="AN164" i="16"/>
  <c r="AN166" i="28"/>
  <c r="A143" i="73"/>
  <c r="A141" i="72"/>
  <c r="A142" i="71"/>
  <c r="A141" i="70"/>
  <c r="A147" i="69"/>
  <c r="A141" i="68"/>
  <c r="AN164" i="17"/>
  <c r="AM164" i="17"/>
  <c r="AM165" i="16"/>
  <c r="AK165" i="16"/>
  <c r="AJ166" i="16"/>
  <c r="AJ166" i="17"/>
  <c r="AK165" i="17"/>
  <c r="AM167" i="28"/>
  <c r="AK167" i="28"/>
  <c r="AJ168" i="28"/>
  <c r="J140" i="72" a="1"/>
  <c r="J140" i="68" a="1"/>
  <c r="U74" i="70" a="1"/>
  <c r="U74" i="68" a="1"/>
  <c r="J140" i="72" l="1"/>
  <c r="J140" i="68"/>
  <c r="U74" i="68"/>
  <c r="V74" i="68" s="1"/>
  <c r="S74" i="68" s="1"/>
  <c r="T75" i="68" s="1"/>
  <c r="U74" i="70"/>
  <c r="V74" i="70" s="1"/>
  <c r="S74" i="70" s="1"/>
  <c r="T75" i="70" s="1"/>
  <c r="AN165" i="16"/>
  <c r="AN167" i="28"/>
  <c r="A144" i="73"/>
  <c r="A142" i="72"/>
  <c r="A143" i="71"/>
  <c r="A142" i="70"/>
  <c r="A148" i="69"/>
  <c r="A142" i="68"/>
  <c r="AM165" i="17"/>
  <c r="AN165" i="17"/>
  <c r="AM166" i="16"/>
  <c r="AK166" i="16"/>
  <c r="AJ167" i="16"/>
  <c r="AK166" i="17"/>
  <c r="AJ167" i="17"/>
  <c r="AK168" i="28"/>
  <c r="AJ169" i="28"/>
  <c r="AM168" i="28"/>
  <c r="J141" i="72" a="1"/>
  <c r="J141" i="68" a="1"/>
  <c r="J141" i="68" l="1"/>
  <c r="J141" i="72"/>
  <c r="AN166" i="16"/>
  <c r="AN168" i="28"/>
  <c r="A145" i="73"/>
  <c r="A143" i="72"/>
  <c r="A144" i="71"/>
  <c r="A143" i="70"/>
  <c r="A149" i="69"/>
  <c r="A143" i="68"/>
  <c r="AM166" i="17"/>
  <c r="AN166" i="17"/>
  <c r="AJ168" i="16"/>
  <c r="AM167" i="16"/>
  <c r="AK167" i="16"/>
  <c r="AJ168" i="17"/>
  <c r="AK167" i="17"/>
  <c r="AM169" i="28"/>
  <c r="AJ170" i="28"/>
  <c r="AK169" i="28"/>
  <c r="J142" i="72" a="1"/>
  <c r="J142" i="68" a="1"/>
  <c r="U75" i="68" a="1"/>
  <c r="U75" i="70" a="1"/>
  <c r="J142" i="68" l="1"/>
  <c r="J142" i="72"/>
  <c r="U75" i="68"/>
  <c r="V75" i="68" s="1"/>
  <c r="S75" i="68" s="1"/>
  <c r="T76" i="68" s="1"/>
  <c r="U75" i="70"/>
  <c r="V75" i="70" s="1"/>
  <c r="S75" i="70" s="1"/>
  <c r="T76" i="70" s="1"/>
  <c r="AN167" i="16"/>
  <c r="AN169" i="28"/>
  <c r="A146" i="73"/>
  <c r="A144" i="72"/>
  <c r="A145" i="71"/>
  <c r="A144" i="70"/>
  <c r="A150" i="69"/>
  <c r="A144" i="68"/>
  <c r="AN167" i="17"/>
  <c r="AM167" i="17"/>
  <c r="AK168" i="16"/>
  <c r="AJ169" i="16"/>
  <c r="AM168" i="16"/>
  <c r="AK168" i="17"/>
  <c r="AJ169" i="17"/>
  <c r="AK170" i="28"/>
  <c r="AM170" i="28"/>
  <c r="AJ171" i="28"/>
  <c r="J143" i="72" a="1"/>
  <c r="J143" i="68" a="1"/>
  <c r="J143" i="72" l="1"/>
  <c r="J143" i="68"/>
  <c r="AN168" i="16"/>
  <c r="AN170" i="28"/>
  <c r="A147" i="73"/>
  <c r="A145" i="72"/>
  <c r="A146" i="71"/>
  <c r="A145" i="70"/>
  <c r="A151" i="69"/>
  <c r="A145" i="68"/>
  <c r="AM168" i="17"/>
  <c r="AN168" i="17"/>
  <c r="AM169" i="16"/>
  <c r="AK169" i="16"/>
  <c r="AJ170" i="16"/>
  <c r="AJ170" i="17"/>
  <c r="AK169" i="17"/>
  <c r="AM171" i="28"/>
  <c r="AJ172" i="28"/>
  <c r="AK171" i="28"/>
  <c r="J144" i="72" a="1"/>
  <c r="J144" i="68" a="1"/>
  <c r="U76" i="68" a="1"/>
  <c r="U76" i="70" a="1"/>
  <c r="J144" i="72" l="1"/>
  <c r="J144" i="68"/>
  <c r="U76" i="68"/>
  <c r="V76" i="68" s="1"/>
  <c r="S76" i="68" s="1"/>
  <c r="T77" i="68" s="1"/>
  <c r="U76" i="70"/>
  <c r="V76" i="70" s="1"/>
  <c r="S76" i="70" s="1"/>
  <c r="T77" i="70" s="1"/>
  <c r="AN169" i="16"/>
  <c r="AN171" i="28"/>
  <c r="A148" i="73"/>
  <c r="A146" i="72"/>
  <c r="A147" i="71"/>
  <c r="A146" i="70"/>
  <c r="A152" i="69"/>
  <c r="A146" i="68"/>
  <c r="AM169" i="17"/>
  <c r="AN169" i="17"/>
  <c r="AM170" i="16"/>
  <c r="AK170" i="16"/>
  <c r="AJ171" i="16"/>
  <c r="AK170" i="17"/>
  <c r="AJ171" i="17"/>
  <c r="AM172" i="28"/>
  <c r="AK172" i="28"/>
  <c r="AJ173" i="28"/>
  <c r="J145" i="72" a="1"/>
  <c r="J145" i="68" a="1"/>
  <c r="J145" i="72" l="1"/>
  <c r="J145" i="68"/>
  <c r="AN170" i="16"/>
  <c r="AN172" i="28"/>
  <c r="A149" i="73"/>
  <c r="A147" i="72"/>
  <c r="A148" i="71"/>
  <c r="A147" i="70"/>
  <c r="A153" i="69"/>
  <c r="A147" i="68"/>
  <c r="AN170" i="17"/>
  <c r="AM170" i="17"/>
  <c r="AJ172" i="16"/>
  <c r="AM171" i="16"/>
  <c r="AK171" i="16"/>
  <c r="AJ172" i="17"/>
  <c r="AK171" i="17"/>
  <c r="AM173" i="28"/>
  <c r="AJ174" i="28"/>
  <c r="AK173" i="28"/>
  <c r="J146" i="72" a="1"/>
  <c r="J146" i="68" a="1"/>
  <c r="U77" i="70" a="1"/>
  <c r="U77" i="68" a="1"/>
  <c r="J146" i="72" l="1"/>
  <c r="J146" i="68"/>
  <c r="U77" i="68"/>
  <c r="V77" i="68" s="1"/>
  <c r="S77" i="68" s="1"/>
  <c r="T78" i="68" s="1"/>
  <c r="U77" i="70"/>
  <c r="V77" i="70" s="1"/>
  <c r="S77" i="70" s="1"/>
  <c r="T78" i="70" s="1"/>
  <c r="AN171" i="16"/>
  <c r="AN173" i="28"/>
  <c r="A150" i="73"/>
  <c r="A148" i="72"/>
  <c r="A149" i="71"/>
  <c r="A148" i="70"/>
  <c r="A154" i="69"/>
  <c r="A148" i="68"/>
  <c r="AN171" i="17"/>
  <c r="AM171" i="17"/>
  <c r="AK172" i="16"/>
  <c r="AJ173" i="16"/>
  <c r="AM172" i="16"/>
  <c r="AK172" i="17"/>
  <c r="AJ173" i="17"/>
  <c r="AK174" i="28"/>
  <c r="AM174" i="28"/>
  <c r="AJ175" i="28"/>
  <c r="J147" i="72" a="1"/>
  <c r="J147" i="68" a="1"/>
  <c r="J147" i="68" l="1"/>
  <c r="J147" i="72"/>
  <c r="AN172" i="16"/>
  <c r="AN174" i="28"/>
  <c r="A151" i="73"/>
  <c r="A149" i="72"/>
  <c r="A150" i="71"/>
  <c r="A149" i="70"/>
  <c r="A155" i="69"/>
  <c r="A149" i="68"/>
  <c r="AM172" i="17"/>
  <c r="AN172" i="17"/>
  <c r="AM173" i="16"/>
  <c r="AK173" i="16"/>
  <c r="AJ174" i="16"/>
  <c r="AJ174" i="17"/>
  <c r="AK173" i="17"/>
  <c r="AM175" i="28"/>
  <c r="AK175" i="28"/>
  <c r="AJ176" i="28"/>
  <c r="J148" i="72" a="1"/>
  <c r="J148" i="68" a="1"/>
  <c r="U78" i="68" a="1"/>
  <c r="U78" i="70" a="1"/>
  <c r="J148" i="68" l="1"/>
  <c r="J148" i="72"/>
  <c r="U78" i="68"/>
  <c r="V78" i="68" s="1"/>
  <c r="S78" i="68" s="1"/>
  <c r="T79" i="68" s="1"/>
  <c r="U78" i="70"/>
  <c r="V78" i="70" s="1"/>
  <c r="S78" i="70" s="1"/>
  <c r="T79" i="70" s="1"/>
  <c r="AN173" i="16"/>
  <c r="AN175" i="28"/>
  <c r="A152" i="73"/>
  <c r="A150" i="72"/>
  <c r="A151" i="71"/>
  <c r="A150" i="70"/>
  <c r="A156" i="69"/>
  <c r="A150" i="68"/>
  <c r="AM173" i="17"/>
  <c r="AN173" i="17"/>
  <c r="AM174" i="16"/>
  <c r="AK174" i="16"/>
  <c r="AJ175" i="16"/>
  <c r="AJ175" i="17"/>
  <c r="AK174" i="17"/>
  <c r="AM176" i="28"/>
  <c r="AK176" i="28"/>
  <c r="AJ177" i="28"/>
  <c r="J149" i="72" a="1"/>
  <c r="J149" i="68" a="1"/>
  <c r="J149" i="68" l="1"/>
  <c r="J149" i="72"/>
  <c r="AN174" i="16"/>
  <c r="AN176" i="28"/>
  <c r="A153" i="73"/>
  <c r="A151" i="72"/>
  <c r="A152" i="71"/>
  <c r="A151" i="70"/>
  <c r="A157" i="69"/>
  <c r="A151" i="68"/>
  <c r="AM174" i="17"/>
  <c r="AN174" i="17"/>
  <c r="AJ176" i="16"/>
  <c r="AM175" i="16"/>
  <c r="AK175" i="16"/>
  <c r="AJ176" i="17"/>
  <c r="AK175" i="17"/>
  <c r="AJ178" i="28"/>
  <c r="AM177" i="28"/>
  <c r="AK177" i="28"/>
  <c r="J150" i="72" a="1"/>
  <c r="J150" i="68" a="1"/>
  <c r="U79" i="70" a="1"/>
  <c r="U79" i="68" a="1"/>
  <c r="J150" i="72" l="1"/>
  <c r="J150" i="68"/>
  <c r="U79" i="68"/>
  <c r="V79" i="68" s="1"/>
  <c r="S79" i="68" s="1"/>
  <c r="T80" i="68" s="1"/>
  <c r="U79" i="70"/>
  <c r="V79" i="70" s="1"/>
  <c r="S79" i="70" s="1"/>
  <c r="T80" i="70" s="1"/>
  <c r="AN175" i="16"/>
  <c r="AN177" i="28"/>
  <c r="A154" i="73"/>
  <c r="A152" i="72"/>
  <c r="A153" i="71"/>
  <c r="A152" i="70"/>
  <c r="A158" i="69"/>
  <c r="A152" i="68"/>
  <c r="AN175" i="17"/>
  <c r="AM175" i="17"/>
  <c r="AK176" i="16"/>
  <c r="AJ177" i="16"/>
  <c r="AM176" i="16"/>
  <c r="AJ177" i="17"/>
  <c r="AK176" i="17"/>
  <c r="AK178" i="28"/>
  <c r="AJ179" i="28"/>
  <c r="AM178" i="28"/>
  <c r="J151" i="72" a="1"/>
  <c r="J151" i="68" a="1"/>
  <c r="J151" i="68" l="1"/>
  <c r="J151" i="72"/>
  <c r="AN176" i="16"/>
  <c r="AN178" i="28"/>
  <c r="A155" i="73"/>
  <c r="A153" i="72"/>
  <c r="A154" i="71"/>
  <c r="A153" i="70"/>
  <c r="A159" i="69"/>
  <c r="A153" i="68"/>
  <c r="AN176" i="17"/>
  <c r="AM176" i="17"/>
  <c r="AM177" i="16"/>
  <c r="AK177" i="16"/>
  <c r="AJ178" i="16"/>
  <c r="AJ178" i="17"/>
  <c r="AK177" i="17"/>
  <c r="AM179" i="28"/>
  <c r="AK179" i="28"/>
  <c r="AJ180" i="28"/>
  <c r="J152" i="72" a="1"/>
  <c r="J152" i="68" a="1"/>
  <c r="U80" i="70" a="1"/>
  <c r="U80" i="68" a="1"/>
  <c r="J152" i="68" l="1"/>
  <c r="J152" i="72"/>
  <c r="U80" i="68"/>
  <c r="V80" i="68" s="1"/>
  <c r="S80" i="68" s="1"/>
  <c r="T81" i="68" s="1"/>
  <c r="U80" i="70"/>
  <c r="V80" i="70" s="1"/>
  <c r="S80" i="70" s="1"/>
  <c r="T81" i="70" s="1"/>
  <c r="AN177" i="16"/>
  <c r="AN179" i="28"/>
  <c r="A156" i="73"/>
  <c r="A154" i="72"/>
  <c r="A155" i="71"/>
  <c r="A154" i="70"/>
  <c r="A160" i="69"/>
  <c r="A154" i="68"/>
  <c r="AM177" i="17"/>
  <c r="AN177" i="17"/>
  <c r="AM178" i="16"/>
  <c r="AK178" i="16"/>
  <c r="AJ179" i="16"/>
  <c r="AJ179" i="17"/>
  <c r="AK178" i="17"/>
  <c r="AM180" i="28"/>
  <c r="AK180" i="28"/>
  <c r="AJ181" i="28"/>
  <c r="J153" i="72" a="1"/>
  <c r="J153" i="68" a="1"/>
  <c r="J153" i="72" l="1"/>
  <c r="J153" i="68"/>
  <c r="AN178" i="16"/>
  <c r="AN180" i="28"/>
  <c r="A157" i="73"/>
  <c r="A155" i="72"/>
  <c r="A156" i="71"/>
  <c r="A155" i="70"/>
  <c r="A161" i="69"/>
  <c r="A155" i="68"/>
  <c r="AM178" i="17"/>
  <c r="AN178" i="17"/>
  <c r="AJ180" i="16"/>
  <c r="AM179" i="16"/>
  <c r="AK179" i="16"/>
  <c r="AJ180" i="17"/>
  <c r="AK179" i="17"/>
  <c r="AJ182" i="28"/>
  <c r="AM181" i="28"/>
  <c r="AK181" i="28"/>
  <c r="J154" i="72" a="1"/>
  <c r="J154" i="68" a="1"/>
  <c r="U81" i="70" a="1"/>
  <c r="U81" i="68" a="1"/>
  <c r="J154" i="68" l="1"/>
  <c r="J154" i="72"/>
  <c r="U81" i="68"/>
  <c r="V81" i="68" s="1"/>
  <c r="S81" i="68" s="1"/>
  <c r="T82" i="68" s="1"/>
  <c r="U81" i="70"/>
  <c r="V81" i="70" s="1"/>
  <c r="S81" i="70" s="1"/>
  <c r="T82" i="70" s="1"/>
  <c r="AN179" i="16"/>
  <c r="AN181" i="28"/>
  <c r="A158" i="73"/>
  <c r="A156" i="72"/>
  <c r="A157" i="71"/>
  <c r="A156" i="70"/>
  <c r="A162" i="69"/>
  <c r="A156" i="68"/>
  <c r="AN179" i="17"/>
  <c r="AM179" i="17"/>
  <c r="AK180" i="16"/>
  <c r="AJ181" i="16"/>
  <c r="AM180" i="16"/>
  <c r="AJ181" i="17"/>
  <c r="AK180" i="17"/>
  <c r="AK182" i="28"/>
  <c r="AM182" i="28"/>
  <c r="AJ183" i="28"/>
  <c r="J155" i="72" a="1"/>
  <c r="J155" i="68" a="1"/>
  <c r="J155" i="72" l="1"/>
  <c r="J155" i="68"/>
  <c r="AN180" i="16"/>
  <c r="AN182" i="28"/>
  <c r="A159" i="73"/>
  <c r="A157" i="72"/>
  <c r="A158" i="71"/>
  <c r="A157" i="70"/>
  <c r="A163" i="69"/>
  <c r="A157" i="68"/>
  <c r="AM180" i="17"/>
  <c r="AN180" i="17"/>
  <c r="AM181" i="16"/>
  <c r="AK181" i="16"/>
  <c r="AJ182" i="16"/>
  <c r="AJ182" i="17"/>
  <c r="AK181" i="17"/>
  <c r="AM183" i="28"/>
  <c r="AK183" i="28"/>
  <c r="AJ184" i="28"/>
  <c r="J156" i="72" a="1"/>
  <c r="J156" i="68" a="1"/>
  <c r="U82" i="70" a="1"/>
  <c r="U82" i="68" a="1"/>
  <c r="J156" i="72" l="1"/>
  <c r="J156" i="68"/>
  <c r="U82" i="68"/>
  <c r="V82" i="68" s="1"/>
  <c r="S82" i="68" s="1"/>
  <c r="T83" i="68" s="1"/>
  <c r="U82" i="70"/>
  <c r="V82" i="70" s="1"/>
  <c r="S82" i="70" s="1"/>
  <c r="T83" i="70" s="1"/>
  <c r="AN181" i="16"/>
  <c r="AN183" i="28"/>
  <c r="A160" i="73"/>
  <c r="A158" i="72"/>
  <c r="A159" i="71"/>
  <c r="A158" i="70"/>
  <c r="A164" i="69"/>
  <c r="A158" i="68"/>
  <c r="AM181" i="17"/>
  <c r="AN181" i="17"/>
  <c r="AM182" i="16"/>
  <c r="AK182" i="16"/>
  <c r="AJ183" i="16"/>
  <c r="AK182" i="17"/>
  <c r="AJ183" i="17"/>
  <c r="AM184" i="28"/>
  <c r="AK184" i="28"/>
  <c r="AJ185" i="28"/>
  <c r="J157" i="72" a="1"/>
  <c r="J157" i="68" a="1"/>
  <c r="J157" i="72" l="1"/>
  <c r="J157" i="68"/>
  <c r="AN182" i="16"/>
  <c r="AN184" i="28"/>
  <c r="A161" i="73"/>
  <c r="A159" i="72"/>
  <c r="A160" i="71"/>
  <c r="A159" i="70"/>
  <c r="A165" i="69"/>
  <c r="A159" i="68"/>
  <c r="AN182" i="17"/>
  <c r="AM182" i="17"/>
  <c r="AJ184" i="16"/>
  <c r="AM183" i="16"/>
  <c r="AK183" i="16"/>
  <c r="AJ184" i="17"/>
  <c r="AK183" i="17"/>
  <c r="AJ186" i="28"/>
  <c r="AM185" i="28"/>
  <c r="AK185" i="28"/>
  <c r="J158" i="72" a="1"/>
  <c r="J158" i="68" a="1"/>
  <c r="U83" i="70" a="1"/>
  <c r="U83" i="68" a="1"/>
  <c r="J158" i="68" l="1"/>
  <c r="J158" i="72"/>
  <c r="U83" i="68"/>
  <c r="V83" i="68" s="1"/>
  <c r="S83" i="68" s="1"/>
  <c r="T84" i="68" s="1"/>
  <c r="U83" i="70"/>
  <c r="V83" i="70" s="1"/>
  <c r="S83" i="70" s="1"/>
  <c r="T84" i="70" s="1"/>
  <c r="AN183" i="16"/>
  <c r="AN185" i="28"/>
  <c r="A162" i="73"/>
  <c r="A160" i="72"/>
  <c r="A161" i="71"/>
  <c r="A160" i="70"/>
  <c r="A166" i="69"/>
  <c r="A160" i="68"/>
  <c r="AN183" i="17"/>
  <c r="AM183" i="17"/>
  <c r="AK184" i="16"/>
  <c r="AJ185" i="16"/>
  <c r="AM184" i="16"/>
  <c r="AK184" i="17"/>
  <c r="AJ185" i="17"/>
  <c r="AK186" i="28"/>
  <c r="AJ187" i="28"/>
  <c r="AM186" i="28"/>
  <c r="J159" i="72" a="1"/>
  <c r="J159" i="68" a="1"/>
  <c r="J159" i="68" l="1"/>
  <c r="J159" i="72"/>
  <c r="AN184" i="16"/>
  <c r="AN186" i="28"/>
  <c r="A163" i="73"/>
  <c r="A161" i="72"/>
  <c r="A162" i="71"/>
  <c r="A161" i="70"/>
  <c r="A167" i="69"/>
  <c r="A161" i="68"/>
  <c r="AN184" i="17"/>
  <c r="AM184" i="17"/>
  <c r="AM185" i="16"/>
  <c r="AK185" i="16"/>
  <c r="AJ186" i="16"/>
  <c r="AJ186" i="17"/>
  <c r="AK185" i="17"/>
  <c r="AM187" i="28"/>
  <c r="AK187" i="28"/>
  <c r="AJ188" i="28"/>
  <c r="J160" i="72" a="1"/>
  <c r="J160" i="68" a="1"/>
  <c r="U84" i="68" a="1"/>
  <c r="U84" i="70" a="1"/>
  <c r="J160" i="68" l="1"/>
  <c r="J160" i="72"/>
  <c r="U84" i="68"/>
  <c r="V84" i="68" s="1"/>
  <c r="S84" i="68" s="1"/>
  <c r="T85" i="68" s="1"/>
  <c r="U84" i="70"/>
  <c r="V84" i="70" s="1"/>
  <c r="S84" i="70" s="1"/>
  <c r="T85" i="70" s="1"/>
  <c r="AN185" i="16"/>
  <c r="AN187" i="28"/>
  <c r="A164" i="73"/>
  <c r="A162" i="72"/>
  <c r="A163" i="71"/>
  <c r="A162" i="70"/>
  <c r="A168" i="69"/>
  <c r="A162" i="68"/>
  <c r="AN185" i="17"/>
  <c r="AM185" i="17"/>
  <c r="AM186" i="16"/>
  <c r="AK186" i="16"/>
  <c r="AJ187" i="16"/>
  <c r="AK186" i="17"/>
  <c r="AJ187" i="17"/>
  <c r="AM188" i="28"/>
  <c r="AK188" i="28"/>
  <c r="AJ189" i="28"/>
  <c r="J161" i="72" a="1"/>
  <c r="J161" i="68" a="1"/>
  <c r="J161" i="68" l="1"/>
  <c r="J161" i="72"/>
  <c r="AN186" i="16"/>
  <c r="AN188" i="28"/>
  <c r="A165" i="73"/>
  <c r="A163" i="72"/>
  <c r="A164" i="71"/>
  <c r="A163" i="70"/>
  <c r="A169" i="69"/>
  <c r="A163" i="68"/>
  <c r="AM186" i="17"/>
  <c r="AN186" i="17"/>
  <c r="AJ188" i="16"/>
  <c r="AM187" i="16"/>
  <c r="AK187" i="16"/>
  <c r="AJ188" i="17"/>
  <c r="AK187" i="17"/>
  <c r="AJ190" i="28"/>
  <c r="AM189" i="28"/>
  <c r="AK189" i="28"/>
  <c r="J162" i="72" a="1"/>
  <c r="J162" i="68" a="1"/>
  <c r="U85" i="70" a="1"/>
  <c r="U85" i="68" a="1"/>
  <c r="J162" i="72" l="1"/>
  <c r="J162" i="68"/>
  <c r="U85" i="68"/>
  <c r="V85" i="68" s="1"/>
  <c r="S85" i="68" s="1"/>
  <c r="T86" i="68" s="1"/>
  <c r="U85" i="70"/>
  <c r="V85" i="70" s="1"/>
  <c r="S85" i="70" s="1"/>
  <c r="T86" i="70" s="1"/>
  <c r="AN187" i="16"/>
  <c r="AN189" i="28"/>
  <c r="A166" i="73"/>
  <c r="A164" i="72"/>
  <c r="A165" i="71"/>
  <c r="A164" i="70"/>
  <c r="A170" i="69"/>
  <c r="A164" i="68"/>
  <c r="AN187" i="17"/>
  <c r="AM187" i="17"/>
  <c r="AK188" i="16"/>
  <c r="AJ189" i="16"/>
  <c r="AM188" i="16"/>
  <c r="AK188" i="17"/>
  <c r="AJ189" i="17"/>
  <c r="AK190" i="28"/>
  <c r="AM190" i="28"/>
  <c r="AJ191" i="28"/>
  <c r="J163" i="72" a="1"/>
  <c r="J163" i="68" a="1"/>
  <c r="J163" i="68" l="1"/>
  <c r="J163" i="72"/>
  <c r="AN188" i="16"/>
  <c r="AN190" i="28"/>
  <c r="A167" i="73"/>
  <c r="A165" i="72"/>
  <c r="A166" i="71"/>
  <c r="A165" i="70"/>
  <c r="A171" i="69"/>
  <c r="A165" i="68"/>
  <c r="AN188" i="17"/>
  <c r="AM188" i="17"/>
  <c r="AM189" i="16"/>
  <c r="AK189" i="16"/>
  <c r="AJ190" i="16"/>
  <c r="AJ190" i="17"/>
  <c r="AK189" i="17"/>
  <c r="AM191" i="28"/>
  <c r="AK191" i="28"/>
  <c r="AJ192" i="28"/>
  <c r="J164" i="72" a="1"/>
  <c r="J164" i="68" a="1"/>
  <c r="U86" i="68" a="1"/>
  <c r="U86" i="70" a="1"/>
  <c r="J164" i="68" l="1"/>
  <c r="J164" i="72"/>
  <c r="U86" i="68"/>
  <c r="V86" i="68" s="1"/>
  <c r="S86" i="68" s="1"/>
  <c r="T87" i="68" s="1"/>
  <c r="U86" i="70"/>
  <c r="V86" i="70" s="1"/>
  <c r="S86" i="70" s="1"/>
  <c r="T87" i="70" s="1"/>
  <c r="AN189" i="16"/>
  <c r="AN191" i="28"/>
  <c r="A168" i="73"/>
  <c r="A166" i="72"/>
  <c r="A167" i="71"/>
  <c r="A166" i="70"/>
  <c r="A172" i="69"/>
  <c r="A166" i="68"/>
  <c r="AM189" i="17"/>
  <c r="AN189" i="17"/>
  <c r="AM190" i="16"/>
  <c r="AK190" i="16"/>
  <c r="AJ191" i="16"/>
  <c r="AK190" i="17"/>
  <c r="AJ191" i="17"/>
  <c r="AM192" i="28"/>
  <c r="AK192" i="28"/>
  <c r="AJ193" i="28"/>
  <c r="J165" i="72" a="1"/>
  <c r="J165" i="68" a="1"/>
  <c r="J165" i="72" l="1"/>
  <c r="J165" i="68"/>
  <c r="AN190" i="16"/>
  <c r="AN192" i="28"/>
  <c r="A169" i="73"/>
  <c r="A167" i="72"/>
  <c r="A168" i="71"/>
  <c r="A167" i="70"/>
  <c r="A173" i="69"/>
  <c r="A167" i="68"/>
  <c r="AM190" i="17"/>
  <c r="AN190" i="17"/>
  <c r="AJ192" i="16"/>
  <c r="AM191" i="16"/>
  <c r="AK191" i="16"/>
  <c r="AJ192" i="17"/>
  <c r="AK191" i="17"/>
  <c r="AJ194" i="28"/>
  <c r="AM193" i="28"/>
  <c r="AK193" i="28"/>
  <c r="J166" i="72" a="1"/>
  <c r="J166" i="68" a="1"/>
  <c r="U87" i="70" a="1"/>
  <c r="U87" i="68" a="1"/>
  <c r="J166" i="72" l="1"/>
  <c r="J166" i="68"/>
  <c r="U87" i="68"/>
  <c r="V87" i="68" s="1"/>
  <c r="S87" i="68" s="1"/>
  <c r="T88" i="68" s="1"/>
  <c r="U87" i="70"/>
  <c r="V87" i="70" s="1"/>
  <c r="S87" i="70" s="1"/>
  <c r="T88" i="70" s="1"/>
  <c r="AN191" i="16"/>
  <c r="AN193" i="28"/>
  <c r="A168" i="72"/>
  <c r="A169" i="71"/>
  <c r="A168" i="70"/>
  <c r="A174" i="69"/>
  <c r="A168" i="68"/>
  <c r="AN191" i="17"/>
  <c r="AM191" i="17"/>
  <c r="AK192" i="16"/>
  <c r="AJ193" i="16"/>
  <c r="AM192" i="16"/>
  <c r="AK192" i="17"/>
  <c r="AJ193" i="17"/>
  <c r="AK194" i="28"/>
  <c r="AJ195" i="28"/>
  <c r="AM194" i="28"/>
  <c r="AL194" i="28"/>
  <c r="J167" i="72" a="1"/>
  <c r="J167" i="68" a="1"/>
  <c r="J167" i="68" l="1"/>
  <c r="J167" i="72"/>
  <c r="AN192" i="16"/>
  <c r="AN194" i="28"/>
  <c r="A169" i="72"/>
  <c r="A169" i="70"/>
  <c r="A175" i="69"/>
  <c r="A169" i="68"/>
  <c r="AM192" i="17"/>
  <c r="AN192" i="17"/>
  <c r="AM193" i="16"/>
  <c r="AK193" i="16"/>
  <c r="AJ194" i="16"/>
  <c r="AJ194" i="17"/>
  <c r="AK193" i="17"/>
  <c r="AM195" i="28"/>
  <c r="AK195" i="28"/>
  <c r="AJ196" i="28"/>
  <c r="J168" i="72" a="1"/>
  <c r="J168" i="68" a="1"/>
  <c r="U88" i="68" a="1"/>
  <c r="U88" i="70" a="1"/>
  <c r="J168" i="72" l="1"/>
  <c r="J168" i="68"/>
  <c r="U88" i="68"/>
  <c r="V88" i="68" s="1"/>
  <c r="S88" i="68" s="1"/>
  <c r="T89" i="68" s="1"/>
  <c r="U88" i="70"/>
  <c r="V88" i="70" s="1"/>
  <c r="S88" i="70" s="1"/>
  <c r="T89" i="70" s="1"/>
  <c r="AN193" i="16"/>
  <c r="AN195" i="28"/>
  <c r="A170" i="72"/>
  <c r="A170" i="70"/>
  <c r="A176" i="69"/>
  <c r="A170" i="68"/>
  <c r="AN193" i="17"/>
  <c r="AM193" i="17"/>
  <c r="AM194" i="16"/>
  <c r="AL194" i="16"/>
  <c r="AK194" i="16"/>
  <c r="AJ195" i="16"/>
  <c r="AK194" i="17"/>
  <c r="AL194" i="17"/>
  <c r="AJ195" i="17"/>
  <c r="AM196" i="28"/>
  <c r="AK196" i="28"/>
  <c r="AJ197" i="28"/>
  <c r="J169" i="72" a="1"/>
  <c r="J169" i="68" a="1"/>
  <c r="J169" i="68" l="1"/>
  <c r="J169" i="72"/>
  <c r="AO194" i="17"/>
  <c r="AN194" i="16"/>
  <c r="AN196" i="28"/>
  <c r="A171" i="72"/>
  <c r="A171" i="70"/>
  <c r="A177" i="69"/>
  <c r="A171" i="68"/>
  <c r="AN194" i="17"/>
  <c r="AM194" i="17"/>
  <c r="AJ196" i="16"/>
  <c r="AM195" i="16"/>
  <c r="AK195" i="16"/>
  <c r="AJ196" i="17"/>
  <c r="AK195" i="17"/>
  <c r="AJ198" i="28"/>
  <c r="AM197" i="28"/>
  <c r="AK197" i="28"/>
  <c r="J170" i="72" a="1"/>
  <c r="J170" i="68" a="1"/>
  <c r="U89" i="68" a="1"/>
  <c r="U89" i="70" a="1"/>
  <c r="J170" i="72" l="1"/>
  <c r="J170" i="68"/>
  <c r="U89" i="68"/>
  <c r="V89" i="68" s="1"/>
  <c r="S89" i="68" s="1"/>
  <c r="T90" i="68" s="1"/>
  <c r="U89" i="70"/>
  <c r="V89" i="70" s="1"/>
  <c r="S89" i="70" s="1"/>
  <c r="T90" i="70" s="1"/>
  <c r="AN195" i="16"/>
  <c r="AN197" i="28"/>
  <c r="A172" i="72"/>
  <c r="A172" i="70"/>
  <c r="A178" i="69"/>
  <c r="A172" i="68"/>
  <c r="AN195" i="17"/>
  <c r="AM195" i="17"/>
  <c r="AK196" i="16"/>
  <c r="AJ197" i="16"/>
  <c r="AM196" i="16"/>
  <c r="AJ197" i="17"/>
  <c r="AK196" i="17"/>
  <c r="AK198" i="28"/>
  <c r="AJ199" i="28"/>
  <c r="AM198" i="28"/>
  <c r="J171" i="72" a="1"/>
  <c r="J171" i="68" a="1"/>
  <c r="J171" i="72" l="1"/>
  <c r="J171" i="68"/>
  <c r="AN196" i="16"/>
  <c r="AN198" i="28"/>
  <c r="A173" i="72"/>
  <c r="A173" i="70"/>
  <c r="A179" i="69"/>
  <c r="A173" i="68"/>
  <c r="AM196" i="17"/>
  <c r="AN196" i="17"/>
  <c r="AM197" i="16"/>
  <c r="AK197" i="16"/>
  <c r="AJ198" i="16"/>
  <c r="AK197" i="17"/>
  <c r="AJ198" i="17"/>
  <c r="AM199" i="28"/>
  <c r="AK199" i="28"/>
  <c r="AJ200" i="28"/>
  <c r="J172" i="72" a="1"/>
  <c r="J172" i="68" a="1"/>
  <c r="U90" i="68" a="1"/>
  <c r="U90" i="70" a="1"/>
  <c r="J172" i="68" l="1"/>
  <c r="J172" i="72"/>
  <c r="U90" i="68"/>
  <c r="V90" i="68" s="1"/>
  <c r="S90" i="68" s="1"/>
  <c r="T91" i="68" s="1"/>
  <c r="U90" i="70"/>
  <c r="V90" i="70" s="1"/>
  <c r="S90" i="70" s="1"/>
  <c r="T91" i="70" s="1"/>
  <c r="AN197" i="16"/>
  <c r="AN199" i="28"/>
  <c r="A174" i="72"/>
  <c r="A174" i="70"/>
  <c r="A180" i="69"/>
  <c r="A174" i="68"/>
  <c r="AM197" i="17"/>
  <c r="AN197" i="17"/>
  <c r="AM198" i="16"/>
  <c r="AK198" i="16"/>
  <c r="AJ199" i="16"/>
  <c r="AK198" i="17"/>
  <c r="AJ199" i="17"/>
  <c r="AM200" i="28"/>
  <c r="AK200" i="28"/>
  <c r="AJ201" i="28"/>
  <c r="J173" i="72" a="1"/>
  <c r="J173" i="68" a="1"/>
  <c r="J173" i="68" l="1"/>
  <c r="J173" i="72"/>
  <c r="AN198" i="16"/>
  <c r="AN200" i="28"/>
  <c r="A175" i="72"/>
  <c r="A175" i="70"/>
  <c r="A181" i="69"/>
  <c r="A175" i="68"/>
  <c r="AM198" i="17"/>
  <c r="AN198" i="17"/>
  <c r="AJ200" i="16"/>
  <c r="AM199" i="16"/>
  <c r="AK199" i="16"/>
  <c r="AJ200" i="17"/>
  <c r="AK199" i="17"/>
  <c r="AJ202" i="28"/>
  <c r="AM201" i="28"/>
  <c r="AK201" i="28"/>
  <c r="J174" i="72" a="1"/>
  <c r="J174" i="68" a="1"/>
  <c r="U91" i="68" a="1"/>
  <c r="U91" i="70" a="1"/>
  <c r="J174" i="68" l="1"/>
  <c r="J174" i="72"/>
  <c r="U91" i="68"/>
  <c r="V91" i="68" s="1"/>
  <c r="S91" i="68" s="1"/>
  <c r="T92" i="68" s="1"/>
  <c r="U91" i="70"/>
  <c r="V91" i="70" s="1"/>
  <c r="S91" i="70" s="1"/>
  <c r="T92" i="70" s="1"/>
  <c r="AN199" i="16"/>
  <c r="AN201" i="28"/>
  <c r="A176" i="72"/>
  <c r="A176" i="70"/>
  <c r="A182" i="69"/>
  <c r="A176" i="68"/>
  <c r="AM199" i="17"/>
  <c r="AN199" i="17"/>
  <c r="AK200" i="16"/>
  <c r="AJ201" i="16"/>
  <c r="AM200" i="16"/>
  <c r="AK200" i="17"/>
  <c r="AJ201" i="17"/>
  <c r="AK202" i="28"/>
  <c r="AJ203" i="28"/>
  <c r="AM202" i="28"/>
  <c r="J175" i="72" a="1"/>
  <c r="J175" i="68" a="1"/>
  <c r="J175" i="68" l="1"/>
  <c r="J175" i="72"/>
  <c r="AN200" i="16"/>
  <c r="AN202" i="28"/>
  <c r="A177" i="72"/>
  <c r="A177" i="70"/>
  <c r="A183" i="69"/>
  <c r="A177" i="68"/>
  <c r="AN200" i="17"/>
  <c r="AM200" i="17"/>
  <c r="AM201" i="16"/>
  <c r="AK201" i="16"/>
  <c r="AJ202" i="16"/>
  <c r="AK201" i="17"/>
  <c r="AJ202" i="17"/>
  <c r="AM203" i="28"/>
  <c r="AK203" i="28"/>
  <c r="AJ204" i="28"/>
  <c r="J176" i="72" a="1"/>
  <c r="J176" i="68" a="1"/>
  <c r="U92" i="68" a="1"/>
  <c r="U92" i="70" a="1"/>
  <c r="J176" i="68" l="1"/>
  <c r="J176" i="72"/>
  <c r="U92" i="68"/>
  <c r="V92" i="68" s="1"/>
  <c r="S92" i="68" s="1"/>
  <c r="T93" i="68" s="1"/>
  <c r="U92" i="70"/>
  <c r="V92" i="70" s="1"/>
  <c r="S92" i="70" s="1"/>
  <c r="T93" i="70" s="1"/>
  <c r="AN201" i="16"/>
  <c r="AN203" i="28"/>
  <c r="A178" i="72"/>
  <c r="A178" i="70"/>
  <c r="A184" i="69"/>
  <c r="A178" i="68"/>
  <c r="AM201" i="17"/>
  <c r="AN201" i="17"/>
  <c r="AM202" i="16"/>
  <c r="AK202" i="16"/>
  <c r="AJ203" i="16"/>
  <c r="AK202" i="17"/>
  <c r="AJ203" i="17"/>
  <c r="AM204" i="28"/>
  <c r="AK204" i="28"/>
  <c r="AJ205" i="28"/>
  <c r="J177" i="72" a="1"/>
  <c r="J177" i="68" a="1"/>
  <c r="J177" i="68" l="1"/>
  <c r="J177" i="72"/>
  <c r="AN202" i="16"/>
  <c r="AN204" i="28"/>
  <c r="A179" i="72"/>
  <c r="A179" i="70"/>
  <c r="A185" i="69"/>
  <c r="A179" i="68"/>
  <c r="AM202" i="17"/>
  <c r="AN202" i="17"/>
  <c r="AJ204" i="16"/>
  <c r="AM203" i="16"/>
  <c r="AK203" i="16"/>
  <c r="AJ204" i="17"/>
  <c r="AK203" i="17"/>
  <c r="AJ206" i="28"/>
  <c r="AM205" i="28"/>
  <c r="AK205" i="28"/>
  <c r="J178" i="72" a="1"/>
  <c r="J178" i="68" a="1"/>
  <c r="U93" i="68" a="1"/>
  <c r="U93" i="70" a="1"/>
  <c r="J178" i="72" l="1"/>
  <c r="J178" i="68"/>
  <c r="U93" i="68"/>
  <c r="V93" i="68" s="1"/>
  <c r="S93" i="68" s="1"/>
  <c r="T94" i="68" s="1"/>
  <c r="U93" i="70"/>
  <c r="V93" i="70" s="1"/>
  <c r="S93" i="70" s="1"/>
  <c r="T94" i="70" s="1"/>
  <c r="AN203" i="16"/>
  <c r="AN205" i="28"/>
  <c r="A180" i="72"/>
  <c r="A180" i="70"/>
  <c r="A180" i="68"/>
  <c r="AM203" i="17"/>
  <c r="AN203" i="17"/>
  <c r="AK204" i="16"/>
  <c r="AJ205" i="16"/>
  <c r="AM204" i="16"/>
  <c r="AJ205" i="17"/>
  <c r="AK204" i="17"/>
  <c r="AK206" i="28"/>
  <c r="AJ207" i="28"/>
  <c r="AM206" i="28"/>
  <c r="J179" i="72" a="1"/>
  <c r="J179" i="68" a="1"/>
  <c r="J179" i="68" l="1"/>
  <c r="J179" i="72"/>
  <c r="AN204" i="16"/>
  <c r="AN206" i="28"/>
  <c r="A181" i="72"/>
  <c r="A181" i="70"/>
  <c r="A181" i="68"/>
  <c r="AM204" i="17"/>
  <c r="AN204" i="17"/>
  <c r="AM205" i="16"/>
  <c r="AK205" i="16"/>
  <c r="AJ206" i="16"/>
  <c r="AK205" i="17"/>
  <c r="AJ206" i="17"/>
  <c r="AM207" i="28"/>
  <c r="AK207" i="28"/>
  <c r="AJ208" i="28"/>
  <c r="J180" i="72" a="1"/>
  <c r="J180" i="68" a="1"/>
  <c r="U94" i="70" a="1"/>
  <c r="U94" i="68" a="1"/>
  <c r="J180" i="68" l="1"/>
  <c r="J180" i="72"/>
  <c r="U94" i="68"/>
  <c r="V94" i="68" s="1"/>
  <c r="S94" i="68" s="1"/>
  <c r="T95" i="68" s="1"/>
  <c r="U94" i="70"/>
  <c r="V94" i="70" s="1"/>
  <c r="S94" i="70" s="1"/>
  <c r="T95" i="70" s="1"/>
  <c r="AN205" i="16"/>
  <c r="AN207" i="28"/>
  <c r="A182" i="72"/>
  <c r="A182" i="70"/>
  <c r="A182" i="68"/>
  <c r="AN205" i="17"/>
  <c r="AM205" i="17"/>
  <c r="AM206" i="16"/>
  <c r="AK206" i="16"/>
  <c r="AJ207" i="16"/>
  <c r="AK206" i="17"/>
  <c r="AJ207" i="17"/>
  <c r="AM208" i="28"/>
  <c r="AK208" i="28"/>
  <c r="AJ209" i="28"/>
  <c r="J181" i="72" a="1"/>
  <c r="J181" i="68" a="1"/>
  <c r="J181" i="72" l="1"/>
  <c r="J181" i="68"/>
  <c r="AN206" i="16"/>
  <c r="AN208" i="28"/>
  <c r="A183" i="72"/>
  <c r="A183" i="70"/>
  <c r="A183" i="68"/>
  <c r="AM206" i="17"/>
  <c r="AN206" i="17"/>
  <c r="AJ208" i="16"/>
  <c r="AM207" i="16"/>
  <c r="AK207" i="16"/>
  <c r="AJ208" i="17"/>
  <c r="AK207" i="17"/>
  <c r="AJ210" i="28"/>
  <c r="AM209" i="28"/>
  <c r="AK209" i="28"/>
  <c r="J182" i="72" a="1"/>
  <c r="J182" i="68" a="1"/>
  <c r="U95" i="70" a="1"/>
  <c r="U95" i="68" a="1"/>
  <c r="J182" i="68" l="1"/>
  <c r="J182" i="72"/>
  <c r="U95" i="68"/>
  <c r="V95" i="68" s="1"/>
  <c r="S95" i="68" s="1"/>
  <c r="T96" i="68" s="1"/>
  <c r="U95" i="70"/>
  <c r="V95" i="70" s="1"/>
  <c r="S95" i="70" s="1"/>
  <c r="T96" i="70" s="1"/>
  <c r="AN207" i="16"/>
  <c r="AN209" i="28"/>
  <c r="A184" i="72"/>
  <c r="A184" i="70"/>
  <c r="A184" i="68"/>
  <c r="AM207" i="17"/>
  <c r="AN207" i="17"/>
  <c r="AK208" i="16"/>
  <c r="AJ209" i="16"/>
  <c r="AM208" i="16"/>
  <c r="AJ209" i="17"/>
  <c r="AK208" i="17"/>
  <c r="AK210" i="28"/>
  <c r="AJ211" i="28"/>
  <c r="AM210" i="28"/>
  <c r="J183" i="72" a="1"/>
  <c r="J183" i="68" a="1"/>
  <c r="J183" i="72" l="1"/>
  <c r="J183" i="68"/>
  <c r="AN208" i="16"/>
  <c r="AN210" i="28"/>
  <c r="A185" i="72"/>
  <c r="A185" i="70"/>
  <c r="A185" i="68"/>
  <c r="AM208" i="17"/>
  <c r="AN208" i="17"/>
  <c r="AM209" i="16"/>
  <c r="AJ210" i="16"/>
  <c r="AK209" i="16"/>
  <c r="AJ210" i="17"/>
  <c r="AK209" i="17"/>
  <c r="AM211" i="28"/>
  <c r="AK211" i="28"/>
  <c r="AJ212" i="28"/>
  <c r="J184" i="72" a="1"/>
  <c r="J184" i="68" a="1"/>
  <c r="U96" i="70" a="1"/>
  <c r="U96" i="68" a="1"/>
  <c r="J184" i="72" l="1"/>
  <c r="J184" i="68"/>
  <c r="U96" i="68"/>
  <c r="V96" i="68" s="1"/>
  <c r="S96" i="68" s="1"/>
  <c r="T97" i="68" s="1"/>
  <c r="U96" i="70"/>
  <c r="V96" i="70" s="1"/>
  <c r="S96" i="70" s="1"/>
  <c r="T97" i="70" s="1"/>
  <c r="AN209" i="16"/>
  <c r="AN211" i="28"/>
  <c r="A186" i="72"/>
  <c r="A186" i="70"/>
  <c r="A186" i="68"/>
  <c r="AM209" i="17"/>
  <c r="AN209" i="17"/>
  <c r="AK210" i="16"/>
  <c r="AJ211" i="16"/>
  <c r="AM210" i="16"/>
  <c r="AJ211" i="17"/>
  <c r="AK210" i="17"/>
  <c r="AM212" i="28"/>
  <c r="AK212" i="28"/>
  <c r="AJ213" i="28"/>
  <c r="J185" i="72" a="1"/>
  <c r="J185" i="68" a="1"/>
  <c r="J185" i="72" l="1"/>
  <c r="J185" i="68"/>
  <c r="AN210" i="16"/>
  <c r="AN212" i="28"/>
  <c r="A187" i="72"/>
  <c r="A187" i="70"/>
  <c r="A187" i="68"/>
  <c r="AM210" i="17"/>
  <c r="AN210" i="17"/>
  <c r="AM211" i="16"/>
  <c r="AK211" i="16"/>
  <c r="AJ212" i="16"/>
  <c r="AK211" i="17"/>
  <c r="AJ212" i="17"/>
  <c r="AJ214" i="28"/>
  <c r="AM213" i="28"/>
  <c r="AK213" i="28"/>
  <c r="J186" i="72" a="1"/>
  <c r="J186" i="68" a="1"/>
  <c r="U97" i="70" a="1"/>
  <c r="U97" i="68" a="1"/>
  <c r="J186" i="72" l="1"/>
  <c r="J186" i="68"/>
  <c r="U97" i="68"/>
  <c r="V97" i="68" s="1"/>
  <c r="S97" i="68" s="1"/>
  <c r="T98" i="68" s="1"/>
  <c r="U97" i="70"/>
  <c r="V97" i="70" s="1"/>
  <c r="S97" i="70" s="1"/>
  <c r="T98" i="70" s="1"/>
  <c r="AN211" i="16"/>
  <c r="AN213" i="28"/>
  <c r="A188" i="72"/>
  <c r="A188" i="70"/>
  <c r="A188" i="68"/>
  <c r="AM211" i="17"/>
  <c r="AN211" i="17"/>
  <c r="AJ213" i="16"/>
  <c r="AM212" i="16"/>
  <c r="AK212" i="16"/>
  <c r="AJ213" i="17"/>
  <c r="AK212" i="17"/>
  <c r="AK214" i="28"/>
  <c r="AJ215" i="28"/>
  <c r="AM214" i="28"/>
  <c r="J187" i="68" a="1"/>
  <c r="J187" i="68" l="1"/>
  <c r="AN212" i="16"/>
  <c r="AN214" i="28"/>
  <c r="A189" i="72"/>
  <c r="A189" i="70"/>
  <c r="A189" i="68"/>
  <c r="AM212" i="17"/>
  <c r="AN212" i="17"/>
  <c r="AM213" i="16"/>
  <c r="AK213" i="16"/>
  <c r="AJ214" i="16"/>
  <c r="AJ214" i="17"/>
  <c r="AK213" i="17"/>
  <c r="AM215" i="28"/>
  <c r="AK215" i="28"/>
  <c r="AJ216" i="28"/>
  <c r="J188" i="68" a="1"/>
  <c r="U98" i="68" a="1"/>
  <c r="U98" i="70" a="1"/>
  <c r="J188" i="68" l="1"/>
  <c r="U98" i="68"/>
  <c r="V98" i="68" s="1"/>
  <c r="S98" i="68" s="1"/>
  <c r="T99" i="68" s="1"/>
  <c r="U98" i="70"/>
  <c r="V98" i="70" s="1"/>
  <c r="S98" i="70" s="1"/>
  <c r="T99" i="70" s="1"/>
  <c r="AN213" i="16"/>
  <c r="AN215" i="28"/>
  <c r="A190" i="72"/>
  <c r="A190" i="70"/>
  <c r="A190" i="68"/>
  <c r="AM213" i="17"/>
  <c r="AN213" i="17"/>
  <c r="AK214" i="16"/>
  <c r="AJ215" i="16"/>
  <c r="AM214" i="16"/>
  <c r="AK214" i="17"/>
  <c r="AJ215" i="17"/>
  <c r="AM216" i="28"/>
  <c r="AK216" i="28"/>
  <c r="AJ217" i="28"/>
  <c r="J189" i="68" a="1"/>
  <c r="J189" i="68" l="1"/>
  <c r="AN214" i="16"/>
  <c r="AN216" i="28"/>
  <c r="A191" i="72"/>
  <c r="A191" i="70"/>
  <c r="A191" i="68"/>
  <c r="AM214" i="17"/>
  <c r="AN214" i="17"/>
  <c r="AM215" i="16"/>
  <c r="AK215" i="16"/>
  <c r="AJ216" i="16"/>
  <c r="AK215" i="17"/>
  <c r="AJ216" i="17"/>
  <c r="AJ218" i="28"/>
  <c r="AM217" i="28"/>
  <c r="AK217" i="28"/>
  <c r="J190" i="68" a="1"/>
  <c r="U99" i="70" a="1"/>
  <c r="U99" i="68" a="1"/>
  <c r="J190" i="68" l="1"/>
  <c r="U99" i="68"/>
  <c r="V99" i="68" s="1"/>
  <c r="S99" i="68" s="1"/>
  <c r="T100" i="68" s="1"/>
  <c r="U99" i="70"/>
  <c r="V99" i="70" s="1"/>
  <c r="S99" i="70" s="1"/>
  <c r="T100" i="70" s="1"/>
  <c r="AN215" i="16"/>
  <c r="AN217" i="28"/>
  <c r="A192" i="72"/>
  <c r="A192" i="70"/>
  <c r="A192" i="68"/>
  <c r="AM215" i="17"/>
  <c r="AN215" i="17"/>
  <c r="AJ217" i="16"/>
  <c r="AM216" i="16"/>
  <c r="AK216" i="16"/>
  <c r="AJ217" i="17"/>
  <c r="AK216" i="17"/>
  <c r="AK218" i="28"/>
  <c r="AJ219" i="28"/>
  <c r="AM218" i="28"/>
  <c r="J191" i="68" a="1"/>
  <c r="J191" i="68" l="1"/>
  <c r="AN216" i="16"/>
  <c r="AN218" i="28"/>
  <c r="A193" i="72"/>
  <c r="A193" i="70"/>
  <c r="A193" i="68"/>
  <c r="AN216" i="17"/>
  <c r="AM216" i="17"/>
  <c r="AM217" i="16"/>
  <c r="AK217" i="16"/>
  <c r="AJ218" i="16"/>
  <c r="AJ218" i="17"/>
  <c r="AK217" i="17"/>
  <c r="AM219" i="28"/>
  <c r="AK219" i="28"/>
  <c r="AJ220" i="28"/>
  <c r="J192" i="68" a="1"/>
  <c r="U100" i="70" a="1"/>
  <c r="U100" i="68" a="1"/>
  <c r="J192" i="68" l="1"/>
  <c r="U100" i="68"/>
  <c r="V100" i="68" s="1"/>
  <c r="S100" i="68" s="1"/>
  <c r="T101" i="68" s="1"/>
  <c r="U100" i="70"/>
  <c r="V100" i="70" s="1"/>
  <c r="S100" i="70" s="1"/>
  <c r="T101" i="70" s="1"/>
  <c r="AN217" i="16"/>
  <c r="AN219" i="28"/>
  <c r="A194" i="72"/>
  <c r="A194" i="70"/>
  <c r="A194" i="68"/>
  <c r="AM217" i="17"/>
  <c r="AN217" i="17"/>
  <c r="AK218" i="16"/>
  <c r="AJ219" i="16"/>
  <c r="AM218" i="16"/>
  <c r="AK218" i="17"/>
  <c r="AJ219" i="17"/>
  <c r="AM220" i="28"/>
  <c r="AK220" i="28"/>
  <c r="AJ221" i="28"/>
  <c r="J193" i="68" a="1"/>
  <c r="J193" i="68" l="1"/>
  <c r="AN218" i="16"/>
  <c r="AN220" i="28"/>
  <c r="A195" i="72"/>
  <c r="A195" i="70"/>
  <c r="A195" i="68"/>
  <c r="AM218" i="17"/>
  <c r="AN218" i="17"/>
  <c r="AM219" i="16"/>
  <c r="AK219" i="16"/>
  <c r="AJ220" i="16"/>
  <c r="AK219" i="17"/>
  <c r="AJ220" i="17"/>
  <c r="AJ222" i="28"/>
  <c r="AM221" i="28"/>
  <c r="AK221" i="28"/>
  <c r="J194" i="68" a="1"/>
  <c r="U101" i="68" a="1"/>
  <c r="U101" i="70" a="1"/>
  <c r="J194" i="68" l="1"/>
  <c r="U101" i="68"/>
  <c r="V101" i="68" s="1"/>
  <c r="S101" i="68" s="1"/>
  <c r="T102" i="68" s="1"/>
  <c r="U101" i="70"/>
  <c r="V101" i="70" s="1"/>
  <c r="S101" i="70" s="1"/>
  <c r="T102" i="70" s="1"/>
  <c r="AN219" i="16"/>
  <c r="AN221" i="28"/>
  <c r="A196" i="72"/>
  <c r="A196" i="70"/>
  <c r="A196" i="68"/>
  <c r="AM219" i="17"/>
  <c r="AN219" i="17"/>
  <c r="AJ221" i="16"/>
  <c r="AM220" i="16"/>
  <c r="AK220" i="16"/>
  <c r="AK220" i="17"/>
  <c r="AJ221" i="17"/>
  <c r="AK222" i="28"/>
  <c r="AJ223" i="28"/>
  <c r="AM222" i="28"/>
  <c r="J195" i="68" a="1"/>
  <c r="J195" i="68" l="1"/>
  <c r="AN220" i="16"/>
  <c r="AN222" i="28"/>
  <c r="A197" i="72"/>
  <c r="A197" i="70"/>
  <c r="A197" i="68"/>
  <c r="AM220" i="17"/>
  <c r="AN220" i="17"/>
  <c r="AJ222" i="16"/>
  <c r="AM221" i="16"/>
  <c r="AK221" i="16"/>
  <c r="AJ222" i="17"/>
  <c r="AK221" i="17"/>
  <c r="AM223" i="28"/>
  <c r="AK223" i="28"/>
  <c r="AJ224" i="28"/>
  <c r="J196" i="68" a="1"/>
  <c r="U102" i="70" a="1"/>
  <c r="U102" i="68" a="1"/>
  <c r="J196" i="68" l="1"/>
  <c r="U102" i="68"/>
  <c r="V102" i="68" s="1"/>
  <c r="S102" i="68" s="1"/>
  <c r="T103" i="68" s="1"/>
  <c r="U102" i="70"/>
  <c r="V102" i="70" s="1"/>
  <c r="S102" i="70" s="1"/>
  <c r="T103" i="70" s="1"/>
  <c r="AN221" i="16"/>
  <c r="AN223" i="28"/>
  <c r="A198" i="72"/>
  <c r="A198" i="70"/>
  <c r="A198" i="68"/>
  <c r="AN221" i="17"/>
  <c r="AM221" i="17"/>
  <c r="AK222" i="16"/>
  <c r="AJ223" i="16"/>
  <c r="AM222" i="16"/>
  <c r="AK222" i="17"/>
  <c r="AJ223" i="17"/>
  <c r="AM224" i="28"/>
  <c r="AK224" i="28"/>
  <c r="AJ225" i="28"/>
  <c r="J197" i="70" a="1"/>
  <c r="J197" i="68" a="1"/>
  <c r="J197" i="68" l="1"/>
  <c r="J197" i="70"/>
  <c r="AN222" i="16"/>
  <c r="AN224" i="28"/>
  <c r="A199" i="72"/>
  <c r="A199" i="70"/>
  <c r="A199" i="68"/>
  <c r="AM222" i="17"/>
  <c r="AN222" i="17"/>
  <c r="AM223" i="16"/>
  <c r="AM224" i="16" s="1"/>
  <c r="AM225" i="16" s="1"/>
  <c r="AM226" i="16" s="1"/>
  <c r="AM227" i="16" s="1"/>
  <c r="AM228" i="16" s="1"/>
  <c r="AM229" i="16" s="1"/>
  <c r="AM230" i="16" s="1"/>
  <c r="AM231" i="16" s="1"/>
  <c r="AM232" i="16" s="1"/>
  <c r="AM233" i="16" s="1"/>
  <c r="AM234" i="16" s="1"/>
  <c r="AM235" i="16" s="1"/>
  <c r="AM236" i="16" s="1"/>
  <c r="AM237" i="16" s="1"/>
  <c r="AM238" i="16" s="1"/>
  <c r="AM239" i="16" s="1"/>
  <c r="AM240" i="16" s="1"/>
  <c r="AM241" i="16" s="1"/>
  <c r="AM242" i="16" s="1"/>
  <c r="AM243" i="16" s="1"/>
  <c r="AM244" i="16" s="1"/>
  <c r="AM245" i="16" s="1"/>
  <c r="AM246" i="16" s="1"/>
  <c r="AM247" i="16" s="1"/>
  <c r="AM248" i="16" s="1"/>
  <c r="AM249" i="16" s="1"/>
  <c r="AM250" i="16" s="1"/>
  <c r="AM251" i="16" s="1"/>
  <c r="AM252" i="16" s="1"/>
  <c r="AM253" i="16" s="1"/>
  <c r="AM254" i="16" s="1"/>
  <c r="AK223" i="16"/>
  <c r="AJ224" i="16"/>
  <c r="AK223" i="17"/>
  <c r="AJ224" i="17"/>
  <c r="AJ226" i="28"/>
  <c r="AN225" i="28"/>
  <c r="AM225" i="28"/>
  <c r="AK225" i="28"/>
  <c r="J198" i="70" a="1"/>
  <c r="J198" i="68" a="1"/>
  <c r="U103" i="70" a="1"/>
  <c r="U103" i="68" a="1"/>
  <c r="J198" i="68" l="1"/>
  <c r="J198" i="70"/>
  <c r="U103" i="68"/>
  <c r="V103" i="68" s="1"/>
  <c r="S103" i="68" s="1"/>
  <c r="T104" i="68" s="1"/>
  <c r="U103" i="70"/>
  <c r="V103" i="70" s="1"/>
  <c r="S103" i="70" s="1"/>
  <c r="T104" i="70" s="1"/>
  <c r="AN223" i="16"/>
  <c r="A200" i="72"/>
  <c r="A200" i="70"/>
  <c r="A200" i="68"/>
  <c r="AM223" i="17"/>
  <c r="AN223" i="17"/>
  <c r="AJ225" i="16"/>
  <c r="AK224" i="16"/>
  <c r="AJ225" i="17"/>
  <c r="AK224" i="17"/>
  <c r="AK226" i="28"/>
  <c r="AJ227" i="28"/>
  <c r="AN226" i="28"/>
  <c r="AM226" i="28"/>
  <c r="J199" i="70" a="1"/>
  <c r="J199" i="68" a="1"/>
  <c r="J199" i="68" l="1"/>
  <c r="J199" i="70"/>
  <c r="AN224" i="16"/>
  <c r="A201" i="72"/>
  <c r="A201" i="70"/>
  <c r="A201" i="68"/>
  <c r="AM224" i="17"/>
  <c r="AN224" i="17"/>
  <c r="AJ226" i="16"/>
  <c r="AK225" i="16"/>
  <c r="AJ226" i="17"/>
  <c r="AK225" i="17"/>
  <c r="AM227" i="28"/>
  <c r="AK227" i="28"/>
  <c r="AN227" i="28"/>
  <c r="AJ228" i="28"/>
  <c r="J200" i="70" a="1"/>
  <c r="J200" i="68" a="1"/>
  <c r="U104" i="70" a="1"/>
  <c r="U104" i="68" a="1"/>
  <c r="J200" i="68" l="1"/>
  <c r="J200" i="70"/>
  <c r="U104" i="68"/>
  <c r="V104" i="68" s="1"/>
  <c r="S104" i="68" s="1"/>
  <c r="T105" i="68" s="1"/>
  <c r="U104" i="70"/>
  <c r="V104" i="70" s="1"/>
  <c r="S104" i="70" s="1"/>
  <c r="T105" i="70" s="1"/>
  <c r="AN225" i="16"/>
  <c r="A202" i="72"/>
  <c r="A202" i="70"/>
  <c r="A202" i="68"/>
  <c r="AM225" i="17"/>
  <c r="AN225" i="17"/>
  <c r="AK226" i="16"/>
  <c r="AJ227" i="16"/>
  <c r="AJ227" i="17"/>
  <c r="AK226" i="17"/>
  <c r="AN228" i="28"/>
  <c r="AM228" i="28"/>
  <c r="AK228" i="28"/>
  <c r="AJ229" i="28"/>
  <c r="J201" i="70" a="1"/>
  <c r="J201" i="68" a="1"/>
  <c r="J201" i="70" l="1"/>
  <c r="J201" i="68"/>
  <c r="AN226" i="16"/>
  <c r="A203" i="72"/>
  <c r="A203" i="70"/>
  <c r="A203" i="68"/>
  <c r="AM226" i="17"/>
  <c r="AN226" i="17"/>
  <c r="AK227" i="16"/>
  <c r="AJ228" i="16"/>
  <c r="AK227" i="17"/>
  <c r="AJ228" i="17"/>
  <c r="AJ230" i="28"/>
  <c r="AN229" i="28"/>
  <c r="AM229" i="28"/>
  <c r="AK229" i="28"/>
  <c r="J202" i="70" a="1"/>
  <c r="J202" i="68" a="1"/>
  <c r="U105" i="68" a="1"/>
  <c r="U105" i="70" a="1"/>
  <c r="J202" i="70" l="1"/>
  <c r="J202" i="68"/>
  <c r="U105" i="68"/>
  <c r="V105" i="68" s="1"/>
  <c r="S105" i="68" s="1"/>
  <c r="T106" i="68" s="1"/>
  <c r="U105" i="70"/>
  <c r="V105" i="70" s="1"/>
  <c r="S105" i="70" s="1"/>
  <c r="T106" i="70" s="1"/>
  <c r="AN227" i="16"/>
  <c r="A204" i="72"/>
  <c r="A204" i="70"/>
  <c r="A204" i="68"/>
  <c r="AM227" i="17"/>
  <c r="AN227" i="17"/>
  <c r="AJ229" i="16"/>
  <c r="AK228" i="16"/>
  <c r="AJ229" i="17"/>
  <c r="AK228" i="17"/>
  <c r="AK230" i="28"/>
  <c r="AJ231" i="28"/>
  <c r="AN230" i="28"/>
  <c r="AM230" i="28"/>
  <c r="J203" i="70" a="1"/>
  <c r="J203" i="68" a="1"/>
  <c r="J203" i="70" l="1"/>
  <c r="J203" i="68"/>
  <c r="AN228" i="16"/>
  <c r="A205" i="72"/>
  <c r="A205" i="70"/>
  <c r="A205" i="68"/>
  <c r="AM228" i="17"/>
  <c r="AN228" i="17"/>
  <c r="AJ230" i="16"/>
  <c r="AK229" i="16"/>
  <c r="AJ230" i="17"/>
  <c r="AK229" i="17"/>
  <c r="AM231" i="28"/>
  <c r="AK231" i="28"/>
  <c r="AJ232" i="28"/>
  <c r="AN231" i="28"/>
  <c r="J204" i="70" a="1"/>
  <c r="J204" i="68" a="1"/>
  <c r="U106" i="70" a="1"/>
  <c r="U106" i="68" a="1"/>
  <c r="J204" i="68" l="1"/>
  <c r="J204" i="70"/>
  <c r="U106" i="68"/>
  <c r="V106" i="68" s="1"/>
  <c r="S106" i="68" s="1"/>
  <c r="T107" i="68" s="1"/>
  <c r="U106" i="70"/>
  <c r="V106" i="70" s="1"/>
  <c r="S106" i="70" s="1"/>
  <c r="T107" i="70" s="1"/>
  <c r="AN229" i="16"/>
  <c r="A206" i="72"/>
  <c r="A206" i="70"/>
  <c r="A206" i="68"/>
  <c r="AM229" i="17"/>
  <c r="AN229" i="17"/>
  <c r="AK230" i="16"/>
  <c r="AJ231" i="16"/>
  <c r="AK230" i="17"/>
  <c r="AJ231" i="17"/>
  <c r="AN232" i="28"/>
  <c r="AM232" i="28"/>
  <c r="AK232" i="28"/>
  <c r="AJ233" i="28"/>
  <c r="J205" i="70" a="1"/>
  <c r="J205" i="68" a="1"/>
  <c r="J205" i="68" l="1"/>
  <c r="J205" i="70"/>
  <c r="AN230" i="16"/>
  <c r="A207" i="72"/>
  <c r="A207" i="70"/>
  <c r="A207" i="68"/>
  <c r="AM230" i="17"/>
  <c r="AN230" i="17"/>
  <c r="AK231" i="16"/>
  <c r="AJ232" i="16"/>
  <c r="AK231" i="17"/>
  <c r="AJ232" i="17"/>
  <c r="AJ234" i="28"/>
  <c r="AN233" i="28"/>
  <c r="AM233" i="28"/>
  <c r="AK233" i="28"/>
  <c r="J206" i="70" a="1"/>
  <c r="J206" i="68" a="1"/>
  <c r="U107" i="70" a="1"/>
  <c r="U107" i="68" a="1"/>
  <c r="J206" i="70" l="1"/>
  <c r="J206" i="68"/>
  <c r="U107" i="68"/>
  <c r="V107" i="68" s="1"/>
  <c r="S107" i="68" s="1"/>
  <c r="T108" i="68" s="1"/>
  <c r="U107" i="70"/>
  <c r="V107" i="70" s="1"/>
  <c r="S107" i="70" s="1"/>
  <c r="T108" i="70" s="1"/>
  <c r="AN231" i="16"/>
  <c r="A208" i="72"/>
  <c r="A208" i="70"/>
  <c r="A208" i="68"/>
  <c r="AM231" i="17"/>
  <c r="AN231" i="17"/>
  <c r="AJ233" i="16"/>
  <c r="AK232" i="16"/>
  <c r="AJ233" i="17"/>
  <c r="AK232" i="17"/>
  <c r="AK234" i="28"/>
  <c r="AJ235" i="28"/>
  <c r="AM234" i="28"/>
  <c r="AN234" i="28"/>
  <c r="J207" i="70" a="1"/>
  <c r="J207" i="68" a="1"/>
  <c r="J207" i="68" l="1"/>
  <c r="J207" i="70"/>
  <c r="AN232" i="16"/>
  <c r="A209" i="72"/>
  <c r="A209" i="70"/>
  <c r="A209" i="68"/>
  <c r="AN232" i="17"/>
  <c r="AM232" i="17"/>
  <c r="AJ234" i="16"/>
  <c r="AK233" i="16"/>
  <c r="AJ234" i="17"/>
  <c r="AK233" i="17"/>
  <c r="AN235" i="28"/>
  <c r="AM235" i="28"/>
  <c r="AK235" i="28"/>
  <c r="AJ236" i="28"/>
  <c r="J208" i="70" a="1"/>
  <c r="J208" i="68" a="1"/>
  <c r="U108" i="68" a="1"/>
  <c r="U108" i="70" a="1"/>
  <c r="J208" i="68" l="1"/>
  <c r="J208" i="70"/>
  <c r="U108" i="68"/>
  <c r="V108" i="68" s="1"/>
  <c r="S108" i="68" s="1"/>
  <c r="T109" i="68" s="1"/>
  <c r="U108" i="70"/>
  <c r="V108" i="70" s="1"/>
  <c r="S108" i="70" s="1"/>
  <c r="T109" i="70" s="1"/>
  <c r="AN233" i="16"/>
  <c r="A210" i="72"/>
  <c r="A210" i="70"/>
  <c r="A210" i="68"/>
  <c r="AM233" i="17"/>
  <c r="AN233" i="17"/>
  <c r="AK234" i="16"/>
  <c r="AJ235" i="16"/>
  <c r="AJ235" i="17"/>
  <c r="AK234" i="17"/>
  <c r="AN236" i="28"/>
  <c r="AJ237" i="28"/>
  <c r="AM236" i="28"/>
  <c r="AK236" i="28"/>
  <c r="J209" i="70" a="1"/>
  <c r="J209" i="68" a="1"/>
  <c r="J209" i="68" l="1"/>
  <c r="J209" i="70"/>
  <c r="AN234" i="16"/>
  <c r="A211" i="72"/>
  <c r="A211" i="70"/>
  <c r="A211" i="68"/>
  <c r="AM234" i="17"/>
  <c r="AN234" i="17"/>
  <c r="AK235" i="16"/>
  <c r="AJ236" i="16"/>
  <c r="AK235" i="17"/>
  <c r="AJ236" i="17"/>
  <c r="AJ238" i="28"/>
  <c r="AK237" i="28"/>
  <c r="AN237" i="28"/>
  <c r="AM237" i="28"/>
  <c r="J210" i="70" a="1"/>
  <c r="J210" i="68" a="1"/>
  <c r="U109" i="68" a="1"/>
  <c r="U109" i="70" a="1"/>
  <c r="J210" i="68" l="1"/>
  <c r="J210" i="70"/>
  <c r="U109" i="68"/>
  <c r="V109" i="68" s="1"/>
  <c r="S109" i="68" s="1"/>
  <c r="T110" i="68" s="1"/>
  <c r="U109" i="70"/>
  <c r="V109" i="70" s="1"/>
  <c r="S109" i="70" s="1"/>
  <c r="T110" i="70" s="1"/>
  <c r="AN235" i="16"/>
  <c r="A212" i="72"/>
  <c r="A212" i="70"/>
  <c r="A212" i="68"/>
  <c r="AM235" i="17"/>
  <c r="AN235" i="17"/>
  <c r="AJ237" i="16"/>
  <c r="AK236" i="16"/>
  <c r="AK236" i="17"/>
  <c r="AJ237" i="17"/>
  <c r="AN238" i="28"/>
  <c r="AJ239" i="28"/>
  <c r="AM238" i="28"/>
  <c r="AK238" i="28"/>
  <c r="J211" i="70" a="1"/>
  <c r="J211" i="68" a="1"/>
  <c r="J211" i="68" l="1"/>
  <c r="J211" i="70"/>
  <c r="AN236" i="16"/>
  <c r="A213" i="72"/>
  <c r="A213" i="70"/>
  <c r="A213" i="68"/>
  <c r="AM236" i="17"/>
  <c r="AN236" i="17"/>
  <c r="AJ238" i="16"/>
  <c r="AK237" i="16"/>
  <c r="AJ238" i="17"/>
  <c r="AK237" i="17"/>
  <c r="AJ240" i="28"/>
  <c r="AN239" i="28"/>
  <c r="AM239" i="28"/>
  <c r="AK239" i="28"/>
  <c r="J212" i="68" a="1"/>
  <c r="U110" i="68" a="1"/>
  <c r="U110" i="70" a="1"/>
  <c r="J212" i="68" l="1"/>
  <c r="U110" i="68"/>
  <c r="V110" i="68" s="1"/>
  <c r="S110" i="68" s="1"/>
  <c r="T111" i="68" s="1"/>
  <c r="U110" i="70"/>
  <c r="V110" i="70" s="1"/>
  <c r="S110" i="70" s="1"/>
  <c r="T111" i="70" s="1"/>
  <c r="AN237" i="16"/>
  <c r="A214" i="72"/>
  <c r="A214" i="70"/>
  <c r="A214" i="68"/>
  <c r="AN237" i="17"/>
  <c r="AM237" i="17"/>
  <c r="AK238" i="16"/>
  <c r="AJ239" i="16"/>
  <c r="AK238" i="17"/>
  <c r="AJ239" i="17"/>
  <c r="AN240" i="28"/>
  <c r="AM240" i="28"/>
  <c r="AK240" i="28"/>
  <c r="AJ241" i="28"/>
  <c r="J213" i="72" a="1"/>
  <c r="J213" i="68" a="1"/>
  <c r="J213" i="68" l="1"/>
  <c r="J213" i="72"/>
  <c r="AN238" i="16"/>
  <c r="A215" i="72"/>
  <c r="A215" i="70"/>
  <c r="A215" i="68"/>
  <c r="AM238" i="17"/>
  <c r="AN238" i="17"/>
  <c r="AK239" i="16"/>
  <c r="AJ240" i="16"/>
  <c r="AK239" i="17"/>
  <c r="AJ240" i="17"/>
  <c r="AJ242" i="28"/>
  <c r="AN241" i="28"/>
  <c r="AM241" i="28"/>
  <c r="AK241" i="28"/>
  <c r="J214" i="72" a="1"/>
  <c r="J214" i="68" a="1"/>
  <c r="U111" i="70" a="1"/>
  <c r="U111" i="68" a="1"/>
  <c r="J214" i="72" l="1"/>
  <c r="J214" i="68"/>
  <c r="U111" i="68"/>
  <c r="V111" i="68" s="1"/>
  <c r="S111" i="68" s="1"/>
  <c r="T112" i="68" s="1"/>
  <c r="U111" i="70"/>
  <c r="V111" i="70" s="1"/>
  <c r="S111" i="70" s="1"/>
  <c r="T112" i="70" s="1"/>
  <c r="AN239" i="16"/>
  <c r="A216" i="72"/>
  <c r="A216" i="70"/>
  <c r="A216" i="68"/>
  <c r="AM239" i="17"/>
  <c r="AN239" i="17"/>
  <c r="AJ241" i="16"/>
  <c r="AK240" i="16"/>
  <c r="AJ241" i="17"/>
  <c r="AK240" i="17"/>
  <c r="AN242" i="28"/>
  <c r="AM242" i="28"/>
  <c r="AK242" i="28"/>
  <c r="AJ243" i="28"/>
  <c r="J215" i="72" a="1"/>
  <c r="J215" i="68" a="1"/>
  <c r="J215" i="72" l="1"/>
  <c r="J215" i="68"/>
  <c r="AN240" i="16"/>
  <c r="A217" i="72"/>
  <c r="A217" i="70"/>
  <c r="A217" i="68"/>
  <c r="AM240" i="17"/>
  <c r="AN240" i="17"/>
  <c r="AJ242" i="16"/>
  <c r="AK241" i="16"/>
  <c r="AJ242" i="17"/>
  <c r="AK241" i="17"/>
  <c r="AJ244" i="28"/>
  <c r="AN243" i="28"/>
  <c r="AM243" i="28"/>
  <c r="AK243" i="28"/>
  <c r="J216" i="72" a="1"/>
  <c r="J216" i="68" a="1"/>
  <c r="U112" i="68" a="1"/>
  <c r="U112" i="70" a="1"/>
  <c r="J216" i="72" l="1"/>
  <c r="J216" i="68"/>
  <c r="U112" i="68"/>
  <c r="V112" i="68" s="1"/>
  <c r="S112" i="68" s="1"/>
  <c r="T113" i="68" s="1"/>
  <c r="U112" i="70"/>
  <c r="V112" i="70" s="1"/>
  <c r="S112" i="70" s="1"/>
  <c r="T113" i="70" s="1"/>
  <c r="AN241" i="16"/>
  <c r="A218" i="72"/>
  <c r="A218" i="70"/>
  <c r="A218" i="68"/>
  <c r="AM241" i="17"/>
  <c r="AN241" i="17"/>
  <c r="AK242" i="16"/>
  <c r="AJ243" i="16"/>
  <c r="AJ243" i="17"/>
  <c r="AK242" i="17"/>
  <c r="AN244" i="28"/>
  <c r="AK244" i="28"/>
  <c r="AJ245" i="28"/>
  <c r="AM244" i="28"/>
  <c r="J217" i="72" a="1"/>
  <c r="J217" i="68" a="1"/>
  <c r="J217" i="72" l="1"/>
  <c r="J217" i="68"/>
  <c r="AN242" i="16"/>
  <c r="A219" i="72"/>
  <c r="A219" i="70"/>
  <c r="A219" i="68"/>
  <c r="AM242" i="17"/>
  <c r="AN242" i="17"/>
  <c r="AK243" i="16"/>
  <c r="AJ244" i="16"/>
  <c r="AK243" i="17"/>
  <c r="AJ244" i="17"/>
  <c r="AJ246" i="28"/>
  <c r="AN245" i="28"/>
  <c r="AM245" i="28"/>
  <c r="AK245" i="28"/>
  <c r="J218" i="72" a="1"/>
  <c r="J218" i="68" a="1"/>
  <c r="U113" i="70" a="1"/>
  <c r="U113" i="68" a="1"/>
  <c r="J218" i="72" l="1"/>
  <c r="J218" i="68"/>
  <c r="U113" i="68"/>
  <c r="V113" i="68" s="1"/>
  <c r="S113" i="68" s="1"/>
  <c r="T114" i="68" s="1"/>
  <c r="U113" i="70"/>
  <c r="V113" i="70" s="1"/>
  <c r="S113" i="70" s="1"/>
  <c r="T114" i="70" s="1"/>
  <c r="AN243" i="16"/>
  <c r="A220" i="72"/>
  <c r="A220" i="70"/>
  <c r="A220" i="68"/>
  <c r="AM243" i="17"/>
  <c r="AN243" i="17"/>
  <c r="AJ245" i="16"/>
  <c r="AK244" i="16"/>
  <c r="AJ245" i="17"/>
  <c r="AK244" i="17"/>
  <c r="AN246" i="28"/>
  <c r="AK246" i="28"/>
  <c r="AJ247" i="28"/>
  <c r="AM246" i="28"/>
  <c r="J219" i="72" a="1"/>
  <c r="J219" i="68" a="1"/>
  <c r="J219" i="72" l="1"/>
  <c r="J219" i="68"/>
  <c r="AN244" i="16"/>
  <c r="A221" i="72"/>
  <c r="A221" i="70"/>
  <c r="A221" i="68"/>
  <c r="AM244" i="17"/>
  <c r="AN244" i="17"/>
  <c r="AJ246" i="16"/>
  <c r="AK245" i="16"/>
  <c r="AJ246" i="17"/>
  <c r="AK245" i="17"/>
  <c r="AJ248" i="28"/>
  <c r="AN247" i="28"/>
  <c r="AM247" i="28"/>
  <c r="AK247" i="28"/>
  <c r="J220" i="72" a="1"/>
  <c r="U114" i="70" a="1"/>
  <c r="U114" i="68" a="1"/>
  <c r="J220" i="72" l="1"/>
  <c r="U114" i="68"/>
  <c r="V114" i="68" s="1"/>
  <c r="S114" i="68" s="1"/>
  <c r="T115" i="68" s="1"/>
  <c r="U114" i="70"/>
  <c r="V114" i="70" s="1"/>
  <c r="S114" i="70" s="1"/>
  <c r="T115" i="70" s="1"/>
  <c r="AN245" i="16"/>
  <c r="A222" i="72"/>
  <c r="A222" i="70"/>
  <c r="A222" i="68"/>
  <c r="AM245" i="17"/>
  <c r="AN245" i="17"/>
  <c r="AK246" i="16"/>
  <c r="AJ247" i="16"/>
  <c r="AK246" i="17"/>
  <c r="AJ247" i="17"/>
  <c r="AN248" i="28"/>
  <c r="AJ249" i="28"/>
  <c r="AM248" i="28"/>
  <c r="AK248" i="28"/>
  <c r="J221" i="72" a="1"/>
  <c r="J221" i="72" l="1"/>
  <c r="AN246" i="16"/>
  <c r="A223" i="72"/>
  <c r="A223" i="70"/>
  <c r="A223" i="68"/>
  <c r="AM246" i="17"/>
  <c r="AN246" i="17"/>
  <c r="AK247" i="16"/>
  <c r="AJ248" i="16"/>
  <c r="AK247" i="17"/>
  <c r="AJ248" i="17"/>
  <c r="AJ250" i="28"/>
  <c r="AN249" i="28"/>
  <c r="AM249" i="28"/>
  <c r="AK249" i="28"/>
  <c r="J222" i="72" a="1"/>
  <c r="U115" i="68" a="1"/>
  <c r="U115" i="70" a="1"/>
  <c r="J222" i="72" l="1"/>
  <c r="U115" i="68"/>
  <c r="V115" i="68" s="1"/>
  <c r="S115" i="68" s="1"/>
  <c r="T116" i="68" s="1"/>
  <c r="U115" i="70"/>
  <c r="V115" i="70" s="1"/>
  <c r="S115" i="70" s="1"/>
  <c r="T116" i="70" s="1"/>
  <c r="AN247" i="16"/>
  <c r="A224" i="72"/>
  <c r="A224" i="70"/>
  <c r="A224" i="68"/>
  <c r="AN247" i="17"/>
  <c r="AM247" i="17"/>
  <c r="AJ249" i="16"/>
  <c r="AK248" i="16"/>
  <c r="AJ249" i="17"/>
  <c r="AK248" i="17"/>
  <c r="AN250" i="28"/>
  <c r="AJ251" i="28"/>
  <c r="AM250" i="28"/>
  <c r="AK250" i="28"/>
  <c r="J223" i="72" a="1"/>
  <c r="J223" i="72" l="1"/>
  <c r="AN248" i="16"/>
  <c r="A225" i="72"/>
  <c r="A225" i="70"/>
  <c r="A225" i="68"/>
  <c r="AM248" i="17"/>
  <c r="AN248" i="17"/>
  <c r="AJ250" i="16"/>
  <c r="AK249" i="16"/>
  <c r="AJ250" i="17"/>
  <c r="AK249" i="17"/>
  <c r="AJ252" i="28"/>
  <c r="AM251" i="28"/>
  <c r="AK251" i="28"/>
  <c r="AN251" i="28"/>
  <c r="J224" i="72" a="1"/>
  <c r="U116" i="70" a="1"/>
  <c r="U116" i="68" a="1"/>
  <c r="J224" i="72" l="1"/>
  <c r="U116" i="68"/>
  <c r="V116" i="68" s="1"/>
  <c r="S116" i="68" s="1"/>
  <c r="T117" i="68" s="1"/>
  <c r="U116" i="70"/>
  <c r="V116" i="70" s="1"/>
  <c r="S116" i="70" s="1"/>
  <c r="T117" i="70" s="1"/>
  <c r="AN249" i="16"/>
  <c r="A226" i="72"/>
  <c r="A226" i="70"/>
  <c r="A226" i="68"/>
  <c r="AM249" i="17"/>
  <c r="AN249" i="17"/>
  <c r="AK250" i="16"/>
  <c r="AJ251" i="16"/>
  <c r="AK250" i="17"/>
  <c r="AJ251" i="17"/>
  <c r="AN252" i="28"/>
  <c r="AJ253" i="28"/>
  <c r="AM252" i="28"/>
  <c r="AK252" i="28"/>
  <c r="J225" i="72" a="1"/>
  <c r="J225" i="68" a="1"/>
  <c r="J225" i="72" l="1"/>
  <c r="J225" i="68"/>
  <c r="AN250" i="16"/>
  <c r="A227" i="72"/>
  <c r="A227" i="70"/>
  <c r="A227" i="68"/>
  <c r="AN250" i="17"/>
  <c r="AM250" i="17"/>
  <c r="AK251" i="16"/>
  <c r="AJ252" i="16"/>
  <c r="AK251" i="17"/>
  <c r="AJ252" i="17"/>
  <c r="AJ254" i="28"/>
  <c r="AK253" i="28"/>
  <c r="AN253" i="28"/>
  <c r="AM253" i="28"/>
  <c r="J226" i="72" a="1"/>
  <c r="J226" i="68" a="1"/>
  <c r="U117" i="68" a="1"/>
  <c r="U117" i="70" a="1"/>
  <c r="J226" i="72" l="1"/>
  <c r="J226" i="68"/>
  <c r="U117" i="68"/>
  <c r="V117" i="68" s="1"/>
  <c r="S117" i="68" s="1"/>
  <c r="T118" i="68" s="1"/>
  <c r="U117" i="70"/>
  <c r="V117" i="70" s="1"/>
  <c r="S117" i="70" s="1"/>
  <c r="T118" i="70" s="1"/>
  <c r="AN251" i="16"/>
  <c r="A228" i="72"/>
  <c r="A228" i="70"/>
  <c r="A228" i="68"/>
  <c r="AM251" i="17"/>
  <c r="AN251" i="17"/>
  <c r="AJ253" i="16"/>
  <c r="AK252" i="16"/>
  <c r="AJ253" i="17"/>
  <c r="AK252" i="17"/>
  <c r="AN254" i="28"/>
  <c r="AJ255" i="28"/>
  <c r="AM254" i="28"/>
  <c r="AK254" i="28"/>
  <c r="J227" i="72" a="1"/>
  <c r="J227" i="72" l="1"/>
  <c r="AN252" i="16"/>
  <c r="A229" i="72"/>
  <c r="A229" i="70"/>
  <c r="A229" i="68"/>
  <c r="AM252" i="17"/>
  <c r="AN252" i="17"/>
  <c r="AJ254" i="16"/>
  <c r="AK253" i="16"/>
  <c r="AJ254" i="17"/>
  <c r="AK253" i="17"/>
  <c r="AJ256" i="28"/>
  <c r="AK255" i="28"/>
  <c r="AM255" i="28"/>
  <c r="AN255" i="28"/>
  <c r="J228" i="72" a="1"/>
  <c r="U118" i="68" a="1"/>
  <c r="U118" i="70" a="1"/>
  <c r="J228" i="72" l="1"/>
  <c r="U118" i="68"/>
  <c r="V118" i="68" s="1"/>
  <c r="S118" i="68" s="1"/>
  <c r="T119" i="68" s="1"/>
  <c r="U118" i="70"/>
  <c r="V118" i="70" s="1"/>
  <c r="S118" i="70" s="1"/>
  <c r="T119" i="70" s="1"/>
  <c r="AN253" i="16"/>
  <c r="A230" i="72"/>
  <c r="A230" i="70"/>
  <c r="A230" i="68"/>
  <c r="AM253" i="17"/>
  <c r="AN253" i="17"/>
  <c r="AK254" i="16"/>
  <c r="AJ255" i="16"/>
  <c r="AK254" i="17"/>
  <c r="AJ255" i="17"/>
  <c r="AN256" i="28"/>
  <c r="AK256" i="28"/>
  <c r="AJ257" i="28"/>
  <c r="AM256" i="28"/>
  <c r="J229" i="72" a="1"/>
  <c r="C17" i="73" a="1"/>
  <c r="C17" i="71" a="1"/>
  <c r="J229" i="72" l="1"/>
  <c r="C17" i="71"/>
  <c r="C17" i="73"/>
  <c r="AN254" i="16"/>
  <c r="A231" i="72"/>
  <c r="A231" i="70"/>
  <c r="A231" i="68"/>
  <c r="AM254" i="17"/>
  <c r="AN254" i="17"/>
  <c r="AN255" i="16"/>
  <c r="AM255" i="16"/>
  <c r="AK255" i="16"/>
  <c r="AJ256" i="16"/>
  <c r="AK255" i="17"/>
  <c r="AJ256" i="17"/>
  <c r="AJ258" i="28"/>
  <c r="AN257" i="28"/>
  <c r="AM257" i="28"/>
  <c r="AK257" i="28"/>
  <c r="J230" i="72" a="1"/>
  <c r="C18" i="73" a="1"/>
  <c r="B17" i="73" a="1"/>
  <c r="U119" i="70" a="1"/>
  <c r="U119" i="68" a="1"/>
  <c r="B18" i="73" a="1"/>
  <c r="C18" i="71" a="1"/>
  <c r="B17" i="71" a="1"/>
  <c r="J230" i="72" l="1"/>
  <c r="U119" i="68"/>
  <c r="V119" i="68" s="1"/>
  <c r="S119" i="68" s="1"/>
  <c r="T120" i="68" s="1"/>
  <c r="U119" i="70"/>
  <c r="V119" i="70" s="1"/>
  <c r="S119" i="70" s="1"/>
  <c r="T120" i="70" s="1"/>
  <c r="C18" i="71"/>
  <c r="B17" i="71"/>
  <c r="K17" i="71" s="1"/>
  <c r="C18" i="73"/>
  <c r="B18" i="73"/>
  <c r="B17" i="73"/>
  <c r="AN255" i="17"/>
  <c r="AM255" i="17"/>
  <c r="AJ257" i="16"/>
  <c r="AN256" i="16"/>
  <c r="AM256" i="16"/>
  <c r="AK256" i="16"/>
  <c r="AJ257" i="17"/>
  <c r="AK256" i="17"/>
  <c r="AJ259" i="28"/>
  <c r="AN258" i="28"/>
  <c r="AM258" i="28"/>
  <c r="AK258" i="28"/>
  <c r="J231" i="72" a="1"/>
  <c r="J231" i="70" a="1"/>
  <c r="J231" i="68" a="1"/>
  <c r="B18" i="71" a="1"/>
  <c r="B19" i="73" a="1"/>
  <c r="C19" i="71" a="1"/>
  <c r="C19" i="73" a="1"/>
  <c r="L18" i="71" l="1"/>
  <c r="J231" i="70"/>
  <c r="J231" i="72"/>
  <c r="J231" i="68"/>
  <c r="C19" i="71"/>
  <c r="B18" i="71"/>
  <c r="C19" i="73"/>
  <c r="B19" i="73"/>
  <c r="AM256" i="17"/>
  <c r="AN256" i="17"/>
  <c r="AJ258" i="16"/>
  <c r="AN257" i="16"/>
  <c r="AM257" i="16"/>
  <c r="AK257" i="16"/>
  <c r="AJ258" i="17"/>
  <c r="AK257" i="17"/>
  <c r="AJ260" i="28"/>
  <c r="AN259" i="28"/>
  <c r="AM259" i="28"/>
  <c r="AK259" i="28"/>
  <c r="U120" i="68" a="1"/>
  <c r="C20" i="71" a="1"/>
  <c r="B20" i="73" a="1"/>
  <c r="C20" i="73" a="1"/>
  <c r="U120" i="70" a="1"/>
  <c r="B19" i="71" a="1"/>
  <c r="M18" i="71" a="1"/>
  <c r="M18" i="71" l="1"/>
  <c r="N18" i="71" s="1"/>
  <c r="U120" i="68"/>
  <c r="V120" i="68" s="1"/>
  <c r="S120" i="68" s="1"/>
  <c r="T121" i="68" s="1"/>
  <c r="U120" i="70"/>
  <c r="V120" i="70" s="1"/>
  <c r="S120" i="70" s="1"/>
  <c r="T121" i="70" s="1"/>
  <c r="C20" i="71"/>
  <c r="B19" i="71"/>
  <c r="C20" i="73"/>
  <c r="B20" i="73"/>
  <c r="AM257" i="17"/>
  <c r="AN257" i="17"/>
  <c r="AK258" i="16"/>
  <c r="AJ259" i="16"/>
  <c r="AN258" i="16"/>
  <c r="AM258" i="16"/>
  <c r="AJ259" i="17"/>
  <c r="AK258" i="17"/>
  <c r="AN260" i="28"/>
  <c r="AK260" i="28"/>
  <c r="AM260" i="28"/>
  <c r="AJ261" i="28"/>
  <c r="B20" i="71" a="1"/>
  <c r="C21" i="71" a="1"/>
  <c r="B21" i="73" a="1"/>
  <c r="C21" i="73" a="1"/>
  <c r="K18" i="71" l="1"/>
  <c r="C21" i="71"/>
  <c r="B20" i="71"/>
  <c r="B21" i="73"/>
  <c r="C21" i="73"/>
  <c r="AM258" i="17"/>
  <c r="AN258" i="17"/>
  <c r="AN259" i="16"/>
  <c r="AM259" i="16"/>
  <c r="AK259" i="16"/>
  <c r="AJ260" i="16"/>
  <c r="AK259" i="17"/>
  <c r="AJ260" i="17"/>
  <c r="AJ262" i="28"/>
  <c r="AN261" i="28"/>
  <c r="AM261" i="28"/>
  <c r="AK261" i="28"/>
  <c r="U121" i="70" a="1"/>
  <c r="C22" i="73" a="1"/>
  <c r="U121" i="68" a="1"/>
  <c r="C22" i="71" a="1"/>
  <c r="B22" i="73" a="1"/>
  <c r="B21" i="71" a="1"/>
  <c r="L19" i="71" l="1"/>
  <c r="U121" i="68"/>
  <c r="V121" i="68" s="1"/>
  <c r="S121" i="68" s="1"/>
  <c r="T122" i="68" s="1"/>
  <c r="U121" i="70"/>
  <c r="V121" i="70" s="1"/>
  <c r="S121" i="70" s="1"/>
  <c r="T122" i="70" s="1"/>
  <c r="C22" i="71"/>
  <c r="B21" i="71"/>
  <c r="C22" i="73"/>
  <c r="B22" i="73"/>
  <c r="AM259" i="17"/>
  <c r="AN259" i="17"/>
  <c r="AJ261" i="16"/>
  <c r="AN260" i="16"/>
  <c r="AM260" i="16"/>
  <c r="AK260" i="16"/>
  <c r="AJ261" i="17"/>
  <c r="AK260" i="17"/>
  <c r="AJ263" i="28"/>
  <c r="AN262" i="28"/>
  <c r="AM262" i="28"/>
  <c r="AK262" i="28"/>
  <c r="M19" i="71" a="1"/>
  <c r="C23" i="73" a="1"/>
  <c r="C23" i="71" a="1"/>
  <c r="B22" i="71" a="1"/>
  <c r="B23" i="73" a="1"/>
  <c r="M19" i="71" l="1"/>
  <c r="N19" i="71" s="1"/>
  <c r="C23" i="71"/>
  <c r="B22" i="71"/>
  <c r="C23" i="73"/>
  <c r="B23" i="73"/>
  <c r="AM260" i="17"/>
  <c r="AN260" i="17"/>
  <c r="AJ262" i="16"/>
  <c r="AN261" i="16"/>
  <c r="AM261" i="16"/>
  <c r="AK261" i="16"/>
  <c r="AJ262" i="17"/>
  <c r="AK261" i="17"/>
  <c r="AJ264" i="28"/>
  <c r="AK263" i="28"/>
  <c r="AN263" i="28"/>
  <c r="AM263" i="28"/>
  <c r="B24" i="73" a="1"/>
  <c r="U122" i="70" a="1"/>
  <c r="U122" i="68" a="1"/>
  <c r="B23" i="71" a="1"/>
  <c r="C24" i="71" a="1"/>
  <c r="C24" i="73" a="1"/>
  <c r="K19" i="71" l="1"/>
  <c r="U122" i="68"/>
  <c r="V122" i="68" s="1"/>
  <c r="S122" i="68" s="1"/>
  <c r="T123" i="68" s="1"/>
  <c r="U122" i="70"/>
  <c r="V122" i="70" s="1"/>
  <c r="S122" i="70" s="1"/>
  <c r="T123" i="70" s="1"/>
  <c r="C24" i="71"/>
  <c r="B23" i="71"/>
  <c r="C24" i="73"/>
  <c r="B24" i="73"/>
  <c r="AN261" i="17"/>
  <c r="AM261" i="17"/>
  <c r="AK262" i="16"/>
  <c r="AJ263" i="16"/>
  <c r="AN262" i="16"/>
  <c r="AM262" i="16"/>
  <c r="AJ263" i="17"/>
  <c r="AK262" i="17"/>
  <c r="AN264" i="28"/>
  <c r="AK264" i="28"/>
  <c r="AJ265" i="28"/>
  <c r="AM264" i="28"/>
  <c r="B25" i="73" a="1"/>
  <c r="B24" i="71" a="1"/>
  <c r="C25" i="73" a="1"/>
  <c r="C25" i="71" a="1"/>
  <c r="L20" i="71" l="1"/>
  <c r="C25" i="71"/>
  <c r="B24" i="71"/>
  <c r="B25" i="73"/>
  <c r="C25" i="73"/>
  <c r="AM262" i="17"/>
  <c r="AN262" i="17"/>
  <c r="AN263" i="16"/>
  <c r="AM263" i="16"/>
  <c r="AK263" i="16"/>
  <c r="AJ264" i="16"/>
  <c r="AK263" i="17"/>
  <c r="AJ264" i="17"/>
  <c r="AJ266" i="28"/>
  <c r="AN265" i="28"/>
  <c r="AM265" i="28"/>
  <c r="AK265" i="28"/>
  <c r="B26" i="73" a="1"/>
  <c r="B25" i="71" a="1"/>
  <c r="C26" i="73" a="1"/>
  <c r="M20" i="71" a="1"/>
  <c r="C26" i="71" a="1"/>
  <c r="U123" i="70" a="1"/>
  <c r="U123" i="68" a="1"/>
  <c r="M20" i="71" l="1"/>
  <c r="N20" i="71" s="1"/>
  <c r="U123" i="68"/>
  <c r="V123" i="68" s="1"/>
  <c r="S123" i="68" s="1"/>
  <c r="T124" i="68" s="1"/>
  <c r="U123" i="70"/>
  <c r="V123" i="70" s="1"/>
  <c r="S123" i="70" s="1"/>
  <c r="T124" i="70" s="1"/>
  <c r="C26" i="71"/>
  <c r="B25" i="71"/>
  <c r="C26" i="73"/>
  <c r="B26" i="73"/>
  <c r="AM263" i="17"/>
  <c r="AN263" i="17"/>
  <c r="AJ265" i="16"/>
  <c r="AN264" i="16"/>
  <c r="AM264" i="16"/>
  <c r="AK264" i="16"/>
  <c r="AK264" i="17"/>
  <c r="AJ265" i="17"/>
  <c r="AJ267" i="28"/>
  <c r="AN266" i="28"/>
  <c r="AM266" i="28"/>
  <c r="AK266" i="28"/>
  <c r="C27" i="71" a="1"/>
  <c r="B26" i="71" a="1"/>
  <c r="C27" i="73" a="1"/>
  <c r="B27" i="73" a="1"/>
  <c r="K20" i="71" l="1"/>
  <c r="C27" i="71"/>
  <c r="B26" i="71"/>
  <c r="C27" i="73"/>
  <c r="B27" i="73"/>
  <c r="AM264" i="17"/>
  <c r="AN264" i="17"/>
  <c r="AJ266" i="16"/>
  <c r="AN265" i="16"/>
  <c r="AM265" i="16"/>
  <c r="AK265" i="16"/>
  <c r="AJ266" i="17"/>
  <c r="AK265" i="17"/>
  <c r="AJ268" i="28"/>
  <c r="AN267" i="28"/>
  <c r="AM267" i="28"/>
  <c r="AK267" i="28"/>
  <c r="B27" i="71" a="1"/>
  <c r="C28" i="73" a="1"/>
  <c r="U124" i="70" a="1"/>
  <c r="U124" i="68" a="1"/>
  <c r="B28" i="73" a="1"/>
  <c r="C28" i="71" a="1"/>
  <c r="L21" i="71" l="1"/>
  <c r="U124" i="68"/>
  <c r="V124" i="68" s="1"/>
  <c r="S124" i="68" s="1"/>
  <c r="T125" i="68" s="1"/>
  <c r="U124" i="70"/>
  <c r="V124" i="70" s="1"/>
  <c r="S124" i="70" s="1"/>
  <c r="T125" i="70" s="1"/>
  <c r="C28" i="71"/>
  <c r="B27" i="71"/>
  <c r="C28" i="73"/>
  <c r="B28" i="73"/>
  <c r="AM265" i="17"/>
  <c r="AN265" i="17"/>
  <c r="AK266" i="16"/>
  <c r="AJ267" i="16"/>
  <c r="AN266" i="16"/>
  <c r="AM266" i="16"/>
  <c r="AJ267" i="17"/>
  <c r="AK266" i="17"/>
  <c r="AN268" i="28"/>
  <c r="AK268" i="28"/>
  <c r="AM268" i="28"/>
  <c r="AJ269" i="28"/>
  <c r="B29" i="73" a="1"/>
  <c r="B28" i="71" a="1"/>
  <c r="C29" i="73" a="1"/>
  <c r="C29" i="71" a="1"/>
  <c r="M21" i="71" a="1"/>
  <c r="M21" i="71" l="1"/>
  <c r="N21" i="71" s="1"/>
  <c r="C29" i="71"/>
  <c r="B28" i="71"/>
  <c r="B29" i="73"/>
  <c r="C29" i="73"/>
  <c r="AN266" i="17"/>
  <c r="AM266" i="17"/>
  <c r="AN267" i="16"/>
  <c r="AM267" i="16"/>
  <c r="AK267" i="16"/>
  <c r="AJ268" i="16"/>
  <c r="AK267" i="17"/>
  <c r="AJ268" i="17"/>
  <c r="AJ270" i="28"/>
  <c r="AN269" i="28"/>
  <c r="AM269" i="28"/>
  <c r="AK269" i="28"/>
  <c r="U125" i="68" a="1"/>
  <c r="B29" i="71" a="1"/>
  <c r="C30" i="71" a="1"/>
  <c r="U125" i="70" a="1"/>
  <c r="C30" i="73" a="1"/>
  <c r="B30" i="73" a="1"/>
  <c r="K21" i="71" l="1"/>
  <c r="U125" i="68"/>
  <c r="V125" i="68" s="1"/>
  <c r="S125" i="68" s="1"/>
  <c r="T126" i="68" s="1"/>
  <c r="U125" i="70"/>
  <c r="V125" i="70" s="1"/>
  <c r="S125" i="70" s="1"/>
  <c r="T126" i="70" s="1"/>
  <c r="C30" i="71"/>
  <c r="B29" i="71"/>
  <c r="C30" i="73"/>
  <c r="B30" i="73"/>
  <c r="AM267" i="17"/>
  <c r="AN267" i="17"/>
  <c r="AJ269" i="16"/>
  <c r="AN268" i="16"/>
  <c r="AM268" i="16"/>
  <c r="AK268" i="16"/>
  <c r="AK268" i="17"/>
  <c r="AJ269" i="17"/>
  <c r="AJ271" i="28"/>
  <c r="AN270" i="28"/>
  <c r="AM270" i="28"/>
  <c r="AK270" i="28"/>
  <c r="C31" i="73" a="1"/>
  <c r="B31" i="73" a="1"/>
  <c r="C31" i="71" a="1"/>
  <c r="B30" i="71" a="1"/>
  <c r="L22" i="71" l="1"/>
  <c r="C31" i="71"/>
  <c r="B30" i="71"/>
  <c r="C31" i="73"/>
  <c r="B31" i="73"/>
  <c r="AM268" i="17"/>
  <c r="AN268" i="17"/>
  <c r="AJ270" i="16"/>
  <c r="AN269" i="16"/>
  <c r="AM269" i="16"/>
  <c r="AK269" i="16"/>
  <c r="AJ270" i="17"/>
  <c r="AK269" i="17"/>
  <c r="AJ272" i="28"/>
  <c r="AK271" i="28"/>
  <c r="AN271" i="28"/>
  <c r="AM271" i="28"/>
  <c r="B32" i="73" a="1"/>
  <c r="M22" i="71" a="1"/>
  <c r="U126" i="68" a="1"/>
  <c r="C32" i="73" a="1"/>
  <c r="B31" i="71" a="1"/>
  <c r="C32" i="71" a="1"/>
  <c r="U126" i="70" a="1"/>
  <c r="M22" i="71" l="1"/>
  <c r="N22" i="71" s="1"/>
  <c r="U126" i="68"/>
  <c r="V126" i="68" s="1"/>
  <c r="S126" i="68" s="1"/>
  <c r="T127" i="68" s="1"/>
  <c r="U126" i="70"/>
  <c r="V126" i="70" s="1"/>
  <c r="S126" i="70" s="1"/>
  <c r="T127" i="70" s="1"/>
  <c r="C32" i="71"/>
  <c r="B31" i="71"/>
  <c r="C32" i="73"/>
  <c r="B32" i="73"/>
  <c r="AM269" i="17"/>
  <c r="AN269" i="17"/>
  <c r="AK270" i="16"/>
  <c r="AJ271" i="16"/>
  <c r="AN270" i="16"/>
  <c r="AM270" i="16"/>
  <c r="AJ271" i="17"/>
  <c r="AK270" i="17"/>
  <c r="AN272" i="28"/>
  <c r="AK272" i="28"/>
  <c r="AJ273" i="28"/>
  <c r="AM272" i="28"/>
  <c r="B32" i="71" a="1"/>
  <c r="C33" i="73" a="1"/>
  <c r="C33" i="71" a="1"/>
  <c r="B33" i="73" a="1"/>
  <c r="K22" i="71" l="1"/>
  <c r="C33" i="71"/>
  <c r="B32" i="71"/>
  <c r="B33" i="73"/>
  <c r="C33" i="73"/>
  <c r="AM270" i="17"/>
  <c r="AN270" i="17"/>
  <c r="AN271" i="16"/>
  <c r="AM271" i="16"/>
  <c r="AK271" i="16"/>
  <c r="AJ272" i="16"/>
  <c r="AK271" i="17"/>
  <c r="AJ272" i="17"/>
  <c r="AJ274" i="28"/>
  <c r="AN273" i="28"/>
  <c r="AM273" i="28"/>
  <c r="AK273" i="28"/>
  <c r="U127" i="68" a="1"/>
  <c r="C34" i="71" a="1"/>
  <c r="U127" i="70" a="1"/>
  <c r="B34" i="73" a="1"/>
  <c r="B33" i="71" a="1"/>
  <c r="C34" i="73" a="1"/>
  <c r="L23" i="71" l="1"/>
  <c r="U127" i="68"/>
  <c r="V127" i="68" s="1"/>
  <c r="S127" i="68" s="1"/>
  <c r="T128" i="68" s="1"/>
  <c r="U127" i="70"/>
  <c r="V127" i="70" s="1"/>
  <c r="S127" i="70" s="1"/>
  <c r="T128" i="70" s="1"/>
  <c r="C34" i="71"/>
  <c r="B33" i="71"/>
  <c r="C34" i="73"/>
  <c r="B34" i="73"/>
  <c r="AN271" i="17"/>
  <c r="AM271" i="17"/>
  <c r="AJ273" i="16"/>
  <c r="AN272" i="16"/>
  <c r="AM272" i="16"/>
  <c r="AK272" i="16"/>
  <c r="AJ273" i="17"/>
  <c r="AK272" i="17"/>
  <c r="AJ275" i="28"/>
  <c r="AN274" i="28"/>
  <c r="AM274" i="28"/>
  <c r="AK274" i="28"/>
  <c r="B35" i="73" a="1"/>
  <c r="B34" i="71" a="1"/>
  <c r="C35" i="73" a="1"/>
  <c r="C35" i="71" a="1"/>
  <c r="M23" i="71" a="1"/>
  <c r="M23" i="71" l="1"/>
  <c r="N23" i="71" s="1"/>
  <c r="C35" i="71"/>
  <c r="B34" i="71"/>
  <c r="C35" i="73"/>
  <c r="B35" i="73"/>
  <c r="AM272" i="17"/>
  <c r="AN272" i="17"/>
  <c r="AJ274" i="16"/>
  <c r="AN273" i="16"/>
  <c r="AM273" i="16"/>
  <c r="AK273" i="16"/>
  <c r="AJ274" i="17"/>
  <c r="AK273" i="17"/>
  <c r="AJ276" i="28"/>
  <c r="AN275" i="28"/>
  <c r="AM275" i="28"/>
  <c r="AK275" i="28"/>
  <c r="B36" i="73" a="1"/>
  <c r="C36" i="71" a="1"/>
  <c r="U128" i="68" a="1"/>
  <c r="B35" i="71" a="1"/>
  <c r="C36" i="73" a="1"/>
  <c r="U128" i="70" a="1"/>
  <c r="K23" i="71" l="1"/>
  <c r="U128" i="68"/>
  <c r="V128" i="68" s="1"/>
  <c r="S128" i="68" s="1"/>
  <c r="T129" i="68" s="1"/>
  <c r="U128" i="70"/>
  <c r="V128" i="70" s="1"/>
  <c r="S128" i="70" s="1"/>
  <c r="T129" i="70" s="1"/>
  <c r="C36" i="71"/>
  <c r="B35" i="71"/>
  <c r="C36" i="73"/>
  <c r="B36" i="73"/>
  <c r="AM273" i="17"/>
  <c r="AN273" i="17"/>
  <c r="AK274" i="16"/>
  <c r="AJ275" i="16"/>
  <c r="AN274" i="16"/>
  <c r="AM274" i="16"/>
  <c r="AJ275" i="17"/>
  <c r="AK274" i="17"/>
  <c r="AN276" i="28"/>
  <c r="AK276" i="28"/>
  <c r="AM276" i="28"/>
  <c r="AJ277" i="28"/>
  <c r="B37" i="73" a="1"/>
  <c r="C37" i="71" a="1"/>
  <c r="B36" i="71" a="1"/>
  <c r="C37" i="73" a="1"/>
  <c r="L24" i="71" l="1"/>
  <c r="C37" i="71"/>
  <c r="B36" i="71"/>
  <c r="B37" i="73"/>
  <c r="C37" i="73"/>
  <c r="AM274" i="17"/>
  <c r="AN274" i="17"/>
  <c r="AN275" i="16"/>
  <c r="AM275" i="16"/>
  <c r="AK275" i="16"/>
  <c r="AJ276" i="16"/>
  <c r="AK275" i="17"/>
  <c r="AJ276" i="17"/>
  <c r="AJ278" i="28"/>
  <c r="AN277" i="28"/>
  <c r="AM277" i="28"/>
  <c r="AK277" i="28"/>
  <c r="U129" i="68" a="1"/>
  <c r="U129" i="70" a="1"/>
  <c r="B38" i="73" a="1"/>
  <c r="C38" i="73" a="1"/>
  <c r="M24" i="71" a="1"/>
  <c r="B37" i="71" a="1"/>
  <c r="C38" i="71" a="1"/>
  <c r="M24" i="71" l="1"/>
  <c r="N24" i="71" s="1"/>
  <c r="U129" i="68"/>
  <c r="V129" i="68" s="1"/>
  <c r="S129" i="68" s="1"/>
  <c r="T130" i="68" s="1"/>
  <c r="U129" i="70"/>
  <c r="V129" i="70" s="1"/>
  <c r="S129" i="70" s="1"/>
  <c r="T130" i="70" s="1"/>
  <c r="B37" i="71"/>
  <c r="C38" i="71"/>
  <c r="C38" i="73"/>
  <c r="B38" i="73"/>
  <c r="AM275" i="17"/>
  <c r="AN275" i="17"/>
  <c r="AJ277" i="16"/>
  <c r="AN276" i="16"/>
  <c r="AM276" i="16"/>
  <c r="AK276" i="16"/>
  <c r="AJ277" i="17"/>
  <c r="AK276" i="17"/>
  <c r="AJ279" i="28"/>
  <c r="AN278" i="28"/>
  <c r="AM278" i="28"/>
  <c r="AK278" i="28"/>
  <c r="C39" i="73" a="1"/>
  <c r="B38" i="71" a="1"/>
  <c r="C39" i="71" a="1"/>
  <c r="B39" i="73" a="1"/>
  <c r="K24" i="71" l="1"/>
  <c r="C39" i="71"/>
  <c r="B38" i="71"/>
  <c r="C39" i="73"/>
  <c r="B39" i="73"/>
  <c r="AM276" i="17"/>
  <c r="AN276" i="17"/>
  <c r="AJ278" i="16"/>
  <c r="AN277" i="16"/>
  <c r="AM277" i="16"/>
  <c r="AK277" i="16"/>
  <c r="AJ278" i="17"/>
  <c r="AK277" i="17"/>
  <c r="AJ280" i="28"/>
  <c r="AK279" i="28"/>
  <c r="AN279" i="28"/>
  <c r="AM279" i="28"/>
  <c r="C40" i="73" a="1"/>
  <c r="C40" i="71" a="1"/>
  <c r="B39" i="71" a="1"/>
  <c r="U130" i="70" a="1"/>
  <c r="U130" i="68" a="1"/>
  <c r="B40" i="73" a="1"/>
  <c r="L25" i="71" l="1"/>
  <c r="U130" i="68"/>
  <c r="V130" i="68" s="1"/>
  <c r="S130" i="68" s="1"/>
  <c r="T131" i="68" s="1"/>
  <c r="U130" i="70"/>
  <c r="V130" i="70" s="1"/>
  <c r="S130" i="70" s="1"/>
  <c r="T131" i="70" s="1"/>
  <c r="C40" i="71"/>
  <c r="B39" i="71"/>
  <c r="C40" i="73"/>
  <c r="B40" i="73"/>
  <c r="AN277" i="17"/>
  <c r="AM277" i="17"/>
  <c r="AK278" i="16"/>
  <c r="AJ279" i="16"/>
  <c r="AN278" i="16"/>
  <c r="AM278" i="16"/>
  <c r="AJ279" i="17"/>
  <c r="AK278" i="17"/>
  <c r="AN280" i="28"/>
  <c r="AK280" i="28"/>
  <c r="AJ281" i="28"/>
  <c r="AM280" i="28"/>
  <c r="M25" i="71" a="1"/>
  <c r="C41" i="73" a="1"/>
  <c r="B41" i="73" a="1"/>
  <c r="C41" i="71" a="1"/>
  <c r="B40" i="71" a="1"/>
  <c r="M25" i="71" l="1"/>
  <c r="N25" i="71" s="1"/>
  <c r="C41" i="71"/>
  <c r="B40" i="71"/>
  <c r="B41" i="73"/>
  <c r="C41" i="73"/>
  <c r="AM278" i="17"/>
  <c r="AN278" i="17"/>
  <c r="AN279" i="16"/>
  <c r="AM279" i="16"/>
  <c r="AK279" i="16"/>
  <c r="AJ280" i="16"/>
  <c r="AK279" i="17"/>
  <c r="AJ280" i="17"/>
  <c r="AJ282" i="28"/>
  <c r="AN281" i="28"/>
  <c r="AM281" i="28"/>
  <c r="AK281" i="28"/>
  <c r="B42" i="73" a="1"/>
  <c r="U131" i="70" a="1"/>
  <c r="C42" i="71" a="1"/>
  <c r="C42" i="73" a="1"/>
  <c r="U131" i="68" a="1"/>
  <c r="B41" i="71" a="1"/>
  <c r="K25" i="71" l="1"/>
  <c r="U131" i="68"/>
  <c r="V131" i="68" s="1"/>
  <c r="S131" i="68" s="1"/>
  <c r="T132" i="68" s="1"/>
  <c r="U131" i="70"/>
  <c r="V131" i="70" s="1"/>
  <c r="S131" i="70" s="1"/>
  <c r="T132" i="70" s="1"/>
  <c r="B41" i="71"/>
  <c r="C42" i="71"/>
  <c r="C42" i="73"/>
  <c r="B42" i="73"/>
  <c r="AM279" i="17"/>
  <c r="AN279" i="17"/>
  <c r="AJ281" i="16"/>
  <c r="AN280" i="16"/>
  <c r="AM280" i="16"/>
  <c r="AK280" i="16"/>
  <c r="AJ281" i="17"/>
  <c r="AK280" i="17"/>
  <c r="AJ283" i="28"/>
  <c r="AN282" i="28"/>
  <c r="AM282" i="28"/>
  <c r="AK282" i="28"/>
  <c r="B42" i="71" a="1"/>
  <c r="B43" i="73" a="1"/>
  <c r="C43" i="73" a="1"/>
  <c r="C43" i="71" a="1"/>
  <c r="L26" i="71" l="1"/>
  <c r="C43" i="71"/>
  <c r="B42" i="71"/>
  <c r="C43" i="73"/>
  <c r="B43" i="73"/>
  <c r="AM280" i="17"/>
  <c r="AN280" i="17"/>
  <c r="AJ282" i="16"/>
  <c r="AN281" i="16"/>
  <c r="AM281" i="16"/>
  <c r="AK281" i="16"/>
  <c r="AJ282" i="17"/>
  <c r="AK281" i="17"/>
  <c r="AJ284" i="28"/>
  <c r="AN283" i="28"/>
  <c r="AM283" i="28"/>
  <c r="AK283" i="28"/>
  <c r="B43" i="71" a="1"/>
  <c r="C44" i="73" a="1"/>
  <c r="U132" i="68" a="1"/>
  <c r="B44" i="73" a="1"/>
  <c r="U132" i="70" a="1"/>
  <c r="C44" i="71" a="1"/>
  <c r="M26" i="71" a="1"/>
  <c r="M26" i="71" l="1"/>
  <c r="N26" i="71" s="1"/>
  <c r="U132" i="68"/>
  <c r="V132" i="68" s="1"/>
  <c r="S132" i="68" s="1"/>
  <c r="T133" i="68" s="1"/>
  <c r="U132" i="70"/>
  <c r="V132" i="70" s="1"/>
  <c r="S132" i="70" s="1"/>
  <c r="T133" i="70" s="1"/>
  <c r="C44" i="71"/>
  <c r="B43" i="71"/>
  <c r="C44" i="73"/>
  <c r="B44" i="73"/>
  <c r="AM281" i="17"/>
  <c r="AN281" i="17"/>
  <c r="AK282" i="16"/>
  <c r="AJ283" i="16"/>
  <c r="AN282" i="16"/>
  <c r="AM282" i="16"/>
  <c r="AJ283" i="17"/>
  <c r="AK282" i="17"/>
  <c r="AN284" i="28"/>
  <c r="AK284" i="28"/>
  <c r="AM284" i="28"/>
  <c r="AJ285" i="28"/>
  <c r="B44" i="71" a="1"/>
  <c r="C45" i="71" a="1"/>
  <c r="B45" i="73" a="1"/>
  <c r="C45" i="73" a="1"/>
  <c r="K26" i="71" l="1"/>
  <c r="C45" i="71"/>
  <c r="B44" i="71"/>
  <c r="B45" i="73"/>
  <c r="C45" i="73"/>
  <c r="AN282" i="17"/>
  <c r="AM282" i="17"/>
  <c r="AN283" i="16"/>
  <c r="AM283" i="16"/>
  <c r="AK283" i="16"/>
  <c r="AJ284" i="16"/>
  <c r="AK283" i="17"/>
  <c r="AJ284" i="17"/>
  <c r="AJ286" i="28"/>
  <c r="AN285" i="28"/>
  <c r="AM285" i="28"/>
  <c r="AK285" i="28"/>
  <c r="B46" i="73" a="1"/>
  <c r="U133" i="68" a="1"/>
  <c r="C46" i="73" a="1"/>
  <c r="B45" i="71" a="1"/>
  <c r="U133" i="70" a="1"/>
  <c r="C46" i="71" a="1"/>
  <c r="L27" i="71" l="1"/>
  <c r="U133" i="68"/>
  <c r="V133" i="68" s="1"/>
  <c r="S133" i="68" s="1"/>
  <c r="T134" i="68" s="1"/>
  <c r="U133" i="70"/>
  <c r="V133" i="70" s="1"/>
  <c r="S133" i="70" s="1"/>
  <c r="T134" i="70" s="1"/>
  <c r="C46" i="71"/>
  <c r="B45" i="71"/>
  <c r="C46" i="73"/>
  <c r="B46" i="73"/>
  <c r="AM283" i="17"/>
  <c r="AN283" i="17"/>
  <c r="AJ285" i="16"/>
  <c r="AN284" i="16"/>
  <c r="AM284" i="16"/>
  <c r="AK284" i="16"/>
  <c r="AK284" i="17"/>
  <c r="AJ285" i="17"/>
  <c r="AJ287" i="28"/>
  <c r="AN286" i="28"/>
  <c r="AM286" i="28"/>
  <c r="AK286" i="28"/>
  <c r="B46" i="71" a="1"/>
  <c r="C47" i="71" a="1"/>
  <c r="M27" i="71" a="1"/>
  <c r="C47" i="73" a="1"/>
  <c r="B47" i="73" a="1"/>
  <c r="M27" i="71" l="1"/>
  <c r="N27" i="71" s="1"/>
  <c r="C47" i="71"/>
  <c r="B46" i="71"/>
  <c r="C47" i="73"/>
  <c r="B47" i="73"/>
  <c r="AM284" i="17"/>
  <c r="AN284" i="17"/>
  <c r="AJ286" i="16"/>
  <c r="AN285" i="16"/>
  <c r="AM285" i="16"/>
  <c r="AK285" i="16"/>
  <c r="AJ286" i="17"/>
  <c r="AK285" i="17"/>
  <c r="AJ288" i="28"/>
  <c r="AK287" i="28"/>
  <c r="AM287" i="28"/>
  <c r="AN287" i="28"/>
  <c r="B48" i="73" a="1"/>
  <c r="U134" i="68" a="1"/>
  <c r="C48" i="73" a="1"/>
  <c r="U134" i="70" a="1"/>
  <c r="C48" i="71" a="1"/>
  <c r="B47" i="71" a="1"/>
  <c r="K27" i="71" l="1"/>
  <c r="U134" i="68"/>
  <c r="V134" i="68" s="1"/>
  <c r="S134" i="68" s="1"/>
  <c r="T135" i="68" s="1"/>
  <c r="U134" i="70"/>
  <c r="V134" i="70" s="1"/>
  <c r="S134" i="70" s="1"/>
  <c r="T135" i="70" s="1"/>
  <c r="C48" i="71"/>
  <c r="B47" i="71"/>
  <c r="C48" i="73"/>
  <c r="B48" i="73"/>
  <c r="AM285" i="17"/>
  <c r="AN285" i="17"/>
  <c r="AK286" i="16"/>
  <c r="AJ287" i="16"/>
  <c r="AN286" i="16"/>
  <c r="AM286" i="16"/>
  <c r="AJ287" i="17"/>
  <c r="AK286" i="17"/>
  <c r="AN288" i="28"/>
  <c r="AM288" i="28"/>
  <c r="AK288" i="28"/>
  <c r="AJ289" i="28"/>
  <c r="B49" i="73" a="1"/>
  <c r="C49" i="71" a="1"/>
  <c r="B48" i="71" a="1"/>
  <c r="C49" i="73" a="1"/>
  <c r="L28" i="71" l="1"/>
  <c r="C49" i="71"/>
  <c r="B48" i="71"/>
  <c r="B49" i="73"/>
  <c r="C49" i="73"/>
  <c r="AM286" i="17"/>
  <c r="AN286" i="17"/>
  <c r="AN287" i="16"/>
  <c r="AM287" i="16"/>
  <c r="AK287" i="16"/>
  <c r="AJ288" i="16"/>
  <c r="AK287" i="17"/>
  <c r="AJ288" i="17"/>
  <c r="AJ290" i="28"/>
  <c r="AN289" i="28"/>
  <c r="AM289" i="28"/>
  <c r="AK289" i="28"/>
  <c r="C50" i="71" a="1"/>
  <c r="U135" i="68" a="1"/>
  <c r="B50" i="73" a="1"/>
  <c r="U135" i="70" a="1"/>
  <c r="B49" i="71" a="1"/>
  <c r="M28" i="71" a="1"/>
  <c r="C50" i="73" a="1"/>
  <c r="M28" i="71" l="1"/>
  <c r="N28" i="71" s="1"/>
  <c r="U135" i="68"/>
  <c r="V135" i="68" s="1"/>
  <c r="S135" i="68" s="1"/>
  <c r="T136" i="68" s="1"/>
  <c r="U135" i="70"/>
  <c r="V135" i="70" s="1"/>
  <c r="S135" i="70" s="1"/>
  <c r="T136" i="70" s="1"/>
  <c r="C50" i="71"/>
  <c r="B49" i="71"/>
  <c r="C50" i="73"/>
  <c r="B50" i="73"/>
  <c r="AN287" i="17"/>
  <c r="AM287" i="17"/>
  <c r="AJ289" i="16"/>
  <c r="AN288" i="16"/>
  <c r="AM288" i="16"/>
  <c r="AK288" i="16"/>
  <c r="AJ289" i="17"/>
  <c r="AK288" i="17"/>
  <c r="AJ291" i="28"/>
  <c r="AN290" i="28"/>
  <c r="AK290" i="28"/>
  <c r="AM290" i="28"/>
  <c r="C51" i="73" a="1"/>
  <c r="B51" i="73" a="1"/>
  <c r="B50" i="71" a="1"/>
  <c r="C51" i="71" a="1"/>
  <c r="K28" i="71" l="1"/>
  <c r="C51" i="71"/>
  <c r="B50" i="71"/>
  <c r="C51" i="73"/>
  <c r="B51" i="73"/>
  <c r="AM288" i="17"/>
  <c r="AN288" i="17"/>
  <c r="AJ290" i="16"/>
  <c r="AN289" i="16"/>
  <c r="AM289" i="16"/>
  <c r="AK289" i="16"/>
  <c r="AJ290" i="17"/>
  <c r="AK289" i="17"/>
  <c r="AK291" i="28"/>
  <c r="AJ292" i="28"/>
  <c r="AN291" i="28"/>
  <c r="AM291" i="28"/>
  <c r="U136" i="68" a="1"/>
  <c r="C52" i="71" a="1"/>
  <c r="U136" i="70" a="1"/>
  <c r="B52" i="73" a="1"/>
  <c r="C52" i="73" a="1"/>
  <c r="B51" i="71" a="1"/>
  <c r="L29" i="71" l="1"/>
  <c r="U136" i="68"/>
  <c r="V136" i="68" s="1"/>
  <c r="S136" i="68" s="1"/>
  <c r="T137" i="68" s="1"/>
  <c r="U136" i="70"/>
  <c r="V136" i="70" s="1"/>
  <c r="S136" i="70" s="1"/>
  <c r="T137" i="70" s="1"/>
  <c r="C52" i="71"/>
  <c r="B51" i="71"/>
  <c r="C52" i="73"/>
  <c r="B52" i="73"/>
  <c r="AM289" i="17"/>
  <c r="AN289" i="17"/>
  <c r="AK290" i="16"/>
  <c r="AJ291" i="16"/>
  <c r="AN290" i="16"/>
  <c r="AM290" i="16"/>
  <c r="AJ291" i="17"/>
  <c r="AK290" i="17"/>
  <c r="AN292" i="28"/>
  <c r="AM292" i="28"/>
  <c r="AK292" i="28"/>
  <c r="AJ293" i="28"/>
  <c r="B53" i="73" a="1"/>
  <c r="M29" i="71" a="1"/>
  <c r="C53" i="73" a="1"/>
  <c r="B52" i="71" a="1"/>
  <c r="C53" i="71" a="1"/>
  <c r="M29" i="71" l="1"/>
  <c r="N29" i="71" s="1"/>
  <c r="C53" i="71"/>
  <c r="B52" i="71"/>
  <c r="B53" i="73"/>
  <c r="C53" i="73"/>
  <c r="AM290" i="17"/>
  <c r="AN290" i="17"/>
  <c r="AN291" i="16"/>
  <c r="AM291" i="16"/>
  <c r="AK291" i="16"/>
  <c r="AJ292" i="16"/>
  <c r="AK291" i="17"/>
  <c r="AJ292" i="17"/>
  <c r="AJ294" i="28"/>
  <c r="AN293" i="28"/>
  <c r="AM293" i="28"/>
  <c r="AK293" i="28"/>
  <c r="B54" i="73" a="1"/>
  <c r="C54" i="71" a="1"/>
  <c r="C54" i="73" a="1"/>
  <c r="U137" i="70" a="1"/>
  <c r="U137" i="68" a="1"/>
  <c r="B53" i="71" a="1"/>
  <c r="K29" i="71" l="1"/>
  <c r="U137" i="68"/>
  <c r="V137" i="68" s="1"/>
  <c r="S137" i="68" s="1"/>
  <c r="T138" i="68" s="1"/>
  <c r="U137" i="70"/>
  <c r="V137" i="70" s="1"/>
  <c r="S137" i="70" s="1"/>
  <c r="T138" i="70" s="1"/>
  <c r="B53" i="71"/>
  <c r="C54" i="71"/>
  <c r="C54" i="73"/>
  <c r="B54" i="73"/>
  <c r="AM291" i="17"/>
  <c r="AN291" i="17"/>
  <c r="AJ293" i="16"/>
  <c r="AN292" i="16"/>
  <c r="AM292" i="16"/>
  <c r="AK292" i="16"/>
  <c r="AJ293" i="17"/>
  <c r="AK292" i="17"/>
  <c r="AK294" i="28"/>
  <c r="AM294" i="28"/>
  <c r="AJ295" i="28"/>
  <c r="AN294" i="28"/>
  <c r="C55" i="71" a="1"/>
  <c r="C55" i="73" a="1"/>
  <c r="B55" i="73" a="1"/>
  <c r="B54" i="71" a="1"/>
  <c r="L30" i="71" l="1"/>
  <c r="B54" i="71"/>
  <c r="C55" i="71"/>
  <c r="C55" i="73"/>
  <c r="B55" i="73"/>
  <c r="AM292" i="17"/>
  <c r="AN292" i="17"/>
  <c r="AJ294" i="16"/>
  <c r="AN293" i="16"/>
  <c r="AM293" i="16"/>
  <c r="AK293" i="16"/>
  <c r="AJ294" i="17"/>
  <c r="AK293" i="17"/>
  <c r="AM295" i="28"/>
  <c r="AK295" i="28"/>
  <c r="AJ296" i="28"/>
  <c r="AN295" i="28"/>
  <c r="C56" i="73" a="1"/>
  <c r="B56" i="73" a="1"/>
  <c r="U138" i="68" a="1"/>
  <c r="B55" i="71" a="1"/>
  <c r="U138" i="70" a="1"/>
  <c r="M30" i="71" a="1"/>
  <c r="C56" i="71" a="1"/>
  <c r="M30" i="71" l="1"/>
  <c r="N30" i="71" s="1"/>
  <c r="U138" i="68"/>
  <c r="V138" i="68" s="1"/>
  <c r="S138" i="68" s="1"/>
  <c r="T139" i="68" s="1"/>
  <c r="U138" i="70"/>
  <c r="V138" i="70" s="1"/>
  <c r="S138" i="70" s="1"/>
  <c r="T139" i="70" s="1"/>
  <c r="C56" i="71"/>
  <c r="B55" i="71"/>
  <c r="C56" i="73"/>
  <c r="B56" i="73"/>
  <c r="AN293" i="17"/>
  <c r="AM293" i="17"/>
  <c r="AK294" i="16"/>
  <c r="AJ295" i="16"/>
  <c r="AN294" i="16"/>
  <c r="AM294" i="16"/>
  <c r="AK294" i="17"/>
  <c r="AJ295" i="17"/>
  <c r="AK296" i="28"/>
  <c r="AN296" i="28"/>
  <c r="AM296" i="28"/>
  <c r="AJ297" i="28"/>
  <c r="B56" i="71" a="1"/>
  <c r="C57" i="73" a="1"/>
  <c r="B57" i="73" a="1"/>
  <c r="C57" i="71" a="1"/>
  <c r="K30" i="71" l="1"/>
  <c r="C57" i="71"/>
  <c r="B56" i="71"/>
  <c r="B57" i="73"/>
  <c r="C57" i="73"/>
  <c r="AM294" i="17"/>
  <c r="AN294" i="17"/>
  <c r="AJ296" i="16"/>
  <c r="AN295" i="16"/>
  <c r="AM295" i="16"/>
  <c r="AK295" i="16"/>
  <c r="AJ296" i="17"/>
  <c r="AK295" i="17"/>
  <c r="AM297" i="28"/>
  <c r="AJ298" i="28"/>
  <c r="AN297" i="28"/>
  <c r="AK297" i="28"/>
  <c r="C58" i="73" a="1"/>
  <c r="U139" i="70" a="1"/>
  <c r="C58" i="71" a="1"/>
  <c r="B57" i="71" a="1"/>
  <c r="U139" i="68" a="1"/>
  <c r="B58" i="73" a="1"/>
  <c r="L31" i="71" l="1"/>
  <c r="U139" i="68"/>
  <c r="V139" i="68" s="1"/>
  <c r="S139" i="68" s="1"/>
  <c r="T140" i="68" s="1"/>
  <c r="U139" i="70"/>
  <c r="V139" i="70" s="1"/>
  <c r="S139" i="70" s="1"/>
  <c r="T140" i="70" s="1"/>
  <c r="C58" i="71"/>
  <c r="B57" i="71"/>
  <c r="C58" i="73"/>
  <c r="B58" i="73"/>
  <c r="AM295" i="17"/>
  <c r="AN295" i="17"/>
  <c r="AK296" i="16"/>
  <c r="AJ297" i="16"/>
  <c r="AN296" i="16"/>
  <c r="AM296" i="16"/>
  <c r="AK296" i="17"/>
  <c r="AJ297" i="17"/>
  <c r="AK298" i="28"/>
  <c r="AJ299" i="28"/>
  <c r="AN298" i="28"/>
  <c r="AM298" i="28"/>
  <c r="C59" i="73" a="1"/>
  <c r="M31" i="71" a="1"/>
  <c r="C59" i="71" a="1"/>
  <c r="B58" i="71" a="1"/>
  <c r="B59" i="73" a="1"/>
  <c r="M31" i="71" l="1"/>
  <c r="N31" i="71" s="1"/>
  <c r="C59" i="71"/>
  <c r="B58" i="71"/>
  <c r="B59" i="73"/>
  <c r="C59" i="73"/>
  <c r="AM296" i="17"/>
  <c r="AN296" i="17"/>
  <c r="AM297" i="16"/>
  <c r="AK297" i="16"/>
  <c r="AJ298" i="16"/>
  <c r="AN297" i="16"/>
  <c r="AK297" i="17"/>
  <c r="AJ298" i="17"/>
  <c r="AM299" i="28"/>
  <c r="AK299" i="28"/>
  <c r="AN299" i="28"/>
  <c r="AJ300" i="28"/>
  <c r="U140" i="68" a="1"/>
  <c r="B60" i="73" a="1"/>
  <c r="U140" i="70" a="1"/>
  <c r="C60" i="71" a="1"/>
  <c r="C60" i="73" a="1"/>
  <c r="B59" i="71" a="1"/>
  <c r="K31" i="71" l="1"/>
  <c r="U140" i="68"/>
  <c r="V140" i="68" s="1"/>
  <c r="S140" i="68" s="1"/>
  <c r="T141" i="68" s="1"/>
  <c r="U140" i="70"/>
  <c r="V140" i="70" s="1"/>
  <c r="S140" i="70" s="1"/>
  <c r="T141" i="70" s="1"/>
  <c r="C60" i="71"/>
  <c r="B59" i="71"/>
  <c r="B60" i="73"/>
  <c r="C60" i="73"/>
  <c r="AM297" i="17"/>
  <c r="AN297" i="17"/>
  <c r="AN298" i="16"/>
  <c r="AM298" i="16"/>
  <c r="AK298" i="16"/>
  <c r="AJ299" i="16"/>
  <c r="AK298" i="17"/>
  <c r="AJ299" i="17"/>
  <c r="AK300" i="28"/>
  <c r="AN300" i="28"/>
  <c r="AM300" i="28"/>
  <c r="AJ301" i="28"/>
  <c r="C61" i="73" a="1"/>
  <c r="B61" i="73" a="1"/>
  <c r="B60" i="71" a="1"/>
  <c r="C61" i="71" a="1"/>
  <c r="L32" i="71" l="1"/>
  <c r="C61" i="71"/>
  <c r="B60" i="71"/>
  <c r="C61" i="73"/>
  <c r="B61" i="73"/>
  <c r="AN298" i="17"/>
  <c r="AM298" i="17"/>
  <c r="AJ300" i="16"/>
  <c r="AN299" i="16"/>
  <c r="AM299" i="16"/>
  <c r="AK299" i="16"/>
  <c r="AJ300" i="17"/>
  <c r="AK299" i="17"/>
  <c r="AM301" i="28"/>
  <c r="AJ302" i="28"/>
  <c r="AN301" i="28"/>
  <c r="AK301" i="28"/>
  <c r="B61" i="71" a="1"/>
  <c r="C62" i="71" a="1"/>
  <c r="C62" i="73" a="1"/>
  <c r="M32" i="71" a="1"/>
  <c r="U141" i="68" a="1"/>
  <c r="B62" i="73" a="1"/>
  <c r="U141" i="70" a="1"/>
  <c r="M32" i="71" l="1"/>
  <c r="N32" i="71" s="1"/>
  <c r="U141" i="68"/>
  <c r="V141" i="68" s="1"/>
  <c r="S141" i="68" s="1"/>
  <c r="T142" i="68" s="1"/>
  <c r="U141" i="70"/>
  <c r="V141" i="70" s="1"/>
  <c r="S141" i="70" s="1"/>
  <c r="T142" i="70" s="1"/>
  <c r="C62" i="71"/>
  <c r="B61" i="71"/>
  <c r="C62" i="73"/>
  <c r="B62" i="73"/>
  <c r="AM299" i="17"/>
  <c r="AN299" i="17"/>
  <c r="AK300" i="16"/>
  <c r="AJ301" i="16"/>
  <c r="AN300" i="16"/>
  <c r="AM300" i="16"/>
  <c r="AK300" i="17"/>
  <c r="AJ301" i="17"/>
  <c r="AK302" i="28"/>
  <c r="AJ303" i="28"/>
  <c r="AN302" i="28"/>
  <c r="AM302" i="28"/>
  <c r="B62" i="71" a="1"/>
  <c r="C63" i="71" a="1"/>
  <c r="C63" i="73" a="1"/>
  <c r="B63" i="73" a="1"/>
  <c r="K32" i="71" l="1"/>
  <c r="B62" i="71"/>
  <c r="C63" i="71"/>
  <c r="B63" i="73"/>
  <c r="C63" i="73"/>
  <c r="AM300" i="17"/>
  <c r="AN300" i="17"/>
  <c r="AM301" i="16"/>
  <c r="AK301" i="16"/>
  <c r="AJ302" i="16"/>
  <c r="AN301" i="16"/>
  <c r="AK301" i="17"/>
  <c r="AJ302" i="17"/>
  <c r="AM303" i="28"/>
  <c r="AK303" i="28"/>
  <c r="AJ304" i="28"/>
  <c r="AN303" i="28"/>
  <c r="U142" i="68" a="1"/>
  <c r="B64" i="73" a="1"/>
  <c r="U142" i="70" a="1"/>
  <c r="C64" i="73" a="1"/>
  <c r="C64" i="71" a="1"/>
  <c r="B63" i="71" a="1"/>
  <c r="L33" i="71" l="1"/>
  <c r="U142" i="68"/>
  <c r="V142" i="68" s="1"/>
  <c r="S142" i="68" s="1"/>
  <c r="T143" i="68" s="1"/>
  <c r="U142" i="70"/>
  <c r="V142" i="70" s="1"/>
  <c r="S142" i="70" s="1"/>
  <c r="T143" i="70" s="1"/>
  <c r="C64" i="71"/>
  <c r="B63" i="71"/>
  <c r="B64" i="73"/>
  <c r="C64" i="73"/>
  <c r="AM301" i="17"/>
  <c r="AN301" i="17"/>
  <c r="AN302" i="16"/>
  <c r="AM302" i="16"/>
  <c r="AK302" i="16"/>
  <c r="AJ303" i="16"/>
  <c r="AK302" i="17"/>
  <c r="AJ303" i="17"/>
  <c r="AK304" i="28"/>
  <c r="AN304" i="28"/>
  <c r="AM304" i="28"/>
  <c r="AJ305" i="28"/>
  <c r="M33" i="71" a="1"/>
  <c r="B64" i="71" a="1"/>
  <c r="C65" i="73" a="1"/>
  <c r="C65" i="71" a="1"/>
  <c r="B65" i="73" a="1"/>
  <c r="M33" i="71" l="1"/>
  <c r="N33" i="71" s="1"/>
  <c r="C65" i="71"/>
  <c r="B64" i="71"/>
  <c r="C65" i="73"/>
  <c r="B65" i="73"/>
  <c r="AM302" i="17"/>
  <c r="AN302" i="17"/>
  <c r="AJ304" i="16"/>
  <c r="AN303" i="16"/>
  <c r="AM303" i="16"/>
  <c r="AK303" i="16"/>
  <c r="AJ304" i="17"/>
  <c r="AK303" i="17"/>
  <c r="AM305" i="28"/>
  <c r="AJ306" i="28"/>
  <c r="AN305" i="28"/>
  <c r="AK305" i="28"/>
  <c r="U143" i="68" a="1"/>
  <c r="U143" i="70" a="1"/>
  <c r="B65" i="71" a="1"/>
  <c r="C66" i="71" a="1"/>
  <c r="C66" i="73" a="1"/>
  <c r="B66" i="73" a="1"/>
  <c r="K33" i="71" l="1"/>
  <c r="U143" i="68"/>
  <c r="V143" i="68" s="1"/>
  <c r="S143" i="68" s="1"/>
  <c r="T144" i="68" s="1"/>
  <c r="U143" i="70"/>
  <c r="V143" i="70" s="1"/>
  <c r="S143" i="70" s="1"/>
  <c r="T144" i="70" s="1"/>
  <c r="C66" i="71"/>
  <c r="B65" i="71"/>
  <c r="C66" i="73"/>
  <c r="B66" i="73"/>
  <c r="AN303" i="17"/>
  <c r="AM303" i="17"/>
  <c r="AK304" i="16"/>
  <c r="AJ305" i="16"/>
  <c r="AN304" i="16"/>
  <c r="AM304" i="16"/>
  <c r="AK304" i="17"/>
  <c r="AJ305" i="17"/>
  <c r="AK306" i="28"/>
  <c r="AJ307" i="28"/>
  <c r="AN306" i="28"/>
  <c r="AM306" i="28"/>
  <c r="C67" i="73" a="1"/>
  <c r="B67" i="73" a="1"/>
  <c r="B66" i="71" a="1"/>
  <c r="C67" i="71" a="1"/>
  <c r="L34" i="71" l="1"/>
  <c r="C67" i="71"/>
  <c r="B66" i="71"/>
  <c r="B67" i="73"/>
  <c r="C67" i="73"/>
  <c r="AM304" i="17"/>
  <c r="AN304" i="17"/>
  <c r="AM305" i="16"/>
  <c r="AK305" i="16"/>
  <c r="AJ306" i="16"/>
  <c r="AN305" i="16"/>
  <c r="AK305" i="17"/>
  <c r="AJ306" i="17"/>
  <c r="AM307" i="28"/>
  <c r="AK307" i="28"/>
  <c r="AN307" i="28"/>
  <c r="AJ308" i="28"/>
  <c r="B67" i="71" a="1"/>
  <c r="M34" i="71" a="1"/>
  <c r="C68" i="71" a="1"/>
  <c r="C68" i="73" a="1"/>
  <c r="U144" i="68" a="1"/>
  <c r="B68" i="73" a="1"/>
  <c r="U144" i="70" a="1"/>
  <c r="M34" i="71" l="1"/>
  <c r="N34" i="71" s="1"/>
  <c r="U144" i="68"/>
  <c r="V144" i="68" s="1"/>
  <c r="S144" i="68" s="1"/>
  <c r="T145" i="68" s="1"/>
  <c r="U144" i="70"/>
  <c r="V144" i="70" s="1"/>
  <c r="S144" i="70" s="1"/>
  <c r="T145" i="70" s="1"/>
  <c r="B67" i="71"/>
  <c r="C68" i="71"/>
  <c r="B68" i="73"/>
  <c r="C68" i="73"/>
  <c r="AO41" i="16"/>
  <c r="AM305" i="17"/>
  <c r="AN305" i="17"/>
  <c r="AN306" i="16"/>
  <c r="AM306" i="16"/>
  <c r="AK306" i="16"/>
  <c r="AJ307" i="16"/>
  <c r="AK306" i="17"/>
  <c r="AJ307" i="17"/>
  <c r="AK308" i="28"/>
  <c r="AN308" i="28"/>
  <c r="AM308" i="28"/>
  <c r="AJ309" i="28"/>
  <c r="C69" i="71" a="1"/>
  <c r="B69" i="73" a="1"/>
  <c r="C69" i="73" a="1"/>
  <c r="B68" i="71" a="1"/>
  <c r="K34" i="71" l="1"/>
  <c r="C69" i="71"/>
  <c r="B68" i="71"/>
  <c r="C69" i="73"/>
  <c r="B69" i="73"/>
  <c r="AM306" i="17"/>
  <c r="AN306" i="17"/>
  <c r="AJ308" i="16"/>
  <c r="AN307" i="16"/>
  <c r="AM307" i="16"/>
  <c r="AK307" i="16"/>
  <c r="AJ308" i="17"/>
  <c r="AK307" i="17"/>
  <c r="AM309" i="28"/>
  <c r="AJ310" i="28"/>
  <c r="AN309" i="28"/>
  <c r="AK309" i="28"/>
  <c r="C70" i="73" a="1"/>
  <c r="C70" i="71" a="1"/>
  <c r="B69" i="71" a="1"/>
  <c r="B70" i="73" a="1"/>
  <c r="U145" i="70" a="1"/>
  <c r="U145" i="68" a="1"/>
  <c r="L35" i="71" l="1"/>
  <c r="U145" i="68"/>
  <c r="V145" i="68" s="1"/>
  <c r="S145" i="68" s="1"/>
  <c r="T146" i="68" s="1"/>
  <c r="U145" i="70"/>
  <c r="V145" i="70" s="1"/>
  <c r="S145" i="70" s="1"/>
  <c r="T146" i="70" s="1"/>
  <c r="S17" i="72"/>
  <c r="T18" i="72" s="1"/>
  <c r="B69" i="71"/>
  <c r="C70" i="71"/>
  <c r="C70" i="73"/>
  <c r="B70" i="73"/>
  <c r="AM307" i="17"/>
  <c r="AN307" i="17"/>
  <c r="AK308" i="16"/>
  <c r="AJ309" i="16"/>
  <c r="AN308" i="16"/>
  <c r="AM308" i="16"/>
  <c r="AK308" i="17"/>
  <c r="AJ309" i="17"/>
  <c r="AK310" i="28"/>
  <c r="AJ311" i="28"/>
  <c r="AN310" i="28"/>
  <c r="AM310" i="28"/>
  <c r="C71" i="73" a="1"/>
  <c r="B70" i="71" a="1"/>
  <c r="M35" i="71" a="1"/>
  <c r="B71" i="73" a="1"/>
  <c r="C71" i="71" a="1"/>
  <c r="U146" i="68" a="1"/>
  <c r="M35" i="71" l="1"/>
  <c r="N35" i="71" s="1"/>
  <c r="U146" i="68"/>
  <c r="V146" i="68" s="1"/>
  <c r="S146" i="68" s="1"/>
  <c r="T147" i="68" s="1"/>
  <c r="B70" i="71"/>
  <c r="C71" i="71"/>
  <c r="B71" i="73"/>
  <c r="C71" i="73"/>
  <c r="AM308" i="17"/>
  <c r="AN308" i="17"/>
  <c r="AM309" i="16"/>
  <c r="AK309" i="16"/>
  <c r="AJ310" i="16"/>
  <c r="AN309" i="16"/>
  <c r="AK309" i="17"/>
  <c r="AJ310" i="17"/>
  <c r="AM311" i="28"/>
  <c r="AK311" i="28"/>
  <c r="AJ312" i="28"/>
  <c r="AN311" i="28"/>
  <c r="U18" i="72" a="1"/>
  <c r="B72" i="73" a="1"/>
  <c r="C72" i="71" a="1"/>
  <c r="U146" i="70" a="1"/>
  <c r="B71" i="71" a="1"/>
  <c r="C72" i="73" a="1"/>
  <c r="U147" i="68" a="1"/>
  <c r="K35" i="71" l="1"/>
  <c r="U147" i="68"/>
  <c r="V147" i="68" s="1"/>
  <c r="S147" i="68" s="1"/>
  <c r="T148" i="68" s="1"/>
  <c r="U146" i="70"/>
  <c r="V146" i="70" s="1"/>
  <c r="S146" i="70" s="1"/>
  <c r="T147" i="70" s="1"/>
  <c r="U18" i="72"/>
  <c r="V18" i="72" s="1"/>
  <c r="B71" i="71"/>
  <c r="C72" i="71"/>
  <c r="B72" i="73"/>
  <c r="C72" i="73"/>
  <c r="AN309" i="17"/>
  <c r="AM309" i="17"/>
  <c r="AN310" i="16"/>
  <c r="AM310" i="16"/>
  <c r="AK310" i="16"/>
  <c r="AJ311" i="16"/>
  <c r="AK310" i="17"/>
  <c r="AJ311" i="17"/>
  <c r="AK312" i="28"/>
  <c r="AN312" i="28"/>
  <c r="AM312" i="28"/>
  <c r="AJ313" i="28"/>
  <c r="B73" i="73" a="1"/>
  <c r="B72" i="71" a="1"/>
  <c r="C73" i="71" a="1"/>
  <c r="C73" i="73" a="1"/>
  <c r="U148" i="68" a="1"/>
  <c r="L36" i="71" l="1"/>
  <c r="U148" i="68"/>
  <c r="V148" i="68" s="1"/>
  <c r="S148" i="68" s="1"/>
  <c r="T149" i="68" s="1"/>
  <c r="B72" i="71"/>
  <c r="C73" i="71"/>
  <c r="C73" i="73"/>
  <c r="B73" i="73"/>
  <c r="AM310" i="17"/>
  <c r="AN310" i="17"/>
  <c r="AJ312" i="16"/>
  <c r="AN311" i="16"/>
  <c r="AM311" i="16"/>
  <c r="AK311" i="16"/>
  <c r="AJ312" i="17"/>
  <c r="AK311" i="17"/>
  <c r="AM313" i="28"/>
  <c r="AJ314" i="28"/>
  <c r="AN313" i="28"/>
  <c r="AK313" i="28"/>
  <c r="U149" i="68" a="1"/>
  <c r="C74" i="71" a="1"/>
  <c r="M36" i="71" a="1"/>
  <c r="B73" i="71" a="1"/>
  <c r="U147" i="70" a="1"/>
  <c r="B74" i="73" a="1"/>
  <c r="C74" i="73" a="1"/>
  <c r="M36" i="71" l="1"/>
  <c r="N36" i="71" s="1"/>
  <c r="U149" i="68"/>
  <c r="V149" i="68" s="1"/>
  <c r="S149" i="68" s="1"/>
  <c r="T150" i="68" s="1"/>
  <c r="U147" i="70"/>
  <c r="V147" i="70" s="1"/>
  <c r="S147" i="70" s="1"/>
  <c r="T148" i="70" s="1"/>
  <c r="B73" i="71"/>
  <c r="C74" i="71"/>
  <c r="C74" i="73"/>
  <c r="B74" i="73"/>
  <c r="AM311" i="17"/>
  <c r="AN311" i="17"/>
  <c r="AK312" i="16"/>
  <c r="AJ313" i="16"/>
  <c r="AN312" i="16"/>
  <c r="AM312" i="16"/>
  <c r="AK312" i="17"/>
  <c r="AJ313" i="17"/>
  <c r="AK314" i="28"/>
  <c r="AJ315" i="28"/>
  <c r="AN314" i="28"/>
  <c r="AM314" i="28"/>
  <c r="B75" i="73" a="1"/>
  <c r="C75" i="71" a="1"/>
  <c r="C75" i="73" a="1"/>
  <c r="B74" i="71" a="1"/>
  <c r="U150" i="68" a="1"/>
  <c r="K36" i="71" l="1"/>
  <c r="U150" i="68"/>
  <c r="V150" i="68" s="1"/>
  <c r="S150" i="68" s="1"/>
  <c r="T151" i="68" s="1"/>
  <c r="C75" i="71"/>
  <c r="B74" i="71"/>
  <c r="B75" i="73"/>
  <c r="C75" i="73"/>
  <c r="AM312" i="17"/>
  <c r="AN312" i="17"/>
  <c r="AM313" i="16"/>
  <c r="AK313" i="16"/>
  <c r="AJ314" i="16"/>
  <c r="AN313" i="16"/>
  <c r="AK313" i="17"/>
  <c r="AJ314" i="17"/>
  <c r="AM315" i="28"/>
  <c r="AK315" i="28"/>
  <c r="AN315" i="28"/>
  <c r="AJ316" i="28"/>
  <c r="B76" i="73" a="1"/>
  <c r="U151" i="68" a="1"/>
  <c r="U148" i="70" a="1"/>
  <c r="C76" i="73" a="1"/>
  <c r="B75" i="71" a="1"/>
  <c r="C76" i="71" a="1"/>
  <c r="L37" i="71" l="1"/>
  <c r="U151" i="68"/>
  <c r="V151" i="68" s="1"/>
  <c r="S151" i="68" s="1"/>
  <c r="T152" i="68" s="1"/>
  <c r="U148" i="70"/>
  <c r="V148" i="70" s="1"/>
  <c r="S148" i="70" s="1"/>
  <c r="T149" i="70" s="1"/>
  <c r="B75" i="71"/>
  <c r="C76" i="71"/>
  <c r="B76" i="73"/>
  <c r="C76" i="73"/>
  <c r="AM313" i="17"/>
  <c r="AN313" i="17"/>
  <c r="AN314" i="16"/>
  <c r="AM314" i="16"/>
  <c r="AK314" i="16"/>
  <c r="AJ315" i="16"/>
  <c r="AK314" i="17"/>
  <c r="AJ315" i="17"/>
  <c r="AK316" i="28"/>
  <c r="AN316" i="28"/>
  <c r="AM316" i="28"/>
  <c r="AJ317" i="28"/>
  <c r="C77" i="73" a="1"/>
  <c r="C77" i="71" a="1"/>
  <c r="M37" i="71" a="1"/>
  <c r="U152" i="68" a="1"/>
  <c r="B77" i="73" a="1"/>
  <c r="B76" i="71" a="1"/>
  <c r="M37" i="71" l="1"/>
  <c r="N37" i="71" s="1"/>
  <c r="U152" i="68"/>
  <c r="V152" i="68" s="1"/>
  <c r="S152" i="68" s="1"/>
  <c r="T153" i="68" s="1"/>
  <c r="B76" i="71"/>
  <c r="C77" i="71"/>
  <c r="C77" i="73"/>
  <c r="B77" i="73"/>
  <c r="AN314" i="17"/>
  <c r="AM314" i="17"/>
  <c r="AJ316" i="16"/>
  <c r="AN315" i="16"/>
  <c r="AM315" i="16"/>
  <c r="AK315" i="16"/>
  <c r="AJ316" i="17"/>
  <c r="AK315" i="17"/>
  <c r="AM317" i="28"/>
  <c r="AJ318" i="28"/>
  <c r="AN317" i="28"/>
  <c r="AK317" i="28"/>
  <c r="C78" i="73" a="1"/>
  <c r="U149" i="70" a="1"/>
  <c r="U153" i="68" a="1"/>
  <c r="B78" i="73" a="1"/>
  <c r="B77" i="71" a="1"/>
  <c r="C78" i="71" a="1"/>
  <c r="K37" i="71" l="1"/>
  <c r="U153" i="68"/>
  <c r="V153" i="68" s="1"/>
  <c r="S153" i="68" s="1"/>
  <c r="T154" i="68" s="1"/>
  <c r="U149" i="70"/>
  <c r="V149" i="70" s="1"/>
  <c r="S149" i="70" s="1"/>
  <c r="T150" i="70" s="1"/>
  <c r="B77" i="71"/>
  <c r="C78" i="71"/>
  <c r="C78" i="73"/>
  <c r="B78" i="73"/>
  <c r="AM315" i="17"/>
  <c r="AN315" i="17"/>
  <c r="AK316" i="16"/>
  <c r="AJ317" i="16"/>
  <c r="AN316" i="16"/>
  <c r="AM316" i="16"/>
  <c r="AK316" i="17"/>
  <c r="AJ317" i="17"/>
  <c r="AK318" i="28"/>
  <c r="AJ319" i="28"/>
  <c r="AN318" i="28"/>
  <c r="AM318" i="28"/>
  <c r="B78" i="71" a="1"/>
  <c r="B79" i="73" a="1"/>
  <c r="C79" i="73" a="1"/>
  <c r="C79" i="71" a="1"/>
  <c r="U154" i="68" a="1"/>
  <c r="L38" i="71" l="1"/>
  <c r="U154" i="68"/>
  <c r="V154" i="68" s="1"/>
  <c r="S154" i="68" s="1"/>
  <c r="T155" i="68" s="1"/>
  <c r="B78" i="71"/>
  <c r="C79" i="71"/>
  <c r="B79" i="73"/>
  <c r="C79" i="73"/>
  <c r="AM316" i="17"/>
  <c r="AN316" i="17"/>
  <c r="AM317" i="16"/>
  <c r="AK317" i="16"/>
  <c r="AJ318" i="16"/>
  <c r="AN317" i="16"/>
  <c r="AK317" i="17"/>
  <c r="AJ318" i="17"/>
  <c r="AM319" i="28"/>
  <c r="AK319" i="28"/>
  <c r="AJ320" i="28"/>
  <c r="AN319" i="28"/>
  <c r="B80" i="73" a="1"/>
  <c r="C80" i="71" a="1"/>
  <c r="U155" i="68" a="1"/>
  <c r="M38" i="71" a="1"/>
  <c r="C80" i="73" a="1"/>
  <c r="B79" i="71" a="1"/>
  <c r="U150" i="70" a="1"/>
  <c r="M38" i="71" l="1"/>
  <c r="N38" i="71" s="1"/>
  <c r="U155" i="68"/>
  <c r="V155" i="68" s="1"/>
  <c r="S155" i="68" s="1"/>
  <c r="T156" i="68" s="1"/>
  <c r="U150" i="70"/>
  <c r="V150" i="70" s="1"/>
  <c r="S150" i="70" s="1"/>
  <c r="T151" i="70" s="1"/>
  <c r="B79" i="71"/>
  <c r="C80" i="71"/>
  <c r="B80" i="73"/>
  <c r="C80" i="73"/>
  <c r="AM317" i="17"/>
  <c r="AN317" i="17"/>
  <c r="AN318" i="16"/>
  <c r="AM318" i="16"/>
  <c r="AK318" i="16"/>
  <c r="AJ319" i="16"/>
  <c r="AK318" i="17"/>
  <c r="AJ319" i="17"/>
  <c r="AK320" i="28"/>
  <c r="AN320" i="28"/>
  <c r="AM320" i="28"/>
  <c r="AJ321" i="28"/>
  <c r="C81" i="71" a="1"/>
  <c r="B81" i="73" a="1"/>
  <c r="C81" i="73" a="1"/>
  <c r="B80" i="71" a="1"/>
  <c r="U156" i="68" a="1"/>
  <c r="K38" i="71" l="1"/>
  <c r="U156" i="68"/>
  <c r="V156" i="68" s="1"/>
  <c r="S156" i="68" s="1"/>
  <c r="T157" i="68" s="1"/>
  <c r="C81" i="71"/>
  <c r="B80" i="71"/>
  <c r="C81" i="73"/>
  <c r="B81" i="73"/>
  <c r="AM318" i="17"/>
  <c r="AN318" i="17"/>
  <c r="AJ320" i="16"/>
  <c r="AN319" i="16"/>
  <c r="AM319" i="16"/>
  <c r="AK319" i="16"/>
  <c r="AJ320" i="17"/>
  <c r="AK319" i="17"/>
  <c r="AM321" i="28"/>
  <c r="AJ322" i="28"/>
  <c r="AN321" i="28"/>
  <c r="AK321" i="28"/>
  <c r="U151" i="70" a="1"/>
  <c r="C82" i="73" a="1"/>
  <c r="B81" i="71" a="1"/>
  <c r="C82" i="71" a="1"/>
  <c r="B82" i="73" a="1"/>
  <c r="U157" i="68" a="1"/>
  <c r="L39" i="71" l="1"/>
  <c r="U157" i="68"/>
  <c r="V157" i="68" s="1"/>
  <c r="S157" i="68" s="1"/>
  <c r="T158" i="68" s="1"/>
  <c r="U151" i="70"/>
  <c r="V151" i="70" s="1"/>
  <c r="S151" i="70" s="1"/>
  <c r="T152" i="70" s="1"/>
  <c r="B81" i="71"/>
  <c r="C82" i="71"/>
  <c r="C82" i="73"/>
  <c r="B82" i="73"/>
  <c r="AN319" i="17"/>
  <c r="AM319" i="17"/>
  <c r="AK320" i="16"/>
  <c r="AJ321" i="16"/>
  <c r="AN320" i="16"/>
  <c r="AM320" i="16"/>
  <c r="AK320" i="17"/>
  <c r="AJ321" i="17"/>
  <c r="AK322" i="28"/>
  <c r="AJ323" i="28"/>
  <c r="AN322" i="28"/>
  <c r="AM322" i="28"/>
  <c r="M39" i="71" a="1"/>
  <c r="B83" i="73" a="1"/>
  <c r="C83" i="73" a="1"/>
  <c r="B82" i="71" a="1"/>
  <c r="C83" i="71" a="1"/>
  <c r="U158" i="68" a="1"/>
  <c r="M39" i="71" l="1"/>
  <c r="N39" i="71" s="1"/>
  <c r="U158" i="68"/>
  <c r="V158" i="68" s="1"/>
  <c r="S158" i="68" s="1"/>
  <c r="T159" i="68" s="1"/>
  <c r="C83" i="71"/>
  <c r="B82" i="71"/>
  <c r="B83" i="73"/>
  <c r="C83" i="73"/>
  <c r="AM320" i="17"/>
  <c r="AN320" i="17"/>
  <c r="AM321" i="16"/>
  <c r="AK321" i="16"/>
  <c r="AJ322" i="16"/>
  <c r="AN321" i="16"/>
  <c r="AK321" i="17"/>
  <c r="AJ322" i="17"/>
  <c r="AM323" i="28"/>
  <c r="AK323" i="28"/>
  <c r="AN323" i="28"/>
  <c r="AJ324" i="28"/>
  <c r="C84" i="71" a="1"/>
  <c r="B84" i="73" a="1"/>
  <c r="U152" i="70" a="1"/>
  <c r="B83" i="71" a="1"/>
  <c r="C84" i="73" a="1"/>
  <c r="U159" i="68" a="1"/>
  <c r="K39" i="71" l="1"/>
  <c r="U159" i="68"/>
  <c r="V159" i="68" s="1"/>
  <c r="S159" i="68" s="1"/>
  <c r="T160" i="68" s="1"/>
  <c r="U152" i="70"/>
  <c r="V152" i="70" s="1"/>
  <c r="S152" i="70" s="1"/>
  <c r="T153" i="70" s="1"/>
  <c r="B83" i="71"/>
  <c r="C84" i="71"/>
  <c r="B84" i="73"/>
  <c r="C84" i="73"/>
  <c r="AM321" i="17"/>
  <c r="AN321" i="17"/>
  <c r="AN322" i="16"/>
  <c r="AM322" i="16"/>
  <c r="AK322" i="16"/>
  <c r="AJ323" i="16"/>
  <c r="AK322" i="17"/>
  <c r="AJ323" i="17"/>
  <c r="AK324" i="28"/>
  <c r="AN324" i="28"/>
  <c r="AM324" i="28"/>
  <c r="AJ325" i="28"/>
  <c r="C85" i="73" a="1"/>
  <c r="B84" i="71" a="1"/>
  <c r="C85" i="71" a="1"/>
  <c r="B85" i="73" a="1"/>
  <c r="U160" i="68" a="1"/>
  <c r="L40" i="71" l="1"/>
  <c r="U160" i="68"/>
  <c r="V160" i="68" s="1"/>
  <c r="S160" i="68" s="1"/>
  <c r="T161" i="68" s="1"/>
  <c r="B84" i="71"/>
  <c r="C85" i="71"/>
  <c r="C85" i="73"/>
  <c r="B85" i="73"/>
  <c r="AM322" i="17"/>
  <c r="AN322" i="17"/>
  <c r="AJ324" i="16"/>
  <c r="AN323" i="16"/>
  <c r="AM323" i="16"/>
  <c r="AK323" i="16"/>
  <c r="AJ324" i="17"/>
  <c r="AK323" i="17"/>
  <c r="AM325" i="28"/>
  <c r="AJ326" i="28"/>
  <c r="AN325" i="28"/>
  <c r="AK325" i="28"/>
  <c r="B85" i="71" a="1"/>
  <c r="C86" i="71" a="1"/>
  <c r="U153" i="70" a="1"/>
  <c r="C86" i="73" a="1"/>
  <c r="M40" i="71" a="1"/>
  <c r="B86" i="73" a="1"/>
  <c r="U161" i="68" a="1"/>
  <c r="M40" i="71" l="1"/>
  <c r="N40" i="71" s="1"/>
  <c r="U161" i="68"/>
  <c r="V161" i="68" s="1"/>
  <c r="S161" i="68" s="1"/>
  <c r="T162" i="68" s="1"/>
  <c r="U153" i="70"/>
  <c r="V153" i="70" s="1"/>
  <c r="S153" i="70" s="1"/>
  <c r="T154" i="70" s="1"/>
  <c r="B85" i="71"/>
  <c r="C86" i="71"/>
  <c r="C86" i="73"/>
  <c r="B86" i="73"/>
  <c r="AM323" i="17"/>
  <c r="AN323" i="17"/>
  <c r="AK324" i="16"/>
  <c r="AJ325" i="16"/>
  <c r="AN324" i="16"/>
  <c r="AM324" i="16"/>
  <c r="AK324" i="17"/>
  <c r="AJ325" i="17"/>
  <c r="AK326" i="28"/>
  <c r="AJ327" i="28"/>
  <c r="AN326" i="28"/>
  <c r="AM326" i="28"/>
  <c r="U162" i="68" a="1"/>
  <c r="C87" i="71" a="1"/>
  <c r="C87" i="73" a="1"/>
  <c r="B87" i="73" a="1"/>
  <c r="B86" i="71" a="1"/>
  <c r="K40" i="71" l="1"/>
  <c r="U162" i="68"/>
  <c r="V162" i="68" s="1"/>
  <c r="S162" i="68" s="1"/>
  <c r="T163" i="68" s="1"/>
  <c r="B86" i="71"/>
  <c r="C87" i="71"/>
  <c r="B87" i="73"/>
  <c r="C87" i="73"/>
  <c r="AM324" i="17"/>
  <c r="AN324" i="17"/>
  <c r="AM325" i="16"/>
  <c r="AK325" i="16"/>
  <c r="AJ326" i="16"/>
  <c r="AN325" i="16"/>
  <c r="AK325" i="17"/>
  <c r="AJ326" i="17"/>
  <c r="AM327" i="28"/>
  <c r="AK327" i="28"/>
  <c r="AJ328" i="28"/>
  <c r="AN327" i="28"/>
  <c r="B87" i="71" a="1"/>
  <c r="C88" i="73" a="1"/>
  <c r="B88" i="73" a="1"/>
  <c r="U154" i="70" a="1"/>
  <c r="C88" i="71" a="1"/>
  <c r="U163" i="68" a="1"/>
  <c r="L41" i="71" l="1"/>
  <c r="U163" i="68"/>
  <c r="V163" i="68" s="1"/>
  <c r="S163" i="68" s="1"/>
  <c r="T164" i="68" s="1"/>
  <c r="U154" i="70"/>
  <c r="V154" i="70" s="1"/>
  <c r="S154" i="70" s="1"/>
  <c r="T155" i="70" s="1"/>
  <c r="B87" i="71"/>
  <c r="C88" i="71"/>
  <c r="B88" i="73"/>
  <c r="C88" i="73"/>
  <c r="AN325" i="17"/>
  <c r="AM325" i="17"/>
  <c r="AN326" i="16"/>
  <c r="AM326" i="16"/>
  <c r="AK326" i="16"/>
  <c r="AJ327" i="16"/>
  <c r="AK326" i="17"/>
  <c r="AJ327" i="17"/>
  <c r="AK328" i="28"/>
  <c r="AN328" i="28"/>
  <c r="AM328" i="28"/>
  <c r="AJ329" i="28"/>
  <c r="M41" i="71" a="1"/>
  <c r="B89" i="73" a="1"/>
  <c r="C89" i="71" a="1"/>
  <c r="C89" i="73" a="1"/>
  <c r="B88" i="71" a="1"/>
  <c r="U164" i="68" a="1"/>
  <c r="M41" i="71" l="1"/>
  <c r="N41" i="71" s="1"/>
  <c r="U164" i="68"/>
  <c r="V164" i="68" s="1"/>
  <c r="S164" i="68" s="1"/>
  <c r="T165" i="68" s="1"/>
  <c r="B88" i="71"/>
  <c r="C89" i="71"/>
  <c r="B89" i="73"/>
  <c r="C89" i="73"/>
  <c r="AM326" i="17"/>
  <c r="AN326" i="17"/>
  <c r="AJ328" i="16"/>
  <c r="AN327" i="16"/>
  <c r="AM327" i="16"/>
  <c r="AK327" i="16"/>
  <c r="AJ328" i="17"/>
  <c r="AK327" i="17"/>
  <c r="AM329" i="28"/>
  <c r="AJ330" i="28"/>
  <c r="AK329" i="28"/>
  <c r="AN329" i="28"/>
  <c r="C90" i="73" a="1"/>
  <c r="U155" i="70" a="1"/>
  <c r="B90" i="73" a="1"/>
  <c r="U165" i="68" a="1"/>
  <c r="C90" i="71" a="1"/>
  <c r="B89" i="71" a="1"/>
  <c r="K41" i="71" l="1"/>
  <c r="U165" i="68"/>
  <c r="V165" i="68" s="1"/>
  <c r="S165" i="68" s="1"/>
  <c r="T166" i="68" s="1"/>
  <c r="U155" i="70"/>
  <c r="V155" i="70" s="1"/>
  <c r="S155" i="70" s="1"/>
  <c r="T156" i="70" s="1"/>
  <c r="C90" i="71"/>
  <c r="B89" i="71"/>
  <c r="C90" i="73"/>
  <c r="B90" i="73"/>
  <c r="AM327" i="17"/>
  <c r="AN327" i="17"/>
  <c r="AK328" i="16"/>
  <c r="AJ329" i="16"/>
  <c r="AN328" i="16"/>
  <c r="AM328" i="16"/>
  <c r="AK328" i="17"/>
  <c r="AJ329" i="17"/>
  <c r="AK330" i="28"/>
  <c r="AJ331" i="28"/>
  <c r="AN330" i="28"/>
  <c r="AM330" i="28"/>
  <c r="C91" i="73" a="1"/>
  <c r="B91" i="73" a="1"/>
  <c r="C91" i="71" a="1"/>
  <c r="B90" i="71" a="1"/>
  <c r="U166" i="68" a="1"/>
  <c r="L42" i="71" l="1"/>
  <c r="U166" i="68"/>
  <c r="V166" i="68" s="1"/>
  <c r="S166" i="68" s="1"/>
  <c r="T167" i="68" s="1"/>
  <c r="C91" i="71"/>
  <c r="B90" i="71"/>
  <c r="B91" i="73"/>
  <c r="C91" i="73"/>
  <c r="AM328" i="17"/>
  <c r="AN328" i="17"/>
  <c r="AM329" i="16"/>
  <c r="AK329" i="16"/>
  <c r="AJ330" i="16"/>
  <c r="AN329" i="16"/>
  <c r="AK329" i="17"/>
  <c r="AJ330" i="17"/>
  <c r="AM331" i="28"/>
  <c r="AK331" i="28"/>
  <c r="AN331" i="28"/>
  <c r="AJ332" i="28"/>
  <c r="U156" i="70" a="1"/>
  <c r="M42" i="71" a="1"/>
  <c r="C92" i="73" a="1"/>
  <c r="B92" i="73" a="1"/>
  <c r="B91" i="71" a="1"/>
  <c r="C92" i="71" a="1"/>
  <c r="U167" i="68" a="1"/>
  <c r="M42" i="71" l="1"/>
  <c r="N42" i="71" s="1"/>
  <c r="U167" i="68"/>
  <c r="V167" i="68" s="1"/>
  <c r="S167" i="68" s="1"/>
  <c r="T168" i="68" s="1"/>
  <c r="U156" i="70"/>
  <c r="V156" i="70" s="1"/>
  <c r="S156" i="70" s="1"/>
  <c r="T157" i="70" s="1"/>
  <c r="B91" i="71"/>
  <c r="C92" i="71"/>
  <c r="B92" i="73"/>
  <c r="C92" i="73"/>
  <c r="AN329" i="17"/>
  <c r="AM329" i="17"/>
  <c r="AN330" i="16"/>
  <c r="AM330" i="16"/>
  <c r="AK330" i="16"/>
  <c r="AJ331" i="16"/>
  <c r="AK330" i="17"/>
  <c r="AJ331" i="17"/>
  <c r="AK332" i="28"/>
  <c r="AN332" i="28"/>
  <c r="AM332" i="28"/>
  <c r="AJ333" i="28"/>
  <c r="C93" i="73" a="1"/>
  <c r="B92" i="71" a="1"/>
  <c r="B93" i="73" a="1"/>
  <c r="C93" i="71" a="1"/>
  <c r="U168" i="68" a="1"/>
  <c r="K42" i="71" l="1"/>
  <c r="U168" i="68"/>
  <c r="V168" i="68" s="1"/>
  <c r="S168" i="68" s="1"/>
  <c r="T169" i="68" s="1"/>
  <c r="C93" i="71"/>
  <c r="B92" i="71"/>
  <c r="C93" i="73"/>
  <c r="B93" i="73"/>
  <c r="AM330" i="17"/>
  <c r="AN330" i="17"/>
  <c r="AJ332" i="16"/>
  <c r="AN331" i="16"/>
  <c r="AM331" i="16"/>
  <c r="AK331" i="16"/>
  <c r="AJ332" i="17"/>
  <c r="AK331" i="17"/>
  <c r="AM333" i="28"/>
  <c r="AJ334" i="28"/>
  <c r="AN333" i="28"/>
  <c r="AK333" i="28"/>
  <c r="C94" i="73" a="1"/>
  <c r="U157" i="70" a="1"/>
  <c r="B93" i="71" a="1"/>
  <c r="B94" i="73" a="1"/>
  <c r="C94" i="71" a="1"/>
  <c r="U169" i="68" a="1"/>
  <c r="L43" i="71" l="1"/>
  <c r="U169" i="68"/>
  <c r="V169" i="68" s="1"/>
  <c r="S169" i="68" s="1"/>
  <c r="T170" i="68" s="1"/>
  <c r="U157" i="70"/>
  <c r="V157" i="70" s="1"/>
  <c r="S157" i="70" s="1"/>
  <c r="T158" i="70" s="1"/>
  <c r="B93" i="71"/>
  <c r="C94" i="71"/>
  <c r="C94" i="73"/>
  <c r="B94" i="73"/>
  <c r="AM331" i="17"/>
  <c r="AN331" i="17"/>
  <c r="AK332" i="16"/>
  <c r="AJ333" i="16"/>
  <c r="AN332" i="16"/>
  <c r="AM332" i="16"/>
  <c r="AK332" i="17"/>
  <c r="AJ333" i="17"/>
  <c r="AK334" i="28"/>
  <c r="AJ335" i="28"/>
  <c r="AN334" i="28"/>
  <c r="AM334" i="28"/>
  <c r="B95" i="73" a="1"/>
  <c r="M43" i="71" a="1"/>
  <c r="C95" i="71" a="1"/>
  <c r="C95" i="73" a="1"/>
  <c r="B94" i="71" a="1"/>
  <c r="U170" i="68" a="1"/>
  <c r="M43" i="71" l="1"/>
  <c r="N43" i="71" s="1"/>
  <c r="U170" i="68"/>
  <c r="V170" i="68" s="1"/>
  <c r="S170" i="68" s="1"/>
  <c r="T171" i="68" s="1"/>
  <c r="B94" i="71"/>
  <c r="C95" i="71"/>
  <c r="B95" i="73"/>
  <c r="C95" i="73"/>
  <c r="AM332" i="17"/>
  <c r="AN332" i="17"/>
  <c r="AM333" i="16"/>
  <c r="AK333" i="16"/>
  <c r="AJ334" i="16"/>
  <c r="AN333" i="16"/>
  <c r="AK333" i="17"/>
  <c r="AJ334" i="17"/>
  <c r="AM335" i="28"/>
  <c r="AK335" i="28"/>
  <c r="AJ336" i="28"/>
  <c r="AN335" i="28"/>
  <c r="B96" i="73" a="1"/>
  <c r="U158" i="70" a="1"/>
  <c r="C96" i="71" a="1"/>
  <c r="B95" i="71" a="1"/>
  <c r="C96" i="73" a="1"/>
  <c r="U171" i="68" a="1"/>
  <c r="K43" i="71" l="1"/>
  <c r="U171" i="68"/>
  <c r="V171" i="68" s="1"/>
  <c r="S171" i="68" s="1"/>
  <c r="T172" i="68" s="1"/>
  <c r="U158" i="70"/>
  <c r="V158" i="70" s="1"/>
  <c r="S158" i="70" s="1"/>
  <c r="T159" i="70" s="1"/>
  <c r="B95" i="71"/>
  <c r="C96" i="71"/>
  <c r="B96" i="73"/>
  <c r="C96" i="73"/>
  <c r="AN333" i="17"/>
  <c r="AM333" i="17"/>
  <c r="AN334" i="16"/>
  <c r="AM334" i="16"/>
  <c r="AK334" i="16"/>
  <c r="AJ335" i="16"/>
  <c r="AK334" i="17"/>
  <c r="AJ335" i="17"/>
  <c r="AK336" i="28"/>
  <c r="AN336" i="28"/>
  <c r="AM336" i="28"/>
  <c r="AJ337" i="28"/>
  <c r="C97" i="73" a="1"/>
  <c r="C97" i="71" a="1"/>
  <c r="U172" i="68" a="1"/>
  <c r="B96" i="71" a="1"/>
  <c r="B97" i="73" a="1"/>
  <c r="L44" i="71" l="1"/>
  <c r="U172" i="68"/>
  <c r="V172" i="68" s="1"/>
  <c r="S172" i="68" s="1"/>
  <c r="T173" i="68" s="1"/>
  <c r="B96" i="71"/>
  <c r="C97" i="71"/>
  <c r="C97" i="73"/>
  <c r="B97" i="73"/>
  <c r="AM334" i="17"/>
  <c r="AN334" i="17"/>
  <c r="AJ336" i="16"/>
  <c r="AN335" i="16"/>
  <c r="AM335" i="16"/>
  <c r="AK335" i="16"/>
  <c r="AJ336" i="17"/>
  <c r="AK335" i="17"/>
  <c r="AM337" i="28"/>
  <c r="AJ338" i="28"/>
  <c r="AK337" i="28"/>
  <c r="AN337" i="28"/>
  <c r="M44" i="71" a="1"/>
  <c r="B97" i="71" a="1"/>
  <c r="C98" i="73" a="1"/>
  <c r="B98" i="73" a="1"/>
  <c r="C98" i="71" a="1"/>
  <c r="U159" i="70" a="1"/>
  <c r="U173" i="68" a="1"/>
  <c r="M44" i="71" l="1"/>
  <c r="N44" i="71" s="1"/>
  <c r="U173" i="68"/>
  <c r="V173" i="68" s="1"/>
  <c r="S173" i="68" s="1"/>
  <c r="T174" i="68" s="1"/>
  <c r="U159" i="70"/>
  <c r="V159" i="70" s="1"/>
  <c r="S159" i="70" s="1"/>
  <c r="T160" i="70" s="1"/>
  <c r="B97" i="71"/>
  <c r="C98" i="71"/>
  <c r="C98" i="73"/>
  <c r="B98" i="73"/>
  <c r="AM335" i="17"/>
  <c r="AN335" i="17"/>
  <c r="AK336" i="16"/>
  <c r="AJ337" i="16"/>
  <c r="AN336" i="16"/>
  <c r="AM336" i="16"/>
  <c r="AK336" i="17"/>
  <c r="AJ337" i="17"/>
  <c r="AK338" i="28"/>
  <c r="AJ339" i="28"/>
  <c r="AN338" i="28"/>
  <c r="AM338" i="28"/>
  <c r="B98" i="71" a="1"/>
  <c r="U174" i="68" a="1"/>
  <c r="B99" i="73" a="1"/>
  <c r="C99" i="73" a="1"/>
  <c r="C99" i="71" a="1"/>
  <c r="K44" i="71" l="1"/>
  <c r="U174" i="68"/>
  <c r="V174" i="68" s="1"/>
  <c r="S174" i="68" s="1"/>
  <c r="T175" i="68" s="1"/>
  <c r="B98" i="71"/>
  <c r="C99" i="71"/>
  <c r="B99" i="73"/>
  <c r="C99" i="73"/>
  <c r="AM336" i="17"/>
  <c r="AN336" i="17"/>
  <c r="AM337" i="16"/>
  <c r="AK337" i="16"/>
  <c r="AJ338" i="16"/>
  <c r="AN337" i="16"/>
  <c r="AK337" i="17"/>
  <c r="AJ338" i="17"/>
  <c r="AM339" i="28"/>
  <c r="AK339" i="28"/>
  <c r="AN339" i="28"/>
  <c r="AJ340" i="28"/>
  <c r="U160" i="70" a="1"/>
  <c r="U175" i="68" a="1"/>
  <c r="C100" i="71" a="1"/>
  <c r="B100" i="73" a="1"/>
  <c r="C100" i="73" a="1"/>
  <c r="B99" i="71" a="1"/>
  <c r="L45" i="71" l="1"/>
  <c r="U175" i="68"/>
  <c r="V175" i="68" s="1"/>
  <c r="S175" i="68" s="1"/>
  <c r="T176" i="68" s="1"/>
  <c r="U160" i="70"/>
  <c r="V160" i="70" s="1"/>
  <c r="S160" i="70" s="1"/>
  <c r="T161" i="70" s="1"/>
  <c r="B99" i="71"/>
  <c r="C100" i="71"/>
  <c r="B100" i="73"/>
  <c r="C100" i="73"/>
  <c r="AN337" i="17"/>
  <c r="AM337" i="17"/>
  <c r="AN338" i="16"/>
  <c r="AM338" i="16"/>
  <c r="AK338" i="16"/>
  <c r="AJ339" i="16"/>
  <c r="AK338" i="17"/>
  <c r="AJ339" i="17"/>
  <c r="AK340" i="28"/>
  <c r="AN340" i="28"/>
  <c r="AM340" i="28"/>
  <c r="AJ341" i="28"/>
  <c r="M45" i="71" a="1"/>
  <c r="B101" i="73" a="1"/>
  <c r="C101" i="73" a="1"/>
  <c r="B100" i="71" a="1"/>
  <c r="C101" i="71" a="1"/>
  <c r="U176" i="68" a="1"/>
  <c r="M45" i="71" l="1"/>
  <c r="N45" i="71" s="1"/>
  <c r="U176" i="68"/>
  <c r="V176" i="68" s="1"/>
  <c r="S176" i="68" s="1"/>
  <c r="T177" i="68" s="1"/>
  <c r="C101" i="71"/>
  <c r="B100" i="71"/>
  <c r="C101" i="73"/>
  <c r="B101" i="73"/>
  <c r="AM338" i="17"/>
  <c r="AN338" i="17"/>
  <c r="AJ340" i="16"/>
  <c r="AN339" i="16"/>
  <c r="AM339" i="16"/>
  <c r="AK339" i="16"/>
  <c r="AJ340" i="17"/>
  <c r="AK339" i="17"/>
  <c r="AM341" i="28"/>
  <c r="AJ342" i="28"/>
  <c r="AN341" i="28"/>
  <c r="AK341" i="28"/>
  <c r="U161" i="70" a="1"/>
  <c r="B101" i="71" a="1"/>
  <c r="B102" i="73" a="1"/>
  <c r="C102" i="73" a="1"/>
  <c r="C102" i="71" a="1"/>
  <c r="U177" i="68" a="1"/>
  <c r="K45" i="71" l="1"/>
  <c r="U177" i="68"/>
  <c r="V177" i="68" s="1"/>
  <c r="S177" i="68" s="1"/>
  <c r="T178" i="68" s="1"/>
  <c r="U161" i="70"/>
  <c r="V161" i="70" s="1"/>
  <c r="S161" i="70" s="1"/>
  <c r="T162" i="70" s="1"/>
  <c r="C102" i="71"/>
  <c r="B101" i="71"/>
  <c r="C102" i="73"/>
  <c r="B102" i="73"/>
  <c r="AM339" i="17"/>
  <c r="AN339" i="17"/>
  <c r="AK340" i="16"/>
  <c r="AJ341" i="16"/>
  <c r="AN340" i="16"/>
  <c r="AM340" i="16"/>
  <c r="AK340" i="17"/>
  <c r="AJ341" i="17"/>
  <c r="AK342" i="28"/>
  <c r="AJ343" i="28"/>
  <c r="AN342" i="28"/>
  <c r="AM342" i="28"/>
  <c r="C103" i="71" a="1"/>
  <c r="C103" i="73" a="1"/>
  <c r="B103" i="73" a="1"/>
  <c r="B102" i="71" a="1"/>
  <c r="U178" i="68" a="1"/>
  <c r="L46" i="71" l="1"/>
  <c r="U178" i="68"/>
  <c r="V178" i="68" s="1"/>
  <c r="S178" i="68" s="1"/>
  <c r="T179" i="68" s="1"/>
  <c r="C103" i="71"/>
  <c r="B102" i="71"/>
  <c r="B103" i="73"/>
  <c r="C103" i="73"/>
  <c r="AM340" i="17"/>
  <c r="AN340" i="17"/>
  <c r="AM341" i="16"/>
  <c r="AK341" i="16"/>
  <c r="AJ342" i="16"/>
  <c r="AN341" i="16"/>
  <c r="AK341" i="17"/>
  <c r="AJ342" i="17"/>
  <c r="AM343" i="28"/>
  <c r="AK343" i="28"/>
  <c r="AJ344" i="28"/>
  <c r="AN343" i="28"/>
  <c r="B103" i="71" a="1"/>
  <c r="C104" i="73" a="1"/>
  <c r="U179" i="68" a="1"/>
  <c r="M46" i="71" a="1"/>
  <c r="B104" i="73" a="1"/>
  <c r="C104" i="71" a="1"/>
  <c r="U162" i="70" a="1"/>
  <c r="M46" i="71" l="1"/>
  <c r="N46" i="71" s="1"/>
  <c r="U179" i="68"/>
  <c r="V179" i="68" s="1"/>
  <c r="S179" i="68" s="1"/>
  <c r="T180" i="68" s="1"/>
  <c r="U162" i="70"/>
  <c r="V162" i="70" s="1"/>
  <c r="S162" i="70" s="1"/>
  <c r="T163" i="70" s="1"/>
  <c r="B103" i="71"/>
  <c r="C104" i="71"/>
  <c r="B104" i="73"/>
  <c r="C104" i="73"/>
  <c r="AN341" i="17"/>
  <c r="AM341" i="17"/>
  <c r="AN342" i="16"/>
  <c r="AM342" i="16"/>
  <c r="AK342" i="16"/>
  <c r="AJ343" i="16"/>
  <c r="AK342" i="17"/>
  <c r="AJ343" i="17"/>
  <c r="AK344" i="28"/>
  <c r="AN344" i="28"/>
  <c r="AM344" i="28"/>
  <c r="AJ345" i="28"/>
  <c r="C105" i="71" a="1"/>
  <c r="C105" i="73" a="1"/>
  <c r="B105" i="73" a="1"/>
  <c r="B104" i="71" a="1"/>
  <c r="U180" i="68" a="1"/>
  <c r="K46" i="71" l="1"/>
  <c r="U180" i="68"/>
  <c r="V180" i="68" s="1"/>
  <c r="S180" i="68" s="1"/>
  <c r="T181" i="68" s="1"/>
  <c r="C105" i="71"/>
  <c r="B104" i="71"/>
  <c r="C105" i="73"/>
  <c r="B105" i="73"/>
  <c r="AM342" i="17"/>
  <c r="AN342" i="17"/>
  <c r="AJ344" i="16"/>
  <c r="AN343" i="16"/>
  <c r="AM343" i="16"/>
  <c r="AK343" i="16"/>
  <c r="AJ344" i="17"/>
  <c r="AK343" i="17"/>
  <c r="AM345" i="28"/>
  <c r="AJ346" i="28"/>
  <c r="AN345" i="28"/>
  <c r="AK345" i="28"/>
  <c r="U163" i="70" a="1"/>
  <c r="B106" i="73" a="1"/>
  <c r="C106" i="73" a="1"/>
  <c r="B105" i="71" a="1"/>
  <c r="C106" i="71" a="1"/>
  <c r="U181" i="68" a="1"/>
  <c r="L47" i="71" l="1"/>
  <c r="U181" i="68"/>
  <c r="V181" i="68" s="1"/>
  <c r="S181" i="68" s="1"/>
  <c r="T182" i="68" s="1"/>
  <c r="U163" i="70"/>
  <c r="V163" i="70" s="1"/>
  <c r="S163" i="70" s="1"/>
  <c r="T164" i="70" s="1"/>
  <c r="B105" i="71"/>
  <c r="C106" i="71"/>
  <c r="C106" i="73"/>
  <c r="B106" i="73"/>
  <c r="AM343" i="17"/>
  <c r="AN343" i="17"/>
  <c r="AK344" i="16"/>
  <c r="AJ345" i="16"/>
  <c r="AN344" i="16"/>
  <c r="AM344" i="16"/>
  <c r="AK344" i="17"/>
  <c r="AJ345" i="17"/>
  <c r="AK346" i="28"/>
  <c r="AJ347" i="28"/>
  <c r="AN346" i="28"/>
  <c r="AM346" i="28"/>
  <c r="U182" i="68" a="1"/>
  <c r="M47" i="71" a="1"/>
  <c r="C107" i="71" a="1"/>
  <c r="B107" i="73" a="1"/>
  <c r="C107" i="73" a="1"/>
  <c r="B106" i="71" a="1"/>
  <c r="M47" i="71" l="1"/>
  <c r="N47" i="71" s="1"/>
  <c r="U182" i="68"/>
  <c r="V182" i="68" s="1"/>
  <c r="S182" i="68" s="1"/>
  <c r="T183" i="68" s="1"/>
  <c r="C107" i="71"/>
  <c r="B106" i="71"/>
  <c r="B107" i="73"/>
  <c r="C107" i="73"/>
  <c r="AM344" i="17"/>
  <c r="AN344" i="17"/>
  <c r="AM345" i="16"/>
  <c r="AK345" i="16"/>
  <c r="AJ346" i="16"/>
  <c r="AN345" i="16"/>
  <c r="AK345" i="17"/>
  <c r="AJ346" i="17"/>
  <c r="AM347" i="28"/>
  <c r="AK347" i="28"/>
  <c r="AN347" i="28"/>
  <c r="AJ348" i="28"/>
  <c r="B107" i="71" a="1"/>
  <c r="C108" i="73" a="1"/>
  <c r="U164" i="70" a="1"/>
  <c r="U183" i="68" a="1"/>
  <c r="C108" i="71" a="1"/>
  <c r="B108" i="73" a="1"/>
  <c r="K47" i="71" l="1"/>
  <c r="U183" i="68"/>
  <c r="V183" i="68" s="1"/>
  <c r="S183" i="68" s="1"/>
  <c r="T184" i="68" s="1"/>
  <c r="U164" i="70"/>
  <c r="V164" i="70" s="1"/>
  <c r="S164" i="70" s="1"/>
  <c r="T165" i="70" s="1"/>
  <c r="C108" i="71"/>
  <c r="B107" i="71"/>
  <c r="B108" i="73"/>
  <c r="C108" i="73"/>
  <c r="AN345" i="17"/>
  <c r="AM345" i="17"/>
  <c r="AN346" i="16"/>
  <c r="AM346" i="16"/>
  <c r="AK346" i="16"/>
  <c r="AJ347" i="16"/>
  <c r="AK346" i="17"/>
  <c r="AJ347" i="17"/>
  <c r="AK348" i="28"/>
  <c r="AN348" i="28"/>
  <c r="AM348" i="28"/>
  <c r="AJ349" i="28"/>
  <c r="B108" i="71" a="1"/>
  <c r="C109" i="71" a="1"/>
  <c r="C109" i="73" a="1"/>
  <c r="B109" i="73" a="1"/>
  <c r="U184" i="68" a="1"/>
  <c r="L48" i="71" l="1"/>
  <c r="U184" i="68"/>
  <c r="V184" i="68" s="1"/>
  <c r="S184" i="68" s="1"/>
  <c r="T185" i="68" s="1"/>
  <c r="C109" i="71"/>
  <c r="B108" i="71"/>
  <c r="C109" i="73"/>
  <c r="B109" i="73"/>
  <c r="AM346" i="17"/>
  <c r="AN346" i="17"/>
  <c r="AJ348" i="16"/>
  <c r="AN347" i="16"/>
  <c r="AM347" i="16"/>
  <c r="AK347" i="16"/>
  <c r="AJ348" i="17"/>
  <c r="AK347" i="17"/>
  <c r="AM349" i="28"/>
  <c r="AJ350" i="28"/>
  <c r="AN349" i="28"/>
  <c r="AK349" i="28"/>
  <c r="C110" i="73" a="1"/>
  <c r="M48" i="71" a="1"/>
  <c r="B109" i="71" a="1"/>
  <c r="C110" i="71" a="1"/>
  <c r="B110" i="73" a="1"/>
  <c r="U165" i="70" a="1"/>
  <c r="U185" i="68" a="1"/>
  <c r="M48" i="71" l="1"/>
  <c r="N48" i="71" s="1"/>
  <c r="U185" i="68"/>
  <c r="V185" i="68" s="1"/>
  <c r="S185" i="68" s="1"/>
  <c r="T186" i="68" s="1"/>
  <c r="U165" i="70"/>
  <c r="V165" i="70" s="1"/>
  <c r="S165" i="70" s="1"/>
  <c r="T166" i="70" s="1"/>
  <c r="B109" i="71"/>
  <c r="C110" i="71"/>
  <c r="C110" i="73"/>
  <c r="B110" i="73"/>
  <c r="AM347" i="17"/>
  <c r="AN347" i="17"/>
  <c r="AK348" i="16"/>
  <c r="AJ349" i="16"/>
  <c r="AN348" i="16"/>
  <c r="AM348" i="16"/>
  <c r="AK348" i="17"/>
  <c r="AJ349" i="17"/>
  <c r="AK350" i="28"/>
  <c r="AN350" i="28"/>
  <c r="AM350" i="28"/>
  <c r="AJ351" i="28"/>
  <c r="B110" i="71" a="1"/>
  <c r="C111" i="73" a="1"/>
  <c r="C111" i="71" a="1"/>
  <c r="B111" i="73" a="1"/>
  <c r="U186" i="68" a="1"/>
  <c r="K48" i="71" l="1"/>
  <c r="U186" i="68"/>
  <c r="V186" i="68" s="1"/>
  <c r="S186" i="68" s="1"/>
  <c r="T187" i="68" s="1"/>
  <c r="C111" i="71"/>
  <c r="B110" i="71"/>
  <c r="C111" i="73"/>
  <c r="B111" i="73"/>
  <c r="AM348" i="17"/>
  <c r="AN348" i="17"/>
  <c r="AM349" i="16"/>
  <c r="AK349" i="16"/>
  <c r="AJ350" i="16"/>
  <c r="AN349" i="16"/>
  <c r="AK349" i="17"/>
  <c r="AJ350" i="17"/>
  <c r="AM351" i="28"/>
  <c r="AK351" i="28"/>
  <c r="AJ352" i="28"/>
  <c r="AN351" i="28"/>
  <c r="C112" i="73" a="1"/>
  <c r="U166" i="70" a="1"/>
  <c r="B112" i="73" a="1"/>
  <c r="B111" i="71" a="1"/>
  <c r="C112" i="71" a="1"/>
  <c r="U187" i="68" a="1"/>
  <c r="L49" i="71" l="1"/>
  <c r="U187" i="68"/>
  <c r="V187" i="68" s="1"/>
  <c r="S187" i="68" s="1"/>
  <c r="T188" i="68" s="1"/>
  <c r="U166" i="70"/>
  <c r="V166" i="70" s="1"/>
  <c r="S166" i="70" s="1"/>
  <c r="T167" i="70" s="1"/>
  <c r="C112" i="71"/>
  <c r="B111" i="71"/>
  <c r="B112" i="73"/>
  <c r="C112" i="73"/>
  <c r="AN349" i="17"/>
  <c r="AM349" i="17"/>
  <c r="AN350" i="16"/>
  <c r="AM350" i="16"/>
  <c r="AK350" i="16"/>
  <c r="AJ351" i="16"/>
  <c r="AK350" i="17"/>
  <c r="AJ351" i="17"/>
  <c r="AK352" i="28"/>
  <c r="AN352" i="28"/>
  <c r="AM352" i="28"/>
  <c r="AJ353" i="28"/>
  <c r="M49" i="71" a="1"/>
  <c r="U188" i="68" a="1"/>
  <c r="C113" i="71" a="1"/>
  <c r="C113" i="73" a="1"/>
  <c r="B112" i="71" a="1"/>
  <c r="B113" i="73" a="1"/>
  <c r="M49" i="71" l="1"/>
  <c r="N49" i="71" s="1"/>
  <c r="U188" i="68"/>
  <c r="V188" i="68" s="1"/>
  <c r="S188" i="68" s="1"/>
  <c r="T189" i="68" s="1"/>
  <c r="B112" i="71"/>
  <c r="C113" i="71"/>
  <c r="C113" i="73"/>
  <c r="B113" i="73"/>
  <c r="AM350" i="17"/>
  <c r="AN350" i="17"/>
  <c r="AJ352" i="16"/>
  <c r="AN351" i="16"/>
  <c r="AM351" i="16"/>
  <c r="AK351" i="16"/>
  <c r="AJ352" i="17"/>
  <c r="AK351" i="17"/>
  <c r="AM353" i="28"/>
  <c r="AJ354" i="28"/>
  <c r="AN353" i="28"/>
  <c r="AK353" i="28"/>
  <c r="U167" i="70" a="1"/>
  <c r="U189" i="68" a="1"/>
  <c r="B114" i="73" a="1"/>
  <c r="B113" i="71" a="1"/>
  <c r="C114" i="73" a="1"/>
  <c r="C114" i="71" a="1"/>
  <c r="K49" i="71" l="1"/>
  <c r="U189" i="68"/>
  <c r="V189" i="68" s="1"/>
  <c r="S189" i="68" s="1"/>
  <c r="T190" i="68" s="1"/>
  <c r="U167" i="70"/>
  <c r="V167" i="70" s="1"/>
  <c r="S167" i="70" s="1"/>
  <c r="T168" i="70" s="1"/>
  <c r="B113" i="71"/>
  <c r="C114" i="71"/>
  <c r="B114" i="73"/>
  <c r="C114" i="73"/>
  <c r="AM351" i="17"/>
  <c r="AN351" i="17"/>
  <c r="AK352" i="16"/>
  <c r="AJ353" i="16"/>
  <c r="AN352" i="16"/>
  <c r="AM352" i="16"/>
  <c r="AK352" i="17"/>
  <c r="AJ353" i="17"/>
  <c r="AK354" i="28"/>
  <c r="AJ355" i="28"/>
  <c r="AN354" i="28"/>
  <c r="AM354" i="28"/>
  <c r="B115" i="73" a="1"/>
  <c r="C115" i="73" a="1"/>
  <c r="C115" i="71" a="1"/>
  <c r="B114" i="71" a="1"/>
  <c r="U190" i="68" a="1"/>
  <c r="L50" i="71" l="1"/>
  <c r="U190" i="68"/>
  <c r="V190" i="68" s="1"/>
  <c r="S190" i="68" s="1"/>
  <c r="T191" i="68" s="1"/>
  <c r="B114" i="71"/>
  <c r="C115" i="71"/>
  <c r="B115" i="73"/>
  <c r="C115" i="73"/>
  <c r="AM352" i="17"/>
  <c r="AN352" i="17"/>
  <c r="AM353" i="16"/>
  <c r="AK353" i="16"/>
  <c r="AJ354" i="16"/>
  <c r="AN353" i="16"/>
  <c r="AK353" i="17"/>
  <c r="AJ354" i="17"/>
  <c r="AM355" i="28"/>
  <c r="AK355" i="28"/>
  <c r="AN355" i="28"/>
  <c r="AJ356" i="28"/>
  <c r="C116" i="73" a="1"/>
  <c r="C116" i="71" a="1"/>
  <c r="U191" i="68" a="1"/>
  <c r="B115" i="71" a="1"/>
  <c r="M50" i="71" a="1"/>
  <c r="B116" i="73" a="1"/>
  <c r="U168" i="70" a="1"/>
  <c r="M50" i="71" l="1"/>
  <c r="N50" i="71" s="1"/>
  <c r="U191" i="68"/>
  <c r="V191" i="68" s="1"/>
  <c r="S191" i="68" s="1"/>
  <c r="T192" i="68" s="1"/>
  <c r="U168" i="70"/>
  <c r="V168" i="70" s="1"/>
  <c r="S168" i="70" s="1"/>
  <c r="T169" i="70" s="1"/>
  <c r="B115" i="71"/>
  <c r="C116" i="71"/>
  <c r="B116" i="73"/>
  <c r="C116" i="73"/>
  <c r="AN353" i="17"/>
  <c r="AM353" i="17"/>
  <c r="AN354" i="16"/>
  <c r="AM354" i="16"/>
  <c r="AK354" i="16"/>
  <c r="AJ355" i="16"/>
  <c r="AK354" i="17"/>
  <c r="AJ355" i="17"/>
  <c r="AK356" i="28"/>
  <c r="AN356" i="28"/>
  <c r="AM356" i="28"/>
  <c r="AJ357" i="28"/>
  <c r="B116" i="71" a="1"/>
  <c r="U192" i="68" a="1"/>
  <c r="C117" i="71" a="1"/>
  <c r="C117" i="73" a="1"/>
  <c r="B117" i="73" a="1"/>
  <c r="K50" i="71" l="1"/>
  <c r="U192" i="68"/>
  <c r="V192" i="68" s="1"/>
  <c r="S192" i="68" s="1"/>
  <c r="T193" i="68" s="1"/>
  <c r="B116" i="71"/>
  <c r="C117" i="71"/>
  <c r="C117" i="73"/>
  <c r="B117" i="73"/>
  <c r="AM354" i="17"/>
  <c r="AN354" i="17"/>
  <c r="AJ356" i="16"/>
  <c r="AN355" i="16"/>
  <c r="AM355" i="16"/>
  <c r="AK355" i="16"/>
  <c r="AJ356" i="17"/>
  <c r="AK355" i="17"/>
  <c r="AM357" i="28"/>
  <c r="AJ358" i="28"/>
  <c r="AN357" i="28"/>
  <c r="AK357" i="28"/>
  <c r="B118" i="73" a="1"/>
  <c r="C118" i="73" a="1"/>
  <c r="U169" i="70" a="1"/>
  <c r="B117" i="71" a="1"/>
  <c r="U193" i="68" a="1"/>
  <c r="C118" i="71" a="1"/>
  <c r="L51" i="71" l="1"/>
  <c r="U193" i="68"/>
  <c r="V193" i="68" s="1"/>
  <c r="S193" i="68" s="1"/>
  <c r="T194" i="68" s="1"/>
  <c r="U169" i="70"/>
  <c r="V169" i="70" s="1"/>
  <c r="S169" i="70" s="1"/>
  <c r="T170" i="70" s="1"/>
  <c r="B117" i="71"/>
  <c r="C118" i="71"/>
  <c r="C118" i="73"/>
  <c r="B118" i="73"/>
  <c r="AM355" i="17"/>
  <c r="AN355" i="17"/>
  <c r="AK356" i="16"/>
  <c r="AJ357" i="16"/>
  <c r="AN356" i="16"/>
  <c r="AM356" i="16"/>
  <c r="AK356" i="17"/>
  <c r="AJ357" i="17"/>
  <c r="AK358" i="28"/>
  <c r="AM358" i="28"/>
  <c r="AJ359" i="28"/>
  <c r="AN358" i="28"/>
  <c r="U194" i="68" a="1"/>
  <c r="M51" i="71" a="1"/>
  <c r="B119" i="73" a="1"/>
  <c r="C119" i="73" a="1"/>
  <c r="C119" i="71" a="1"/>
  <c r="B118" i="71" a="1"/>
  <c r="M51" i="71" l="1"/>
  <c r="N51" i="71" s="1"/>
  <c r="U194" i="68"/>
  <c r="V194" i="68" s="1"/>
  <c r="S194" i="68" s="1"/>
  <c r="T195" i="68" s="1"/>
  <c r="C119" i="71"/>
  <c r="B118" i="71"/>
  <c r="C119" i="73"/>
  <c r="B119" i="73"/>
  <c r="AM356" i="17"/>
  <c r="AN356" i="17"/>
  <c r="AM357" i="16"/>
  <c r="AK357" i="16"/>
  <c r="AJ358" i="16"/>
  <c r="AN357" i="16"/>
  <c r="AK357" i="17"/>
  <c r="AJ358" i="17"/>
  <c r="AM359" i="28"/>
  <c r="AK359" i="28"/>
  <c r="AJ360" i="28"/>
  <c r="AN359" i="28"/>
  <c r="C120" i="73" a="1"/>
  <c r="B119" i="71" a="1"/>
  <c r="C120" i="71" a="1"/>
  <c r="U170" i="70" a="1"/>
  <c r="B120" i="73" a="1"/>
  <c r="U195" i="68" a="1"/>
  <c r="K51" i="71" l="1"/>
  <c r="U195" i="68"/>
  <c r="V195" i="68" s="1"/>
  <c r="S195" i="68" s="1"/>
  <c r="T196" i="68" s="1"/>
  <c r="U170" i="70"/>
  <c r="V170" i="70" s="1"/>
  <c r="S170" i="70" s="1"/>
  <c r="T171" i="70" s="1"/>
  <c r="C120" i="71"/>
  <c r="B119" i="71"/>
  <c r="B120" i="73"/>
  <c r="C120" i="73"/>
  <c r="AN357" i="17"/>
  <c r="AM357" i="17"/>
  <c r="AN358" i="16"/>
  <c r="AM358" i="16"/>
  <c r="AK358" i="16"/>
  <c r="AJ359" i="16"/>
  <c r="AK358" i="17"/>
  <c r="AJ359" i="17"/>
  <c r="AK360" i="28"/>
  <c r="AN360" i="28"/>
  <c r="AM360" i="28"/>
  <c r="AJ361" i="28"/>
  <c r="C121" i="73" a="1"/>
  <c r="B121" i="73" a="1"/>
  <c r="C121" i="71" a="1"/>
  <c r="B120" i="71" a="1"/>
  <c r="U196" i="68" a="1"/>
  <c r="L52" i="71" l="1"/>
  <c r="U196" i="68"/>
  <c r="V196" i="68" s="1"/>
  <c r="S196" i="68" s="1"/>
  <c r="T197" i="68" s="1"/>
  <c r="C121" i="71"/>
  <c r="B120" i="71"/>
  <c r="C121" i="73"/>
  <c r="B121" i="73"/>
  <c r="AM358" i="17"/>
  <c r="AN358" i="17"/>
  <c r="AJ360" i="16"/>
  <c r="AN359" i="16"/>
  <c r="AM359" i="16"/>
  <c r="AK359" i="16"/>
  <c r="AJ360" i="17"/>
  <c r="AK359" i="17"/>
  <c r="AM361" i="28"/>
  <c r="AJ362" i="28"/>
  <c r="AN361" i="28"/>
  <c r="AK361" i="28"/>
  <c r="B122" i="73" a="1"/>
  <c r="B121" i="71" a="1"/>
  <c r="M52" i="71" a="1"/>
  <c r="C122" i="73" a="1"/>
  <c r="C122" i="71" a="1"/>
  <c r="U171" i="70" a="1"/>
  <c r="U197" i="68" a="1"/>
  <c r="M52" i="71" l="1"/>
  <c r="N52" i="71" s="1"/>
  <c r="U197" i="68"/>
  <c r="V197" i="68" s="1"/>
  <c r="S197" i="68" s="1"/>
  <c r="T198" i="68" s="1"/>
  <c r="U171" i="70"/>
  <c r="V171" i="70" s="1"/>
  <c r="S171" i="70" s="1"/>
  <c r="T172" i="70" s="1"/>
  <c r="B121" i="71"/>
  <c r="C122" i="71"/>
  <c r="C122" i="73"/>
  <c r="B122" i="73"/>
  <c r="AM359" i="17"/>
  <c r="AN359" i="17"/>
  <c r="AK360" i="16"/>
  <c r="AJ361" i="16"/>
  <c r="AN360" i="16"/>
  <c r="AM360" i="16"/>
  <c r="AK360" i="17"/>
  <c r="AJ361" i="17"/>
  <c r="AK362" i="28"/>
  <c r="AJ363" i="28"/>
  <c r="AN362" i="28"/>
  <c r="AM362" i="28"/>
  <c r="B122" i="71" a="1"/>
  <c r="C123" i="73" a="1"/>
  <c r="B123" i="73" a="1"/>
  <c r="C123" i="71" a="1"/>
  <c r="U198" i="68" a="1"/>
  <c r="K52" i="71" l="1"/>
  <c r="U198" i="68"/>
  <c r="V198" i="68" s="1"/>
  <c r="S198" i="68" s="1"/>
  <c r="T199" i="68" s="1"/>
  <c r="C123" i="71"/>
  <c r="B122" i="71"/>
  <c r="B123" i="73"/>
  <c r="C123" i="73"/>
  <c r="AM360" i="17"/>
  <c r="AN360" i="17"/>
  <c r="AM361" i="16"/>
  <c r="AK361" i="16"/>
  <c r="AJ362" i="16"/>
  <c r="AN361" i="16"/>
  <c r="AK361" i="17"/>
  <c r="AJ362" i="17"/>
  <c r="AM363" i="28"/>
  <c r="AK363" i="28"/>
  <c r="AN363" i="28"/>
  <c r="AJ364" i="28"/>
  <c r="B124" i="73" a="1"/>
  <c r="U199" i="68" a="1"/>
  <c r="U172" i="70" a="1"/>
  <c r="C124" i="73" a="1"/>
  <c r="B123" i="71" a="1"/>
  <c r="C124" i="71" a="1"/>
  <c r="L53" i="71" l="1"/>
  <c r="U199" i="68"/>
  <c r="V199" i="68" s="1"/>
  <c r="S199" i="68" s="1"/>
  <c r="T200" i="68" s="1"/>
  <c r="U172" i="70"/>
  <c r="V172" i="70" s="1"/>
  <c r="S172" i="70" s="1"/>
  <c r="T173" i="70" s="1"/>
  <c r="B123" i="71"/>
  <c r="C124" i="71"/>
  <c r="B124" i="73"/>
  <c r="C124" i="73"/>
  <c r="AN361" i="17"/>
  <c r="AM361" i="17"/>
  <c r="AN362" i="16"/>
  <c r="AM362" i="16"/>
  <c r="AK362" i="16"/>
  <c r="AJ363" i="16"/>
  <c r="AK362" i="17"/>
  <c r="AJ363" i="17"/>
  <c r="AK364" i="28"/>
  <c r="AN364" i="28"/>
  <c r="AM364" i="28"/>
  <c r="AJ365" i="28"/>
  <c r="B125" i="73" a="1"/>
  <c r="M53" i="71" a="1"/>
  <c r="C125" i="71" a="1"/>
  <c r="U200" i="68" a="1"/>
  <c r="B124" i="71" a="1"/>
  <c r="C125" i="73" a="1"/>
  <c r="M53" i="71" l="1"/>
  <c r="N53" i="71" s="1"/>
  <c r="U200" i="68"/>
  <c r="V200" i="68" s="1"/>
  <c r="S200" i="68" s="1"/>
  <c r="T201" i="68" s="1"/>
  <c r="B124" i="71"/>
  <c r="C125" i="71"/>
  <c r="C125" i="73"/>
  <c r="B125" i="73"/>
  <c r="AM362" i="17"/>
  <c r="AN362" i="17"/>
  <c r="AJ364" i="16"/>
  <c r="AN363" i="16"/>
  <c r="AM363" i="16"/>
  <c r="AK363" i="16"/>
  <c r="AJ364" i="17"/>
  <c r="AK363" i="17"/>
  <c r="AM365" i="28"/>
  <c r="AJ366" i="28"/>
  <c r="AN365" i="28"/>
  <c r="AK365" i="28"/>
  <c r="B125" i="71" a="1"/>
  <c r="U201" i="68" a="1"/>
  <c r="C126" i="73" a="1"/>
  <c r="U173" i="70" a="1"/>
  <c r="B126" i="73" a="1"/>
  <c r="C126" i="71" a="1"/>
  <c r="K53" i="71" l="1"/>
  <c r="U201" i="68"/>
  <c r="V201" i="68" s="1"/>
  <c r="S201" i="68" s="1"/>
  <c r="T202" i="68" s="1"/>
  <c r="U173" i="70"/>
  <c r="V173" i="70" s="1"/>
  <c r="S173" i="70" s="1"/>
  <c r="T174" i="70" s="1"/>
  <c r="B125" i="71"/>
  <c r="C126" i="71"/>
  <c r="C126" i="73"/>
  <c r="B126" i="73"/>
  <c r="AM363" i="17"/>
  <c r="AN363" i="17"/>
  <c r="AK364" i="16"/>
  <c r="AJ365" i="16"/>
  <c r="AN364" i="16"/>
  <c r="AM364" i="16"/>
  <c r="AK364" i="17"/>
  <c r="AJ365" i="17"/>
  <c r="AK366" i="28"/>
  <c r="AJ367" i="28"/>
  <c r="AM366" i="28"/>
  <c r="AN366" i="28"/>
  <c r="C127" i="71" a="1"/>
  <c r="C127" i="73" a="1"/>
  <c r="B127" i="73" a="1"/>
  <c r="B126" i="71" a="1"/>
  <c r="U202" i="68" a="1"/>
  <c r="L54" i="71" l="1"/>
  <c r="U202" i="68"/>
  <c r="V202" i="68" s="1"/>
  <c r="S202" i="68" s="1"/>
  <c r="T203" i="68" s="1"/>
  <c r="B126" i="71"/>
  <c r="C127" i="71"/>
  <c r="B127" i="73"/>
  <c r="C127" i="73"/>
  <c r="AM364" i="17"/>
  <c r="AN364" i="17"/>
  <c r="AM365" i="16"/>
  <c r="AK365" i="16"/>
  <c r="AJ366" i="16"/>
  <c r="AN365" i="16"/>
  <c r="AK365" i="17"/>
  <c r="AJ366" i="17"/>
  <c r="AM367" i="28"/>
  <c r="AK367" i="28"/>
  <c r="AJ368" i="28"/>
  <c r="AN367" i="28"/>
  <c r="U203" i="68" a="1"/>
  <c r="B127" i="71" a="1"/>
  <c r="U174" i="70" a="1"/>
  <c r="B128" i="73" a="1"/>
  <c r="C128" i="71" a="1"/>
  <c r="C128" i="73" a="1"/>
  <c r="M54" i="71" a="1"/>
  <c r="M54" i="71" l="1"/>
  <c r="N54" i="71" s="1"/>
  <c r="U203" i="68"/>
  <c r="V203" i="68" s="1"/>
  <c r="S203" i="68" s="1"/>
  <c r="T204" i="68" s="1"/>
  <c r="U174" i="70"/>
  <c r="V174" i="70" s="1"/>
  <c r="S174" i="70" s="1"/>
  <c r="T175" i="70" s="1"/>
  <c r="B127" i="71"/>
  <c r="C128" i="71"/>
  <c r="B128" i="73"/>
  <c r="C128" i="73"/>
  <c r="AN365" i="17"/>
  <c r="AM365" i="17"/>
  <c r="AN366" i="16"/>
  <c r="AM366" i="16"/>
  <c r="AK366" i="16"/>
  <c r="AJ367" i="16"/>
  <c r="AK366" i="17"/>
  <c r="AJ367" i="17"/>
  <c r="AK368" i="28"/>
  <c r="AN368" i="28"/>
  <c r="AM368" i="28"/>
  <c r="AJ369" i="28"/>
  <c r="C129" i="73" a="1"/>
  <c r="C129" i="71" a="1"/>
  <c r="B128" i="71" a="1"/>
  <c r="U204" i="68" a="1"/>
  <c r="B129" i="73" a="1"/>
  <c r="K54" i="71" l="1"/>
  <c r="U204" i="68"/>
  <c r="V204" i="68" s="1"/>
  <c r="S204" i="68" s="1"/>
  <c r="T205" i="68" s="1"/>
  <c r="B128" i="71"/>
  <c r="C129" i="71"/>
  <c r="B129" i="73"/>
  <c r="C129" i="73"/>
  <c r="AM366" i="17"/>
  <c r="AN366" i="17"/>
  <c r="AJ368" i="16"/>
  <c r="AN367" i="16"/>
  <c r="AM367" i="16"/>
  <c r="AK367" i="16"/>
  <c r="AJ368" i="17"/>
  <c r="AK367" i="17"/>
  <c r="AM369" i="28"/>
  <c r="AJ370" i="28"/>
  <c r="AK369" i="28"/>
  <c r="AN369" i="28"/>
  <c r="B130" i="73" a="1"/>
  <c r="U175" i="70" a="1"/>
  <c r="C130" i="71" a="1"/>
  <c r="C130" i="73" a="1"/>
  <c r="U205" i="68" a="1"/>
  <c r="B129" i="71" a="1"/>
  <c r="L55" i="71" l="1"/>
  <c r="U205" i="68"/>
  <c r="V205" i="68" s="1"/>
  <c r="S205" i="68" s="1"/>
  <c r="T206" i="68" s="1"/>
  <c r="U175" i="70"/>
  <c r="V175" i="70" s="1"/>
  <c r="S175" i="70" s="1"/>
  <c r="T176" i="70" s="1"/>
  <c r="B129" i="71"/>
  <c r="C130" i="71"/>
  <c r="C130" i="73"/>
  <c r="B130" i="73"/>
  <c r="AM367" i="17"/>
  <c r="AN367" i="17"/>
  <c r="AK368" i="16"/>
  <c r="AJ369" i="16"/>
  <c r="AN368" i="16"/>
  <c r="AM368" i="16"/>
  <c r="AK368" i="17"/>
  <c r="AJ369" i="17"/>
  <c r="AK370" i="28"/>
  <c r="AJ371" i="28"/>
  <c r="AN370" i="28"/>
  <c r="AM370" i="28"/>
  <c r="B130" i="71" a="1"/>
  <c r="M55" i="71" a="1"/>
  <c r="C131" i="73" a="1"/>
  <c r="B131" i="73" a="1"/>
  <c r="U206" i="68" a="1"/>
  <c r="C131" i="71" a="1"/>
  <c r="M55" i="71" l="1"/>
  <c r="N55" i="71" s="1"/>
  <c r="U206" i="68"/>
  <c r="V206" i="68" s="1"/>
  <c r="S206" i="68" s="1"/>
  <c r="T207" i="68" s="1"/>
  <c r="B130" i="71"/>
  <c r="C131" i="71"/>
  <c r="B131" i="73"/>
  <c r="C131" i="73"/>
  <c r="AM368" i="17"/>
  <c r="AN368" i="17"/>
  <c r="AM369" i="16"/>
  <c r="AK369" i="16"/>
  <c r="AJ370" i="16"/>
  <c r="AN369" i="16"/>
  <c r="AK369" i="17"/>
  <c r="AJ370" i="17"/>
  <c r="AM371" i="28"/>
  <c r="AK371" i="28"/>
  <c r="AN371" i="28"/>
  <c r="AJ372" i="28"/>
  <c r="U176" i="70" a="1"/>
  <c r="C132" i="71" a="1"/>
  <c r="B131" i="71" a="1"/>
  <c r="B132" i="73" a="1"/>
  <c r="U207" i="68" a="1"/>
  <c r="C132" i="73" a="1"/>
  <c r="K55" i="71" l="1"/>
  <c r="U207" i="68"/>
  <c r="V207" i="68" s="1"/>
  <c r="S207" i="68" s="1"/>
  <c r="T208" i="68" s="1"/>
  <c r="U176" i="70"/>
  <c r="V176" i="70" s="1"/>
  <c r="S176" i="70" s="1"/>
  <c r="T177" i="70" s="1"/>
  <c r="B131" i="71"/>
  <c r="C132" i="71"/>
  <c r="B132" i="73"/>
  <c r="C132" i="73"/>
  <c r="AN369" i="17"/>
  <c r="AM369" i="17"/>
  <c r="AN370" i="16"/>
  <c r="AM370" i="16"/>
  <c r="AK370" i="16"/>
  <c r="AJ371" i="16"/>
  <c r="AK370" i="17"/>
  <c r="AJ371" i="17"/>
  <c r="AK372" i="28"/>
  <c r="AN372" i="28"/>
  <c r="AM372" i="28"/>
  <c r="AJ373" i="28"/>
  <c r="C133" i="73" a="1"/>
  <c r="U208" i="68" a="1"/>
  <c r="C133" i="71" a="1"/>
  <c r="B132" i="71" a="1"/>
  <c r="B133" i="73" a="1"/>
  <c r="L56" i="71" l="1"/>
  <c r="U208" i="68"/>
  <c r="V208" i="68" s="1"/>
  <c r="S208" i="68" s="1"/>
  <c r="T209" i="68" s="1"/>
  <c r="B132" i="71"/>
  <c r="C133" i="71"/>
  <c r="C133" i="73"/>
  <c r="B133" i="73"/>
  <c r="AM370" i="17"/>
  <c r="AN370" i="17"/>
  <c r="AJ372" i="16"/>
  <c r="AN371" i="16"/>
  <c r="AM371" i="16"/>
  <c r="AK371" i="16"/>
  <c r="AJ372" i="17"/>
  <c r="AK371" i="17"/>
  <c r="AM373" i="28"/>
  <c r="AJ374" i="28"/>
  <c r="AN373" i="28"/>
  <c r="AK373" i="28"/>
  <c r="U209" i="68" a="1"/>
  <c r="M56" i="71" a="1"/>
  <c r="C134" i="73" a="1"/>
  <c r="U177" i="70" a="1"/>
  <c r="C134" i="71" a="1"/>
  <c r="B134" i="73" a="1"/>
  <c r="B133" i="71" a="1"/>
  <c r="M56" i="71" l="1"/>
  <c r="N56" i="71" s="1"/>
  <c r="U209" i="68"/>
  <c r="V209" i="68" s="1"/>
  <c r="S209" i="68" s="1"/>
  <c r="T210" i="68" s="1"/>
  <c r="U177" i="70"/>
  <c r="V177" i="70" s="1"/>
  <c r="S177" i="70" s="1"/>
  <c r="T178" i="70" s="1"/>
  <c r="B133" i="71"/>
  <c r="C134" i="71"/>
  <c r="C134" i="73"/>
  <c r="B134" i="73"/>
  <c r="AM371" i="17"/>
  <c r="AN371" i="17"/>
  <c r="AK372" i="16"/>
  <c r="AJ373" i="16"/>
  <c r="AN372" i="16"/>
  <c r="AM372" i="16"/>
  <c r="AK372" i="17"/>
  <c r="AJ373" i="17"/>
  <c r="AK374" i="28"/>
  <c r="AM374" i="28"/>
  <c r="AN374" i="28"/>
  <c r="AJ375" i="28"/>
  <c r="C135" i="73" a="1"/>
  <c r="B134" i="71" a="1"/>
  <c r="U210" i="68" a="1"/>
  <c r="C135" i="71" a="1"/>
  <c r="B135" i="73" a="1"/>
  <c r="K56" i="71" l="1"/>
  <c r="U210" i="68"/>
  <c r="V210" i="68" s="1"/>
  <c r="S210" i="68" s="1"/>
  <c r="T211" i="68" s="1"/>
  <c r="B134" i="71"/>
  <c r="C135" i="71"/>
  <c r="B135" i="73"/>
  <c r="C135" i="73"/>
  <c r="AM372" i="17"/>
  <c r="AN372" i="17"/>
  <c r="AM373" i="16"/>
  <c r="AK373" i="16"/>
  <c r="AJ374" i="16"/>
  <c r="AN373" i="16"/>
  <c r="AK373" i="17"/>
  <c r="AJ374" i="17"/>
  <c r="AM375" i="28"/>
  <c r="AK375" i="28"/>
  <c r="AJ376" i="28"/>
  <c r="AN375" i="28"/>
  <c r="B135" i="71" a="1"/>
  <c r="U178" i="70" a="1"/>
  <c r="B136" i="73" a="1"/>
  <c r="C136" i="73" a="1"/>
  <c r="C136" i="71" a="1"/>
  <c r="U211" i="68" a="1"/>
  <c r="L57" i="71" l="1"/>
  <c r="U211" i="68"/>
  <c r="V211" i="68" s="1"/>
  <c r="S211" i="68" s="1"/>
  <c r="T212" i="68" s="1"/>
  <c r="U178" i="70"/>
  <c r="V178" i="70" s="1"/>
  <c r="S178" i="70" s="1"/>
  <c r="T179" i="70" s="1"/>
  <c r="B135" i="71"/>
  <c r="C136" i="71"/>
  <c r="B136" i="73"/>
  <c r="C136" i="73"/>
  <c r="AN373" i="17"/>
  <c r="AM373" i="17"/>
  <c r="AN374" i="16"/>
  <c r="AM374" i="16"/>
  <c r="AK374" i="16"/>
  <c r="AJ375" i="16"/>
  <c r="AK374" i="17"/>
  <c r="AJ375" i="17"/>
  <c r="AK376" i="28"/>
  <c r="AN376" i="28"/>
  <c r="AM376" i="28"/>
  <c r="AJ377" i="28"/>
  <c r="U212" i="68" a="1"/>
  <c r="M57" i="71" a="1"/>
  <c r="C137" i="73" a="1"/>
  <c r="B137" i="73" a="1"/>
  <c r="B136" i="71" a="1"/>
  <c r="C137" i="71" a="1"/>
  <c r="M57" i="71" l="1"/>
  <c r="N57" i="71" s="1"/>
  <c r="U212" i="68"/>
  <c r="V212" i="68" s="1"/>
  <c r="S212" i="68" s="1"/>
  <c r="T213" i="68" s="1"/>
  <c r="C137" i="71"/>
  <c r="B136" i="71"/>
  <c r="C137" i="73"/>
  <c r="B137" i="73"/>
  <c r="AM374" i="17"/>
  <c r="AN374" i="17"/>
  <c r="AJ376" i="16"/>
  <c r="AN375" i="16"/>
  <c r="AM375" i="16"/>
  <c r="AK375" i="16"/>
  <c r="AJ376" i="17"/>
  <c r="AK375" i="17"/>
  <c r="AM377" i="28"/>
  <c r="AJ378" i="28"/>
  <c r="AK377" i="28"/>
  <c r="AN377" i="28"/>
  <c r="C138" i="71" a="1"/>
  <c r="B138" i="73" a="1"/>
  <c r="B137" i="71" a="1"/>
  <c r="U179" i="70" a="1"/>
  <c r="U213" i="68" a="1"/>
  <c r="C138" i="73" a="1"/>
  <c r="K57" i="71" l="1"/>
  <c r="U213" i="68"/>
  <c r="V213" i="68" s="1"/>
  <c r="S213" i="68" s="1"/>
  <c r="T214" i="68" s="1"/>
  <c r="U179" i="70"/>
  <c r="V179" i="70" s="1"/>
  <c r="S179" i="70" s="1"/>
  <c r="T180" i="70" s="1"/>
  <c r="B137" i="71"/>
  <c r="C138" i="71"/>
  <c r="C138" i="73"/>
  <c r="B138" i="73"/>
  <c r="AM375" i="17"/>
  <c r="AN375" i="17"/>
  <c r="AK376" i="16"/>
  <c r="AJ377" i="16"/>
  <c r="AN376" i="16"/>
  <c r="AM376" i="16"/>
  <c r="AK376" i="17"/>
  <c r="AJ377" i="17"/>
  <c r="AK378" i="28"/>
  <c r="AJ379" i="28"/>
  <c r="AN378" i="28"/>
  <c r="AM378" i="28"/>
  <c r="U214" i="68" a="1"/>
  <c r="B138" i="71" a="1"/>
  <c r="C139" i="73" a="1"/>
  <c r="B139" i="73" a="1"/>
  <c r="C139" i="71" a="1"/>
  <c r="L58" i="71" l="1"/>
  <c r="U214" i="68"/>
  <c r="V214" i="68" s="1"/>
  <c r="S214" i="68" s="1"/>
  <c r="T215" i="68" s="1"/>
  <c r="B138" i="71"/>
  <c r="C139" i="71"/>
  <c r="B139" i="73"/>
  <c r="C139" i="73"/>
  <c r="AM376" i="17"/>
  <c r="AN376" i="17"/>
  <c r="AM377" i="16"/>
  <c r="AK377" i="16"/>
  <c r="AJ378" i="16"/>
  <c r="AN377" i="16"/>
  <c r="AK377" i="17"/>
  <c r="AJ378" i="17"/>
  <c r="AM379" i="28"/>
  <c r="AK379" i="28"/>
  <c r="AN379" i="28"/>
  <c r="AJ380" i="28"/>
  <c r="U215" i="68" a="1"/>
  <c r="C140" i="73" a="1"/>
  <c r="U180" i="70" a="1"/>
  <c r="C140" i="71" a="1"/>
  <c r="B140" i="73" a="1"/>
  <c r="B139" i="71" a="1"/>
  <c r="M58" i="71" a="1"/>
  <c r="M58" i="71" l="1"/>
  <c r="N58" i="71" s="1"/>
  <c r="U215" i="68"/>
  <c r="V215" i="68" s="1"/>
  <c r="S215" i="68" s="1"/>
  <c r="T216" i="68" s="1"/>
  <c r="U180" i="70"/>
  <c r="V180" i="70" s="1"/>
  <c r="S180" i="70" s="1"/>
  <c r="T181" i="70" s="1"/>
  <c r="C140" i="71"/>
  <c r="B139" i="71"/>
  <c r="B140" i="73"/>
  <c r="C140" i="73"/>
  <c r="AN377" i="17"/>
  <c r="AM377" i="17"/>
  <c r="AN378" i="16"/>
  <c r="AM378" i="16"/>
  <c r="AK378" i="16"/>
  <c r="AJ379" i="16"/>
  <c r="AK378" i="17"/>
  <c r="AJ379" i="17"/>
  <c r="AK380" i="28"/>
  <c r="AN380" i="28"/>
  <c r="AM380" i="28"/>
  <c r="AJ381" i="28"/>
  <c r="C141" i="71" a="1"/>
  <c r="B140" i="71" a="1"/>
  <c r="B141" i="73" a="1"/>
  <c r="C141" i="73" a="1"/>
  <c r="U216" i="68" a="1"/>
  <c r="K58" i="71" l="1"/>
  <c r="U216" i="68"/>
  <c r="V216" i="68" s="1"/>
  <c r="S216" i="68" s="1"/>
  <c r="T217" i="68" s="1"/>
  <c r="B140" i="71"/>
  <c r="C141" i="71"/>
  <c r="B141" i="73"/>
  <c r="C141" i="73"/>
  <c r="AM378" i="17"/>
  <c r="AN378" i="17"/>
  <c r="AJ380" i="16"/>
  <c r="AN379" i="16"/>
  <c r="AM379" i="16"/>
  <c r="AK379" i="16"/>
  <c r="AJ380" i="17"/>
  <c r="AK379" i="17"/>
  <c r="AM381" i="28"/>
  <c r="AJ382" i="28"/>
  <c r="AN381" i="28"/>
  <c r="AK381" i="28"/>
  <c r="U217" i="68" a="1"/>
  <c r="B141" i="71" a="1"/>
  <c r="C142" i="73" a="1"/>
  <c r="C142" i="71" a="1"/>
  <c r="B142" i="73" a="1"/>
  <c r="U181" i="70" a="1"/>
  <c r="L59" i="71" l="1"/>
  <c r="U217" i="68"/>
  <c r="V217" i="68" s="1"/>
  <c r="S217" i="68" s="1"/>
  <c r="T218" i="68" s="1"/>
  <c r="U181" i="70"/>
  <c r="V181" i="70" s="1"/>
  <c r="S181" i="70" s="1"/>
  <c r="T182" i="70" s="1"/>
  <c r="B141" i="71"/>
  <c r="C142" i="71"/>
  <c r="C142" i="73"/>
  <c r="B142" i="73"/>
  <c r="AM379" i="17"/>
  <c r="AN379" i="17"/>
  <c r="AK380" i="16"/>
  <c r="AJ381" i="16"/>
  <c r="AN380" i="16"/>
  <c r="AM380" i="16"/>
  <c r="AK380" i="17"/>
  <c r="AJ381" i="17"/>
  <c r="AK382" i="28"/>
  <c r="AM382" i="28"/>
  <c r="AJ383" i="28"/>
  <c r="AN382" i="28"/>
  <c r="B143" i="73" a="1"/>
  <c r="C143" i="71" a="1"/>
  <c r="B142" i="71" a="1"/>
  <c r="M59" i="71" a="1"/>
  <c r="C143" i="73" a="1"/>
  <c r="U218" i="68" a="1"/>
  <c r="M59" i="71" l="1"/>
  <c r="N59" i="71" s="1"/>
  <c r="U218" i="68"/>
  <c r="V218" i="68" s="1"/>
  <c r="S218" i="68" s="1"/>
  <c r="T219" i="68" s="1"/>
  <c r="C143" i="71"/>
  <c r="B142" i="71"/>
  <c r="B143" i="73"/>
  <c r="C143" i="73"/>
  <c r="AM380" i="17"/>
  <c r="AN380" i="17"/>
  <c r="AM381" i="16"/>
  <c r="AK381" i="16"/>
  <c r="AJ382" i="16"/>
  <c r="AN381" i="16"/>
  <c r="AK381" i="17"/>
  <c r="AJ382" i="17"/>
  <c r="AM383" i="28"/>
  <c r="AK383" i="28"/>
  <c r="AJ384" i="28"/>
  <c r="AN383" i="28"/>
  <c r="B144" i="73" a="1"/>
  <c r="C144" i="73" a="1"/>
  <c r="C144" i="71" a="1"/>
  <c r="U182" i="70" a="1"/>
  <c r="B143" i="71" a="1"/>
  <c r="U219" i="68" a="1"/>
  <c r="K59" i="71" l="1"/>
  <c r="U219" i="68"/>
  <c r="V219" i="68" s="1"/>
  <c r="S219" i="68" s="1"/>
  <c r="T220" i="68" s="1"/>
  <c r="U182" i="70"/>
  <c r="V182" i="70" s="1"/>
  <c r="S182" i="70" s="1"/>
  <c r="T183" i="70" s="1"/>
  <c r="B143" i="71"/>
  <c r="C144" i="71"/>
  <c r="B144" i="73"/>
  <c r="C144" i="73"/>
  <c r="AN381" i="17"/>
  <c r="AM381" i="17"/>
  <c r="AN382" i="16"/>
  <c r="AM382" i="16"/>
  <c r="AK382" i="16"/>
  <c r="AJ383" i="16"/>
  <c r="AK382" i="17"/>
  <c r="AJ383" i="17"/>
  <c r="AK384" i="28"/>
  <c r="AN384" i="28"/>
  <c r="AM384" i="28"/>
  <c r="AJ385" i="28"/>
  <c r="C145" i="71" a="1"/>
  <c r="B144" i="71" a="1"/>
  <c r="C145" i="73" a="1"/>
  <c r="U220" i="68" a="1"/>
  <c r="B145" i="73" a="1"/>
  <c r="L60" i="71" l="1"/>
  <c r="U220" i="68"/>
  <c r="V220" i="68" s="1"/>
  <c r="S220" i="68" s="1"/>
  <c r="T221" i="68" s="1"/>
  <c r="B144" i="71"/>
  <c r="C145" i="71"/>
  <c r="C145" i="73"/>
  <c r="B145" i="73"/>
  <c r="AM382" i="17"/>
  <c r="AN382" i="17"/>
  <c r="AJ384" i="16"/>
  <c r="AN383" i="16"/>
  <c r="AM383" i="16"/>
  <c r="AK383" i="16"/>
  <c r="AJ384" i="17"/>
  <c r="AK383" i="17"/>
  <c r="AM385" i="28"/>
  <c r="AJ386" i="28"/>
  <c r="AK385" i="28"/>
  <c r="AN385" i="28"/>
  <c r="B146" i="73" a="1"/>
  <c r="C146" i="71" a="1"/>
  <c r="B145" i="71" a="1"/>
  <c r="U183" i="70" a="1"/>
  <c r="C146" i="73" a="1"/>
  <c r="U221" i="68" a="1"/>
  <c r="M60" i="71" a="1"/>
  <c r="M60" i="71" l="1"/>
  <c r="N60" i="71" s="1"/>
  <c r="U221" i="68"/>
  <c r="V221" i="68" s="1"/>
  <c r="S221" i="68" s="1"/>
  <c r="T222" i="68" s="1"/>
  <c r="U183" i="70"/>
  <c r="V183" i="70" s="1"/>
  <c r="S183" i="70" s="1"/>
  <c r="T184" i="70" s="1"/>
  <c r="C146" i="71"/>
  <c r="B145" i="71"/>
  <c r="C146" i="73"/>
  <c r="B146" i="73"/>
  <c r="AM383" i="17"/>
  <c r="AN383" i="17"/>
  <c r="AK384" i="16"/>
  <c r="AJ385" i="16"/>
  <c r="AN384" i="16"/>
  <c r="AM384" i="16"/>
  <c r="AK384" i="17"/>
  <c r="AJ385" i="17"/>
  <c r="AK386" i="28"/>
  <c r="AJ387" i="28"/>
  <c r="AN386" i="28"/>
  <c r="AM386" i="28"/>
  <c r="B147" i="73" a="1"/>
  <c r="C147" i="73" a="1"/>
  <c r="U222" i="68" a="1"/>
  <c r="C147" i="71" a="1"/>
  <c r="B146" i="71" a="1"/>
  <c r="K60" i="71" l="1"/>
  <c r="U222" i="68"/>
  <c r="V222" i="68" s="1"/>
  <c r="S222" i="68" s="1"/>
  <c r="T223" i="68" s="1"/>
  <c r="C147" i="71"/>
  <c r="B146" i="71"/>
  <c r="B147" i="73"/>
  <c r="C147" i="73"/>
  <c r="AM384" i="17"/>
  <c r="AN384" i="17"/>
  <c r="AM385" i="16"/>
  <c r="AK385" i="16"/>
  <c r="AJ386" i="16"/>
  <c r="AN385" i="16"/>
  <c r="AK385" i="17"/>
  <c r="AJ386" i="17"/>
  <c r="AM387" i="28"/>
  <c r="AK387" i="28"/>
  <c r="AN387" i="28"/>
  <c r="AJ388" i="28"/>
  <c r="B148" i="73" a="1"/>
  <c r="C148" i="73" a="1"/>
  <c r="B147" i="71" a="1"/>
  <c r="U184" i="70" a="1"/>
  <c r="U223" i="68" a="1"/>
  <c r="C148" i="71" a="1"/>
  <c r="L61" i="71" l="1"/>
  <c r="U223" i="68"/>
  <c r="V223" i="68" s="1"/>
  <c r="S223" i="68" s="1"/>
  <c r="T224" i="68" s="1"/>
  <c r="U184" i="70"/>
  <c r="V184" i="70" s="1"/>
  <c r="S184" i="70" s="1"/>
  <c r="T185" i="70" s="1"/>
  <c r="B147" i="71"/>
  <c r="C148" i="71"/>
  <c r="C148" i="73"/>
  <c r="B148" i="73"/>
  <c r="AN385" i="17"/>
  <c r="AM385" i="17"/>
  <c r="AN386" i="16"/>
  <c r="AM386" i="16"/>
  <c r="AK386" i="16"/>
  <c r="AJ387" i="16"/>
  <c r="AK386" i="17"/>
  <c r="AJ387" i="17"/>
  <c r="AK388" i="28"/>
  <c r="AN388" i="28"/>
  <c r="AM388" i="28"/>
  <c r="AJ389" i="28"/>
  <c r="C149" i="71" a="1"/>
  <c r="B148" i="71" a="1"/>
  <c r="U224" i="68" a="1"/>
  <c r="B149" i="73" a="1"/>
  <c r="C149" i="73" a="1"/>
  <c r="M61" i="71" a="1"/>
  <c r="M61" i="71" l="1"/>
  <c r="N61" i="71" s="1"/>
  <c r="U224" i="68"/>
  <c r="V224" i="68" s="1"/>
  <c r="S224" i="68" s="1"/>
  <c r="T225" i="68" s="1"/>
  <c r="B148" i="71"/>
  <c r="C149" i="71"/>
  <c r="C149" i="73"/>
  <c r="B149" i="73"/>
  <c r="AM386" i="17"/>
  <c r="AN386" i="17"/>
  <c r="AJ388" i="16"/>
  <c r="AN387" i="16"/>
  <c r="AM387" i="16"/>
  <c r="AK387" i="16"/>
  <c r="AJ388" i="17"/>
  <c r="AK387" i="17"/>
  <c r="AM389" i="28"/>
  <c r="AJ390" i="28"/>
  <c r="AN389" i="28"/>
  <c r="AK389" i="28"/>
  <c r="C150" i="73" a="1"/>
  <c r="C150" i="71" a="1"/>
  <c r="B149" i="71" a="1"/>
  <c r="U185" i="70" a="1"/>
  <c r="B150" i="73" a="1"/>
  <c r="U225" i="68" a="1"/>
  <c r="K61" i="71" l="1"/>
  <c r="U225" i="68"/>
  <c r="V225" i="68" s="1"/>
  <c r="S225" i="68" s="1"/>
  <c r="T226" i="68" s="1"/>
  <c r="U185" i="70"/>
  <c r="V185" i="70" s="1"/>
  <c r="S185" i="70" s="1"/>
  <c r="T186" i="70" s="1"/>
  <c r="B149" i="71"/>
  <c r="C150" i="71"/>
  <c r="C150" i="73"/>
  <c r="B150" i="73"/>
  <c r="AM387" i="17"/>
  <c r="AN387" i="17"/>
  <c r="AK388" i="16"/>
  <c r="AJ389" i="16"/>
  <c r="AN388" i="16"/>
  <c r="AM388" i="16"/>
  <c r="AK388" i="17"/>
  <c r="AJ389" i="17"/>
  <c r="AK390" i="28"/>
  <c r="AM390" i="28"/>
  <c r="AJ391" i="28"/>
  <c r="AN390" i="28"/>
  <c r="B150" i="71" a="1"/>
  <c r="C151" i="73" a="1"/>
  <c r="U226" i="68" a="1"/>
  <c r="B151" i="73" a="1"/>
  <c r="C151" i="71" a="1"/>
  <c r="L62" i="71" l="1"/>
  <c r="U226" i="68"/>
  <c r="V226" i="68" s="1"/>
  <c r="S226" i="68" s="1"/>
  <c r="T227" i="68" s="1"/>
  <c r="B150" i="71"/>
  <c r="C151" i="71"/>
  <c r="B151" i="73"/>
  <c r="C151" i="73"/>
  <c r="AM388" i="17"/>
  <c r="AN388" i="17"/>
  <c r="AM389" i="16"/>
  <c r="AK389" i="16"/>
  <c r="AJ390" i="16"/>
  <c r="AN389" i="16"/>
  <c r="AK389" i="17"/>
  <c r="AJ390" i="17"/>
  <c r="AM391" i="28"/>
  <c r="AK391" i="28"/>
  <c r="AJ392" i="28"/>
  <c r="AN391" i="28"/>
  <c r="B151" i="71" a="1"/>
  <c r="U227" i="68" a="1"/>
  <c r="M62" i="71" a="1"/>
  <c r="U186" i="70" a="1"/>
  <c r="C152" i="73" a="1"/>
  <c r="C152" i="71" a="1"/>
  <c r="B152" i="73" a="1"/>
  <c r="M62" i="71" l="1"/>
  <c r="N62" i="71" s="1"/>
  <c r="U227" i="68"/>
  <c r="V227" i="68" s="1"/>
  <c r="S227" i="68" s="1"/>
  <c r="T228" i="68" s="1"/>
  <c r="U186" i="70"/>
  <c r="V186" i="70" s="1"/>
  <c r="S186" i="70" s="1"/>
  <c r="T187" i="70" s="1"/>
  <c r="B151" i="71"/>
  <c r="C152" i="71"/>
  <c r="C152" i="73"/>
  <c r="B152" i="73"/>
  <c r="AN389" i="17"/>
  <c r="AM389" i="17"/>
  <c r="AN390" i="16"/>
  <c r="AM390" i="16"/>
  <c r="AK390" i="16"/>
  <c r="AJ391" i="16"/>
  <c r="AK390" i="17"/>
  <c r="AJ391" i="17"/>
  <c r="AK392" i="28"/>
  <c r="AN392" i="28"/>
  <c r="AM392" i="28"/>
  <c r="AJ393" i="28"/>
  <c r="B152" i="71" a="1"/>
  <c r="C153" i="71" a="1"/>
  <c r="B153" i="73" a="1"/>
  <c r="U228" i="68" a="1"/>
  <c r="C153" i="73" a="1"/>
  <c r="K62" i="71" l="1"/>
  <c r="U228" i="68"/>
  <c r="V228" i="68" s="1"/>
  <c r="S228" i="68" s="1"/>
  <c r="T229" i="68" s="1"/>
  <c r="B152" i="71"/>
  <c r="C153" i="71"/>
  <c r="C153" i="73"/>
  <c r="B153" i="73"/>
  <c r="AM390" i="17"/>
  <c r="AN390" i="17"/>
  <c r="AJ392" i="16"/>
  <c r="AN391" i="16"/>
  <c r="AM391" i="16"/>
  <c r="AK391" i="16"/>
  <c r="AJ392" i="17"/>
  <c r="AK391" i="17"/>
  <c r="AM393" i="28"/>
  <c r="AJ394" i="28"/>
  <c r="AK393" i="28"/>
  <c r="AN393" i="28"/>
  <c r="B154" i="73" a="1"/>
  <c r="C154" i="73" a="1"/>
  <c r="U187" i="70" a="1"/>
  <c r="B153" i="71" a="1"/>
  <c r="C154" i="71" a="1"/>
  <c r="U229" i="68" a="1"/>
  <c r="L63" i="71" l="1"/>
  <c r="U229" i="68"/>
  <c r="V229" i="68" s="1"/>
  <c r="S229" i="68" s="1"/>
  <c r="T230" i="68" s="1"/>
  <c r="U187" i="70"/>
  <c r="V187" i="70" s="1"/>
  <c r="S187" i="70" s="1"/>
  <c r="T188" i="70" s="1"/>
  <c r="C154" i="71"/>
  <c r="B153" i="71"/>
  <c r="C154" i="73"/>
  <c r="B154" i="73"/>
  <c r="AM391" i="17"/>
  <c r="AN391" i="17"/>
  <c r="AK392" i="16"/>
  <c r="AJ393" i="16"/>
  <c r="AN392" i="16"/>
  <c r="AM392" i="16"/>
  <c r="AK392" i="17"/>
  <c r="AJ393" i="17"/>
  <c r="AK394" i="28"/>
  <c r="AJ395" i="28"/>
  <c r="AN394" i="28"/>
  <c r="AM394" i="28"/>
  <c r="C155" i="73" a="1"/>
  <c r="B155" i="73" a="1"/>
  <c r="B154" i="71" a="1"/>
  <c r="C155" i="71" a="1"/>
  <c r="M63" i="71" a="1"/>
  <c r="U230" i="68" a="1"/>
  <c r="M63" i="71" l="1"/>
  <c r="N63" i="71" s="1"/>
  <c r="U230" i="68"/>
  <c r="V230" i="68" s="1"/>
  <c r="S230" i="68" s="1"/>
  <c r="C155" i="71"/>
  <c r="B154" i="71"/>
  <c r="B155" i="73"/>
  <c r="C155" i="73"/>
  <c r="AM392" i="17"/>
  <c r="AN392" i="17"/>
  <c r="AM393" i="16"/>
  <c r="AK393" i="16"/>
  <c r="AJ394" i="16"/>
  <c r="AN393" i="16"/>
  <c r="AK393" i="17"/>
  <c r="AJ394" i="17"/>
  <c r="AM395" i="28"/>
  <c r="AK395" i="28"/>
  <c r="AN395" i="28"/>
  <c r="AJ396" i="28"/>
  <c r="B155" i="71" a="1"/>
  <c r="U188" i="70" a="1"/>
  <c r="C156" i="71" a="1"/>
  <c r="C156" i="73" a="1"/>
  <c r="B156" i="73" a="1"/>
  <c r="K63" i="71" l="1"/>
  <c r="T231" i="68"/>
  <c r="T14" i="68" s="1"/>
  <c r="S14" i="68" s="1"/>
  <c r="I155" i="27" s="1"/>
  <c r="U188" i="70"/>
  <c r="V188" i="70" s="1"/>
  <c r="S188" i="70" s="1"/>
  <c r="T189" i="70" s="1"/>
  <c r="C156" i="71"/>
  <c r="B155" i="71"/>
  <c r="B156" i="73"/>
  <c r="C156" i="73"/>
  <c r="AN393" i="17"/>
  <c r="AM393" i="17"/>
  <c r="AN394" i="16"/>
  <c r="AM394" i="16"/>
  <c r="AK394" i="16"/>
  <c r="AJ395" i="16"/>
  <c r="AK394" i="17"/>
  <c r="AJ395" i="17"/>
  <c r="AK396" i="28"/>
  <c r="AN396" i="28"/>
  <c r="AM396" i="28"/>
  <c r="AJ397" i="28"/>
  <c r="C157" i="71" a="1"/>
  <c r="C157" i="73" a="1"/>
  <c r="B157" i="73" a="1"/>
  <c r="B156" i="71" a="1"/>
  <c r="L64" i="71" l="1"/>
  <c r="B156" i="71"/>
  <c r="C157" i="71"/>
  <c r="C157" i="73"/>
  <c r="B157" i="73"/>
  <c r="AM394" i="17"/>
  <c r="AN394" i="17"/>
  <c r="AJ396" i="16"/>
  <c r="AN395" i="16"/>
  <c r="AM395" i="16"/>
  <c r="AK395" i="16"/>
  <c r="AJ396" i="17"/>
  <c r="AK395" i="17"/>
  <c r="AM397" i="28"/>
  <c r="AJ398" i="28"/>
  <c r="AN397" i="28"/>
  <c r="AK397" i="28"/>
  <c r="B158" i="73" a="1"/>
  <c r="M64" i="71" a="1"/>
  <c r="C158" i="71" a="1"/>
  <c r="B157" i="71" a="1"/>
  <c r="U231" i="68" a="1"/>
  <c r="C158" i="73" a="1"/>
  <c r="U189" i="70" a="1"/>
  <c r="U231" i="68" l="1"/>
  <c r="V231" i="68" s="1"/>
  <c r="S231" i="68" s="1"/>
  <c r="M64" i="71"/>
  <c r="N64" i="71" s="1"/>
  <c r="U189" i="70"/>
  <c r="V189" i="70" s="1"/>
  <c r="S189" i="70" s="1"/>
  <c r="T190" i="70" s="1"/>
  <c r="B157" i="71"/>
  <c r="C158" i="71"/>
  <c r="C158" i="73"/>
  <c r="B158" i="73"/>
  <c r="AM395" i="17"/>
  <c r="AN395" i="17"/>
  <c r="AK396" i="16"/>
  <c r="AJ397" i="16"/>
  <c r="AN396" i="16"/>
  <c r="AM396" i="16"/>
  <c r="AK396" i="17"/>
  <c r="AJ397" i="17"/>
  <c r="AK398" i="28"/>
  <c r="AM398" i="28"/>
  <c r="AJ399" i="28"/>
  <c r="AN398" i="28"/>
  <c r="B158" i="71" a="1"/>
  <c r="B159" i="73" a="1"/>
  <c r="C159" i="71" a="1"/>
  <c r="C159" i="73" a="1"/>
  <c r="K64" i="71" l="1"/>
  <c r="B158" i="71"/>
  <c r="C159" i="71"/>
  <c r="B159" i="73"/>
  <c r="C159" i="73"/>
  <c r="AM396" i="17"/>
  <c r="AN396" i="17"/>
  <c r="AM397" i="16"/>
  <c r="AK397" i="16"/>
  <c r="AJ398" i="16"/>
  <c r="AN397" i="16"/>
  <c r="AK397" i="17"/>
  <c r="AJ398" i="17"/>
  <c r="AM399" i="28"/>
  <c r="AK399" i="28"/>
  <c r="AJ400" i="28"/>
  <c r="AN399" i="28"/>
  <c r="U190" i="70" a="1"/>
  <c r="B159" i="71" a="1"/>
  <c r="B160" i="73" a="1"/>
  <c r="C160" i="73" a="1"/>
  <c r="C160" i="71" a="1"/>
  <c r="L65" i="71" l="1"/>
  <c r="U190" i="70"/>
  <c r="V190" i="70" s="1"/>
  <c r="S190" i="70" s="1"/>
  <c r="T191" i="70" s="1"/>
  <c r="C160" i="71"/>
  <c r="B159" i="71"/>
  <c r="B160" i="73"/>
  <c r="C160" i="73"/>
  <c r="AN397" i="17"/>
  <c r="AM397" i="17"/>
  <c r="AN398" i="16"/>
  <c r="AM398" i="16"/>
  <c r="AK398" i="16"/>
  <c r="AJ399" i="16"/>
  <c r="AK398" i="17"/>
  <c r="AJ399" i="17"/>
  <c r="AK400" i="28"/>
  <c r="AN400" i="28"/>
  <c r="AM400" i="28"/>
  <c r="AJ401" i="28"/>
  <c r="M65" i="71" a="1"/>
  <c r="B161" i="73" a="1"/>
  <c r="B160" i="71" a="1"/>
  <c r="C161" i="71" a="1"/>
  <c r="C161" i="73" a="1"/>
  <c r="M65" i="71" l="1"/>
  <c r="N65" i="71" s="1"/>
  <c r="C161" i="71"/>
  <c r="B160" i="71"/>
  <c r="C161" i="73"/>
  <c r="B161" i="73"/>
  <c r="AM398" i="17"/>
  <c r="AN398" i="17"/>
  <c r="AJ400" i="16"/>
  <c r="AN399" i="16"/>
  <c r="AM399" i="16"/>
  <c r="AK399" i="16"/>
  <c r="AJ400" i="17"/>
  <c r="AK399" i="17"/>
  <c r="AM401" i="28"/>
  <c r="AJ402" i="28"/>
  <c r="AK401" i="28"/>
  <c r="AN401" i="28"/>
  <c r="C162" i="71" a="1"/>
  <c r="B161" i="71" a="1"/>
  <c r="C162" i="73" a="1"/>
  <c r="U191" i="70" a="1"/>
  <c r="B162" i="73" a="1"/>
  <c r="K65" i="71" l="1"/>
  <c r="U191" i="70"/>
  <c r="V191" i="70" s="1"/>
  <c r="S191" i="70" s="1"/>
  <c r="T192" i="70" s="1"/>
  <c r="B161" i="71"/>
  <c r="C162" i="71"/>
  <c r="C162" i="73"/>
  <c r="B162" i="73"/>
  <c r="AM399" i="17"/>
  <c r="AN399" i="17"/>
  <c r="AK400" i="16"/>
  <c r="AJ401" i="16"/>
  <c r="AN400" i="16"/>
  <c r="AM400" i="16"/>
  <c r="AK400" i="17"/>
  <c r="AJ401" i="17"/>
  <c r="AK402" i="28"/>
  <c r="AJ403" i="28"/>
  <c r="AN402" i="28"/>
  <c r="AM402" i="28"/>
  <c r="C163" i="71" a="1"/>
  <c r="B163" i="73" a="1"/>
  <c r="B162" i="71" a="1"/>
  <c r="C163" i="73" a="1"/>
  <c r="L66" i="71" l="1"/>
  <c r="B162" i="71"/>
  <c r="C163" i="71"/>
  <c r="B163" i="73"/>
  <c r="C163" i="73"/>
  <c r="AM400" i="17"/>
  <c r="AN400" i="17"/>
  <c r="AM401" i="16"/>
  <c r="AK401" i="16"/>
  <c r="AJ402" i="16"/>
  <c r="AN401" i="16"/>
  <c r="AK401" i="17"/>
  <c r="AJ402" i="17"/>
  <c r="AM403" i="28"/>
  <c r="AK403" i="28"/>
  <c r="AN403" i="28"/>
  <c r="AJ404" i="28"/>
  <c r="B164" i="73" a="1"/>
  <c r="C164" i="71" a="1"/>
  <c r="U192" i="70" a="1"/>
  <c r="B163" i="71" a="1"/>
  <c r="M66" i="71" a="1"/>
  <c r="C164" i="73" a="1"/>
  <c r="M66" i="71" l="1"/>
  <c r="N66" i="71" s="1"/>
  <c r="U192" i="70"/>
  <c r="V192" i="70" s="1"/>
  <c r="S192" i="70" s="1"/>
  <c r="T193" i="70" s="1"/>
  <c r="B163" i="71"/>
  <c r="C164" i="71"/>
  <c r="B164" i="73"/>
  <c r="C164" i="73"/>
  <c r="AN401" i="17"/>
  <c r="AM401" i="17"/>
  <c r="AN402" i="16"/>
  <c r="AM402" i="16"/>
  <c r="AK402" i="16"/>
  <c r="AJ403" i="16"/>
  <c r="AK402" i="17"/>
  <c r="AJ403" i="17"/>
  <c r="AK404" i="28"/>
  <c r="AN404" i="28"/>
  <c r="AM404" i="28"/>
  <c r="AJ405" i="28"/>
  <c r="B165" i="73" a="1"/>
  <c r="B164" i="71" a="1"/>
  <c r="C165" i="71" a="1"/>
  <c r="C165" i="73" a="1"/>
  <c r="K66" i="71" l="1"/>
  <c r="B164" i="71"/>
  <c r="C165" i="71"/>
  <c r="B165" i="73"/>
  <c r="C165" i="73"/>
  <c r="AM402" i="17"/>
  <c r="AN402" i="17"/>
  <c r="AJ404" i="16"/>
  <c r="AN403" i="16"/>
  <c r="AM403" i="16"/>
  <c r="AK403" i="16"/>
  <c r="AJ404" i="17"/>
  <c r="AK403" i="17"/>
  <c r="AM405" i="28"/>
  <c r="AJ406" i="28"/>
  <c r="AN405" i="28"/>
  <c r="AK405" i="28"/>
  <c r="B186" i="68" a="1"/>
  <c r="B215" i="68" a="1"/>
  <c r="C159" i="69" a="1"/>
  <c r="B179" i="68" a="1"/>
  <c r="B29" i="69" a="1"/>
  <c r="B41" i="69" a="1"/>
  <c r="C113" i="69" a="1"/>
  <c r="B187" i="68" a="1"/>
  <c r="B203" i="68" a="1"/>
  <c r="B125" i="68" a="1"/>
  <c r="B219" i="68" a="1"/>
  <c r="B89" i="69" a="1"/>
  <c r="B181" i="69" a="1"/>
  <c r="C66" i="69" a="1"/>
  <c r="B89" i="68" a="1"/>
  <c r="C119" i="69" a="1"/>
  <c r="C169" i="69" a="1"/>
  <c r="B55" i="68" a="1"/>
  <c r="B208" i="68" a="1"/>
  <c r="C106" i="69" a="1"/>
  <c r="B80" i="68" a="1"/>
  <c r="B127" i="69" a="1"/>
  <c r="B22" i="69" a="1"/>
  <c r="B23" i="69" a="1"/>
  <c r="B207" i="68" a="1"/>
  <c r="C183" i="69" a="1"/>
  <c r="B24" i="69" a="1"/>
  <c r="B46" i="69" a="1"/>
  <c r="C147" i="69" a="1"/>
  <c r="B156" i="69" a="1"/>
  <c r="B202" i="68" a="1"/>
  <c r="B66" i="68" a="1"/>
  <c r="B145" i="69" a="1"/>
  <c r="B168" i="68" a="1"/>
  <c r="C165" i="69" a="1"/>
  <c r="B196" i="68" a="1"/>
  <c r="B123" i="68" a="1"/>
  <c r="B70" i="69" a="1"/>
  <c r="B103" i="68" a="1"/>
  <c r="C135" i="69" a="1"/>
  <c r="B64" i="69" a="1"/>
  <c r="C59" i="69" a="1"/>
  <c r="B71" i="69" a="1"/>
  <c r="C47" i="69" a="1"/>
  <c r="B150" i="68" a="1"/>
  <c r="C139" i="69" a="1"/>
  <c r="C79" i="69" a="1"/>
  <c r="C105" i="69" a="1"/>
  <c r="C162" i="69" a="1"/>
  <c r="C80" i="69" a="1"/>
  <c r="B40" i="69" a="1"/>
  <c r="C65" i="69" a="1"/>
  <c r="C94" i="69" a="1"/>
  <c r="C73" i="69" a="1"/>
  <c r="C184" i="69" a="1"/>
  <c r="B65" i="69" a="1"/>
  <c r="C69" i="69" a="1"/>
  <c r="B221" i="68" a="1"/>
  <c r="C156" i="69" a="1"/>
  <c r="B96" i="69" a="1"/>
  <c r="C23" i="69" a="1"/>
  <c r="B149" i="69" a="1"/>
  <c r="B36" i="69" a="1"/>
  <c r="C163" i="69" a="1"/>
  <c r="B67" i="69" a="1"/>
  <c r="B212" i="68" a="1"/>
  <c r="B96" i="68" a="1"/>
  <c r="B228" i="68" a="1"/>
  <c r="B37" i="69" a="1"/>
  <c r="B119" i="69" a="1"/>
  <c r="B122" i="68" a="1"/>
  <c r="C67" i="69" a="1"/>
  <c r="B149" i="68" a="1"/>
  <c r="B63" i="68" a="1"/>
  <c r="C170" i="69" a="1"/>
  <c r="B23" i="68" a="1"/>
  <c r="C161" i="69" a="1"/>
  <c r="C154" i="69" a="1"/>
  <c r="C71" i="69" a="1"/>
  <c r="C26" i="69" a="1"/>
  <c r="C92" i="69" a="1"/>
  <c r="B176" i="69" a="1"/>
  <c r="B144" i="69" a="1"/>
  <c r="B141" i="69" a="1"/>
  <c r="B112" i="68" a="1"/>
  <c r="B166" i="68" a="1"/>
  <c r="B138" i="69" a="1"/>
  <c r="B163" i="68" a="1"/>
  <c r="B175" i="69" a="1"/>
  <c r="C21" i="69" a="1"/>
  <c r="B20" i="69" a="1"/>
  <c r="B116" i="69" a="1"/>
  <c r="B84" i="69" a="1"/>
  <c r="B97" i="68" a="1"/>
  <c r="B183" i="69" a="1"/>
  <c r="B73" i="69" a="1"/>
  <c r="B200" i="68" a="1"/>
  <c r="B28" i="69" a="1"/>
  <c r="C68" i="69" a="1"/>
  <c r="B81" i="68" a="1"/>
  <c r="C166" i="71" a="1"/>
  <c r="C115" i="69" a="1"/>
  <c r="B222" i="68" a="1"/>
  <c r="C53" i="69" a="1"/>
  <c r="C168" i="69" a="1"/>
  <c r="B227" i="68" a="1"/>
  <c r="B165" i="71" a="1"/>
  <c r="B83" i="68" a="1"/>
  <c r="B174" i="68" a="1"/>
  <c r="B182" i="69" a="1"/>
  <c r="B181" i="68" a="1"/>
  <c r="B131" i="68" a="1"/>
  <c r="B82" i="68" a="1"/>
  <c r="B109" i="69" a="1"/>
  <c r="C77" i="69" a="1"/>
  <c r="C29" i="69" a="1"/>
  <c r="B65" i="68" a="1"/>
  <c r="B127" i="68" a="1"/>
  <c r="B172" i="69" a="1"/>
  <c r="C18" i="69" a="1"/>
  <c r="C45" i="69" a="1"/>
  <c r="C102" i="69" a="1"/>
  <c r="B62" i="68" a="1"/>
  <c r="B99" i="69" a="1"/>
  <c r="B128" i="68" a="1"/>
  <c r="B54" i="69" a="1"/>
  <c r="C78" i="69" a="1"/>
  <c r="B161" i="68" a="1"/>
  <c r="B164" i="69" a="1"/>
  <c r="B107" i="68" a="1"/>
  <c r="B105" i="69" a="1"/>
  <c r="C25" i="69" a="1"/>
  <c r="C146" i="69" a="1"/>
  <c r="B133" i="68" a="1"/>
  <c r="B90" i="68" a="1"/>
  <c r="B27" i="69" a="1"/>
  <c r="C54" i="69" a="1"/>
  <c r="C22" i="69" a="1"/>
  <c r="B68" i="69" a="1"/>
  <c r="B161" i="69" a="1"/>
  <c r="B110" i="68" a="1"/>
  <c r="C76" i="69" a="1"/>
  <c r="B108" i="69" a="1"/>
  <c r="C180" i="69" a="1"/>
  <c r="B174" i="69" a="1"/>
  <c r="B125" i="69" a="1"/>
  <c r="C145" i="69" a="1"/>
  <c r="B152" i="68" a="1"/>
  <c r="C166" i="69" a="1"/>
  <c r="B28" i="68" a="1"/>
  <c r="B73" i="68" a="1"/>
  <c r="C129" i="69" a="1"/>
  <c r="C51" i="69" a="1"/>
  <c r="C152" i="69" a="1"/>
  <c r="B209" i="68" a="1"/>
  <c r="C111" i="69" a="1"/>
  <c r="B112" i="69" a="1"/>
  <c r="B26" i="68" a="1"/>
  <c r="C31" i="69" a="1"/>
  <c r="B179" i="69" a="1"/>
  <c r="B45" i="69" a="1"/>
  <c r="B19" i="69" a="1"/>
  <c r="C157" i="69" a="1"/>
  <c r="B217" i="68" a="1"/>
  <c r="B86" i="68" a="1"/>
  <c r="B98" i="69" a="1"/>
  <c r="B155" i="68" a="1"/>
  <c r="B50" i="68" a="1"/>
  <c r="B176" i="68" a="1"/>
  <c r="B88" i="68" a="1"/>
  <c r="B201" i="68" a="1"/>
  <c r="B155" i="69" a="1"/>
  <c r="C173" i="69" a="1"/>
  <c r="B165" i="69" a="1"/>
  <c r="C110" i="69" a="1"/>
  <c r="B77" i="69" a="1"/>
  <c r="B102" i="69" a="1"/>
  <c r="C83" i="69" a="1"/>
  <c r="B126" i="69" a="1"/>
  <c r="C34" i="69" a="1"/>
  <c r="B160" i="68" a="1"/>
  <c r="C86" i="69" a="1"/>
  <c r="B99" i="68" a="1"/>
  <c r="C17" i="68" a="1"/>
  <c r="B75" i="68" a="1"/>
  <c r="B42" i="69" a="1"/>
  <c r="B98" i="68" a="1"/>
  <c r="B85" i="69" a="1"/>
  <c r="C136" i="69" a="1"/>
  <c r="B190" i="68" a="1"/>
  <c r="C36" i="69" a="1"/>
  <c r="B92" i="69" a="1"/>
  <c r="U193" i="70" a="1"/>
  <c r="B44" i="69" a="1"/>
  <c r="B91" i="69" a="1"/>
  <c r="B32" i="68" a="1"/>
  <c r="B185" i="68" a="1"/>
  <c r="B43" i="69" a="1"/>
  <c r="B49" i="69" a="1"/>
  <c r="B93" i="69" a="1"/>
  <c r="C61" i="69" a="1"/>
  <c r="C98" i="69" a="1"/>
  <c r="B167" i="68" a="1"/>
  <c r="B137" i="68" a="1"/>
  <c r="B33" i="68" a="1"/>
  <c r="B135" i="69" a="1"/>
  <c r="B95" i="69" a="1"/>
  <c r="B206" i="68" a="1"/>
  <c r="B72" i="69" a="1"/>
  <c r="B229" i="68" a="1"/>
  <c r="B104" i="69" a="1"/>
  <c r="B48" i="69" a="1"/>
  <c r="C137" i="69" a="1"/>
  <c r="B177" i="68" a="1"/>
  <c r="B35" i="68" a="1"/>
  <c r="B79" i="69" a="1"/>
  <c r="D17" i="68" a="1"/>
  <c r="B231" i="68" a="1"/>
  <c r="C112" i="69" a="1"/>
  <c r="B184" i="68" a="1"/>
  <c r="B18" i="68" a="1"/>
  <c r="C88" i="69" a="1"/>
  <c r="C42" i="69" a="1"/>
  <c r="B29" i="68" a="1"/>
  <c r="B173" i="69" a="1"/>
  <c r="C44" i="69" a="1"/>
  <c r="C109" i="69" a="1"/>
  <c r="B173" i="68" a="1"/>
  <c r="C103" i="69" a="1"/>
  <c r="C63" i="69" a="1"/>
  <c r="C124" i="69" a="1"/>
  <c r="B85" i="68" a="1"/>
  <c r="B40" i="68" a="1"/>
  <c r="C43" i="69" a="1"/>
  <c r="B145" i="68" a="1"/>
  <c r="B114" i="69" a="1"/>
  <c r="B76" i="69" a="1"/>
  <c r="B146" i="68" a="1"/>
  <c r="C17" i="69" a="1"/>
  <c r="B24" i="68" a="1"/>
  <c r="B154" i="68" a="1"/>
  <c r="B156" i="68" a="1"/>
  <c r="B64" i="68" a="1"/>
  <c r="B119" i="68" a="1"/>
  <c r="C139" i="68" a="1"/>
  <c r="B86" i="69" a="1"/>
  <c r="C158" i="69" a="1"/>
  <c r="B166" i="69" a="1"/>
  <c r="B218" i="68" a="1"/>
  <c r="B136" i="69" a="1"/>
  <c r="B35" i="69" a="1"/>
  <c r="B195" i="68" a="1"/>
  <c r="C85" i="69" a="1"/>
  <c r="B197" i="68" a="1"/>
  <c r="C30" i="69" a="1"/>
  <c r="B26" i="69" a="1"/>
  <c r="C120" i="69" a="1"/>
  <c r="B225" i="68" a="1"/>
  <c r="C101" i="69" a="1"/>
  <c r="B43" i="68" a="1"/>
  <c r="B110" i="69" a="1"/>
  <c r="C100" i="69" a="1"/>
  <c r="B19" i="68" a="1"/>
  <c r="C20" i="69" a="1"/>
  <c r="C144" i="69" a="1"/>
  <c r="C70" i="69" a="1"/>
  <c r="B143" i="68" a="1"/>
  <c r="B162" i="68" a="1"/>
  <c r="C125" i="69" a="1"/>
  <c r="C50" i="69" a="1"/>
  <c r="C48" i="69" a="1"/>
  <c r="B41" i="68" a="1"/>
  <c r="C160" i="69" a="1"/>
  <c r="C97" i="69" a="1"/>
  <c r="B25" i="68" a="1"/>
  <c r="B21" i="68" a="1"/>
  <c r="B39" i="69" a="1"/>
  <c r="C81" i="69" a="1"/>
  <c r="B55" i="69" a="1"/>
  <c r="C27" i="69" a="1"/>
  <c r="B53" i="68" a="1"/>
  <c r="B94" i="68" a="1"/>
  <c r="B87" i="69" a="1"/>
  <c r="C55" i="69" a="1"/>
  <c r="B150" i="69" a="1"/>
  <c r="B198" i="68" a="1"/>
  <c r="B130" i="68" a="1"/>
  <c r="B154" i="69" a="1"/>
  <c r="B58" i="69" a="1"/>
  <c r="B132" i="68" a="1"/>
  <c r="C62" i="69" a="1"/>
  <c r="B27" i="68" a="1"/>
  <c r="B144" i="68" a="1"/>
  <c r="B138" i="68" a="1"/>
  <c r="C167" i="69" a="1"/>
  <c r="C126" i="69" a="1"/>
  <c r="B106" i="68" a="1"/>
  <c r="B158" i="69" a="1"/>
  <c r="B142" i="69" a="1"/>
  <c r="B122" i="69" a="1"/>
  <c r="C177" i="69" a="1"/>
  <c r="B143" i="69" a="1"/>
  <c r="B123" i="69" a="1"/>
  <c r="B39" i="68" a="1"/>
  <c r="B126" i="68" a="1"/>
  <c r="B68" i="68" a="1"/>
  <c r="B121" i="69" a="1"/>
  <c r="B170" i="69" a="1"/>
  <c r="C33" i="69" a="1"/>
  <c r="B100" i="69" a="1"/>
  <c r="C140" i="69" a="1"/>
  <c r="C40" i="69" a="1"/>
  <c r="B31" i="68" a="1"/>
  <c r="B108" i="68" a="1"/>
  <c r="B17" i="69" a="1"/>
  <c r="C96" i="69" a="1"/>
  <c r="B180" i="68" a="1"/>
  <c r="B157" i="68" a="1"/>
  <c r="B158" i="68" a="1"/>
  <c r="B25" i="69" a="1"/>
  <c r="B46" i="68" a="1"/>
  <c r="B159" i="68" a="1"/>
  <c r="B20" i="68" a="1"/>
  <c r="C175" i="69" a="1"/>
  <c r="B107" i="69" a="1"/>
  <c r="B220" i="68" a="1"/>
  <c r="B223" i="68" a="1"/>
  <c r="B78" i="68" a="1"/>
  <c r="B211" i="68" a="1"/>
  <c r="B76" i="68" a="1"/>
  <c r="B52" i="69" a="1"/>
  <c r="B163" i="69" a="1"/>
  <c r="B131" i="69" a="1"/>
  <c r="B60" i="68" a="1"/>
  <c r="B58" i="68" a="1"/>
  <c r="B77" i="68" a="1"/>
  <c r="B134" i="69" a="1"/>
  <c r="C107" i="69" a="1"/>
  <c r="B87" i="68" a="1"/>
  <c r="B170" i="68" a="1"/>
  <c r="B82" i="69" a="1"/>
  <c r="B30" i="69" a="1"/>
  <c r="B62" i="69" a="1"/>
  <c r="B128" i="69" a="1"/>
  <c r="B111" i="68" a="1"/>
  <c r="C28" i="69" a="1"/>
  <c r="B38" i="68" a="1"/>
  <c r="C117" i="69" a="1"/>
  <c r="B139" i="69" a="1"/>
  <c r="B132" i="69" a="1"/>
  <c r="B193" i="68" a="1"/>
  <c r="C123" i="69" a="1"/>
  <c r="C141" i="69" a="1"/>
  <c r="B47" i="68" a="1"/>
  <c r="B140" i="69" a="1"/>
  <c r="B153" i="68" a="1"/>
  <c r="B136" i="68" a="1"/>
  <c r="B59" i="69" a="1"/>
  <c r="B50" i="69" a="1"/>
  <c r="B120" i="68" a="1"/>
  <c r="C82" i="69" a="1"/>
  <c r="C32" i="69" a="1"/>
  <c r="C72" i="69" a="1"/>
  <c r="B162" i="69" a="1"/>
  <c r="B38" i="69" a="1"/>
  <c r="B140" i="68" a="1"/>
  <c r="B63" i="69" a="1"/>
  <c r="B177" i="69" a="1"/>
  <c r="B214" i="68" a="1"/>
  <c r="B106" i="69" a="1"/>
  <c r="B169" i="69" a="1"/>
  <c r="C134" i="69" a="1"/>
  <c r="B118" i="69" a="1"/>
  <c r="B18" i="69" a="1"/>
  <c r="C64" i="69" a="1"/>
  <c r="B84" i="68" a="1"/>
  <c r="B17" i="68" a="1"/>
  <c r="B70" i="68" a="1"/>
  <c r="B37" i="68" a="1"/>
  <c r="B91" i="68" a="1"/>
  <c r="C74" i="69" a="1"/>
  <c r="B51" i="68" a="1"/>
  <c r="C108" i="69" a="1"/>
  <c r="C142" i="69" a="1"/>
  <c r="C37" i="69" a="1"/>
  <c r="C148" i="69" a="1"/>
  <c r="B71" i="68" a="1"/>
  <c r="B67" i="68" a="1"/>
  <c r="B34" i="68" a="1"/>
  <c r="B148" i="69" a="1"/>
  <c r="B60" i="69" a="1"/>
  <c r="C172" i="69" a="1"/>
  <c r="B74" i="69" a="1"/>
  <c r="B191" i="68" a="1"/>
  <c r="C91" i="69" a="1"/>
  <c r="B44" i="68" a="1"/>
  <c r="B61" i="68" a="1"/>
  <c r="B72" i="68" a="1"/>
  <c r="C89" i="69" a="1"/>
  <c r="C38" i="69" a="1"/>
  <c r="B51" i="69" a="1"/>
  <c r="B88" i="69" a="1"/>
  <c r="B115" i="68" a="1"/>
  <c r="B83" i="69" a="1"/>
  <c r="B133" i="69" a="1"/>
  <c r="B199" i="68" a="1"/>
  <c r="B42" i="68" a="1"/>
  <c r="B147" i="68" a="1"/>
  <c r="C178" i="69" a="1"/>
  <c r="B216" i="68" a="1"/>
  <c r="B164" i="68" a="1"/>
  <c r="B205" i="68" a="1"/>
  <c r="B175" i="68" a="1"/>
  <c r="B165" i="68" a="1"/>
  <c r="C133" i="69" a="1"/>
  <c r="B95" i="68" a="1"/>
  <c r="B49" i="68" a="1"/>
  <c r="B66" i="69" a="1"/>
  <c r="B124" i="68" a="1"/>
  <c r="B92" i="68" a="1"/>
  <c r="B166" i="73" a="1"/>
  <c r="C181" i="69" a="1"/>
  <c r="B105" i="68" a="1"/>
  <c r="C118" i="69" a="1"/>
  <c r="B137" i="69" a="1"/>
  <c r="B114" i="68" a="1"/>
  <c r="C132" i="69" a="1"/>
  <c r="B117" i="69" a="1"/>
  <c r="B183" i="68" a="1"/>
  <c r="C143" i="69" a="1"/>
  <c r="B31" i="69" a="1"/>
  <c r="B178" i="69" a="1"/>
  <c r="C60" i="69" a="1"/>
  <c r="B152" i="69" a="1"/>
  <c r="C150" i="69" a="1"/>
  <c r="C155" i="69" a="1"/>
  <c r="C170" i="68" a="1"/>
  <c r="B142" i="68" a="1"/>
  <c r="B69" i="68" a="1"/>
  <c r="C128" i="69" a="1"/>
  <c r="C99" i="69" a="1"/>
  <c r="C153" i="69" a="1"/>
  <c r="B113" i="68" a="1"/>
  <c r="B118" i="68" a="1"/>
  <c r="C127" i="69" a="1"/>
  <c r="C164" i="69" a="1"/>
  <c r="B120" i="69" a="1"/>
  <c r="B230" i="68" a="1"/>
  <c r="C41" i="69" a="1"/>
  <c r="B61" i="69" a="1"/>
  <c r="B93" i="68" a="1"/>
  <c r="B117" i="68" a="1"/>
  <c r="B178" i="68" a="1"/>
  <c r="C176" i="69" a="1"/>
  <c r="B189" i="68" a="1"/>
  <c r="B103" i="69" a="1"/>
  <c r="B57" i="69" a="1"/>
  <c r="B182" i="68" a="1"/>
  <c r="C95" i="69" a="1"/>
  <c r="B80" i="69" a="1"/>
  <c r="B102" i="68" a="1"/>
  <c r="C149" i="69" a="1"/>
  <c r="B54" i="68" a="1"/>
  <c r="C90" i="69" a="1"/>
  <c r="B124" i="69" a="1"/>
  <c r="B129" i="69" a="1"/>
  <c r="C179" i="69" a="1"/>
  <c r="B78" i="69" a="1"/>
  <c r="C122" i="69" a="1"/>
  <c r="B121" i="68" a="1"/>
  <c r="C182" i="69" a="1"/>
  <c r="B159" i="69" a="1"/>
  <c r="C46" i="69" a="1"/>
  <c r="B167" i="69" a="1"/>
  <c r="B45" i="68" a="1"/>
  <c r="B81" i="69" a="1"/>
  <c r="B52" i="68" a="1"/>
  <c r="B56" i="68" a="1"/>
  <c r="B69" i="69" a="1"/>
  <c r="B36" i="68" a="1"/>
  <c r="C116" i="69" a="1"/>
  <c r="B169" i="68" a="1"/>
  <c r="C174" i="69" a="1"/>
  <c r="B101" i="69" a="1"/>
  <c r="C114" i="69" a="1"/>
  <c r="B30" i="68" a="1"/>
  <c r="B151" i="69" a="1"/>
  <c r="B180" i="69" a="1"/>
  <c r="B188" i="68" a="1"/>
  <c r="C35" i="69" a="1"/>
  <c r="B146" i="69" a="1"/>
  <c r="B48" i="68" a="1"/>
  <c r="B151" i="68" a="1"/>
  <c r="B135" i="68" a="1"/>
  <c r="C104" i="69" a="1"/>
  <c r="B74" i="68" a="1"/>
  <c r="C78" i="68" a="1"/>
  <c r="B79" i="68" a="1"/>
  <c r="B97" i="69" a="1"/>
  <c r="B22" i="68" a="1"/>
  <c r="C58" i="69" a="1"/>
  <c r="B116" i="68" a="1"/>
  <c r="B34" i="69" a="1"/>
  <c r="C138" i="69" a="1"/>
  <c r="C24" i="69" a="1"/>
  <c r="C166" i="73" a="1"/>
  <c r="B32" i="69" a="1"/>
  <c r="B141" i="68" a="1"/>
  <c r="B53" i="69" a="1"/>
  <c r="B139" i="68" a="1"/>
  <c r="B33" i="69" a="1"/>
  <c r="C84" i="69" a="1"/>
  <c r="C130" i="69" a="1"/>
  <c r="B153" i="69" a="1"/>
  <c r="B171" i="68" a="1"/>
  <c r="B113" i="69" a="1"/>
  <c r="C75" i="69" a="1"/>
  <c r="B213" i="68" a="1"/>
  <c r="B104" i="68" a="1"/>
  <c r="B115" i="69" a="1"/>
  <c r="C121" i="69" a="1"/>
  <c r="C52" i="69" a="1"/>
  <c r="B100" i="68" a="1"/>
  <c r="B168" i="69" a="1"/>
  <c r="B90" i="69" a="1"/>
  <c r="B21" i="69" a="1"/>
  <c r="B194" i="68" a="1"/>
  <c r="B184" i="69" a="1"/>
  <c r="C56" i="69" a="1"/>
  <c r="B160" i="69" a="1"/>
  <c r="B147" i="69" a="1"/>
  <c r="B75" i="69" a="1"/>
  <c r="C151" i="69" a="1"/>
  <c r="B226" i="68" a="1"/>
  <c r="B224" i="68" a="1"/>
  <c r="B148" i="68" a="1"/>
  <c r="C57" i="69" a="1"/>
  <c r="B210" i="68" a="1"/>
  <c r="C49" i="69" a="1"/>
  <c r="B172" i="68" a="1"/>
  <c r="B192" i="68" a="1"/>
  <c r="B129" i="68" a="1"/>
  <c r="B204" i="68" a="1"/>
  <c r="B94" i="69" a="1"/>
  <c r="C19" i="69" a="1"/>
  <c r="B130" i="69" a="1"/>
  <c r="B57" i="68" a="1"/>
  <c r="C93" i="69" a="1"/>
  <c r="B157" i="69" a="1"/>
  <c r="C87" i="69" a="1"/>
  <c r="C39" i="69" a="1"/>
  <c r="B59" i="68" a="1"/>
  <c r="C131" i="69" a="1"/>
  <c r="B109" i="68" a="1"/>
  <c r="B47" i="69" a="1"/>
  <c r="C171" i="69" a="1"/>
  <c r="B111" i="69" a="1"/>
  <c r="B171" i="69" a="1"/>
  <c r="B134" i="68" a="1"/>
  <c r="B56" i="69" a="1"/>
  <c r="B101" i="68" a="1"/>
  <c r="B182" i="69" l="1"/>
  <c r="C182" i="69"/>
  <c r="C180" i="69"/>
  <c r="B180" i="69"/>
  <c r="C178" i="69"/>
  <c r="B178" i="69"/>
  <c r="B176" i="69"/>
  <c r="C176" i="69"/>
  <c r="B174" i="69"/>
  <c r="C174" i="69"/>
  <c r="C172" i="69"/>
  <c r="B172" i="69"/>
  <c r="C170" i="69"/>
  <c r="B170" i="69"/>
  <c r="B168" i="69"/>
  <c r="C168" i="69"/>
  <c r="B166" i="69"/>
  <c r="C166" i="69"/>
  <c r="B164" i="69"/>
  <c r="C164" i="69"/>
  <c r="B162" i="69"/>
  <c r="C162" i="69"/>
  <c r="C160" i="69"/>
  <c r="B160" i="69"/>
  <c r="C158" i="69"/>
  <c r="B158" i="69"/>
  <c r="B156" i="69"/>
  <c r="C156" i="69"/>
  <c r="C154" i="69"/>
  <c r="B154" i="69"/>
  <c r="B152" i="69"/>
  <c r="C152" i="69"/>
  <c r="B150" i="69"/>
  <c r="C150" i="69"/>
  <c r="C148" i="69"/>
  <c r="B148" i="69"/>
  <c r="C146" i="69"/>
  <c r="B146" i="69"/>
  <c r="C144" i="69"/>
  <c r="B144" i="69"/>
  <c r="C142" i="69"/>
  <c r="B142" i="69"/>
  <c r="C140" i="69"/>
  <c r="B140" i="69"/>
  <c r="B138" i="69"/>
  <c r="C138" i="69"/>
  <c r="B136" i="69"/>
  <c r="C136" i="69"/>
  <c r="B134" i="69"/>
  <c r="C134" i="69"/>
  <c r="B132" i="69"/>
  <c r="C132" i="69"/>
  <c r="B130" i="69"/>
  <c r="C130" i="69"/>
  <c r="C128" i="69"/>
  <c r="B128" i="69"/>
  <c r="C126" i="69"/>
  <c r="B126" i="69"/>
  <c r="B124" i="69"/>
  <c r="C124" i="69"/>
  <c r="B122" i="69"/>
  <c r="C122" i="69"/>
  <c r="C120" i="69"/>
  <c r="B120" i="69"/>
  <c r="B118" i="69"/>
  <c r="C118" i="69"/>
  <c r="C116" i="69"/>
  <c r="B116" i="69"/>
  <c r="C114" i="69"/>
  <c r="B114" i="69"/>
  <c r="B112" i="69"/>
  <c r="C112" i="69"/>
  <c r="B110" i="69"/>
  <c r="C110" i="69"/>
  <c r="B108" i="69"/>
  <c r="C108" i="69"/>
  <c r="C106" i="69"/>
  <c r="B106" i="69"/>
  <c r="C104" i="69"/>
  <c r="B104" i="69"/>
  <c r="C102" i="69"/>
  <c r="B102" i="69"/>
  <c r="B100" i="69"/>
  <c r="C100" i="69"/>
  <c r="B98" i="69"/>
  <c r="C98" i="69"/>
  <c r="C96" i="69"/>
  <c r="B96" i="69"/>
  <c r="C94" i="69"/>
  <c r="B94" i="69"/>
  <c r="C92" i="69"/>
  <c r="B92" i="69"/>
  <c r="C90" i="69"/>
  <c r="B90" i="69"/>
  <c r="C88" i="69"/>
  <c r="B88" i="69"/>
  <c r="C86" i="69"/>
  <c r="B86" i="69"/>
  <c r="C84" i="69"/>
  <c r="B84" i="69"/>
  <c r="B82" i="69"/>
  <c r="C82" i="69"/>
  <c r="C80" i="69"/>
  <c r="B80" i="69"/>
  <c r="C78" i="69"/>
  <c r="B78" i="69"/>
  <c r="C76" i="69"/>
  <c r="B76" i="69"/>
  <c r="B74" i="69"/>
  <c r="C74" i="69"/>
  <c r="B72" i="69"/>
  <c r="C72" i="69"/>
  <c r="B70" i="69"/>
  <c r="C70" i="69"/>
  <c r="C68" i="69"/>
  <c r="B68" i="69"/>
  <c r="C66" i="69"/>
  <c r="B66" i="69"/>
  <c r="C121" i="69"/>
  <c r="B121" i="69"/>
  <c r="C64" i="69"/>
  <c r="B64" i="69"/>
  <c r="C62" i="69"/>
  <c r="B62" i="69"/>
  <c r="B60" i="69"/>
  <c r="C60" i="69"/>
  <c r="B58" i="69"/>
  <c r="C58" i="69"/>
  <c r="B56" i="69"/>
  <c r="C56" i="69"/>
  <c r="B54" i="69"/>
  <c r="C54" i="69"/>
  <c r="C52" i="69"/>
  <c r="B52" i="69"/>
  <c r="C50" i="69"/>
  <c r="B50" i="69"/>
  <c r="C48" i="69"/>
  <c r="B48" i="69"/>
  <c r="B46" i="69"/>
  <c r="C46" i="69"/>
  <c r="B44" i="69"/>
  <c r="C44" i="69"/>
  <c r="C42" i="69"/>
  <c r="B42" i="69"/>
  <c r="C40" i="69"/>
  <c r="B40" i="69"/>
  <c r="C38" i="69"/>
  <c r="B38" i="69"/>
  <c r="B36" i="69"/>
  <c r="C36" i="69"/>
  <c r="B231" i="68"/>
  <c r="B34" i="69"/>
  <c r="B229" i="68"/>
  <c r="C34" i="69"/>
  <c r="B32" i="69"/>
  <c r="C32" i="69"/>
  <c r="B227" i="68"/>
  <c r="C30" i="69"/>
  <c r="B225" i="68"/>
  <c r="B30" i="69"/>
  <c r="C28" i="69"/>
  <c r="B28" i="69"/>
  <c r="B223" i="68"/>
  <c r="B26" i="69"/>
  <c r="B221" i="68"/>
  <c r="C26" i="69"/>
  <c r="B24" i="69"/>
  <c r="C24" i="69"/>
  <c r="B219" i="68"/>
  <c r="B22" i="69"/>
  <c r="C22" i="69"/>
  <c r="B217" i="68"/>
  <c r="B215" i="68"/>
  <c r="B20" i="69"/>
  <c r="C20" i="69"/>
  <c r="B213" i="68"/>
  <c r="B18" i="69"/>
  <c r="C18" i="69"/>
  <c r="B211" i="68"/>
  <c r="B209" i="68"/>
  <c r="B207" i="68"/>
  <c r="B205" i="68"/>
  <c r="B203" i="68"/>
  <c r="B201" i="68"/>
  <c r="B199" i="68"/>
  <c r="B197" i="68"/>
  <c r="B195" i="68"/>
  <c r="B193" i="68"/>
  <c r="B191" i="68"/>
  <c r="B189" i="68"/>
  <c r="B187" i="68"/>
  <c r="B185" i="68"/>
  <c r="B183" i="68"/>
  <c r="B181" i="68"/>
  <c r="B179" i="68"/>
  <c r="B177" i="68"/>
  <c r="B175" i="68"/>
  <c r="B173" i="68"/>
  <c r="B171" i="68"/>
  <c r="B169" i="68"/>
  <c r="B167" i="68"/>
  <c r="B165" i="68"/>
  <c r="B163" i="68"/>
  <c r="B161" i="68"/>
  <c r="B159" i="68"/>
  <c r="B157" i="68"/>
  <c r="B155" i="68"/>
  <c r="B153" i="68"/>
  <c r="B151" i="68"/>
  <c r="B149" i="68"/>
  <c r="B147" i="68"/>
  <c r="B145" i="68"/>
  <c r="B143" i="68"/>
  <c r="B141" i="68"/>
  <c r="B139" i="68"/>
  <c r="C139" i="68"/>
  <c r="B137" i="68"/>
  <c r="B135" i="68"/>
  <c r="B133" i="68"/>
  <c r="B131" i="68"/>
  <c r="B129" i="68"/>
  <c r="B127" i="68"/>
  <c r="B125" i="68"/>
  <c r="B123" i="68"/>
  <c r="B121" i="68"/>
  <c r="B119" i="68"/>
  <c r="B117" i="68"/>
  <c r="B115" i="68"/>
  <c r="B113" i="68"/>
  <c r="B111" i="68"/>
  <c r="B109" i="68"/>
  <c r="B107" i="68"/>
  <c r="B105" i="68"/>
  <c r="B103" i="68"/>
  <c r="B101" i="68"/>
  <c r="B99" i="68"/>
  <c r="B97" i="68"/>
  <c r="B95" i="68"/>
  <c r="B93" i="68"/>
  <c r="B91" i="68"/>
  <c r="B89" i="68"/>
  <c r="B87" i="68"/>
  <c r="B85" i="68"/>
  <c r="B83" i="68"/>
  <c r="B81" i="68"/>
  <c r="B79" i="68"/>
  <c r="B77" i="68"/>
  <c r="B75" i="68"/>
  <c r="B73" i="68"/>
  <c r="B71" i="68"/>
  <c r="B69" i="68"/>
  <c r="B67" i="68"/>
  <c r="B65" i="68"/>
  <c r="B63" i="68"/>
  <c r="B61" i="68"/>
  <c r="B59" i="68"/>
  <c r="B57" i="68"/>
  <c r="B55" i="68"/>
  <c r="B53" i="68"/>
  <c r="B51" i="68"/>
  <c r="B49" i="68"/>
  <c r="B47" i="68"/>
  <c r="B45" i="68"/>
  <c r="B43" i="68"/>
  <c r="B41" i="68"/>
  <c r="B39" i="68"/>
  <c r="B37" i="68"/>
  <c r="B35" i="68"/>
  <c r="B33" i="68"/>
  <c r="B31" i="68"/>
  <c r="B29" i="68"/>
  <c r="B27" i="68"/>
  <c r="B25" i="68"/>
  <c r="B23" i="68"/>
  <c r="B22" i="68"/>
  <c r="B21" i="68"/>
  <c r="B17" i="68"/>
  <c r="D17" i="68"/>
  <c r="B20" i="68"/>
  <c r="B18" i="68"/>
  <c r="C17" i="68"/>
  <c r="B19" i="68"/>
  <c r="B24" i="68"/>
  <c r="B26" i="68"/>
  <c r="B28" i="68"/>
  <c r="B30" i="68"/>
  <c r="B32" i="68"/>
  <c r="B34" i="68"/>
  <c r="B36" i="68"/>
  <c r="B38" i="68"/>
  <c r="B40" i="68"/>
  <c r="B42" i="68"/>
  <c r="B44" i="68"/>
  <c r="B46" i="68"/>
  <c r="B48" i="68"/>
  <c r="B50" i="68"/>
  <c r="B52" i="68"/>
  <c r="B54" i="68"/>
  <c r="B56" i="68"/>
  <c r="B58" i="68"/>
  <c r="B60" i="68"/>
  <c r="B62" i="68"/>
  <c r="B64" i="68"/>
  <c r="B66" i="68"/>
  <c r="B68" i="68"/>
  <c r="B70" i="68"/>
  <c r="B72" i="68"/>
  <c r="B74" i="68"/>
  <c r="B76" i="68"/>
  <c r="C78" i="68"/>
  <c r="B78" i="68"/>
  <c r="B80" i="68"/>
  <c r="B82" i="68"/>
  <c r="B84" i="68"/>
  <c r="B86" i="68"/>
  <c r="B88" i="68"/>
  <c r="B90" i="68"/>
  <c r="B92" i="68"/>
  <c r="B94" i="68"/>
  <c r="B96" i="68"/>
  <c r="B98" i="68"/>
  <c r="B100" i="68"/>
  <c r="B102" i="68"/>
  <c r="B104" i="68"/>
  <c r="B106" i="68"/>
  <c r="B108" i="68"/>
  <c r="B110" i="68"/>
  <c r="B112" i="68"/>
  <c r="B114" i="68"/>
  <c r="B116" i="68"/>
  <c r="B118" i="68"/>
  <c r="B120" i="68"/>
  <c r="B122" i="68"/>
  <c r="B124" i="68"/>
  <c r="B126" i="68"/>
  <c r="B128" i="68"/>
  <c r="B130" i="68"/>
  <c r="B132" i="68"/>
  <c r="B134" i="68"/>
  <c r="B136" i="68"/>
  <c r="B138" i="68"/>
  <c r="B140" i="68"/>
  <c r="B142" i="68"/>
  <c r="B144" i="68"/>
  <c r="B146" i="68"/>
  <c r="B148" i="68"/>
  <c r="B150" i="68"/>
  <c r="B152" i="68"/>
  <c r="B154" i="68"/>
  <c r="B156" i="68"/>
  <c r="B158" i="68"/>
  <c r="B160" i="68"/>
  <c r="B162" i="68"/>
  <c r="B164" i="68"/>
  <c r="B166" i="68"/>
  <c r="B168" i="68"/>
  <c r="C170" i="68"/>
  <c r="B170" i="68"/>
  <c r="B172" i="68"/>
  <c r="B174" i="68"/>
  <c r="B176" i="68"/>
  <c r="B178" i="68"/>
  <c r="B180" i="68"/>
  <c r="B182" i="68"/>
  <c r="B184" i="68"/>
  <c r="B186" i="68"/>
  <c r="B188" i="68"/>
  <c r="B190" i="68"/>
  <c r="B192" i="68"/>
  <c r="B194" i="68"/>
  <c r="B196" i="68"/>
  <c r="B198" i="68"/>
  <c r="B200" i="68"/>
  <c r="B202" i="68"/>
  <c r="B204" i="68"/>
  <c r="B206" i="68"/>
  <c r="B208" i="68"/>
  <c r="B210" i="68"/>
  <c r="C17" i="69"/>
  <c r="B212" i="68"/>
  <c r="B17" i="69"/>
  <c r="C19" i="69"/>
  <c r="B214" i="68"/>
  <c r="B19" i="69"/>
  <c r="B21" i="69"/>
  <c r="B216" i="68"/>
  <c r="C21" i="69"/>
  <c r="B23" i="69"/>
  <c r="C23" i="69"/>
  <c r="B218" i="68"/>
  <c r="C25" i="69"/>
  <c r="B25" i="69"/>
  <c r="B220" i="68"/>
  <c r="B27" i="69"/>
  <c r="C27" i="69"/>
  <c r="B222" i="68"/>
  <c r="C29" i="69"/>
  <c r="B29" i="69"/>
  <c r="B224" i="68"/>
  <c r="B31" i="69"/>
  <c r="B226" i="68"/>
  <c r="C31" i="69"/>
  <c r="B33" i="69"/>
  <c r="C33" i="69"/>
  <c r="B228" i="68"/>
  <c r="B35" i="69"/>
  <c r="C35" i="69"/>
  <c r="B230" i="68"/>
  <c r="B37" i="69"/>
  <c r="C37" i="69"/>
  <c r="C39" i="69"/>
  <c r="B39" i="69"/>
  <c r="B41" i="69"/>
  <c r="C41" i="69"/>
  <c r="B43" i="69"/>
  <c r="C43" i="69"/>
  <c r="B45" i="69"/>
  <c r="C45" i="69"/>
  <c r="B47" i="69"/>
  <c r="C47" i="69"/>
  <c r="C49" i="69"/>
  <c r="B49" i="69"/>
  <c r="C51" i="69"/>
  <c r="B51" i="69"/>
  <c r="B53" i="69"/>
  <c r="C53" i="69"/>
  <c r="B55" i="69"/>
  <c r="C55" i="69"/>
  <c r="B57" i="69"/>
  <c r="C57" i="69"/>
  <c r="C59" i="69"/>
  <c r="B59" i="69"/>
  <c r="C61" i="69"/>
  <c r="B61" i="69"/>
  <c r="C63" i="69"/>
  <c r="B63" i="69"/>
  <c r="B65" i="69"/>
  <c r="C65" i="69"/>
  <c r="B67" i="69"/>
  <c r="C67" i="69"/>
  <c r="B69" i="69"/>
  <c r="C69" i="69"/>
  <c r="C71" i="69"/>
  <c r="B71" i="69"/>
  <c r="B73" i="69"/>
  <c r="C73" i="69"/>
  <c r="C75" i="69"/>
  <c r="B75" i="69"/>
  <c r="C77" i="69"/>
  <c r="B77" i="69"/>
  <c r="B79" i="69"/>
  <c r="C79" i="69"/>
  <c r="B81" i="69"/>
  <c r="C81" i="69"/>
  <c r="B83" i="69"/>
  <c r="C83" i="69"/>
  <c r="B85" i="69"/>
  <c r="C85" i="69"/>
  <c r="B87" i="69"/>
  <c r="C87" i="69"/>
  <c r="C89" i="69"/>
  <c r="B89" i="69"/>
  <c r="C91" i="69"/>
  <c r="B91" i="69"/>
  <c r="C93" i="69"/>
  <c r="B93" i="69"/>
  <c r="C95" i="69"/>
  <c r="B95" i="69"/>
  <c r="B97" i="69"/>
  <c r="C97" i="69"/>
  <c r="C99" i="69"/>
  <c r="B99" i="69"/>
  <c r="C101" i="69"/>
  <c r="B101" i="69"/>
  <c r="C103" i="69"/>
  <c r="B103" i="69"/>
  <c r="C105" i="69"/>
  <c r="B105" i="69"/>
  <c r="C107" i="69"/>
  <c r="B107" i="69"/>
  <c r="C109" i="69"/>
  <c r="B109" i="69"/>
  <c r="C111" i="69"/>
  <c r="B111" i="69"/>
  <c r="B113" i="69"/>
  <c r="C113" i="69"/>
  <c r="B115" i="69"/>
  <c r="C115" i="69"/>
  <c r="C117" i="69"/>
  <c r="B117" i="69"/>
  <c r="C119" i="69"/>
  <c r="B119" i="69"/>
  <c r="C123" i="69"/>
  <c r="B123" i="69"/>
  <c r="C125" i="69"/>
  <c r="B125" i="69"/>
  <c r="C127" i="69"/>
  <c r="B127" i="69"/>
  <c r="C129" i="69"/>
  <c r="B129" i="69"/>
  <c r="B131" i="69"/>
  <c r="C131" i="69"/>
  <c r="B133" i="69"/>
  <c r="C133" i="69"/>
  <c r="C135" i="69"/>
  <c r="B135" i="69"/>
  <c r="C137" i="69"/>
  <c r="B137" i="69"/>
  <c r="B139" i="69"/>
  <c r="C139" i="69"/>
  <c r="B141" i="69"/>
  <c r="C141" i="69"/>
  <c r="C143" i="69"/>
  <c r="B143" i="69"/>
  <c r="C145" i="69"/>
  <c r="B145" i="69"/>
  <c r="C147" i="69"/>
  <c r="B147" i="69"/>
  <c r="B149" i="69"/>
  <c r="C149" i="69"/>
  <c r="B151" i="69"/>
  <c r="C151" i="69"/>
  <c r="B153" i="69"/>
  <c r="C153" i="69"/>
  <c r="C155" i="69"/>
  <c r="B155" i="69"/>
  <c r="C157" i="69"/>
  <c r="B157" i="69"/>
  <c r="C159" i="69"/>
  <c r="B159" i="69"/>
  <c r="B161" i="69"/>
  <c r="C161" i="69"/>
  <c r="B163" i="69"/>
  <c r="C163" i="69"/>
  <c r="C165" i="69"/>
  <c r="B165" i="69"/>
  <c r="B167" i="69"/>
  <c r="C167" i="69"/>
  <c r="C169" i="69"/>
  <c r="B169" i="69"/>
  <c r="B171" i="69"/>
  <c r="C171" i="69"/>
  <c r="C173" i="69"/>
  <c r="B173" i="69"/>
  <c r="B175" i="69"/>
  <c r="C175" i="69"/>
  <c r="B177" i="69"/>
  <c r="C177" i="69"/>
  <c r="B179" i="69"/>
  <c r="C179" i="69"/>
  <c r="B181" i="69"/>
  <c r="C181" i="69"/>
  <c r="C183" i="69"/>
  <c r="B183" i="69"/>
  <c r="L67" i="71"/>
  <c r="U193" i="70"/>
  <c r="V193" i="70" s="1"/>
  <c r="S193" i="70" s="1"/>
  <c r="T194" i="70" s="1"/>
  <c r="B165" i="71"/>
  <c r="C166" i="71"/>
  <c r="C166" i="73"/>
  <c r="B166" i="73"/>
  <c r="C184" i="69"/>
  <c r="B184" i="69"/>
  <c r="AM403" i="17"/>
  <c r="AN403" i="17"/>
  <c r="AK404" i="16"/>
  <c r="AJ405" i="16"/>
  <c r="AN404" i="16"/>
  <c r="AM404" i="16"/>
  <c r="AK404" i="17"/>
  <c r="AJ405" i="17"/>
  <c r="AN406" i="28"/>
  <c r="AM406" i="28"/>
  <c r="AK406" i="28"/>
  <c r="C185" i="69" a="1"/>
  <c r="B185" i="69" a="1"/>
  <c r="B167" i="73" a="1"/>
  <c r="C167" i="73" a="1"/>
  <c r="B166" i="71" a="1"/>
  <c r="C167" i="71" a="1"/>
  <c r="M67" i="71" a="1"/>
  <c r="M67" i="71" l="1"/>
  <c r="N67" i="71" s="1"/>
  <c r="B166" i="71"/>
  <c r="C167" i="71"/>
  <c r="B167" i="73"/>
  <c r="C167" i="73"/>
  <c r="C185" i="69"/>
  <c r="B185" i="69"/>
  <c r="AM404" i="17"/>
  <c r="AN404" i="17"/>
  <c r="AM405" i="16"/>
  <c r="AK405" i="16"/>
  <c r="AJ406" i="16"/>
  <c r="AN405" i="16"/>
  <c r="AK405" i="17"/>
  <c r="AJ406" i="17"/>
  <c r="B99" i="70" a="1"/>
  <c r="B86" i="72" a="1"/>
  <c r="B33" i="72" a="1"/>
  <c r="B30" i="70" a="1"/>
  <c r="B69" i="72" a="1"/>
  <c r="B64" i="72" a="1"/>
  <c r="B157" i="72" a="1"/>
  <c r="B141" i="72" a="1"/>
  <c r="B202" i="72" a="1"/>
  <c r="B96" i="72" a="1"/>
  <c r="B113" i="70" a="1"/>
  <c r="B220" i="72" a="1"/>
  <c r="B130" i="72" a="1"/>
  <c r="B123" i="70" a="1"/>
  <c r="B200" i="70" a="1"/>
  <c r="B167" i="71" a="1"/>
  <c r="B53" i="72" a="1"/>
  <c r="B136" i="70" a="1"/>
  <c r="B159" i="70" a="1"/>
  <c r="B205" i="70" a="1"/>
  <c r="B218" i="70" a="1"/>
  <c r="B147" i="70" a="1"/>
  <c r="B85" i="72" a="1"/>
  <c r="B196" i="72" a="1"/>
  <c r="B116" i="72" a="1"/>
  <c r="B179" i="70" a="1"/>
  <c r="B67" i="72" a="1"/>
  <c r="B208" i="70" a="1"/>
  <c r="B31" i="72" a="1"/>
  <c r="B130" i="70" a="1"/>
  <c r="B150" i="70" a="1"/>
  <c r="B87" i="72" a="1"/>
  <c r="B71" i="70" a="1"/>
  <c r="B116" i="70" a="1"/>
  <c r="B50" i="70" a="1"/>
  <c r="B52" i="72" a="1"/>
  <c r="D17" i="72" a="1"/>
  <c r="B81" i="70" a="1"/>
  <c r="D17" i="70" a="1"/>
  <c r="B125" i="72" a="1"/>
  <c r="B134" i="70" a="1"/>
  <c r="B184" i="70" a="1"/>
  <c r="B29" i="72" a="1"/>
  <c r="B30" i="72" a="1"/>
  <c r="B145" i="72" a="1"/>
  <c r="B97" i="70" a="1"/>
  <c r="B117" i="70" a="1"/>
  <c r="C168" i="71" a="1"/>
  <c r="B87" i="70" a="1"/>
  <c r="B175" i="72" a="1"/>
  <c r="B201" i="72" a="1"/>
  <c r="B98" i="70" a="1"/>
  <c r="D170" i="70" a="1"/>
  <c r="B56" i="72" a="1"/>
  <c r="B19" i="72" a="1"/>
  <c r="B17" i="72" a="1"/>
  <c r="B206" i="72" a="1"/>
  <c r="B146" i="72" a="1"/>
  <c r="B69" i="70" a="1"/>
  <c r="B191" i="70" a="1"/>
  <c r="B93" i="72" a="1"/>
  <c r="B173" i="72" a="1"/>
  <c r="B224" i="70" a="1"/>
  <c r="B58" i="72" a="1"/>
  <c r="B160" i="70" a="1"/>
  <c r="B100" i="70" a="1"/>
  <c r="B128" i="70" a="1"/>
  <c r="B172" i="72" a="1"/>
  <c r="B32" i="70" a="1"/>
  <c r="B231" i="72" a="1"/>
  <c r="B218" i="72" a="1"/>
  <c r="B126" i="72" a="1"/>
  <c r="B165" i="72" a="1"/>
  <c r="B41" i="72" a="1"/>
  <c r="D139" i="70" a="1"/>
  <c r="B217" i="70" a="1"/>
  <c r="B94" i="70" a="1"/>
  <c r="B79" i="72" a="1"/>
  <c r="B154" i="72" a="1"/>
  <c r="B76" i="70" a="1"/>
  <c r="B82" i="70" a="1"/>
  <c r="B221" i="70" a="1"/>
  <c r="B228" i="72" a="1"/>
  <c r="B217" i="72" a="1"/>
  <c r="B18" i="72" a="1"/>
  <c r="B207" i="72" a="1"/>
  <c r="B171" i="70" a="1"/>
  <c r="B65" i="70" a="1"/>
  <c r="B88" i="72" a="1"/>
  <c r="B90" i="70" a="1"/>
  <c r="B104" i="70" a="1"/>
  <c r="B74" i="72" a="1"/>
  <c r="B74" i="70" a="1"/>
  <c r="B64" i="70" a="1"/>
  <c r="B42" i="70" a="1"/>
  <c r="B187" i="70" a="1"/>
  <c r="B189" i="70" a="1"/>
  <c r="B165" i="70" a="1"/>
  <c r="B170" i="72" a="1"/>
  <c r="B180" i="72" a="1"/>
  <c r="B156" i="70" a="1"/>
  <c r="B67" i="70" a="1"/>
  <c r="B49" i="70" a="1"/>
  <c r="B38" i="70" a="1"/>
  <c r="B200" i="72" a="1"/>
  <c r="B95" i="72" a="1"/>
  <c r="B128" i="72" a="1"/>
  <c r="B142" i="72" a="1"/>
  <c r="B119" i="70" a="1"/>
  <c r="B164" i="70" a="1"/>
  <c r="B51" i="70" a="1"/>
  <c r="B48" i="70" a="1"/>
  <c r="B153" i="70" a="1"/>
  <c r="B199" i="72" a="1"/>
  <c r="B161" i="70" a="1"/>
  <c r="B135" i="72" a="1"/>
  <c r="B100" i="72" a="1"/>
  <c r="B105" i="70" a="1"/>
  <c r="B183" i="70" a="1"/>
  <c r="B170" i="70" a="1"/>
  <c r="B203" i="72" a="1"/>
  <c r="B83" i="72" a="1"/>
  <c r="B191" i="72" a="1"/>
  <c r="B55" i="70" a="1"/>
  <c r="B153" i="72" a="1"/>
  <c r="B154" i="70" a="1"/>
  <c r="B148" i="70" a="1"/>
  <c r="B229" i="70" a="1"/>
  <c r="B66" i="70" a="1"/>
  <c r="B211" i="70" a="1"/>
  <c r="B225" i="70" a="1"/>
  <c r="B90" i="72" a="1"/>
  <c r="B115" i="72" a="1"/>
  <c r="B166" i="72" a="1"/>
  <c r="B68" i="70" a="1"/>
  <c r="B185" i="70" a="1"/>
  <c r="B26" i="72" a="1"/>
  <c r="B47" i="72" a="1"/>
  <c r="B62" i="70" a="1"/>
  <c r="B214" i="72" a="1"/>
  <c r="D78" i="70" a="1"/>
  <c r="B208" i="72" a="1"/>
  <c r="C78" i="72" a="1"/>
  <c r="B149" i="72" a="1"/>
  <c r="B61" i="70" a="1"/>
  <c r="B37" i="70" a="1"/>
  <c r="B91" i="72" a="1"/>
  <c r="B29" i="70" a="1"/>
  <c r="B155" i="72" a="1"/>
  <c r="U194" i="70" a="1"/>
  <c r="B163" i="72" a="1"/>
  <c r="B174" i="72" a="1"/>
  <c r="B179" i="72" a="1"/>
  <c r="B127" i="72" a="1"/>
  <c r="B104" i="72" a="1"/>
  <c r="B220" i="70" a="1"/>
  <c r="B162" i="72" a="1"/>
  <c r="B197" i="70" a="1"/>
  <c r="B43" i="72" a="1"/>
  <c r="B141" i="70" a="1"/>
  <c r="B227" i="70" a="1"/>
  <c r="C17" i="72" a="1"/>
  <c r="B73" i="72" a="1"/>
  <c r="B110" i="72" a="1"/>
  <c r="B54" i="70" a="1"/>
  <c r="B210" i="72" a="1"/>
  <c r="B192" i="72" a="1"/>
  <c r="B122" i="72" a="1"/>
  <c r="B112" i="72" a="1"/>
  <c r="B126" i="70" a="1"/>
  <c r="B164" i="72" a="1"/>
  <c r="B181" i="70" a="1"/>
  <c r="B36" i="72" a="1"/>
  <c r="B31" i="70" a="1"/>
  <c r="B101" i="70" a="1"/>
  <c r="B196" i="70" a="1"/>
  <c r="B59" i="72" a="1"/>
  <c r="B215" i="72" a="1"/>
  <c r="B147" i="72" a="1"/>
  <c r="B102" i="72" a="1"/>
  <c r="B216" i="70" a="1"/>
  <c r="B109" i="70" a="1"/>
  <c r="B103" i="72" a="1"/>
  <c r="B194" i="72" a="1"/>
  <c r="B77" i="70" a="1"/>
  <c r="B21" i="70" a="1"/>
  <c r="B135" i="70" a="1"/>
  <c r="B45" i="70" a="1"/>
  <c r="B194" i="70" a="1"/>
  <c r="B48" i="72" a="1"/>
  <c r="B134" i="72" a="1"/>
  <c r="B178" i="70" a="1"/>
  <c r="B89" i="72" a="1"/>
  <c r="B168" i="70" a="1"/>
  <c r="B84" i="70" a="1"/>
  <c r="B146" i="70" a="1"/>
  <c r="B17" i="70" a="1"/>
  <c r="B143" i="72" a="1"/>
  <c r="B20" i="72" a="1"/>
  <c r="B177" i="72" a="1"/>
  <c r="B212" i="70" a="1"/>
  <c r="B107" i="72" a="1"/>
  <c r="B27" i="70" a="1"/>
  <c r="B99" i="72" a="1"/>
  <c r="B215" i="70" a="1"/>
  <c r="B202" i="70" a="1"/>
  <c r="B139" i="70" a="1"/>
  <c r="B137" i="72" a="1"/>
  <c r="B24" i="70" a="1"/>
  <c r="B103" i="70" a="1"/>
  <c r="B210" i="70" a="1"/>
  <c r="B162" i="70" a="1"/>
  <c r="B101" i="72" a="1"/>
  <c r="B111" i="72" a="1"/>
  <c r="B148" i="72" a="1"/>
  <c r="B129" i="70" a="1"/>
  <c r="B89" i="70" a="1"/>
  <c r="B171" i="72" a="1"/>
  <c r="B109" i="72" a="1"/>
  <c r="B197" i="72" a="1"/>
  <c r="B145" i="70" a="1"/>
  <c r="B71" i="72" a="1"/>
  <c r="B36" i="70" a="1"/>
  <c r="B150" i="72" a="1"/>
  <c r="B22" i="72" a="1"/>
  <c r="B159" i="72" a="1"/>
  <c r="B221" i="72" a="1"/>
  <c r="B136" i="72" a="1"/>
  <c r="B118" i="70" a="1"/>
  <c r="B155" i="70" a="1"/>
  <c r="B142" i="70" a="1"/>
  <c r="B199" i="70" a="1"/>
  <c r="B40" i="70" a="1"/>
  <c r="B50" i="72" a="1"/>
  <c r="B65" i="72" a="1"/>
  <c r="B181" i="72" a="1"/>
  <c r="B187" i="72" a="1"/>
  <c r="B39" i="70" a="1"/>
  <c r="C139" i="72" a="1"/>
  <c r="B163" i="70" a="1"/>
  <c r="B124" i="70" a="1"/>
  <c r="B186" i="70" a="1"/>
  <c r="B157" i="70" a="1"/>
  <c r="B204" i="72" a="1"/>
  <c r="B140" i="72" a="1"/>
  <c r="B120" i="70" a="1"/>
  <c r="B229" i="72" a="1"/>
  <c r="B219" i="70" a="1"/>
  <c r="B46" i="72" a="1"/>
  <c r="B56" i="70" a="1"/>
  <c r="B35" i="70" a="1"/>
  <c r="B186" i="72" a="1"/>
  <c r="B23" i="72" a="1"/>
  <c r="B102" i="70" a="1"/>
  <c r="C168" i="73" a="1"/>
  <c r="B188" i="70" a="1"/>
  <c r="B213" i="72" a="1"/>
  <c r="B47" i="70" a="1"/>
  <c r="B193" i="70" a="1"/>
  <c r="B107" i="70" a="1"/>
  <c r="B97" i="72" a="1"/>
  <c r="B105" i="72" a="1"/>
  <c r="B83" i="70" a="1"/>
  <c r="B114" i="70" a="1"/>
  <c r="B160" i="72" a="1"/>
  <c r="B176" i="72" a="1"/>
  <c r="B212" i="72" a="1"/>
  <c r="B28" i="70" a="1"/>
  <c r="B80" i="70" a="1"/>
  <c r="B108" i="70" a="1"/>
  <c r="B203" i="70" a="1"/>
  <c r="B32" i="72" a="1"/>
  <c r="B63" i="70" a="1"/>
  <c r="B216" i="72" a="1"/>
  <c r="B143" i="70" a="1"/>
  <c r="B88" i="70" a="1"/>
  <c r="B169" i="72" a="1"/>
  <c r="B168" i="73" a="1"/>
  <c r="B114" i="72" a="1"/>
  <c r="B192" i="70" a="1"/>
  <c r="B131" i="70" a="1"/>
  <c r="B132" i="70" a="1"/>
  <c r="B230" i="72" a="1"/>
  <c r="B60" i="70" a="1"/>
  <c r="B178" i="72" a="1"/>
  <c r="B75" i="70" a="1"/>
  <c r="B106" i="70" a="1"/>
  <c r="B219" i="72" a="1"/>
  <c r="B80" i="72" a="1"/>
  <c r="B53" i="70" a="1"/>
  <c r="B45" i="72" a="1"/>
  <c r="B79" i="70" a="1"/>
  <c r="B41" i="70" a="1"/>
  <c r="B72" i="70" a="1"/>
  <c r="B112" i="70" a="1"/>
  <c r="B63" i="72" a="1"/>
  <c r="B214" i="70" a="1"/>
  <c r="B138" i="70" a="1"/>
  <c r="B227" i="72" a="1"/>
  <c r="B78" i="70" a="1"/>
  <c r="B169" i="70" a="1"/>
  <c r="B125" i="70" a="1"/>
  <c r="B34" i="70" a="1"/>
  <c r="B213" i="70" a="1"/>
  <c r="B25" i="70" a="1"/>
  <c r="B185" i="72" a="1"/>
  <c r="B168" i="72" a="1"/>
  <c r="B40" i="72" a="1"/>
  <c r="B174" i="70" a="1"/>
  <c r="B61" i="72" a="1"/>
  <c r="B37" i="72" a="1"/>
  <c r="B195" i="72" a="1"/>
  <c r="B76" i="72" a="1"/>
  <c r="B108" i="72" a="1"/>
  <c r="B70" i="72" a="1"/>
  <c r="B49" i="72" a="1"/>
  <c r="B115" i="70" a="1"/>
  <c r="B209" i="72" a="1"/>
  <c r="B73" i="70" a="1"/>
  <c r="B222" i="70" a="1"/>
  <c r="B58" i="70" a="1"/>
  <c r="B39" i="72" a="1"/>
  <c r="B60" i="72" a="1"/>
  <c r="B38" i="72" a="1"/>
  <c r="B124" i="72" a="1"/>
  <c r="B133" i="72" a="1"/>
  <c r="B198" i="72" a="1"/>
  <c r="B138" i="72" a="1"/>
  <c r="B43" i="70" a="1"/>
  <c r="B188" i="72" a="1"/>
  <c r="B176" i="70" a="1"/>
  <c r="B77" i="72" a="1"/>
  <c r="B93" i="70" a="1"/>
  <c r="B151" i="70" a="1"/>
  <c r="B120" i="72" a="1"/>
  <c r="B180" i="70" a="1"/>
  <c r="B133" i="70" a="1"/>
  <c r="B92" i="72" a="1"/>
  <c r="C139" i="70" a="1"/>
  <c r="B193" i="72" a="1"/>
  <c r="B18" i="70" a="1"/>
  <c r="B182" i="70" a="1"/>
  <c r="B57" i="70" a="1"/>
  <c r="B152" i="72" a="1"/>
  <c r="B131" i="72" a="1"/>
  <c r="B92" i="70" a="1"/>
  <c r="B68" i="72" a="1"/>
  <c r="B173" i="70" a="1"/>
  <c r="B84" i="72" a="1"/>
  <c r="B106" i="72" a="1"/>
  <c r="B226" i="70" a="1"/>
  <c r="B94" i="72" a="1"/>
  <c r="B198" i="70" a="1"/>
  <c r="B182" i="72" a="1"/>
  <c r="B140" i="70" a="1"/>
  <c r="B183" i="72" a="1"/>
  <c r="B44" i="70" a="1"/>
  <c r="B122" i="70" a="1"/>
  <c r="B113" i="72" a="1"/>
  <c r="B52" i="70" a="1"/>
  <c r="B224" i="72" a="1"/>
  <c r="B57" i="72" a="1"/>
  <c r="B184" i="72" a="1"/>
  <c r="B62" i="72" a="1"/>
  <c r="B66" i="72" a="1"/>
  <c r="B24" i="72" a="1"/>
  <c r="B206" i="70" a="1"/>
  <c r="B27" i="72" a="1"/>
  <c r="B117" i="72" a="1"/>
  <c r="B59" i="70" a="1"/>
  <c r="B144" i="70" a="1"/>
  <c r="B22" i="70" a="1"/>
  <c r="B177" i="70" a="1"/>
  <c r="B207" i="70" a="1"/>
  <c r="B223" i="72" a="1"/>
  <c r="B111" i="70" a="1"/>
  <c r="B19" i="70" a="1"/>
  <c r="B121" i="70" a="1"/>
  <c r="B156" i="72" a="1"/>
  <c r="C170" i="72" a="1"/>
  <c r="B158" i="70" a="1"/>
  <c r="B127" i="70" a="1"/>
  <c r="B54" i="72" a="1"/>
  <c r="B139" i="72" a="1"/>
  <c r="B20" i="70" a="1"/>
  <c r="B25" i="72" a="1"/>
  <c r="B23" i="70" a="1"/>
  <c r="B129" i="72" a="1"/>
  <c r="C17" i="70" a="1"/>
  <c r="B51" i="72" a="1"/>
  <c r="B209" i="70" a="1"/>
  <c r="B44" i="72" a="1"/>
  <c r="B33" i="70" a="1"/>
  <c r="B204" i="70" a="1"/>
  <c r="B55" i="72" a="1"/>
  <c r="B70" i="70" a="1"/>
  <c r="B144" i="72" a="1"/>
  <c r="B86" i="70" a="1"/>
  <c r="B98" i="72" a="1"/>
  <c r="B158" i="72" a="1"/>
  <c r="B46" i="70" a="1"/>
  <c r="B28" i="72" a="1"/>
  <c r="B167" i="70" a="1"/>
  <c r="C170" i="70" a="1"/>
  <c r="B195" i="70" a="1"/>
  <c r="B85" i="70" a="1"/>
  <c r="B82" i="72" a="1"/>
  <c r="B230" i="70" a="1"/>
  <c r="B161" i="72" a="1"/>
  <c r="B152" i="70" a="1"/>
  <c r="B95" i="70" a="1"/>
  <c r="B205" i="72" a="1"/>
  <c r="B149" i="70" a="1"/>
  <c r="B21" i="72" a="1"/>
  <c r="B96" i="70" a="1"/>
  <c r="B223" i="70" a="1"/>
  <c r="B121" i="72" a="1"/>
  <c r="B189" i="72" a="1"/>
  <c r="B132" i="72" a="1"/>
  <c r="B211" i="72" a="1"/>
  <c r="B123" i="72" a="1"/>
  <c r="B175" i="70" a="1"/>
  <c r="B231" i="70" a="1"/>
  <c r="B26" i="70" a="1"/>
  <c r="B222" i="72" a="1"/>
  <c r="B190" i="70" a="1"/>
  <c r="B172" i="70" a="1"/>
  <c r="B137" i="70" a="1"/>
  <c r="B34" i="72" a="1"/>
  <c r="B72" i="72" a="1"/>
  <c r="C78" i="70" a="1"/>
  <c r="B119" i="72" a="1"/>
  <c r="B190" i="72" a="1"/>
  <c r="B110" i="70" a="1"/>
  <c r="B35" i="72" a="1"/>
  <c r="B118" i="72" a="1"/>
  <c r="B91" i="70" a="1"/>
  <c r="B201" i="70" a="1"/>
  <c r="B75" i="72" a="1"/>
  <c r="B42" i="72" a="1"/>
  <c r="B226" i="72" a="1"/>
  <c r="B166" i="70" a="1"/>
  <c r="B81" i="72" a="1"/>
  <c r="B78" i="72" a="1"/>
  <c r="B167" i="72" a="1"/>
  <c r="B151" i="72" a="1"/>
  <c r="B228" i="70" a="1"/>
  <c r="B225" i="72" a="1"/>
  <c r="B231" i="70" l="1"/>
  <c r="B229" i="70"/>
  <c r="B227" i="70"/>
  <c r="B225" i="70"/>
  <c r="B223" i="70"/>
  <c r="B221" i="70"/>
  <c r="B219" i="70"/>
  <c r="B217" i="70"/>
  <c r="B215" i="70"/>
  <c r="B213" i="70"/>
  <c r="B211" i="70"/>
  <c r="B209" i="70"/>
  <c r="B207" i="70"/>
  <c r="B205" i="70"/>
  <c r="B203" i="70"/>
  <c r="B201" i="70"/>
  <c r="B199" i="70"/>
  <c r="B197" i="70"/>
  <c r="B195" i="70"/>
  <c r="B193" i="70"/>
  <c r="B191" i="70"/>
  <c r="B189" i="70"/>
  <c r="B187" i="70"/>
  <c r="B185" i="70"/>
  <c r="B183" i="70"/>
  <c r="B181" i="70"/>
  <c r="B179" i="70"/>
  <c r="B177" i="70"/>
  <c r="B175" i="70"/>
  <c r="B173" i="70"/>
  <c r="B171" i="70"/>
  <c r="D170" i="70"/>
  <c r="B169" i="70"/>
  <c r="B167" i="70"/>
  <c r="B165" i="70"/>
  <c r="B163" i="70"/>
  <c r="B161" i="70"/>
  <c r="B159" i="70"/>
  <c r="B157" i="70"/>
  <c r="B155" i="70"/>
  <c r="B153" i="70"/>
  <c r="B151" i="70"/>
  <c r="B149" i="70"/>
  <c r="B147" i="70"/>
  <c r="B145" i="70"/>
  <c r="B143" i="70"/>
  <c r="B141" i="70"/>
  <c r="C139" i="70"/>
  <c r="B139" i="70"/>
  <c r="B137" i="70"/>
  <c r="B135" i="70"/>
  <c r="B133" i="70"/>
  <c r="B131" i="70"/>
  <c r="B129" i="70"/>
  <c r="B127" i="70"/>
  <c r="B125" i="70"/>
  <c r="B123" i="70"/>
  <c r="B121" i="70"/>
  <c r="B119" i="70"/>
  <c r="B117" i="70"/>
  <c r="B115" i="70"/>
  <c r="B113" i="70"/>
  <c r="B111" i="70"/>
  <c r="B109" i="70"/>
  <c r="B107" i="70"/>
  <c r="B105" i="70"/>
  <c r="B103" i="70"/>
  <c r="B101" i="70"/>
  <c r="B99" i="70"/>
  <c r="B97" i="70"/>
  <c r="B95" i="70"/>
  <c r="B93" i="70"/>
  <c r="B91" i="70"/>
  <c r="B89" i="70"/>
  <c r="B87" i="70"/>
  <c r="B85" i="70"/>
  <c r="B83" i="70"/>
  <c r="B81" i="70"/>
  <c r="B79" i="70"/>
  <c r="D78" i="70"/>
  <c r="B77" i="70"/>
  <c r="B75" i="70"/>
  <c r="B73" i="70"/>
  <c r="B71" i="70"/>
  <c r="B69" i="70"/>
  <c r="B67" i="70"/>
  <c r="B65" i="70"/>
  <c r="B63" i="70"/>
  <c r="B61" i="70"/>
  <c r="B59" i="70"/>
  <c r="B57" i="70"/>
  <c r="B55" i="70"/>
  <c r="B53" i="70"/>
  <c r="B51" i="70"/>
  <c r="B49" i="70"/>
  <c r="B47" i="70"/>
  <c r="B45" i="70"/>
  <c r="B43" i="70"/>
  <c r="B41" i="70"/>
  <c r="B39" i="70"/>
  <c r="B37" i="70"/>
  <c r="B35" i="70"/>
  <c r="B33" i="70"/>
  <c r="B31" i="70"/>
  <c r="B29" i="70"/>
  <c r="B27" i="70"/>
  <c r="B25" i="70"/>
  <c r="B23" i="70"/>
  <c r="B17" i="70"/>
  <c r="B21" i="70"/>
  <c r="C17" i="70"/>
  <c r="B18" i="70"/>
  <c r="B19" i="70"/>
  <c r="D17" i="70"/>
  <c r="B22" i="70"/>
  <c r="B20" i="70"/>
  <c r="B24" i="70"/>
  <c r="B26" i="70"/>
  <c r="B28" i="70"/>
  <c r="B30" i="70"/>
  <c r="B32" i="70"/>
  <c r="B34" i="70"/>
  <c r="B36" i="70"/>
  <c r="B38" i="70"/>
  <c r="B40" i="70"/>
  <c r="B42" i="70"/>
  <c r="B44" i="70"/>
  <c r="B46" i="70"/>
  <c r="B48" i="70"/>
  <c r="B50" i="70"/>
  <c r="B52" i="70"/>
  <c r="B54" i="70"/>
  <c r="B56" i="70"/>
  <c r="B58" i="70"/>
  <c r="B60" i="70"/>
  <c r="B62" i="70"/>
  <c r="B64" i="70"/>
  <c r="B66" i="70"/>
  <c r="B68" i="70"/>
  <c r="B70" i="70"/>
  <c r="B72" i="70"/>
  <c r="B74" i="70"/>
  <c r="B76" i="70"/>
  <c r="B78" i="70"/>
  <c r="C78" i="70"/>
  <c r="B80" i="70"/>
  <c r="B82" i="70"/>
  <c r="B84" i="70"/>
  <c r="B86" i="70"/>
  <c r="B88" i="70"/>
  <c r="B90" i="70"/>
  <c r="B92" i="70"/>
  <c r="B94" i="70"/>
  <c r="B96" i="70"/>
  <c r="B98" i="70"/>
  <c r="B100" i="70"/>
  <c r="B102" i="70"/>
  <c r="B104" i="70"/>
  <c r="B106" i="70"/>
  <c r="B108" i="70"/>
  <c r="B110" i="70"/>
  <c r="B112" i="70"/>
  <c r="B114" i="70"/>
  <c r="B116" i="70"/>
  <c r="B118" i="70"/>
  <c r="B120" i="70"/>
  <c r="B122" i="70"/>
  <c r="B124" i="70"/>
  <c r="B126" i="70"/>
  <c r="B128" i="70"/>
  <c r="B130" i="70"/>
  <c r="B132" i="70"/>
  <c r="B134" i="70"/>
  <c r="B136" i="70"/>
  <c r="B138" i="70"/>
  <c r="D139" i="70"/>
  <c r="B140" i="70"/>
  <c r="B142" i="70"/>
  <c r="B144" i="70"/>
  <c r="B146" i="70"/>
  <c r="B148" i="70"/>
  <c r="B150" i="70"/>
  <c r="B152" i="70"/>
  <c r="B154" i="70"/>
  <c r="B156" i="70"/>
  <c r="B158" i="70"/>
  <c r="B160" i="70"/>
  <c r="B162" i="70"/>
  <c r="B164" i="70"/>
  <c r="B166" i="70"/>
  <c r="B168" i="70"/>
  <c r="C170" i="70"/>
  <c r="B170" i="70"/>
  <c r="B172" i="70"/>
  <c r="B174" i="70"/>
  <c r="B176" i="70"/>
  <c r="B178" i="70"/>
  <c r="B180" i="70"/>
  <c r="B182" i="70"/>
  <c r="B184" i="70"/>
  <c r="B186" i="70"/>
  <c r="B188" i="70"/>
  <c r="B190" i="70"/>
  <c r="B192" i="70"/>
  <c r="B194" i="70"/>
  <c r="B196" i="70"/>
  <c r="B198" i="70"/>
  <c r="B200" i="70"/>
  <c r="B202" i="70"/>
  <c r="B204" i="70"/>
  <c r="B206" i="70"/>
  <c r="B208" i="70"/>
  <c r="B210" i="70"/>
  <c r="B212" i="70"/>
  <c r="B214" i="70"/>
  <c r="B216" i="70"/>
  <c r="B218" i="70"/>
  <c r="B220" i="70"/>
  <c r="B222" i="70"/>
  <c r="B224" i="70"/>
  <c r="B226" i="70"/>
  <c r="B228" i="70"/>
  <c r="B230" i="70"/>
  <c r="B231" i="72"/>
  <c r="B229" i="72"/>
  <c r="B227" i="72"/>
  <c r="B225" i="72"/>
  <c r="B223" i="72"/>
  <c r="B221" i="72"/>
  <c r="B219" i="72"/>
  <c r="B217" i="72"/>
  <c r="B215" i="72"/>
  <c r="B213" i="72"/>
  <c r="B211" i="72"/>
  <c r="B209" i="72"/>
  <c r="B207" i="72"/>
  <c r="B205" i="72"/>
  <c r="B203" i="72"/>
  <c r="B201" i="72"/>
  <c r="B199" i="72"/>
  <c r="B197" i="72"/>
  <c r="B195" i="72"/>
  <c r="B193" i="72"/>
  <c r="B191" i="72"/>
  <c r="B189" i="72"/>
  <c r="B187" i="72"/>
  <c r="B185" i="72"/>
  <c r="B183" i="72"/>
  <c r="B181" i="72"/>
  <c r="B179" i="72"/>
  <c r="B177" i="72"/>
  <c r="B175" i="72"/>
  <c r="B173" i="72"/>
  <c r="B171" i="72"/>
  <c r="B169" i="72"/>
  <c r="B167" i="72"/>
  <c r="B165" i="72"/>
  <c r="B163" i="72"/>
  <c r="B161" i="72"/>
  <c r="B159" i="72"/>
  <c r="B157" i="72"/>
  <c r="B155" i="72"/>
  <c r="B153" i="72"/>
  <c r="B151" i="72"/>
  <c r="B149" i="72"/>
  <c r="B147" i="72"/>
  <c r="B145" i="72"/>
  <c r="B143" i="72"/>
  <c r="B141" i="72"/>
  <c r="B139" i="72"/>
  <c r="C139" i="72"/>
  <c r="B137" i="72"/>
  <c r="B135" i="72"/>
  <c r="B133" i="72"/>
  <c r="B131" i="72"/>
  <c r="B129" i="72"/>
  <c r="B127" i="72"/>
  <c r="B125" i="72"/>
  <c r="B123" i="72"/>
  <c r="B121" i="72"/>
  <c r="B119" i="72"/>
  <c r="B117" i="72"/>
  <c r="B115" i="72"/>
  <c r="B113" i="72"/>
  <c r="B111" i="72"/>
  <c r="B109" i="72"/>
  <c r="B107" i="72"/>
  <c r="B105" i="72"/>
  <c r="B103" i="72"/>
  <c r="B101" i="72"/>
  <c r="B99" i="72"/>
  <c r="B97" i="72"/>
  <c r="B95" i="72"/>
  <c r="B93" i="72"/>
  <c r="B91" i="72"/>
  <c r="B89" i="72"/>
  <c r="B87" i="72"/>
  <c r="B85" i="72"/>
  <c r="B83" i="72"/>
  <c r="B81" i="72"/>
  <c r="B79" i="72"/>
  <c r="B77" i="72"/>
  <c r="B75" i="72"/>
  <c r="B73" i="72"/>
  <c r="B71" i="72"/>
  <c r="B69" i="72"/>
  <c r="B67" i="72"/>
  <c r="B65" i="72"/>
  <c r="B63" i="72"/>
  <c r="B61" i="72"/>
  <c r="B59" i="72"/>
  <c r="B57" i="72"/>
  <c r="B55" i="72"/>
  <c r="B53" i="72"/>
  <c r="B51" i="72"/>
  <c r="B49" i="72"/>
  <c r="B47" i="72"/>
  <c r="B45" i="72"/>
  <c r="B43" i="72"/>
  <c r="B41" i="72"/>
  <c r="B39" i="72"/>
  <c r="B37" i="72"/>
  <c r="B35" i="72"/>
  <c r="B33" i="72"/>
  <c r="B31" i="72"/>
  <c r="B29" i="72"/>
  <c r="B27" i="72"/>
  <c r="B25" i="72"/>
  <c r="B23" i="72"/>
  <c r="B18" i="72"/>
  <c r="B20" i="72"/>
  <c r="B21" i="72"/>
  <c r="B22" i="72"/>
  <c r="B17" i="72"/>
  <c r="C17" i="72"/>
  <c r="B19" i="72"/>
  <c r="B24" i="72"/>
  <c r="B26" i="72"/>
  <c r="B28" i="72"/>
  <c r="B30" i="72"/>
  <c r="B32" i="72"/>
  <c r="B34" i="72"/>
  <c r="B36" i="72"/>
  <c r="B38" i="72"/>
  <c r="B40" i="72"/>
  <c r="B42" i="72"/>
  <c r="B44" i="72"/>
  <c r="B46" i="72"/>
  <c r="B48" i="72"/>
  <c r="B50" i="72"/>
  <c r="B52" i="72"/>
  <c r="B54" i="72"/>
  <c r="B56" i="72"/>
  <c r="B58" i="72"/>
  <c r="B60" i="72"/>
  <c r="B62" i="72"/>
  <c r="B64" i="72"/>
  <c r="B66" i="72"/>
  <c r="B68" i="72"/>
  <c r="B70" i="72"/>
  <c r="B72" i="72"/>
  <c r="B74" i="72"/>
  <c r="B76" i="72"/>
  <c r="B78" i="72"/>
  <c r="C78" i="72"/>
  <c r="B80" i="72"/>
  <c r="B82" i="72"/>
  <c r="B84" i="72"/>
  <c r="B86" i="72"/>
  <c r="B88" i="72"/>
  <c r="B90" i="72"/>
  <c r="B92" i="72"/>
  <c r="B94" i="72"/>
  <c r="B96" i="72"/>
  <c r="B98" i="72"/>
  <c r="B100" i="72"/>
  <c r="B102" i="72"/>
  <c r="B104" i="72"/>
  <c r="B106" i="72"/>
  <c r="B108" i="72"/>
  <c r="B110" i="72"/>
  <c r="B112" i="72"/>
  <c r="B114" i="72"/>
  <c r="B116" i="72"/>
  <c r="B118" i="72"/>
  <c r="B120" i="72"/>
  <c r="B122" i="72"/>
  <c r="B124" i="72"/>
  <c r="B126" i="72"/>
  <c r="B128" i="72"/>
  <c r="B130" i="72"/>
  <c r="B132" i="72"/>
  <c r="B134" i="72"/>
  <c r="B136" i="72"/>
  <c r="B138" i="72"/>
  <c r="B140" i="72"/>
  <c r="B142" i="72"/>
  <c r="B144" i="72"/>
  <c r="B146" i="72"/>
  <c r="B148" i="72"/>
  <c r="B150" i="72"/>
  <c r="B152" i="72"/>
  <c r="B154" i="72"/>
  <c r="B156" i="72"/>
  <c r="B158" i="72"/>
  <c r="B160" i="72"/>
  <c r="B162" i="72"/>
  <c r="B164" i="72"/>
  <c r="B166" i="72"/>
  <c r="B168" i="72"/>
  <c r="B170" i="72"/>
  <c r="C170" i="72"/>
  <c r="B172" i="72"/>
  <c r="B174" i="72"/>
  <c r="B176" i="72"/>
  <c r="B178" i="72"/>
  <c r="B180" i="72"/>
  <c r="B182" i="72"/>
  <c r="B184" i="72"/>
  <c r="B186" i="72"/>
  <c r="B188" i="72"/>
  <c r="B190" i="72"/>
  <c r="B192" i="72"/>
  <c r="B194" i="72"/>
  <c r="B196" i="72"/>
  <c r="B198" i="72"/>
  <c r="B200" i="72"/>
  <c r="B202" i="72"/>
  <c r="B204" i="72"/>
  <c r="B206" i="72"/>
  <c r="B208" i="72"/>
  <c r="B210" i="72"/>
  <c r="B212" i="72"/>
  <c r="B214" i="72"/>
  <c r="B216" i="72"/>
  <c r="B218" i="72"/>
  <c r="B220" i="72"/>
  <c r="B222" i="72"/>
  <c r="B224" i="72"/>
  <c r="B226" i="72"/>
  <c r="B228" i="72"/>
  <c r="B230" i="72"/>
  <c r="D17" i="72"/>
  <c r="K67" i="71"/>
  <c r="U194" i="70"/>
  <c r="V194" i="70" s="1"/>
  <c r="S194" i="70" s="1"/>
  <c r="T195" i="70" s="1"/>
  <c r="B167" i="71"/>
  <c r="C168" i="71"/>
  <c r="B168" i="73"/>
  <c r="C168" i="73"/>
  <c r="AN405" i="17"/>
  <c r="AM405" i="17"/>
  <c r="AN406" i="16"/>
  <c r="AM406" i="16"/>
  <c r="AK406" i="16"/>
  <c r="AK406" i="17"/>
  <c r="C169" i="73" a="1"/>
  <c r="C169" i="71" a="1"/>
  <c r="B169" i="73" a="1"/>
  <c r="B168" i="71" a="1"/>
  <c r="L68" i="71" l="1"/>
  <c r="B168" i="71"/>
  <c r="C169" i="71"/>
  <c r="B169" i="73"/>
  <c r="C169" i="73"/>
  <c r="AM406" i="17"/>
  <c r="AN406" i="17"/>
  <c r="B169" i="71" a="1"/>
  <c r="M68" i="71" a="1"/>
  <c r="U195" i="70" a="1"/>
  <c r="M68" i="71" l="1"/>
  <c r="N68" i="71" s="1"/>
  <c r="U195" i="70"/>
  <c r="V195" i="70" s="1"/>
  <c r="S195" i="70" s="1"/>
  <c r="T196" i="70" s="1"/>
  <c r="B169" i="71"/>
  <c r="U196" i="70" a="1"/>
  <c r="K68" i="71" l="1"/>
  <c r="U196" i="70"/>
  <c r="V196" i="70" s="1"/>
  <c r="S196" i="70" s="1"/>
  <c r="T197" i="70" s="1"/>
  <c r="U197" i="70" a="1"/>
  <c r="L69" i="71" l="1"/>
  <c r="U197" i="70"/>
  <c r="V197" i="70" s="1"/>
  <c r="S197" i="70" s="1"/>
  <c r="T198" i="70" s="1"/>
  <c r="M69" i="71" a="1"/>
  <c r="U198" i="70" a="1"/>
  <c r="M69" i="71" l="1"/>
  <c r="N69" i="71" s="1"/>
  <c r="U198" i="70"/>
  <c r="V198" i="70" s="1"/>
  <c r="S198" i="70" s="1"/>
  <c r="T199" i="70" s="1"/>
  <c r="U199" i="70" a="1"/>
  <c r="K69" i="71" l="1"/>
  <c r="U199" i="70"/>
  <c r="V199" i="70" s="1"/>
  <c r="S199" i="70" s="1"/>
  <c r="T200" i="70" s="1"/>
  <c r="U200" i="70" a="1"/>
  <c r="L70" i="71" l="1"/>
  <c r="U200" i="70"/>
  <c r="V200" i="70" s="1"/>
  <c r="S200" i="70" s="1"/>
  <c r="T201" i="70" s="1"/>
  <c r="M70" i="71" a="1"/>
  <c r="U201" i="70" a="1"/>
  <c r="M70" i="71" l="1"/>
  <c r="N70" i="71" s="1"/>
  <c r="U201" i="70"/>
  <c r="V201" i="70" s="1"/>
  <c r="S201" i="70" s="1"/>
  <c r="T202" i="70" s="1"/>
  <c r="U202" i="70" a="1"/>
  <c r="K70" i="71" l="1"/>
  <c r="U202" i="70"/>
  <c r="V202" i="70" s="1"/>
  <c r="S202" i="70" s="1"/>
  <c r="T203" i="70" s="1"/>
  <c r="U203" i="70" a="1"/>
  <c r="L71" i="71" l="1"/>
  <c r="U203" i="70"/>
  <c r="V203" i="70" s="1"/>
  <c r="S203" i="70" s="1"/>
  <c r="T204" i="70" s="1"/>
  <c r="M71" i="71" a="1"/>
  <c r="U204" i="70" a="1"/>
  <c r="M71" i="71" l="1"/>
  <c r="N71" i="71" s="1"/>
  <c r="U204" i="70"/>
  <c r="V204" i="70" s="1"/>
  <c r="S204" i="70" s="1"/>
  <c r="T205" i="70" s="1"/>
  <c r="U205" i="70" a="1"/>
  <c r="K71" i="71" l="1"/>
  <c r="U205" i="70"/>
  <c r="V205" i="70" s="1"/>
  <c r="S205" i="70" s="1"/>
  <c r="T206" i="70" s="1"/>
  <c r="U206" i="70" a="1"/>
  <c r="L72" i="71" l="1"/>
  <c r="U206" i="70"/>
  <c r="V206" i="70" s="1"/>
  <c r="S206" i="70" s="1"/>
  <c r="T207" i="70" s="1"/>
  <c r="M72" i="71" a="1"/>
  <c r="U207" i="70" a="1"/>
  <c r="M72" i="71" l="1"/>
  <c r="N72" i="71" s="1"/>
  <c r="U207" i="70"/>
  <c r="V207" i="70" s="1"/>
  <c r="S207" i="70" s="1"/>
  <c r="T208" i="70" s="1"/>
  <c r="U208" i="70" a="1"/>
  <c r="K72" i="71" l="1"/>
  <c r="U208" i="70"/>
  <c r="V208" i="70" s="1"/>
  <c r="S208" i="70" s="1"/>
  <c r="T209" i="70" s="1"/>
  <c r="U209" i="70" a="1"/>
  <c r="L73" i="71" l="1"/>
  <c r="U209" i="70"/>
  <c r="V209" i="70" s="1"/>
  <c r="S209" i="70" s="1"/>
  <c r="T210" i="70" s="1"/>
  <c r="M73" i="71" a="1"/>
  <c r="U210" i="70" a="1"/>
  <c r="M73" i="71" l="1"/>
  <c r="N73" i="71" s="1"/>
  <c r="U210" i="70"/>
  <c r="V210" i="70" s="1"/>
  <c r="S210" i="70" s="1"/>
  <c r="T211" i="70" s="1"/>
  <c r="U211" i="70" a="1"/>
  <c r="K73" i="71" l="1"/>
  <c r="U211" i="70"/>
  <c r="V211" i="70" s="1"/>
  <c r="S211" i="70" s="1"/>
  <c r="T212" i="70" s="1"/>
  <c r="U212" i="70" a="1"/>
  <c r="L74" i="71" l="1"/>
  <c r="U212" i="70"/>
  <c r="V212" i="70" s="1"/>
  <c r="S212" i="70" s="1"/>
  <c r="T213" i="70" s="1"/>
  <c r="F6" i="14"/>
  <c r="S16" i="14" s="1"/>
  <c r="A35" i="11"/>
  <c r="A33" i="11"/>
  <c r="A31" i="11"/>
  <c r="A29" i="11"/>
  <c r="A22" i="11"/>
  <c r="A20" i="11"/>
  <c r="A18" i="11"/>
  <c r="A16" i="11"/>
  <c r="G9" i="27"/>
  <c r="G33" i="27"/>
  <c r="E2" i="27"/>
  <c r="U213" i="70" a="1"/>
  <c r="M74" i="71" a="1"/>
  <c r="M74" i="71" l="1"/>
  <c r="N74" i="71" s="1"/>
  <c r="U213" i="70"/>
  <c r="V213" i="70" s="1"/>
  <c r="S213" i="70" s="1"/>
  <c r="T214" i="70" s="1"/>
  <c r="L16" i="11"/>
  <c r="Q16" i="11"/>
  <c r="G16" i="11"/>
  <c r="V16" i="11"/>
  <c r="V18" i="11"/>
  <c r="Q18" i="11"/>
  <c r="L18" i="11"/>
  <c r="G18" i="11"/>
  <c r="A17" i="11"/>
  <c r="V20" i="11"/>
  <c r="Q20" i="11"/>
  <c r="L20" i="11"/>
  <c r="G20" i="11"/>
  <c r="A19" i="11"/>
  <c r="G22" i="11"/>
  <c r="Q22" i="11"/>
  <c r="L22" i="11"/>
  <c r="V22" i="11"/>
  <c r="A21" i="11"/>
  <c r="V29" i="11"/>
  <c r="Q29" i="11"/>
  <c r="L29" i="11"/>
  <c r="G29" i="11"/>
  <c r="A28" i="11"/>
  <c r="V31" i="11"/>
  <c r="Q31" i="11"/>
  <c r="G31" i="11"/>
  <c r="L31" i="11"/>
  <c r="A30" i="11"/>
  <c r="Q33" i="11"/>
  <c r="L33" i="11"/>
  <c r="G33" i="11"/>
  <c r="V33" i="11"/>
  <c r="A32" i="11"/>
  <c r="Q35" i="11"/>
  <c r="L35" i="11"/>
  <c r="V35" i="11"/>
  <c r="G35" i="11"/>
  <c r="A34" i="11"/>
  <c r="U214" i="70" a="1"/>
  <c r="K74" i="71" l="1"/>
  <c r="U214" i="70"/>
  <c r="V214" i="70" s="1"/>
  <c r="S214" i="70" s="1"/>
  <c r="T215" i="70" s="1"/>
  <c r="G34" i="11"/>
  <c r="Q34" i="11"/>
  <c r="V34" i="11"/>
  <c r="L34" i="11"/>
  <c r="V32" i="11"/>
  <c r="Q32" i="11"/>
  <c r="L32" i="11"/>
  <c r="G32" i="11"/>
  <c r="V30" i="11"/>
  <c r="Q30" i="11"/>
  <c r="L30" i="11"/>
  <c r="G30" i="11"/>
  <c r="V28" i="11"/>
  <c r="Q28" i="11"/>
  <c r="L28" i="11"/>
  <c r="G28" i="11"/>
  <c r="L21" i="11"/>
  <c r="G21" i="11"/>
  <c r="Q21" i="11"/>
  <c r="V21" i="11"/>
  <c r="V19" i="11"/>
  <c r="G19" i="11"/>
  <c r="Q19" i="11"/>
  <c r="L19" i="11"/>
  <c r="V17" i="11"/>
  <c r="Q17" i="11"/>
  <c r="L17" i="11"/>
  <c r="G17" i="11"/>
  <c r="U215" i="70" a="1"/>
  <c r="L75" i="71" l="1"/>
  <c r="U215" i="70"/>
  <c r="V215" i="70" s="1"/>
  <c r="S215" i="70" s="1"/>
  <c r="T216" i="70" s="1"/>
  <c r="U216" i="70" a="1"/>
  <c r="M75" i="71" a="1"/>
  <c r="M75" i="71" l="1"/>
  <c r="N75" i="71" s="1"/>
  <c r="U216" i="70"/>
  <c r="V216" i="70" s="1"/>
  <c r="S216" i="70" s="1"/>
  <c r="T217" i="70" s="1"/>
  <c r="U217" i="70" a="1"/>
  <c r="K75" i="71" l="1"/>
  <c r="U217" i="70"/>
  <c r="V217" i="70" s="1"/>
  <c r="S217" i="70" s="1"/>
  <c r="T218" i="70" s="1"/>
  <c r="U218" i="70" a="1"/>
  <c r="L76" i="71" l="1"/>
  <c r="U218" i="70"/>
  <c r="V218" i="70" s="1"/>
  <c r="S218" i="70" s="1"/>
  <c r="T219" i="70" s="1"/>
  <c r="M76" i="71" a="1"/>
  <c r="U219" i="70" a="1"/>
  <c r="M76" i="71" l="1"/>
  <c r="N76" i="71" s="1"/>
  <c r="U219" i="70"/>
  <c r="V219" i="70" s="1"/>
  <c r="S219" i="70" s="1"/>
  <c r="T220" i="70" s="1"/>
  <c r="U220" i="70" a="1"/>
  <c r="K76" i="71" l="1"/>
  <c r="U220" i="70"/>
  <c r="V220" i="70" s="1"/>
  <c r="S220" i="70" s="1"/>
  <c r="T221" i="70" s="1"/>
  <c r="U221" i="70" a="1"/>
  <c r="L77" i="71" l="1"/>
  <c r="U221" i="70"/>
  <c r="V221" i="70" s="1"/>
  <c r="S221" i="70" s="1"/>
  <c r="T222" i="70" s="1"/>
  <c r="M77" i="71" a="1"/>
  <c r="U222" i="70" a="1"/>
  <c r="M77" i="71" l="1"/>
  <c r="N77" i="71" s="1"/>
  <c r="U222" i="70"/>
  <c r="V222" i="70" s="1"/>
  <c r="S222" i="70" s="1"/>
  <c r="T223" i="70" s="1"/>
  <c r="U223" i="70" a="1"/>
  <c r="K77" i="71" l="1"/>
  <c r="U223" i="70"/>
  <c r="V223" i="70" s="1"/>
  <c r="S223" i="70" s="1"/>
  <c r="T224" i="70" s="1"/>
  <c r="U224" i="70" a="1"/>
  <c r="L78" i="71" l="1"/>
  <c r="U224" i="70"/>
  <c r="V224" i="70" s="1"/>
  <c r="S224" i="70" s="1"/>
  <c r="T225" i="70" s="1"/>
  <c r="M78" i="71" a="1"/>
  <c r="U225" i="70" a="1"/>
  <c r="M78" i="71" l="1"/>
  <c r="N78" i="71" s="1"/>
  <c r="U225" i="70"/>
  <c r="V225" i="70" s="1"/>
  <c r="S225" i="70" s="1"/>
  <c r="T226" i="70" s="1"/>
  <c r="U226" i="70" a="1"/>
  <c r="K78" i="71" l="1"/>
  <c r="U226" i="70"/>
  <c r="V226" i="70" s="1"/>
  <c r="S226" i="70" s="1"/>
  <c r="T227" i="70" s="1"/>
  <c r="U227" i="70" a="1"/>
  <c r="L79" i="71" l="1"/>
  <c r="U227" i="70"/>
  <c r="V227" i="70" s="1"/>
  <c r="S227" i="70" s="1"/>
  <c r="T228" i="70" s="1"/>
  <c r="U228" i="70" a="1"/>
  <c r="M79" i="71" a="1"/>
  <c r="M79" i="71" l="1"/>
  <c r="N79" i="71" s="1"/>
  <c r="U228" i="70"/>
  <c r="V228" i="70" s="1"/>
  <c r="S228" i="70" s="1"/>
  <c r="T229" i="70" s="1"/>
  <c r="U229" i="70" a="1"/>
  <c r="K79" i="71" l="1"/>
  <c r="U229" i="70"/>
  <c r="V229" i="70" s="1"/>
  <c r="S229" i="70" s="1"/>
  <c r="T230" i="70" s="1"/>
  <c r="U230" i="70" a="1"/>
  <c r="L80" i="71" l="1"/>
  <c r="U230" i="70"/>
  <c r="V230" i="70" s="1"/>
  <c r="S230" i="70" s="1"/>
  <c r="T231" i="70" s="1"/>
  <c r="M80" i="71" a="1"/>
  <c r="M80" i="71" l="1"/>
  <c r="N80" i="71" s="1"/>
  <c r="T14" i="70"/>
  <c r="S14" i="70" s="1"/>
  <c r="I159" i="27" s="1"/>
  <c r="U231" i="70" a="1"/>
  <c r="K80" i="71" l="1"/>
  <c r="U231" i="70"/>
  <c r="V231" i="70" s="1"/>
  <c r="S231" i="70" s="1"/>
  <c r="L81" i="71" l="1"/>
  <c r="D9" i="17"/>
  <c r="AJ41" i="11"/>
  <c r="J133" i="70" a="1"/>
  <c r="J101" i="70" a="1"/>
  <c r="J182" i="70" a="1"/>
  <c r="J185" i="70" a="1"/>
  <c r="J108" i="70" a="1"/>
  <c r="J187" i="70" a="1"/>
  <c r="J174" i="70" a="1"/>
  <c r="J113" i="70" a="1"/>
  <c r="J97" i="70" a="1"/>
  <c r="J190" i="70" a="1"/>
  <c r="J176" i="70" a="1"/>
  <c r="J177" i="70" a="1"/>
  <c r="J173" i="70" a="1"/>
  <c r="J121" i="70" a="1"/>
  <c r="J193" i="70" a="1"/>
  <c r="J125" i="70" a="1"/>
  <c r="J99" i="70" a="1"/>
  <c r="J195" i="70" a="1"/>
  <c r="J189" i="70" a="1"/>
  <c r="J170" i="70" a="1"/>
  <c r="J106" i="70" a="1"/>
  <c r="J102" i="70" a="1"/>
  <c r="J191" i="70" a="1"/>
  <c r="J181" i="70" a="1"/>
  <c r="J96" i="70" a="1"/>
  <c r="J135" i="70" a="1"/>
  <c r="J130" i="70" a="1"/>
  <c r="J126" i="70" a="1"/>
  <c r="J188" i="70" a="1"/>
  <c r="J109" i="70" a="1"/>
  <c r="J104" i="70" a="1"/>
  <c r="J98" i="70" a="1"/>
  <c r="J175" i="70" a="1"/>
  <c r="J124" i="70" a="1"/>
  <c r="J184" i="70" a="1"/>
  <c r="J100" i="70" a="1"/>
  <c r="J111" i="70" a="1"/>
  <c r="J186" i="70" a="1"/>
  <c r="J114" i="70" a="1"/>
  <c r="J169" i="70" a="1"/>
  <c r="J129" i="70" a="1"/>
  <c r="J94" i="70" a="1"/>
  <c r="J171" i="70" a="1"/>
  <c r="J183" i="70" a="1"/>
  <c r="J128" i="70" a="1"/>
  <c r="J179" i="70" a="1"/>
  <c r="J110" i="70" a="1"/>
  <c r="J196" i="70" a="1"/>
  <c r="J194" i="70" a="1"/>
  <c r="J120" i="70" a="1"/>
  <c r="J127" i="70" a="1"/>
  <c r="J131" i="70" a="1"/>
  <c r="J180" i="70" a="1"/>
  <c r="J103" i="70" a="1"/>
  <c r="J134" i="70" a="1"/>
  <c r="J95" i="70" a="1"/>
  <c r="J112" i="70" a="1"/>
  <c r="J105" i="70" a="1"/>
  <c r="J132" i="70" a="1"/>
  <c r="J93" i="70" a="1"/>
  <c r="J192" i="70" a="1"/>
  <c r="J18" i="70" a="1"/>
  <c r="J155" i="70" a="1"/>
  <c r="J157" i="70" a="1"/>
  <c r="J164" i="70" a="1"/>
  <c r="J143" i="70" a="1"/>
  <c r="J165" i="70" a="1"/>
  <c r="J147" i="70" a="1"/>
  <c r="J162" i="70" a="1"/>
  <c r="J145" i="70" a="1"/>
  <c r="J152" i="70" a="1"/>
  <c r="J149" i="70" a="1"/>
  <c r="J166" i="70" a="1"/>
  <c r="J167" i="70" a="1"/>
  <c r="J158" i="70" a="1"/>
  <c r="J150" i="70" a="1"/>
  <c r="J138" i="70" a="1"/>
  <c r="J142" i="70" a="1"/>
  <c r="J136" i="70" a="1"/>
  <c r="J141" i="70" a="1"/>
  <c r="J38" i="70" a="1"/>
  <c r="J144" i="70" a="1"/>
  <c r="J151" i="70" a="1"/>
  <c r="J163" i="70" a="1"/>
  <c r="J161" i="70" a="1"/>
  <c r="J140" i="70" a="1"/>
  <c r="J148" i="70" a="1"/>
  <c r="J137" i="70" a="1"/>
  <c r="J154" i="70" a="1"/>
  <c r="J156" i="70" a="1"/>
  <c r="J160" i="70" a="1"/>
  <c r="J146" i="70" a="1"/>
  <c r="J168" i="70" a="1"/>
  <c r="J139" i="70" a="1"/>
  <c r="J153" i="70" a="1"/>
  <c r="J159" i="70" a="1"/>
  <c r="J217" i="70" a="1"/>
  <c r="J222" i="70" a="1"/>
  <c r="J218" i="70" a="1"/>
  <c r="J225" i="70" a="1"/>
  <c r="J178" i="70" a="1"/>
  <c r="J91" i="70" a="1"/>
  <c r="J214" i="70" a="1"/>
  <c r="J229" i="70" a="1"/>
  <c r="J226" i="70" a="1"/>
  <c r="J216" i="70" a="1"/>
  <c r="J227" i="70" a="1"/>
  <c r="J77" i="70" a="1"/>
  <c r="J78" i="70" a="1"/>
  <c r="J49" i="70" a="1"/>
  <c r="J212" i="70" a="1"/>
  <c r="J221" i="70" a="1"/>
  <c r="J223" i="70" a="1"/>
  <c r="J92" i="70" a="1"/>
  <c r="J219" i="70" a="1"/>
  <c r="J220" i="70" a="1"/>
  <c r="J230" i="70" a="1"/>
  <c r="J224" i="70" a="1"/>
  <c r="J50" i="70" a="1"/>
  <c r="J213" i="70" a="1"/>
  <c r="J228" i="70" a="1"/>
  <c r="J215" i="70" a="1"/>
  <c r="J85" i="70" a="1"/>
  <c r="J71" i="70" a="1"/>
  <c r="J66" i="70" a="1"/>
  <c r="J55" i="70" a="1"/>
  <c r="J76" i="70" a="1"/>
  <c r="J73" i="70" a="1"/>
  <c r="J56" i="70" a="1"/>
  <c r="J68" i="70" a="1"/>
  <c r="J72" i="70" a="1"/>
  <c r="J87" i="70" a="1"/>
  <c r="J172" i="70" a="1"/>
  <c r="J63" i="70" a="1"/>
  <c r="J53" i="70" a="1"/>
  <c r="J60" i="70" a="1"/>
  <c r="J54" i="70" a="1"/>
  <c r="J69" i="70" a="1"/>
  <c r="J61" i="70" a="1"/>
  <c r="J64" i="70" a="1"/>
  <c r="J107" i="70" a="1"/>
  <c r="J74" i="70" a="1"/>
  <c r="J75" i="70" a="1"/>
  <c r="J90" i="70" a="1"/>
  <c r="J57" i="70" a="1"/>
  <c r="J51" i="70" a="1"/>
  <c r="J89" i="70" a="1"/>
  <c r="J59" i="70" a="1"/>
  <c r="J70" i="70" a="1"/>
  <c r="J80" i="70" a="1"/>
  <c r="M81" i="71" a="1"/>
  <c r="J88" i="70" a="1"/>
  <c r="J83" i="70" a="1"/>
  <c r="J79" i="70" a="1"/>
  <c r="J62" i="70" a="1"/>
  <c r="J84" i="70" a="1"/>
  <c r="J58" i="70" a="1"/>
  <c r="J67" i="70" a="1"/>
  <c r="J65" i="70" a="1"/>
  <c r="J52" i="70" a="1"/>
  <c r="J82" i="70" a="1"/>
  <c r="J86" i="70" a="1"/>
  <c r="J81" i="70" a="1"/>
  <c r="J49" i="70" l="1"/>
  <c r="J50" i="70"/>
  <c r="J51" i="70"/>
  <c r="J52" i="70"/>
  <c r="J53" i="70"/>
  <c r="J54" i="70"/>
  <c r="J55" i="70"/>
  <c r="J56" i="70"/>
  <c r="J57" i="70"/>
  <c r="J58" i="70"/>
  <c r="J212" i="70"/>
  <c r="J213" i="70"/>
  <c r="J214" i="70"/>
  <c r="J220" i="70"/>
  <c r="J222" i="70"/>
  <c r="J221" i="70"/>
  <c r="J223" i="70"/>
  <c r="J224" i="70"/>
  <c r="J225" i="70"/>
  <c r="J226" i="70"/>
  <c r="J227" i="70"/>
  <c r="J228" i="70"/>
  <c r="J229" i="70"/>
  <c r="J230" i="70"/>
  <c r="J18" i="70"/>
  <c r="J3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20" i="70"/>
  <c r="J121" i="70"/>
  <c r="J150" i="70"/>
  <c r="J151" i="70"/>
  <c r="J152" i="70"/>
  <c r="J153" i="70"/>
  <c r="J154" i="70"/>
  <c r="J155" i="70"/>
  <c r="J156" i="70"/>
  <c r="J157" i="70"/>
  <c r="J158" i="70"/>
  <c r="J159" i="70"/>
  <c r="J160" i="70"/>
  <c r="J161" i="70"/>
  <c r="J162" i="70"/>
  <c r="J163" i="70"/>
  <c r="J164" i="70"/>
  <c r="J165" i="70"/>
  <c r="J171" i="70"/>
  <c r="J173" i="70"/>
  <c r="J172" i="70"/>
  <c r="J174" i="70"/>
  <c r="J175" i="70"/>
  <c r="J177" i="70"/>
  <c r="J176" i="70"/>
  <c r="M81" i="71"/>
  <c r="N81" i="71" s="1"/>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66" i="70"/>
  <c r="J167" i="70"/>
  <c r="J168" i="70"/>
  <c r="J169" i="70"/>
  <c r="J170" i="70"/>
  <c r="J178" i="70"/>
  <c r="J179" i="70"/>
  <c r="J180" i="70"/>
  <c r="J181" i="70"/>
  <c r="J182" i="70"/>
  <c r="J183" i="70"/>
  <c r="J184" i="70"/>
  <c r="J185" i="70"/>
  <c r="J186" i="70"/>
  <c r="J187" i="70"/>
  <c r="J188" i="70"/>
  <c r="J189" i="70"/>
  <c r="J190" i="70"/>
  <c r="J191" i="70"/>
  <c r="J192" i="70"/>
  <c r="J193" i="70"/>
  <c r="J194" i="70"/>
  <c r="J195" i="70"/>
  <c r="J196" i="70"/>
  <c r="J215" i="70"/>
  <c r="J216" i="70"/>
  <c r="J217" i="70"/>
  <c r="J218" i="70"/>
  <c r="J219" i="70"/>
  <c r="A23" i="11"/>
  <c r="A23" i="28"/>
  <c r="A23" i="17"/>
  <c r="A23" i="16"/>
  <c r="AM41" i="11"/>
  <c r="AK41" i="11"/>
  <c r="AN41" i="11" s="1"/>
  <c r="AJ42" i="11"/>
  <c r="H155" i="27"/>
  <c r="F155" i="27"/>
  <c r="F229" i="27" s="1"/>
  <c r="D9" i="28"/>
  <c r="H159" i="27"/>
  <c r="F159" i="27"/>
  <c r="I229" i="27" s="1"/>
  <c r="J93" i="68" a="1"/>
  <c r="J100" i="68" a="1"/>
  <c r="J106" i="68" a="1"/>
  <c r="J92" i="68" a="1"/>
  <c r="J112" i="68" a="1"/>
  <c r="J94" i="68" a="1"/>
  <c r="J104" i="68" a="1"/>
  <c r="J97" i="68" a="1"/>
  <c r="J111" i="68" a="1"/>
  <c r="J102" i="68" a="1"/>
  <c r="J114" i="68" a="1"/>
  <c r="J98" i="68" a="1"/>
  <c r="J101" i="68" a="1"/>
  <c r="J109" i="68" a="1"/>
  <c r="J113" i="68" a="1"/>
  <c r="J91" i="68" a="1"/>
  <c r="J108" i="68" a="1"/>
  <c r="J90" i="68" a="1"/>
  <c r="J103" i="68" a="1"/>
  <c r="J107" i="68" a="1"/>
  <c r="J105" i="68" a="1"/>
  <c r="J110" i="68" a="1"/>
  <c r="J95" i="68" a="1"/>
  <c r="J96" i="68" a="1"/>
  <c r="J99" i="68" a="1"/>
  <c r="J89" i="68" a="1"/>
  <c r="J222" i="68" a="1"/>
  <c r="J221" i="68" a="1"/>
  <c r="J230" i="68" a="1"/>
  <c r="J220" i="68" a="1"/>
  <c r="J227" i="68" a="1"/>
  <c r="J223" i="68" a="1"/>
  <c r="J229" i="68" a="1"/>
  <c r="J224" i="68" a="1"/>
  <c r="J228" i="68" a="1"/>
  <c r="J220" i="68" l="1"/>
  <c r="J221" i="68"/>
  <c r="J222" i="68"/>
  <c r="J223" i="68"/>
  <c r="J224" i="68"/>
  <c r="J227" i="68"/>
  <c r="J228" i="68"/>
  <c r="J229" i="68"/>
  <c r="J230" i="68"/>
  <c r="K81" i="71"/>
  <c r="D10" i="17"/>
  <c r="K159" i="27"/>
  <c r="D10" i="28"/>
  <c r="K155" i="27"/>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H23" i="16"/>
  <c r="J23" i="16" s="1"/>
  <c r="V23" i="16"/>
  <c r="Q23" i="16"/>
  <c r="L23" i="16"/>
  <c r="G23" i="16"/>
  <c r="R23" i="16"/>
  <c r="T23" i="16" s="1"/>
  <c r="M23" i="16"/>
  <c r="O23" i="16" s="1"/>
  <c r="W23" i="16"/>
  <c r="Y23" i="16" s="1"/>
  <c r="W23" i="17"/>
  <c r="Y23" i="17" s="1"/>
  <c r="L23" i="17"/>
  <c r="V23" i="17"/>
  <c r="G23" i="17"/>
  <c r="Q23" i="17"/>
  <c r="H23" i="17"/>
  <c r="J23" i="17" s="1"/>
  <c r="R23" i="17"/>
  <c r="T23" i="17" s="1"/>
  <c r="M23" i="17"/>
  <c r="O23" i="17" s="1"/>
  <c r="L23" i="28"/>
  <c r="V23" i="28"/>
  <c r="G23" i="28"/>
  <c r="Q23" i="28"/>
  <c r="R23" i="28"/>
  <c r="T23" i="28" s="1"/>
  <c r="W23" i="28"/>
  <c r="Y23" i="28" s="1"/>
  <c r="M23" i="28"/>
  <c r="O23" i="28" s="1"/>
  <c r="H23" i="28"/>
  <c r="J23" i="28" s="1"/>
  <c r="V23" i="11"/>
  <c r="G23" i="11"/>
  <c r="Q23" i="11"/>
  <c r="L23" i="11"/>
  <c r="AL312" i="16"/>
  <c r="AO312" i="16" s="1"/>
  <c r="AL313" i="16"/>
  <c r="AO313" i="16" s="1"/>
  <c r="AL314" i="16"/>
  <c r="AO314" i="16" s="1"/>
  <c r="AL315" i="16"/>
  <c r="AO315" i="16" s="1"/>
  <c r="AL316" i="16"/>
  <c r="AO316" i="16" s="1"/>
  <c r="AL317" i="16"/>
  <c r="AO317" i="16" s="1"/>
  <c r="AL318" i="16"/>
  <c r="AO318" i="16" s="1"/>
  <c r="AL319" i="16"/>
  <c r="AO319" i="16" s="1"/>
  <c r="AL320" i="16"/>
  <c r="AO320" i="16" s="1"/>
  <c r="AL321" i="16"/>
  <c r="AO321" i="16" s="1"/>
  <c r="AL322" i="16"/>
  <c r="AO322" i="16" s="1"/>
  <c r="AL323" i="16"/>
  <c r="AO323" i="16" s="1"/>
  <c r="AL324" i="16"/>
  <c r="AO324" i="16" s="1"/>
  <c r="AL325" i="16"/>
  <c r="AO325" i="16" s="1"/>
  <c r="AL326" i="16"/>
  <c r="AO326" i="16" s="1"/>
  <c r="AL327" i="16"/>
  <c r="AO327" i="16" s="1"/>
  <c r="AL328" i="16"/>
  <c r="AO328" i="16" s="1"/>
  <c r="AL329" i="16"/>
  <c r="AO329" i="16" s="1"/>
  <c r="AL330" i="16"/>
  <c r="AO330" i="16" s="1"/>
  <c r="AL331" i="16"/>
  <c r="AO331" i="16" s="1"/>
  <c r="AL332" i="16"/>
  <c r="AO332" i="16" s="1"/>
  <c r="AL333" i="16"/>
  <c r="AO333" i="16" s="1"/>
  <c r="AL334" i="16"/>
  <c r="AO334" i="16" s="1"/>
  <c r="AL335" i="16"/>
  <c r="AO335" i="16" s="1"/>
  <c r="AL336" i="16"/>
  <c r="AO336" i="16" s="1"/>
  <c r="AL337" i="16"/>
  <c r="AO337" i="16" s="1"/>
  <c r="AL338" i="16"/>
  <c r="AO338" i="16" s="1"/>
  <c r="AL339" i="16"/>
  <c r="AO339" i="16" s="1"/>
  <c r="AL340" i="16"/>
  <c r="AO340" i="16" s="1"/>
  <c r="AL341" i="16"/>
  <c r="AO341" i="16" s="1"/>
  <c r="AL342" i="16"/>
  <c r="AO342" i="16" s="1"/>
  <c r="AL343" i="16"/>
  <c r="AO343" i="16" s="1"/>
  <c r="AL344" i="16"/>
  <c r="AO344" i="16" s="1"/>
  <c r="AL345" i="16"/>
  <c r="AO345" i="16" s="1"/>
  <c r="AL346" i="16"/>
  <c r="AO346" i="16" s="1"/>
  <c r="AL347" i="16"/>
  <c r="AO347" i="16" s="1"/>
  <c r="AL348" i="16"/>
  <c r="AO348" i="16" s="1"/>
  <c r="AL349" i="16"/>
  <c r="AO349" i="16" s="1"/>
  <c r="AL350" i="16"/>
  <c r="AO350" i="16" s="1"/>
  <c r="AL351" i="16"/>
  <c r="AO351" i="16" s="1"/>
  <c r="AL352" i="16"/>
  <c r="AO352" i="16" s="1"/>
  <c r="AL353" i="16"/>
  <c r="AO353" i="16" s="1"/>
  <c r="AL354" i="16"/>
  <c r="AO354" i="16" s="1"/>
  <c r="AL355" i="16"/>
  <c r="AO355" i="16" s="1"/>
  <c r="AL356" i="16"/>
  <c r="AO356" i="16" s="1"/>
  <c r="AL357" i="16"/>
  <c r="AO357" i="16" s="1"/>
  <c r="AL358" i="16"/>
  <c r="AO358" i="16" s="1"/>
  <c r="AL359" i="16"/>
  <c r="AO359" i="16" s="1"/>
  <c r="AL360" i="16"/>
  <c r="AO360" i="16" s="1"/>
  <c r="AL361" i="16"/>
  <c r="AO361" i="16" s="1"/>
  <c r="AL362" i="16"/>
  <c r="AO362" i="16" s="1"/>
  <c r="AL363" i="16"/>
  <c r="AO363" i="16" s="1"/>
  <c r="AL364" i="16"/>
  <c r="AO364" i="16" s="1"/>
  <c r="AL365" i="16"/>
  <c r="AO365" i="16" s="1"/>
  <c r="AL366" i="16"/>
  <c r="AO366" i="16" s="1"/>
  <c r="AL367" i="16"/>
  <c r="AO367" i="16" s="1"/>
  <c r="AL368" i="16"/>
  <c r="AO368" i="16" s="1"/>
  <c r="AL369" i="16"/>
  <c r="AO369" i="16" s="1"/>
  <c r="AL370" i="16"/>
  <c r="AO370" i="16" s="1"/>
  <c r="AL371" i="16"/>
  <c r="AO371" i="16" s="1"/>
  <c r="AL372" i="16"/>
  <c r="AO372" i="16" s="1"/>
  <c r="AL373" i="16"/>
  <c r="AO373" i="16" s="1"/>
  <c r="AL374" i="16"/>
  <c r="AO374" i="16" s="1"/>
  <c r="AL375" i="16"/>
  <c r="AO375" i="16" s="1"/>
  <c r="AL376" i="16"/>
  <c r="AO376" i="16" s="1"/>
  <c r="AL377" i="16"/>
  <c r="AO377" i="16" s="1"/>
  <c r="AL378" i="16"/>
  <c r="AO378" i="16" s="1"/>
  <c r="AL379" i="16"/>
  <c r="AO379" i="16" s="1"/>
  <c r="AL380" i="16"/>
  <c r="AO380" i="16" s="1"/>
  <c r="AL381" i="16"/>
  <c r="AO381" i="16" s="1"/>
  <c r="AL382" i="16"/>
  <c r="AO382" i="16" s="1"/>
  <c r="AL383" i="16"/>
  <c r="AO383" i="16" s="1"/>
  <c r="AL384" i="16"/>
  <c r="AO384" i="16" s="1"/>
  <c r="AL385" i="16"/>
  <c r="AO385" i="16" s="1"/>
  <c r="AL386" i="16"/>
  <c r="AO386" i="16" s="1"/>
  <c r="AL387" i="16"/>
  <c r="AO387" i="16" s="1"/>
  <c r="AL388" i="16"/>
  <c r="AO388" i="16" s="1"/>
  <c r="AL389" i="16"/>
  <c r="AO389" i="16" s="1"/>
  <c r="AL390" i="16"/>
  <c r="AO390" i="16" s="1"/>
  <c r="AL391" i="16"/>
  <c r="AO391" i="16" s="1"/>
  <c r="AL392" i="16"/>
  <c r="AO392" i="16" s="1"/>
  <c r="AL393" i="16"/>
  <c r="AO393" i="16" s="1"/>
  <c r="AL394" i="16"/>
  <c r="AO394" i="16" s="1"/>
  <c r="AL395" i="16"/>
  <c r="AO395" i="16" s="1"/>
  <c r="AL396" i="16"/>
  <c r="AO396" i="16" s="1"/>
  <c r="AL397" i="16"/>
  <c r="AO397" i="16" s="1"/>
  <c r="AL398" i="16"/>
  <c r="AO398" i="16" s="1"/>
  <c r="AL399" i="16"/>
  <c r="AO399" i="16" s="1"/>
  <c r="AL400" i="16"/>
  <c r="AO400" i="16" s="1"/>
  <c r="AL401" i="16"/>
  <c r="AO401" i="16" s="1"/>
  <c r="AL402" i="16"/>
  <c r="AO402" i="16" s="1"/>
  <c r="AL403" i="16"/>
  <c r="AO403" i="16" s="1"/>
  <c r="AL404" i="16"/>
  <c r="AO404" i="16" s="1"/>
  <c r="AL314" i="28"/>
  <c r="AO314" i="28" s="1"/>
  <c r="AL315" i="28"/>
  <c r="AO315" i="28" s="1"/>
  <c r="AL316" i="28"/>
  <c r="AO316" i="28" s="1"/>
  <c r="AL317" i="28"/>
  <c r="AO317" i="28" s="1"/>
  <c r="AL318" i="28"/>
  <c r="AO318" i="28" s="1"/>
  <c r="AL319" i="28"/>
  <c r="AO319" i="28" s="1"/>
  <c r="AL320" i="28"/>
  <c r="AO320" i="28" s="1"/>
  <c r="AL321" i="28"/>
  <c r="AO321" i="28" s="1"/>
  <c r="AL322" i="28"/>
  <c r="AO322" i="28" s="1"/>
  <c r="AL323" i="28"/>
  <c r="AO323" i="28" s="1"/>
  <c r="AL324" i="28"/>
  <c r="AO324" i="28" s="1"/>
  <c r="AL325" i="28"/>
  <c r="AO325" i="28" s="1"/>
  <c r="AL326" i="28"/>
  <c r="AO326" i="28" s="1"/>
  <c r="AL327" i="28"/>
  <c r="AO327" i="28" s="1"/>
  <c r="AL328" i="28"/>
  <c r="AO328" i="28" s="1"/>
  <c r="AL329" i="28"/>
  <c r="AO329" i="28" s="1"/>
  <c r="AL330" i="28"/>
  <c r="AO330" i="28" s="1"/>
  <c r="AL331" i="28"/>
  <c r="AO331" i="28" s="1"/>
  <c r="AL332" i="28"/>
  <c r="AO332" i="28" s="1"/>
  <c r="AL333" i="28"/>
  <c r="AO333" i="28" s="1"/>
  <c r="AL334" i="28"/>
  <c r="AO334" i="28" s="1"/>
  <c r="AL335" i="28"/>
  <c r="AO335" i="28" s="1"/>
  <c r="AL336" i="28"/>
  <c r="AO336" i="28" s="1"/>
  <c r="AL337" i="28"/>
  <c r="AO337" i="28" s="1"/>
  <c r="AL338" i="28"/>
  <c r="AO338" i="28" s="1"/>
  <c r="AL339" i="28"/>
  <c r="AO339" i="28" s="1"/>
  <c r="AL340" i="28"/>
  <c r="AO340" i="28" s="1"/>
  <c r="AL341" i="28"/>
  <c r="AO341" i="28" s="1"/>
  <c r="AL342" i="28"/>
  <c r="AO342" i="28" s="1"/>
  <c r="AL343" i="28"/>
  <c r="AO343" i="28" s="1"/>
  <c r="AL344" i="28"/>
  <c r="AO344" i="28" s="1"/>
  <c r="AL345" i="28"/>
  <c r="AO345" i="28" s="1"/>
  <c r="AL346" i="28"/>
  <c r="AO346" i="28" s="1"/>
  <c r="AL347" i="28"/>
  <c r="AO347" i="28" s="1"/>
  <c r="AL348" i="28"/>
  <c r="AO348" i="28" s="1"/>
  <c r="AL349" i="28"/>
  <c r="AO349" i="28" s="1"/>
  <c r="AL350" i="28"/>
  <c r="AO350" i="28" s="1"/>
  <c r="AL351" i="28"/>
  <c r="AO351" i="28" s="1"/>
  <c r="AL352" i="28"/>
  <c r="AO352" i="28" s="1"/>
  <c r="AL353" i="28"/>
  <c r="AO353" i="28" s="1"/>
  <c r="AL354" i="28"/>
  <c r="AO354" i="28" s="1"/>
  <c r="AL355" i="28"/>
  <c r="AO355" i="28" s="1"/>
  <c r="AL356" i="28"/>
  <c r="AO356" i="28" s="1"/>
  <c r="AL357" i="28"/>
  <c r="AO357" i="28" s="1"/>
  <c r="AL358" i="28"/>
  <c r="AO358" i="28" s="1"/>
  <c r="AL359" i="28"/>
  <c r="AO359" i="28" s="1"/>
  <c r="AL360" i="28"/>
  <c r="AO360" i="28" s="1"/>
  <c r="AL361" i="28"/>
  <c r="AO361" i="28" s="1"/>
  <c r="AL362" i="28"/>
  <c r="AO362" i="28" s="1"/>
  <c r="AL363" i="28"/>
  <c r="AO363" i="28" s="1"/>
  <c r="AL364" i="28"/>
  <c r="AO364" i="28" s="1"/>
  <c r="AL365" i="28"/>
  <c r="AO365" i="28" s="1"/>
  <c r="AL366" i="28"/>
  <c r="AO366" i="28" s="1"/>
  <c r="AL367" i="28"/>
  <c r="AO367" i="28" s="1"/>
  <c r="AL368" i="28"/>
  <c r="AO368" i="28" s="1"/>
  <c r="AL369" i="28"/>
  <c r="AO369" i="28" s="1"/>
  <c r="AL370" i="28"/>
  <c r="AO370" i="28" s="1"/>
  <c r="AL371" i="28"/>
  <c r="AO371" i="28" s="1"/>
  <c r="AL372" i="28"/>
  <c r="AO372" i="28" s="1"/>
  <c r="AL373" i="28"/>
  <c r="AO373" i="28" s="1"/>
  <c r="AL374" i="28"/>
  <c r="AO374" i="28" s="1"/>
  <c r="AL375" i="28"/>
  <c r="AO375" i="28" s="1"/>
  <c r="AL376" i="28"/>
  <c r="AO376" i="28" s="1"/>
  <c r="AL377" i="28"/>
  <c r="AO377" i="28" s="1"/>
  <c r="AL378" i="28"/>
  <c r="AO378" i="28" s="1"/>
  <c r="AL379" i="28"/>
  <c r="AO379" i="28" s="1"/>
  <c r="AL380" i="28"/>
  <c r="AO380" i="28" s="1"/>
  <c r="AL381" i="28"/>
  <c r="AO381" i="28" s="1"/>
  <c r="AL382" i="28"/>
  <c r="AO382" i="28" s="1"/>
  <c r="AL383" i="28"/>
  <c r="AO383" i="28" s="1"/>
  <c r="AL384" i="28"/>
  <c r="AO384" i="28" s="1"/>
  <c r="AL385" i="28"/>
  <c r="AO385" i="28" s="1"/>
  <c r="AL386" i="28"/>
  <c r="AO386" i="28" s="1"/>
  <c r="AL387" i="28"/>
  <c r="AO387" i="28" s="1"/>
  <c r="AL388" i="28"/>
  <c r="AO388" i="28" s="1"/>
  <c r="AL389" i="28"/>
  <c r="AO389" i="28" s="1"/>
  <c r="AL390" i="28"/>
  <c r="AO390" i="28" s="1"/>
  <c r="AL391" i="28"/>
  <c r="AO391" i="28" s="1"/>
  <c r="AL392" i="28"/>
  <c r="AO392" i="28" s="1"/>
  <c r="AL393" i="28"/>
  <c r="AO393" i="28" s="1"/>
  <c r="AL394" i="28"/>
  <c r="AO394" i="28" s="1"/>
  <c r="AL395" i="28"/>
  <c r="AO395" i="28" s="1"/>
  <c r="AL396" i="28"/>
  <c r="AO396" i="28" s="1"/>
  <c r="AL397" i="28"/>
  <c r="AO397" i="28" s="1"/>
  <c r="AL398" i="28"/>
  <c r="AO398" i="28" s="1"/>
  <c r="AL399" i="28"/>
  <c r="AO399" i="28" s="1"/>
  <c r="AL400" i="28"/>
  <c r="AO400" i="28" s="1"/>
  <c r="AL401" i="28"/>
  <c r="AO401" i="28" s="1"/>
  <c r="AL402" i="28"/>
  <c r="AO402" i="28" s="1"/>
  <c r="AL403" i="28"/>
  <c r="AO403" i="28" s="1"/>
  <c r="AL404" i="28"/>
  <c r="AO404" i="28" s="1"/>
  <c r="AL312" i="17"/>
  <c r="AO312" i="17" s="1"/>
  <c r="AL313" i="17"/>
  <c r="AO313" i="17" s="1"/>
  <c r="AL314" i="17"/>
  <c r="AO314" i="17" s="1"/>
  <c r="AL315" i="17"/>
  <c r="AO315" i="17" s="1"/>
  <c r="AL316" i="17"/>
  <c r="AO316" i="17" s="1"/>
  <c r="AL317" i="17"/>
  <c r="AO317" i="17" s="1"/>
  <c r="AL318" i="17"/>
  <c r="AO318" i="17" s="1"/>
  <c r="AL319" i="17"/>
  <c r="AO319" i="17" s="1"/>
  <c r="AL320" i="17"/>
  <c r="AO320" i="17" s="1"/>
  <c r="AL321" i="17"/>
  <c r="AO321" i="17" s="1"/>
  <c r="AL322" i="17"/>
  <c r="AO322" i="17" s="1"/>
  <c r="AL323" i="17"/>
  <c r="AO323" i="17" s="1"/>
  <c r="AL324" i="17"/>
  <c r="AO324" i="17" s="1"/>
  <c r="AL325" i="17"/>
  <c r="AO325" i="17" s="1"/>
  <c r="AL326" i="17"/>
  <c r="AO326" i="17" s="1"/>
  <c r="AL327" i="17"/>
  <c r="AO327" i="17" s="1"/>
  <c r="AL328" i="17"/>
  <c r="AO328" i="17" s="1"/>
  <c r="AL329" i="17"/>
  <c r="AO329" i="17" s="1"/>
  <c r="AL330" i="17"/>
  <c r="AO330" i="17" s="1"/>
  <c r="AL331" i="17"/>
  <c r="AO331" i="17" s="1"/>
  <c r="AL332" i="17"/>
  <c r="AO332" i="17" s="1"/>
  <c r="AL333" i="17"/>
  <c r="AO333" i="17" s="1"/>
  <c r="AL334" i="17"/>
  <c r="AO334" i="17" s="1"/>
  <c r="AL335" i="17"/>
  <c r="AO335" i="17" s="1"/>
  <c r="AL336" i="17"/>
  <c r="AO336" i="17" s="1"/>
  <c r="AL337" i="17"/>
  <c r="AO337" i="17" s="1"/>
  <c r="AL338" i="17"/>
  <c r="AO338" i="17" s="1"/>
  <c r="AL339" i="17"/>
  <c r="AO339" i="17" s="1"/>
  <c r="AL340" i="17"/>
  <c r="AO340" i="17" s="1"/>
  <c r="AL341" i="17"/>
  <c r="AO341" i="17" s="1"/>
  <c r="AL342" i="17"/>
  <c r="AO342" i="17" s="1"/>
  <c r="AL343" i="17"/>
  <c r="AO343" i="17" s="1"/>
  <c r="AL344" i="17"/>
  <c r="AO344" i="17" s="1"/>
  <c r="AL345" i="17"/>
  <c r="AO345" i="17" s="1"/>
  <c r="AL346" i="17"/>
  <c r="AO346" i="17" s="1"/>
  <c r="AL347" i="17"/>
  <c r="AO347" i="17" s="1"/>
  <c r="AL348" i="17"/>
  <c r="AO348" i="17" s="1"/>
  <c r="AL349" i="17"/>
  <c r="AO349" i="17" s="1"/>
  <c r="AL350" i="17"/>
  <c r="AO350" i="17" s="1"/>
  <c r="AL351" i="17"/>
  <c r="AO351" i="17" s="1"/>
  <c r="AL352" i="17"/>
  <c r="AO352" i="17" s="1"/>
  <c r="AL353" i="17"/>
  <c r="AO353" i="17" s="1"/>
  <c r="AL354" i="17"/>
  <c r="AO354" i="17" s="1"/>
  <c r="AL355" i="17"/>
  <c r="AO355" i="17" s="1"/>
  <c r="AL356" i="17"/>
  <c r="AO356" i="17" s="1"/>
  <c r="AL357" i="17"/>
  <c r="AO357" i="17" s="1"/>
  <c r="AL358" i="17"/>
  <c r="AO358" i="17" s="1"/>
  <c r="AL359" i="17"/>
  <c r="AO359" i="17" s="1"/>
  <c r="AL360" i="17"/>
  <c r="AO360" i="17" s="1"/>
  <c r="AL361" i="17"/>
  <c r="AO361" i="17" s="1"/>
  <c r="AL362" i="17"/>
  <c r="AO362" i="17" s="1"/>
  <c r="AL363" i="17"/>
  <c r="AO363" i="17" s="1"/>
  <c r="AL364" i="17"/>
  <c r="AO364" i="17" s="1"/>
  <c r="AL365" i="17"/>
  <c r="AO365" i="17" s="1"/>
  <c r="AL366" i="17"/>
  <c r="AO366" i="17" s="1"/>
  <c r="AL367" i="17"/>
  <c r="AO367" i="17" s="1"/>
  <c r="AL368" i="17"/>
  <c r="AO368" i="17" s="1"/>
  <c r="AL369" i="17"/>
  <c r="AO369" i="17" s="1"/>
  <c r="AL370" i="17"/>
  <c r="AO370" i="17" s="1"/>
  <c r="AL371" i="17"/>
  <c r="AO371" i="17" s="1"/>
  <c r="AL372" i="17"/>
  <c r="AO372" i="17" s="1"/>
  <c r="AL373" i="17"/>
  <c r="AO373" i="17" s="1"/>
  <c r="AL374" i="17"/>
  <c r="AO374" i="17" s="1"/>
  <c r="AL375" i="17"/>
  <c r="AO375" i="17" s="1"/>
  <c r="AL376" i="17"/>
  <c r="AO376" i="17" s="1"/>
  <c r="AL377" i="17"/>
  <c r="AO377" i="17" s="1"/>
  <c r="AL378" i="17"/>
  <c r="AO378" i="17" s="1"/>
  <c r="AL379" i="17"/>
  <c r="AO379" i="17" s="1"/>
  <c r="AL380" i="17"/>
  <c r="AO380" i="17" s="1"/>
  <c r="AL381" i="17"/>
  <c r="AO381" i="17" s="1"/>
  <c r="AL382" i="17"/>
  <c r="AO382" i="17" s="1"/>
  <c r="AL383" i="17"/>
  <c r="AO383" i="17" s="1"/>
  <c r="AL384" i="17"/>
  <c r="AO384" i="17" s="1"/>
  <c r="AL385" i="17"/>
  <c r="AO385" i="17" s="1"/>
  <c r="AL386" i="17"/>
  <c r="AO386" i="17" s="1"/>
  <c r="AL387" i="17"/>
  <c r="AO387" i="17" s="1"/>
  <c r="AL388" i="17"/>
  <c r="AO388" i="17" s="1"/>
  <c r="AL389" i="17"/>
  <c r="AO389" i="17" s="1"/>
  <c r="AL390" i="17"/>
  <c r="AO390" i="17" s="1"/>
  <c r="AL391" i="17"/>
  <c r="AO391" i="17" s="1"/>
  <c r="AL392" i="17"/>
  <c r="AO392" i="17" s="1"/>
  <c r="AL393" i="17"/>
  <c r="AO393" i="17" s="1"/>
  <c r="AL394" i="17"/>
  <c r="AO394" i="17" s="1"/>
  <c r="AL395" i="17"/>
  <c r="AO395" i="17" s="1"/>
  <c r="AL396" i="17"/>
  <c r="AO396" i="17" s="1"/>
  <c r="AL397" i="17"/>
  <c r="AO397" i="17" s="1"/>
  <c r="AL398" i="17"/>
  <c r="AO398" i="17" s="1"/>
  <c r="AL399" i="17"/>
  <c r="AO399" i="17" s="1"/>
  <c r="AL400" i="17"/>
  <c r="AO400" i="17" s="1"/>
  <c r="AL401" i="17"/>
  <c r="AO401" i="17" s="1"/>
  <c r="AL402" i="17"/>
  <c r="AO402" i="17" s="1"/>
  <c r="AL403" i="17"/>
  <c r="AO403" i="17" s="1"/>
  <c r="AL404" i="17"/>
  <c r="AO404" i="17" s="1"/>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O256" i="16" s="1"/>
  <c r="AL257" i="16"/>
  <c r="AO257" i="16" s="1"/>
  <c r="AL258" i="16"/>
  <c r="AO258" i="16" s="1"/>
  <c r="AL259" i="16"/>
  <c r="AO259" i="16" s="1"/>
  <c r="AL260" i="16"/>
  <c r="AO260" i="16" s="1"/>
  <c r="AL261" i="16"/>
  <c r="AO261" i="16" s="1"/>
  <c r="AL262" i="16"/>
  <c r="AO262" i="16" s="1"/>
  <c r="AL263" i="16"/>
  <c r="AO263" i="16" s="1"/>
  <c r="AL264" i="16"/>
  <c r="AO264" i="16" s="1"/>
  <c r="AL265" i="16"/>
  <c r="AO265" i="16" s="1"/>
  <c r="AL266" i="16"/>
  <c r="AO266" i="16" s="1"/>
  <c r="AL267" i="16"/>
  <c r="AO267" i="16" s="1"/>
  <c r="AL268" i="16"/>
  <c r="AO268" i="16" s="1"/>
  <c r="AL269" i="16"/>
  <c r="AO269" i="16" s="1"/>
  <c r="AL270" i="16"/>
  <c r="AO270" i="16" s="1"/>
  <c r="AL271" i="16"/>
  <c r="AO271" i="16" s="1"/>
  <c r="AL272" i="16"/>
  <c r="AO272" i="16" s="1"/>
  <c r="AL273" i="16"/>
  <c r="AO273" i="16" s="1"/>
  <c r="AL274" i="16"/>
  <c r="AO274" i="16" s="1"/>
  <c r="AL275" i="16"/>
  <c r="AO275" i="16" s="1"/>
  <c r="AL276" i="16"/>
  <c r="AO276" i="16" s="1"/>
  <c r="AL277" i="16"/>
  <c r="AO277" i="16" s="1"/>
  <c r="AL278" i="16"/>
  <c r="AO278" i="16" s="1"/>
  <c r="AL279" i="16"/>
  <c r="AO279" i="16" s="1"/>
  <c r="AL280" i="16"/>
  <c r="AO280" i="16" s="1"/>
  <c r="AL281" i="16"/>
  <c r="AO281" i="16" s="1"/>
  <c r="AL282" i="16"/>
  <c r="AO282" i="16" s="1"/>
  <c r="AL283" i="16"/>
  <c r="AO283" i="16" s="1"/>
  <c r="AL284" i="16"/>
  <c r="AO284" i="16" s="1"/>
  <c r="AL285" i="16"/>
  <c r="AO285" i="16" s="1"/>
  <c r="AL286" i="16"/>
  <c r="AO286" i="16" s="1"/>
  <c r="AL287" i="16"/>
  <c r="AO287" i="16" s="1"/>
  <c r="AL288" i="16"/>
  <c r="AO288" i="16" s="1"/>
  <c r="AL289" i="16"/>
  <c r="AO289" i="16" s="1"/>
  <c r="AL290" i="16"/>
  <c r="AO290" i="16" s="1"/>
  <c r="AL291" i="16"/>
  <c r="AO291" i="16" s="1"/>
  <c r="AL292" i="16"/>
  <c r="AO292" i="16" s="1"/>
  <c r="AL293" i="16"/>
  <c r="AO293" i="16" s="1"/>
  <c r="AL294" i="16"/>
  <c r="AO294" i="16" s="1"/>
  <c r="AL295" i="16"/>
  <c r="AO295" i="16" s="1"/>
  <c r="AL296" i="16"/>
  <c r="AO296" i="16" s="1"/>
  <c r="AL297" i="16"/>
  <c r="AO297" i="16" s="1"/>
  <c r="AL298" i="16"/>
  <c r="AO298" i="16" s="1"/>
  <c r="AL299" i="16"/>
  <c r="AO299" i="16" s="1"/>
  <c r="AL300" i="16"/>
  <c r="AO300" i="16" s="1"/>
  <c r="AL301" i="16"/>
  <c r="AO301" i="16" s="1"/>
  <c r="AL302" i="16"/>
  <c r="AO302" i="16" s="1"/>
  <c r="AL303" i="16"/>
  <c r="AO303" i="16" s="1"/>
  <c r="AL304" i="16"/>
  <c r="AO304" i="16" s="1"/>
  <c r="AL305" i="16"/>
  <c r="AO305" i="16" s="1"/>
  <c r="AL306" i="16"/>
  <c r="AO306" i="16" s="1"/>
  <c r="AL307" i="16"/>
  <c r="AO307" i="16" s="1"/>
  <c r="AL308" i="16"/>
  <c r="AO308" i="16" s="1"/>
  <c r="AL309" i="16"/>
  <c r="AO309" i="16" s="1"/>
  <c r="AL310" i="16"/>
  <c r="AO310" i="16" s="1"/>
  <c r="AL311" i="16"/>
  <c r="AO311" i="16" s="1"/>
  <c r="AL226" i="28"/>
  <c r="AL227" i="28"/>
  <c r="AL228" i="28"/>
  <c r="AL229" i="28"/>
  <c r="AL230" i="28"/>
  <c r="AL231" i="28"/>
  <c r="AL232" i="28"/>
  <c r="AL233" i="28"/>
  <c r="AL234" i="28"/>
  <c r="AL235" i="28"/>
  <c r="AL236" i="28"/>
  <c r="AL237" i="28"/>
  <c r="AL238" i="28"/>
  <c r="AL239" i="28"/>
  <c r="AL240" i="28"/>
  <c r="AL241" i="28"/>
  <c r="AL242" i="28"/>
  <c r="AL243" i="28"/>
  <c r="AL244" i="28"/>
  <c r="AL245" i="28"/>
  <c r="AL246" i="28"/>
  <c r="AL247" i="28"/>
  <c r="AL248" i="28"/>
  <c r="AL249" i="28"/>
  <c r="AL250" i="28"/>
  <c r="AL251" i="28"/>
  <c r="AL252" i="28"/>
  <c r="AL253" i="28"/>
  <c r="AL254" i="28"/>
  <c r="AL255" i="28"/>
  <c r="AL256" i="28"/>
  <c r="AO256" i="28" s="1"/>
  <c r="AL257" i="28"/>
  <c r="AO257" i="28" s="1"/>
  <c r="AL258" i="28"/>
  <c r="AO258" i="28" s="1"/>
  <c r="AL259" i="28"/>
  <c r="AO259" i="28" s="1"/>
  <c r="AL260" i="28"/>
  <c r="AO260" i="28" s="1"/>
  <c r="AL261" i="28"/>
  <c r="AO261" i="28" s="1"/>
  <c r="AL262" i="28"/>
  <c r="AO262" i="28" s="1"/>
  <c r="AL263" i="28"/>
  <c r="AO263" i="28" s="1"/>
  <c r="AL264" i="28"/>
  <c r="AO264" i="28" s="1"/>
  <c r="AL265" i="28"/>
  <c r="AO265" i="28" s="1"/>
  <c r="AL266" i="28"/>
  <c r="AO266" i="28" s="1"/>
  <c r="AL267" i="28"/>
  <c r="AO267" i="28" s="1"/>
  <c r="AL268" i="28"/>
  <c r="AO268" i="28" s="1"/>
  <c r="AL269" i="28"/>
  <c r="AO269" i="28" s="1"/>
  <c r="AL270" i="28"/>
  <c r="AO270" i="28" s="1"/>
  <c r="AL271" i="28"/>
  <c r="AO271" i="28" s="1"/>
  <c r="AL272" i="28"/>
  <c r="AO272" i="28" s="1"/>
  <c r="AL273" i="28"/>
  <c r="AO273" i="28" s="1"/>
  <c r="AL274" i="28"/>
  <c r="AO274" i="28" s="1"/>
  <c r="AL275" i="28"/>
  <c r="AO275" i="28" s="1"/>
  <c r="AL276" i="28"/>
  <c r="AO276" i="28" s="1"/>
  <c r="AL277" i="28"/>
  <c r="AO277" i="28" s="1"/>
  <c r="AL278" i="28"/>
  <c r="AO278" i="28" s="1"/>
  <c r="AL279" i="28"/>
  <c r="AO279" i="28" s="1"/>
  <c r="AL280" i="28"/>
  <c r="AO280" i="28" s="1"/>
  <c r="AL281" i="28"/>
  <c r="AO281" i="28" s="1"/>
  <c r="AL282" i="28"/>
  <c r="AO282" i="28" s="1"/>
  <c r="AL283" i="28"/>
  <c r="AO283" i="28" s="1"/>
  <c r="AL284" i="28"/>
  <c r="AO284" i="28" s="1"/>
  <c r="AL285" i="28"/>
  <c r="AO285" i="28" s="1"/>
  <c r="AL286" i="28"/>
  <c r="AO286" i="28" s="1"/>
  <c r="AL287" i="28"/>
  <c r="AO287" i="28" s="1"/>
  <c r="AL288" i="28"/>
  <c r="AO288" i="28" s="1"/>
  <c r="AL289" i="28"/>
  <c r="AO289" i="28" s="1"/>
  <c r="AL290" i="28"/>
  <c r="AO290" i="28" s="1"/>
  <c r="AL291" i="28"/>
  <c r="AO291" i="28" s="1"/>
  <c r="AL292" i="28"/>
  <c r="AO292" i="28" s="1"/>
  <c r="AL293" i="28"/>
  <c r="AO293" i="28" s="1"/>
  <c r="AL294" i="28"/>
  <c r="AO294" i="28" s="1"/>
  <c r="AL295" i="28"/>
  <c r="AO295" i="28" s="1"/>
  <c r="AL296" i="28"/>
  <c r="AO296" i="28" s="1"/>
  <c r="AL297" i="28"/>
  <c r="AO297" i="28" s="1"/>
  <c r="AL298" i="28"/>
  <c r="AO298" i="28" s="1"/>
  <c r="AL299" i="28"/>
  <c r="AO299" i="28" s="1"/>
  <c r="AL300" i="28"/>
  <c r="AO300" i="28" s="1"/>
  <c r="AL301" i="28"/>
  <c r="AO301" i="28" s="1"/>
  <c r="AL302" i="28"/>
  <c r="AO302" i="28" s="1"/>
  <c r="AL303" i="28"/>
  <c r="AO303" i="28" s="1"/>
  <c r="AL304" i="28"/>
  <c r="AO304" i="28" s="1"/>
  <c r="AL305" i="28"/>
  <c r="AO305" i="28" s="1"/>
  <c r="AL306" i="28"/>
  <c r="AO306" i="28" s="1"/>
  <c r="AL307" i="28"/>
  <c r="AO307" i="28" s="1"/>
  <c r="AL308" i="28"/>
  <c r="AO308" i="28" s="1"/>
  <c r="AL309" i="28"/>
  <c r="AO309" i="28" s="1"/>
  <c r="AL310" i="28"/>
  <c r="AO310" i="28" s="1"/>
  <c r="AL311" i="28"/>
  <c r="AO311" i="28" s="1"/>
  <c r="AL312" i="28"/>
  <c r="AO312" i="28" s="1"/>
  <c r="AL313" i="28"/>
  <c r="AO313" i="28" s="1"/>
  <c r="AL224" i="17"/>
  <c r="AL225" i="17"/>
  <c r="AL226" i="17"/>
  <c r="AL227" i="17"/>
  <c r="AL228" i="17"/>
  <c r="AL229" i="17"/>
  <c r="AL230" i="17"/>
  <c r="AL231" i="17"/>
  <c r="AL232" i="17"/>
  <c r="AL233" i="17"/>
  <c r="AL234" i="17"/>
  <c r="AL235" i="17"/>
  <c r="AL236" i="17"/>
  <c r="AL237" i="17"/>
  <c r="AL238" i="17"/>
  <c r="AL239" i="17"/>
  <c r="AL240" i="17"/>
  <c r="AL241" i="17"/>
  <c r="AL242" i="17"/>
  <c r="AL243" i="17"/>
  <c r="AL244" i="17"/>
  <c r="AL245" i="17"/>
  <c r="AL246" i="17"/>
  <c r="AL247" i="17"/>
  <c r="AL248" i="17"/>
  <c r="AL249" i="17"/>
  <c r="AL250" i="17"/>
  <c r="AL251" i="17"/>
  <c r="AL252" i="17"/>
  <c r="AL253" i="17"/>
  <c r="AL254" i="17"/>
  <c r="AL255" i="17"/>
  <c r="AL256" i="17"/>
  <c r="AO256" i="17" s="1"/>
  <c r="AL257" i="17"/>
  <c r="AO257" i="17" s="1"/>
  <c r="AL258" i="17"/>
  <c r="AO258" i="17" s="1"/>
  <c r="AL259" i="17"/>
  <c r="AO259" i="17" s="1"/>
  <c r="AL260" i="17"/>
  <c r="AO260" i="17" s="1"/>
  <c r="AL261" i="17"/>
  <c r="AO261" i="17" s="1"/>
  <c r="AL262" i="17"/>
  <c r="AO262" i="17" s="1"/>
  <c r="AL263" i="17"/>
  <c r="AO263" i="17" s="1"/>
  <c r="AL264" i="17"/>
  <c r="AO264" i="17" s="1"/>
  <c r="AL265" i="17"/>
  <c r="AO265" i="17" s="1"/>
  <c r="AL266" i="17"/>
  <c r="AO266" i="17" s="1"/>
  <c r="AL267" i="17"/>
  <c r="AO267" i="17" s="1"/>
  <c r="AL268" i="17"/>
  <c r="AO268" i="17" s="1"/>
  <c r="AL269" i="17"/>
  <c r="AO269" i="17" s="1"/>
  <c r="AL270" i="17"/>
  <c r="AO270" i="17" s="1"/>
  <c r="AL271" i="17"/>
  <c r="AO271" i="17" s="1"/>
  <c r="AL272" i="17"/>
  <c r="AO272" i="17" s="1"/>
  <c r="AL273" i="17"/>
  <c r="AO273" i="17" s="1"/>
  <c r="AL274" i="17"/>
  <c r="AO274" i="17" s="1"/>
  <c r="AL275" i="17"/>
  <c r="AO275" i="17" s="1"/>
  <c r="AL276" i="17"/>
  <c r="AO276" i="17" s="1"/>
  <c r="AL277" i="17"/>
  <c r="AO277" i="17" s="1"/>
  <c r="AL278" i="17"/>
  <c r="AO278" i="17" s="1"/>
  <c r="AL279" i="17"/>
  <c r="AO279" i="17" s="1"/>
  <c r="AL280" i="17"/>
  <c r="AO280" i="17" s="1"/>
  <c r="AL281" i="17"/>
  <c r="AO281" i="17" s="1"/>
  <c r="AL282" i="17"/>
  <c r="AO282" i="17" s="1"/>
  <c r="AL283" i="17"/>
  <c r="AO283" i="17" s="1"/>
  <c r="AL284" i="17"/>
  <c r="AO284" i="17" s="1"/>
  <c r="AL285" i="17"/>
  <c r="AO285" i="17" s="1"/>
  <c r="AL286" i="17"/>
  <c r="AO286" i="17" s="1"/>
  <c r="AL287" i="17"/>
  <c r="AO287" i="17" s="1"/>
  <c r="AL288" i="17"/>
  <c r="AO288" i="17" s="1"/>
  <c r="AL289" i="17"/>
  <c r="AO289" i="17" s="1"/>
  <c r="AL290" i="17"/>
  <c r="AO290" i="17" s="1"/>
  <c r="AL291" i="17"/>
  <c r="AO291" i="17" s="1"/>
  <c r="AL292" i="17"/>
  <c r="AO292" i="17" s="1"/>
  <c r="AL293" i="17"/>
  <c r="AO293" i="17" s="1"/>
  <c r="AL294" i="17"/>
  <c r="AO294" i="17" s="1"/>
  <c r="AL295" i="17"/>
  <c r="AO295" i="17" s="1"/>
  <c r="AL296" i="17"/>
  <c r="AO296" i="17" s="1"/>
  <c r="AL297" i="17"/>
  <c r="AO297" i="17" s="1"/>
  <c r="AL298" i="17"/>
  <c r="AO298" i="17" s="1"/>
  <c r="AL299" i="17"/>
  <c r="AO299" i="17" s="1"/>
  <c r="AL300" i="17"/>
  <c r="AO300" i="17" s="1"/>
  <c r="AL301" i="17"/>
  <c r="AO301" i="17" s="1"/>
  <c r="AL302" i="17"/>
  <c r="AO302" i="17" s="1"/>
  <c r="AL303" i="17"/>
  <c r="AO303" i="17" s="1"/>
  <c r="AL304" i="17"/>
  <c r="AO304" i="17" s="1"/>
  <c r="AL305" i="17"/>
  <c r="AO305" i="17" s="1"/>
  <c r="AL306" i="17"/>
  <c r="AO306" i="17" s="1"/>
  <c r="AL307" i="17"/>
  <c r="AO307" i="17" s="1"/>
  <c r="AL308" i="17"/>
  <c r="AO308" i="17" s="1"/>
  <c r="AL309" i="17"/>
  <c r="AO309" i="17" s="1"/>
  <c r="AL310" i="17"/>
  <c r="AO310" i="17" s="1"/>
  <c r="AL311" i="17"/>
  <c r="AO311" i="17" s="1"/>
  <c r="AL193"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195" i="28"/>
  <c r="AL196" i="28"/>
  <c r="AL197" i="28"/>
  <c r="AL198" i="28"/>
  <c r="AL199" i="28"/>
  <c r="AL200" i="28"/>
  <c r="AL201" i="28"/>
  <c r="AL202" i="28"/>
  <c r="AL203" i="28"/>
  <c r="AL204" i="28"/>
  <c r="AL205" i="28"/>
  <c r="AL206" i="28"/>
  <c r="AL207" i="28"/>
  <c r="AL208" i="28"/>
  <c r="AL209" i="28"/>
  <c r="AL210" i="28"/>
  <c r="AL211" i="28"/>
  <c r="AL212" i="28"/>
  <c r="AL213" i="28"/>
  <c r="AL214" i="28"/>
  <c r="AL215" i="28"/>
  <c r="AL216" i="28"/>
  <c r="AL217" i="28"/>
  <c r="AL218" i="28"/>
  <c r="AL219" i="28"/>
  <c r="AL220" i="28"/>
  <c r="AL221" i="28"/>
  <c r="AL222" i="28"/>
  <c r="AL223" i="28"/>
  <c r="AL224" i="28"/>
  <c r="AL225" i="28"/>
  <c r="AL193" i="17"/>
  <c r="AL195" i="17"/>
  <c r="AL196" i="17"/>
  <c r="AL197" i="17"/>
  <c r="AL198" i="17"/>
  <c r="AL199" i="17"/>
  <c r="AL200" i="17"/>
  <c r="AL201" i="17"/>
  <c r="AL202" i="17"/>
  <c r="AL203" i="17"/>
  <c r="AL204" i="17"/>
  <c r="AL205" i="17"/>
  <c r="AL206" i="17"/>
  <c r="AL207" i="17"/>
  <c r="AL208" i="17"/>
  <c r="AL209" i="17"/>
  <c r="AL210" i="17"/>
  <c r="AL211" i="17"/>
  <c r="AL212" i="17"/>
  <c r="AL213" i="17"/>
  <c r="AL214" i="17"/>
  <c r="AL215" i="17"/>
  <c r="AL216" i="17"/>
  <c r="AL217" i="17"/>
  <c r="AL218" i="17"/>
  <c r="AL219" i="17"/>
  <c r="AL220" i="17"/>
  <c r="AL221" i="17"/>
  <c r="AL222" i="17"/>
  <c r="AL223" i="17"/>
  <c r="AL158" i="16"/>
  <c r="AL159" i="16"/>
  <c r="AL160" i="16"/>
  <c r="AL161" i="16"/>
  <c r="AL162"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60" i="28"/>
  <c r="AL161" i="28"/>
  <c r="AL162" i="28"/>
  <c r="AL164" i="28"/>
  <c r="AL165" i="28"/>
  <c r="AL166" i="28"/>
  <c r="AL167" i="28"/>
  <c r="AL168" i="28"/>
  <c r="AL169" i="28"/>
  <c r="AL170" i="28"/>
  <c r="AL171" i="28"/>
  <c r="AL172" i="28"/>
  <c r="AL173" i="28"/>
  <c r="AL174" i="28"/>
  <c r="AL175" i="28"/>
  <c r="AL176" i="28"/>
  <c r="AL177" i="28"/>
  <c r="AL178" i="28"/>
  <c r="AL179" i="28"/>
  <c r="AL180" i="28"/>
  <c r="AL181" i="28"/>
  <c r="AL182" i="28"/>
  <c r="AL183" i="28"/>
  <c r="AL184" i="28"/>
  <c r="AL185" i="28"/>
  <c r="AL186" i="28"/>
  <c r="AL187" i="28"/>
  <c r="AL188" i="28"/>
  <c r="AL189" i="28"/>
  <c r="AL190" i="28"/>
  <c r="AL191" i="28"/>
  <c r="AL192" i="28"/>
  <c r="AL193" i="28"/>
  <c r="AL158" i="17"/>
  <c r="AL159" i="17"/>
  <c r="AL160" i="17"/>
  <c r="AL161" i="17"/>
  <c r="AL162" i="17"/>
  <c r="AL164" i="17"/>
  <c r="AL165" i="17"/>
  <c r="AL166" i="17"/>
  <c r="AL167" i="17"/>
  <c r="AL168" i="17"/>
  <c r="AL169" i="17"/>
  <c r="AL170" i="17"/>
  <c r="AL171" i="17"/>
  <c r="AL172" i="17"/>
  <c r="AL173" i="17"/>
  <c r="AL174" i="17"/>
  <c r="AL175" i="17"/>
  <c r="AL176" i="17"/>
  <c r="AL177" i="17"/>
  <c r="AL178" i="17"/>
  <c r="AL179" i="17"/>
  <c r="AL180" i="17"/>
  <c r="AL181" i="17"/>
  <c r="AL182" i="17"/>
  <c r="AL183" i="17"/>
  <c r="AL184" i="17"/>
  <c r="AL185" i="17"/>
  <c r="AL186" i="17"/>
  <c r="AL187" i="17"/>
  <c r="AL188" i="17"/>
  <c r="AL189" i="17"/>
  <c r="AL190" i="17"/>
  <c r="AL191" i="17"/>
  <c r="AL192" i="17"/>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44" i="28"/>
  <c r="AL43" i="28"/>
  <c r="AL42" i="28"/>
  <c r="AL45" i="28"/>
  <c r="AL46" i="28"/>
  <c r="AL47" i="28"/>
  <c r="AL48" i="28"/>
  <c r="AL49" i="28"/>
  <c r="AL50" i="28"/>
  <c r="AL51" i="28"/>
  <c r="AL52" i="28"/>
  <c r="AL53" i="28"/>
  <c r="AL54" i="28"/>
  <c r="AL55" i="28"/>
  <c r="AL56" i="28"/>
  <c r="AL57" i="28"/>
  <c r="AL58" i="28"/>
  <c r="AL59" i="28"/>
  <c r="AL60" i="28"/>
  <c r="AL61" i="28"/>
  <c r="AL62" i="28"/>
  <c r="AL63" i="28"/>
  <c r="AL64" i="28"/>
  <c r="AL65" i="28"/>
  <c r="AL66" i="28"/>
  <c r="AL67" i="28"/>
  <c r="AL68" i="28"/>
  <c r="AL69" i="28"/>
  <c r="AL70" i="28"/>
  <c r="AL71" i="28"/>
  <c r="AL72" i="28"/>
  <c r="AL73" i="28"/>
  <c r="AL74" i="28"/>
  <c r="AL75" i="28"/>
  <c r="AL76" i="28"/>
  <c r="AL77" i="28"/>
  <c r="AL78" i="28"/>
  <c r="AL79" i="28"/>
  <c r="AL80" i="28"/>
  <c r="AL81" i="28"/>
  <c r="AL82" i="28"/>
  <c r="AL83" i="28"/>
  <c r="AL84" i="28"/>
  <c r="AL85" i="28"/>
  <c r="AL86" i="28"/>
  <c r="AL87" i="28"/>
  <c r="AL88" i="28"/>
  <c r="AL89" i="28"/>
  <c r="AL90" i="28"/>
  <c r="AL91" i="28"/>
  <c r="AL92" i="28"/>
  <c r="AL93" i="28"/>
  <c r="AL94" i="28"/>
  <c r="AL95" i="28"/>
  <c r="AL96" i="28"/>
  <c r="AL97" i="28"/>
  <c r="AL98" i="28"/>
  <c r="AL99" i="28"/>
  <c r="AL100" i="28"/>
  <c r="AL101" i="28"/>
  <c r="AL103" i="28"/>
  <c r="AL104" i="28"/>
  <c r="AL105" i="28"/>
  <c r="AL106" i="28"/>
  <c r="AL107" i="28"/>
  <c r="AL108" i="28"/>
  <c r="AL109" i="28"/>
  <c r="AL110" i="28"/>
  <c r="AL111" i="28"/>
  <c r="AL112" i="28"/>
  <c r="AL113" i="28"/>
  <c r="AL114" i="28"/>
  <c r="AL115" i="28"/>
  <c r="AL116" i="28"/>
  <c r="AL117" i="28"/>
  <c r="AL118" i="28"/>
  <c r="AL119" i="28"/>
  <c r="AL120" i="28"/>
  <c r="AL121" i="28"/>
  <c r="AL122" i="28"/>
  <c r="AL123" i="28"/>
  <c r="AL124" i="28"/>
  <c r="AL125" i="28"/>
  <c r="AL126" i="28"/>
  <c r="AL127" i="28"/>
  <c r="AL128" i="28"/>
  <c r="AL129" i="28"/>
  <c r="AL130" i="28"/>
  <c r="AL131" i="28"/>
  <c r="AL132" i="28"/>
  <c r="AL133" i="28"/>
  <c r="AL134" i="28"/>
  <c r="AL135" i="28"/>
  <c r="AL136" i="28"/>
  <c r="AL137" i="28"/>
  <c r="AL138" i="28"/>
  <c r="AL139" i="28"/>
  <c r="AL140" i="28"/>
  <c r="AL141" i="28"/>
  <c r="AL142" i="28"/>
  <c r="AL143" i="28"/>
  <c r="AL144" i="28"/>
  <c r="AL145" i="28"/>
  <c r="AL146" i="28"/>
  <c r="AL147" i="28"/>
  <c r="AL148" i="28"/>
  <c r="AL149" i="28"/>
  <c r="AL150" i="28"/>
  <c r="AL151" i="28"/>
  <c r="AL152" i="28"/>
  <c r="AL153" i="28"/>
  <c r="AL154" i="28"/>
  <c r="AL155" i="28"/>
  <c r="AL156" i="28"/>
  <c r="AL157" i="28"/>
  <c r="AL158" i="28"/>
  <c r="AL159" i="28"/>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3" i="17"/>
  <c r="AL104" i="17"/>
  <c r="AL105" i="17"/>
  <c r="AL106" i="17"/>
  <c r="AL107" i="17"/>
  <c r="AL108" i="17"/>
  <c r="AL109" i="17"/>
  <c r="AL110" i="17"/>
  <c r="AL111" i="17"/>
  <c r="AL112" i="17"/>
  <c r="AL113" i="17"/>
  <c r="AL114" i="17"/>
  <c r="AL115" i="17"/>
  <c r="AL116" i="17"/>
  <c r="AL117" i="17"/>
  <c r="AL118" i="17"/>
  <c r="AL119" i="17"/>
  <c r="AL120" i="17"/>
  <c r="AL121" i="17"/>
  <c r="AL122" i="17"/>
  <c r="AL123" i="17"/>
  <c r="AL124" i="17"/>
  <c r="AL125" i="17"/>
  <c r="AL126" i="17"/>
  <c r="AL127" i="17"/>
  <c r="AL128" i="17"/>
  <c r="AL129" i="17"/>
  <c r="AL130" i="17"/>
  <c r="AL131" i="17"/>
  <c r="AL132" i="17"/>
  <c r="AL133" i="17"/>
  <c r="AL134" i="17"/>
  <c r="AL135" i="17"/>
  <c r="AL136" i="17"/>
  <c r="AL137" i="17"/>
  <c r="AL138" i="17"/>
  <c r="AL139" i="17"/>
  <c r="AL140" i="17"/>
  <c r="AL141" i="17"/>
  <c r="AL142" i="17"/>
  <c r="AL143" i="17"/>
  <c r="AL144" i="17"/>
  <c r="AL145" i="17"/>
  <c r="AL146" i="17"/>
  <c r="AL147" i="17"/>
  <c r="AL148" i="17"/>
  <c r="AL149" i="17"/>
  <c r="AL150" i="17"/>
  <c r="AL151" i="17"/>
  <c r="AL152" i="17"/>
  <c r="AL153" i="17"/>
  <c r="AL154" i="17"/>
  <c r="AL155" i="17"/>
  <c r="AL156" i="17"/>
  <c r="AL157" i="17"/>
  <c r="AM42" i="11"/>
  <c r="AL42" i="11"/>
  <c r="AK42" i="11"/>
  <c r="AN42" i="11" s="1"/>
  <c r="AJ43" i="11"/>
  <c r="L82" i="71" l="1"/>
  <c r="D23" i="17"/>
  <c r="B23" i="17" s="1"/>
  <c r="D23" i="16"/>
  <c r="B23" i="16" s="1"/>
  <c r="D23" i="28"/>
  <c r="B23" i="28" s="1"/>
  <c r="AO223"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55" i="28"/>
  <c r="AO255" i="16"/>
  <c r="AO192" i="17"/>
  <c r="AO193" i="28"/>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3" i="17"/>
  <c r="AO157" i="17"/>
  <c r="AO156"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2" i="17"/>
  <c r="AO161" i="17"/>
  <c r="AO160" i="17"/>
  <c r="AO159" i="17"/>
  <c r="AO158" i="17"/>
  <c r="AO162" i="28"/>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M43" i="11"/>
  <c r="AL43" i="11"/>
  <c r="AK43" i="11"/>
  <c r="AN43" i="11" s="1"/>
  <c r="AJ44" i="11"/>
  <c r="AJ45" i="11" s="1"/>
  <c r="M82" i="71" a="1"/>
  <c r="M82" i="71" l="1"/>
  <c r="N82" i="71" s="1"/>
  <c r="AL406" i="28"/>
  <c r="AO406" i="28" s="1"/>
  <c r="AL405" i="28"/>
  <c r="AO405" i="28" s="1"/>
  <c r="AL406" i="16"/>
  <c r="AO406" i="16" s="1"/>
  <c r="AL405" i="16"/>
  <c r="AO405" i="16" s="1"/>
  <c r="AL406" i="17"/>
  <c r="AO406" i="17" s="1"/>
  <c r="AL405" i="17"/>
  <c r="AO405" i="17" s="1"/>
  <c r="AO254" i="28"/>
  <c r="AO254" i="16"/>
  <c r="AO192" i="28"/>
  <c r="AO161" i="28"/>
  <c r="AL45" i="11"/>
  <c r="AM45" i="11"/>
  <c r="AK45" i="11"/>
  <c r="AN45" i="11" s="1"/>
  <c r="AM44" i="11"/>
  <c r="AL44" i="11"/>
  <c r="AK44" i="11"/>
  <c r="AN44" i="11" s="1"/>
  <c r="AJ46" i="11"/>
  <c r="K82" i="71" l="1"/>
  <c r="AO253" i="28"/>
  <c r="AO253" i="16"/>
  <c r="AO191" i="28"/>
  <c r="AO160" i="28"/>
  <c r="AK46" i="11"/>
  <c r="AN46" i="11" s="1"/>
  <c r="AM46" i="11"/>
  <c r="AL46" i="11"/>
  <c r="AJ47" i="11"/>
  <c r="L83" i="71" l="1"/>
  <c r="AO252" i="28"/>
  <c r="AO251" i="28" s="1"/>
  <c r="AO190" i="28"/>
  <c r="AO252" i="16"/>
  <c r="AO159" i="28"/>
  <c r="AM47" i="11"/>
  <c r="AK47" i="11"/>
  <c r="AN47" i="11" s="1"/>
  <c r="AL47" i="11"/>
  <c r="AJ48" i="11"/>
  <c r="M83" i="71" a="1"/>
  <c r="M83" i="71" l="1"/>
  <c r="N83" i="71" s="1"/>
  <c r="AO189" i="28"/>
  <c r="AO250" i="28"/>
  <c r="AO251" i="16"/>
  <c r="AO158" i="28"/>
  <c r="AM48" i="11"/>
  <c r="AL48" i="11"/>
  <c r="AK48" i="11"/>
  <c r="AN48" i="11" s="1"/>
  <c r="AJ49" i="11"/>
  <c r="K83" i="71" l="1"/>
  <c r="AO188" i="28"/>
  <c r="AO250" i="16"/>
  <c r="AO249" i="28"/>
  <c r="AO157" i="28"/>
  <c r="AL49" i="11"/>
  <c r="AM49" i="11"/>
  <c r="AK49" i="11"/>
  <c r="AN49" i="11" s="1"/>
  <c r="AJ50" i="11"/>
  <c r="L84" i="71" l="1"/>
  <c r="AO187" i="28"/>
  <c r="AO248" i="28"/>
  <c r="AO249" i="16"/>
  <c r="AO156" i="28"/>
  <c r="AL50" i="11"/>
  <c r="AM50" i="11"/>
  <c r="AK50" i="11"/>
  <c r="AN50" i="11" s="1"/>
  <c r="AJ51" i="11"/>
  <c r="M84" i="71" a="1"/>
  <c r="M84" i="71" l="1"/>
  <c r="N84" i="71" s="1"/>
  <c r="AO186" i="28"/>
  <c r="AO248" i="16"/>
  <c r="AO247" i="28"/>
  <c r="AO155" i="28"/>
  <c r="AM51" i="11"/>
  <c r="AK51" i="11"/>
  <c r="AN51" i="11" s="1"/>
  <c r="AL51" i="11"/>
  <c r="AJ52" i="11"/>
  <c r="K84" i="71" l="1"/>
  <c r="AO185" i="28"/>
  <c r="AO154" i="28"/>
  <c r="AO246" i="28"/>
  <c r="AO247" i="16"/>
  <c r="AM52" i="11"/>
  <c r="AL52" i="11"/>
  <c r="AK52" i="11"/>
  <c r="AN52" i="11" s="1"/>
  <c r="AJ53" i="11"/>
  <c r="L85" i="71" l="1"/>
  <c r="AO184" i="28"/>
  <c r="AO153" i="28"/>
  <c r="AO246" i="16"/>
  <c r="AO245" i="28"/>
  <c r="AL53" i="11"/>
  <c r="AM53" i="11"/>
  <c r="AK53" i="11"/>
  <c r="AN53" i="11" s="1"/>
  <c r="AJ54" i="11"/>
  <c r="M85" i="71" a="1"/>
  <c r="M85" i="71" l="1"/>
  <c r="N85" i="71" s="1"/>
  <c r="AO183" i="28"/>
  <c r="AO152" i="28"/>
  <c r="AO244" i="28"/>
  <c r="AO245" i="16"/>
  <c r="AL54" i="11"/>
  <c r="AK54" i="11"/>
  <c r="AN54" i="11" s="1"/>
  <c r="AM54" i="11"/>
  <c r="AJ55" i="11"/>
  <c r="K85" i="71" l="1"/>
  <c r="AO151" i="28"/>
  <c r="AO182" i="28"/>
  <c r="AO244" i="16"/>
  <c r="AO243" i="28"/>
  <c r="AM55" i="11"/>
  <c r="AL55" i="11"/>
  <c r="AK55" i="11"/>
  <c r="AN55" i="11" s="1"/>
  <c r="AJ56" i="11"/>
  <c r="L86" i="71" l="1"/>
  <c r="AO150" i="28"/>
  <c r="AO181" i="28"/>
  <c r="AO242" i="28"/>
  <c r="AO243" i="16"/>
  <c r="AM56" i="11"/>
  <c r="AK56" i="11"/>
  <c r="AN56" i="11" s="1"/>
  <c r="AL56" i="11"/>
  <c r="AJ57" i="11"/>
  <c r="M86" i="71" a="1"/>
  <c r="M86" i="71" l="1"/>
  <c r="N86" i="71" s="1"/>
  <c r="AO149" i="28"/>
  <c r="AO180" i="28"/>
  <c r="AO242" i="16"/>
  <c r="AO241" i="28"/>
  <c r="AL57" i="11"/>
  <c r="AK57" i="11"/>
  <c r="AN57" i="11" s="1"/>
  <c r="AM57" i="11"/>
  <c r="AJ58" i="11"/>
  <c r="K86" i="71" l="1"/>
  <c r="AO179" i="28"/>
  <c r="AO148" i="28"/>
  <c r="AO240" i="28"/>
  <c r="AO241" i="16"/>
  <c r="AK58" i="11"/>
  <c r="AN58" i="11" s="1"/>
  <c r="AL58" i="11"/>
  <c r="AM58" i="11"/>
  <c r="AJ59" i="11"/>
  <c r="L87" i="71" l="1"/>
  <c r="AO178" i="28"/>
  <c r="AO147" i="28"/>
  <c r="AO240" i="16"/>
  <c r="AO239" i="28"/>
  <c r="AM59" i="11"/>
  <c r="AK59" i="11"/>
  <c r="AN59" i="11" s="1"/>
  <c r="AL59" i="11"/>
  <c r="AJ60" i="11"/>
  <c r="AO146" i="28" l="1"/>
  <c r="AO177" i="28"/>
  <c r="AO238" i="28"/>
  <c r="AO239" i="16"/>
  <c r="AM60" i="11"/>
  <c r="AL60" i="11"/>
  <c r="AK60" i="11"/>
  <c r="AN60" i="11" s="1"/>
  <c r="AJ61" i="11"/>
  <c r="AO176" i="28" l="1"/>
  <c r="AO145" i="28"/>
  <c r="AO238" i="16"/>
  <c r="AO237" i="28"/>
  <c r="AL61" i="11"/>
  <c r="AK61" i="11"/>
  <c r="AN61" i="11" s="1"/>
  <c r="AM61" i="11"/>
  <c r="AJ62" i="11"/>
  <c r="AO144" i="28" l="1"/>
  <c r="AO175" i="28"/>
  <c r="AO236" i="28"/>
  <c r="AO237" i="16"/>
  <c r="AM62" i="11"/>
  <c r="AL62" i="11"/>
  <c r="AK62" i="11"/>
  <c r="AN62" i="11" s="1"/>
  <c r="AJ63" i="11"/>
  <c r="AO143" i="28" l="1"/>
  <c r="AO174" i="28"/>
  <c r="AO236" i="16"/>
  <c r="AO235" i="28"/>
  <c r="AM63" i="11"/>
  <c r="AL63" i="11"/>
  <c r="AK63" i="11"/>
  <c r="AN63" i="11" s="1"/>
  <c r="AJ64" i="11"/>
  <c r="AO173" i="28" l="1"/>
  <c r="AO142" i="28"/>
  <c r="AO234" i="28"/>
  <c r="AO235" i="16"/>
  <c r="AL64" i="11"/>
  <c r="AM64" i="11"/>
  <c r="AK64" i="11"/>
  <c r="AN64" i="11" s="1"/>
  <c r="AJ65" i="11"/>
  <c r="AO141" i="28" l="1"/>
  <c r="AO172" i="28"/>
  <c r="AO234" i="16"/>
  <c r="AO233" i="28"/>
  <c r="AL65" i="11"/>
  <c r="AM65" i="11"/>
  <c r="AK65" i="11"/>
  <c r="AN65" i="11" s="1"/>
  <c r="AJ66" i="11"/>
  <c r="AO171" i="28" l="1"/>
  <c r="AO140" i="28"/>
  <c r="AO232" i="28"/>
  <c r="AO233" i="16"/>
  <c r="AM66" i="11"/>
  <c r="AK66" i="11"/>
  <c r="AN66" i="11" s="1"/>
  <c r="AL66" i="11"/>
  <c r="AJ67" i="11"/>
  <c r="AO170" i="28" l="1"/>
  <c r="AO139" i="28"/>
  <c r="AO232" i="16"/>
  <c r="AO231" i="28"/>
  <c r="AM67" i="11"/>
  <c r="AK67" i="11"/>
  <c r="AN67" i="11" s="1"/>
  <c r="AL67" i="11"/>
  <c r="AJ68" i="11"/>
  <c r="AO138" i="28" l="1"/>
  <c r="AO169" i="28"/>
  <c r="AO230" i="28"/>
  <c r="AO231" i="16"/>
  <c r="AM68" i="11"/>
  <c r="AL68" i="11"/>
  <c r="AK68" i="11"/>
  <c r="AN68" i="11" s="1"/>
  <c r="AJ69" i="11"/>
  <c r="AO137" i="28" l="1"/>
  <c r="AO168" i="28"/>
  <c r="AO230" i="16"/>
  <c r="AO229" i="28"/>
  <c r="AL69" i="11"/>
  <c r="AM69" i="11"/>
  <c r="AK69" i="11"/>
  <c r="AN69" i="11" s="1"/>
  <c r="AJ70" i="11"/>
  <c r="AO136" i="28" l="1"/>
  <c r="AO167" i="28"/>
  <c r="AO228" i="28"/>
  <c r="AO229" i="16"/>
  <c r="AK70" i="11"/>
  <c r="AN70" i="11" s="1"/>
  <c r="AM70" i="11"/>
  <c r="AL70" i="11"/>
  <c r="AJ71" i="11"/>
  <c r="AO166" i="28" l="1"/>
  <c r="AO135" i="28"/>
  <c r="AO228" i="16"/>
  <c r="AO227" i="28"/>
  <c r="AM71" i="11"/>
  <c r="AL71" i="11"/>
  <c r="AK71" i="11"/>
  <c r="AN71" i="11" s="1"/>
  <c r="AJ72" i="11"/>
  <c r="AO165" i="28" l="1"/>
  <c r="AO134" i="28"/>
  <c r="AO226" i="28"/>
  <c r="AO227" i="16"/>
  <c r="AM72" i="11"/>
  <c r="AL72" i="11"/>
  <c r="AK72" i="11"/>
  <c r="AN72" i="11" s="1"/>
  <c r="AJ73" i="11"/>
  <c r="AO164" i="28" l="1"/>
  <c r="AO133" i="28"/>
  <c r="AO226" i="16"/>
  <c r="AO225" i="28"/>
  <c r="AL73" i="11"/>
  <c r="AM73" i="11"/>
  <c r="AK73" i="11"/>
  <c r="AN73" i="11" s="1"/>
  <c r="AJ74" i="11"/>
  <c r="AO163" i="28" l="1"/>
  <c r="AO132" i="28"/>
  <c r="AO224" i="28"/>
  <c r="AO225" i="16"/>
  <c r="AL74" i="11"/>
  <c r="AK74" i="11"/>
  <c r="AN74" i="11" s="1"/>
  <c r="AM74" i="11"/>
  <c r="AJ75" i="11"/>
  <c r="AO131" i="28" l="1"/>
  <c r="AO224" i="16"/>
  <c r="AO223" i="28"/>
  <c r="AM75" i="11"/>
  <c r="AL75" i="11"/>
  <c r="AK75" i="11"/>
  <c r="AN75" i="11" s="1"/>
  <c r="AJ76" i="11"/>
  <c r="AO130" i="28" l="1"/>
  <c r="AO222" i="28"/>
  <c r="AO223" i="16"/>
  <c r="AM76" i="11"/>
  <c r="AK76" i="11"/>
  <c r="AN76" i="11" s="1"/>
  <c r="AL76" i="11"/>
  <c r="AJ77" i="11"/>
  <c r="AO221" i="28" l="1"/>
  <c r="AO129" i="28"/>
  <c r="AO222" i="16"/>
  <c r="AL77" i="11"/>
  <c r="AM77" i="11"/>
  <c r="AK77" i="11"/>
  <c r="AN77" i="11" s="1"/>
  <c r="AJ78" i="11"/>
  <c r="AO220" i="28" l="1"/>
  <c r="AO128" i="28"/>
  <c r="AO221" i="16"/>
  <c r="AM78" i="11"/>
  <c r="AK78" i="11"/>
  <c r="AN78" i="11" s="1"/>
  <c r="AL78" i="11"/>
  <c r="AJ79" i="11"/>
  <c r="AO219" i="28" l="1"/>
  <c r="AO220" i="16"/>
  <c r="AO127" i="28"/>
  <c r="AM79" i="11"/>
  <c r="AK79" i="11"/>
  <c r="AN79" i="11" s="1"/>
  <c r="AL79" i="11"/>
  <c r="AJ80" i="11"/>
  <c r="AO126" i="28" l="1"/>
  <c r="AO219" i="16"/>
  <c r="AO218" i="28"/>
  <c r="AM80" i="11"/>
  <c r="AK80" i="11"/>
  <c r="AN80" i="11" s="1"/>
  <c r="AL80" i="11"/>
  <c r="AJ81" i="11"/>
  <c r="AO125" i="28" l="1"/>
  <c r="AO217" i="28"/>
  <c r="AO218" i="16"/>
  <c r="AL81" i="11"/>
  <c r="AM81" i="11"/>
  <c r="AK81" i="11"/>
  <c r="AN81" i="11" s="1"/>
  <c r="AJ82" i="11"/>
  <c r="AO124" i="28" l="1"/>
  <c r="AO216" i="28"/>
  <c r="AO217" i="16"/>
  <c r="AL82" i="11"/>
  <c r="AM82" i="11"/>
  <c r="AK82" i="11"/>
  <c r="AN82" i="11" s="1"/>
  <c r="AJ83" i="11"/>
  <c r="AO215" i="28" l="1"/>
  <c r="AO123" i="28"/>
  <c r="AO216" i="16"/>
  <c r="AM83" i="11"/>
  <c r="AK83" i="11"/>
  <c r="AN83" i="11" s="1"/>
  <c r="AL83" i="11"/>
  <c r="AJ84" i="11"/>
  <c r="AO215" i="16" l="1"/>
  <c r="AO122" i="28"/>
  <c r="AO214" i="28"/>
  <c r="AM84" i="11"/>
  <c r="AK84" i="11"/>
  <c r="AN84" i="11" s="1"/>
  <c r="AL84" i="11"/>
  <c r="AJ85" i="11"/>
  <c r="AO213" i="28" l="1"/>
  <c r="AO121" i="28"/>
  <c r="AO214" i="16"/>
  <c r="AL85" i="11"/>
  <c r="AM85" i="11"/>
  <c r="AK85" i="11"/>
  <c r="AN85" i="11" s="1"/>
  <c r="AJ86" i="11"/>
  <c r="AO120" i="28" l="1"/>
  <c r="AO212" i="28"/>
  <c r="AO213" i="16"/>
  <c r="AL86" i="11"/>
  <c r="AK86" i="11"/>
  <c r="AN86" i="11" s="1"/>
  <c r="AM86" i="11"/>
  <c r="AJ87" i="11"/>
  <c r="AO212" i="16" l="1"/>
  <c r="AO211" i="28"/>
  <c r="AO119" i="28"/>
  <c r="AM87" i="11"/>
  <c r="AL87" i="11"/>
  <c r="AK87" i="11"/>
  <c r="AN87" i="11" s="1"/>
  <c r="AJ88" i="11"/>
  <c r="AO118" i="28" l="1"/>
  <c r="AO210" i="28"/>
  <c r="AO211" i="16"/>
  <c r="AM88" i="11"/>
  <c r="AL88" i="11"/>
  <c r="AK88" i="11"/>
  <c r="AN88" i="11" s="1"/>
  <c r="AJ89" i="11"/>
  <c r="AO210" i="16" l="1"/>
  <c r="AO117" i="28"/>
  <c r="AO209" i="28"/>
  <c r="AL89" i="11"/>
  <c r="AM89" i="11"/>
  <c r="AK89" i="11"/>
  <c r="AN89" i="11" s="1"/>
  <c r="AJ90" i="11"/>
  <c r="AO208" i="28" l="1"/>
  <c r="AO116" i="28"/>
  <c r="AO209" i="16"/>
  <c r="AM90" i="11"/>
  <c r="AL90" i="11"/>
  <c r="AK90" i="11"/>
  <c r="AN90" i="11" s="1"/>
  <c r="AJ91" i="11"/>
  <c r="AO208" i="16" l="1"/>
  <c r="AO115" i="28"/>
  <c r="AO207" i="28"/>
  <c r="AM91" i="11"/>
  <c r="AK91" i="11"/>
  <c r="AN91" i="11" s="1"/>
  <c r="AL91" i="11"/>
  <c r="AJ92" i="11"/>
  <c r="AO206" i="28" l="1"/>
  <c r="AO114" i="28"/>
  <c r="AO207" i="16"/>
  <c r="AM92" i="11"/>
  <c r="AK92" i="11"/>
  <c r="AN92" i="11" s="1"/>
  <c r="AL92" i="11"/>
  <c r="AJ93" i="11"/>
  <c r="AO206" i="16" l="1"/>
  <c r="AO113" i="28"/>
  <c r="AO205" i="28"/>
  <c r="AL93" i="11"/>
  <c r="AM93" i="11"/>
  <c r="AK93" i="11"/>
  <c r="AN93" i="11" s="1"/>
  <c r="AJ94" i="11"/>
  <c r="AO204" i="28" l="1"/>
  <c r="AO112" i="28"/>
  <c r="AO205" i="16"/>
  <c r="AM94" i="11"/>
  <c r="AK94" i="11"/>
  <c r="AN94" i="11" s="1"/>
  <c r="AL94" i="11"/>
  <c r="AJ95" i="11"/>
  <c r="AO204" i="16" l="1"/>
  <c r="AO111" i="28"/>
  <c r="AO203" i="28"/>
  <c r="AM95" i="11"/>
  <c r="AL95" i="11"/>
  <c r="AK95" i="11"/>
  <c r="AN95" i="11" s="1"/>
  <c r="AJ96" i="11"/>
  <c r="AO202" i="28" l="1"/>
  <c r="AO110" i="28"/>
  <c r="AO203" i="16"/>
  <c r="AL96" i="11"/>
  <c r="AM96" i="11"/>
  <c r="AK96" i="11"/>
  <c r="AN96" i="11" s="1"/>
  <c r="AJ97" i="11"/>
  <c r="C67" i="70" a="1"/>
  <c r="D139" i="73" a="1"/>
  <c r="D107" i="68" a="1"/>
  <c r="C68" i="68" a="1"/>
  <c r="C111" i="72" a="1"/>
  <c r="C174" i="72" a="1"/>
  <c r="D122" i="73" a="1"/>
  <c r="D207" i="68" a="1"/>
  <c r="C213" i="70" a="1"/>
  <c r="D137" i="68" a="1"/>
  <c r="D47" i="69" a="1"/>
  <c r="D182" i="69" a="1"/>
  <c r="C33" i="72" a="1"/>
  <c r="D100" i="73" a="1"/>
  <c r="D102" i="70" a="1"/>
  <c r="D108" i="71" a="1"/>
  <c r="C146" i="68" a="1"/>
  <c r="C90" i="70" a="1"/>
  <c r="C117" i="68" a="1"/>
  <c r="D116" i="71" a="1"/>
  <c r="D194" i="72" a="1"/>
  <c r="D131" i="69" a="1"/>
  <c r="C124" i="70" a="1"/>
  <c r="C54" i="68" a="1"/>
  <c r="D147" i="69" a="1"/>
  <c r="C126" i="70" a="1"/>
  <c r="D141" i="71" a="1"/>
  <c r="C46" i="72" a="1"/>
  <c r="D44" i="73" a="1"/>
  <c r="D163" i="69" a="1"/>
  <c r="D189" i="70" a="1"/>
  <c r="C58" i="68" a="1"/>
  <c r="D131" i="73" a="1"/>
  <c r="D52" i="73" a="1"/>
  <c r="D123" i="68" a="1"/>
  <c r="C51" i="72" a="1"/>
  <c r="D137" i="71" a="1"/>
  <c r="D37" i="71" a="1"/>
  <c r="C128" i="70" a="1"/>
  <c r="C201" i="68" a="1"/>
  <c r="D192" i="68" a="1"/>
  <c r="D185" i="70" a="1"/>
  <c r="C127" i="72" a="1"/>
  <c r="D210" i="72" a="1"/>
  <c r="D21" i="73" a="1"/>
  <c r="C35" i="70" a="1"/>
  <c r="C176" i="68" a="1"/>
  <c r="D222" i="70" a="1"/>
  <c r="C223" i="72" a="1"/>
  <c r="C133" i="68" a="1"/>
  <c r="D109" i="69" a="1"/>
  <c r="D84" i="71" a="1"/>
  <c r="D87" i="73" a="1"/>
  <c r="C203" i="68" a="1"/>
  <c r="D30" i="70" a="1"/>
  <c r="D53" i="73" a="1"/>
  <c r="D154" i="71" a="1"/>
  <c r="C164" i="68" a="1"/>
  <c r="D144" i="69" a="1"/>
  <c r="C156" i="70" a="1"/>
  <c r="C46" i="70" a="1"/>
  <c r="C91" i="70" a="1"/>
  <c r="C82" i="72" a="1"/>
  <c r="C114" i="72" a="1"/>
  <c r="C112" i="72" a="1"/>
  <c r="C99" i="68" a="1"/>
  <c r="C59" i="70" a="1"/>
  <c r="C231" i="70" a="1"/>
  <c r="D160" i="73" a="1"/>
  <c r="D96" i="68" a="1"/>
  <c r="D153" i="68" a="1"/>
  <c r="C160" i="72" a="1"/>
  <c r="C147" i="72" a="1"/>
  <c r="C227" i="70" a="1"/>
  <c r="D230" i="72" a="1"/>
  <c r="C59" i="68" a="1"/>
  <c r="C154" i="70" a="1"/>
  <c r="D50" i="70" a="1"/>
  <c r="C45" i="70" a="1"/>
  <c r="C159" i="68" a="1"/>
  <c r="D124" i="73" a="1"/>
  <c r="D123" i="73" a="1"/>
  <c r="D200" i="70" a="1"/>
  <c r="D95" i="73" a="1"/>
  <c r="D138" i="69" a="1"/>
  <c r="C70" i="70" a="1"/>
  <c r="C162" i="68" a="1"/>
  <c r="C57" i="70" a="1"/>
  <c r="D72" i="73" a="1"/>
  <c r="C29" i="72" a="1"/>
  <c r="C179" i="68" a="1"/>
  <c r="C20" i="68" a="1"/>
  <c r="D160" i="69" a="1"/>
  <c r="D185" i="69" a="1"/>
  <c r="C36" i="70" a="1"/>
  <c r="C144" i="72" a="1"/>
  <c r="D183" i="70" a="1"/>
  <c r="C221" i="68" a="1"/>
  <c r="C88" i="68" a="1"/>
  <c r="D143" i="73" a="1"/>
  <c r="C102" i="70" a="1"/>
  <c r="D40" i="69" a="1"/>
  <c r="C149" i="72" a="1"/>
  <c r="D117" i="71" a="1"/>
  <c r="D181" i="69" a="1"/>
  <c r="D144" i="71" a="1"/>
  <c r="D65" i="73" a="1"/>
  <c r="D96" i="73" a="1"/>
  <c r="C206" i="70" a="1"/>
  <c r="C206" i="72" a="1"/>
  <c r="C47" i="70" a="1"/>
  <c r="C59" i="72" a="1"/>
  <c r="C175" i="70" a="1"/>
  <c r="D108" i="70" a="1"/>
  <c r="D139" i="68" a="1"/>
  <c r="C28" i="70" a="1"/>
  <c r="C28" i="72" a="1"/>
  <c r="D146" i="68" a="1"/>
  <c r="D72" i="69" a="1"/>
  <c r="C116" i="72" a="1"/>
  <c r="D60" i="70" a="1"/>
  <c r="D121" i="70" a="1"/>
  <c r="D184" i="72" a="1"/>
  <c r="C77" i="70" a="1"/>
  <c r="C61" i="70" a="1"/>
  <c r="D143" i="70" a="1"/>
  <c r="D138" i="73" a="1"/>
  <c r="D230" i="70" a="1"/>
  <c r="C55" i="72" a="1"/>
  <c r="C167" i="70" a="1"/>
  <c r="D57" i="71" a="1"/>
  <c r="D80" i="69" a="1"/>
  <c r="C202" i="68" a="1"/>
  <c r="C119" i="70" a="1"/>
  <c r="D27" i="71" a="1"/>
  <c r="D103" i="71" a="1"/>
  <c r="D59" i="70" a="1"/>
  <c r="C32" i="70" a="1"/>
  <c r="D52" i="69" a="1"/>
  <c r="D49" i="71" a="1"/>
  <c r="C185" i="70" a="1"/>
  <c r="D102" i="71" a="1"/>
  <c r="C211" i="70" a="1"/>
  <c r="D73" i="73" a="1"/>
  <c r="D34" i="69" a="1"/>
  <c r="D188" i="70" a="1"/>
  <c r="C113" i="70" a="1"/>
  <c r="C110" i="68" a="1"/>
  <c r="D76" i="70" a="1"/>
  <c r="D99" i="68" a="1"/>
  <c r="C63" i="72" a="1"/>
  <c r="D141" i="69" a="1"/>
  <c r="C87" i="70" a="1"/>
  <c r="D228" i="72" a="1"/>
  <c r="D29" i="69" a="1"/>
  <c r="D156" i="70" a="1"/>
  <c r="D105" i="71" a="1"/>
  <c r="D224" i="72" a="1"/>
  <c r="D47" i="73" a="1"/>
  <c r="C109" i="70" a="1"/>
  <c r="C155" i="68" a="1"/>
  <c r="C112" i="70" a="1"/>
  <c r="C77" i="68" a="1"/>
  <c r="D93" i="73" a="1"/>
  <c r="C171" i="68" a="1"/>
  <c r="D219" i="68" a="1"/>
  <c r="D56" i="71" a="1"/>
  <c r="C118" i="68" a="1"/>
  <c r="C30" i="70" a="1"/>
  <c r="D195" i="70" a="1"/>
  <c r="D209" i="70" a="1"/>
  <c r="D206" i="70" a="1"/>
  <c r="D155" i="70" a="1"/>
  <c r="C111" i="70" a="1"/>
  <c r="C208" i="68" a="1"/>
  <c r="C172" i="72" a="1"/>
  <c r="C52" i="72" a="1"/>
  <c r="D83" i="70" a="1"/>
  <c r="D107" i="70" a="1"/>
  <c r="C146" i="70" a="1"/>
  <c r="D186" i="72" a="1"/>
  <c r="C184" i="70" a="1"/>
  <c r="D141" i="73" a="1"/>
  <c r="D154" i="73" a="1"/>
  <c r="C98" i="72" a="1"/>
  <c r="D28" i="70" a="1"/>
  <c r="C200" i="72" a="1"/>
  <c r="C92" i="68" a="1"/>
  <c r="D199" i="68" a="1"/>
  <c r="D143" i="71" a="1"/>
  <c r="C60" i="68" a="1"/>
  <c r="C107" i="70" a="1"/>
  <c r="C217" i="68" a="1"/>
  <c r="C179" i="70" a="1"/>
  <c r="C94" i="72" a="1"/>
  <c r="D93" i="70" a="1"/>
  <c r="D182" i="70" a="1"/>
  <c r="D112" i="73" a="1"/>
  <c r="C178" i="68" a="1"/>
  <c r="D120" i="69" a="1"/>
  <c r="D170" i="69" a="1"/>
  <c r="C24" i="70" a="1"/>
  <c r="D187" i="72" a="1"/>
  <c r="D164" i="73" a="1"/>
  <c r="D145" i="71" a="1"/>
  <c r="D200" i="68" a="1"/>
  <c r="D198" i="70" a="1"/>
  <c r="D90" i="71" a="1"/>
  <c r="D43" i="69" a="1"/>
  <c r="D130" i="68" a="1"/>
  <c r="C36" i="72" a="1"/>
  <c r="D159" i="71" a="1"/>
  <c r="C180" i="72" a="1"/>
  <c r="D151" i="73" a="1"/>
  <c r="D206" i="68" a="1"/>
  <c r="D193" i="70" a="1"/>
  <c r="D158" i="73" a="1"/>
  <c r="D121" i="71" a="1"/>
  <c r="C141" i="70" a="1"/>
  <c r="D20" i="70" a="1"/>
  <c r="C141" i="72" a="1"/>
  <c r="C193" i="72" a="1"/>
  <c r="D112" i="69" a="1"/>
  <c r="C50" i="68" a="1"/>
  <c r="D70" i="71" a="1"/>
  <c r="C102" i="68" a="1"/>
  <c r="D117" i="68" a="1"/>
  <c r="C171" i="70" a="1"/>
  <c r="D58" i="70" a="1"/>
  <c r="D25" i="70" a="1"/>
  <c r="C151" i="72" a="1"/>
  <c r="D104" i="73" a="1"/>
  <c r="C71" i="68" a="1"/>
  <c r="D129" i="69" a="1"/>
  <c r="D106" i="69" a="1"/>
  <c r="D124" i="71" a="1"/>
  <c r="D67" i="70" a="1"/>
  <c r="D95" i="69" a="1"/>
  <c r="D214" i="68" a="1"/>
  <c r="D34" i="70" a="1"/>
  <c r="D35" i="73" a="1"/>
  <c r="D141" i="68" a="1"/>
  <c r="D162" i="69" a="1"/>
  <c r="D214" i="70" a="1"/>
  <c r="C83" i="72" a="1"/>
  <c r="D164" i="71" a="1"/>
  <c r="C36" i="68" a="1"/>
  <c r="C45" i="72" a="1"/>
  <c r="D87" i="71" a="1"/>
  <c r="D71" i="69" a="1"/>
  <c r="C69" i="68" a="1"/>
  <c r="C95" i="70" a="1"/>
  <c r="C169" i="70" a="1"/>
  <c r="C225" i="72" a="1"/>
  <c r="C98" i="68" a="1"/>
  <c r="D125" i="70" a="1"/>
  <c r="D128" i="73" a="1"/>
  <c r="C217" i="70" a="1"/>
  <c r="D187" i="68" a="1"/>
  <c r="D54" i="69" a="1"/>
  <c r="D67" i="69" a="1"/>
  <c r="C88" i="72" a="1"/>
  <c r="C23" i="68" a="1"/>
  <c r="D98" i="68" a="1"/>
  <c r="C180" i="70" a="1"/>
  <c r="C166" i="70" a="1"/>
  <c r="D127" i="69" a="1"/>
  <c r="D154" i="68" a="1"/>
  <c r="D117" i="69" a="1"/>
  <c r="D173" i="70" a="1"/>
  <c r="D221" i="72" a="1"/>
  <c r="C194" i="70" a="1"/>
  <c r="D50" i="73" a="1"/>
  <c r="C146" i="72" a="1"/>
  <c r="C38" i="72" a="1"/>
  <c r="D195" i="72" a="1"/>
  <c r="D138" i="71" a="1"/>
  <c r="D105" i="68" a="1"/>
  <c r="C123" i="70" a="1"/>
  <c r="C124" i="68" a="1"/>
  <c r="D21" i="70" a="1"/>
  <c r="C155" i="72" a="1"/>
  <c r="C182" i="72" a="1"/>
  <c r="D218" i="68" a="1"/>
  <c r="D81" i="70" a="1"/>
  <c r="C226" i="72" a="1"/>
  <c r="D150" i="68" a="1"/>
  <c r="D116" i="70" a="1"/>
  <c r="C145" i="72" a="1"/>
  <c r="C90" i="72" a="1"/>
  <c r="D139" i="69" a="1"/>
  <c r="D167" i="71" a="1"/>
  <c r="C100" i="68" a="1"/>
  <c r="C158" i="68" a="1"/>
  <c r="D79" i="69" a="1"/>
  <c r="D103" i="69" a="1"/>
  <c r="D64" i="73" a="1"/>
  <c r="C109" i="72" a="1"/>
  <c r="D46" i="73" a="1"/>
  <c r="D70" i="69" a="1"/>
  <c r="D154" i="70" a="1"/>
  <c r="D150" i="69" a="1"/>
  <c r="D35" i="71" a="1"/>
  <c r="D93" i="68" a="1"/>
  <c r="C157" i="68" a="1"/>
  <c r="C49" i="70" a="1"/>
  <c r="C131" i="72" a="1"/>
  <c r="D44" i="71" a="1"/>
  <c r="C120" i="68" a="1"/>
  <c r="D146" i="73" a="1"/>
  <c r="C202" i="72" a="1"/>
  <c r="D201" i="68" a="1"/>
  <c r="C153" i="70" a="1"/>
  <c r="D98" i="71" a="1"/>
  <c r="C181" i="68" a="1"/>
  <c r="D221" i="68" a="1"/>
  <c r="C168" i="72" a="1"/>
  <c r="D211" i="72" a="1"/>
  <c r="C207" i="70" a="1"/>
  <c r="D67" i="73" a="1"/>
  <c r="C230" i="70" a="1"/>
  <c r="D92" i="70" a="1"/>
  <c r="D81" i="73" a="1"/>
  <c r="D114" i="69" a="1"/>
  <c r="C30" i="68" a="1"/>
  <c r="D217" i="70" a="1"/>
  <c r="C140" i="68" a="1"/>
  <c r="D96" i="71" a="1"/>
  <c r="C81" i="70" a="1"/>
  <c r="D21" i="69" a="1"/>
  <c r="C125" i="70" a="1"/>
  <c r="D92" i="69" a="1"/>
  <c r="C198" i="70" a="1"/>
  <c r="C26" i="72" a="1"/>
  <c r="D175" i="70" a="1"/>
  <c r="D123" i="70" a="1"/>
  <c r="D39" i="73" a="1"/>
  <c r="D85" i="71" a="1"/>
  <c r="D213" i="68" a="1"/>
  <c r="D211" i="68" a="1"/>
  <c r="D188" i="68" a="1"/>
  <c r="D166" i="69" a="1"/>
  <c r="D191" i="72" a="1"/>
  <c r="C57" i="72" a="1"/>
  <c r="D175" i="69" a="1"/>
  <c r="C225" i="70" a="1"/>
  <c r="D97" i="70" a="1"/>
  <c r="D200" i="72" a="1"/>
  <c r="D125" i="73" a="1"/>
  <c r="C73" i="68" a="1"/>
  <c r="C196" i="72" a="1"/>
  <c r="C192" i="72" a="1"/>
  <c r="D167" i="68" a="1"/>
  <c r="D212" i="72" a="1"/>
  <c r="C84" i="70" a="1"/>
  <c r="C18" i="72" a="1"/>
  <c r="D153" i="73" a="1"/>
  <c r="D47" i="70" a="1"/>
  <c r="D113" i="73" a="1"/>
  <c r="C89" i="72" a="1"/>
  <c r="D111" i="73" a="1"/>
  <c r="C33" i="70" a="1"/>
  <c r="D18" i="69" a="1"/>
  <c r="C67" i="72" a="1"/>
  <c r="C172" i="70" a="1"/>
  <c r="D203" i="72" a="1"/>
  <c r="C53" i="70" a="1"/>
  <c r="D227" i="72" a="1"/>
  <c r="C60" i="70" a="1"/>
  <c r="D95" i="70" a="1"/>
  <c r="C88" i="70" a="1"/>
  <c r="D147" i="70" a="1"/>
  <c r="D71" i="73" a="1"/>
  <c r="D89" i="70" a="1"/>
  <c r="C43" i="72" a="1"/>
  <c r="D40" i="70" a="1"/>
  <c r="D30" i="69" a="1"/>
  <c r="D210" i="70" a="1"/>
  <c r="D37" i="69" a="1"/>
  <c r="C55" i="68" a="1"/>
  <c r="D106" i="73" a="1"/>
  <c r="D108" i="68" a="1"/>
  <c r="D220" i="68" a="1"/>
  <c r="D134" i="68" a="1"/>
  <c r="C175" i="72" a="1"/>
  <c r="D229" i="72" a="1"/>
  <c r="D140" i="70" a="1"/>
  <c r="C110" i="72" a="1"/>
  <c r="C132" i="70" a="1"/>
  <c r="C204" i="68" a="1"/>
  <c r="C52" i="68" a="1"/>
  <c r="D110" i="73" a="1"/>
  <c r="D68" i="71" a="1"/>
  <c r="C120" i="72" a="1"/>
  <c r="D33" i="70" a="1"/>
  <c r="C223" i="68" a="1"/>
  <c r="D85" i="73" a="1"/>
  <c r="D114" i="70" a="1"/>
  <c r="D121" i="68" a="1"/>
  <c r="C151" i="68" a="1"/>
  <c r="C145" i="68" a="1"/>
  <c r="D174" i="70" a="1"/>
  <c r="D115" i="69" a="1"/>
  <c r="C176" i="70" a="1"/>
  <c r="D165" i="68" a="1"/>
  <c r="C100" i="70" a="1"/>
  <c r="C102" i="72" a="1"/>
  <c r="D231" i="68" a="1"/>
  <c r="D208" i="72" a="1"/>
  <c r="D91" i="68" a="1"/>
  <c r="C70" i="68" a="1"/>
  <c r="D106" i="70" a="1"/>
  <c r="C212" i="72" a="1"/>
  <c r="D128" i="71" a="1"/>
  <c r="C82" i="70" a="1"/>
  <c r="D206" i="72" a="1"/>
  <c r="D22" i="70" a="1"/>
  <c r="D171" i="69" a="1"/>
  <c r="C76" i="68" a="1"/>
  <c r="C34" i="70" a="1"/>
  <c r="C85" i="68" a="1"/>
  <c r="C205" i="70" a="1"/>
  <c r="D32" i="73" a="1"/>
  <c r="D76" i="69" a="1"/>
  <c r="D65" i="70" a="1"/>
  <c r="C106" i="68" a="1"/>
  <c r="D62" i="71" a="1"/>
  <c r="D61" i="70" a="1"/>
  <c r="C79" i="68" a="1"/>
  <c r="D172" i="69" a="1"/>
  <c r="C136" i="68" a="1"/>
  <c r="C185" i="68" a="1"/>
  <c r="D144" i="68" a="1"/>
  <c r="C188" i="68" a="1"/>
  <c r="D77" i="69" a="1"/>
  <c r="D17" i="71" a="1"/>
  <c r="D161" i="70" a="1"/>
  <c r="C141" i="68" a="1"/>
  <c r="D157" i="73" a="1"/>
  <c r="C160" i="70" a="1"/>
  <c r="C167" i="68" a="1"/>
  <c r="D156" i="71" a="1"/>
  <c r="D150" i="71" a="1"/>
  <c r="D114" i="73" a="1"/>
  <c r="D61" i="71" a="1"/>
  <c r="C58" i="72" a="1"/>
  <c r="D45" i="73" a="1"/>
  <c r="D191" i="70" a="1"/>
  <c r="D151" i="70" a="1"/>
  <c r="D51" i="71" a="1"/>
  <c r="C163" i="72" a="1"/>
  <c r="D155" i="68" a="1"/>
  <c r="C106" i="72" a="1"/>
  <c r="C92" i="70" a="1"/>
  <c r="D181" i="72" a="1"/>
  <c r="C103" i="72" a="1"/>
  <c r="C27" i="70" a="1"/>
  <c r="D224" i="68" a="1"/>
  <c r="D125" i="69" a="1"/>
  <c r="C51" i="68" a="1"/>
  <c r="D179" i="69" a="1"/>
  <c r="D208" i="70" a="1"/>
  <c r="C150" i="72" a="1"/>
  <c r="D92" i="68" a="1"/>
  <c r="C197" i="68" a="1"/>
  <c r="C80" i="72" a="1"/>
  <c r="D209" i="72" a="1"/>
  <c r="C43" i="68" a="1"/>
  <c r="C192" i="70" a="1"/>
  <c r="D86" i="70" a="1"/>
  <c r="C173" i="72" a="1"/>
  <c r="D98" i="69" a="1"/>
  <c r="C109" i="68" a="1"/>
  <c r="D74" i="69" a="1"/>
  <c r="D87" i="69" a="1"/>
  <c r="D137" i="69" a="1"/>
  <c r="D75" i="73" a="1"/>
  <c r="C19" i="70" a="1"/>
  <c r="D218" i="72" a="1"/>
  <c r="C29" i="68" a="1"/>
  <c r="D119" i="68" a="1"/>
  <c r="D118" i="68" a="1"/>
  <c r="C215" i="70" a="1"/>
  <c r="C188" i="72" a="1"/>
  <c r="D60" i="69" a="1"/>
  <c r="D123" i="69" a="1"/>
  <c r="D136" i="68" a="1"/>
  <c r="C68" i="70" a="1"/>
  <c r="C195" i="70" a="1"/>
  <c r="C147" i="70" a="1"/>
  <c r="C218" i="72" a="1"/>
  <c r="D109" i="73" a="1"/>
  <c r="C48" i="72" a="1"/>
  <c r="C160" i="68" a="1"/>
  <c r="C113" i="72" a="1"/>
  <c r="C65" i="72" a="1"/>
  <c r="D222" i="68" a="1"/>
  <c r="D166" i="71" a="1"/>
  <c r="D159" i="68" a="1"/>
  <c r="C154" i="72" a="1"/>
  <c r="D90" i="73" a="1"/>
  <c r="D227" i="70" a="1"/>
  <c r="D196" i="72" a="1"/>
  <c r="D186" i="70" a="1"/>
  <c r="C183" i="72" a="1"/>
  <c r="D113" i="68" a="1"/>
  <c r="D39" i="69" a="1"/>
  <c r="C215" i="68" a="1"/>
  <c r="D197" i="68" a="1"/>
  <c r="D191" i="68" a="1"/>
  <c r="D136" i="73" a="1"/>
  <c r="C148" i="68" a="1"/>
  <c r="D26" i="69" a="1"/>
  <c r="D29" i="71" a="1"/>
  <c r="D158" i="68" a="1"/>
  <c r="D203" i="70" a="1"/>
  <c r="C163" i="70" a="1"/>
  <c r="D126" i="70" a="1"/>
  <c r="D53" i="71" a="1"/>
  <c r="D84" i="73" a="1"/>
  <c r="D122" i="70" a="1"/>
  <c r="D28" i="69" a="1"/>
  <c r="C226" i="70" a="1"/>
  <c r="D203" i="68" a="1"/>
  <c r="C86" i="70" a="1"/>
  <c r="D34" i="73" a="1"/>
  <c r="C125" i="72" a="1"/>
  <c r="D110" i="70" a="1"/>
  <c r="C21" i="68" a="1"/>
  <c r="C30" i="72" a="1"/>
  <c r="C145" i="70" a="1"/>
  <c r="D51" i="73" a="1"/>
  <c r="D217" i="68" a="1"/>
  <c r="D150" i="73" a="1"/>
  <c r="D49" i="69" a="1"/>
  <c r="D121" i="73" a="1"/>
  <c r="D135" i="68" a="1"/>
  <c r="D22" i="71" a="1"/>
  <c r="C118" i="70" a="1"/>
  <c r="D135" i="70" a="1"/>
  <c r="D204" i="72" a="1"/>
  <c r="C134" i="68" a="1"/>
  <c r="C25" i="70" a="1"/>
  <c r="D166" i="73" a="1"/>
  <c r="D23" i="73" a="1"/>
  <c r="C165" i="72" a="1"/>
  <c r="D112" i="68" a="1"/>
  <c r="C157" i="72" a="1"/>
  <c r="D78" i="71" a="1"/>
  <c r="D24" i="70" a="1"/>
  <c r="C114" i="70" a="1"/>
  <c r="C104" i="72" a="1"/>
  <c r="D113" i="71" a="1"/>
  <c r="C113" i="68" a="1"/>
  <c r="C166" i="72" a="1"/>
  <c r="D122" i="69" a="1"/>
  <c r="C215" i="72" a="1"/>
  <c r="D40" i="73" a="1"/>
  <c r="D157" i="68" a="1"/>
  <c r="C219" i="68" a="1"/>
  <c r="D136" i="70" a="1"/>
  <c r="C25" i="68" a="1"/>
  <c r="D97" i="69" a="1"/>
  <c r="C108" i="70" a="1"/>
  <c r="D79" i="73" a="1"/>
  <c r="C186" i="68" a="1"/>
  <c r="D56" i="70" a="1"/>
  <c r="D102" i="68" a="1"/>
  <c r="C64" i="70" a="1"/>
  <c r="D179" i="70" a="1"/>
  <c r="D128" i="70" a="1"/>
  <c r="D205" i="70" a="1"/>
  <c r="C134" i="72" a="1"/>
  <c r="D69" i="70" a="1"/>
  <c r="D161" i="68" a="1"/>
  <c r="C202" i="70" a="1"/>
  <c r="D159" i="70" a="1"/>
  <c r="D35" i="70" a="1"/>
  <c r="C65" i="70" a="1"/>
  <c r="C46" i="68" a="1"/>
  <c r="D144" i="70" a="1"/>
  <c r="C181" i="70" a="1"/>
  <c r="C51" i="70" a="1"/>
  <c r="D196" i="68" a="1"/>
  <c r="D116" i="69" a="1"/>
  <c r="D214" i="72" a="1"/>
  <c r="D119" i="73" a="1"/>
  <c r="D185" i="68" a="1"/>
  <c r="D153" i="70" a="1"/>
  <c r="D38" i="70" a="1"/>
  <c r="D122" i="68" a="1"/>
  <c r="D110" i="68" a="1"/>
  <c r="D109" i="68" a="1"/>
  <c r="D42" i="73" a="1"/>
  <c r="D187" i="70" a="1"/>
  <c r="C136" i="70" a="1"/>
  <c r="D135" i="71" a="1"/>
  <c r="C183" i="68" a="1"/>
  <c r="D86" i="73" a="1"/>
  <c r="C222" i="72" a="1"/>
  <c r="C184" i="72" a="1"/>
  <c r="D94" i="73" a="1"/>
  <c r="C168" i="70" a="1"/>
  <c r="D51" i="70" a="1"/>
  <c r="D167" i="73" a="1"/>
  <c r="C39" i="70" a="1"/>
  <c r="D199" i="72" a="1"/>
  <c r="C92" i="72" a="1"/>
  <c r="D78" i="69" a="1"/>
  <c r="D115" i="73" a="1"/>
  <c r="D133" i="71" a="1"/>
  <c r="D52" i="70" a="1"/>
  <c r="D228" i="68" a="1"/>
  <c r="D105" i="73" a="1"/>
  <c r="D128" i="68" a="1"/>
  <c r="D27" i="69" a="1"/>
  <c r="D88" i="71" a="1"/>
  <c r="C214" i="72" a="1"/>
  <c r="D180" i="69" a="1"/>
  <c r="D109" i="70" a="1"/>
  <c r="D19" i="69" a="1"/>
  <c r="C101" i="72" a="1"/>
  <c r="D103" i="73" a="1"/>
  <c r="D126" i="69" a="1"/>
  <c r="C122" i="72" a="1"/>
  <c r="D145" i="68" a="1"/>
  <c r="D99" i="70" a="1"/>
  <c r="D31" i="73" a="1"/>
  <c r="C150" i="68" a="1"/>
  <c r="C93" i="68" a="1"/>
  <c r="C32" i="68" a="1"/>
  <c r="C99" i="72" a="1"/>
  <c r="C89" i="70" a="1"/>
  <c r="C209" i="68" a="1"/>
  <c r="D113" i="69" a="1"/>
  <c r="C26" i="70" a="1"/>
  <c r="C120" i="70" a="1"/>
  <c r="C32" i="72" a="1"/>
  <c r="D157" i="69" a="1"/>
  <c r="D216" i="70" a="1"/>
  <c r="D176" i="70" a="1"/>
  <c r="C203" i="70" a="1"/>
  <c r="C81" i="68" a="1"/>
  <c r="D118" i="70" a="1"/>
  <c r="C41" i="72" a="1"/>
  <c r="C147" i="68" a="1"/>
  <c r="C193" i="68" a="1"/>
  <c r="D106" i="68" a="1"/>
  <c r="D132" i="69" a="1"/>
  <c r="C42" i="70" a="1"/>
  <c r="C24" i="72" a="1"/>
  <c r="D121" i="69" a="1"/>
  <c r="D178" i="69" a="1"/>
  <c r="C167" i="72" a="1"/>
  <c r="D163" i="70" a="1"/>
  <c r="D83" i="69" a="1"/>
  <c r="C143" i="70" a="1"/>
  <c r="C201" i="70" a="1"/>
  <c r="D148" i="71" a="1"/>
  <c r="C44" i="70" a="1"/>
  <c r="C132" i="72" a="1"/>
  <c r="C220" i="70" a="1"/>
  <c r="D152" i="70" a="1"/>
  <c r="D231" i="70" a="1"/>
  <c r="D61" i="69" a="1"/>
  <c r="D154" i="69" a="1"/>
  <c r="D129" i="73" a="1"/>
  <c r="C21" i="70" a="1"/>
  <c r="C190" i="72" a="1"/>
  <c r="D113" i="70" a="1"/>
  <c r="D74" i="73" a="1"/>
  <c r="C89" i="68" a="1"/>
  <c r="C22" i="70" a="1"/>
  <c r="D20" i="69" a="1"/>
  <c r="D176" i="69" a="1"/>
  <c r="D99" i="71" a="1"/>
  <c r="C204" i="70" a="1"/>
  <c r="C142" i="70" a="1"/>
  <c r="D46" i="70" a="1"/>
  <c r="D132" i="73" a="1"/>
  <c r="D48" i="71" a="1"/>
  <c r="D85" i="70" a="1"/>
  <c r="C189" i="68" a="1"/>
  <c r="C76" i="72" a="1"/>
  <c r="C183" i="70" a="1"/>
  <c r="C35" i="72" a="1"/>
  <c r="D213" i="70" a="1"/>
  <c r="D92" i="73" a="1"/>
  <c r="C87" i="72" a="1"/>
  <c r="C53" i="72" a="1"/>
  <c r="C105" i="70" a="1"/>
  <c r="C144" i="70" a="1"/>
  <c r="C135" i="68" a="1"/>
  <c r="D105" i="69" a="1"/>
  <c r="C199" i="72" a="1"/>
  <c r="D223" i="68" a="1"/>
  <c r="C210" i="70" a="1"/>
  <c r="D23" i="71" a="1"/>
  <c r="C130" i="70" a="1"/>
  <c r="D155" i="71" a="1"/>
  <c r="C105" i="72" a="1"/>
  <c r="D27" i="70" a="1"/>
  <c r="D109" i="71" a="1"/>
  <c r="D70" i="73" a="1"/>
  <c r="D101" i="73" a="1"/>
  <c r="D193" i="72" a="1"/>
  <c r="D219" i="72" a="1"/>
  <c r="D130" i="70" a="1"/>
  <c r="D226" i="70" a="1"/>
  <c r="D54" i="73" a="1"/>
  <c r="D101" i="71" a="1"/>
  <c r="D33" i="71" a="1"/>
  <c r="C229" i="70" a="1"/>
  <c r="D165" i="71" a="1"/>
  <c r="D111" i="71" a="1"/>
  <c r="D184" i="69" a="1"/>
  <c r="C194" i="68" a="1"/>
  <c r="C230" i="72" a="1"/>
  <c r="D148" i="73" a="1"/>
  <c r="D149" i="73" a="1"/>
  <c r="D23" i="69" a="1"/>
  <c r="C199" i="70" a="1"/>
  <c r="D42" i="70" a="1"/>
  <c r="C94" i="68" a="1"/>
  <c r="C213" i="68" a="1"/>
  <c r="C138" i="70" a="1"/>
  <c r="C108" i="68" a="1"/>
  <c r="D97" i="68" a="1"/>
  <c r="D53" i="70" a="1"/>
  <c r="C130" i="72" a="1"/>
  <c r="C23" i="70" a="1"/>
  <c r="D149" i="69" a="1"/>
  <c r="C63" i="70" a="1"/>
  <c r="C40" i="68" a="1"/>
  <c r="C56" i="72" a="1"/>
  <c r="C105" i="68" a="1"/>
  <c r="D133" i="70" a="1"/>
  <c r="D60" i="73" a="1"/>
  <c r="C209" i="72" a="1"/>
  <c r="C133" i="70" a="1"/>
  <c r="C176" i="72" a="1"/>
  <c r="C38" i="70" a="1"/>
  <c r="D45" i="69" a="1"/>
  <c r="C142" i="68" a="1"/>
  <c r="C98" i="70" a="1"/>
  <c r="C124" i="72" a="1"/>
  <c r="C74" i="68" a="1"/>
  <c r="D205" i="72" a="1"/>
  <c r="D24" i="69" a="1"/>
  <c r="D207" i="70" a="1"/>
  <c r="D25" i="71" a="1"/>
  <c r="D225" i="70" a="1"/>
  <c r="C168" i="68" a="1"/>
  <c r="C66" i="70" a="1"/>
  <c r="D60" i="71" a="1"/>
  <c r="C149" i="70" a="1"/>
  <c r="D151" i="71" a="1"/>
  <c r="D226" i="72" a="1"/>
  <c r="D26" i="71" a="1"/>
  <c r="D18" i="70" a="1"/>
  <c r="D129" i="68" a="1"/>
  <c r="D229" i="70" a="1"/>
  <c r="C144" i="68" a="1"/>
  <c r="D159" i="69" a="1"/>
  <c r="C207" i="72" a="1"/>
  <c r="D98" i="70" a="1"/>
  <c r="C56" i="70" a="1"/>
  <c r="D111" i="68" a="1"/>
  <c r="D149" i="71" a="1"/>
  <c r="D89" i="68" a="1"/>
  <c r="C79" i="72" a="1"/>
  <c r="D108" i="73" a="1"/>
  <c r="D126" i="68" a="1"/>
  <c r="D33" i="73" a="1"/>
  <c r="C123" i="68" a="1"/>
  <c r="C28" i="68" a="1"/>
  <c r="C143" i="68" a="1"/>
  <c r="C212" i="70" a="1"/>
  <c r="D152" i="69" a="1"/>
  <c r="D185" i="72" a="1"/>
  <c r="D124" i="70" a="1"/>
  <c r="C161" i="72" a="1"/>
  <c r="D59" i="71" a="1"/>
  <c r="C149" i="68" a="1"/>
  <c r="D183" i="68" a="1"/>
  <c r="C31" i="68" a="1"/>
  <c r="D74" i="70" a="1"/>
  <c r="D145" i="69" a="1"/>
  <c r="C162" i="70" a="1"/>
  <c r="D225" i="68" a="1"/>
  <c r="D103" i="70" a="1"/>
  <c r="D153" i="71" a="1"/>
  <c r="D32" i="70" a="1"/>
  <c r="D117" i="73" a="1"/>
  <c r="C190" i="68" a="1"/>
  <c r="C186" i="72" a="1"/>
  <c r="D68" i="70" a="1"/>
  <c r="D148" i="68" a="1"/>
  <c r="D160" i="71" a="1"/>
  <c r="D169" i="68" a="1"/>
  <c r="C174" i="70" a="1"/>
  <c r="C96" i="72" a="1"/>
  <c r="C222" i="70" a="1"/>
  <c r="D112" i="71" a="1"/>
  <c r="D189" i="68" a="1"/>
  <c r="D101" i="69" a="1"/>
  <c r="D190" i="68" a="1"/>
  <c r="C35" i="68" a="1"/>
  <c r="C216" i="70" a="1"/>
  <c r="D47" i="71" a="1"/>
  <c r="D74" i="71" a="1"/>
  <c r="C19" i="72" a="1"/>
  <c r="C210" i="68" a="1"/>
  <c r="D88" i="69" a="1"/>
  <c r="D79" i="70" a="1"/>
  <c r="D127" i="68" a="1"/>
  <c r="C164" i="72" a="1"/>
  <c r="D215" i="72" a="1"/>
  <c r="C229" i="68" a="1"/>
  <c r="D165" i="70" a="1"/>
  <c r="D197" i="70" a="1"/>
  <c r="D106" i="71" a="1"/>
  <c r="C140" i="70" a="1"/>
  <c r="D153" i="69" a="1"/>
  <c r="D135" i="69" a="1"/>
  <c r="D116" i="68" a="1"/>
  <c r="D99" i="73" a="1"/>
  <c r="D82" i="71" a="1"/>
  <c r="D75" i="71" a="1"/>
  <c r="D67" i="71" a="1"/>
  <c r="C138" i="72" a="1"/>
  <c r="D126" i="73" a="1"/>
  <c r="C181" i="72" a="1"/>
  <c r="C128" i="68" a="1"/>
  <c r="D83" i="73" a="1"/>
  <c r="D100" i="68" a="1"/>
  <c r="C231" i="72" a="1"/>
  <c r="D89" i="73" a="1"/>
  <c r="D160" i="68" a="1"/>
  <c r="D57" i="70" a="1"/>
  <c r="D20" i="73" a="1"/>
  <c r="C33" i="68" a="1"/>
  <c r="C49" i="68" a="1"/>
  <c r="C185" i="72" a="1"/>
  <c r="D80" i="71" a="1"/>
  <c r="C178" i="72" a="1"/>
  <c r="C40" i="70" a="1"/>
  <c r="D71" i="70" a="1"/>
  <c r="D61" i="73" a="1"/>
  <c r="D140" i="71" a="1"/>
  <c r="D82" i="70" a="1"/>
  <c r="D134" i="73" a="1"/>
  <c r="C84" i="68" a="1"/>
  <c r="D157" i="70" a="1"/>
  <c r="D199" i="70" a="1"/>
  <c r="D190" i="72" a="1"/>
  <c r="C37" i="72" a="1"/>
  <c r="D39" i="70" a="1"/>
  <c r="D82" i="73" a="1"/>
  <c r="D44" i="70" a="1"/>
  <c r="D146" i="69" a="1"/>
  <c r="C39" i="68" a="1"/>
  <c r="C71" i="72" a="1"/>
  <c r="D62" i="73" a="1"/>
  <c r="D26" i="70" a="1"/>
  <c r="D40" i="71" a="1"/>
  <c r="C134" i="70" a="1"/>
  <c r="D32" i="71" a="1"/>
  <c r="C18" i="68" a="1"/>
  <c r="D48" i="73" a="1"/>
  <c r="C158" i="72" a="1"/>
  <c r="D132" i="71" a="1"/>
  <c r="C196" i="68" a="1"/>
  <c r="D127" i="73" a="1"/>
  <c r="D162" i="70" a="1"/>
  <c r="D131" i="68" a="1"/>
  <c r="C107" i="72" a="1"/>
  <c r="D80" i="70" a="1"/>
  <c r="C205" i="72" a="1"/>
  <c r="C219" i="70" a="1"/>
  <c r="D82" i="69" a="1"/>
  <c r="D215" i="70" a="1"/>
  <c r="D19" i="73" a="1"/>
  <c r="C74" i="70" a="1"/>
  <c r="C223" i="70" a="1"/>
  <c r="D166" i="70" a="1"/>
  <c r="D216" i="68" a="1"/>
  <c r="D202" i="70" a="1"/>
  <c r="C86" i="72" a="1"/>
  <c r="C171" i="72" a="1"/>
  <c r="D184" i="70" a="1"/>
  <c r="C140" i="72" a="1"/>
  <c r="D25" i="73" a="1"/>
  <c r="C116" i="70" a="1"/>
  <c r="C52" i="70" a="1"/>
  <c r="C187" i="72" a="1"/>
  <c r="D151" i="68" a="1"/>
  <c r="D161" i="69" a="1"/>
  <c r="D31" i="71" a="1"/>
  <c r="D44" i="69" a="1"/>
  <c r="C200" i="68" a="1"/>
  <c r="D131" i="71" a="1"/>
  <c r="D155" i="69" a="1"/>
  <c r="D194" i="68" a="1"/>
  <c r="D217" i="72" a="1"/>
  <c r="D55" i="69" a="1"/>
  <c r="D134" i="71" a="1"/>
  <c r="D99" i="69" a="1"/>
  <c r="C69" i="70" a="1"/>
  <c r="C67" i="68" a="1"/>
  <c r="D155" i="73" a="1"/>
  <c r="D168" i="69" a="1"/>
  <c r="D97" i="73" a="1"/>
  <c r="D142" i="73" a="1"/>
  <c r="C64" i="72" a="1"/>
  <c r="D130" i="69" a="1"/>
  <c r="C54" i="72" a="1"/>
  <c r="C187" i="70" a="1"/>
  <c r="D142" i="69" a="1"/>
  <c r="C50" i="72" a="1"/>
  <c r="C214" i="70" a="1"/>
  <c r="D38" i="73" a="1"/>
  <c r="D38" i="71" a="1"/>
  <c r="D150" i="70" a="1"/>
  <c r="D54" i="71" a="1"/>
  <c r="C162" i="72" a="1"/>
  <c r="D140" i="73" a="1"/>
  <c r="D110" i="71" a="1"/>
  <c r="D130" i="73" a="1"/>
  <c r="D81" i="69" a="1"/>
  <c r="D134" i="69" a="1"/>
  <c r="C62" i="68" a="1"/>
  <c r="D98" i="73" a="1"/>
  <c r="C84" i="72" a="1"/>
  <c r="C72" i="72" a="1"/>
  <c r="D48" i="69" a="1"/>
  <c r="D124" i="69" a="1"/>
  <c r="C25" i="72" a="1"/>
  <c r="C177" i="68" a="1"/>
  <c r="D211" i="70" a="1"/>
  <c r="D180" i="72" a="1"/>
  <c r="D18" i="73" a="1"/>
  <c r="D84" i="69" a="1"/>
  <c r="D119" i="69" a="1"/>
  <c r="D201" i="70" a="1"/>
  <c r="D134" i="70" a="1"/>
  <c r="C95" i="72" a="1"/>
  <c r="D95" i="68" a="1"/>
  <c r="D168" i="68" a="1"/>
  <c r="D102" i="69" a="1"/>
  <c r="D180" i="68" a="1"/>
  <c r="D90" i="69" a="1"/>
  <c r="D193" i="68" a="1"/>
  <c r="C193" i="70" a="1"/>
  <c r="C184" i="68" a="1"/>
  <c r="C116" i="68" a="1"/>
  <c r="C161" i="70" a="1"/>
  <c r="D147" i="71" a="1"/>
  <c r="D104" i="71" a="1"/>
  <c r="D184" i="68" a="1"/>
  <c r="D169" i="73" a="1"/>
  <c r="C91" i="68" a="1"/>
  <c r="D87" i="70" a="1"/>
  <c r="C158" i="70" a="1"/>
  <c r="C228" i="68" a="1"/>
  <c r="C121" i="70" a="1"/>
  <c r="D73" i="71" a="1"/>
  <c r="D63" i="69" a="1"/>
  <c r="C125" i="68" a="1"/>
  <c r="D62" i="70" a="1"/>
  <c r="D64" i="70" a="1"/>
  <c r="C23" i="72" a="1"/>
  <c r="D84" i="70" a="1"/>
  <c r="D168" i="71" a="1"/>
  <c r="D148" i="69" a="1"/>
  <c r="D224" i="70" a="1"/>
  <c r="D165" i="69" a="1"/>
  <c r="C218" i="68" a="1"/>
  <c r="D36" i="71" a="1"/>
  <c r="C103" i="70" a="1"/>
  <c r="C230" i="68" a="1"/>
  <c r="C156" i="68" a="1"/>
  <c r="D177" i="69" a="1"/>
  <c r="C62" i="72" a="1"/>
  <c r="C97" i="72" a="1"/>
  <c r="D195" i="68" a="1"/>
  <c r="C56" i="68" a="1"/>
  <c r="D50" i="69" a="1"/>
  <c r="D55" i="70" a="1"/>
  <c r="C74" i="72" a="1"/>
  <c r="C110" i="70" a="1"/>
  <c r="C24" i="68" a="1"/>
  <c r="D71" i="71" a="1"/>
  <c r="D97" i="71" a="1"/>
  <c r="D227" i="68" a="1"/>
  <c r="D66" i="70" a="1"/>
  <c r="C211" i="68" a="1"/>
  <c r="C152" i="68" a="1"/>
  <c r="C34" i="72" a="1"/>
  <c r="D204" i="68" a="1"/>
  <c r="C86" i="68" a="1"/>
  <c r="D159" i="73" a="1"/>
  <c r="D163" i="73" a="1"/>
  <c r="D120" i="71" a="1"/>
  <c r="C29" i="70" a="1"/>
  <c r="D169" i="69" a="1"/>
  <c r="D32" i="69" a="1"/>
  <c r="C27" i="72" a="1"/>
  <c r="D147" i="73" a="1"/>
  <c r="D42" i="71" a="1"/>
  <c r="C127" i="68" a="1"/>
  <c r="C161" i="68" a="1"/>
  <c r="D115" i="71" a="1"/>
  <c r="D70" i="70" a="1"/>
  <c r="D143" i="68" a="1"/>
  <c r="D88" i="73" a="1"/>
  <c r="D64" i="71" a="1"/>
  <c r="D156" i="69" a="1"/>
  <c r="D177" i="70" a="1"/>
  <c r="C231" i="68" a="1"/>
  <c r="C204" i="72" a="1"/>
  <c r="C156" i="72" a="1"/>
  <c r="D112" i="70" a="1"/>
  <c r="D86" i="69" a="1"/>
  <c r="D94" i="68" a="1"/>
  <c r="D108" i="69" a="1"/>
  <c r="C137" i="68" a="1"/>
  <c r="C220" i="68" a="1"/>
  <c r="C55" i="70" a="1"/>
  <c r="D114" i="71" a="1"/>
  <c r="D158" i="69" a="1"/>
  <c r="C175" i="68" a="1"/>
  <c r="C198" i="72" a="1"/>
  <c r="C222" i="68" a="1"/>
  <c r="D77" i="70" a="1"/>
  <c r="D228" i="70" a="1"/>
  <c r="D57" i="69" a="1"/>
  <c r="D24" i="73" a="1"/>
  <c r="D145" i="70" a="1"/>
  <c r="C31" i="70" a="1"/>
  <c r="C91" i="72" a="1"/>
  <c r="C209" i="70" a="1"/>
  <c r="D29" i="73" a="1"/>
  <c r="C208" i="70" a="1"/>
  <c r="C70" i="72" a="1"/>
  <c r="D73" i="70" a="1"/>
  <c r="C83" i="68" a="1"/>
  <c r="C54" i="70" a="1"/>
  <c r="D158" i="71" a="1"/>
  <c r="D92" i="71" a="1"/>
  <c r="D36" i="73" a="1"/>
  <c r="D96" i="70" a="1"/>
  <c r="C159" i="72" a="1"/>
  <c r="C119" i="72" a="1"/>
  <c r="C151" i="70" a="1"/>
  <c r="C224" i="68" a="1"/>
  <c r="D207" i="72" a="1"/>
  <c r="D30" i="73" a="1"/>
  <c r="D43" i="70" a="1"/>
  <c r="C211" i="72" a="1"/>
  <c r="D103" i="68" a="1"/>
  <c r="C198" i="68" a="1"/>
  <c r="C66" i="72" a="1"/>
  <c r="C206" i="68" a="1"/>
  <c r="D149" i="68" a="1"/>
  <c r="D94" i="70" a="1"/>
  <c r="C68" i="72" a="1"/>
  <c r="C169" i="72" a="1"/>
  <c r="D178" i="70" a="1"/>
  <c r="C172" i="68" a="1"/>
  <c r="C26" i="68" a="1"/>
  <c r="D168" i="73" a="1"/>
  <c r="D125" i="71" a="1"/>
  <c r="C58" i="70" a="1"/>
  <c r="C128" i="72" a="1"/>
  <c r="C31" i="72" a="1"/>
  <c r="C48" i="68" a="1"/>
  <c r="C71" i="70" a="1"/>
  <c r="D110" i="69" a="1"/>
  <c r="C227" i="68" a="1"/>
  <c r="D66" i="71" a="1"/>
  <c r="C83" i="70" a="1"/>
  <c r="C41" i="68" a="1"/>
  <c r="D137" i="70" a="1"/>
  <c r="D17" i="69" a="1"/>
  <c r="D120" i="73" a="1"/>
  <c r="D198" i="68" a="1"/>
  <c r="C220" i="72" a="1"/>
  <c r="D152" i="68" a="1"/>
  <c r="D219" i="70" a="1"/>
  <c r="C64" i="68" a="1"/>
  <c r="C224" i="70" a="1"/>
  <c r="D91" i="71" a="1"/>
  <c r="D142" i="68" a="1"/>
  <c r="D138" i="68" a="1"/>
  <c r="D162" i="73" a="1"/>
  <c r="D100" i="70" a="1"/>
  <c r="D28" i="73" a="1"/>
  <c r="C228" i="72" a="1"/>
  <c r="D163" i="68" a="1"/>
  <c r="C90" i="68" a="1"/>
  <c r="C136" i="72" a="1"/>
  <c r="C163" i="68" a="1"/>
  <c r="C180" i="68" a="1"/>
  <c r="C196" i="70" a="1"/>
  <c r="D223" i="72" a="1"/>
  <c r="D140" i="69" a="1"/>
  <c r="D69" i="73" a="1"/>
  <c r="D132" i="70" a="1"/>
  <c r="D90" i="68" a="1"/>
  <c r="C213" i="72" a="1"/>
  <c r="D101" i="70" a="1"/>
  <c r="D111" i="69" a="1"/>
  <c r="C164" i="70" a="1"/>
  <c r="D118" i="73" a="1"/>
  <c r="D41" i="73" a="1"/>
  <c r="C150" i="70" a="1"/>
  <c r="D136" i="69" a="1"/>
  <c r="C85" i="70" a="1"/>
  <c r="D205" i="68" a="1"/>
  <c r="D51" i="69" a="1"/>
  <c r="D104" i="68" a="1"/>
  <c r="C217" i="72" a="1"/>
  <c r="D116" i="73" a="1"/>
  <c r="C48" i="70" a="1"/>
  <c r="C119" i="68" a="1"/>
  <c r="D119" i="70" a="1"/>
  <c r="C101" i="70" a="1"/>
  <c r="D136" i="71" a="1"/>
  <c r="C45" i="68" a="1"/>
  <c r="C111" i="68" a="1"/>
  <c r="D83" i="71" a="1"/>
  <c r="D17" i="73" a="1"/>
  <c r="D141" i="70" a="1"/>
  <c r="C101" i="68" a="1"/>
  <c r="D146" i="70" a="1"/>
  <c r="C93" i="72" a="1"/>
  <c r="C131" i="70" a="1"/>
  <c r="D164" i="70" a="1"/>
  <c r="D56" i="73" a="1"/>
  <c r="D156" i="73" a="1"/>
  <c r="D122" i="71" a="1"/>
  <c r="C182" i="68" a="1"/>
  <c r="C130" i="68" a="1"/>
  <c r="D169" i="70" a="1"/>
  <c r="D160" i="70" a="1"/>
  <c r="C166" i="68" a="1"/>
  <c r="C122" i="68" a="1"/>
  <c r="D192" i="72" a="1"/>
  <c r="D62" i="69" a="1"/>
  <c r="C75" i="68" a="1"/>
  <c r="C165" i="70" a="1"/>
  <c r="D115" i="68" a="1"/>
  <c r="D186" i="68" a="1"/>
  <c r="C75" i="72" a="1"/>
  <c r="D125" i="68" a="1"/>
  <c r="C129" i="72" a="1"/>
  <c r="D37" i="73" a="1"/>
  <c r="D69" i="69" a="1"/>
  <c r="C225" i="68" a="1"/>
  <c r="D73" i="69" a="1"/>
  <c r="C153" i="72" a="1"/>
  <c r="C100" i="72" a="1"/>
  <c r="D139" i="71" a="1"/>
  <c r="D142" i="70" a="1"/>
  <c r="D75" i="70" a="1"/>
  <c r="D63" i="70" a="1"/>
  <c r="C60" i="72" a="1"/>
  <c r="C49" i="72" a="1"/>
  <c r="D163" i="71" a="1"/>
  <c r="C178" i="70" a="1"/>
  <c r="C117" i="72" a="1"/>
  <c r="D77" i="73" a="1"/>
  <c r="C179" i="72" a="1"/>
  <c r="D204" i="70" a="1"/>
  <c r="D133" i="69" a="1"/>
  <c r="C191" i="68" a="1"/>
  <c r="D222" i="72" a="1"/>
  <c r="D148" i="70" a="1"/>
  <c r="D142" i="71" a="1"/>
  <c r="C152" i="72" a="1"/>
  <c r="D46" i="69" a="1"/>
  <c r="C44" i="68" a="1"/>
  <c r="D182" i="72" a="1"/>
  <c r="D201" i="72" a="1"/>
  <c r="D231" i="72" a="1"/>
  <c r="C148" i="72" a="1"/>
  <c r="C117" i="70" a="1"/>
  <c r="D65" i="71" a="1"/>
  <c r="D181" i="68" a="1"/>
  <c r="C219" i="72" a="1"/>
  <c r="D157" i="71" a="1"/>
  <c r="D89" i="69" a="1"/>
  <c r="C80" i="68" a="1"/>
  <c r="C224" i="72" a="1"/>
  <c r="D107" i="69" a="1"/>
  <c r="D24" i="71" a="1"/>
  <c r="D30" i="71" a="1"/>
  <c r="D96" i="69" a="1"/>
  <c r="D127" i="70" a="1"/>
  <c r="D212" i="68" a="1"/>
  <c r="D117" i="70" a="1"/>
  <c r="D128" i="69" a="1"/>
  <c r="C50" i="70" a="1"/>
  <c r="C20" i="70" a="1"/>
  <c r="C191" i="70" a="1"/>
  <c r="C72" i="70" a="1"/>
  <c r="C65" i="68" a="1"/>
  <c r="D93" i="69" a="1"/>
  <c r="D226" i="68" a="1"/>
  <c r="D59" i="69" a="1"/>
  <c r="D22" i="73" a="1"/>
  <c r="C27" i="68" a="1"/>
  <c r="C190" i="70" a="1"/>
  <c r="D20" i="71" a="1"/>
  <c r="D111" i="70" a="1"/>
  <c r="D56" i="69" a="1"/>
  <c r="C79" i="70" a="1"/>
  <c r="D89" i="71" a="1"/>
  <c r="C189" i="70" a="1"/>
  <c r="D63" i="71" a="1"/>
  <c r="D210" i="68" a="1"/>
  <c r="D209" i="68" a="1"/>
  <c r="D230" i="68" a="1"/>
  <c r="D100" i="69" a="1"/>
  <c r="D105" i="70" a="1"/>
  <c r="D173" i="69" a="1"/>
  <c r="D126" i="71" a="1"/>
  <c r="D63" i="73" a="1"/>
  <c r="D42" i="69" a="1"/>
  <c r="D223" i="70" a="1"/>
  <c r="D220" i="70" a="1"/>
  <c r="D35" i="69" a="1"/>
  <c r="D88" i="68" a="1"/>
  <c r="D208" i="68" a="1"/>
  <c r="C115" i="68" a="1"/>
  <c r="D87" i="68" a="1"/>
  <c r="D58" i="69" a="1"/>
  <c r="C137" i="70" a="1"/>
  <c r="D229" i="68" a="1"/>
  <c r="D21" i="71" a="1"/>
  <c r="C216" i="68" a="1"/>
  <c r="D118" i="69" a="1"/>
  <c r="D41" i="71" a="1"/>
  <c r="D79" i="71" a="1"/>
  <c r="C135" i="70" a="1"/>
  <c r="D66" i="73" a="1"/>
  <c r="C188" i="70" a="1"/>
  <c r="D165" i="73" a="1"/>
  <c r="C73" i="72" a="1"/>
  <c r="D104" i="70" a="1"/>
  <c r="D127" i="71" a="1"/>
  <c r="C37" i="70" a="1"/>
  <c r="D114" i="68" a="1"/>
  <c r="D45" i="70" a="1"/>
  <c r="C152" i="70" a="1"/>
  <c r="C94" i="70" a="1"/>
  <c r="C173" i="70" a="1"/>
  <c r="D91" i="69" a="1"/>
  <c r="C80" i="70" a="1"/>
  <c r="D120" i="68" a="1"/>
  <c r="D225" i="72" a="1"/>
  <c r="D162" i="71" a="1"/>
  <c r="D22" i="69" a="1"/>
  <c r="D221" i="70" a="1"/>
  <c r="D27" i="73" a="1"/>
  <c r="C195" i="68" a="1"/>
  <c r="C126" i="72" a="1"/>
  <c r="D50" i="71" a="1"/>
  <c r="D94" i="71" a="1"/>
  <c r="C133" i="72" a="1"/>
  <c r="C197" i="70" a="1"/>
  <c r="C131" i="68" a="1"/>
  <c r="C126" i="68" a="1"/>
  <c r="D138" i="70" a="1"/>
  <c r="C21" i="72" a="1"/>
  <c r="D48" i="70" a="1"/>
  <c r="D37" i="70" a="1"/>
  <c r="C199" i="68" a="1"/>
  <c r="D68" i="73" a="1"/>
  <c r="C97" i="70" a="1"/>
  <c r="D31" i="69" a="1"/>
  <c r="C63" i="68" a="1"/>
  <c r="D107" i="71" a="1"/>
  <c r="C229" i="72" a="1"/>
  <c r="C227" i="72" a="1"/>
  <c r="C107" i="68" a="1"/>
  <c r="D216" i="72" a="1"/>
  <c r="D135" i="73" a="1"/>
  <c r="C97" i="68" a="1"/>
  <c r="C99" i="70" a="1"/>
  <c r="D38" i="69" a="1"/>
  <c r="D36" i="70" a="1"/>
  <c r="C221" i="70" a="1"/>
  <c r="D164" i="68" a="1"/>
  <c r="C82" i="68" a="1"/>
  <c r="C200" i="70" a="1"/>
  <c r="D168" i="70" a="1"/>
  <c r="D19" i="70" a="1"/>
  <c r="C103" i="68" a="1"/>
  <c r="D54" i="70" a="1"/>
  <c r="D59" i="73" a="1"/>
  <c r="D123" i="71" a="1"/>
  <c r="C129" i="68" a="1"/>
  <c r="C115" i="70" a="1"/>
  <c r="C129" i="70" a="1"/>
  <c r="D80" i="73" a="1"/>
  <c r="D188" i="72" a="1"/>
  <c r="D129" i="71" a="1"/>
  <c r="C122" i="70" a="1"/>
  <c r="D213" i="72" a="1"/>
  <c r="C138" i="68" a="1"/>
  <c r="C43" i="70" a="1"/>
  <c r="D93" i="71" a="1"/>
  <c r="D131" i="70" a="1"/>
  <c r="D46" i="71" a="1"/>
  <c r="C121" i="68" a="1"/>
  <c r="D29" i="70" a="1"/>
  <c r="D161" i="71" a="1"/>
  <c r="C169" i="68" a="1"/>
  <c r="D218" i="70" a="1"/>
  <c r="C104" i="70" a="1"/>
  <c r="D161" i="73" a="1"/>
  <c r="C205" i="68" a="1"/>
  <c r="D156" i="68" a="1"/>
  <c r="D137" i="73" a="1"/>
  <c r="D120" i="70" a="1"/>
  <c r="M87" i="71" a="1"/>
  <c r="C155" i="70" a="1"/>
  <c r="D88" i="70" a="1"/>
  <c r="D179" i="68" a="1"/>
  <c r="C192" i="68" a="1"/>
  <c r="D189" i="72" a="1"/>
  <c r="C177" i="70" a="1"/>
  <c r="D72" i="71" a="1"/>
  <c r="C165" i="68" a="1"/>
  <c r="D220" i="72" a="1"/>
  <c r="D143" i="69" a="1"/>
  <c r="D152" i="73" a="1"/>
  <c r="C75" i="70" a="1"/>
  <c r="C96" i="68" a="1"/>
  <c r="C87" i="68" a="1"/>
  <c r="D66" i="69" a="1"/>
  <c r="C226" i="68" a="1"/>
  <c r="C20" i="72" a="1"/>
  <c r="D26" i="73" a="1"/>
  <c r="D107" i="73" a="1"/>
  <c r="C174" i="68" a="1"/>
  <c r="D57" i="73" a="1"/>
  <c r="C22" i="72" a="1"/>
  <c r="C77" i="72" a="1"/>
  <c r="C61" i="72" a="1"/>
  <c r="C112" i="68" a="1"/>
  <c r="D171" i="70" a="1"/>
  <c r="C40" i="72" a="1"/>
  <c r="D25" i="69" a="1"/>
  <c r="C22" i="68" a="1"/>
  <c r="D64" i="69" a="1"/>
  <c r="C187" i="68" a="1"/>
  <c r="C38" i="68" a="1"/>
  <c r="D41" i="70" a="1"/>
  <c r="C69" i="72" a="1"/>
  <c r="D132" i="68" a="1"/>
  <c r="D58" i="71" a="1"/>
  <c r="D133" i="73" a="1"/>
  <c r="D53" i="69" a="1"/>
  <c r="D41" i="69" a="1"/>
  <c r="D52" i="71" a="1"/>
  <c r="C72" i="68" a="1"/>
  <c r="D31" i="70" a="1"/>
  <c r="C73" i="70" a="1"/>
  <c r="D119" i="71" a="1"/>
  <c r="D72" i="70" a="1"/>
  <c r="C61" i="68" a="1"/>
  <c r="C121" i="72" a="1"/>
  <c r="C41" i="70" a="1"/>
  <c r="C201" i="72" a="1"/>
  <c r="D55" i="73" a="1"/>
  <c r="D65" i="69" a="1"/>
  <c r="D95" i="71" a="1"/>
  <c r="D133" i="68" a="1"/>
  <c r="C104" i="68" a="1"/>
  <c r="D91" i="70" a="1"/>
  <c r="D115" i="70" a="1"/>
  <c r="D18" i="71" a="1"/>
  <c r="D55" i="71" a="1"/>
  <c r="D19" i="71" a="1"/>
  <c r="D174" i="69" a="1"/>
  <c r="D34" i="71" a="1"/>
  <c r="D118" i="71" a="1"/>
  <c r="D49" i="70" a="1"/>
  <c r="C195" i="72" a="1"/>
  <c r="D167" i="70" a="1"/>
  <c r="D33" i="69" a="1"/>
  <c r="C153" i="68" a="1"/>
  <c r="C148" i="70" a="1"/>
  <c r="C47" i="68" a="1"/>
  <c r="C66" i="68" a="1"/>
  <c r="C197" i="72" a="1"/>
  <c r="C106" i="70" a="1"/>
  <c r="D152" i="71" a="1"/>
  <c r="D43" i="71" a="1"/>
  <c r="C212" i="68" a="1"/>
  <c r="D81" i="71" a="1"/>
  <c r="C208" i="72" a="1"/>
  <c r="D130" i="71" a="1"/>
  <c r="C216" i="72" a="1"/>
  <c r="C159" i="70" a="1"/>
  <c r="C39" i="72" a="1"/>
  <c r="D145" i="73" a="1"/>
  <c r="C62" i="70" a="1"/>
  <c r="D45" i="71" a="1"/>
  <c r="D102" i="73" a="1"/>
  <c r="C173" i="68" a="1"/>
  <c r="D180" i="70" a="1"/>
  <c r="C76" i="70" a="1"/>
  <c r="D144" i="73" a="1"/>
  <c r="D76" i="71" a="1"/>
  <c r="C42" i="68" a="1"/>
  <c r="C114" i="68" a="1"/>
  <c r="D129" i="70" a="1"/>
  <c r="D197" i="72" a="1"/>
  <c r="D28" i="71" a="1"/>
  <c r="D196" i="70" a="1"/>
  <c r="C221" i="72" a="1"/>
  <c r="C18" i="70" a="1"/>
  <c r="C57" i="68" a="1"/>
  <c r="C34" i="68" a="1"/>
  <c r="D181" i="70" a="1"/>
  <c r="D58" i="73" a="1"/>
  <c r="D190" i="70" a="1"/>
  <c r="D151" i="69" a="1"/>
  <c r="C143" i="72" a="1"/>
  <c r="D164" i="69" a="1"/>
  <c r="C53" i="68" a="1"/>
  <c r="D100" i="71" a="1"/>
  <c r="C228" i="70" a="1"/>
  <c r="D169" i="71" a="1"/>
  <c r="C47" i="72" a="1"/>
  <c r="D78" i="73" a="1"/>
  <c r="D166" i="68" a="1"/>
  <c r="D101" i="68" a="1"/>
  <c r="D183" i="69" a="1"/>
  <c r="D146" i="71" a="1"/>
  <c r="C127" i="70" a="1"/>
  <c r="C42" i="72" a="1"/>
  <c r="C135" i="72" a="1"/>
  <c r="C85" i="72" a="1"/>
  <c r="C19" i="68" a="1"/>
  <c r="D192" i="70" a="1"/>
  <c r="C189" i="72" a="1"/>
  <c r="D104" i="69" a="1"/>
  <c r="D77" i="71" a="1"/>
  <c r="D75" i="69" a="1"/>
  <c r="C157" i="70" a="1"/>
  <c r="D215" i="68" a="1"/>
  <c r="D49" i="73" a="1"/>
  <c r="D183" i="72" a="1"/>
  <c r="C203" i="72" a="1"/>
  <c r="D202" i="68" a="1"/>
  <c r="D69" i="71" a="1"/>
  <c r="C142" i="72" a="1"/>
  <c r="D194" i="70" a="1"/>
  <c r="C210" i="72" a="1"/>
  <c r="C137" i="72" a="1"/>
  <c r="D212" i="70" a="1"/>
  <c r="D76" i="73" a="1"/>
  <c r="D36" i="69" a="1"/>
  <c r="C214" i="68" a="1"/>
  <c r="D172" i="70" a="1"/>
  <c r="C218" i="70" a="1"/>
  <c r="D43" i="73" a="1"/>
  <c r="C115" i="72" a="1"/>
  <c r="D68" i="69" a="1"/>
  <c r="D198" i="72" a="1"/>
  <c r="C191" i="72" a="1"/>
  <c r="C81" i="72" a="1"/>
  <c r="C194" i="72" a="1"/>
  <c r="D91" i="73" a="1"/>
  <c r="D202" i="72" a="1"/>
  <c r="C182" i="70" a="1"/>
  <c r="C96" i="70" a="1"/>
  <c r="D94" i="69" a="1"/>
  <c r="D85" i="69" a="1"/>
  <c r="D162" i="68" a="1"/>
  <c r="C37" i="68" a="1"/>
  <c r="C93" i="70" a="1"/>
  <c r="C177" i="72" a="1"/>
  <c r="C95" i="68" a="1"/>
  <c r="D158" i="70" a="1"/>
  <c r="D167" i="69" a="1"/>
  <c r="C154" i="68" a="1"/>
  <c r="C44" i="72" a="1"/>
  <c r="C118" i="72" a="1"/>
  <c r="D140" i="68" a="1"/>
  <c r="C108" i="72" a="1"/>
  <c r="D90" i="70" a="1"/>
  <c r="D147" i="68" a="1"/>
  <c r="D86" i="71" a="1"/>
  <c r="D23" i="70" a="1"/>
  <c r="D39" i="71" a="1"/>
  <c r="C186" i="70" a="1"/>
  <c r="D149" i="70" a="1"/>
  <c r="D124" i="68" a="1"/>
  <c r="D182" i="68" a="1"/>
  <c r="C132" i="68" a="1"/>
  <c r="C207" i="68" a="1"/>
  <c r="C123" i="72" a="1"/>
  <c r="D179" i="72" a="1"/>
  <c r="D178" i="68" a="1"/>
  <c r="D86" i="68" a="1"/>
  <c r="C123" i="72" l="1"/>
  <c r="C207" i="68"/>
  <c r="C132" i="68"/>
  <c r="D182" i="68"/>
  <c r="D124" i="68"/>
  <c r="D149" i="70"/>
  <c r="C186" i="70"/>
  <c r="D39" i="71"/>
  <c r="D23" i="70"/>
  <c r="D86" i="71"/>
  <c r="D147" i="68"/>
  <c r="D90" i="70"/>
  <c r="C108" i="72"/>
  <c r="D140" i="68"/>
  <c r="C118" i="72"/>
  <c r="C44" i="72"/>
  <c r="C154" i="68"/>
  <c r="D167" i="69"/>
  <c r="D158" i="70"/>
  <c r="C95" i="68"/>
  <c r="C177" i="72"/>
  <c r="C93" i="70"/>
  <c r="C37" i="68"/>
  <c r="D162" i="68"/>
  <c r="D85" i="69"/>
  <c r="D94" i="69"/>
  <c r="C96" i="70"/>
  <c r="C182" i="70"/>
  <c r="D202" i="72"/>
  <c r="D91" i="73"/>
  <c r="C194" i="72"/>
  <c r="C81" i="72"/>
  <c r="C191" i="72"/>
  <c r="D198" i="72"/>
  <c r="D68" i="69"/>
  <c r="C115" i="72"/>
  <c r="D43" i="73"/>
  <c r="C218" i="70"/>
  <c r="D172" i="70"/>
  <c r="C214" i="68"/>
  <c r="D36" i="69"/>
  <c r="D76" i="73"/>
  <c r="D212" i="70"/>
  <c r="C137" i="72"/>
  <c r="C210" i="72"/>
  <c r="D194" i="70"/>
  <c r="C142" i="72"/>
  <c r="D69" i="71"/>
  <c r="D202" i="68"/>
  <c r="C203" i="72"/>
  <c r="D183" i="72"/>
  <c r="D49" i="73"/>
  <c r="D215" i="68"/>
  <c r="C157" i="70"/>
  <c r="D75" i="69"/>
  <c r="D77" i="71"/>
  <c r="D104" i="69"/>
  <c r="C189" i="72"/>
  <c r="D192" i="70"/>
  <c r="C19" i="68"/>
  <c r="C85" i="72"/>
  <c r="C135" i="72"/>
  <c r="C42" i="72"/>
  <c r="C127" i="70"/>
  <c r="D146" i="71"/>
  <c r="D183" i="69"/>
  <c r="D101" i="68"/>
  <c r="D166" i="68"/>
  <c r="D78" i="73"/>
  <c r="C47" i="72"/>
  <c r="D169" i="71"/>
  <c r="C228" i="70"/>
  <c r="D100" i="71"/>
  <c r="C53" i="68"/>
  <c r="D164" i="69"/>
  <c r="C143" i="72"/>
  <c r="D151" i="69"/>
  <c r="D190" i="70"/>
  <c r="D58" i="73"/>
  <c r="D181" i="70"/>
  <c r="C34" i="68"/>
  <c r="C57" i="68"/>
  <c r="C18" i="70"/>
  <c r="C221" i="72"/>
  <c r="D196" i="70"/>
  <c r="D28" i="71"/>
  <c r="D197" i="72"/>
  <c r="D129" i="70"/>
  <c r="C114" i="68"/>
  <c r="C42" i="68"/>
  <c r="D76" i="71"/>
  <c r="D144" i="73"/>
  <c r="C76" i="70"/>
  <c r="D180" i="70"/>
  <c r="C173" i="68"/>
  <c r="D102" i="73"/>
  <c r="D45" i="71"/>
  <c r="C62" i="70"/>
  <c r="D145" i="73"/>
  <c r="C39" i="72"/>
  <c r="C159" i="70"/>
  <c r="C216" i="72"/>
  <c r="D130" i="71"/>
  <c r="C208" i="72"/>
  <c r="D81" i="71"/>
  <c r="C212" i="68"/>
  <c r="D43" i="71"/>
  <c r="D152" i="71"/>
  <c r="C106" i="70"/>
  <c r="C197" i="72"/>
  <c r="C66" i="68"/>
  <c r="C47" i="68"/>
  <c r="C148" i="70"/>
  <c r="C153" i="68"/>
  <c r="D33" i="69"/>
  <c r="D167" i="70"/>
  <c r="C195" i="72"/>
  <c r="D49" i="70"/>
  <c r="D118" i="71"/>
  <c r="D34" i="71"/>
  <c r="D174" i="69"/>
  <c r="D19" i="71"/>
  <c r="D55" i="71"/>
  <c r="D18" i="71"/>
  <c r="D115" i="70"/>
  <c r="D91" i="70"/>
  <c r="C104" i="68"/>
  <c r="D133" i="68"/>
  <c r="D95" i="71"/>
  <c r="D65" i="69"/>
  <c r="D55" i="73"/>
  <c r="C201" i="72"/>
  <c r="C41" i="70"/>
  <c r="C121" i="72"/>
  <c r="C61" i="68"/>
  <c r="D72" i="70"/>
  <c r="D119" i="71"/>
  <c r="C73" i="70"/>
  <c r="D31" i="70"/>
  <c r="C72" i="68"/>
  <c r="D52" i="71"/>
  <c r="D41" i="69"/>
  <c r="D53" i="69"/>
  <c r="D133" i="73"/>
  <c r="D58" i="71"/>
  <c r="D132" i="68"/>
  <c r="C69" i="72"/>
  <c r="D41" i="70"/>
  <c r="C38" i="68"/>
  <c r="C187" i="68"/>
  <c r="D64" i="69"/>
  <c r="C22" i="68"/>
  <c r="D25" i="69"/>
  <c r="C40" i="72"/>
  <c r="D171" i="70"/>
  <c r="C112" i="68"/>
  <c r="C61" i="72"/>
  <c r="C77" i="72"/>
  <c r="C22" i="72"/>
  <c r="D57" i="73"/>
  <c r="C174" i="68"/>
  <c r="D107" i="73"/>
  <c r="D26" i="73"/>
  <c r="C20" i="72"/>
  <c r="C226" i="68"/>
  <c r="D66" i="69"/>
  <c r="C87" i="68"/>
  <c r="C96" i="68"/>
  <c r="C75" i="70"/>
  <c r="D152" i="73"/>
  <c r="D143" i="69"/>
  <c r="D220" i="72"/>
  <c r="C165" i="68"/>
  <c r="D72" i="71"/>
  <c r="C177" i="70"/>
  <c r="D189" i="72"/>
  <c r="C192" i="68"/>
  <c r="D179" i="68"/>
  <c r="D88" i="70"/>
  <c r="C155" i="70"/>
  <c r="M87" i="71"/>
  <c r="N87" i="71" s="1"/>
  <c r="K87" i="71" s="1"/>
  <c r="L88" i="71" s="1"/>
  <c r="D120" i="70"/>
  <c r="D137" i="73"/>
  <c r="D156" i="68"/>
  <c r="C205" i="68"/>
  <c r="D161" i="73"/>
  <c r="C104" i="70"/>
  <c r="D218" i="70"/>
  <c r="C169" i="68"/>
  <c r="D161" i="71"/>
  <c r="D29" i="70"/>
  <c r="C121" i="68"/>
  <c r="D46" i="71"/>
  <c r="D131" i="70"/>
  <c r="D93" i="71"/>
  <c r="C43" i="70"/>
  <c r="C138" i="68"/>
  <c r="D213" i="72"/>
  <c r="C122" i="70"/>
  <c r="D129" i="71"/>
  <c r="D188" i="72"/>
  <c r="D80" i="73"/>
  <c r="C129" i="70"/>
  <c r="C115" i="70"/>
  <c r="C129" i="68"/>
  <c r="D123" i="71"/>
  <c r="D59" i="73"/>
  <c r="D54" i="70"/>
  <c r="C103" i="68"/>
  <c r="D19" i="70"/>
  <c r="D168" i="70"/>
  <c r="C200" i="70"/>
  <c r="C82" i="68"/>
  <c r="D164" i="68"/>
  <c r="C221" i="70"/>
  <c r="D36" i="70"/>
  <c r="D38" i="69"/>
  <c r="C99" i="70"/>
  <c r="C97" i="68"/>
  <c r="D135" i="73"/>
  <c r="D216" i="72"/>
  <c r="C107" i="68"/>
  <c r="C227" i="72"/>
  <c r="C229" i="72"/>
  <c r="D107" i="71"/>
  <c r="C63" i="68"/>
  <c r="D31" i="69"/>
  <c r="C97" i="70"/>
  <c r="D68" i="73"/>
  <c r="C199" i="68"/>
  <c r="D37" i="70"/>
  <c r="D48" i="70"/>
  <c r="C21" i="72"/>
  <c r="D138" i="70"/>
  <c r="C126" i="68"/>
  <c r="C131" i="68"/>
  <c r="C197" i="70"/>
  <c r="C133" i="72"/>
  <c r="D94" i="71"/>
  <c r="D50" i="71"/>
  <c r="C126" i="72"/>
  <c r="C195" i="68"/>
  <c r="D27" i="73"/>
  <c r="D221" i="70"/>
  <c r="D22" i="69"/>
  <c r="D162" i="71"/>
  <c r="D225" i="72"/>
  <c r="D120" i="68"/>
  <c r="C80" i="70"/>
  <c r="D91" i="69"/>
  <c r="C173" i="70"/>
  <c r="C94" i="70"/>
  <c r="C152" i="70"/>
  <c r="D45" i="70"/>
  <c r="D114" i="68"/>
  <c r="C37" i="70"/>
  <c r="D127" i="71"/>
  <c r="D104" i="70"/>
  <c r="C73" i="72"/>
  <c r="D165" i="73"/>
  <c r="C188" i="70"/>
  <c r="D66" i="73"/>
  <c r="C135" i="70"/>
  <c r="D79" i="71"/>
  <c r="D41" i="71"/>
  <c r="D118" i="69"/>
  <c r="C216" i="68"/>
  <c r="D21" i="71"/>
  <c r="D229" i="68"/>
  <c r="C137" i="70"/>
  <c r="D58" i="69"/>
  <c r="D87" i="68"/>
  <c r="C115" i="68"/>
  <c r="D208" i="68"/>
  <c r="D88" i="68"/>
  <c r="D35" i="69"/>
  <c r="D220" i="70"/>
  <c r="D223" i="70"/>
  <c r="D42" i="69"/>
  <c r="D63" i="73"/>
  <c r="D126" i="71"/>
  <c r="D173" i="69"/>
  <c r="D105" i="70"/>
  <c r="D100" i="69"/>
  <c r="D230" i="68"/>
  <c r="D209" i="68"/>
  <c r="D210" i="68"/>
  <c r="D63" i="71"/>
  <c r="C189" i="70"/>
  <c r="D89" i="71"/>
  <c r="C79" i="70"/>
  <c r="D56" i="69"/>
  <c r="D111" i="70"/>
  <c r="D20" i="71"/>
  <c r="C190" i="70"/>
  <c r="C27" i="68"/>
  <c r="D22" i="73"/>
  <c r="D59" i="69"/>
  <c r="D226" i="68"/>
  <c r="D93" i="69"/>
  <c r="C65" i="68"/>
  <c r="C72" i="70"/>
  <c r="C191" i="70"/>
  <c r="C20" i="70"/>
  <c r="C50" i="70"/>
  <c r="D128" i="69"/>
  <c r="D117" i="70"/>
  <c r="D212" i="68"/>
  <c r="D127" i="70"/>
  <c r="D96" i="69"/>
  <c r="D30" i="71"/>
  <c r="D24" i="71"/>
  <c r="D107" i="69"/>
  <c r="C224" i="72"/>
  <c r="C80" i="68"/>
  <c r="D89" i="69"/>
  <c r="D157" i="71"/>
  <c r="C219" i="72"/>
  <c r="D181" i="68"/>
  <c r="D65" i="71"/>
  <c r="C117" i="70"/>
  <c r="C148" i="72"/>
  <c r="D231" i="72"/>
  <c r="D201" i="72"/>
  <c r="D182" i="72"/>
  <c r="C44" i="68"/>
  <c r="D46" i="69"/>
  <c r="C152" i="72"/>
  <c r="D142" i="71"/>
  <c r="D148" i="70"/>
  <c r="D222" i="72"/>
  <c r="C191" i="68"/>
  <c r="D133" i="69"/>
  <c r="D204" i="70"/>
  <c r="C179" i="72"/>
  <c r="D77" i="73"/>
  <c r="C117" i="72"/>
  <c r="C178" i="70"/>
  <c r="D163" i="71"/>
  <c r="C49" i="72"/>
  <c r="C60" i="72"/>
  <c r="D63" i="70"/>
  <c r="D75" i="70"/>
  <c r="D142" i="70"/>
  <c r="D139" i="71"/>
  <c r="C100" i="72"/>
  <c r="C153" i="72"/>
  <c r="D73" i="69"/>
  <c r="C225" i="68"/>
  <c r="D69" i="69"/>
  <c r="D37" i="73"/>
  <c r="C129" i="72"/>
  <c r="D125" i="68"/>
  <c r="C75" i="72"/>
  <c r="D186" i="68"/>
  <c r="D115" i="68"/>
  <c r="C165" i="70"/>
  <c r="C75" i="68"/>
  <c r="D62" i="69"/>
  <c r="D192" i="72"/>
  <c r="C122" i="68"/>
  <c r="C166" i="68"/>
  <c r="D160" i="70"/>
  <c r="D169" i="70"/>
  <c r="C130" i="68"/>
  <c r="C182" i="68"/>
  <c r="D122" i="71"/>
  <c r="D156" i="73"/>
  <c r="D56" i="73"/>
  <c r="D164" i="70"/>
  <c r="C131" i="70"/>
  <c r="C93" i="72"/>
  <c r="D146" i="70"/>
  <c r="C101" i="68"/>
  <c r="D141" i="70"/>
  <c r="D17" i="73"/>
  <c r="D83" i="71"/>
  <c r="C111" i="68"/>
  <c r="C45" i="68"/>
  <c r="D136" i="71"/>
  <c r="C101" i="70"/>
  <c r="D119" i="70"/>
  <c r="C119" i="68"/>
  <c r="C48" i="70"/>
  <c r="D116" i="73"/>
  <c r="C217" i="72"/>
  <c r="D104" i="68"/>
  <c r="D51" i="69"/>
  <c r="D205" i="68"/>
  <c r="C85" i="70"/>
  <c r="D136" i="69"/>
  <c r="C150" i="70"/>
  <c r="D41" i="73"/>
  <c r="D118" i="73"/>
  <c r="C164" i="70"/>
  <c r="D111" i="69"/>
  <c r="D101" i="70"/>
  <c r="C213" i="72"/>
  <c r="D90" i="68"/>
  <c r="D132" i="70"/>
  <c r="D69" i="73"/>
  <c r="D140" i="69"/>
  <c r="D223" i="72"/>
  <c r="C196" i="70"/>
  <c r="C180" i="68"/>
  <c r="C163" i="68"/>
  <c r="C136" i="72"/>
  <c r="C90" i="68"/>
  <c r="D163" i="68"/>
  <c r="C228" i="72"/>
  <c r="D28" i="73"/>
  <c r="D100" i="70"/>
  <c r="D162" i="73"/>
  <c r="D138" i="68"/>
  <c r="D142" i="68"/>
  <c r="D91" i="71"/>
  <c r="C224" i="70"/>
  <c r="C64" i="68"/>
  <c r="D219" i="70"/>
  <c r="D152" i="68"/>
  <c r="C220" i="72"/>
  <c r="D198" i="68"/>
  <c r="D120" i="73"/>
  <c r="D17" i="69"/>
  <c r="D137" i="70"/>
  <c r="C41" i="68"/>
  <c r="C83" i="70"/>
  <c r="D66" i="71"/>
  <c r="C227" i="68"/>
  <c r="D110" i="69"/>
  <c r="C71" i="70"/>
  <c r="C48" i="68"/>
  <c r="C31" i="72"/>
  <c r="C128" i="72"/>
  <c r="C58" i="70"/>
  <c r="D125" i="71"/>
  <c r="D168" i="73"/>
  <c r="C26" i="68"/>
  <c r="C172" i="68"/>
  <c r="D178" i="70"/>
  <c r="C169" i="72"/>
  <c r="C68" i="72"/>
  <c r="D94" i="70"/>
  <c r="D149" i="68"/>
  <c r="C206" i="68"/>
  <c r="C66" i="72"/>
  <c r="C198" i="68"/>
  <c r="D103" i="68"/>
  <c r="C211" i="72"/>
  <c r="D43" i="70"/>
  <c r="D30" i="73"/>
  <c r="D207" i="72"/>
  <c r="C224" i="68"/>
  <c r="C151" i="70"/>
  <c r="C119" i="72"/>
  <c r="C159" i="72"/>
  <c r="D96" i="70"/>
  <c r="D36" i="73"/>
  <c r="D92" i="71"/>
  <c r="D158" i="71"/>
  <c r="C54" i="70"/>
  <c r="C83" i="68"/>
  <c r="D73" i="70"/>
  <c r="C70" i="72"/>
  <c r="C208" i="70"/>
  <c r="D29" i="73"/>
  <c r="C209" i="70"/>
  <c r="C91" i="72"/>
  <c r="C31" i="70"/>
  <c r="D145" i="70"/>
  <c r="D24" i="73"/>
  <c r="D57" i="69"/>
  <c r="D228" i="70"/>
  <c r="D77" i="70"/>
  <c r="C222" i="68"/>
  <c r="C198" i="72"/>
  <c r="C175" i="68"/>
  <c r="D158" i="69"/>
  <c r="D114" i="71"/>
  <c r="C55" i="70"/>
  <c r="C220" i="68"/>
  <c r="C137" i="68"/>
  <c r="D108" i="69"/>
  <c r="D94" i="68"/>
  <c r="D86" i="69"/>
  <c r="D112" i="70"/>
  <c r="C156" i="72"/>
  <c r="C204" i="72"/>
  <c r="C231" i="68"/>
  <c r="D177" i="70"/>
  <c r="D156" i="69"/>
  <c r="D64" i="71"/>
  <c r="D88" i="73"/>
  <c r="D143" i="68"/>
  <c r="D70" i="70"/>
  <c r="D115" i="71"/>
  <c r="C161" i="68"/>
  <c r="C127" i="68"/>
  <c r="D42" i="71"/>
  <c r="D147" i="73"/>
  <c r="C27" i="72"/>
  <c r="D32" i="69"/>
  <c r="D169" i="69"/>
  <c r="C29" i="70"/>
  <c r="D120" i="71"/>
  <c r="D163" i="73"/>
  <c r="D159" i="73"/>
  <c r="C86" i="68"/>
  <c r="D204" i="68"/>
  <c r="C34" i="72"/>
  <c r="C152" i="68"/>
  <c r="C211" i="68"/>
  <c r="D66" i="70"/>
  <c r="D227" i="68"/>
  <c r="D97" i="71"/>
  <c r="D71" i="71"/>
  <c r="C24" i="68"/>
  <c r="C110" i="70"/>
  <c r="C74" i="72"/>
  <c r="D55" i="70"/>
  <c r="D50" i="69"/>
  <c r="C56" i="68"/>
  <c r="D195" i="68"/>
  <c r="C97" i="72"/>
  <c r="C62" i="72"/>
  <c r="D177" i="69"/>
  <c r="C156" i="68"/>
  <c r="C230" i="68"/>
  <c r="C103" i="70"/>
  <c r="D36" i="71"/>
  <c r="C218" i="68"/>
  <c r="D165" i="69"/>
  <c r="D224" i="70"/>
  <c r="D148" i="69"/>
  <c r="D168" i="71"/>
  <c r="D84" i="70"/>
  <c r="C23" i="72"/>
  <c r="D64" i="70"/>
  <c r="D62" i="70"/>
  <c r="C125" i="68"/>
  <c r="D63" i="69"/>
  <c r="D73" i="71"/>
  <c r="C121" i="70"/>
  <c r="C228" i="68"/>
  <c r="C158" i="70"/>
  <c r="D87" i="70"/>
  <c r="C91" i="68"/>
  <c r="D169" i="73"/>
  <c r="D184" i="68"/>
  <c r="D104" i="71"/>
  <c r="D147" i="71"/>
  <c r="C161" i="70"/>
  <c r="C116" i="68"/>
  <c r="C184" i="68"/>
  <c r="C193" i="70"/>
  <c r="D193" i="68"/>
  <c r="D90" i="69"/>
  <c r="D180" i="68"/>
  <c r="D102" i="69"/>
  <c r="D168" i="68"/>
  <c r="D95" i="68"/>
  <c r="C95" i="72"/>
  <c r="D134" i="70"/>
  <c r="D201" i="70"/>
  <c r="D119" i="69"/>
  <c r="D84" i="69"/>
  <c r="D18" i="73"/>
  <c r="D180" i="72"/>
  <c r="D211" i="70"/>
  <c r="C177" i="68"/>
  <c r="C25" i="72"/>
  <c r="D124" i="69"/>
  <c r="D48" i="69"/>
  <c r="C72" i="72"/>
  <c r="C84" i="72"/>
  <c r="D98" i="73"/>
  <c r="C62" i="68"/>
  <c r="D134" i="69"/>
  <c r="D81" i="69"/>
  <c r="D130" i="73"/>
  <c r="D110" i="71"/>
  <c r="D140" i="73"/>
  <c r="C162" i="72"/>
  <c r="D54" i="71"/>
  <c r="D150" i="70"/>
  <c r="D38" i="71"/>
  <c r="D38" i="73"/>
  <c r="C214" i="70"/>
  <c r="C50" i="72"/>
  <c r="D142" i="69"/>
  <c r="C187" i="70"/>
  <c r="C54" i="72"/>
  <c r="D130" i="69"/>
  <c r="C64" i="72"/>
  <c r="D142" i="73"/>
  <c r="D97" i="73"/>
  <c r="D168" i="69"/>
  <c r="D155" i="73"/>
  <c r="C67" i="68"/>
  <c r="C69" i="70"/>
  <c r="D99" i="69"/>
  <c r="D134" i="71"/>
  <c r="D55" i="69"/>
  <c r="D217" i="72"/>
  <c r="D194" i="68"/>
  <c r="D155" i="69"/>
  <c r="D131" i="71"/>
  <c r="C200" i="68"/>
  <c r="D44" i="69"/>
  <c r="D31" i="71"/>
  <c r="D161" i="69"/>
  <c r="D151" i="68"/>
  <c r="C187" i="72"/>
  <c r="C52" i="70"/>
  <c r="C116" i="70"/>
  <c r="D25" i="73"/>
  <c r="C140" i="72"/>
  <c r="D184" i="70"/>
  <c r="C171" i="72"/>
  <c r="C86" i="72"/>
  <c r="D202" i="70"/>
  <c r="D216" i="68"/>
  <c r="D166" i="70"/>
  <c r="C223" i="70"/>
  <c r="C74" i="70"/>
  <c r="D19" i="73"/>
  <c r="D215" i="70"/>
  <c r="D82" i="69"/>
  <c r="C219" i="70"/>
  <c r="C205" i="72"/>
  <c r="D80" i="70"/>
  <c r="C107" i="72"/>
  <c r="D131" i="68"/>
  <c r="D162" i="70"/>
  <c r="D127" i="73"/>
  <c r="C196" i="68"/>
  <c r="D132" i="71"/>
  <c r="C158" i="72"/>
  <c r="D48" i="73"/>
  <c r="C18" i="68"/>
  <c r="D32" i="71"/>
  <c r="C134" i="70"/>
  <c r="D40" i="71"/>
  <c r="D26" i="70"/>
  <c r="D62" i="73"/>
  <c r="C71" i="72"/>
  <c r="C39" i="68"/>
  <c r="D146" i="69"/>
  <c r="D44" i="70"/>
  <c r="D82" i="73"/>
  <c r="D39" i="70"/>
  <c r="C37" i="72"/>
  <c r="D190" i="72"/>
  <c r="D199" i="70"/>
  <c r="D157" i="70"/>
  <c r="C84" i="68"/>
  <c r="D134" i="73"/>
  <c r="D82" i="70"/>
  <c r="D140" i="71"/>
  <c r="D61" i="73"/>
  <c r="D71" i="70"/>
  <c r="C40" i="70"/>
  <c r="C178" i="72"/>
  <c r="D80" i="71"/>
  <c r="C185" i="72"/>
  <c r="C49" i="68"/>
  <c r="C33" i="68"/>
  <c r="D20" i="73"/>
  <c r="D57" i="70"/>
  <c r="D160" i="68"/>
  <c r="D89" i="73"/>
  <c r="C231" i="72"/>
  <c r="D100" i="68"/>
  <c r="D83" i="73"/>
  <c r="C128" i="68"/>
  <c r="C181" i="72"/>
  <c r="D126" i="73"/>
  <c r="C138" i="72"/>
  <c r="D67" i="71"/>
  <c r="D75" i="71"/>
  <c r="D82" i="71"/>
  <c r="D99" i="73"/>
  <c r="D116" i="68"/>
  <c r="D135" i="69"/>
  <c r="D153" i="69"/>
  <c r="C140" i="70"/>
  <c r="D106" i="71"/>
  <c r="D197" i="70"/>
  <c r="D165" i="70"/>
  <c r="C229" i="68"/>
  <c r="D215" i="72"/>
  <c r="C164" i="72"/>
  <c r="D127" i="68"/>
  <c r="D79" i="70"/>
  <c r="D88" i="69"/>
  <c r="C210" i="68"/>
  <c r="C19" i="72"/>
  <c r="D74" i="71"/>
  <c r="D47" i="71"/>
  <c r="C216" i="70"/>
  <c r="C35" i="68"/>
  <c r="D190" i="68"/>
  <c r="D101" i="69"/>
  <c r="D189" i="68"/>
  <c r="D112" i="71"/>
  <c r="C222" i="70"/>
  <c r="C96" i="72"/>
  <c r="C174" i="70"/>
  <c r="D169" i="68"/>
  <c r="D160" i="71"/>
  <c r="D148" i="68"/>
  <c r="D68" i="70"/>
  <c r="C186" i="72"/>
  <c r="C190" i="68"/>
  <c r="D117" i="73"/>
  <c r="D32" i="70"/>
  <c r="D153" i="71"/>
  <c r="D103" i="70"/>
  <c r="D225" i="68"/>
  <c r="C162" i="70"/>
  <c r="D145" i="69"/>
  <c r="D74" i="70"/>
  <c r="C31" i="68"/>
  <c r="D183" i="68"/>
  <c r="C149" i="68"/>
  <c r="D59" i="71"/>
  <c r="C161" i="72"/>
  <c r="D124" i="70"/>
  <c r="D185" i="72"/>
  <c r="D152" i="69"/>
  <c r="C212" i="70"/>
  <c r="C143" i="68"/>
  <c r="C28" i="68"/>
  <c r="C123" i="68"/>
  <c r="D33" i="73"/>
  <c r="D126" i="68"/>
  <c r="D108" i="73"/>
  <c r="C79" i="72"/>
  <c r="D89" i="68"/>
  <c r="D149" i="71"/>
  <c r="D111" i="68"/>
  <c r="C56" i="70"/>
  <c r="D98" i="70"/>
  <c r="C207" i="72"/>
  <c r="D159" i="69"/>
  <c r="C144" i="68"/>
  <c r="D229" i="70"/>
  <c r="D129" i="68"/>
  <c r="D18" i="70"/>
  <c r="D26" i="71"/>
  <c r="D226" i="72"/>
  <c r="D151" i="71"/>
  <c r="C149" i="70"/>
  <c r="D60" i="71"/>
  <c r="C66" i="70"/>
  <c r="C168" i="68"/>
  <c r="D225" i="70"/>
  <c r="D25" i="71"/>
  <c r="D207" i="70"/>
  <c r="D24" i="69"/>
  <c r="D205" i="72"/>
  <c r="C74" i="68"/>
  <c r="C124" i="72"/>
  <c r="C98" i="70"/>
  <c r="C142" i="68"/>
  <c r="D45" i="69"/>
  <c r="C38" i="70"/>
  <c r="C176" i="72"/>
  <c r="C133" i="70"/>
  <c r="C209" i="72"/>
  <c r="D60" i="73"/>
  <c r="D133" i="70"/>
  <c r="C105" i="68"/>
  <c r="C56" i="72"/>
  <c r="C40" i="68"/>
  <c r="C63" i="70"/>
  <c r="D149" i="69"/>
  <c r="C23" i="70"/>
  <c r="C130" i="72"/>
  <c r="D53" i="70"/>
  <c r="D97" i="68"/>
  <c r="C108" i="68"/>
  <c r="C138" i="70"/>
  <c r="C213" i="68"/>
  <c r="C94" i="68"/>
  <c r="D42" i="70"/>
  <c r="C199" i="70"/>
  <c r="D23" i="69"/>
  <c r="D149" i="73"/>
  <c r="D148" i="73"/>
  <c r="C230" i="72"/>
  <c r="C194" i="68"/>
  <c r="D184" i="69"/>
  <c r="D111" i="71"/>
  <c r="D165" i="71"/>
  <c r="C229" i="70"/>
  <c r="D33" i="71"/>
  <c r="D101" i="71"/>
  <c r="D54" i="73"/>
  <c r="D226" i="70"/>
  <c r="D130" i="70"/>
  <c r="D219" i="72"/>
  <c r="D193" i="72"/>
  <c r="D101" i="73"/>
  <c r="D70" i="73"/>
  <c r="D109" i="71"/>
  <c r="D27" i="70"/>
  <c r="C105" i="72"/>
  <c r="D155" i="71"/>
  <c r="C130" i="70"/>
  <c r="D23" i="71"/>
  <c r="C210" i="70"/>
  <c r="D223" i="68"/>
  <c r="C199" i="72"/>
  <c r="D105" i="69"/>
  <c r="C135" i="68"/>
  <c r="C144" i="70"/>
  <c r="C105" i="70"/>
  <c r="C53" i="72"/>
  <c r="C87" i="72"/>
  <c r="D92" i="73"/>
  <c r="D213" i="70"/>
  <c r="C35" i="72"/>
  <c r="C183" i="70"/>
  <c r="C76" i="72"/>
  <c r="C189" i="68"/>
  <c r="D85" i="70"/>
  <c r="D48" i="71"/>
  <c r="D132" i="73"/>
  <c r="D46" i="70"/>
  <c r="C142" i="70"/>
  <c r="C204" i="70"/>
  <c r="D99" i="71"/>
  <c r="D176" i="69"/>
  <c r="D20" i="69"/>
  <c r="C22" i="70"/>
  <c r="C89" i="68"/>
  <c r="D74" i="73"/>
  <c r="D113" i="70"/>
  <c r="C190" i="72"/>
  <c r="C21" i="70"/>
  <c r="D129" i="73"/>
  <c r="D154" i="69"/>
  <c r="D61" i="69"/>
  <c r="D231" i="70"/>
  <c r="D152" i="70"/>
  <c r="C220" i="70"/>
  <c r="C132" i="72"/>
  <c r="C44" i="70"/>
  <c r="D148" i="71"/>
  <c r="C201" i="70"/>
  <c r="C143" i="70"/>
  <c r="D83" i="69"/>
  <c r="D163" i="70"/>
  <c r="C167" i="72"/>
  <c r="D178" i="69"/>
  <c r="D121" i="69"/>
  <c r="C24" i="72"/>
  <c r="C42" i="70"/>
  <c r="D132" i="69"/>
  <c r="D106" i="68"/>
  <c r="C193" i="68"/>
  <c r="C147" i="68"/>
  <c r="C41" i="72"/>
  <c r="D118" i="70"/>
  <c r="C81" i="68"/>
  <c r="C203" i="70"/>
  <c r="D176" i="70"/>
  <c r="D216" i="70"/>
  <c r="D157" i="69"/>
  <c r="C32" i="72"/>
  <c r="C120" i="70"/>
  <c r="C26" i="70"/>
  <c r="D113" i="69"/>
  <c r="C209" i="68"/>
  <c r="C89" i="70"/>
  <c r="C99" i="72"/>
  <c r="C32" i="68"/>
  <c r="C93" i="68"/>
  <c r="C150" i="68"/>
  <c r="D31" i="73"/>
  <c r="D99" i="70"/>
  <c r="D145" i="68"/>
  <c r="C122" i="72"/>
  <c r="D126" i="69"/>
  <c r="D103" i="73"/>
  <c r="C101" i="72"/>
  <c r="D19" i="69"/>
  <c r="D109" i="70"/>
  <c r="D180" i="69"/>
  <c r="C214" i="72"/>
  <c r="D88" i="71"/>
  <c r="D27" i="69"/>
  <c r="D128" i="68"/>
  <c r="D105" i="73"/>
  <c r="D228" i="68"/>
  <c r="D52" i="70"/>
  <c r="D133" i="71"/>
  <c r="D115" i="73"/>
  <c r="D78" i="69"/>
  <c r="C92" i="72"/>
  <c r="D199" i="72"/>
  <c r="C39" i="70"/>
  <c r="D167" i="73"/>
  <c r="D51" i="70"/>
  <c r="C168" i="70"/>
  <c r="D94" i="73"/>
  <c r="C184" i="72"/>
  <c r="C222" i="72"/>
  <c r="D86" i="73"/>
  <c r="C183" i="68"/>
  <c r="D135" i="71"/>
  <c r="C136" i="70"/>
  <c r="D187" i="70"/>
  <c r="D42" i="73"/>
  <c r="D109" i="68"/>
  <c r="D110" i="68"/>
  <c r="D122" i="68"/>
  <c r="D38" i="70"/>
  <c r="D153" i="70"/>
  <c r="D185" i="68"/>
  <c r="D119" i="73"/>
  <c r="D214" i="72"/>
  <c r="D116" i="69"/>
  <c r="D196" i="68"/>
  <c r="C51" i="70"/>
  <c r="C181" i="70"/>
  <c r="D144" i="70"/>
  <c r="C46" i="68"/>
  <c r="C65" i="70"/>
  <c r="D35" i="70"/>
  <c r="D159" i="70"/>
  <c r="C202" i="70"/>
  <c r="D161" i="68"/>
  <c r="D69" i="70"/>
  <c r="C134" i="72"/>
  <c r="D205" i="70"/>
  <c r="D128" i="70"/>
  <c r="D179" i="70"/>
  <c r="C64" i="70"/>
  <c r="D102" i="68"/>
  <c r="D56" i="70"/>
  <c r="C186" i="68"/>
  <c r="D79" i="73"/>
  <c r="C108" i="70"/>
  <c r="D97" i="69"/>
  <c r="C25" i="68"/>
  <c r="D136" i="70"/>
  <c r="C219" i="68"/>
  <c r="D157" i="68"/>
  <c r="D40" i="73"/>
  <c r="C215" i="72"/>
  <c r="D122" i="69"/>
  <c r="C166" i="72"/>
  <c r="C113" i="68"/>
  <c r="D113" i="71"/>
  <c r="C104" i="72"/>
  <c r="C114" i="70"/>
  <c r="D24" i="70"/>
  <c r="D78" i="71"/>
  <c r="C157" i="72"/>
  <c r="D112" i="68"/>
  <c r="C165" i="72"/>
  <c r="D23" i="73"/>
  <c r="D166" i="73"/>
  <c r="C25" i="70"/>
  <c r="C134" i="68"/>
  <c r="D204" i="72"/>
  <c r="D135" i="70"/>
  <c r="C118" i="70"/>
  <c r="D22" i="71"/>
  <c r="D135" i="68"/>
  <c r="D121" i="73"/>
  <c r="D49" i="69"/>
  <c r="D150" i="73"/>
  <c r="D217" i="68"/>
  <c r="D51" i="73"/>
  <c r="C145" i="70"/>
  <c r="C30" i="72"/>
  <c r="C21" i="68"/>
  <c r="D110" i="70"/>
  <c r="C125" i="72"/>
  <c r="D34" i="73"/>
  <c r="C86" i="70"/>
  <c r="D203" i="68"/>
  <c r="C226" i="70"/>
  <c r="D28" i="69"/>
  <c r="D122" i="70"/>
  <c r="D84" i="73"/>
  <c r="D53" i="71"/>
  <c r="D126" i="70"/>
  <c r="C163" i="70"/>
  <c r="D203" i="70"/>
  <c r="D158" i="68"/>
  <c r="D29" i="71"/>
  <c r="D26" i="69"/>
  <c r="C148" i="68"/>
  <c r="D136" i="73"/>
  <c r="D191" i="68"/>
  <c r="D197" i="68"/>
  <c r="C215" i="68"/>
  <c r="D39" i="69"/>
  <c r="D113" i="68"/>
  <c r="C183" i="72"/>
  <c r="D186" i="70"/>
  <c r="D196" i="72"/>
  <c r="D227" i="70"/>
  <c r="D90" i="73"/>
  <c r="C154" i="72"/>
  <c r="D159" i="68"/>
  <c r="D166" i="71"/>
  <c r="D222" i="68"/>
  <c r="C65" i="72"/>
  <c r="C113" i="72"/>
  <c r="C160" i="68"/>
  <c r="C48" i="72"/>
  <c r="D109" i="73"/>
  <c r="C218" i="72"/>
  <c r="C147" i="70"/>
  <c r="C195" i="70"/>
  <c r="C68" i="70"/>
  <c r="D136" i="68"/>
  <c r="D123" i="69"/>
  <c r="D60" i="69"/>
  <c r="C188" i="72"/>
  <c r="C215" i="70"/>
  <c r="D118" i="68"/>
  <c r="D119" i="68"/>
  <c r="C29" i="68"/>
  <c r="D218" i="72"/>
  <c r="C19" i="70"/>
  <c r="D75" i="73"/>
  <c r="D137" i="69"/>
  <c r="D87" i="69"/>
  <c r="D74" i="69"/>
  <c r="C109" i="68"/>
  <c r="D98" i="69"/>
  <c r="C173" i="72"/>
  <c r="D86" i="70"/>
  <c r="C192" i="70"/>
  <c r="C43" i="68"/>
  <c r="D209" i="72"/>
  <c r="C80" i="72"/>
  <c r="C197" i="68"/>
  <c r="D92" i="68"/>
  <c r="C150" i="72"/>
  <c r="D208" i="70"/>
  <c r="D179" i="69"/>
  <c r="C51" i="68"/>
  <c r="D125" i="69"/>
  <c r="D224" i="68"/>
  <c r="C27" i="70"/>
  <c r="C103" i="72"/>
  <c r="D181" i="72"/>
  <c r="C92" i="70"/>
  <c r="C106" i="72"/>
  <c r="D155" i="68"/>
  <c r="C163" i="72"/>
  <c r="D51" i="71"/>
  <c r="D151" i="70"/>
  <c r="D191" i="70"/>
  <c r="D45" i="73"/>
  <c r="C58" i="72"/>
  <c r="D61" i="71"/>
  <c r="D114" i="73"/>
  <c r="D150" i="71"/>
  <c r="D156" i="71"/>
  <c r="C167" i="68"/>
  <c r="C160" i="70"/>
  <c r="D157" i="73"/>
  <c r="C141" i="68"/>
  <c r="D161" i="70"/>
  <c r="D17" i="71"/>
  <c r="D77" i="69"/>
  <c r="C188" i="68"/>
  <c r="D144" i="68"/>
  <c r="C185" i="68"/>
  <c r="C136" i="68"/>
  <c r="D172" i="69"/>
  <c r="C79" i="68"/>
  <c r="D61" i="70"/>
  <c r="D62" i="71"/>
  <c r="C106" i="68"/>
  <c r="D65" i="70"/>
  <c r="D76" i="69"/>
  <c r="D32" i="73"/>
  <c r="C205" i="70"/>
  <c r="C85" i="68"/>
  <c r="C34" i="70"/>
  <c r="C76" i="68"/>
  <c r="D171" i="69"/>
  <c r="D22" i="70"/>
  <c r="D206" i="72"/>
  <c r="C82" i="70"/>
  <c r="D128" i="71"/>
  <c r="C212" i="72"/>
  <c r="D106" i="70"/>
  <c r="C70" i="68"/>
  <c r="D91" i="68"/>
  <c r="D208" i="72"/>
  <c r="D231" i="68"/>
  <c r="C102" i="72"/>
  <c r="C100" i="70"/>
  <c r="D165" i="68"/>
  <c r="C176" i="70"/>
  <c r="D115" i="69"/>
  <c r="D174" i="70"/>
  <c r="C145" i="68"/>
  <c r="C151" i="68"/>
  <c r="D121" i="68"/>
  <c r="D114" i="70"/>
  <c r="D85" i="73"/>
  <c r="C223" i="68"/>
  <c r="D33" i="70"/>
  <c r="C120" i="72"/>
  <c r="D68" i="71"/>
  <c r="D110" i="73"/>
  <c r="C52" i="68"/>
  <c r="C204" i="68"/>
  <c r="C132" i="70"/>
  <c r="C110" i="72"/>
  <c r="D140" i="70"/>
  <c r="D229" i="72"/>
  <c r="C175" i="72"/>
  <c r="D134" i="68"/>
  <c r="D220" i="68"/>
  <c r="D108" i="68"/>
  <c r="D106" i="73"/>
  <c r="C55" i="68"/>
  <c r="D37" i="69"/>
  <c r="D210" i="70"/>
  <c r="D30" i="69"/>
  <c r="D40" i="70"/>
  <c r="C43" i="72"/>
  <c r="D89" i="70"/>
  <c r="D71" i="73"/>
  <c r="D147" i="70"/>
  <c r="C88" i="70"/>
  <c r="D95" i="70"/>
  <c r="C60" i="70"/>
  <c r="D227" i="72"/>
  <c r="C53" i="70"/>
  <c r="D203" i="72"/>
  <c r="C172" i="70"/>
  <c r="C67" i="72"/>
  <c r="D18" i="69"/>
  <c r="C33" i="70"/>
  <c r="D111" i="73"/>
  <c r="C89" i="72"/>
  <c r="D113" i="73"/>
  <c r="D47" i="70"/>
  <c r="D153" i="73"/>
  <c r="C18" i="72"/>
  <c r="C84" i="70"/>
  <c r="D212" i="72"/>
  <c r="D167" i="68"/>
  <c r="C192" i="72"/>
  <c r="C196" i="72"/>
  <c r="C73" i="68"/>
  <c r="D125" i="73"/>
  <c r="D200" i="72"/>
  <c r="D97" i="70"/>
  <c r="C225" i="70"/>
  <c r="D175" i="69"/>
  <c r="C57" i="72"/>
  <c r="D191" i="72"/>
  <c r="D166" i="69"/>
  <c r="D188" i="68"/>
  <c r="D211" i="68"/>
  <c r="D213" i="68"/>
  <c r="D85" i="71"/>
  <c r="D39" i="73"/>
  <c r="D123" i="70"/>
  <c r="D175" i="70"/>
  <c r="C26" i="72"/>
  <c r="C198" i="70"/>
  <c r="D92" i="69"/>
  <c r="C125" i="70"/>
  <c r="D21" i="69"/>
  <c r="C81" i="70"/>
  <c r="D96" i="71"/>
  <c r="C140" i="68"/>
  <c r="D217" i="70"/>
  <c r="C30" i="68"/>
  <c r="D114" i="69"/>
  <c r="D81" i="73"/>
  <c r="D92" i="70"/>
  <c r="C230" i="70"/>
  <c r="D67" i="73"/>
  <c r="C207" i="70"/>
  <c r="D211" i="72"/>
  <c r="C168" i="72"/>
  <c r="D221" i="68"/>
  <c r="C181" i="68"/>
  <c r="D98" i="71"/>
  <c r="C153" i="70"/>
  <c r="D201" i="68"/>
  <c r="C202" i="72"/>
  <c r="D146" i="73"/>
  <c r="C120" i="68"/>
  <c r="D44" i="71"/>
  <c r="C131" i="72"/>
  <c r="C49" i="70"/>
  <c r="C157" i="68"/>
  <c r="D93" i="68"/>
  <c r="D35" i="71"/>
  <c r="D150" i="69"/>
  <c r="D154" i="70"/>
  <c r="D70" i="69"/>
  <c r="D46" i="73"/>
  <c r="C109" i="72"/>
  <c r="D64" i="73"/>
  <c r="D103" i="69"/>
  <c r="D79" i="69"/>
  <c r="C158" i="68"/>
  <c r="C100" i="68"/>
  <c r="D167" i="71"/>
  <c r="D139" i="69"/>
  <c r="C90" i="72"/>
  <c r="C145" i="72"/>
  <c r="D116" i="70"/>
  <c r="D150" i="68"/>
  <c r="C226" i="72"/>
  <c r="D81" i="70"/>
  <c r="D218" i="68"/>
  <c r="C182" i="72"/>
  <c r="C155" i="72"/>
  <c r="D21" i="70"/>
  <c r="C124" i="68"/>
  <c r="C123" i="70"/>
  <c r="D105" i="68"/>
  <c r="D138" i="71"/>
  <c r="D195" i="72"/>
  <c r="C38" i="72"/>
  <c r="C146" i="72"/>
  <c r="D50" i="73"/>
  <c r="C194" i="70"/>
  <c r="D221" i="72"/>
  <c r="D173" i="70"/>
  <c r="D117" i="69"/>
  <c r="D154" i="68"/>
  <c r="D127" i="69"/>
  <c r="C166" i="70"/>
  <c r="C180" i="70"/>
  <c r="D98" i="68"/>
  <c r="C23" i="68"/>
  <c r="C88" i="72"/>
  <c r="D67" i="69"/>
  <c r="D54" i="69"/>
  <c r="D187" i="68"/>
  <c r="C217" i="70"/>
  <c r="D128" i="73"/>
  <c r="D125" i="70"/>
  <c r="C98" i="68"/>
  <c r="C225" i="72"/>
  <c r="C169" i="70"/>
  <c r="C95" i="70"/>
  <c r="C69" i="68"/>
  <c r="D71" i="69"/>
  <c r="D87" i="71"/>
  <c r="C45" i="72"/>
  <c r="C36" i="68"/>
  <c r="D164" i="71"/>
  <c r="C83" i="72"/>
  <c r="D214" i="70"/>
  <c r="D162" i="69"/>
  <c r="D141" i="68"/>
  <c r="D35" i="73"/>
  <c r="D34" i="70"/>
  <c r="D214" i="68"/>
  <c r="D95" i="69"/>
  <c r="D67" i="70"/>
  <c r="D124" i="71"/>
  <c r="D106" i="69"/>
  <c r="D129" i="69"/>
  <c r="C71" i="68"/>
  <c r="D104" i="73"/>
  <c r="C151" i="72"/>
  <c r="D25" i="70"/>
  <c r="D58" i="70"/>
  <c r="C171" i="70"/>
  <c r="D117" i="68"/>
  <c r="C102" i="68"/>
  <c r="D70" i="71"/>
  <c r="C50" i="68"/>
  <c r="D112" i="69"/>
  <c r="C193" i="72"/>
  <c r="C141" i="72"/>
  <c r="D20" i="70"/>
  <c r="C141" i="70"/>
  <c r="D121" i="71"/>
  <c r="D158" i="73"/>
  <c r="D193" i="70"/>
  <c r="D206" i="68"/>
  <c r="D151" i="73"/>
  <c r="C180" i="72"/>
  <c r="D159" i="71"/>
  <c r="C36" i="72"/>
  <c r="D130" i="68"/>
  <c r="D43" i="69"/>
  <c r="D90" i="71"/>
  <c r="D198" i="70"/>
  <c r="D200" i="68"/>
  <c r="D145" i="71"/>
  <c r="D164" i="73"/>
  <c r="D187" i="72"/>
  <c r="C24" i="70"/>
  <c r="D170" i="69"/>
  <c r="D120" i="69"/>
  <c r="C178" i="68"/>
  <c r="D112" i="73"/>
  <c r="D182" i="70"/>
  <c r="D93" i="70"/>
  <c r="C94" i="72"/>
  <c r="C179" i="70"/>
  <c r="C217" i="68"/>
  <c r="C107" i="70"/>
  <c r="C60" i="68"/>
  <c r="D143" i="71"/>
  <c r="D199" i="68"/>
  <c r="C92" i="68"/>
  <c r="C200" i="72"/>
  <c r="D28" i="70"/>
  <c r="C98" i="72"/>
  <c r="D154" i="73"/>
  <c r="D141" i="73"/>
  <c r="C184" i="70"/>
  <c r="D186" i="72"/>
  <c r="C146" i="70"/>
  <c r="D107" i="70"/>
  <c r="D83" i="70"/>
  <c r="C52" i="72"/>
  <c r="C172" i="72"/>
  <c r="C208" i="68"/>
  <c r="C111" i="70"/>
  <c r="D155" i="70"/>
  <c r="D206" i="70"/>
  <c r="D209" i="70"/>
  <c r="D195" i="70"/>
  <c r="C30" i="70"/>
  <c r="C118" i="68"/>
  <c r="D56" i="71"/>
  <c r="D219" i="68"/>
  <c r="C171" i="68"/>
  <c r="D93" i="73"/>
  <c r="C77" i="68"/>
  <c r="C112" i="70"/>
  <c r="C155" i="68"/>
  <c r="C109" i="70"/>
  <c r="D47" i="73"/>
  <c r="D224" i="72"/>
  <c r="D105" i="71"/>
  <c r="D156" i="70"/>
  <c r="D29" i="69"/>
  <c r="D228" i="72"/>
  <c r="C87" i="70"/>
  <c r="D141" i="69"/>
  <c r="C63" i="72"/>
  <c r="D99" i="68"/>
  <c r="D76" i="70"/>
  <c r="C110" i="68"/>
  <c r="C113" i="70"/>
  <c r="D188" i="70"/>
  <c r="D34" i="69"/>
  <c r="D73" i="73"/>
  <c r="C211" i="70"/>
  <c r="D102" i="71"/>
  <c r="C185" i="70"/>
  <c r="D49" i="71"/>
  <c r="D52" i="69"/>
  <c r="C32" i="70"/>
  <c r="D59" i="70"/>
  <c r="D103" i="71"/>
  <c r="D27" i="71"/>
  <c r="C119" i="70"/>
  <c r="C202" i="68"/>
  <c r="D80" i="69"/>
  <c r="D57" i="71"/>
  <c r="C167" i="70"/>
  <c r="C55" i="72"/>
  <c r="D230" i="70"/>
  <c r="D138" i="73"/>
  <c r="D143" i="70"/>
  <c r="C61" i="70"/>
  <c r="C77" i="70"/>
  <c r="D184" i="72"/>
  <c r="D121" i="70"/>
  <c r="D60" i="70"/>
  <c r="C116" i="72"/>
  <c r="D72" i="69"/>
  <c r="D146" i="68"/>
  <c r="C28" i="72"/>
  <c r="C28" i="70"/>
  <c r="D139" i="68"/>
  <c r="D108" i="70"/>
  <c r="C175" i="70"/>
  <c r="C59" i="72"/>
  <c r="C47" i="70"/>
  <c r="C206" i="72"/>
  <c r="C206" i="70"/>
  <c r="D96" i="73"/>
  <c r="D65" i="73"/>
  <c r="D144" i="71"/>
  <c r="D181" i="69"/>
  <c r="D117" i="71"/>
  <c r="C149" i="72"/>
  <c r="D40" i="69"/>
  <c r="C102" i="70"/>
  <c r="D143" i="73"/>
  <c r="C88" i="68"/>
  <c r="C221" i="68"/>
  <c r="D183" i="70"/>
  <c r="C144" i="72"/>
  <c r="C36" i="70"/>
  <c r="D185" i="69"/>
  <c r="D160" i="69"/>
  <c r="C20" i="68"/>
  <c r="C179" i="68"/>
  <c r="C29" i="72"/>
  <c r="D72" i="73"/>
  <c r="C57" i="70"/>
  <c r="C162" i="68"/>
  <c r="C70" i="70"/>
  <c r="D138" i="69"/>
  <c r="D95" i="73"/>
  <c r="D200" i="70"/>
  <c r="D123" i="73"/>
  <c r="D124" i="73"/>
  <c r="C159" i="68"/>
  <c r="C45" i="70"/>
  <c r="D50" i="70"/>
  <c r="C154" i="70"/>
  <c r="C59" i="68"/>
  <c r="D230" i="72"/>
  <c r="C227" i="70"/>
  <c r="C147" i="72"/>
  <c r="C160" i="72"/>
  <c r="D153" i="68"/>
  <c r="D96" i="68"/>
  <c r="D160" i="73"/>
  <c r="C231" i="70"/>
  <c r="C59" i="70"/>
  <c r="C99" i="68"/>
  <c r="C112" i="72"/>
  <c r="C114" i="72"/>
  <c r="C82" i="72"/>
  <c r="C91" i="70"/>
  <c r="C46" i="70"/>
  <c r="C156" i="70"/>
  <c r="D144" i="69"/>
  <c r="C164" i="68"/>
  <c r="D154" i="71"/>
  <c r="D53" i="73"/>
  <c r="D30" i="70"/>
  <c r="C203" i="68"/>
  <c r="D87" i="73"/>
  <c r="D84" i="71"/>
  <c r="D109" i="69"/>
  <c r="C133" i="68"/>
  <c r="C223" i="72"/>
  <c r="D222" i="70"/>
  <c r="C176" i="68"/>
  <c r="C35" i="70"/>
  <c r="D21" i="73"/>
  <c r="D210" i="72"/>
  <c r="C127" i="72"/>
  <c r="D185" i="70"/>
  <c r="D192" i="68"/>
  <c r="C201" i="68"/>
  <c r="C128" i="70"/>
  <c r="D37" i="71"/>
  <c r="D137" i="71"/>
  <c r="C51" i="72"/>
  <c r="D123" i="68"/>
  <c r="D52" i="73"/>
  <c r="D131" i="73"/>
  <c r="C58" i="68"/>
  <c r="D189" i="70"/>
  <c r="D163" i="69"/>
  <c r="D44" i="73"/>
  <c r="C46" i="72"/>
  <c r="D141" i="71"/>
  <c r="C126" i="70"/>
  <c r="D147" i="69"/>
  <c r="C54" i="68"/>
  <c r="C124" i="70"/>
  <c r="D131" i="69"/>
  <c r="D194" i="72"/>
  <c r="D116" i="71"/>
  <c r="C117" i="68"/>
  <c r="C90" i="70"/>
  <c r="C146" i="68"/>
  <c r="D108" i="71"/>
  <c r="D102" i="70"/>
  <c r="D100" i="73"/>
  <c r="C33" i="72"/>
  <c r="D182" i="69"/>
  <c r="D47" i="69"/>
  <c r="D137" i="68"/>
  <c r="C213" i="70"/>
  <c r="D207" i="68"/>
  <c r="D122" i="73"/>
  <c r="C174" i="72"/>
  <c r="C111" i="72"/>
  <c r="C68" i="68"/>
  <c r="D107" i="68"/>
  <c r="D139" i="73"/>
  <c r="C67" i="70"/>
  <c r="D179" i="72"/>
  <c r="D86" i="68"/>
  <c r="D178" i="68"/>
  <c r="AO202" i="16"/>
  <c r="AO109" i="28"/>
  <c r="AO201" i="28"/>
  <c r="AL97" i="11"/>
  <c r="AM97" i="11"/>
  <c r="AK97" i="11"/>
  <c r="AN97" i="11" s="1"/>
  <c r="AJ98" i="11"/>
  <c r="D85" i="68" a="1"/>
  <c r="M88" i="71" a="1"/>
  <c r="D178" i="72" a="1"/>
  <c r="D177" i="68" a="1"/>
  <c r="M88" i="71" l="1"/>
  <c r="N88" i="71" s="1"/>
  <c r="K88" i="71" s="1"/>
  <c r="L89" i="71" s="1"/>
  <c r="D177" i="68"/>
  <c r="D85" i="68"/>
  <c r="D178" i="72"/>
  <c r="AO200" i="28"/>
  <c r="AO108" i="28"/>
  <c r="AO201" i="16"/>
  <c r="AM98" i="11"/>
  <c r="AL98" i="11"/>
  <c r="AK98" i="11"/>
  <c r="AN98" i="11" s="1"/>
  <c r="AJ99" i="11"/>
  <c r="D176" i="68" a="1"/>
  <c r="D84" i="68" a="1"/>
  <c r="D177" i="72" a="1"/>
  <c r="M89" i="71" a="1"/>
  <c r="M89" i="71" l="1"/>
  <c r="N89" i="71" s="1"/>
  <c r="K89" i="71" s="1"/>
  <c r="L90" i="71" s="1"/>
  <c r="D177" i="72"/>
  <c r="D84" i="68"/>
  <c r="D176" i="68"/>
  <c r="AO200" i="16"/>
  <c r="AO107" i="28"/>
  <c r="AO199" i="28"/>
  <c r="AM99" i="11"/>
  <c r="AL99" i="11"/>
  <c r="AK99" i="11"/>
  <c r="AN99" i="11" s="1"/>
  <c r="AJ100" i="11"/>
  <c r="D176" i="72" a="1"/>
  <c r="D83" i="68" a="1"/>
  <c r="M90" i="71" a="1"/>
  <c r="D175" i="68" a="1"/>
  <c r="M90" i="71" l="1"/>
  <c r="N90" i="71" s="1"/>
  <c r="K90" i="71" s="1"/>
  <c r="L91" i="71" s="1"/>
  <c r="D175" i="68"/>
  <c r="D176" i="72"/>
  <c r="D83" i="68"/>
  <c r="AO198" i="28"/>
  <c r="AO199" i="16"/>
  <c r="AO106" i="28"/>
  <c r="AM100" i="11"/>
  <c r="AK100" i="11"/>
  <c r="AN100" i="11" s="1"/>
  <c r="AL100" i="11"/>
  <c r="AJ101" i="11"/>
  <c r="D174" i="68" a="1"/>
  <c r="D175" i="72" a="1"/>
  <c r="D82" i="68" a="1"/>
  <c r="M91" i="71" a="1"/>
  <c r="M91" i="71" l="1"/>
  <c r="N91" i="71" s="1"/>
  <c r="K91" i="71" s="1"/>
  <c r="L92" i="71" s="1"/>
  <c r="D82" i="68"/>
  <c r="D175" i="72"/>
  <c r="D174" i="68"/>
  <c r="AO105" i="28"/>
  <c r="AO198" i="16"/>
  <c r="AO197" i="28"/>
  <c r="AJ102" i="11"/>
  <c r="D174" i="72" a="1"/>
  <c r="D81" i="68" a="1"/>
  <c r="D173" i="68" a="1"/>
  <c r="M92" i="71" a="1"/>
  <c r="M92" i="71" l="1"/>
  <c r="N92" i="71" s="1"/>
  <c r="K92" i="71" s="1"/>
  <c r="L93" i="71" s="1"/>
  <c r="D173" i="68"/>
  <c r="D174" i="72"/>
  <c r="D81" i="68"/>
  <c r="AO197" i="16"/>
  <c r="AO196" i="28"/>
  <c r="AO104" i="28"/>
  <c r="AJ103" i="11"/>
  <c r="D173" i="72" a="1"/>
  <c r="D172" i="68" a="1"/>
  <c r="D80" i="68" a="1"/>
  <c r="M93" i="71" a="1"/>
  <c r="M93" i="71" l="1"/>
  <c r="N93" i="71" s="1"/>
  <c r="K93" i="71" s="1"/>
  <c r="L94" i="71" s="1"/>
  <c r="D80" i="68"/>
  <c r="D172" i="68"/>
  <c r="D173" i="72"/>
  <c r="AO103" i="28"/>
  <c r="AO195" i="28"/>
  <c r="AO196" i="16"/>
  <c r="AL103" i="11"/>
  <c r="AK103" i="11"/>
  <c r="AN103" i="11" s="1"/>
  <c r="AJ104" i="11"/>
  <c r="D171" i="68" a="1"/>
  <c r="D79" i="68" a="1"/>
  <c r="D172" i="72" a="1"/>
  <c r="M94" i="71" a="1"/>
  <c r="M94" i="71" l="1"/>
  <c r="N94" i="71" s="1"/>
  <c r="K94" i="71" s="1"/>
  <c r="L95" i="71" s="1"/>
  <c r="D171" i="68"/>
  <c r="D172" i="72"/>
  <c r="D79" i="68"/>
  <c r="AO194" i="28"/>
  <c r="AO195" i="16"/>
  <c r="AO102" i="28"/>
  <c r="AL104" i="11"/>
  <c r="AK104" i="11"/>
  <c r="AN104" i="11" s="1"/>
  <c r="AJ105" i="11"/>
  <c r="D78" i="68" a="1"/>
  <c r="D170" i="68" a="1"/>
  <c r="D171" i="72" a="1"/>
  <c r="M95" i="71" a="1"/>
  <c r="M95" i="71" l="1"/>
  <c r="N95" i="71" s="1"/>
  <c r="K95" i="71" s="1"/>
  <c r="L96" i="71" s="1"/>
  <c r="S18" i="72"/>
  <c r="T19" i="72" s="1"/>
  <c r="D171" i="72"/>
  <c r="D78" i="68"/>
  <c r="D170" i="68"/>
  <c r="AO101" i="28"/>
  <c r="AO194" i="16"/>
  <c r="AL105" i="11"/>
  <c r="AK105" i="11"/>
  <c r="AN105" i="11" s="1"/>
  <c r="AJ106" i="11"/>
  <c r="D77" i="68" a="1"/>
  <c r="D170" i="72" a="1"/>
  <c r="M96" i="71" a="1"/>
  <c r="M96" i="71" l="1"/>
  <c r="N96" i="71" s="1"/>
  <c r="K96" i="71" s="1"/>
  <c r="L97" i="71" s="1"/>
  <c r="D170" i="72"/>
  <c r="D77" i="68"/>
  <c r="AO193" i="16"/>
  <c r="AO100" i="28"/>
  <c r="AL106" i="11"/>
  <c r="AK106" i="11"/>
  <c r="AN106" i="11" s="1"/>
  <c r="AJ107" i="11"/>
  <c r="M97" i="71" a="1"/>
  <c r="D169" i="72" a="1"/>
  <c r="D76" i="68" a="1"/>
  <c r="U19" i="72" a="1"/>
  <c r="M97" i="71" l="1"/>
  <c r="N97" i="71" s="1"/>
  <c r="K97" i="71" s="1"/>
  <c r="L98" i="71" s="1"/>
  <c r="U19" i="72"/>
  <c r="V19" i="72" s="1"/>
  <c r="D76" i="68"/>
  <c r="D169" i="72"/>
  <c r="AO99" i="28"/>
  <c r="AO192" i="16"/>
  <c r="AL107" i="11"/>
  <c r="AK107" i="11"/>
  <c r="AN107" i="11" s="1"/>
  <c r="AJ108" i="11"/>
  <c r="M98" i="71" a="1"/>
  <c r="D75" i="68" a="1"/>
  <c r="D168" i="72" a="1"/>
  <c r="M98" i="71" l="1"/>
  <c r="N98" i="71" s="1"/>
  <c r="K98" i="71" s="1"/>
  <c r="L99" i="71" s="1"/>
  <c r="S19" i="72"/>
  <c r="T20" i="72" s="1"/>
  <c r="D168" i="72"/>
  <c r="D75" i="68"/>
  <c r="AO191" i="16"/>
  <c r="AO98" i="28"/>
  <c r="AK108" i="11"/>
  <c r="AN108" i="11" s="1"/>
  <c r="AL108" i="11"/>
  <c r="AJ109" i="11"/>
  <c r="M99" i="71" a="1"/>
  <c r="D74" i="68" a="1"/>
  <c r="D167" i="72" a="1"/>
  <c r="M99" i="71" l="1"/>
  <c r="N99" i="71" s="1"/>
  <c r="K99" i="71" s="1"/>
  <c r="L100" i="71" s="1"/>
  <c r="D74" i="68"/>
  <c r="D167" i="72"/>
  <c r="AO97" i="28"/>
  <c r="AO190" i="16"/>
  <c r="AL109" i="11"/>
  <c r="AK109" i="11"/>
  <c r="AN109" i="11" s="1"/>
  <c r="AJ110" i="11"/>
  <c r="M100" i="71" a="1"/>
  <c r="D166" i="72" a="1"/>
  <c r="D73" i="68" a="1"/>
  <c r="U20" i="72" a="1"/>
  <c r="M100" i="71" l="1"/>
  <c r="N100" i="71" s="1"/>
  <c r="K100" i="71" s="1"/>
  <c r="L101" i="71" s="1"/>
  <c r="U20" i="72"/>
  <c r="V20" i="72" s="1"/>
  <c r="D166" i="72"/>
  <c r="D73" i="68"/>
  <c r="AO189" i="16"/>
  <c r="AO96" i="28"/>
  <c r="AL110" i="11"/>
  <c r="AK110" i="11"/>
  <c r="AN110" i="11" s="1"/>
  <c r="AJ111" i="11"/>
  <c r="M101" i="71" a="1"/>
  <c r="D72" i="68" a="1"/>
  <c r="D165" i="72" a="1"/>
  <c r="M101" i="71" l="1"/>
  <c r="N101" i="71" s="1"/>
  <c r="K101" i="71" s="1"/>
  <c r="L102" i="71" s="1"/>
  <c r="S20" i="72"/>
  <c r="T21" i="72" s="1"/>
  <c r="D72" i="68"/>
  <c r="D165" i="72"/>
  <c r="AO188" i="16"/>
  <c r="AO95" i="28"/>
  <c r="AL111" i="11"/>
  <c r="AK111" i="11"/>
  <c r="AN111" i="11" s="1"/>
  <c r="AJ112" i="11"/>
  <c r="M102" i="71" a="1"/>
  <c r="D164" i="72" a="1"/>
  <c r="D71" i="68" a="1"/>
  <c r="M102" i="71" l="1"/>
  <c r="N102" i="71" s="1"/>
  <c r="K102" i="71" s="1"/>
  <c r="L103" i="71" s="1"/>
  <c r="D71" i="68"/>
  <c r="D164" i="72"/>
  <c r="AO94" i="28"/>
  <c r="AO187" i="16"/>
  <c r="AL112" i="11"/>
  <c r="AK112" i="11"/>
  <c r="AN112" i="11" s="1"/>
  <c r="AJ113" i="11"/>
  <c r="M103" i="71" a="1"/>
  <c r="D163" i="72" a="1"/>
  <c r="U21" i="72" a="1"/>
  <c r="D70" i="68" a="1"/>
  <c r="M103" i="71" l="1"/>
  <c r="N103" i="71" s="1"/>
  <c r="K103" i="71" s="1"/>
  <c r="L104" i="71" s="1"/>
  <c r="U21" i="72"/>
  <c r="V21" i="72" s="1"/>
  <c r="D163" i="72"/>
  <c r="D70" i="68"/>
  <c r="AO186" i="16"/>
  <c r="AO93" i="28"/>
  <c r="AL113" i="11"/>
  <c r="AK113" i="11"/>
  <c r="AN113" i="11" s="1"/>
  <c r="AJ114" i="11"/>
  <c r="M104" i="71" a="1"/>
  <c r="D69" i="68" a="1"/>
  <c r="D162" i="72" a="1"/>
  <c r="M104" i="71" l="1"/>
  <c r="N104" i="71" s="1"/>
  <c r="K104" i="71" s="1"/>
  <c r="L105" i="71" s="1"/>
  <c r="S21" i="72"/>
  <c r="T22" i="72" s="1"/>
  <c r="D69" i="68"/>
  <c r="D162" i="72"/>
  <c r="AO92" i="28"/>
  <c r="AO185" i="16"/>
  <c r="AL114" i="11"/>
  <c r="AK114" i="11"/>
  <c r="AN114" i="11" s="1"/>
  <c r="AJ115" i="11"/>
  <c r="M105" i="71" a="1"/>
  <c r="D68" i="68" a="1"/>
  <c r="D161" i="72" a="1"/>
  <c r="M105" i="71" l="1"/>
  <c r="N105" i="71" s="1"/>
  <c r="K105" i="71"/>
  <c r="D161" i="72"/>
  <c r="D68" i="68"/>
  <c r="AO184" i="16"/>
  <c r="AO91" i="28"/>
  <c r="AK115" i="11"/>
  <c r="AN115" i="11" s="1"/>
  <c r="AL115" i="11"/>
  <c r="AJ116" i="11"/>
  <c r="D67" i="68" a="1"/>
  <c r="U22" i="72" a="1"/>
  <c r="D160" i="72" a="1"/>
  <c r="L106" i="71" l="1"/>
  <c r="U22" i="72"/>
  <c r="V22" i="72" s="1"/>
  <c r="D67" i="68"/>
  <c r="D160" i="72"/>
  <c r="AO90" i="28"/>
  <c r="AO183" i="16"/>
  <c r="AK116" i="11"/>
  <c r="AN116" i="11" s="1"/>
  <c r="AL116" i="11"/>
  <c r="AJ117" i="11"/>
  <c r="D159" i="72" a="1"/>
  <c r="M106" i="71" a="1"/>
  <c r="D66" i="68" a="1"/>
  <c r="M106" i="71" l="1"/>
  <c r="N106" i="71" s="1"/>
  <c r="S22" i="72"/>
  <c r="T23" i="72" s="1"/>
  <c r="D159" i="72"/>
  <c r="D66" i="68"/>
  <c r="AO182" i="16"/>
  <c r="AO89" i="28"/>
  <c r="AL117" i="11"/>
  <c r="AK117" i="11"/>
  <c r="AN117" i="11" s="1"/>
  <c r="AJ118" i="11"/>
  <c r="D65" i="68" a="1"/>
  <c r="D158" i="72" a="1"/>
  <c r="K106" i="71" l="1"/>
  <c r="D65" i="68"/>
  <c r="D158" i="72"/>
  <c r="AO88" i="28"/>
  <c r="AO181" i="16"/>
  <c r="AL118" i="11"/>
  <c r="AK118" i="11"/>
  <c r="AN118" i="11" s="1"/>
  <c r="AJ119" i="11"/>
  <c r="D157" i="72" a="1"/>
  <c r="D64" i="68" a="1"/>
  <c r="U23" i="72" a="1"/>
  <c r="L107" i="71" l="1"/>
  <c r="U23" i="72"/>
  <c r="V23" i="72" s="1"/>
  <c r="D157" i="72"/>
  <c r="D64" i="68"/>
  <c r="AO180" i="16"/>
  <c r="AO87" i="28"/>
  <c r="AK119" i="11"/>
  <c r="AN119" i="11" s="1"/>
  <c r="AL119" i="11"/>
  <c r="AJ120" i="11"/>
  <c r="D63" i="68" a="1"/>
  <c r="D156" i="72" a="1"/>
  <c r="M107" i="71" a="1"/>
  <c r="M107" i="71" l="1"/>
  <c r="N107" i="71" s="1"/>
  <c r="S23" i="72"/>
  <c r="T24" i="72" s="1"/>
  <c r="D63" i="68"/>
  <c r="D156" i="72"/>
  <c r="AO86" i="28"/>
  <c r="AO179" i="16"/>
  <c r="AK120" i="11"/>
  <c r="AN120" i="11" s="1"/>
  <c r="AL120" i="11"/>
  <c r="AJ121" i="11"/>
  <c r="D155" i="72" a="1"/>
  <c r="D62" i="68" a="1"/>
  <c r="K107" i="71" l="1"/>
  <c r="D155" i="72"/>
  <c r="D62" i="68"/>
  <c r="AO178" i="16"/>
  <c r="AO85" i="28"/>
  <c r="AL121" i="11"/>
  <c r="AK121" i="11"/>
  <c r="AN121" i="11" s="1"/>
  <c r="AJ122" i="11"/>
  <c r="D154" i="72" a="1"/>
  <c r="U24" i="72" a="1"/>
  <c r="D61" i="68" a="1"/>
  <c r="L108" i="71" l="1"/>
  <c r="U24" i="72"/>
  <c r="V24" i="72" s="1"/>
  <c r="D61" i="68"/>
  <c r="D154" i="72"/>
  <c r="AO84" i="28"/>
  <c r="AO177" i="16"/>
  <c r="AL122" i="11"/>
  <c r="AK122" i="11"/>
  <c r="AN122" i="11" s="1"/>
  <c r="AJ123" i="11"/>
  <c r="D60" i="68" a="1"/>
  <c r="D153" i="72" a="1"/>
  <c r="M108" i="71" a="1"/>
  <c r="M108" i="71" l="1"/>
  <c r="N108" i="71" s="1"/>
  <c r="S24" i="72"/>
  <c r="T25" i="72" s="1"/>
  <c r="D153" i="72"/>
  <c r="D60" i="68"/>
  <c r="AO176" i="16"/>
  <c r="AO83" i="28"/>
  <c r="AL123" i="11"/>
  <c r="AK123" i="11"/>
  <c r="AN123" i="11" s="1"/>
  <c r="AJ124" i="11"/>
  <c r="D152" i="72" a="1"/>
  <c r="D59" i="68" a="1"/>
  <c r="K108" i="71" l="1"/>
  <c r="D59" i="68"/>
  <c r="D152" i="72"/>
  <c r="AO82" i="28"/>
  <c r="AO175" i="16"/>
  <c r="AL124" i="11"/>
  <c r="AK124" i="11"/>
  <c r="AN124" i="11" s="1"/>
  <c r="AJ125" i="11"/>
  <c r="U25" i="72" a="1"/>
  <c r="D58" i="68" a="1"/>
  <c r="D151" i="72" a="1"/>
  <c r="L109" i="71" l="1"/>
  <c r="U25" i="72"/>
  <c r="V25" i="72" s="1"/>
  <c r="D151" i="72"/>
  <c r="D58" i="68"/>
  <c r="AO174" i="16"/>
  <c r="AO81" i="28"/>
  <c r="AL125" i="11"/>
  <c r="AK125" i="11"/>
  <c r="AN125" i="11" s="1"/>
  <c r="AJ126" i="11"/>
  <c r="D57" i="68" a="1"/>
  <c r="M109" i="71" a="1"/>
  <c r="D150" i="72" a="1"/>
  <c r="M109" i="71" l="1"/>
  <c r="N109" i="71" s="1"/>
  <c r="S25" i="72"/>
  <c r="T26" i="72" s="1"/>
  <c r="D57" i="68"/>
  <c r="D150" i="72"/>
  <c r="AO80" i="28"/>
  <c r="AO173" i="16"/>
  <c r="AL126" i="11"/>
  <c r="AK126" i="11"/>
  <c r="AN126" i="11" s="1"/>
  <c r="AJ127" i="11"/>
  <c r="D56" i="68" a="1"/>
  <c r="D149" i="72" a="1"/>
  <c r="K109" i="71" l="1"/>
  <c r="D149" i="72"/>
  <c r="D56" i="68"/>
  <c r="AO172" i="16"/>
  <c r="AO79" i="28"/>
  <c r="AL127" i="11"/>
  <c r="AK127" i="11"/>
  <c r="AN127" i="11" s="1"/>
  <c r="AJ128" i="11"/>
  <c r="D148" i="72" a="1"/>
  <c r="D55" i="68" a="1"/>
  <c r="U26" i="72" a="1"/>
  <c r="L110" i="71" l="1"/>
  <c r="U26" i="72"/>
  <c r="V26" i="72" s="1"/>
  <c r="D55" i="68"/>
  <c r="D148" i="72"/>
  <c r="AO78" i="28"/>
  <c r="AO171" i="16"/>
  <c r="AL128" i="11"/>
  <c r="AK128" i="11"/>
  <c r="AN128" i="11" s="1"/>
  <c r="AJ129" i="11"/>
  <c r="D54" i="68" a="1"/>
  <c r="M110" i="71" a="1"/>
  <c r="D147" i="72" a="1"/>
  <c r="M110" i="71" l="1"/>
  <c r="N110" i="71" s="1"/>
  <c r="S26" i="72"/>
  <c r="T27" i="72" s="1"/>
  <c r="D147" i="72"/>
  <c r="D54" i="68"/>
  <c r="AO170" i="16"/>
  <c r="AO77" i="28"/>
  <c r="AL129" i="11"/>
  <c r="AK129" i="11"/>
  <c r="AN129" i="11" s="1"/>
  <c r="AJ130" i="11"/>
  <c r="D146" i="72" a="1"/>
  <c r="D53" i="68" a="1"/>
  <c r="K110" i="71" l="1"/>
  <c r="D53" i="68"/>
  <c r="D146" i="72"/>
  <c r="AO76" i="28"/>
  <c r="AO169" i="16"/>
  <c r="AL130" i="11"/>
  <c r="AK130" i="11"/>
  <c r="AN130" i="11" s="1"/>
  <c r="AJ131" i="11"/>
  <c r="U27" i="72" a="1"/>
  <c r="D52" i="68" a="1"/>
  <c r="D145" i="72" a="1"/>
  <c r="L111" i="71" l="1"/>
  <c r="U27" i="72"/>
  <c r="V27" i="72" s="1"/>
  <c r="D145" i="72"/>
  <c r="D52" i="68"/>
  <c r="AO168" i="16"/>
  <c r="AO75" i="28"/>
  <c r="AK131" i="11"/>
  <c r="AN131" i="11" s="1"/>
  <c r="AL131" i="11"/>
  <c r="AJ132" i="11"/>
  <c r="M111" i="71" a="1"/>
  <c r="D51" i="68" a="1"/>
  <c r="D144" i="72" a="1"/>
  <c r="M111" i="71" l="1"/>
  <c r="N111" i="71" s="1"/>
  <c r="S27" i="72"/>
  <c r="T28" i="72" s="1"/>
  <c r="D51" i="68"/>
  <c r="D144" i="72"/>
  <c r="AO74" i="28"/>
  <c r="AO167" i="16"/>
  <c r="AK132" i="11"/>
  <c r="AN132" i="11" s="1"/>
  <c r="AL132" i="11"/>
  <c r="AJ133" i="11"/>
  <c r="D143" i="72" a="1"/>
  <c r="D50" i="68" a="1"/>
  <c r="K111" i="71" l="1"/>
  <c r="D143" i="72"/>
  <c r="D50" i="68"/>
  <c r="AO166" i="16"/>
  <c r="AO73" i="28"/>
  <c r="AL133" i="11"/>
  <c r="AK133" i="11"/>
  <c r="AN133" i="11" s="1"/>
  <c r="AJ134" i="11"/>
  <c r="U28" i="72" a="1"/>
  <c r="D49" i="68" a="1"/>
  <c r="D142" i="72" a="1"/>
  <c r="L112" i="71" l="1"/>
  <c r="U28" i="72"/>
  <c r="V28" i="72" s="1"/>
  <c r="D49" i="68"/>
  <c r="D142" i="72"/>
  <c r="AO72" i="28"/>
  <c r="AO165" i="16"/>
  <c r="AK134" i="11"/>
  <c r="AN134" i="11" s="1"/>
  <c r="AL134" i="11"/>
  <c r="AJ135" i="11"/>
  <c r="D141" i="72" a="1"/>
  <c r="D48" i="68" a="1"/>
  <c r="M112" i="71" a="1"/>
  <c r="M112" i="71" l="1"/>
  <c r="N112" i="71" s="1"/>
  <c r="S28" i="72"/>
  <c r="T29" i="72" s="1"/>
  <c r="D141" i="72"/>
  <c r="D48" i="68"/>
  <c r="AO164" i="16"/>
  <c r="AO71" i="28"/>
  <c r="AL135" i="11"/>
  <c r="AK135" i="11"/>
  <c r="AN135" i="11" s="1"/>
  <c r="AJ136" i="11"/>
  <c r="D47" i="68" a="1"/>
  <c r="D140" i="72" a="1"/>
  <c r="K112" i="71" l="1"/>
  <c r="D140" i="72"/>
  <c r="D47" i="68"/>
  <c r="AO163" i="16"/>
  <c r="AO162" i="16" s="1"/>
  <c r="AO70" i="28"/>
  <c r="AK136" i="11"/>
  <c r="AN136" i="11" s="1"/>
  <c r="AL136" i="11"/>
  <c r="AJ137" i="11"/>
  <c r="D139" i="72" a="1"/>
  <c r="D138" i="72" a="1"/>
  <c r="D46" i="68" a="1"/>
  <c r="U29" i="72" a="1"/>
  <c r="D138" i="72" l="1"/>
  <c r="AO161" i="16"/>
  <c r="L113" i="71"/>
  <c r="U29" i="72"/>
  <c r="V29" i="72" s="1"/>
  <c r="D139" i="72"/>
  <c r="D46" i="68"/>
  <c r="AO69" i="28"/>
  <c r="AL137" i="11"/>
  <c r="AK137" i="11"/>
  <c r="AN137" i="11" s="1"/>
  <c r="AJ138" i="11"/>
  <c r="D45" i="68" a="1"/>
  <c r="D137" i="72" a="1"/>
  <c r="M113" i="71" a="1"/>
  <c r="D137" i="72" l="1"/>
  <c r="AO160" i="16"/>
  <c r="M113" i="71"/>
  <c r="N113" i="71" s="1"/>
  <c r="S29" i="72"/>
  <c r="T30" i="72" s="1"/>
  <c r="D45" i="68"/>
  <c r="AO68" i="28"/>
  <c r="AL138" i="11"/>
  <c r="AK138" i="11"/>
  <c r="AN138" i="11" s="1"/>
  <c r="AJ139" i="11"/>
  <c r="D44" i="68" a="1"/>
  <c r="D136" i="72" a="1"/>
  <c r="D136" i="72" l="1"/>
  <c r="AO159" i="16"/>
  <c r="K113" i="71"/>
  <c r="D44" i="68"/>
  <c r="AO67" i="28"/>
  <c r="AL139" i="11"/>
  <c r="AK139" i="11"/>
  <c r="AN139" i="11" s="1"/>
  <c r="AJ140" i="11"/>
  <c r="D43" i="68" a="1"/>
  <c r="D135" i="72" a="1"/>
  <c r="U30" i="72" a="1"/>
  <c r="D135" i="72" l="1"/>
  <c r="AO158" i="16"/>
  <c r="L114" i="71"/>
  <c r="U30" i="72"/>
  <c r="V30" i="72" s="1"/>
  <c r="D43" i="68"/>
  <c r="AO66" i="28"/>
  <c r="AL140" i="11"/>
  <c r="AK140" i="11"/>
  <c r="AN140" i="11" s="1"/>
  <c r="AJ141" i="11"/>
  <c r="D42" i="68" a="1"/>
  <c r="D134" i="72" a="1"/>
  <c r="M114" i="71" a="1"/>
  <c r="D134" i="72" l="1"/>
  <c r="AO157" i="16"/>
  <c r="M114" i="71"/>
  <c r="N114" i="71" s="1"/>
  <c r="S30" i="72"/>
  <c r="T31" i="72" s="1"/>
  <c r="D42" i="68"/>
  <c r="AO65" i="28"/>
  <c r="AL141" i="11"/>
  <c r="AK141" i="11"/>
  <c r="AN141" i="11" s="1"/>
  <c r="AJ142" i="11"/>
  <c r="D41" i="68" a="1"/>
  <c r="D133" i="72" a="1"/>
  <c r="D133" i="72" l="1"/>
  <c r="AO156" i="16"/>
  <c r="K114" i="71"/>
  <c r="D41" i="68"/>
  <c r="AO64" i="28"/>
  <c r="AL142" i="11"/>
  <c r="AK142" i="11"/>
  <c r="AN142" i="11" s="1"/>
  <c r="AJ143" i="11"/>
  <c r="D40" i="68" a="1"/>
  <c r="D132" i="72" a="1"/>
  <c r="U31" i="72" a="1"/>
  <c r="D132" i="72" l="1"/>
  <c r="AO155" i="16"/>
  <c r="L115" i="71"/>
  <c r="U31" i="72"/>
  <c r="V31" i="72" s="1"/>
  <c r="D40" i="68"/>
  <c r="AO63" i="28"/>
  <c r="AL143" i="11"/>
  <c r="AK143" i="11"/>
  <c r="AN143" i="11" s="1"/>
  <c r="AJ144" i="11"/>
  <c r="D39" i="68" a="1"/>
  <c r="D131" i="72" a="1"/>
  <c r="M115" i="71" a="1"/>
  <c r="D131" i="72" l="1"/>
  <c r="AO154" i="16"/>
  <c r="M115" i="71"/>
  <c r="N115" i="71" s="1"/>
  <c r="S31" i="72"/>
  <c r="T32" i="72" s="1"/>
  <c r="D39" i="68"/>
  <c r="AO62" i="28"/>
  <c r="AL144" i="11"/>
  <c r="AK144" i="11"/>
  <c r="AN144" i="11" s="1"/>
  <c r="AJ145" i="11"/>
  <c r="D38" i="68" a="1"/>
  <c r="D130" i="72" a="1"/>
  <c r="D130" i="72" l="1"/>
  <c r="AO153" i="16"/>
  <c r="K115" i="71"/>
  <c r="D38" i="68"/>
  <c r="AO61" i="28"/>
  <c r="AL145" i="11"/>
  <c r="AK145" i="11"/>
  <c r="AN145" i="11" s="1"/>
  <c r="AJ146" i="11"/>
  <c r="D37" i="68" a="1"/>
  <c r="D129" i="72" a="1"/>
  <c r="U32" i="72" a="1"/>
  <c r="D129" i="72" l="1"/>
  <c r="AO152" i="16"/>
  <c r="L116" i="71"/>
  <c r="U32" i="72"/>
  <c r="V32" i="72" s="1"/>
  <c r="D37" i="68"/>
  <c r="AO60" i="28"/>
  <c r="AL146" i="11"/>
  <c r="AK146" i="11"/>
  <c r="AN146" i="11" s="1"/>
  <c r="AJ147" i="11"/>
  <c r="D128" i="72" a="1"/>
  <c r="D36" i="68" a="1"/>
  <c r="M116" i="71" a="1"/>
  <c r="D128" i="72" l="1"/>
  <c r="AO151" i="16"/>
  <c r="M116" i="71"/>
  <c r="N116" i="71" s="1"/>
  <c r="S32" i="72"/>
  <c r="T33" i="72" s="1"/>
  <c r="D36" i="68"/>
  <c r="AO59" i="28"/>
  <c r="AL147" i="11"/>
  <c r="AK147" i="11"/>
  <c r="AN147" i="11" s="1"/>
  <c r="AJ148" i="11"/>
  <c r="D35" i="68" a="1"/>
  <c r="D127" i="72" a="1"/>
  <c r="D127" i="72" l="1"/>
  <c r="AO150" i="16"/>
  <c r="K116" i="71"/>
  <c r="D35" i="68"/>
  <c r="AO58" i="28"/>
  <c r="AK148" i="11"/>
  <c r="AN148" i="11" s="1"/>
  <c r="AL148" i="11"/>
  <c r="AJ149" i="11"/>
  <c r="U33" i="72" a="1"/>
  <c r="D34" i="68" a="1"/>
  <c r="D126" i="72" a="1"/>
  <c r="D126" i="72" l="1"/>
  <c r="AO149" i="16"/>
  <c r="L117" i="71"/>
  <c r="U33" i="72"/>
  <c r="V33" i="72" s="1"/>
  <c r="D34" i="68"/>
  <c r="AO57" i="28"/>
  <c r="AL149" i="11"/>
  <c r="AK149" i="11"/>
  <c r="AN149" i="11" s="1"/>
  <c r="AJ150" i="11"/>
  <c r="D125" i="72" a="1"/>
  <c r="D33" i="68" a="1"/>
  <c r="M117" i="71" a="1"/>
  <c r="D125" i="72" l="1"/>
  <c r="AO148" i="16"/>
  <c r="M117" i="71"/>
  <c r="N117" i="71" s="1"/>
  <c r="S33" i="72"/>
  <c r="D33" i="68"/>
  <c r="AO56" i="28"/>
  <c r="AL150" i="11"/>
  <c r="AK150" i="11"/>
  <c r="AN150" i="11" s="1"/>
  <c r="AJ151" i="11"/>
  <c r="D124" i="72" a="1"/>
  <c r="D32" i="68" a="1"/>
  <c r="D124" i="72" l="1"/>
  <c r="AO147" i="16"/>
  <c r="K117" i="71"/>
  <c r="T34" i="72"/>
  <c r="D32" i="68"/>
  <c r="AO55" i="28"/>
  <c r="AL151" i="11"/>
  <c r="AK151" i="11"/>
  <c r="AN151" i="11" s="1"/>
  <c r="AJ152" i="11"/>
  <c r="D123" i="72" a="1"/>
  <c r="D31" i="68" a="1"/>
  <c r="U34" i="72" a="1"/>
  <c r="D123" i="72" l="1"/>
  <c r="AO146" i="16"/>
  <c r="L118" i="71"/>
  <c r="U34" i="72"/>
  <c r="V34" i="72" s="1"/>
  <c r="D31" i="68"/>
  <c r="AO54" i="28"/>
  <c r="AL152" i="11"/>
  <c r="AK152" i="11"/>
  <c r="AN152" i="11" s="1"/>
  <c r="AJ153" i="11"/>
  <c r="D30" i="68" a="1"/>
  <c r="D122" i="72" a="1"/>
  <c r="M118" i="71" a="1"/>
  <c r="D122" i="72" l="1"/>
  <c r="AO145" i="16"/>
  <c r="M118" i="71"/>
  <c r="N118" i="71" s="1"/>
  <c r="S34" i="72"/>
  <c r="T35" i="72" s="1"/>
  <c r="D30" i="68"/>
  <c r="AO53" i="28"/>
  <c r="AL153" i="11"/>
  <c r="AK153" i="11"/>
  <c r="AN153" i="11" s="1"/>
  <c r="AJ154" i="11"/>
  <c r="D121" i="72" a="1"/>
  <c r="D29" i="68" a="1"/>
  <c r="D121" i="72" l="1"/>
  <c r="AO144" i="16"/>
  <c r="K118" i="71"/>
  <c r="D29" i="68"/>
  <c r="AO52" i="28"/>
  <c r="AL154" i="11"/>
  <c r="AK154" i="11"/>
  <c r="AN154" i="11" s="1"/>
  <c r="AJ155" i="11"/>
  <c r="D120" i="72" a="1"/>
  <c r="D28" i="68" a="1"/>
  <c r="U35" i="72" a="1"/>
  <c r="D120" i="72" l="1"/>
  <c r="AO143" i="16"/>
  <c r="L119" i="71"/>
  <c r="U35" i="72"/>
  <c r="V35" i="72" s="1"/>
  <c r="D28" i="68"/>
  <c r="AO51" i="28"/>
  <c r="AL155" i="11"/>
  <c r="AK155" i="11"/>
  <c r="AN155" i="11" s="1"/>
  <c r="AJ156" i="11"/>
  <c r="D119" i="72" a="1"/>
  <c r="D27" i="68" a="1"/>
  <c r="M119" i="71" a="1"/>
  <c r="D119" i="72" l="1"/>
  <c r="AO142" i="16"/>
  <c r="M119" i="71"/>
  <c r="N119" i="71" s="1"/>
  <c r="S35" i="72"/>
  <c r="T36" i="72" s="1"/>
  <c r="D27" i="68"/>
  <c r="AO50" i="28"/>
  <c r="AK156" i="11"/>
  <c r="AN156" i="11" s="1"/>
  <c r="AL156" i="11"/>
  <c r="AJ157" i="11"/>
  <c r="D26" i="68" a="1"/>
  <c r="D118" i="72" a="1"/>
  <c r="D118" i="72" l="1"/>
  <c r="AO141" i="16"/>
  <c r="K119" i="71"/>
  <c r="D26" i="68"/>
  <c r="AO49" i="28"/>
  <c r="AK157" i="11"/>
  <c r="AN157" i="11" s="1"/>
  <c r="AL157" i="11"/>
  <c r="AJ158" i="11"/>
  <c r="D117" i="72" a="1"/>
  <c r="U36" i="72" a="1"/>
  <c r="D25" i="68" a="1"/>
  <c r="D117" i="72" l="1"/>
  <c r="AO140" i="16"/>
  <c r="L120" i="71"/>
  <c r="U36" i="72"/>
  <c r="V36" i="72" s="1"/>
  <c r="D25" i="68"/>
  <c r="AO48" i="28"/>
  <c r="AK158" i="11"/>
  <c r="AN158" i="11" s="1"/>
  <c r="AL158" i="11"/>
  <c r="AJ159" i="11"/>
  <c r="D24" i="68" a="1"/>
  <c r="M120" i="71" a="1"/>
  <c r="D116" i="72" a="1"/>
  <c r="D116" i="72" l="1"/>
  <c r="AO139" i="16"/>
  <c r="M120" i="71"/>
  <c r="N120" i="71" s="1"/>
  <c r="S36" i="72"/>
  <c r="T37" i="72" s="1"/>
  <c r="D24" i="68"/>
  <c r="AO47" i="28"/>
  <c r="AL159" i="11"/>
  <c r="AK159" i="11"/>
  <c r="AN159" i="11" s="1"/>
  <c r="AJ160" i="11"/>
  <c r="D115" i="72" a="1"/>
  <c r="D23" i="68" a="1"/>
  <c r="D115" i="72" l="1"/>
  <c r="AO138" i="16"/>
  <c r="K120" i="71"/>
  <c r="D23" i="68"/>
  <c r="AO46" i="28"/>
  <c r="AL160" i="11"/>
  <c r="AK160" i="11"/>
  <c r="AN160" i="11" s="1"/>
  <c r="AJ161" i="11"/>
  <c r="D114" i="72" a="1"/>
  <c r="D22" i="68" a="1"/>
  <c r="U37" i="72" a="1"/>
  <c r="D114" i="72" l="1"/>
  <c r="AO137" i="16"/>
  <c r="L121" i="71"/>
  <c r="U37" i="72"/>
  <c r="V37" i="72" s="1"/>
  <c r="D22" i="68"/>
  <c r="AO45" i="28"/>
  <c r="AL161" i="11"/>
  <c r="AK161" i="11"/>
  <c r="AN161" i="11" s="1"/>
  <c r="AJ162" i="11"/>
  <c r="D113" i="72" a="1"/>
  <c r="M121" i="71" a="1"/>
  <c r="D21" i="68" a="1"/>
  <c r="D113" i="72" l="1"/>
  <c r="AO136" i="16"/>
  <c r="M121" i="71"/>
  <c r="N121" i="71" s="1"/>
  <c r="S37" i="72"/>
  <c r="T38" i="72" s="1"/>
  <c r="D21" i="68"/>
  <c r="AO44" i="28"/>
  <c r="AJ163" i="11"/>
  <c r="D20" i="68" a="1"/>
  <c r="D112" i="72" a="1"/>
  <c r="D112" i="72" l="1"/>
  <c r="AO135" i="16"/>
  <c r="K121" i="71"/>
  <c r="D20" i="68"/>
  <c r="AO43" i="28"/>
  <c r="AJ164" i="11"/>
  <c r="U38" i="72" a="1"/>
  <c r="D111" i="72" a="1"/>
  <c r="D19" i="68" a="1"/>
  <c r="D111" i="72" l="1"/>
  <c r="AO134" i="16"/>
  <c r="L122" i="71"/>
  <c r="U38" i="72"/>
  <c r="V38" i="72" s="1"/>
  <c r="D19" i="68"/>
  <c r="AO42" i="28"/>
  <c r="AL164" i="11"/>
  <c r="AK164" i="11"/>
  <c r="AN164" i="11" s="1"/>
  <c r="AJ165" i="11"/>
  <c r="D110" i="72" a="1"/>
  <c r="D18" i="68" a="1"/>
  <c r="M122" i="71" a="1"/>
  <c r="D110" i="72" l="1"/>
  <c r="AO133" i="16"/>
  <c r="M122" i="71"/>
  <c r="N122" i="71" s="1"/>
  <c r="S38" i="72"/>
  <c r="T39" i="72" s="1"/>
  <c r="D18" i="68"/>
  <c r="AK165" i="11"/>
  <c r="AN165" i="11" s="1"/>
  <c r="AL165" i="11"/>
  <c r="AJ166" i="11"/>
  <c r="D109" i="72" a="1"/>
  <c r="D109" i="72" l="1"/>
  <c r="AO132" i="16"/>
  <c r="K122" i="71"/>
  <c r="AK166" i="11"/>
  <c r="AN166" i="11" s="1"/>
  <c r="AL166" i="11"/>
  <c r="AJ167" i="11"/>
  <c r="U39" i="72" a="1"/>
  <c r="D108" i="72" a="1"/>
  <c r="D108" i="72" l="1"/>
  <c r="AO131" i="16"/>
  <c r="L123" i="71"/>
  <c r="U39" i="72"/>
  <c r="V39" i="72" s="1"/>
  <c r="AK167" i="11"/>
  <c r="AN167" i="11" s="1"/>
  <c r="AL167" i="11"/>
  <c r="AJ168" i="11"/>
  <c r="D107" i="72" a="1"/>
  <c r="M123" i="71" a="1"/>
  <c r="D107" i="72" l="1"/>
  <c r="AO130" i="16"/>
  <c r="M123" i="71"/>
  <c r="N123" i="71" s="1"/>
  <c r="S39" i="72"/>
  <c r="T40" i="72" s="1"/>
  <c r="AK168" i="11"/>
  <c r="AN168" i="11" s="1"/>
  <c r="AL168" i="11"/>
  <c r="AJ169" i="11"/>
  <c r="D106" i="72" a="1"/>
  <c r="D106" i="72" l="1"/>
  <c r="AO129" i="16"/>
  <c r="K123" i="71"/>
  <c r="AL169" i="11"/>
  <c r="AK169" i="11"/>
  <c r="AN169" i="11" s="1"/>
  <c r="AJ170" i="11"/>
  <c r="U40" i="72" a="1"/>
  <c r="D105" i="72" a="1"/>
  <c r="D105" i="72" l="1"/>
  <c r="AO128" i="16"/>
  <c r="L124" i="71"/>
  <c r="U40" i="72"/>
  <c r="V40" i="72" s="1"/>
  <c r="AL170" i="11"/>
  <c r="AK170" i="11"/>
  <c r="AN170" i="11" s="1"/>
  <c r="AJ171" i="11"/>
  <c r="D104" i="72" a="1"/>
  <c r="M124" i="71" a="1"/>
  <c r="D104" i="72" l="1"/>
  <c r="AO127" i="16"/>
  <c r="M124" i="71"/>
  <c r="N124" i="71" s="1"/>
  <c r="S40" i="72"/>
  <c r="T41" i="72" s="1"/>
  <c r="AL171" i="11"/>
  <c r="AK171" i="11"/>
  <c r="AN171" i="11" s="1"/>
  <c r="AJ172" i="11"/>
  <c r="D103" i="72" a="1"/>
  <c r="D103" i="72" l="1"/>
  <c r="AO126" i="16"/>
  <c r="K124" i="71"/>
  <c r="AK172" i="11"/>
  <c r="AN172" i="11" s="1"/>
  <c r="AL172" i="11"/>
  <c r="AJ173" i="11"/>
  <c r="D102" i="72" a="1"/>
  <c r="U41" i="72" a="1"/>
  <c r="D102" i="72" l="1"/>
  <c r="AO125" i="16"/>
  <c r="L125" i="71"/>
  <c r="U41" i="72"/>
  <c r="V41" i="72" s="1"/>
  <c r="AL173" i="11"/>
  <c r="AK173" i="11"/>
  <c r="AN173" i="11" s="1"/>
  <c r="AJ174" i="11"/>
  <c r="D101" i="72" a="1"/>
  <c r="M125" i="71" a="1"/>
  <c r="D101" i="72" l="1"/>
  <c r="AO124" i="16"/>
  <c r="M125" i="71"/>
  <c r="N125" i="71" s="1"/>
  <c r="S41" i="72"/>
  <c r="T42" i="72" s="1"/>
  <c r="AL174" i="11"/>
  <c r="AK174" i="11"/>
  <c r="AN174" i="11" s="1"/>
  <c r="AJ175" i="11"/>
  <c r="D100" i="72" a="1"/>
  <c r="D100" i="72" l="1"/>
  <c r="AO123" i="16"/>
  <c r="K125" i="71"/>
  <c r="AL175" i="11"/>
  <c r="AK175" i="11"/>
  <c r="AN175" i="11" s="1"/>
  <c r="AJ176" i="11"/>
  <c r="D99" i="72" a="1"/>
  <c r="U42" i="72" a="1"/>
  <c r="D99" i="72" l="1"/>
  <c r="AO122" i="16"/>
  <c r="L126" i="71"/>
  <c r="U42" i="72"/>
  <c r="V42" i="72" s="1"/>
  <c r="AL176" i="11"/>
  <c r="AK176" i="11"/>
  <c r="AN176" i="11" s="1"/>
  <c r="AJ177" i="11"/>
  <c r="D98" i="72" a="1"/>
  <c r="M126" i="71" a="1"/>
  <c r="D98" i="72" l="1"/>
  <c r="AO121" i="16"/>
  <c r="M126" i="71"/>
  <c r="N126" i="71" s="1"/>
  <c r="S42" i="72"/>
  <c r="T43" i="72" s="1"/>
  <c r="AL177" i="11"/>
  <c r="AK177" i="11"/>
  <c r="AN177" i="11" s="1"/>
  <c r="AJ178" i="11"/>
  <c r="D97" i="72" a="1"/>
  <c r="D97" i="72" l="1"/>
  <c r="AO120" i="16"/>
  <c r="K126" i="71"/>
  <c r="AK178" i="11"/>
  <c r="AN178" i="11" s="1"/>
  <c r="AL178" i="11"/>
  <c r="AJ179" i="11"/>
  <c r="D96" i="72" a="1"/>
  <c r="U43" i="72" a="1"/>
  <c r="D96" i="72" l="1"/>
  <c r="AO119" i="16"/>
  <c r="L127" i="71"/>
  <c r="U43" i="72"/>
  <c r="V43" i="72" s="1"/>
  <c r="AL179" i="11"/>
  <c r="AK179" i="11"/>
  <c r="AN179" i="11" s="1"/>
  <c r="AJ180" i="11"/>
  <c r="D95" i="72" a="1"/>
  <c r="M127" i="71" a="1"/>
  <c r="D95" i="72" l="1"/>
  <c r="AO118" i="16"/>
  <c r="M127" i="71"/>
  <c r="N127" i="71" s="1"/>
  <c r="S43" i="72"/>
  <c r="T44" i="72" s="1"/>
  <c r="AL180" i="11"/>
  <c r="AK180" i="11"/>
  <c r="AN180" i="11" s="1"/>
  <c r="AJ181" i="11"/>
  <c r="D94" i="72" a="1"/>
  <c r="D94" i="72" l="1"/>
  <c r="AO117" i="16"/>
  <c r="K127" i="71"/>
  <c r="AL181" i="11"/>
  <c r="AK181" i="11"/>
  <c r="AN181" i="11" s="1"/>
  <c r="AJ182" i="11"/>
  <c r="D93" i="72" a="1"/>
  <c r="U44" i="72" a="1"/>
  <c r="D93" i="72" l="1"/>
  <c r="AO116" i="16"/>
  <c r="L128" i="71"/>
  <c r="U44" i="72"/>
  <c r="V44" i="72" s="1"/>
  <c r="AL182" i="11"/>
  <c r="AK182" i="11"/>
  <c r="AN182" i="11" s="1"/>
  <c r="AJ183" i="11"/>
  <c r="D92" i="72" a="1"/>
  <c r="M128" i="71" a="1"/>
  <c r="D92" i="72" l="1"/>
  <c r="AO115" i="16"/>
  <c r="M128" i="71"/>
  <c r="N128" i="71" s="1"/>
  <c r="S44" i="72"/>
  <c r="T45" i="72" s="1"/>
  <c r="AL183" i="11"/>
  <c r="AK183" i="11"/>
  <c r="AN183" i="11" s="1"/>
  <c r="AJ184" i="11"/>
  <c r="D91" i="72" a="1"/>
  <c r="D91" i="72" l="1"/>
  <c r="AO114" i="16"/>
  <c r="K128" i="71"/>
  <c r="AL184" i="11"/>
  <c r="AK184" i="11"/>
  <c r="AN184" i="11" s="1"/>
  <c r="AJ185" i="11"/>
  <c r="U45" i="72" a="1"/>
  <c r="D90" i="72" a="1"/>
  <c r="D90" i="72" l="1"/>
  <c r="AO113" i="16"/>
  <c r="L129" i="71"/>
  <c r="U45" i="72"/>
  <c r="V45" i="72" s="1"/>
  <c r="AL185" i="11"/>
  <c r="AK185" i="11"/>
  <c r="AN185" i="11" s="1"/>
  <c r="AJ186" i="11"/>
  <c r="D89" i="72" a="1"/>
  <c r="M129" i="71" a="1"/>
  <c r="D89" i="72" l="1"/>
  <c r="AO112" i="16"/>
  <c r="M129" i="71"/>
  <c r="N129" i="71" s="1"/>
  <c r="S45" i="72"/>
  <c r="T46" i="72" s="1"/>
  <c r="AL186" i="11"/>
  <c r="AK186" i="11"/>
  <c r="AN186" i="11" s="1"/>
  <c r="AJ187" i="11"/>
  <c r="D88" i="72" a="1"/>
  <c r="D88" i="72" l="1"/>
  <c r="AO111" i="16"/>
  <c r="K129" i="71"/>
  <c r="AL187" i="11"/>
  <c r="AK187" i="11"/>
  <c r="AN187" i="11" s="1"/>
  <c r="AJ188" i="11"/>
  <c r="U46" i="72" a="1"/>
  <c r="D87" i="72" a="1"/>
  <c r="D87" i="72" l="1"/>
  <c r="AO110" i="16"/>
  <c r="L130" i="71"/>
  <c r="U46" i="72"/>
  <c r="V46" i="72" s="1"/>
  <c r="AK188" i="11"/>
  <c r="AN188" i="11" s="1"/>
  <c r="AL188" i="11"/>
  <c r="AJ189" i="11"/>
  <c r="D86" i="72" a="1"/>
  <c r="M130" i="71" a="1"/>
  <c r="D86" i="72" l="1"/>
  <c r="AO109" i="16"/>
  <c r="M130" i="71"/>
  <c r="N130" i="71" s="1"/>
  <c r="S46" i="72"/>
  <c r="T47" i="72" s="1"/>
  <c r="AK189" i="11"/>
  <c r="AN189" i="11" s="1"/>
  <c r="AL189" i="11"/>
  <c r="AJ190" i="11"/>
  <c r="D85" i="72" a="1"/>
  <c r="D85" i="72" l="1"/>
  <c r="AO108" i="16"/>
  <c r="K130" i="71"/>
  <c r="AL190" i="11"/>
  <c r="AK190" i="11"/>
  <c r="AN190" i="11" s="1"/>
  <c r="AJ191" i="11"/>
  <c r="U47" i="72" a="1"/>
  <c r="D84" i="72" a="1"/>
  <c r="D84" i="72" l="1"/>
  <c r="AO107" i="16"/>
  <c r="L131" i="71"/>
  <c r="U47" i="72"/>
  <c r="V47" i="72" s="1"/>
  <c r="AL191" i="11"/>
  <c r="AK191" i="11"/>
  <c r="AN191" i="11" s="1"/>
  <c r="AJ192" i="11"/>
  <c r="D83" i="72" a="1"/>
  <c r="M131" i="71" a="1"/>
  <c r="D83" i="72" l="1"/>
  <c r="AO106" i="16"/>
  <c r="M131" i="71"/>
  <c r="N131" i="71" s="1"/>
  <c r="S47" i="72"/>
  <c r="T48" i="72" s="1"/>
  <c r="AL192" i="11"/>
  <c r="AK192" i="11"/>
  <c r="AN192" i="11" s="1"/>
  <c r="AJ193" i="11"/>
  <c r="D82" i="72" a="1"/>
  <c r="D82" i="72" l="1"/>
  <c r="AO105" i="16"/>
  <c r="K131" i="71"/>
  <c r="AK193" i="11"/>
  <c r="AN193" i="11" s="1"/>
  <c r="AJ194" i="11"/>
  <c r="D81" i="72" a="1"/>
  <c r="U48" i="72" a="1"/>
  <c r="D81" i="72" l="1"/>
  <c r="AO104" i="16"/>
  <c r="L132" i="71"/>
  <c r="U48" i="72"/>
  <c r="V48" i="72" s="1"/>
  <c r="AK194" i="11"/>
  <c r="AN194" i="11" s="1"/>
  <c r="AJ195" i="11"/>
  <c r="M132" i="71" a="1"/>
  <c r="D80" i="72" a="1"/>
  <c r="D80" i="72" l="1"/>
  <c r="AO103" i="16"/>
  <c r="AO102" i="16" s="1"/>
  <c r="M132" i="71"/>
  <c r="N132" i="71" s="1"/>
  <c r="S48" i="72"/>
  <c r="T49" i="72" s="1"/>
  <c r="AL195" i="11"/>
  <c r="AK195" i="11"/>
  <c r="AN195" i="11" s="1"/>
  <c r="AJ196" i="11"/>
  <c r="D78" i="72" a="1"/>
  <c r="D79" i="72" a="1"/>
  <c r="D78" i="72" l="1"/>
  <c r="AO101" i="16"/>
  <c r="D79" i="72"/>
  <c r="K132" i="71"/>
  <c r="AK196" i="11"/>
  <c r="AN196" i="11" s="1"/>
  <c r="AL196" i="11"/>
  <c r="AJ197" i="11"/>
  <c r="U49" i="72" a="1"/>
  <c r="D77" i="72" a="1"/>
  <c r="D77" i="72" l="1"/>
  <c r="AO100" i="16"/>
  <c r="L133" i="71"/>
  <c r="U49" i="72"/>
  <c r="V49" i="72" s="1"/>
  <c r="AK197" i="11"/>
  <c r="AN197" i="11" s="1"/>
  <c r="AL197" i="11"/>
  <c r="AJ198" i="11"/>
  <c r="D76" i="72" a="1"/>
  <c r="M133" i="71" a="1"/>
  <c r="D76" i="72" l="1"/>
  <c r="AO99" i="16"/>
  <c r="M133" i="71"/>
  <c r="N133" i="71" s="1"/>
  <c r="S49" i="72"/>
  <c r="T50" i="72" s="1"/>
  <c r="AL198" i="11"/>
  <c r="AK198" i="11"/>
  <c r="AN198" i="11" s="1"/>
  <c r="AJ199" i="11"/>
  <c r="D75" i="72" a="1"/>
  <c r="D75" i="72" l="1"/>
  <c r="AO98" i="16"/>
  <c r="K133" i="71"/>
  <c r="AK199" i="11"/>
  <c r="AN199" i="11" s="1"/>
  <c r="AL199" i="11"/>
  <c r="AJ200" i="11"/>
  <c r="D74" i="72" a="1"/>
  <c r="U50" i="72" a="1"/>
  <c r="D74" i="72" l="1"/>
  <c r="AO97" i="16"/>
  <c r="L134" i="71"/>
  <c r="U50" i="72"/>
  <c r="V50" i="72" s="1"/>
  <c r="AL200" i="11"/>
  <c r="AK200" i="11"/>
  <c r="AN200" i="11" s="1"/>
  <c r="AJ201" i="11"/>
  <c r="D73" i="72" a="1"/>
  <c r="M134" i="71" a="1"/>
  <c r="D73" i="72" l="1"/>
  <c r="AO96" i="16"/>
  <c r="M134" i="71"/>
  <c r="N134" i="71" s="1"/>
  <c r="S50" i="72"/>
  <c r="T51" i="72" s="1"/>
  <c r="AL201" i="11"/>
  <c r="AK201" i="11"/>
  <c r="AN201" i="11" s="1"/>
  <c r="AJ202" i="11"/>
  <c r="D72" i="72" a="1"/>
  <c r="D72" i="72" l="1"/>
  <c r="AO95" i="16"/>
  <c r="K134" i="71"/>
  <c r="AL202" i="11"/>
  <c r="AK202" i="11"/>
  <c r="AN202" i="11" s="1"/>
  <c r="AJ203" i="11"/>
  <c r="U51" i="72" a="1"/>
  <c r="D71" i="72" a="1"/>
  <c r="D71" i="72" l="1"/>
  <c r="AO94" i="16"/>
  <c r="L135" i="71"/>
  <c r="U51" i="72"/>
  <c r="V51" i="72" s="1"/>
  <c r="AL203" i="11"/>
  <c r="AK203" i="11"/>
  <c r="AN203" i="11" s="1"/>
  <c r="AJ204" i="11"/>
  <c r="D70" i="72" a="1"/>
  <c r="M135" i="71" a="1"/>
  <c r="D70" i="72" l="1"/>
  <c r="AO93" i="16"/>
  <c r="M135" i="71"/>
  <c r="N135" i="71" s="1"/>
  <c r="S51" i="72"/>
  <c r="T52" i="72" s="1"/>
  <c r="AK204" i="11"/>
  <c r="AN204" i="11" s="1"/>
  <c r="AL204" i="11"/>
  <c r="AJ205" i="11"/>
  <c r="D69" i="72" a="1"/>
  <c r="D69" i="72" l="1"/>
  <c r="AO92" i="16"/>
  <c r="K135" i="71"/>
  <c r="AK205" i="11"/>
  <c r="AN205" i="11" s="1"/>
  <c r="AL205" i="11"/>
  <c r="AJ206" i="11"/>
  <c r="D68" i="72" a="1"/>
  <c r="U52" i="72" a="1"/>
  <c r="D68" i="72" l="1"/>
  <c r="AO91" i="16"/>
  <c r="L136" i="71"/>
  <c r="U52" i="72"/>
  <c r="V52" i="72" s="1"/>
  <c r="AL206" i="11"/>
  <c r="AK206" i="11"/>
  <c r="AN206" i="11" s="1"/>
  <c r="AJ207" i="11"/>
  <c r="D67" i="72" a="1"/>
  <c r="M136" i="71" a="1"/>
  <c r="D67" i="72" l="1"/>
  <c r="AO90" i="16"/>
  <c r="M136" i="71"/>
  <c r="N136" i="71" s="1"/>
  <c r="S52" i="72"/>
  <c r="T53" i="72" s="1"/>
  <c r="AK207" i="11"/>
  <c r="AN207" i="11" s="1"/>
  <c r="AL207" i="11"/>
  <c r="AJ208" i="11"/>
  <c r="D66" i="72" a="1"/>
  <c r="D66" i="72" l="1"/>
  <c r="AO89" i="16"/>
  <c r="K136" i="71"/>
  <c r="AL208" i="11"/>
  <c r="AK208" i="11"/>
  <c r="AN208" i="11" s="1"/>
  <c r="AJ209" i="11"/>
  <c r="U53" i="72" a="1"/>
  <c r="D65" i="72" a="1"/>
  <c r="D65" i="72" l="1"/>
  <c r="AO88" i="16"/>
  <c r="L137" i="71"/>
  <c r="U53" i="72"/>
  <c r="V53" i="72" s="1"/>
  <c r="AL209" i="11"/>
  <c r="AK209" i="11"/>
  <c r="AN209" i="11" s="1"/>
  <c r="AJ210" i="11"/>
  <c r="D64" i="72" a="1"/>
  <c r="M137" i="71" a="1"/>
  <c r="D64" i="72" l="1"/>
  <c r="AO87" i="16"/>
  <c r="M137" i="71"/>
  <c r="N137" i="71" s="1"/>
  <c r="S53" i="72"/>
  <c r="T54" i="72" s="1"/>
  <c r="AK210" i="11"/>
  <c r="AN210" i="11" s="1"/>
  <c r="AL210" i="11"/>
  <c r="AJ211" i="11"/>
  <c r="D63" i="72" a="1"/>
  <c r="D63" i="72" l="1"/>
  <c r="AO86" i="16"/>
  <c r="K137" i="71"/>
  <c r="AL211" i="11"/>
  <c r="AK211" i="11"/>
  <c r="AN211" i="11" s="1"/>
  <c r="AJ212" i="11"/>
  <c r="U54" i="72" a="1"/>
  <c r="D62" i="72" a="1"/>
  <c r="D62" i="72" l="1"/>
  <c r="AO85" i="16"/>
  <c r="L138" i="71"/>
  <c r="U54" i="72"/>
  <c r="V54" i="72" s="1"/>
  <c r="AL212" i="11"/>
  <c r="AK212" i="11"/>
  <c r="AN212" i="11" s="1"/>
  <c r="AJ213" i="11"/>
  <c r="D61" i="72" a="1"/>
  <c r="M138" i="71" a="1"/>
  <c r="D61" i="72" l="1"/>
  <c r="AO84" i="16"/>
  <c r="M138" i="71"/>
  <c r="N138" i="71" s="1"/>
  <c r="S54" i="72"/>
  <c r="T55" i="72" s="1"/>
  <c r="AL213" i="11"/>
  <c r="AK213" i="11"/>
  <c r="AN213" i="11" s="1"/>
  <c r="AJ214" i="11"/>
  <c r="D60" i="72" a="1"/>
  <c r="D60" i="72" l="1"/>
  <c r="AO83" i="16"/>
  <c r="K138" i="71"/>
  <c r="AL214" i="11"/>
  <c r="AK214" i="11"/>
  <c r="AN214" i="11" s="1"/>
  <c r="AJ215" i="11"/>
  <c r="D59" i="72" a="1"/>
  <c r="U55" i="72" a="1"/>
  <c r="D59" i="72" l="1"/>
  <c r="AO82" i="16"/>
  <c r="L139" i="71"/>
  <c r="U55" i="72"/>
  <c r="V55" i="72" s="1"/>
  <c r="AL215" i="11"/>
  <c r="AK215" i="11"/>
  <c r="AN215" i="11" s="1"/>
  <c r="AJ216" i="11"/>
  <c r="D58" i="72" a="1"/>
  <c r="M139" i="71" a="1"/>
  <c r="D58" i="72" l="1"/>
  <c r="AO81" i="16"/>
  <c r="M139" i="71"/>
  <c r="N139" i="71" s="1"/>
  <c r="S55" i="72"/>
  <c r="T56" i="72" s="1"/>
  <c r="AL216" i="11"/>
  <c r="AK216" i="11"/>
  <c r="AN216" i="11" s="1"/>
  <c r="AJ217" i="11"/>
  <c r="D57" i="72" a="1"/>
  <c r="D57" i="72" l="1"/>
  <c r="AO80" i="16"/>
  <c r="K139" i="71"/>
  <c r="AL217" i="11"/>
  <c r="AK217" i="11"/>
  <c r="AN217" i="11" s="1"/>
  <c r="AJ218" i="11"/>
  <c r="D56" i="72" a="1"/>
  <c r="U56" i="72" a="1"/>
  <c r="D56" i="72" l="1"/>
  <c r="AO79" i="16"/>
  <c r="L140" i="71"/>
  <c r="U56" i="72"/>
  <c r="V56" i="72" s="1"/>
  <c r="AL218" i="11"/>
  <c r="AK218" i="11"/>
  <c r="AN218" i="11" s="1"/>
  <c r="AJ219" i="11"/>
  <c r="D55" i="72" a="1"/>
  <c r="M140" i="71" a="1"/>
  <c r="D55" i="72" l="1"/>
  <c r="AO78" i="16"/>
  <c r="M140" i="71"/>
  <c r="N140" i="71" s="1"/>
  <c r="S56" i="72"/>
  <c r="T57" i="72" s="1"/>
  <c r="AL219" i="11"/>
  <c r="AK219" i="11"/>
  <c r="AN219" i="11" s="1"/>
  <c r="AJ220" i="11"/>
  <c r="D54" i="72" a="1"/>
  <c r="D54" i="72" l="1"/>
  <c r="AO77" i="16"/>
  <c r="K140" i="71"/>
  <c r="AK220" i="11"/>
  <c r="AN220" i="11" s="1"/>
  <c r="AL220" i="11"/>
  <c r="AJ221" i="11"/>
  <c r="D53" i="72" a="1"/>
  <c r="U57" i="72" a="1"/>
  <c r="D53" i="72" l="1"/>
  <c r="AO76" i="16"/>
  <c r="L141" i="71"/>
  <c r="U57" i="72"/>
  <c r="V57" i="72" s="1"/>
  <c r="AK221" i="11"/>
  <c r="AN221" i="11" s="1"/>
  <c r="AL221" i="11"/>
  <c r="AJ222" i="11"/>
  <c r="D52" i="72" a="1"/>
  <c r="M141" i="71" a="1"/>
  <c r="D52" i="72" l="1"/>
  <c r="AO75" i="16"/>
  <c r="M141" i="71"/>
  <c r="N141" i="71" s="1"/>
  <c r="S57" i="72"/>
  <c r="T58" i="72" s="1"/>
  <c r="AL222" i="11"/>
  <c r="AK222" i="11"/>
  <c r="AN222" i="11" s="1"/>
  <c r="AJ223" i="11"/>
  <c r="D51" i="72" a="1"/>
  <c r="D51" i="72" l="1"/>
  <c r="AO74" i="16"/>
  <c r="K141" i="71"/>
  <c r="AL223" i="11"/>
  <c r="AJ224" i="11"/>
  <c r="U58" i="72" a="1"/>
  <c r="D50" i="72" a="1"/>
  <c r="D50" i="72" l="1"/>
  <c r="AO73" i="16"/>
  <c r="L142" i="71"/>
  <c r="U58" i="72"/>
  <c r="V58" i="72" s="1"/>
  <c r="AL224" i="11"/>
  <c r="AJ225" i="11"/>
  <c r="D49" i="72" a="1"/>
  <c r="M142" i="71" a="1"/>
  <c r="D49" i="72" l="1"/>
  <c r="AO72" i="16"/>
  <c r="M142" i="71"/>
  <c r="N142" i="71" s="1"/>
  <c r="S58" i="72"/>
  <c r="T59" i="72" s="1"/>
  <c r="AL225" i="11"/>
  <c r="AK225" i="11"/>
  <c r="AJ226" i="11"/>
  <c r="D48" i="72" a="1"/>
  <c r="D48" i="72" l="1"/>
  <c r="AO71" i="16"/>
  <c r="K142" i="71"/>
  <c r="AL226" i="11"/>
  <c r="AK226" i="11"/>
  <c r="AJ227" i="11"/>
  <c r="U59" i="72" a="1"/>
  <c r="D47" i="72" a="1"/>
  <c r="D47" i="72" l="1"/>
  <c r="AO70" i="16"/>
  <c r="L143" i="71"/>
  <c r="U59" i="72"/>
  <c r="V59" i="72" s="1"/>
  <c r="AL227" i="11"/>
  <c r="AK227" i="11"/>
  <c r="AJ228" i="11"/>
  <c r="D46" i="72" a="1"/>
  <c r="M143" i="71" a="1"/>
  <c r="D46" i="72" l="1"/>
  <c r="AO69" i="16"/>
  <c r="M143" i="71"/>
  <c r="N143" i="71" s="1"/>
  <c r="S59" i="72"/>
  <c r="T60" i="72" s="1"/>
  <c r="AL228" i="11"/>
  <c r="AK228" i="11"/>
  <c r="AJ229" i="11"/>
  <c r="D45" i="72" a="1"/>
  <c r="D45" i="72" l="1"/>
  <c r="AO68" i="16"/>
  <c r="K143" i="71"/>
  <c r="AK229" i="11"/>
  <c r="AL229" i="11"/>
  <c r="AJ230" i="11"/>
  <c r="U60" i="72" a="1"/>
  <c r="D44" i="72" a="1"/>
  <c r="D44" i="72" l="1"/>
  <c r="AO67" i="16"/>
  <c r="L144" i="71"/>
  <c r="U60" i="72"/>
  <c r="V60" i="72" s="1"/>
  <c r="AL230" i="11"/>
  <c r="AK230" i="11"/>
  <c r="AJ231" i="11"/>
  <c r="D43" i="72" a="1"/>
  <c r="M144" i="71" a="1"/>
  <c r="D43" i="72" l="1"/>
  <c r="AO66" i="16"/>
  <c r="M144" i="71"/>
  <c r="N144" i="71" s="1"/>
  <c r="S60" i="72"/>
  <c r="T61" i="72" s="1"/>
  <c r="AK231" i="11"/>
  <c r="AL231" i="11"/>
  <c r="AJ232" i="11"/>
  <c r="D42" i="72" a="1"/>
  <c r="D42" i="72" l="1"/>
  <c r="AO65" i="16"/>
  <c r="K144" i="71"/>
  <c r="AL232" i="11"/>
  <c r="AK232" i="11"/>
  <c r="AJ233" i="11"/>
  <c r="U61" i="72" a="1"/>
  <c r="D41" i="72" a="1"/>
  <c r="D41" i="72" l="1"/>
  <c r="AO64" i="16"/>
  <c r="L145" i="71"/>
  <c r="U61" i="72"/>
  <c r="V61" i="72" s="1"/>
  <c r="AL233" i="11"/>
  <c r="AK233" i="11"/>
  <c r="AJ234" i="11"/>
  <c r="D40" i="72" a="1"/>
  <c r="M145" i="71" a="1"/>
  <c r="D40" i="72" l="1"/>
  <c r="AO63" i="16"/>
  <c r="M145" i="71"/>
  <c r="N145" i="71" s="1"/>
  <c r="S61" i="72"/>
  <c r="T62" i="72" s="1"/>
  <c r="AL234" i="11"/>
  <c r="AK234" i="11"/>
  <c r="AJ235" i="11"/>
  <c r="D39" i="72" a="1"/>
  <c r="D39" i="72" l="1"/>
  <c r="AO62" i="16"/>
  <c r="K145" i="71"/>
  <c r="AL235" i="11"/>
  <c r="AK235" i="11"/>
  <c r="AJ236" i="11"/>
  <c r="U62" i="72" a="1"/>
  <c r="D38" i="72" a="1"/>
  <c r="D38" i="72" l="1"/>
  <c r="AO61" i="16"/>
  <c r="L146" i="71"/>
  <c r="U62" i="72"/>
  <c r="V62" i="72" s="1"/>
  <c r="AK236" i="11"/>
  <c r="AL236" i="11"/>
  <c r="AJ237" i="11"/>
  <c r="D37" i="72" a="1"/>
  <c r="M146" i="71" a="1"/>
  <c r="D37" i="72" l="1"/>
  <c r="AO60" i="16"/>
  <c r="M146" i="71"/>
  <c r="N146" i="71" s="1"/>
  <c r="S62" i="72"/>
  <c r="T63" i="72" s="1"/>
  <c r="AL237" i="11"/>
  <c r="AK237" i="11"/>
  <c r="AJ238" i="11"/>
  <c r="D36" i="72" a="1"/>
  <c r="D36" i="72" l="1"/>
  <c r="AO59" i="16"/>
  <c r="K146" i="71"/>
  <c r="AL238" i="11"/>
  <c r="AK238" i="11"/>
  <c r="AJ239" i="11"/>
  <c r="D35" i="72" a="1"/>
  <c r="U63" i="72" a="1"/>
  <c r="D35" i="72" l="1"/>
  <c r="AO58" i="16"/>
  <c r="L147" i="71"/>
  <c r="U63" i="72"/>
  <c r="V63" i="72" s="1"/>
  <c r="AK239" i="11"/>
  <c r="AL239" i="11"/>
  <c r="AJ240" i="11"/>
  <c r="D34" i="72" a="1"/>
  <c r="M147" i="71" a="1"/>
  <c r="D34" i="72" l="1"/>
  <c r="AO57" i="16"/>
  <c r="M147" i="71"/>
  <c r="N147" i="71" s="1"/>
  <c r="S63" i="72"/>
  <c r="T64" i="72" s="1"/>
  <c r="AL240" i="11"/>
  <c r="AK240" i="11"/>
  <c r="AJ241" i="11"/>
  <c r="D33" i="72" a="1"/>
  <c r="D33" i="72" l="1"/>
  <c r="AO56" i="16"/>
  <c r="K147" i="71"/>
  <c r="AL241" i="11"/>
  <c r="AK241" i="11"/>
  <c r="AJ242" i="11"/>
  <c r="D32" i="72" a="1"/>
  <c r="U64" i="72" a="1"/>
  <c r="D32" i="72" l="1"/>
  <c r="AO55" i="16"/>
  <c r="L148" i="71"/>
  <c r="U64" i="72"/>
  <c r="V64" i="72" s="1"/>
  <c r="AL242" i="11"/>
  <c r="AK242" i="11"/>
  <c r="AJ243" i="11"/>
  <c r="D31" i="72" a="1"/>
  <c r="M148" i="71" a="1"/>
  <c r="D31" i="72" l="1"/>
  <c r="AO54" i="16"/>
  <c r="M148" i="71"/>
  <c r="N148" i="71" s="1"/>
  <c r="S64" i="72"/>
  <c r="T65" i="72" s="1"/>
  <c r="AL243" i="11"/>
  <c r="AK243" i="11"/>
  <c r="AJ244" i="11"/>
  <c r="D30" i="72" a="1"/>
  <c r="D30" i="72" l="1"/>
  <c r="AO53" i="16"/>
  <c r="K148" i="71"/>
  <c r="AL244" i="11"/>
  <c r="AK244" i="11"/>
  <c r="AJ245" i="11"/>
  <c r="D29" i="72" a="1"/>
  <c r="U65" i="72" a="1"/>
  <c r="D29" i="72" l="1"/>
  <c r="AO52" i="16"/>
  <c r="L149" i="71"/>
  <c r="U65" i="72"/>
  <c r="V65" i="72" s="1"/>
  <c r="AL245" i="11"/>
  <c r="AK245" i="11"/>
  <c r="AJ246" i="11"/>
  <c r="D28" i="72" a="1"/>
  <c r="M149" i="71" a="1"/>
  <c r="D28" i="72" l="1"/>
  <c r="AO51" i="16"/>
  <c r="M149" i="71"/>
  <c r="N149" i="71" s="1"/>
  <c r="S65" i="72"/>
  <c r="T66" i="72" s="1"/>
  <c r="AL246" i="11"/>
  <c r="AK246" i="11"/>
  <c r="AJ247" i="11"/>
  <c r="D27" i="72" a="1"/>
  <c r="D27" i="72" l="1"/>
  <c r="AO50" i="16"/>
  <c r="K149" i="71"/>
  <c r="AL247" i="11"/>
  <c r="AK247" i="11"/>
  <c r="AJ248" i="11"/>
  <c r="U66" i="72" a="1"/>
  <c r="D26" i="72" a="1"/>
  <c r="D26" i="72" l="1"/>
  <c r="AO49" i="16"/>
  <c r="L150" i="71"/>
  <c r="U66" i="72"/>
  <c r="V66" i="72" s="1"/>
  <c r="AL248" i="11"/>
  <c r="AK248" i="11"/>
  <c r="AJ249" i="11"/>
  <c r="D25" i="72" a="1"/>
  <c r="M150" i="71" a="1"/>
  <c r="D25" i="72" l="1"/>
  <c r="AO48" i="16"/>
  <c r="M150" i="71"/>
  <c r="N150" i="71" s="1"/>
  <c r="S66" i="72"/>
  <c r="T67" i="72" s="1"/>
  <c r="AL249" i="11"/>
  <c r="AK249" i="11"/>
  <c r="AJ250" i="11"/>
  <c r="D24" i="72" a="1"/>
  <c r="D24" i="72" l="1"/>
  <c r="AO47" i="16"/>
  <c r="K150" i="71"/>
  <c r="AL250" i="11"/>
  <c r="AK250" i="11"/>
  <c r="AJ251" i="11"/>
  <c r="D23" i="72" a="1"/>
  <c r="U67" i="72" a="1"/>
  <c r="D23" i="72" l="1"/>
  <c r="AO46" i="16"/>
  <c r="L151" i="71"/>
  <c r="U67" i="72"/>
  <c r="V67" i="72" s="1"/>
  <c r="AL251" i="11"/>
  <c r="AK251" i="11"/>
  <c r="AJ252" i="11"/>
  <c r="D22" i="72" a="1"/>
  <c r="M151" i="71" a="1"/>
  <c r="D22" i="72" l="1"/>
  <c r="AO45" i="16"/>
  <c r="M151" i="71"/>
  <c r="N151" i="71" s="1"/>
  <c r="S67" i="72"/>
  <c r="T68" i="72" s="1"/>
  <c r="AK252" i="11"/>
  <c r="AL252" i="11"/>
  <c r="AJ253" i="11"/>
  <c r="D21" i="72" a="1"/>
  <c r="D21" i="72" l="1"/>
  <c r="AO44" i="16"/>
  <c r="K151" i="71"/>
  <c r="AL253" i="11"/>
  <c r="AK253" i="11"/>
  <c r="AJ254" i="11"/>
  <c r="U68" i="72" a="1"/>
  <c r="D20" i="72" a="1"/>
  <c r="D20" i="72" l="1"/>
  <c r="AO43" i="16"/>
  <c r="L152" i="71"/>
  <c r="U68" i="72"/>
  <c r="V68" i="72" s="1"/>
  <c r="AL254" i="11"/>
  <c r="AJ255" i="11"/>
  <c r="M152" i="71" a="1"/>
  <c r="D19" i="72" a="1"/>
  <c r="D19" i="72" l="1"/>
  <c r="AO42" i="16"/>
  <c r="M152" i="71"/>
  <c r="N152" i="71" s="1"/>
  <c r="S68" i="72"/>
  <c r="T69" i="72" s="1"/>
  <c r="AL255" i="11"/>
  <c r="AO255" i="11" s="1"/>
  <c r="AO254" i="11" s="1"/>
  <c r="AO253" i="11" s="1"/>
  <c r="AO252" i="11" s="1"/>
  <c r="AO251" i="11" s="1"/>
  <c r="AO250" i="11" s="1"/>
  <c r="AO249" i="11" s="1"/>
  <c r="AO248" i="11" s="1"/>
  <c r="AO247" i="11" s="1"/>
  <c r="AO246" i="11" s="1"/>
  <c r="AO245" i="11" s="1"/>
  <c r="AO244" i="11" s="1"/>
  <c r="AO243" i="11" s="1"/>
  <c r="AO242" i="11" s="1"/>
  <c r="AO241" i="11" s="1"/>
  <c r="AO240" i="11" s="1"/>
  <c r="AO239" i="11" s="1"/>
  <c r="AO238" i="11" s="1"/>
  <c r="AO237" i="11" s="1"/>
  <c r="AO236" i="11" s="1"/>
  <c r="AO235" i="11" s="1"/>
  <c r="AO234" i="11" s="1"/>
  <c r="AO233" i="11" s="1"/>
  <c r="AO232" i="11" s="1"/>
  <c r="AO231" i="11" s="1"/>
  <c r="AO230" i="11" s="1"/>
  <c r="AO229" i="11" s="1"/>
  <c r="AO228" i="11" s="1"/>
  <c r="AO227" i="11" s="1"/>
  <c r="AO226" i="11" s="1"/>
  <c r="AO225" i="11" s="1"/>
  <c r="AO224" i="11" s="1"/>
  <c r="AO223" i="11" s="1"/>
  <c r="AO222" i="11" s="1"/>
  <c r="AO221" i="11" s="1"/>
  <c r="AO220" i="11" s="1"/>
  <c r="AO219" i="11" s="1"/>
  <c r="AO218" i="11" s="1"/>
  <c r="AO217" i="11" s="1"/>
  <c r="AO216" i="11" s="1"/>
  <c r="AO215" i="11" s="1"/>
  <c r="AO214" i="11" s="1"/>
  <c r="AO213" i="11" s="1"/>
  <c r="AO212" i="11" s="1"/>
  <c r="AO211" i="11" s="1"/>
  <c r="AO210" i="11" s="1"/>
  <c r="AO209" i="11" s="1"/>
  <c r="AO208" i="11" s="1"/>
  <c r="AO207" i="11" s="1"/>
  <c r="AO206" i="11" s="1"/>
  <c r="AO205" i="11" s="1"/>
  <c r="AO204" i="11" s="1"/>
  <c r="AO203" i="11" s="1"/>
  <c r="AO202" i="11" s="1"/>
  <c r="AO201" i="11" s="1"/>
  <c r="AO200" i="11" s="1"/>
  <c r="AO199" i="11" s="1"/>
  <c r="AO198" i="11" s="1"/>
  <c r="AO197" i="11" s="1"/>
  <c r="AO196" i="11" s="1"/>
  <c r="AO195" i="11" s="1"/>
  <c r="AJ256" i="11"/>
  <c r="AN256" i="11" s="1"/>
  <c r="D18" i="72" a="1"/>
  <c r="D18" i="72" l="1"/>
  <c r="K152" i="71"/>
  <c r="AL256" i="11"/>
  <c r="AO256" i="11" s="1"/>
  <c r="AK256" i="11"/>
  <c r="AJ257" i="11"/>
  <c r="AN257" i="11" s="1"/>
  <c r="U69" i="72" a="1"/>
  <c r="L153" i="71" l="1"/>
  <c r="U69" i="72"/>
  <c r="V69" i="72" s="1"/>
  <c r="AL257" i="11"/>
  <c r="AO257" i="11" s="1"/>
  <c r="AK257" i="11"/>
  <c r="AJ258" i="11"/>
  <c r="AN258" i="11" s="1"/>
  <c r="M153" i="71" a="1"/>
  <c r="M153" i="71" l="1"/>
  <c r="N153" i="71" s="1"/>
  <c r="S69" i="72"/>
  <c r="T70" i="72" s="1"/>
  <c r="AL258" i="11"/>
  <c r="AO258" i="11" s="1"/>
  <c r="AK258" i="11"/>
  <c r="AJ259" i="11"/>
  <c r="AN259" i="11" s="1"/>
  <c r="K153" i="71" l="1"/>
  <c r="AL259" i="11"/>
  <c r="AO259" i="11" s="1"/>
  <c r="AK259" i="11"/>
  <c r="AJ260" i="11"/>
  <c r="AN260" i="11" s="1"/>
  <c r="U70" i="72" a="1"/>
  <c r="L154" i="71" l="1"/>
  <c r="U70" i="72"/>
  <c r="V70" i="72" s="1"/>
  <c r="AK260" i="11"/>
  <c r="AL260" i="11"/>
  <c r="AO260" i="11" s="1"/>
  <c r="AJ261" i="11"/>
  <c r="AN261" i="11" s="1"/>
  <c r="M154" i="71" a="1"/>
  <c r="M154" i="71" l="1"/>
  <c r="N154" i="71" s="1"/>
  <c r="S70" i="72"/>
  <c r="T71" i="72" s="1"/>
  <c r="AL261" i="11"/>
  <c r="AO261" i="11" s="1"/>
  <c r="AK261" i="11"/>
  <c r="AJ262" i="11"/>
  <c r="AN262" i="11" s="1"/>
  <c r="K154" i="71" l="1"/>
  <c r="AL262" i="11"/>
  <c r="AO262" i="11" s="1"/>
  <c r="AK262" i="11"/>
  <c r="AJ263" i="11"/>
  <c r="AN263" i="11" s="1"/>
  <c r="U71" i="72" a="1"/>
  <c r="L155" i="71" l="1"/>
  <c r="U71" i="72"/>
  <c r="V71" i="72" s="1"/>
  <c r="AL263" i="11"/>
  <c r="AO263" i="11" s="1"/>
  <c r="AK263" i="11"/>
  <c r="AJ264" i="11"/>
  <c r="AN264" i="11" s="1"/>
  <c r="M155" i="71" a="1"/>
  <c r="M155" i="71" l="1"/>
  <c r="N155" i="71" s="1"/>
  <c r="S71" i="72"/>
  <c r="T72" i="72" s="1"/>
  <c r="AL264" i="11"/>
  <c r="AO264" i="11" s="1"/>
  <c r="AK264" i="11"/>
  <c r="AJ265" i="11"/>
  <c r="AN265" i="11" s="1"/>
  <c r="K155" i="71" l="1"/>
  <c r="AL265" i="11"/>
  <c r="AO265" i="11" s="1"/>
  <c r="AK265" i="11"/>
  <c r="AJ266" i="11"/>
  <c r="AN266" i="11" s="1"/>
  <c r="U72" i="72" a="1"/>
  <c r="L156" i="71" l="1"/>
  <c r="U72" i="72"/>
  <c r="V72" i="72" s="1"/>
  <c r="AL266" i="11"/>
  <c r="AO266" i="11" s="1"/>
  <c r="AK266" i="11"/>
  <c r="AJ267" i="11"/>
  <c r="AN267" i="11" s="1"/>
  <c r="M156" i="71" a="1"/>
  <c r="M156" i="71" l="1"/>
  <c r="N156" i="71" s="1"/>
  <c r="S72" i="72"/>
  <c r="T73" i="72" s="1"/>
  <c r="AL267" i="11"/>
  <c r="AO267" i="11" s="1"/>
  <c r="AK267" i="11"/>
  <c r="AJ268" i="11"/>
  <c r="AN268" i="11" s="1"/>
  <c r="K156" i="71" l="1"/>
  <c r="AK268" i="11"/>
  <c r="AL268" i="11"/>
  <c r="AO268" i="11" s="1"/>
  <c r="AJ269" i="11"/>
  <c r="AN269" i="11" s="1"/>
  <c r="U73" i="72" a="1"/>
  <c r="L157" i="71" l="1"/>
  <c r="U73" i="72"/>
  <c r="V73" i="72" s="1"/>
  <c r="AL269" i="11"/>
  <c r="AO269" i="11" s="1"/>
  <c r="AK269" i="11"/>
  <c r="AJ270" i="11"/>
  <c r="AN270" i="11" s="1"/>
  <c r="M157" i="71" a="1"/>
  <c r="M157" i="71" l="1"/>
  <c r="N157" i="71" s="1"/>
  <c r="S73" i="72"/>
  <c r="T74" i="72" s="1"/>
  <c r="AL270" i="11"/>
  <c r="AO270" i="11" s="1"/>
  <c r="AK270" i="11"/>
  <c r="AJ271" i="11"/>
  <c r="AN271" i="11" s="1"/>
  <c r="K157" i="71" l="1"/>
  <c r="AK271" i="11"/>
  <c r="AL271" i="11"/>
  <c r="AO271" i="11" s="1"/>
  <c r="AJ272" i="11"/>
  <c r="AN272" i="11" s="1"/>
  <c r="U74" i="72" a="1"/>
  <c r="L158" i="71" l="1"/>
  <c r="U74" i="72"/>
  <c r="V74" i="72" s="1"/>
  <c r="AK272" i="11"/>
  <c r="AL272" i="11"/>
  <c r="AO272" i="11" s="1"/>
  <c r="AJ273" i="11"/>
  <c r="AN273" i="11" s="1"/>
  <c r="M158" i="71" a="1"/>
  <c r="M158" i="71" l="1"/>
  <c r="N158" i="71" s="1"/>
  <c r="S74" i="72"/>
  <c r="T75" i="72" s="1"/>
  <c r="AL273" i="11"/>
  <c r="AO273" i="11" s="1"/>
  <c r="AK273" i="11"/>
  <c r="AJ274" i="11"/>
  <c r="AN274" i="11" s="1"/>
  <c r="K158" i="71" l="1"/>
  <c r="AL274" i="11"/>
  <c r="AO274" i="11" s="1"/>
  <c r="AK274" i="11"/>
  <c r="AJ275" i="11"/>
  <c r="AN275" i="11" s="1"/>
  <c r="U75" i="72" a="1"/>
  <c r="L159" i="71" l="1"/>
  <c r="U75" i="72"/>
  <c r="V75" i="72" s="1"/>
  <c r="AL275" i="11"/>
  <c r="AO275" i="11" s="1"/>
  <c r="AK275" i="11"/>
  <c r="AJ276" i="11"/>
  <c r="AN276" i="11" s="1"/>
  <c r="M159" i="71" a="1"/>
  <c r="M159" i="71" l="1"/>
  <c r="N159" i="71" s="1"/>
  <c r="S75" i="72"/>
  <c r="T76" i="72" s="1"/>
  <c r="AL276" i="11"/>
  <c r="AO276" i="11" s="1"/>
  <c r="AK276" i="11"/>
  <c r="AJ277" i="11"/>
  <c r="AN277" i="11" s="1"/>
  <c r="K159" i="71" l="1"/>
  <c r="AL277" i="11"/>
  <c r="AO277" i="11" s="1"/>
  <c r="AK277" i="11"/>
  <c r="AJ278" i="11"/>
  <c r="AN278" i="11" s="1"/>
  <c r="U76" i="72" a="1"/>
  <c r="L160" i="71" l="1"/>
  <c r="U76" i="72"/>
  <c r="V76" i="72" s="1"/>
  <c r="AL278" i="11"/>
  <c r="AO278" i="11" s="1"/>
  <c r="AK278" i="11"/>
  <c r="AJ279" i="11"/>
  <c r="AN279" i="11" s="1"/>
  <c r="M160" i="71" a="1"/>
  <c r="M160" i="71" l="1"/>
  <c r="N160" i="71" s="1"/>
  <c r="S76" i="72"/>
  <c r="T77" i="72" s="1"/>
  <c r="AL279" i="11"/>
  <c r="AO279" i="11" s="1"/>
  <c r="AK279" i="11"/>
  <c r="AJ280" i="11"/>
  <c r="AN280" i="11" s="1"/>
  <c r="K160" i="71" l="1"/>
  <c r="AL280" i="11"/>
  <c r="AO280" i="11" s="1"/>
  <c r="AK280" i="11"/>
  <c r="AJ281" i="11"/>
  <c r="AN281" i="11" s="1"/>
  <c r="U77" i="72" a="1"/>
  <c r="L161" i="71" l="1"/>
  <c r="U77" i="72"/>
  <c r="V77" i="72" s="1"/>
  <c r="AL281" i="11"/>
  <c r="AO281" i="11" s="1"/>
  <c r="AK281" i="11"/>
  <c r="AJ282" i="11"/>
  <c r="AN282" i="11" s="1"/>
  <c r="M161" i="71" a="1"/>
  <c r="M161" i="71" l="1"/>
  <c r="N161" i="71" s="1"/>
  <c r="S77" i="72"/>
  <c r="T78" i="72" s="1"/>
  <c r="AL282" i="11"/>
  <c r="AO282" i="11" s="1"/>
  <c r="AK282" i="11"/>
  <c r="AJ283" i="11"/>
  <c r="AN283" i="11" s="1"/>
  <c r="K161" i="71" l="1"/>
  <c r="AL283" i="11"/>
  <c r="AO283" i="11" s="1"/>
  <c r="AK283" i="11"/>
  <c r="AJ284" i="11"/>
  <c r="AN284" i="11" s="1"/>
  <c r="U78" i="72" a="1"/>
  <c r="L162" i="71" l="1"/>
  <c r="U78" i="72"/>
  <c r="V78" i="72" s="1"/>
  <c r="AK284" i="11"/>
  <c r="AL284" i="11"/>
  <c r="AO284" i="11" s="1"/>
  <c r="AJ285" i="11"/>
  <c r="AN285" i="11" s="1"/>
  <c r="M162" i="71" a="1"/>
  <c r="M162" i="71" l="1"/>
  <c r="N162" i="71" s="1"/>
  <c r="S78" i="72"/>
  <c r="T79" i="72" s="1"/>
  <c r="AL285" i="11"/>
  <c r="AO285" i="11" s="1"/>
  <c r="AK285" i="11"/>
  <c r="AJ286" i="11"/>
  <c r="AN286" i="11" s="1"/>
  <c r="K162" i="71" l="1"/>
  <c r="AL286" i="11"/>
  <c r="AO286" i="11" s="1"/>
  <c r="AK286" i="11"/>
  <c r="AJ287" i="11"/>
  <c r="AN287" i="11" s="1"/>
  <c r="U79" i="72" a="1"/>
  <c r="L163" i="71" l="1"/>
  <c r="U79" i="72"/>
  <c r="V79" i="72" s="1"/>
  <c r="AL287" i="11"/>
  <c r="AO287" i="11" s="1"/>
  <c r="AK287" i="11"/>
  <c r="AJ288" i="11"/>
  <c r="AN288" i="11" s="1"/>
  <c r="M163" i="71" a="1"/>
  <c r="M163" i="71" l="1"/>
  <c r="N163" i="71" s="1"/>
  <c r="S79" i="72"/>
  <c r="T80" i="72" s="1"/>
  <c r="AL288" i="11"/>
  <c r="AO288" i="11" s="1"/>
  <c r="AK288" i="11"/>
  <c r="AJ289" i="11"/>
  <c r="AN289" i="11" s="1"/>
  <c r="K163" i="71" l="1"/>
  <c r="AL289" i="11"/>
  <c r="AO289" i="11" s="1"/>
  <c r="AK289" i="11"/>
  <c r="AJ290" i="11"/>
  <c r="AN290" i="11" s="1"/>
  <c r="U80" i="72" a="1"/>
  <c r="L164" i="71" l="1"/>
  <c r="U80" i="72"/>
  <c r="V80" i="72" s="1"/>
  <c r="AL290" i="11"/>
  <c r="AO290" i="11" s="1"/>
  <c r="AK290" i="11"/>
  <c r="AJ291" i="11"/>
  <c r="AN291" i="11" s="1"/>
  <c r="M164" i="71" a="1"/>
  <c r="M164" i="71" l="1"/>
  <c r="N164" i="71" s="1"/>
  <c r="S80" i="72"/>
  <c r="T81" i="72" s="1"/>
  <c r="AL291" i="11"/>
  <c r="AO291" i="11" s="1"/>
  <c r="AK291" i="11"/>
  <c r="AJ292" i="11"/>
  <c r="AN292" i="11" s="1"/>
  <c r="K164" i="71" l="1"/>
  <c r="AL292" i="11"/>
  <c r="AO292" i="11" s="1"/>
  <c r="AK292" i="11"/>
  <c r="AJ293" i="11"/>
  <c r="AN293" i="11" s="1"/>
  <c r="U81" i="72" a="1"/>
  <c r="L165" i="71" l="1"/>
  <c r="U81" i="72"/>
  <c r="V81" i="72" s="1"/>
  <c r="AL293" i="11"/>
  <c r="AO293" i="11" s="1"/>
  <c r="AK293" i="11"/>
  <c r="AJ294" i="11"/>
  <c r="AN294" i="11" s="1"/>
  <c r="M165" i="71" a="1"/>
  <c r="M165" i="71" l="1"/>
  <c r="N165" i="71" s="1"/>
  <c r="S81" i="72"/>
  <c r="T82" i="72" s="1"/>
  <c r="AK294" i="11"/>
  <c r="AL294" i="11"/>
  <c r="AO294" i="11" s="1"/>
  <c r="AJ295" i="11"/>
  <c r="AN295" i="11" s="1"/>
  <c r="K165" i="71" l="1"/>
  <c r="AL295" i="11"/>
  <c r="AO295" i="11" s="1"/>
  <c r="AK295" i="11"/>
  <c r="AJ296" i="11"/>
  <c r="AN296" i="11" s="1"/>
  <c r="U82" i="72" a="1"/>
  <c r="L166" i="71" l="1"/>
  <c r="U82" i="72"/>
  <c r="V82" i="72" s="1"/>
  <c r="AL296" i="11"/>
  <c r="AO296" i="11" s="1"/>
  <c r="AK296" i="11"/>
  <c r="AJ297" i="11"/>
  <c r="AN297" i="11" s="1"/>
  <c r="M166" i="71" a="1"/>
  <c r="M166" i="71" l="1"/>
  <c r="N166" i="71" s="1"/>
  <c r="S82" i="72"/>
  <c r="T83" i="72" s="1"/>
  <c r="AL297" i="11"/>
  <c r="AO297" i="11" s="1"/>
  <c r="AK297" i="11"/>
  <c r="AJ298" i="11"/>
  <c r="AN298" i="11" s="1"/>
  <c r="K166" i="71" l="1"/>
  <c r="AL298" i="11"/>
  <c r="AO298" i="11" s="1"/>
  <c r="AK298" i="11"/>
  <c r="AJ299" i="11"/>
  <c r="AN299" i="11" s="1"/>
  <c r="U83" i="72" a="1"/>
  <c r="L167" i="71" l="1"/>
  <c r="U83" i="72"/>
  <c r="V83" i="72" s="1"/>
  <c r="AL299" i="11"/>
  <c r="AO299" i="11" s="1"/>
  <c r="AK299" i="11"/>
  <c r="AJ300" i="11"/>
  <c r="AN300" i="11" s="1"/>
  <c r="M167" i="71" a="1"/>
  <c r="M167" i="71" l="1"/>
  <c r="N167" i="71" s="1"/>
  <c r="S83" i="72"/>
  <c r="T84" i="72" s="1"/>
  <c r="AK300" i="11"/>
  <c r="AL300" i="11"/>
  <c r="AO300" i="11" s="1"/>
  <c r="AJ301" i="11"/>
  <c r="AN301" i="11" s="1"/>
  <c r="K167" i="71" l="1"/>
  <c r="AL301" i="11"/>
  <c r="AO301" i="11" s="1"/>
  <c r="AK301" i="11"/>
  <c r="AJ302" i="11"/>
  <c r="AN302" i="11" s="1"/>
  <c r="U84" i="72" a="1"/>
  <c r="L168" i="71" l="1"/>
  <c r="U84" i="72"/>
  <c r="V84" i="72" s="1"/>
  <c r="AL302" i="11"/>
  <c r="AO302" i="11" s="1"/>
  <c r="AK302" i="11"/>
  <c r="AJ303" i="11"/>
  <c r="AN303" i="11" s="1"/>
  <c r="M168" i="71" a="1"/>
  <c r="M168" i="71" l="1"/>
  <c r="N168" i="71" s="1"/>
  <c r="S84" i="72"/>
  <c r="T85" i="72" s="1"/>
  <c r="AK303" i="11"/>
  <c r="AL303" i="11"/>
  <c r="AO303" i="11" s="1"/>
  <c r="AJ304" i="11"/>
  <c r="AN304" i="11" s="1"/>
  <c r="K168" i="71" l="1"/>
  <c r="AL304" i="11"/>
  <c r="AO304" i="11" s="1"/>
  <c r="AK304" i="11"/>
  <c r="AJ305" i="11"/>
  <c r="AN305" i="11" s="1"/>
  <c r="U85" i="72" a="1"/>
  <c r="L169" i="71" l="1"/>
  <c r="U85" i="72"/>
  <c r="V85" i="72" s="1"/>
  <c r="AL305" i="11"/>
  <c r="AO305" i="11" s="1"/>
  <c r="AK305" i="11"/>
  <c r="AJ306" i="11"/>
  <c r="AN306" i="11" s="1"/>
  <c r="M169" i="71" a="1"/>
  <c r="M169" i="71" l="1"/>
  <c r="N169" i="71" s="1"/>
  <c r="S85" i="72"/>
  <c r="T86" i="72" s="1"/>
  <c r="AL306" i="11"/>
  <c r="AO306" i="11" s="1"/>
  <c r="AK306" i="11"/>
  <c r="AJ307" i="11"/>
  <c r="AN307" i="11" s="1"/>
  <c r="K169" i="71" l="1"/>
  <c r="AL307" i="11"/>
  <c r="AO307" i="11" s="1"/>
  <c r="AK307" i="11"/>
  <c r="AJ308" i="11"/>
  <c r="AN308" i="11" s="1"/>
  <c r="U86" i="72" a="1"/>
  <c r="U86" i="72" l="1"/>
  <c r="V86" i="72" s="1"/>
  <c r="AK308" i="11"/>
  <c r="AL308" i="11"/>
  <c r="AO308" i="11" s="1"/>
  <c r="AJ309" i="11"/>
  <c r="AN309" i="11" s="1"/>
  <c r="S86" i="72" l="1"/>
  <c r="T87" i="72" s="1"/>
  <c r="AL309" i="11"/>
  <c r="AO309" i="11" s="1"/>
  <c r="AK309" i="11"/>
  <c r="AJ310" i="11"/>
  <c r="AN310" i="11" s="1"/>
  <c r="AL310" i="11" l="1"/>
  <c r="AO310" i="11" s="1"/>
  <c r="AK310" i="11"/>
  <c r="AJ311" i="11"/>
  <c r="AN311" i="11" s="1"/>
  <c r="U87" i="72" a="1"/>
  <c r="U87" i="72" l="1"/>
  <c r="V87" i="72" s="1"/>
  <c r="AL311" i="11"/>
  <c r="AO311" i="11" s="1"/>
  <c r="AK311" i="11"/>
  <c r="AJ312" i="11"/>
  <c r="AN312" i="11" s="1"/>
  <c r="S87" i="72" l="1"/>
  <c r="T88" i="72" s="1"/>
  <c r="AL312" i="11"/>
  <c r="AO312" i="11" s="1"/>
  <c r="AK312" i="11"/>
  <c r="AJ313" i="11"/>
  <c r="AN313" i="11" s="1"/>
  <c r="AL313" i="11" l="1"/>
  <c r="AO313" i="11" s="1"/>
  <c r="AK313" i="11"/>
  <c r="AJ314" i="11"/>
  <c r="AN314" i="11" s="1"/>
  <c r="U88" i="72" a="1"/>
  <c r="U88" i="72" l="1"/>
  <c r="V88" i="72" s="1"/>
  <c r="AL314" i="11"/>
  <c r="AO314" i="11" s="1"/>
  <c r="AK314" i="11"/>
  <c r="AJ315" i="11"/>
  <c r="AN315" i="11" s="1"/>
  <c r="S88" i="72" l="1"/>
  <c r="T89" i="72" s="1"/>
  <c r="AL315" i="11"/>
  <c r="AO315" i="11" s="1"/>
  <c r="AK315" i="11"/>
  <c r="AJ316" i="11"/>
  <c r="AN316" i="11" s="1"/>
  <c r="AL316" i="11" l="1"/>
  <c r="AO316" i="11" s="1"/>
  <c r="AK316" i="11"/>
  <c r="AJ317" i="11"/>
  <c r="AN317" i="11" s="1"/>
  <c r="U89" i="72" a="1"/>
  <c r="U89" i="72" l="1"/>
  <c r="V89" i="72" s="1"/>
  <c r="AL317" i="11"/>
  <c r="AO317" i="11" s="1"/>
  <c r="AK317" i="11"/>
  <c r="AJ318" i="11"/>
  <c r="AN318" i="11" s="1"/>
  <c r="S89" i="72" l="1"/>
  <c r="T90" i="72" s="1"/>
  <c r="AL318" i="11"/>
  <c r="AO318" i="11" s="1"/>
  <c r="AK318" i="11"/>
  <c r="AJ319" i="11"/>
  <c r="AN319" i="11" s="1"/>
  <c r="AL319" i="11" l="1"/>
  <c r="AO319" i="11" s="1"/>
  <c r="AK319" i="11"/>
  <c r="AJ320" i="11"/>
  <c r="AN320" i="11" s="1"/>
  <c r="U90" i="72" a="1"/>
  <c r="U90" i="72" l="1"/>
  <c r="V90" i="72" s="1"/>
  <c r="AL320" i="11"/>
  <c r="AO320" i="11" s="1"/>
  <c r="AK320" i="11"/>
  <c r="AJ321" i="11"/>
  <c r="AN321" i="11" s="1"/>
  <c r="S90" i="72" l="1"/>
  <c r="T91" i="72" s="1"/>
  <c r="AL321" i="11"/>
  <c r="AO321" i="11" s="1"/>
  <c r="AK321" i="11"/>
  <c r="AJ322" i="11"/>
  <c r="AN322" i="11" s="1"/>
  <c r="AL322" i="11" l="1"/>
  <c r="AO322" i="11" s="1"/>
  <c r="AK322" i="11"/>
  <c r="AJ323" i="11"/>
  <c r="AN323" i="11" s="1"/>
  <c r="U91" i="72" a="1"/>
  <c r="U91" i="72" l="1"/>
  <c r="V91" i="72" s="1"/>
  <c r="AL323" i="11"/>
  <c r="AO323" i="11" s="1"/>
  <c r="AK323" i="11"/>
  <c r="AJ324" i="11"/>
  <c r="AN324" i="11" s="1"/>
  <c r="S91" i="72" l="1"/>
  <c r="T92" i="72" s="1"/>
  <c r="AK324" i="11"/>
  <c r="AL324" i="11"/>
  <c r="AO324" i="11" s="1"/>
  <c r="AJ325" i="11"/>
  <c r="AN325" i="11" s="1"/>
  <c r="AL325" i="11" l="1"/>
  <c r="AO325" i="11" s="1"/>
  <c r="AK325" i="11"/>
  <c r="AJ326" i="11"/>
  <c r="AN326" i="11" s="1"/>
  <c r="U92" i="72" a="1"/>
  <c r="U92" i="72" l="1"/>
  <c r="V92" i="72" s="1"/>
  <c r="AL326" i="11"/>
  <c r="AO326" i="11" s="1"/>
  <c r="AK326" i="11"/>
  <c r="AJ327" i="11"/>
  <c r="AN327" i="11" s="1"/>
  <c r="S92" i="72" l="1"/>
  <c r="T93" i="72" s="1"/>
  <c r="AL327" i="11"/>
  <c r="AO327" i="11" s="1"/>
  <c r="AK327" i="11"/>
  <c r="AJ328" i="11"/>
  <c r="AN328" i="11" s="1"/>
  <c r="AL328" i="11" l="1"/>
  <c r="AO328" i="11" s="1"/>
  <c r="AK328" i="11"/>
  <c r="AJ329" i="11"/>
  <c r="AN329" i="11" s="1"/>
  <c r="U93" i="72" a="1"/>
  <c r="U93" i="72" l="1"/>
  <c r="V93" i="72" s="1"/>
  <c r="AL329" i="11"/>
  <c r="AO329" i="11" s="1"/>
  <c r="AK329" i="11"/>
  <c r="AJ330" i="11"/>
  <c r="AN330" i="11" s="1"/>
  <c r="S93" i="72" l="1"/>
  <c r="T94" i="72" s="1"/>
  <c r="AL330" i="11"/>
  <c r="AO330" i="11" s="1"/>
  <c r="AK330" i="11"/>
  <c r="AJ331" i="11"/>
  <c r="AN331" i="11" s="1"/>
  <c r="AL331" i="11" l="1"/>
  <c r="AO331" i="11" s="1"/>
  <c r="AK331" i="11"/>
  <c r="AJ332" i="11"/>
  <c r="AN332" i="11" s="1"/>
  <c r="U94" i="72" a="1"/>
  <c r="U94" i="72" l="1"/>
  <c r="V94" i="72" s="1"/>
  <c r="AK332" i="11"/>
  <c r="AL332" i="11"/>
  <c r="AO332" i="11" s="1"/>
  <c r="AJ333" i="11"/>
  <c r="AN333" i="11" s="1"/>
  <c r="S94" i="72" l="1"/>
  <c r="T95" i="72" s="1"/>
  <c r="AL333" i="11"/>
  <c r="AO333" i="11" s="1"/>
  <c r="AK333" i="11"/>
  <c r="AJ334" i="11"/>
  <c r="AN334" i="11" s="1"/>
  <c r="AL334" i="11" l="1"/>
  <c r="AO334" i="11" s="1"/>
  <c r="AK334" i="11"/>
  <c r="AJ335" i="11"/>
  <c r="AN335" i="11" s="1"/>
  <c r="U95" i="72" a="1"/>
  <c r="U95" i="72" l="1"/>
  <c r="V95" i="72" s="1"/>
  <c r="AK335" i="11"/>
  <c r="AL335" i="11"/>
  <c r="AO335" i="11" s="1"/>
  <c r="AJ336" i="11"/>
  <c r="AN336" i="11" s="1"/>
  <c r="S95" i="72" l="1"/>
  <c r="T96" i="72" s="1"/>
  <c r="AL336" i="11"/>
  <c r="AO336" i="11" s="1"/>
  <c r="AK336" i="11"/>
  <c r="AJ337" i="11"/>
  <c r="AN337" i="11" s="1"/>
  <c r="AL337" i="11" l="1"/>
  <c r="AO337" i="11" s="1"/>
  <c r="AK337" i="11"/>
  <c r="AJ338" i="11"/>
  <c r="AN338" i="11" s="1"/>
  <c r="U96" i="72" a="1"/>
  <c r="U96" i="72" l="1"/>
  <c r="V96" i="72" s="1"/>
  <c r="AL338" i="11"/>
  <c r="AO338" i="11" s="1"/>
  <c r="AK338" i="11"/>
  <c r="AJ339" i="11"/>
  <c r="AN339" i="11" s="1"/>
  <c r="S96" i="72" l="1"/>
  <c r="T97" i="72" s="1"/>
  <c r="AL339" i="11"/>
  <c r="AO339" i="11" s="1"/>
  <c r="AK339" i="11"/>
  <c r="AJ340" i="11"/>
  <c r="AN340" i="11" s="1"/>
  <c r="AK340" i="11" l="1"/>
  <c r="AL340" i="11"/>
  <c r="AO340" i="11" s="1"/>
  <c r="AJ341" i="11"/>
  <c r="AN341" i="11" s="1"/>
  <c r="U97" i="72" a="1"/>
  <c r="U97" i="72" l="1"/>
  <c r="V97" i="72" s="1"/>
  <c r="AL341" i="11"/>
  <c r="AO341" i="11" s="1"/>
  <c r="AK341" i="11"/>
  <c r="AJ342" i="11"/>
  <c r="AN342" i="11" s="1"/>
  <c r="S97" i="72" l="1"/>
  <c r="T98" i="72" s="1"/>
  <c r="AL342" i="11"/>
  <c r="AO342" i="11" s="1"/>
  <c r="AK342" i="11"/>
  <c r="AJ343" i="11"/>
  <c r="AN343" i="11" s="1"/>
  <c r="AK343" i="11" l="1"/>
  <c r="AL343" i="11"/>
  <c r="AO343" i="11" s="1"/>
  <c r="AJ344" i="11"/>
  <c r="AN344" i="11" s="1"/>
  <c r="U98" i="72" a="1"/>
  <c r="U98" i="72" l="1"/>
  <c r="V98" i="72" s="1"/>
  <c r="AL344" i="11"/>
  <c r="AO344" i="11" s="1"/>
  <c r="AK344" i="11"/>
  <c r="AJ345" i="11"/>
  <c r="AN345" i="11" s="1"/>
  <c r="S98" i="72" l="1"/>
  <c r="T99" i="72" s="1"/>
  <c r="AK345" i="11"/>
  <c r="AL345" i="11"/>
  <c r="AO345" i="11" s="1"/>
  <c r="AJ346" i="11"/>
  <c r="AN346" i="11" s="1"/>
  <c r="AL346" i="11" l="1"/>
  <c r="AO346" i="11" s="1"/>
  <c r="AK346" i="11"/>
  <c r="AJ347" i="11"/>
  <c r="AN347" i="11" s="1"/>
  <c r="U99" i="72" a="1"/>
  <c r="U99" i="72" l="1"/>
  <c r="V99" i="72" s="1"/>
  <c r="AL347" i="11"/>
  <c r="AO347" i="11" s="1"/>
  <c r="AK347" i="11"/>
  <c r="AJ348" i="11"/>
  <c r="AN348" i="11" s="1"/>
  <c r="S99" i="72" l="1"/>
  <c r="T100" i="72" s="1"/>
  <c r="AL348" i="11"/>
  <c r="AO348" i="11" s="1"/>
  <c r="AK348" i="11"/>
  <c r="AJ349" i="11"/>
  <c r="AN349" i="11" s="1"/>
  <c r="AL349" i="11" l="1"/>
  <c r="AO349" i="11" s="1"/>
  <c r="AK349" i="11"/>
  <c r="AJ350" i="11"/>
  <c r="AN350" i="11" s="1"/>
  <c r="U100" i="72" a="1"/>
  <c r="U100" i="72" l="1"/>
  <c r="V100" i="72" s="1"/>
  <c r="AL350" i="11"/>
  <c r="AO350" i="11" s="1"/>
  <c r="AK350" i="11"/>
  <c r="AJ351" i="11"/>
  <c r="AN351" i="11" s="1"/>
  <c r="S100" i="72" l="1"/>
  <c r="T101" i="72" s="1"/>
  <c r="AL351" i="11"/>
  <c r="AO351" i="11" s="1"/>
  <c r="AK351" i="11"/>
  <c r="AJ352" i="11"/>
  <c r="AN352" i="11" s="1"/>
  <c r="AL352" i="11" l="1"/>
  <c r="AO352" i="11" s="1"/>
  <c r="AK352" i="11"/>
  <c r="AJ353" i="11"/>
  <c r="AN353" i="11" s="1"/>
  <c r="U101" i="72" a="1"/>
  <c r="U101" i="72" l="1"/>
  <c r="V101" i="72" s="1"/>
  <c r="AL353" i="11"/>
  <c r="AO353" i="11" s="1"/>
  <c r="AK353" i="11"/>
  <c r="AJ354" i="11"/>
  <c r="AN354" i="11" s="1"/>
  <c r="S101" i="72" l="1"/>
  <c r="T102" i="72" s="1"/>
  <c r="AL354" i="11"/>
  <c r="AO354" i="11" s="1"/>
  <c r="AK354" i="11"/>
  <c r="AJ355" i="11"/>
  <c r="AN355" i="11" s="1"/>
  <c r="AL355" i="11" l="1"/>
  <c r="AO355" i="11" s="1"/>
  <c r="AK355" i="11"/>
  <c r="AJ356" i="11"/>
  <c r="AN356" i="11" s="1"/>
  <c r="U102" i="72" a="1"/>
  <c r="K15" i="71" l="1"/>
  <c r="J159" i="27" s="1"/>
  <c r="U102" i="72"/>
  <c r="V102" i="72" s="1"/>
  <c r="AL356" i="11"/>
  <c r="AO356" i="11" s="1"/>
  <c r="AK356" i="11"/>
  <c r="AJ357" i="11"/>
  <c r="AN357" i="11" s="1"/>
  <c r="S102" i="72" l="1"/>
  <c r="T103" i="72" s="1"/>
  <c r="AK357" i="11"/>
  <c r="AL357" i="11"/>
  <c r="AO357" i="11" s="1"/>
  <c r="AJ358" i="11"/>
  <c r="AN358" i="11" s="1"/>
  <c r="AL358" i="11" l="1"/>
  <c r="AO358" i="11" s="1"/>
  <c r="AK358" i="11"/>
  <c r="AJ359" i="11"/>
  <c r="AN359" i="11" s="1"/>
  <c r="U103" i="72" a="1"/>
  <c r="U103" i="72" l="1"/>
  <c r="V103" i="72" s="1"/>
  <c r="AL359" i="11"/>
  <c r="AO359" i="11" s="1"/>
  <c r="AK359" i="11"/>
  <c r="AJ360" i="11"/>
  <c r="AN360" i="11" s="1"/>
  <c r="S103" i="72" l="1"/>
  <c r="T104" i="72" s="1"/>
  <c r="AL360" i="11"/>
  <c r="AO360" i="11" s="1"/>
  <c r="AK360" i="11"/>
  <c r="AJ361" i="11"/>
  <c r="AN361" i="11" s="1"/>
  <c r="AL361" i="11" l="1"/>
  <c r="AO361" i="11" s="1"/>
  <c r="AK361" i="11"/>
  <c r="AJ362" i="11"/>
  <c r="AN362" i="11" s="1"/>
  <c r="U104" i="72" a="1"/>
  <c r="U104" i="72" l="1"/>
  <c r="V104" i="72" s="1"/>
  <c r="AL362" i="11"/>
  <c r="AO362" i="11" s="1"/>
  <c r="AK362" i="11"/>
  <c r="AJ363" i="11"/>
  <c r="AN363" i="11" s="1"/>
  <c r="S104" i="72" l="1"/>
  <c r="T105" i="72" s="1"/>
  <c r="AL363" i="11"/>
  <c r="AO363" i="11" s="1"/>
  <c r="AK363" i="11"/>
  <c r="AJ364" i="11"/>
  <c r="AN364" i="11" s="1"/>
  <c r="AK364" i="11" l="1"/>
  <c r="AL364" i="11"/>
  <c r="AO364" i="11" s="1"/>
  <c r="AJ365" i="11"/>
  <c r="AN365" i="11" s="1"/>
  <c r="U105" i="72" a="1"/>
  <c r="U105" i="72" l="1"/>
  <c r="V105" i="72" s="1"/>
  <c r="AL365" i="11"/>
  <c r="AO365" i="11" s="1"/>
  <c r="AK365" i="11"/>
  <c r="AJ366" i="11"/>
  <c r="AN366" i="11" s="1"/>
  <c r="S105" i="72" l="1"/>
  <c r="T106" i="72" s="1"/>
  <c r="AL366" i="11"/>
  <c r="AO366" i="11" s="1"/>
  <c r="AK366" i="11"/>
  <c r="AJ367" i="11"/>
  <c r="AN367" i="11" s="1"/>
  <c r="AK367" i="11" l="1"/>
  <c r="AL367" i="11"/>
  <c r="AO367" i="11" s="1"/>
  <c r="AJ368" i="11"/>
  <c r="AN368" i="11" s="1"/>
  <c r="U106" i="72" a="1"/>
  <c r="U106" i="72" l="1"/>
  <c r="V106" i="72" s="1"/>
  <c r="AL368" i="11"/>
  <c r="AO368" i="11" s="1"/>
  <c r="AK368" i="11"/>
  <c r="AJ369" i="11"/>
  <c r="AN369" i="11" s="1"/>
  <c r="S106" i="72" l="1"/>
  <c r="T107" i="72" s="1"/>
  <c r="AL369" i="11"/>
  <c r="AO369" i="11" s="1"/>
  <c r="AK369" i="11"/>
  <c r="AJ370" i="11"/>
  <c r="AN370" i="11" s="1"/>
  <c r="AL370" i="11" l="1"/>
  <c r="AO370" i="11" s="1"/>
  <c r="AK370" i="11"/>
  <c r="AJ371" i="11"/>
  <c r="AN371" i="11" s="1"/>
  <c r="U107" i="72" a="1"/>
  <c r="U107" i="72" l="1"/>
  <c r="V107" i="72" s="1"/>
  <c r="AK371" i="11"/>
  <c r="AL371" i="11"/>
  <c r="AO371" i="11" s="1"/>
  <c r="AJ372" i="11"/>
  <c r="AN372" i="11" s="1"/>
  <c r="S107" i="72" l="1"/>
  <c r="T108" i="72" s="1"/>
  <c r="AK372" i="11"/>
  <c r="AL372" i="11"/>
  <c r="AO372" i="11" s="1"/>
  <c r="AJ373" i="11"/>
  <c r="AN373" i="11" s="1"/>
  <c r="AL373" i="11" l="1"/>
  <c r="AO373" i="11" s="1"/>
  <c r="AK373" i="11"/>
  <c r="AJ374" i="11"/>
  <c r="AN374" i="11" s="1"/>
  <c r="U108" i="72" a="1"/>
  <c r="U108" i="72" l="1"/>
  <c r="V108" i="72" s="1"/>
  <c r="AL374" i="11"/>
  <c r="AO374" i="11" s="1"/>
  <c r="AK374" i="11"/>
  <c r="AJ375" i="11"/>
  <c r="AN375" i="11" s="1"/>
  <c r="S108" i="72" l="1"/>
  <c r="T109" i="72" s="1"/>
  <c r="AK375" i="11"/>
  <c r="AL375" i="11"/>
  <c r="AO375" i="11" s="1"/>
  <c r="AJ376" i="11"/>
  <c r="AN376" i="11" s="1"/>
  <c r="AL376" i="11" l="1"/>
  <c r="AO376" i="11" s="1"/>
  <c r="AK376" i="11"/>
  <c r="AJ377" i="11"/>
  <c r="AN377" i="11" s="1"/>
  <c r="U109" i="72" a="1"/>
  <c r="U109" i="72" l="1"/>
  <c r="V109" i="72" s="1"/>
  <c r="AL377" i="11"/>
  <c r="AO377" i="11" s="1"/>
  <c r="AK377" i="11"/>
  <c r="AJ378" i="11"/>
  <c r="AN378" i="11" s="1"/>
  <c r="S109" i="72" l="1"/>
  <c r="T110" i="72" s="1"/>
  <c r="AL378" i="11"/>
  <c r="AO378" i="11" s="1"/>
  <c r="AK378" i="11"/>
  <c r="AJ379" i="11"/>
  <c r="AN379" i="11" s="1"/>
  <c r="AK379" i="11" l="1"/>
  <c r="AL379" i="11"/>
  <c r="AO379" i="11" s="1"/>
  <c r="AJ380" i="11"/>
  <c r="AN380" i="11" s="1"/>
  <c r="U110" i="72" a="1"/>
  <c r="U110" i="72" l="1"/>
  <c r="V110" i="72" s="1"/>
  <c r="AK380" i="11"/>
  <c r="AL380" i="11"/>
  <c r="AO380" i="11" s="1"/>
  <c r="AJ381" i="11"/>
  <c r="AN381" i="11" s="1"/>
  <c r="S110" i="72" l="1"/>
  <c r="T111" i="72" s="1"/>
  <c r="AL381" i="11"/>
  <c r="AO381" i="11" s="1"/>
  <c r="AK381" i="11"/>
  <c r="AJ382" i="11"/>
  <c r="AN382" i="11" s="1"/>
  <c r="AL382" i="11" l="1"/>
  <c r="AO382" i="11" s="1"/>
  <c r="AK382" i="11"/>
  <c r="AJ383" i="11"/>
  <c r="AN383" i="11" s="1"/>
  <c r="U111" i="72" a="1"/>
  <c r="U111" i="72" l="1"/>
  <c r="V111" i="72" s="1"/>
  <c r="AK383" i="11"/>
  <c r="AL383" i="11"/>
  <c r="AO383" i="11" s="1"/>
  <c r="AJ384" i="11"/>
  <c r="AN384" i="11" s="1"/>
  <c r="S111" i="72" l="1"/>
  <c r="T112" i="72" s="1"/>
  <c r="AL384" i="11"/>
  <c r="AO384" i="11" s="1"/>
  <c r="AK384" i="11"/>
  <c r="AJ385" i="11"/>
  <c r="AN385" i="11" s="1"/>
  <c r="AL385" i="11" l="1"/>
  <c r="AO385" i="11" s="1"/>
  <c r="AK385" i="11"/>
  <c r="AJ386" i="11"/>
  <c r="AN386" i="11" s="1"/>
  <c r="U112" i="72" a="1"/>
  <c r="U112" i="72" l="1"/>
  <c r="V112" i="72" s="1"/>
  <c r="AL386" i="11"/>
  <c r="AO386" i="11" s="1"/>
  <c r="AK386" i="11"/>
  <c r="AJ387" i="11"/>
  <c r="AN387" i="11" s="1"/>
  <c r="S112" i="72" l="1"/>
  <c r="T113" i="72" s="1"/>
  <c r="AK387" i="11"/>
  <c r="AL387" i="11"/>
  <c r="AO387" i="11" s="1"/>
  <c r="AJ388" i="11"/>
  <c r="AN388" i="11" s="1"/>
  <c r="AK388" i="11" l="1"/>
  <c r="AL388" i="11"/>
  <c r="AO388" i="11" s="1"/>
  <c r="AJ389" i="11"/>
  <c r="AN389" i="11" s="1"/>
  <c r="U113" i="72" a="1"/>
  <c r="U113" i="72" l="1"/>
  <c r="V113" i="72" s="1"/>
  <c r="AL389" i="11"/>
  <c r="AO389" i="11" s="1"/>
  <c r="AK389" i="11"/>
  <c r="AJ390" i="11"/>
  <c r="AN390" i="11" s="1"/>
  <c r="S113" i="72" l="1"/>
  <c r="T114" i="72" s="1"/>
  <c r="AL390" i="11"/>
  <c r="AO390" i="11" s="1"/>
  <c r="AK390" i="11"/>
  <c r="AJ391" i="11"/>
  <c r="AN391" i="11" s="1"/>
  <c r="AL391" i="11" l="1"/>
  <c r="AO391" i="11" s="1"/>
  <c r="AK391" i="11"/>
  <c r="AJ392" i="11"/>
  <c r="AN392" i="11" s="1"/>
  <c r="U114" i="72" a="1"/>
  <c r="U114" i="72" l="1"/>
  <c r="V114" i="72" s="1"/>
  <c r="AL392" i="11"/>
  <c r="AO392" i="11" s="1"/>
  <c r="AK392" i="11"/>
  <c r="AJ393" i="11"/>
  <c r="AN393" i="11" s="1"/>
  <c r="S114" i="72" l="1"/>
  <c r="T115" i="72" s="1"/>
  <c r="AL393" i="11"/>
  <c r="AO393" i="11" s="1"/>
  <c r="AK393" i="11"/>
  <c r="AJ394" i="11"/>
  <c r="AN394" i="11" s="1"/>
  <c r="AK394" i="11" l="1"/>
  <c r="AL394" i="11"/>
  <c r="AO394" i="11" s="1"/>
  <c r="AJ395" i="11"/>
  <c r="AN395" i="11" s="1"/>
  <c r="U115" i="72" a="1"/>
  <c r="U115" i="72" l="1"/>
  <c r="V115" i="72" s="1"/>
  <c r="AL395" i="11"/>
  <c r="AO395" i="11" s="1"/>
  <c r="AK395" i="11"/>
  <c r="AJ396" i="11"/>
  <c r="AN396" i="11" s="1"/>
  <c r="S115" i="72" l="1"/>
  <c r="T116" i="72" s="1"/>
  <c r="AL396" i="11"/>
  <c r="AO396" i="11" s="1"/>
  <c r="AK396" i="11"/>
  <c r="AJ397" i="11"/>
  <c r="AN397" i="11" s="1"/>
  <c r="AL397" i="11" l="1"/>
  <c r="AO397" i="11" s="1"/>
  <c r="AK397" i="11"/>
  <c r="AJ398" i="11"/>
  <c r="AN398" i="11" s="1"/>
  <c r="U116" i="72" a="1"/>
  <c r="U116" i="72" l="1"/>
  <c r="V116" i="72" s="1"/>
  <c r="AL398" i="11"/>
  <c r="AO398" i="11" s="1"/>
  <c r="AK398" i="11"/>
  <c r="AJ399" i="11"/>
  <c r="AN399" i="11" s="1"/>
  <c r="S116" i="72" l="1"/>
  <c r="T117" i="72" s="1"/>
  <c r="AL399" i="11"/>
  <c r="AO399" i="11" s="1"/>
  <c r="AK399" i="11"/>
  <c r="AJ400" i="11"/>
  <c r="AN400" i="11" s="1"/>
  <c r="AL400" i="11" l="1"/>
  <c r="AO400" i="11" s="1"/>
  <c r="AK400" i="11"/>
  <c r="AJ401" i="11"/>
  <c r="AN401" i="11" s="1"/>
  <c r="U117" i="72" a="1"/>
  <c r="U117" i="72" l="1"/>
  <c r="V117" i="72" s="1"/>
  <c r="AL401" i="11"/>
  <c r="AO401" i="11" s="1"/>
  <c r="AK401" i="11"/>
  <c r="AJ402" i="11"/>
  <c r="AN402" i="11" s="1"/>
  <c r="S117" i="72" l="1"/>
  <c r="T118" i="72" s="1"/>
  <c r="AL402" i="11"/>
  <c r="AO402" i="11" s="1"/>
  <c r="AK402" i="11"/>
  <c r="AJ403" i="11"/>
  <c r="AN403" i="11" s="1"/>
  <c r="AK403" i="11" l="1"/>
  <c r="AL403" i="11"/>
  <c r="AO403" i="11" s="1"/>
  <c r="AJ404" i="11"/>
  <c r="AN404" i="11" s="1"/>
  <c r="U118" i="72" a="1"/>
  <c r="U118" i="72" l="1"/>
  <c r="V118" i="72" s="1"/>
  <c r="AL404" i="11"/>
  <c r="AO404" i="11" s="1"/>
  <c r="AK404" i="11"/>
  <c r="AJ405" i="11"/>
  <c r="AN405" i="11" s="1"/>
  <c r="S118" i="72" l="1"/>
  <c r="T119" i="72" s="1"/>
  <c r="AJ406" i="11"/>
  <c r="AN406" i="11" s="1"/>
  <c r="AK405" i="11"/>
  <c r="AK406" i="11" l="1"/>
  <c r="U119" i="72" a="1"/>
  <c r="U119" i="72" l="1"/>
  <c r="V119" i="72" s="1"/>
  <c r="W3" i="11"/>
  <c r="R3" i="11"/>
  <c r="M3" i="11"/>
  <c r="H3" i="11"/>
  <c r="G3" i="14" a="1"/>
  <c r="H3" i="14" a="1"/>
  <c r="F3" i="14" a="1"/>
  <c r="I3" i="14" a="1"/>
  <c r="C213" i="27" l="1"/>
  <c r="C214" i="27"/>
  <c r="C209" i="27"/>
  <c r="C210" i="27"/>
  <c r="C212" i="27"/>
  <c r="C211" i="27"/>
  <c r="H3" i="29"/>
  <c r="M3" i="29"/>
  <c r="T27" i="11"/>
  <c r="Y27" i="11"/>
  <c r="S119" i="72"/>
  <c r="T120" i="72" s="1"/>
  <c r="O27" i="11"/>
  <c r="W3" i="29"/>
  <c r="D3" i="11"/>
  <c r="D153" i="27" s="1"/>
  <c r="R3" i="29"/>
  <c r="I3" i="14"/>
  <c r="J27" i="11"/>
  <c r="G3" i="14"/>
  <c r="H3" i="14"/>
  <c r="F3" i="14"/>
  <c r="F3" i="33" a="1"/>
  <c r="G3" i="33" a="1"/>
  <c r="B17" i="14" a="1"/>
  <c r="H3" i="33" a="1"/>
  <c r="I3" i="33" a="1"/>
  <c r="D213" i="27" l="1"/>
  <c r="D210" i="27"/>
  <c r="D211" i="27"/>
  <c r="D212" i="27"/>
  <c r="D214" i="27"/>
  <c r="D209" i="27"/>
  <c r="B17" i="14"/>
  <c r="T17" i="14"/>
  <c r="T16" i="14"/>
  <c r="F3" i="33"/>
  <c r="I3" i="33"/>
  <c r="G3" i="33"/>
  <c r="H3" i="33"/>
  <c r="M16" i="14"/>
  <c r="C17" i="33" a="1"/>
  <c r="U120" i="72" a="1"/>
  <c r="D17" i="33" a="1"/>
  <c r="U120" i="72" l="1"/>
  <c r="V120" i="72" s="1"/>
  <c r="D17" i="33"/>
  <c r="C17" i="33"/>
  <c r="F6" i="69"/>
  <c r="G36" i="11"/>
  <c r="G27" i="11"/>
  <c r="G24" i="11"/>
  <c r="G15" i="11"/>
  <c r="S120" i="72" l="1"/>
  <c r="T121" i="72" s="1"/>
  <c r="G17" i="69"/>
  <c r="F16" i="69"/>
  <c r="K16" i="69" s="1"/>
  <c r="E5" i="33"/>
  <c r="A18" i="33"/>
  <c r="H17" i="69" a="1"/>
  <c r="D18" i="33" a="1"/>
  <c r="C18" i="33" a="1"/>
  <c r="L17" i="69" l="1"/>
  <c r="C18" i="33"/>
  <c r="D18" i="33"/>
  <c r="H17" i="69"/>
  <c r="A19" i="33"/>
  <c r="A18" i="14"/>
  <c r="C19" i="33" a="1"/>
  <c r="D19" i="33" a="1"/>
  <c r="B18" i="14" a="1"/>
  <c r="C18" i="14" a="1"/>
  <c r="M17" i="69" a="1"/>
  <c r="U121" i="72" a="1"/>
  <c r="B18" i="14" l="1"/>
  <c r="C18" i="14"/>
  <c r="C19" i="33"/>
  <c r="D19" i="33"/>
  <c r="U121" i="72"/>
  <c r="V121" i="72" s="1"/>
  <c r="M17" i="69"/>
  <c r="N17" i="69" s="1"/>
  <c r="A19" i="14"/>
  <c r="A20" i="33"/>
  <c r="V3" i="11"/>
  <c r="Q3" i="11"/>
  <c r="L3" i="11"/>
  <c r="L3" i="29" s="1"/>
  <c r="G3" i="11"/>
  <c r="I2" i="14" a="1"/>
  <c r="H2" i="14" a="1"/>
  <c r="F2" i="14" a="1"/>
  <c r="C20" i="33" a="1"/>
  <c r="D20" i="33" a="1"/>
  <c r="C19" i="14" a="1"/>
  <c r="B19" i="14" a="1"/>
  <c r="G2" i="14" a="1"/>
  <c r="D20" i="33" l="1"/>
  <c r="C20" i="33"/>
  <c r="B19" i="14"/>
  <c r="C19" i="14"/>
  <c r="G3" i="29"/>
  <c r="H28" i="11"/>
  <c r="J28" i="11" s="1"/>
  <c r="H22" i="11"/>
  <c r="J22" i="11" s="1"/>
  <c r="H35" i="11"/>
  <c r="J35" i="11" s="1"/>
  <c r="H29" i="11"/>
  <c r="J29" i="11" s="1"/>
  <c r="H17" i="11"/>
  <c r="J17" i="11" s="1"/>
  <c r="H30" i="11"/>
  <c r="J30" i="11" s="1"/>
  <c r="H18" i="11"/>
  <c r="J18" i="11" s="1"/>
  <c r="H20" i="11"/>
  <c r="J20" i="11" s="1"/>
  <c r="H21" i="11"/>
  <c r="J21" i="11" s="1"/>
  <c r="H23" i="11"/>
  <c r="J23" i="11" s="1"/>
  <c r="H31" i="11"/>
  <c r="J31" i="11" s="1"/>
  <c r="H19" i="11"/>
  <c r="J19" i="11" s="1"/>
  <c r="H33" i="11"/>
  <c r="J33" i="11" s="1"/>
  <c r="H34" i="11"/>
  <c r="J34" i="11" s="1"/>
  <c r="H32" i="11"/>
  <c r="J32" i="11" s="1"/>
  <c r="M33" i="11"/>
  <c r="O33" i="11" s="1"/>
  <c r="M23" i="11"/>
  <c r="O23" i="11" s="1"/>
  <c r="M32" i="11"/>
  <c r="O32" i="11" s="1"/>
  <c r="M22" i="11"/>
  <c r="O22" i="11" s="1"/>
  <c r="M16" i="11"/>
  <c r="O16" i="11" s="1"/>
  <c r="M31" i="11"/>
  <c r="O31" i="11" s="1"/>
  <c r="M21" i="11"/>
  <c r="O21" i="11" s="1"/>
  <c r="M28" i="11"/>
  <c r="O28" i="11" s="1"/>
  <c r="M17" i="11"/>
  <c r="O17" i="11" s="1"/>
  <c r="M30" i="11"/>
  <c r="O30" i="11" s="1"/>
  <c r="M20" i="11"/>
  <c r="O20" i="11" s="1"/>
  <c r="M35" i="11"/>
  <c r="O35" i="11" s="1"/>
  <c r="M29" i="11"/>
  <c r="O29" i="11" s="1"/>
  <c r="M19" i="11"/>
  <c r="O19" i="11" s="1"/>
  <c r="M18" i="11"/>
  <c r="O18" i="11" s="1"/>
  <c r="M34" i="11"/>
  <c r="O34" i="11" s="1"/>
  <c r="R29" i="11"/>
  <c r="T29" i="11" s="1"/>
  <c r="R19" i="11"/>
  <c r="T19" i="11" s="1"/>
  <c r="R32" i="11"/>
  <c r="T32" i="11" s="1"/>
  <c r="R31" i="11"/>
  <c r="T31" i="11" s="1"/>
  <c r="R28" i="11"/>
  <c r="T28" i="11" s="1"/>
  <c r="R18" i="11"/>
  <c r="T18" i="11" s="1"/>
  <c r="R22" i="11"/>
  <c r="T22" i="11" s="1"/>
  <c r="R35" i="11"/>
  <c r="T35" i="11" s="1"/>
  <c r="R17" i="11"/>
  <c r="T17" i="11" s="1"/>
  <c r="R21" i="11"/>
  <c r="T21" i="11" s="1"/>
  <c r="R30" i="11"/>
  <c r="T30" i="11" s="1"/>
  <c r="R34" i="11"/>
  <c r="T34" i="11" s="1"/>
  <c r="R16" i="11"/>
  <c r="T16" i="11" s="1"/>
  <c r="R20" i="11"/>
  <c r="T20" i="11" s="1"/>
  <c r="R33" i="11"/>
  <c r="T33" i="11" s="1"/>
  <c r="R23" i="11"/>
  <c r="T23" i="11" s="1"/>
  <c r="W33" i="11"/>
  <c r="Y33" i="11" s="1"/>
  <c r="W23" i="11"/>
  <c r="Y23" i="11" s="1"/>
  <c r="W16" i="11"/>
  <c r="Y16" i="11" s="1"/>
  <c r="W32" i="11"/>
  <c r="Y32" i="11" s="1"/>
  <c r="W22" i="11"/>
  <c r="Y22" i="11" s="1"/>
  <c r="W31" i="11"/>
  <c r="Y31" i="11" s="1"/>
  <c r="W21" i="11"/>
  <c r="Y21" i="11" s="1"/>
  <c r="W28" i="11"/>
  <c r="Y28" i="11" s="1"/>
  <c r="W30" i="11"/>
  <c r="Y30" i="11" s="1"/>
  <c r="W20" i="11"/>
  <c r="Y20" i="11" s="1"/>
  <c r="W18" i="11"/>
  <c r="Y18" i="11" s="1"/>
  <c r="W35" i="11"/>
  <c r="Y35" i="11" s="1"/>
  <c r="W29" i="11"/>
  <c r="Y29" i="11" s="1"/>
  <c r="W19" i="11"/>
  <c r="Y19" i="11" s="1"/>
  <c r="W17" i="11"/>
  <c r="Y17" i="11" s="1"/>
  <c r="W34" i="11"/>
  <c r="Y34" i="11" s="1"/>
  <c r="K17" i="69"/>
  <c r="S121" i="72"/>
  <c r="T122" i="72" s="1"/>
  <c r="V3" i="29"/>
  <c r="X4" i="11"/>
  <c r="X12" i="11"/>
  <c r="Y6" i="11"/>
  <c r="X6" i="11"/>
  <c r="Q3" i="29"/>
  <c r="S12" i="11"/>
  <c r="T6" i="11"/>
  <c r="S6" i="11"/>
  <c r="C203" i="27" s="1"/>
  <c r="S4" i="11"/>
  <c r="N6" i="11"/>
  <c r="C197" i="27" s="1"/>
  <c r="N4" i="11"/>
  <c r="N12" i="11"/>
  <c r="O6" i="11"/>
  <c r="I12" i="11"/>
  <c r="I4" i="11"/>
  <c r="J6" i="11"/>
  <c r="H16" i="11"/>
  <c r="I6" i="11"/>
  <c r="C191" i="27" s="1"/>
  <c r="G2" i="14"/>
  <c r="F2" i="14"/>
  <c r="H2" i="14"/>
  <c r="I2" i="14"/>
  <c r="A20" i="14"/>
  <c r="A21" i="33"/>
  <c r="C21" i="33" a="1"/>
  <c r="F2" i="33" a="1"/>
  <c r="B20" i="14" a="1"/>
  <c r="G2" i="33" a="1"/>
  <c r="D21" i="33" a="1"/>
  <c r="H2" i="33" a="1"/>
  <c r="I2" i="33" a="1"/>
  <c r="C20" i="14" a="1"/>
  <c r="D5" i="11" l="1"/>
  <c r="L18" i="69"/>
  <c r="D18" i="11"/>
  <c r="D20" i="11"/>
  <c r="D23" i="11"/>
  <c r="D22" i="11"/>
  <c r="C21" i="33"/>
  <c r="D21" i="33"/>
  <c r="G2" i="33"/>
  <c r="F2" i="33"/>
  <c r="C20" i="14"/>
  <c r="B20" i="14"/>
  <c r="D31" i="11"/>
  <c r="B31" i="11" s="1"/>
  <c r="D35" i="11"/>
  <c r="B35" i="11" s="1"/>
  <c r="D21" i="11"/>
  <c r="B21" i="11" s="1"/>
  <c r="AL193" i="11" s="1"/>
  <c r="D28" i="11"/>
  <c r="B28" i="11" s="1"/>
  <c r="D32" i="11"/>
  <c r="B32" i="11" s="1"/>
  <c r="AK223" i="11" s="1"/>
  <c r="AN223" i="11" s="1"/>
  <c r="D34" i="11"/>
  <c r="B34" i="11" s="1"/>
  <c r="AK254" i="11" s="1"/>
  <c r="D30" i="11"/>
  <c r="B30" i="11" s="1"/>
  <c r="AK162" i="11" s="1"/>
  <c r="AN162" i="11" s="1"/>
  <c r="D33" i="11"/>
  <c r="B33" i="11" s="1"/>
  <c r="D17" i="11"/>
  <c r="B17" i="11" s="1"/>
  <c r="AL101" i="11" s="1"/>
  <c r="D19" i="11"/>
  <c r="B19" i="11" s="1"/>
  <c r="AL162" i="11" s="1"/>
  <c r="I2" i="33"/>
  <c r="H2" i="33"/>
  <c r="D29" i="11"/>
  <c r="B29" i="11" s="1"/>
  <c r="Y7" i="11"/>
  <c r="X7" i="11"/>
  <c r="S7" i="11"/>
  <c r="T7" i="11"/>
  <c r="O7" i="11"/>
  <c r="N7" i="11"/>
  <c r="X4" i="29"/>
  <c r="X12" i="29"/>
  <c r="Y6" i="29"/>
  <c r="X6" i="29"/>
  <c r="S12" i="29"/>
  <c r="T6" i="29"/>
  <c r="S6" i="29"/>
  <c r="D203" i="27" s="1"/>
  <c r="S4" i="29"/>
  <c r="J6" i="29"/>
  <c r="I12" i="29"/>
  <c r="I4" i="29"/>
  <c r="I6" i="29"/>
  <c r="O6" i="29"/>
  <c r="N6" i="29"/>
  <c r="D197" i="27" s="1"/>
  <c r="N4" i="29"/>
  <c r="N12" i="29"/>
  <c r="I7" i="11"/>
  <c r="J7" i="11"/>
  <c r="E17" i="33" a="1"/>
  <c r="E17" i="33" s="1"/>
  <c r="A21" i="14"/>
  <c r="E20" i="14" a="1"/>
  <c r="E20" i="14" s="1"/>
  <c r="A22" i="33"/>
  <c r="C22" i="33" a="1"/>
  <c r="D22" i="33" a="1"/>
  <c r="C21" i="14" a="1"/>
  <c r="F4" i="14" a="1"/>
  <c r="U122" i="72" a="1"/>
  <c r="B21" i="14" a="1"/>
  <c r="M18" i="69" a="1"/>
  <c r="C198" i="27" l="1"/>
  <c r="D5" i="29"/>
  <c r="S135" i="11" a="1"/>
  <c r="S135" i="11" s="1"/>
  <c r="S123" i="11" a="1"/>
  <c r="S123" i="11" s="1"/>
  <c r="S133" i="11" a="1"/>
  <c r="S133" i="11" s="1"/>
  <c r="S121" i="11" a="1"/>
  <c r="S121" i="11" s="1"/>
  <c r="S131" i="11" a="1"/>
  <c r="S131" i="11" s="1"/>
  <c r="S122" i="11" a="1"/>
  <c r="S122" i="11" s="1"/>
  <c r="S132" i="11" a="1"/>
  <c r="S132" i="11" s="1"/>
  <c r="S130" i="11" a="1"/>
  <c r="S130" i="11" s="1"/>
  <c r="S124" i="11" a="1"/>
  <c r="S124" i="11" s="1"/>
  <c r="S141" i="11" a="1"/>
  <c r="S141" i="11" s="1"/>
  <c r="S129" i="11" a="1"/>
  <c r="S129" i="11" s="1"/>
  <c r="S137" i="11" a="1"/>
  <c r="S137" i="11" s="1"/>
  <c r="S134" i="11" a="1"/>
  <c r="S134" i="11" s="1"/>
  <c r="S140" i="11" a="1"/>
  <c r="S140" i="11" s="1"/>
  <c r="S128" i="11" a="1"/>
  <c r="S128" i="11" s="1"/>
  <c r="S125" i="11" a="1"/>
  <c r="S125" i="11" s="1"/>
  <c r="S139" i="11" a="1"/>
  <c r="S139" i="11" s="1"/>
  <c r="S127" i="11" a="1"/>
  <c r="S127" i="11" s="1"/>
  <c r="S138" i="11" a="1"/>
  <c r="S138" i="11" s="1"/>
  <c r="S126" i="11" a="1"/>
  <c r="S126" i="11" s="1"/>
  <c r="S136" i="11" a="1"/>
  <c r="S136" i="11" s="1"/>
  <c r="C204" i="27"/>
  <c r="D191" i="27"/>
  <c r="C192" i="27"/>
  <c r="D4" i="11"/>
  <c r="E153" i="27" s="1"/>
  <c r="G153" i="27"/>
  <c r="I130" i="11" a="1"/>
  <c r="I130" i="11" s="1"/>
  <c r="I141" i="11" a="1"/>
  <c r="I141" i="11" s="1"/>
  <c r="I127" i="11" a="1"/>
  <c r="I127" i="11" s="1"/>
  <c r="I125" i="11" a="1"/>
  <c r="I125" i="11" s="1"/>
  <c r="I136" i="11" a="1"/>
  <c r="I136" i="11" s="1"/>
  <c r="I132" i="11" a="1"/>
  <c r="I132" i="11" s="1"/>
  <c r="I131" i="11" a="1"/>
  <c r="I131" i="11" s="1"/>
  <c r="I122" i="11" a="1"/>
  <c r="I122" i="11" s="1"/>
  <c r="I121" i="11" a="1"/>
  <c r="I121" i="11" s="1"/>
  <c r="I126" i="11" a="1"/>
  <c r="I126" i="11" s="1"/>
  <c r="I137" i="11" a="1"/>
  <c r="I137" i="11" s="1"/>
  <c r="I124" i="11" a="1"/>
  <c r="I124" i="11" s="1"/>
  <c r="I135" i="11" a="1"/>
  <c r="I135" i="11" s="1"/>
  <c r="I140" i="11" a="1"/>
  <c r="I140" i="11" s="1"/>
  <c r="I133" i="11" a="1"/>
  <c r="I133" i="11" s="1"/>
  <c r="I123" i="11" a="1"/>
  <c r="I123" i="11" s="1"/>
  <c r="I134" i="11" a="1"/>
  <c r="I134" i="11" s="1"/>
  <c r="I128" i="11" a="1"/>
  <c r="I128" i="11" s="1"/>
  <c r="I129" i="11" a="1"/>
  <c r="I129" i="11" s="1"/>
  <c r="I138" i="11" a="1"/>
  <c r="I138" i="11" s="1"/>
  <c r="I139" i="11" a="1"/>
  <c r="I139" i="11" s="1"/>
  <c r="N126" i="11" a="1"/>
  <c r="N126" i="11" s="1"/>
  <c r="N132" i="11" a="1"/>
  <c r="N132" i="11" s="1"/>
  <c r="N138" i="11" a="1"/>
  <c r="N138" i="11" s="1"/>
  <c r="N121" i="11" a="1"/>
  <c r="N121" i="11" s="1"/>
  <c r="N127" i="11" a="1"/>
  <c r="N127" i="11" s="1"/>
  <c r="N133" i="11" a="1"/>
  <c r="N133" i="11" s="1"/>
  <c r="N139" i="11" a="1"/>
  <c r="N139" i="11" s="1"/>
  <c r="N122" i="11" a="1"/>
  <c r="N122" i="11" s="1"/>
  <c r="N128" i="11" a="1"/>
  <c r="N128" i="11" s="1"/>
  <c r="N134" i="11" a="1"/>
  <c r="N134" i="11" s="1"/>
  <c r="N140" i="11" a="1"/>
  <c r="N140" i="11" s="1"/>
  <c r="N123" i="11" a="1"/>
  <c r="N123" i="11" s="1"/>
  <c r="N129" i="11" a="1"/>
  <c r="N129" i="11" s="1"/>
  <c r="N135" i="11" a="1"/>
  <c r="N135" i="11" s="1"/>
  <c r="N141" i="11" a="1"/>
  <c r="N141" i="11" s="1"/>
  <c r="N125" i="11" a="1"/>
  <c r="N125" i="11" s="1"/>
  <c r="N131" i="11" a="1"/>
  <c r="N131" i="11" s="1"/>
  <c r="N137" i="11" a="1"/>
  <c r="N137" i="11" s="1"/>
  <c r="N124" i="11" a="1"/>
  <c r="N124" i="11" s="1"/>
  <c r="N130" i="11" a="1"/>
  <c r="N130" i="11" s="1"/>
  <c r="N136" i="11" a="1"/>
  <c r="N136" i="11" s="1"/>
  <c r="M18" i="69"/>
  <c r="N18" i="69" s="1"/>
  <c r="K18" i="69" s="1"/>
  <c r="E226" i="70" a="1"/>
  <c r="E226" i="70" s="1"/>
  <c r="E224" i="72" a="1"/>
  <c r="E224" i="72" s="1"/>
  <c r="E223" i="68" a="1"/>
  <c r="E223" i="68" s="1"/>
  <c r="E222" i="68" a="1"/>
  <c r="E222" i="68" s="1"/>
  <c r="E231" i="72" a="1"/>
  <c r="E231" i="72" s="1"/>
  <c r="E220" i="70" a="1"/>
  <c r="E220" i="70" s="1"/>
  <c r="E230" i="72" a="1"/>
  <c r="E230" i="72" s="1"/>
  <c r="E219" i="68" a="1"/>
  <c r="E219" i="68" s="1"/>
  <c r="E228" i="70" a="1"/>
  <c r="E228" i="70" s="1"/>
  <c r="E216" i="72" a="1"/>
  <c r="E216" i="72" s="1"/>
  <c r="E227" i="68" a="1"/>
  <c r="E227" i="68" s="1"/>
  <c r="E215" i="68" a="1"/>
  <c r="E215" i="68" s="1"/>
  <c r="E212" i="72" a="1"/>
  <c r="E212" i="72" s="1"/>
  <c r="E210" i="68" a="1"/>
  <c r="E210" i="68" s="1"/>
  <c r="E207" i="70" a="1"/>
  <c r="E207" i="70" s="1"/>
  <c r="E204" i="70" a="1"/>
  <c r="E204" i="70" s="1"/>
  <c r="E202" i="68" a="1"/>
  <c r="E202" i="68" s="1"/>
  <c r="E199" i="68" a="1"/>
  <c r="E199" i="68" s="1"/>
  <c r="E196" i="72" a="1"/>
  <c r="E196" i="72" s="1"/>
  <c r="E194" i="70" a="1"/>
  <c r="E194" i="70" s="1"/>
  <c r="E191" i="70" a="1"/>
  <c r="E191" i="70" s="1"/>
  <c r="E188" i="72" a="1"/>
  <c r="E188" i="72" s="1"/>
  <c r="E186" i="72" a="1"/>
  <c r="E186" i="72" s="1"/>
  <c r="E183" i="72" a="1"/>
  <c r="E183" i="72" s="1"/>
  <c r="E182" i="72" a="1"/>
  <c r="E182" i="72" s="1"/>
  <c r="E179" i="70" a="1"/>
  <c r="E179" i="70" s="1"/>
  <c r="E176" i="70" a="1"/>
  <c r="E176" i="70" s="1"/>
  <c r="E175" i="70" a="1"/>
  <c r="E175" i="70" s="1"/>
  <c r="E169" i="68" a="1"/>
  <c r="E169" i="68" s="1"/>
  <c r="E167" i="72" a="1"/>
  <c r="E167" i="72" s="1"/>
  <c r="E166" i="71" a="1"/>
  <c r="E166" i="71" s="1"/>
  <c r="E170" i="69" a="1"/>
  <c r="E170" i="69" s="1"/>
  <c r="E169" i="69" a="1"/>
  <c r="E169" i="69" s="1"/>
  <c r="E161" i="68" a="1"/>
  <c r="E161" i="68" s="1"/>
  <c r="E160" i="70" a="1"/>
  <c r="E160" i="70" s="1"/>
  <c r="E165" i="69" a="1"/>
  <c r="E165" i="69" s="1"/>
  <c r="E157" i="68" a="1"/>
  <c r="E157" i="68" s="1"/>
  <c r="E158" i="73" a="1"/>
  <c r="E158" i="73" s="1"/>
  <c r="E161" i="69" a="1"/>
  <c r="E161" i="69" s="1"/>
  <c r="E153" i="72" a="1"/>
  <c r="E153" i="72" s="1"/>
  <c r="E154" i="73" a="1"/>
  <c r="E154" i="73" s="1"/>
  <c r="E151" i="68" a="1"/>
  <c r="E151" i="68" s="1"/>
  <c r="E149" i="70" a="1"/>
  <c r="E149" i="70" s="1"/>
  <c r="E148" i="70" a="1"/>
  <c r="E148" i="70" s="1"/>
  <c r="E148" i="71" a="1"/>
  <c r="E148" i="71" s="1"/>
  <c r="E145" i="68" a="1"/>
  <c r="E145" i="68" s="1"/>
  <c r="E146" i="73" a="1"/>
  <c r="E146" i="73" s="1"/>
  <c r="E144" i="71" a="1"/>
  <c r="E144" i="71" s="1"/>
  <c r="E141" i="72" a="1"/>
  <c r="E141" i="72" s="1"/>
  <c r="E140" i="70" a="1"/>
  <c r="E140" i="70" s="1"/>
  <c r="E139" i="70" a="1"/>
  <c r="E139" i="70" s="1"/>
  <c r="E137" i="68" a="1"/>
  <c r="E137" i="68" s="1"/>
  <c r="E136" i="68" a="1"/>
  <c r="E136" i="68" s="1"/>
  <c r="E135" i="70" a="1"/>
  <c r="E135" i="70" s="1"/>
  <c r="E135" i="73" a="1"/>
  <c r="E135" i="73" s="1"/>
  <c r="E132" i="70" a="1"/>
  <c r="E132" i="70" s="1"/>
  <c r="E131" i="72" a="1"/>
  <c r="E131" i="72" s="1"/>
  <c r="E129" i="68" a="1"/>
  <c r="E129" i="68" s="1"/>
  <c r="E128" i="68" a="1"/>
  <c r="E128" i="68" s="1"/>
  <c r="E127" i="70" a="1"/>
  <c r="E127" i="70" s="1"/>
  <c r="E125" i="68" a="1"/>
  <c r="E125" i="68" s="1"/>
  <c r="E124" i="70" a="1"/>
  <c r="E124" i="70" s="1"/>
  <c r="E123" i="72" a="1"/>
  <c r="E123" i="72" s="1"/>
  <c r="E121" i="72" a="1"/>
  <c r="E121" i="72" s="1"/>
  <c r="E122" i="73" a="1"/>
  <c r="E122" i="73" s="1"/>
  <c r="E119" i="70" a="1"/>
  <c r="E119" i="70" s="1"/>
  <c r="E117" i="68" a="1"/>
  <c r="E117" i="68" s="1"/>
  <c r="E118" i="73" a="1"/>
  <c r="E118" i="73" s="1"/>
  <c r="E121" i="69" a="1"/>
  <c r="E121" i="69" s="1"/>
  <c r="E113" i="72" a="1"/>
  <c r="E113" i="72" s="1"/>
  <c r="E112" i="70" a="1"/>
  <c r="E112" i="70" s="1"/>
  <c r="E111" i="70" a="1"/>
  <c r="E111" i="70" s="1"/>
  <c r="E109" i="68" a="1"/>
  <c r="E109" i="68" s="1"/>
  <c r="E109" i="71" a="1"/>
  <c r="E109" i="71" s="1"/>
  <c r="E107" i="72" a="1"/>
  <c r="E107" i="72" s="1"/>
  <c r="E107" i="73" a="1"/>
  <c r="E107" i="73" s="1"/>
  <c r="E105" i="71" a="1"/>
  <c r="E105" i="71" s="1"/>
  <c r="E104" i="71" a="1"/>
  <c r="E104" i="71" s="1"/>
  <c r="E102" i="71" a="1"/>
  <c r="E102" i="71" s="1"/>
  <c r="E101" i="71" a="1"/>
  <c r="E101" i="71" s="1"/>
  <c r="E99" i="68" a="1"/>
  <c r="E99" i="68" s="1"/>
  <c r="E98" i="71" a="1"/>
  <c r="E98" i="71" s="1"/>
  <c r="E96" i="68" a="1"/>
  <c r="E96" i="68" s="1"/>
  <c r="E96" i="71" a="1"/>
  <c r="E96" i="71" s="1"/>
  <c r="E99" i="69" a="1"/>
  <c r="E99" i="69" s="1"/>
  <c r="E92" i="70" a="1"/>
  <c r="E92" i="70" s="1"/>
  <c r="E92" i="71" a="1"/>
  <c r="E92" i="71" s="1"/>
  <c r="E89" i="72" a="1"/>
  <c r="E89" i="72" s="1"/>
  <c r="E88" i="70" a="1"/>
  <c r="E88" i="70" s="1"/>
  <c r="E88" i="71" a="1"/>
  <c r="E88" i="71" s="1"/>
  <c r="E85" i="72" a="1"/>
  <c r="E85" i="72" s="1"/>
  <c r="E84" i="70" a="1"/>
  <c r="E84" i="70" s="1"/>
  <c r="E83" i="68" a="1"/>
  <c r="E83" i="68" s="1"/>
  <c r="E81" i="68" a="1"/>
  <c r="E81" i="68" s="1"/>
  <c r="E80" i="70" a="1"/>
  <c r="E80" i="70" s="1"/>
  <c r="E81" i="73" a="1"/>
  <c r="E81" i="73" s="1"/>
  <c r="E77" i="68" a="1"/>
  <c r="E77" i="68" s="1"/>
  <c r="E76" i="70" a="1"/>
  <c r="E76" i="70" s="1"/>
  <c r="E76" i="71" a="1"/>
  <c r="E76" i="71" s="1"/>
  <c r="E73" i="70" a="1"/>
  <c r="E73" i="70" s="1"/>
  <c r="E72" i="70" a="1"/>
  <c r="E72" i="70" s="1"/>
  <c r="E73" i="73" a="1"/>
  <c r="E73" i="73" s="1"/>
  <c r="E69" i="68" a="1"/>
  <c r="E69" i="68" s="1"/>
  <c r="E74" i="69" a="1"/>
  <c r="E74" i="69" s="1"/>
  <c r="E68" i="71" a="1"/>
  <c r="E68" i="71" s="1"/>
  <c r="E65" i="70" a="1"/>
  <c r="E65" i="70" s="1"/>
  <c r="E64" i="70" a="1"/>
  <c r="E64" i="70" s="1"/>
  <c r="E69" i="69" a="1"/>
  <c r="E69" i="69" s="1"/>
  <c r="E67" i="69" a="1"/>
  <c r="E67" i="69" s="1"/>
  <c r="E66" i="69" a="1"/>
  <c r="E66" i="69" s="1"/>
  <c r="E60" i="71" a="1"/>
  <c r="E60" i="71" s="1"/>
  <c r="E58" i="71" a="1"/>
  <c r="E58" i="71" s="1"/>
  <c r="E56" i="70" a="1"/>
  <c r="E56" i="70" s="1"/>
  <c r="E61" i="69" a="1"/>
  <c r="E61" i="69" s="1"/>
  <c r="E53" i="68" a="1"/>
  <c r="E53" i="68" s="1"/>
  <c r="E52" i="70" a="1"/>
  <c r="E52" i="70" s="1"/>
  <c r="E52" i="71" a="1"/>
  <c r="E52" i="71" s="1"/>
  <c r="E49" i="68" a="1"/>
  <c r="E49" i="68" s="1"/>
  <c r="E48" i="70" a="1"/>
  <c r="E48" i="70" s="1"/>
  <c r="E48" i="71" a="1"/>
  <c r="E48" i="71" s="1"/>
  <c r="E45" i="70" a="1"/>
  <c r="E45" i="70" s="1"/>
  <c r="E44" i="70" a="1"/>
  <c r="E44" i="70" s="1"/>
  <c r="E44" i="71" a="1"/>
  <c r="E44" i="71" s="1"/>
  <c r="E41" i="70" a="1"/>
  <c r="E41" i="70" s="1"/>
  <c r="E46" i="69" a="1"/>
  <c r="E46" i="69" s="1"/>
  <c r="E45" i="69" a="1"/>
  <c r="E45" i="69" s="1"/>
  <c r="E37" i="70" a="1"/>
  <c r="E37" i="70" s="1"/>
  <c r="E36" i="72" a="1"/>
  <c r="E36" i="72" s="1"/>
  <c r="E36" i="71" a="1"/>
  <c r="E36" i="71" s="1"/>
  <c r="E33" i="72" a="1"/>
  <c r="E33" i="72" s="1"/>
  <c r="E32" i="70" a="1"/>
  <c r="E32" i="70" s="1"/>
  <c r="E31" i="68" a="1"/>
  <c r="E31" i="68" s="1"/>
  <c r="E35" i="69" a="1"/>
  <c r="E35" i="69" s="1"/>
  <c r="E30" i="73" a="1"/>
  <c r="E30" i="73" s="1"/>
  <c r="E28" i="71" a="1"/>
  <c r="E28" i="71" s="1"/>
  <c r="E27" i="73" a="1"/>
  <c r="E27" i="73" s="1"/>
  <c r="E24" i="72" a="1"/>
  <c r="E24" i="72" s="1"/>
  <c r="E23" i="68" a="1"/>
  <c r="E23" i="68" s="1"/>
  <c r="E27" i="69" a="1"/>
  <c r="E27" i="69" s="1"/>
  <c r="E26" i="69" a="1"/>
  <c r="E26" i="69" s="1"/>
  <c r="E19" i="70" a="1"/>
  <c r="E19" i="70" s="1"/>
  <c r="E23" i="69" a="1"/>
  <c r="E23" i="69" s="1"/>
  <c r="E22" i="69" a="1"/>
  <c r="E22" i="69" s="1"/>
  <c r="E218" i="68" a="1"/>
  <c r="E218" i="68" s="1"/>
  <c r="E21" i="33" a="1"/>
  <c r="E21" i="33" s="1"/>
  <c r="E231" i="70" a="1"/>
  <c r="E231" i="70" s="1"/>
  <c r="E228" i="68" a="1"/>
  <c r="E228" i="68" s="1"/>
  <c r="E225" i="72" a="1"/>
  <c r="E225" i="72" s="1"/>
  <c r="E223" i="72" a="1"/>
  <c r="E223" i="72" s="1"/>
  <c r="E220" i="68" a="1"/>
  <c r="E220" i="68" s="1"/>
  <c r="E217" i="72" a="1"/>
  <c r="E217" i="72" s="1"/>
  <c r="E215" i="70" a="1"/>
  <c r="E215" i="70" s="1"/>
  <c r="E212" i="68" a="1"/>
  <c r="E212" i="68" s="1"/>
  <c r="E209" i="72" a="1"/>
  <c r="E209" i="72" s="1"/>
  <c r="E207" i="68" a="1"/>
  <c r="E207" i="68" s="1"/>
  <c r="E204" i="72" a="1"/>
  <c r="E204" i="72" s="1"/>
  <c r="E201" i="70" a="1"/>
  <c r="E201" i="70" s="1"/>
  <c r="E199" i="70" a="1"/>
  <c r="E199" i="70" s="1"/>
  <c r="E196" i="70" a="1"/>
  <c r="E196" i="70" s="1"/>
  <c r="E193" i="72" a="1"/>
  <c r="E193" i="72" s="1"/>
  <c r="E191" i="68" a="1"/>
  <c r="E191" i="68" s="1"/>
  <c r="E188" i="70" a="1"/>
  <c r="E188" i="70" s="1"/>
  <c r="E185" i="68" a="1"/>
  <c r="E185" i="68" s="1"/>
  <c r="E180" i="72" a="1"/>
  <c r="E180" i="72" s="1"/>
  <c r="E183" i="69" a="1"/>
  <c r="E183" i="69" s="1"/>
  <c r="E181" i="69" a="1"/>
  <c r="E181" i="69" s="1"/>
  <c r="E172" i="72" a="1"/>
  <c r="E172" i="72" s="1"/>
  <c r="E171" i="68" a="1"/>
  <c r="E171" i="68" s="1"/>
  <c r="E175" i="69" a="1"/>
  <c r="E175" i="69" s="1"/>
  <c r="E168" i="68" a="1"/>
  <c r="E168" i="68" s="1"/>
  <c r="E173" i="69" a="1"/>
  <c r="E173" i="69" s="1"/>
  <c r="E165" i="68" a="1"/>
  <c r="E165" i="68" s="1"/>
  <c r="E165" i="71" a="1"/>
  <c r="E165" i="71" s="1"/>
  <c r="E165" i="73" a="1"/>
  <c r="E165" i="73" s="1"/>
  <c r="E167" i="69" a="1"/>
  <c r="E167" i="69" s="1"/>
  <c r="E161" i="71" a="1"/>
  <c r="E161" i="71" s="1"/>
  <c r="E161" i="73" a="1"/>
  <c r="E161" i="73" s="1"/>
  <c r="E163" i="69" a="1"/>
  <c r="E163" i="69" s="1"/>
  <c r="E156" i="72" a="1"/>
  <c r="E156" i="72" s="1"/>
  <c r="E157" i="73" a="1"/>
  <c r="E157" i="73" s="1"/>
  <c r="E155" i="73" a="1"/>
  <c r="E155" i="73" s="1"/>
  <c r="E152" i="68" a="1"/>
  <c r="E152" i="68" s="1"/>
  <c r="E153" i="73" a="1"/>
  <c r="E153" i="73" s="1"/>
  <c r="E149" i="68" a="1"/>
  <c r="E149" i="68" s="1"/>
  <c r="E148" i="72" a="1"/>
  <c r="E148" i="72" s="1"/>
  <c r="E153" i="69" a="1"/>
  <c r="E153" i="69" s="1"/>
  <c r="E147" i="73" a="1"/>
  <c r="E147" i="73" s="1"/>
  <c r="E144" i="70" a="1"/>
  <c r="E144" i="70" s="1"/>
  <c r="E149" i="69" a="1"/>
  <c r="E149" i="69" s="1"/>
  <c r="E143" i="73" a="1"/>
  <c r="E143" i="73" s="1"/>
  <c r="E140" i="68" a="1"/>
  <c r="E140" i="68" s="1"/>
  <c r="E141" i="73" a="1"/>
  <c r="E141" i="73" s="1"/>
  <c r="E139" i="73" a="1"/>
  <c r="E139" i="73" s="1"/>
  <c r="E136" i="72" a="1"/>
  <c r="E136" i="72" s="1"/>
  <c r="E141" i="69" a="1"/>
  <c r="E141" i="69" s="1"/>
  <c r="E133" i="68" a="1"/>
  <c r="E133" i="68" s="1"/>
  <c r="E132" i="72" a="1"/>
  <c r="E132" i="72" s="1"/>
  <c r="E137" i="69" a="1"/>
  <c r="E137" i="69" s="1"/>
  <c r="E135" i="69" a="1"/>
  <c r="E135" i="69" s="1"/>
  <c r="E128" i="72" a="1"/>
  <c r="E128" i="72" s="1"/>
  <c r="E127" i="68" a="1"/>
  <c r="E127" i="68" s="1"/>
  <c r="E131" i="69" a="1"/>
  <c r="E131" i="69" s="1"/>
  <c r="E124" i="72" a="1"/>
  <c r="E124" i="72" s="1"/>
  <c r="E125" i="73" a="1"/>
  <c r="E125" i="73" s="1"/>
  <c r="E127" i="69" a="1"/>
  <c r="E127" i="69" s="1"/>
  <c r="E120" i="72" a="1"/>
  <c r="E120" i="72" s="1"/>
  <c r="E120" i="71" a="1"/>
  <c r="E120" i="71" s="1"/>
  <c r="E119" i="73" a="1"/>
  <c r="E119" i="73" s="1"/>
  <c r="E116" i="68" a="1"/>
  <c r="E116" i="68" s="1"/>
  <c r="E116" i="71" a="1"/>
  <c r="E116" i="71" s="1"/>
  <c r="E115" i="73" a="1"/>
  <c r="E115" i="73" s="1"/>
  <c r="E113" i="71" a="1"/>
  <c r="E113" i="71" s="1"/>
  <c r="E117" i="69" a="1"/>
  <c r="E117" i="69" s="1"/>
  <c r="E111" i="73" a="1"/>
  <c r="E111" i="73" s="1"/>
  <c r="E108" i="70" a="1"/>
  <c r="E108" i="70" s="1"/>
  <c r="E107" i="68" a="1"/>
  <c r="E107" i="68" s="1"/>
  <c r="E105" i="70" a="1"/>
  <c r="E105" i="70" s="1"/>
  <c r="E104" i="70" a="1"/>
  <c r="E104" i="70" s="1"/>
  <c r="E109" i="69" a="1"/>
  <c r="E109" i="69" s="1"/>
  <c r="E103" i="73" a="1"/>
  <c r="E103" i="73" s="1"/>
  <c r="E100" i="70" a="1"/>
  <c r="E100" i="70" s="1"/>
  <c r="E99" i="72" a="1"/>
  <c r="E99" i="72" s="1"/>
  <c r="E99" i="73" a="1"/>
  <c r="E99" i="73" s="1"/>
  <c r="E96" i="72" a="1"/>
  <c r="E96" i="72" s="1"/>
  <c r="E95" i="72" a="1"/>
  <c r="E95" i="72" s="1"/>
  <c r="E95" i="73" a="1"/>
  <c r="E95" i="73" s="1"/>
  <c r="E92" i="68" a="1"/>
  <c r="E92" i="68" s="1"/>
  <c r="E91" i="68" a="1"/>
  <c r="E91" i="68" s="1"/>
  <c r="E91" i="73" a="1"/>
  <c r="E91" i="73" s="1"/>
  <c r="E89" i="71" a="1"/>
  <c r="E89" i="71" s="1"/>
  <c r="E87" i="70" a="1"/>
  <c r="E87" i="70" s="1"/>
  <c r="E87" i="73" a="1"/>
  <c r="E87" i="73" s="1"/>
  <c r="E85" i="71" a="1"/>
  <c r="E85" i="71" s="1"/>
  <c r="E85" i="73" a="1"/>
  <c r="E85" i="73" s="1"/>
  <c r="E81" i="72" a="1"/>
  <c r="E81" i="72" s="1"/>
  <c r="E81" i="71" a="1"/>
  <c r="E81" i="71" s="1"/>
  <c r="E79" i="68" a="1"/>
  <c r="E79" i="68" s="1"/>
  <c r="E83" i="69" a="1"/>
  <c r="E83" i="69" s="1"/>
  <c r="E77" i="71" a="1"/>
  <c r="E77" i="71" s="1"/>
  <c r="E75" i="68" a="1"/>
  <c r="E75" i="68" s="1"/>
  <c r="E73" i="72" a="1"/>
  <c r="E73" i="72" s="1"/>
  <c r="E73" i="71" a="1"/>
  <c r="E73" i="71" s="1"/>
  <c r="E72" i="71" a="1"/>
  <c r="E72" i="71" s="1"/>
  <c r="E71" i="73" a="1"/>
  <c r="E71" i="73" s="1"/>
  <c r="E68" i="70" a="1"/>
  <c r="E68" i="70" s="1"/>
  <c r="E67" i="70" a="1"/>
  <c r="E67" i="70" s="1"/>
  <c r="E65" i="72" a="1"/>
  <c r="E65" i="72" s="1"/>
  <c r="E65" i="71" a="1"/>
  <c r="E65" i="71" s="1"/>
  <c r="E64" i="71" a="1"/>
  <c r="E64" i="71" s="1"/>
  <c r="E63" i="73" a="1"/>
  <c r="E63" i="73" s="1"/>
  <c r="E60" i="70" a="1"/>
  <c r="E60" i="70" s="1"/>
  <c r="E59" i="68" a="1"/>
  <c r="E59" i="68" s="1"/>
  <c r="E63" i="69" a="1"/>
  <c r="E63" i="69" s="1"/>
  <c r="E57" i="71" a="1"/>
  <c r="E57" i="71" s="1"/>
  <c r="E57" i="73" a="1"/>
  <c r="E57" i="73" s="1"/>
  <c r="E59" i="69" a="1"/>
  <c r="E59" i="69" s="1"/>
  <c r="E53" i="71" a="1"/>
  <c r="E53" i="71" s="1"/>
  <c r="E53" i="73" a="1"/>
  <c r="E53" i="73" s="1"/>
  <c r="E51" i="73" a="1"/>
  <c r="E51" i="73" s="1"/>
  <c r="E48" i="72" a="1"/>
  <c r="E48" i="72" s="1"/>
  <c r="E47" i="72" a="1"/>
  <c r="E47" i="72" s="1"/>
  <c r="E45" i="68" a="1"/>
  <c r="E45" i="68" s="1"/>
  <c r="E46" i="73" a="1"/>
  <c r="E46" i="73" s="1"/>
  <c r="E49" i="69" a="1"/>
  <c r="E49" i="69" s="1"/>
  <c r="E43" i="73" a="1"/>
  <c r="E43" i="73" s="1"/>
  <c r="E40" i="72" a="1"/>
  <c r="E40" i="72" s="1"/>
  <c r="E41" i="73" a="1"/>
  <c r="E41" i="73" s="1"/>
  <c r="E37" i="72" a="1"/>
  <c r="E37" i="72" s="1"/>
  <c r="E36" i="68" a="1"/>
  <c r="E36" i="68" s="1"/>
  <c r="E35" i="72" a="1"/>
  <c r="E35" i="72" s="1"/>
  <c r="E39" i="69" a="1"/>
  <c r="E39" i="69" s="1"/>
  <c r="E33" i="71" a="1"/>
  <c r="E33" i="71" s="1"/>
  <c r="E31" i="72" a="1"/>
  <c r="E31" i="72" s="1"/>
  <c r="E31" i="73" a="1"/>
  <c r="E31" i="73" s="1"/>
  <c r="E28" i="70" a="1"/>
  <c r="E28" i="70" s="1"/>
  <c r="E27" i="68" a="1"/>
  <c r="E27" i="68" s="1"/>
  <c r="E25" i="70" a="1"/>
  <c r="E25" i="70" s="1"/>
  <c r="E30" i="69" a="1"/>
  <c r="E30" i="69" s="1"/>
  <c r="E23" i="72" a="1"/>
  <c r="E23" i="72" s="1"/>
  <c r="E23" i="73" a="1"/>
  <c r="E23" i="73" s="1"/>
  <c r="E22" i="73" a="1"/>
  <c r="E22" i="73" s="1"/>
  <c r="E20" i="71" a="1"/>
  <c r="E20" i="71" s="1"/>
  <c r="E21" i="69" a="1"/>
  <c r="E21" i="69" s="1"/>
  <c r="E18" i="71" a="1"/>
  <c r="E18" i="71" s="1"/>
  <c r="E230" i="70" a="1"/>
  <c r="E230" i="70" s="1"/>
  <c r="E225" i="68" a="1"/>
  <c r="E225" i="68" s="1"/>
  <c r="E222" i="72" a="1"/>
  <c r="E222" i="72" s="1"/>
  <c r="E220" i="72" a="1"/>
  <c r="E220" i="72" s="1"/>
  <c r="E217" i="70" a="1"/>
  <c r="E217" i="70" s="1"/>
  <c r="E214" i="68" a="1"/>
  <c r="E214" i="68" s="1"/>
  <c r="E212" i="70" a="1"/>
  <c r="E212" i="70" s="1"/>
  <c r="E209" i="70" a="1"/>
  <c r="E209" i="70" s="1"/>
  <c r="E206" i="68" a="1"/>
  <c r="E206" i="68" s="1"/>
  <c r="E204" i="68" a="1"/>
  <c r="E204" i="68" s="1"/>
  <c r="E201" i="72" a="1"/>
  <c r="E201" i="72" s="1"/>
  <c r="E198" i="72" a="1"/>
  <c r="E198" i="72" s="1"/>
  <c r="E196" i="68" a="1"/>
  <c r="E196" i="68" s="1"/>
  <c r="E193" i="68" a="1"/>
  <c r="E193" i="68" s="1"/>
  <c r="E190" i="72" a="1"/>
  <c r="E190" i="72" s="1"/>
  <c r="E188" i="68" a="1"/>
  <c r="E188" i="68" s="1"/>
  <c r="E185" i="72" a="1"/>
  <c r="E185" i="72" s="1"/>
  <c r="E181" i="72" a="1"/>
  <c r="E181" i="72" s="1"/>
  <c r="E180" i="70" a="1"/>
  <c r="E180" i="70" s="1"/>
  <c r="E178" i="68" a="1"/>
  <c r="E178" i="68" s="1"/>
  <c r="E177" i="68" a="1"/>
  <c r="E177" i="68" s="1"/>
  <c r="E176" i="72" a="1"/>
  <c r="E176" i="72" s="1"/>
  <c r="E173" i="68" a="1"/>
  <c r="E173" i="68" s="1"/>
  <c r="E172" i="70" a="1"/>
  <c r="E172" i="70" s="1"/>
  <c r="E170" i="72" a="1"/>
  <c r="E170" i="72" s="1"/>
  <c r="E169" i="72" a="1"/>
  <c r="E169" i="72" s="1"/>
  <c r="E174" i="69" a="1"/>
  <c r="E174" i="69" s="1"/>
  <c r="E166" i="70" a="1"/>
  <c r="E166" i="70" s="1"/>
  <c r="E167" i="73" a="1"/>
  <c r="E167" i="73" s="1"/>
  <c r="E164" i="72" a="1"/>
  <c r="E164" i="72" s="1"/>
  <c r="E162" i="68" a="1"/>
  <c r="E162" i="68" s="1"/>
  <c r="E161" i="70" a="1"/>
  <c r="E161" i="70" s="1"/>
  <c r="E166" i="69" a="1"/>
  <c r="E166" i="69" s="1"/>
  <c r="E158" i="70" a="1"/>
  <c r="E158" i="70" s="1"/>
  <c r="E157" i="70" a="1"/>
  <c r="E157" i="70" s="1"/>
  <c r="E156" i="70" a="1"/>
  <c r="E156" i="70" s="1"/>
  <c r="E154" i="68" a="1"/>
  <c r="E154" i="68" s="1"/>
  <c r="E159" i="69" a="1"/>
  <c r="E159" i="69" s="1"/>
  <c r="E158" i="69" a="1"/>
  <c r="E158" i="69" s="1"/>
  <c r="E150" i="68" a="1"/>
  <c r="E150" i="68" s="1"/>
  <c r="E155" i="69" a="1"/>
  <c r="E155" i="69" s="1"/>
  <c r="E149" i="71" a="1"/>
  <c r="E149" i="71" s="1"/>
  <c r="E147" i="71" a="1"/>
  <c r="E147" i="71" s="1"/>
  <c r="E145" i="70" a="1"/>
  <c r="E145" i="70" s="1"/>
  <c r="E144" i="72" a="1"/>
  <c r="E144" i="72" s="1"/>
  <c r="E143" i="71" a="1"/>
  <c r="E143" i="71" s="1"/>
  <c r="E141" i="70" a="1"/>
  <c r="E141" i="70" s="1"/>
  <c r="E141" i="71" a="1"/>
  <c r="E141" i="71" s="1"/>
  <c r="E139" i="71" a="1"/>
  <c r="E139" i="71" s="1"/>
  <c r="E137" i="70" a="1"/>
  <c r="E137" i="70" s="1"/>
  <c r="E136" i="70" a="1"/>
  <c r="E136" i="70" s="1"/>
  <c r="E135" i="71" a="1"/>
  <c r="E135" i="71" s="1"/>
  <c r="E133" i="70" a="1"/>
  <c r="E133" i="70" s="1"/>
  <c r="E133" i="71" a="1"/>
  <c r="E133" i="71" s="1"/>
  <c r="E131" i="71" a="1"/>
  <c r="E131" i="71" s="1"/>
  <c r="E129" i="70" a="1"/>
  <c r="E129" i="70" s="1"/>
  <c r="E128" i="70" a="1"/>
  <c r="E128" i="70" s="1"/>
  <c r="E126" i="68" a="1"/>
  <c r="E126" i="68" s="1"/>
  <c r="E125" i="70" a="1"/>
  <c r="E125" i="70" s="1"/>
  <c r="E125" i="71" a="1"/>
  <c r="E125" i="71" s="1"/>
  <c r="E128" i="69" a="1"/>
  <c r="E128" i="69" s="1"/>
  <c r="E121" i="70" a="1"/>
  <c r="E121" i="70" s="1"/>
  <c r="E120" i="70" a="1"/>
  <c r="E120" i="70" s="1"/>
  <c r="E118" i="70" a="1"/>
  <c r="E118" i="70" s="1"/>
  <c r="E123" i="69" a="1"/>
  <c r="E123" i="69" s="1"/>
  <c r="E116" i="70" a="1"/>
  <c r="E116" i="70" s="1"/>
  <c r="E114" i="72" a="1"/>
  <c r="E114" i="72" s="1"/>
  <c r="E113" i="70" a="1"/>
  <c r="E113" i="70" s="1"/>
  <c r="E112" i="68" a="1"/>
  <c r="E112" i="68" s="1"/>
  <c r="E110" i="68" a="1"/>
  <c r="E110" i="68" s="1"/>
  <c r="E109" i="70" a="1"/>
  <c r="E109" i="70" s="1"/>
  <c r="E108" i="72" a="1"/>
  <c r="E108" i="72" s="1"/>
  <c r="E112" i="69" a="1"/>
  <c r="E112" i="69" s="1"/>
  <c r="E106" i="71" a="1"/>
  <c r="E106" i="71" s="1"/>
  <c r="E104" i="68" a="1"/>
  <c r="E104" i="68" s="1"/>
  <c r="E103" i="71" a="1"/>
  <c r="E103" i="71" s="1"/>
  <c r="E101" i="72" a="1"/>
  <c r="E101" i="72" s="1"/>
  <c r="E100" i="68" a="1"/>
  <c r="E100" i="68" s="1"/>
  <c r="E98" i="68" a="1"/>
  <c r="E98" i="68" s="1"/>
  <c r="E103" i="69" a="1"/>
  <c r="E103" i="69" s="1"/>
  <c r="E96" i="70" a="1"/>
  <c r="E96" i="70" s="1"/>
  <c r="E95" i="71" a="1"/>
  <c r="E95" i="71" s="1"/>
  <c r="E93" i="70" a="1"/>
  <c r="E93" i="70" s="1"/>
  <c r="E92" i="72" a="1"/>
  <c r="E92" i="72" s="1"/>
  <c r="E90" i="72" a="1"/>
  <c r="E90" i="72" s="1"/>
  <c r="E90" i="71" a="1"/>
  <c r="E90" i="71" s="1"/>
  <c r="E94" i="69" a="1"/>
  <c r="E94" i="69" s="1"/>
  <c r="E86" i="68" a="1"/>
  <c r="E86" i="68" s="1"/>
  <c r="E85" i="70" a="1"/>
  <c r="E85" i="70" s="1"/>
  <c r="E84" i="68" a="1"/>
  <c r="E84" i="68" s="1"/>
  <c r="E82" i="70" a="1"/>
  <c r="E82" i="70" s="1"/>
  <c r="E81" i="70" a="1"/>
  <c r="E81" i="70" s="1"/>
  <c r="E80" i="72" a="1"/>
  <c r="E80" i="72" s="1"/>
  <c r="E78" i="72" a="1"/>
  <c r="E78" i="72" s="1"/>
  <c r="E79" i="73" a="1"/>
  <c r="E79" i="73" s="1"/>
  <c r="E82" i="69" a="1"/>
  <c r="E82" i="69" s="1"/>
  <c r="E76" i="73" a="1"/>
  <c r="E76" i="73" s="1"/>
  <c r="E79" i="69" a="1"/>
  <c r="E79" i="69" s="1"/>
  <c r="E78" i="69" a="1"/>
  <c r="E78" i="69" s="1"/>
  <c r="E70" i="72" a="1"/>
  <c r="E70" i="72" s="1"/>
  <c r="E75" i="69" a="1"/>
  <c r="E75" i="69" s="1"/>
  <c r="E68" i="72" a="1"/>
  <c r="E68" i="72" s="1"/>
  <c r="E67" i="71" a="1"/>
  <c r="E67" i="71" s="1"/>
  <c r="E71" i="69" a="1"/>
  <c r="E71" i="69" s="1"/>
  <c r="E64" i="72" a="1"/>
  <c r="E64" i="72" s="1"/>
  <c r="E62" i="68" a="1"/>
  <c r="E62" i="68" s="1"/>
  <c r="E61" i="72" a="1"/>
  <c r="E61" i="72" s="1"/>
  <c r="E61" i="71" a="1"/>
  <c r="E61" i="71" s="1"/>
  <c r="E58" i="68" a="1"/>
  <c r="E58" i="68" s="1"/>
  <c r="E59" i="73" a="1"/>
  <c r="E59" i="73" s="1"/>
  <c r="E62" i="69" a="1"/>
  <c r="E62" i="69" s="1"/>
  <c r="E56" i="73" a="1"/>
  <c r="E56" i="73" s="1"/>
  <c r="E55" i="73" a="1"/>
  <c r="E55" i="73" s="1"/>
  <c r="E58" i="69" a="1"/>
  <c r="E58" i="69" s="1"/>
  <c r="E50" i="68" a="1"/>
  <c r="E50" i="68" s="1"/>
  <c r="E50" i="71" a="1"/>
  <c r="E50" i="71" s="1"/>
  <c r="E49" i="71" a="1"/>
  <c r="E49" i="71" s="1"/>
  <c r="E52" i="69" a="1"/>
  <c r="E52" i="69" s="1"/>
  <c r="E51" i="69" a="1"/>
  <c r="E51" i="69" s="1"/>
  <c r="E44" i="72" a="1"/>
  <c r="E44" i="72" s="1"/>
  <c r="E43" i="71" a="1"/>
  <c r="E43" i="71" s="1"/>
  <c r="E41" i="68" a="1"/>
  <c r="E41" i="68" s="1"/>
  <c r="E41" i="71" a="1"/>
  <c r="E41" i="71" s="1"/>
  <c r="E38" i="72" a="1"/>
  <c r="E38" i="72" s="1"/>
  <c r="E38" i="71" a="1"/>
  <c r="E38" i="71" s="1"/>
  <c r="E42" i="69" a="1"/>
  <c r="E42" i="69" s="1"/>
  <c r="E34" i="72" a="1"/>
  <c r="E34" i="72" s="1"/>
  <c r="E35" i="73" a="1"/>
  <c r="E35" i="73" s="1"/>
  <c r="E38" i="69" a="1"/>
  <c r="E38" i="69" s="1"/>
  <c r="E30" i="68" a="1"/>
  <c r="E30" i="68" s="1"/>
  <c r="E29" i="72" a="1"/>
  <c r="E29" i="72" s="1"/>
  <c r="E28" i="68" a="1"/>
  <c r="E28" i="68" s="1"/>
  <c r="E26" i="68" a="1"/>
  <c r="E26" i="68" s="1"/>
  <c r="E31" i="69" a="1"/>
  <c r="E31" i="69" s="1"/>
  <c r="E26" i="73" a="1"/>
  <c r="E26" i="73" s="1"/>
  <c r="E22" i="68" a="1"/>
  <c r="E22" i="68" s="1"/>
  <c r="E21" i="70" a="1"/>
  <c r="E21" i="70" s="1"/>
  <c r="E20" i="70" a="1"/>
  <c r="E20" i="70" s="1"/>
  <c r="E20" i="73" a="1"/>
  <c r="E20" i="73" s="1"/>
  <c r="E18" i="69" a="1"/>
  <c r="E18" i="69" s="1"/>
  <c r="E17" i="69" a="1"/>
  <c r="E17" i="69" s="1"/>
  <c r="I17" i="69" s="1"/>
  <c r="F17" i="69" s="1"/>
  <c r="G18" i="69" s="1"/>
  <c r="E228" i="72" a="1"/>
  <c r="E228" i="72" s="1"/>
  <c r="E230" i="68" a="1"/>
  <c r="E230" i="68" s="1"/>
  <c r="E227" i="70" a="1"/>
  <c r="E227" i="70" s="1"/>
  <c r="E225" i="70" a="1"/>
  <c r="E225" i="70" s="1"/>
  <c r="E222" i="70" a="1"/>
  <c r="E222" i="70" s="1"/>
  <c r="E219" i="72" a="1"/>
  <c r="E219" i="72" s="1"/>
  <c r="E217" i="68" a="1"/>
  <c r="E217" i="68" s="1"/>
  <c r="E214" i="70" a="1"/>
  <c r="E214" i="70" s="1"/>
  <c r="E211" i="70" a="1"/>
  <c r="E211" i="70" s="1"/>
  <c r="E209" i="68" a="1"/>
  <c r="E209" i="68" s="1"/>
  <c r="E206" i="72" a="1"/>
  <c r="E206" i="72" s="1"/>
  <c r="E203" i="70" a="1"/>
  <c r="E203" i="70" s="1"/>
  <c r="E201" i="68" a="1"/>
  <c r="E201" i="68" s="1"/>
  <c r="E198" i="70" a="1"/>
  <c r="E198" i="70" s="1"/>
  <c r="E195" i="72" a="1"/>
  <c r="E195" i="72" s="1"/>
  <c r="E193" i="70" a="1"/>
  <c r="E193" i="70" s="1"/>
  <c r="E190" i="68" a="1"/>
  <c r="E190" i="68" s="1"/>
  <c r="E187" i="72" a="1"/>
  <c r="E187" i="72" s="1"/>
  <c r="E185" i="70" a="1"/>
  <c r="E185" i="70" s="1"/>
  <c r="E183" i="68" a="1"/>
  <c r="E183" i="68" s="1"/>
  <c r="E184" i="69" a="1"/>
  <c r="E184" i="69" s="1"/>
  <c r="E177" i="72" a="1"/>
  <c r="E177" i="72" s="1"/>
  <c r="E174" i="70" a="1"/>
  <c r="E174" i="70" s="1"/>
  <c r="E173" i="72" a="1"/>
  <c r="E173" i="72" s="1"/>
  <c r="E170" i="70" a="1"/>
  <c r="E170" i="70" s="1"/>
  <c r="E169" i="71" a="1"/>
  <c r="E169" i="71" s="1"/>
  <c r="E166" i="72" a="1"/>
  <c r="E166" i="72" s="1"/>
  <c r="E165" i="70" a="1"/>
  <c r="E165" i="70" s="1"/>
  <c r="E166" i="73" a="1"/>
  <c r="E166" i="73" s="1"/>
  <c r="E168" i="69" a="1"/>
  <c r="E168" i="69" s="1"/>
  <c r="E162" i="71" a="1"/>
  <c r="E162" i="71" s="1"/>
  <c r="E162" i="73" a="1"/>
  <c r="E162" i="73" s="1"/>
  <c r="E158" i="72" a="1"/>
  <c r="E158" i="72" s="1"/>
  <c r="E158" i="71" a="1"/>
  <c r="E158" i="71" s="1"/>
  <c r="E157" i="71" a="1"/>
  <c r="E157" i="71" s="1"/>
  <c r="E154" i="72" a="1"/>
  <c r="E154" i="72" s="1"/>
  <c r="E153" i="70" a="1"/>
  <c r="E153" i="70" s="1"/>
  <c r="E153" i="71" a="1"/>
  <c r="E153" i="71" s="1"/>
  <c r="E156" i="69" a="1"/>
  <c r="E156" i="69" s="1"/>
  <c r="E150" i="71" a="1"/>
  <c r="E150" i="71" s="1"/>
  <c r="E154" i="69" a="1"/>
  <c r="E154" i="69" s="1"/>
  <c r="E148" i="73" a="1"/>
  <c r="E148" i="73" s="1"/>
  <c r="E145" i="72" a="1"/>
  <c r="E145" i="72" s="1"/>
  <c r="E150" i="69" a="1"/>
  <c r="E150" i="69" s="1"/>
  <c r="E144" i="73" a="1"/>
  <c r="E144" i="73" s="1"/>
  <c r="E141" i="68" a="1"/>
  <c r="E141" i="68" s="1"/>
  <c r="E146" i="69" a="1"/>
  <c r="E146" i="69" s="1"/>
  <c r="E140" i="73" a="1"/>
  <c r="E140" i="73" s="1"/>
  <c r="E137" i="72" a="1"/>
  <c r="E137" i="72" s="1"/>
  <c r="E142" i="69" a="1"/>
  <c r="E142" i="69" s="1"/>
  <c r="E136" i="73" a="1"/>
  <c r="E136" i="73" s="1"/>
  <c r="E134" i="71" a="1"/>
  <c r="E134" i="71" s="1"/>
  <c r="E138" i="69" a="1"/>
  <c r="E138" i="69" s="1"/>
  <c r="E132" i="73" a="1"/>
  <c r="E132" i="73" s="1"/>
  <c r="E129" i="72" a="1"/>
  <c r="E129" i="72" s="1"/>
  <c r="E134" i="69" a="1"/>
  <c r="E134" i="69" s="1"/>
  <c r="E128" i="73" a="1"/>
  <c r="E128" i="73" s="1"/>
  <c r="E125" i="72" a="1"/>
  <c r="E125" i="72" s="1"/>
  <c r="E130" i="69" a="1"/>
  <c r="E130" i="69" s="1"/>
  <c r="E124" i="73" a="1"/>
  <c r="E124" i="73" s="1"/>
  <c r="E123" i="73" a="1"/>
  <c r="E123" i="73" s="1"/>
  <c r="E121" i="71" a="1"/>
  <c r="E121" i="71" s="1"/>
  <c r="E118" i="68" a="1"/>
  <c r="E118" i="68" s="1"/>
  <c r="E117" i="72" a="1"/>
  <c r="E117" i="72" s="1"/>
  <c r="E117" i="71" a="1"/>
  <c r="E117" i="71" s="1"/>
  <c r="E120" i="69" a="1"/>
  <c r="E120" i="69" s="1"/>
  <c r="E113" i="68" a="1"/>
  <c r="E113" i="68" s="1"/>
  <c r="E112" i="72" a="1"/>
  <c r="E112" i="72" s="1"/>
  <c r="E112" i="73" a="1"/>
  <c r="E112" i="73" s="1"/>
  <c r="E110" i="71" a="1"/>
  <c r="E110" i="71" s="1"/>
  <c r="E114" i="69" a="1"/>
  <c r="E114" i="69" s="1"/>
  <c r="E106" i="68" a="1"/>
  <c r="E106" i="68" s="1"/>
  <c r="E105" i="72" a="1"/>
  <c r="E105" i="72" s="1"/>
  <c r="E110" i="69" a="1"/>
  <c r="E110" i="69" s="1"/>
  <c r="E104" i="73" a="1"/>
  <c r="E104" i="73" s="1"/>
  <c r="E101" i="68" a="1"/>
  <c r="E101" i="68" s="1"/>
  <c r="E106" i="69" a="1"/>
  <c r="E106" i="69" s="1"/>
  <c r="E100" i="73" a="1"/>
  <c r="E100" i="73" s="1"/>
  <c r="E97" i="68" a="1"/>
  <c r="E97" i="68" s="1"/>
  <c r="E102" i="69" a="1"/>
  <c r="E102" i="69" s="1"/>
  <c r="E96" i="73" a="1"/>
  <c r="E96" i="73" s="1"/>
  <c r="E93" i="72" a="1"/>
  <c r="E93" i="72" s="1"/>
  <c r="E98" i="69" a="1"/>
  <c r="E98" i="69" s="1"/>
  <c r="E96" i="69" a="1"/>
  <c r="E96" i="69" s="1"/>
  <c r="E89" i="68" a="1"/>
  <c r="E89" i="68" s="1"/>
  <c r="E90" i="73" a="1"/>
  <c r="E90" i="73" s="1"/>
  <c r="E88" i="73" a="1"/>
  <c r="E88" i="73" s="1"/>
  <c r="E85" i="68" a="1"/>
  <c r="E85" i="68" s="1"/>
  <c r="E90" i="69" a="1"/>
  <c r="E90" i="69" s="1"/>
  <c r="E82" i="72" a="1"/>
  <c r="E82" i="72" s="1"/>
  <c r="E82" i="71" a="1"/>
  <c r="E82" i="71" s="1"/>
  <c r="E82" i="73" a="1"/>
  <c r="E82" i="73" s="1"/>
  <c r="E78" i="70" a="1"/>
  <c r="E78" i="70" s="1"/>
  <c r="E77" i="72" a="1"/>
  <c r="E77" i="72" s="1"/>
  <c r="E78" i="73" a="1"/>
  <c r="E78" i="73" s="1"/>
  <c r="E75" i="71" a="1"/>
  <c r="E75" i="71" s="1"/>
  <c r="E73" i="68" a="1"/>
  <c r="E73" i="68" s="1"/>
  <c r="E74" i="73" a="1"/>
  <c r="E74" i="73" s="1"/>
  <c r="E72" i="73" a="1"/>
  <c r="E72" i="73" s="1"/>
  <c r="E69" i="72" a="1"/>
  <c r="E69" i="72" s="1"/>
  <c r="E70" i="73" a="1"/>
  <c r="E70" i="73" s="1"/>
  <c r="E66" i="72" a="1"/>
  <c r="E66" i="72" s="1"/>
  <c r="E65" i="68" a="1"/>
  <c r="E65" i="68" s="1"/>
  <c r="E66" i="73" a="1"/>
  <c r="E66" i="73" s="1"/>
  <c r="E68" i="69" a="1"/>
  <c r="E68" i="69" s="1"/>
  <c r="E61" i="70" a="1"/>
  <c r="E61" i="70" s="1"/>
  <c r="E60" i="72" a="1"/>
  <c r="E60" i="72" s="1"/>
  <c r="E64" i="69" a="1"/>
  <c r="E64" i="69" s="1"/>
  <c r="E57" i="72" a="1"/>
  <c r="E57" i="72" s="1"/>
  <c r="E58" i="73" a="1"/>
  <c r="E58" i="73" s="1"/>
  <c r="E60" i="69" a="1"/>
  <c r="E60" i="69" s="1"/>
  <c r="E53" i="72" a="1"/>
  <c r="E53" i="72" s="1"/>
  <c r="E54" i="73" a="1"/>
  <c r="E54" i="73" s="1"/>
  <c r="E56" i="69" a="1"/>
  <c r="E56" i="69" s="1"/>
  <c r="E49" i="70" a="1"/>
  <c r="E49" i="70" s="1"/>
  <c r="E54" i="69" a="1"/>
  <c r="E54" i="69" s="1"/>
  <c r="E48" i="73" a="1"/>
  <c r="E48" i="73" s="1"/>
  <c r="E46" i="71" a="1"/>
  <c r="E46" i="71" s="1"/>
  <c r="E44" i="68" a="1"/>
  <c r="E44" i="68" s="1"/>
  <c r="E44" i="73" a="1"/>
  <c r="E44" i="73" s="1"/>
  <c r="E41" i="72" a="1"/>
  <c r="E41" i="72" s="1"/>
  <c r="E42" i="73" a="1"/>
  <c r="E42" i="73" s="1"/>
  <c r="E44" i="69" a="1"/>
  <c r="E44" i="69" s="1"/>
  <c r="E37" i="68" a="1"/>
  <c r="E37" i="68" s="1"/>
  <c r="E38" i="73" a="1"/>
  <c r="E38" i="73" s="1"/>
  <c r="E34" i="68" a="1"/>
  <c r="E34" i="68" s="1"/>
  <c r="E33" i="68" a="1"/>
  <c r="E33" i="68" s="1"/>
  <c r="E34" i="73" a="1"/>
  <c r="E34" i="73" s="1"/>
  <c r="E30" i="72" a="1"/>
  <c r="E30" i="72" s="1"/>
  <c r="E29" i="70" a="1"/>
  <c r="E29" i="70" s="1"/>
  <c r="E28" i="72" a="1"/>
  <c r="E28" i="72" s="1"/>
  <c r="E27" i="71" a="1"/>
  <c r="E27" i="71" s="1"/>
  <c r="E26" i="71" a="1"/>
  <c r="E26" i="71" s="1"/>
  <c r="E24" i="68" a="1"/>
  <c r="E24" i="68" s="1"/>
  <c r="E22" i="72" a="1"/>
  <c r="E22" i="72" s="1"/>
  <c r="E21" i="72" a="1"/>
  <c r="E21" i="72" s="1"/>
  <c r="E21" i="71" a="1"/>
  <c r="E21" i="71" s="1"/>
  <c r="E18" i="70" a="1"/>
  <c r="E18" i="70" s="1"/>
  <c r="E20" i="69" a="1"/>
  <c r="E20" i="69" s="1"/>
  <c r="E17" i="68" a="1"/>
  <c r="E17" i="68" s="1"/>
  <c r="E214" i="72" a="1"/>
  <c r="E214" i="72" s="1"/>
  <c r="E211" i="72" a="1"/>
  <c r="E211" i="72" s="1"/>
  <c r="E208" i="72" a="1"/>
  <c r="E208" i="72" s="1"/>
  <c r="E206" i="70" a="1"/>
  <c r="E206" i="70" s="1"/>
  <c r="E203" i="72" a="1"/>
  <c r="E203" i="72" s="1"/>
  <c r="E200" i="70" a="1"/>
  <c r="E200" i="70" s="1"/>
  <c r="E198" i="68" a="1"/>
  <c r="E198" i="68" s="1"/>
  <c r="E195" i="70" a="1"/>
  <c r="E195" i="70" s="1"/>
  <c r="E192" i="72" a="1"/>
  <c r="E192" i="72" s="1"/>
  <c r="E190" i="70" a="1"/>
  <c r="E190" i="70" s="1"/>
  <c r="E187" i="70" a="1"/>
  <c r="E187" i="70" s="1"/>
  <c r="E184" i="70" a="1"/>
  <c r="E184" i="70" s="1"/>
  <c r="E183" i="70" a="1"/>
  <c r="E183" i="70" s="1"/>
  <c r="E181" i="70" a="1"/>
  <c r="E181" i="70" s="1"/>
  <c r="E179" i="68" a="1"/>
  <c r="E179" i="68" s="1"/>
  <c r="E177" i="70" a="1"/>
  <c r="E177" i="70" s="1"/>
  <c r="E173" i="70" a="1"/>
  <c r="E173" i="70" s="1"/>
  <c r="E170" i="68" a="1"/>
  <c r="E170" i="68" s="1"/>
  <c r="E169" i="70" a="1"/>
  <c r="E169" i="70" s="1"/>
  <c r="E167" i="70" a="1"/>
  <c r="E167" i="70" s="1"/>
  <c r="E168" i="73" a="1"/>
  <c r="E168" i="73" s="1"/>
  <c r="E165" i="72" a="1"/>
  <c r="E165" i="72" s="1"/>
  <c r="E163" i="68" a="1"/>
  <c r="E163" i="68" s="1"/>
  <c r="E164" i="73" a="1"/>
  <c r="E164" i="73" s="1"/>
  <c r="E161" i="72" a="1"/>
  <c r="E161" i="72" s="1"/>
  <c r="E159" i="68" a="1"/>
  <c r="E159" i="68" s="1"/>
  <c r="E160" i="73" a="1"/>
  <c r="E160" i="73" s="1"/>
  <c r="E157" i="72" a="1"/>
  <c r="E157" i="72" s="1"/>
  <c r="E155" i="68" a="1"/>
  <c r="E155" i="68" s="1"/>
  <c r="E154" i="70" a="1"/>
  <c r="E154" i="70" s="1"/>
  <c r="E153" i="68" a="1"/>
  <c r="E153" i="68" s="1"/>
  <c r="E151" i="70" a="1"/>
  <c r="E151" i="70" s="1"/>
  <c r="E152" i="73" a="1"/>
  <c r="E152" i="73" s="1"/>
  <c r="E149" i="72" a="1"/>
  <c r="E149" i="72" s="1"/>
  <c r="E147" i="68" a="1"/>
  <c r="E147" i="68" s="1"/>
  <c r="E146" i="70" a="1"/>
  <c r="E146" i="70" s="1"/>
  <c r="E146" i="71" a="1"/>
  <c r="E146" i="71" s="1"/>
  <c r="E143" i="72" a="1"/>
  <c r="E143" i="72" s="1"/>
  <c r="E142" i="72" a="1"/>
  <c r="E142" i="72" s="1"/>
  <c r="E142" i="71" a="1"/>
  <c r="E142" i="71" s="1"/>
  <c r="E145" i="69" a="1"/>
  <c r="E145" i="69" s="1"/>
  <c r="E138" i="68" a="1"/>
  <c r="E138" i="68" s="1"/>
  <c r="E138" i="71" a="1"/>
  <c r="E138" i="71" s="1"/>
  <c r="E136" i="71" a="1"/>
  <c r="E136" i="71" s="1"/>
  <c r="E134" i="68" a="1"/>
  <c r="E134" i="68" s="1"/>
  <c r="E133" i="72" a="1"/>
  <c r="E133" i="72" s="1"/>
  <c r="E132" i="71" a="1"/>
  <c r="E132" i="71" s="1"/>
  <c r="E130" i="70" a="1"/>
  <c r="E130" i="70" s="1"/>
  <c r="E130" i="71" a="1"/>
  <c r="E130" i="71" s="1"/>
  <c r="E128" i="71" a="1"/>
  <c r="E128" i="71" s="1"/>
  <c r="E126" i="70" a="1"/>
  <c r="E126" i="70" s="1"/>
  <c r="E126" i="71" a="1"/>
  <c r="E126" i="71" s="1"/>
  <c r="E123" i="70" a="1"/>
  <c r="E123" i="70" s="1"/>
  <c r="E122" i="72" a="1"/>
  <c r="E122" i="72" s="1"/>
  <c r="E122" i="71" a="1"/>
  <c r="E122" i="71" s="1"/>
  <c r="E119" i="68" a="1"/>
  <c r="E119" i="68" s="1"/>
  <c r="E124" i="69" a="1"/>
  <c r="E124" i="69" s="1"/>
  <c r="E117" i="70" a="1"/>
  <c r="E117" i="70" s="1"/>
  <c r="E115" i="70" a="1"/>
  <c r="E115" i="70" s="1"/>
  <c r="E115" i="71" a="1"/>
  <c r="E115" i="71" s="1"/>
  <c r="E114" i="71" a="1"/>
  <c r="E114" i="71" s="1"/>
  <c r="E112" i="71" a="1"/>
  <c r="E112" i="71" s="1"/>
  <c r="E110" i="70" a="1"/>
  <c r="E110" i="70" s="1"/>
  <c r="E109" i="72" a="1"/>
  <c r="E109" i="72" s="1"/>
  <c r="E107" i="70" a="1"/>
  <c r="E107" i="70" s="1"/>
  <c r="E106" i="70" a="1"/>
  <c r="E106" i="70" s="1"/>
  <c r="E111" i="69" a="1"/>
  <c r="E111" i="69" s="1"/>
  <c r="E103" i="72" a="1"/>
  <c r="E103" i="72" s="1"/>
  <c r="E102" i="70" a="1"/>
  <c r="E102" i="70" s="1"/>
  <c r="E101" i="70" a="1"/>
  <c r="E101" i="70" s="1"/>
  <c r="E101" i="73" a="1"/>
  <c r="E101" i="73" s="1"/>
  <c r="E99" i="71" a="1"/>
  <c r="E99" i="71" s="1"/>
  <c r="E97" i="70" a="1"/>
  <c r="E97" i="70" s="1"/>
  <c r="E101" i="69" a="1"/>
  <c r="E101" i="69" s="1"/>
  <c r="E94" i="70" a="1"/>
  <c r="E94" i="70" s="1"/>
  <c r="E94" i="71" a="1"/>
  <c r="E94" i="71" s="1"/>
  <c r="E97" i="69" a="1"/>
  <c r="E97" i="69" s="1"/>
  <c r="E90" i="70" a="1"/>
  <c r="E90" i="70" s="1"/>
  <c r="E89" i="70" a="1"/>
  <c r="E89" i="70" s="1"/>
  <c r="E87" i="68" a="1"/>
  <c r="E87" i="68" s="1"/>
  <c r="E86" i="70" a="1"/>
  <c r="E86" i="70" s="1"/>
  <c r="E91" i="69" a="1"/>
  <c r="E91" i="69" s="1"/>
  <c r="E84" i="71" a="1"/>
  <c r="E84" i="71" s="1"/>
  <c r="E88" i="69" a="1"/>
  <c r="E88" i="69" s="1"/>
  <c r="E87" i="69" a="1"/>
  <c r="E87" i="69" s="1"/>
  <c r="E80" i="71" a="1"/>
  <c r="E80" i="71" s="1"/>
  <c r="E79" i="71" a="1"/>
  <c r="E79" i="71" s="1"/>
  <c r="E77" i="70" a="1"/>
  <c r="E77" i="70" s="1"/>
  <c r="E75" i="72" a="1"/>
  <c r="E75" i="72" s="1"/>
  <c r="E80" i="69" a="1"/>
  <c r="E80" i="69" s="1"/>
  <c r="E75" i="73" a="1"/>
  <c r="E75" i="73" s="1"/>
  <c r="E71" i="70" a="1"/>
  <c r="E71" i="70" s="1"/>
  <c r="E70" i="68" a="1"/>
  <c r="E70" i="68" s="1"/>
  <c r="E69" i="70" a="1"/>
  <c r="E69" i="70" s="1"/>
  <c r="E67" i="72" a="1"/>
  <c r="E67" i="72" s="1"/>
  <c r="E72" i="69" a="1"/>
  <c r="E72" i="69" s="1"/>
  <c r="E67" i="73" a="1"/>
  <c r="E67" i="73" s="1"/>
  <c r="E63" i="70" a="1"/>
  <c r="E63" i="70" s="1"/>
  <c r="E64" i="73" a="1"/>
  <c r="E64" i="73" s="1"/>
  <c r="E61" i="68" a="1"/>
  <c r="E61" i="68" s="1"/>
  <c r="E59" i="72" a="1"/>
  <c r="E59" i="72" s="1"/>
  <c r="E58" i="70" a="1"/>
  <c r="E58" i="70" s="1"/>
  <c r="E57" i="70" a="1"/>
  <c r="E57" i="70" s="1"/>
  <c r="E55" i="68" a="1"/>
  <c r="E55" i="68" s="1"/>
  <c r="E54" i="72" a="1"/>
  <c r="E54" i="72" s="1"/>
  <c r="E53" i="70" a="1"/>
  <c r="E53" i="70" s="1"/>
  <c r="E51" i="68" a="1"/>
  <c r="E51" i="68" s="1"/>
  <c r="E50" i="70" a="1"/>
  <c r="E50" i="70" s="1"/>
  <c r="E49" i="72" a="1"/>
  <c r="E49" i="72" s="1"/>
  <c r="E49" i="73" a="1"/>
  <c r="E49" i="73" s="1"/>
  <c r="E46" i="72" a="1"/>
  <c r="E46" i="72" s="1"/>
  <c r="E45" i="72" a="1"/>
  <c r="E45" i="72" s="1"/>
  <c r="E43" i="68" a="1"/>
  <c r="E43" i="68" s="1"/>
  <c r="E48" i="69" a="1"/>
  <c r="E48" i="69" s="1"/>
  <c r="E42" i="71" a="1"/>
  <c r="E42" i="71" s="1"/>
  <c r="E39" i="72" a="1"/>
  <c r="E39" i="72" s="1"/>
  <c r="E40" i="73" a="1"/>
  <c r="E40" i="73" s="1"/>
  <c r="E43" i="69" a="1"/>
  <c r="E43" i="69" s="1"/>
  <c r="E35" i="68" a="1"/>
  <c r="E35" i="68" s="1"/>
  <c r="E40" i="69" a="1"/>
  <c r="E40" i="69" s="1"/>
  <c r="E33" i="70" a="1"/>
  <c r="E33" i="70" s="1"/>
  <c r="E32" i="71" a="1"/>
  <c r="E32" i="71" s="1"/>
  <c r="E30" i="70" a="1"/>
  <c r="E30" i="70" s="1"/>
  <c r="E30" i="71" a="1"/>
  <c r="E30" i="71" s="1"/>
  <c r="E27" i="72" a="1"/>
  <c r="E27" i="72" s="1"/>
  <c r="E26" i="72" a="1"/>
  <c r="E26" i="72" s="1"/>
  <c r="E25" i="72" a="1"/>
  <c r="E25" i="72" s="1"/>
  <c r="E25" i="73" a="1"/>
  <c r="E25" i="73" s="1"/>
  <c r="E24" i="73" a="1"/>
  <c r="E24" i="73" s="1"/>
  <c r="E22" i="71" a="1"/>
  <c r="E22" i="71" s="1"/>
  <c r="E19" i="68" a="1"/>
  <c r="E19" i="68" s="1"/>
  <c r="E24" i="69" a="1"/>
  <c r="E24" i="69" s="1"/>
  <c r="E19" i="73" a="1"/>
  <c r="E19" i="73" s="1"/>
  <c r="E17" i="70" a="1"/>
  <c r="E17" i="70" s="1"/>
  <c r="E18" i="14" a="1"/>
  <c r="E18" i="14" s="1"/>
  <c r="E229" i="70" a="1"/>
  <c r="E229" i="70" s="1"/>
  <c r="E227" i="72" a="1"/>
  <c r="E227" i="72" s="1"/>
  <c r="E224" i="68" a="1"/>
  <c r="E224" i="68" s="1"/>
  <c r="E221" i="70" a="1"/>
  <c r="E221" i="70" s="1"/>
  <c r="E219" i="70" a="1"/>
  <c r="E219" i="70" s="1"/>
  <c r="E216" i="68" a="1"/>
  <c r="E216" i="68" s="1"/>
  <c r="E213" i="68" a="1"/>
  <c r="E213" i="68" s="1"/>
  <c r="E211" i="68" a="1"/>
  <c r="E211" i="68" s="1"/>
  <c r="E208" i="70" a="1"/>
  <c r="E208" i="70" s="1"/>
  <c r="E205" i="70" a="1"/>
  <c r="E205" i="70" s="1"/>
  <c r="E203" i="68" a="1"/>
  <c r="E203" i="68" s="1"/>
  <c r="E200" i="72" a="1"/>
  <c r="E200" i="72" s="1"/>
  <c r="E197" i="72" a="1"/>
  <c r="E197" i="72" s="1"/>
  <c r="E195" i="68" a="1"/>
  <c r="E195" i="68" s="1"/>
  <c r="E192" i="68" a="1"/>
  <c r="E192" i="68" s="1"/>
  <c r="E189" i="72" a="1"/>
  <c r="E189" i="72" s="1"/>
  <c r="E187" i="68" a="1"/>
  <c r="E187" i="68" s="1"/>
  <c r="E184" i="72" a="1"/>
  <c r="E184" i="72" s="1"/>
  <c r="E178" i="72" a="1"/>
  <c r="E178" i="72" s="1"/>
  <c r="E174" i="72" a="1"/>
  <c r="E174" i="72" s="1"/>
  <c r="E179" i="69" a="1"/>
  <c r="E179" i="69" s="1"/>
  <c r="E177" i="69" a="1"/>
  <c r="E177" i="69" s="1"/>
  <c r="E176" i="69" a="1"/>
  <c r="E176" i="69" s="1"/>
  <c r="E167" i="68" a="1"/>
  <c r="E167" i="68" s="1"/>
  <c r="E166" i="68" a="1"/>
  <c r="E166" i="68" s="1"/>
  <c r="E171" i="69" a="1"/>
  <c r="E171" i="69" s="1"/>
  <c r="E163" i="72" a="1"/>
  <c r="E163" i="72" s="1"/>
  <c r="E162" i="72" a="1"/>
  <c r="E162" i="72" s="1"/>
  <c r="E163" i="73" a="1"/>
  <c r="E163" i="73" s="1"/>
  <c r="E160" i="71" a="1"/>
  <c r="E160" i="71" s="1"/>
  <c r="E159" i="71" a="1"/>
  <c r="E159" i="71" s="1"/>
  <c r="E159" i="73" a="1"/>
  <c r="E159" i="73" s="1"/>
  <c r="E155" i="72" a="1"/>
  <c r="E155" i="72" s="1"/>
  <c r="E155" i="71" a="1"/>
  <c r="E155" i="71" s="1"/>
  <c r="E154" i="71" a="1"/>
  <c r="E154" i="71" s="1"/>
  <c r="E151" i="72" a="1"/>
  <c r="E151" i="72" s="1"/>
  <c r="E150" i="72" a="1"/>
  <c r="E150" i="72" s="1"/>
  <c r="E151" i="73" a="1"/>
  <c r="E151" i="73" s="1"/>
  <c r="E149" i="73" a="1"/>
  <c r="E149" i="73" s="1"/>
  <c r="E146" i="68" a="1"/>
  <c r="E146" i="68" s="1"/>
  <c r="E151" i="69" a="1"/>
  <c r="E151" i="69" s="1"/>
  <c r="E145" i="73" a="1"/>
  <c r="E145" i="73" s="1"/>
  <c r="E142" i="68" a="1"/>
  <c r="E142" i="68" s="1"/>
  <c r="E147" i="69" a="1"/>
  <c r="E147" i="69" s="1"/>
  <c r="E140" i="71" a="1"/>
  <c r="E140" i="71" s="1"/>
  <c r="E138" i="72" a="1"/>
  <c r="E138" i="72" s="1"/>
  <c r="E143" i="69" a="1"/>
  <c r="E143" i="69" s="1"/>
  <c r="E137" i="73" a="1"/>
  <c r="E137" i="73" s="1"/>
  <c r="E134" i="72" a="1"/>
  <c r="E134" i="72" s="1"/>
  <c r="E139" i="69" a="1"/>
  <c r="E139" i="69" s="1"/>
  <c r="E133" i="73" a="1"/>
  <c r="E133" i="73" s="1"/>
  <c r="E136" i="69" a="1"/>
  <c r="E136" i="69" s="1"/>
  <c r="E131" i="73" a="1"/>
  <c r="E131" i="73" s="1"/>
  <c r="E129" i="73" a="1"/>
  <c r="E129" i="73" s="1"/>
  <c r="E126" i="72" a="1"/>
  <c r="E126" i="72" s="1"/>
  <c r="E127" i="73" a="1"/>
  <c r="E127" i="73" s="1"/>
  <c r="E123" i="68" a="1"/>
  <c r="E123" i="68" s="1"/>
  <c r="E122" i="70" a="1"/>
  <c r="E122" i="70" s="1"/>
  <c r="E121" i="68" a="1"/>
  <c r="E121" i="68" s="1"/>
  <c r="E125" i="69" a="1"/>
  <c r="E125" i="69" s="1"/>
  <c r="E119" i="71" a="1"/>
  <c r="E119" i="71" s="1"/>
  <c r="E118" i="71" a="1"/>
  <c r="E118" i="71" s="1"/>
  <c r="E115" i="68" a="1"/>
  <c r="E115" i="68" s="1"/>
  <c r="E114" i="70" a="1"/>
  <c r="E114" i="70" s="1"/>
  <c r="E119" i="69" a="1"/>
  <c r="E119" i="69" s="1"/>
  <c r="E113" i="73" a="1"/>
  <c r="E113" i="73" s="1"/>
  <c r="E110" i="72" a="1"/>
  <c r="E110" i="72" s="1"/>
  <c r="E115" i="69" a="1"/>
  <c r="E115" i="69" s="1"/>
  <c r="E109" i="73" a="1"/>
  <c r="E109" i="73" s="1"/>
  <c r="E106" i="72" a="1"/>
  <c r="E106" i="72" s="1"/>
  <c r="E105" i="68" a="1"/>
  <c r="E105" i="68" s="1"/>
  <c r="E105" i="73" a="1"/>
  <c r="E105" i="73" s="1"/>
  <c r="E102" i="72" a="1"/>
  <c r="E102" i="72" s="1"/>
  <c r="E107" i="69" a="1"/>
  <c r="E107" i="69" s="1"/>
  <c r="E105" i="69" a="1"/>
  <c r="E105" i="69" s="1"/>
  <c r="E98" i="70" a="1"/>
  <c r="E98" i="70" s="1"/>
  <c r="E97" i="72" a="1"/>
  <c r="E97" i="72" s="1"/>
  <c r="E97" i="73" a="1"/>
  <c r="E97" i="73" s="1"/>
  <c r="E94" i="68" a="1"/>
  <c r="E94" i="68" s="1"/>
  <c r="E93" i="68" a="1"/>
  <c r="E93" i="68" s="1"/>
  <c r="E93" i="73" a="1"/>
  <c r="E93" i="73" s="1"/>
  <c r="E90" i="68" a="1"/>
  <c r="E90" i="68" s="1"/>
  <c r="E95" i="69" a="1"/>
  <c r="E95" i="69" s="1"/>
  <c r="E89" i="73" a="1"/>
  <c r="E89" i="73" s="1"/>
  <c r="E87" i="71" a="1"/>
  <c r="E87" i="71" s="1"/>
  <c r="E86" i="71" a="1"/>
  <c r="E86" i="71" s="1"/>
  <c r="E83" i="72" a="1"/>
  <c r="E83" i="72" s="1"/>
  <c r="E82" i="68" a="1"/>
  <c r="E82" i="68" s="1"/>
  <c r="E83" i="73" a="1"/>
  <c r="E83" i="73" s="1"/>
  <c r="E85" i="69" a="1"/>
  <c r="E85" i="69" s="1"/>
  <c r="E80" i="73" a="1"/>
  <c r="E80" i="73" s="1"/>
  <c r="E78" i="71" a="1"/>
  <c r="E78" i="71" s="1"/>
  <c r="E77" i="73" a="1"/>
  <c r="E77" i="73" s="1"/>
  <c r="E74" i="70" a="1"/>
  <c r="E74" i="70" s="1"/>
  <c r="E74" i="71" a="1"/>
  <c r="E74" i="71" s="1"/>
  <c r="E71" i="72" a="1"/>
  <c r="E71" i="72" s="1"/>
  <c r="E76" i="69" a="1"/>
  <c r="E76" i="69" s="1"/>
  <c r="E70" i="71" a="1"/>
  <c r="E70" i="71" s="1"/>
  <c r="E73" i="69" a="1"/>
  <c r="E73" i="69" s="1"/>
  <c r="E66" i="70" a="1"/>
  <c r="E66" i="70" s="1"/>
  <c r="E66" i="71" a="1"/>
  <c r="E66" i="71" s="1"/>
  <c r="E63" i="72" a="1"/>
  <c r="E63" i="72" s="1"/>
  <c r="E62" i="72" a="1"/>
  <c r="E62" i="72" s="1"/>
  <c r="E62" i="71" a="1"/>
  <c r="E62" i="71" s="1"/>
  <c r="E61" i="73" a="1"/>
  <c r="E61" i="73" s="1"/>
  <c r="E59" i="71" a="1"/>
  <c r="E59" i="71" s="1"/>
  <c r="E57" i="68" a="1"/>
  <c r="E57" i="68" s="1"/>
  <c r="E55" i="72" a="1"/>
  <c r="E55" i="72" s="1"/>
  <c r="E54" i="70" a="1"/>
  <c r="E54" i="70" s="1"/>
  <c r="E54" i="71" a="1"/>
  <c r="E54" i="71" s="1"/>
  <c r="E57" i="69" a="1"/>
  <c r="E57" i="69" s="1"/>
  <c r="E50" i="72" a="1"/>
  <c r="E50" i="72" s="1"/>
  <c r="E55" i="69" a="1"/>
  <c r="E55" i="69" s="1"/>
  <c r="E47" i="70" a="1"/>
  <c r="E47" i="70" s="1"/>
  <c r="E46" i="70" a="1"/>
  <c r="E46" i="70" s="1"/>
  <c r="E47" i="73" a="1"/>
  <c r="E47" i="73" s="1"/>
  <c r="E45" i="73" a="1"/>
  <c r="E45" i="73" s="1"/>
  <c r="E42" i="68" a="1"/>
  <c r="E42" i="68" s="1"/>
  <c r="E47" i="69" a="1"/>
  <c r="E47" i="69" s="1"/>
  <c r="E39" i="70" a="1"/>
  <c r="E39" i="70" s="1"/>
  <c r="E38" i="70" a="1"/>
  <c r="E38" i="70" s="1"/>
  <c r="E39" i="73" a="1"/>
  <c r="E39" i="73" s="1"/>
  <c r="E37" i="73" a="1"/>
  <c r="E37" i="73" s="1"/>
  <c r="E36" i="73" a="1"/>
  <c r="E36" i="73" s="1"/>
  <c r="E34" i="71" a="1"/>
  <c r="E34" i="71" s="1"/>
  <c r="E37" i="69" a="1"/>
  <c r="E37" i="69" s="1"/>
  <c r="E31" i="71" a="1"/>
  <c r="E31" i="71" s="1"/>
  <c r="E29" i="68" a="1"/>
  <c r="E29" i="68" s="1"/>
  <c r="E29" i="73" a="1"/>
  <c r="E29" i="73" s="1"/>
  <c r="E32" i="69" a="1"/>
  <c r="E32" i="69" s="1"/>
  <c r="E25" i="68" a="1"/>
  <c r="E25" i="68" s="1"/>
  <c r="E29" i="69" a="1"/>
  <c r="E29" i="69" s="1"/>
  <c r="E28" i="69" a="1"/>
  <c r="E28" i="69" s="1"/>
  <c r="E21" i="68" a="1"/>
  <c r="E21" i="68" s="1"/>
  <c r="E21" i="73" a="1"/>
  <c r="E21" i="73" s="1"/>
  <c r="E19" i="71" a="1"/>
  <c r="E19" i="71" s="1"/>
  <c r="E18" i="73" a="1"/>
  <c r="E18" i="73" s="1"/>
  <c r="E17" i="73" a="1"/>
  <c r="E17" i="73" s="1"/>
  <c r="E226" i="72" a="1"/>
  <c r="E226" i="72" s="1"/>
  <c r="E221" i="68" a="1"/>
  <c r="E221" i="68" s="1"/>
  <c r="E218" i="72" a="1"/>
  <c r="E218" i="72" s="1"/>
  <c r="E216" i="70" a="1"/>
  <c r="E216" i="70" s="1"/>
  <c r="E213" i="72" a="1"/>
  <c r="E213" i="72" s="1"/>
  <c r="E210" i="72" a="1"/>
  <c r="E210" i="72" s="1"/>
  <c r="E208" i="68" a="1"/>
  <c r="E208" i="68" s="1"/>
  <c r="E205" i="72" a="1"/>
  <c r="E205" i="72" s="1"/>
  <c r="E202" i="70" a="1"/>
  <c r="E202" i="70" s="1"/>
  <c r="E200" i="68" a="1"/>
  <c r="E200" i="68" s="1"/>
  <c r="E197" i="68" a="1"/>
  <c r="E197" i="68" s="1"/>
  <c r="E194" i="72" a="1"/>
  <c r="E194" i="72" s="1"/>
  <c r="E192" i="70" a="1"/>
  <c r="E192" i="70" s="1"/>
  <c r="E189" i="68" a="1"/>
  <c r="E189" i="68" s="1"/>
  <c r="E186" i="70" a="1"/>
  <c r="E186" i="70" s="1"/>
  <c r="E184" i="68" a="1"/>
  <c r="E184" i="68" s="1"/>
  <c r="E182" i="68" a="1"/>
  <c r="E182" i="68" s="1"/>
  <c r="E181" i="68" a="1"/>
  <c r="E181" i="68" s="1"/>
  <c r="E185" i="69" a="1"/>
  <c r="E185" i="69" s="1"/>
  <c r="E178" i="70" a="1"/>
  <c r="E178" i="70" s="1"/>
  <c r="E176" i="68" a="1"/>
  <c r="E176" i="68" s="1"/>
  <c r="E175" i="72" a="1"/>
  <c r="E175" i="72" s="1"/>
  <c r="E174" i="68" a="1"/>
  <c r="E174" i="68" s="1"/>
  <c r="E172" i="68" a="1"/>
  <c r="E172" i="68" s="1"/>
  <c r="E171" i="70" a="1"/>
  <c r="E171" i="70" s="1"/>
  <c r="E168" i="70" a="1"/>
  <c r="E168" i="70" s="1"/>
  <c r="E169" i="73" a="1"/>
  <c r="E169" i="73" s="1"/>
  <c r="E172" i="69" a="1"/>
  <c r="E172" i="69" s="1"/>
  <c r="E164" i="70" a="1"/>
  <c r="E164" i="70" s="1"/>
  <c r="E163" i="70" a="1"/>
  <c r="E163" i="70" s="1"/>
  <c r="E162" i="70" a="1"/>
  <c r="E162" i="70" s="1"/>
  <c r="E160" i="68" a="1"/>
  <c r="E160" i="68" s="1"/>
  <c r="E159" i="70" a="1"/>
  <c r="E159" i="70" s="1"/>
  <c r="E158" i="68" a="1"/>
  <c r="E158" i="68" s="1"/>
  <c r="E156" i="68" a="1"/>
  <c r="E156" i="68" s="1"/>
  <c r="E155" i="70" a="1"/>
  <c r="E155" i="70" s="1"/>
  <c r="E160" i="69" a="1"/>
  <c r="E160" i="69" s="1"/>
  <c r="E152" i="70" a="1"/>
  <c r="E152" i="70" s="1"/>
  <c r="E157" i="69" a="1"/>
  <c r="E157" i="69" s="1"/>
  <c r="E150" i="70" a="1"/>
  <c r="E150" i="70" s="1"/>
  <c r="E148" i="68" a="1"/>
  <c r="E148" i="68" s="1"/>
  <c r="E147" i="70" a="1"/>
  <c r="E147" i="70" s="1"/>
  <c r="E146" i="72" a="1"/>
  <c r="E146" i="72" s="1"/>
  <c r="E144" i="68" a="1"/>
  <c r="E144" i="68" s="1"/>
  <c r="E143" i="70" a="1"/>
  <c r="E143" i="70" s="1"/>
  <c r="E142" i="70" a="1"/>
  <c r="E142" i="70" s="1"/>
  <c r="E140" i="72" a="1"/>
  <c r="E140" i="72" s="1"/>
  <c r="E139" i="68" a="1"/>
  <c r="E139" i="68" s="1"/>
  <c r="E138" i="70" a="1"/>
  <c r="E138" i="70" s="1"/>
  <c r="E137" i="71" a="1"/>
  <c r="E137" i="71" s="1"/>
  <c r="E135" i="68" a="1"/>
  <c r="E135" i="68" s="1"/>
  <c r="E134" i="70" a="1"/>
  <c r="E134" i="70" s="1"/>
  <c r="E132" i="68" a="1"/>
  <c r="E132" i="68" s="1"/>
  <c r="E131" i="70" a="1"/>
  <c r="E131" i="70" s="1"/>
  <c r="E130" i="72" a="1"/>
  <c r="E130" i="72" s="1"/>
  <c r="E129" i="71" a="1"/>
  <c r="E129" i="71" s="1"/>
  <c r="E133" i="69" a="1"/>
  <c r="E133" i="69" s="1"/>
  <c r="E127" i="71" a="1"/>
  <c r="E127" i="71" s="1"/>
  <c r="E124" i="68" a="1"/>
  <c r="E124" i="68" s="1"/>
  <c r="E129" i="69" a="1"/>
  <c r="E129" i="69" s="1"/>
  <c r="E123" i="71" a="1"/>
  <c r="E123" i="71" s="1"/>
  <c r="E120" i="68" a="1"/>
  <c r="E120" i="68" s="1"/>
  <c r="E121" i="73" a="1"/>
  <c r="E121" i="73" s="1"/>
  <c r="E118" i="72" a="1"/>
  <c r="E118" i="72" s="1"/>
  <c r="E116" i="72" a="1"/>
  <c r="E116" i="72" s="1"/>
  <c r="E117" i="73" a="1"/>
  <c r="E117" i="73" s="1"/>
  <c r="E114" i="68" a="1"/>
  <c r="E114" i="68" s="1"/>
  <c r="E118" i="69" a="1"/>
  <c r="E118" i="69" s="1"/>
  <c r="E111" i="72" a="1"/>
  <c r="E111" i="72" s="1"/>
  <c r="E111" i="71" a="1"/>
  <c r="E111" i="71" s="1"/>
  <c r="E108" i="68" a="1"/>
  <c r="E108" i="68" s="1"/>
  <c r="E108" i="71" a="1"/>
  <c r="E108" i="71" s="1"/>
  <c r="E107" i="71" a="1"/>
  <c r="E107" i="71" s="1"/>
  <c r="E104" i="72" a="1"/>
  <c r="E104" i="72" s="1"/>
  <c r="E103" i="70" a="1"/>
  <c r="E103" i="70" s="1"/>
  <c r="E102" i="68" a="1"/>
  <c r="E102" i="68" s="1"/>
  <c r="E100" i="72" a="1"/>
  <c r="E100" i="72" s="1"/>
  <c r="E99" i="70" a="1"/>
  <c r="E99" i="70" s="1"/>
  <c r="E98" i="72" a="1"/>
  <c r="E98" i="72" s="1"/>
  <c r="E97" i="71" a="1"/>
  <c r="E97" i="71" s="1"/>
  <c r="E95" i="70" a="1"/>
  <c r="E95" i="70" s="1"/>
  <c r="E94" i="72" a="1"/>
  <c r="E94" i="72" s="1"/>
  <c r="E93" i="71" a="1"/>
  <c r="E93" i="71" s="1"/>
  <c r="E91" i="70" a="1"/>
  <c r="E91" i="70" s="1"/>
  <c r="E91" i="71" a="1"/>
  <c r="E91" i="71" s="1"/>
  <c r="E88" i="72" a="1"/>
  <c r="E88" i="72" s="1"/>
  <c r="E87" i="72" a="1"/>
  <c r="E87" i="72" s="1"/>
  <c r="E86" i="72" a="1"/>
  <c r="E86" i="72" s="1"/>
  <c r="E84" i="72" a="1"/>
  <c r="E84" i="72" s="1"/>
  <c r="E89" i="69" a="1"/>
  <c r="E89" i="69" s="1"/>
  <c r="E84" i="73" a="1"/>
  <c r="E84" i="73" s="1"/>
  <c r="E80" i="68" a="1"/>
  <c r="E80" i="68" s="1"/>
  <c r="E79" i="70" a="1"/>
  <c r="E79" i="70" s="1"/>
  <c r="E78" i="68" a="1"/>
  <c r="E78" i="68" s="1"/>
  <c r="E76" i="68" a="1"/>
  <c r="E76" i="68" s="1"/>
  <c r="E75" i="70" a="1"/>
  <c r="E75" i="70" s="1"/>
  <c r="E74" i="72" a="1"/>
  <c r="E74" i="72" s="1"/>
  <c r="E72" i="68" a="1"/>
  <c r="E72" i="68" s="1"/>
  <c r="E77" i="69" a="1"/>
  <c r="E77" i="69" s="1"/>
  <c r="E71" i="71" a="1"/>
  <c r="E71" i="71" s="1"/>
  <c r="E69" i="71" a="1"/>
  <c r="E69" i="71" s="1"/>
  <c r="E67" i="68" a="1"/>
  <c r="E67" i="68" s="1"/>
  <c r="E66" i="68" a="1"/>
  <c r="E66" i="68" s="1"/>
  <c r="E64" i="68" a="1"/>
  <c r="E64" i="68" s="1"/>
  <c r="E65" i="73" a="1"/>
  <c r="E65" i="73" s="1"/>
  <c r="E62" i="70" a="1"/>
  <c r="E62" i="70" s="1"/>
  <c r="E60" i="68" a="1"/>
  <c r="E60" i="68" s="1"/>
  <c r="E59" i="70" a="1"/>
  <c r="E59" i="70" s="1"/>
  <c r="E58" i="72" a="1"/>
  <c r="E58" i="72" s="1"/>
  <c r="E56" i="68" a="1"/>
  <c r="E56" i="68" s="1"/>
  <c r="E55" i="70" a="1"/>
  <c r="E55" i="70" s="1"/>
  <c r="E55" i="71" a="1"/>
  <c r="E55" i="71" s="1"/>
  <c r="E52" i="72" a="1"/>
  <c r="E52" i="72" s="1"/>
  <c r="E51" i="70" a="1"/>
  <c r="E51" i="70" s="1"/>
  <c r="E51" i="71" a="1"/>
  <c r="E51" i="71" s="1"/>
  <c r="E48" i="68" a="1"/>
  <c r="E48" i="68" s="1"/>
  <c r="E53" i="69" a="1"/>
  <c r="E53" i="69" s="1"/>
  <c r="E47" i="71" a="1"/>
  <c r="E47" i="71" s="1"/>
  <c r="E45" i="71" a="1"/>
  <c r="E45" i="71" s="1"/>
  <c r="E43" i="70" a="1"/>
  <c r="E43" i="70" s="1"/>
  <c r="E42" i="70" a="1"/>
  <c r="E42" i="70" s="1"/>
  <c r="E40" i="68" a="1"/>
  <c r="E40" i="68" s="1"/>
  <c r="E40" i="71" a="1"/>
  <c r="E40" i="71" s="1"/>
  <c r="E38" i="68" a="1"/>
  <c r="E38" i="68" s="1"/>
  <c r="E36" i="70" a="1"/>
  <c r="E36" i="70" s="1"/>
  <c r="E35" i="70" a="1"/>
  <c r="E35" i="70" s="1"/>
  <c r="E34" i="70" a="1"/>
  <c r="E34" i="70" s="1"/>
  <c r="E32" i="72" a="1"/>
  <c r="E32" i="72" s="1"/>
  <c r="E33" i="73" a="1"/>
  <c r="E33" i="73" s="1"/>
  <c r="E36" i="69" a="1"/>
  <c r="E36" i="69" s="1"/>
  <c r="E29" i="71" a="1"/>
  <c r="E29" i="71" s="1"/>
  <c r="E33" i="69" a="1"/>
  <c r="E33" i="69" s="1"/>
  <c r="E28" i="73" a="1"/>
  <c r="E28" i="73" s="1"/>
  <c r="E24" i="70" a="1"/>
  <c r="E24" i="70" s="1"/>
  <c r="E23" i="70" a="1"/>
  <c r="E23" i="70" s="1"/>
  <c r="E22" i="70" a="1"/>
  <c r="E22" i="70" s="1"/>
  <c r="E20" i="72" a="1"/>
  <c r="E20" i="72" s="1"/>
  <c r="E19" i="72" a="1"/>
  <c r="E19" i="72" s="1"/>
  <c r="E18" i="68" a="1"/>
  <c r="E18" i="68" s="1"/>
  <c r="E19" i="69" a="1"/>
  <c r="E19" i="69" s="1"/>
  <c r="E17" i="71" a="1"/>
  <c r="E17" i="71" s="1"/>
  <c r="I17" i="71" s="1"/>
  <c r="G18" i="71" s="1"/>
  <c r="E19" i="33" a="1"/>
  <c r="E19" i="33" s="1"/>
  <c r="E229" i="68" a="1"/>
  <c r="E229" i="68" s="1"/>
  <c r="E224" i="70" a="1"/>
  <c r="E224" i="70" s="1"/>
  <c r="E231" i="68" a="1"/>
  <c r="E231" i="68" s="1"/>
  <c r="E229" i="72" a="1"/>
  <c r="E229" i="72" s="1"/>
  <c r="E226" i="68" a="1"/>
  <c r="E226" i="68" s="1"/>
  <c r="E223" i="70" a="1"/>
  <c r="E223" i="70" s="1"/>
  <c r="E221" i="72" a="1"/>
  <c r="E221" i="72" s="1"/>
  <c r="E218" i="70" a="1"/>
  <c r="E218" i="70" s="1"/>
  <c r="E215" i="72" a="1"/>
  <c r="E215" i="72" s="1"/>
  <c r="E213" i="70" a="1"/>
  <c r="E213" i="70" s="1"/>
  <c r="E210" i="70" a="1"/>
  <c r="E210" i="70" s="1"/>
  <c r="E207" i="72" a="1"/>
  <c r="E207" i="72" s="1"/>
  <c r="E205" i="68" a="1"/>
  <c r="E205" i="68" s="1"/>
  <c r="E202" i="72" a="1"/>
  <c r="E202" i="72" s="1"/>
  <c r="E199" i="72" a="1"/>
  <c r="E199" i="72" s="1"/>
  <c r="E197" i="70" a="1"/>
  <c r="E197" i="70" s="1"/>
  <c r="E194" i="68" a="1"/>
  <c r="E194" i="68" s="1"/>
  <c r="E191" i="72" a="1"/>
  <c r="E191" i="72" s="1"/>
  <c r="E189" i="70" a="1"/>
  <c r="E189" i="70" s="1"/>
  <c r="E186" i="68" a="1"/>
  <c r="E186" i="68" s="1"/>
  <c r="E182" i="70" a="1"/>
  <c r="E182" i="70" s="1"/>
  <c r="E180" i="68" a="1"/>
  <c r="E180" i="68" s="1"/>
  <c r="E179" i="72" a="1"/>
  <c r="E179" i="72" s="1"/>
  <c r="E182" i="69" a="1"/>
  <c r="E182" i="69" s="1"/>
  <c r="E175" i="68" a="1"/>
  <c r="E175" i="68" s="1"/>
  <c r="E180" i="69" a="1"/>
  <c r="E180" i="69" s="1"/>
  <c r="E178" i="69" a="1"/>
  <c r="E178" i="69" s="1"/>
  <c r="E171" i="72" a="1"/>
  <c r="E171" i="72" s="1"/>
  <c r="E168" i="72" a="1"/>
  <c r="E168" i="72" s="1"/>
  <c r="E168" i="71" a="1"/>
  <c r="E168" i="71" s="1"/>
  <c r="E167" i="71" a="1"/>
  <c r="E167" i="71" s="1"/>
  <c r="E164" i="68" a="1"/>
  <c r="E164" i="68" s="1"/>
  <c r="E164" i="71" a="1"/>
  <c r="E164" i="71" s="1"/>
  <c r="E163" i="71" a="1"/>
  <c r="E163" i="71" s="1"/>
  <c r="E160" i="72" a="1"/>
  <c r="E160" i="72" s="1"/>
  <c r="E159" i="72" a="1"/>
  <c r="E159" i="72" s="1"/>
  <c r="E164" i="69" a="1"/>
  <c r="E164" i="69" s="1"/>
  <c r="E162" i="69" a="1"/>
  <c r="E162" i="69" s="1"/>
  <c r="E156" i="71" a="1"/>
  <c r="E156" i="71" s="1"/>
  <c r="E156" i="73" a="1"/>
  <c r="E156" i="73" s="1"/>
  <c r="E152" i="72" a="1"/>
  <c r="E152" i="72" s="1"/>
  <c r="E152" i="71" a="1"/>
  <c r="E152" i="71" s="1"/>
  <c r="E151" i="71" a="1"/>
  <c r="E151" i="71" s="1"/>
  <c r="E150" i="73" a="1"/>
  <c r="E150" i="73" s="1"/>
  <c r="E147" i="72" a="1"/>
  <c r="E147" i="72" s="1"/>
  <c r="E152" i="69" a="1"/>
  <c r="E152" i="69" s="1"/>
  <c r="E145" i="71" a="1"/>
  <c r="E145" i="71" s="1"/>
  <c r="E143" i="68" a="1"/>
  <c r="E143" i="68" s="1"/>
  <c r="E148" i="69" a="1"/>
  <c r="E148" i="69" s="1"/>
  <c r="E142" i="73" a="1"/>
  <c r="E142" i="73" s="1"/>
  <c r="E139" i="72" a="1"/>
  <c r="E139" i="72" s="1"/>
  <c r="E144" i="69" a="1"/>
  <c r="E144" i="69" s="1"/>
  <c r="E138" i="73" a="1"/>
  <c r="E138" i="73" s="1"/>
  <c r="E135" i="72" a="1"/>
  <c r="E135" i="72" s="1"/>
  <c r="E140" i="69" a="1"/>
  <c r="E140" i="69" s="1"/>
  <c r="E134" i="73" a="1"/>
  <c r="E134" i="73" s="1"/>
  <c r="E131" i="68" a="1"/>
  <c r="E131" i="68" s="1"/>
  <c r="E130" i="68" a="1"/>
  <c r="E130" i="68" s="1"/>
  <c r="E130" i="73" a="1"/>
  <c r="E130" i="73" s="1"/>
  <c r="E127" i="72" a="1"/>
  <c r="E127" i="72" s="1"/>
  <c r="E132" i="69" a="1"/>
  <c r="E132" i="69" s="1"/>
  <c r="E126" i="73" a="1"/>
  <c r="E126" i="73" s="1"/>
  <c r="E124" i="71" a="1"/>
  <c r="E124" i="71" s="1"/>
  <c r="E122" i="68" a="1"/>
  <c r="E122" i="68" s="1"/>
  <c r="E126" i="69" a="1"/>
  <c r="E126" i="69" s="1"/>
  <c r="E119" i="72" a="1"/>
  <c r="E119" i="72" s="1"/>
  <c r="E120" i="73" a="1"/>
  <c r="E120" i="73" s="1"/>
  <c r="E122" i="69" a="1"/>
  <c r="E122" i="69" s="1"/>
  <c r="E115" i="72" a="1"/>
  <c r="E115" i="72" s="1"/>
  <c r="E116" i="73" a="1"/>
  <c r="E116" i="73" s="1"/>
  <c r="E114" i="73" a="1"/>
  <c r="E114" i="73" s="1"/>
  <c r="E111" i="68" a="1"/>
  <c r="E111" i="68" s="1"/>
  <c r="E116" i="69" a="1"/>
  <c r="E116" i="69" s="1"/>
  <c r="E110" i="73" a="1"/>
  <c r="E110" i="73" s="1"/>
  <c r="E113" i="69" a="1"/>
  <c r="E113" i="69" s="1"/>
  <c r="E108" i="73" a="1"/>
  <c r="E108" i="73" s="1"/>
  <c r="E106" i="73" a="1"/>
  <c r="E106" i="73" s="1"/>
  <c r="E103" i="68" a="1"/>
  <c r="E103" i="68" s="1"/>
  <c r="E108" i="69" a="1"/>
  <c r="E108" i="69" s="1"/>
  <c r="E102" i="73" a="1"/>
  <c r="E102" i="73" s="1"/>
  <c r="E100" i="71" a="1"/>
  <c r="E100" i="71" s="1"/>
  <c r="E104" i="69" a="1"/>
  <c r="E104" i="69" s="1"/>
  <c r="E98" i="73" a="1"/>
  <c r="E98" i="73" s="1"/>
  <c r="E95" i="68" a="1"/>
  <c r="E95" i="68" s="1"/>
  <c r="E100" i="69" a="1"/>
  <c r="E100" i="69" s="1"/>
  <c r="E94" i="73" a="1"/>
  <c r="E94" i="73" s="1"/>
  <c r="E91" i="72" a="1"/>
  <c r="E91" i="72" s="1"/>
  <c r="E92" i="73" a="1"/>
  <c r="E92" i="73" s="1"/>
  <c r="E88" i="68" a="1"/>
  <c r="E88" i="68" s="1"/>
  <c r="E93" i="69" a="1"/>
  <c r="E93" i="69" s="1"/>
  <c r="E92" i="69" a="1"/>
  <c r="E92" i="69" s="1"/>
  <c r="E86" i="73" a="1"/>
  <c r="E86" i="73" s="1"/>
  <c r="E83" i="70" a="1"/>
  <c r="E83" i="70" s="1"/>
  <c r="E83" i="71" a="1"/>
  <c r="E83" i="71" s="1"/>
  <c r="E86" i="69" a="1"/>
  <c r="E86" i="69" s="1"/>
  <c r="E79" i="72" a="1"/>
  <c r="E79" i="72" s="1"/>
  <c r="E84" i="69" a="1"/>
  <c r="E84" i="69" s="1"/>
  <c r="E76" i="72" a="1"/>
  <c r="E76" i="72" s="1"/>
  <c r="E81" i="69" a="1"/>
  <c r="E81" i="69" s="1"/>
  <c r="E74" i="68" a="1"/>
  <c r="E74" i="68" s="1"/>
  <c r="E72" i="72" a="1"/>
  <c r="E72" i="72" s="1"/>
  <c r="E71" i="68" a="1"/>
  <c r="E71" i="68" s="1"/>
  <c r="E70" i="70" a="1"/>
  <c r="E70" i="70" s="1"/>
  <c r="E68" i="68" a="1"/>
  <c r="E68" i="68" s="1"/>
  <c r="E69" i="73" a="1"/>
  <c r="E69" i="73" s="1"/>
  <c r="E68" i="73" a="1"/>
  <c r="E68" i="73" s="1"/>
  <c r="E70" i="69" a="1"/>
  <c r="E70" i="69" s="1"/>
  <c r="E63" i="68" a="1"/>
  <c r="E63" i="68" s="1"/>
  <c r="E63" i="71" a="1"/>
  <c r="E63" i="71" s="1"/>
  <c r="E62" i="73" a="1"/>
  <c r="E62" i="73" s="1"/>
  <c r="E65" i="69" a="1"/>
  <c r="E65" i="69" s="1"/>
  <c r="E60" i="73" a="1"/>
  <c r="E60" i="73" s="1"/>
  <c r="E56" i="72" a="1"/>
  <c r="E56" i="72" s="1"/>
  <c r="E56" i="71" a="1"/>
  <c r="E56" i="71" s="1"/>
  <c r="E54" i="68" a="1"/>
  <c r="E54" i="68" s="1"/>
  <c r="E52" i="68" a="1"/>
  <c r="E52" i="68" s="1"/>
  <c r="E51" i="72" a="1"/>
  <c r="E51" i="72" s="1"/>
  <c r="E52" i="73" a="1"/>
  <c r="E52" i="73" s="1"/>
  <c r="E50" i="73" a="1"/>
  <c r="E50" i="73" s="1"/>
  <c r="E47" i="68" a="1"/>
  <c r="E47" i="68" s="1"/>
  <c r="E46" i="68" a="1"/>
  <c r="E46" i="68" s="1"/>
  <c r="E50" i="69" a="1"/>
  <c r="E50" i="69" s="1"/>
  <c r="E43" i="72" a="1"/>
  <c r="E43" i="72" s="1"/>
  <c r="E42" i="72" a="1"/>
  <c r="E42" i="72" s="1"/>
  <c r="E40" i="70" a="1"/>
  <c r="E40" i="70" s="1"/>
  <c r="E39" i="68" a="1"/>
  <c r="E39" i="68" s="1"/>
  <c r="E39" i="71" a="1"/>
  <c r="E39" i="71" s="1"/>
  <c r="E37" i="71" a="1"/>
  <c r="E37" i="71" s="1"/>
  <c r="E41" i="69" a="1"/>
  <c r="E41" i="69" s="1"/>
  <c r="E35" i="71" a="1"/>
  <c r="E35" i="71" s="1"/>
  <c r="E32" i="68" a="1"/>
  <c r="E32" i="68" s="1"/>
  <c r="E31" i="70" a="1"/>
  <c r="E31" i="70" s="1"/>
  <c r="E32" i="73" a="1"/>
  <c r="E32" i="73" s="1"/>
  <c r="E34" i="69" a="1"/>
  <c r="E34" i="69" s="1"/>
  <c r="E27" i="70" a="1"/>
  <c r="E27" i="70" s="1"/>
  <c r="E26" i="70" a="1"/>
  <c r="E26" i="70" s="1"/>
  <c r="E25" i="71" a="1"/>
  <c r="E25" i="71" s="1"/>
  <c r="E24" i="71" a="1"/>
  <c r="E24" i="71" s="1"/>
  <c r="E23" i="71" a="1"/>
  <c r="E23" i="71" s="1"/>
  <c r="E20" i="68" a="1"/>
  <c r="E20" i="68" s="1"/>
  <c r="E25" i="69" a="1"/>
  <c r="E25" i="69" s="1"/>
  <c r="E18" i="72" a="1"/>
  <c r="E18" i="72" s="1"/>
  <c r="E17" i="72" a="1"/>
  <c r="E17" i="72" s="1"/>
  <c r="D22" i="33"/>
  <c r="C22" i="33"/>
  <c r="B21" i="14"/>
  <c r="C21" i="14"/>
  <c r="AK101" i="11"/>
  <c r="AN101" i="11" s="1"/>
  <c r="AM101" i="11"/>
  <c r="U122" i="72"/>
  <c r="V122" i="72" s="1"/>
  <c r="B18" i="11"/>
  <c r="AL102" i="11" s="1"/>
  <c r="AM169" i="11"/>
  <c r="AM213" i="11"/>
  <c r="AM212" i="11"/>
  <c r="Y8" i="11"/>
  <c r="X8" i="11"/>
  <c r="T8" i="11"/>
  <c r="S8" i="11"/>
  <c r="C205" i="27" s="1"/>
  <c r="AM167" i="11"/>
  <c r="AM197" i="11"/>
  <c r="AM191" i="11"/>
  <c r="AM165" i="11"/>
  <c r="AM207" i="11"/>
  <c r="AM223" i="11"/>
  <c r="AM202" i="11"/>
  <c r="AM181" i="11"/>
  <c r="AM221" i="11"/>
  <c r="AM200" i="11"/>
  <c r="AM180" i="11"/>
  <c r="AM166" i="11"/>
  <c r="AM210" i="11"/>
  <c r="AM189" i="11"/>
  <c r="AM186" i="11"/>
  <c r="AM218" i="11"/>
  <c r="AM199" i="11"/>
  <c r="AM178" i="11"/>
  <c r="AM215" i="11"/>
  <c r="AM198" i="11"/>
  <c r="AM175" i="11"/>
  <c r="AM222" i="11"/>
  <c r="AM208" i="11"/>
  <c r="AM194" i="11"/>
  <c r="AM176" i="11"/>
  <c r="AM220" i="11"/>
  <c r="AM205" i="11"/>
  <c r="AM190" i="11"/>
  <c r="AM170" i="11"/>
  <c r="F4" i="14"/>
  <c r="AM188" i="11"/>
  <c r="AM173" i="11"/>
  <c r="AM183" i="11"/>
  <c r="AM168" i="11"/>
  <c r="N8" i="11"/>
  <c r="C199" i="27" s="1"/>
  <c r="O8" i="11"/>
  <c r="AM216" i="11"/>
  <c r="AM206" i="11"/>
  <c r="AM196" i="11"/>
  <c r="AM184" i="11"/>
  <c r="AM174" i="11"/>
  <c r="AM164" i="11"/>
  <c r="AM163" i="11"/>
  <c r="AM214" i="11"/>
  <c r="AM204" i="11"/>
  <c r="AM192" i="11"/>
  <c r="AM182" i="11"/>
  <c r="AM172" i="11"/>
  <c r="AM219" i="11"/>
  <c r="AM211" i="11"/>
  <c r="AM203" i="11"/>
  <c r="AM195" i="11"/>
  <c r="AM187" i="11"/>
  <c r="AM179" i="11"/>
  <c r="AM171" i="11"/>
  <c r="AK163" i="11"/>
  <c r="AM217" i="11"/>
  <c r="AM209" i="11"/>
  <c r="AM201" i="11"/>
  <c r="AM193" i="11"/>
  <c r="AM185" i="11"/>
  <c r="AM177" i="11"/>
  <c r="O7" i="29"/>
  <c r="N7" i="29"/>
  <c r="J7" i="29"/>
  <c r="I7" i="29"/>
  <c r="S7" i="29"/>
  <c r="T7" i="29"/>
  <c r="Y7" i="29"/>
  <c r="X7" i="29"/>
  <c r="AN229" i="11"/>
  <c r="AN237" i="11"/>
  <c r="AN245" i="11"/>
  <c r="AN253" i="11"/>
  <c r="AN230" i="11"/>
  <c r="AN238" i="11"/>
  <c r="AN246" i="11"/>
  <c r="AN254" i="11"/>
  <c r="AN231" i="11"/>
  <c r="AN239" i="11"/>
  <c r="AN247" i="11"/>
  <c r="AN255" i="11"/>
  <c r="AN232" i="11"/>
  <c r="AN240" i="11"/>
  <c r="AN248" i="11"/>
  <c r="AN225" i="11"/>
  <c r="AN224" i="11" s="1"/>
  <c r="AN233" i="11"/>
  <c r="AN241" i="11"/>
  <c r="AN249" i="11"/>
  <c r="AN226" i="11"/>
  <c r="AN234" i="11"/>
  <c r="AN242" i="11"/>
  <c r="AN250" i="11"/>
  <c r="AN227" i="11"/>
  <c r="AN235" i="11"/>
  <c r="AN243" i="11"/>
  <c r="AN251" i="11"/>
  <c r="AN228" i="11"/>
  <c r="AN236" i="11"/>
  <c r="AN244" i="11"/>
  <c r="AN252" i="11"/>
  <c r="AK102"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M136" i="11"/>
  <c r="AM137" i="11"/>
  <c r="AM138" i="11"/>
  <c r="AM139" i="11"/>
  <c r="AM140" i="11"/>
  <c r="AM141" i="11"/>
  <c r="AM142" i="11"/>
  <c r="AM143" i="11"/>
  <c r="AM144" i="11"/>
  <c r="AM145" i="11"/>
  <c r="AM146" i="11"/>
  <c r="AM147" i="11"/>
  <c r="AM148" i="11"/>
  <c r="AM149" i="11"/>
  <c r="AM150" i="11"/>
  <c r="AM151" i="11"/>
  <c r="AM152" i="11"/>
  <c r="AM153" i="11"/>
  <c r="AM154" i="11"/>
  <c r="AM155" i="11"/>
  <c r="AM156" i="11"/>
  <c r="AM157" i="11"/>
  <c r="AM158" i="11"/>
  <c r="AM159" i="11"/>
  <c r="AM160" i="11"/>
  <c r="AM161" i="11"/>
  <c r="AM162" i="11"/>
  <c r="AM255" i="11"/>
  <c r="AK255" i="11"/>
  <c r="AM256" i="11"/>
  <c r="AM257" i="11"/>
  <c r="AM258" i="11"/>
  <c r="AM259" i="11"/>
  <c r="AM260" i="11"/>
  <c r="AM261" i="11"/>
  <c r="AM262" i="11"/>
  <c r="AM263" i="11"/>
  <c r="AM264" i="11"/>
  <c r="AM265" i="11"/>
  <c r="AM266" i="11"/>
  <c r="AM267" i="11"/>
  <c r="AM268" i="11"/>
  <c r="AM269" i="11"/>
  <c r="AM270" i="11"/>
  <c r="AM271" i="11"/>
  <c r="AM272" i="11"/>
  <c r="AM273" i="11"/>
  <c r="AM274" i="11"/>
  <c r="AM275" i="11"/>
  <c r="AM276" i="11"/>
  <c r="AM277" i="11"/>
  <c r="AM278" i="11"/>
  <c r="AM279" i="11"/>
  <c r="AM280" i="11"/>
  <c r="AM281" i="11"/>
  <c r="AM282" i="11"/>
  <c r="AM283" i="11"/>
  <c r="AM284" i="11"/>
  <c r="AM285" i="11"/>
  <c r="AM286" i="11"/>
  <c r="AM287" i="11"/>
  <c r="AM288" i="11"/>
  <c r="AM289" i="11"/>
  <c r="AM290" i="11"/>
  <c r="AM291" i="11"/>
  <c r="AM292" i="11"/>
  <c r="AM293" i="11"/>
  <c r="AM294" i="11"/>
  <c r="AM295" i="11"/>
  <c r="AM296" i="11"/>
  <c r="AM297" i="11"/>
  <c r="AM298" i="11"/>
  <c r="AM299" i="11"/>
  <c r="AM300" i="11"/>
  <c r="AM301" i="11"/>
  <c r="AM302" i="11"/>
  <c r="AM303" i="11"/>
  <c r="AM304" i="11"/>
  <c r="AM305" i="11"/>
  <c r="AM306" i="11"/>
  <c r="AM307" i="11"/>
  <c r="AM308" i="11"/>
  <c r="AM309" i="11"/>
  <c r="AM310" i="11"/>
  <c r="AM311" i="11"/>
  <c r="AM312" i="11"/>
  <c r="AM313" i="11"/>
  <c r="AM314" i="11"/>
  <c r="AM315" i="11"/>
  <c r="AM316" i="11"/>
  <c r="AM317" i="11"/>
  <c r="AM318" i="11"/>
  <c r="AM319" i="11"/>
  <c r="AM320" i="11"/>
  <c r="AM321" i="11"/>
  <c r="AM322" i="11"/>
  <c r="AM323" i="11"/>
  <c r="AM324" i="11"/>
  <c r="AM325" i="11"/>
  <c r="AM326" i="11"/>
  <c r="AM327" i="11"/>
  <c r="AM328" i="11"/>
  <c r="AM329" i="11"/>
  <c r="AM330" i="11"/>
  <c r="AM331" i="11"/>
  <c r="AM332" i="11"/>
  <c r="AM333" i="11"/>
  <c r="AM334" i="11"/>
  <c r="AM335" i="11"/>
  <c r="AM336" i="11"/>
  <c r="AM337" i="11"/>
  <c r="AM338" i="11"/>
  <c r="AM339" i="11"/>
  <c r="AM340" i="11"/>
  <c r="AM341" i="11"/>
  <c r="AM342" i="11"/>
  <c r="AM343" i="11"/>
  <c r="AM344" i="11"/>
  <c r="AM345" i="11"/>
  <c r="AM346" i="11"/>
  <c r="AM347" i="11"/>
  <c r="AM348" i="11"/>
  <c r="AM349" i="11"/>
  <c r="AM350" i="11"/>
  <c r="AM351" i="11"/>
  <c r="AM352" i="11"/>
  <c r="AM353" i="11"/>
  <c r="AM354" i="11"/>
  <c r="AM355" i="11"/>
  <c r="AM356" i="11"/>
  <c r="AM357" i="11"/>
  <c r="AM358" i="11"/>
  <c r="AM359" i="11"/>
  <c r="AM360" i="11"/>
  <c r="AM361" i="11"/>
  <c r="AM362" i="11"/>
  <c r="AM363" i="11"/>
  <c r="AM364" i="11"/>
  <c r="AM365" i="11"/>
  <c r="AM366" i="11"/>
  <c r="AM367" i="11"/>
  <c r="AM368" i="11"/>
  <c r="AM369" i="11"/>
  <c r="AM370" i="11"/>
  <c r="AM371" i="11"/>
  <c r="AM372" i="11"/>
  <c r="AM373" i="11"/>
  <c r="AM374" i="11"/>
  <c r="AM375" i="11"/>
  <c r="AM376" i="11"/>
  <c r="AM377" i="11"/>
  <c r="AM378" i="11"/>
  <c r="AM379" i="11"/>
  <c r="AM380" i="11"/>
  <c r="AM381" i="11"/>
  <c r="AM382" i="11"/>
  <c r="AM383" i="11"/>
  <c r="AM384" i="11"/>
  <c r="AM385" i="11"/>
  <c r="AM386" i="11"/>
  <c r="AM387" i="11"/>
  <c r="AM388" i="11"/>
  <c r="AM389" i="11"/>
  <c r="AM390" i="11"/>
  <c r="AM391" i="11"/>
  <c r="AM392" i="11"/>
  <c r="AM393" i="11"/>
  <c r="AM394" i="11"/>
  <c r="AM395" i="11"/>
  <c r="AM396" i="11"/>
  <c r="AM397" i="11"/>
  <c r="AM398" i="11"/>
  <c r="AM399" i="11"/>
  <c r="AM400" i="11"/>
  <c r="AM401" i="11"/>
  <c r="AM402" i="11"/>
  <c r="AM403" i="11"/>
  <c r="AM404" i="11"/>
  <c r="AM405" i="11"/>
  <c r="AM406" i="11"/>
  <c r="I8" i="11"/>
  <c r="J8" i="11"/>
  <c r="AK224" i="11"/>
  <c r="AM224" i="11"/>
  <c r="AM225" i="11"/>
  <c r="AM226" i="11"/>
  <c r="AM227" i="11"/>
  <c r="AM228" i="11"/>
  <c r="AM229" i="11"/>
  <c r="AM230" i="11"/>
  <c r="AM231" i="11"/>
  <c r="AM232" i="11"/>
  <c r="AM233" i="11"/>
  <c r="AM234" i="11"/>
  <c r="AM235" i="11"/>
  <c r="AM236" i="11"/>
  <c r="AM237" i="11"/>
  <c r="AM238" i="11"/>
  <c r="AM239" i="11"/>
  <c r="AM240" i="11"/>
  <c r="AM241" i="11"/>
  <c r="AM242" i="11"/>
  <c r="AM243" i="11"/>
  <c r="AM244" i="11"/>
  <c r="AM245" i="11"/>
  <c r="AM246" i="11"/>
  <c r="AM247" i="11"/>
  <c r="AM248" i="11"/>
  <c r="AM249" i="11"/>
  <c r="AM250" i="11"/>
  <c r="AM251" i="11"/>
  <c r="AM252" i="11"/>
  <c r="AM253" i="11"/>
  <c r="AM254" i="11"/>
  <c r="E19" i="14" a="1"/>
  <c r="E19" i="14" s="1"/>
  <c r="E18" i="33" a="1"/>
  <c r="E18" i="33" s="1"/>
  <c r="E20" i="33" a="1"/>
  <c r="E20" i="33" s="1"/>
  <c r="A22" i="14"/>
  <c r="E21" i="14" a="1"/>
  <c r="E21" i="14" s="1"/>
  <c r="E22" i="33" a="1"/>
  <c r="E22" i="33" s="1"/>
  <c r="A23" i="33"/>
  <c r="B18" i="33" a="1"/>
  <c r="B20" i="33" a="1"/>
  <c r="H18" i="71" a="1"/>
  <c r="B23" i="33" a="1"/>
  <c r="C23" i="33" a="1"/>
  <c r="D23" i="33" a="1"/>
  <c r="B17" i="33" a="1"/>
  <c r="C22" i="14" a="1"/>
  <c r="B19" i="33" a="1"/>
  <c r="B22" i="14" a="1"/>
  <c r="B22" i="33" a="1"/>
  <c r="B21" i="33" a="1"/>
  <c r="H18" i="69" a="1"/>
  <c r="S115" i="11" l="1" a="1"/>
  <c r="S115" i="11" s="1"/>
  <c r="S105" i="11" a="1"/>
  <c r="S105" i="11" s="1"/>
  <c r="S102" i="11" a="1"/>
  <c r="S102" i="11" s="1"/>
  <c r="S117" i="11" a="1"/>
  <c r="S117" i="11" s="1"/>
  <c r="S94" i="11" a="1"/>
  <c r="S94" i="11" s="1"/>
  <c r="D198" i="27"/>
  <c r="S114" i="11" a="1"/>
  <c r="S114" i="11" s="1"/>
  <c r="S106" i="11" a="1"/>
  <c r="S106" i="11" s="1"/>
  <c r="S98" i="11" a="1"/>
  <c r="S98" i="11" s="1"/>
  <c r="S100" i="11" a="1"/>
  <c r="S100" i="11" s="1"/>
  <c r="S118" i="11" a="1"/>
  <c r="S118" i="11" s="1"/>
  <c r="S96" i="11" a="1"/>
  <c r="S96" i="11" s="1"/>
  <c r="S99" i="11" a="1"/>
  <c r="S99" i="11" s="1"/>
  <c r="S113" i="11" a="1"/>
  <c r="S113" i="11" s="1"/>
  <c r="S110" i="11" a="1"/>
  <c r="S110" i="11" s="1"/>
  <c r="S108" i="11" a="1"/>
  <c r="S108" i="11" s="1"/>
  <c r="S111" i="11" a="1"/>
  <c r="S111" i="11" s="1"/>
  <c r="S120" i="11" a="1"/>
  <c r="S120" i="11" s="1"/>
  <c r="S101" i="11" a="1"/>
  <c r="S101" i="11" s="1"/>
  <c r="S97" i="11" a="1"/>
  <c r="S97" i="11" s="1"/>
  <c r="S92" i="11" a="1"/>
  <c r="S92" i="11" s="1"/>
  <c r="S109" i="11" a="1"/>
  <c r="S109" i="11" s="1"/>
  <c r="S104" i="11" a="1"/>
  <c r="S104" i="11" s="1"/>
  <c r="S95" i="11" a="1"/>
  <c r="S95" i="11" s="1"/>
  <c r="S91" i="11" a="1"/>
  <c r="S91" i="11" s="1"/>
  <c r="S116" i="11" a="1"/>
  <c r="S116" i="11" s="1"/>
  <c r="S107" i="11" a="1"/>
  <c r="S107" i="11" s="1"/>
  <c r="S123" i="29" a="1"/>
  <c r="S123" i="29" s="1"/>
  <c r="S111" i="29" a="1"/>
  <c r="S111" i="29" s="1"/>
  <c r="S122" i="29" a="1"/>
  <c r="S122" i="29" s="1"/>
  <c r="S110" i="29" a="1"/>
  <c r="S110" i="29" s="1"/>
  <c r="S121" i="29" a="1"/>
  <c r="S121" i="29" s="1"/>
  <c r="S109" i="29" a="1"/>
  <c r="S109" i="29" s="1"/>
  <c r="S131" i="29" a="1"/>
  <c r="S131" i="29" s="1"/>
  <c r="S107" i="29" a="1"/>
  <c r="S107" i="29" s="1"/>
  <c r="S132" i="29" a="1"/>
  <c r="S132" i="29" s="1"/>
  <c r="S120" i="29" a="1"/>
  <c r="S120" i="29" s="1"/>
  <c r="S108" i="29" a="1"/>
  <c r="S108" i="29" s="1"/>
  <c r="S119" i="29" a="1"/>
  <c r="S119" i="29" s="1"/>
  <c r="S130" i="29" a="1"/>
  <c r="S130" i="29" s="1"/>
  <c r="S118" i="29" a="1"/>
  <c r="S118" i="29" s="1"/>
  <c r="S106" i="29" a="1"/>
  <c r="S106" i="29" s="1"/>
  <c r="S129" i="29" a="1"/>
  <c r="S129" i="29" s="1"/>
  <c r="S117" i="29" a="1"/>
  <c r="S117" i="29" s="1"/>
  <c r="S105" i="29" a="1"/>
  <c r="S105" i="29" s="1"/>
  <c r="S112" i="29" a="1"/>
  <c r="S112" i="29" s="1"/>
  <c r="S128" i="29" a="1"/>
  <c r="S128" i="29" s="1"/>
  <c r="S116" i="29" a="1"/>
  <c r="S116" i="29" s="1"/>
  <c r="S104" i="29" a="1"/>
  <c r="S104" i="29" s="1"/>
  <c r="S127" i="29" a="1"/>
  <c r="S127" i="29" s="1"/>
  <c r="S115" i="29" a="1"/>
  <c r="S115" i="29" s="1"/>
  <c r="S103" i="29" a="1"/>
  <c r="S103" i="29" s="1"/>
  <c r="S113" i="29" a="1"/>
  <c r="S113" i="29" s="1"/>
  <c r="S126" i="29" a="1"/>
  <c r="S126" i="29" s="1"/>
  <c r="S114" i="29" a="1"/>
  <c r="S114" i="29" s="1"/>
  <c r="S102" i="29" a="1"/>
  <c r="S102" i="29" s="1"/>
  <c r="S125" i="29" a="1"/>
  <c r="S125" i="29" s="1"/>
  <c r="S124" i="29" a="1"/>
  <c r="S124" i="29" s="1"/>
  <c r="D204" i="27"/>
  <c r="S103" i="11" a="1"/>
  <c r="S103" i="11" s="1"/>
  <c r="S93" i="11" a="1"/>
  <c r="S93" i="11" s="1"/>
  <c r="S119" i="11" a="1"/>
  <c r="S119" i="11" s="1"/>
  <c r="S112" i="11" a="1"/>
  <c r="S112" i="11" s="1"/>
  <c r="D192" i="27"/>
  <c r="C193" i="27"/>
  <c r="A123" i="11"/>
  <c r="A139" i="11"/>
  <c r="A121" i="11"/>
  <c r="A138" i="11"/>
  <c r="A132" i="11"/>
  <c r="A133" i="11"/>
  <c r="N118" i="11" a="1"/>
  <c r="N118" i="11" s="1"/>
  <c r="N94" i="11" a="1"/>
  <c r="N94" i="11" s="1"/>
  <c r="N119" i="11" a="1"/>
  <c r="N119" i="11" s="1"/>
  <c r="N117" i="11" a="1"/>
  <c r="N117" i="11" s="1"/>
  <c r="N110" i="11" a="1"/>
  <c r="N110" i="11" s="1"/>
  <c r="N115" i="11" a="1"/>
  <c r="N115" i="11" s="1"/>
  <c r="N114" i="11" a="1"/>
  <c r="N114" i="11" s="1"/>
  <c r="I107" i="11" a="1"/>
  <c r="I107" i="11" s="1"/>
  <c r="A124" i="11"/>
  <c r="A122" i="11"/>
  <c r="I105" i="11" a="1"/>
  <c r="I105" i="11" s="1"/>
  <c r="I104" i="11" a="1"/>
  <c r="I104" i="11" s="1"/>
  <c r="A127" i="11"/>
  <c r="I98" i="11" a="1"/>
  <c r="I98" i="11" s="1"/>
  <c r="N113" i="11" a="1"/>
  <c r="N113" i="11" s="1"/>
  <c r="N111" i="11" a="1"/>
  <c r="N111" i="11" s="1"/>
  <c r="N104" i="11" a="1"/>
  <c r="N104" i="11" s="1"/>
  <c r="N109" i="11" a="1"/>
  <c r="N109" i="11" s="1"/>
  <c r="N108" i="11" a="1"/>
  <c r="N108" i="11" s="1"/>
  <c r="I118" i="11" a="1"/>
  <c r="I118" i="11" s="1"/>
  <c r="I113" i="11" a="1"/>
  <c r="I113" i="11" s="1"/>
  <c r="I116" i="11" a="1"/>
  <c r="I116" i="11" s="1"/>
  <c r="I94" i="11" a="1"/>
  <c r="I94" i="11" s="1"/>
  <c r="I106" i="11" a="1"/>
  <c r="I106" i="11" s="1"/>
  <c r="I99" i="11" a="1"/>
  <c r="I99" i="11" s="1"/>
  <c r="I93" i="11" a="1"/>
  <c r="I93" i="11" s="1"/>
  <c r="N112" i="11" a="1"/>
  <c r="N112" i="11" s="1"/>
  <c r="N107" i="11" a="1"/>
  <c r="N107" i="11" s="1"/>
  <c r="N105" i="11" a="1"/>
  <c r="N105" i="11" s="1"/>
  <c r="N98" i="11" a="1"/>
  <c r="N98" i="11" s="1"/>
  <c r="N103" i="11" a="1"/>
  <c r="N103" i="11" s="1"/>
  <c r="N102" i="11" a="1"/>
  <c r="N102" i="11" s="1"/>
  <c r="I102" i="11" a="1"/>
  <c r="I102" i="11" s="1"/>
  <c r="I111" i="11" a="1"/>
  <c r="I111" i="11" s="1"/>
  <c r="N101" i="11" a="1"/>
  <c r="N101" i="11" s="1"/>
  <c r="N99" i="11" a="1"/>
  <c r="N99" i="11" s="1"/>
  <c r="N92" i="11" a="1"/>
  <c r="N92" i="11" s="1"/>
  <c r="N97" i="11" a="1"/>
  <c r="N97" i="11" s="1"/>
  <c r="N96" i="11" a="1"/>
  <c r="N96" i="11" s="1"/>
  <c r="I96" i="11" a="1"/>
  <c r="I96" i="11" s="1"/>
  <c r="I97" i="11" a="1"/>
  <c r="I97" i="11" s="1"/>
  <c r="I117" i="11" a="1"/>
  <c r="I117" i="11" s="1"/>
  <c r="I100" i="11" a="1"/>
  <c r="I100" i="11" s="1"/>
  <c r="A141" i="11"/>
  <c r="N106" i="11" a="1"/>
  <c r="N106" i="11" s="1"/>
  <c r="N100" i="11" a="1"/>
  <c r="N100" i="11" s="1"/>
  <c r="N95" i="11" a="1"/>
  <c r="N95" i="11" s="1"/>
  <c r="N93" i="11" a="1"/>
  <c r="N93" i="11" s="1"/>
  <c r="N91" i="11" a="1"/>
  <c r="N91" i="11" s="1"/>
  <c r="A134" i="11"/>
  <c r="I112" i="11" a="1"/>
  <c r="I112" i="11" s="1"/>
  <c r="I92" i="11" a="1"/>
  <c r="I92" i="11" s="1"/>
  <c r="I95" i="11" a="1"/>
  <c r="I95" i="11" s="1"/>
  <c r="A131" i="11"/>
  <c r="A136" i="11"/>
  <c r="A130" i="11"/>
  <c r="A129" i="11"/>
  <c r="I91" i="11" a="1"/>
  <c r="I91" i="11" s="1"/>
  <c r="I120" i="11" a="1"/>
  <c r="I120" i="11" s="1"/>
  <c r="A125" i="11"/>
  <c r="I119" i="11" a="1"/>
  <c r="I119" i="11" s="1"/>
  <c r="A140" i="11"/>
  <c r="A137" i="11"/>
  <c r="I115" i="11" a="1"/>
  <c r="I115" i="11" s="1"/>
  <c r="I114" i="11" a="1"/>
  <c r="I114" i="11" s="1"/>
  <c r="I108" i="11" a="1"/>
  <c r="I108" i="11" s="1"/>
  <c r="N116" i="11" a="1"/>
  <c r="N116" i="11" s="1"/>
  <c r="N120" i="11" a="1"/>
  <c r="N120" i="11" s="1"/>
  <c r="I101" i="11" a="1"/>
  <c r="I101" i="11" s="1"/>
  <c r="A128" i="11"/>
  <c r="A135" i="11"/>
  <c r="A126" i="11"/>
  <c r="I110" i="11" a="1"/>
  <c r="I110" i="11" s="1"/>
  <c r="I109" i="11" a="1"/>
  <c r="I109" i="11" s="1"/>
  <c r="I103" i="11" a="1"/>
  <c r="I103" i="11" s="1"/>
  <c r="I113" i="29" a="1"/>
  <c r="I113" i="29" s="1"/>
  <c r="I121" i="29" a="1"/>
  <c r="I121" i="29" s="1"/>
  <c r="I129" i="29" a="1"/>
  <c r="I129" i="29" s="1"/>
  <c r="I124" i="29" a="1"/>
  <c r="I124" i="29" s="1"/>
  <c r="I114" i="29" a="1"/>
  <c r="I114" i="29" s="1"/>
  <c r="I122" i="29" a="1"/>
  <c r="I122" i="29" s="1"/>
  <c r="I130" i="29" a="1"/>
  <c r="I130" i="29" s="1"/>
  <c r="I115" i="29" a="1"/>
  <c r="I115" i="29" s="1"/>
  <c r="I131" i="29" a="1"/>
  <c r="I131" i="29" s="1"/>
  <c r="I116" i="29" a="1"/>
  <c r="I116" i="29" s="1"/>
  <c r="I107" i="29" a="1"/>
  <c r="I107" i="29" s="1"/>
  <c r="I123" i="29" a="1"/>
  <c r="I123" i="29" s="1"/>
  <c r="I108" i="29" a="1"/>
  <c r="I108" i="29" s="1"/>
  <c r="I132" i="29" a="1"/>
  <c r="I132" i="29" s="1"/>
  <c r="I119" i="29" a="1"/>
  <c r="I119" i="29" s="1"/>
  <c r="I120" i="29" a="1"/>
  <c r="I120" i="29" s="1"/>
  <c r="I126" i="29" a="1"/>
  <c r="I126" i="29" s="1"/>
  <c r="I112" i="29" a="1"/>
  <c r="I112" i="29" s="1"/>
  <c r="I109" i="29" a="1"/>
  <c r="I109" i="29" s="1"/>
  <c r="I110" i="29" a="1"/>
  <c r="I110" i="29" s="1"/>
  <c r="I111" i="29" a="1"/>
  <c r="I111" i="29" s="1"/>
  <c r="I118" i="29" a="1"/>
  <c r="I118" i="29" s="1"/>
  <c r="I125" i="29" a="1"/>
  <c r="I125" i="29" s="1"/>
  <c r="I127" i="29" a="1"/>
  <c r="I127" i="29" s="1"/>
  <c r="I128" i="29" a="1"/>
  <c r="I128" i="29" s="1"/>
  <c r="I117" i="29" a="1"/>
  <c r="I117" i="29" s="1"/>
  <c r="N108" i="29" a="1"/>
  <c r="N108" i="29" s="1"/>
  <c r="N114" i="29" a="1"/>
  <c r="N114" i="29" s="1"/>
  <c r="N120" i="29" a="1"/>
  <c r="N120" i="29" s="1"/>
  <c r="N129" i="29" a="1"/>
  <c r="N129" i="29" s="1"/>
  <c r="N127" i="29" a="1"/>
  <c r="N127" i="29" s="1"/>
  <c r="N122" i="29" a="1"/>
  <c r="N122" i="29" s="1"/>
  <c r="N109" i="29" a="1"/>
  <c r="N109" i="29" s="1"/>
  <c r="N115" i="29" a="1"/>
  <c r="N115" i="29" s="1"/>
  <c r="N121" i="29" a="1"/>
  <c r="N121" i="29" s="1"/>
  <c r="N128" i="29" a="1"/>
  <c r="N128" i="29" s="1"/>
  <c r="N107" i="29" a="1"/>
  <c r="N107" i="29" s="1"/>
  <c r="N113" i="29" a="1"/>
  <c r="N113" i="29" s="1"/>
  <c r="N119" i="29" a="1"/>
  <c r="N119" i="29" s="1"/>
  <c r="N126" i="29" a="1"/>
  <c r="N126" i="29" s="1"/>
  <c r="N112" i="29" a="1"/>
  <c r="N112" i="29" s="1"/>
  <c r="N131" i="29" a="1"/>
  <c r="N131" i="29" s="1"/>
  <c r="N124" i="29" a="1"/>
  <c r="N124" i="29" s="1"/>
  <c r="N111" i="29" a="1"/>
  <c r="N111" i="29" s="1"/>
  <c r="N116" i="29" a="1"/>
  <c r="N116" i="29" s="1"/>
  <c r="N132" i="29" a="1"/>
  <c r="N132" i="29" s="1"/>
  <c r="N118" i="29" a="1"/>
  <c r="N118" i="29" s="1"/>
  <c r="N123" i="29" a="1"/>
  <c r="N123" i="29" s="1"/>
  <c r="N125" i="29" a="1"/>
  <c r="N125" i="29" s="1"/>
  <c r="N117" i="29" a="1"/>
  <c r="N117" i="29" s="1"/>
  <c r="N110" i="29" a="1"/>
  <c r="N110" i="29" s="1"/>
  <c r="N130" i="29" a="1"/>
  <c r="N130" i="29" s="1"/>
  <c r="L19" i="69"/>
  <c r="I17" i="73"/>
  <c r="G18" i="73" s="1"/>
  <c r="K17" i="73"/>
  <c r="O17" i="72"/>
  <c r="L17" i="72" s="1"/>
  <c r="H18" i="71"/>
  <c r="I18" i="71" s="1"/>
  <c r="F18" i="71" s="1"/>
  <c r="G19" i="71" s="1"/>
  <c r="H18" i="69"/>
  <c r="I18" i="69" s="1"/>
  <c r="F18" i="69" s="1"/>
  <c r="G19" i="69" s="1"/>
  <c r="I17" i="70"/>
  <c r="F17" i="70" s="1"/>
  <c r="I17" i="68"/>
  <c r="F17" i="68" s="1"/>
  <c r="O17" i="68"/>
  <c r="L17" i="68" s="1"/>
  <c r="I17" i="72"/>
  <c r="F17" i="72" s="1"/>
  <c r="C23" i="33"/>
  <c r="D23" i="33"/>
  <c r="B22" i="14"/>
  <c r="C22" i="14"/>
  <c r="S122" i="72"/>
  <c r="T123" i="72" s="1"/>
  <c r="B22" i="33"/>
  <c r="B20" i="33"/>
  <c r="B18" i="33"/>
  <c r="B23" i="33"/>
  <c r="B21" i="33"/>
  <c r="B19" i="33"/>
  <c r="B17" i="33"/>
  <c r="AN163" i="11"/>
  <c r="AN102" i="11"/>
  <c r="D9" i="11"/>
  <c r="Y9" i="11"/>
  <c r="X9" i="11"/>
  <c r="S9" i="11"/>
  <c r="C206" i="27" s="1"/>
  <c r="T9" i="11"/>
  <c r="O9" i="11"/>
  <c r="N9" i="11"/>
  <c r="C200" i="27" s="1"/>
  <c r="X8" i="29"/>
  <c r="Y8" i="29"/>
  <c r="S8" i="29"/>
  <c r="D205" i="27" s="1"/>
  <c r="T8" i="29"/>
  <c r="I8" i="29"/>
  <c r="J8" i="29"/>
  <c r="N8" i="29"/>
  <c r="D199" i="27" s="1"/>
  <c r="O8" i="29"/>
  <c r="I9" i="11"/>
  <c r="J9" i="11"/>
  <c r="A23" i="14"/>
  <c r="E22" i="14" a="1"/>
  <c r="E22" i="14" s="1"/>
  <c r="E23" i="33" a="1"/>
  <c r="E23" i="33" s="1"/>
  <c r="A24" i="33"/>
  <c r="F5" i="14" a="1"/>
  <c r="B23" i="14" a="1"/>
  <c r="H19" i="71" a="1"/>
  <c r="H19" i="69" a="1"/>
  <c r="M19" i="69" a="1"/>
  <c r="B24" i="33" a="1"/>
  <c r="D24" i="33" a="1"/>
  <c r="C23" i="14" a="1"/>
  <c r="C24" i="33" a="1"/>
  <c r="H18" i="73" a="1"/>
  <c r="S70" i="11" l="1" a="1"/>
  <c r="S70" i="11" s="1"/>
  <c r="S79" i="29" a="1"/>
  <c r="S79" i="29" s="1"/>
  <c r="S57" i="29" a="1"/>
  <c r="S57" i="29" s="1"/>
  <c r="S94" i="29" a="1"/>
  <c r="S94" i="29" s="1"/>
  <c r="S84" i="29" a="1"/>
  <c r="S84" i="29" s="1"/>
  <c r="S81" i="11" a="1"/>
  <c r="S81" i="11" s="1"/>
  <c r="S71" i="11" a="1"/>
  <c r="S71" i="11" s="1"/>
  <c r="S77" i="11" a="1"/>
  <c r="S77" i="11" s="1"/>
  <c r="S84" i="11" a="1"/>
  <c r="S84" i="11" s="1"/>
  <c r="S60" i="11" a="1"/>
  <c r="S60" i="11" s="1"/>
  <c r="S66" i="29" a="1"/>
  <c r="S66" i="29" s="1"/>
  <c r="S91" i="29" a="1"/>
  <c r="S91" i="29" s="1"/>
  <c r="S69" i="29" a="1"/>
  <c r="S69" i="29" s="1"/>
  <c r="S96" i="29" a="1"/>
  <c r="S96" i="29" s="1"/>
  <c r="S61" i="29" a="1"/>
  <c r="S61" i="29" s="1"/>
  <c r="S45" i="11" a="1"/>
  <c r="S45" i="11" s="1"/>
  <c r="S88" i="11" a="1"/>
  <c r="S88" i="11" s="1"/>
  <c r="S56" i="11" a="1"/>
  <c r="S56" i="11" s="1"/>
  <c r="S78" i="29" a="1"/>
  <c r="S78" i="29" s="1"/>
  <c r="S81" i="29" a="1"/>
  <c r="S81" i="29" s="1"/>
  <c r="S73" i="29" a="1"/>
  <c r="S73" i="29" s="1"/>
  <c r="S63" i="29" a="1"/>
  <c r="S63" i="29" s="1"/>
  <c r="S57" i="11" a="1"/>
  <c r="S57" i="11" s="1"/>
  <c r="S64" i="11" a="1"/>
  <c r="S64" i="11" s="1"/>
  <c r="S78" i="11" a="1"/>
  <c r="S78" i="11" s="1"/>
  <c r="S90" i="29" a="1"/>
  <c r="S90" i="29" s="1"/>
  <c r="S93" i="29" a="1"/>
  <c r="S93" i="29" s="1"/>
  <c r="S85" i="29" a="1"/>
  <c r="S85" i="29" s="1"/>
  <c r="S75" i="29" a="1"/>
  <c r="S75" i="29" s="1"/>
  <c r="S66" i="11" a="1"/>
  <c r="S66" i="11" s="1"/>
  <c r="S89" i="11" a="1"/>
  <c r="S89" i="11" s="1"/>
  <c r="S86" i="11" a="1"/>
  <c r="S86" i="11" s="1"/>
  <c r="S64" i="29" a="1"/>
  <c r="S64" i="29" s="1"/>
  <c r="S74" i="29" a="1"/>
  <c r="S74" i="29" s="1"/>
  <c r="S97" i="29" a="1"/>
  <c r="S97" i="29" s="1"/>
  <c r="S87" i="29" a="1"/>
  <c r="S87" i="29" s="1"/>
  <c r="S67" i="11" a="1"/>
  <c r="S67" i="11" s="1"/>
  <c r="S68" i="11" a="1"/>
  <c r="S68" i="11" s="1"/>
  <c r="S61" i="11" a="1"/>
  <c r="S61" i="11" s="1"/>
  <c r="S75" i="11" a="1"/>
  <c r="S75" i="11" s="1"/>
  <c r="S86" i="29" a="1"/>
  <c r="S86" i="29" s="1"/>
  <c r="S88" i="29" a="1"/>
  <c r="S88" i="29" s="1"/>
  <c r="S99" i="29" a="1"/>
  <c r="S99" i="29" s="1"/>
  <c r="S46" i="11" a="1"/>
  <c r="S46" i="11" s="1"/>
  <c r="S41" i="11" a="1"/>
  <c r="S41" i="11" s="1"/>
  <c r="S43" i="11" a="1"/>
  <c r="S43" i="11" s="1"/>
  <c r="S72" i="11" a="1"/>
  <c r="S72" i="11" s="1"/>
  <c r="S51" i="11" a="1"/>
  <c r="S51" i="11" s="1"/>
  <c r="S101" i="29" a="1"/>
  <c r="S101" i="29" s="1"/>
  <c r="S100" i="29" a="1"/>
  <c r="S100" i="29" s="1"/>
  <c r="S71" i="29" a="1"/>
  <c r="S71" i="29" s="1"/>
  <c r="S59" i="29" a="1"/>
  <c r="S59" i="29" s="1"/>
  <c r="S69" i="11" a="1"/>
  <c r="S69" i="11" s="1"/>
  <c r="S53" i="11" a="1"/>
  <c r="S53" i="11" s="1"/>
  <c r="S50" i="11" a="1"/>
  <c r="S50" i="11" s="1"/>
  <c r="S59" i="11" a="1"/>
  <c r="S59" i="11" s="1"/>
  <c r="S76" i="29" a="1"/>
  <c r="S76" i="29" s="1"/>
  <c r="S83" i="29" a="1"/>
  <c r="S83" i="29" s="1"/>
  <c r="S47" i="11" a="1"/>
  <c r="S47" i="11" s="1"/>
  <c r="S65" i="11" a="1"/>
  <c r="S65" i="11" s="1"/>
  <c r="S48" i="11" a="1"/>
  <c r="S48" i="11" s="1"/>
  <c r="S62" i="29" a="1"/>
  <c r="S62" i="29" s="1"/>
  <c r="S77" i="29" a="1"/>
  <c r="S77" i="29" s="1"/>
  <c r="N41" i="11" a="1"/>
  <c r="N41" i="11" s="1"/>
  <c r="S95" i="29" a="1"/>
  <c r="S95" i="29" s="1"/>
  <c r="S98" i="29" a="1"/>
  <c r="S98" i="29" s="1"/>
  <c r="S79" i="11" a="1"/>
  <c r="S79" i="11" s="1"/>
  <c r="S80" i="11" a="1"/>
  <c r="S80" i="11" s="1"/>
  <c r="S73" i="11" a="1"/>
  <c r="S73" i="11" s="1"/>
  <c r="S44" i="11" a="1"/>
  <c r="S44" i="11" s="1"/>
  <c r="S82" i="11" a="1"/>
  <c r="S82" i="11" s="1"/>
  <c r="S74" i="11" a="1"/>
  <c r="S74" i="11" s="1"/>
  <c r="S68" i="29" a="1"/>
  <c r="S68" i="29" s="1"/>
  <c r="S65" i="29" a="1"/>
  <c r="S65" i="29" s="1"/>
  <c r="S58" i="29" a="1"/>
  <c r="S58" i="29" s="1"/>
  <c r="S52" i="11" a="1"/>
  <c r="S52" i="11" s="1"/>
  <c r="S54" i="11" a="1"/>
  <c r="S54" i="11" s="1"/>
  <c r="S55" i="11" a="1"/>
  <c r="S55" i="11" s="1"/>
  <c r="S76" i="11" a="1"/>
  <c r="S76" i="11" s="1"/>
  <c r="S80" i="29" a="1"/>
  <c r="S80" i="29" s="1"/>
  <c r="S89" i="29" a="1"/>
  <c r="S89" i="29" s="1"/>
  <c r="S70" i="29" a="1"/>
  <c r="S70" i="29" s="1"/>
  <c r="S60" i="29" a="1"/>
  <c r="S60" i="29" s="1"/>
  <c r="S42" i="11" a="1"/>
  <c r="S42" i="11" s="1"/>
  <c r="S87" i="11" a="1"/>
  <c r="S87" i="11" s="1"/>
  <c r="S63" i="11" a="1"/>
  <c r="S63" i="11" s="1"/>
  <c r="S67" i="29" a="1"/>
  <c r="S67" i="29" s="1"/>
  <c r="S92" i="29" a="1"/>
  <c r="S92" i="29" s="1"/>
  <c r="S82" i="29" a="1"/>
  <c r="S82" i="29" s="1"/>
  <c r="S72" i="29" a="1"/>
  <c r="S72" i="29" s="1"/>
  <c r="S58" i="11" a="1"/>
  <c r="S58" i="11" s="1"/>
  <c r="S62" i="11" a="1"/>
  <c r="S62" i="11" s="1"/>
  <c r="S85" i="11" a="1"/>
  <c r="S85" i="11" s="1"/>
  <c r="S49" i="11" a="1"/>
  <c r="S49" i="11" s="1"/>
  <c r="S83" i="11" a="1"/>
  <c r="S83" i="11" s="1"/>
  <c r="S90" i="11" a="1"/>
  <c r="S90" i="11" s="1"/>
  <c r="A111" i="11"/>
  <c r="A117" i="11"/>
  <c r="D193" i="27"/>
  <c r="C194" i="27"/>
  <c r="A94" i="11"/>
  <c r="A97" i="11"/>
  <c r="A112" i="29"/>
  <c r="A96" i="11"/>
  <c r="A119" i="11"/>
  <c r="A114" i="11"/>
  <c r="A108" i="11"/>
  <c r="A110" i="11"/>
  <c r="A95" i="11"/>
  <c r="A122" i="29"/>
  <c r="A119" i="29"/>
  <c r="A115" i="11"/>
  <c r="N72" i="11" a="1"/>
  <c r="N72" i="11" s="1"/>
  <c r="A107" i="29"/>
  <c r="A109" i="11"/>
  <c r="I49" i="11" a="1"/>
  <c r="I49" i="11" s="1"/>
  <c r="A101" i="11"/>
  <c r="A91" i="11"/>
  <c r="N92" i="29" a="1"/>
  <c r="N92" i="29" s="1"/>
  <c r="N77" i="29" a="1"/>
  <c r="N77" i="29" s="1"/>
  <c r="N91" i="29" a="1"/>
  <c r="N91" i="29" s="1"/>
  <c r="I69" i="29" a="1"/>
  <c r="I69" i="29" s="1"/>
  <c r="A125" i="29"/>
  <c r="A111" i="29"/>
  <c r="I88" i="29" a="1"/>
  <c r="I88" i="29" s="1"/>
  <c r="I71" i="29" a="1"/>
  <c r="I71" i="29" s="1"/>
  <c r="A108" i="29"/>
  <c r="I75" i="29" a="1"/>
  <c r="I75" i="29" s="1"/>
  <c r="I84" i="29" a="1"/>
  <c r="I84" i="29" s="1"/>
  <c r="A114" i="29"/>
  <c r="A113" i="29"/>
  <c r="I52" i="11" a="1"/>
  <c r="I52" i="11" s="1"/>
  <c r="N73" i="11" a="1"/>
  <c r="N73" i="11" s="1"/>
  <c r="N70" i="11" a="1"/>
  <c r="N70" i="11" s="1"/>
  <c r="A120" i="11"/>
  <c r="N84" i="11" a="1"/>
  <c r="N84" i="11" s="1"/>
  <c r="A112" i="11"/>
  <c r="N44" i="11" a="1"/>
  <c r="N44" i="11" s="1"/>
  <c r="I72" i="11" a="1"/>
  <c r="I72" i="11" s="1"/>
  <c r="I44" i="11" a="1"/>
  <c r="I44" i="11" s="1"/>
  <c r="A93" i="11"/>
  <c r="A113" i="11"/>
  <c r="N57" i="11" a="1"/>
  <c r="N57" i="11" s="1"/>
  <c r="A98" i="11"/>
  <c r="I42" i="11" a="1"/>
  <c r="I42" i="11" s="1"/>
  <c r="N100" i="29" a="1"/>
  <c r="N100" i="29" s="1"/>
  <c r="N85" i="29" a="1"/>
  <c r="N85" i="29" s="1"/>
  <c r="A128" i="29"/>
  <c r="I79" i="29" a="1"/>
  <c r="I79" i="29" s="1"/>
  <c r="I72" i="29" a="1"/>
  <c r="I72" i="29" s="1"/>
  <c r="A126" i="29"/>
  <c r="I92" i="29" a="1"/>
  <c r="I92" i="29" s="1"/>
  <c r="I67" i="29" a="1"/>
  <c r="I67" i="29" s="1"/>
  <c r="I106" i="29" a="1"/>
  <c r="I106" i="29" s="1"/>
  <c r="I105" i="29" a="1"/>
  <c r="I105" i="29" s="1"/>
  <c r="N68" i="11" a="1"/>
  <c r="N68" i="11" s="1"/>
  <c r="I56" i="11" a="1"/>
  <c r="I56" i="11" s="1"/>
  <c r="I70" i="11" a="1"/>
  <c r="I70" i="11" s="1"/>
  <c r="N83" i="11" a="1"/>
  <c r="N83" i="11" s="1"/>
  <c r="I68" i="11" a="1"/>
  <c r="I68" i="11" s="1"/>
  <c r="N85" i="11" a="1"/>
  <c r="N85" i="11" s="1"/>
  <c r="I66" i="11" a="1"/>
  <c r="I66" i="11" s="1"/>
  <c r="I89" i="11" a="1"/>
  <c r="I89" i="11" s="1"/>
  <c r="N47" i="11" a="1"/>
  <c r="N47" i="11" s="1"/>
  <c r="I82" i="11" a="1"/>
  <c r="I82" i="11" s="1"/>
  <c r="A102" i="11"/>
  <c r="N52" i="11" a="1"/>
  <c r="N52" i="11" s="1"/>
  <c r="I84" i="11" a="1"/>
  <c r="I84" i="11" s="1"/>
  <c r="I85" i="11" a="1"/>
  <c r="I85" i="11" s="1"/>
  <c r="N66" i="11" a="1"/>
  <c r="N66" i="11" s="1"/>
  <c r="N53" i="11" a="1"/>
  <c r="N53" i="11" s="1"/>
  <c r="N105" i="29" a="1"/>
  <c r="N105" i="29" s="1"/>
  <c r="N106" i="29" a="1"/>
  <c r="N106" i="29" s="1"/>
  <c r="N79" i="29" a="1"/>
  <c r="N79" i="29" s="1"/>
  <c r="N102" i="29" a="1"/>
  <c r="N102" i="29" s="1"/>
  <c r="I96" i="29" a="1"/>
  <c r="I96" i="29" s="1"/>
  <c r="A118" i="29"/>
  <c r="A110" i="29"/>
  <c r="I78" i="29" a="1"/>
  <c r="I78" i="29" s="1"/>
  <c r="I68" i="29" a="1"/>
  <c r="I68" i="29" s="1"/>
  <c r="A131" i="29"/>
  <c r="I98" i="29" a="1"/>
  <c r="I98" i="29" s="1"/>
  <c r="I97" i="29" a="1"/>
  <c r="I97" i="29" s="1"/>
  <c r="I65" i="11" a="1"/>
  <c r="I65" i="11" s="1"/>
  <c r="I43" i="11" a="1"/>
  <c r="I43" i="11" s="1"/>
  <c r="N59" i="11" a="1"/>
  <c r="N59" i="11" s="1"/>
  <c r="I74" i="11" a="1"/>
  <c r="I74" i="11" s="1"/>
  <c r="N80" i="11" a="1"/>
  <c r="N80" i="11" s="1"/>
  <c r="I53" i="11" a="1"/>
  <c r="I53" i="11" s="1"/>
  <c r="I78" i="11" a="1"/>
  <c r="I78" i="11" s="1"/>
  <c r="I58" i="11" a="1"/>
  <c r="I58" i="11" s="1"/>
  <c r="I80" i="11" a="1"/>
  <c r="I80" i="11" s="1"/>
  <c r="A99" i="11"/>
  <c r="I81" i="11" a="1"/>
  <c r="I81" i="11" s="1"/>
  <c r="N63" i="11" a="1"/>
  <c r="N63" i="11" s="1"/>
  <c r="A104" i="11"/>
  <c r="N71" i="11" a="1"/>
  <c r="N71" i="11" s="1"/>
  <c r="N94" i="29" a="1"/>
  <c r="N94" i="29" s="1"/>
  <c r="N96" i="29" a="1"/>
  <c r="N96" i="29" s="1"/>
  <c r="I86" i="29" a="1"/>
  <c r="I86" i="29" s="1"/>
  <c r="I70" i="29" a="1"/>
  <c r="I70" i="29" s="1"/>
  <c r="I93" i="29" a="1"/>
  <c r="I93" i="29" s="1"/>
  <c r="A115" i="29"/>
  <c r="I90" i="29" a="1"/>
  <c r="I90" i="29" s="1"/>
  <c r="A124" i="29"/>
  <c r="I89" i="29" a="1"/>
  <c r="I89" i="29" s="1"/>
  <c r="A103" i="11"/>
  <c r="N75" i="11" a="1"/>
  <c r="N75" i="11" s="1"/>
  <c r="I57" i="11" a="1"/>
  <c r="I57" i="11" s="1"/>
  <c r="I59" i="11" a="1"/>
  <c r="I59" i="11" s="1"/>
  <c r="I55" i="11" a="1"/>
  <c r="I55" i="11" s="1"/>
  <c r="I87" i="11" a="1"/>
  <c r="I87" i="11" s="1"/>
  <c r="N87" i="11" a="1"/>
  <c r="N87" i="11" s="1"/>
  <c r="I67" i="11" a="1"/>
  <c r="I67" i="11" s="1"/>
  <c r="I86" i="11" a="1"/>
  <c r="I86" i="11" s="1"/>
  <c r="N42" i="11" a="1"/>
  <c r="N42" i="11" s="1"/>
  <c r="I88" i="11" a="1"/>
  <c r="I88" i="11" s="1"/>
  <c r="N50" i="11" a="1"/>
  <c r="N50" i="11" s="1"/>
  <c r="N43" i="11" a="1"/>
  <c r="N43" i="11" s="1"/>
  <c r="A106" i="11"/>
  <c r="A118" i="11"/>
  <c r="A105" i="11"/>
  <c r="N67" i="11" a="1"/>
  <c r="N67" i="11" s="1"/>
  <c r="N87" i="29" a="1"/>
  <c r="N87" i="29" s="1"/>
  <c r="N98" i="29" a="1"/>
  <c r="N98" i="29" s="1"/>
  <c r="N101" i="29" a="1"/>
  <c r="N101" i="29" s="1"/>
  <c r="N90" i="29" a="1"/>
  <c r="N90" i="29" s="1"/>
  <c r="A127" i="29"/>
  <c r="A109" i="29"/>
  <c r="I101" i="29" a="1"/>
  <c r="I101" i="29" s="1"/>
  <c r="A120" i="29"/>
  <c r="I99" i="29" a="1"/>
  <c r="I99" i="29" s="1"/>
  <c r="I82" i="29" a="1"/>
  <c r="I82" i="29" s="1"/>
  <c r="I100" i="29" a="1"/>
  <c r="I100" i="29" s="1"/>
  <c r="I81" i="29" a="1"/>
  <c r="I81" i="29" s="1"/>
  <c r="I51" i="11" a="1"/>
  <c r="I51" i="11" s="1"/>
  <c r="I48" i="11" a="1"/>
  <c r="I48" i="11" s="1"/>
  <c r="N64" i="11" a="1"/>
  <c r="N64" i="11" s="1"/>
  <c r="N78" i="11" a="1"/>
  <c r="N78" i="11" s="1"/>
  <c r="I90" i="11" a="1"/>
  <c r="I90" i="11" s="1"/>
  <c r="N76" i="11" a="1"/>
  <c r="N76" i="11" s="1"/>
  <c r="N90" i="11" a="1"/>
  <c r="N90" i="11" s="1"/>
  <c r="I71" i="11" a="1"/>
  <c r="I71" i="11" s="1"/>
  <c r="I79" i="11" a="1"/>
  <c r="I79" i="11" s="1"/>
  <c r="N60" i="11" a="1"/>
  <c r="N60" i="11" s="1"/>
  <c r="N61" i="11" a="1"/>
  <c r="N61" i="11" s="1"/>
  <c r="N48" i="11" a="1"/>
  <c r="N48" i="11" s="1"/>
  <c r="N88" i="29" a="1"/>
  <c r="N88" i="29" s="1"/>
  <c r="N99" i="29" a="1"/>
  <c r="N99" i="29" s="1"/>
  <c r="N81" i="29" a="1"/>
  <c r="N81" i="29" s="1"/>
  <c r="N95" i="29" a="1"/>
  <c r="N95" i="29" s="1"/>
  <c r="N84" i="29" a="1"/>
  <c r="N84" i="29" s="1"/>
  <c r="I85" i="29" a="1"/>
  <c r="I85" i="29" s="1"/>
  <c r="I77" i="29" a="1"/>
  <c r="I77" i="29" s="1"/>
  <c r="A123" i="29"/>
  <c r="I83" i="29" a="1"/>
  <c r="I83" i="29" s="1"/>
  <c r="I74" i="29" a="1"/>
  <c r="I74" i="29" s="1"/>
  <c r="I73" i="29" a="1"/>
  <c r="I73" i="29" s="1"/>
  <c r="N77" i="11" a="1"/>
  <c r="N77" i="11" s="1"/>
  <c r="I63" i="11" a="1"/>
  <c r="I63" i="11" s="1"/>
  <c r="N79" i="11" a="1"/>
  <c r="N79" i="11" s="1"/>
  <c r="I61" i="11" a="1"/>
  <c r="I61" i="11" s="1"/>
  <c r="N89" i="11" a="1"/>
  <c r="N89" i="11" s="1"/>
  <c r="I73" i="11" a="1"/>
  <c r="I73" i="11" s="1"/>
  <c r="I83" i="11" a="1"/>
  <c r="I83" i="11" s="1"/>
  <c r="N51" i="11" a="1"/>
  <c r="N51" i="11" s="1"/>
  <c r="I69" i="11" a="1"/>
  <c r="I69" i="11" s="1"/>
  <c r="N65" i="11" a="1"/>
  <c r="N65" i="11" s="1"/>
  <c r="I54" i="11" a="1"/>
  <c r="I54" i="11" s="1"/>
  <c r="N62" i="11" a="1"/>
  <c r="N62" i="11" s="1"/>
  <c r="N93" i="29" a="1"/>
  <c r="N93" i="29" s="1"/>
  <c r="N86" i="29" a="1"/>
  <c r="N86" i="29" s="1"/>
  <c r="N82" i="29" a="1"/>
  <c r="N82" i="29" s="1"/>
  <c r="N89" i="29" a="1"/>
  <c r="N89" i="29" s="1"/>
  <c r="N103" i="29" a="1"/>
  <c r="N103" i="29" s="1"/>
  <c r="N78" i="29" a="1"/>
  <c r="N78" i="29" s="1"/>
  <c r="I102" i="29" a="1"/>
  <c r="I102" i="29" s="1"/>
  <c r="I94" i="29" a="1"/>
  <c r="I94" i="29" s="1"/>
  <c r="I80" i="29" a="1"/>
  <c r="I80" i="29" s="1"/>
  <c r="I103" i="29" a="1"/>
  <c r="I103" i="29" s="1"/>
  <c r="I76" i="29" a="1"/>
  <c r="I76" i="29" s="1"/>
  <c r="A130" i="29"/>
  <c r="A129" i="29"/>
  <c r="I46" i="11" a="1"/>
  <c r="I46" i="11" s="1"/>
  <c r="N49" i="11" a="1"/>
  <c r="N49" i="11" s="1"/>
  <c r="N74" i="11" a="1"/>
  <c r="N74" i="11" s="1"/>
  <c r="N82" i="11" a="1"/>
  <c r="N82" i="11" s="1"/>
  <c r="N86" i="11" a="1"/>
  <c r="N86" i="11" s="1"/>
  <c r="I77" i="11" a="1"/>
  <c r="I77" i="11" s="1"/>
  <c r="I75" i="11" a="1"/>
  <c r="I75" i="11" s="1"/>
  <c r="N58" i="11" a="1"/>
  <c r="N58" i="11" s="1"/>
  <c r="I47" i="11" a="1"/>
  <c r="I47" i="11" s="1"/>
  <c r="A116" i="11"/>
  <c r="N56" i="11" a="1"/>
  <c r="N56" i="11" s="1"/>
  <c r="I45" i="11" a="1"/>
  <c r="I45" i="11" s="1"/>
  <c r="N80" i="29" a="1"/>
  <c r="N80" i="29" s="1"/>
  <c r="N104" i="29" a="1"/>
  <c r="N104" i="29" s="1"/>
  <c r="N83" i="29" a="1"/>
  <c r="N83" i="29" s="1"/>
  <c r="N97" i="29" a="1"/>
  <c r="N97" i="29" s="1"/>
  <c r="A117" i="29"/>
  <c r="I104" i="29" a="1"/>
  <c r="I104" i="29" s="1"/>
  <c r="I95" i="29" a="1"/>
  <c r="I95" i="29" s="1"/>
  <c r="I87" i="29" a="1"/>
  <c r="I87" i="29" s="1"/>
  <c r="A132" i="29"/>
  <c r="I91" i="29" a="1"/>
  <c r="I91" i="29" s="1"/>
  <c r="A116" i="29"/>
  <c r="A121" i="29"/>
  <c r="I50" i="11" a="1"/>
  <c r="I50" i="11" s="1"/>
  <c r="I76" i="11" a="1"/>
  <c r="I76" i="11" s="1"/>
  <c r="N81" i="11" a="1"/>
  <c r="N81" i="11" s="1"/>
  <c r="I62" i="11" a="1"/>
  <c r="I62" i="11" s="1"/>
  <c r="I64" i="11" a="1"/>
  <c r="I64" i="11" s="1"/>
  <c r="I60" i="11" a="1"/>
  <c r="I60" i="11" s="1"/>
  <c r="A92" i="11"/>
  <c r="A100" i="11"/>
  <c r="N45" i="11" a="1"/>
  <c r="N45" i="11" s="1"/>
  <c r="N55" i="11" a="1"/>
  <c r="N55" i="11" s="1"/>
  <c r="N46" i="11" a="1"/>
  <c r="N46" i="11" s="1"/>
  <c r="N88" i="11" a="1"/>
  <c r="N88" i="11" s="1"/>
  <c r="N54" i="11" a="1"/>
  <c r="N54" i="11" s="1"/>
  <c r="A107" i="11"/>
  <c r="N69" i="11" a="1"/>
  <c r="N69" i="11" s="1"/>
  <c r="M19" i="69"/>
  <c r="H18" i="73"/>
  <c r="I18" i="73" s="1"/>
  <c r="F18" i="73" s="1"/>
  <c r="G19" i="73" s="1"/>
  <c r="L18" i="73"/>
  <c r="H19" i="71"/>
  <c r="I19" i="71" s="1"/>
  <c r="F19" i="71" s="1"/>
  <c r="G20" i="71" s="1"/>
  <c r="G18" i="68"/>
  <c r="G18" i="72"/>
  <c r="G18" i="70"/>
  <c r="M18" i="72"/>
  <c r="M18" i="68"/>
  <c r="C23" i="14"/>
  <c r="B23" i="14"/>
  <c r="D24" i="33"/>
  <c r="C24" i="33"/>
  <c r="B24" i="33"/>
  <c r="H19" i="69"/>
  <c r="I19" i="69" s="1"/>
  <c r="F19" i="69" s="1"/>
  <c r="F5" i="14"/>
  <c r="J14" i="14" s="1"/>
  <c r="X10" i="11"/>
  <c r="Y10" i="11"/>
  <c r="T10" i="11"/>
  <c r="S10" i="11"/>
  <c r="C207" i="27" s="1"/>
  <c r="N10" i="11"/>
  <c r="C201" i="27" s="1"/>
  <c r="O10" i="11"/>
  <c r="N9" i="29"/>
  <c r="D200" i="27" s="1"/>
  <c r="O9" i="29"/>
  <c r="J9" i="29"/>
  <c r="I9" i="29"/>
  <c r="T9" i="29"/>
  <c r="S9" i="29"/>
  <c r="D206" i="27" s="1"/>
  <c r="X9" i="29"/>
  <c r="Y9" i="29"/>
  <c r="J10" i="11"/>
  <c r="I10" i="11"/>
  <c r="A24" i="14"/>
  <c r="E23" i="14" a="1"/>
  <c r="E23" i="14" s="1"/>
  <c r="E24" i="33" a="1"/>
  <c r="E24" i="33" s="1"/>
  <c r="A25" i="33"/>
  <c r="E5" i="14"/>
  <c r="J17" i="14" a="1"/>
  <c r="C25" i="33" a="1"/>
  <c r="N18" i="72" a="1"/>
  <c r="M18" i="73" a="1"/>
  <c r="U123" i="72" a="1"/>
  <c r="B25" i="33" a="1"/>
  <c r="H18" i="68" a="1"/>
  <c r="D25" i="33" a="1"/>
  <c r="H18" i="70" a="1"/>
  <c r="N18" i="68" a="1"/>
  <c r="H19" i="73" a="1"/>
  <c r="C24" i="14" a="1"/>
  <c r="B24" i="14" a="1"/>
  <c r="H18" i="72" a="1"/>
  <c r="H20" i="71" a="1"/>
  <c r="S56" i="29" l="1" a="1"/>
  <c r="S56" i="29" s="1"/>
  <c r="A70" i="11"/>
  <c r="S51" i="29" a="1"/>
  <c r="S51" i="29" s="1"/>
  <c r="S49" i="29" a="1"/>
  <c r="S49" i="29" s="1"/>
  <c r="S47" i="29" a="1"/>
  <c r="S47" i="29" s="1"/>
  <c r="S43" i="29" a="1"/>
  <c r="S43" i="29" s="1"/>
  <c r="S50" i="29" a="1"/>
  <c r="S50" i="29" s="1"/>
  <c r="S48" i="29" a="1"/>
  <c r="S48" i="29" s="1"/>
  <c r="S42" i="29" a="1"/>
  <c r="S42" i="29" s="1"/>
  <c r="S45" i="29" a="1"/>
  <c r="S45" i="29" s="1"/>
  <c r="S52" i="29" a="1"/>
  <c r="S52" i="29" s="1"/>
  <c r="S54" i="29" a="1"/>
  <c r="S54" i="29" s="1"/>
  <c r="S55" i="29" a="1"/>
  <c r="S55" i="29" s="1"/>
  <c r="S44" i="29" a="1"/>
  <c r="S44" i="29" s="1"/>
  <c r="N33" i="29" a="1"/>
  <c r="N33" i="29" s="1"/>
  <c r="S46" i="29" a="1"/>
  <c r="S46" i="29" s="1"/>
  <c r="S53" i="29" a="1"/>
  <c r="S53" i="29" s="1"/>
  <c r="J17" i="14"/>
  <c r="K14" i="14"/>
  <c r="A49" i="11"/>
  <c r="D194" i="27"/>
  <c r="A62" i="11"/>
  <c r="A61" i="11"/>
  <c r="A67" i="11"/>
  <c r="C195" i="27"/>
  <c r="A77" i="29"/>
  <c r="A60" i="11"/>
  <c r="A104" i="29"/>
  <c r="A77" i="11"/>
  <c r="A102" i="29"/>
  <c r="A64" i="11"/>
  <c r="A47" i="11"/>
  <c r="A99" i="29"/>
  <c r="A68" i="11"/>
  <c r="A87" i="29"/>
  <c r="A95" i="29"/>
  <c r="A101" i="29"/>
  <c r="A83" i="11"/>
  <c r="A73" i="11"/>
  <c r="A75" i="11"/>
  <c r="A85" i="29"/>
  <c r="A96" i="29"/>
  <c r="A44" i="11"/>
  <c r="A63" i="11"/>
  <c r="A87" i="11"/>
  <c r="A91" i="29"/>
  <c r="N72" i="29" a="1"/>
  <c r="N72" i="29" s="1"/>
  <c r="A72" i="29" s="1"/>
  <c r="A106" i="29"/>
  <c r="A76" i="11"/>
  <c r="A50" i="11"/>
  <c r="A92" i="29"/>
  <c r="A72" i="11"/>
  <c r="A100" i="29"/>
  <c r="A57" i="11"/>
  <c r="A103" i="29"/>
  <c r="A71" i="11"/>
  <c r="A85" i="11"/>
  <c r="A90" i="11"/>
  <c r="A80" i="11"/>
  <c r="A84" i="11"/>
  <c r="N50" i="29" a="1"/>
  <c r="N50" i="29" s="1"/>
  <c r="A83" i="29"/>
  <c r="N36" i="29" a="1"/>
  <c r="N36" i="29" s="1"/>
  <c r="A82" i="29"/>
  <c r="A88" i="11"/>
  <c r="I52" i="29" a="1"/>
  <c r="I52" i="29" s="1"/>
  <c r="A98" i="29"/>
  <c r="N69" i="29" a="1"/>
  <c r="N69" i="29" s="1"/>
  <c r="A69" i="29" s="1"/>
  <c r="N60" i="29" a="1"/>
  <c r="N60" i="29" s="1"/>
  <c r="N35" i="29" a="1"/>
  <c r="N35" i="29" s="1"/>
  <c r="A88" i="29"/>
  <c r="N41" i="29" a="1"/>
  <c r="N41" i="29" s="1"/>
  <c r="N40" i="29" a="1"/>
  <c r="N40" i="29" s="1"/>
  <c r="I56" i="29" a="1"/>
  <c r="I56" i="29" s="1"/>
  <c r="N73" i="29" a="1"/>
  <c r="N73" i="29" s="1"/>
  <c r="A73" i="29" s="1"/>
  <c r="A74" i="11"/>
  <c r="A82" i="11"/>
  <c r="A56" i="11"/>
  <c r="N37" i="29" a="1"/>
  <c r="N37" i="29" s="1"/>
  <c r="A42" i="11"/>
  <c r="N52" i="29" a="1"/>
  <c r="N52" i="29" s="1"/>
  <c r="N49" i="29" a="1"/>
  <c r="N49" i="29" s="1"/>
  <c r="N45" i="29" a="1"/>
  <c r="N45" i="29" s="1"/>
  <c r="A46" i="11"/>
  <c r="A54" i="11"/>
  <c r="N38" i="29" a="1"/>
  <c r="N38" i="29" s="1"/>
  <c r="N42" i="29" a="1"/>
  <c r="N42" i="29" s="1"/>
  <c r="A86" i="11"/>
  <c r="A93" i="29"/>
  <c r="N59" i="29" a="1"/>
  <c r="N59" i="29" s="1"/>
  <c r="A81" i="11"/>
  <c r="I59" i="29" a="1"/>
  <c r="I59" i="29" s="1"/>
  <c r="N54" i="29" a="1"/>
  <c r="N54" i="29" s="1"/>
  <c r="I53" i="29" a="1"/>
  <c r="I53" i="29" s="1"/>
  <c r="N46" i="29" a="1"/>
  <c r="N46" i="29" s="1"/>
  <c r="A80" i="29"/>
  <c r="N64" i="29" a="1"/>
  <c r="N64" i="29" s="1"/>
  <c r="N61" i="29" a="1"/>
  <c r="N61" i="29" s="1"/>
  <c r="A89" i="29"/>
  <c r="N62" i="29" a="1"/>
  <c r="N62" i="29" s="1"/>
  <c r="A43" i="11"/>
  <c r="A89" i="11"/>
  <c r="A84" i="29"/>
  <c r="N70" i="29" a="1"/>
  <c r="N70" i="29" s="1"/>
  <c r="A70" i="29" s="1"/>
  <c r="N39" i="29" a="1"/>
  <c r="N39" i="29" s="1"/>
  <c r="I63" i="29" a="1"/>
  <c r="I63" i="29" s="1"/>
  <c r="I65" i="29" a="1"/>
  <c r="I65" i="29" s="1"/>
  <c r="I58" i="29" a="1"/>
  <c r="I58" i="29" s="1"/>
  <c r="N68" i="29" a="1"/>
  <c r="N68" i="29" s="1"/>
  <c r="A68" i="29" s="1"/>
  <c r="A94" i="29"/>
  <c r="N74" i="29" a="1"/>
  <c r="N74" i="29" s="1"/>
  <c r="A74" i="29" s="1"/>
  <c r="A69" i="11"/>
  <c r="N47" i="29" a="1"/>
  <c r="N47" i="29" s="1"/>
  <c r="A48" i="11"/>
  <c r="N67" i="29" a="1"/>
  <c r="N67" i="29" s="1"/>
  <c r="A67" i="29" s="1"/>
  <c r="I61" i="29" a="1"/>
  <c r="I61" i="29" s="1"/>
  <c r="N75" i="29" a="1"/>
  <c r="N75" i="29" s="1"/>
  <c r="A75" i="29" s="1"/>
  <c r="A65" i="11"/>
  <c r="I64" i="29" a="1"/>
  <c r="I64" i="29" s="1"/>
  <c r="N44" i="29" a="1"/>
  <c r="N44" i="29" s="1"/>
  <c r="A66" i="11"/>
  <c r="A105" i="29"/>
  <c r="N71" i="29" a="1"/>
  <c r="N71" i="29" s="1"/>
  <c r="A71" i="29" s="1"/>
  <c r="N66" i="29" a="1"/>
  <c r="N66" i="29" s="1"/>
  <c r="I66" i="29" a="1"/>
  <c r="I66" i="29" s="1"/>
  <c r="A79" i="11"/>
  <c r="A51" i="11"/>
  <c r="N53" i="29" a="1"/>
  <c r="N53" i="29" s="1"/>
  <c r="A90" i="29"/>
  <c r="A86" i="29"/>
  <c r="N57" i="29" a="1"/>
  <c r="N57" i="29" s="1"/>
  <c r="A58" i="11"/>
  <c r="A78" i="29"/>
  <c r="A79" i="29"/>
  <c r="N51" i="29" a="1"/>
  <c r="N51" i="29" s="1"/>
  <c r="N43" i="29" a="1"/>
  <c r="N43" i="29" s="1"/>
  <c r="I57" i="29" a="1"/>
  <c r="I57" i="29" s="1"/>
  <c r="N34" i="29" a="1"/>
  <c r="N34" i="29" s="1"/>
  <c r="I60" i="29" a="1"/>
  <c r="I60" i="29" s="1"/>
  <c r="A81" i="29"/>
  <c r="A55" i="11"/>
  <c r="A78" i="11"/>
  <c r="A97" i="29"/>
  <c r="I54" i="29" a="1"/>
  <c r="I54" i="29" s="1"/>
  <c r="N65" i="29" a="1"/>
  <c r="N65" i="29" s="1"/>
  <c r="I55" i="29" a="1"/>
  <c r="I55" i="29" s="1"/>
  <c r="A52" i="11"/>
  <c r="A45" i="11"/>
  <c r="N55" i="29" a="1"/>
  <c r="N55" i="29" s="1"/>
  <c r="I62" i="29" a="1"/>
  <c r="I62" i="29" s="1"/>
  <c r="N58" i="29" a="1"/>
  <c r="N58" i="29" s="1"/>
  <c r="A59" i="11"/>
  <c r="N48" i="29" a="1"/>
  <c r="N48" i="29" s="1"/>
  <c r="A53" i="11"/>
  <c r="N63" i="29" a="1"/>
  <c r="N63" i="29" s="1"/>
  <c r="N76" i="29" a="1"/>
  <c r="N76" i="29" s="1"/>
  <c r="A76" i="29" s="1"/>
  <c r="N56" i="29" a="1"/>
  <c r="N56" i="29" s="1"/>
  <c r="N19" i="69"/>
  <c r="K19" i="69" s="1"/>
  <c r="M18" i="73"/>
  <c r="H19" i="73"/>
  <c r="I19" i="73" s="1"/>
  <c r="F19" i="73" s="1"/>
  <c r="G20" i="73" s="1"/>
  <c r="N32" i="29" a="1"/>
  <c r="N32" i="29" s="1"/>
  <c r="H18" i="68"/>
  <c r="I18" i="68" s="1"/>
  <c r="F18" i="68" s="1"/>
  <c r="G19" i="68" s="1"/>
  <c r="N18" i="72"/>
  <c r="H18" i="70"/>
  <c r="I18" i="70" s="1"/>
  <c r="F18" i="70" s="1"/>
  <c r="G19" i="70" s="1"/>
  <c r="N18" i="68"/>
  <c r="O18" i="68" s="1"/>
  <c r="L18" i="68" s="1"/>
  <c r="M19" i="68" s="1"/>
  <c r="H20" i="71"/>
  <c r="I20" i="71" s="1"/>
  <c r="F20" i="71" s="1"/>
  <c r="G21" i="71" s="1"/>
  <c r="H18" i="72"/>
  <c r="I18" i="72" s="1"/>
  <c r="F18" i="72" s="1"/>
  <c r="C25" i="33"/>
  <c r="D25" i="33"/>
  <c r="B25" i="33"/>
  <c r="C24" i="14"/>
  <c r="B24" i="14"/>
  <c r="U123" i="72"/>
  <c r="V123" i="72" s="1"/>
  <c r="G20" i="69"/>
  <c r="Y11" i="11"/>
  <c r="X11" i="11"/>
  <c r="T11" i="11"/>
  <c r="S11" i="11"/>
  <c r="C208" i="27" s="1"/>
  <c r="O11" i="11"/>
  <c r="N11" i="11"/>
  <c r="C202" i="27" s="1"/>
  <c r="X10" i="29"/>
  <c r="Y10" i="29"/>
  <c r="T10" i="29"/>
  <c r="S10" i="29"/>
  <c r="D207" i="27" s="1"/>
  <c r="J10" i="29"/>
  <c r="I10" i="29"/>
  <c r="N10" i="29"/>
  <c r="D201" i="27" s="1"/>
  <c r="O10" i="29"/>
  <c r="I11" i="11"/>
  <c r="J11" i="11"/>
  <c r="I41" i="11" a="1"/>
  <c r="I41" i="11" s="1"/>
  <c r="A25" i="14"/>
  <c r="E24" i="14" a="1"/>
  <c r="E24" i="14" s="1"/>
  <c r="E25" i="33" a="1"/>
  <c r="E25" i="33" s="1"/>
  <c r="A26" i="33"/>
  <c r="D26" i="33" a="1"/>
  <c r="C26" i="33" a="1"/>
  <c r="H19" i="70" a="1"/>
  <c r="N19" i="68" a="1"/>
  <c r="C25" i="14" a="1"/>
  <c r="B26" i="33" a="1"/>
  <c r="B25" i="14" a="1"/>
  <c r="H19" i="68" a="1"/>
  <c r="H21" i="71" a="1"/>
  <c r="H20" i="69" a="1"/>
  <c r="H20" i="73" a="1"/>
  <c r="S34" i="29" l="1" a="1"/>
  <c r="S34" i="29" s="1"/>
  <c r="S39" i="29" a="1"/>
  <c r="S39" i="29" s="1"/>
  <c r="S35" i="29" a="1"/>
  <c r="S35" i="29" s="1"/>
  <c r="S33" i="29" a="1"/>
  <c r="S33" i="29" s="1"/>
  <c r="S40" i="29" a="1"/>
  <c r="S40" i="29" s="1"/>
  <c r="S38" i="29" a="1"/>
  <c r="S38" i="29" s="1"/>
  <c r="S37" i="29" a="1"/>
  <c r="S37" i="29" s="1"/>
  <c r="S36" i="29" a="1"/>
  <c r="S36" i="29" s="1"/>
  <c r="S41" i="29" a="1"/>
  <c r="S41" i="29" s="1"/>
  <c r="A60" i="29"/>
  <c r="C196" i="27"/>
  <c r="C218" i="27" s="1" a="1"/>
  <c r="D195" i="27"/>
  <c r="I39" i="29" a="1"/>
  <c r="I39" i="29" s="1"/>
  <c r="A66" i="29"/>
  <c r="A56" i="29"/>
  <c r="A62" i="29"/>
  <c r="A63" i="29"/>
  <c r="A61" i="29"/>
  <c r="A64" i="29"/>
  <c r="I34" i="29" a="1"/>
  <c r="I34" i="29" s="1"/>
  <c r="A57" i="29"/>
  <c r="X41" i="11" a="1"/>
  <c r="X41" i="11" s="1"/>
  <c r="I51" i="29" a="1"/>
  <c r="I51" i="29" s="1"/>
  <c r="A51" i="29" s="1"/>
  <c r="I42" i="29" a="1"/>
  <c r="I42" i="29" s="1"/>
  <c r="A42" i="29" s="1"/>
  <c r="I48" i="29" a="1"/>
  <c r="I48" i="29" s="1"/>
  <c r="A48" i="29" s="1"/>
  <c r="I38" i="29" a="1"/>
  <c r="I38" i="29" s="1"/>
  <c r="I36" i="29" a="1"/>
  <c r="I36" i="29" s="1"/>
  <c r="A59" i="29"/>
  <c r="I49" i="29" a="1"/>
  <c r="I49" i="29" s="1"/>
  <c r="A49" i="29" s="1"/>
  <c r="A58" i="29"/>
  <c r="I41" i="29" a="1"/>
  <c r="I41" i="29" s="1"/>
  <c r="I37" i="29" a="1"/>
  <c r="I37" i="29" s="1"/>
  <c r="I47" i="29" a="1"/>
  <c r="I47" i="29" s="1"/>
  <c r="A47" i="29" s="1"/>
  <c r="A55" i="29"/>
  <c r="I33" i="29" a="1"/>
  <c r="I33" i="29" s="1"/>
  <c r="A65" i="29"/>
  <c r="I40" i="29" a="1"/>
  <c r="I40" i="29" s="1"/>
  <c r="I44" i="29" a="1"/>
  <c r="I44" i="29" s="1"/>
  <c r="A44" i="29" s="1"/>
  <c r="I46" i="29" a="1"/>
  <c r="I46" i="29" s="1"/>
  <c r="A46" i="29" s="1"/>
  <c r="A54" i="29"/>
  <c r="I32" i="29" a="1"/>
  <c r="I32" i="29" s="1"/>
  <c r="A53" i="29"/>
  <c r="I43" i="29" a="1"/>
  <c r="I43" i="29" s="1"/>
  <c r="A43" i="29" s="1"/>
  <c r="I50" i="29" a="1"/>
  <c r="I50" i="29" s="1"/>
  <c r="A50" i="29" s="1"/>
  <c r="I45" i="29" a="1"/>
  <c r="I45" i="29" s="1"/>
  <c r="A45" i="29" s="1"/>
  <c r="I35" i="29" a="1"/>
  <c r="I35" i="29" s="1"/>
  <c r="A52" i="29"/>
  <c r="N18" i="73"/>
  <c r="K18" i="73" s="1"/>
  <c r="L20" i="69"/>
  <c r="H20" i="73"/>
  <c r="I20" i="73" s="1"/>
  <c r="F20" i="73" s="1"/>
  <c r="G21" i="73" s="1"/>
  <c r="O18" i="72"/>
  <c r="L18" i="72" s="1"/>
  <c r="N19" i="68"/>
  <c r="O19" i="68" s="1"/>
  <c r="L19" i="68" s="1"/>
  <c r="M20" i="68" s="1"/>
  <c r="H19" i="68"/>
  <c r="I19" i="68" s="1"/>
  <c r="F19" i="68" s="1"/>
  <c r="G20" i="68" s="1"/>
  <c r="H19" i="70"/>
  <c r="I19" i="70" s="1"/>
  <c r="F19" i="70" s="1"/>
  <c r="G20" i="70" s="1"/>
  <c r="H21" i="71"/>
  <c r="I21" i="71" s="1"/>
  <c r="F21" i="71" s="1"/>
  <c r="G22" i="71" s="1"/>
  <c r="G19" i="72"/>
  <c r="D26" i="33"/>
  <c r="C26" i="33"/>
  <c r="B26" i="33"/>
  <c r="B25" i="14"/>
  <c r="C25" i="14"/>
  <c r="H20" i="69"/>
  <c r="S123" i="72"/>
  <c r="T124" i="72" s="1"/>
  <c r="N11" i="29"/>
  <c r="D202" i="27" s="1"/>
  <c r="O11" i="29"/>
  <c r="J11" i="29"/>
  <c r="I11" i="29"/>
  <c r="T11" i="29"/>
  <c r="S11" i="29"/>
  <c r="Y11" i="29"/>
  <c r="X11" i="29"/>
  <c r="X32" i="29" s="1" a="1"/>
  <c r="X32" i="29" s="1"/>
  <c r="A26" i="14"/>
  <c r="E25" i="14" a="1"/>
  <c r="E25" i="14" s="1"/>
  <c r="E26" i="33" a="1"/>
  <c r="E26" i="33" s="1"/>
  <c r="A27" i="33"/>
  <c r="B26" i="14" a="1"/>
  <c r="C26" i="14" a="1"/>
  <c r="H20" i="68" a="1"/>
  <c r="C27" i="33" a="1"/>
  <c r="H21" i="73" a="1"/>
  <c r="D27" i="33" a="1"/>
  <c r="H22" i="71" a="1"/>
  <c r="M20" i="69" a="1"/>
  <c r="B27" i="33" a="1"/>
  <c r="N20" i="68" a="1"/>
  <c r="H20" i="70" a="1"/>
  <c r="H19" i="72" a="1"/>
  <c r="A37" i="29" l="1"/>
  <c r="A36" i="29"/>
  <c r="A38" i="29"/>
  <c r="A33" i="29"/>
  <c r="A35" i="29"/>
  <c r="S32" i="29" a="1"/>
  <c r="S32" i="29" s="1"/>
  <c r="A32" i="29" s="1"/>
  <c r="D208" i="27"/>
  <c r="A34" i="29"/>
  <c r="A41" i="29"/>
  <c r="A40" i="29"/>
  <c r="A39" i="29"/>
  <c r="C218" i="27"/>
  <c r="A41" i="11"/>
  <c r="D221" i="27" s="1"/>
  <c r="M219" i="27"/>
  <c r="M220" i="27"/>
  <c r="M221" i="27"/>
  <c r="M243" i="27" s="1" a="1"/>
  <c r="M243" i="27" s="1"/>
  <c r="J219" i="27"/>
  <c r="J221" i="27"/>
  <c r="J220" i="27"/>
  <c r="J243" i="27" s="1" a="1"/>
  <c r="J243" i="27" s="1"/>
  <c r="G219" i="27"/>
  <c r="G220" i="27"/>
  <c r="G221" i="27"/>
  <c r="G218" i="27"/>
  <c r="M218" i="27"/>
  <c r="D196" i="27"/>
  <c r="F230" i="27" a="1"/>
  <c r="I230" i="27" a="1"/>
  <c r="L230" i="27" a="1"/>
  <c r="J218" i="27"/>
  <c r="D219" i="27"/>
  <c r="D220" i="27"/>
  <c r="L19" i="73"/>
  <c r="M20" i="69"/>
  <c r="H21" i="73"/>
  <c r="I21" i="73" s="1"/>
  <c r="F21" i="73" s="1"/>
  <c r="G22" i="73" s="1"/>
  <c r="M19" i="72"/>
  <c r="H22" i="71"/>
  <c r="I22" i="71" s="1"/>
  <c r="F22" i="71" s="1"/>
  <c r="G23" i="71" s="1"/>
  <c r="H19" i="72"/>
  <c r="I19" i="72" s="1"/>
  <c r="F19" i="72" s="1"/>
  <c r="H20" i="70"/>
  <c r="I20" i="70" s="1"/>
  <c r="F20" i="70" s="1"/>
  <c r="G21" i="70" s="1"/>
  <c r="H20" i="68"/>
  <c r="I20" i="68" s="1"/>
  <c r="F20" i="68" s="1"/>
  <c r="G21" i="68" s="1"/>
  <c r="N20" i="68"/>
  <c r="O20" i="68" s="1"/>
  <c r="L20" i="68" s="1"/>
  <c r="M21" i="68" s="1"/>
  <c r="C26" i="14"/>
  <c r="B26" i="14"/>
  <c r="C27" i="33"/>
  <c r="D27" i="33"/>
  <c r="B27" i="33"/>
  <c r="I20" i="69"/>
  <c r="F20" i="69" s="1"/>
  <c r="G16" i="14"/>
  <c r="L16" i="14"/>
  <c r="M17" i="14" s="1"/>
  <c r="F16" i="14"/>
  <c r="G17" i="14" s="1"/>
  <c r="A27" i="14"/>
  <c r="E26" i="14" a="1"/>
  <c r="E26" i="14" s="1"/>
  <c r="E27" i="33" a="1"/>
  <c r="E27" i="33" s="1"/>
  <c r="A28" i="33"/>
  <c r="B28" i="33" a="1"/>
  <c r="C28" i="33" a="1"/>
  <c r="H17" i="14" a="1"/>
  <c r="H22" i="73" a="1"/>
  <c r="U17" i="14" a="1"/>
  <c r="C27" i="14" a="1"/>
  <c r="N19" i="72" a="1"/>
  <c r="H23" i="71" a="1"/>
  <c r="B27" i="14" a="1"/>
  <c r="U124" i="72" a="1"/>
  <c r="H21" i="68" a="1"/>
  <c r="D28" i="33" a="1"/>
  <c r="H21" i="70" a="1"/>
  <c r="M19" i="73" a="1"/>
  <c r="N21" i="68" a="1"/>
  <c r="N17" i="14" a="1"/>
  <c r="C230" i="27" l="1" a="1"/>
  <c r="D235" i="27" s="1"/>
  <c r="G243" i="27" a="1"/>
  <c r="G243" i="27" s="1"/>
  <c r="M235" i="27"/>
  <c r="M234" i="27"/>
  <c r="M233" i="27"/>
  <c r="M232" i="27"/>
  <c r="M231" i="27"/>
  <c r="J233" i="27"/>
  <c r="J232" i="27"/>
  <c r="J231" i="27"/>
  <c r="G234" i="27"/>
  <c r="G233" i="27"/>
  <c r="G232" i="27"/>
  <c r="G231" i="27"/>
  <c r="L230" i="27"/>
  <c r="M230" i="27" s="1"/>
  <c r="I230" i="27"/>
  <c r="J230" i="27" s="1"/>
  <c r="F230" i="27"/>
  <c r="G230" i="27" s="1"/>
  <c r="D218" i="27"/>
  <c r="D243" i="27" s="1" a="1"/>
  <c r="D243" i="27" s="1"/>
  <c r="M19" i="73"/>
  <c r="N20" i="69"/>
  <c r="K20" i="69" s="1"/>
  <c r="H22" i="73"/>
  <c r="I22" i="73" s="1"/>
  <c r="F22" i="73" s="1"/>
  <c r="G23" i="73" s="1"/>
  <c r="N19" i="72"/>
  <c r="H21" i="68"/>
  <c r="I21" i="68" s="1"/>
  <c r="F21" i="68" s="1"/>
  <c r="G22" i="68" s="1"/>
  <c r="H21" i="70"/>
  <c r="I21" i="70" s="1"/>
  <c r="F21" i="70" s="1"/>
  <c r="G22" i="70" s="1"/>
  <c r="H23" i="71"/>
  <c r="I23" i="71" s="1"/>
  <c r="F23" i="71" s="1"/>
  <c r="G24" i="71" s="1"/>
  <c r="N21" i="68"/>
  <c r="O21" i="68" s="1"/>
  <c r="L21" i="68" s="1"/>
  <c r="M22" i="68" s="1"/>
  <c r="G20" i="72"/>
  <c r="B27" i="14"/>
  <c r="C27" i="14"/>
  <c r="D28" i="33"/>
  <c r="C28" i="33"/>
  <c r="B28" i="33"/>
  <c r="N17" i="14"/>
  <c r="H17" i="14"/>
  <c r="U17" i="14"/>
  <c r="V17" i="14" s="1"/>
  <c r="S17" i="14" s="1"/>
  <c r="T18" i="14" s="1"/>
  <c r="U124" i="72"/>
  <c r="V124" i="72" s="1"/>
  <c r="G21" i="69"/>
  <c r="A28" i="14"/>
  <c r="E27" i="14" a="1"/>
  <c r="E27" i="14" s="1"/>
  <c r="E28" i="33" a="1"/>
  <c r="E28" i="33" s="1"/>
  <c r="A29" i="33"/>
  <c r="H22" i="68" a="1"/>
  <c r="H23" i="73" a="1"/>
  <c r="H24" i="71" a="1"/>
  <c r="B29" i="33" a="1"/>
  <c r="H22" i="70" a="1"/>
  <c r="C29" i="33" a="1"/>
  <c r="B28" i="14" a="1"/>
  <c r="D29" i="33" a="1"/>
  <c r="H20" i="72" a="1"/>
  <c r="C28" i="14" a="1"/>
  <c r="N22" i="68" a="1"/>
  <c r="U18" i="14" a="1"/>
  <c r="H21" i="69" a="1"/>
  <c r="C230" i="27" l="1"/>
  <c r="D230" i="27" s="1"/>
  <c r="D233" i="27"/>
  <c r="D232" i="27"/>
  <c r="D231" i="27"/>
  <c r="D234" i="27"/>
  <c r="J244" i="27" a="1"/>
  <c r="J244" i="27" s="1"/>
  <c r="G244" i="27" a="1"/>
  <c r="G244" i="27" s="1"/>
  <c r="N19" i="73"/>
  <c r="K19" i="73" s="1"/>
  <c r="L21" i="69"/>
  <c r="H23" i="73"/>
  <c r="I23" i="73" s="1"/>
  <c r="F23" i="73" s="1"/>
  <c r="G24" i="73" s="1"/>
  <c r="O19" i="72"/>
  <c r="L19" i="72" s="1"/>
  <c r="H20" i="72"/>
  <c r="I20" i="72" s="1"/>
  <c r="F20" i="72" s="1"/>
  <c r="N22" i="68"/>
  <c r="O22" i="68" s="1"/>
  <c r="L22" i="68" s="1"/>
  <c r="M23" i="68" s="1"/>
  <c r="H24" i="71"/>
  <c r="I24" i="71" s="1"/>
  <c r="F24" i="71" s="1"/>
  <c r="G25" i="71" s="1"/>
  <c r="H22" i="70"/>
  <c r="I22" i="70" s="1"/>
  <c r="F22" i="70" s="1"/>
  <c r="G23" i="70" s="1"/>
  <c r="H22" i="68"/>
  <c r="I22" i="68" s="1"/>
  <c r="F22" i="68" s="1"/>
  <c r="G23" i="68" s="1"/>
  <c r="C28" i="14"/>
  <c r="B28" i="14"/>
  <c r="D29" i="33"/>
  <c r="C29" i="33"/>
  <c r="B29" i="33"/>
  <c r="U18" i="14"/>
  <c r="V18" i="14" s="1"/>
  <c r="S18" i="14" s="1"/>
  <c r="T19" i="14" s="1"/>
  <c r="H21" i="69"/>
  <c r="S124" i="72"/>
  <c r="T125" i="72" s="1"/>
  <c r="A29" i="14"/>
  <c r="E28" i="14" a="1"/>
  <c r="E28" i="14" s="1"/>
  <c r="E29" i="33" a="1"/>
  <c r="E29" i="33" s="1"/>
  <c r="A30" i="33"/>
  <c r="H23" i="70" a="1"/>
  <c r="C30" i="33" a="1"/>
  <c r="B30" i="33" a="1"/>
  <c r="H24" i="73" a="1"/>
  <c r="B29" i="14" a="1"/>
  <c r="D30" i="33" a="1"/>
  <c r="M21" i="69" a="1"/>
  <c r="H23" i="68" a="1"/>
  <c r="C29" i="14" a="1"/>
  <c r="N23" i="68" a="1"/>
  <c r="H25" i="71" a="1"/>
  <c r="U19" i="14" a="1"/>
  <c r="L20" i="73" l="1"/>
  <c r="M21" i="69"/>
  <c r="N21" i="69" s="1"/>
  <c r="K21" i="69" s="1"/>
  <c r="L22" i="69" s="1"/>
  <c r="H24" i="73"/>
  <c r="I24" i="73" s="1"/>
  <c r="F24" i="73" s="1"/>
  <c r="G25" i="73" s="1"/>
  <c r="M20" i="72"/>
  <c r="H23" i="70"/>
  <c r="I23" i="70" s="1"/>
  <c r="F23" i="70" s="1"/>
  <c r="G24" i="70" s="1"/>
  <c r="H25" i="71"/>
  <c r="I25" i="71" s="1"/>
  <c r="F25" i="71" s="1"/>
  <c r="G26" i="71" s="1"/>
  <c r="N23" i="68"/>
  <c r="O23" i="68" s="1"/>
  <c r="L23" i="68" s="1"/>
  <c r="M24" i="68" s="1"/>
  <c r="H23" i="68"/>
  <c r="I23" i="68" s="1"/>
  <c r="F23" i="68" s="1"/>
  <c r="G24" i="68" s="1"/>
  <c r="G21" i="72"/>
  <c r="C29" i="14"/>
  <c r="B29" i="14"/>
  <c r="D30" i="33"/>
  <c r="C30" i="33"/>
  <c r="B30" i="33"/>
  <c r="U19" i="14"/>
  <c r="V19" i="14" s="1"/>
  <c r="S19" i="14" s="1"/>
  <c r="T20" i="14" s="1"/>
  <c r="I21" i="69"/>
  <c r="F21" i="69" s="1"/>
  <c r="A30" i="14"/>
  <c r="E29" i="14" a="1"/>
  <c r="E29" i="14" s="1"/>
  <c r="E30" i="33" a="1"/>
  <c r="E30" i="33" s="1"/>
  <c r="A31" i="33"/>
  <c r="H21" i="72" a="1"/>
  <c r="B30" i="14" a="1"/>
  <c r="C30" i="14" a="1"/>
  <c r="D31" i="33" a="1"/>
  <c r="M20" i="73" a="1"/>
  <c r="H26" i="71" a="1"/>
  <c r="M22" i="69" a="1"/>
  <c r="B31" i="33" a="1"/>
  <c r="U125" i="72" a="1"/>
  <c r="C31" i="33" a="1"/>
  <c r="H25" i="73" a="1"/>
  <c r="N20" i="72" a="1"/>
  <c r="H24" i="70" a="1"/>
  <c r="N24" i="68" a="1"/>
  <c r="H24" i="68" a="1"/>
  <c r="M20" i="73" l="1"/>
  <c r="M22" i="69"/>
  <c r="N22" i="69" s="1"/>
  <c r="H25" i="73"/>
  <c r="I25" i="73" s="1"/>
  <c r="F25" i="73" s="1"/>
  <c r="G26" i="73" s="1"/>
  <c r="N20" i="72"/>
  <c r="H26" i="71"/>
  <c r="I26" i="71" s="1"/>
  <c r="F26" i="71" s="1"/>
  <c r="G27" i="71" s="1"/>
  <c r="H21" i="72"/>
  <c r="I21" i="72" s="1"/>
  <c r="F21" i="72" s="1"/>
  <c r="H24" i="68"/>
  <c r="I24" i="68" s="1"/>
  <c r="F24" i="68" s="1"/>
  <c r="G25" i="68" s="1"/>
  <c r="N24" i="68"/>
  <c r="O24" i="68" s="1"/>
  <c r="L24" i="68" s="1"/>
  <c r="M25" i="68" s="1"/>
  <c r="H24" i="70"/>
  <c r="I24" i="70" s="1"/>
  <c r="F24" i="70" s="1"/>
  <c r="G25" i="70" s="1"/>
  <c r="B30" i="14"/>
  <c r="C30" i="14"/>
  <c r="C31" i="33"/>
  <c r="D31" i="33"/>
  <c r="B31" i="33"/>
  <c r="U125" i="72"/>
  <c r="V125" i="72" s="1"/>
  <c r="G22" i="69"/>
  <c r="A31" i="14"/>
  <c r="E30" i="14" a="1"/>
  <c r="E30" i="14" s="1"/>
  <c r="E31" i="33" a="1"/>
  <c r="E31" i="33" s="1"/>
  <c r="A32" i="33"/>
  <c r="B31" i="14" a="1"/>
  <c r="H26" i="73" a="1"/>
  <c r="C31" i="14" a="1"/>
  <c r="H27" i="71" a="1"/>
  <c r="C32" i="33" a="1"/>
  <c r="D32" i="33" a="1"/>
  <c r="H25" i="68" a="1"/>
  <c r="B32" i="33" a="1"/>
  <c r="H25" i="70" a="1"/>
  <c r="U20" i="14" a="1"/>
  <c r="N25" i="68" a="1"/>
  <c r="H22" i="69" a="1"/>
  <c r="N20" i="73" l="1"/>
  <c r="K20" i="73" s="1"/>
  <c r="K22" i="69"/>
  <c r="H26" i="73"/>
  <c r="I26" i="73" s="1"/>
  <c r="F26" i="73" s="1"/>
  <c r="G27" i="73" s="1"/>
  <c r="O20" i="72"/>
  <c r="L20" i="72" s="1"/>
  <c r="N25" i="68"/>
  <c r="O25" i="68" s="1"/>
  <c r="L25" i="68" s="1"/>
  <c r="M26" i="68" s="1"/>
  <c r="H25" i="68"/>
  <c r="I25" i="68" s="1"/>
  <c r="F25" i="68" s="1"/>
  <c r="G26" i="68" s="1"/>
  <c r="H27" i="71"/>
  <c r="I27" i="71" s="1"/>
  <c r="F27" i="71" s="1"/>
  <c r="G28" i="71" s="1"/>
  <c r="H25" i="70"/>
  <c r="I25" i="70" s="1"/>
  <c r="F25" i="70" s="1"/>
  <c r="G26" i="70" s="1"/>
  <c r="G22" i="72"/>
  <c r="C31" i="14"/>
  <c r="B31" i="14"/>
  <c r="C32" i="33"/>
  <c r="D32" i="33"/>
  <c r="B32" i="33"/>
  <c r="H22" i="69"/>
  <c r="U20" i="14"/>
  <c r="V20" i="14" s="1"/>
  <c r="S20" i="14" s="1"/>
  <c r="T21" i="14" s="1"/>
  <c r="S125" i="72"/>
  <c r="T126" i="72" s="1"/>
  <c r="A32" i="14"/>
  <c r="E31" i="14" a="1"/>
  <c r="E31" i="14" s="1"/>
  <c r="E32" i="33" a="1"/>
  <c r="E32" i="33" s="1"/>
  <c r="A33" i="33"/>
  <c r="H22" i="72" a="1"/>
  <c r="C32" i="14" a="1"/>
  <c r="D33" i="33" a="1"/>
  <c r="H27" i="73" a="1"/>
  <c r="H26" i="68" a="1"/>
  <c r="C33" i="33" a="1"/>
  <c r="B33" i="33" a="1"/>
  <c r="H28" i="71" a="1"/>
  <c r="B32" i="14" a="1"/>
  <c r="H26" i="70" a="1"/>
  <c r="N26" i="68" a="1"/>
  <c r="L21" i="73" l="1"/>
  <c r="L23" i="69"/>
  <c r="H27" i="73"/>
  <c r="I27" i="73" s="1"/>
  <c r="F27" i="73" s="1"/>
  <c r="G28" i="73" s="1"/>
  <c r="M21" i="72"/>
  <c r="H22" i="72"/>
  <c r="I22" i="72" s="1"/>
  <c r="F22" i="72" s="1"/>
  <c r="H26" i="70"/>
  <c r="I26" i="70" s="1"/>
  <c r="F26" i="70" s="1"/>
  <c r="G27" i="70" s="1"/>
  <c r="H28" i="71"/>
  <c r="I28" i="71" s="1"/>
  <c r="F28" i="71" s="1"/>
  <c r="G29" i="71" s="1"/>
  <c r="H26" i="68"/>
  <c r="I26" i="68" s="1"/>
  <c r="F26" i="68" s="1"/>
  <c r="G27" i="68" s="1"/>
  <c r="N26" i="68"/>
  <c r="O26" i="68" s="1"/>
  <c r="L26" i="68" s="1"/>
  <c r="M27" i="68" s="1"/>
  <c r="C33" i="33"/>
  <c r="D33" i="33"/>
  <c r="B33" i="33"/>
  <c r="B32" i="14"/>
  <c r="C32" i="14"/>
  <c r="I22" i="69"/>
  <c r="F22" i="69" s="1"/>
  <c r="A33" i="14"/>
  <c r="E32" i="14" a="1"/>
  <c r="E32" i="14" s="1"/>
  <c r="E33" i="33" a="1"/>
  <c r="E33" i="33" s="1"/>
  <c r="A34" i="33"/>
  <c r="B34" i="33" a="1"/>
  <c r="C34" i="33" a="1"/>
  <c r="M21" i="73" a="1"/>
  <c r="H27" i="70" a="1"/>
  <c r="H29" i="71" a="1"/>
  <c r="D34" i="33" a="1"/>
  <c r="B33" i="14" a="1"/>
  <c r="H28" i="73" a="1"/>
  <c r="M23" i="69" a="1"/>
  <c r="N21" i="72" a="1"/>
  <c r="C33" i="14" a="1"/>
  <c r="N27" i="68" a="1"/>
  <c r="U126" i="72" a="1"/>
  <c r="H27" i="68" a="1"/>
  <c r="M21" i="73" l="1"/>
  <c r="M23" i="69"/>
  <c r="H28" i="73"/>
  <c r="I28" i="73" s="1"/>
  <c r="F28" i="73" s="1"/>
  <c r="G29" i="73" s="1"/>
  <c r="N21" i="72"/>
  <c r="N27" i="68"/>
  <c r="O27" i="68" s="1"/>
  <c r="L27" i="68" s="1"/>
  <c r="M28" i="68" s="1"/>
  <c r="H27" i="68"/>
  <c r="I27" i="68" s="1"/>
  <c r="F27" i="68" s="1"/>
  <c r="G28" i="68" s="1"/>
  <c r="H29" i="71"/>
  <c r="I29" i="71" s="1"/>
  <c r="F29" i="71" s="1"/>
  <c r="G30" i="71" s="1"/>
  <c r="H27" i="70"/>
  <c r="I27" i="70" s="1"/>
  <c r="F27" i="70" s="1"/>
  <c r="G28" i="70" s="1"/>
  <c r="G23" i="72"/>
  <c r="D34" i="33"/>
  <c r="C34" i="33"/>
  <c r="B34" i="33"/>
  <c r="B33" i="14"/>
  <c r="C33" i="14"/>
  <c r="U126" i="72"/>
  <c r="V126" i="72" s="1"/>
  <c r="G23" i="69"/>
  <c r="E34" i="33" a="1"/>
  <c r="E34" i="33" s="1"/>
  <c r="A34" i="14"/>
  <c r="E33" i="14" a="1"/>
  <c r="E33" i="14" s="1"/>
  <c r="A35" i="33"/>
  <c r="D35" i="33" a="1"/>
  <c r="B34" i="14" a="1"/>
  <c r="C34" i="14" a="1"/>
  <c r="U21" i="14" a="1"/>
  <c r="H29" i="73" a="1"/>
  <c r="C35" i="33" a="1"/>
  <c r="B35" i="33" a="1"/>
  <c r="H23" i="72" a="1"/>
  <c r="H28" i="68" a="1"/>
  <c r="N28" i="68" a="1"/>
  <c r="H30" i="71" a="1"/>
  <c r="H28" i="70" a="1"/>
  <c r="H23" i="69" a="1"/>
  <c r="N21" i="73" l="1"/>
  <c r="K21" i="73" s="1"/>
  <c r="N23" i="69"/>
  <c r="K23" i="69" s="1"/>
  <c r="H29" i="73"/>
  <c r="I29" i="73" s="1"/>
  <c r="F29" i="73" s="1"/>
  <c r="G30" i="73" s="1"/>
  <c r="O21" i="72"/>
  <c r="L21" i="72" s="1"/>
  <c r="H28" i="70"/>
  <c r="I28" i="70" s="1"/>
  <c r="F28" i="70" s="1"/>
  <c r="G29" i="70" s="1"/>
  <c r="H23" i="72"/>
  <c r="I23" i="72" s="1"/>
  <c r="F23" i="72" s="1"/>
  <c r="H28" i="68"/>
  <c r="I28" i="68" s="1"/>
  <c r="F28" i="68" s="1"/>
  <c r="G29" i="68" s="1"/>
  <c r="H30" i="71"/>
  <c r="I30" i="71" s="1"/>
  <c r="F30" i="71" s="1"/>
  <c r="G31" i="71" s="1"/>
  <c r="N28" i="68"/>
  <c r="O28" i="68" s="1"/>
  <c r="L28" i="68" s="1"/>
  <c r="M29" i="68" s="1"/>
  <c r="C34" i="14"/>
  <c r="B34" i="14"/>
  <c r="B35" i="33"/>
  <c r="D35" i="33"/>
  <c r="C35" i="33"/>
  <c r="H23" i="69"/>
  <c r="U21" i="14"/>
  <c r="V21" i="14" s="1"/>
  <c r="S21" i="14" s="1"/>
  <c r="T22" i="14" s="1"/>
  <c r="S126" i="72"/>
  <c r="T127" i="72" s="1"/>
  <c r="A35" i="14"/>
  <c r="E34" i="14" a="1"/>
  <c r="E34" i="14" s="1"/>
  <c r="E35" i="33" a="1"/>
  <c r="E35" i="33" s="1"/>
  <c r="A36" i="33"/>
  <c r="C36" i="33" a="1"/>
  <c r="B36" i="33" a="1"/>
  <c r="C35" i="14" a="1"/>
  <c r="H30" i="73" a="1"/>
  <c r="B35" i="14" a="1"/>
  <c r="H31" i="71" a="1"/>
  <c r="D36" i="33" a="1"/>
  <c r="N29" i="68" a="1"/>
  <c r="H29" i="70" a="1"/>
  <c r="H29" i="68" a="1"/>
  <c r="L22" i="73" l="1"/>
  <c r="L24" i="69"/>
  <c r="H30" i="73"/>
  <c r="I30" i="73" s="1"/>
  <c r="F30" i="73" s="1"/>
  <c r="G31" i="73" s="1"/>
  <c r="M22" i="72"/>
  <c r="N29" i="68"/>
  <c r="O29" i="68" s="1"/>
  <c r="L29" i="68" s="1"/>
  <c r="M30" i="68" s="1"/>
  <c r="H31" i="71"/>
  <c r="I31" i="71" s="1"/>
  <c r="F31" i="71" s="1"/>
  <c r="G32" i="71" s="1"/>
  <c r="H29" i="68"/>
  <c r="I29" i="68" s="1"/>
  <c r="F29" i="68" s="1"/>
  <c r="G30" i="68" s="1"/>
  <c r="H29" i="70"/>
  <c r="I29" i="70" s="1"/>
  <c r="F29" i="70" s="1"/>
  <c r="G30" i="70" s="1"/>
  <c r="G24" i="72"/>
  <c r="C36" i="33"/>
  <c r="D36" i="33"/>
  <c r="B36" i="33"/>
  <c r="C35" i="14"/>
  <c r="B35" i="14"/>
  <c r="I23" i="69"/>
  <c r="F23" i="69" s="1"/>
  <c r="A36" i="14"/>
  <c r="E35" i="14" a="1"/>
  <c r="E35" i="14" s="1"/>
  <c r="E36" i="33" a="1"/>
  <c r="E36" i="33" s="1"/>
  <c r="A37" i="33"/>
  <c r="C36" i="14" a="1"/>
  <c r="M22" i="73" a="1"/>
  <c r="H30" i="70" a="1"/>
  <c r="H24" i="72" a="1"/>
  <c r="C37" i="33" a="1"/>
  <c r="U127" i="72" a="1"/>
  <c r="D37" i="33" a="1"/>
  <c r="M24" i="69" a="1"/>
  <c r="H31" i="73" a="1"/>
  <c r="B37" i="33" a="1"/>
  <c r="N22" i="72" a="1"/>
  <c r="B36" i="14" a="1"/>
  <c r="N30" i="68" a="1"/>
  <c r="H32" i="71" a="1"/>
  <c r="H30" i="68" a="1"/>
  <c r="M22" i="73" l="1"/>
  <c r="M24" i="69"/>
  <c r="N24" i="69" s="1"/>
  <c r="K24" i="69" s="1"/>
  <c r="H31" i="73"/>
  <c r="I31" i="73" s="1"/>
  <c r="F31" i="73" s="1"/>
  <c r="G32" i="73" s="1"/>
  <c r="N22" i="72"/>
  <c r="N30" i="68"/>
  <c r="O30" i="68" s="1"/>
  <c r="L30" i="68" s="1"/>
  <c r="M31" i="68" s="1"/>
  <c r="H24" i="72"/>
  <c r="I24" i="72" s="1"/>
  <c r="F24" i="72" s="1"/>
  <c r="H30" i="70"/>
  <c r="I30" i="70" s="1"/>
  <c r="F30" i="70" s="1"/>
  <c r="G31" i="70" s="1"/>
  <c r="H30" i="68"/>
  <c r="I30" i="68" s="1"/>
  <c r="F30" i="68" s="1"/>
  <c r="G31" i="68" s="1"/>
  <c r="H32" i="71"/>
  <c r="I32" i="71" s="1"/>
  <c r="F32" i="71" s="1"/>
  <c r="G33" i="71" s="1"/>
  <c r="C36" i="14"/>
  <c r="B36" i="14"/>
  <c r="C37" i="33"/>
  <c r="B37" i="33"/>
  <c r="D37" i="33"/>
  <c r="U127" i="72"/>
  <c r="V127" i="72" s="1"/>
  <c r="G24" i="69"/>
  <c r="A37" i="14"/>
  <c r="E36" i="14" a="1"/>
  <c r="E36" i="14" s="1"/>
  <c r="E37" i="33" a="1"/>
  <c r="E37" i="33" s="1"/>
  <c r="A38" i="33"/>
  <c r="D38" i="33" a="1"/>
  <c r="H24" i="69" a="1"/>
  <c r="C38" i="33" a="1"/>
  <c r="N31" i="68" a="1"/>
  <c r="H33" i="71" a="1"/>
  <c r="U22" i="14" a="1"/>
  <c r="C37" i="14" a="1"/>
  <c r="B37" i="14" a="1"/>
  <c r="H31" i="70" a="1"/>
  <c r="B38" i="33" a="1"/>
  <c r="H31" i="68" a="1"/>
  <c r="H32" i="73" a="1"/>
  <c r="N22" i="73" l="1"/>
  <c r="K22" i="73" s="1"/>
  <c r="L25" i="69"/>
  <c r="H32" i="73"/>
  <c r="I32" i="73" s="1"/>
  <c r="F32" i="73" s="1"/>
  <c r="G33" i="73" s="1"/>
  <c r="O22" i="72"/>
  <c r="L22" i="72" s="1"/>
  <c r="H33" i="71"/>
  <c r="I33" i="71" s="1"/>
  <c r="F33" i="71" s="1"/>
  <c r="G34" i="71" s="1"/>
  <c r="H31" i="68"/>
  <c r="I31" i="68" s="1"/>
  <c r="F31" i="68" s="1"/>
  <c r="G32" i="68" s="1"/>
  <c r="H31" i="70"/>
  <c r="I31" i="70" s="1"/>
  <c r="F31" i="70" s="1"/>
  <c r="G32" i="70" s="1"/>
  <c r="N31" i="68"/>
  <c r="O31" i="68" s="1"/>
  <c r="L31" i="68" s="1"/>
  <c r="M32" i="68" s="1"/>
  <c r="G25" i="72"/>
  <c r="B37" i="14"/>
  <c r="C37" i="14"/>
  <c r="B38" i="33"/>
  <c r="C38" i="33"/>
  <c r="D38" i="33"/>
  <c r="H24" i="69"/>
  <c r="U22" i="14"/>
  <c r="V22" i="14" s="1"/>
  <c r="S22" i="14" s="1"/>
  <c r="T23" i="14" s="1"/>
  <c r="S127" i="72"/>
  <c r="T128" i="72" s="1"/>
  <c r="A38" i="14"/>
  <c r="E37" i="14" a="1"/>
  <c r="E37" i="14" s="1"/>
  <c r="E38" i="33" a="1"/>
  <c r="E38" i="33" s="1"/>
  <c r="A39" i="33"/>
  <c r="D39" i="33" a="1"/>
  <c r="H25" i="72" a="1"/>
  <c r="H32" i="68" a="1"/>
  <c r="H34" i="71" a="1"/>
  <c r="B38" i="14" a="1"/>
  <c r="B39" i="33" a="1"/>
  <c r="M25" i="69" a="1"/>
  <c r="C39" i="33" a="1"/>
  <c r="H32" i="70" a="1"/>
  <c r="H33" i="73" a="1"/>
  <c r="C38" i="14" a="1"/>
  <c r="N32" i="68" a="1"/>
  <c r="L23" i="73" l="1"/>
  <c r="M25" i="69"/>
  <c r="N25" i="69" s="1"/>
  <c r="K25" i="69" s="1"/>
  <c r="L26" i="69" s="1"/>
  <c r="H33" i="73"/>
  <c r="I33" i="73" s="1"/>
  <c r="F33" i="73" s="1"/>
  <c r="G34" i="73" s="1"/>
  <c r="M23" i="72"/>
  <c r="H34" i="71"/>
  <c r="I34" i="71" s="1"/>
  <c r="F34" i="71" s="1"/>
  <c r="G35" i="71" s="1"/>
  <c r="H25" i="72"/>
  <c r="I25" i="72" s="1"/>
  <c r="F25" i="72" s="1"/>
  <c r="N32" i="68"/>
  <c r="O32" i="68" s="1"/>
  <c r="L32" i="68" s="1"/>
  <c r="M33" i="68" s="1"/>
  <c r="H32" i="70"/>
  <c r="I32" i="70" s="1"/>
  <c r="F32" i="70" s="1"/>
  <c r="G33" i="70" s="1"/>
  <c r="H32" i="68"/>
  <c r="I32" i="68" s="1"/>
  <c r="F32" i="68" s="1"/>
  <c r="G33" i="68" s="1"/>
  <c r="B38" i="14"/>
  <c r="C38" i="14"/>
  <c r="B39" i="33"/>
  <c r="D39" i="33"/>
  <c r="C39" i="33"/>
  <c r="I24" i="69"/>
  <c r="F24" i="69" s="1"/>
  <c r="A39" i="14"/>
  <c r="E38" i="14" a="1"/>
  <c r="E38" i="14" s="1"/>
  <c r="E39" i="33" a="1"/>
  <c r="E39" i="33" s="1"/>
  <c r="A40" i="33"/>
  <c r="M23" i="73" a="1"/>
  <c r="H33" i="70" a="1"/>
  <c r="N23" i="72" a="1"/>
  <c r="H33" i="68" a="1"/>
  <c r="U23" i="14" a="1"/>
  <c r="D40" i="33" a="1"/>
  <c r="H35" i="71" a="1"/>
  <c r="B39" i="14" a="1"/>
  <c r="B40" i="33" a="1"/>
  <c r="C39" i="14" a="1"/>
  <c r="H34" i="73" a="1"/>
  <c r="M26" i="69" a="1"/>
  <c r="C40" i="33" a="1"/>
  <c r="U128" i="72" a="1"/>
  <c r="N33" i="68" a="1"/>
  <c r="M23" i="73" l="1"/>
  <c r="M26" i="69"/>
  <c r="N26" i="69" s="1"/>
  <c r="H34" i="73"/>
  <c r="I34" i="73" s="1"/>
  <c r="F34" i="73" s="1"/>
  <c r="G35" i="73" s="1"/>
  <c r="N23" i="72"/>
  <c r="H33" i="70"/>
  <c r="I33" i="70" s="1"/>
  <c r="F33" i="70" s="1"/>
  <c r="G34" i="70" s="1"/>
  <c r="N33" i="68"/>
  <c r="O33" i="68" s="1"/>
  <c r="L33" i="68" s="1"/>
  <c r="M34" i="68" s="1"/>
  <c r="H33" i="68"/>
  <c r="I33" i="68" s="1"/>
  <c r="F33" i="68" s="1"/>
  <c r="G34" i="68" s="1"/>
  <c r="H35" i="71"/>
  <c r="I35" i="71" s="1"/>
  <c r="F35" i="71" s="1"/>
  <c r="G36" i="71" s="1"/>
  <c r="G26" i="72"/>
  <c r="B39" i="14"/>
  <c r="C39" i="14"/>
  <c r="C40" i="33"/>
  <c r="D40" i="33"/>
  <c r="B40" i="33"/>
  <c r="U23" i="14"/>
  <c r="V23" i="14" s="1"/>
  <c r="S23" i="14" s="1"/>
  <c r="T24" i="14" s="1"/>
  <c r="U128" i="72"/>
  <c r="V128" i="72" s="1"/>
  <c r="G25" i="69"/>
  <c r="A40" i="14"/>
  <c r="E39" i="14" a="1"/>
  <c r="E39" i="14" s="1"/>
  <c r="E40" i="33" a="1"/>
  <c r="E40" i="33" s="1"/>
  <c r="A41" i="33"/>
  <c r="C40" i="14" a="1"/>
  <c r="H26" i="72" a="1"/>
  <c r="B40" i="14" a="1"/>
  <c r="B41" i="33" a="1"/>
  <c r="H25" i="69" a="1"/>
  <c r="D41" i="33" a="1"/>
  <c r="H35" i="73" a="1"/>
  <c r="C41" i="33" a="1"/>
  <c r="H36" i="71" a="1"/>
  <c r="H34" i="70" a="1"/>
  <c r="N34" i="68" a="1"/>
  <c r="H34" i="68" a="1"/>
  <c r="N23" i="73" l="1"/>
  <c r="K23" i="73" s="1"/>
  <c r="K26" i="69"/>
  <c r="H35" i="73"/>
  <c r="I35" i="73" s="1"/>
  <c r="F35" i="73" s="1"/>
  <c r="G36" i="73" s="1"/>
  <c r="O23" i="72"/>
  <c r="L23" i="72" s="1"/>
  <c r="H34" i="70"/>
  <c r="I34" i="70" s="1"/>
  <c r="F34" i="70" s="1"/>
  <c r="G35" i="70" s="1"/>
  <c r="H36" i="71"/>
  <c r="I36" i="71" s="1"/>
  <c r="F36" i="71" s="1"/>
  <c r="G37" i="71" s="1"/>
  <c r="H34" i="68"/>
  <c r="I34" i="68" s="1"/>
  <c r="F34" i="68" s="1"/>
  <c r="G35" i="68" s="1"/>
  <c r="H26" i="72"/>
  <c r="I26" i="72" s="1"/>
  <c r="F26" i="72" s="1"/>
  <c r="N34" i="68"/>
  <c r="O34" i="68" s="1"/>
  <c r="L34" i="68" s="1"/>
  <c r="M35" i="68" s="1"/>
  <c r="B40" i="14"/>
  <c r="C40" i="14"/>
  <c r="B41" i="33"/>
  <c r="C41" i="33"/>
  <c r="D41" i="33"/>
  <c r="H25" i="69"/>
  <c r="S128" i="72"/>
  <c r="T129" i="72" s="1"/>
  <c r="A41" i="14"/>
  <c r="E40" i="14" a="1"/>
  <c r="E40" i="14" s="1"/>
  <c r="E41" i="33" a="1"/>
  <c r="E41" i="33" s="1"/>
  <c r="A42" i="33"/>
  <c r="B42" i="33" a="1"/>
  <c r="H37" i="71" a="1"/>
  <c r="C41" i="14" a="1"/>
  <c r="H36" i="73" a="1"/>
  <c r="D42" i="33" a="1"/>
  <c r="C42" i="33" a="1"/>
  <c r="N35" i="68" a="1"/>
  <c r="B41" i="14" a="1"/>
  <c r="H35" i="68" a="1"/>
  <c r="U24" i="14" a="1"/>
  <c r="H35" i="70" a="1"/>
  <c r="L24" i="73" l="1"/>
  <c r="L27" i="69"/>
  <c r="H36" i="73"/>
  <c r="I36" i="73" s="1"/>
  <c r="F36" i="73" s="1"/>
  <c r="G37" i="73" s="1"/>
  <c r="M24" i="72"/>
  <c r="N35" i="68"/>
  <c r="O35" i="68" s="1"/>
  <c r="L35" i="68" s="1"/>
  <c r="M36" i="68" s="1"/>
  <c r="H35" i="68"/>
  <c r="I35" i="68" s="1"/>
  <c r="F35" i="68" s="1"/>
  <c r="G36" i="68" s="1"/>
  <c r="H37" i="71"/>
  <c r="I37" i="71" s="1"/>
  <c r="F37" i="71" s="1"/>
  <c r="G38" i="71" s="1"/>
  <c r="H35" i="70"/>
  <c r="I35" i="70" s="1"/>
  <c r="F35" i="70" s="1"/>
  <c r="G36" i="70" s="1"/>
  <c r="G27" i="72"/>
  <c r="B42" i="33"/>
  <c r="D42" i="33"/>
  <c r="C42" i="33"/>
  <c r="B41" i="14"/>
  <c r="C41" i="14"/>
  <c r="U24" i="14"/>
  <c r="V24" i="14" s="1"/>
  <c r="S24" i="14" s="1"/>
  <c r="T25" i="14" s="1"/>
  <c r="I25" i="69"/>
  <c r="F25" i="69" s="1"/>
  <c r="A42" i="14"/>
  <c r="E41" i="14" a="1"/>
  <c r="E41" i="14" s="1"/>
  <c r="E42" i="33" a="1"/>
  <c r="E42" i="33" s="1"/>
  <c r="A43" i="33"/>
  <c r="H38" i="71" a="1"/>
  <c r="B43" i="33" a="1"/>
  <c r="M27" i="69" a="1"/>
  <c r="M24" i="73" a="1"/>
  <c r="N24" i="72" a="1"/>
  <c r="H37" i="73" a="1"/>
  <c r="U129" i="72" a="1"/>
  <c r="B42" i="14" a="1"/>
  <c r="H27" i="72" a="1"/>
  <c r="C42" i="14" a="1"/>
  <c r="D43" i="33" a="1"/>
  <c r="C43" i="33" a="1"/>
  <c r="N36" i="68" a="1"/>
  <c r="H36" i="68" a="1"/>
  <c r="H36" i="70" a="1"/>
  <c r="M24" i="73" l="1"/>
  <c r="M27" i="69"/>
  <c r="N27" i="69" s="1"/>
  <c r="H37" i="73"/>
  <c r="I37" i="73" s="1"/>
  <c r="F37" i="73" s="1"/>
  <c r="G38" i="73" s="1"/>
  <c r="U129" i="72"/>
  <c r="V129" i="72" s="1"/>
  <c r="N24" i="72"/>
  <c r="N36" i="68"/>
  <c r="O36" i="68" s="1"/>
  <c r="L36" i="68" s="1"/>
  <c r="M37" i="68" s="1"/>
  <c r="H27" i="72"/>
  <c r="I27" i="72" s="1"/>
  <c r="F27" i="72" s="1"/>
  <c r="H36" i="70"/>
  <c r="I36" i="70" s="1"/>
  <c r="F36" i="70" s="1"/>
  <c r="G37" i="70" s="1"/>
  <c r="H38" i="71"/>
  <c r="I38" i="71" s="1"/>
  <c r="F38" i="71" s="1"/>
  <c r="G39" i="71" s="1"/>
  <c r="H36" i="68"/>
  <c r="I36" i="68" s="1"/>
  <c r="F36" i="68" s="1"/>
  <c r="G37" i="68" s="1"/>
  <c r="C43" i="33"/>
  <c r="B43" i="33"/>
  <c r="D43" i="33"/>
  <c r="B42" i="14"/>
  <c r="C42" i="14"/>
  <c r="G26" i="69"/>
  <c r="A43" i="14"/>
  <c r="E42" i="14" a="1"/>
  <c r="E42" i="14" s="1"/>
  <c r="E43" i="33" a="1"/>
  <c r="E43" i="33" s="1"/>
  <c r="A44" i="33"/>
  <c r="B43" i="14" a="1"/>
  <c r="D44" i="33" a="1"/>
  <c r="H38" i="73" a="1"/>
  <c r="B44" i="33" a="1"/>
  <c r="H39" i="71" a="1"/>
  <c r="C43" i="14" a="1"/>
  <c r="H37" i="68" a="1"/>
  <c r="C44" i="33" a="1"/>
  <c r="U25" i="14" a="1"/>
  <c r="N37" i="68" a="1"/>
  <c r="H37" i="70" a="1"/>
  <c r="H26" i="69" a="1"/>
  <c r="N24" i="73" l="1"/>
  <c r="K24" i="73" s="1"/>
  <c r="K27" i="69"/>
  <c r="H38" i="73"/>
  <c r="I38" i="73" s="1"/>
  <c r="F38" i="73" s="1"/>
  <c r="G39" i="73" s="1"/>
  <c r="O24" i="72"/>
  <c r="L24" i="72" s="1"/>
  <c r="H37" i="68"/>
  <c r="I37" i="68" s="1"/>
  <c r="F37" i="68" s="1"/>
  <c r="G38" i="68" s="1"/>
  <c r="H39" i="71"/>
  <c r="I39" i="71" s="1"/>
  <c r="F39" i="71" s="1"/>
  <c r="G40" i="71" s="1"/>
  <c r="H37" i="70"/>
  <c r="I37" i="70" s="1"/>
  <c r="F37" i="70" s="1"/>
  <c r="G38" i="70" s="1"/>
  <c r="N37" i="68"/>
  <c r="O37" i="68" s="1"/>
  <c r="L37" i="68" s="1"/>
  <c r="M38" i="68" s="1"/>
  <c r="G28" i="72"/>
  <c r="B43" i="14"/>
  <c r="C43" i="14"/>
  <c r="D44" i="33"/>
  <c r="C44" i="33"/>
  <c r="B44" i="33"/>
  <c r="H26" i="69"/>
  <c r="U25" i="14"/>
  <c r="V25" i="14" s="1"/>
  <c r="S25" i="14" s="1"/>
  <c r="T26" i="14" s="1"/>
  <c r="S129" i="72"/>
  <c r="T130" i="72" s="1"/>
  <c r="A44" i="14"/>
  <c r="E43" i="14" a="1"/>
  <c r="E43" i="14" s="1"/>
  <c r="E44" i="33" a="1"/>
  <c r="E44" i="33" s="1"/>
  <c r="A45" i="33"/>
  <c r="H39" i="73" a="1"/>
  <c r="H38" i="70" a="1"/>
  <c r="B45" i="33" a="1"/>
  <c r="H38" i="68" a="1"/>
  <c r="D45" i="33" a="1"/>
  <c r="B44" i="14" a="1"/>
  <c r="C45" i="33" a="1"/>
  <c r="H28" i="72" a="1"/>
  <c r="C44" i="14" a="1"/>
  <c r="H40" i="71" a="1"/>
  <c r="N38" i="68" a="1"/>
  <c r="L25" i="73" l="1"/>
  <c r="L28" i="69"/>
  <c r="H39" i="73"/>
  <c r="I39" i="73" s="1"/>
  <c r="F39" i="73" s="1"/>
  <c r="G40" i="73" s="1"/>
  <c r="M25" i="72"/>
  <c r="H38" i="68"/>
  <c r="I38" i="68" s="1"/>
  <c r="F38" i="68" s="1"/>
  <c r="G39" i="68" s="1"/>
  <c r="H40" i="71"/>
  <c r="I40" i="71" s="1"/>
  <c r="F40" i="71" s="1"/>
  <c r="G41" i="71" s="1"/>
  <c r="N38" i="68"/>
  <c r="O38" i="68" s="1"/>
  <c r="L38" i="68" s="1"/>
  <c r="M39" i="68" s="1"/>
  <c r="H28" i="72"/>
  <c r="I28" i="72" s="1"/>
  <c r="F28" i="72" s="1"/>
  <c r="H38" i="70"/>
  <c r="I38" i="70" s="1"/>
  <c r="F38" i="70" s="1"/>
  <c r="G39" i="70" s="1"/>
  <c r="C44" i="14"/>
  <c r="B44" i="14"/>
  <c r="B45" i="33"/>
  <c r="C45" i="33"/>
  <c r="D45" i="33"/>
  <c r="I26" i="69"/>
  <c r="F26" i="69" s="1"/>
  <c r="A45" i="14"/>
  <c r="E44" i="14" a="1"/>
  <c r="E44" i="14" s="1"/>
  <c r="E45" i="33" a="1"/>
  <c r="E45" i="33" s="1"/>
  <c r="A46" i="33"/>
  <c r="N39" i="68" a="1"/>
  <c r="M28" i="69" a="1"/>
  <c r="U26" i="14" a="1"/>
  <c r="H40" i="73" a="1"/>
  <c r="C45" i="14" a="1"/>
  <c r="B45" i="14" a="1"/>
  <c r="B46" i="33" a="1"/>
  <c r="C46" i="33" a="1"/>
  <c r="H39" i="68" a="1"/>
  <c r="U130" i="72" a="1"/>
  <c r="M25" i="73" a="1"/>
  <c r="D46" i="33" a="1"/>
  <c r="H41" i="71" a="1"/>
  <c r="N25" i="72" a="1"/>
  <c r="H39" i="70" a="1"/>
  <c r="M25" i="73" l="1"/>
  <c r="M28" i="69"/>
  <c r="N28" i="69" s="1"/>
  <c r="H40" i="73"/>
  <c r="I40" i="73" s="1"/>
  <c r="F40" i="73" s="1"/>
  <c r="G41" i="73" s="1"/>
  <c r="U130" i="72"/>
  <c r="V130" i="72" s="1"/>
  <c r="N25" i="72"/>
  <c r="N39" i="68"/>
  <c r="O39" i="68" s="1"/>
  <c r="L39" i="68" s="1"/>
  <c r="M40" i="68" s="1"/>
  <c r="H39" i="70"/>
  <c r="I39" i="70" s="1"/>
  <c r="F39" i="70" s="1"/>
  <c r="G40" i="70" s="1"/>
  <c r="H41" i="71"/>
  <c r="I41" i="71" s="1"/>
  <c r="F41" i="71" s="1"/>
  <c r="G42" i="71" s="1"/>
  <c r="H39" i="68"/>
  <c r="I39" i="68" s="1"/>
  <c r="F39" i="68" s="1"/>
  <c r="G40" i="68" s="1"/>
  <c r="G29" i="72"/>
  <c r="B45" i="14"/>
  <c r="C45" i="14"/>
  <c r="B46" i="33"/>
  <c r="D46" i="33"/>
  <c r="C46" i="33"/>
  <c r="U26" i="14"/>
  <c r="V26" i="14" s="1"/>
  <c r="S26" i="14" s="1"/>
  <c r="T27" i="14" s="1"/>
  <c r="G27" i="69"/>
  <c r="A46" i="14"/>
  <c r="E45" i="14" a="1"/>
  <c r="E45" i="14" s="1"/>
  <c r="E46" i="33" a="1"/>
  <c r="E46" i="33" s="1"/>
  <c r="A47" i="33"/>
  <c r="B47" i="33" a="1"/>
  <c r="H40" i="68" a="1"/>
  <c r="C46" i="14" a="1"/>
  <c r="H27" i="69" a="1"/>
  <c r="C47" i="33" a="1"/>
  <c r="N40" i="68" a="1"/>
  <c r="H29" i="72" a="1"/>
  <c r="D47" i="33" a="1"/>
  <c r="B46" i="14" a="1"/>
  <c r="H40" i="70" a="1"/>
  <c r="H41" i="73" a="1"/>
  <c r="H42" i="71" a="1"/>
  <c r="N25" i="73" l="1"/>
  <c r="K25" i="73" s="1"/>
  <c r="K28" i="69"/>
  <c r="H41" i="73"/>
  <c r="I41" i="73" s="1"/>
  <c r="F41" i="73" s="1"/>
  <c r="G42" i="73" s="1"/>
  <c r="O25" i="72"/>
  <c r="L25" i="72" s="1"/>
  <c r="H29" i="72"/>
  <c r="I29" i="72" s="1"/>
  <c r="F29" i="72" s="1"/>
  <c r="H40" i="70"/>
  <c r="I40" i="70" s="1"/>
  <c r="F40" i="70" s="1"/>
  <c r="G41" i="70" s="1"/>
  <c r="N40" i="68"/>
  <c r="O40" i="68" s="1"/>
  <c r="L40" i="68" s="1"/>
  <c r="M41" i="68" s="1"/>
  <c r="H40" i="68"/>
  <c r="I40" i="68" s="1"/>
  <c r="F40" i="68" s="1"/>
  <c r="G41" i="68" s="1"/>
  <c r="H42" i="71"/>
  <c r="I42" i="71" s="1"/>
  <c r="F42" i="71" s="1"/>
  <c r="G43" i="71" s="1"/>
  <c r="B47" i="33"/>
  <c r="D47" i="33"/>
  <c r="C47" i="33"/>
  <c r="C46" i="14"/>
  <c r="B46" i="14"/>
  <c r="H27" i="69"/>
  <c r="S130" i="72"/>
  <c r="T131" i="72" s="1"/>
  <c r="A47" i="14"/>
  <c r="E46" i="14" a="1"/>
  <c r="E46" i="14" s="1"/>
  <c r="E47" i="33" a="1"/>
  <c r="E47" i="33" s="1"/>
  <c r="A48" i="33"/>
  <c r="B48" i="33" a="1"/>
  <c r="U27" i="14" a="1"/>
  <c r="C47" i="14" a="1"/>
  <c r="H42" i="73" a="1"/>
  <c r="H43" i="71" a="1"/>
  <c r="D48" i="33" a="1"/>
  <c r="N41" i="68" a="1"/>
  <c r="C48" i="33" a="1"/>
  <c r="B47" i="14" a="1"/>
  <c r="H41" i="70" a="1"/>
  <c r="H41" i="68" a="1"/>
  <c r="L26" i="73" l="1"/>
  <c r="L29" i="69"/>
  <c r="H42" i="73"/>
  <c r="I42" i="73" s="1"/>
  <c r="F42" i="73" s="1"/>
  <c r="G43" i="73" s="1"/>
  <c r="M26" i="72"/>
  <c r="H43" i="71"/>
  <c r="I43" i="71" s="1"/>
  <c r="F43" i="71" s="1"/>
  <c r="G44" i="71" s="1"/>
  <c r="N41" i="68"/>
  <c r="O41" i="68" s="1"/>
  <c r="L41" i="68" s="1"/>
  <c r="M42" i="68" s="1"/>
  <c r="H41" i="70"/>
  <c r="I41" i="70" s="1"/>
  <c r="F41" i="70" s="1"/>
  <c r="G42" i="70" s="1"/>
  <c r="H41" i="68"/>
  <c r="I41" i="68" s="1"/>
  <c r="F41" i="68" s="1"/>
  <c r="G42" i="68" s="1"/>
  <c r="G30" i="72"/>
  <c r="C48" i="33"/>
  <c r="D48" i="33"/>
  <c r="B48" i="33"/>
  <c r="C47" i="14"/>
  <c r="B47" i="14"/>
  <c r="U27" i="14"/>
  <c r="V27" i="14" s="1"/>
  <c r="S27" i="14" s="1"/>
  <c r="T28" i="14" s="1"/>
  <c r="I27" i="69"/>
  <c r="F27" i="69" s="1"/>
  <c r="A48" i="14"/>
  <c r="E47" i="14" a="1"/>
  <c r="E47" i="14" s="1"/>
  <c r="E48" i="33" a="1"/>
  <c r="E48" i="33" s="1"/>
  <c r="A49" i="33"/>
  <c r="B48" i="14" a="1"/>
  <c r="H42" i="70" a="1"/>
  <c r="U131" i="72" a="1"/>
  <c r="C49" i="33" a="1"/>
  <c r="N26" i="72" a="1"/>
  <c r="M29" i="69" a="1"/>
  <c r="C48" i="14" a="1"/>
  <c r="D49" i="33" a="1"/>
  <c r="H30" i="72" a="1"/>
  <c r="H44" i="71" a="1"/>
  <c r="B49" i="33" a="1"/>
  <c r="H43" i="73" a="1"/>
  <c r="M26" i="73" a="1"/>
  <c r="N42" i="68" a="1"/>
  <c r="H42" i="68" a="1"/>
  <c r="M26" i="73" l="1"/>
  <c r="M29" i="69"/>
  <c r="N29" i="69" s="1"/>
  <c r="H43" i="73"/>
  <c r="I43" i="73" s="1"/>
  <c r="F43" i="73" s="1"/>
  <c r="G44" i="73" s="1"/>
  <c r="U131" i="72"/>
  <c r="V131" i="72" s="1"/>
  <c r="N26" i="72"/>
  <c r="N42" i="68"/>
  <c r="O42" i="68" s="1"/>
  <c r="L42" i="68" s="1"/>
  <c r="M43" i="68" s="1"/>
  <c r="H44" i="71"/>
  <c r="I44" i="71" s="1"/>
  <c r="F44" i="71" s="1"/>
  <c r="G45" i="71" s="1"/>
  <c r="H30" i="72"/>
  <c r="I30" i="72" s="1"/>
  <c r="F30" i="72" s="1"/>
  <c r="H42" i="68"/>
  <c r="I42" i="68" s="1"/>
  <c r="F42" i="68" s="1"/>
  <c r="G43" i="68" s="1"/>
  <c r="H42" i="70"/>
  <c r="I42" i="70" s="1"/>
  <c r="F42" i="70" s="1"/>
  <c r="G43" i="70" s="1"/>
  <c r="C48" i="14"/>
  <c r="B48" i="14"/>
  <c r="B49" i="33"/>
  <c r="D49" i="33"/>
  <c r="C49" i="33"/>
  <c r="G28" i="69"/>
  <c r="A49" i="14"/>
  <c r="E48" i="14" a="1"/>
  <c r="E48" i="14" s="1"/>
  <c r="E49" i="33" a="1"/>
  <c r="E49" i="33" s="1"/>
  <c r="A50" i="33"/>
  <c r="C49" i="14" a="1"/>
  <c r="U28" i="14" a="1"/>
  <c r="H43" i="68" a="1"/>
  <c r="B50" i="33" a="1"/>
  <c r="C50" i="33" a="1"/>
  <c r="B49" i="14" a="1"/>
  <c r="H44" i="73" a="1"/>
  <c r="D50" i="33" a="1"/>
  <c r="H45" i="71" a="1"/>
  <c r="H43" i="70" a="1"/>
  <c r="N43" i="68" a="1"/>
  <c r="H28" i="69" a="1"/>
  <c r="N26" i="73" l="1"/>
  <c r="K26" i="73" s="1"/>
  <c r="K29" i="69"/>
  <c r="H44" i="73"/>
  <c r="I44" i="73" s="1"/>
  <c r="F44" i="73" s="1"/>
  <c r="G45" i="73" s="1"/>
  <c r="O26" i="72"/>
  <c r="L26" i="72" s="1"/>
  <c r="H43" i="68"/>
  <c r="I43" i="68" s="1"/>
  <c r="F43" i="68" s="1"/>
  <c r="G44" i="68" s="1"/>
  <c r="H45" i="71"/>
  <c r="I45" i="71" s="1"/>
  <c r="F45" i="71" s="1"/>
  <c r="G46" i="71" s="1"/>
  <c r="N43" i="68"/>
  <c r="O43" i="68" s="1"/>
  <c r="L43" i="68" s="1"/>
  <c r="M44" i="68" s="1"/>
  <c r="H43" i="70"/>
  <c r="I43" i="70" s="1"/>
  <c r="F43" i="70" s="1"/>
  <c r="G44" i="70" s="1"/>
  <c r="G31" i="72"/>
  <c r="C50" i="33"/>
  <c r="B50" i="33"/>
  <c r="D50" i="33"/>
  <c r="B49" i="14"/>
  <c r="C49" i="14"/>
  <c r="H28" i="69"/>
  <c r="U28" i="14"/>
  <c r="V28" i="14" s="1"/>
  <c r="S28" i="14" s="1"/>
  <c r="T29" i="14" s="1"/>
  <c r="S131" i="72"/>
  <c r="T132" i="72" s="1"/>
  <c r="A50" i="14"/>
  <c r="E49" i="14" a="1"/>
  <c r="E49" i="14" s="1"/>
  <c r="E50" i="33" a="1"/>
  <c r="E50" i="33" s="1"/>
  <c r="A51" i="33"/>
  <c r="H44" i="68" a="1"/>
  <c r="D51" i="33" a="1"/>
  <c r="B51" i="33" a="1"/>
  <c r="N44" i="68" a="1"/>
  <c r="C51" i="33" a="1"/>
  <c r="B50" i="14" a="1"/>
  <c r="C50" i="14" a="1"/>
  <c r="H31" i="72" a="1"/>
  <c r="H45" i="73" a="1"/>
  <c r="H44" i="70" a="1"/>
  <c r="H46" i="71" a="1"/>
  <c r="L27" i="73" l="1"/>
  <c r="L30" i="69"/>
  <c r="H45" i="73"/>
  <c r="I45" i="73" s="1"/>
  <c r="F45" i="73" s="1"/>
  <c r="G46" i="73" s="1"/>
  <c r="M27" i="72"/>
  <c r="N44" i="68"/>
  <c r="O44" i="68" s="1"/>
  <c r="L44" i="68" s="1"/>
  <c r="M45" i="68" s="1"/>
  <c r="H44" i="70"/>
  <c r="I44" i="70" s="1"/>
  <c r="F44" i="70" s="1"/>
  <c r="G45" i="70" s="1"/>
  <c r="H46" i="71"/>
  <c r="I46" i="71" s="1"/>
  <c r="F46" i="71" s="1"/>
  <c r="G47" i="71" s="1"/>
  <c r="H31" i="72"/>
  <c r="I31" i="72" s="1"/>
  <c r="F31" i="72" s="1"/>
  <c r="H44" i="68"/>
  <c r="I44" i="68" s="1"/>
  <c r="F44" i="68" s="1"/>
  <c r="G45" i="68" s="1"/>
  <c r="D51" i="33"/>
  <c r="C51" i="33"/>
  <c r="B51" i="33"/>
  <c r="C50" i="14"/>
  <c r="B50" i="14"/>
  <c r="I28" i="69"/>
  <c r="F28" i="69" s="1"/>
  <c r="A51" i="14"/>
  <c r="E50" i="14" a="1"/>
  <c r="E50" i="14" s="1"/>
  <c r="E51" i="33" a="1"/>
  <c r="E51" i="33" s="1"/>
  <c r="A52" i="33"/>
  <c r="U29" i="14" a="1"/>
  <c r="H46" i="73" a="1"/>
  <c r="M27" i="73" a="1"/>
  <c r="H45" i="68" a="1"/>
  <c r="D52" i="33" a="1"/>
  <c r="B51" i="14" a="1"/>
  <c r="U132" i="72" a="1"/>
  <c r="N27" i="72" a="1"/>
  <c r="C51" i="14" a="1"/>
  <c r="M30" i="69" a="1"/>
  <c r="H47" i="71" a="1"/>
  <c r="N45" i="68" a="1"/>
  <c r="C52" i="33" a="1"/>
  <c r="B52" i="33" a="1"/>
  <c r="H45" i="70" a="1"/>
  <c r="M27" i="73" l="1"/>
  <c r="M30" i="69"/>
  <c r="N30" i="69" s="1"/>
  <c r="H46" i="73"/>
  <c r="I46" i="73" s="1"/>
  <c r="F46" i="73" s="1"/>
  <c r="G47" i="73" s="1"/>
  <c r="U132" i="72"/>
  <c r="V132" i="72" s="1"/>
  <c r="N27" i="72"/>
  <c r="N45" i="68"/>
  <c r="O45" i="68" s="1"/>
  <c r="L45" i="68" s="1"/>
  <c r="M46" i="68" s="1"/>
  <c r="H47" i="71"/>
  <c r="I47" i="71" s="1"/>
  <c r="F47" i="71" s="1"/>
  <c r="G48" i="71" s="1"/>
  <c r="H45" i="70"/>
  <c r="I45" i="70" s="1"/>
  <c r="F45" i="70" s="1"/>
  <c r="G46" i="70" s="1"/>
  <c r="H45" i="68"/>
  <c r="I45" i="68" s="1"/>
  <c r="F45" i="68" s="1"/>
  <c r="G46" i="68" s="1"/>
  <c r="G32" i="72"/>
  <c r="B51" i="14"/>
  <c r="C51" i="14"/>
  <c r="B52" i="33"/>
  <c r="C52" i="33"/>
  <c r="D52" i="33"/>
  <c r="U29" i="14"/>
  <c r="V29" i="14" s="1"/>
  <c r="S29" i="14" s="1"/>
  <c r="T30" i="14" s="1"/>
  <c r="G29" i="69"/>
  <c r="A52" i="14"/>
  <c r="E51" i="14" a="1"/>
  <c r="E51" i="14" s="1"/>
  <c r="E52" i="33" a="1"/>
  <c r="E52" i="33" s="1"/>
  <c r="A53" i="33"/>
  <c r="D53" i="33" a="1"/>
  <c r="H46" i="68" a="1"/>
  <c r="H32" i="72" a="1"/>
  <c r="C53" i="33" a="1"/>
  <c r="B53" i="33" a="1"/>
  <c r="H48" i="71" a="1"/>
  <c r="H47" i="73" a="1"/>
  <c r="H29" i="69" a="1"/>
  <c r="B52" i="14" a="1"/>
  <c r="C52" i="14" a="1"/>
  <c r="N46" i="68" a="1"/>
  <c r="H46" i="70" a="1"/>
  <c r="N27" i="73" l="1"/>
  <c r="K27" i="73" s="1"/>
  <c r="K30" i="69"/>
  <c r="H47" i="73"/>
  <c r="I47" i="73" s="1"/>
  <c r="F47" i="73" s="1"/>
  <c r="G48" i="73" s="1"/>
  <c r="O27" i="72"/>
  <c r="L27" i="72" s="1"/>
  <c r="H46" i="70"/>
  <c r="I46" i="70" s="1"/>
  <c r="F46" i="70" s="1"/>
  <c r="G47" i="70" s="1"/>
  <c r="H48" i="71"/>
  <c r="I48" i="71" s="1"/>
  <c r="F48" i="71" s="1"/>
  <c r="G49" i="71" s="1"/>
  <c r="N46" i="68"/>
  <c r="O46" i="68" s="1"/>
  <c r="L46" i="68" s="1"/>
  <c r="M47" i="68" s="1"/>
  <c r="H32" i="72"/>
  <c r="I32" i="72" s="1"/>
  <c r="F32" i="72" s="1"/>
  <c r="H46" i="68"/>
  <c r="I46" i="68" s="1"/>
  <c r="F46" i="68" s="1"/>
  <c r="G47" i="68" s="1"/>
  <c r="B52" i="14"/>
  <c r="C52" i="14"/>
  <c r="C53" i="33"/>
  <c r="D53" i="33"/>
  <c r="B53" i="33"/>
  <c r="H29" i="69"/>
  <c r="S132" i="72"/>
  <c r="T133" i="72" s="1"/>
  <c r="A53" i="14"/>
  <c r="E52" i="14" a="1"/>
  <c r="E52" i="14" s="1"/>
  <c r="E53" i="33" a="1"/>
  <c r="E53" i="33" s="1"/>
  <c r="A54" i="33"/>
  <c r="C53" i="14" a="1"/>
  <c r="U30" i="14" a="1"/>
  <c r="N47" i="68" a="1"/>
  <c r="C54" i="33" a="1"/>
  <c r="B53" i="14" a="1"/>
  <c r="H47" i="70" a="1"/>
  <c r="D54" i="33" a="1"/>
  <c r="H48" i="73" a="1"/>
  <c r="H47" i="68" a="1"/>
  <c r="B54" i="33" a="1"/>
  <c r="H49" i="71" a="1"/>
  <c r="L28" i="73" l="1"/>
  <c r="L31" i="69"/>
  <c r="H48" i="73"/>
  <c r="I48" i="73" s="1"/>
  <c r="F48" i="73" s="1"/>
  <c r="G49" i="73" s="1"/>
  <c r="M28" i="72"/>
  <c r="H47" i="70"/>
  <c r="I47" i="70" s="1"/>
  <c r="F47" i="70" s="1"/>
  <c r="G48" i="70" s="1"/>
  <c r="N47" i="68"/>
  <c r="O47" i="68" s="1"/>
  <c r="L47" i="68" s="1"/>
  <c r="M48" i="68" s="1"/>
  <c r="H49" i="71"/>
  <c r="I49" i="71" s="1"/>
  <c r="F49" i="71" s="1"/>
  <c r="G50" i="71" s="1"/>
  <c r="H47" i="68"/>
  <c r="I47" i="68" s="1"/>
  <c r="F47" i="68" s="1"/>
  <c r="G48" i="68" s="1"/>
  <c r="G33" i="72"/>
  <c r="B54" i="33"/>
  <c r="C54" i="33"/>
  <c r="D54" i="33"/>
  <c r="B53" i="14"/>
  <c r="C53" i="14"/>
  <c r="U30" i="14"/>
  <c r="V30" i="14" s="1"/>
  <c r="S30" i="14" s="1"/>
  <c r="T31" i="14" s="1"/>
  <c r="I29" i="69"/>
  <c r="F29" i="69" s="1"/>
  <c r="A54" i="14"/>
  <c r="E53" i="14" a="1"/>
  <c r="E53" i="14" s="1"/>
  <c r="E54" i="33" a="1"/>
  <c r="E54" i="33" s="1"/>
  <c r="A55" i="33"/>
  <c r="D55" i="33" a="1"/>
  <c r="H48" i="70" a="1"/>
  <c r="M28" i="73" a="1"/>
  <c r="H33" i="72" a="1"/>
  <c r="H49" i="73" a="1"/>
  <c r="M31" i="69" a="1"/>
  <c r="H50" i="71" a="1"/>
  <c r="U133" i="72" a="1"/>
  <c r="B54" i="14" a="1"/>
  <c r="C55" i="33" a="1"/>
  <c r="N28" i="72" a="1"/>
  <c r="B55" i="33" a="1"/>
  <c r="C54" i="14" a="1"/>
  <c r="N48" i="68" a="1"/>
  <c r="H48" i="68" a="1"/>
  <c r="M28" i="73" l="1"/>
  <c r="M31" i="69"/>
  <c r="N31" i="69" s="1"/>
  <c r="H49" i="73"/>
  <c r="I49" i="73" s="1"/>
  <c r="F49" i="73" s="1"/>
  <c r="G50" i="73" s="1"/>
  <c r="U133" i="72"/>
  <c r="V133" i="72" s="1"/>
  <c r="N28" i="72"/>
  <c r="H48" i="70"/>
  <c r="I48" i="70" s="1"/>
  <c r="F48" i="70" s="1"/>
  <c r="G49" i="70" s="1"/>
  <c r="H48" i="68"/>
  <c r="I48" i="68" s="1"/>
  <c r="F48" i="68" s="1"/>
  <c r="G49" i="68" s="1"/>
  <c r="H50" i="71"/>
  <c r="I50" i="71" s="1"/>
  <c r="F50" i="71" s="1"/>
  <c r="G51" i="71" s="1"/>
  <c r="N48" i="68"/>
  <c r="O48" i="68" s="1"/>
  <c r="L48" i="68" s="1"/>
  <c r="M49" i="68" s="1"/>
  <c r="H33" i="72"/>
  <c r="I33" i="72" s="1"/>
  <c r="F33" i="72" s="1"/>
  <c r="C55" i="33"/>
  <c r="D55" i="33"/>
  <c r="B55" i="33"/>
  <c r="C54" i="14"/>
  <c r="B54" i="14"/>
  <c r="G30" i="69"/>
  <c r="A55" i="14"/>
  <c r="E54" i="14" a="1"/>
  <c r="E54" i="14" s="1"/>
  <c r="E55" i="33" a="1"/>
  <c r="E55" i="33" s="1"/>
  <c r="A56" i="33"/>
  <c r="U31" i="14" a="1"/>
  <c r="C55" i="14" a="1"/>
  <c r="B55" i="14" a="1"/>
  <c r="N49" i="68" a="1"/>
  <c r="B56" i="33" a="1"/>
  <c r="H49" i="68" a="1"/>
  <c r="C56" i="33" a="1"/>
  <c r="H50" i="73" a="1"/>
  <c r="D56" i="33" a="1"/>
  <c r="H49" i="70" a="1"/>
  <c r="H30" i="69" a="1"/>
  <c r="H51" i="71" a="1"/>
  <c r="N28" i="73" l="1"/>
  <c r="K28" i="73" s="1"/>
  <c r="K31" i="69"/>
  <c r="H50" i="73"/>
  <c r="I50" i="73" s="1"/>
  <c r="F50" i="73" s="1"/>
  <c r="G51" i="73" s="1"/>
  <c r="O28" i="72"/>
  <c r="L28" i="72" s="1"/>
  <c r="H49" i="70"/>
  <c r="I49" i="70" s="1"/>
  <c r="F49" i="70" s="1"/>
  <c r="G50" i="70" s="1"/>
  <c r="N49" i="68"/>
  <c r="O49" i="68" s="1"/>
  <c r="L49" i="68" s="1"/>
  <c r="M50" i="68" s="1"/>
  <c r="H51" i="71"/>
  <c r="I51" i="71" s="1"/>
  <c r="F51" i="71" s="1"/>
  <c r="G52" i="71" s="1"/>
  <c r="H49" i="68"/>
  <c r="I49" i="68" s="1"/>
  <c r="F49" i="68" s="1"/>
  <c r="G50" i="68" s="1"/>
  <c r="G34" i="72"/>
  <c r="D56" i="33"/>
  <c r="C56" i="33"/>
  <c r="B56" i="33"/>
  <c r="C55" i="14"/>
  <c r="B55" i="14"/>
  <c r="H30" i="69"/>
  <c r="U31" i="14"/>
  <c r="V31" i="14" s="1"/>
  <c r="S31" i="14" s="1"/>
  <c r="T32" i="14" s="1"/>
  <c r="S133" i="72"/>
  <c r="T134" i="72" s="1"/>
  <c r="A56" i="14"/>
  <c r="E55" i="14" a="1"/>
  <c r="E55" i="14" s="1"/>
  <c r="E56" i="33" a="1"/>
  <c r="E56" i="33" s="1"/>
  <c r="A57" i="33"/>
  <c r="C56" i="14" a="1"/>
  <c r="C57" i="33" a="1"/>
  <c r="D57" i="33" a="1"/>
  <c r="H34" i="72" a="1"/>
  <c r="H50" i="70" a="1"/>
  <c r="B56" i="14" a="1"/>
  <c r="B57" i="33" a="1"/>
  <c r="H51" i="73" a="1"/>
  <c r="N50" i="68" a="1"/>
  <c r="H50" i="68" a="1"/>
  <c r="H52" i="71" a="1"/>
  <c r="L29" i="73" l="1"/>
  <c r="L32" i="69"/>
  <c r="H51" i="73"/>
  <c r="I51" i="73" s="1"/>
  <c r="F51" i="73" s="1"/>
  <c r="G52" i="73" s="1"/>
  <c r="M29" i="72"/>
  <c r="N50" i="68"/>
  <c r="O50" i="68" s="1"/>
  <c r="L50" i="68" s="1"/>
  <c r="M51" i="68" s="1"/>
  <c r="H50" i="68"/>
  <c r="I50" i="68" s="1"/>
  <c r="F50" i="68" s="1"/>
  <c r="G51" i="68" s="1"/>
  <c r="H34" i="72"/>
  <c r="I34" i="72" s="1"/>
  <c r="F34" i="72" s="1"/>
  <c r="H52" i="71"/>
  <c r="I52" i="71" s="1"/>
  <c r="F52" i="71" s="1"/>
  <c r="G53" i="71" s="1"/>
  <c r="H50" i="70"/>
  <c r="I50" i="70" s="1"/>
  <c r="F50" i="70" s="1"/>
  <c r="G51" i="70" s="1"/>
  <c r="B56" i="14"/>
  <c r="C56" i="14"/>
  <c r="C57" i="33"/>
  <c r="D57" i="33"/>
  <c r="B57" i="33"/>
  <c r="I30" i="69"/>
  <c r="F30" i="69" s="1"/>
  <c r="A57" i="14"/>
  <c r="E56" i="14" a="1"/>
  <c r="E56" i="14" s="1"/>
  <c r="E57" i="33" a="1"/>
  <c r="E57" i="33" s="1"/>
  <c r="A58" i="33"/>
  <c r="H52" i="73" a="1"/>
  <c r="C57" i="14" a="1"/>
  <c r="B58" i="33" a="1"/>
  <c r="H51" i="70" a="1"/>
  <c r="M32" i="69" a="1"/>
  <c r="D58" i="33" a="1"/>
  <c r="U134" i="72" a="1"/>
  <c r="N51" i="68" a="1"/>
  <c r="B57" i="14" a="1"/>
  <c r="U32" i="14" a="1"/>
  <c r="M29" i="73" a="1"/>
  <c r="C58" i="33" a="1"/>
  <c r="N29" i="72" a="1"/>
  <c r="H53" i="71" a="1"/>
  <c r="H51" i="68" a="1"/>
  <c r="M29" i="73" l="1"/>
  <c r="M32" i="69"/>
  <c r="N32" i="69" s="1"/>
  <c r="H52" i="73"/>
  <c r="I52" i="73" s="1"/>
  <c r="F52" i="73" s="1"/>
  <c r="G53" i="73" s="1"/>
  <c r="U134" i="72"/>
  <c r="V134" i="72" s="1"/>
  <c r="N29" i="72"/>
  <c r="H53" i="71"/>
  <c r="I53" i="71" s="1"/>
  <c r="F53" i="71" s="1"/>
  <c r="G54" i="71" s="1"/>
  <c r="H51" i="68"/>
  <c r="I51" i="68" s="1"/>
  <c r="F51" i="68" s="1"/>
  <c r="G52" i="68" s="1"/>
  <c r="N51" i="68"/>
  <c r="O51" i="68" s="1"/>
  <c r="L51" i="68" s="1"/>
  <c r="M52" i="68" s="1"/>
  <c r="H51" i="70"/>
  <c r="I51" i="70" s="1"/>
  <c r="F51" i="70" s="1"/>
  <c r="G52" i="70" s="1"/>
  <c r="G35" i="72"/>
  <c r="C57" i="14"/>
  <c r="B57" i="14"/>
  <c r="C58" i="33"/>
  <c r="B58" i="33"/>
  <c r="D58" i="33"/>
  <c r="U32" i="14"/>
  <c r="V32" i="14" s="1"/>
  <c r="S32" i="14" s="1"/>
  <c r="T33" i="14" s="1"/>
  <c r="G31" i="69"/>
  <c r="A58" i="14"/>
  <c r="E57" i="14" a="1"/>
  <c r="E57" i="14" s="1"/>
  <c r="E58" i="33" a="1"/>
  <c r="E58" i="33" s="1"/>
  <c r="A59" i="33"/>
  <c r="D59" i="33" a="1"/>
  <c r="H35" i="72" a="1"/>
  <c r="C59" i="33" a="1"/>
  <c r="B59" i="33" a="1"/>
  <c r="C58" i="14" a="1"/>
  <c r="H52" i="70" a="1"/>
  <c r="H31" i="69" a="1"/>
  <c r="H53" i="73" a="1"/>
  <c r="H52" i="68" a="1"/>
  <c r="B58" i="14" a="1"/>
  <c r="H54" i="71" a="1"/>
  <c r="N52" i="68" a="1"/>
  <c r="N29" i="73" l="1"/>
  <c r="K29" i="73" s="1"/>
  <c r="K32" i="69"/>
  <c r="H53" i="73"/>
  <c r="I53" i="73" s="1"/>
  <c r="F53" i="73" s="1"/>
  <c r="G54" i="73" s="1"/>
  <c r="O29" i="72"/>
  <c r="L29" i="72" s="1"/>
  <c r="H52" i="70"/>
  <c r="I52" i="70" s="1"/>
  <c r="F52" i="70" s="1"/>
  <c r="G53" i="70" s="1"/>
  <c r="N52" i="68"/>
  <c r="O52" i="68" s="1"/>
  <c r="L52" i="68" s="1"/>
  <c r="M53" i="68" s="1"/>
  <c r="H52" i="68"/>
  <c r="I52" i="68" s="1"/>
  <c r="F52" i="68" s="1"/>
  <c r="G53" i="68" s="1"/>
  <c r="H35" i="72"/>
  <c r="I35" i="72" s="1"/>
  <c r="F35" i="72" s="1"/>
  <c r="H54" i="71"/>
  <c r="I54" i="71" s="1"/>
  <c r="F54" i="71" s="1"/>
  <c r="G55" i="71" s="1"/>
  <c r="B59" i="33"/>
  <c r="C59" i="33"/>
  <c r="D59" i="33"/>
  <c r="C58" i="14"/>
  <c r="B58" i="14"/>
  <c r="H31" i="69"/>
  <c r="S134" i="72"/>
  <c r="T135" i="72" s="1"/>
  <c r="A59" i="14"/>
  <c r="E58" i="14" a="1"/>
  <c r="E58" i="14" s="1"/>
  <c r="E59" i="33" a="1"/>
  <c r="E59" i="33" s="1"/>
  <c r="A60" i="33"/>
  <c r="B59" i="14" a="1"/>
  <c r="U33" i="14" a="1"/>
  <c r="C59" i="14" a="1"/>
  <c r="H53" i="70" a="1"/>
  <c r="B60" i="33" a="1"/>
  <c r="D60" i="33" a="1"/>
  <c r="H55" i="71" a="1"/>
  <c r="C60" i="33" a="1"/>
  <c r="N53" i="68" a="1"/>
  <c r="H54" i="73" a="1"/>
  <c r="H53" i="68" a="1"/>
  <c r="L30" i="73" l="1"/>
  <c r="L33" i="69"/>
  <c r="H54" i="73"/>
  <c r="I54" i="73" s="1"/>
  <c r="F54" i="73" s="1"/>
  <c r="G55" i="73" s="1"/>
  <c r="M30" i="72"/>
  <c r="H55" i="71"/>
  <c r="I55" i="71" s="1"/>
  <c r="F55" i="71" s="1"/>
  <c r="G56" i="71" s="1"/>
  <c r="H53" i="68"/>
  <c r="I53" i="68" s="1"/>
  <c r="F53" i="68" s="1"/>
  <c r="G54" i="68" s="1"/>
  <c r="N53" i="68"/>
  <c r="O53" i="68" s="1"/>
  <c r="L53" i="68" s="1"/>
  <c r="M54" i="68" s="1"/>
  <c r="H53" i="70"/>
  <c r="I53" i="70" s="1"/>
  <c r="F53" i="70" s="1"/>
  <c r="G54" i="70" s="1"/>
  <c r="G36" i="72"/>
  <c r="C59" i="14"/>
  <c r="B59" i="14"/>
  <c r="C60" i="33"/>
  <c r="B60" i="33"/>
  <c r="D60" i="33"/>
  <c r="U33" i="14"/>
  <c r="V33" i="14" s="1"/>
  <c r="S33" i="14" s="1"/>
  <c r="I31" i="69"/>
  <c r="F31" i="69" s="1"/>
  <c r="A60" i="14"/>
  <c r="E59" i="14" a="1"/>
  <c r="E59" i="14" s="1"/>
  <c r="E60" i="33" a="1"/>
  <c r="E60" i="33" s="1"/>
  <c r="A61" i="33"/>
  <c r="M30" i="73" a="1"/>
  <c r="M33" i="69" a="1"/>
  <c r="H56" i="71" a="1"/>
  <c r="B60" i="14" a="1"/>
  <c r="N30" i="72" a="1"/>
  <c r="D61" i="33" a="1"/>
  <c r="C61" i="33" a="1"/>
  <c r="H36" i="72" a="1"/>
  <c r="C60" i="14" a="1"/>
  <c r="B61" i="33" a="1"/>
  <c r="U135" i="72" a="1"/>
  <c r="H55" i="73" a="1"/>
  <c r="H54" i="68" a="1"/>
  <c r="N54" i="68" a="1"/>
  <c r="H54" i="70" a="1"/>
  <c r="M30" i="73" l="1"/>
  <c r="M33" i="69"/>
  <c r="N33" i="69" s="1"/>
  <c r="H55" i="73"/>
  <c r="I55" i="73" s="1"/>
  <c r="F55" i="73" s="1"/>
  <c r="G56" i="73" s="1"/>
  <c r="T34" i="14"/>
  <c r="U135" i="72"/>
  <c r="V135" i="72" s="1"/>
  <c r="N30" i="72"/>
  <c r="H36" i="72"/>
  <c r="I36" i="72" s="1"/>
  <c r="F36" i="72" s="1"/>
  <c r="H54" i="70"/>
  <c r="I54" i="70" s="1"/>
  <c r="F54" i="70" s="1"/>
  <c r="G55" i="70" s="1"/>
  <c r="N54" i="68"/>
  <c r="O54" i="68" s="1"/>
  <c r="L54" i="68" s="1"/>
  <c r="M55" i="68" s="1"/>
  <c r="H54" i="68"/>
  <c r="I54" i="68" s="1"/>
  <c r="F54" i="68" s="1"/>
  <c r="G55" i="68" s="1"/>
  <c r="H56" i="71"/>
  <c r="I56" i="71" s="1"/>
  <c r="F56" i="71" s="1"/>
  <c r="G57" i="71" s="1"/>
  <c r="B60" i="14"/>
  <c r="C60" i="14"/>
  <c r="D61" i="33"/>
  <c r="C61" i="33"/>
  <c r="B61" i="33"/>
  <c r="G32" i="69"/>
  <c r="A61" i="14"/>
  <c r="E60" i="14" a="1"/>
  <c r="E60" i="14" s="1"/>
  <c r="E61" i="33" a="1"/>
  <c r="E61" i="33" s="1"/>
  <c r="A62" i="33"/>
  <c r="C62" i="33" a="1"/>
  <c r="H55" i="68" a="1"/>
  <c r="B61" i="14" a="1"/>
  <c r="C61" i="14" a="1"/>
  <c r="D62" i="33" a="1"/>
  <c r="H55" i="70" a="1"/>
  <c r="B62" i="33" a="1"/>
  <c r="H32" i="69" a="1"/>
  <c r="H56" i="73" a="1"/>
  <c r="N55" i="68" a="1"/>
  <c r="H57" i="71" a="1"/>
  <c r="U34" i="14" a="1"/>
  <c r="N30" i="73" l="1"/>
  <c r="K30" i="73" s="1"/>
  <c r="K33" i="69"/>
  <c r="H56" i="73"/>
  <c r="I56" i="73" s="1"/>
  <c r="F56" i="73" s="1"/>
  <c r="G57" i="73" s="1"/>
  <c r="O30" i="72"/>
  <c r="L30" i="72" s="1"/>
  <c r="H57" i="71"/>
  <c r="I57" i="71" s="1"/>
  <c r="F57" i="71" s="1"/>
  <c r="G58" i="71" s="1"/>
  <c r="H55" i="68"/>
  <c r="I55" i="68" s="1"/>
  <c r="F55" i="68" s="1"/>
  <c r="G56" i="68" s="1"/>
  <c r="N55" i="68"/>
  <c r="O55" i="68" s="1"/>
  <c r="L55" i="68" s="1"/>
  <c r="M56" i="68" s="1"/>
  <c r="H55" i="70"/>
  <c r="I55" i="70" s="1"/>
  <c r="F55" i="70" s="1"/>
  <c r="G56" i="70" s="1"/>
  <c r="G37" i="72"/>
  <c r="C62" i="33"/>
  <c r="D62" i="33"/>
  <c r="B62" i="33"/>
  <c r="B61" i="14"/>
  <c r="C61" i="14"/>
  <c r="H32" i="69"/>
  <c r="U34" i="14"/>
  <c r="V34" i="14" s="1"/>
  <c r="S34" i="14" s="1"/>
  <c r="T35" i="14" s="1"/>
  <c r="S135" i="72"/>
  <c r="T136" i="72" s="1"/>
  <c r="A62" i="14"/>
  <c r="E61" i="14" a="1"/>
  <c r="E61" i="14" s="1"/>
  <c r="E62" i="33" a="1"/>
  <c r="E62" i="33" s="1"/>
  <c r="A63" i="33"/>
  <c r="B62" i="14" a="1"/>
  <c r="D63" i="33" a="1"/>
  <c r="H57" i="73" a="1"/>
  <c r="C62" i="14" a="1"/>
  <c r="B63" i="33" a="1"/>
  <c r="C63" i="33" a="1"/>
  <c r="H37" i="72" a="1"/>
  <c r="H56" i="70" a="1"/>
  <c r="H58" i="71" a="1"/>
  <c r="H56" i="68" a="1"/>
  <c r="N56" i="68" a="1"/>
  <c r="L31" i="73" l="1"/>
  <c r="L34" i="69"/>
  <c r="H57" i="73"/>
  <c r="I57" i="73" s="1"/>
  <c r="F57" i="73" s="1"/>
  <c r="G58" i="73" s="1"/>
  <c r="M31" i="72"/>
  <c r="H37" i="72"/>
  <c r="I37" i="72" s="1"/>
  <c r="F37" i="72" s="1"/>
  <c r="H56" i="68"/>
  <c r="I56" i="68" s="1"/>
  <c r="F56" i="68" s="1"/>
  <c r="G57" i="68" s="1"/>
  <c r="H58" i="71"/>
  <c r="I58" i="71" s="1"/>
  <c r="F58" i="71" s="1"/>
  <c r="G59" i="71" s="1"/>
  <c r="H56" i="70"/>
  <c r="I56" i="70" s="1"/>
  <c r="F56" i="70" s="1"/>
  <c r="G57" i="70" s="1"/>
  <c r="N56" i="68"/>
  <c r="O56" i="68" s="1"/>
  <c r="L56" i="68" s="1"/>
  <c r="M57" i="68" s="1"/>
  <c r="B62" i="14"/>
  <c r="C62" i="14"/>
  <c r="D63" i="33"/>
  <c r="B63" i="33"/>
  <c r="C63" i="33"/>
  <c r="I32" i="69"/>
  <c r="F32" i="69" s="1"/>
  <c r="A63" i="14"/>
  <c r="E62" i="14" a="1"/>
  <c r="E62" i="14" s="1"/>
  <c r="E63" i="33" a="1"/>
  <c r="E63" i="33" s="1"/>
  <c r="A64" i="33"/>
  <c r="K63" i="14" a="1"/>
  <c r="U136" i="72" a="1"/>
  <c r="C64" i="33" a="1"/>
  <c r="M34" i="69" a="1"/>
  <c r="C63" i="14" a="1"/>
  <c r="H59" i="71" a="1"/>
  <c r="N31" i="72" a="1"/>
  <c r="U35" i="14" a="1"/>
  <c r="M31" i="73" a="1"/>
  <c r="D64" i="33" a="1"/>
  <c r="B64" i="33" a="1"/>
  <c r="N57" i="68" a="1"/>
  <c r="H58" i="73" a="1"/>
  <c r="B63" i="14" a="1"/>
  <c r="H57" i="70" a="1"/>
  <c r="H57" i="68" a="1"/>
  <c r="M31" i="73" l="1"/>
  <c r="M34" i="69"/>
  <c r="N34" i="69" s="1"/>
  <c r="H58" i="73"/>
  <c r="I58" i="73" s="1"/>
  <c r="F58" i="73" s="1"/>
  <c r="G59" i="73" s="1"/>
  <c r="U136" i="72"/>
  <c r="V136" i="72" s="1"/>
  <c r="N31" i="72"/>
  <c r="H57" i="70"/>
  <c r="I57" i="70" s="1"/>
  <c r="F57" i="70" s="1"/>
  <c r="G58" i="70" s="1"/>
  <c r="N57" i="68"/>
  <c r="O57" i="68" s="1"/>
  <c r="L57" i="68" s="1"/>
  <c r="M58" i="68" s="1"/>
  <c r="H59" i="71"/>
  <c r="I59" i="71" s="1"/>
  <c r="F59" i="71" s="1"/>
  <c r="G60" i="71" s="1"/>
  <c r="H57" i="68"/>
  <c r="I57" i="68" s="1"/>
  <c r="F57" i="68" s="1"/>
  <c r="G58" i="68" s="1"/>
  <c r="G38" i="72"/>
  <c r="K63" i="14"/>
  <c r="D64" i="33"/>
  <c r="C64" i="33"/>
  <c r="B64" i="33"/>
  <c r="B63" i="14"/>
  <c r="C63" i="14"/>
  <c r="U35" i="14"/>
  <c r="V35" i="14" s="1"/>
  <c r="S35" i="14" s="1"/>
  <c r="T36" i="14" s="1"/>
  <c r="G33" i="69"/>
  <c r="A64" i="14"/>
  <c r="E63" i="14" a="1"/>
  <c r="E63" i="14" s="1"/>
  <c r="E64" i="33" a="1"/>
  <c r="E64" i="33" s="1"/>
  <c r="A65" i="33"/>
  <c r="D65" i="33" a="1"/>
  <c r="H58" i="68" a="1"/>
  <c r="C65" i="33" a="1"/>
  <c r="H60" i="71" a="1"/>
  <c r="H59" i="73" a="1"/>
  <c r="B64" i="14" a="1"/>
  <c r="B65" i="33" a="1"/>
  <c r="H58" i="70" a="1"/>
  <c r="C64" i="14" a="1"/>
  <c r="H33" i="69" a="1"/>
  <c r="N58" i="68" a="1"/>
  <c r="H38" i="72" a="1"/>
  <c r="N31" i="73" l="1"/>
  <c r="K31" i="73" s="1"/>
  <c r="K34" i="69"/>
  <c r="H59" i="73"/>
  <c r="I59" i="73" s="1"/>
  <c r="F59" i="73" s="1"/>
  <c r="G60" i="73" s="1"/>
  <c r="O31" i="72"/>
  <c r="L31" i="72" s="1"/>
  <c r="H58" i="68"/>
  <c r="I58" i="68" s="1"/>
  <c r="F58" i="68" s="1"/>
  <c r="G59" i="68" s="1"/>
  <c r="H60" i="71"/>
  <c r="I60" i="71" s="1"/>
  <c r="F60" i="71" s="1"/>
  <c r="G61" i="71" s="1"/>
  <c r="H38" i="72"/>
  <c r="I38" i="72" s="1"/>
  <c r="F38" i="72" s="1"/>
  <c r="N58" i="68"/>
  <c r="O58" i="68" s="1"/>
  <c r="L58" i="68" s="1"/>
  <c r="M59" i="68" s="1"/>
  <c r="H58" i="70"/>
  <c r="I58" i="70" s="1"/>
  <c r="F58" i="70" s="1"/>
  <c r="G59" i="70" s="1"/>
  <c r="C64" i="14"/>
  <c r="B64" i="14"/>
  <c r="D65" i="33"/>
  <c r="C65" i="33"/>
  <c r="B65" i="33"/>
  <c r="H33" i="69"/>
  <c r="S136" i="72"/>
  <c r="T137" i="72" s="1"/>
  <c r="A65" i="14"/>
  <c r="E64" i="14" a="1"/>
  <c r="E64" i="14" s="1"/>
  <c r="E65" i="33" a="1"/>
  <c r="E65" i="33" s="1"/>
  <c r="A66" i="33"/>
  <c r="C66" i="33" a="1"/>
  <c r="H59" i="68" a="1"/>
  <c r="U36" i="14" a="1"/>
  <c r="D66" i="33" a="1"/>
  <c r="H60" i="73" a="1"/>
  <c r="C65" i="14" a="1"/>
  <c r="H59" i="70" a="1"/>
  <c r="B65" i="14" a="1"/>
  <c r="N59" i="68" a="1"/>
  <c r="B66" i="33" a="1"/>
  <c r="H61" i="71" a="1"/>
  <c r="L32" i="73" l="1"/>
  <c r="L35" i="69"/>
  <c r="H60" i="73"/>
  <c r="I60" i="73" s="1"/>
  <c r="F60" i="73" s="1"/>
  <c r="G61" i="73" s="1"/>
  <c r="M32" i="72"/>
  <c r="N59" i="68"/>
  <c r="O59" i="68" s="1"/>
  <c r="L59" i="68" s="1"/>
  <c r="M60" i="68" s="1"/>
  <c r="H59" i="70"/>
  <c r="I59" i="70" s="1"/>
  <c r="F59" i="70" s="1"/>
  <c r="G60" i="70" s="1"/>
  <c r="H61" i="71"/>
  <c r="I61" i="71" s="1"/>
  <c r="F61" i="71" s="1"/>
  <c r="G62" i="71" s="1"/>
  <c r="H59" i="68"/>
  <c r="I59" i="68" s="1"/>
  <c r="F59" i="68" s="1"/>
  <c r="G60" i="68" s="1"/>
  <c r="G39" i="72"/>
  <c r="D66" i="33"/>
  <c r="C66" i="33"/>
  <c r="B66" i="33"/>
  <c r="B65" i="14"/>
  <c r="C65" i="14"/>
  <c r="U36" i="14"/>
  <c r="V36" i="14" s="1"/>
  <c r="S36" i="14" s="1"/>
  <c r="T37" i="14" s="1"/>
  <c r="I33" i="69"/>
  <c r="F33" i="69" s="1"/>
  <c r="A66" i="14"/>
  <c r="E65" i="14" a="1"/>
  <c r="E65" i="14" s="1"/>
  <c r="E66" i="33" a="1"/>
  <c r="E66" i="33" s="1"/>
  <c r="A67" i="33"/>
  <c r="C66" i="14" a="1"/>
  <c r="H39" i="72" a="1"/>
  <c r="H60" i="70" a="1"/>
  <c r="H61" i="73" a="1"/>
  <c r="C67" i="33" a="1"/>
  <c r="N32" i="72" a="1"/>
  <c r="N60" i="68" a="1"/>
  <c r="M32" i="73" a="1"/>
  <c r="M35" i="69" a="1"/>
  <c r="B66" i="14" a="1"/>
  <c r="U137" i="72" a="1"/>
  <c r="D67" i="33" a="1"/>
  <c r="H60" i="68" a="1"/>
  <c r="B67" i="33" a="1"/>
  <c r="H62" i="71" a="1"/>
  <c r="M32" i="73" l="1"/>
  <c r="M35" i="69"/>
  <c r="N35" i="69" s="1"/>
  <c r="H61" i="73"/>
  <c r="I61" i="73" s="1"/>
  <c r="F61" i="73" s="1"/>
  <c r="G62" i="73" s="1"/>
  <c r="U137" i="72"/>
  <c r="V137" i="72" s="1"/>
  <c r="N32" i="72"/>
  <c r="H60" i="70"/>
  <c r="I60" i="70" s="1"/>
  <c r="F60" i="70" s="1"/>
  <c r="G61" i="70" s="1"/>
  <c r="N60" i="68"/>
  <c r="O60" i="68" s="1"/>
  <c r="L60" i="68" s="1"/>
  <c r="M61" i="68" s="1"/>
  <c r="H60" i="68"/>
  <c r="I60" i="68" s="1"/>
  <c r="F60" i="68" s="1"/>
  <c r="G61" i="68" s="1"/>
  <c r="H62" i="71"/>
  <c r="I62" i="71" s="1"/>
  <c r="F62" i="71" s="1"/>
  <c r="G63" i="71" s="1"/>
  <c r="H39" i="72"/>
  <c r="I39" i="72" s="1"/>
  <c r="F39" i="72" s="1"/>
  <c r="C67" i="33"/>
  <c r="D67" i="33"/>
  <c r="B67" i="33"/>
  <c r="C66" i="14"/>
  <c r="B66" i="14"/>
  <c r="G34" i="69"/>
  <c r="A67" i="14"/>
  <c r="E66" i="14" a="1"/>
  <c r="E66" i="14" s="1"/>
  <c r="E67" i="33" a="1"/>
  <c r="E67" i="33" s="1"/>
  <c r="A68" i="33"/>
  <c r="B67" i="14" a="1"/>
  <c r="C68" i="33" a="1"/>
  <c r="H62" i="73" a="1"/>
  <c r="B68" i="33" a="1"/>
  <c r="H34" i="69" a="1"/>
  <c r="C67" i="14" a="1"/>
  <c r="H61" i="68" a="1"/>
  <c r="U37" i="14" a="1"/>
  <c r="D68" i="33" a="1"/>
  <c r="H63" i="71" a="1"/>
  <c r="H61" i="70" a="1"/>
  <c r="N61" i="68" a="1"/>
  <c r="N32" i="73" l="1"/>
  <c r="K32" i="73" s="1"/>
  <c r="K35" i="69"/>
  <c r="H62" i="73"/>
  <c r="I62" i="73" s="1"/>
  <c r="F62" i="73" s="1"/>
  <c r="G63" i="73" s="1"/>
  <c r="O32" i="72"/>
  <c r="L32" i="72" s="1"/>
  <c r="H63" i="71"/>
  <c r="I63" i="71" s="1"/>
  <c r="F63" i="71" s="1"/>
  <c r="G64" i="71" s="1"/>
  <c r="H61" i="70"/>
  <c r="I61" i="70" s="1"/>
  <c r="F61" i="70" s="1"/>
  <c r="G62" i="70" s="1"/>
  <c r="H61" i="68"/>
  <c r="I61" i="68" s="1"/>
  <c r="F61" i="68" s="1"/>
  <c r="G62" i="68" s="1"/>
  <c r="N61" i="68"/>
  <c r="O61" i="68" s="1"/>
  <c r="L61" i="68" s="1"/>
  <c r="M62" i="68" s="1"/>
  <c r="G40" i="72"/>
  <c r="C67" i="14"/>
  <c r="B67" i="14"/>
  <c r="D68" i="33"/>
  <c r="C68" i="33"/>
  <c r="B68" i="33"/>
  <c r="H34" i="69"/>
  <c r="U37" i="14"/>
  <c r="V37" i="14" s="1"/>
  <c r="S37" i="14" s="1"/>
  <c r="T38" i="14" s="1"/>
  <c r="S137" i="72"/>
  <c r="T138" i="72" s="1"/>
  <c r="A68" i="14"/>
  <c r="E67" i="14" a="1"/>
  <c r="E67" i="14" s="1"/>
  <c r="E68" i="33" a="1"/>
  <c r="E68" i="33" s="1"/>
  <c r="A69" i="33"/>
  <c r="C68" i="14" a="1"/>
  <c r="H40" i="72" a="1"/>
  <c r="B69" i="33" a="1"/>
  <c r="H63" i="73" a="1"/>
  <c r="H62" i="68" a="1"/>
  <c r="H64" i="71" a="1"/>
  <c r="K68" i="14" a="1"/>
  <c r="B68" i="14" a="1"/>
  <c r="C69" i="33" a="1"/>
  <c r="D69" i="33" a="1"/>
  <c r="H62" i="70" a="1"/>
  <c r="N62" i="68" a="1"/>
  <c r="L33" i="73" l="1"/>
  <c r="L36" i="69"/>
  <c r="H63" i="73"/>
  <c r="I63" i="73" s="1"/>
  <c r="F63" i="73" s="1"/>
  <c r="G64" i="73" s="1"/>
  <c r="M33" i="72"/>
  <c r="N62" i="68"/>
  <c r="O62" i="68" s="1"/>
  <c r="L62" i="68" s="1"/>
  <c r="M63" i="68" s="1"/>
  <c r="H62" i="68"/>
  <c r="I62" i="68" s="1"/>
  <c r="F62" i="68" s="1"/>
  <c r="G63" i="68" s="1"/>
  <c r="H62" i="70"/>
  <c r="I62" i="70" s="1"/>
  <c r="F62" i="70" s="1"/>
  <c r="G63" i="70" s="1"/>
  <c r="H64" i="71"/>
  <c r="I64" i="71" s="1"/>
  <c r="F64" i="71" s="1"/>
  <c r="G65" i="71" s="1"/>
  <c r="H40" i="72"/>
  <c r="I40" i="72" s="1"/>
  <c r="F40" i="72" s="1"/>
  <c r="K68" i="14"/>
  <c r="B69" i="33"/>
  <c r="C69" i="33"/>
  <c r="D69" i="33"/>
  <c r="C68" i="14"/>
  <c r="B68" i="14"/>
  <c r="I34" i="69"/>
  <c r="F34" i="69" s="1"/>
  <c r="A69" i="14"/>
  <c r="E68" i="14" a="1"/>
  <c r="E68" i="14" s="1"/>
  <c r="E69" i="33" a="1"/>
  <c r="E69" i="33" s="1"/>
  <c r="A70" i="33"/>
  <c r="H64" i="73" a="1"/>
  <c r="C69" i="14" a="1"/>
  <c r="B70" i="33" a="1"/>
  <c r="N63" i="68" a="1"/>
  <c r="H63" i="70" a="1"/>
  <c r="U138" i="72" a="1"/>
  <c r="N33" i="72" a="1"/>
  <c r="M33" i="73" a="1"/>
  <c r="U38" i="14" a="1"/>
  <c r="D70" i="33" a="1"/>
  <c r="B69" i="14" a="1"/>
  <c r="M36" i="69" a="1"/>
  <c r="C70" i="33" a="1"/>
  <c r="K69" i="14" a="1"/>
  <c r="H63" i="68" a="1"/>
  <c r="H65" i="71" a="1"/>
  <c r="M33" i="73" l="1"/>
  <c r="M36" i="69"/>
  <c r="N36" i="69" s="1"/>
  <c r="H64" i="73"/>
  <c r="I64" i="73" s="1"/>
  <c r="F64" i="73" s="1"/>
  <c r="G65" i="73" s="1"/>
  <c r="U138" i="72"/>
  <c r="V138" i="72" s="1"/>
  <c r="N33" i="72"/>
  <c r="H65" i="71"/>
  <c r="I65" i="71" s="1"/>
  <c r="F65" i="71" s="1"/>
  <c r="G66" i="71" s="1"/>
  <c r="H63" i="70"/>
  <c r="I63" i="70" s="1"/>
  <c r="F63" i="70" s="1"/>
  <c r="G64" i="70" s="1"/>
  <c r="H63" i="68"/>
  <c r="I63" i="68" s="1"/>
  <c r="F63" i="68" s="1"/>
  <c r="G64" i="68" s="1"/>
  <c r="N63" i="68"/>
  <c r="O63" i="68" s="1"/>
  <c r="L63" i="68" s="1"/>
  <c r="M64" i="68" s="1"/>
  <c r="G41" i="72"/>
  <c r="K69" i="14"/>
  <c r="B69" i="14"/>
  <c r="C69" i="14"/>
  <c r="D70" i="33"/>
  <c r="B70" i="33"/>
  <c r="C70" i="33"/>
  <c r="U38" i="14"/>
  <c r="V38" i="14" s="1"/>
  <c r="S38" i="14" s="1"/>
  <c r="T39" i="14" s="1"/>
  <c r="G35" i="69"/>
  <c r="A70" i="14"/>
  <c r="E69" i="14" a="1"/>
  <c r="E69" i="14" s="1"/>
  <c r="E70" i="33" a="1"/>
  <c r="E70" i="33" s="1"/>
  <c r="A71" i="33"/>
  <c r="H41" i="72" a="1"/>
  <c r="H64" i="68" a="1"/>
  <c r="N64" i="68" a="1"/>
  <c r="H66" i="71" a="1"/>
  <c r="C71" i="33" a="1"/>
  <c r="H65" i="73" a="1"/>
  <c r="C70" i="14" a="1"/>
  <c r="K70" i="14" a="1"/>
  <c r="B71" i="33" a="1"/>
  <c r="D71" i="33" a="1"/>
  <c r="B70" i="14" a="1"/>
  <c r="H35" i="69" a="1"/>
  <c r="H64" i="70" a="1"/>
  <c r="N33" i="73" l="1"/>
  <c r="K33" i="73" s="1"/>
  <c r="K36" i="69"/>
  <c r="H65" i="73"/>
  <c r="I65" i="73" s="1"/>
  <c r="F65" i="73" s="1"/>
  <c r="G66" i="73" s="1"/>
  <c r="O33" i="72"/>
  <c r="L33" i="72" s="1"/>
  <c r="H41" i="72"/>
  <c r="I41" i="72" s="1"/>
  <c r="F41" i="72" s="1"/>
  <c r="N64" i="68"/>
  <c r="O64" i="68" s="1"/>
  <c r="L64" i="68" s="1"/>
  <c r="M65" i="68" s="1"/>
  <c r="H64" i="68"/>
  <c r="I64" i="68" s="1"/>
  <c r="F64" i="68" s="1"/>
  <c r="G65" i="68" s="1"/>
  <c r="H64" i="70"/>
  <c r="I64" i="70" s="1"/>
  <c r="F64" i="70" s="1"/>
  <c r="G65" i="70" s="1"/>
  <c r="H66" i="71"/>
  <c r="I66" i="71" s="1"/>
  <c r="F66" i="71" s="1"/>
  <c r="G67" i="71" s="1"/>
  <c r="K70" i="14"/>
  <c r="C70" i="14"/>
  <c r="B70" i="14"/>
  <c r="C71" i="33"/>
  <c r="B71" i="33"/>
  <c r="D71" i="33"/>
  <c r="H35" i="69"/>
  <c r="S138" i="72"/>
  <c r="T139" i="72" s="1"/>
  <c r="A71" i="14"/>
  <c r="E70" i="14" a="1"/>
  <c r="E70" i="14" s="1"/>
  <c r="E71" i="33" a="1"/>
  <c r="E71" i="33" s="1"/>
  <c r="A72" i="33"/>
  <c r="U39" i="14" a="1"/>
  <c r="C71" i="14" a="1"/>
  <c r="D72" i="33" a="1"/>
  <c r="B72" i="33" a="1"/>
  <c r="B71" i="14" a="1"/>
  <c r="K71" i="14" a="1"/>
  <c r="H66" i="73" a="1"/>
  <c r="H67" i="71" a="1"/>
  <c r="H65" i="68" a="1"/>
  <c r="C72" i="33" a="1"/>
  <c r="N65" i="68" a="1"/>
  <c r="H65" i="70" a="1"/>
  <c r="L34" i="73" l="1"/>
  <c r="L37" i="69"/>
  <c r="H66" i="73"/>
  <c r="I66" i="73" s="1"/>
  <c r="F66" i="73" s="1"/>
  <c r="G67" i="73" s="1"/>
  <c r="M34" i="72"/>
  <c r="H67" i="71"/>
  <c r="I67" i="71" s="1"/>
  <c r="F67" i="71" s="1"/>
  <c r="G68" i="71" s="1"/>
  <c r="H65" i="70"/>
  <c r="I65" i="70" s="1"/>
  <c r="F65" i="70" s="1"/>
  <c r="G66" i="70" s="1"/>
  <c r="H65" i="68"/>
  <c r="I65" i="68" s="1"/>
  <c r="F65" i="68" s="1"/>
  <c r="G66" i="68" s="1"/>
  <c r="N65" i="68"/>
  <c r="O65" i="68" s="1"/>
  <c r="L65" i="68" s="1"/>
  <c r="M66" i="68" s="1"/>
  <c r="G42" i="72"/>
  <c r="K71" i="14"/>
  <c r="B71" i="14"/>
  <c r="C71" i="14"/>
  <c r="B72" i="33"/>
  <c r="D72" i="33"/>
  <c r="C72" i="33"/>
  <c r="U39" i="14"/>
  <c r="V39" i="14" s="1"/>
  <c r="S39" i="14" s="1"/>
  <c r="T40" i="14" s="1"/>
  <c r="I35" i="69"/>
  <c r="F35" i="69" s="1"/>
  <c r="A72" i="14"/>
  <c r="E71" i="14" a="1"/>
  <c r="E71" i="14" s="1"/>
  <c r="E72" i="33" a="1"/>
  <c r="E72" i="33" s="1"/>
  <c r="A73" i="33"/>
  <c r="C72" i="14" a="1"/>
  <c r="H66" i="68" a="1"/>
  <c r="D73" i="33" a="1"/>
  <c r="B72" i="14" a="1"/>
  <c r="K72" i="14" a="1"/>
  <c r="U139" i="72" a="1"/>
  <c r="H68" i="71" a="1"/>
  <c r="M34" i="73" a="1"/>
  <c r="H67" i="73" a="1"/>
  <c r="N34" i="72" a="1"/>
  <c r="C73" i="33" a="1"/>
  <c r="H42" i="72" a="1"/>
  <c r="M37" i="69" a="1"/>
  <c r="B73" i="33" a="1"/>
  <c r="H66" i="70" a="1"/>
  <c r="N66" i="68" a="1"/>
  <c r="M34" i="73" l="1"/>
  <c r="M37" i="69"/>
  <c r="N37" i="69" s="1"/>
  <c r="H67" i="73"/>
  <c r="I67" i="73" s="1"/>
  <c r="F67" i="73" s="1"/>
  <c r="G68" i="73" s="1"/>
  <c r="U139" i="72"/>
  <c r="V139" i="72" s="1"/>
  <c r="N34" i="72"/>
  <c r="N66" i="68"/>
  <c r="O66" i="68" s="1"/>
  <c r="L66" i="68" s="1"/>
  <c r="M67" i="68" s="1"/>
  <c r="H42" i="72"/>
  <c r="I42" i="72" s="1"/>
  <c r="F42" i="72" s="1"/>
  <c r="H68" i="71"/>
  <c r="I68" i="71" s="1"/>
  <c r="F68" i="71" s="1"/>
  <c r="G69" i="71" s="1"/>
  <c r="H66" i="68"/>
  <c r="I66" i="68" s="1"/>
  <c r="F66" i="68" s="1"/>
  <c r="G67" i="68" s="1"/>
  <c r="H66" i="70"/>
  <c r="I66" i="70" s="1"/>
  <c r="F66" i="70" s="1"/>
  <c r="G67" i="70" s="1"/>
  <c r="K72" i="14"/>
  <c r="C72" i="14"/>
  <c r="B72" i="14"/>
  <c r="D73" i="33"/>
  <c r="B73" i="33"/>
  <c r="C73" i="33"/>
  <c r="G36" i="69"/>
  <c r="A73" i="14"/>
  <c r="E72" i="14" a="1"/>
  <c r="E72" i="14" s="1"/>
  <c r="E73" i="33" a="1"/>
  <c r="E73" i="33" s="1"/>
  <c r="A74" i="33"/>
  <c r="B74" i="33" a="1"/>
  <c r="H67" i="70" a="1"/>
  <c r="U40" i="14" a="1"/>
  <c r="H67" i="68" a="1"/>
  <c r="C73" i="14" a="1"/>
  <c r="C74" i="33" a="1"/>
  <c r="H68" i="73" a="1"/>
  <c r="B73" i="14" a="1"/>
  <c r="K73" i="14" a="1"/>
  <c r="D74" i="33" a="1"/>
  <c r="H36" i="69" a="1"/>
  <c r="N67" i="68" a="1"/>
  <c r="H69" i="71" a="1"/>
  <c r="N34" i="73" l="1"/>
  <c r="K34" i="73" s="1"/>
  <c r="K37" i="69"/>
  <c r="H68" i="73"/>
  <c r="I68" i="73" s="1"/>
  <c r="F68" i="73" s="1"/>
  <c r="G69" i="73" s="1"/>
  <c r="O34" i="72"/>
  <c r="L34" i="72" s="1"/>
  <c r="N67" i="68"/>
  <c r="O67" i="68" s="1"/>
  <c r="L67" i="68" s="1"/>
  <c r="M68" i="68" s="1"/>
  <c r="H67" i="70"/>
  <c r="I67" i="70" s="1"/>
  <c r="F67" i="70" s="1"/>
  <c r="G68" i="70" s="1"/>
  <c r="H67" i="68"/>
  <c r="I67" i="68" s="1"/>
  <c r="F67" i="68" s="1"/>
  <c r="G68" i="68" s="1"/>
  <c r="H69" i="71"/>
  <c r="I69" i="71" s="1"/>
  <c r="F69" i="71" s="1"/>
  <c r="G70" i="71" s="1"/>
  <c r="G43" i="72"/>
  <c r="K73" i="14"/>
  <c r="B73" i="14"/>
  <c r="C73" i="14"/>
  <c r="C74" i="33"/>
  <c r="D74" i="33"/>
  <c r="B74" i="33"/>
  <c r="H36" i="69"/>
  <c r="U40" i="14"/>
  <c r="V40" i="14" s="1"/>
  <c r="S40" i="14" s="1"/>
  <c r="T41" i="14" s="1"/>
  <c r="S139" i="72"/>
  <c r="T140" i="72" s="1"/>
  <c r="A74" i="14"/>
  <c r="E73" i="14" a="1"/>
  <c r="E73" i="14" s="1"/>
  <c r="E74" i="33" a="1"/>
  <c r="E74" i="33" s="1"/>
  <c r="A75" i="33"/>
  <c r="B75" i="33" a="1"/>
  <c r="H68" i="70" a="1"/>
  <c r="D75" i="33" a="1"/>
  <c r="H43" i="72" a="1"/>
  <c r="C75" i="33" a="1"/>
  <c r="C74" i="14" a="1"/>
  <c r="H69" i="73" a="1"/>
  <c r="N68" i="68" a="1"/>
  <c r="K74" i="14" a="1"/>
  <c r="B74" i="14" a="1"/>
  <c r="H68" i="68" a="1"/>
  <c r="H70" i="71" a="1"/>
  <c r="L35" i="73" l="1"/>
  <c r="L38" i="69"/>
  <c r="H69" i="73"/>
  <c r="I69" i="73" s="1"/>
  <c r="F69" i="73" s="1"/>
  <c r="G70" i="73" s="1"/>
  <c r="M35" i="72"/>
  <c r="N68" i="68"/>
  <c r="O68" i="68" s="1"/>
  <c r="L68" i="68" s="1"/>
  <c r="M69" i="68" s="1"/>
  <c r="H43" i="72"/>
  <c r="I43" i="72" s="1"/>
  <c r="F43" i="72" s="1"/>
  <c r="H70" i="71"/>
  <c r="I70" i="71" s="1"/>
  <c r="F70" i="71" s="1"/>
  <c r="G71" i="71" s="1"/>
  <c r="H68" i="68"/>
  <c r="I68" i="68" s="1"/>
  <c r="F68" i="68" s="1"/>
  <c r="G69" i="68" s="1"/>
  <c r="H68" i="70"/>
  <c r="I68" i="70" s="1"/>
  <c r="F68" i="70" s="1"/>
  <c r="G69" i="70" s="1"/>
  <c r="K74" i="14"/>
  <c r="B75" i="33"/>
  <c r="D75" i="33"/>
  <c r="C75" i="33"/>
  <c r="B74" i="14"/>
  <c r="C74" i="14"/>
  <c r="I36" i="69"/>
  <c r="F36" i="69" s="1"/>
  <c r="A75" i="14"/>
  <c r="E74" i="14" a="1"/>
  <c r="E74" i="14" s="1"/>
  <c r="E75" i="33" a="1"/>
  <c r="E75" i="33" s="1"/>
  <c r="A76" i="33"/>
  <c r="K75" i="14" a="1"/>
  <c r="B76" i="33" a="1"/>
  <c r="H71" i="71" a="1"/>
  <c r="M38" i="69" a="1"/>
  <c r="D76" i="33" a="1"/>
  <c r="H69" i="70" a="1"/>
  <c r="C75" i="14" a="1"/>
  <c r="U140" i="72" a="1"/>
  <c r="N35" i="72" a="1"/>
  <c r="C76" i="33" a="1"/>
  <c r="B75" i="14" a="1"/>
  <c r="U41" i="14" a="1"/>
  <c r="N69" i="68" a="1"/>
  <c r="H70" i="73" a="1"/>
  <c r="M35" i="73" a="1"/>
  <c r="H69" i="68" a="1"/>
  <c r="M35" i="73" l="1"/>
  <c r="M38" i="69"/>
  <c r="N38" i="69" s="1"/>
  <c r="H70" i="73"/>
  <c r="I70" i="73" s="1"/>
  <c r="F70" i="73" s="1"/>
  <c r="G71" i="73" s="1"/>
  <c r="U140" i="72"/>
  <c r="V140" i="72" s="1"/>
  <c r="N35" i="72"/>
  <c r="H69" i="68"/>
  <c r="I69" i="68" s="1"/>
  <c r="F69" i="68" s="1"/>
  <c r="G70" i="68" s="1"/>
  <c r="H69" i="70"/>
  <c r="I69" i="70" s="1"/>
  <c r="F69" i="70" s="1"/>
  <c r="G70" i="70" s="1"/>
  <c r="H71" i="71"/>
  <c r="I71" i="71" s="1"/>
  <c r="F71" i="71" s="1"/>
  <c r="G72" i="71" s="1"/>
  <c r="N69" i="68"/>
  <c r="O69" i="68" s="1"/>
  <c r="L69" i="68" s="1"/>
  <c r="M70" i="68" s="1"/>
  <c r="G44" i="72"/>
  <c r="K75" i="14"/>
  <c r="B75" i="14"/>
  <c r="C75" i="14"/>
  <c r="C76" i="33"/>
  <c r="D76" i="33"/>
  <c r="B76" i="33"/>
  <c r="U41" i="14"/>
  <c r="V41" i="14" s="1"/>
  <c r="S41" i="14" s="1"/>
  <c r="T42" i="14" s="1"/>
  <c r="G37" i="69"/>
  <c r="A76" i="14"/>
  <c r="E75" i="14" a="1"/>
  <c r="E75" i="14" s="1"/>
  <c r="E76" i="33" a="1"/>
  <c r="E76" i="33" s="1"/>
  <c r="A77" i="33"/>
  <c r="B76" i="14" a="1"/>
  <c r="H70" i="70" a="1"/>
  <c r="C76" i="14" a="1"/>
  <c r="H44" i="72" a="1"/>
  <c r="D77" i="33" a="1"/>
  <c r="H37" i="69" a="1"/>
  <c r="K76" i="14" a="1"/>
  <c r="C77" i="33" a="1"/>
  <c r="H71" i="73" a="1"/>
  <c r="B77" i="33" a="1"/>
  <c r="N70" i="68" a="1"/>
  <c r="H70" i="68" a="1"/>
  <c r="H72" i="71" a="1"/>
  <c r="N35" i="73" l="1"/>
  <c r="K35" i="73" s="1"/>
  <c r="K38" i="69"/>
  <c r="H71" i="73"/>
  <c r="I71" i="73" s="1"/>
  <c r="F71" i="73" s="1"/>
  <c r="G72" i="73" s="1"/>
  <c r="O35" i="72"/>
  <c r="L35" i="72" s="1"/>
  <c r="H70" i="68"/>
  <c r="I70" i="68" s="1"/>
  <c r="F70" i="68" s="1"/>
  <c r="G71" i="68" s="1"/>
  <c r="H44" i="72"/>
  <c r="I44" i="72" s="1"/>
  <c r="F44" i="72" s="1"/>
  <c r="H70" i="70"/>
  <c r="I70" i="70" s="1"/>
  <c r="F70" i="70" s="1"/>
  <c r="G71" i="70" s="1"/>
  <c r="N70" i="68"/>
  <c r="O70" i="68" s="1"/>
  <c r="L70" i="68" s="1"/>
  <c r="M71" i="68" s="1"/>
  <c r="H72" i="71"/>
  <c r="I72" i="71" s="1"/>
  <c r="F72" i="71" s="1"/>
  <c r="G73" i="71" s="1"/>
  <c r="K76" i="14"/>
  <c r="B76" i="14"/>
  <c r="C76" i="14"/>
  <c r="C77" i="33"/>
  <c r="D77" i="33"/>
  <c r="B77" i="33"/>
  <c r="H37" i="69"/>
  <c r="S140" i="72"/>
  <c r="T141" i="72" s="1"/>
  <c r="A77" i="14"/>
  <c r="E76" i="14" a="1"/>
  <c r="E76" i="14" s="1"/>
  <c r="E77" i="33" a="1"/>
  <c r="E77" i="33" s="1"/>
  <c r="A78" i="33"/>
  <c r="K77" i="14" a="1"/>
  <c r="C78" i="33" a="1"/>
  <c r="U42" i="14" a="1"/>
  <c r="B78" i="33" a="1"/>
  <c r="H71" i="68" a="1"/>
  <c r="B77" i="14" a="1"/>
  <c r="H71" i="70" a="1"/>
  <c r="C77" i="14" a="1"/>
  <c r="N71" i="68" a="1"/>
  <c r="H73" i="71" a="1"/>
  <c r="D78" i="33" a="1"/>
  <c r="H72" i="73" a="1"/>
  <c r="L36" i="73" l="1"/>
  <c r="L39" i="69"/>
  <c r="H72" i="73"/>
  <c r="I72" i="73" s="1"/>
  <c r="F72" i="73" s="1"/>
  <c r="G73" i="73" s="1"/>
  <c r="M36" i="72"/>
  <c r="H71" i="68"/>
  <c r="I71" i="68" s="1"/>
  <c r="F71" i="68" s="1"/>
  <c r="G72" i="68" s="1"/>
  <c r="H73" i="71"/>
  <c r="I73" i="71" s="1"/>
  <c r="F73" i="71" s="1"/>
  <c r="G74" i="71" s="1"/>
  <c r="N71" i="68"/>
  <c r="O71" i="68" s="1"/>
  <c r="L71" i="68" s="1"/>
  <c r="M72" i="68" s="1"/>
  <c r="H71" i="70"/>
  <c r="I71" i="70" s="1"/>
  <c r="F71" i="70" s="1"/>
  <c r="G72" i="70" s="1"/>
  <c r="G45" i="72"/>
  <c r="K77" i="14"/>
  <c r="C78" i="33"/>
  <c r="D78" i="33"/>
  <c r="B78" i="33"/>
  <c r="C77" i="14"/>
  <c r="B77" i="14"/>
  <c r="U42" i="14"/>
  <c r="V42" i="14" s="1"/>
  <c r="S42" i="14" s="1"/>
  <c r="T43" i="14" s="1"/>
  <c r="I37" i="69"/>
  <c r="F37" i="69" s="1"/>
  <c r="A78" i="14"/>
  <c r="E77" i="14" a="1"/>
  <c r="E77" i="14" s="1"/>
  <c r="E78" i="33" a="1"/>
  <c r="E78" i="33" s="1"/>
  <c r="A79" i="33"/>
  <c r="K78" i="14" a="1"/>
  <c r="D79" i="33" a="1"/>
  <c r="H74" i="71" a="1"/>
  <c r="U141" i="72" a="1"/>
  <c r="C79" i="33" a="1"/>
  <c r="M39" i="69" a="1"/>
  <c r="B79" i="33" a="1"/>
  <c r="N72" i="68" a="1"/>
  <c r="N36" i="72" a="1"/>
  <c r="H73" i="73" a="1"/>
  <c r="H72" i="70" a="1"/>
  <c r="C78" i="14" a="1"/>
  <c r="B78" i="14" a="1"/>
  <c r="H72" i="68" a="1"/>
  <c r="M36" i="73" a="1"/>
  <c r="H45" i="72" a="1"/>
  <c r="M36" i="73" l="1"/>
  <c r="M39" i="69"/>
  <c r="N39" i="69" s="1"/>
  <c r="H73" i="73"/>
  <c r="I73" i="73" s="1"/>
  <c r="F73" i="73" s="1"/>
  <c r="G74" i="73" s="1"/>
  <c r="U141" i="72"/>
  <c r="V141" i="72" s="1"/>
  <c r="N36" i="72"/>
  <c r="H72" i="68"/>
  <c r="I72" i="68" s="1"/>
  <c r="F72" i="68" s="1"/>
  <c r="G73" i="68" s="1"/>
  <c r="H72" i="70"/>
  <c r="I72" i="70" s="1"/>
  <c r="F72" i="70" s="1"/>
  <c r="G73" i="70" s="1"/>
  <c r="N72" i="68"/>
  <c r="O72" i="68" s="1"/>
  <c r="L72" i="68" s="1"/>
  <c r="M73" i="68" s="1"/>
  <c r="H45" i="72"/>
  <c r="I45" i="72" s="1"/>
  <c r="F45" i="72" s="1"/>
  <c r="H74" i="71"/>
  <c r="I74" i="71" s="1"/>
  <c r="F74" i="71" s="1"/>
  <c r="G75" i="71" s="1"/>
  <c r="K78" i="14"/>
  <c r="B78" i="14"/>
  <c r="C78" i="14"/>
  <c r="D79" i="33"/>
  <c r="C79" i="33"/>
  <c r="B79" i="33"/>
  <c r="G38" i="69"/>
  <c r="A79" i="14"/>
  <c r="E78" i="14" a="1"/>
  <c r="E78" i="14" s="1"/>
  <c r="E79" i="33" a="1"/>
  <c r="E79" i="33" s="1"/>
  <c r="A80" i="33"/>
  <c r="K79" i="14" a="1"/>
  <c r="H38" i="69" a="1"/>
  <c r="D80" i="33" a="1"/>
  <c r="C80" i="33" a="1"/>
  <c r="N73" i="68" a="1"/>
  <c r="H73" i="70" a="1"/>
  <c r="C79" i="14" a="1"/>
  <c r="B79" i="14" a="1"/>
  <c r="B80" i="33" a="1"/>
  <c r="H73" i="68" a="1"/>
  <c r="U43" i="14" a="1"/>
  <c r="H74" i="73" a="1"/>
  <c r="H75" i="71" a="1"/>
  <c r="N36" i="73" l="1"/>
  <c r="K36" i="73" s="1"/>
  <c r="K39" i="69"/>
  <c r="H74" i="73"/>
  <c r="I74" i="73" s="1"/>
  <c r="F74" i="73" s="1"/>
  <c r="G75" i="73" s="1"/>
  <c r="O36" i="72"/>
  <c r="L36" i="72" s="1"/>
  <c r="H75" i="71"/>
  <c r="I75" i="71" s="1"/>
  <c r="F75" i="71" s="1"/>
  <c r="G76" i="71" s="1"/>
  <c r="N73" i="68"/>
  <c r="O73" i="68" s="1"/>
  <c r="L73" i="68" s="1"/>
  <c r="M74" i="68" s="1"/>
  <c r="H73" i="70"/>
  <c r="I73" i="70" s="1"/>
  <c r="F73" i="70" s="1"/>
  <c r="G74" i="70" s="1"/>
  <c r="H73" i="68"/>
  <c r="I73" i="68" s="1"/>
  <c r="F73" i="68" s="1"/>
  <c r="G74" i="68" s="1"/>
  <c r="G46" i="72"/>
  <c r="K79" i="14"/>
  <c r="C79" i="14"/>
  <c r="B79" i="14"/>
  <c r="C80" i="33"/>
  <c r="D80" i="33"/>
  <c r="B80" i="33"/>
  <c r="H38" i="69"/>
  <c r="U43" i="14"/>
  <c r="V43" i="14" s="1"/>
  <c r="S43" i="14" s="1"/>
  <c r="T44" i="14" s="1"/>
  <c r="S141" i="72"/>
  <c r="T142" i="72" s="1"/>
  <c r="A80" i="14"/>
  <c r="E79" i="14" a="1"/>
  <c r="E79" i="14" s="1"/>
  <c r="E80" i="33" a="1"/>
  <c r="E80" i="33" s="1"/>
  <c r="A81" i="33"/>
  <c r="H74" i="68" a="1"/>
  <c r="H46" i="72" a="1"/>
  <c r="N74" i="68" a="1"/>
  <c r="K80" i="14" a="1"/>
  <c r="B80" i="14" a="1"/>
  <c r="D81" i="33" a="1"/>
  <c r="B81" i="33" a="1"/>
  <c r="C80" i="14" a="1"/>
  <c r="H74" i="70" a="1"/>
  <c r="C81" i="33" a="1"/>
  <c r="H75" i="73" a="1"/>
  <c r="H76" i="71" a="1"/>
  <c r="L37" i="73" l="1"/>
  <c r="L40" i="69"/>
  <c r="H75" i="73"/>
  <c r="I75" i="73" s="1"/>
  <c r="F75" i="73" s="1"/>
  <c r="G76" i="73" s="1"/>
  <c r="M37" i="72"/>
  <c r="H76" i="71"/>
  <c r="I76" i="71" s="1"/>
  <c r="F76" i="71" s="1"/>
  <c r="G77" i="71" s="1"/>
  <c r="H74" i="68"/>
  <c r="I74" i="68" s="1"/>
  <c r="F74" i="68" s="1"/>
  <c r="G75" i="68" s="1"/>
  <c r="H74" i="70"/>
  <c r="I74" i="70" s="1"/>
  <c r="F74" i="70" s="1"/>
  <c r="G75" i="70" s="1"/>
  <c r="H46" i="72"/>
  <c r="I46" i="72" s="1"/>
  <c r="F46" i="72" s="1"/>
  <c r="N74" i="68"/>
  <c r="O74" i="68" s="1"/>
  <c r="L74" i="68" s="1"/>
  <c r="M75" i="68" s="1"/>
  <c r="K80" i="14"/>
  <c r="B80" i="14"/>
  <c r="C80" i="14"/>
  <c r="B81" i="33"/>
  <c r="D81" i="33"/>
  <c r="C81" i="33"/>
  <c r="I38" i="69"/>
  <c r="F38" i="69" s="1"/>
  <c r="A81" i="14"/>
  <c r="E80" i="14" a="1"/>
  <c r="E80" i="14" s="1"/>
  <c r="E81" i="33" a="1"/>
  <c r="E81" i="33" s="1"/>
  <c r="A82" i="33"/>
  <c r="C82" i="33" a="1"/>
  <c r="H75" i="70" a="1"/>
  <c r="H75" i="68" a="1"/>
  <c r="N37" i="72" a="1"/>
  <c r="B81" i="14" a="1"/>
  <c r="U142" i="72" a="1"/>
  <c r="C81" i="14" a="1"/>
  <c r="H76" i="73" a="1"/>
  <c r="B82" i="33" a="1"/>
  <c r="D82" i="33" a="1"/>
  <c r="M40" i="69" a="1"/>
  <c r="U44" i="14" a="1"/>
  <c r="K81" i="14" a="1"/>
  <c r="M37" i="73" a="1"/>
  <c r="N75" i="68" a="1"/>
  <c r="H77" i="71" a="1"/>
  <c r="M37" i="73" l="1"/>
  <c r="M40" i="69"/>
  <c r="N40" i="69" s="1"/>
  <c r="H76" i="73"/>
  <c r="I76" i="73" s="1"/>
  <c r="F76" i="73" s="1"/>
  <c r="G77" i="73" s="1"/>
  <c r="U142" i="72"/>
  <c r="V142" i="72" s="1"/>
  <c r="N37" i="72"/>
  <c r="N75" i="68"/>
  <c r="O75" i="68" s="1"/>
  <c r="L75" i="68" s="1"/>
  <c r="M76" i="68" s="1"/>
  <c r="H77" i="71"/>
  <c r="I77" i="71" s="1"/>
  <c r="F77" i="71" s="1"/>
  <c r="G78" i="71" s="1"/>
  <c r="H75" i="70"/>
  <c r="I75" i="70" s="1"/>
  <c r="F75" i="70" s="1"/>
  <c r="G76" i="70" s="1"/>
  <c r="H75" i="68"/>
  <c r="I75" i="68" s="1"/>
  <c r="F75" i="68" s="1"/>
  <c r="G76" i="68" s="1"/>
  <c r="G47" i="72"/>
  <c r="K81" i="14"/>
  <c r="D82" i="33"/>
  <c r="C82" i="33"/>
  <c r="B82" i="33"/>
  <c r="C81" i="14"/>
  <c r="B81" i="14"/>
  <c r="U44" i="14"/>
  <c r="V44" i="14" s="1"/>
  <c r="S44" i="14" s="1"/>
  <c r="T45" i="14" s="1"/>
  <c r="G39" i="69"/>
  <c r="A82" i="14"/>
  <c r="E81" i="14" a="1"/>
  <c r="E81" i="14" s="1"/>
  <c r="E82" i="33" a="1"/>
  <c r="E82" i="33" s="1"/>
  <c r="A83" i="33"/>
  <c r="C83" i="33" a="1"/>
  <c r="C82" i="14" a="1"/>
  <c r="H76" i="68" a="1"/>
  <c r="K82" i="14" a="1"/>
  <c r="B82" i="14" a="1"/>
  <c r="D83" i="33" a="1"/>
  <c r="N76" i="68" a="1"/>
  <c r="B83" i="33" a="1"/>
  <c r="H47" i="72" a="1"/>
  <c r="H39" i="69" a="1"/>
  <c r="H76" i="70" a="1"/>
  <c r="H77" i="73" a="1"/>
  <c r="H78" i="71" a="1"/>
  <c r="N37" i="73" l="1"/>
  <c r="K37" i="73" s="1"/>
  <c r="K40" i="69"/>
  <c r="H77" i="73"/>
  <c r="I77" i="73" s="1"/>
  <c r="F77" i="73" s="1"/>
  <c r="G78" i="73" s="1"/>
  <c r="O37" i="72"/>
  <c r="L37" i="72" s="1"/>
  <c r="H47" i="72"/>
  <c r="I47" i="72" s="1"/>
  <c r="F47" i="72" s="1"/>
  <c r="H76" i="68"/>
  <c r="I76" i="68" s="1"/>
  <c r="F76" i="68" s="1"/>
  <c r="G77" i="68" s="1"/>
  <c r="H76" i="70"/>
  <c r="I76" i="70" s="1"/>
  <c r="F76" i="70" s="1"/>
  <c r="G77" i="70" s="1"/>
  <c r="H78" i="71"/>
  <c r="I78" i="71" s="1"/>
  <c r="F78" i="71" s="1"/>
  <c r="G79" i="71" s="1"/>
  <c r="N76" i="68"/>
  <c r="O76" i="68" s="1"/>
  <c r="L76" i="68" s="1"/>
  <c r="M77" i="68" s="1"/>
  <c r="K82" i="14"/>
  <c r="D83" i="33"/>
  <c r="C83" i="33"/>
  <c r="B83" i="33"/>
  <c r="B82" i="14"/>
  <c r="C82" i="14"/>
  <c r="H39" i="69"/>
  <c r="S142" i="72"/>
  <c r="T143" i="72" s="1"/>
  <c r="A83" i="14"/>
  <c r="E82" i="14" a="1"/>
  <c r="E82" i="14" s="1"/>
  <c r="E83" i="33" a="1"/>
  <c r="E83" i="33" s="1"/>
  <c r="A84" i="33"/>
  <c r="C84" i="33" a="1"/>
  <c r="B83" i="14" a="1"/>
  <c r="U45" i="14" a="1"/>
  <c r="H79" i="71" a="1"/>
  <c r="D84" i="33" a="1"/>
  <c r="H78" i="73" a="1"/>
  <c r="C83" i="14" a="1"/>
  <c r="H77" i="68" a="1"/>
  <c r="B84" i="33" a="1"/>
  <c r="K83" i="14" a="1"/>
  <c r="N77" i="68" a="1"/>
  <c r="H77" i="70" a="1"/>
  <c r="L38" i="73" l="1"/>
  <c r="L41" i="69"/>
  <c r="H78" i="73"/>
  <c r="I78" i="73" s="1"/>
  <c r="F78" i="73" s="1"/>
  <c r="G79" i="73" s="1"/>
  <c r="M38" i="72"/>
  <c r="H79" i="71"/>
  <c r="I79" i="71" s="1"/>
  <c r="F79" i="71" s="1"/>
  <c r="G80" i="71" s="1"/>
  <c r="N77" i="68"/>
  <c r="O77" i="68" s="1"/>
  <c r="L77" i="68" s="1"/>
  <c r="M78" i="68" s="1"/>
  <c r="H77" i="70"/>
  <c r="I77" i="70" s="1"/>
  <c r="F77" i="70" s="1"/>
  <c r="G78" i="70" s="1"/>
  <c r="H77" i="68"/>
  <c r="I77" i="68" s="1"/>
  <c r="F77" i="68" s="1"/>
  <c r="G78" i="68" s="1"/>
  <c r="G48" i="72"/>
  <c r="K83" i="14"/>
  <c r="B83" i="14"/>
  <c r="C83" i="14"/>
  <c r="D84" i="33"/>
  <c r="C84" i="33"/>
  <c r="B84" i="33"/>
  <c r="U45" i="14"/>
  <c r="V45" i="14" s="1"/>
  <c r="S45" i="14" s="1"/>
  <c r="T46" i="14" s="1"/>
  <c r="I39" i="69"/>
  <c r="F39" i="69" s="1"/>
  <c r="A84" i="14"/>
  <c r="E83" i="14" a="1"/>
  <c r="E83" i="14" s="1"/>
  <c r="E84" i="33" a="1"/>
  <c r="E84" i="33" s="1"/>
  <c r="A85" i="33"/>
  <c r="U143" i="72" a="1"/>
  <c r="H79" i="73" a="1"/>
  <c r="N38" i="72" a="1"/>
  <c r="H48" i="72" a="1"/>
  <c r="B84" i="14" a="1"/>
  <c r="H78" i="70" a="1"/>
  <c r="H80" i="71" a="1"/>
  <c r="M41" i="69" a="1"/>
  <c r="C85" i="33" a="1"/>
  <c r="M38" i="73" a="1"/>
  <c r="D85" i="33" a="1"/>
  <c r="C84" i="14" a="1"/>
  <c r="B85" i="33" a="1"/>
  <c r="K84" i="14" a="1"/>
  <c r="N78" i="68" a="1"/>
  <c r="H78" i="68" a="1"/>
  <c r="M38" i="73" l="1"/>
  <c r="M41" i="69"/>
  <c r="N41" i="69" s="1"/>
  <c r="H79" i="73"/>
  <c r="I79" i="73" s="1"/>
  <c r="F79" i="73" s="1"/>
  <c r="G80" i="73" s="1"/>
  <c r="U143" i="72"/>
  <c r="V143" i="72" s="1"/>
  <c r="N38" i="72"/>
  <c r="H80" i="71"/>
  <c r="I80" i="71" s="1"/>
  <c r="F80" i="71" s="1"/>
  <c r="G81" i="71" s="1"/>
  <c r="N78" i="68"/>
  <c r="O78" i="68" s="1"/>
  <c r="L78" i="68" s="1"/>
  <c r="M79" i="68" s="1"/>
  <c r="H48" i="72"/>
  <c r="I48" i="72" s="1"/>
  <c r="F48" i="72" s="1"/>
  <c r="H78" i="68"/>
  <c r="I78" i="68" s="1"/>
  <c r="F78" i="68" s="1"/>
  <c r="G79" i="68" s="1"/>
  <c r="H78" i="70"/>
  <c r="I78" i="70" s="1"/>
  <c r="F78" i="70" s="1"/>
  <c r="G79" i="70" s="1"/>
  <c r="K84" i="14"/>
  <c r="C84" i="14"/>
  <c r="B84" i="14"/>
  <c r="B85" i="33"/>
  <c r="C85" i="33"/>
  <c r="D85" i="33"/>
  <c r="G40" i="69"/>
  <c r="A85" i="14"/>
  <c r="E84" i="14" a="1"/>
  <c r="E84" i="14" s="1"/>
  <c r="E85" i="33" a="1"/>
  <c r="E85" i="33" s="1"/>
  <c r="A86" i="33"/>
  <c r="H79" i="70" a="1"/>
  <c r="K85" i="14" a="1"/>
  <c r="C85" i="14" a="1"/>
  <c r="U46" i="14" a="1"/>
  <c r="B85" i="14" a="1"/>
  <c r="B86" i="33" a="1"/>
  <c r="D86" i="33" a="1"/>
  <c r="C86" i="33" a="1"/>
  <c r="N79" i="68" a="1"/>
  <c r="H81" i="71" a="1"/>
  <c r="H79" i="68" a="1"/>
  <c r="H40" i="69" a="1"/>
  <c r="H80" i="73" a="1"/>
  <c r="N38" i="73" l="1"/>
  <c r="K38" i="73" s="1"/>
  <c r="K41" i="69"/>
  <c r="H80" i="73"/>
  <c r="I80" i="73" s="1"/>
  <c r="F80" i="73" s="1"/>
  <c r="G81" i="73" s="1"/>
  <c r="O38" i="72"/>
  <c r="L38" i="72" s="1"/>
  <c r="H79" i="68"/>
  <c r="I79" i="68" s="1"/>
  <c r="F79" i="68" s="1"/>
  <c r="G80" i="68" s="1"/>
  <c r="H81" i="71"/>
  <c r="I81" i="71" s="1"/>
  <c r="F81" i="71" s="1"/>
  <c r="G82" i="71" s="1"/>
  <c r="N79" i="68"/>
  <c r="O79" i="68" s="1"/>
  <c r="L79" i="68" s="1"/>
  <c r="M80" i="68" s="1"/>
  <c r="H79" i="70"/>
  <c r="I79" i="70" s="1"/>
  <c r="F79" i="70" s="1"/>
  <c r="G80" i="70" s="1"/>
  <c r="G49" i="72"/>
  <c r="K85" i="14"/>
  <c r="B85" i="14"/>
  <c r="C85" i="14"/>
  <c r="C86" i="33"/>
  <c r="D86" i="33"/>
  <c r="B86" i="33"/>
  <c r="H40" i="69"/>
  <c r="U46" i="14"/>
  <c r="V46" i="14" s="1"/>
  <c r="S46" i="14" s="1"/>
  <c r="T47" i="14" s="1"/>
  <c r="S143" i="72"/>
  <c r="T144" i="72" s="1"/>
  <c r="A86" i="14"/>
  <c r="E85" i="14" a="1"/>
  <c r="E85" i="14" s="1"/>
  <c r="E86" i="33" a="1"/>
  <c r="E86" i="33" s="1"/>
  <c r="A87" i="33"/>
  <c r="D87" i="33" a="1"/>
  <c r="C86" i="14" a="1"/>
  <c r="K86" i="14" a="1"/>
  <c r="C87" i="33" a="1"/>
  <c r="H80" i="70" a="1"/>
  <c r="H82" i="71" a="1"/>
  <c r="B86" i="14" a="1"/>
  <c r="H80" i="68" a="1"/>
  <c r="B87" i="33" a="1"/>
  <c r="H49" i="72" a="1"/>
  <c r="H81" i="73" a="1"/>
  <c r="N80" i="68" a="1"/>
  <c r="L39" i="73" l="1"/>
  <c r="L42" i="69"/>
  <c r="H81" i="73"/>
  <c r="I81" i="73" s="1"/>
  <c r="F81" i="73" s="1"/>
  <c r="G82" i="73" s="1"/>
  <c r="M39" i="72"/>
  <c r="H49" i="72"/>
  <c r="I49" i="72" s="1"/>
  <c r="F49" i="72" s="1"/>
  <c r="H80" i="68"/>
  <c r="I80" i="68" s="1"/>
  <c r="F80" i="68" s="1"/>
  <c r="G81" i="68" s="1"/>
  <c r="H80" i="70"/>
  <c r="I80" i="70" s="1"/>
  <c r="F80" i="70" s="1"/>
  <c r="G81" i="70" s="1"/>
  <c r="N80" i="68"/>
  <c r="O80" i="68" s="1"/>
  <c r="L80" i="68" s="1"/>
  <c r="M81" i="68" s="1"/>
  <c r="H82" i="71"/>
  <c r="I82" i="71" s="1"/>
  <c r="F82" i="71" s="1"/>
  <c r="G83" i="71" s="1"/>
  <c r="K86" i="14"/>
  <c r="B86" i="14"/>
  <c r="C86" i="14"/>
  <c r="B87" i="33"/>
  <c r="C87" i="33"/>
  <c r="D87" i="33"/>
  <c r="I40" i="69"/>
  <c r="F40" i="69" s="1"/>
  <c r="A87" i="14"/>
  <c r="E86" i="14" a="1"/>
  <c r="E86" i="14" s="1"/>
  <c r="E87" i="33" a="1"/>
  <c r="E87" i="33" s="1"/>
  <c r="A88" i="33"/>
  <c r="M39" i="73" a="1"/>
  <c r="D88" i="33" a="1"/>
  <c r="K87" i="14" a="1"/>
  <c r="H83" i="71" a="1"/>
  <c r="U144" i="72" a="1"/>
  <c r="N81" i="68" a="1"/>
  <c r="H81" i="68" a="1"/>
  <c r="H82" i="73" a="1"/>
  <c r="C87" i="14" a="1"/>
  <c r="C88" i="33" a="1"/>
  <c r="B87" i="14" a="1"/>
  <c r="B88" i="33" a="1"/>
  <c r="U47" i="14" a="1"/>
  <c r="M42" i="69" a="1"/>
  <c r="N39" i="72" a="1"/>
  <c r="H81" i="70" a="1"/>
  <c r="M39" i="73" l="1"/>
  <c r="M42" i="69"/>
  <c r="N42" i="69" s="1"/>
  <c r="H82" i="73"/>
  <c r="I82" i="73" s="1"/>
  <c r="F82" i="73" s="1"/>
  <c r="G83" i="73" s="1"/>
  <c r="U144" i="72"/>
  <c r="V144" i="72" s="1"/>
  <c r="N39" i="72"/>
  <c r="H83" i="71"/>
  <c r="I83" i="71" s="1"/>
  <c r="F83" i="71" s="1"/>
  <c r="G84" i="71" s="1"/>
  <c r="N81" i="68"/>
  <c r="O81" i="68" s="1"/>
  <c r="L81" i="68" s="1"/>
  <c r="M82" i="68" s="1"/>
  <c r="H81" i="70"/>
  <c r="I81" i="70" s="1"/>
  <c r="F81" i="70" s="1"/>
  <c r="G82" i="70" s="1"/>
  <c r="H81" i="68"/>
  <c r="I81" i="68" s="1"/>
  <c r="F81" i="68" s="1"/>
  <c r="G82" i="68" s="1"/>
  <c r="G50" i="72"/>
  <c r="K87" i="14"/>
  <c r="C88" i="33"/>
  <c r="D88" i="33"/>
  <c r="B88" i="33"/>
  <c r="C87" i="14"/>
  <c r="B87" i="14"/>
  <c r="U47" i="14"/>
  <c r="V47" i="14" s="1"/>
  <c r="S47" i="14" s="1"/>
  <c r="T48" i="14" s="1"/>
  <c r="G41" i="69"/>
  <c r="A88" i="14"/>
  <c r="E87" i="14" a="1"/>
  <c r="E87" i="14" s="1"/>
  <c r="E88" i="33" a="1"/>
  <c r="E88" i="33" s="1"/>
  <c r="A89" i="33"/>
  <c r="H82" i="70" a="1"/>
  <c r="H84" i="71" a="1"/>
  <c r="K88" i="14" a="1"/>
  <c r="C88" i="14" a="1"/>
  <c r="D89" i="33" a="1"/>
  <c r="H50" i="72" a="1"/>
  <c r="B89" i="33" a="1"/>
  <c r="N82" i="68" a="1"/>
  <c r="H82" i="68" a="1"/>
  <c r="B88" i="14" a="1"/>
  <c r="C89" i="33" a="1"/>
  <c r="H83" i="73" a="1"/>
  <c r="H41" i="69" a="1"/>
  <c r="N39" i="73" l="1"/>
  <c r="K39" i="73" s="1"/>
  <c r="K42" i="69"/>
  <c r="H83" i="73"/>
  <c r="I83" i="73" s="1"/>
  <c r="F83" i="73" s="1"/>
  <c r="G84" i="73" s="1"/>
  <c r="O39" i="72"/>
  <c r="L39" i="72" s="1"/>
  <c r="H82" i="70"/>
  <c r="I82" i="70" s="1"/>
  <c r="F82" i="70" s="1"/>
  <c r="G83" i="70" s="1"/>
  <c r="H50" i="72"/>
  <c r="I50" i="72" s="1"/>
  <c r="F50" i="72" s="1"/>
  <c r="H84" i="71"/>
  <c r="I84" i="71" s="1"/>
  <c r="F84" i="71" s="1"/>
  <c r="G85" i="71" s="1"/>
  <c r="H82" i="68"/>
  <c r="I82" i="68" s="1"/>
  <c r="F82" i="68" s="1"/>
  <c r="G83" i="68" s="1"/>
  <c r="N82" i="68"/>
  <c r="O82" i="68" s="1"/>
  <c r="L82" i="68" s="1"/>
  <c r="M83" i="68" s="1"/>
  <c r="K88" i="14"/>
  <c r="B89" i="33"/>
  <c r="C89" i="33"/>
  <c r="D89" i="33"/>
  <c r="C88" i="14"/>
  <c r="B88" i="14"/>
  <c r="H41" i="69"/>
  <c r="S144" i="72"/>
  <c r="T145" i="72" s="1"/>
  <c r="A89" i="14"/>
  <c r="E88" i="14" a="1"/>
  <c r="E88" i="14" s="1"/>
  <c r="E89" i="33" a="1"/>
  <c r="E89" i="33" s="1"/>
  <c r="A90" i="33"/>
  <c r="B90" i="33" a="1"/>
  <c r="U48" i="14" a="1"/>
  <c r="H83" i="70" a="1"/>
  <c r="C90" i="33" a="1"/>
  <c r="B89" i="14" a="1"/>
  <c r="K89" i="14" a="1"/>
  <c r="N83" i="68" a="1"/>
  <c r="C89" i="14" a="1"/>
  <c r="H85" i="71" a="1"/>
  <c r="H83" i="68" a="1"/>
  <c r="D90" i="33" a="1"/>
  <c r="H84" i="73" a="1"/>
  <c r="L40" i="73" l="1"/>
  <c r="L43" i="69"/>
  <c r="H84" i="73"/>
  <c r="I84" i="73" s="1"/>
  <c r="F84" i="73" s="1"/>
  <c r="G85" i="73" s="1"/>
  <c r="M40" i="72"/>
  <c r="H83" i="70"/>
  <c r="I83" i="70" s="1"/>
  <c r="F83" i="70" s="1"/>
  <c r="G84" i="70" s="1"/>
  <c r="H83" i="68"/>
  <c r="I83" i="68" s="1"/>
  <c r="F83" i="68" s="1"/>
  <c r="G84" i="68" s="1"/>
  <c r="H85" i="71"/>
  <c r="I85" i="71" s="1"/>
  <c r="F85" i="71" s="1"/>
  <c r="G86" i="71" s="1"/>
  <c r="N83" i="68"/>
  <c r="O83" i="68" s="1"/>
  <c r="L83" i="68" s="1"/>
  <c r="M84" i="68" s="1"/>
  <c r="G51" i="72"/>
  <c r="K89" i="14"/>
  <c r="B90" i="33"/>
  <c r="D90" i="33"/>
  <c r="C90" i="33"/>
  <c r="B89" i="14"/>
  <c r="C89" i="14"/>
  <c r="U48" i="14"/>
  <c r="V48" i="14" s="1"/>
  <c r="S48" i="14" s="1"/>
  <c r="T49" i="14" s="1"/>
  <c r="I41" i="69"/>
  <c r="F41" i="69" s="1"/>
  <c r="A90" i="14"/>
  <c r="E89" i="14" a="1"/>
  <c r="E89" i="14" s="1"/>
  <c r="E90" i="33" a="1"/>
  <c r="E90" i="33" s="1"/>
  <c r="A91" i="33"/>
  <c r="B91" i="33" a="1"/>
  <c r="K90" i="14" a="1"/>
  <c r="C91" i="33" a="1"/>
  <c r="H86" i="71" a="1"/>
  <c r="H51" i="72" a="1"/>
  <c r="H84" i="68" a="1"/>
  <c r="H84" i="70" a="1"/>
  <c r="C90" i="14" a="1"/>
  <c r="H85" i="73" a="1"/>
  <c r="B90" i="14" a="1"/>
  <c r="M40" i="73" a="1"/>
  <c r="U145" i="72" a="1"/>
  <c r="D91" i="33" a="1"/>
  <c r="N40" i="72" a="1"/>
  <c r="M43" i="69" a="1"/>
  <c r="N84" i="68" a="1"/>
  <c r="M40" i="73" l="1"/>
  <c r="M43" i="69"/>
  <c r="N43" i="69" s="1"/>
  <c r="H85" i="73"/>
  <c r="I85" i="73" s="1"/>
  <c r="F85" i="73" s="1"/>
  <c r="G86" i="73" s="1"/>
  <c r="U145" i="72"/>
  <c r="V145" i="72" s="1"/>
  <c r="N40" i="72"/>
  <c r="H84" i="70"/>
  <c r="I84" i="70" s="1"/>
  <c r="F84" i="70" s="1"/>
  <c r="G85" i="70" s="1"/>
  <c r="N84" i="68"/>
  <c r="O84" i="68" s="1"/>
  <c r="L84" i="68" s="1"/>
  <c r="M85" i="68" s="1"/>
  <c r="H86" i="71"/>
  <c r="I86" i="71" s="1"/>
  <c r="F86" i="71" s="1"/>
  <c r="G87" i="71" s="1"/>
  <c r="H51" i="72"/>
  <c r="I51" i="72" s="1"/>
  <c r="F51" i="72" s="1"/>
  <c r="H84" i="68"/>
  <c r="I84" i="68" s="1"/>
  <c r="F84" i="68" s="1"/>
  <c r="G85" i="68" s="1"/>
  <c r="K90" i="14"/>
  <c r="C90" i="14"/>
  <c r="B90" i="14"/>
  <c r="C91" i="33"/>
  <c r="D91" i="33"/>
  <c r="B91" i="33"/>
  <c r="G42" i="69"/>
  <c r="A91" i="14"/>
  <c r="E90" i="14" a="1"/>
  <c r="E90" i="14" s="1"/>
  <c r="E91" i="33" a="1"/>
  <c r="E91" i="33" s="1"/>
  <c r="A92" i="33"/>
  <c r="H87" i="71" a="1"/>
  <c r="U49" i="14" a="1"/>
  <c r="C91" i="14" a="1"/>
  <c r="D92" i="33" a="1"/>
  <c r="C92" i="33" a="1"/>
  <c r="B91" i="14" a="1"/>
  <c r="N85" i="68" a="1"/>
  <c r="K91" i="14" a="1"/>
  <c r="B92" i="33" a="1"/>
  <c r="H85" i="70" a="1"/>
  <c r="H85" i="68" a="1"/>
  <c r="H42" i="69" a="1"/>
  <c r="H86" i="73" a="1"/>
  <c r="N40" i="73" l="1"/>
  <c r="K40" i="73" s="1"/>
  <c r="K43" i="69"/>
  <c r="H86" i="73"/>
  <c r="I86" i="73" s="1"/>
  <c r="F86" i="73" s="1"/>
  <c r="G87" i="73" s="1"/>
  <c r="O40" i="72"/>
  <c r="L40" i="72" s="1"/>
  <c r="H85" i="68"/>
  <c r="I85" i="68" s="1"/>
  <c r="F85" i="68" s="1"/>
  <c r="G86" i="68" s="1"/>
  <c r="H85" i="70"/>
  <c r="I85" i="70" s="1"/>
  <c r="F85" i="70" s="1"/>
  <c r="G86" i="70" s="1"/>
  <c r="H87" i="71"/>
  <c r="I87" i="71" s="1"/>
  <c r="F87" i="71" s="1"/>
  <c r="G88" i="71" s="1"/>
  <c r="N85" i="68"/>
  <c r="O85" i="68" s="1"/>
  <c r="L85" i="68" s="1"/>
  <c r="M86" i="68" s="1"/>
  <c r="G52" i="72"/>
  <c r="K91" i="14"/>
  <c r="C91" i="14"/>
  <c r="B91" i="14"/>
  <c r="C92" i="33"/>
  <c r="B92" i="33"/>
  <c r="D92" i="33"/>
  <c r="H42" i="69"/>
  <c r="U49" i="14"/>
  <c r="V49" i="14" s="1"/>
  <c r="S49" i="14" s="1"/>
  <c r="T50" i="14" s="1"/>
  <c r="S145" i="72"/>
  <c r="T146" i="72" s="1"/>
  <c r="A92" i="14"/>
  <c r="E91" i="14" a="1"/>
  <c r="E91" i="14" s="1"/>
  <c r="E92" i="33" a="1"/>
  <c r="E92" i="33" s="1"/>
  <c r="A93" i="33"/>
  <c r="D93" i="33" a="1"/>
  <c r="H86" i="68" a="1"/>
  <c r="B92" i="14" a="1"/>
  <c r="H86" i="70" a="1"/>
  <c r="C92" i="14" a="1"/>
  <c r="C93" i="33" a="1"/>
  <c r="H52" i="72" a="1"/>
  <c r="B93" i="33" a="1"/>
  <c r="H88" i="71" a="1"/>
  <c r="N86" i="68" a="1"/>
  <c r="H87" i="73" a="1"/>
  <c r="L41" i="73" l="1"/>
  <c r="L44" i="69"/>
  <c r="H87" i="73"/>
  <c r="I87" i="73" s="1"/>
  <c r="F87" i="73" s="1"/>
  <c r="G88" i="73" s="1"/>
  <c r="M41" i="72"/>
  <c r="H88" i="71"/>
  <c r="I88" i="71" s="1"/>
  <c r="F88" i="71" s="1"/>
  <c r="G89" i="71" s="1"/>
  <c r="H52" i="72"/>
  <c r="I52" i="72" s="1"/>
  <c r="F52" i="72" s="1"/>
  <c r="H86" i="70"/>
  <c r="I86" i="70" s="1"/>
  <c r="F86" i="70" s="1"/>
  <c r="G87" i="70" s="1"/>
  <c r="H86" i="68"/>
  <c r="I86" i="68" s="1"/>
  <c r="F86" i="68" s="1"/>
  <c r="G87" i="68" s="1"/>
  <c r="N86" i="68"/>
  <c r="O86" i="68" s="1"/>
  <c r="L86" i="68" s="1"/>
  <c r="M87" i="68" s="1"/>
  <c r="C92" i="14"/>
  <c r="B92" i="14"/>
  <c r="B93" i="33"/>
  <c r="C93" i="33"/>
  <c r="D93" i="33"/>
  <c r="I42" i="69"/>
  <c r="F42" i="69" s="1"/>
  <c r="A93" i="14"/>
  <c r="E92" i="14" a="1"/>
  <c r="E92" i="14" s="1"/>
  <c r="E93" i="33" a="1"/>
  <c r="E93" i="33" s="1"/>
  <c r="A94" i="33"/>
  <c r="B94" i="33" a="1"/>
  <c r="N87" i="68" a="1"/>
  <c r="C93" i="14" a="1"/>
  <c r="M41" i="73" a="1"/>
  <c r="H87" i="70" a="1"/>
  <c r="C94" i="33" a="1"/>
  <c r="D94" i="33" a="1"/>
  <c r="H89" i="71" a="1"/>
  <c r="U146" i="72" a="1"/>
  <c r="B93" i="14" a="1"/>
  <c r="U50" i="14" a="1"/>
  <c r="N41" i="72" a="1"/>
  <c r="M44" i="69" a="1"/>
  <c r="H88" i="73" a="1"/>
  <c r="H87" i="68" a="1"/>
  <c r="M41" i="73" l="1"/>
  <c r="M44" i="69"/>
  <c r="N44" i="69" s="1"/>
  <c r="H88" i="73"/>
  <c r="I88" i="73" s="1"/>
  <c r="F88" i="73" s="1"/>
  <c r="G89" i="73" s="1"/>
  <c r="U146" i="72"/>
  <c r="V146" i="72" s="1"/>
  <c r="N41" i="72"/>
  <c r="H89" i="71"/>
  <c r="I89" i="71" s="1"/>
  <c r="F89" i="71" s="1"/>
  <c r="G90" i="71" s="1"/>
  <c r="N87" i="68"/>
  <c r="O87" i="68" s="1"/>
  <c r="L87" i="68" s="1"/>
  <c r="M88" i="68" s="1"/>
  <c r="H87" i="68"/>
  <c r="I87" i="68" s="1"/>
  <c r="F87" i="68" s="1"/>
  <c r="G88" i="68" s="1"/>
  <c r="H87" i="70"/>
  <c r="I87" i="70" s="1"/>
  <c r="F87" i="70" s="1"/>
  <c r="G88" i="70" s="1"/>
  <c r="G53" i="72"/>
  <c r="C94" i="33"/>
  <c r="D94" i="33"/>
  <c r="B94" i="33"/>
  <c r="B93" i="14"/>
  <c r="C93" i="14"/>
  <c r="U50" i="14"/>
  <c r="V50" i="14" s="1"/>
  <c r="S50" i="14" s="1"/>
  <c r="T51" i="14" s="1"/>
  <c r="G43" i="69"/>
  <c r="A94" i="14"/>
  <c r="E93" i="14" a="1"/>
  <c r="E93" i="14" s="1"/>
  <c r="E94" i="33" a="1"/>
  <c r="E94" i="33" s="1"/>
  <c r="A95" i="33"/>
  <c r="J94" i="14" a="1"/>
  <c r="D95" i="33" a="1"/>
  <c r="B94" i="14" a="1"/>
  <c r="B95" i="33" a="1"/>
  <c r="H88" i="70" a="1"/>
  <c r="K94" i="14" a="1"/>
  <c r="C95" i="33" a="1"/>
  <c r="H90" i="71" a="1"/>
  <c r="N88" i="68" a="1"/>
  <c r="C94" i="14" a="1"/>
  <c r="H88" i="68" a="1"/>
  <c r="H53" i="72" a="1"/>
  <c r="H89" i="73" a="1"/>
  <c r="H43" i="69" a="1"/>
  <c r="N41" i="73" l="1"/>
  <c r="K41" i="73" s="1"/>
  <c r="K44" i="69"/>
  <c r="H89" i="73"/>
  <c r="I89" i="73" s="1"/>
  <c r="F89" i="73" s="1"/>
  <c r="G90" i="73" s="1"/>
  <c r="O41" i="72"/>
  <c r="L41" i="72" s="1"/>
  <c r="H88" i="68"/>
  <c r="I88" i="68" s="1"/>
  <c r="F88" i="68" s="1"/>
  <c r="G89" i="68" s="1"/>
  <c r="H90" i="71"/>
  <c r="I90" i="71" s="1"/>
  <c r="F90" i="71" s="1"/>
  <c r="G91" i="71" s="1"/>
  <c r="H53" i="72"/>
  <c r="I53" i="72" s="1"/>
  <c r="F53" i="72" s="1"/>
  <c r="H88" i="70"/>
  <c r="I88" i="70" s="1"/>
  <c r="F88" i="70" s="1"/>
  <c r="G89" i="70" s="1"/>
  <c r="N88" i="68"/>
  <c r="O88" i="68" s="1"/>
  <c r="L88" i="68" s="1"/>
  <c r="M89" i="68" s="1"/>
  <c r="K94" i="14"/>
  <c r="J94" i="14"/>
  <c r="B94" i="14"/>
  <c r="C94" i="14"/>
  <c r="C95" i="33"/>
  <c r="D95" i="33"/>
  <c r="B95" i="33"/>
  <c r="H43" i="69"/>
  <c r="S146" i="72"/>
  <c r="T147" i="72" s="1"/>
  <c r="A95" i="14"/>
  <c r="J95" i="14" s="1" a="1"/>
  <c r="E94" i="14" a="1"/>
  <c r="E94" i="14" s="1"/>
  <c r="E95" i="33" a="1"/>
  <c r="E95" i="33" s="1"/>
  <c r="A96" i="33"/>
  <c r="H89" i="70" a="1"/>
  <c r="C96" i="33" a="1"/>
  <c r="D96" i="33" a="1"/>
  <c r="H89" i="68" a="1"/>
  <c r="N89" i="68" a="1"/>
  <c r="B96" i="33" a="1"/>
  <c r="B95" i="14" a="1"/>
  <c r="H91" i="71" a="1"/>
  <c r="U51" i="14" a="1"/>
  <c r="C95" i="14" a="1"/>
  <c r="K95" i="14" a="1"/>
  <c r="H90" i="73" a="1"/>
  <c r="L42" i="73" l="1"/>
  <c r="L45" i="69"/>
  <c r="H90" i="73"/>
  <c r="I90" i="73" s="1"/>
  <c r="F90" i="73" s="1"/>
  <c r="G91" i="73" s="1"/>
  <c r="M42" i="72"/>
  <c r="N89" i="68"/>
  <c r="O89" i="68" s="1"/>
  <c r="L89" i="68" s="1"/>
  <c r="M90" i="68" s="1"/>
  <c r="H89" i="68"/>
  <c r="I89" i="68" s="1"/>
  <c r="F89" i="68" s="1"/>
  <c r="G90" i="68" s="1"/>
  <c r="H89" i="70"/>
  <c r="I89" i="70" s="1"/>
  <c r="F89" i="70" s="1"/>
  <c r="G90" i="70" s="1"/>
  <c r="H91" i="71"/>
  <c r="I91" i="71" s="1"/>
  <c r="F91" i="71" s="1"/>
  <c r="G92" i="71" s="1"/>
  <c r="G54" i="72"/>
  <c r="J95" i="14"/>
  <c r="K95" i="14"/>
  <c r="B96" i="33"/>
  <c r="D96" i="33"/>
  <c r="C96" i="33"/>
  <c r="B95" i="14"/>
  <c r="C95" i="14"/>
  <c r="U51" i="14"/>
  <c r="V51" i="14" s="1"/>
  <c r="S51" i="14" s="1"/>
  <c r="T52" i="14" s="1"/>
  <c r="I43" i="69"/>
  <c r="F43" i="69" s="1"/>
  <c r="A96" i="14"/>
  <c r="J96" i="14" s="1" a="1"/>
  <c r="E95" i="14" a="1"/>
  <c r="E95" i="14" s="1"/>
  <c r="E96" i="33" a="1"/>
  <c r="E96" i="33" s="1"/>
  <c r="A97" i="33"/>
  <c r="D97" i="33" a="1"/>
  <c r="N42" i="72" a="1"/>
  <c r="C97" i="33" a="1"/>
  <c r="H92" i="71" a="1"/>
  <c r="B97" i="33" a="1"/>
  <c r="H54" i="72" a="1"/>
  <c r="B96" i="14" a="1"/>
  <c r="N90" i="68" a="1"/>
  <c r="H90" i="70" a="1"/>
  <c r="H90" i="68" a="1"/>
  <c r="U147" i="72" a="1"/>
  <c r="C96" i="14" a="1"/>
  <c r="M42" i="73" a="1"/>
  <c r="M45" i="69" a="1"/>
  <c r="K96" i="14" a="1"/>
  <c r="H91" i="73" a="1"/>
  <c r="M42" i="73" l="1"/>
  <c r="M45" i="69"/>
  <c r="N45" i="69" s="1"/>
  <c r="H91" i="73"/>
  <c r="I91" i="73" s="1"/>
  <c r="F91" i="73" s="1"/>
  <c r="G92" i="73" s="1"/>
  <c r="U147" i="72"/>
  <c r="V147" i="72" s="1"/>
  <c r="N42" i="72"/>
  <c r="H92" i="71"/>
  <c r="I92" i="71" s="1"/>
  <c r="F92" i="71" s="1"/>
  <c r="G93" i="71" s="1"/>
  <c r="H90" i="70"/>
  <c r="I90" i="70" s="1"/>
  <c r="F90" i="70" s="1"/>
  <c r="G91" i="70" s="1"/>
  <c r="H54" i="72"/>
  <c r="I54" i="72" s="1"/>
  <c r="F54" i="72" s="1"/>
  <c r="H90" i="68"/>
  <c r="I90" i="68" s="1"/>
  <c r="F90" i="68" s="1"/>
  <c r="G91" i="68" s="1"/>
  <c r="N90" i="68"/>
  <c r="O90" i="68" s="1"/>
  <c r="L90" i="68" s="1"/>
  <c r="M91" i="68" s="1"/>
  <c r="J96" i="14"/>
  <c r="K96" i="14"/>
  <c r="C97" i="33"/>
  <c r="B97" i="33"/>
  <c r="D97" i="33"/>
  <c r="B96" i="14"/>
  <c r="C96" i="14"/>
  <c r="G44" i="69"/>
  <c r="A97" i="14"/>
  <c r="J97" i="14" s="1" a="1"/>
  <c r="E96" i="14" a="1"/>
  <c r="E96" i="14" s="1"/>
  <c r="E97" i="33" a="1"/>
  <c r="E97" i="33" s="1"/>
  <c r="A98" i="33"/>
  <c r="H92" i="73" a="1"/>
  <c r="K97" i="14" a="1"/>
  <c r="U52" i="14" a="1"/>
  <c r="C97" i="14" a="1"/>
  <c r="B98" i="33" a="1"/>
  <c r="B97" i="14" a="1"/>
  <c r="D98" i="33" a="1"/>
  <c r="N91" i="68" a="1"/>
  <c r="C98" i="33" a="1"/>
  <c r="H93" i="71" a="1"/>
  <c r="H91" i="70" a="1"/>
  <c r="H44" i="69" a="1"/>
  <c r="H91" i="68" a="1"/>
  <c r="N42" i="73" l="1"/>
  <c r="K42" i="73" s="1"/>
  <c r="K45" i="69"/>
  <c r="H92" i="73"/>
  <c r="I92" i="73" s="1"/>
  <c r="F92" i="73" s="1"/>
  <c r="G93" i="73" s="1"/>
  <c r="O42" i="72"/>
  <c r="L42" i="72" s="1"/>
  <c r="H93" i="71"/>
  <c r="I93" i="71" s="1"/>
  <c r="F93" i="71" s="1"/>
  <c r="G94" i="71" s="1"/>
  <c r="N91" i="68"/>
  <c r="O91" i="68" s="1"/>
  <c r="L91" i="68" s="1"/>
  <c r="M92" i="68" s="1"/>
  <c r="H91" i="68"/>
  <c r="I91" i="68" s="1"/>
  <c r="F91" i="68" s="1"/>
  <c r="G92" i="68" s="1"/>
  <c r="H91" i="70"/>
  <c r="I91" i="70" s="1"/>
  <c r="F91" i="70" s="1"/>
  <c r="G92" i="70" s="1"/>
  <c r="G55" i="72"/>
  <c r="K97" i="14"/>
  <c r="J97" i="14"/>
  <c r="D98" i="33"/>
  <c r="C98" i="33"/>
  <c r="B98" i="33"/>
  <c r="B97" i="14"/>
  <c r="C97" i="14"/>
  <c r="H44" i="69"/>
  <c r="U52" i="14"/>
  <c r="V52" i="14" s="1"/>
  <c r="S52" i="14" s="1"/>
  <c r="T53" i="14" s="1"/>
  <c r="S147" i="72"/>
  <c r="T148" i="72" s="1"/>
  <c r="A98" i="14"/>
  <c r="J98" i="14" s="1" a="1"/>
  <c r="E97" i="14" a="1"/>
  <c r="E97" i="14" s="1"/>
  <c r="E98" i="33" a="1"/>
  <c r="E98" i="33" s="1"/>
  <c r="A99" i="33"/>
  <c r="B99" i="33" a="1"/>
  <c r="H94" i="71" a="1"/>
  <c r="C98" i="14" a="1"/>
  <c r="B98" i="14" a="1"/>
  <c r="H92" i="70" a="1"/>
  <c r="C99" i="33" a="1"/>
  <c r="H55" i="72" a="1"/>
  <c r="H92" i="68" a="1"/>
  <c r="K98" i="14" a="1"/>
  <c r="D99" i="33" a="1"/>
  <c r="H93" i="73" a="1"/>
  <c r="N92" i="68" a="1"/>
  <c r="L43" i="73" l="1"/>
  <c r="L46" i="69"/>
  <c r="H93" i="73"/>
  <c r="I93" i="73" s="1"/>
  <c r="F93" i="73" s="1"/>
  <c r="G94" i="73" s="1"/>
  <c r="M43" i="72"/>
  <c r="H92" i="70"/>
  <c r="I92" i="70" s="1"/>
  <c r="F92" i="70" s="1"/>
  <c r="G93" i="70" s="1"/>
  <c r="H55" i="72"/>
  <c r="I55" i="72" s="1"/>
  <c r="F55" i="72" s="1"/>
  <c r="H92" i="68"/>
  <c r="I92" i="68" s="1"/>
  <c r="F92" i="68" s="1"/>
  <c r="G93" i="68" s="1"/>
  <c r="N92" i="68"/>
  <c r="O92" i="68" s="1"/>
  <c r="L92" i="68" s="1"/>
  <c r="M93" i="68" s="1"/>
  <c r="H94" i="71"/>
  <c r="I94" i="71" s="1"/>
  <c r="F94" i="71" s="1"/>
  <c r="G95" i="71" s="1"/>
  <c r="K98" i="14"/>
  <c r="J98" i="14"/>
  <c r="D99" i="33"/>
  <c r="B99" i="33"/>
  <c r="C99" i="33"/>
  <c r="C98" i="14"/>
  <c r="B98" i="14"/>
  <c r="I44" i="69"/>
  <c r="F44" i="69" s="1"/>
  <c r="A99" i="14"/>
  <c r="J99" i="14" s="1" a="1"/>
  <c r="E98" i="14" a="1"/>
  <c r="E98" i="14" s="1"/>
  <c r="E99" i="33" a="1"/>
  <c r="E99" i="33" s="1"/>
  <c r="A100" i="33"/>
  <c r="N43" i="72" a="1"/>
  <c r="U148" i="72" a="1"/>
  <c r="B99" i="14" a="1"/>
  <c r="M43" i="73" a="1"/>
  <c r="K99" i="14" a="1"/>
  <c r="H95" i="71" a="1"/>
  <c r="H94" i="73" a="1"/>
  <c r="D100" i="33" a="1"/>
  <c r="H93" i="70" a="1"/>
  <c r="C99" i="14" a="1"/>
  <c r="C100" i="33" a="1"/>
  <c r="B100" i="33" a="1"/>
  <c r="U53" i="14" a="1"/>
  <c r="H93" i="68" a="1"/>
  <c r="M46" i="69" a="1"/>
  <c r="N93" i="68" a="1"/>
  <c r="M43" i="73" l="1"/>
  <c r="M46" i="69"/>
  <c r="N46" i="69" s="1"/>
  <c r="H94" i="73"/>
  <c r="I94" i="73" s="1"/>
  <c r="F94" i="73" s="1"/>
  <c r="G95" i="73" s="1"/>
  <c r="U148" i="72"/>
  <c r="V148" i="72" s="1"/>
  <c r="N43" i="72"/>
  <c r="H95" i="71"/>
  <c r="I95" i="71" s="1"/>
  <c r="F95" i="71" s="1"/>
  <c r="G96" i="71" s="1"/>
  <c r="N93" i="68"/>
  <c r="O93" i="68" s="1"/>
  <c r="L93" i="68" s="1"/>
  <c r="M94" i="68" s="1"/>
  <c r="H93" i="68"/>
  <c r="I93" i="68" s="1"/>
  <c r="F93" i="68" s="1"/>
  <c r="G94" i="68" s="1"/>
  <c r="H93" i="70"/>
  <c r="I93" i="70" s="1"/>
  <c r="F93" i="70" s="1"/>
  <c r="G94" i="70" s="1"/>
  <c r="G56" i="72"/>
  <c r="J99" i="14"/>
  <c r="K99" i="14"/>
  <c r="C100" i="33"/>
  <c r="B100" i="33"/>
  <c r="D100" i="33"/>
  <c r="B99" i="14"/>
  <c r="C99" i="14"/>
  <c r="U53" i="14"/>
  <c r="V53" i="14" s="1"/>
  <c r="S53" i="14" s="1"/>
  <c r="T54" i="14" s="1"/>
  <c r="G45" i="69"/>
  <c r="A100" i="14"/>
  <c r="J100" i="14" s="1" a="1"/>
  <c r="E99" i="14" a="1"/>
  <c r="E99" i="14" s="1"/>
  <c r="E100" i="33" a="1"/>
  <c r="E100" i="33" s="1"/>
  <c r="A101" i="33"/>
  <c r="H94" i="68" a="1"/>
  <c r="C100" i="14" a="1"/>
  <c r="H56" i="72" a="1"/>
  <c r="H94" i="70" a="1"/>
  <c r="B100" i="14" a="1"/>
  <c r="D101" i="33" a="1"/>
  <c r="C101" i="33" a="1"/>
  <c r="N94" i="68" a="1"/>
  <c r="K100" i="14" a="1"/>
  <c r="B101" i="33" a="1"/>
  <c r="H96" i="71" a="1"/>
  <c r="H45" i="69" a="1"/>
  <c r="H95" i="73" a="1"/>
  <c r="N43" i="73" l="1"/>
  <c r="K43" i="73" s="1"/>
  <c r="K46" i="69"/>
  <c r="H95" i="73"/>
  <c r="I95" i="73" s="1"/>
  <c r="F95" i="73" s="1"/>
  <c r="G96" i="73" s="1"/>
  <c r="O43" i="72"/>
  <c r="L43" i="72" s="1"/>
  <c r="N94" i="68"/>
  <c r="O94" i="68" s="1"/>
  <c r="L94" i="68" s="1"/>
  <c r="M95" i="68" s="1"/>
  <c r="H96" i="71"/>
  <c r="I96" i="71" s="1"/>
  <c r="F96" i="71" s="1"/>
  <c r="G97" i="71" s="1"/>
  <c r="H94" i="70"/>
  <c r="I94" i="70" s="1"/>
  <c r="F94" i="70" s="1"/>
  <c r="G95" i="70" s="1"/>
  <c r="H94" i="68"/>
  <c r="I94" i="68" s="1"/>
  <c r="F94" i="68" s="1"/>
  <c r="G95" i="68" s="1"/>
  <c r="H56" i="72"/>
  <c r="I56" i="72" s="1"/>
  <c r="F56" i="72" s="1"/>
  <c r="J100" i="14"/>
  <c r="K100" i="14"/>
  <c r="D101" i="33"/>
  <c r="B101" i="33"/>
  <c r="C101" i="33"/>
  <c r="C100" i="14"/>
  <c r="B100" i="14"/>
  <c r="H45" i="69"/>
  <c r="S148" i="72"/>
  <c r="T149" i="72" s="1"/>
  <c r="A101" i="14"/>
  <c r="J101" i="14" s="1" a="1"/>
  <c r="E100" i="14" a="1"/>
  <c r="E100" i="14" s="1"/>
  <c r="E101" i="33" a="1"/>
  <c r="E101" i="33" s="1"/>
  <c r="A102" i="33"/>
  <c r="B102" i="33" a="1"/>
  <c r="K101" i="14" a="1"/>
  <c r="D102" i="33" a="1"/>
  <c r="B101" i="14" a="1"/>
  <c r="C101" i="14" a="1"/>
  <c r="N95" i="68" a="1"/>
  <c r="U54" i="14" a="1"/>
  <c r="C102" i="33" a="1"/>
  <c r="H95" i="70" a="1"/>
  <c r="H97" i="71" a="1"/>
  <c r="H96" i="73" a="1"/>
  <c r="H95" i="68" a="1"/>
  <c r="L44" i="73" l="1"/>
  <c r="L47" i="69"/>
  <c r="H96" i="73"/>
  <c r="I96" i="73" s="1"/>
  <c r="F96" i="73" s="1"/>
  <c r="G97" i="73" s="1"/>
  <c r="M44" i="72"/>
  <c r="N95" i="68"/>
  <c r="O95" i="68" s="1"/>
  <c r="L95" i="68" s="1"/>
  <c r="M96" i="68" s="1"/>
  <c r="H95" i="68"/>
  <c r="I95" i="68" s="1"/>
  <c r="F95" i="68" s="1"/>
  <c r="G96" i="68" s="1"/>
  <c r="H95" i="70"/>
  <c r="I95" i="70" s="1"/>
  <c r="F95" i="70" s="1"/>
  <c r="G96" i="70" s="1"/>
  <c r="H97" i="71"/>
  <c r="I97" i="71" s="1"/>
  <c r="F97" i="71" s="1"/>
  <c r="G98" i="71" s="1"/>
  <c r="G57" i="72"/>
  <c r="J101" i="14"/>
  <c r="K101" i="14"/>
  <c r="C102" i="33"/>
  <c r="B102" i="33"/>
  <c r="D102" i="33"/>
  <c r="B101" i="14"/>
  <c r="C101" i="14"/>
  <c r="U54" i="14"/>
  <c r="V54" i="14" s="1"/>
  <c r="S54" i="14" s="1"/>
  <c r="T55" i="14" s="1"/>
  <c r="I45" i="69"/>
  <c r="F45" i="69" s="1"/>
  <c r="A102" i="14"/>
  <c r="J102" i="14" s="1" a="1"/>
  <c r="E101" i="14" a="1"/>
  <c r="E101" i="14" s="1"/>
  <c r="E102" i="33" a="1"/>
  <c r="E102" i="33" s="1"/>
  <c r="A103" i="33"/>
  <c r="D103" i="33" a="1"/>
  <c r="N96" i="68" a="1"/>
  <c r="M47" i="69" a="1"/>
  <c r="B102" i="14" a="1"/>
  <c r="C103" i="33" a="1"/>
  <c r="N44" i="72" a="1"/>
  <c r="C102" i="14" a="1"/>
  <c r="H57" i="72" a="1"/>
  <c r="B103" i="33" a="1"/>
  <c r="H96" i="70" a="1"/>
  <c r="M44" i="73" a="1"/>
  <c r="U149" i="72" a="1"/>
  <c r="K102" i="14" a="1"/>
  <c r="H97" i="73" a="1"/>
  <c r="H98" i="71" a="1"/>
  <c r="H96" i="68" a="1"/>
  <c r="M44" i="73" l="1"/>
  <c r="M47" i="69"/>
  <c r="N47" i="69" s="1"/>
  <c r="H97" i="73"/>
  <c r="I97" i="73" s="1"/>
  <c r="F97" i="73" s="1"/>
  <c r="G98" i="73" s="1"/>
  <c r="U149" i="72"/>
  <c r="V149" i="72" s="1"/>
  <c r="N44" i="72"/>
  <c r="H98" i="71"/>
  <c r="I98" i="71" s="1"/>
  <c r="F98" i="71" s="1"/>
  <c r="G99" i="71" s="1"/>
  <c r="H96" i="70"/>
  <c r="I96" i="70" s="1"/>
  <c r="F96" i="70" s="1"/>
  <c r="G97" i="70" s="1"/>
  <c r="H96" i="68"/>
  <c r="I96" i="68" s="1"/>
  <c r="F96" i="68" s="1"/>
  <c r="G97" i="68" s="1"/>
  <c r="N96" i="68"/>
  <c r="O96" i="68" s="1"/>
  <c r="L96" i="68" s="1"/>
  <c r="M97" i="68" s="1"/>
  <c r="H57" i="72"/>
  <c r="I57" i="72" s="1"/>
  <c r="F57" i="72" s="1"/>
  <c r="K102" i="14"/>
  <c r="J102" i="14"/>
  <c r="C103" i="33"/>
  <c r="B103" i="33"/>
  <c r="D103" i="33"/>
  <c r="C102" i="14"/>
  <c r="B102" i="14"/>
  <c r="G46" i="69"/>
  <c r="A103" i="14"/>
  <c r="J103" i="14" s="1" a="1"/>
  <c r="E102" i="14" a="1"/>
  <c r="E102" i="14" s="1"/>
  <c r="E103" i="33" a="1"/>
  <c r="E103" i="33" s="1"/>
  <c r="A104" i="33"/>
  <c r="H46" i="69" a="1"/>
  <c r="B104" i="33" a="1"/>
  <c r="B103" i="14" a="1"/>
  <c r="H99" i="71" a="1"/>
  <c r="H97" i="70" a="1"/>
  <c r="D104" i="33" a="1"/>
  <c r="C104" i="33" a="1"/>
  <c r="U55" i="14" a="1"/>
  <c r="C103" i="14" a="1"/>
  <c r="K103" i="14" a="1"/>
  <c r="N97" i="68" a="1"/>
  <c r="H98" i="73" a="1"/>
  <c r="H97" i="68" a="1"/>
  <c r="N44" i="73" l="1"/>
  <c r="K44" i="73" s="1"/>
  <c r="K47" i="69"/>
  <c r="H98" i="73"/>
  <c r="I98" i="73" s="1"/>
  <c r="F98" i="73" s="1"/>
  <c r="G99" i="73" s="1"/>
  <c r="O44" i="72"/>
  <c r="L44" i="72" s="1"/>
  <c r="H97" i="68"/>
  <c r="I97" i="68" s="1"/>
  <c r="F97" i="68" s="1"/>
  <c r="G98" i="68" s="1"/>
  <c r="N97" i="68"/>
  <c r="O97" i="68" s="1"/>
  <c r="L97" i="68" s="1"/>
  <c r="M98" i="68" s="1"/>
  <c r="H97" i="70"/>
  <c r="I97" i="70" s="1"/>
  <c r="F97" i="70" s="1"/>
  <c r="G98" i="70" s="1"/>
  <c r="H99" i="71"/>
  <c r="I99" i="71" s="1"/>
  <c r="F99" i="71" s="1"/>
  <c r="G100" i="71" s="1"/>
  <c r="G58" i="72"/>
  <c r="K103" i="14"/>
  <c r="J103" i="14"/>
  <c r="B104" i="33"/>
  <c r="C104" i="33"/>
  <c r="D104" i="33"/>
  <c r="B103" i="14"/>
  <c r="C103" i="14"/>
  <c r="H46" i="69"/>
  <c r="U55" i="14"/>
  <c r="V55" i="14" s="1"/>
  <c r="S55" i="14" s="1"/>
  <c r="T56" i="14" s="1"/>
  <c r="S149" i="72"/>
  <c r="T150" i="72" s="1"/>
  <c r="A104" i="14"/>
  <c r="J104" i="14" s="1" a="1"/>
  <c r="E103" i="14" a="1"/>
  <c r="E103" i="14" s="1"/>
  <c r="E104" i="33" a="1"/>
  <c r="E104" i="33" s="1"/>
  <c r="A105" i="33"/>
  <c r="H98" i="68" a="1"/>
  <c r="H99" i="73" a="1"/>
  <c r="H100" i="71" a="1"/>
  <c r="H98" i="70" a="1"/>
  <c r="H58" i="72" a="1"/>
  <c r="B104" i="14" a="1"/>
  <c r="C105" i="33" a="1"/>
  <c r="B105" i="33" a="1"/>
  <c r="D105" i="33" a="1"/>
  <c r="C104" i="14" a="1"/>
  <c r="K104" i="14" a="1"/>
  <c r="N98" i="68" a="1"/>
  <c r="L45" i="73" l="1"/>
  <c r="L48" i="69"/>
  <c r="H99" i="73"/>
  <c r="I99" i="73" s="1"/>
  <c r="F99" i="73" s="1"/>
  <c r="G100" i="73" s="1"/>
  <c r="M45" i="72"/>
  <c r="N98" i="68"/>
  <c r="O98" i="68" s="1"/>
  <c r="L98" i="68" s="1"/>
  <c r="M99" i="68" s="1"/>
  <c r="H98" i="68"/>
  <c r="I98" i="68" s="1"/>
  <c r="F98" i="68" s="1"/>
  <c r="G99" i="68" s="1"/>
  <c r="H100" i="71"/>
  <c r="I100" i="71" s="1"/>
  <c r="F100" i="71" s="1"/>
  <c r="G101" i="71" s="1"/>
  <c r="H58" i="72"/>
  <c r="I58" i="72" s="1"/>
  <c r="F58" i="72" s="1"/>
  <c r="H98" i="70"/>
  <c r="I98" i="70" s="1"/>
  <c r="F98" i="70" s="1"/>
  <c r="G99" i="70" s="1"/>
  <c r="J104" i="14"/>
  <c r="K104" i="14"/>
  <c r="B105" i="33"/>
  <c r="D105" i="33"/>
  <c r="C105" i="33"/>
  <c r="C104" i="14"/>
  <c r="B104" i="14"/>
  <c r="I46" i="69"/>
  <c r="F46" i="69" s="1"/>
  <c r="A105" i="14"/>
  <c r="J105" i="14" s="1" a="1"/>
  <c r="E104" i="14" a="1"/>
  <c r="E104" i="14" s="1"/>
  <c r="E105" i="33" a="1"/>
  <c r="E105" i="33" s="1"/>
  <c r="A106" i="33"/>
  <c r="C106" i="33" a="1"/>
  <c r="H101" i="71" a="1"/>
  <c r="U150" i="72" a="1"/>
  <c r="B106" i="33" a="1"/>
  <c r="B105" i="14" a="1"/>
  <c r="C105" i="14" a="1"/>
  <c r="N45" i="72" a="1"/>
  <c r="D106" i="33" a="1"/>
  <c r="N99" i="68" a="1"/>
  <c r="H99" i="70" a="1"/>
  <c r="U56" i="14" a="1"/>
  <c r="K105" i="14" a="1"/>
  <c r="M45" i="73" a="1"/>
  <c r="M48" i="69" a="1"/>
  <c r="H100" i="73" a="1"/>
  <c r="H99" i="68" a="1"/>
  <c r="M45" i="73" l="1"/>
  <c r="M48" i="69"/>
  <c r="N48" i="69" s="1"/>
  <c r="H100" i="73"/>
  <c r="I100" i="73" s="1"/>
  <c r="F100" i="73" s="1"/>
  <c r="G101" i="73" s="1"/>
  <c r="U150" i="72"/>
  <c r="V150" i="72" s="1"/>
  <c r="N45" i="72"/>
  <c r="H99" i="70"/>
  <c r="I99" i="70" s="1"/>
  <c r="F99" i="70" s="1"/>
  <c r="G100" i="70" s="1"/>
  <c r="N99" i="68"/>
  <c r="O99" i="68" s="1"/>
  <c r="L99" i="68" s="1"/>
  <c r="M100" i="68" s="1"/>
  <c r="H101" i="71"/>
  <c r="I101" i="71" s="1"/>
  <c r="F101" i="71" s="1"/>
  <c r="G102" i="71" s="1"/>
  <c r="H99" i="68"/>
  <c r="I99" i="68" s="1"/>
  <c r="F99" i="68" s="1"/>
  <c r="G100" i="68" s="1"/>
  <c r="G59" i="72"/>
  <c r="K105" i="14"/>
  <c r="J105" i="14"/>
  <c r="C106" i="33"/>
  <c r="D106" i="33"/>
  <c r="B106" i="33"/>
  <c r="B105" i="14"/>
  <c r="C105" i="14"/>
  <c r="U56" i="14"/>
  <c r="V56" i="14" s="1"/>
  <c r="S56" i="14" s="1"/>
  <c r="T57" i="14" s="1"/>
  <c r="G47" i="69"/>
  <c r="A106" i="14"/>
  <c r="J106" i="14" s="1" a="1"/>
  <c r="E105" i="14" a="1"/>
  <c r="E105" i="14" s="1"/>
  <c r="E106" i="33" a="1"/>
  <c r="E106" i="33" s="1"/>
  <c r="A107" i="33"/>
  <c r="H59" i="72" a="1"/>
  <c r="H101" i="73" a="1"/>
  <c r="B107" i="33" a="1"/>
  <c r="C106" i="14" a="1"/>
  <c r="H47" i="69" a="1"/>
  <c r="C107" i="33" a="1"/>
  <c r="K106" i="14" a="1"/>
  <c r="B106" i="14" a="1"/>
  <c r="D107" i="33" a="1"/>
  <c r="H100" i="70" a="1"/>
  <c r="N100" i="68" a="1"/>
  <c r="H100" i="68" a="1"/>
  <c r="H102" i="71" a="1"/>
  <c r="N45" i="73" l="1"/>
  <c r="K45" i="73" s="1"/>
  <c r="K48" i="69"/>
  <c r="H101" i="73"/>
  <c r="I101" i="73" s="1"/>
  <c r="F101" i="73" s="1"/>
  <c r="G102" i="73" s="1"/>
  <c r="O45" i="72"/>
  <c r="L45" i="72" s="1"/>
  <c r="H100" i="68"/>
  <c r="I100" i="68" s="1"/>
  <c r="F100" i="68" s="1"/>
  <c r="G101" i="68" s="1"/>
  <c r="H59" i="72"/>
  <c r="I59" i="72" s="1"/>
  <c r="F59" i="72" s="1"/>
  <c r="N100" i="68"/>
  <c r="O100" i="68" s="1"/>
  <c r="L100" i="68" s="1"/>
  <c r="M101" i="68" s="1"/>
  <c r="H100" i="70"/>
  <c r="I100" i="70" s="1"/>
  <c r="F100" i="70" s="1"/>
  <c r="G101" i="70" s="1"/>
  <c r="H102" i="71"/>
  <c r="I102" i="71" s="1"/>
  <c r="F102" i="71" s="1"/>
  <c r="G103" i="71" s="1"/>
  <c r="K106" i="14"/>
  <c r="J106" i="14"/>
  <c r="B107" i="33"/>
  <c r="C107" i="33"/>
  <c r="D107" i="33"/>
  <c r="C106" i="14"/>
  <c r="B106" i="14"/>
  <c r="H47" i="69"/>
  <c r="S150" i="72"/>
  <c r="T151" i="72" s="1"/>
  <c r="A107" i="14"/>
  <c r="J107" i="14" s="1" a="1"/>
  <c r="E106" i="14" a="1"/>
  <c r="E106" i="14" s="1"/>
  <c r="E107" i="33" a="1"/>
  <c r="E107" i="33" s="1"/>
  <c r="A108" i="33"/>
  <c r="H101" i="68" a="1"/>
  <c r="B107" i="14" a="1"/>
  <c r="D108" i="33" a="1"/>
  <c r="B108" i="33" a="1"/>
  <c r="H102" i="73" a="1"/>
  <c r="H101" i="70" a="1"/>
  <c r="U57" i="14" a="1"/>
  <c r="C108" i="33" a="1"/>
  <c r="C107" i="14" a="1"/>
  <c r="K107" i="14" a="1"/>
  <c r="H103" i="71" a="1"/>
  <c r="N101" i="68" a="1"/>
  <c r="L46" i="73" l="1"/>
  <c r="L49" i="69"/>
  <c r="H102" i="73"/>
  <c r="I102" i="73" s="1"/>
  <c r="F102" i="73" s="1"/>
  <c r="G103" i="73" s="1"/>
  <c r="M46" i="72"/>
  <c r="H101" i="68"/>
  <c r="I101" i="68" s="1"/>
  <c r="F101" i="68" s="1"/>
  <c r="G102" i="68" s="1"/>
  <c r="H103" i="71"/>
  <c r="I103" i="71" s="1"/>
  <c r="F103" i="71" s="1"/>
  <c r="G104" i="71" s="1"/>
  <c r="H101" i="70"/>
  <c r="I101" i="70" s="1"/>
  <c r="F101" i="70" s="1"/>
  <c r="G102" i="70" s="1"/>
  <c r="N101" i="68"/>
  <c r="O101" i="68" s="1"/>
  <c r="L101" i="68" s="1"/>
  <c r="M102" i="68" s="1"/>
  <c r="G60" i="72"/>
  <c r="K107" i="14"/>
  <c r="J107" i="14"/>
  <c r="B108" i="33"/>
  <c r="C108" i="33"/>
  <c r="D108" i="33"/>
  <c r="C107" i="14"/>
  <c r="B107" i="14"/>
  <c r="U57" i="14"/>
  <c r="V57" i="14" s="1"/>
  <c r="S57" i="14" s="1"/>
  <c r="T58" i="14" s="1"/>
  <c r="I47" i="69"/>
  <c r="F47" i="69" s="1"/>
  <c r="A108" i="14"/>
  <c r="E107" i="14" a="1"/>
  <c r="E107" i="14" s="1"/>
  <c r="E108" i="33" a="1"/>
  <c r="E108" i="33" s="1"/>
  <c r="A109" i="33"/>
  <c r="N102" i="68" a="1"/>
  <c r="B109" i="33" a="1"/>
  <c r="C108" i="14" a="1"/>
  <c r="K108" i="14" a="1"/>
  <c r="B108" i="14" a="1"/>
  <c r="H60" i="72" a="1"/>
  <c r="H102" i="68" a="1"/>
  <c r="U151" i="72" a="1"/>
  <c r="M46" i="73" a="1"/>
  <c r="M49" i="69" a="1"/>
  <c r="N46" i="72" a="1"/>
  <c r="D109" i="33" a="1"/>
  <c r="C109" i="33" a="1"/>
  <c r="H103" i="73" a="1"/>
  <c r="H104" i="71" a="1"/>
  <c r="H102" i="70" a="1"/>
  <c r="M46" i="73" l="1"/>
  <c r="M49" i="69"/>
  <c r="N49" i="69" s="1"/>
  <c r="H103" i="73"/>
  <c r="I103" i="73" s="1"/>
  <c r="F103" i="73" s="1"/>
  <c r="G104" i="73" s="1"/>
  <c r="U151" i="72"/>
  <c r="V151" i="72" s="1"/>
  <c r="N46" i="72"/>
  <c r="H60" i="72"/>
  <c r="I60" i="72" s="1"/>
  <c r="F60" i="72" s="1"/>
  <c r="N102" i="68"/>
  <c r="O102" i="68" s="1"/>
  <c r="L102" i="68" s="1"/>
  <c r="M103" i="68" s="1"/>
  <c r="H102" i="70"/>
  <c r="I102" i="70" s="1"/>
  <c r="F102" i="70" s="1"/>
  <c r="G103" i="70" s="1"/>
  <c r="H104" i="71"/>
  <c r="I104" i="71" s="1"/>
  <c r="F104" i="71" s="1"/>
  <c r="G105" i="71" s="1"/>
  <c r="H102" i="68"/>
  <c r="I102" i="68" s="1"/>
  <c r="F102" i="68" s="1"/>
  <c r="G103" i="68" s="1"/>
  <c r="K108" i="14"/>
  <c r="D109" i="33"/>
  <c r="C109" i="33"/>
  <c r="B109" i="33"/>
  <c r="C108" i="14"/>
  <c r="B108" i="14"/>
  <c r="G48" i="69"/>
  <c r="A109" i="14"/>
  <c r="E108" i="14" a="1"/>
  <c r="E108" i="14" s="1"/>
  <c r="E109" i="33" a="1"/>
  <c r="E109" i="33" s="1"/>
  <c r="A110" i="33"/>
  <c r="C110" i="33" a="1"/>
  <c r="H103" i="70" a="1"/>
  <c r="B109" i="14" a="1"/>
  <c r="U58" i="14" a="1"/>
  <c r="C109" i="14" a="1"/>
  <c r="B110" i="33" a="1"/>
  <c r="H103" i="68" a="1"/>
  <c r="H105" i="71" a="1"/>
  <c r="N103" i="68" a="1"/>
  <c r="D110" i="33" a="1"/>
  <c r="K109" i="14" a="1"/>
  <c r="H48" i="69" a="1"/>
  <c r="H104" i="73" a="1"/>
  <c r="N46" i="73" l="1"/>
  <c r="K46" i="73" s="1"/>
  <c r="K49" i="69"/>
  <c r="H104" i="73"/>
  <c r="I104" i="73" s="1"/>
  <c r="F104" i="73" s="1"/>
  <c r="G105" i="73" s="1"/>
  <c r="O46" i="72"/>
  <c r="L46" i="72" s="1"/>
  <c r="H105" i="71"/>
  <c r="I105" i="71" s="1"/>
  <c r="F105" i="71" s="1"/>
  <c r="G106" i="71" s="1"/>
  <c r="H103" i="70"/>
  <c r="I103" i="70" s="1"/>
  <c r="F103" i="70" s="1"/>
  <c r="G104" i="70" s="1"/>
  <c r="N103" i="68"/>
  <c r="O103" i="68" s="1"/>
  <c r="L103" i="68" s="1"/>
  <c r="M104" i="68" s="1"/>
  <c r="H103" i="68"/>
  <c r="I103" i="68" s="1"/>
  <c r="F103" i="68" s="1"/>
  <c r="G104" i="68" s="1"/>
  <c r="G61" i="72"/>
  <c r="K109" i="14"/>
  <c r="C110" i="33"/>
  <c r="D110" i="33"/>
  <c r="B110" i="33"/>
  <c r="B109" i="14"/>
  <c r="C109" i="14"/>
  <c r="H48" i="69"/>
  <c r="U58" i="14"/>
  <c r="V58" i="14" s="1"/>
  <c r="S58" i="14" s="1"/>
  <c r="T59" i="14" s="1"/>
  <c r="S151" i="72"/>
  <c r="T152" i="72" s="1"/>
  <c r="A110" i="14"/>
  <c r="E109" i="14" a="1"/>
  <c r="E109" i="14" s="1"/>
  <c r="E110" i="33" a="1"/>
  <c r="E110" i="33" s="1"/>
  <c r="A111" i="33"/>
  <c r="H106" i="71" a="1"/>
  <c r="B110" i="14" a="1"/>
  <c r="C110" i="14" a="1"/>
  <c r="K110" i="14" a="1"/>
  <c r="D111" i="33" a="1"/>
  <c r="C111" i="33" a="1"/>
  <c r="H104" i="68" a="1"/>
  <c r="B111" i="33" a="1"/>
  <c r="H105" i="73" a="1"/>
  <c r="H61" i="72" a="1"/>
  <c r="N104" i="68" a="1"/>
  <c r="H104" i="70" a="1"/>
  <c r="L47" i="73" l="1"/>
  <c r="L50" i="69"/>
  <c r="H105" i="73"/>
  <c r="I105" i="73" s="1"/>
  <c r="F105" i="73" s="1"/>
  <c r="G106" i="73" s="1"/>
  <c r="M47" i="72"/>
  <c r="H104" i="70"/>
  <c r="I104" i="70" s="1"/>
  <c r="F104" i="70" s="1"/>
  <c r="G105" i="70" s="1"/>
  <c r="H106" i="71"/>
  <c r="I106" i="71" s="1"/>
  <c r="F106" i="71" s="1"/>
  <c r="G107" i="71" s="1"/>
  <c r="H104" i="68"/>
  <c r="I104" i="68" s="1"/>
  <c r="F104" i="68" s="1"/>
  <c r="G105" i="68" s="1"/>
  <c r="H61" i="72"/>
  <c r="I61" i="72" s="1"/>
  <c r="F61" i="72" s="1"/>
  <c r="N104" i="68"/>
  <c r="O104" i="68" s="1"/>
  <c r="L104" i="68" s="1"/>
  <c r="M105" i="68" s="1"/>
  <c r="K110" i="14"/>
  <c r="B111" i="33"/>
  <c r="C111" i="33"/>
  <c r="D111" i="33"/>
  <c r="B110" i="14"/>
  <c r="C110" i="14"/>
  <c r="I48" i="69"/>
  <c r="F48" i="69" s="1"/>
  <c r="A111" i="14"/>
  <c r="E110" i="14" a="1"/>
  <c r="E110" i="14" s="1"/>
  <c r="E111" i="33" a="1"/>
  <c r="E111" i="33" s="1"/>
  <c r="A112" i="33"/>
  <c r="U152" i="72" a="1"/>
  <c r="H107" i="71" a="1"/>
  <c r="B111" i="14" a="1"/>
  <c r="K111" i="14" a="1"/>
  <c r="C112" i="33" a="1"/>
  <c r="H106" i="73" a="1"/>
  <c r="U59" i="14" a="1"/>
  <c r="B112" i="33" a="1"/>
  <c r="D112" i="33" a="1"/>
  <c r="C111" i="14" a="1"/>
  <c r="M50" i="69" a="1"/>
  <c r="N47" i="72" a="1"/>
  <c r="N105" i="68" a="1"/>
  <c r="H105" i="70" a="1"/>
  <c r="H105" i="68" a="1"/>
  <c r="M47" i="73" a="1"/>
  <c r="M47" i="73" l="1"/>
  <c r="M50" i="69"/>
  <c r="N50" i="69" s="1"/>
  <c r="H106" i="73"/>
  <c r="I106" i="73" s="1"/>
  <c r="F106" i="73" s="1"/>
  <c r="G107" i="73" s="1"/>
  <c r="U152" i="72"/>
  <c r="V152" i="72" s="1"/>
  <c r="N47" i="72"/>
  <c r="N105" i="68"/>
  <c r="O105" i="68" s="1"/>
  <c r="L105" i="68" s="1"/>
  <c r="M106" i="68" s="1"/>
  <c r="H105" i="70"/>
  <c r="I105" i="70" s="1"/>
  <c r="F105" i="70" s="1"/>
  <c r="G106" i="70" s="1"/>
  <c r="H105" i="68"/>
  <c r="I105" i="68" s="1"/>
  <c r="F105" i="68" s="1"/>
  <c r="G106" i="68" s="1"/>
  <c r="H107" i="71"/>
  <c r="I107" i="71" s="1"/>
  <c r="F107" i="71" s="1"/>
  <c r="G108" i="71" s="1"/>
  <c r="G62" i="72"/>
  <c r="K111" i="14"/>
  <c r="D112" i="33"/>
  <c r="B112" i="33"/>
  <c r="C112" i="33"/>
  <c r="C111" i="14"/>
  <c r="B111" i="14"/>
  <c r="U59" i="14"/>
  <c r="V59" i="14" s="1"/>
  <c r="S59" i="14" s="1"/>
  <c r="T60" i="14" s="1"/>
  <c r="G49" i="69"/>
  <c r="A112" i="14"/>
  <c r="E111" i="14" a="1"/>
  <c r="E111" i="14" s="1"/>
  <c r="E112" i="33" a="1"/>
  <c r="E112" i="33" s="1"/>
  <c r="A113" i="33"/>
  <c r="B113" i="33" a="1"/>
  <c r="H106" i="68" a="1"/>
  <c r="D113" i="33" a="1"/>
  <c r="H106" i="70" a="1"/>
  <c r="C113" i="33" a="1"/>
  <c r="H108" i="71" a="1"/>
  <c r="C112" i="14" a="1"/>
  <c r="K112" i="14" a="1"/>
  <c r="H62" i="72" a="1"/>
  <c r="N106" i="68" a="1"/>
  <c r="B112" i="14" a="1"/>
  <c r="H49" i="69" a="1"/>
  <c r="H107" i="73" a="1"/>
  <c r="N47" i="73" l="1"/>
  <c r="K47" i="73" s="1"/>
  <c r="K50" i="69"/>
  <c r="H107" i="73"/>
  <c r="I107" i="73" s="1"/>
  <c r="F107" i="73" s="1"/>
  <c r="G108" i="73" s="1"/>
  <c r="O47" i="72"/>
  <c r="L47" i="72" s="1"/>
  <c r="H106" i="70"/>
  <c r="I106" i="70" s="1"/>
  <c r="F106" i="70" s="1"/>
  <c r="G107" i="70" s="1"/>
  <c r="N106" i="68"/>
  <c r="O106" i="68" s="1"/>
  <c r="L106" i="68" s="1"/>
  <c r="M107" i="68" s="1"/>
  <c r="H62" i="72"/>
  <c r="I62" i="72" s="1"/>
  <c r="F62" i="72" s="1"/>
  <c r="H108" i="71"/>
  <c r="I108" i="71" s="1"/>
  <c r="F108" i="71" s="1"/>
  <c r="G109" i="71" s="1"/>
  <c r="H106" i="68"/>
  <c r="I106" i="68" s="1"/>
  <c r="F106" i="68" s="1"/>
  <c r="G107" i="68" s="1"/>
  <c r="K112" i="14"/>
  <c r="C113" i="33"/>
  <c r="D113" i="33"/>
  <c r="B113" i="33"/>
  <c r="B112" i="14"/>
  <c r="C112" i="14"/>
  <c r="H49" i="69"/>
  <c r="S152" i="72"/>
  <c r="T153" i="72" s="1"/>
  <c r="A113" i="14"/>
  <c r="E112" i="14" a="1"/>
  <c r="E112" i="14" s="1"/>
  <c r="E113" i="33" a="1"/>
  <c r="E113" i="33" s="1"/>
  <c r="A114" i="33"/>
  <c r="H107" i="68" a="1"/>
  <c r="C114" i="33" a="1"/>
  <c r="B113" i="14" a="1"/>
  <c r="K113" i="14" a="1"/>
  <c r="U60" i="14" a="1"/>
  <c r="H108" i="73" a="1"/>
  <c r="C113" i="14" a="1"/>
  <c r="H109" i="71" a="1"/>
  <c r="D114" i="33" a="1"/>
  <c r="B114" i="33" a="1"/>
  <c r="H107" i="70" a="1"/>
  <c r="N107" i="68" a="1"/>
  <c r="L48" i="73" l="1"/>
  <c r="L51" i="69"/>
  <c r="H108" i="73"/>
  <c r="I108" i="73" s="1"/>
  <c r="F108" i="73" s="1"/>
  <c r="G109" i="73" s="1"/>
  <c r="M48" i="72"/>
  <c r="H107" i="68"/>
  <c r="I107" i="68" s="1"/>
  <c r="F107" i="68" s="1"/>
  <c r="G108" i="68" s="1"/>
  <c r="H107" i="70"/>
  <c r="I107" i="70" s="1"/>
  <c r="F107" i="70" s="1"/>
  <c r="G108" i="70" s="1"/>
  <c r="H109" i="71"/>
  <c r="I109" i="71" s="1"/>
  <c r="F109" i="71" s="1"/>
  <c r="G110" i="71" s="1"/>
  <c r="N107" i="68"/>
  <c r="O107" i="68" s="1"/>
  <c r="L107" i="68" s="1"/>
  <c r="M108" i="68" s="1"/>
  <c r="G63" i="72"/>
  <c r="K113" i="14"/>
  <c r="B114" i="33"/>
  <c r="D114" i="33"/>
  <c r="C114" i="33"/>
  <c r="B113" i="14"/>
  <c r="C113" i="14"/>
  <c r="U60" i="14"/>
  <c r="V60" i="14" s="1"/>
  <c r="S60" i="14" s="1"/>
  <c r="T61" i="14" s="1"/>
  <c r="I49" i="69"/>
  <c r="F49" i="69" s="1"/>
  <c r="A114" i="14"/>
  <c r="E113" i="14" a="1"/>
  <c r="E113" i="14" s="1"/>
  <c r="E114" i="33" a="1"/>
  <c r="E114" i="33" s="1"/>
  <c r="A115" i="33"/>
  <c r="B115" i="33" a="1"/>
  <c r="K114" i="14" a="1"/>
  <c r="C114" i="14" a="1"/>
  <c r="D115" i="33" a="1"/>
  <c r="H108" i="68" a="1"/>
  <c r="M48" i="73" a="1"/>
  <c r="H109" i="73" a="1"/>
  <c r="H108" i="70" a="1"/>
  <c r="C115" i="33" a="1"/>
  <c r="U153" i="72" a="1"/>
  <c r="H63" i="72" a="1"/>
  <c r="B114" i="14" a="1"/>
  <c r="M51" i="69" a="1"/>
  <c r="N48" i="72" a="1"/>
  <c r="H110" i="71" a="1"/>
  <c r="N108" i="68" a="1"/>
  <c r="M48" i="73" l="1"/>
  <c r="M51" i="69"/>
  <c r="N51" i="69" s="1"/>
  <c r="H109" i="73"/>
  <c r="I109" i="73" s="1"/>
  <c r="F109" i="73" s="1"/>
  <c r="G110" i="73" s="1"/>
  <c r="U153" i="72"/>
  <c r="V153" i="72" s="1"/>
  <c r="N48" i="72"/>
  <c r="H63" i="72"/>
  <c r="I63" i="72" s="1"/>
  <c r="F63" i="72" s="1"/>
  <c r="H108" i="68"/>
  <c r="I108" i="68" s="1"/>
  <c r="F108" i="68" s="1"/>
  <c r="G109" i="68" s="1"/>
  <c r="H110" i="71"/>
  <c r="I110" i="71" s="1"/>
  <c r="F110" i="71" s="1"/>
  <c r="G111" i="71" s="1"/>
  <c r="N108" i="68"/>
  <c r="O108" i="68" s="1"/>
  <c r="L108" i="68" s="1"/>
  <c r="M109" i="68" s="1"/>
  <c r="H108" i="70"/>
  <c r="I108" i="70" s="1"/>
  <c r="F108" i="70" s="1"/>
  <c r="G109" i="70" s="1"/>
  <c r="K114" i="14"/>
  <c r="C115" i="33"/>
  <c r="B115" i="33"/>
  <c r="D115" i="33"/>
  <c r="C114" i="14"/>
  <c r="B114" i="14"/>
  <c r="G50" i="69"/>
  <c r="A115" i="14"/>
  <c r="E114" i="14" a="1"/>
  <c r="E114" i="14" s="1"/>
  <c r="E115" i="33" a="1"/>
  <c r="E115" i="33" s="1"/>
  <c r="A116" i="33"/>
  <c r="U61" i="14" a="1"/>
  <c r="D116" i="33" a="1"/>
  <c r="N109" i="68" a="1"/>
  <c r="C116" i="33" a="1"/>
  <c r="B116" i="33" a="1"/>
  <c r="H110" i="73" a="1"/>
  <c r="C115" i="14" a="1"/>
  <c r="B115" i="14" a="1"/>
  <c r="H111" i="71" a="1"/>
  <c r="H109" i="70" a="1"/>
  <c r="H109" i="68" a="1"/>
  <c r="H50" i="69" a="1"/>
  <c r="N48" i="73" l="1"/>
  <c r="K48" i="73" s="1"/>
  <c r="K51" i="69"/>
  <c r="H110" i="73"/>
  <c r="I110" i="73" s="1"/>
  <c r="F110" i="73" s="1"/>
  <c r="G111" i="73" s="1"/>
  <c r="O48" i="72"/>
  <c r="L48" i="72" s="1"/>
  <c r="H109" i="70"/>
  <c r="I109" i="70" s="1"/>
  <c r="F109" i="70" s="1"/>
  <c r="G110" i="70" s="1"/>
  <c r="H109" i="68"/>
  <c r="I109" i="68" s="1"/>
  <c r="F109" i="68" s="1"/>
  <c r="G110" i="68" s="1"/>
  <c r="N109" i="68"/>
  <c r="O109" i="68" s="1"/>
  <c r="L109" i="68" s="1"/>
  <c r="M110" i="68" s="1"/>
  <c r="H111" i="71"/>
  <c r="I111" i="71" s="1"/>
  <c r="F111" i="71" s="1"/>
  <c r="G112" i="71" s="1"/>
  <c r="G64" i="72"/>
  <c r="B116" i="33"/>
  <c r="D116" i="33"/>
  <c r="C116" i="33"/>
  <c r="C115" i="14"/>
  <c r="B115" i="14"/>
  <c r="H50" i="69"/>
  <c r="U61" i="14"/>
  <c r="V61" i="14" s="1"/>
  <c r="S61" i="14" s="1"/>
  <c r="T62" i="14" s="1"/>
  <c r="S153" i="72"/>
  <c r="T154" i="72" s="1"/>
  <c r="A116" i="14"/>
  <c r="E115" i="14" a="1"/>
  <c r="E115" i="14" s="1"/>
  <c r="E116" i="33" a="1"/>
  <c r="E116" i="33" s="1"/>
  <c r="A117" i="33"/>
  <c r="C117" i="33" a="1"/>
  <c r="B117" i="33" a="1"/>
  <c r="B116" i="14" a="1"/>
  <c r="H111" i="73" a="1"/>
  <c r="C116" i="14" a="1"/>
  <c r="H112" i="71" a="1"/>
  <c r="D117" i="33" a="1"/>
  <c r="H110" i="70" a="1"/>
  <c r="N110" i="68" a="1"/>
  <c r="H110" i="68" a="1"/>
  <c r="H64" i="72" a="1"/>
  <c r="L49" i="73" l="1"/>
  <c r="L52" i="69"/>
  <c r="H111" i="73"/>
  <c r="I111" i="73" s="1"/>
  <c r="F111" i="73" s="1"/>
  <c r="G112" i="73" s="1"/>
  <c r="M49" i="72"/>
  <c r="H110" i="70"/>
  <c r="I110" i="70" s="1"/>
  <c r="F110" i="70" s="1"/>
  <c r="G111" i="70" s="1"/>
  <c r="H64" i="72"/>
  <c r="I64" i="72" s="1"/>
  <c r="F64" i="72" s="1"/>
  <c r="H112" i="71"/>
  <c r="I112" i="71" s="1"/>
  <c r="F112" i="71" s="1"/>
  <c r="G113" i="71" s="1"/>
  <c r="N110" i="68"/>
  <c r="O110" i="68" s="1"/>
  <c r="L110" i="68" s="1"/>
  <c r="M111" i="68" s="1"/>
  <c r="H110" i="68"/>
  <c r="I110" i="68" s="1"/>
  <c r="F110" i="68" s="1"/>
  <c r="G111" i="68" s="1"/>
  <c r="B117" i="33"/>
  <c r="D117" i="33"/>
  <c r="C117" i="33"/>
  <c r="B116" i="14"/>
  <c r="C116" i="14"/>
  <c r="I50" i="69"/>
  <c r="F50" i="69" s="1"/>
  <c r="A117" i="14"/>
  <c r="E116" i="14" a="1"/>
  <c r="E116" i="14" s="1"/>
  <c r="E117" i="33" a="1"/>
  <c r="E117" i="33" s="1"/>
  <c r="A118" i="33"/>
  <c r="U154" i="72" a="1"/>
  <c r="C117" i="14" a="1"/>
  <c r="C118" i="33" a="1"/>
  <c r="H113" i="71" a="1"/>
  <c r="N111" i="68" a="1"/>
  <c r="B117" i="14" a="1"/>
  <c r="U62" i="14" a="1"/>
  <c r="M52" i="69" a="1"/>
  <c r="D118" i="33" a="1"/>
  <c r="N49" i="72" a="1"/>
  <c r="B118" i="33" a="1"/>
  <c r="H112" i="73" a="1"/>
  <c r="H111" i="68" a="1"/>
  <c r="H111" i="70" a="1"/>
  <c r="M49" i="73" a="1"/>
  <c r="C117" i="14" l="1"/>
  <c r="M49" i="73"/>
  <c r="M52" i="69"/>
  <c r="N52" i="69" s="1"/>
  <c r="H112" i="73"/>
  <c r="I112" i="73" s="1"/>
  <c r="F112" i="73" s="1"/>
  <c r="G113" i="73" s="1"/>
  <c r="U154" i="72"/>
  <c r="V154" i="72" s="1"/>
  <c r="N49" i="72"/>
  <c r="H111" i="68"/>
  <c r="I111" i="68" s="1"/>
  <c r="F111" i="68" s="1"/>
  <c r="G112" i="68" s="1"/>
  <c r="H111" i="70"/>
  <c r="I111" i="70" s="1"/>
  <c r="F111" i="70" s="1"/>
  <c r="G112" i="70" s="1"/>
  <c r="N111" i="68"/>
  <c r="O111" i="68" s="1"/>
  <c r="L111" i="68" s="1"/>
  <c r="M112" i="68" s="1"/>
  <c r="H113" i="71"/>
  <c r="I113" i="71" s="1"/>
  <c r="F113" i="71" s="1"/>
  <c r="G114" i="71" s="1"/>
  <c r="G65" i="72"/>
  <c r="C118" i="33"/>
  <c r="D118" i="33"/>
  <c r="B118" i="33"/>
  <c r="B117" i="14"/>
  <c r="U62" i="14"/>
  <c r="V62" i="14" s="1"/>
  <c r="S62" i="14" s="1"/>
  <c r="T63" i="14" s="1"/>
  <c r="G51" i="69"/>
  <c r="A118" i="14"/>
  <c r="E117" i="14" a="1"/>
  <c r="E117" i="14" s="1"/>
  <c r="E118" i="33" a="1"/>
  <c r="E118" i="33" s="1"/>
  <c r="A119" i="33"/>
  <c r="H113" i="73" a="1"/>
  <c r="H65" i="72" a="1"/>
  <c r="C118" i="14" a="1"/>
  <c r="C119" i="33" a="1"/>
  <c r="B118" i="14" a="1"/>
  <c r="D119" i="33" a="1"/>
  <c r="B119" i="33" a="1"/>
  <c r="H114" i="71" a="1"/>
  <c r="N112" i="68" a="1"/>
  <c r="H51" i="69" a="1"/>
  <c r="H112" i="68" a="1"/>
  <c r="H112" i="70" a="1"/>
  <c r="N49" i="73" l="1"/>
  <c r="K49" i="73" s="1"/>
  <c r="K52" i="69"/>
  <c r="H113" i="73"/>
  <c r="I113" i="73" s="1"/>
  <c r="F113" i="73" s="1"/>
  <c r="G114" i="73" s="1"/>
  <c r="O49" i="72"/>
  <c r="L49" i="72" s="1"/>
  <c r="H112" i="70"/>
  <c r="I112" i="70" s="1"/>
  <c r="F112" i="70" s="1"/>
  <c r="G113" i="70" s="1"/>
  <c r="H114" i="71"/>
  <c r="I114" i="71" s="1"/>
  <c r="F114" i="71" s="1"/>
  <c r="G115" i="71" s="1"/>
  <c r="N112" i="68"/>
  <c r="O112" i="68" s="1"/>
  <c r="L112" i="68" s="1"/>
  <c r="M113" i="68" s="1"/>
  <c r="H112" i="68"/>
  <c r="I112" i="68" s="1"/>
  <c r="F112" i="68" s="1"/>
  <c r="G113" i="68" s="1"/>
  <c r="H65" i="72"/>
  <c r="I65" i="72" s="1"/>
  <c r="F65" i="72" s="1"/>
  <c r="D119" i="33"/>
  <c r="C119" i="33"/>
  <c r="B119" i="33"/>
  <c r="B118" i="14"/>
  <c r="C118" i="14"/>
  <c r="H51" i="69"/>
  <c r="S154" i="72"/>
  <c r="T155" i="72" s="1"/>
  <c r="A119" i="14"/>
  <c r="E118" i="14" a="1"/>
  <c r="E118" i="14" s="1"/>
  <c r="E119" i="33" a="1"/>
  <c r="E119" i="33" s="1"/>
  <c r="A120" i="33"/>
  <c r="U63" i="14" a="1"/>
  <c r="B120" i="33" a="1"/>
  <c r="D120" i="33" a="1"/>
  <c r="H113" i="68" a="1"/>
  <c r="H114" i="73" a="1"/>
  <c r="C120" i="33" a="1"/>
  <c r="H115" i="71" a="1"/>
  <c r="H113" i="70" a="1"/>
  <c r="B119" i="14" a="1"/>
  <c r="C119" i="14" a="1"/>
  <c r="N113" i="68" a="1"/>
  <c r="L50" i="73" l="1"/>
  <c r="L53" i="69"/>
  <c r="H114" i="73"/>
  <c r="I114" i="73" s="1"/>
  <c r="F114" i="73" s="1"/>
  <c r="G115" i="73" s="1"/>
  <c r="M50" i="72"/>
  <c r="H113" i="68"/>
  <c r="I113" i="68" s="1"/>
  <c r="F113" i="68" s="1"/>
  <c r="G114" i="68" s="1"/>
  <c r="H113" i="70"/>
  <c r="I113" i="70" s="1"/>
  <c r="F113" i="70" s="1"/>
  <c r="G114" i="70" s="1"/>
  <c r="N113" i="68"/>
  <c r="O113" i="68" s="1"/>
  <c r="L113" i="68" s="1"/>
  <c r="M114" i="68" s="1"/>
  <c r="H115" i="71"/>
  <c r="I115" i="71" s="1"/>
  <c r="F115" i="71" s="1"/>
  <c r="G116" i="71" s="1"/>
  <c r="G66" i="72"/>
  <c r="D120" i="33"/>
  <c r="B120" i="33"/>
  <c r="C120" i="33"/>
  <c r="C119" i="14"/>
  <c r="B119" i="14"/>
  <c r="U63" i="14"/>
  <c r="V63" i="14" s="1"/>
  <c r="S63" i="14" s="1"/>
  <c r="T64" i="14" s="1"/>
  <c r="I51" i="69"/>
  <c r="F51" i="69" s="1"/>
  <c r="A120" i="14"/>
  <c r="E119" i="14" a="1"/>
  <c r="E119" i="14" s="1"/>
  <c r="E120" i="33" a="1"/>
  <c r="E120" i="33" s="1"/>
  <c r="A121" i="33"/>
  <c r="H116" i="71" a="1"/>
  <c r="B121" i="33" a="1"/>
  <c r="H114" i="70" a="1"/>
  <c r="D121" i="33" a="1"/>
  <c r="C121" i="33" a="1"/>
  <c r="H115" i="73" a="1"/>
  <c r="M53" i="69" a="1"/>
  <c r="C120" i="14" a="1"/>
  <c r="U155" i="72" a="1"/>
  <c r="N50" i="72" a="1"/>
  <c r="B120" i="14" a="1"/>
  <c r="H114" i="68" a="1"/>
  <c r="H66" i="72" a="1"/>
  <c r="N114" i="68" a="1"/>
  <c r="M50" i="73" a="1"/>
  <c r="M50" i="73" l="1"/>
  <c r="M53" i="69"/>
  <c r="N53" i="69" s="1"/>
  <c r="H115" i="73"/>
  <c r="I115" i="73" s="1"/>
  <c r="F115" i="73" s="1"/>
  <c r="G116" i="73" s="1"/>
  <c r="U155" i="72"/>
  <c r="V155" i="72" s="1"/>
  <c r="N50" i="72"/>
  <c r="H114" i="68"/>
  <c r="I114" i="68" s="1"/>
  <c r="F114" i="68" s="1"/>
  <c r="G115" i="68" s="1"/>
  <c r="H116" i="71"/>
  <c r="I116" i="71" s="1"/>
  <c r="F116" i="71" s="1"/>
  <c r="G117" i="71" s="1"/>
  <c r="H66" i="72"/>
  <c r="I66" i="72" s="1"/>
  <c r="F66" i="72" s="1"/>
  <c r="N114" i="68"/>
  <c r="O114" i="68" s="1"/>
  <c r="L114" i="68" s="1"/>
  <c r="M115" i="68" s="1"/>
  <c r="H114" i="70"/>
  <c r="I114" i="70" s="1"/>
  <c r="F114" i="70" s="1"/>
  <c r="G115" i="70" s="1"/>
  <c r="B121" i="33"/>
  <c r="C121" i="33"/>
  <c r="D121" i="33"/>
  <c r="C120" i="14"/>
  <c r="B120" i="14"/>
  <c r="G52" i="69"/>
  <c r="A121" i="14"/>
  <c r="E120" i="14" a="1"/>
  <c r="E120" i="14" s="1"/>
  <c r="E121" i="33" a="1"/>
  <c r="E121" i="33" s="1"/>
  <c r="A122" i="33"/>
  <c r="H116" i="73" a="1"/>
  <c r="H115" i="70" a="1"/>
  <c r="B122" i="33" a="1"/>
  <c r="C121" i="14" a="1"/>
  <c r="H117" i="71" a="1"/>
  <c r="C122" i="33" a="1"/>
  <c r="B121" i="14" a="1"/>
  <c r="D122" i="33" a="1"/>
  <c r="N115" i="68" a="1"/>
  <c r="U64" i="14" a="1"/>
  <c r="H115" i="68" a="1"/>
  <c r="H52" i="69" a="1"/>
  <c r="N50" i="73" l="1"/>
  <c r="K50" i="73" s="1"/>
  <c r="K53" i="69"/>
  <c r="H116" i="73"/>
  <c r="I116" i="73" s="1"/>
  <c r="F116" i="73" s="1"/>
  <c r="G117" i="73" s="1"/>
  <c r="O50" i="72"/>
  <c r="L50" i="72" s="1"/>
  <c r="N115" i="68"/>
  <c r="O115" i="68" s="1"/>
  <c r="L115" i="68" s="1"/>
  <c r="M116" i="68" s="1"/>
  <c r="H115" i="68"/>
  <c r="I115" i="68" s="1"/>
  <c r="F115" i="68" s="1"/>
  <c r="G116" i="68" s="1"/>
  <c r="H117" i="71"/>
  <c r="I117" i="71" s="1"/>
  <c r="F117" i="71" s="1"/>
  <c r="G118" i="71" s="1"/>
  <c r="H115" i="70"/>
  <c r="I115" i="70" s="1"/>
  <c r="F115" i="70" s="1"/>
  <c r="G116" i="70" s="1"/>
  <c r="G67" i="72"/>
  <c r="B122" i="33"/>
  <c r="D122" i="33"/>
  <c r="C122" i="33"/>
  <c r="C121" i="14"/>
  <c r="B121" i="14"/>
  <c r="H52" i="69"/>
  <c r="U64" i="14"/>
  <c r="V64" i="14" s="1"/>
  <c r="S64" i="14" s="1"/>
  <c r="T65" i="14" s="1"/>
  <c r="S155" i="72"/>
  <c r="T156" i="72" s="1"/>
  <c r="A122" i="14"/>
  <c r="E121" i="14" a="1"/>
  <c r="E121" i="14" s="1"/>
  <c r="E122" i="33" a="1"/>
  <c r="E122" i="33" s="1"/>
  <c r="A123" i="33"/>
  <c r="H118" i="71" a="1"/>
  <c r="D123" i="33" a="1"/>
  <c r="N116" i="68" a="1"/>
  <c r="H67" i="72" a="1"/>
  <c r="C123" i="33" a="1"/>
  <c r="H117" i="73" a="1"/>
  <c r="B122" i="14" a="1"/>
  <c r="B123" i="33" a="1"/>
  <c r="C122" i="14" a="1"/>
  <c r="H116" i="70" a="1"/>
  <c r="H116" i="68" a="1"/>
  <c r="L51" i="73" l="1"/>
  <c r="L54" i="69"/>
  <c r="H117" i="73"/>
  <c r="I117" i="73" s="1"/>
  <c r="F117" i="73" s="1"/>
  <c r="G118" i="73" s="1"/>
  <c r="M51" i="72"/>
  <c r="H118" i="71"/>
  <c r="I118" i="71" s="1"/>
  <c r="F118" i="71" s="1"/>
  <c r="G119" i="71" s="1"/>
  <c r="H67" i="72"/>
  <c r="I67" i="72" s="1"/>
  <c r="F67" i="72" s="1"/>
  <c r="H116" i="68"/>
  <c r="I116" i="68" s="1"/>
  <c r="F116" i="68" s="1"/>
  <c r="G117" i="68" s="1"/>
  <c r="N116" i="68"/>
  <c r="O116" i="68" s="1"/>
  <c r="L116" i="68" s="1"/>
  <c r="M117" i="68" s="1"/>
  <c r="H116" i="70"/>
  <c r="I116" i="70" s="1"/>
  <c r="F116" i="70" s="1"/>
  <c r="G117" i="70" s="1"/>
  <c r="D123" i="33"/>
  <c r="C123" i="33"/>
  <c r="B123" i="33"/>
  <c r="B122" i="14"/>
  <c r="C122" i="14"/>
  <c r="I52" i="69"/>
  <c r="F52" i="69" s="1"/>
  <c r="A123" i="14"/>
  <c r="E122" i="14" a="1"/>
  <c r="E122" i="14" s="1"/>
  <c r="E123" i="33" a="1"/>
  <c r="E123" i="33" s="1"/>
  <c r="A124" i="33"/>
  <c r="H117" i="70" a="1"/>
  <c r="M51" i="73" a="1"/>
  <c r="B124" i="33" a="1"/>
  <c r="B123" i="14" a="1"/>
  <c r="D124" i="33" a="1"/>
  <c r="H117" i="68" a="1"/>
  <c r="C123" i="14" a="1"/>
  <c r="C124" i="33" a="1"/>
  <c r="U156" i="72" a="1"/>
  <c r="H119" i="71" a="1"/>
  <c r="U65" i="14" a="1"/>
  <c r="M54" i="69" a="1"/>
  <c r="H118" i="73" a="1"/>
  <c r="N51" i="72" a="1"/>
  <c r="N117" i="68" a="1"/>
  <c r="M51" i="73" l="1"/>
  <c r="M54" i="69"/>
  <c r="N54" i="69" s="1"/>
  <c r="H118" i="73"/>
  <c r="I118" i="73" s="1"/>
  <c r="F118" i="73" s="1"/>
  <c r="G119" i="73" s="1"/>
  <c r="U156" i="72"/>
  <c r="V156" i="72" s="1"/>
  <c r="N51" i="72"/>
  <c r="H119" i="71"/>
  <c r="I119" i="71" s="1"/>
  <c r="F119" i="71" s="1"/>
  <c r="G120" i="71" s="1"/>
  <c r="H117" i="70"/>
  <c r="I117" i="70" s="1"/>
  <c r="F117" i="70" s="1"/>
  <c r="G118" i="70" s="1"/>
  <c r="N117" i="68"/>
  <c r="O117" i="68" s="1"/>
  <c r="L117" i="68" s="1"/>
  <c r="M118" i="68" s="1"/>
  <c r="H117" i="68"/>
  <c r="I117" i="68" s="1"/>
  <c r="F117" i="68" s="1"/>
  <c r="G118" i="68" s="1"/>
  <c r="G68" i="72"/>
  <c r="C124" i="33"/>
  <c r="D124" i="33"/>
  <c r="B124" i="33"/>
  <c r="B123" i="14"/>
  <c r="C123" i="14"/>
  <c r="U65" i="14"/>
  <c r="V65" i="14" s="1"/>
  <c r="S65" i="14" s="1"/>
  <c r="T66" i="14" s="1"/>
  <c r="G53" i="69"/>
  <c r="A124" i="14"/>
  <c r="E123" i="14" a="1"/>
  <c r="E123" i="14" s="1"/>
  <c r="E124" i="33" a="1"/>
  <c r="E124" i="33" s="1"/>
  <c r="A125" i="33"/>
  <c r="C124" i="14" a="1"/>
  <c r="N118" i="68" a="1"/>
  <c r="C125" i="33" a="1"/>
  <c r="H118" i="68" a="1"/>
  <c r="H53" i="69" a="1"/>
  <c r="B124" i="14" a="1"/>
  <c r="B125" i="33" a="1"/>
  <c r="H119" i="73" a="1"/>
  <c r="D125" i="33" a="1"/>
  <c r="H68" i="72" a="1"/>
  <c r="H120" i="71" a="1"/>
  <c r="H118" i="70" a="1"/>
  <c r="N51" i="73" l="1"/>
  <c r="K51" i="73" s="1"/>
  <c r="K54" i="69"/>
  <c r="H119" i="73"/>
  <c r="I119" i="73" s="1"/>
  <c r="F119" i="73" s="1"/>
  <c r="G120" i="73" s="1"/>
  <c r="O51" i="72"/>
  <c r="L51" i="72" s="1"/>
  <c r="H118" i="70"/>
  <c r="I118" i="70" s="1"/>
  <c r="F118" i="70" s="1"/>
  <c r="G119" i="70" s="1"/>
  <c r="H118" i="68"/>
  <c r="I118" i="68" s="1"/>
  <c r="F118" i="68" s="1"/>
  <c r="G119" i="68" s="1"/>
  <c r="N118" i="68"/>
  <c r="O118" i="68" s="1"/>
  <c r="L118" i="68" s="1"/>
  <c r="M119" i="68" s="1"/>
  <c r="H68" i="72"/>
  <c r="I68" i="72" s="1"/>
  <c r="F68" i="72" s="1"/>
  <c r="H120" i="71"/>
  <c r="I120" i="71" s="1"/>
  <c r="F120" i="71" s="1"/>
  <c r="G121" i="71" s="1"/>
  <c r="B125" i="33"/>
  <c r="D125" i="33"/>
  <c r="C125" i="33"/>
  <c r="B124" i="14"/>
  <c r="C124" i="14"/>
  <c r="H53" i="69"/>
  <c r="S156" i="72"/>
  <c r="T157" i="72" s="1"/>
  <c r="A125" i="14"/>
  <c r="E124" i="14" a="1"/>
  <c r="E124" i="14" s="1"/>
  <c r="E125" i="33" a="1"/>
  <c r="E125" i="33" s="1"/>
  <c r="A126" i="33"/>
  <c r="H119" i="68" a="1"/>
  <c r="D126" i="33" a="1"/>
  <c r="H120" i="73" a="1"/>
  <c r="B126" i="33" a="1"/>
  <c r="B125" i="14" a="1"/>
  <c r="C125" i="14" a="1"/>
  <c r="U66" i="14" a="1"/>
  <c r="C126" i="33" a="1"/>
  <c r="H119" i="70" a="1"/>
  <c r="N119" i="68" a="1"/>
  <c r="H121" i="71" a="1"/>
  <c r="L52" i="73" l="1"/>
  <c r="L55" i="69"/>
  <c r="H120" i="73"/>
  <c r="I120" i="73" s="1"/>
  <c r="F120" i="73" s="1"/>
  <c r="G121" i="73" s="1"/>
  <c r="M52" i="72"/>
  <c r="H121" i="71"/>
  <c r="I121" i="71" s="1"/>
  <c r="F121" i="71" s="1"/>
  <c r="G122" i="71" s="1"/>
  <c r="H119" i="70"/>
  <c r="I119" i="70" s="1"/>
  <c r="F119" i="70" s="1"/>
  <c r="G120" i="70" s="1"/>
  <c r="N119" i="68"/>
  <c r="O119" i="68" s="1"/>
  <c r="L119" i="68" s="1"/>
  <c r="M120" i="68" s="1"/>
  <c r="H119" i="68"/>
  <c r="I119" i="68" s="1"/>
  <c r="F119" i="68" s="1"/>
  <c r="G120" i="68" s="1"/>
  <c r="G69" i="72"/>
  <c r="D126" i="33"/>
  <c r="C126" i="33"/>
  <c r="B126" i="33"/>
  <c r="B125" i="14"/>
  <c r="C125" i="14"/>
  <c r="U66" i="14"/>
  <c r="V66" i="14" s="1"/>
  <c r="S66" i="14" s="1"/>
  <c r="T67" i="14" s="1"/>
  <c r="I53" i="69"/>
  <c r="F53" i="69" s="1"/>
  <c r="A126" i="14"/>
  <c r="E125" i="14" a="1"/>
  <c r="E125" i="14" s="1"/>
  <c r="E126" i="33" a="1"/>
  <c r="E126" i="33" s="1"/>
  <c r="A127" i="33"/>
  <c r="B127" i="33" a="1"/>
  <c r="C126" i="14" a="1"/>
  <c r="D127" i="33" a="1"/>
  <c r="N52" i="72" a="1"/>
  <c r="M52" i="73" a="1"/>
  <c r="C127" i="33" a="1"/>
  <c r="M55" i="69" a="1"/>
  <c r="U157" i="72" a="1"/>
  <c r="B126" i="14" a="1"/>
  <c r="H120" i="68" a="1"/>
  <c r="H121" i="73" a="1"/>
  <c r="H120" i="70" a="1"/>
  <c r="H122" i="71" a="1"/>
  <c r="N120" i="68" a="1"/>
  <c r="H69" i="72" a="1"/>
  <c r="M52" i="73" l="1"/>
  <c r="M55" i="69"/>
  <c r="N55" i="69" s="1"/>
  <c r="H121" i="73"/>
  <c r="I121" i="73" s="1"/>
  <c r="F121" i="73" s="1"/>
  <c r="G122" i="73" s="1"/>
  <c r="U157" i="72"/>
  <c r="V157" i="72" s="1"/>
  <c r="N52" i="72"/>
  <c r="H120" i="68"/>
  <c r="I120" i="68" s="1"/>
  <c r="F120" i="68" s="1"/>
  <c r="G121" i="68" s="1"/>
  <c r="H69" i="72"/>
  <c r="I69" i="72" s="1"/>
  <c r="F69" i="72" s="1"/>
  <c r="N120" i="68"/>
  <c r="O120" i="68" s="1"/>
  <c r="L120" i="68" s="1"/>
  <c r="M121" i="68" s="1"/>
  <c r="H120" i="70"/>
  <c r="I120" i="70" s="1"/>
  <c r="F120" i="70" s="1"/>
  <c r="G121" i="70" s="1"/>
  <c r="H122" i="71"/>
  <c r="I122" i="71" s="1"/>
  <c r="F122" i="71" s="1"/>
  <c r="G123" i="71" s="1"/>
  <c r="C127" i="33"/>
  <c r="B127" i="33"/>
  <c r="D127" i="33"/>
  <c r="B126" i="14"/>
  <c r="C126" i="14"/>
  <c r="G54" i="69"/>
  <c r="U67" i="14" a="1"/>
  <c r="H122" i="73" a="1"/>
  <c r="H121" i="68" a="1"/>
  <c r="N121" i="68" a="1"/>
  <c r="H123" i="71" a="1"/>
  <c r="H54" i="69" a="1"/>
  <c r="H121" i="70" a="1"/>
  <c r="N52" i="73" l="1"/>
  <c r="K52" i="73" s="1"/>
  <c r="K55" i="69"/>
  <c r="H122" i="73"/>
  <c r="I122" i="73" s="1"/>
  <c r="F122" i="73" s="1"/>
  <c r="G123" i="73" s="1"/>
  <c r="O52" i="72"/>
  <c r="L52" i="72" s="1"/>
  <c r="H123" i="71"/>
  <c r="I123" i="71" s="1"/>
  <c r="F123" i="71" s="1"/>
  <c r="G124" i="71" s="1"/>
  <c r="H121" i="70"/>
  <c r="I121" i="70" s="1"/>
  <c r="F121" i="70" s="1"/>
  <c r="G122" i="70" s="1"/>
  <c r="N121" i="68"/>
  <c r="O121" i="68" s="1"/>
  <c r="L121" i="68" s="1"/>
  <c r="M122" i="68" s="1"/>
  <c r="H121" i="68"/>
  <c r="I121" i="68" s="1"/>
  <c r="F121" i="68" s="1"/>
  <c r="G122" i="68" s="1"/>
  <c r="G70" i="72"/>
  <c r="H54" i="69"/>
  <c r="U67" i="14"/>
  <c r="V67" i="14" s="1"/>
  <c r="S67" i="14" s="1"/>
  <c r="T68" i="14" s="1"/>
  <c r="S157" i="72"/>
  <c r="T158" i="72" s="1"/>
  <c r="A127" i="14"/>
  <c r="E126" i="14" a="1"/>
  <c r="E126" i="14" s="1"/>
  <c r="E127" i="33" a="1"/>
  <c r="E127" i="33" s="1"/>
  <c r="A128" i="33"/>
  <c r="B127" i="14" a="1"/>
  <c r="H122" i="70" a="1"/>
  <c r="B128" i="33" a="1"/>
  <c r="C128" i="33" a="1"/>
  <c r="C127" i="14" a="1"/>
  <c r="N122" i="68" a="1"/>
  <c r="D128" i="33" a="1"/>
  <c r="H123" i="73" a="1"/>
  <c r="H124" i="71" a="1"/>
  <c r="H122" i="68" a="1"/>
  <c r="H70" i="72" a="1"/>
  <c r="L53" i="73" l="1"/>
  <c r="L56" i="69"/>
  <c r="H123" i="73"/>
  <c r="I123" i="73" s="1"/>
  <c r="F123" i="73" s="1"/>
  <c r="G124" i="73" s="1"/>
  <c r="M53" i="72"/>
  <c r="H124" i="71"/>
  <c r="I124" i="71" s="1"/>
  <c r="F124" i="71" s="1"/>
  <c r="G125" i="71" s="1"/>
  <c r="H122" i="68"/>
  <c r="I122" i="68" s="1"/>
  <c r="F122" i="68" s="1"/>
  <c r="G123" i="68" s="1"/>
  <c r="N122" i="68"/>
  <c r="O122" i="68" s="1"/>
  <c r="L122" i="68" s="1"/>
  <c r="M123" i="68" s="1"/>
  <c r="H70" i="72"/>
  <c r="I70" i="72" s="1"/>
  <c r="F70" i="72" s="1"/>
  <c r="H122" i="70"/>
  <c r="I122" i="70" s="1"/>
  <c r="F122" i="70" s="1"/>
  <c r="G123" i="70" s="1"/>
  <c r="B128" i="33"/>
  <c r="C128" i="33"/>
  <c r="D128" i="33"/>
  <c r="B127" i="14"/>
  <c r="C127" i="14"/>
  <c r="I54" i="69"/>
  <c r="F54" i="69" s="1"/>
  <c r="A128" i="14"/>
  <c r="E127" i="14" a="1"/>
  <c r="E127" i="14" s="1"/>
  <c r="E128" i="33" a="1"/>
  <c r="E128" i="33" s="1"/>
  <c r="A129" i="33"/>
  <c r="C128" i="14" a="1"/>
  <c r="B128" i="14" a="1"/>
  <c r="C129" i="33" a="1"/>
  <c r="M56" i="69" a="1"/>
  <c r="D129" i="33" a="1"/>
  <c r="H124" i="73" a="1"/>
  <c r="B129" i="33" a="1"/>
  <c r="U158" i="72" a="1"/>
  <c r="U68" i="14" a="1"/>
  <c r="N123" i="68" a="1"/>
  <c r="H123" i="68" a="1"/>
  <c r="N53" i="72" a="1"/>
  <c r="H125" i="71" a="1"/>
  <c r="M53" i="73" a="1"/>
  <c r="H123" i="70" a="1"/>
  <c r="M53" i="73" l="1"/>
  <c r="M56" i="69"/>
  <c r="N56" i="69" s="1"/>
  <c r="H124" i="73"/>
  <c r="I124" i="73" s="1"/>
  <c r="F124" i="73" s="1"/>
  <c r="G125" i="73" s="1"/>
  <c r="U158" i="72"/>
  <c r="V158" i="72" s="1"/>
  <c r="N53" i="72"/>
  <c r="H123" i="70"/>
  <c r="I123" i="70" s="1"/>
  <c r="F123" i="70" s="1"/>
  <c r="G124" i="70" s="1"/>
  <c r="N123" i="68"/>
  <c r="O123" i="68" s="1"/>
  <c r="L123" i="68" s="1"/>
  <c r="M124" i="68" s="1"/>
  <c r="H123" i="68"/>
  <c r="I123" i="68" s="1"/>
  <c r="F123" i="68" s="1"/>
  <c r="G124" i="68" s="1"/>
  <c r="H125" i="71"/>
  <c r="I125" i="71" s="1"/>
  <c r="F125" i="71" s="1"/>
  <c r="G126" i="71" s="1"/>
  <c r="G71" i="72"/>
  <c r="B129" i="33"/>
  <c r="D129" i="33"/>
  <c r="C129" i="33"/>
  <c r="C128" i="14"/>
  <c r="B128" i="14"/>
  <c r="U68" i="14"/>
  <c r="V68" i="14" s="1"/>
  <c r="S68" i="14" s="1"/>
  <c r="T69" i="14" s="1"/>
  <c r="G55" i="69"/>
  <c r="A129" i="14"/>
  <c r="E128" i="14" a="1"/>
  <c r="E128" i="14" s="1"/>
  <c r="E129" i="33" a="1"/>
  <c r="E129" i="33" s="1"/>
  <c r="A130" i="33"/>
  <c r="C129" i="14" a="1"/>
  <c r="H124" i="68" a="1"/>
  <c r="C130" i="33" a="1"/>
  <c r="H125" i="73" a="1"/>
  <c r="B129" i="14" a="1"/>
  <c r="D130" i="33" a="1"/>
  <c r="B130" i="33" a="1"/>
  <c r="H71" i="72" a="1"/>
  <c r="H126" i="71" a="1"/>
  <c r="H124" i="70" a="1"/>
  <c r="N124" i="68" a="1"/>
  <c r="H55" i="69" a="1"/>
  <c r="N53" i="73" l="1"/>
  <c r="K53" i="73" s="1"/>
  <c r="K56" i="69"/>
  <c r="H125" i="73"/>
  <c r="I125" i="73" s="1"/>
  <c r="F125" i="73" s="1"/>
  <c r="G126" i="73" s="1"/>
  <c r="O53" i="72"/>
  <c r="L53" i="72" s="1"/>
  <c r="H124" i="68"/>
  <c r="I124" i="68" s="1"/>
  <c r="F124" i="68" s="1"/>
  <c r="G125" i="68" s="1"/>
  <c r="N124" i="68"/>
  <c r="O124" i="68" s="1"/>
  <c r="L124" i="68" s="1"/>
  <c r="M125" i="68" s="1"/>
  <c r="H124" i="70"/>
  <c r="I124" i="70" s="1"/>
  <c r="F124" i="70" s="1"/>
  <c r="G125" i="70" s="1"/>
  <c r="H71" i="72"/>
  <c r="I71" i="72" s="1"/>
  <c r="F71" i="72" s="1"/>
  <c r="H126" i="71"/>
  <c r="I126" i="71" s="1"/>
  <c r="F126" i="71" s="1"/>
  <c r="G127" i="71" s="1"/>
  <c r="D130" i="33"/>
  <c r="B130" i="33"/>
  <c r="C130" i="33"/>
  <c r="C129" i="14"/>
  <c r="B129" i="14"/>
  <c r="H55" i="69"/>
  <c r="S158" i="72"/>
  <c r="T159" i="72" s="1"/>
  <c r="A130" i="14"/>
  <c r="E129" i="14" a="1"/>
  <c r="E129" i="14" s="1"/>
  <c r="E130" i="33" a="1"/>
  <c r="E130" i="33" s="1"/>
  <c r="A131" i="33"/>
  <c r="D131" i="33" a="1"/>
  <c r="H126" i="73" a="1"/>
  <c r="B130" i="14" a="1"/>
  <c r="B131" i="33" a="1"/>
  <c r="C130" i="14" a="1"/>
  <c r="H125" i="70" a="1"/>
  <c r="C131" i="33" a="1"/>
  <c r="U69" i="14" a="1"/>
  <c r="H125" i="68" a="1"/>
  <c r="N125" i="68" a="1"/>
  <c r="H127" i="71" a="1"/>
  <c r="L54" i="73" l="1"/>
  <c r="L57" i="69"/>
  <c r="H126" i="73"/>
  <c r="I126" i="73" s="1"/>
  <c r="F126" i="73" s="1"/>
  <c r="G127" i="73" s="1"/>
  <c r="M54" i="72"/>
  <c r="H127" i="71"/>
  <c r="I127" i="71" s="1"/>
  <c r="F127" i="71" s="1"/>
  <c r="G128" i="71" s="1"/>
  <c r="H125" i="70"/>
  <c r="I125" i="70" s="1"/>
  <c r="F125" i="70" s="1"/>
  <c r="G126" i="70" s="1"/>
  <c r="N125" i="68"/>
  <c r="O125" i="68" s="1"/>
  <c r="L125" i="68" s="1"/>
  <c r="M126" i="68" s="1"/>
  <c r="H125" i="68"/>
  <c r="I125" i="68" s="1"/>
  <c r="F125" i="68" s="1"/>
  <c r="G126" i="68" s="1"/>
  <c r="G72" i="72"/>
  <c r="B131" i="33"/>
  <c r="D131" i="33"/>
  <c r="C131" i="33"/>
  <c r="B130" i="14"/>
  <c r="C130" i="14"/>
  <c r="U69" i="14"/>
  <c r="V69" i="14" s="1"/>
  <c r="S69" i="14" s="1"/>
  <c r="T70" i="14" s="1"/>
  <c r="I55" i="69"/>
  <c r="F55" i="69" s="1"/>
  <c r="A131" i="14"/>
  <c r="E130" i="14" a="1"/>
  <c r="E130" i="14" s="1"/>
  <c r="E131" i="33" a="1"/>
  <c r="E131" i="33" s="1"/>
  <c r="A132" i="33"/>
  <c r="N54" i="72" a="1"/>
  <c r="H127" i="73" a="1"/>
  <c r="D132" i="33" a="1"/>
  <c r="C131" i="14" a="1"/>
  <c r="B131" i="14" a="1"/>
  <c r="N126" i="68" a="1"/>
  <c r="C132" i="33" a="1"/>
  <c r="B132" i="33" a="1"/>
  <c r="H126" i="70" a="1"/>
  <c r="U159" i="72" a="1"/>
  <c r="M57" i="69" a="1"/>
  <c r="H128" i="71" a="1"/>
  <c r="H126" i="68" a="1"/>
  <c r="H72" i="72" a="1"/>
  <c r="M54" i="73" a="1"/>
  <c r="M54" i="73" l="1"/>
  <c r="M57" i="69"/>
  <c r="N57" i="69" s="1"/>
  <c r="H127" i="73"/>
  <c r="I127" i="73" s="1"/>
  <c r="F127" i="73" s="1"/>
  <c r="G128" i="73" s="1"/>
  <c r="U159" i="72"/>
  <c r="V159" i="72" s="1"/>
  <c r="N54" i="72"/>
  <c r="H126" i="70"/>
  <c r="I126" i="70" s="1"/>
  <c r="F126" i="70" s="1"/>
  <c r="G127" i="70" s="1"/>
  <c r="H72" i="72"/>
  <c r="I72" i="72" s="1"/>
  <c r="F72" i="72" s="1"/>
  <c r="H128" i="71"/>
  <c r="I128" i="71" s="1"/>
  <c r="F128" i="71" s="1"/>
  <c r="G129" i="71" s="1"/>
  <c r="H126" i="68"/>
  <c r="I126" i="68" s="1"/>
  <c r="F126" i="68" s="1"/>
  <c r="G127" i="68" s="1"/>
  <c r="N126" i="68"/>
  <c r="O126" i="68" s="1"/>
  <c r="L126" i="68" s="1"/>
  <c r="M127" i="68" s="1"/>
  <c r="C132" i="33"/>
  <c r="D132" i="33"/>
  <c r="B132" i="33"/>
  <c r="C131" i="14"/>
  <c r="B131" i="14"/>
  <c r="G56" i="69"/>
  <c r="U70" i="14" a="1"/>
  <c r="H127" i="68" a="1"/>
  <c r="H127" i="70" a="1"/>
  <c r="H128" i="73" a="1"/>
  <c r="N127" i="68" a="1"/>
  <c r="H129" i="71" a="1"/>
  <c r="H56" i="69" a="1"/>
  <c r="N54" i="73" l="1"/>
  <c r="K54" i="73" s="1"/>
  <c r="K57" i="69"/>
  <c r="H128" i="73"/>
  <c r="I128" i="73" s="1"/>
  <c r="F128" i="73" s="1"/>
  <c r="G129" i="73" s="1"/>
  <c r="O54" i="72"/>
  <c r="L54" i="72" s="1"/>
  <c r="N127" i="68"/>
  <c r="O127" i="68" s="1"/>
  <c r="L127" i="68" s="1"/>
  <c r="M128" i="68" s="1"/>
  <c r="H127" i="70"/>
  <c r="I127" i="70" s="1"/>
  <c r="F127" i="70" s="1"/>
  <c r="G128" i="70" s="1"/>
  <c r="H127" i="68"/>
  <c r="I127" i="68" s="1"/>
  <c r="F127" i="68" s="1"/>
  <c r="G128" i="68" s="1"/>
  <c r="H129" i="71"/>
  <c r="I129" i="71" s="1"/>
  <c r="F129" i="71" s="1"/>
  <c r="G130" i="71" s="1"/>
  <c r="G73" i="72"/>
  <c r="H56" i="69"/>
  <c r="U70" i="14"/>
  <c r="V70" i="14" s="1"/>
  <c r="S70" i="14" s="1"/>
  <c r="T71" i="14" s="1"/>
  <c r="S159" i="72"/>
  <c r="T160" i="72" s="1"/>
  <c r="A132" i="14"/>
  <c r="E131" i="14" a="1"/>
  <c r="E131" i="14" s="1"/>
  <c r="E132" i="33" a="1"/>
  <c r="E132" i="33" s="1"/>
  <c r="A133" i="33"/>
  <c r="D133" i="33" a="1"/>
  <c r="H128" i="70" a="1"/>
  <c r="C133" i="33" a="1"/>
  <c r="B133" i="33" a="1"/>
  <c r="B132" i="14" a="1"/>
  <c r="C132" i="14" a="1"/>
  <c r="H129" i="73" a="1"/>
  <c r="H128" i="68" a="1"/>
  <c r="N128" i="68" a="1"/>
  <c r="H73" i="72" a="1"/>
  <c r="H130" i="71" a="1"/>
  <c r="L55" i="73" l="1"/>
  <c r="L58" i="69"/>
  <c r="H129" i="73"/>
  <c r="I129" i="73" s="1"/>
  <c r="F129" i="73" s="1"/>
  <c r="G130" i="73" s="1"/>
  <c r="M55" i="72"/>
  <c r="H130" i="71"/>
  <c r="I130" i="71" s="1"/>
  <c r="F130" i="71" s="1"/>
  <c r="G131" i="71" s="1"/>
  <c r="H128" i="70"/>
  <c r="I128" i="70" s="1"/>
  <c r="F128" i="70" s="1"/>
  <c r="G129" i="70" s="1"/>
  <c r="N128" i="68"/>
  <c r="O128" i="68" s="1"/>
  <c r="L128" i="68" s="1"/>
  <c r="M129" i="68" s="1"/>
  <c r="H73" i="72"/>
  <c r="I73" i="72" s="1"/>
  <c r="F73" i="72" s="1"/>
  <c r="H128" i="68"/>
  <c r="I128" i="68" s="1"/>
  <c r="F128" i="68" s="1"/>
  <c r="G129" i="68" s="1"/>
  <c r="C133" i="33"/>
  <c r="B133" i="33"/>
  <c r="D133" i="33"/>
  <c r="B132" i="14"/>
  <c r="C132" i="14"/>
  <c r="I56" i="69"/>
  <c r="F56" i="69" s="1"/>
  <c r="A133" i="14"/>
  <c r="E132" i="14" a="1"/>
  <c r="E132" i="14" s="1"/>
  <c r="E133" i="33" a="1"/>
  <c r="E133" i="33" s="1"/>
  <c r="A134" i="33"/>
  <c r="H130" i="73" a="1"/>
  <c r="D134" i="33" a="1"/>
  <c r="M58" i="69" a="1"/>
  <c r="C133" i="14" a="1"/>
  <c r="B133" i="14" a="1"/>
  <c r="U71" i="14" a="1"/>
  <c r="H129" i="70" a="1"/>
  <c r="C134" i="33" a="1"/>
  <c r="B134" i="33" a="1"/>
  <c r="U160" i="72" a="1"/>
  <c r="N55" i="72" a="1"/>
  <c r="H131" i="71" a="1"/>
  <c r="H129" i="68" a="1"/>
  <c r="M55" i="73" a="1"/>
  <c r="N129" i="68" a="1"/>
  <c r="M55" i="73" l="1"/>
  <c r="M58" i="69"/>
  <c r="N58" i="69" s="1"/>
  <c r="H130" i="73"/>
  <c r="I130" i="73" s="1"/>
  <c r="F130" i="73" s="1"/>
  <c r="G131" i="73" s="1"/>
  <c r="U160" i="72"/>
  <c r="V160" i="72" s="1"/>
  <c r="N55" i="72"/>
  <c r="H129" i="68"/>
  <c r="I129" i="68" s="1"/>
  <c r="F129" i="68" s="1"/>
  <c r="G130" i="68" s="1"/>
  <c r="N129" i="68"/>
  <c r="O129" i="68" s="1"/>
  <c r="L129" i="68" s="1"/>
  <c r="M130" i="68" s="1"/>
  <c r="H129" i="70"/>
  <c r="I129" i="70" s="1"/>
  <c r="F129" i="70" s="1"/>
  <c r="G130" i="70" s="1"/>
  <c r="H131" i="71"/>
  <c r="I131" i="71" s="1"/>
  <c r="F131" i="71" s="1"/>
  <c r="G132" i="71" s="1"/>
  <c r="G74" i="72"/>
  <c r="D134" i="33"/>
  <c r="B134" i="33"/>
  <c r="C134" i="33"/>
  <c r="B133" i="14"/>
  <c r="C133" i="14"/>
  <c r="U71" i="14"/>
  <c r="V71" i="14" s="1"/>
  <c r="S71" i="14" s="1"/>
  <c r="T72" i="14" s="1"/>
  <c r="G57" i="69"/>
  <c r="H131" i="73" a="1"/>
  <c r="H57" i="69" a="1"/>
  <c r="N130" i="68" a="1"/>
  <c r="H74" i="72" a="1"/>
  <c r="H132" i="71" a="1"/>
  <c r="H130" i="68" a="1"/>
  <c r="H130" i="70" a="1"/>
  <c r="N55" i="73" l="1"/>
  <c r="K55" i="73" s="1"/>
  <c r="K58" i="69"/>
  <c r="H131" i="73"/>
  <c r="I131" i="73" s="1"/>
  <c r="F131" i="73" s="1"/>
  <c r="G132" i="73" s="1"/>
  <c r="O55" i="72"/>
  <c r="L55" i="72" s="1"/>
  <c r="H74" i="72"/>
  <c r="I74" i="72" s="1"/>
  <c r="F74" i="72" s="1"/>
  <c r="H130" i="68"/>
  <c r="I130" i="68" s="1"/>
  <c r="F130" i="68" s="1"/>
  <c r="G131" i="68" s="1"/>
  <c r="H132" i="71"/>
  <c r="I132" i="71" s="1"/>
  <c r="F132" i="71" s="1"/>
  <c r="G133" i="71" s="1"/>
  <c r="H130" i="70"/>
  <c r="I130" i="70" s="1"/>
  <c r="F130" i="70" s="1"/>
  <c r="G131" i="70" s="1"/>
  <c r="N130" i="68"/>
  <c r="O130" i="68" s="1"/>
  <c r="L130" i="68" s="1"/>
  <c r="M131" i="68" s="1"/>
  <c r="H57" i="69"/>
  <c r="S160" i="72"/>
  <c r="T161" i="72" s="1"/>
  <c r="A134" i="14"/>
  <c r="E133" i="14" a="1"/>
  <c r="E133" i="14" s="1"/>
  <c r="E134" i="33" a="1"/>
  <c r="E134" i="33" s="1"/>
  <c r="A135" i="33"/>
  <c r="B134" i="14" a="1"/>
  <c r="N131" i="68" a="1"/>
  <c r="U72" i="14" a="1"/>
  <c r="C134" i="14" a="1"/>
  <c r="C135" i="33" a="1"/>
  <c r="B135" i="33" a="1"/>
  <c r="H132" i="73" a="1"/>
  <c r="H133" i="71" a="1"/>
  <c r="D135" i="33" a="1"/>
  <c r="H131" i="68" a="1"/>
  <c r="H131" i="70" a="1"/>
  <c r="L56" i="73" l="1"/>
  <c r="L59" i="69"/>
  <c r="H132" i="73"/>
  <c r="I132" i="73" s="1"/>
  <c r="F132" i="73" s="1"/>
  <c r="G133" i="73" s="1"/>
  <c r="M56" i="72"/>
  <c r="N131" i="68"/>
  <c r="O131" i="68" s="1"/>
  <c r="L131" i="68" s="1"/>
  <c r="M132" i="68" s="1"/>
  <c r="H131" i="70"/>
  <c r="I131" i="70" s="1"/>
  <c r="F131" i="70" s="1"/>
  <c r="G132" i="70" s="1"/>
  <c r="H133" i="71"/>
  <c r="I133" i="71" s="1"/>
  <c r="F133" i="71" s="1"/>
  <c r="G134" i="71" s="1"/>
  <c r="H131" i="68"/>
  <c r="I131" i="68" s="1"/>
  <c r="F131" i="68" s="1"/>
  <c r="G132" i="68" s="1"/>
  <c r="G75" i="72"/>
  <c r="C135" i="33"/>
  <c r="B135" i="33"/>
  <c r="D135" i="33"/>
  <c r="B134" i="14"/>
  <c r="C134" i="14"/>
  <c r="U72" i="14"/>
  <c r="V72" i="14" s="1"/>
  <c r="S72" i="14" s="1"/>
  <c r="T73" i="14" s="1"/>
  <c r="I57" i="69"/>
  <c r="F57" i="69" s="1"/>
  <c r="A135" i="14"/>
  <c r="E134" i="14" a="1"/>
  <c r="E134" i="14" s="1"/>
  <c r="E135" i="33" a="1"/>
  <c r="E135" i="33" s="1"/>
  <c r="A136" i="33"/>
  <c r="H75" i="72" a="1"/>
  <c r="M59" i="69" a="1"/>
  <c r="C135" i="14" a="1"/>
  <c r="B135" i="14" a="1"/>
  <c r="M56" i="73" a="1"/>
  <c r="H132" i="70" a="1"/>
  <c r="C136" i="33" a="1"/>
  <c r="B136" i="33" a="1"/>
  <c r="D136" i="33" a="1"/>
  <c r="U161" i="72" a="1"/>
  <c r="N56" i="72" a="1"/>
  <c r="H133" i="73" a="1"/>
  <c r="N132" i="68" a="1"/>
  <c r="H132" i="68" a="1"/>
  <c r="H134" i="71" a="1"/>
  <c r="M56" i="73" l="1"/>
  <c r="M59" i="69"/>
  <c r="N59" i="69" s="1"/>
  <c r="H133" i="73"/>
  <c r="I133" i="73" s="1"/>
  <c r="F133" i="73" s="1"/>
  <c r="G134" i="73" s="1"/>
  <c r="U161" i="72"/>
  <c r="V161" i="72" s="1"/>
  <c r="N56" i="72"/>
  <c r="H132" i="70"/>
  <c r="I132" i="70" s="1"/>
  <c r="F132" i="70" s="1"/>
  <c r="G133" i="70" s="1"/>
  <c r="N132" i="68"/>
  <c r="O132" i="68" s="1"/>
  <c r="L132" i="68" s="1"/>
  <c r="M133" i="68" s="1"/>
  <c r="H132" i="68"/>
  <c r="I132" i="68" s="1"/>
  <c r="F132" i="68" s="1"/>
  <c r="G133" i="68" s="1"/>
  <c r="H75" i="72"/>
  <c r="I75" i="72" s="1"/>
  <c r="F75" i="72" s="1"/>
  <c r="H134" i="71"/>
  <c r="I134" i="71" s="1"/>
  <c r="F134" i="71" s="1"/>
  <c r="G135" i="71" s="1"/>
  <c r="C136" i="33"/>
  <c r="B136" i="33"/>
  <c r="D136" i="33"/>
  <c r="C135" i="14"/>
  <c r="B135" i="14"/>
  <c r="G58" i="69"/>
  <c r="A136" i="14"/>
  <c r="E135" i="14" a="1"/>
  <c r="E135" i="14" s="1"/>
  <c r="E136" i="33" a="1"/>
  <c r="E136" i="33" s="1"/>
  <c r="A137" i="33"/>
  <c r="D137" i="33" a="1"/>
  <c r="B136" i="14" a="1"/>
  <c r="H133" i="70" a="1"/>
  <c r="B137" i="33" a="1"/>
  <c r="C136" i="14" a="1"/>
  <c r="C137" i="33" a="1"/>
  <c r="H135" i="71" a="1"/>
  <c r="U73" i="14" a="1"/>
  <c r="N133" i="68" a="1"/>
  <c r="H134" i="73" a="1"/>
  <c r="H133" i="68" a="1"/>
  <c r="H58" i="69" a="1"/>
  <c r="N56" i="73" l="1"/>
  <c r="K56" i="73" s="1"/>
  <c r="K59" i="69"/>
  <c r="H134" i="73"/>
  <c r="I134" i="73" s="1"/>
  <c r="F134" i="73" s="1"/>
  <c r="G135" i="73" s="1"/>
  <c r="O56" i="72"/>
  <c r="L56" i="72" s="1"/>
  <c r="H135" i="71"/>
  <c r="I135" i="71" s="1"/>
  <c r="F135" i="71" s="1"/>
  <c r="G136" i="71" s="1"/>
  <c r="H133" i="68"/>
  <c r="I133" i="68" s="1"/>
  <c r="F133" i="68" s="1"/>
  <c r="G134" i="68" s="1"/>
  <c r="N133" i="68"/>
  <c r="O133" i="68" s="1"/>
  <c r="L133" i="68" s="1"/>
  <c r="M134" i="68" s="1"/>
  <c r="H133" i="70"/>
  <c r="I133" i="70" s="1"/>
  <c r="F133" i="70" s="1"/>
  <c r="G134" i="70" s="1"/>
  <c r="G76" i="72"/>
  <c r="C137" i="33"/>
  <c r="D137" i="33"/>
  <c r="B137" i="33"/>
  <c r="C136" i="14"/>
  <c r="B136" i="14"/>
  <c r="H58" i="69"/>
  <c r="U73" i="14"/>
  <c r="V73" i="14" s="1"/>
  <c r="S73" i="14" s="1"/>
  <c r="T74" i="14" s="1"/>
  <c r="S161" i="72"/>
  <c r="T162" i="72" s="1"/>
  <c r="A137" i="14"/>
  <c r="E136" i="14" a="1"/>
  <c r="E136" i="14" s="1"/>
  <c r="E137" i="33" a="1"/>
  <c r="E137" i="33" s="1"/>
  <c r="A138" i="33"/>
  <c r="D138" i="33" a="1"/>
  <c r="B138" i="33" a="1"/>
  <c r="B137" i="14" a="1"/>
  <c r="C138" i="33" a="1"/>
  <c r="N134" i="68" a="1"/>
  <c r="H134" i="68" a="1"/>
  <c r="H135" i="73" a="1"/>
  <c r="H76" i="72" a="1"/>
  <c r="C137" i="14" a="1"/>
  <c r="H136" i="71" a="1"/>
  <c r="H134" i="70" a="1"/>
  <c r="L57" i="73" l="1"/>
  <c r="L60" i="69"/>
  <c r="H135" i="73"/>
  <c r="I135" i="73" s="1"/>
  <c r="F135" i="73" s="1"/>
  <c r="G136" i="73" s="1"/>
  <c r="M57" i="72"/>
  <c r="H76" i="72"/>
  <c r="I76" i="72" s="1"/>
  <c r="F76" i="72" s="1"/>
  <c r="H136" i="71"/>
  <c r="I136" i="71" s="1"/>
  <c r="F136" i="71" s="1"/>
  <c r="G137" i="71" s="1"/>
  <c r="H134" i="70"/>
  <c r="I134" i="70" s="1"/>
  <c r="F134" i="70" s="1"/>
  <c r="G135" i="70" s="1"/>
  <c r="N134" i="68"/>
  <c r="O134" i="68" s="1"/>
  <c r="L134" i="68" s="1"/>
  <c r="M135" i="68" s="1"/>
  <c r="H134" i="68"/>
  <c r="I134" i="68" s="1"/>
  <c r="F134" i="68" s="1"/>
  <c r="G135" i="68" s="1"/>
  <c r="B138" i="33"/>
  <c r="C138" i="33"/>
  <c r="D138" i="33"/>
  <c r="B137" i="14"/>
  <c r="C137" i="14"/>
  <c r="I58" i="69"/>
  <c r="F58" i="69" s="1"/>
  <c r="A138" i="14"/>
  <c r="E137" i="14" a="1"/>
  <c r="E137" i="14" s="1"/>
  <c r="E138" i="33" a="1"/>
  <c r="E138" i="33" s="1"/>
  <c r="A139" i="33"/>
  <c r="B138" i="14" a="1"/>
  <c r="N57" i="72" a="1"/>
  <c r="N135" i="68" a="1"/>
  <c r="M57" i="73" a="1"/>
  <c r="D139" i="33" a="1"/>
  <c r="B139" i="33" a="1"/>
  <c r="H137" i="71" a="1"/>
  <c r="C139" i="33" a="1"/>
  <c r="H136" i="73" a="1"/>
  <c r="U74" i="14" a="1"/>
  <c r="M60" i="69" a="1"/>
  <c r="U162" i="72" a="1"/>
  <c r="C138" i="14" a="1"/>
  <c r="H135" i="68" a="1"/>
  <c r="H135" i="70" a="1"/>
  <c r="M57" i="73" l="1"/>
  <c r="M60" i="69"/>
  <c r="N60" i="69" s="1"/>
  <c r="H136" i="73"/>
  <c r="I136" i="73" s="1"/>
  <c r="F136" i="73" s="1"/>
  <c r="G137" i="73" s="1"/>
  <c r="U162" i="72"/>
  <c r="V162" i="72" s="1"/>
  <c r="N57" i="72"/>
  <c r="H135" i="70"/>
  <c r="I135" i="70" s="1"/>
  <c r="F135" i="70" s="1"/>
  <c r="G136" i="70" s="1"/>
  <c r="H137" i="71"/>
  <c r="I137" i="71" s="1"/>
  <c r="F137" i="71" s="1"/>
  <c r="G138" i="71" s="1"/>
  <c r="H135" i="68"/>
  <c r="I135" i="68" s="1"/>
  <c r="F135" i="68" s="1"/>
  <c r="G136" i="68" s="1"/>
  <c r="N135" i="68"/>
  <c r="O135" i="68" s="1"/>
  <c r="L135" i="68" s="1"/>
  <c r="M136" i="68" s="1"/>
  <c r="G77" i="72"/>
  <c r="D139" i="33"/>
  <c r="B139" i="33"/>
  <c r="C139" i="33"/>
  <c r="B138" i="14"/>
  <c r="C138" i="14"/>
  <c r="U74" i="14"/>
  <c r="V74" i="14" s="1"/>
  <c r="S74" i="14" s="1"/>
  <c r="T75" i="14" s="1"/>
  <c r="G59" i="69"/>
  <c r="A139" i="14"/>
  <c r="E138" i="14" a="1"/>
  <c r="E138" i="14" s="1"/>
  <c r="E139" i="33" a="1"/>
  <c r="E139" i="33" s="1"/>
  <c r="A140" i="33"/>
  <c r="D140" i="33" a="1"/>
  <c r="H136" i="68" a="1"/>
  <c r="B140" i="33" a="1"/>
  <c r="H136" i="70" a="1"/>
  <c r="B139" i="14" a="1"/>
  <c r="H137" i="73" a="1"/>
  <c r="H77" i="72" a="1"/>
  <c r="C140" i="33" a="1"/>
  <c r="N136" i="68" a="1"/>
  <c r="H59" i="69" a="1"/>
  <c r="H138" i="71" a="1"/>
  <c r="N57" i="73" l="1"/>
  <c r="K57" i="73" s="1"/>
  <c r="K60" i="69"/>
  <c r="H137" i="73"/>
  <c r="I137" i="73" s="1"/>
  <c r="F137" i="73" s="1"/>
  <c r="G138" i="73" s="1"/>
  <c r="O57" i="72"/>
  <c r="L57" i="72" s="1"/>
  <c r="H136" i="68"/>
  <c r="I136" i="68" s="1"/>
  <c r="F136" i="68" s="1"/>
  <c r="G137" i="68" s="1"/>
  <c r="H77" i="72"/>
  <c r="I77" i="72" s="1"/>
  <c r="F77" i="72" s="1"/>
  <c r="H138" i="71"/>
  <c r="I138" i="71" s="1"/>
  <c r="F138" i="71" s="1"/>
  <c r="G139" i="71" s="1"/>
  <c r="H136" i="70"/>
  <c r="I136" i="70" s="1"/>
  <c r="F136" i="70" s="1"/>
  <c r="G137" i="70" s="1"/>
  <c r="N136" i="68"/>
  <c r="O136" i="68" s="1"/>
  <c r="L136" i="68" s="1"/>
  <c r="M137" i="68" s="1"/>
  <c r="D140" i="33"/>
  <c r="C140" i="33"/>
  <c r="B140" i="33"/>
  <c r="B139" i="14"/>
  <c r="H59" i="69"/>
  <c r="S162" i="72"/>
  <c r="T163" i="72" s="1"/>
  <c r="A140" i="14"/>
  <c r="E139" i="14" a="1"/>
  <c r="E139" i="14" s="1"/>
  <c r="E140" i="33" a="1"/>
  <c r="E140" i="33" s="1"/>
  <c r="A141" i="33"/>
  <c r="N137" i="68" a="1"/>
  <c r="D141" i="33" a="1"/>
  <c r="H137" i="68" a="1"/>
  <c r="B140" i="14" a="1"/>
  <c r="H137" i="70" a="1"/>
  <c r="B141" i="33" a="1"/>
  <c r="C140" i="14" a="1"/>
  <c r="C141" i="33" a="1"/>
  <c r="U75" i="14" a="1"/>
  <c r="H138" i="73" a="1"/>
  <c r="H139" i="71" a="1"/>
  <c r="L58" i="73" l="1"/>
  <c r="L61" i="69"/>
  <c r="H138" i="73"/>
  <c r="I138" i="73" s="1"/>
  <c r="F138" i="73" s="1"/>
  <c r="G139" i="73" s="1"/>
  <c r="M58" i="72"/>
  <c r="H137" i="68"/>
  <c r="I137" i="68" s="1"/>
  <c r="F137" i="68" s="1"/>
  <c r="G138" i="68" s="1"/>
  <c r="N137" i="68"/>
  <c r="O137" i="68" s="1"/>
  <c r="L137" i="68" s="1"/>
  <c r="M138" i="68" s="1"/>
  <c r="H137" i="70"/>
  <c r="I137" i="70" s="1"/>
  <c r="F137" i="70" s="1"/>
  <c r="G138" i="70" s="1"/>
  <c r="H139" i="71"/>
  <c r="I139" i="71" s="1"/>
  <c r="F139" i="71" s="1"/>
  <c r="G140" i="71" s="1"/>
  <c r="G78" i="72"/>
  <c r="C141" i="33"/>
  <c r="B141" i="33"/>
  <c r="D141" i="33"/>
  <c r="B140" i="14"/>
  <c r="C140" i="14"/>
  <c r="U75" i="14"/>
  <c r="V75" i="14" s="1"/>
  <c r="S75" i="14" s="1"/>
  <c r="T76" i="14" s="1"/>
  <c r="I59" i="69"/>
  <c r="F59" i="69" s="1"/>
  <c r="A141" i="14"/>
  <c r="E140" i="14" a="1"/>
  <c r="E140" i="14" s="1"/>
  <c r="E141" i="33" a="1"/>
  <c r="E141" i="33" s="1"/>
  <c r="A142" i="33"/>
  <c r="M58" i="73" a="1"/>
  <c r="M61" i="69" a="1"/>
  <c r="H78" i="72" a="1"/>
  <c r="U163" i="72" a="1"/>
  <c r="B142" i="33" a="1"/>
  <c r="C141" i="14" a="1"/>
  <c r="D142" i="33" a="1"/>
  <c r="C142" i="33" a="1"/>
  <c r="H138" i="68" a="1"/>
  <c r="N138" i="68" a="1"/>
  <c r="H139" i="73" a="1"/>
  <c r="B141" i="14" a="1"/>
  <c r="N58" i="72" a="1"/>
  <c r="H138" i="70" a="1"/>
  <c r="H140" i="71" a="1"/>
  <c r="M58" i="73" l="1"/>
  <c r="M61" i="69"/>
  <c r="N61" i="69" s="1"/>
  <c r="H139" i="73"/>
  <c r="I139" i="73" s="1"/>
  <c r="F139" i="73" s="1"/>
  <c r="G140" i="73" s="1"/>
  <c r="U163" i="72"/>
  <c r="V163" i="72" s="1"/>
  <c r="N58" i="72"/>
  <c r="H138" i="68"/>
  <c r="I138" i="68" s="1"/>
  <c r="F138" i="68" s="1"/>
  <c r="G139" i="68" s="1"/>
  <c r="H140" i="71"/>
  <c r="I140" i="71" s="1"/>
  <c r="F140" i="71" s="1"/>
  <c r="G141" i="71" s="1"/>
  <c r="H138" i="70"/>
  <c r="I138" i="70" s="1"/>
  <c r="F138" i="70" s="1"/>
  <c r="G139" i="70" s="1"/>
  <c r="N138" i="68"/>
  <c r="O138" i="68" s="1"/>
  <c r="L138" i="68" s="1"/>
  <c r="M139" i="68" s="1"/>
  <c r="H78" i="72"/>
  <c r="I78" i="72" s="1"/>
  <c r="F78" i="72" s="1"/>
  <c r="B142" i="33"/>
  <c r="D142" i="33"/>
  <c r="C142" i="33"/>
  <c r="C141" i="14"/>
  <c r="B141" i="14"/>
  <c r="G60" i="69"/>
  <c r="A142" i="14"/>
  <c r="E141" i="14" a="1"/>
  <c r="E141" i="14" s="1"/>
  <c r="E142" i="33" a="1"/>
  <c r="E142" i="33" s="1"/>
  <c r="A143" i="33"/>
  <c r="B142" i="14" a="1"/>
  <c r="N139" i="68" a="1"/>
  <c r="C143" i="33" a="1"/>
  <c r="D143" i="33" a="1"/>
  <c r="B143" i="33" a="1"/>
  <c r="H141" i="71" a="1"/>
  <c r="C142" i="14" a="1"/>
  <c r="H60" i="69" a="1"/>
  <c r="U76" i="14" a="1"/>
  <c r="H139" i="70" a="1"/>
  <c r="H140" i="73" a="1"/>
  <c r="H139" i="68" a="1"/>
  <c r="N58" i="73" l="1"/>
  <c r="K58" i="73" s="1"/>
  <c r="K61" i="69"/>
  <c r="H140" i="73"/>
  <c r="I140" i="73" s="1"/>
  <c r="F140" i="73" s="1"/>
  <c r="G141" i="73" s="1"/>
  <c r="O58" i="72"/>
  <c r="L58" i="72" s="1"/>
  <c r="N139" i="68"/>
  <c r="O139" i="68" s="1"/>
  <c r="L139" i="68" s="1"/>
  <c r="M140" i="68" s="1"/>
  <c r="H139" i="70"/>
  <c r="I139" i="70" s="1"/>
  <c r="F139" i="70" s="1"/>
  <c r="G140" i="70" s="1"/>
  <c r="H141" i="71"/>
  <c r="I141" i="71" s="1"/>
  <c r="F141" i="71" s="1"/>
  <c r="G142" i="71" s="1"/>
  <c r="H139" i="68"/>
  <c r="I139" i="68" s="1"/>
  <c r="F139" i="68" s="1"/>
  <c r="G140" i="68" s="1"/>
  <c r="G79" i="72"/>
  <c r="C143" i="33"/>
  <c r="B143" i="33"/>
  <c r="D143" i="33"/>
  <c r="C142" i="14"/>
  <c r="B142" i="14"/>
  <c r="H60" i="69"/>
  <c r="U76" i="14"/>
  <c r="V76" i="14" s="1"/>
  <c r="S76" i="14" s="1"/>
  <c r="T77" i="14" s="1"/>
  <c r="S163" i="72"/>
  <c r="T164" i="72" s="1"/>
  <c r="A143" i="14"/>
  <c r="E142" i="14" a="1"/>
  <c r="E142" i="14" s="1"/>
  <c r="E143" i="33" a="1"/>
  <c r="E143" i="33" s="1"/>
  <c r="A144" i="33"/>
  <c r="C143" i="14" a="1"/>
  <c r="D144" i="33" a="1"/>
  <c r="H142" i="71" a="1"/>
  <c r="H141" i="73" a="1"/>
  <c r="B143" i="14" a="1"/>
  <c r="N140" i="68" a="1"/>
  <c r="C144" i="33" a="1"/>
  <c r="H79" i="72" a="1"/>
  <c r="H140" i="68" a="1"/>
  <c r="B144" i="33" a="1"/>
  <c r="H140" i="70" a="1"/>
  <c r="L59" i="73" l="1"/>
  <c r="L62" i="69"/>
  <c r="H141" i="73"/>
  <c r="I141" i="73" s="1"/>
  <c r="F141" i="73" s="1"/>
  <c r="G142" i="73" s="1"/>
  <c r="M59" i="72"/>
  <c r="H142" i="71"/>
  <c r="I142" i="71" s="1"/>
  <c r="F142" i="71" s="1"/>
  <c r="G143" i="71" s="1"/>
  <c r="H140" i="70"/>
  <c r="I140" i="70" s="1"/>
  <c r="F140" i="70" s="1"/>
  <c r="G141" i="70" s="1"/>
  <c r="N140" i="68"/>
  <c r="O140" i="68" s="1"/>
  <c r="L140" i="68" s="1"/>
  <c r="M141" i="68" s="1"/>
  <c r="H79" i="72"/>
  <c r="I79" i="72" s="1"/>
  <c r="F79" i="72" s="1"/>
  <c r="H140" i="68"/>
  <c r="I140" i="68" s="1"/>
  <c r="F140" i="68" s="1"/>
  <c r="G141" i="68" s="1"/>
  <c r="D144" i="33"/>
  <c r="C144" i="33"/>
  <c r="B144" i="33"/>
  <c r="C143" i="14"/>
  <c r="B143" i="14"/>
  <c r="I60" i="69"/>
  <c r="F60" i="69" s="1"/>
  <c r="A144" i="14"/>
  <c r="E143" i="14" a="1"/>
  <c r="E143" i="14" s="1"/>
  <c r="E144" i="33" a="1"/>
  <c r="E144" i="33" s="1"/>
  <c r="A145" i="33"/>
  <c r="C144" i="14" a="1"/>
  <c r="H141" i="68" a="1"/>
  <c r="M59" i="73" a="1"/>
  <c r="C145" i="33" a="1"/>
  <c r="M62" i="69" a="1"/>
  <c r="N59" i="72" a="1"/>
  <c r="U77" i="14" a="1"/>
  <c r="B145" i="33" a="1"/>
  <c r="B144" i="14" a="1"/>
  <c r="U164" i="72" a="1"/>
  <c r="D145" i="33" a="1"/>
  <c r="H142" i="73" a="1"/>
  <c r="H141" i="70" a="1"/>
  <c r="H143" i="71" a="1"/>
  <c r="N141" i="68" a="1"/>
  <c r="M59" i="73" l="1"/>
  <c r="M62" i="69"/>
  <c r="N62" i="69" s="1"/>
  <c r="H142" i="73"/>
  <c r="I142" i="73" s="1"/>
  <c r="F142" i="73" s="1"/>
  <c r="G143" i="73" s="1"/>
  <c r="U164" i="72"/>
  <c r="V164" i="72" s="1"/>
  <c r="N59" i="72"/>
  <c r="H143" i="71"/>
  <c r="I143" i="71" s="1"/>
  <c r="F143" i="71" s="1"/>
  <c r="G144" i="71" s="1"/>
  <c r="H141" i="68"/>
  <c r="I141" i="68" s="1"/>
  <c r="F141" i="68" s="1"/>
  <c r="G142" i="68" s="1"/>
  <c r="N141" i="68"/>
  <c r="O141" i="68" s="1"/>
  <c r="L141" i="68" s="1"/>
  <c r="M142" i="68" s="1"/>
  <c r="H141" i="70"/>
  <c r="I141" i="70" s="1"/>
  <c r="F141" i="70" s="1"/>
  <c r="G142" i="70" s="1"/>
  <c r="G80" i="72"/>
  <c r="D145" i="33"/>
  <c r="C145" i="33"/>
  <c r="B145" i="33"/>
  <c r="C144" i="14"/>
  <c r="B144" i="14"/>
  <c r="U77" i="14"/>
  <c r="V77" i="14" s="1"/>
  <c r="S77" i="14" s="1"/>
  <c r="T78" i="14" s="1"/>
  <c r="G61" i="69"/>
  <c r="A145" i="14"/>
  <c r="E144" i="14" a="1"/>
  <c r="E144" i="14" s="1"/>
  <c r="E145" i="33" a="1"/>
  <c r="E145" i="33" s="1"/>
  <c r="A146" i="33"/>
  <c r="H143" i="73" a="1"/>
  <c r="N142" i="68" a="1"/>
  <c r="C145" i="14" a="1"/>
  <c r="H144" i="71" a="1"/>
  <c r="B146" i="33" a="1"/>
  <c r="D146" i="33" a="1"/>
  <c r="C146" i="33" a="1"/>
  <c r="H61" i="69" a="1"/>
  <c r="B145" i="14" a="1"/>
  <c r="H142" i="70" a="1"/>
  <c r="H80" i="72" a="1"/>
  <c r="H142" i="68" a="1"/>
  <c r="N59" i="73" l="1"/>
  <c r="K59" i="73" s="1"/>
  <c r="K62" i="69"/>
  <c r="H143" i="73"/>
  <c r="I143" i="73" s="1"/>
  <c r="F143" i="73" s="1"/>
  <c r="G144" i="73" s="1"/>
  <c r="O59" i="72"/>
  <c r="L59" i="72" s="1"/>
  <c r="H144" i="71"/>
  <c r="I144" i="71" s="1"/>
  <c r="F144" i="71" s="1"/>
  <c r="G145" i="71" s="1"/>
  <c r="H142" i="70"/>
  <c r="I142" i="70" s="1"/>
  <c r="F142" i="70" s="1"/>
  <c r="G143" i="70" s="1"/>
  <c r="N142" i="68"/>
  <c r="O142" i="68" s="1"/>
  <c r="L142" i="68" s="1"/>
  <c r="M143" i="68" s="1"/>
  <c r="H142" i="68"/>
  <c r="I142" i="68" s="1"/>
  <c r="F142" i="68" s="1"/>
  <c r="G143" i="68" s="1"/>
  <c r="H80" i="72"/>
  <c r="I80" i="72" s="1"/>
  <c r="F80" i="72" s="1"/>
  <c r="B146" i="33"/>
  <c r="C146" i="33"/>
  <c r="D146" i="33"/>
  <c r="B145" i="14"/>
  <c r="C145" i="14"/>
  <c r="H61" i="69"/>
  <c r="S164" i="72"/>
  <c r="T165" i="72" s="1"/>
  <c r="A146" i="14"/>
  <c r="E145" i="14" a="1"/>
  <c r="E145" i="14" s="1"/>
  <c r="E146" i="33" a="1"/>
  <c r="E146" i="33" s="1"/>
  <c r="A147" i="33"/>
  <c r="D147" i="33" a="1"/>
  <c r="B147" i="33" a="1"/>
  <c r="H145" i="71" a="1"/>
  <c r="B146" i="14" a="1"/>
  <c r="C146" i="14" a="1"/>
  <c r="N143" i="68" a="1"/>
  <c r="U78" i="14" a="1"/>
  <c r="H144" i="73" a="1"/>
  <c r="C147" i="33" a="1"/>
  <c r="H143" i="70" a="1"/>
  <c r="H143" i="68" a="1"/>
  <c r="L60" i="73" l="1"/>
  <c r="L63" i="69"/>
  <c r="H144" i="73"/>
  <c r="I144" i="73" s="1"/>
  <c r="F144" i="73" s="1"/>
  <c r="G145" i="73" s="1"/>
  <c r="M60" i="72"/>
  <c r="H143" i="68"/>
  <c r="I143" i="68" s="1"/>
  <c r="F143" i="68" s="1"/>
  <c r="G144" i="68" s="1"/>
  <c r="N143" i="68"/>
  <c r="O143" i="68" s="1"/>
  <c r="L143" i="68" s="1"/>
  <c r="M144" i="68" s="1"/>
  <c r="H143" i="70"/>
  <c r="I143" i="70" s="1"/>
  <c r="F143" i="70" s="1"/>
  <c r="G144" i="70" s="1"/>
  <c r="H145" i="71"/>
  <c r="I145" i="71" s="1"/>
  <c r="F145" i="71" s="1"/>
  <c r="G146" i="71" s="1"/>
  <c r="G81" i="72"/>
  <c r="D147" i="33"/>
  <c r="C147" i="33"/>
  <c r="B147" i="33"/>
  <c r="B146" i="14"/>
  <c r="C146" i="14"/>
  <c r="U78" i="14"/>
  <c r="V78" i="14" s="1"/>
  <c r="S78" i="14" s="1"/>
  <c r="T79" i="14" s="1"/>
  <c r="I61" i="69"/>
  <c r="F61" i="69" s="1"/>
  <c r="A147" i="14"/>
  <c r="E146" i="14" a="1"/>
  <c r="E146" i="14" s="1"/>
  <c r="E147" i="33" a="1"/>
  <c r="E147" i="33" s="1"/>
  <c r="A148" i="33"/>
  <c r="B147" i="14" a="1"/>
  <c r="H145" i="73" a="1"/>
  <c r="C147" i="14" a="1"/>
  <c r="N60" i="72" a="1"/>
  <c r="U165" i="72" a="1"/>
  <c r="H144" i="68" a="1"/>
  <c r="D148" i="33" a="1"/>
  <c r="H81" i="72" a="1"/>
  <c r="M63" i="69" a="1"/>
  <c r="B148" i="33" a="1"/>
  <c r="C148" i="33" a="1"/>
  <c r="H146" i="71" a="1"/>
  <c r="M60" i="73" a="1"/>
  <c r="H144" i="70" a="1"/>
  <c r="N144" i="68" a="1"/>
  <c r="M60" i="73" l="1"/>
  <c r="M63" i="69"/>
  <c r="N63" i="69" s="1"/>
  <c r="H145" i="73"/>
  <c r="I145" i="73" s="1"/>
  <c r="F145" i="73" s="1"/>
  <c r="G146" i="73" s="1"/>
  <c r="U165" i="72"/>
  <c r="V165" i="72" s="1"/>
  <c r="N60" i="72"/>
  <c r="N144" i="68"/>
  <c r="O144" i="68" s="1"/>
  <c r="L144" i="68" s="1"/>
  <c r="M145" i="68" s="1"/>
  <c r="H144" i="68"/>
  <c r="I144" i="68" s="1"/>
  <c r="F144" i="68" s="1"/>
  <c r="G145" i="68" s="1"/>
  <c r="H81" i="72"/>
  <c r="I81" i="72" s="1"/>
  <c r="F81" i="72" s="1"/>
  <c r="H146" i="71"/>
  <c r="I146" i="71" s="1"/>
  <c r="F146" i="71" s="1"/>
  <c r="G147" i="71" s="1"/>
  <c r="H144" i="70"/>
  <c r="I144" i="70" s="1"/>
  <c r="F144" i="70" s="1"/>
  <c r="G145" i="70" s="1"/>
  <c r="B148" i="33"/>
  <c r="C148" i="33"/>
  <c r="D148" i="33"/>
  <c r="B147" i="14"/>
  <c r="C147" i="14"/>
  <c r="G62" i="69"/>
  <c r="A148" i="14"/>
  <c r="E147" i="14" a="1"/>
  <c r="E147" i="14" s="1"/>
  <c r="E148" i="33" a="1"/>
  <c r="E148" i="33" s="1"/>
  <c r="A149" i="33"/>
  <c r="C148" i="14" a="1"/>
  <c r="D149" i="33" a="1"/>
  <c r="B148" i="14" a="1"/>
  <c r="H145" i="68" a="1"/>
  <c r="H146" i="73" a="1"/>
  <c r="C149" i="33" a="1"/>
  <c r="H147" i="71" a="1"/>
  <c r="U79" i="14" a="1"/>
  <c r="B149" i="33" a="1"/>
  <c r="H145" i="70" a="1"/>
  <c r="H62" i="69" a="1"/>
  <c r="N145" i="68" a="1"/>
  <c r="N60" i="73" l="1"/>
  <c r="K60" i="73" s="1"/>
  <c r="K63" i="69"/>
  <c r="H146" i="73"/>
  <c r="I146" i="73" s="1"/>
  <c r="F146" i="73" s="1"/>
  <c r="G147" i="73" s="1"/>
  <c r="O60" i="72"/>
  <c r="L60" i="72" s="1"/>
  <c r="H145" i="70"/>
  <c r="I145" i="70" s="1"/>
  <c r="F145" i="70" s="1"/>
  <c r="G146" i="70" s="1"/>
  <c r="N145" i="68"/>
  <c r="O145" i="68" s="1"/>
  <c r="L145" i="68" s="1"/>
  <c r="M146" i="68" s="1"/>
  <c r="H145" i="68"/>
  <c r="I145" i="68" s="1"/>
  <c r="F145" i="68" s="1"/>
  <c r="G146" i="68" s="1"/>
  <c r="H147" i="71"/>
  <c r="I147" i="71" s="1"/>
  <c r="F147" i="71" s="1"/>
  <c r="G148" i="71" s="1"/>
  <c r="G82" i="72"/>
  <c r="D149" i="33"/>
  <c r="C149" i="33"/>
  <c r="B149" i="33"/>
  <c r="C148" i="14"/>
  <c r="B148" i="14"/>
  <c r="H62" i="69"/>
  <c r="U79" i="14"/>
  <c r="V79" i="14" s="1"/>
  <c r="S79" i="14" s="1"/>
  <c r="T80" i="14" s="1"/>
  <c r="S165" i="72"/>
  <c r="T166" i="72" s="1"/>
  <c r="A149" i="14"/>
  <c r="E148" i="14" a="1"/>
  <c r="E148" i="14" s="1"/>
  <c r="E149" i="33" a="1"/>
  <c r="E149" i="33" s="1"/>
  <c r="A150" i="33"/>
  <c r="B149" i="14" a="1"/>
  <c r="C149" i="14" a="1"/>
  <c r="H82" i="72" a="1"/>
  <c r="C150" i="33" a="1"/>
  <c r="D150" i="33" a="1"/>
  <c r="H147" i="73" a="1"/>
  <c r="H146" i="70" a="1"/>
  <c r="H148" i="71" a="1"/>
  <c r="B150" i="33" a="1"/>
  <c r="N146" i="68" a="1"/>
  <c r="H146" i="68" a="1"/>
  <c r="L61" i="73" l="1"/>
  <c r="L64" i="69"/>
  <c r="H147" i="73"/>
  <c r="I147" i="73" s="1"/>
  <c r="F147" i="73" s="1"/>
  <c r="G148" i="73" s="1"/>
  <c r="M61" i="72"/>
  <c r="H148" i="71"/>
  <c r="I148" i="71" s="1"/>
  <c r="F148" i="71" s="1"/>
  <c r="G149" i="71" s="1"/>
  <c r="H146" i="68"/>
  <c r="I146" i="68" s="1"/>
  <c r="F146" i="68" s="1"/>
  <c r="G147" i="68" s="1"/>
  <c r="H82" i="72"/>
  <c r="I82" i="72" s="1"/>
  <c r="F82" i="72" s="1"/>
  <c r="N146" i="68"/>
  <c r="O146" i="68" s="1"/>
  <c r="L146" i="68" s="1"/>
  <c r="M147" i="68" s="1"/>
  <c r="H146" i="70"/>
  <c r="I146" i="70" s="1"/>
  <c r="F146" i="70" s="1"/>
  <c r="G147" i="70" s="1"/>
  <c r="B150" i="33"/>
  <c r="C150" i="33"/>
  <c r="D150" i="33"/>
  <c r="B149" i="14"/>
  <c r="C149" i="14"/>
  <c r="I62" i="69"/>
  <c r="F62" i="69" s="1"/>
  <c r="A150" i="14"/>
  <c r="E149" i="14" a="1"/>
  <c r="E149" i="14" s="1"/>
  <c r="E150" i="33" a="1"/>
  <c r="E150" i="33" s="1"/>
  <c r="A151" i="33"/>
  <c r="M64" i="69" a="1"/>
  <c r="M61" i="73" a="1"/>
  <c r="U166" i="72" a="1"/>
  <c r="N147" i="68" a="1"/>
  <c r="H149" i="71" a="1"/>
  <c r="H147" i="70" a="1"/>
  <c r="H148" i="73" a="1"/>
  <c r="N61" i="72" a="1"/>
  <c r="H147" i="68" a="1"/>
  <c r="M61" i="73" l="1"/>
  <c r="M64" i="69"/>
  <c r="N64" i="69" s="1"/>
  <c r="H148" i="73"/>
  <c r="I148" i="73" s="1"/>
  <c r="F148" i="73" s="1"/>
  <c r="G149" i="73" s="1"/>
  <c r="U166" i="72"/>
  <c r="V166" i="72" s="1"/>
  <c r="N61" i="72"/>
  <c r="H147" i="68"/>
  <c r="I147" i="68" s="1"/>
  <c r="F147" i="68" s="1"/>
  <c r="G148" i="68" s="1"/>
  <c r="H147" i="70"/>
  <c r="I147" i="70" s="1"/>
  <c r="F147" i="70" s="1"/>
  <c r="G148" i="70" s="1"/>
  <c r="N147" i="68"/>
  <c r="O147" i="68" s="1"/>
  <c r="L147" i="68" s="1"/>
  <c r="M148" i="68" s="1"/>
  <c r="H149" i="71"/>
  <c r="I149" i="71" s="1"/>
  <c r="F149" i="71" s="1"/>
  <c r="G150" i="71" s="1"/>
  <c r="G83" i="72"/>
  <c r="G63" i="69"/>
  <c r="A151" i="14"/>
  <c r="E150" i="14" a="1"/>
  <c r="E150" i="14" s="1"/>
  <c r="E151" i="33" a="1"/>
  <c r="E151" i="33" s="1"/>
  <c r="A152" i="33"/>
  <c r="H149" i="73" a="1"/>
  <c r="H150" i="71" a="1"/>
  <c r="H83" i="72" a="1"/>
  <c r="H148" i="68" a="1"/>
  <c r="H148" i="70" a="1"/>
  <c r="N148" i="68" a="1"/>
  <c r="N61" i="73" l="1"/>
  <c r="K61" i="73" s="1"/>
  <c r="K64" i="69"/>
  <c r="H149" i="73"/>
  <c r="I149" i="73" s="1"/>
  <c r="F149" i="73" s="1"/>
  <c r="G150" i="73" s="1"/>
  <c r="O61" i="72"/>
  <c r="L61" i="72" s="1"/>
  <c r="H148" i="68"/>
  <c r="I148" i="68" s="1"/>
  <c r="F148" i="68" s="1"/>
  <c r="G149" i="68" s="1"/>
  <c r="H148" i="70"/>
  <c r="I148" i="70" s="1"/>
  <c r="F148" i="70" s="1"/>
  <c r="G149" i="70" s="1"/>
  <c r="H150" i="71"/>
  <c r="I150" i="71" s="1"/>
  <c r="F150" i="71" s="1"/>
  <c r="G151" i="71" s="1"/>
  <c r="H83" i="72"/>
  <c r="I83" i="72" s="1"/>
  <c r="F83" i="72" s="1"/>
  <c r="N148" i="68"/>
  <c r="O148" i="68" s="1"/>
  <c r="L148" i="68" s="1"/>
  <c r="M149" i="68" s="1"/>
  <c r="S166" i="72"/>
  <c r="T167" i="72" s="1"/>
  <c r="A152" i="14"/>
  <c r="E151" i="14" a="1"/>
  <c r="E151" i="14" s="1"/>
  <c r="E152" i="33" a="1"/>
  <c r="E152" i="33" s="1"/>
  <c r="A153" i="33"/>
  <c r="H150" i="73" a="1"/>
  <c r="N149" i="68" a="1"/>
  <c r="H149" i="68" a="1"/>
  <c r="H149" i="70" a="1"/>
  <c r="H151" i="71" a="1"/>
  <c r="L62" i="73" l="1"/>
  <c r="L65" i="69"/>
  <c r="H150" i="73"/>
  <c r="I150" i="73" s="1"/>
  <c r="F150" i="73" s="1"/>
  <c r="G151" i="73" s="1"/>
  <c r="M62" i="72"/>
  <c r="N149" i="68"/>
  <c r="O149" i="68" s="1"/>
  <c r="L149" i="68" s="1"/>
  <c r="M150" i="68" s="1"/>
  <c r="H149" i="68"/>
  <c r="I149" i="68" s="1"/>
  <c r="F149" i="68" s="1"/>
  <c r="G150" i="68" s="1"/>
  <c r="H151" i="71"/>
  <c r="I151" i="71" s="1"/>
  <c r="F151" i="71" s="1"/>
  <c r="G152" i="71" s="1"/>
  <c r="H149" i="70"/>
  <c r="I149" i="70" s="1"/>
  <c r="F149" i="70" s="1"/>
  <c r="G150" i="70" s="1"/>
  <c r="G84" i="72"/>
  <c r="A153" i="14"/>
  <c r="E152" i="14" a="1"/>
  <c r="E152" i="14" s="1"/>
  <c r="E153" i="33" a="1"/>
  <c r="E153" i="33" s="1"/>
  <c r="A154" i="33"/>
  <c r="B152" i="33" a="1"/>
  <c r="D153" i="33" a="1"/>
  <c r="M65" i="69" a="1"/>
  <c r="N62" i="72" a="1"/>
  <c r="U167" i="72" a="1"/>
  <c r="M62" i="73" a="1"/>
  <c r="C151" i="14" a="1"/>
  <c r="H150" i="68" a="1"/>
  <c r="D151" i="33" a="1"/>
  <c r="H84" i="72" a="1"/>
  <c r="B150" i="14" a="1"/>
  <c r="B154" i="33" a="1"/>
  <c r="B153" i="33" a="1"/>
  <c r="H152" i="71" a="1"/>
  <c r="B152" i="14" a="1"/>
  <c r="H63" i="69" a="1"/>
  <c r="H150" i="70" a="1"/>
  <c r="D152" i="33" a="1"/>
  <c r="C151" i="33" a="1"/>
  <c r="B151" i="33" a="1"/>
  <c r="C153" i="14" a="1"/>
  <c r="C152" i="33" a="1"/>
  <c r="C150" i="14" a="1"/>
  <c r="C152" i="14" a="1"/>
  <c r="B151" i="14" a="1"/>
  <c r="B153" i="14" a="1"/>
  <c r="C154" i="33" a="1"/>
  <c r="H151" i="73" a="1"/>
  <c r="C153" i="33" a="1"/>
  <c r="D154" i="33" a="1"/>
  <c r="U80" i="14" a="1"/>
  <c r="N150" i="68" a="1"/>
  <c r="M62" i="73" l="1"/>
  <c r="M65" i="69"/>
  <c r="N65" i="69" s="1"/>
  <c r="H151" i="73"/>
  <c r="I151" i="73" s="1"/>
  <c r="F151" i="73" s="1"/>
  <c r="G152" i="73" s="1"/>
  <c r="U167" i="72"/>
  <c r="V167" i="72" s="1"/>
  <c r="N62" i="72"/>
  <c r="N150" i="68"/>
  <c r="O150" i="68" s="1"/>
  <c r="H150" i="70"/>
  <c r="I150" i="70" s="1"/>
  <c r="F150" i="70" s="1"/>
  <c r="G151" i="70" s="1"/>
  <c r="H152" i="71"/>
  <c r="I152" i="71" s="1"/>
  <c r="F152" i="71" s="1"/>
  <c r="G153" i="71" s="1"/>
  <c r="H84" i="72"/>
  <c r="I84" i="72" s="1"/>
  <c r="F84" i="72" s="1"/>
  <c r="H150" i="68"/>
  <c r="I150" i="68" s="1"/>
  <c r="F150" i="68" s="1"/>
  <c r="G151" i="68" s="1"/>
  <c r="C152" i="14"/>
  <c r="U80" i="14"/>
  <c r="V80" i="14" s="1"/>
  <c r="S80" i="14" s="1"/>
  <c r="T81" i="14" s="1"/>
  <c r="B151" i="33"/>
  <c r="C152" i="33"/>
  <c r="H63" i="69"/>
  <c r="I63" i="69" s="1"/>
  <c r="F63" i="69" s="1"/>
  <c r="G64" i="69" s="1"/>
  <c r="B153" i="33"/>
  <c r="C153" i="33"/>
  <c r="C150" i="14"/>
  <c r="B152" i="14"/>
  <c r="B150" i="14"/>
  <c r="D153" i="33"/>
  <c r="C151" i="14"/>
  <c r="B152" i="33"/>
  <c r="D152" i="33"/>
  <c r="B151" i="14"/>
  <c r="C151" i="33"/>
  <c r="D151" i="33"/>
  <c r="B154" i="33"/>
  <c r="C154" i="33"/>
  <c r="D154" i="33"/>
  <c r="C153" i="14"/>
  <c r="B153" i="14"/>
  <c r="A154" i="14"/>
  <c r="E153" i="14" a="1"/>
  <c r="E153" i="14" s="1"/>
  <c r="E154" i="33" a="1"/>
  <c r="E154" i="33" s="1"/>
  <c r="A155" i="33"/>
  <c r="B155" i="33" a="1"/>
  <c r="H153" i="71" a="1"/>
  <c r="H152" i="73" a="1"/>
  <c r="D155" i="33" a="1"/>
  <c r="H151" i="68" a="1"/>
  <c r="B154" i="14" a="1"/>
  <c r="C155" i="33" a="1"/>
  <c r="C154" i="14" a="1"/>
  <c r="U81" i="14" a="1"/>
  <c r="H151" i="70" a="1"/>
  <c r="H64" i="69" a="1"/>
  <c r="N62" i="73" l="1"/>
  <c r="K62" i="73" s="1"/>
  <c r="K65" i="69"/>
  <c r="H152" i="73"/>
  <c r="I152" i="73" s="1"/>
  <c r="F152" i="73" s="1"/>
  <c r="G153" i="73" s="1"/>
  <c r="O62" i="72"/>
  <c r="H153" i="71"/>
  <c r="I153" i="71" s="1"/>
  <c r="F153" i="71" s="1"/>
  <c r="G154" i="71" s="1"/>
  <c r="H151" i="70"/>
  <c r="I151" i="70" s="1"/>
  <c r="F151" i="70" s="1"/>
  <c r="G152" i="70" s="1"/>
  <c r="H151" i="68"/>
  <c r="I151" i="68" s="1"/>
  <c r="F151" i="68" s="1"/>
  <c r="G152" i="68" s="1"/>
  <c r="L150" i="68"/>
  <c r="M151" i="68" s="1"/>
  <c r="G85" i="72"/>
  <c r="U81" i="14"/>
  <c r="V81" i="14" s="1"/>
  <c r="S81" i="14" s="1"/>
  <c r="T82" i="14" s="1"/>
  <c r="D155" i="33"/>
  <c r="B155" i="33"/>
  <c r="C155" i="33"/>
  <c r="C154" i="14"/>
  <c r="B154" i="14"/>
  <c r="H64" i="69"/>
  <c r="S167" i="72"/>
  <c r="T168" i="72" s="1"/>
  <c r="A155" i="14"/>
  <c r="E154" i="14" a="1"/>
  <c r="E154" i="14" s="1"/>
  <c r="E155" i="33" a="1"/>
  <c r="E155" i="33" s="1"/>
  <c r="A156" i="33"/>
  <c r="H153" i="73" a="1"/>
  <c r="U82" i="14" a="1"/>
  <c r="B156" i="33" a="1"/>
  <c r="C155" i="14" a="1"/>
  <c r="D156" i="33" a="1"/>
  <c r="B155" i="14" a="1"/>
  <c r="H154" i="71" a="1"/>
  <c r="H85" i="72" a="1"/>
  <c r="N151" i="68" a="1"/>
  <c r="H152" i="70" a="1"/>
  <c r="C156" i="33" a="1"/>
  <c r="H152" i="68" a="1"/>
  <c r="L63" i="73" l="1"/>
  <c r="L66" i="69"/>
  <c r="H153" i="73"/>
  <c r="I153" i="73" s="1"/>
  <c r="F153" i="73" s="1"/>
  <c r="G154" i="73" s="1"/>
  <c r="L62" i="72"/>
  <c r="N151" i="68"/>
  <c r="O151" i="68" s="1"/>
  <c r="H152" i="68"/>
  <c r="I152" i="68" s="1"/>
  <c r="F152" i="68" s="1"/>
  <c r="G153" i="68" s="1"/>
  <c r="H85" i="72"/>
  <c r="I85" i="72" s="1"/>
  <c r="F85" i="72" s="1"/>
  <c r="H152" i="70"/>
  <c r="I152" i="70" s="1"/>
  <c r="F152" i="70" s="1"/>
  <c r="G153" i="70" s="1"/>
  <c r="H154" i="71"/>
  <c r="I154" i="71" s="1"/>
  <c r="F154" i="71" s="1"/>
  <c r="G155" i="71" s="1"/>
  <c r="U82" i="14"/>
  <c r="V82" i="14" s="1"/>
  <c r="S82" i="14" s="1"/>
  <c r="T83" i="14" s="1"/>
  <c r="C156" i="33"/>
  <c r="B156" i="33"/>
  <c r="D156" i="33"/>
  <c r="C155" i="14"/>
  <c r="B155" i="14"/>
  <c r="I64" i="69"/>
  <c r="F64" i="69" s="1"/>
  <c r="A156" i="14"/>
  <c r="E155" i="14" a="1"/>
  <c r="E155" i="14" s="1"/>
  <c r="E156" i="33" a="1"/>
  <c r="E156" i="33" s="1"/>
  <c r="A157" i="33"/>
  <c r="H154" i="73" a="1"/>
  <c r="H155" i="71" a="1"/>
  <c r="U83" i="14" a="1"/>
  <c r="H153" i="68" a="1"/>
  <c r="B156" i="14" a="1"/>
  <c r="M66" i="69" a="1"/>
  <c r="B157" i="33" a="1"/>
  <c r="C156" i="14" a="1"/>
  <c r="C157" i="33" a="1"/>
  <c r="U168" i="72" a="1"/>
  <c r="M63" i="73" a="1"/>
  <c r="H153" i="70" a="1"/>
  <c r="D157" i="33" a="1"/>
  <c r="M63" i="73" l="1"/>
  <c r="M66" i="69"/>
  <c r="N66" i="69" s="1"/>
  <c r="H154" i="73"/>
  <c r="I154" i="73" s="1"/>
  <c r="F154" i="73" s="1"/>
  <c r="G155" i="73" s="1"/>
  <c r="U168" i="72"/>
  <c r="V168" i="72" s="1"/>
  <c r="M63" i="72"/>
  <c r="H155" i="71"/>
  <c r="I155" i="71" s="1"/>
  <c r="F155" i="71" s="1"/>
  <c r="G156" i="71" s="1"/>
  <c r="H153" i="70"/>
  <c r="I153" i="70" s="1"/>
  <c r="F153" i="70" s="1"/>
  <c r="G154" i="70" s="1"/>
  <c r="H153" i="68"/>
  <c r="I153" i="68" s="1"/>
  <c r="F153" i="68" s="1"/>
  <c r="G154" i="68" s="1"/>
  <c r="L151" i="68"/>
  <c r="M152" i="68" s="1"/>
  <c r="G86" i="72"/>
  <c r="B157" i="33"/>
  <c r="D157" i="33"/>
  <c r="C157" i="33"/>
  <c r="C156" i="14"/>
  <c r="B156" i="14"/>
  <c r="U83" i="14"/>
  <c r="V83" i="14" s="1"/>
  <c r="S83" i="14" s="1"/>
  <c r="T84" i="14" s="1"/>
  <c r="G65" i="69"/>
  <c r="A157" i="14"/>
  <c r="E156" i="14" a="1"/>
  <c r="E156" i="14" s="1"/>
  <c r="E157" i="33" a="1"/>
  <c r="E157" i="33" s="1"/>
  <c r="A158" i="33"/>
  <c r="N63" i="72" a="1"/>
  <c r="H86" i="72" a="1"/>
  <c r="C158" i="33" a="1"/>
  <c r="N152" i="68" a="1"/>
  <c r="C157" i="14" a="1"/>
  <c r="H65" i="69" a="1"/>
  <c r="B158" i="33" a="1"/>
  <c r="D158" i="33" a="1"/>
  <c r="B157" i="14" a="1"/>
  <c r="H155" i="73" a="1"/>
  <c r="H156" i="71" a="1"/>
  <c r="H154" i="70" a="1"/>
  <c r="H154" i="68" a="1"/>
  <c r="N63" i="73" l="1"/>
  <c r="K63" i="73" s="1"/>
  <c r="K66" i="69"/>
  <c r="H155" i="73"/>
  <c r="I155" i="73" s="1"/>
  <c r="F155" i="73" s="1"/>
  <c r="G156" i="73" s="1"/>
  <c r="N63" i="72"/>
  <c r="N152" i="68"/>
  <c r="O152" i="68" s="1"/>
  <c r="H154" i="68"/>
  <c r="I154" i="68" s="1"/>
  <c r="F154" i="68" s="1"/>
  <c r="G155" i="68" s="1"/>
  <c r="H154" i="70"/>
  <c r="I154" i="70" s="1"/>
  <c r="F154" i="70" s="1"/>
  <c r="G155" i="70" s="1"/>
  <c r="H86" i="72"/>
  <c r="I86" i="72" s="1"/>
  <c r="F86" i="72" s="1"/>
  <c r="H156" i="71"/>
  <c r="I156" i="71" s="1"/>
  <c r="F156" i="71" s="1"/>
  <c r="G157" i="71" s="1"/>
  <c r="C158" i="33"/>
  <c r="B158" i="33"/>
  <c r="D158" i="33"/>
  <c r="B157" i="14"/>
  <c r="C157" i="14"/>
  <c r="H65" i="69"/>
  <c r="S168" i="72"/>
  <c r="T169" i="72" s="1"/>
  <c r="A158" i="14"/>
  <c r="E157" i="14" a="1"/>
  <c r="E157" i="14" s="1"/>
  <c r="E158" i="33" a="1"/>
  <c r="E158" i="33" s="1"/>
  <c r="A159" i="33"/>
  <c r="C159" i="33" a="1"/>
  <c r="C158" i="14" a="1"/>
  <c r="U84" i="14" a="1"/>
  <c r="B158" i="14" a="1"/>
  <c r="H157" i="71" a="1"/>
  <c r="B159" i="33" a="1"/>
  <c r="H156" i="73" a="1"/>
  <c r="D159" i="33" a="1"/>
  <c r="H155" i="68" a="1"/>
  <c r="H155" i="70" a="1"/>
  <c r="L64" i="73" l="1"/>
  <c r="L67" i="69"/>
  <c r="H156" i="73"/>
  <c r="I156" i="73" s="1"/>
  <c r="F156" i="73" s="1"/>
  <c r="G157" i="73" s="1"/>
  <c r="O63" i="72"/>
  <c r="H157" i="71"/>
  <c r="I157" i="71" s="1"/>
  <c r="F157" i="71" s="1"/>
  <c r="G158" i="71" s="1"/>
  <c r="H155" i="68"/>
  <c r="I155" i="68" s="1"/>
  <c r="F155" i="68" s="1"/>
  <c r="G156" i="68" s="1"/>
  <c r="H155" i="70"/>
  <c r="I155" i="70" s="1"/>
  <c r="F155" i="70" s="1"/>
  <c r="G156" i="70" s="1"/>
  <c r="L152" i="68"/>
  <c r="M153" i="68" s="1"/>
  <c r="G87" i="72"/>
  <c r="C159" i="33"/>
  <c r="B159" i="33"/>
  <c r="D159" i="33"/>
  <c r="B158" i="14"/>
  <c r="C158" i="14"/>
  <c r="U84" i="14"/>
  <c r="V84" i="14" s="1"/>
  <c r="S84" i="14" s="1"/>
  <c r="T85" i="14" s="1"/>
  <c r="I65" i="69"/>
  <c r="F65" i="69" s="1"/>
  <c r="A159" i="14"/>
  <c r="E158" i="14" a="1"/>
  <c r="E158" i="14" s="1"/>
  <c r="E159" i="33" a="1"/>
  <c r="E159" i="33" s="1"/>
  <c r="A160" i="33"/>
  <c r="H157" i="73" a="1"/>
  <c r="N153" i="68" a="1"/>
  <c r="H156" i="68" a="1"/>
  <c r="U169" i="72" a="1"/>
  <c r="H87" i="72" a="1"/>
  <c r="B159" i="14" a="1"/>
  <c r="H158" i="71" a="1"/>
  <c r="C159" i="14" a="1"/>
  <c r="M67" i="69" a="1"/>
  <c r="B160" i="33" a="1"/>
  <c r="M64" i="73" a="1"/>
  <c r="H156" i="70" a="1"/>
  <c r="D160" i="33" a="1"/>
  <c r="C160" i="33" a="1"/>
  <c r="M64" i="73" l="1"/>
  <c r="M67" i="69"/>
  <c r="N67" i="69" s="1"/>
  <c r="H157" i="73"/>
  <c r="I157" i="73" s="1"/>
  <c r="F157" i="73" s="1"/>
  <c r="G158" i="73" s="1"/>
  <c r="U169" i="72"/>
  <c r="V169" i="72" s="1"/>
  <c r="L63" i="72"/>
  <c r="H156" i="68"/>
  <c r="I156" i="68" s="1"/>
  <c r="F156" i="68" s="1"/>
  <c r="G157" i="68" s="1"/>
  <c r="H158" i="71"/>
  <c r="I158" i="71" s="1"/>
  <c r="F158" i="71" s="1"/>
  <c r="G159" i="71" s="1"/>
  <c r="H156" i="70"/>
  <c r="I156" i="70" s="1"/>
  <c r="F156" i="70" s="1"/>
  <c r="G157" i="70" s="1"/>
  <c r="H87" i="72"/>
  <c r="I87" i="72" s="1"/>
  <c r="F87" i="72" s="1"/>
  <c r="N153" i="68"/>
  <c r="O153" i="68" s="1"/>
  <c r="B160" i="33"/>
  <c r="D160" i="33"/>
  <c r="C160" i="33"/>
  <c r="C159" i="14"/>
  <c r="B159" i="14"/>
  <c r="G66" i="69"/>
  <c r="A160" i="14"/>
  <c r="E159" i="14" a="1"/>
  <c r="E159" i="14" s="1"/>
  <c r="E160" i="33" a="1"/>
  <c r="E160" i="33" s="1"/>
  <c r="A161" i="33"/>
  <c r="C161" i="33" a="1"/>
  <c r="B161" i="33" a="1"/>
  <c r="D161" i="33" a="1"/>
  <c r="C160" i="14" a="1"/>
  <c r="H158" i="73" a="1"/>
  <c r="U85" i="14" a="1"/>
  <c r="H157" i="70" a="1"/>
  <c r="B160" i="14" a="1"/>
  <c r="H157" i="68" a="1"/>
  <c r="H159" i="71" a="1"/>
  <c r="H66" i="69" a="1"/>
  <c r="N64" i="73" l="1"/>
  <c r="K64" i="73" s="1"/>
  <c r="K67" i="69"/>
  <c r="H158" i="73"/>
  <c r="I158" i="73" s="1"/>
  <c r="F158" i="73" s="1"/>
  <c r="G159" i="73" s="1"/>
  <c r="M64" i="72"/>
  <c r="H157" i="68"/>
  <c r="I157" i="68" s="1"/>
  <c r="F157" i="68" s="1"/>
  <c r="G158" i="68" s="1"/>
  <c r="H157" i="70"/>
  <c r="I157" i="70" s="1"/>
  <c r="F157" i="70" s="1"/>
  <c r="G158" i="70" s="1"/>
  <c r="H159" i="71"/>
  <c r="I159" i="71" s="1"/>
  <c r="F159" i="71" s="1"/>
  <c r="G160" i="71" s="1"/>
  <c r="L153" i="68"/>
  <c r="M154" i="68" s="1"/>
  <c r="G88" i="72"/>
  <c r="C161" i="33"/>
  <c r="B161" i="33"/>
  <c r="D161" i="33"/>
  <c r="C160" i="14"/>
  <c r="B160" i="14"/>
  <c r="H66" i="69"/>
  <c r="U85" i="14"/>
  <c r="V85" i="14" s="1"/>
  <c r="S85" i="14" s="1"/>
  <c r="T86" i="14" s="1"/>
  <c r="S169" i="72"/>
  <c r="T170" i="72" s="1"/>
  <c r="A161" i="14"/>
  <c r="E160" i="14" a="1"/>
  <c r="E160" i="14" s="1"/>
  <c r="E161" i="33" a="1"/>
  <c r="E161" i="33" s="1"/>
  <c r="A162" i="33"/>
  <c r="N154" i="68" a="1"/>
  <c r="H88" i="72" a="1"/>
  <c r="C162" i="33" a="1"/>
  <c r="B162" i="33" a="1"/>
  <c r="B161" i="14" a="1"/>
  <c r="H158" i="68" a="1"/>
  <c r="D162" i="33" a="1"/>
  <c r="C161" i="14" a="1"/>
  <c r="N64" i="72" a="1"/>
  <c r="H159" i="73" a="1"/>
  <c r="H158" i="70" a="1"/>
  <c r="H160" i="71" a="1"/>
  <c r="L65" i="73" l="1"/>
  <c r="L68" i="69"/>
  <c r="H159" i="73"/>
  <c r="I159" i="73" s="1"/>
  <c r="F159" i="73" s="1"/>
  <c r="G160" i="73" s="1"/>
  <c r="N64" i="72"/>
  <c r="H160" i="71"/>
  <c r="I160" i="71" s="1"/>
  <c r="F160" i="71" s="1"/>
  <c r="G161" i="71" s="1"/>
  <c r="N154" i="68"/>
  <c r="O154" i="68" s="1"/>
  <c r="H158" i="70"/>
  <c r="I158" i="70" s="1"/>
  <c r="F158" i="70" s="1"/>
  <c r="G159" i="70" s="1"/>
  <c r="H158" i="68"/>
  <c r="I158" i="68" s="1"/>
  <c r="F158" i="68" s="1"/>
  <c r="G159" i="68" s="1"/>
  <c r="H88" i="72"/>
  <c r="I88" i="72" s="1"/>
  <c r="F88" i="72" s="1"/>
  <c r="D162" i="33"/>
  <c r="C162" i="33"/>
  <c r="B162" i="33"/>
  <c r="B161" i="14"/>
  <c r="C161" i="14"/>
  <c r="I66" i="69"/>
  <c r="F66" i="69" s="1"/>
  <c r="A162" i="14"/>
  <c r="E161" i="14" a="1"/>
  <c r="E161" i="14" s="1"/>
  <c r="E162" i="33" a="1"/>
  <c r="E162" i="33" s="1"/>
  <c r="A163" i="33"/>
  <c r="M65" i="73" a="1"/>
  <c r="U170" i="72" a="1"/>
  <c r="B163" i="33" a="1"/>
  <c r="M68" i="69" a="1"/>
  <c r="H159" i="70" a="1"/>
  <c r="C162" i="14" a="1"/>
  <c r="C163" i="33" a="1"/>
  <c r="B162" i="14" a="1"/>
  <c r="H161" i="71" a="1"/>
  <c r="U86" i="14" a="1"/>
  <c r="D163" i="33" a="1"/>
  <c r="H160" i="73" a="1"/>
  <c r="H159" i="68" a="1"/>
  <c r="M65" i="73" l="1"/>
  <c r="M68" i="69"/>
  <c r="N68" i="69" s="1"/>
  <c r="H160" i="73"/>
  <c r="I160" i="73" s="1"/>
  <c r="F160" i="73" s="1"/>
  <c r="G161" i="73" s="1"/>
  <c r="U170" i="72"/>
  <c r="V170" i="72" s="1"/>
  <c r="O64" i="72"/>
  <c r="H159" i="70"/>
  <c r="I159" i="70" s="1"/>
  <c r="F159" i="70" s="1"/>
  <c r="G160" i="70" s="1"/>
  <c r="H161" i="71"/>
  <c r="I161" i="71" s="1"/>
  <c r="F161" i="71" s="1"/>
  <c r="G162" i="71" s="1"/>
  <c r="H159" i="68"/>
  <c r="I159" i="68" s="1"/>
  <c r="F159" i="68" s="1"/>
  <c r="G160" i="68" s="1"/>
  <c r="L154" i="68"/>
  <c r="M155" i="68" s="1"/>
  <c r="G89" i="72"/>
  <c r="D163" i="33"/>
  <c r="C163" i="33"/>
  <c r="B163" i="33"/>
  <c r="C162" i="14"/>
  <c r="B162" i="14"/>
  <c r="U86" i="14"/>
  <c r="V86" i="14" s="1"/>
  <c r="S86" i="14" s="1"/>
  <c r="T87" i="14" s="1"/>
  <c r="G67" i="69"/>
  <c r="A163" i="14"/>
  <c r="E162" i="14" a="1"/>
  <c r="E162" i="14" s="1"/>
  <c r="E163" i="33" a="1"/>
  <c r="E163" i="33" s="1"/>
  <c r="A164" i="33"/>
  <c r="B163" i="14" a="1"/>
  <c r="H89" i="72" a="1"/>
  <c r="C163" i="14" a="1"/>
  <c r="C164" i="33" a="1"/>
  <c r="H161" i="73" a="1"/>
  <c r="B164" i="33" a="1"/>
  <c r="H162" i="71" a="1"/>
  <c r="H67" i="69" a="1"/>
  <c r="D164" i="33" a="1"/>
  <c r="N155" i="68" a="1"/>
  <c r="H160" i="70" a="1"/>
  <c r="H160" i="68" a="1"/>
  <c r="N65" i="73" l="1"/>
  <c r="K65" i="73" s="1"/>
  <c r="K68" i="69"/>
  <c r="H161" i="73"/>
  <c r="I161" i="73" s="1"/>
  <c r="F161" i="73" s="1"/>
  <c r="G162" i="73" s="1"/>
  <c r="L64" i="72"/>
  <c r="H160" i="68"/>
  <c r="I160" i="68" s="1"/>
  <c r="F160" i="68" s="1"/>
  <c r="G161" i="68" s="1"/>
  <c r="H162" i="71"/>
  <c r="I162" i="71" s="1"/>
  <c r="F162" i="71" s="1"/>
  <c r="G163" i="71" s="1"/>
  <c r="H89" i="72"/>
  <c r="I89" i="72" s="1"/>
  <c r="F89" i="72" s="1"/>
  <c r="H160" i="70"/>
  <c r="I160" i="70" s="1"/>
  <c r="F160" i="70" s="1"/>
  <c r="G161" i="70" s="1"/>
  <c r="N155" i="68"/>
  <c r="O155" i="68" s="1"/>
  <c r="B164" i="33"/>
  <c r="D164" i="33"/>
  <c r="C164" i="33"/>
  <c r="C163" i="14"/>
  <c r="B163" i="14"/>
  <c r="H67" i="69"/>
  <c r="S170" i="72"/>
  <c r="T171" i="72" s="1"/>
  <c r="U87" i="14" a="1"/>
  <c r="H161" i="70" a="1"/>
  <c r="H162" i="73" a="1"/>
  <c r="H161" i="68" a="1"/>
  <c r="H163" i="71" a="1"/>
  <c r="L66" i="73" l="1"/>
  <c r="L69" i="69"/>
  <c r="H162" i="73"/>
  <c r="I162" i="73" s="1"/>
  <c r="F162" i="73" s="1"/>
  <c r="G163" i="73" s="1"/>
  <c r="M65" i="72"/>
  <c r="H161" i="70"/>
  <c r="I161" i="70" s="1"/>
  <c r="F161" i="70" s="1"/>
  <c r="G162" i="70" s="1"/>
  <c r="H161" i="68"/>
  <c r="I161" i="68" s="1"/>
  <c r="F161" i="68" s="1"/>
  <c r="G162" i="68" s="1"/>
  <c r="H163" i="71"/>
  <c r="I163" i="71" s="1"/>
  <c r="F163" i="71" s="1"/>
  <c r="G164" i="71" s="1"/>
  <c r="L155" i="68"/>
  <c r="M156" i="68" s="1"/>
  <c r="G90" i="72"/>
  <c r="U87" i="14"/>
  <c r="V87" i="14" s="1"/>
  <c r="S87" i="14" s="1"/>
  <c r="T88" i="14" s="1"/>
  <c r="I67" i="69"/>
  <c r="F67" i="69" s="1"/>
  <c r="A164" i="14"/>
  <c r="E163" i="14" a="1"/>
  <c r="E163" i="14" s="1"/>
  <c r="E164" i="33" a="1"/>
  <c r="E164" i="33" s="1"/>
  <c r="A165" i="33"/>
  <c r="B164" i="14" a="1"/>
  <c r="D165" i="33" a="1"/>
  <c r="M66" i="73" a="1"/>
  <c r="H90" i="72" a="1"/>
  <c r="M69" i="69" a="1"/>
  <c r="N65" i="72" a="1"/>
  <c r="C165" i="33" a="1"/>
  <c r="H162" i="70" a="1"/>
  <c r="C164" i="14" a="1"/>
  <c r="H162" i="68" a="1"/>
  <c r="H164" i="71" a="1"/>
  <c r="N156" i="68" a="1"/>
  <c r="B165" i="33" a="1"/>
  <c r="U171" i="72" a="1"/>
  <c r="H163" i="73" a="1"/>
  <c r="M66" i="73" l="1"/>
  <c r="M69" i="69"/>
  <c r="N69" i="69" s="1"/>
  <c r="H163" i="73"/>
  <c r="I163" i="73" s="1"/>
  <c r="F163" i="73" s="1"/>
  <c r="G164" i="73" s="1"/>
  <c r="U171" i="72"/>
  <c r="V171" i="72" s="1"/>
  <c r="N65" i="72"/>
  <c r="N156" i="68"/>
  <c r="O156" i="68" s="1"/>
  <c r="H164" i="71"/>
  <c r="I164" i="71" s="1"/>
  <c r="F164" i="71" s="1"/>
  <c r="G165" i="71" s="1"/>
  <c r="H90" i="72"/>
  <c r="I90" i="72" s="1"/>
  <c r="F90" i="72" s="1"/>
  <c r="H162" i="68"/>
  <c r="I162" i="68" s="1"/>
  <c r="F162" i="68" s="1"/>
  <c r="G163" i="68" s="1"/>
  <c r="H162" i="70"/>
  <c r="I162" i="70" s="1"/>
  <c r="F162" i="70" s="1"/>
  <c r="G163" i="70" s="1"/>
  <c r="C165" i="33"/>
  <c r="B165" i="33"/>
  <c r="D165" i="33"/>
  <c r="C164" i="14"/>
  <c r="B164" i="14"/>
  <c r="G68" i="69"/>
  <c r="A165" i="14"/>
  <c r="E164" i="14" a="1"/>
  <c r="E164" i="14" s="1"/>
  <c r="E165" i="33" a="1"/>
  <c r="E165" i="33" s="1"/>
  <c r="A166" i="33"/>
  <c r="C165" i="14" a="1"/>
  <c r="D166" i="33" a="1"/>
  <c r="C166" i="33" a="1"/>
  <c r="B165" i="14" a="1"/>
  <c r="H163" i="70" a="1"/>
  <c r="U88" i="14" a="1"/>
  <c r="H68" i="69" a="1"/>
  <c r="B166" i="33" a="1"/>
  <c r="H163" i="68" a="1"/>
  <c r="H164" i="73" a="1"/>
  <c r="H165" i="71" a="1"/>
  <c r="N66" i="73" l="1"/>
  <c r="K66" i="73" s="1"/>
  <c r="K69" i="69"/>
  <c r="H164" i="73"/>
  <c r="I164" i="73" s="1"/>
  <c r="F164" i="73" s="1"/>
  <c r="G165" i="73" s="1"/>
  <c r="O65" i="72"/>
  <c r="H163" i="70"/>
  <c r="I163" i="70" s="1"/>
  <c r="F163" i="70" s="1"/>
  <c r="G164" i="70" s="1"/>
  <c r="H163" i="68"/>
  <c r="I163" i="68" s="1"/>
  <c r="F163" i="68" s="1"/>
  <c r="G164" i="68" s="1"/>
  <c r="H165" i="71"/>
  <c r="I165" i="71" s="1"/>
  <c r="F165" i="71" s="1"/>
  <c r="G166" i="71" s="1"/>
  <c r="L156" i="68"/>
  <c r="M157" i="68" s="1"/>
  <c r="G91" i="72"/>
  <c r="D166" i="33"/>
  <c r="C166" i="33"/>
  <c r="B166" i="33"/>
  <c r="C165" i="14"/>
  <c r="B165" i="14"/>
  <c r="H68" i="69"/>
  <c r="U88" i="14"/>
  <c r="V88" i="14" s="1"/>
  <c r="S88" i="14" s="1"/>
  <c r="T89" i="14" s="1"/>
  <c r="S171" i="72"/>
  <c r="T172" i="72" s="1"/>
  <c r="A166" i="14"/>
  <c r="E165" i="14" a="1"/>
  <c r="E165" i="14" s="1"/>
  <c r="E166" i="33" a="1"/>
  <c r="E166" i="33" s="1"/>
  <c r="A167" i="33"/>
  <c r="B166" i="14" a="1"/>
  <c r="B167" i="33" a="1"/>
  <c r="N157" i="68" a="1"/>
  <c r="H165" i="73" a="1"/>
  <c r="C166" i="14" a="1"/>
  <c r="H91" i="72" a="1"/>
  <c r="H166" i="71" a="1"/>
  <c r="D167" i="33" a="1"/>
  <c r="C167" i="33" a="1"/>
  <c r="H164" i="68" a="1"/>
  <c r="H164" i="70" a="1"/>
  <c r="L67" i="73" l="1"/>
  <c r="L70" i="69"/>
  <c r="H165" i="73"/>
  <c r="I165" i="73" s="1"/>
  <c r="F165" i="73" s="1"/>
  <c r="G166" i="73" s="1"/>
  <c r="L65" i="72"/>
  <c r="H164" i="70"/>
  <c r="I164" i="70" s="1"/>
  <c r="F164" i="70" s="1"/>
  <c r="G165" i="70" s="1"/>
  <c r="H166" i="71"/>
  <c r="I166" i="71" s="1"/>
  <c r="F166" i="71" s="1"/>
  <c r="G167" i="71" s="1"/>
  <c r="H91" i="72"/>
  <c r="I91" i="72" s="1"/>
  <c r="F91" i="72" s="1"/>
  <c r="H164" i="68"/>
  <c r="I164" i="68" s="1"/>
  <c r="F164" i="68" s="1"/>
  <c r="G165" i="68" s="1"/>
  <c r="N157" i="68"/>
  <c r="O157" i="68" s="1"/>
  <c r="D167" i="33"/>
  <c r="B167" i="33"/>
  <c r="C167" i="33"/>
  <c r="C166" i="14"/>
  <c r="B166" i="14"/>
  <c r="I68" i="69"/>
  <c r="F68" i="69" s="1"/>
  <c r="A167" i="14"/>
  <c r="E166" i="14" a="1"/>
  <c r="E166" i="14" s="1"/>
  <c r="E167" i="33" a="1"/>
  <c r="E167" i="33" s="1"/>
  <c r="A168" i="33"/>
  <c r="B167" i="14" a="1"/>
  <c r="C168" i="33" a="1"/>
  <c r="H167" i="71" a="1"/>
  <c r="C167" i="14" a="1"/>
  <c r="U89" i="14" a="1"/>
  <c r="M70" i="69" a="1"/>
  <c r="H165" i="70" a="1"/>
  <c r="H165" i="68" a="1"/>
  <c r="B168" i="33" a="1"/>
  <c r="U172" i="72" a="1"/>
  <c r="D168" i="33" a="1"/>
  <c r="M67" i="73" a="1"/>
  <c r="H166" i="73" a="1"/>
  <c r="M67" i="73" l="1"/>
  <c r="M70" i="69"/>
  <c r="N70" i="69" s="1"/>
  <c r="H166" i="73"/>
  <c r="I166" i="73" s="1"/>
  <c r="F166" i="73" s="1"/>
  <c r="G167" i="73" s="1"/>
  <c r="U172" i="72"/>
  <c r="V172" i="72" s="1"/>
  <c r="M66" i="72"/>
  <c r="H165" i="68"/>
  <c r="I165" i="68" s="1"/>
  <c r="F165" i="68" s="1"/>
  <c r="G166" i="68" s="1"/>
  <c r="H165" i="70"/>
  <c r="I165" i="70" s="1"/>
  <c r="F165" i="70" s="1"/>
  <c r="G166" i="70" s="1"/>
  <c r="H167" i="71"/>
  <c r="I167" i="71" s="1"/>
  <c r="F167" i="71" s="1"/>
  <c r="G168" i="71" s="1"/>
  <c r="L157" i="68"/>
  <c r="M158" i="68" s="1"/>
  <c r="G92" i="72"/>
  <c r="B168" i="33"/>
  <c r="C168" i="33"/>
  <c r="D168" i="33"/>
  <c r="C167" i="14"/>
  <c r="B167" i="14"/>
  <c r="U89" i="14"/>
  <c r="V89" i="14" s="1"/>
  <c r="S89" i="14" s="1"/>
  <c r="T90" i="14" s="1"/>
  <c r="G69" i="69"/>
  <c r="A168" i="14"/>
  <c r="E167" i="14" a="1"/>
  <c r="E167" i="14" s="1"/>
  <c r="E168" i="33" a="1"/>
  <c r="E168" i="33" s="1"/>
  <c r="A169" i="33"/>
  <c r="N158" i="68" a="1"/>
  <c r="H167" i="73" a="1"/>
  <c r="D169" i="33" a="1"/>
  <c r="H92" i="72" a="1"/>
  <c r="H69" i="69" a="1"/>
  <c r="C169" i="33" a="1"/>
  <c r="B168" i="14" a="1"/>
  <c r="B169" i="33" a="1"/>
  <c r="C168" i="14" a="1"/>
  <c r="H168" i="71" a="1"/>
  <c r="N66" i="72" a="1"/>
  <c r="H166" i="68" a="1"/>
  <c r="H166" i="70" a="1"/>
  <c r="N67" i="73" l="1"/>
  <c r="K67" i="73" s="1"/>
  <c r="K70" i="69"/>
  <c r="H167" i="73"/>
  <c r="I167" i="73" s="1"/>
  <c r="F167" i="73" s="1"/>
  <c r="G168" i="73" s="1"/>
  <c r="N66" i="72"/>
  <c r="H166" i="68"/>
  <c r="I166" i="68" s="1"/>
  <c r="F166" i="68" s="1"/>
  <c r="G167" i="68" s="1"/>
  <c r="H92" i="72"/>
  <c r="I92" i="72" s="1"/>
  <c r="F92" i="72" s="1"/>
  <c r="N158" i="68"/>
  <c r="O158" i="68" s="1"/>
  <c r="H168" i="71"/>
  <c r="I168" i="71" s="1"/>
  <c r="F168" i="71" s="1"/>
  <c r="G169" i="71" s="1"/>
  <c r="H166" i="70"/>
  <c r="I166" i="70" s="1"/>
  <c r="F166" i="70" s="1"/>
  <c r="G167" i="70" s="1"/>
  <c r="D169" i="33"/>
  <c r="C169" i="33"/>
  <c r="B169" i="33"/>
  <c r="B168" i="14"/>
  <c r="C168" i="14"/>
  <c r="H69" i="69"/>
  <c r="S172" i="72"/>
  <c r="T173" i="72" s="1"/>
  <c r="A169" i="14"/>
  <c r="E168" i="14" a="1"/>
  <c r="E168" i="14" s="1"/>
  <c r="E169" i="33" a="1"/>
  <c r="E169" i="33" s="1"/>
  <c r="A170" i="33"/>
  <c r="B169" i="14" a="1"/>
  <c r="B170" i="33" a="1"/>
  <c r="D170" i="33" a="1"/>
  <c r="C169" i="14" a="1"/>
  <c r="C170" i="33" a="1"/>
  <c r="H167" i="70" a="1"/>
  <c r="U90" i="14" a="1"/>
  <c r="H168" i="73" a="1"/>
  <c r="H169" i="71" a="1"/>
  <c r="H167" i="68" a="1"/>
  <c r="L68" i="73" l="1"/>
  <c r="L71" i="69"/>
  <c r="H168" i="73"/>
  <c r="I168" i="73" s="1"/>
  <c r="F168" i="73" s="1"/>
  <c r="G169" i="73" s="1"/>
  <c r="O66" i="72"/>
  <c r="H167" i="70"/>
  <c r="I167" i="70" s="1"/>
  <c r="F167" i="70" s="1"/>
  <c r="G168" i="70" s="1"/>
  <c r="H167" i="68"/>
  <c r="I167" i="68" s="1"/>
  <c r="F167" i="68" s="1"/>
  <c r="G168" i="68" s="1"/>
  <c r="H169" i="71"/>
  <c r="I169" i="71" s="1"/>
  <c r="F169" i="71" s="1"/>
  <c r="G93" i="72"/>
  <c r="L158" i="68"/>
  <c r="M159" i="68" s="1"/>
  <c r="D170" i="33"/>
  <c r="B170" i="33"/>
  <c r="C170" i="33"/>
  <c r="B169" i="14"/>
  <c r="C169" i="14"/>
  <c r="U90" i="14"/>
  <c r="V90" i="14" s="1"/>
  <c r="S90" i="14" s="1"/>
  <c r="T91" i="14" s="1"/>
  <c r="I69" i="69"/>
  <c r="F69" i="69" s="1"/>
  <c r="A170" i="14"/>
  <c r="E169" i="14" a="1"/>
  <c r="E169" i="14" s="1"/>
  <c r="E170" i="33" a="1"/>
  <c r="E170" i="33" s="1"/>
  <c r="A171" i="33"/>
  <c r="H93" i="72" a="1"/>
  <c r="B171" i="33" a="1"/>
  <c r="U173" i="72" a="1"/>
  <c r="M71" i="69" a="1"/>
  <c r="N159" i="68" a="1"/>
  <c r="H168" i="70" a="1"/>
  <c r="D171" i="33" a="1"/>
  <c r="B170" i="14" a="1"/>
  <c r="H169" i="73" a="1"/>
  <c r="M68" i="73" a="1"/>
  <c r="C171" i="33" a="1"/>
  <c r="H168" i="68" a="1"/>
  <c r="M68" i="73" l="1"/>
  <c r="M71" i="69"/>
  <c r="N71" i="69" s="1"/>
  <c r="H169" i="73"/>
  <c r="I169" i="73" s="1"/>
  <c r="F169" i="73" s="1"/>
  <c r="U173" i="72"/>
  <c r="V173" i="72" s="1"/>
  <c r="L66" i="72"/>
  <c r="H168" i="68"/>
  <c r="I168" i="68" s="1"/>
  <c r="F168" i="68" s="1"/>
  <c r="G169" i="68" s="1"/>
  <c r="H168" i="70"/>
  <c r="I168" i="70" s="1"/>
  <c r="F168" i="70" s="1"/>
  <c r="G169" i="70" s="1"/>
  <c r="H93" i="72"/>
  <c r="I93" i="72" s="1"/>
  <c r="F93" i="72" s="1"/>
  <c r="N159" i="68"/>
  <c r="O159" i="68" s="1"/>
  <c r="G14" i="73" a="1"/>
  <c r="G14" i="73" s="1"/>
  <c r="D171" i="33"/>
  <c r="C171" i="33"/>
  <c r="B171" i="33"/>
  <c r="B170" i="14"/>
  <c r="G70" i="69"/>
  <c r="A171" i="14"/>
  <c r="E170" i="14" a="1"/>
  <c r="E170" i="14" s="1"/>
  <c r="E171" i="33" a="1"/>
  <c r="E171" i="33" s="1"/>
  <c r="A172" i="33"/>
  <c r="C172" i="33" a="1"/>
  <c r="C171" i="14" a="1"/>
  <c r="H169" i="68" a="1"/>
  <c r="U91" i="14" a="1"/>
  <c r="B172" i="33" a="1"/>
  <c r="D172" i="33" a="1"/>
  <c r="B171" i="14" a="1"/>
  <c r="D171" i="14" a="1"/>
  <c r="H169" i="70" a="1"/>
  <c r="H70" i="69" a="1"/>
  <c r="N68" i="73" l="1"/>
  <c r="K68" i="73" s="1"/>
  <c r="K71" i="69"/>
  <c r="Q39" i="27"/>
  <c r="R39" i="27" s="1"/>
  <c r="M67" i="72"/>
  <c r="H169" i="68"/>
  <c r="I169" i="68" s="1"/>
  <c r="F169" i="68" s="1"/>
  <c r="G170" i="68" s="1"/>
  <c r="H169" i="70"/>
  <c r="I169" i="70" s="1"/>
  <c r="F169" i="70" s="1"/>
  <c r="G170" i="70" s="1"/>
  <c r="L159" i="68"/>
  <c r="M160" i="68" s="1"/>
  <c r="G94" i="72"/>
  <c r="C172" i="33"/>
  <c r="B172" i="33"/>
  <c r="D172" i="33"/>
  <c r="B171" i="14"/>
  <c r="D171" i="14"/>
  <c r="C171" i="14"/>
  <c r="H70" i="69"/>
  <c r="U91" i="14"/>
  <c r="V91" i="14" s="1"/>
  <c r="S91" i="14" s="1"/>
  <c r="T92" i="14" s="1"/>
  <c r="S173" i="72"/>
  <c r="T174" i="72" s="1"/>
  <c r="A172" i="14"/>
  <c r="E171" i="14" a="1"/>
  <c r="E171" i="14" s="1"/>
  <c r="E172" i="33" a="1"/>
  <c r="E172" i="33" s="1"/>
  <c r="A173" i="33"/>
  <c r="C172" i="14" a="1"/>
  <c r="D173" i="33" a="1"/>
  <c r="B172" i="14" a="1"/>
  <c r="B173" i="33" a="1"/>
  <c r="H170" i="68" a="1"/>
  <c r="H170" i="70" a="1"/>
  <c r="C173" i="33" a="1"/>
  <c r="H94" i="72" a="1"/>
  <c r="D172" i="14" a="1"/>
  <c r="N67" i="72" a="1"/>
  <c r="N160" i="68" a="1"/>
  <c r="L69" i="73" l="1"/>
  <c r="L72" i="69"/>
  <c r="N67" i="72"/>
  <c r="N160" i="68"/>
  <c r="O160" i="68" s="1"/>
  <c r="H170" i="70"/>
  <c r="I170" i="70" s="1"/>
  <c r="F170" i="70" s="1"/>
  <c r="G171" i="70" s="1"/>
  <c r="H94" i="72"/>
  <c r="I94" i="72" s="1"/>
  <c r="F94" i="72" s="1"/>
  <c r="H170" i="68"/>
  <c r="I170" i="68" s="1"/>
  <c r="F170" i="68" s="1"/>
  <c r="G171" i="68" s="1"/>
  <c r="B173" i="33"/>
  <c r="D173" i="33"/>
  <c r="C173" i="33"/>
  <c r="C172" i="14"/>
  <c r="D172" i="14"/>
  <c r="B172" i="14"/>
  <c r="I70" i="69"/>
  <c r="F70" i="69" s="1"/>
  <c r="A173" i="14"/>
  <c r="E172" i="14" a="1"/>
  <c r="E172" i="14" s="1"/>
  <c r="E173" i="33" a="1"/>
  <c r="E173" i="33" s="1"/>
  <c r="A174" i="33"/>
  <c r="K173" i="14" a="1"/>
  <c r="B174" i="33" a="1"/>
  <c r="M69" i="73" a="1"/>
  <c r="D174" i="33" a="1"/>
  <c r="H171" i="70" a="1"/>
  <c r="C173" i="14" a="1"/>
  <c r="U92" i="14" a="1"/>
  <c r="H171" i="68" a="1"/>
  <c r="U174" i="72" a="1"/>
  <c r="B173" i="14" a="1"/>
  <c r="D173" i="14" a="1"/>
  <c r="C174" i="33" a="1"/>
  <c r="M72" i="69" a="1"/>
  <c r="M69" i="73" l="1"/>
  <c r="M72" i="69"/>
  <c r="N72" i="69" s="1"/>
  <c r="U174" i="72"/>
  <c r="V174" i="72" s="1"/>
  <c r="O67" i="72"/>
  <c r="H171" i="68"/>
  <c r="I171" i="68" s="1"/>
  <c r="F171" i="68" s="1"/>
  <c r="G172" i="68" s="1"/>
  <c r="H171" i="70"/>
  <c r="I171" i="70" s="1"/>
  <c r="F171" i="70" s="1"/>
  <c r="G172" i="70" s="1"/>
  <c r="L160" i="68"/>
  <c r="M161" i="68" s="1"/>
  <c r="G95" i="72"/>
  <c r="K173" i="14"/>
  <c r="B174" i="33"/>
  <c r="C174" i="33"/>
  <c r="D174" i="33"/>
  <c r="C173" i="14"/>
  <c r="B173" i="14"/>
  <c r="D173" i="14"/>
  <c r="U92" i="14"/>
  <c r="V92" i="14" s="1"/>
  <c r="S92" i="14" s="1"/>
  <c r="T93" i="14" s="1"/>
  <c r="G71" i="69"/>
  <c r="A174" i="14"/>
  <c r="E173" i="14" a="1"/>
  <c r="E173" i="14" s="1"/>
  <c r="E174" i="33" a="1"/>
  <c r="E174" i="33" s="1"/>
  <c r="A175" i="33"/>
  <c r="K174" i="14" a="1"/>
  <c r="C174" i="14" a="1"/>
  <c r="D174" i="14" a="1"/>
  <c r="B174" i="14" a="1"/>
  <c r="B175" i="33" a="1"/>
  <c r="C175" i="33" a="1"/>
  <c r="D175" i="33" a="1"/>
  <c r="H172" i="68" a="1"/>
  <c r="H71" i="69" a="1"/>
  <c r="H172" i="70" a="1"/>
  <c r="N161" i="68" a="1"/>
  <c r="H95" i="72" a="1"/>
  <c r="N69" i="73" l="1"/>
  <c r="K69" i="73" s="1"/>
  <c r="K72" i="69"/>
  <c r="L67" i="72"/>
  <c r="H172" i="70"/>
  <c r="I172" i="70" s="1"/>
  <c r="F172" i="70" s="1"/>
  <c r="G173" i="70" s="1"/>
  <c r="N161" i="68"/>
  <c r="O161" i="68" s="1"/>
  <c r="H95" i="72"/>
  <c r="I95" i="72" s="1"/>
  <c r="F95" i="72" s="1"/>
  <c r="H172" i="68"/>
  <c r="I172" i="68" s="1"/>
  <c r="F172" i="68" s="1"/>
  <c r="G173" i="68" s="1"/>
  <c r="K174" i="14"/>
  <c r="C175" i="33"/>
  <c r="B175" i="33"/>
  <c r="D175" i="33"/>
  <c r="D174" i="14"/>
  <c r="B174" i="14"/>
  <c r="C174" i="14"/>
  <c r="H71" i="69"/>
  <c r="S174" i="72"/>
  <c r="T175" i="72" s="1"/>
  <c r="A175" i="14"/>
  <c r="E174" i="14" a="1"/>
  <c r="E174" i="14" s="1"/>
  <c r="E175" i="33" a="1"/>
  <c r="E175" i="33" s="1"/>
  <c r="A176" i="33"/>
  <c r="K175" i="14" a="1"/>
  <c r="B176" i="33" a="1"/>
  <c r="H173" i="70" a="1"/>
  <c r="D176" i="33" a="1"/>
  <c r="C175" i="14" a="1"/>
  <c r="D175" i="14" a="1"/>
  <c r="B175" i="14" a="1"/>
  <c r="U93" i="14" a="1"/>
  <c r="C176" i="33" a="1"/>
  <c r="H173" i="68" a="1"/>
  <c r="L70" i="73" l="1"/>
  <c r="L73" i="69"/>
  <c r="M68" i="72"/>
  <c r="H173" i="70"/>
  <c r="I173" i="70" s="1"/>
  <c r="F173" i="70" s="1"/>
  <c r="G174" i="70" s="1"/>
  <c r="H173" i="68"/>
  <c r="I173" i="68" s="1"/>
  <c r="F173" i="68" s="1"/>
  <c r="G174" i="68" s="1"/>
  <c r="G96" i="72"/>
  <c r="L161" i="68"/>
  <c r="M162" i="68" s="1"/>
  <c r="K175" i="14"/>
  <c r="C176" i="33"/>
  <c r="D176" i="33"/>
  <c r="B176" i="33"/>
  <c r="B175" i="14"/>
  <c r="D175" i="14"/>
  <c r="C175" i="14"/>
  <c r="U93" i="14"/>
  <c r="V93" i="14" s="1"/>
  <c r="S93" i="14" s="1"/>
  <c r="T94" i="14" s="1"/>
  <c r="I71" i="69"/>
  <c r="F71" i="69" s="1"/>
  <c r="A176" i="14"/>
  <c r="E175" i="14" a="1"/>
  <c r="E175" i="14" s="1"/>
  <c r="E176" i="33" a="1"/>
  <c r="E176" i="33" s="1"/>
  <c r="A177" i="33"/>
  <c r="K176" i="14" a="1"/>
  <c r="U175" i="72" a="1"/>
  <c r="B177" i="33" a="1"/>
  <c r="C176" i="14" a="1"/>
  <c r="B176" i="14" a="1"/>
  <c r="H96" i="72" a="1"/>
  <c r="D176" i="14" a="1"/>
  <c r="M73" i="69" a="1"/>
  <c r="C177" i="33" a="1"/>
  <c r="M70" i="73" a="1"/>
  <c r="D177" i="33" a="1"/>
  <c r="N68" i="72" a="1"/>
  <c r="H174" i="70" a="1"/>
  <c r="H174" i="68" a="1"/>
  <c r="N162" i="68" a="1"/>
  <c r="M70" i="73" l="1"/>
  <c r="M73" i="69"/>
  <c r="N73" i="69" s="1"/>
  <c r="U175" i="72"/>
  <c r="V175" i="72" s="1"/>
  <c r="N68" i="72"/>
  <c r="N162" i="68"/>
  <c r="O162" i="68" s="1"/>
  <c r="H174" i="68"/>
  <c r="I174" i="68" s="1"/>
  <c r="F174" i="68" s="1"/>
  <c r="G175" i="68" s="1"/>
  <c r="H174" i="70"/>
  <c r="I174" i="70" s="1"/>
  <c r="F174" i="70" s="1"/>
  <c r="G175" i="70" s="1"/>
  <c r="H96" i="72"/>
  <c r="I96" i="72" s="1"/>
  <c r="F96" i="72" s="1"/>
  <c r="K176" i="14"/>
  <c r="C177" i="33"/>
  <c r="D177" i="33"/>
  <c r="B177" i="33"/>
  <c r="B176" i="14"/>
  <c r="C176" i="14"/>
  <c r="D176" i="14"/>
  <c r="G72" i="69"/>
  <c r="U94" i="14" a="1"/>
  <c r="H175" i="68" a="1"/>
  <c r="H175" i="70" a="1"/>
  <c r="H72" i="69" a="1"/>
  <c r="N70" i="73" l="1"/>
  <c r="K70" i="73" s="1"/>
  <c r="K73" i="69"/>
  <c r="O68" i="72"/>
  <c r="H175" i="68"/>
  <c r="I175" i="68" s="1"/>
  <c r="F175" i="68" s="1"/>
  <c r="G176" i="68" s="1"/>
  <c r="H175" i="70"/>
  <c r="I175" i="70" s="1"/>
  <c r="F175" i="70" s="1"/>
  <c r="G176" i="70" s="1"/>
  <c r="L162" i="68"/>
  <c r="M163" i="68" s="1"/>
  <c r="G97" i="72"/>
  <c r="H72" i="69"/>
  <c r="U94" i="14"/>
  <c r="V94" i="14" s="1"/>
  <c r="S94" i="14" s="1"/>
  <c r="T95" i="14" s="1"/>
  <c r="S175" i="72"/>
  <c r="T176" i="72" s="1"/>
  <c r="A177" i="14"/>
  <c r="E176" i="14" a="1"/>
  <c r="E176" i="14" s="1"/>
  <c r="E177" i="33" a="1"/>
  <c r="E177" i="33" s="1"/>
  <c r="A178" i="33"/>
  <c r="K177" i="14" a="1"/>
  <c r="C178" i="33" a="1"/>
  <c r="H97" i="72" a="1"/>
  <c r="B178" i="33" a="1"/>
  <c r="B177" i="14" a="1"/>
  <c r="D177" i="14" a="1"/>
  <c r="N163" i="68" a="1"/>
  <c r="H176" i="68" a="1"/>
  <c r="C177" i="14" a="1"/>
  <c r="D178" i="33" a="1"/>
  <c r="H176" i="70" a="1"/>
  <c r="L71" i="73" l="1"/>
  <c r="L74" i="69"/>
  <c r="L68" i="72"/>
  <c r="H97" i="72"/>
  <c r="I97" i="72" s="1"/>
  <c r="F97" i="72" s="1"/>
  <c r="N163" i="68"/>
  <c r="O163" i="68" s="1"/>
  <c r="H176" i="68"/>
  <c r="I176" i="68" s="1"/>
  <c r="F176" i="68" s="1"/>
  <c r="G177" i="68" s="1"/>
  <c r="H176" i="70"/>
  <c r="I176" i="70" s="1"/>
  <c r="F176" i="70" s="1"/>
  <c r="G177" i="70" s="1"/>
  <c r="K177" i="14"/>
  <c r="C178" i="33"/>
  <c r="D178" i="33"/>
  <c r="B178" i="33"/>
  <c r="C177" i="14"/>
  <c r="D177" i="14"/>
  <c r="B177" i="14"/>
  <c r="I72" i="69"/>
  <c r="F72" i="69" s="1"/>
  <c r="A178" i="14"/>
  <c r="E177" i="14" a="1"/>
  <c r="E177" i="14" s="1"/>
  <c r="E178" i="33" a="1"/>
  <c r="E178" i="33" s="1"/>
  <c r="A179" i="33"/>
  <c r="K178" i="14" a="1"/>
  <c r="M74" i="69" a="1"/>
  <c r="U95" i="14" a="1"/>
  <c r="B179" i="33" a="1"/>
  <c r="U176" i="72" a="1"/>
  <c r="M71" i="73" a="1"/>
  <c r="D178" i="14" a="1"/>
  <c r="H177" i="70" a="1"/>
  <c r="D179" i="33" a="1"/>
  <c r="B178" i="14" a="1"/>
  <c r="C178" i="14" a="1"/>
  <c r="H177" i="68" a="1"/>
  <c r="C179" i="33" a="1"/>
  <c r="M71" i="73" l="1"/>
  <c r="M74" i="69"/>
  <c r="N74" i="69" s="1"/>
  <c r="U176" i="72"/>
  <c r="V176" i="72" s="1"/>
  <c r="M69" i="72"/>
  <c r="H177" i="68"/>
  <c r="I177" i="68" s="1"/>
  <c r="F177" i="68" s="1"/>
  <c r="G178" i="68" s="1"/>
  <c r="H177" i="70"/>
  <c r="I177" i="70" s="1"/>
  <c r="F177" i="70" s="1"/>
  <c r="G178" i="70" s="1"/>
  <c r="G98" i="72"/>
  <c r="L163" i="68"/>
  <c r="M164" i="68" s="1"/>
  <c r="K178" i="14"/>
  <c r="C179" i="33"/>
  <c r="D179" i="33"/>
  <c r="B179" i="33"/>
  <c r="D178" i="14"/>
  <c r="B178" i="14"/>
  <c r="C178" i="14"/>
  <c r="U95" i="14"/>
  <c r="V95" i="14" s="1"/>
  <c r="S95" i="14" s="1"/>
  <c r="T96" i="14" s="1"/>
  <c r="G73" i="69"/>
  <c r="A179" i="14"/>
  <c r="E178" i="14" a="1"/>
  <c r="E178" i="14" s="1"/>
  <c r="E179" i="33" a="1"/>
  <c r="E179" i="33" s="1"/>
  <c r="A180" i="33"/>
  <c r="K179" i="14" a="1"/>
  <c r="D179" i="14" a="1"/>
  <c r="H73" i="69" a="1"/>
  <c r="C180" i="33" a="1"/>
  <c r="H178" i="68" a="1"/>
  <c r="H98" i="72" a="1"/>
  <c r="B180" i="33" a="1"/>
  <c r="D180" i="33" a="1"/>
  <c r="C179" i="14" a="1"/>
  <c r="B179" i="14" a="1"/>
  <c r="N69" i="72" a="1"/>
  <c r="H178" i="70" a="1"/>
  <c r="N164" i="68" a="1"/>
  <c r="N71" i="73" l="1"/>
  <c r="K71" i="73" s="1"/>
  <c r="K74" i="69"/>
  <c r="N69" i="72"/>
  <c r="H98" i="72"/>
  <c r="I98" i="72" s="1"/>
  <c r="F98" i="72" s="1"/>
  <c r="H178" i="70"/>
  <c r="I178" i="70" s="1"/>
  <c r="F178" i="70" s="1"/>
  <c r="G179" i="70" s="1"/>
  <c r="H178" i="68"/>
  <c r="I178" i="68" s="1"/>
  <c r="F178" i="68" s="1"/>
  <c r="G179" i="68" s="1"/>
  <c r="N164" i="68"/>
  <c r="O164" i="68" s="1"/>
  <c r="K179" i="14"/>
  <c r="D180" i="33"/>
  <c r="B180" i="33"/>
  <c r="C180" i="33"/>
  <c r="B179" i="14"/>
  <c r="C179" i="14"/>
  <c r="D179" i="14"/>
  <c r="H73" i="69"/>
  <c r="S176" i="72"/>
  <c r="T177" i="72" s="1"/>
  <c r="A180" i="14"/>
  <c r="E179" i="14" a="1"/>
  <c r="E179" i="14" s="1"/>
  <c r="E180" i="33" a="1"/>
  <c r="E180" i="33" s="1"/>
  <c r="A181" i="33"/>
  <c r="K180" i="14" a="1"/>
  <c r="D181" i="33" a="1"/>
  <c r="C181" i="33" a="1"/>
  <c r="C180" i="14" a="1"/>
  <c r="B180" i="14" a="1"/>
  <c r="D180" i="14" a="1"/>
  <c r="B181" i="33" a="1"/>
  <c r="U96" i="14" a="1"/>
  <c r="H179" i="70" a="1"/>
  <c r="H179" i="68" a="1"/>
  <c r="L72" i="73" l="1"/>
  <c r="L75" i="69"/>
  <c r="O69" i="72"/>
  <c r="H179" i="68"/>
  <c r="I179" i="68" s="1"/>
  <c r="F179" i="68" s="1"/>
  <c r="G180" i="68" s="1"/>
  <c r="H179" i="70"/>
  <c r="I179" i="70" s="1"/>
  <c r="F179" i="70" s="1"/>
  <c r="G180" i="70" s="1"/>
  <c r="G99" i="72"/>
  <c r="L164" i="68"/>
  <c r="M165" i="68" s="1"/>
  <c r="K180" i="14"/>
  <c r="B181" i="33"/>
  <c r="D181" i="33"/>
  <c r="C181" i="33"/>
  <c r="B180" i="14"/>
  <c r="D180" i="14"/>
  <c r="C180" i="14"/>
  <c r="U96" i="14"/>
  <c r="V96" i="14" s="1"/>
  <c r="S96" i="14" s="1"/>
  <c r="T97" i="14" s="1"/>
  <c r="I73" i="69"/>
  <c r="F73" i="69" s="1"/>
  <c r="A181" i="14"/>
  <c r="E180" i="14" a="1"/>
  <c r="E180" i="14" s="1"/>
  <c r="E181" i="33" a="1"/>
  <c r="E181" i="33" s="1"/>
  <c r="A182" i="33"/>
  <c r="K181" i="14" a="1"/>
  <c r="C182" i="33" a="1"/>
  <c r="N165" i="68" a="1"/>
  <c r="B181" i="14" a="1"/>
  <c r="M75" i="69" a="1"/>
  <c r="C181" i="14" a="1"/>
  <c r="U177" i="72" a="1"/>
  <c r="B182" i="33" a="1"/>
  <c r="H180" i="68" a="1"/>
  <c r="D182" i="33" a="1"/>
  <c r="H180" i="70" a="1"/>
  <c r="D181" i="14" a="1"/>
  <c r="M72" i="73" a="1"/>
  <c r="H99" i="72" a="1"/>
  <c r="M72" i="73" l="1"/>
  <c r="M75" i="69"/>
  <c r="N75" i="69" s="1"/>
  <c r="U177" i="72"/>
  <c r="V177" i="72" s="1"/>
  <c r="L69" i="72"/>
  <c r="H180" i="68"/>
  <c r="I180" i="68" s="1"/>
  <c r="F180" i="68" s="1"/>
  <c r="G181" i="68" s="1"/>
  <c r="H99" i="72"/>
  <c r="I99" i="72" s="1"/>
  <c r="F99" i="72" s="1"/>
  <c r="N165" i="68"/>
  <c r="O165" i="68" s="1"/>
  <c r="H180" i="70"/>
  <c r="I180" i="70" s="1"/>
  <c r="F180" i="70" s="1"/>
  <c r="G181" i="70" s="1"/>
  <c r="K181" i="14"/>
  <c r="C182" i="33"/>
  <c r="B182" i="33"/>
  <c r="D182" i="33"/>
  <c r="B181" i="14"/>
  <c r="D181" i="14"/>
  <c r="C181" i="14"/>
  <c r="G74" i="69"/>
  <c r="A182" i="14"/>
  <c r="E181" i="14" a="1"/>
  <c r="E181" i="14" s="1"/>
  <c r="E182" i="33" a="1"/>
  <c r="E182" i="33" s="1"/>
  <c r="A183" i="33"/>
  <c r="K182" i="14" a="1"/>
  <c r="D182" i="14" a="1"/>
  <c r="D183" i="33" a="1"/>
  <c r="B182" i="14" a="1"/>
  <c r="U97" i="14" a="1"/>
  <c r="B183" i="33" a="1"/>
  <c r="C183" i="33" a="1"/>
  <c r="H181" i="70" a="1"/>
  <c r="H181" i="68" a="1"/>
  <c r="C182" i="14" a="1"/>
  <c r="H74" i="69" a="1"/>
  <c r="N72" i="73" l="1"/>
  <c r="K72" i="73" s="1"/>
  <c r="K75" i="69"/>
  <c r="M70" i="72"/>
  <c r="H181" i="68"/>
  <c r="I181" i="68" s="1"/>
  <c r="F181" i="68" s="1"/>
  <c r="G182" i="68" s="1"/>
  <c r="H181" i="70"/>
  <c r="I181" i="70" s="1"/>
  <c r="F181" i="70" s="1"/>
  <c r="G182" i="70" s="1"/>
  <c r="L165" i="68"/>
  <c r="M166" i="68" s="1"/>
  <c r="G100" i="72"/>
  <c r="K182" i="14"/>
  <c r="D183" i="33"/>
  <c r="C183" i="33"/>
  <c r="B183" i="33"/>
  <c r="D182" i="14"/>
  <c r="B182" i="14"/>
  <c r="C182" i="14"/>
  <c r="H74" i="69"/>
  <c r="U97" i="14"/>
  <c r="V97" i="14" s="1"/>
  <c r="S97" i="14" s="1"/>
  <c r="T98" i="14" s="1"/>
  <c r="S177" i="72"/>
  <c r="T178" i="72" s="1"/>
  <c r="A183" i="14"/>
  <c r="E182" i="14" a="1"/>
  <c r="E182" i="14" s="1"/>
  <c r="E183" i="33" a="1"/>
  <c r="E183" i="33" s="1"/>
  <c r="A184" i="33"/>
  <c r="K183" i="14" a="1"/>
  <c r="D183" i="14" a="1"/>
  <c r="C183" i="14" a="1"/>
  <c r="H182" i="68" a="1"/>
  <c r="B184" i="33" a="1"/>
  <c r="C184" i="33" a="1"/>
  <c r="H182" i="70" a="1"/>
  <c r="N70" i="72" a="1"/>
  <c r="B183" i="14" a="1"/>
  <c r="H100" i="72" a="1"/>
  <c r="N166" i="68" a="1"/>
  <c r="L73" i="73" l="1"/>
  <c r="L76" i="69"/>
  <c r="N70" i="72"/>
  <c r="H100" i="72"/>
  <c r="I100" i="72" s="1"/>
  <c r="F100" i="72" s="1"/>
  <c r="N166" i="68"/>
  <c r="O166" i="68" s="1"/>
  <c r="H182" i="70"/>
  <c r="I182" i="70" s="1"/>
  <c r="F182" i="70" s="1"/>
  <c r="G183" i="70" s="1"/>
  <c r="H182" i="68"/>
  <c r="I182" i="68" s="1"/>
  <c r="F182" i="68" s="1"/>
  <c r="G183" i="68" s="1"/>
  <c r="K183" i="14"/>
  <c r="B184" i="33"/>
  <c r="C184" i="33"/>
  <c r="B183" i="14"/>
  <c r="D183" i="14"/>
  <c r="C183" i="14"/>
  <c r="I74" i="69"/>
  <c r="F74" i="69" s="1"/>
  <c r="A185" i="33"/>
  <c r="A184" i="14"/>
  <c r="E183" i="14" a="1"/>
  <c r="E183" i="14" s="1"/>
  <c r="E184" i="33" a="1"/>
  <c r="E184" i="33" s="1"/>
  <c r="K184" i="14" a="1"/>
  <c r="B185" i="33" a="1"/>
  <c r="M76" i="69" a="1"/>
  <c r="U178" i="72" a="1"/>
  <c r="C185" i="33" a="1"/>
  <c r="M73" i="73" a="1"/>
  <c r="U98" i="14" a="1"/>
  <c r="B184" i="14" a="1"/>
  <c r="C184" i="14" a="1"/>
  <c r="D184" i="14" a="1"/>
  <c r="H183" i="70" a="1"/>
  <c r="H183" i="68" a="1"/>
  <c r="M73" i="73" l="1"/>
  <c r="M76" i="69"/>
  <c r="N76" i="69" s="1"/>
  <c r="U178" i="72"/>
  <c r="V178" i="72" s="1"/>
  <c r="O70" i="72"/>
  <c r="H183" i="68"/>
  <c r="I183" i="68" s="1"/>
  <c r="F183" i="68" s="1"/>
  <c r="G184" i="68" s="1"/>
  <c r="H183" i="70"/>
  <c r="I183" i="70" s="1"/>
  <c r="F183" i="70" s="1"/>
  <c r="G184" i="70" s="1"/>
  <c r="L166" i="68"/>
  <c r="M167" i="68" s="1"/>
  <c r="G14" i="71" a="1"/>
  <c r="G14" i="71" s="1"/>
  <c r="G101" i="72"/>
  <c r="K184" i="14"/>
  <c r="C184" i="14"/>
  <c r="D184" i="14"/>
  <c r="B184" i="14"/>
  <c r="B185" i="33"/>
  <c r="C185" i="33"/>
  <c r="E185" i="33" a="1"/>
  <c r="E185" i="33" s="1"/>
  <c r="U98" i="14"/>
  <c r="V98" i="14" s="1"/>
  <c r="S98" i="14" s="1"/>
  <c r="T99" i="14" s="1"/>
  <c r="G75" i="69"/>
  <c r="A185" i="14"/>
  <c r="K185" i="14" s="1" a="1"/>
  <c r="E184" i="14" a="1"/>
  <c r="E184" i="14" s="1"/>
  <c r="H184" i="68" a="1"/>
  <c r="H184" i="70" a="1"/>
  <c r="H101" i="72" a="1"/>
  <c r="N167" i="68" a="1"/>
  <c r="D185" i="14" a="1"/>
  <c r="C185" i="14" a="1"/>
  <c r="B185" i="14" a="1"/>
  <c r="H75" i="69" a="1"/>
  <c r="N73" i="73" l="1"/>
  <c r="K73" i="73" s="1"/>
  <c r="K76" i="69"/>
  <c r="Q40" i="27"/>
  <c r="R40" i="27" s="1"/>
  <c r="L70" i="72"/>
  <c r="N167" i="68"/>
  <c r="O167" i="68" s="1"/>
  <c r="H101" i="72"/>
  <c r="I101" i="72" s="1"/>
  <c r="F101" i="72" s="1"/>
  <c r="H184" i="70"/>
  <c r="I184" i="70" s="1"/>
  <c r="F184" i="70" s="1"/>
  <c r="G185" i="70" s="1"/>
  <c r="H184" i="68"/>
  <c r="I184" i="68" s="1"/>
  <c r="F184" i="68" s="1"/>
  <c r="G185" i="68" s="1"/>
  <c r="K185" i="14"/>
  <c r="B185" i="14"/>
  <c r="C185" i="14"/>
  <c r="D185" i="14"/>
  <c r="H75" i="69"/>
  <c r="S178" i="72"/>
  <c r="T179" i="72" s="1"/>
  <c r="A186" i="14"/>
  <c r="E185" i="14" a="1"/>
  <c r="E185" i="14" s="1"/>
  <c r="K186" i="14" a="1"/>
  <c r="B186" i="14" a="1"/>
  <c r="U99" i="14" a="1"/>
  <c r="H185" i="68" a="1"/>
  <c r="C186" i="14" a="1"/>
  <c r="D186" i="14" a="1"/>
  <c r="H185" i="70" a="1"/>
  <c r="L74" i="73" l="1"/>
  <c r="L77" i="69"/>
  <c r="M71" i="72"/>
  <c r="H185" i="68"/>
  <c r="I185" i="68" s="1"/>
  <c r="F185" i="68" s="1"/>
  <c r="G186" i="68" s="1"/>
  <c r="H185" i="70"/>
  <c r="I185" i="70" s="1"/>
  <c r="F185" i="70" s="1"/>
  <c r="G186" i="70" s="1"/>
  <c r="L167" i="68"/>
  <c r="M168" i="68" s="1"/>
  <c r="G102" i="72"/>
  <c r="K186" i="14"/>
  <c r="C186" i="14"/>
  <c r="D186" i="14"/>
  <c r="B186" i="14"/>
  <c r="U99" i="14"/>
  <c r="V99" i="14" s="1"/>
  <c r="S99" i="14" s="1"/>
  <c r="T100" i="14" s="1"/>
  <c r="I75" i="69"/>
  <c r="F75" i="69" s="1"/>
  <c r="A187" i="14"/>
  <c r="K187" i="14" s="1" a="1"/>
  <c r="E186" i="14" a="1"/>
  <c r="E186" i="14" s="1"/>
  <c r="D187" i="14" a="1"/>
  <c r="H102" i="72" a="1"/>
  <c r="U179" i="72" a="1"/>
  <c r="N71" i="72" a="1"/>
  <c r="H186" i="70" a="1"/>
  <c r="C187" i="14" a="1"/>
  <c r="M74" i="73" a="1"/>
  <c r="B187" i="14" a="1"/>
  <c r="M77" i="69" a="1"/>
  <c r="H186" i="68" a="1"/>
  <c r="N168" i="68" a="1"/>
  <c r="M74" i="73" l="1"/>
  <c r="M77" i="69"/>
  <c r="N77" i="69" s="1"/>
  <c r="U179" i="72"/>
  <c r="V179" i="72" s="1"/>
  <c r="N71" i="72"/>
  <c r="N168" i="68"/>
  <c r="O168" i="68" s="1"/>
  <c r="H102" i="72"/>
  <c r="I102" i="72" s="1"/>
  <c r="F102" i="72" s="1"/>
  <c r="H186" i="68"/>
  <c r="I186" i="68" s="1"/>
  <c r="F186" i="68" s="1"/>
  <c r="G187" i="68" s="1"/>
  <c r="H186" i="70"/>
  <c r="I186" i="70" s="1"/>
  <c r="F186" i="70" s="1"/>
  <c r="G187" i="70" s="1"/>
  <c r="K187" i="14"/>
  <c r="D187" i="14"/>
  <c r="B187" i="14"/>
  <c r="C187" i="14"/>
  <c r="G76" i="69"/>
  <c r="A188" i="14"/>
  <c r="E187" i="14" a="1"/>
  <c r="E187" i="14" s="1"/>
  <c r="C188" i="14" a="1"/>
  <c r="B188" i="14" a="1"/>
  <c r="K188" i="14" a="1"/>
  <c r="D188" i="14" a="1"/>
  <c r="U100" i="14" a="1"/>
  <c r="H76" i="69" a="1"/>
  <c r="H187" i="68" a="1"/>
  <c r="H187" i="70" a="1"/>
  <c r="N74" i="73" l="1"/>
  <c r="K74" i="73" s="1"/>
  <c r="K77" i="69"/>
  <c r="O71" i="72"/>
  <c r="H187" i="70"/>
  <c r="I187" i="70" s="1"/>
  <c r="F187" i="70" s="1"/>
  <c r="G188" i="70" s="1"/>
  <c r="H187" i="68"/>
  <c r="I187" i="68" s="1"/>
  <c r="F187" i="68" s="1"/>
  <c r="G188" i="68" s="1"/>
  <c r="G103" i="72"/>
  <c r="L168" i="68"/>
  <c r="M169" i="68" s="1"/>
  <c r="K188" i="14"/>
  <c r="C188" i="14"/>
  <c r="D188" i="14"/>
  <c r="B188" i="14"/>
  <c r="H76" i="69"/>
  <c r="U100" i="14"/>
  <c r="V100" i="14" s="1"/>
  <c r="S100" i="14" s="1"/>
  <c r="T101" i="14" s="1"/>
  <c r="S179" i="72"/>
  <c r="T180" i="72" s="1"/>
  <c r="A189" i="14"/>
  <c r="E188" i="14" a="1"/>
  <c r="E188" i="14" s="1"/>
  <c r="B189" i="14" a="1"/>
  <c r="C189" i="14" a="1"/>
  <c r="K189" i="14" a="1"/>
  <c r="D189" i="14" a="1"/>
  <c r="H103" i="72" a="1"/>
  <c r="H188" i="68" a="1"/>
  <c r="H188" i="70" a="1"/>
  <c r="N169" i="68" a="1"/>
  <c r="L75" i="73" l="1"/>
  <c r="L78" i="69"/>
  <c r="L71" i="72"/>
  <c r="H188" i="68"/>
  <c r="I188" i="68" s="1"/>
  <c r="F188" i="68" s="1"/>
  <c r="G189" i="68" s="1"/>
  <c r="H188" i="70"/>
  <c r="I188" i="70" s="1"/>
  <c r="F188" i="70" s="1"/>
  <c r="G189" i="70" s="1"/>
  <c r="N169" i="68"/>
  <c r="O169" i="68" s="1"/>
  <c r="H103" i="72"/>
  <c r="I103" i="72" s="1"/>
  <c r="F103" i="72" s="1"/>
  <c r="K189" i="14"/>
  <c r="B189" i="14"/>
  <c r="C189" i="14"/>
  <c r="D189" i="14"/>
  <c r="I76" i="69"/>
  <c r="F76" i="69" s="1"/>
  <c r="A190" i="14"/>
  <c r="E189" i="14" a="1"/>
  <c r="E189" i="14" s="1"/>
  <c r="M78" i="69" a="1"/>
  <c r="M75" i="73" a="1"/>
  <c r="K190" i="14" a="1"/>
  <c r="B190" i="14" a="1"/>
  <c r="C190" i="14" a="1"/>
  <c r="D190" i="14" a="1"/>
  <c r="U101" i="14" a="1"/>
  <c r="U180" i="72" a="1"/>
  <c r="H189" i="70" a="1"/>
  <c r="H189" i="68" a="1"/>
  <c r="M75" i="73" l="1"/>
  <c r="M78" i="69"/>
  <c r="N78" i="69" s="1"/>
  <c r="U180" i="72"/>
  <c r="V180" i="72" s="1"/>
  <c r="M72" i="72"/>
  <c r="H189" i="68"/>
  <c r="I189" i="68" s="1"/>
  <c r="F189" i="68" s="1"/>
  <c r="G190" i="68" s="1"/>
  <c r="H189" i="70"/>
  <c r="I189" i="70" s="1"/>
  <c r="F189" i="70" s="1"/>
  <c r="G190" i="70" s="1"/>
  <c r="G104" i="72"/>
  <c r="L169" i="68"/>
  <c r="M170" i="68" s="1"/>
  <c r="K190" i="14"/>
  <c r="B190" i="14"/>
  <c r="D190" i="14"/>
  <c r="C190" i="14"/>
  <c r="U101" i="14"/>
  <c r="V101" i="14" s="1"/>
  <c r="S101" i="14" s="1"/>
  <c r="T102" i="14" s="1"/>
  <c r="G77" i="69"/>
  <c r="A191" i="14"/>
  <c r="E190" i="14" a="1"/>
  <c r="E190" i="14" s="1"/>
  <c r="B191" i="14" a="1"/>
  <c r="C191" i="14" a="1"/>
  <c r="K191" i="14" a="1"/>
  <c r="D191" i="14" a="1"/>
  <c r="H190" i="68" a="1"/>
  <c r="N72" i="72" a="1"/>
  <c r="H190" i="70" a="1"/>
  <c r="H77" i="69" a="1"/>
  <c r="H104" i="72" a="1"/>
  <c r="N170" i="68" a="1"/>
  <c r="N75" i="73" l="1"/>
  <c r="K75" i="73" s="1"/>
  <c r="K78" i="69"/>
  <c r="N72" i="72"/>
  <c r="N170" i="68"/>
  <c r="O170" i="68" s="1"/>
  <c r="H190" i="68"/>
  <c r="I190" i="68" s="1"/>
  <c r="F190" i="68" s="1"/>
  <c r="G191" i="68" s="1"/>
  <c r="H104" i="72"/>
  <c r="I104" i="72" s="1"/>
  <c r="F104" i="72" s="1"/>
  <c r="H190" i="70"/>
  <c r="I190" i="70" s="1"/>
  <c r="F190" i="70" s="1"/>
  <c r="G191" i="70" s="1"/>
  <c r="K191" i="14"/>
  <c r="C191" i="14"/>
  <c r="D191" i="14"/>
  <c r="B191" i="14"/>
  <c r="H77" i="69"/>
  <c r="S180" i="72"/>
  <c r="T181" i="72" s="1"/>
  <c r="A192" i="14"/>
  <c r="E191" i="14" a="1"/>
  <c r="E191" i="14" s="1"/>
  <c r="D192" i="14" a="1"/>
  <c r="B192" i="14" a="1"/>
  <c r="U102" i="14" a="1"/>
  <c r="K192" i="14" a="1"/>
  <c r="C192" i="14" a="1"/>
  <c r="H191" i="68" a="1"/>
  <c r="H191" i="70" a="1"/>
  <c r="L76" i="73" l="1"/>
  <c r="L79" i="69"/>
  <c r="O72" i="72"/>
  <c r="H191" i="70"/>
  <c r="I191" i="70" s="1"/>
  <c r="F191" i="70" s="1"/>
  <c r="G192" i="70" s="1"/>
  <c r="H191" i="68"/>
  <c r="I191" i="68" s="1"/>
  <c r="F191" i="68" s="1"/>
  <c r="G192" i="68" s="1"/>
  <c r="L170" i="68"/>
  <c r="M171" i="68" s="1"/>
  <c r="G105" i="72"/>
  <c r="K192" i="14"/>
  <c r="C192" i="14"/>
  <c r="B192" i="14"/>
  <c r="D192" i="14"/>
  <c r="U102" i="14"/>
  <c r="V102" i="14" s="1"/>
  <c r="S102" i="14" s="1"/>
  <c r="T103" i="14" s="1"/>
  <c r="I77" i="69"/>
  <c r="F77" i="69" s="1"/>
  <c r="A193" i="14"/>
  <c r="E192" i="14" a="1"/>
  <c r="E192" i="14" s="1"/>
  <c r="K193" i="14" a="1"/>
  <c r="D193" i="14" a="1"/>
  <c r="B193" i="14" a="1"/>
  <c r="H192" i="70" a="1"/>
  <c r="M76" i="73" a="1"/>
  <c r="M79" i="69" a="1"/>
  <c r="U181" i="72" a="1"/>
  <c r="H192" i="68" a="1"/>
  <c r="N171" i="68" a="1"/>
  <c r="C193" i="14" a="1"/>
  <c r="H105" i="72" a="1"/>
  <c r="M76" i="73" l="1"/>
  <c r="M79" i="69"/>
  <c r="N79" i="69" s="1"/>
  <c r="U181" i="72"/>
  <c r="V181" i="72" s="1"/>
  <c r="L72" i="72"/>
  <c r="H105" i="72"/>
  <c r="I105" i="72" s="1"/>
  <c r="F105" i="72" s="1"/>
  <c r="N171" i="68"/>
  <c r="O171" i="68" s="1"/>
  <c r="H192" i="68"/>
  <c r="I192" i="68" s="1"/>
  <c r="F192" i="68" s="1"/>
  <c r="G193" i="68" s="1"/>
  <c r="H192" i="70"/>
  <c r="I192" i="70" s="1"/>
  <c r="F192" i="70" s="1"/>
  <c r="G193" i="70" s="1"/>
  <c r="K193" i="14"/>
  <c r="B193" i="14"/>
  <c r="D193" i="14"/>
  <c r="C193" i="14"/>
  <c r="G78" i="69"/>
  <c r="A194" i="14"/>
  <c r="E193" i="14" a="1"/>
  <c r="E193" i="14" s="1"/>
  <c r="K194" i="14" a="1"/>
  <c r="U103" i="14" a="1"/>
  <c r="B194" i="14" a="1"/>
  <c r="D194" i="14" a="1"/>
  <c r="C194" i="14" a="1"/>
  <c r="H78" i="69" a="1"/>
  <c r="H193" i="68" a="1"/>
  <c r="H193" i="70" a="1"/>
  <c r="N76" i="73" l="1"/>
  <c r="K76" i="73" s="1"/>
  <c r="K79" i="69"/>
  <c r="M73" i="72"/>
  <c r="H193" i="70"/>
  <c r="I193" i="70" s="1"/>
  <c r="F193" i="70" s="1"/>
  <c r="G194" i="70" s="1"/>
  <c r="H193" i="68"/>
  <c r="I193" i="68" s="1"/>
  <c r="F193" i="68" s="1"/>
  <c r="G194" i="68" s="1"/>
  <c r="L171" i="68"/>
  <c r="M172" i="68" s="1"/>
  <c r="G106" i="72"/>
  <c r="K194" i="14"/>
  <c r="C194" i="14"/>
  <c r="D194" i="14"/>
  <c r="B194" i="14"/>
  <c r="H78" i="69"/>
  <c r="U103" i="14"/>
  <c r="V103" i="14" s="1"/>
  <c r="S103" i="14" s="1"/>
  <c r="T104" i="14" s="1"/>
  <c r="S181" i="72"/>
  <c r="T182" i="72" s="1"/>
  <c r="A195" i="14"/>
  <c r="E194" i="14" a="1"/>
  <c r="E194" i="14" s="1"/>
  <c r="B195" i="14" a="1"/>
  <c r="C195" i="14" a="1"/>
  <c r="D195" i="14" a="1"/>
  <c r="K195" i="14" a="1"/>
  <c r="H194" i="68" a="1"/>
  <c r="N73" i="72" a="1"/>
  <c r="H194" i="70" a="1"/>
  <c r="N172" i="68" a="1"/>
  <c r="H106" i="72" a="1"/>
  <c r="L77" i="73" l="1"/>
  <c r="L80" i="69"/>
  <c r="N73" i="72"/>
  <c r="N172" i="68"/>
  <c r="O172" i="68" s="1"/>
  <c r="H194" i="68"/>
  <c r="I194" i="68" s="1"/>
  <c r="F194" i="68" s="1"/>
  <c r="G195" i="68" s="1"/>
  <c r="H194" i="70"/>
  <c r="I194" i="70" s="1"/>
  <c r="F194" i="70" s="1"/>
  <c r="G195" i="70" s="1"/>
  <c r="H106" i="72"/>
  <c r="I106" i="72" s="1"/>
  <c r="F106" i="72" s="1"/>
  <c r="K195" i="14"/>
  <c r="D195" i="14"/>
  <c r="B195" i="14"/>
  <c r="C195" i="14"/>
  <c r="I78" i="69"/>
  <c r="F78" i="69" s="1"/>
  <c r="A196" i="14"/>
  <c r="E195" i="14" a="1"/>
  <c r="E195" i="14" s="1"/>
  <c r="U104" i="14" a="1"/>
  <c r="M80" i="69" a="1"/>
  <c r="D196" i="14" a="1"/>
  <c r="K196" i="14" a="1"/>
  <c r="B196" i="14" a="1"/>
  <c r="M77" i="73" a="1"/>
  <c r="H195" i="70" a="1"/>
  <c r="C196" i="14" a="1"/>
  <c r="U182" i="72" a="1"/>
  <c r="H195" i="68" a="1"/>
  <c r="M77" i="73" l="1"/>
  <c r="M80" i="69"/>
  <c r="N80" i="69" s="1"/>
  <c r="U182" i="72"/>
  <c r="V182" i="72" s="1"/>
  <c r="O73" i="72"/>
  <c r="H195" i="70"/>
  <c r="I195" i="70" s="1"/>
  <c r="F195" i="70" s="1"/>
  <c r="G196" i="70" s="1"/>
  <c r="H195" i="68"/>
  <c r="I195" i="68" s="1"/>
  <c r="F195" i="68" s="1"/>
  <c r="G196" i="68" s="1"/>
  <c r="L172" i="68"/>
  <c r="M173" i="68" s="1"/>
  <c r="G107" i="72"/>
  <c r="K196" i="14"/>
  <c r="B196" i="14"/>
  <c r="D196" i="14"/>
  <c r="C196" i="14"/>
  <c r="U104" i="14"/>
  <c r="V104" i="14" s="1"/>
  <c r="S104" i="14" s="1"/>
  <c r="T105" i="14" s="1"/>
  <c r="G79" i="69"/>
  <c r="A197" i="14"/>
  <c r="E196" i="14" a="1"/>
  <c r="E196" i="14" s="1"/>
  <c r="K197" i="14" a="1"/>
  <c r="C197" i="14" a="1"/>
  <c r="D197" i="14" a="1"/>
  <c r="B197" i="14" a="1"/>
  <c r="H196" i="70" a="1"/>
  <c r="H196" i="68" a="1"/>
  <c r="H79" i="69" a="1"/>
  <c r="N173" i="68" a="1"/>
  <c r="H107" i="72" a="1"/>
  <c r="N77" i="73" l="1"/>
  <c r="K77" i="73" s="1"/>
  <c r="K80" i="69"/>
  <c r="L73" i="72"/>
  <c r="H196" i="68"/>
  <c r="I196" i="68" s="1"/>
  <c r="F196" i="68" s="1"/>
  <c r="G197" i="68" s="1"/>
  <c r="H196" i="70"/>
  <c r="I196" i="70" s="1"/>
  <c r="F196" i="70" s="1"/>
  <c r="G197" i="70" s="1"/>
  <c r="H107" i="72"/>
  <c r="I107" i="72" s="1"/>
  <c r="F107" i="72" s="1"/>
  <c r="N173" i="68"/>
  <c r="O173" i="68" s="1"/>
  <c r="K197" i="14"/>
  <c r="C197" i="14"/>
  <c r="D197" i="14"/>
  <c r="B197" i="14"/>
  <c r="H79" i="69"/>
  <c r="S182" i="72"/>
  <c r="T183" i="72" s="1"/>
  <c r="A198" i="14"/>
  <c r="E197" i="14" a="1"/>
  <c r="E197" i="14" s="1"/>
  <c r="U105" i="14" a="1"/>
  <c r="B198" i="14" a="1"/>
  <c r="K198" i="14" a="1"/>
  <c r="C198" i="14" a="1"/>
  <c r="D198" i="14" a="1"/>
  <c r="H197" i="68" a="1"/>
  <c r="H197" i="70" a="1"/>
  <c r="L78" i="73" l="1"/>
  <c r="L81" i="69"/>
  <c r="M74" i="72"/>
  <c r="H197" i="70"/>
  <c r="I197" i="70" s="1"/>
  <c r="F197" i="70" s="1"/>
  <c r="G198" i="70" s="1"/>
  <c r="H197" i="68"/>
  <c r="I197" i="68" s="1"/>
  <c r="F197" i="68" s="1"/>
  <c r="G198" i="68" s="1"/>
  <c r="L173" i="68"/>
  <c r="G108" i="72"/>
  <c r="K198" i="14"/>
  <c r="D198" i="14"/>
  <c r="C198" i="14"/>
  <c r="B198" i="14"/>
  <c r="U105" i="14"/>
  <c r="V105" i="14" s="1"/>
  <c r="S105" i="14" s="1"/>
  <c r="T106" i="14" s="1"/>
  <c r="I79" i="69"/>
  <c r="F79" i="69" s="1"/>
  <c r="A199" i="14"/>
  <c r="E198" i="14" a="1"/>
  <c r="E198" i="14" s="1"/>
  <c r="B199" i="14" a="1"/>
  <c r="M81" i="69" a="1"/>
  <c r="U183" i="72" a="1"/>
  <c r="K199" i="14" a="1"/>
  <c r="M78" i="73" a="1"/>
  <c r="N74" i="72" a="1"/>
  <c r="D199" i="14" a="1"/>
  <c r="C199" i="14" a="1"/>
  <c r="H198" i="70" a="1"/>
  <c r="H198" i="68" a="1"/>
  <c r="H108" i="72" a="1"/>
  <c r="M78" i="73" l="1"/>
  <c r="M81" i="69"/>
  <c r="N81" i="69" s="1"/>
  <c r="U183" i="72"/>
  <c r="V183" i="72" s="1"/>
  <c r="N74" i="72"/>
  <c r="H108" i="72"/>
  <c r="I108" i="72" s="1"/>
  <c r="F108" i="72" s="1"/>
  <c r="H198" i="70"/>
  <c r="I198" i="70" s="1"/>
  <c r="F198" i="70" s="1"/>
  <c r="G199" i="70" s="1"/>
  <c r="H198" i="68"/>
  <c r="I198" i="68" s="1"/>
  <c r="F198" i="68" s="1"/>
  <c r="G199" i="68" s="1"/>
  <c r="M174" i="68"/>
  <c r="K199" i="14"/>
  <c r="B199" i="14"/>
  <c r="C199" i="14"/>
  <c r="D199" i="14"/>
  <c r="G80" i="69"/>
  <c r="A200" i="14"/>
  <c r="E199" i="14" a="1"/>
  <c r="E199" i="14" s="1"/>
  <c r="C200" i="14" a="1"/>
  <c r="U106" i="14" a="1"/>
  <c r="K200" i="14" a="1"/>
  <c r="B200" i="14" a="1"/>
  <c r="D200" i="14" a="1"/>
  <c r="H80" i="69" a="1"/>
  <c r="H199" i="70" a="1"/>
  <c r="H199" i="68" a="1"/>
  <c r="N174" i="68" a="1"/>
  <c r="N78" i="73" l="1"/>
  <c r="K78" i="73" s="1"/>
  <c r="K81" i="69"/>
  <c r="O74" i="72"/>
  <c r="N174" i="68"/>
  <c r="O174" i="68" s="1"/>
  <c r="H199" i="68"/>
  <c r="I199" i="68" s="1"/>
  <c r="F199" i="68" s="1"/>
  <c r="G200" i="68" s="1"/>
  <c r="H199" i="70"/>
  <c r="I199" i="70" s="1"/>
  <c r="F199" i="70" s="1"/>
  <c r="G200" i="70" s="1"/>
  <c r="G109" i="72"/>
  <c r="K200" i="14"/>
  <c r="C200" i="14"/>
  <c r="D200" i="14"/>
  <c r="B200" i="14"/>
  <c r="H80" i="69"/>
  <c r="U106" i="14"/>
  <c r="V106" i="14" s="1"/>
  <c r="S106" i="14" s="1"/>
  <c r="T107" i="14" s="1"/>
  <c r="S183" i="72"/>
  <c r="T184" i="72" s="1"/>
  <c r="A201" i="14"/>
  <c r="E200" i="14" a="1"/>
  <c r="E200" i="14" s="1"/>
  <c r="K201" i="14" a="1"/>
  <c r="C201" i="14" a="1"/>
  <c r="B201" i="14" a="1"/>
  <c r="D201" i="14" a="1"/>
  <c r="H109" i="72" a="1"/>
  <c r="H200" i="68" a="1"/>
  <c r="H200" i="70" a="1"/>
  <c r="L79" i="73" l="1"/>
  <c r="L82" i="69"/>
  <c r="L74" i="72"/>
  <c r="H200" i="68"/>
  <c r="I200" i="68" s="1"/>
  <c r="F200" i="68" s="1"/>
  <c r="G201" i="68" s="1"/>
  <c r="H109" i="72"/>
  <c r="I109" i="72" s="1"/>
  <c r="F109" i="72" s="1"/>
  <c r="H200" i="70"/>
  <c r="I200" i="70" s="1"/>
  <c r="F200" i="70" s="1"/>
  <c r="G201" i="70" s="1"/>
  <c r="L174" i="68"/>
  <c r="M175" i="68" s="1"/>
  <c r="K201" i="14"/>
  <c r="C201" i="14"/>
  <c r="D201" i="14"/>
  <c r="B201" i="14"/>
  <c r="I80" i="69"/>
  <c r="F80" i="69" s="1"/>
  <c r="A202" i="14"/>
  <c r="E201" i="14" a="1"/>
  <c r="E201" i="14" s="1"/>
  <c r="M79" i="73" a="1"/>
  <c r="C202" i="14" a="1"/>
  <c r="D202" i="14" a="1"/>
  <c r="M82" i="69" a="1"/>
  <c r="U184" i="72" a="1"/>
  <c r="N175" i="68" a="1"/>
  <c r="B202" i="14" a="1"/>
  <c r="U107" i="14" a="1"/>
  <c r="K202" i="14" a="1"/>
  <c r="H201" i="68" a="1"/>
  <c r="H201" i="70" a="1"/>
  <c r="M79" i="73" l="1"/>
  <c r="M82" i="69"/>
  <c r="N82" i="69" s="1"/>
  <c r="U184" i="72"/>
  <c r="V184" i="72" s="1"/>
  <c r="M75" i="72"/>
  <c r="N175" i="68"/>
  <c r="O175" i="68" s="1"/>
  <c r="H201" i="68"/>
  <c r="I201" i="68" s="1"/>
  <c r="F201" i="68" s="1"/>
  <c r="G202" i="68" s="1"/>
  <c r="H201" i="70"/>
  <c r="I201" i="70" s="1"/>
  <c r="F201" i="70" s="1"/>
  <c r="G202" i="70" s="1"/>
  <c r="G110" i="72"/>
  <c r="K202" i="14"/>
  <c r="B202" i="14"/>
  <c r="D202" i="14"/>
  <c r="C202" i="14"/>
  <c r="U107" i="14"/>
  <c r="V107" i="14" s="1"/>
  <c r="S107" i="14" s="1"/>
  <c r="T108" i="14" s="1"/>
  <c r="G81" i="69"/>
  <c r="N75" i="72" a="1"/>
  <c r="H202" i="68" a="1"/>
  <c r="H110" i="72" a="1"/>
  <c r="H81" i="69" a="1"/>
  <c r="H202" i="70" a="1"/>
  <c r="N79" i="73" l="1"/>
  <c r="K79" i="73" s="1"/>
  <c r="K82" i="69"/>
  <c r="N75" i="72"/>
  <c r="H202" i="68"/>
  <c r="I202" i="68" s="1"/>
  <c r="F202" i="68" s="1"/>
  <c r="G203" i="68" s="1"/>
  <c r="H110" i="72"/>
  <c r="I110" i="72" s="1"/>
  <c r="F110" i="72" s="1"/>
  <c r="H202" i="70"/>
  <c r="I202" i="70" s="1"/>
  <c r="F202" i="70" s="1"/>
  <c r="G203" i="70" s="1"/>
  <c r="L175" i="68"/>
  <c r="M176" i="68" s="1"/>
  <c r="H81" i="69"/>
  <c r="S184" i="72"/>
  <c r="T185" i="72" s="1"/>
  <c r="A203" i="14"/>
  <c r="E202" i="14" a="1"/>
  <c r="E202" i="14" s="1"/>
  <c r="C203" i="14" a="1"/>
  <c r="D203" i="14" a="1"/>
  <c r="B203" i="14" a="1"/>
  <c r="K203" i="14" a="1"/>
  <c r="U108" i="14" a="1"/>
  <c r="H203" i="68" a="1"/>
  <c r="N176" i="68" a="1"/>
  <c r="H203" i="70" a="1"/>
  <c r="L80" i="73" l="1"/>
  <c r="L83" i="69"/>
  <c r="O75" i="72"/>
  <c r="N176" i="68"/>
  <c r="O176" i="68" s="1"/>
  <c r="H203" i="68"/>
  <c r="I203" i="68" s="1"/>
  <c r="F203" i="68" s="1"/>
  <c r="G204" i="68" s="1"/>
  <c r="H203" i="70"/>
  <c r="I203" i="70" s="1"/>
  <c r="F203" i="70" s="1"/>
  <c r="G204" i="70" s="1"/>
  <c r="G111" i="72"/>
  <c r="K203" i="14"/>
  <c r="C203" i="14"/>
  <c r="D203" i="14"/>
  <c r="B203" i="14"/>
  <c r="U108" i="14"/>
  <c r="V108" i="14" s="1"/>
  <c r="S108" i="14" s="1"/>
  <c r="T109" i="14" s="1"/>
  <c r="I81" i="69"/>
  <c r="F81" i="69" s="1"/>
  <c r="A204" i="14"/>
  <c r="E203" i="14" a="1"/>
  <c r="E203" i="14" s="1"/>
  <c r="U185" i="72" a="1"/>
  <c r="B204" i="14" a="1"/>
  <c r="C204" i="14" a="1"/>
  <c r="M80" i="73" a="1"/>
  <c r="M83" i="69" a="1"/>
  <c r="D204" i="14" a="1"/>
  <c r="H204" i="68" a="1"/>
  <c r="H204" i="70" a="1"/>
  <c r="H111" i="72" a="1"/>
  <c r="M80" i="73" l="1"/>
  <c r="M83" i="69"/>
  <c r="N83" i="69" s="1"/>
  <c r="U185" i="72"/>
  <c r="V185" i="72" s="1"/>
  <c r="L75" i="72"/>
  <c r="H204" i="70"/>
  <c r="I204" i="70" s="1"/>
  <c r="F204" i="70" s="1"/>
  <c r="G205" i="70" s="1"/>
  <c r="H204" i="68"/>
  <c r="I204" i="68" s="1"/>
  <c r="F204" i="68" s="1"/>
  <c r="G205" i="68" s="1"/>
  <c r="H111" i="72"/>
  <c r="I111" i="72" s="1"/>
  <c r="F111" i="72" s="1"/>
  <c r="L176" i="68"/>
  <c r="M177" i="68" s="1"/>
  <c r="D204" i="14"/>
  <c r="B204" i="14"/>
  <c r="C204" i="14"/>
  <c r="G82" i="69"/>
  <c r="A205" i="14"/>
  <c r="E204" i="14" a="1"/>
  <c r="E204" i="14" s="1"/>
  <c r="C205" i="14" a="1"/>
  <c r="D205" i="14" a="1"/>
  <c r="U109" i="14" a="1"/>
  <c r="H82" i="69" a="1"/>
  <c r="B205" i="14" a="1"/>
  <c r="H205" i="70" a="1"/>
  <c r="H205" i="68" a="1"/>
  <c r="N177" i="68" a="1"/>
  <c r="N80" i="73" l="1"/>
  <c r="K80" i="73" s="1"/>
  <c r="K83" i="69"/>
  <c r="M76" i="72"/>
  <c r="N177" i="68"/>
  <c r="O177" i="68" s="1"/>
  <c r="H205" i="70"/>
  <c r="I205" i="70" s="1"/>
  <c r="F205" i="70" s="1"/>
  <c r="G206" i="70" s="1"/>
  <c r="H205" i="68"/>
  <c r="I205" i="68" s="1"/>
  <c r="F205" i="68" s="1"/>
  <c r="G206" i="68" s="1"/>
  <c r="G112" i="72"/>
  <c r="D205" i="14"/>
  <c r="B205" i="14"/>
  <c r="C205" i="14"/>
  <c r="H82" i="69"/>
  <c r="U109" i="14"/>
  <c r="V109" i="14" s="1"/>
  <c r="S109" i="14" s="1"/>
  <c r="T110" i="14" s="1"/>
  <c r="S185" i="72"/>
  <c r="T186" i="72" s="1"/>
  <c r="A206" i="14"/>
  <c r="E205" i="14" a="1"/>
  <c r="E205" i="14" s="1"/>
  <c r="D206" i="14" a="1"/>
  <c r="N76" i="72" a="1"/>
  <c r="H112" i="72" a="1"/>
  <c r="K206" i="14" a="1"/>
  <c r="C206" i="14" a="1"/>
  <c r="B206" i="14" a="1"/>
  <c r="H206" i="70" a="1"/>
  <c r="H206" i="68" a="1"/>
  <c r="L81" i="73" l="1"/>
  <c r="L84" i="69"/>
  <c r="N76" i="72"/>
  <c r="H112" i="72"/>
  <c r="I112" i="72" s="1"/>
  <c r="F112" i="72" s="1"/>
  <c r="H206" i="68"/>
  <c r="I206" i="68" s="1"/>
  <c r="F206" i="68" s="1"/>
  <c r="G207" i="68" s="1"/>
  <c r="H206" i="70"/>
  <c r="I206" i="70" s="1"/>
  <c r="F206" i="70" s="1"/>
  <c r="G207" i="70" s="1"/>
  <c r="L177" i="68"/>
  <c r="M178" i="68" s="1"/>
  <c r="K206" i="14"/>
  <c r="C206" i="14"/>
  <c r="B206" i="14"/>
  <c r="D206" i="14"/>
  <c r="I82" i="69"/>
  <c r="F82" i="69" s="1"/>
  <c r="A207" i="14"/>
  <c r="E206" i="14" a="1"/>
  <c r="E206" i="14" s="1"/>
  <c r="U110" i="14" a="1"/>
  <c r="N178" i="68" a="1"/>
  <c r="U186" i="72" a="1"/>
  <c r="M81" i="73" a="1"/>
  <c r="K207" i="14" a="1"/>
  <c r="D207" i="14" a="1"/>
  <c r="C207" i="14" a="1"/>
  <c r="B207" i="14" a="1"/>
  <c r="M84" i="69" a="1"/>
  <c r="H207" i="68" a="1"/>
  <c r="H207" i="70" a="1"/>
  <c r="M81" i="73" l="1"/>
  <c r="M84" i="69"/>
  <c r="N84" i="69" s="1"/>
  <c r="U186" i="72"/>
  <c r="V186" i="72" s="1"/>
  <c r="O76" i="72"/>
  <c r="N178" i="68"/>
  <c r="O178" i="68" s="1"/>
  <c r="H207" i="70"/>
  <c r="I207" i="70" s="1"/>
  <c r="F207" i="70" s="1"/>
  <c r="G208" i="70" s="1"/>
  <c r="H207" i="68"/>
  <c r="I207" i="68" s="1"/>
  <c r="F207" i="68" s="1"/>
  <c r="G208" i="68" s="1"/>
  <c r="G113" i="72"/>
  <c r="K207" i="14"/>
  <c r="D207" i="14"/>
  <c r="B207" i="14"/>
  <c r="C207" i="14"/>
  <c r="U110" i="14"/>
  <c r="V110" i="14" s="1"/>
  <c r="S110" i="14" s="1"/>
  <c r="T111" i="14" s="1"/>
  <c r="G83" i="69"/>
  <c r="A208" i="14"/>
  <c r="E207" i="14" a="1"/>
  <c r="E207" i="14" s="1"/>
  <c r="B208" i="14" a="1"/>
  <c r="D208" i="14" a="1"/>
  <c r="H83" i="69" a="1"/>
  <c r="C208" i="14" a="1"/>
  <c r="K208" i="14" a="1"/>
  <c r="H208" i="68" a="1"/>
  <c r="H208" i="70" a="1"/>
  <c r="H113" i="72" a="1"/>
  <c r="N81" i="73" l="1"/>
  <c r="K81" i="73" s="1"/>
  <c r="K84" i="69"/>
  <c r="L76" i="72"/>
  <c r="H208" i="68"/>
  <c r="I208" i="68" s="1"/>
  <c r="F208" i="68" s="1"/>
  <c r="G209" i="68" s="1"/>
  <c r="H113" i="72"/>
  <c r="I113" i="72" s="1"/>
  <c r="F113" i="72" s="1"/>
  <c r="H208" i="70"/>
  <c r="I208" i="70" s="1"/>
  <c r="F208" i="70" s="1"/>
  <c r="G209" i="70" s="1"/>
  <c r="L178" i="68"/>
  <c r="M179" i="68" s="1"/>
  <c r="K208" i="14"/>
  <c r="D208" i="14"/>
  <c r="B208" i="14"/>
  <c r="C208" i="14"/>
  <c r="H83" i="69"/>
  <c r="S186" i="72"/>
  <c r="T187" i="72" s="1"/>
  <c r="A209" i="14"/>
  <c r="E208" i="14" a="1"/>
  <c r="E208" i="14" s="1"/>
  <c r="D209" i="14" a="1"/>
  <c r="K209" i="14" a="1"/>
  <c r="U111" i="14" a="1"/>
  <c r="C209" i="14" a="1"/>
  <c r="N179" i="68" a="1"/>
  <c r="B209" i="14" a="1"/>
  <c r="H209" i="68" a="1"/>
  <c r="H209" i="70" a="1"/>
  <c r="L82" i="73" l="1"/>
  <c r="L85" i="69"/>
  <c r="M77" i="72"/>
  <c r="N179" i="68"/>
  <c r="O179" i="68" s="1"/>
  <c r="H209" i="68"/>
  <c r="I209" i="68" s="1"/>
  <c r="F209" i="68" s="1"/>
  <c r="G210" i="68" s="1"/>
  <c r="H209" i="70"/>
  <c r="I209" i="70" s="1"/>
  <c r="F209" i="70" s="1"/>
  <c r="G210" i="70" s="1"/>
  <c r="G114" i="72"/>
  <c r="K209" i="14"/>
  <c r="C209" i="14"/>
  <c r="B209" i="14"/>
  <c r="D209" i="14"/>
  <c r="U111" i="14"/>
  <c r="V111" i="14" s="1"/>
  <c r="S111" i="14" s="1"/>
  <c r="T112" i="14" s="1"/>
  <c r="I83" i="69"/>
  <c r="F83" i="69" s="1"/>
  <c r="A210" i="14"/>
  <c r="E209" i="14" a="1"/>
  <c r="E209" i="14" s="1"/>
  <c r="N77" i="72" a="1"/>
  <c r="H210" i="70" a="1"/>
  <c r="C210" i="14" a="1"/>
  <c r="D210" i="14" a="1"/>
  <c r="M82" i="73" a="1"/>
  <c r="K210" i="14" a="1"/>
  <c r="M85" i="69" a="1"/>
  <c r="U187" i="72" a="1"/>
  <c r="B210" i="14" a="1"/>
  <c r="H210" i="68" a="1"/>
  <c r="H114" i="72" a="1"/>
  <c r="M82" i="73" l="1"/>
  <c r="M85" i="69"/>
  <c r="N85" i="69" s="1"/>
  <c r="U187" i="72"/>
  <c r="V187" i="72" s="1"/>
  <c r="N77" i="72"/>
  <c r="H210" i="68"/>
  <c r="I210" i="68" s="1"/>
  <c r="F210" i="68" s="1"/>
  <c r="H114" i="72"/>
  <c r="I114" i="72" s="1"/>
  <c r="F114" i="72" s="1"/>
  <c r="H210" i="70"/>
  <c r="I210" i="70" s="1"/>
  <c r="F210" i="70" s="1"/>
  <c r="G211" i="70" s="1"/>
  <c r="L179" i="68"/>
  <c r="M180" i="68" s="1"/>
  <c r="K210" i="14"/>
  <c r="D210" i="14"/>
  <c r="C210" i="14"/>
  <c r="B210" i="14"/>
  <c r="G84" i="69"/>
  <c r="A211" i="14"/>
  <c r="E210" i="14" a="1"/>
  <c r="E210" i="14" s="1"/>
  <c r="D211" i="14" a="1"/>
  <c r="C211" i="14" a="1"/>
  <c r="B211" i="14" a="1"/>
  <c r="U112" i="14" a="1"/>
  <c r="H84" i="69" a="1"/>
  <c r="H211" i="70" a="1"/>
  <c r="N180" i="68" a="1"/>
  <c r="N82" i="73" l="1"/>
  <c r="K82" i="73" s="1"/>
  <c r="K85" i="69"/>
  <c r="O77" i="72"/>
  <c r="N180" i="68"/>
  <c r="O180" i="68" s="1"/>
  <c r="H211" i="70"/>
  <c r="I211" i="70" s="1"/>
  <c r="F211" i="70" s="1"/>
  <c r="G212" i="70" s="1"/>
  <c r="G211" i="68"/>
  <c r="G115" i="72"/>
  <c r="C211" i="14"/>
  <c r="D211" i="14"/>
  <c r="B211" i="14"/>
  <c r="H84" i="69"/>
  <c r="U112" i="14"/>
  <c r="V112" i="14" s="1"/>
  <c r="S112" i="14" s="1"/>
  <c r="T113" i="14" s="1"/>
  <c r="S187" i="72"/>
  <c r="T188" i="72" s="1"/>
  <c r="A212" i="14"/>
  <c r="E211" i="14" a="1"/>
  <c r="E211" i="14" s="1"/>
  <c r="B212" i="14" a="1"/>
  <c r="D212" i="14" a="1"/>
  <c r="C212" i="14" a="1"/>
  <c r="H212" i="70" a="1"/>
  <c r="H211" i="68" a="1"/>
  <c r="H115" i="72" a="1"/>
  <c r="L83" i="73" l="1"/>
  <c r="L86" i="69"/>
  <c r="L77" i="72"/>
  <c r="H212" i="70"/>
  <c r="I212" i="70" s="1"/>
  <c r="F212" i="70" s="1"/>
  <c r="G213" i="70" s="1"/>
  <c r="H115" i="72"/>
  <c r="I115" i="72" s="1"/>
  <c r="F115" i="72" s="1"/>
  <c r="H211" i="68"/>
  <c r="I211" i="68" s="1"/>
  <c r="F211" i="68" s="1"/>
  <c r="G212" i="68" s="1"/>
  <c r="L180" i="68"/>
  <c r="M181" i="68" s="1"/>
  <c r="B212" i="14"/>
  <c r="C212" i="14"/>
  <c r="D212" i="14"/>
  <c r="I84" i="69"/>
  <c r="F84" i="69" s="1"/>
  <c r="A213" i="14"/>
  <c r="E212" i="14" a="1"/>
  <c r="E212" i="14" s="1"/>
  <c r="U188" i="72" a="1"/>
  <c r="B213" i="14" a="1"/>
  <c r="C213" i="14" a="1"/>
  <c r="M83" i="73" a="1"/>
  <c r="M86" i="69" a="1"/>
  <c r="D213" i="14" a="1"/>
  <c r="U113" i="14" a="1"/>
  <c r="H213" i="70" a="1"/>
  <c r="H212" i="68" a="1"/>
  <c r="N181" i="68" a="1"/>
  <c r="M83" i="73" l="1"/>
  <c r="M86" i="69"/>
  <c r="N86" i="69" s="1"/>
  <c r="U188" i="72"/>
  <c r="V188" i="72" s="1"/>
  <c r="M78" i="72"/>
  <c r="N181" i="68"/>
  <c r="O181" i="68" s="1"/>
  <c r="H213" i="70"/>
  <c r="I213" i="70" s="1"/>
  <c r="F213" i="70" s="1"/>
  <c r="G214" i="70" s="1"/>
  <c r="H212" i="68"/>
  <c r="I212" i="68" s="1"/>
  <c r="F212" i="68" s="1"/>
  <c r="G116" i="72"/>
  <c r="C213" i="14"/>
  <c r="D213" i="14"/>
  <c r="B213" i="14"/>
  <c r="U113" i="14"/>
  <c r="V113" i="14" s="1"/>
  <c r="S113" i="14" s="1"/>
  <c r="T114" i="14" s="1"/>
  <c r="G85" i="69"/>
  <c r="A214" i="14"/>
  <c r="E213" i="14" a="1"/>
  <c r="E213" i="14" s="1"/>
  <c r="C214" i="14" a="1"/>
  <c r="D214" i="14" a="1"/>
  <c r="H116" i="72" a="1"/>
  <c r="B214" i="14" a="1"/>
  <c r="N78" i="72" a="1"/>
  <c r="H214" i="70" a="1"/>
  <c r="H85" i="69" a="1"/>
  <c r="N83" i="73" l="1"/>
  <c r="K83" i="73" s="1"/>
  <c r="K86" i="69"/>
  <c r="N78" i="72"/>
  <c r="H214" i="70"/>
  <c r="I214" i="70" s="1"/>
  <c r="F214" i="70" s="1"/>
  <c r="G215" i="70" s="1"/>
  <c r="H116" i="72"/>
  <c r="I116" i="72" s="1"/>
  <c r="F116" i="72" s="1"/>
  <c r="L181" i="68"/>
  <c r="M182" i="68" s="1"/>
  <c r="G213" i="68"/>
  <c r="B214" i="14"/>
  <c r="D214" i="14"/>
  <c r="C214" i="14"/>
  <c r="H85" i="69"/>
  <c r="S188" i="72"/>
  <c r="T189" i="72" s="1"/>
  <c r="A215" i="14"/>
  <c r="E214" i="14" a="1"/>
  <c r="E214" i="14" s="1"/>
  <c r="B215" i="14" a="1"/>
  <c r="K215" i="14" a="1"/>
  <c r="U114" i="14" a="1"/>
  <c r="H213" i="68" a="1"/>
  <c r="D215" i="14" a="1"/>
  <c r="C215" i="14" a="1"/>
  <c r="H215" i="70" a="1"/>
  <c r="N182" i="68" a="1"/>
  <c r="L84" i="73" l="1"/>
  <c r="L87" i="69"/>
  <c r="O78" i="72"/>
  <c r="H213" i="68"/>
  <c r="I213" i="68" s="1"/>
  <c r="F213" i="68" s="1"/>
  <c r="G214" i="68" s="1"/>
  <c r="H215" i="70"/>
  <c r="I215" i="70" s="1"/>
  <c r="F215" i="70" s="1"/>
  <c r="G216" i="70" s="1"/>
  <c r="N182" i="68"/>
  <c r="O182" i="68" s="1"/>
  <c r="G117" i="72"/>
  <c r="K215" i="14"/>
  <c r="B215" i="14"/>
  <c r="D215" i="14"/>
  <c r="C215" i="14"/>
  <c r="U114" i="14"/>
  <c r="V114" i="14" s="1"/>
  <c r="S114" i="14" s="1"/>
  <c r="T115" i="14" s="1"/>
  <c r="I85" i="69"/>
  <c r="F85" i="69" s="1"/>
  <c r="A216" i="14"/>
  <c r="E215" i="14" a="1"/>
  <c r="E215" i="14" s="1"/>
  <c r="D216" i="14" a="1"/>
  <c r="M87" i="69" a="1"/>
  <c r="C216" i="14" a="1"/>
  <c r="U189" i="72" a="1"/>
  <c r="B216" i="14" a="1"/>
  <c r="H214" i="68" a="1"/>
  <c r="M84" i="73" a="1"/>
  <c r="K216" i="14" a="1"/>
  <c r="H216" i="70" a="1"/>
  <c r="H117" i="72" a="1"/>
  <c r="M84" i="73" l="1"/>
  <c r="M87" i="69"/>
  <c r="N87" i="69" s="1"/>
  <c r="U189" i="72"/>
  <c r="V189" i="72" s="1"/>
  <c r="L78" i="72"/>
  <c r="H214" i="68"/>
  <c r="I214" i="68" s="1"/>
  <c r="F214" i="68" s="1"/>
  <c r="G215" i="68" s="1"/>
  <c r="H117" i="72"/>
  <c r="I117" i="72" s="1"/>
  <c r="F117" i="72" s="1"/>
  <c r="H216" i="70"/>
  <c r="I216" i="70" s="1"/>
  <c r="F216" i="70" s="1"/>
  <c r="G217" i="70" s="1"/>
  <c r="L182" i="68"/>
  <c r="M183" i="68" s="1"/>
  <c r="K216" i="14"/>
  <c r="C216" i="14"/>
  <c r="B216" i="14"/>
  <c r="D216" i="14"/>
  <c r="G86" i="69"/>
  <c r="A217" i="14"/>
  <c r="E216" i="14" a="1"/>
  <c r="E216" i="14" s="1"/>
  <c r="D217" i="14" a="1"/>
  <c r="U115" i="14" a="1"/>
  <c r="K217" i="14" a="1"/>
  <c r="C217" i="14" a="1"/>
  <c r="H215" i="68" a="1"/>
  <c r="H86" i="69" a="1"/>
  <c r="B217" i="14" a="1"/>
  <c r="H217" i="70" a="1"/>
  <c r="N183" i="68" a="1"/>
  <c r="N84" i="73" l="1"/>
  <c r="K84" i="73" s="1"/>
  <c r="K87" i="69"/>
  <c r="M79" i="72"/>
  <c r="H215" i="68"/>
  <c r="I215" i="68" s="1"/>
  <c r="F215" i="68" s="1"/>
  <c r="G216" i="68" s="1"/>
  <c r="N183" i="68"/>
  <c r="O183" i="68" s="1"/>
  <c r="H217" i="70"/>
  <c r="I217" i="70" s="1"/>
  <c r="F217" i="70" s="1"/>
  <c r="G218" i="70" s="1"/>
  <c r="G118" i="72"/>
  <c r="K217" i="14"/>
  <c r="C217" i="14"/>
  <c r="D217" i="14"/>
  <c r="B217" i="14"/>
  <c r="H86" i="69"/>
  <c r="U115" i="14"/>
  <c r="V115" i="14" s="1"/>
  <c r="S115" i="14" s="1"/>
  <c r="T116" i="14" s="1"/>
  <c r="S189" i="72"/>
  <c r="T190" i="72" s="1"/>
  <c r="A218" i="14"/>
  <c r="E217" i="14" a="1"/>
  <c r="E217" i="14" s="1"/>
  <c r="B218" i="14" a="1"/>
  <c r="C218" i="14" a="1"/>
  <c r="D218" i="14" a="1"/>
  <c r="N79" i="72" a="1"/>
  <c r="H216" i="68" a="1"/>
  <c r="H118" i="72" a="1"/>
  <c r="H218" i="70" a="1"/>
  <c r="L85" i="73" l="1"/>
  <c r="L88" i="69"/>
  <c r="N79" i="72"/>
  <c r="H118" i="72"/>
  <c r="I118" i="72" s="1"/>
  <c r="F118" i="72" s="1"/>
  <c r="H216" i="68"/>
  <c r="I216" i="68" s="1"/>
  <c r="F216" i="68" s="1"/>
  <c r="H218" i="70"/>
  <c r="I218" i="70" s="1"/>
  <c r="F218" i="70" s="1"/>
  <c r="G219" i="70" s="1"/>
  <c r="L183" i="68"/>
  <c r="M184" i="68" s="1"/>
  <c r="B218" i="14"/>
  <c r="D218" i="14"/>
  <c r="C218" i="14"/>
  <c r="I86" i="69"/>
  <c r="F86" i="69" s="1"/>
  <c r="A219" i="14"/>
  <c r="E218" i="14" a="1"/>
  <c r="E218" i="14" s="1"/>
  <c r="U190" i="72" a="1"/>
  <c r="B219" i="14" a="1"/>
  <c r="U116" i="14" a="1"/>
  <c r="M85" i="73" a="1"/>
  <c r="D219" i="14" a="1"/>
  <c r="H219" i="70" a="1"/>
  <c r="C219" i="14" a="1"/>
  <c r="M88" i="69" a="1"/>
  <c r="N184" i="68" a="1"/>
  <c r="M85" i="73" l="1"/>
  <c r="M88" i="69"/>
  <c r="N88" i="69" s="1"/>
  <c r="U190" i="72"/>
  <c r="V190" i="72" s="1"/>
  <c r="O79" i="72"/>
  <c r="N184" i="68"/>
  <c r="O184" i="68" s="1"/>
  <c r="H219" i="70"/>
  <c r="I219" i="70" s="1"/>
  <c r="F219" i="70" s="1"/>
  <c r="G220" i="70" s="1"/>
  <c r="G217" i="68"/>
  <c r="G119" i="72"/>
  <c r="B219" i="14"/>
  <c r="D219" i="14"/>
  <c r="C219" i="14"/>
  <c r="U116" i="14"/>
  <c r="V116" i="14" s="1"/>
  <c r="S116" i="14" s="1"/>
  <c r="T117" i="14" s="1"/>
  <c r="G87" i="69"/>
  <c r="H220" i="70" a="1"/>
  <c r="H87" i="69" a="1"/>
  <c r="H217" i="68" a="1"/>
  <c r="H119" i="72" a="1"/>
  <c r="N85" i="73" l="1"/>
  <c r="K85" i="73" s="1"/>
  <c r="K88" i="69"/>
  <c r="L79" i="72"/>
  <c r="H119" i="72"/>
  <c r="I119" i="72" s="1"/>
  <c r="F119" i="72" s="1"/>
  <c r="H217" i="68"/>
  <c r="I217" i="68" s="1"/>
  <c r="F217" i="68" s="1"/>
  <c r="G218" i="68" s="1"/>
  <c r="H220" i="70"/>
  <c r="I220" i="70" s="1"/>
  <c r="F220" i="70" s="1"/>
  <c r="G221" i="70" s="1"/>
  <c r="L184" i="68"/>
  <c r="M185" i="68" s="1"/>
  <c r="H87" i="69"/>
  <c r="S190" i="72"/>
  <c r="T191" i="72" s="1"/>
  <c r="A220" i="14"/>
  <c r="E219" i="14" a="1"/>
  <c r="E219" i="14" s="1"/>
  <c r="B220" i="14" a="1"/>
  <c r="D220" i="14" a="1"/>
  <c r="C220" i="14" a="1"/>
  <c r="U117" i="14" a="1"/>
  <c r="H218" i="68" a="1"/>
  <c r="H221" i="70" a="1"/>
  <c r="N185" i="68" a="1"/>
  <c r="L86" i="73" l="1"/>
  <c r="L89" i="69"/>
  <c r="M80" i="72"/>
  <c r="N185" i="68"/>
  <c r="O185" i="68" s="1"/>
  <c r="H221" i="70"/>
  <c r="I221" i="70" s="1"/>
  <c r="F221" i="70" s="1"/>
  <c r="G222" i="70" s="1"/>
  <c r="H218" i="68"/>
  <c r="I218" i="68" s="1"/>
  <c r="F218" i="68" s="1"/>
  <c r="G219" i="68" s="1"/>
  <c r="G120" i="72"/>
  <c r="B220" i="14"/>
  <c r="D220" i="14"/>
  <c r="C220" i="14"/>
  <c r="U117" i="14"/>
  <c r="V117" i="14" s="1"/>
  <c r="S117" i="14" s="1"/>
  <c r="T118" i="14" s="1"/>
  <c r="I87" i="69"/>
  <c r="F87" i="69" s="1"/>
  <c r="A221" i="14"/>
  <c r="E220" i="14" a="1"/>
  <c r="E220" i="14" s="1"/>
  <c r="D221" i="14" a="1"/>
  <c r="B221" i="14" a="1"/>
  <c r="U191" i="72" a="1"/>
  <c r="C221" i="14" a="1"/>
  <c r="H222" i="70" a="1"/>
  <c r="M86" i="73" a="1"/>
  <c r="M89" i="69" a="1"/>
  <c r="H120" i="72" a="1"/>
  <c r="N80" i="72" a="1"/>
  <c r="H219" i="68" a="1"/>
  <c r="M86" i="73" l="1"/>
  <c r="M89" i="69"/>
  <c r="N89" i="69" s="1"/>
  <c r="U191" i="72"/>
  <c r="V191" i="72" s="1"/>
  <c r="N80" i="72"/>
  <c r="H120" i="72"/>
  <c r="I120" i="72" s="1"/>
  <c r="F120" i="72" s="1"/>
  <c r="H219" i="68"/>
  <c r="I219" i="68" s="1"/>
  <c r="F219" i="68" s="1"/>
  <c r="G220" i="68" s="1"/>
  <c r="H222" i="70"/>
  <c r="I222" i="70" s="1"/>
  <c r="F222" i="70" s="1"/>
  <c r="G223" i="70" s="1"/>
  <c r="L185" i="68"/>
  <c r="M186" i="68" s="1"/>
  <c r="B221" i="14"/>
  <c r="D221" i="14"/>
  <c r="C221" i="14"/>
  <c r="G88" i="69"/>
  <c r="A222" i="14"/>
  <c r="E221" i="14" a="1"/>
  <c r="E221" i="14" s="1"/>
  <c r="D222" i="14" a="1"/>
  <c r="C222" i="14" a="1"/>
  <c r="B222" i="14" a="1"/>
  <c r="K222" i="14" a="1"/>
  <c r="H88" i="69" a="1"/>
  <c r="N186" i="68" a="1"/>
  <c r="U118" i="14" a="1"/>
  <c r="H220" i="68" a="1"/>
  <c r="H223" i="70" a="1"/>
  <c r="N86" i="73" l="1"/>
  <c r="K86" i="73" s="1"/>
  <c r="K89" i="69"/>
  <c r="O80" i="72"/>
  <c r="H220" i="68"/>
  <c r="I220" i="68" s="1"/>
  <c r="F220" i="68" s="1"/>
  <c r="G221" i="68" s="1"/>
  <c r="N186" i="68"/>
  <c r="O186" i="68" s="1"/>
  <c r="H223" i="70"/>
  <c r="I223" i="70" s="1"/>
  <c r="F223" i="70" s="1"/>
  <c r="G224" i="70" s="1"/>
  <c r="G121" i="72"/>
  <c r="K222" i="14"/>
  <c r="C222" i="14"/>
  <c r="D222" i="14"/>
  <c r="B222" i="14"/>
  <c r="H88" i="69"/>
  <c r="U118" i="14"/>
  <c r="V118" i="14" s="1"/>
  <c r="S118" i="14" s="1"/>
  <c r="T119" i="14" s="1"/>
  <c r="S191" i="72"/>
  <c r="T192" i="72" s="1"/>
  <c r="A223" i="14"/>
  <c r="E222" i="14" a="1"/>
  <c r="E222" i="14" s="1"/>
  <c r="C223" i="14" a="1"/>
  <c r="H221" i="68" a="1"/>
  <c r="H121" i="72" a="1"/>
  <c r="D223" i="14" a="1"/>
  <c r="B223" i="14" a="1"/>
  <c r="K223" i="14" a="1"/>
  <c r="H224" i="70" a="1"/>
  <c r="L87" i="73" l="1"/>
  <c r="L90" i="69"/>
  <c r="L80" i="72"/>
  <c r="H121" i="72"/>
  <c r="I121" i="72" s="1"/>
  <c r="F121" i="72" s="1"/>
  <c r="H221" i="68"/>
  <c r="I221" i="68" s="1"/>
  <c r="F221" i="68" s="1"/>
  <c r="G222" i="68" s="1"/>
  <c r="H224" i="70"/>
  <c r="I224" i="70" s="1"/>
  <c r="F224" i="70" s="1"/>
  <c r="G225" i="70" s="1"/>
  <c r="L186" i="68"/>
  <c r="M187" i="68" s="1"/>
  <c r="K223" i="14"/>
  <c r="D223" i="14"/>
  <c r="B223" i="14"/>
  <c r="C223" i="14"/>
  <c r="I88" i="69"/>
  <c r="F88" i="69" s="1"/>
  <c r="A224" i="14"/>
  <c r="E223" i="14" a="1"/>
  <c r="E223" i="14" s="1"/>
  <c r="C224" i="14" a="1"/>
  <c r="N187" i="68" a="1"/>
  <c r="B224" i="14" a="1"/>
  <c r="M87" i="73" a="1"/>
  <c r="H225" i="70" a="1"/>
  <c r="U192" i="72" a="1"/>
  <c r="U119" i="14" a="1"/>
  <c r="K224" i="14" a="1"/>
  <c r="D224" i="14" a="1"/>
  <c r="M90" i="69" a="1"/>
  <c r="H222" i="68" a="1"/>
  <c r="M87" i="73" l="1"/>
  <c r="M90" i="69"/>
  <c r="N90" i="69" s="1"/>
  <c r="U192" i="72"/>
  <c r="V192" i="72" s="1"/>
  <c r="M81" i="72"/>
  <c r="N187" i="68"/>
  <c r="O187" i="68" s="1"/>
  <c r="H222" i="68"/>
  <c r="I222" i="68" s="1"/>
  <c r="F222" i="68" s="1"/>
  <c r="G223" i="68" s="1"/>
  <c r="H225" i="70"/>
  <c r="I225" i="70" s="1"/>
  <c r="F225" i="70" s="1"/>
  <c r="G226" i="70" s="1"/>
  <c r="G122" i="72"/>
  <c r="K224" i="14"/>
  <c r="C224" i="14"/>
  <c r="B224" i="14"/>
  <c r="D224" i="14"/>
  <c r="U119" i="14"/>
  <c r="V119" i="14" s="1"/>
  <c r="S119" i="14" s="1"/>
  <c r="T120" i="14" s="1"/>
  <c r="G89" i="69"/>
  <c r="A225" i="14"/>
  <c r="E224" i="14" a="1"/>
  <c r="E224" i="14" s="1"/>
  <c r="B225" i="14" a="1"/>
  <c r="D225" i="14" a="1"/>
  <c r="C225" i="14" a="1"/>
  <c r="N81" i="72" a="1"/>
  <c r="H223" i="68" a="1"/>
  <c r="H226" i="70" a="1"/>
  <c r="H89" i="69" a="1"/>
  <c r="H122" i="72" a="1"/>
  <c r="N87" i="73" l="1"/>
  <c r="K87" i="73" s="1"/>
  <c r="K90" i="69"/>
  <c r="N81" i="72"/>
  <c r="H122" i="72"/>
  <c r="I122" i="72" s="1"/>
  <c r="F122" i="72" s="1"/>
  <c r="H226" i="70"/>
  <c r="I226" i="70" s="1"/>
  <c r="F226" i="70" s="1"/>
  <c r="G227" i="70" s="1"/>
  <c r="H223" i="68"/>
  <c r="I223" i="68" s="1"/>
  <c r="F223" i="68" s="1"/>
  <c r="G224" i="68" s="1"/>
  <c r="L187" i="68"/>
  <c r="M188" i="68" s="1"/>
  <c r="D225" i="14"/>
  <c r="C225" i="14"/>
  <c r="B225" i="14"/>
  <c r="H89" i="69"/>
  <c r="S192" i="72"/>
  <c r="T193" i="72" s="1"/>
  <c r="U120" i="14" a="1"/>
  <c r="N188" i="68" a="1"/>
  <c r="H227" i="70" a="1"/>
  <c r="H224" i="68" a="1"/>
  <c r="L88" i="73" l="1"/>
  <c r="L91" i="69"/>
  <c r="O81" i="72"/>
  <c r="H227" i="70"/>
  <c r="I227" i="70" s="1"/>
  <c r="F227" i="70" s="1"/>
  <c r="G228" i="70" s="1"/>
  <c r="N188" i="68"/>
  <c r="O188" i="68" s="1"/>
  <c r="H224" i="68"/>
  <c r="I224" i="68" s="1"/>
  <c r="F224" i="68" s="1"/>
  <c r="G225" i="68" s="1"/>
  <c r="G123" i="72"/>
  <c r="U120" i="14"/>
  <c r="V120" i="14" s="1"/>
  <c r="S120" i="14" s="1"/>
  <c r="T121" i="14" s="1"/>
  <c r="I89" i="69"/>
  <c r="F89" i="69" s="1"/>
  <c r="M91" i="69" a="1"/>
  <c r="M88" i="73" a="1"/>
  <c r="U193" i="72" a="1"/>
  <c r="H123" i="72" a="1"/>
  <c r="H228" i="70" a="1"/>
  <c r="H225" i="68" a="1"/>
  <c r="M88" i="73" l="1"/>
  <c r="M91" i="69"/>
  <c r="N91" i="69" s="1"/>
  <c r="U193" i="72"/>
  <c r="V193" i="72" s="1"/>
  <c r="L81" i="72"/>
  <c r="H123" i="72"/>
  <c r="I123" i="72" s="1"/>
  <c r="F123" i="72" s="1"/>
  <c r="H228" i="70"/>
  <c r="I228" i="70" s="1"/>
  <c r="F228" i="70" s="1"/>
  <c r="G229" i="70" s="1"/>
  <c r="H225" i="68"/>
  <c r="I225" i="68" s="1"/>
  <c r="F225" i="68" s="1"/>
  <c r="G226" i="68" s="1"/>
  <c r="L188" i="68"/>
  <c r="M189" i="68" s="1"/>
  <c r="G90" i="69"/>
  <c r="A226" i="14"/>
  <c r="E225" i="14" a="1"/>
  <c r="E225" i="14" s="1"/>
  <c r="H90" i="69" a="1"/>
  <c r="D226" i="14" a="1"/>
  <c r="C226" i="14" a="1"/>
  <c r="U121" i="14" a="1"/>
  <c r="B226" i="14" a="1"/>
  <c r="H229" i="70" a="1"/>
  <c r="H226" i="68" a="1"/>
  <c r="N189" i="68" a="1"/>
  <c r="N88" i="73" l="1"/>
  <c r="K88" i="73" s="1"/>
  <c r="K91" i="69"/>
  <c r="M82" i="72"/>
  <c r="H226" i="68"/>
  <c r="I226" i="68" s="1"/>
  <c r="F226" i="68" s="1"/>
  <c r="G227" i="68" s="1"/>
  <c r="H229" i="70"/>
  <c r="I229" i="70" s="1"/>
  <c r="F229" i="70" s="1"/>
  <c r="G230" i="70" s="1"/>
  <c r="N189" i="68"/>
  <c r="O189" i="68" s="1"/>
  <c r="G124" i="72"/>
  <c r="D226" i="14"/>
  <c r="C226" i="14"/>
  <c r="B226" i="14"/>
  <c r="H90" i="69"/>
  <c r="U121" i="14"/>
  <c r="V121" i="14" s="1"/>
  <c r="S121" i="14" s="1"/>
  <c r="T122" i="14" s="1"/>
  <c r="S193" i="72"/>
  <c r="T194" i="72" s="1"/>
  <c r="A227" i="14"/>
  <c r="E226" i="14" a="1"/>
  <c r="E226" i="14" s="1"/>
  <c r="B227" i="14" a="1"/>
  <c r="D227" i="14" a="1"/>
  <c r="C227" i="14" a="1"/>
  <c r="N82" i="72" a="1"/>
  <c r="H227" i="68" a="1"/>
  <c r="H230" i="70" a="1"/>
  <c r="H124" i="72" a="1"/>
  <c r="L89" i="73" l="1"/>
  <c r="L92" i="69"/>
  <c r="N82" i="72"/>
  <c r="H227" i="68"/>
  <c r="I227" i="68" s="1"/>
  <c r="F227" i="68" s="1"/>
  <c r="G228" i="68" s="1"/>
  <c r="H230" i="70"/>
  <c r="I230" i="70" s="1"/>
  <c r="F230" i="70" s="1"/>
  <c r="G231" i="70" s="1"/>
  <c r="G14" i="70" s="1"/>
  <c r="H124" i="72"/>
  <c r="I124" i="72" s="1"/>
  <c r="F124" i="72" s="1"/>
  <c r="L189" i="68"/>
  <c r="M190" i="68" s="1"/>
  <c r="C227" i="14"/>
  <c r="D227" i="14"/>
  <c r="B227" i="14"/>
  <c r="I90" i="69"/>
  <c r="F90" i="69" s="1"/>
  <c r="A228" i="14"/>
  <c r="E227" i="14" a="1"/>
  <c r="E227" i="14" s="1"/>
  <c r="M92" i="69" a="1"/>
  <c r="B228" i="14" a="1"/>
  <c r="U122" i="14" a="1"/>
  <c r="M89" i="73" a="1"/>
  <c r="D228" i="14" a="1"/>
  <c r="U194" i="72" a="1"/>
  <c r="C228" i="14" a="1"/>
  <c r="H228" i="68" a="1"/>
  <c r="N190" i="68" a="1"/>
  <c r="M89" i="73" l="1"/>
  <c r="M92" i="69"/>
  <c r="N92" i="69" s="1"/>
  <c r="U194" i="72"/>
  <c r="V194" i="72" s="1"/>
  <c r="O82" i="72"/>
  <c r="N190" i="68"/>
  <c r="O190" i="68" s="1"/>
  <c r="H228" i="68"/>
  <c r="I228" i="68" s="1"/>
  <c r="F228" i="68" s="1"/>
  <c r="G229" i="68" s="1"/>
  <c r="G125" i="72"/>
  <c r="D40" i="27"/>
  <c r="E40" i="27" s="1"/>
  <c r="C228" i="14"/>
  <c r="D228" i="14"/>
  <c r="B228" i="14"/>
  <c r="U122" i="14"/>
  <c r="V122" i="14" s="1"/>
  <c r="S122" i="14" s="1"/>
  <c r="T123" i="14" s="1"/>
  <c r="G91" i="69"/>
  <c r="A229" i="14"/>
  <c r="E228" i="14" a="1"/>
  <c r="E228" i="14" s="1"/>
  <c r="C229" i="14" a="1"/>
  <c r="B229" i="14" a="1"/>
  <c r="D229" i="14" a="1"/>
  <c r="H231" i="70" a="1"/>
  <c r="H91" i="69" a="1"/>
  <c r="H229" i="68" a="1"/>
  <c r="H125" i="72" a="1"/>
  <c r="N89" i="73" l="1"/>
  <c r="K89" i="73" s="1"/>
  <c r="K92" i="69"/>
  <c r="L82" i="72"/>
  <c r="H231" i="70"/>
  <c r="I231" i="70" s="1"/>
  <c r="F231" i="70" s="1"/>
  <c r="H229" i="68"/>
  <c r="I229" i="68" s="1"/>
  <c r="F229" i="68" s="1"/>
  <c r="G230" i="68" s="1"/>
  <c r="H125" i="72"/>
  <c r="I125" i="72" s="1"/>
  <c r="F125" i="72" s="1"/>
  <c r="L190" i="68"/>
  <c r="M191" i="68" s="1"/>
  <c r="D229" i="14"/>
  <c r="B229" i="14"/>
  <c r="C229" i="14"/>
  <c r="H91" i="69"/>
  <c r="S194" i="72"/>
  <c r="T195" i="72" s="1"/>
  <c r="A230" i="14"/>
  <c r="E229" i="14" a="1"/>
  <c r="E229" i="14" s="1"/>
  <c r="U123" i="14" a="1"/>
  <c r="C230" i="14" a="1"/>
  <c r="D230" i="14" a="1"/>
  <c r="B230" i="14" a="1"/>
  <c r="H230" i="68" a="1"/>
  <c r="N191" i="68" a="1"/>
  <c r="L90" i="73" l="1"/>
  <c r="L93" i="69"/>
  <c r="M83" i="72"/>
  <c r="N191" i="68"/>
  <c r="O191" i="68" s="1"/>
  <c r="H230" i="68"/>
  <c r="I230" i="68" s="1"/>
  <c r="F230" i="68" s="1"/>
  <c r="G231" i="68" s="1"/>
  <c r="G14" i="68" s="1"/>
  <c r="G126" i="72"/>
  <c r="D230" i="14"/>
  <c r="C230" i="14"/>
  <c r="B230" i="14"/>
  <c r="U123" i="14"/>
  <c r="V123" i="14" s="1"/>
  <c r="S123" i="14" s="1"/>
  <c r="T124" i="14" s="1"/>
  <c r="I91" i="69"/>
  <c r="F91" i="69" s="1"/>
  <c r="A231" i="14"/>
  <c r="E230" i="14" a="1"/>
  <c r="E230" i="14" s="1"/>
  <c r="D231" i="14" a="1"/>
  <c r="M93" i="69" a="1"/>
  <c r="N83" i="72" a="1"/>
  <c r="M90" i="73" a="1"/>
  <c r="C231" i="14" a="1"/>
  <c r="B231" i="14" a="1"/>
  <c r="U195" i="72" a="1"/>
  <c r="H126" i="72" a="1"/>
  <c r="M90" i="73" l="1"/>
  <c r="M93" i="69"/>
  <c r="N93" i="69" s="1"/>
  <c r="U195" i="72"/>
  <c r="V195" i="72" s="1"/>
  <c r="N83" i="72"/>
  <c r="H126" i="72"/>
  <c r="I126" i="72" s="1"/>
  <c r="F126" i="72" s="1"/>
  <c r="D38" i="27"/>
  <c r="E38" i="27" s="1"/>
  <c r="L191" i="68"/>
  <c r="M192" i="68" s="1"/>
  <c r="D231" i="14"/>
  <c r="C231" i="14"/>
  <c r="B231" i="14"/>
  <c r="G92" i="69"/>
  <c r="E231" i="14" a="1"/>
  <c r="E231" i="14" s="1"/>
  <c r="U124" i="14" a="1"/>
  <c r="H231" i="68" a="1"/>
  <c r="H92" i="69" a="1"/>
  <c r="N192" i="68" a="1"/>
  <c r="N90" i="73" l="1"/>
  <c r="K90" i="73" s="1"/>
  <c r="K93" i="69"/>
  <c r="O83" i="72"/>
  <c r="L83" i="72" s="1"/>
  <c r="H231" i="68"/>
  <c r="I231" i="68" s="1"/>
  <c r="F231" i="68" s="1"/>
  <c r="N192" i="68"/>
  <c r="O192" i="68" s="1"/>
  <c r="G127" i="72"/>
  <c r="H92" i="69"/>
  <c r="U124" i="14"/>
  <c r="V124" i="14" s="1"/>
  <c r="S124" i="14" s="1"/>
  <c r="T125" i="14" s="1"/>
  <c r="S195" i="72"/>
  <c r="T196" i="72" s="1"/>
  <c r="H127" i="72" a="1"/>
  <c r="L91" i="73" l="1"/>
  <c r="L94" i="69"/>
  <c r="M84" i="72"/>
  <c r="H127" i="72"/>
  <c r="I127" i="72" s="1"/>
  <c r="F127" i="72" s="1"/>
  <c r="G128" i="72" s="1"/>
  <c r="L192" i="68"/>
  <c r="M193" i="68" s="1"/>
  <c r="I92" i="69"/>
  <c r="F92" i="69" s="1"/>
  <c r="U125" i="14" a="1"/>
  <c r="N84" i="72" a="1"/>
  <c r="M91" i="73" a="1"/>
  <c r="N193" i="68" a="1"/>
  <c r="U196" i="72" a="1"/>
  <c r="M94" i="69" a="1"/>
  <c r="H128" i="72" a="1"/>
  <c r="M91" i="73" l="1"/>
  <c r="M94" i="69"/>
  <c r="N94" i="69" s="1"/>
  <c r="U196" i="72"/>
  <c r="V196" i="72" s="1"/>
  <c r="N84" i="72"/>
  <c r="O84" i="72" s="1"/>
  <c r="N193" i="68"/>
  <c r="O193" i="68" s="1"/>
  <c r="H128" i="72"/>
  <c r="I128" i="72" s="1"/>
  <c r="F128" i="72" s="1"/>
  <c r="G129" i="72" s="1"/>
  <c r="U125" i="14"/>
  <c r="V125" i="14" s="1"/>
  <c r="S125" i="14" s="1"/>
  <c r="T126" i="14" s="1"/>
  <c r="G93" i="69"/>
  <c r="H129" i="72" a="1"/>
  <c r="H93" i="69" a="1"/>
  <c r="N91" i="73" l="1"/>
  <c r="K91" i="73" s="1"/>
  <c r="K94" i="69"/>
  <c r="L84" i="72"/>
  <c r="H129" i="72"/>
  <c r="I129" i="72" s="1"/>
  <c r="F129" i="72" s="1"/>
  <c r="L193" i="68"/>
  <c r="M194" i="68" s="1"/>
  <c r="H93" i="69"/>
  <c r="S196" i="72"/>
  <c r="T197" i="72" s="1"/>
  <c r="U126" i="14" a="1"/>
  <c r="N194" i="68" a="1"/>
  <c r="L92" i="73" l="1"/>
  <c r="L95" i="69"/>
  <c r="M85" i="72"/>
  <c r="N194" i="68"/>
  <c r="O194" i="68" s="1"/>
  <c r="G130" i="72"/>
  <c r="U126" i="14"/>
  <c r="V126" i="14" s="1"/>
  <c r="S126" i="14" s="1"/>
  <c r="T127" i="14" s="1"/>
  <c r="I93" i="69"/>
  <c r="F93" i="69" s="1"/>
  <c r="U197" i="72" a="1"/>
  <c r="M95" i="69" a="1"/>
  <c r="N85" i="72" a="1"/>
  <c r="M92" i="73" a="1"/>
  <c r="H130" i="72" a="1"/>
  <c r="M92" i="73" l="1"/>
  <c r="M95" i="69"/>
  <c r="N95" i="69" s="1"/>
  <c r="U197" i="72"/>
  <c r="V197" i="72" s="1"/>
  <c r="N85" i="72"/>
  <c r="O85" i="72" s="1"/>
  <c r="H130" i="72"/>
  <c r="I130" i="72" s="1"/>
  <c r="F130" i="72" s="1"/>
  <c r="L194" i="68"/>
  <c r="M195" i="68" s="1"/>
  <c r="G94" i="69"/>
  <c r="U127" i="14" a="1"/>
  <c r="N195" i="68" a="1"/>
  <c r="H94" i="69" a="1"/>
  <c r="N92" i="73" l="1"/>
  <c r="K92" i="73" s="1"/>
  <c r="K95" i="69"/>
  <c r="L85" i="72"/>
  <c r="N195" i="68"/>
  <c r="O195" i="68" s="1"/>
  <c r="G131" i="72"/>
  <c r="H94" i="69"/>
  <c r="U127" i="14"/>
  <c r="V127" i="14" s="1"/>
  <c r="S127" i="14" s="1"/>
  <c r="T128" i="14" s="1"/>
  <c r="S197" i="72"/>
  <c r="T198" i="72" s="1"/>
  <c r="H131" i="72" a="1"/>
  <c r="L93" i="73" l="1"/>
  <c r="L96" i="69"/>
  <c r="M86" i="72"/>
  <c r="H131" i="72"/>
  <c r="I131" i="72" s="1"/>
  <c r="F131" i="72" s="1"/>
  <c r="G132" i="72" s="1"/>
  <c r="L195" i="68"/>
  <c r="M196" i="68" s="1"/>
  <c r="I94" i="69"/>
  <c r="F94" i="69" s="1"/>
  <c r="U198" i="72" a="1"/>
  <c r="N86" i="72" a="1"/>
  <c r="M93" i="73" a="1"/>
  <c r="U128" i="14" a="1"/>
  <c r="M96" i="69" a="1"/>
  <c r="H132" i="72" a="1"/>
  <c r="N196" i="68" a="1"/>
  <c r="M93" i="73" l="1"/>
  <c r="M96" i="69"/>
  <c r="N96" i="69" s="1"/>
  <c r="U198" i="72"/>
  <c r="V198" i="72" s="1"/>
  <c r="N86" i="72"/>
  <c r="O86" i="72" s="1"/>
  <c r="H132" i="72"/>
  <c r="I132" i="72" s="1"/>
  <c r="F132" i="72" s="1"/>
  <c r="G133" i="72" s="1"/>
  <c r="N196" i="68"/>
  <c r="O196" i="68" s="1"/>
  <c r="U128" i="14"/>
  <c r="V128" i="14" s="1"/>
  <c r="S128" i="14" s="1"/>
  <c r="T129" i="14" s="1"/>
  <c r="G95" i="69"/>
  <c r="H133" i="72" a="1"/>
  <c r="H95" i="69" a="1"/>
  <c r="N93" i="73" l="1"/>
  <c r="K93" i="73" s="1"/>
  <c r="K96" i="69"/>
  <c r="L86" i="72"/>
  <c r="H133" i="72"/>
  <c r="I133" i="72" s="1"/>
  <c r="F133" i="72" s="1"/>
  <c r="L196" i="68"/>
  <c r="M197" i="68" s="1"/>
  <c r="H95" i="69"/>
  <c r="S198" i="72"/>
  <c r="T199" i="72" s="1"/>
  <c r="U129" i="14" a="1"/>
  <c r="N197" i="68" a="1"/>
  <c r="L94" i="73" l="1"/>
  <c r="L97" i="69"/>
  <c r="M87" i="72"/>
  <c r="N197" i="68"/>
  <c r="O197" i="68" s="1"/>
  <c r="G134" i="72"/>
  <c r="U129" i="14"/>
  <c r="V129" i="14" s="1"/>
  <c r="S129" i="14" s="1"/>
  <c r="T130" i="14" s="1"/>
  <c r="I95" i="69"/>
  <c r="F95" i="69" s="1"/>
  <c r="M94" i="73" a="1"/>
  <c r="M97" i="69" a="1"/>
  <c r="U199" i="72" a="1"/>
  <c r="N87" i="72" a="1"/>
  <c r="H134" i="72" a="1"/>
  <c r="M94" i="73" l="1"/>
  <c r="M97" i="69"/>
  <c r="N97" i="69" s="1"/>
  <c r="U199" i="72"/>
  <c r="V199" i="72" s="1"/>
  <c r="N87" i="72"/>
  <c r="O87" i="72" s="1"/>
  <c r="H134" i="72"/>
  <c r="I134" i="72" s="1"/>
  <c r="F134" i="72" s="1"/>
  <c r="L197" i="68"/>
  <c r="M198" i="68" s="1"/>
  <c r="G96" i="69"/>
  <c r="U130" i="14" a="1"/>
  <c r="N198" i="68" a="1"/>
  <c r="H96" i="69" a="1"/>
  <c r="N94" i="73" l="1"/>
  <c r="K94" i="73" s="1"/>
  <c r="K97" i="69"/>
  <c r="L87" i="72"/>
  <c r="N198" i="68"/>
  <c r="O198" i="68" s="1"/>
  <c r="G135" i="72"/>
  <c r="H96" i="69"/>
  <c r="U130" i="14"/>
  <c r="V130" i="14" s="1"/>
  <c r="S130" i="14" s="1"/>
  <c r="T131" i="14" s="1"/>
  <c r="S199" i="72"/>
  <c r="T200" i="72" s="1"/>
  <c r="H135" i="72" a="1"/>
  <c r="L95" i="73" l="1"/>
  <c r="L98" i="69"/>
  <c r="M88" i="72"/>
  <c r="H135" i="72"/>
  <c r="I135" i="72" s="1"/>
  <c r="F135" i="72" s="1"/>
  <c r="L198" i="68"/>
  <c r="M199" i="68" s="1"/>
  <c r="I96" i="69"/>
  <c r="F96" i="69" s="1"/>
  <c r="U131" i="14" a="1"/>
  <c r="M95" i="73" a="1"/>
  <c r="M98" i="69" a="1"/>
  <c r="U200" i="72" a="1"/>
  <c r="N88" i="72" a="1"/>
  <c r="N199" i="68" a="1"/>
  <c r="M95" i="73" l="1"/>
  <c r="M98" i="69"/>
  <c r="U200" i="72"/>
  <c r="V200" i="72" s="1"/>
  <c r="N88" i="72"/>
  <c r="O88" i="72" s="1"/>
  <c r="N199" i="68"/>
  <c r="O199" i="68" s="1"/>
  <c r="G136" i="72"/>
  <c r="U131" i="14"/>
  <c r="V131" i="14" s="1"/>
  <c r="S131" i="14" s="1"/>
  <c r="T132" i="14" s="1"/>
  <c r="G97" i="69"/>
  <c r="H136" i="72" a="1"/>
  <c r="H97" i="69" a="1"/>
  <c r="N95" i="73" l="1"/>
  <c r="K95" i="73" s="1"/>
  <c r="N98" i="69"/>
  <c r="K98" i="69" s="1"/>
  <c r="L88" i="72"/>
  <c r="H136" i="72"/>
  <c r="I136" i="72" s="1"/>
  <c r="F136" i="72" s="1"/>
  <c r="L199" i="68"/>
  <c r="M200" i="68" s="1"/>
  <c r="H97" i="69"/>
  <c r="S200" i="72"/>
  <c r="T201" i="72" s="1"/>
  <c r="U132" i="14" a="1"/>
  <c r="N200" i="68" a="1"/>
  <c r="L96" i="73" l="1"/>
  <c r="L99" i="69"/>
  <c r="M89" i="72"/>
  <c r="N200" i="68"/>
  <c r="O200" i="68" s="1"/>
  <c r="G137" i="72"/>
  <c r="U132" i="14"/>
  <c r="V132" i="14" s="1"/>
  <c r="S132" i="14" s="1"/>
  <c r="T133" i="14" s="1"/>
  <c r="I97" i="69"/>
  <c r="F97" i="69" s="1"/>
  <c r="M99" i="69" a="1"/>
  <c r="U201" i="72" a="1"/>
  <c r="N89" i="72" a="1"/>
  <c r="M96" i="73" a="1"/>
  <c r="H137" i="72" a="1"/>
  <c r="M96" i="73" l="1"/>
  <c r="M99" i="69"/>
  <c r="N99" i="69" s="1"/>
  <c r="K99" i="69" s="1"/>
  <c r="L100" i="69" s="1"/>
  <c r="U201" i="72"/>
  <c r="V201" i="72" s="1"/>
  <c r="N89" i="72"/>
  <c r="O89" i="72" s="1"/>
  <c r="H137" i="72"/>
  <c r="I137" i="72" s="1"/>
  <c r="F137" i="72" s="1"/>
  <c r="L200" i="68"/>
  <c r="M201" i="68" s="1"/>
  <c r="G98" i="69"/>
  <c r="U133" i="14" a="1"/>
  <c r="M100" i="69" a="1"/>
  <c r="N201" i="68" a="1"/>
  <c r="H98" i="69" a="1"/>
  <c r="N96" i="73" l="1"/>
  <c r="K96" i="73" s="1"/>
  <c r="M100" i="69"/>
  <c r="N100" i="69" s="1"/>
  <c r="L89" i="72"/>
  <c r="N201" i="68"/>
  <c r="O201" i="68" s="1"/>
  <c r="G138" i="72"/>
  <c r="H98" i="69"/>
  <c r="U133" i="14"/>
  <c r="V133" i="14" s="1"/>
  <c r="S133" i="14" s="1"/>
  <c r="T134" i="14" s="1"/>
  <c r="S201" i="72"/>
  <c r="T202" i="72" s="1"/>
  <c r="H138" i="72" a="1"/>
  <c r="L97" i="73" l="1"/>
  <c r="K100" i="69"/>
  <c r="M90" i="72"/>
  <c r="H138" i="72"/>
  <c r="I138" i="72" s="1"/>
  <c r="F138" i="72" s="1"/>
  <c r="L201" i="68"/>
  <c r="M202" i="68" s="1"/>
  <c r="I98" i="69"/>
  <c r="F98" i="69" s="1"/>
  <c r="U202" i="72" a="1"/>
  <c r="N90" i="72" a="1"/>
  <c r="U134" i="14" a="1"/>
  <c r="M97" i="73" a="1"/>
  <c r="N202" i="68" a="1"/>
  <c r="M97" i="73" l="1"/>
  <c r="L101" i="69"/>
  <c r="U202" i="72"/>
  <c r="V202" i="72" s="1"/>
  <c r="N90" i="72"/>
  <c r="O90" i="72" s="1"/>
  <c r="N202" i="68"/>
  <c r="O202" i="68" s="1"/>
  <c r="G139" i="72"/>
  <c r="U134" i="14"/>
  <c r="V134" i="14" s="1"/>
  <c r="S134" i="14" s="1"/>
  <c r="T135" i="14" s="1"/>
  <c r="G99" i="69"/>
  <c r="M101" i="69" a="1"/>
  <c r="H139" i="72" a="1"/>
  <c r="H99" i="69" a="1"/>
  <c r="N97" i="73" l="1"/>
  <c r="K97" i="73" s="1"/>
  <c r="M101" i="69"/>
  <c r="N101" i="69" s="1"/>
  <c r="L90" i="72"/>
  <c r="H139" i="72"/>
  <c r="I139" i="72" s="1"/>
  <c r="F139" i="72" s="1"/>
  <c r="L202" i="68"/>
  <c r="M203" i="68" s="1"/>
  <c r="H99" i="69"/>
  <c r="S202" i="72"/>
  <c r="T203" i="72" s="1"/>
  <c r="U135" i="14" a="1"/>
  <c r="N203" i="68" a="1"/>
  <c r="L98" i="73" l="1"/>
  <c r="K101" i="69"/>
  <c r="M91" i="72"/>
  <c r="N203" i="68"/>
  <c r="O203" i="68" s="1"/>
  <c r="G140" i="72"/>
  <c r="U135" i="14"/>
  <c r="V135" i="14" s="1"/>
  <c r="S135" i="14" s="1"/>
  <c r="T136" i="14" s="1"/>
  <c r="I99" i="69"/>
  <c r="F99" i="69" s="1"/>
  <c r="M98" i="73" a="1"/>
  <c r="U203" i="72" a="1"/>
  <c r="N91" i="72" a="1"/>
  <c r="H140" i="72" a="1"/>
  <c r="M98" i="73" l="1"/>
  <c r="L102" i="69"/>
  <c r="U203" i="72"/>
  <c r="V203" i="72" s="1"/>
  <c r="N91" i="72"/>
  <c r="O91" i="72" s="1"/>
  <c r="H140" i="72"/>
  <c r="I140" i="72" s="1"/>
  <c r="F140" i="72" s="1"/>
  <c r="L203" i="68"/>
  <c r="M204" i="68" s="1"/>
  <c r="G100" i="69"/>
  <c r="U136" i="14" a="1"/>
  <c r="M102" i="69" a="1"/>
  <c r="N204" i="68" a="1"/>
  <c r="H100" i="69" a="1"/>
  <c r="N98" i="73" l="1"/>
  <c r="K98" i="73" s="1"/>
  <c r="M102" i="69"/>
  <c r="N102" i="69" s="1"/>
  <c r="L91" i="72"/>
  <c r="N204" i="68"/>
  <c r="O204" i="68" s="1"/>
  <c r="G141" i="72"/>
  <c r="H100" i="69"/>
  <c r="U136" i="14"/>
  <c r="V136" i="14" s="1"/>
  <c r="S136" i="14" s="1"/>
  <c r="T137" i="14" s="1"/>
  <c r="S203" i="72"/>
  <c r="T204" i="72" s="1"/>
  <c r="H141" i="72" a="1"/>
  <c r="L99" i="73" l="1"/>
  <c r="K102" i="69"/>
  <c r="M92" i="72"/>
  <c r="H141" i="72"/>
  <c r="I141" i="72" s="1"/>
  <c r="F141" i="72" s="1"/>
  <c r="L204" i="68"/>
  <c r="M205" i="68" s="1"/>
  <c r="I100" i="69"/>
  <c r="F100" i="69" s="1"/>
  <c r="M99" i="73" a="1"/>
  <c r="U204" i="72" a="1"/>
  <c r="U137" i="14" a="1"/>
  <c r="N92" i="72" a="1"/>
  <c r="N205" i="68" a="1"/>
  <c r="M99" i="73" l="1"/>
  <c r="L103" i="69"/>
  <c r="U204" i="72"/>
  <c r="V204" i="72" s="1"/>
  <c r="N92" i="72"/>
  <c r="O92" i="72" s="1"/>
  <c r="N205" i="68"/>
  <c r="O205" i="68" s="1"/>
  <c r="G142" i="72"/>
  <c r="U137" i="14"/>
  <c r="V137" i="14" s="1"/>
  <c r="S137" i="14" s="1"/>
  <c r="T138" i="14" s="1"/>
  <c r="G101" i="69"/>
  <c r="M103" i="69" a="1"/>
  <c r="H142" i="72" a="1"/>
  <c r="H101" i="69" a="1"/>
  <c r="N99" i="73" l="1"/>
  <c r="K99" i="73" s="1"/>
  <c r="M103" i="69"/>
  <c r="N103" i="69" s="1"/>
  <c r="L92" i="72"/>
  <c r="H142" i="72"/>
  <c r="I142" i="72" s="1"/>
  <c r="F142" i="72" s="1"/>
  <c r="L205" i="68"/>
  <c r="M206" i="68" s="1"/>
  <c r="H101" i="69"/>
  <c r="S204" i="72"/>
  <c r="T205" i="72" s="1"/>
  <c r="U138" i="14" a="1"/>
  <c r="N206" i="68" a="1"/>
  <c r="L100" i="73" l="1"/>
  <c r="K103" i="69"/>
  <c r="M93" i="72"/>
  <c r="N206" i="68"/>
  <c r="O206" i="68" s="1"/>
  <c r="G143" i="72"/>
  <c r="U138" i="14"/>
  <c r="V138" i="14" s="1"/>
  <c r="S138" i="14" s="1"/>
  <c r="T139" i="14" s="1"/>
  <c r="I101" i="69"/>
  <c r="F101" i="69" s="1"/>
  <c r="N93" i="72" a="1"/>
  <c r="U205" i="72" a="1"/>
  <c r="M100" i="73" a="1"/>
  <c r="H143" i="72" a="1"/>
  <c r="M100" i="73" l="1"/>
  <c r="L104" i="69"/>
  <c r="U205" i="72"/>
  <c r="V205" i="72" s="1"/>
  <c r="N93" i="72"/>
  <c r="O93" i="72" s="1"/>
  <c r="H143" i="72"/>
  <c r="I143" i="72" s="1"/>
  <c r="F143" i="72" s="1"/>
  <c r="L206" i="68"/>
  <c r="M207" i="68" s="1"/>
  <c r="G102" i="69"/>
  <c r="M104" i="69" a="1"/>
  <c r="U139" i="14" a="1"/>
  <c r="N207" i="68" a="1"/>
  <c r="H102" i="69" a="1"/>
  <c r="N100" i="73" l="1"/>
  <c r="K100" i="73" s="1"/>
  <c r="M104" i="69"/>
  <c r="N104" i="69" s="1"/>
  <c r="L93" i="72"/>
  <c r="N207" i="68"/>
  <c r="O207" i="68" s="1"/>
  <c r="G144" i="72"/>
  <c r="H102" i="69"/>
  <c r="U139" i="14"/>
  <c r="V139" i="14" s="1"/>
  <c r="S139" i="14" s="1"/>
  <c r="T140" i="14" s="1"/>
  <c r="S205" i="72"/>
  <c r="T206" i="72" s="1"/>
  <c r="H144" i="72" a="1"/>
  <c r="L101" i="73" l="1"/>
  <c r="K104" i="69"/>
  <c r="M94" i="72"/>
  <c r="H144" i="72"/>
  <c r="I144" i="72" s="1"/>
  <c r="F144" i="72" s="1"/>
  <c r="L207" i="68"/>
  <c r="M208" i="68" s="1"/>
  <c r="I102" i="69"/>
  <c r="F102" i="69" s="1"/>
  <c r="N94" i="72" a="1"/>
  <c r="U140" i="14" a="1"/>
  <c r="M101" i="73" a="1"/>
  <c r="U206" i="72" a="1"/>
  <c r="N208" i="68" a="1"/>
  <c r="M101" i="73" l="1"/>
  <c r="L105" i="69"/>
  <c r="U206" i="72"/>
  <c r="V206" i="72" s="1"/>
  <c r="N94" i="72"/>
  <c r="O94" i="72" s="1"/>
  <c r="N208" i="68"/>
  <c r="O208" i="68" s="1"/>
  <c r="G145" i="72"/>
  <c r="U140" i="14"/>
  <c r="V140" i="14" s="1"/>
  <c r="S140" i="14" s="1"/>
  <c r="T141" i="14" s="1"/>
  <c r="G103" i="69"/>
  <c r="M105" i="69" a="1"/>
  <c r="H145" i="72" a="1"/>
  <c r="H103" i="69" a="1"/>
  <c r="N101" i="73" l="1"/>
  <c r="K101" i="73" s="1"/>
  <c r="M105" i="69"/>
  <c r="N105" i="69" s="1"/>
  <c r="L94" i="72"/>
  <c r="H145" i="72"/>
  <c r="I145" i="72" s="1"/>
  <c r="F145" i="72" s="1"/>
  <c r="L208" i="68"/>
  <c r="M209" i="68" s="1"/>
  <c r="H103" i="69"/>
  <c r="S206" i="72"/>
  <c r="T207" i="72" s="1"/>
  <c r="U141" i="14" a="1"/>
  <c r="N209" i="68" a="1"/>
  <c r="L102" i="73" l="1"/>
  <c r="K105" i="69"/>
  <c r="M95" i="72"/>
  <c r="N209" i="68"/>
  <c r="O209" i="68" s="1"/>
  <c r="G146" i="72"/>
  <c r="U141" i="14"/>
  <c r="V141" i="14" s="1"/>
  <c r="S141" i="14" s="1"/>
  <c r="T142" i="14" s="1"/>
  <c r="I103" i="69"/>
  <c r="F103" i="69" s="1"/>
  <c r="M102" i="73" a="1"/>
  <c r="U207" i="72" a="1"/>
  <c r="N95" i="72" a="1"/>
  <c r="H146" i="72" a="1"/>
  <c r="M102" i="73" l="1"/>
  <c r="L106" i="69"/>
  <c r="U207" i="72"/>
  <c r="V207" i="72" s="1"/>
  <c r="N95" i="72"/>
  <c r="O95" i="72" s="1"/>
  <c r="H146" i="72"/>
  <c r="I146" i="72" s="1"/>
  <c r="F146" i="72" s="1"/>
  <c r="L209" i="68"/>
  <c r="M210" i="68" s="1"/>
  <c r="G104" i="69"/>
  <c r="U142" i="14" a="1"/>
  <c r="M106" i="69" a="1"/>
  <c r="N210" i="68" a="1"/>
  <c r="H104" i="69" a="1"/>
  <c r="N102" i="73" l="1"/>
  <c r="K102" i="73" s="1"/>
  <c r="M106" i="69"/>
  <c r="N106" i="69" s="1"/>
  <c r="L95" i="72"/>
  <c r="N210" i="68"/>
  <c r="O210" i="68" s="1"/>
  <c r="G147" i="72"/>
  <c r="H104" i="69"/>
  <c r="U142" i="14"/>
  <c r="V142" i="14" s="1"/>
  <c r="S142" i="14" s="1"/>
  <c r="T143" i="14" s="1"/>
  <c r="S207" i="72"/>
  <c r="T208" i="72" s="1"/>
  <c r="H147" i="72" a="1"/>
  <c r="L103" i="73" l="1"/>
  <c r="K106" i="69"/>
  <c r="M96" i="72"/>
  <c r="H147" i="72"/>
  <c r="I147" i="72" s="1"/>
  <c r="F147" i="72" s="1"/>
  <c r="L210" i="68"/>
  <c r="M211" i="68" s="1"/>
  <c r="I104" i="69"/>
  <c r="F104" i="69" s="1"/>
  <c r="M103" i="73" a="1"/>
  <c r="U208" i="72" a="1"/>
  <c r="N96" i="72" a="1"/>
  <c r="U143" i="14" a="1"/>
  <c r="N211" i="68" a="1"/>
  <c r="M103" i="73" l="1"/>
  <c r="L107" i="69"/>
  <c r="U208" i="72"/>
  <c r="V208" i="72" s="1"/>
  <c r="N96" i="72"/>
  <c r="O96" i="72" s="1"/>
  <c r="N211" i="68"/>
  <c r="O211" i="68" s="1"/>
  <c r="G148" i="72"/>
  <c r="U143" i="14"/>
  <c r="V143" i="14" s="1"/>
  <c r="S143" i="14" s="1"/>
  <c r="T144" i="14" s="1"/>
  <c r="G105" i="69"/>
  <c r="M107" i="69" a="1"/>
  <c r="H148" i="72" a="1"/>
  <c r="H105" i="69" a="1"/>
  <c r="N103" i="73" l="1"/>
  <c r="K103" i="73" s="1"/>
  <c r="M107" i="69"/>
  <c r="N107" i="69" s="1"/>
  <c r="L96" i="72"/>
  <c r="H148" i="72"/>
  <c r="I148" i="72" s="1"/>
  <c r="F148" i="72" s="1"/>
  <c r="L211" i="68"/>
  <c r="M212" i="68" s="1"/>
  <c r="H105" i="69"/>
  <c r="S208" i="72"/>
  <c r="T209" i="72" s="1"/>
  <c r="U144" i="14" a="1"/>
  <c r="N212" i="68" a="1"/>
  <c r="L104" i="73" l="1"/>
  <c r="K107" i="69"/>
  <c r="M97" i="72"/>
  <c r="N212" i="68"/>
  <c r="O212" i="68" s="1"/>
  <c r="G149" i="72"/>
  <c r="U144" i="14"/>
  <c r="V144" i="14" s="1"/>
  <c r="S144" i="14" s="1"/>
  <c r="T145" i="14" s="1"/>
  <c r="I105" i="69"/>
  <c r="F105" i="69" s="1"/>
  <c r="U209" i="72" a="1"/>
  <c r="M104" i="73" a="1"/>
  <c r="N97" i="72" a="1"/>
  <c r="H149" i="72" a="1"/>
  <c r="M104" i="73" l="1"/>
  <c r="L108" i="69"/>
  <c r="U209" i="72"/>
  <c r="V209" i="72" s="1"/>
  <c r="N97" i="72"/>
  <c r="O97" i="72" s="1"/>
  <c r="H149" i="72"/>
  <c r="I149" i="72" s="1"/>
  <c r="F149" i="72" s="1"/>
  <c r="L212" i="68"/>
  <c r="M213" i="68" s="1"/>
  <c r="G106" i="69"/>
  <c r="U145" i="14" a="1"/>
  <c r="M108" i="69" a="1"/>
  <c r="N213" i="68" a="1"/>
  <c r="H106" i="69" a="1"/>
  <c r="N104" i="73" l="1"/>
  <c r="K104" i="73" s="1"/>
  <c r="M108" i="69"/>
  <c r="N108" i="69" s="1"/>
  <c r="L97" i="72"/>
  <c r="N213" i="68"/>
  <c r="O213" i="68" s="1"/>
  <c r="G150" i="72"/>
  <c r="U145" i="14"/>
  <c r="V145" i="14" s="1"/>
  <c r="S145" i="14" s="1"/>
  <c r="T146" i="14" s="1"/>
  <c r="H106" i="69"/>
  <c r="S209" i="72"/>
  <c r="T210" i="72" s="1"/>
  <c r="H150" i="72" a="1"/>
  <c r="U146" i="14" a="1"/>
  <c r="L105" i="73" l="1"/>
  <c r="K108" i="69"/>
  <c r="U146" i="14"/>
  <c r="V146" i="14" s="1"/>
  <c r="S146" i="14" s="1"/>
  <c r="T147" i="14" s="1"/>
  <c r="M98" i="72"/>
  <c r="H150" i="72"/>
  <c r="I150" i="72" s="1"/>
  <c r="F150" i="72" s="1"/>
  <c r="L213" i="68"/>
  <c r="M214" i="68" s="1"/>
  <c r="I106" i="69"/>
  <c r="F106" i="69" s="1"/>
  <c r="M105" i="73" a="1"/>
  <c r="U210" i="72" a="1"/>
  <c r="U147" i="14" a="1"/>
  <c r="N98" i="72" a="1"/>
  <c r="N214" i="68" a="1"/>
  <c r="M105" i="73" l="1"/>
  <c r="L109" i="69"/>
  <c r="U147" i="14"/>
  <c r="V147" i="14" s="1"/>
  <c r="S147" i="14" s="1"/>
  <c r="T148" i="14" s="1"/>
  <c r="U210" i="72"/>
  <c r="V210" i="72" s="1"/>
  <c r="N98" i="72"/>
  <c r="O98" i="72" s="1"/>
  <c r="N214" i="68"/>
  <c r="O214" i="68" s="1"/>
  <c r="G151" i="72"/>
  <c r="G107" i="69"/>
  <c r="M109" i="69" a="1"/>
  <c r="U148" i="14" a="1"/>
  <c r="H151" i="72" a="1"/>
  <c r="H107" i="69" a="1"/>
  <c r="N105" i="73" l="1"/>
  <c r="K105" i="73" s="1"/>
  <c r="M109" i="69"/>
  <c r="N109" i="69" s="1"/>
  <c r="U148" i="14"/>
  <c r="V148" i="14" s="1"/>
  <c r="S148" i="14" s="1"/>
  <c r="T149" i="14" s="1"/>
  <c r="L98" i="72"/>
  <c r="H151" i="72"/>
  <c r="I151" i="72" s="1"/>
  <c r="F151" i="72" s="1"/>
  <c r="L214" i="68"/>
  <c r="M215" i="68" s="1"/>
  <c r="H107" i="69"/>
  <c r="S210" i="72"/>
  <c r="T211" i="72" s="1"/>
  <c r="U149" i="14" a="1"/>
  <c r="N215" i="68" a="1"/>
  <c r="L106" i="73" l="1"/>
  <c r="K109" i="69"/>
  <c r="U149" i="14"/>
  <c r="V149" i="14" s="1"/>
  <c r="S149" i="14" s="1"/>
  <c r="T150" i="14" s="1"/>
  <c r="M99" i="72"/>
  <c r="N215" i="68"/>
  <c r="O215" i="68" s="1"/>
  <c r="G152" i="72"/>
  <c r="I107" i="69"/>
  <c r="F107" i="69" s="1"/>
  <c r="U211" i="72" a="1"/>
  <c r="M106" i="73" a="1"/>
  <c r="U150" i="14" a="1"/>
  <c r="N99" i="72" a="1"/>
  <c r="H152" i="72" a="1"/>
  <c r="M106" i="73" l="1"/>
  <c r="L110" i="69"/>
  <c r="U150" i="14"/>
  <c r="V150" i="14" s="1"/>
  <c r="S150" i="14" s="1"/>
  <c r="T151" i="14" s="1"/>
  <c r="U211" i="72"/>
  <c r="V211" i="72" s="1"/>
  <c r="N99" i="72"/>
  <c r="O99" i="72" s="1"/>
  <c r="H152" i="72"/>
  <c r="I152" i="72" s="1"/>
  <c r="F152" i="72" s="1"/>
  <c r="L215" i="68"/>
  <c r="M216" i="68" s="1"/>
  <c r="G108" i="69"/>
  <c r="M110" i="69" a="1"/>
  <c r="U151" i="14" a="1"/>
  <c r="H108" i="69" a="1"/>
  <c r="N216" i="68" a="1"/>
  <c r="N106" i="73" l="1"/>
  <c r="K106" i="73" s="1"/>
  <c r="M110" i="69"/>
  <c r="N110" i="69" s="1"/>
  <c r="U151" i="14"/>
  <c r="V151" i="14" s="1"/>
  <c r="S151" i="14" s="1"/>
  <c r="T152" i="14" s="1"/>
  <c r="L99" i="72"/>
  <c r="N216" i="68"/>
  <c r="O216" i="68" s="1"/>
  <c r="G153" i="72"/>
  <c r="H108" i="69"/>
  <c r="S211" i="72"/>
  <c r="T212" i="72" s="1"/>
  <c r="U152" i="14" a="1"/>
  <c r="H153" i="72" a="1"/>
  <c r="L107" i="73" l="1"/>
  <c r="K110" i="69"/>
  <c r="U152" i="14"/>
  <c r="V152" i="14" s="1"/>
  <c r="S152" i="14" s="1"/>
  <c r="T153" i="14" s="1"/>
  <c r="M100" i="72"/>
  <c r="H153" i="72"/>
  <c r="I153" i="72" s="1"/>
  <c r="F153" i="72" s="1"/>
  <c r="L216" i="68"/>
  <c r="M217" i="68" s="1"/>
  <c r="I108" i="69"/>
  <c r="F108" i="69" s="1"/>
  <c r="M107" i="73" a="1"/>
  <c r="N100" i="72" a="1"/>
  <c r="U212" i="72" a="1"/>
  <c r="U153" i="14" a="1"/>
  <c r="N217" i="68" a="1"/>
  <c r="M107" i="73" l="1"/>
  <c r="L111" i="69"/>
  <c r="U153" i="14"/>
  <c r="V153" i="14" s="1"/>
  <c r="S153" i="14" s="1"/>
  <c r="T154" i="14" s="1"/>
  <c r="U212" i="72"/>
  <c r="V212" i="72" s="1"/>
  <c r="N100" i="72"/>
  <c r="O100" i="72" s="1"/>
  <c r="N217" i="68"/>
  <c r="O217" i="68" s="1"/>
  <c r="G154" i="72"/>
  <c r="G109" i="69"/>
  <c r="M111" i="69" a="1"/>
  <c r="U154" i="14" a="1"/>
  <c r="H154" i="72" a="1"/>
  <c r="H109" i="69" a="1"/>
  <c r="N107" i="73" l="1"/>
  <c r="K107" i="73" s="1"/>
  <c r="M111" i="69"/>
  <c r="N111" i="69" s="1"/>
  <c r="U154" i="14"/>
  <c r="V154" i="14" s="1"/>
  <c r="S154" i="14" s="1"/>
  <c r="T155" i="14" s="1"/>
  <c r="L100" i="72"/>
  <c r="H154" i="72"/>
  <c r="I154" i="72" s="1"/>
  <c r="F154" i="72" s="1"/>
  <c r="L217" i="68"/>
  <c r="M218" i="68" s="1"/>
  <c r="H109" i="69"/>
  <c r="S212" i="72"/>
  <c r="T213" i="72" s="1"/>
  <c r="U155" i="14" a="1"/>
  <c r="N218" i="68" a="1"/>
  <c r="L108" i="73" l="1"/>
  <c r="K111" i="69"/>
  <c r="U155" i="14"/>
  <c r="V155" i="14" s="1"/>
  <c r="S155" i="14" s="1"/>
  <c r="T156" i="14" s="1"/>
  <c r="M101" i="72"/>
  <c r="N218" i="68"/>
  <c r="O218" i="68" s="1"/>
  <c r="G155" i="72"/>
  <c r="I109" i="69"/>
  <c r="F109" i="69" s="1"/>
  <c r="M108" i="73" a="1"/>
  <c r="N101" i="72" a="1"/>
  <c r="U213" i="72" a="1"/>
  <c r="U156" i="14" a="1"/>
  <c r="H155" i="72" a="1"/>
  <c r="M108" i="73" l="1"/>
  <c r="L112" i="69"/>
  <c r="U156" i="14"/>
  <c r="V156" i="14" s="1"/>
  <c r="S156" i="14" s="1"/>
  <c r="T157" i="14" s="1"/>
  <c r="U213" i="72"/>
  <c r="V213" i="72" s="1"/>
  <c r="N101" i="72"/>
  <c r="O101" i="72" s="1"/>
  <c r="H155" i="72"/>
  <c r="I155" i="72" s="1"/>
  <c r="F155" i="72" s="1"/>
  <c r="L218" i="68"/>
  <c r="M219" i="68" s="1"/>
  <c r="G110" i="69"/>
  <c r="M112" i="69" a="1"/>
  <c r="U157" i="14" a="1"/>
  <c r="N219" i="68" a="1"/>
  <c r="H110" i="69" a="1"/>
  <c r="N108" i="73" l="1"/>
  <c r="K108" i="73" s="1"/>
  <c r="M112" i="69"/>
  <c r="N112" i="69" s="1"/>
  <c r="U157" i="14"/>
  <c r="V157" i="14" s="1"/>
  <c r="S157" i="14" s="1"/>
  <c r="T158" i="14" s="1"/>
  <c r="L101" i="72"/>
  <c r="N219" i="68"/>
  <c r="O219" i="68" s="1"/>
  <c r="G156" i="72"/>
  <c r="H110" i="69"/>
  <c r="S213" i="72"/>
  <c r="T214" i="72" s="1"/>
  <c r="U158" i="14" a="1"/>
  <c r="H156" i="72" a="1"/>
  <c r="L109" i="73" l="1"/>
  <c r="K112" i="69"/>
  <c r="U158" i="14"/>
  <c r="V158" i="14" s="1"/>
  <c r="S158" i="14" s="1"/>
  <c r="T159" i="14" s="1"/>
  <c r="M102" i="72"/>
  <c r="H156" i="72"/>
  <c r="I156" i="72" s="1"/>
  <c r="F156" i="72" s="1"/>
  <c r="L219" i="68"/>
  <c r="M220" i="68" s="1"/>
  <c r="I110" i="69"/>
  <c r="F110" i="69" s="1"/>
  <c r="U214" i="72" a="1"/>
  <c r="M109" i="73" a="1"/>
  <c r="U159" i="14" a="1"/>
  <c r="N102" i="72" a="1"/>
  <c r="N220" i="68" a="1"/>
  <c r="M109" i="73" l="1"/>
  <c r="L113" i="69"/>
  <c r="U159" i="14"/>
  <c r="V159" i="14" s="1"/>
  <c r="S159" i="14" s="1"/>
  <c r="T160" i="14" s="1"/>
  <c r="U214" i="72"/>
  <c r="V214" i="72" s="1"/>
  <c r="N102" i="72"/>
  <c r="O102" i="72" s="1"/>
  <c r="N220" i="68"/>
  <c r="O220" i="68" s="1"/>
  <c r="G157" i="72"/>
  <c r="G111" i="69"/>
  <c r="M113" i="69" a="1"/>
  <c r="U160" i="14" a="1"/>
  <c r="H111" i="69" a="1"/>
  <c r="H157" i="72" a="1"/>
  <c r="N109" i="73" l="1"/>
  <c r="K109" i="73" s="1"/>
  <c r="M113" i="69"/>
  <c r="N113" i="69" s="1"/>
  <c r="U160" i="14"/>
  <c r="V160" i="14" s="1"/>
  <c r="S160" i="14" s="1"/>
  <c r="T161" i="14" s="1"/>
  <c r="L102" i="72"/>
  <c r="H157" i="72"/>
  <c r="I157" i="72" s="1"/>
  <c r="F157" i="72" s="1"/>
  <c r="L220" i="68"/>
  <c r="M221" i="68" s="1"/>
  <c r="H111" i="69"/>
  <c r="S214" i="72"/>
  <c r="T215" i="72" s="1"/>
  <c r="U161" i="14" a="1"/>
  <c r="N221" i="68" a="1"/>
  <c r="L110" i="73" l="1"/>
  <c r="K113" i="69"/>
  <c r="U161" i="14"/>
  <c r="V161" i="14" s="1"/>
  <c r="S161" i="14" s="1"/>
  <c r="T162" i="14" s="1"/>
  <c r="M103" i="72"/>
  <c r="N221" i="68"/>
  <c r="O221" i="68" s="1"/>
  <c r="G158" i="72"/>
  <c r="I111" i="69"/>
  <c r="F111" i="69" s="1"/>
  <c r="M110" i="73" a="1"/>
  <c r="U215" i="72" a="1"/>
  <c r="U162" i="14" a="1"/>
  <c r="N103" i="72" a="1"/>
  <c r="H158" i="72" a="1"/>
  <c r="M110" i="73" l="1"/>
  <c r="L114" i="69"/>
  <c r="U162" i="14"/>
  <c r="V162" i="14" s="1"/>
  <c r="S162" i="14" s="1"/>
  <c r="T163" i="14" s="1"/>
  <c r="U215" i="72"/>
  <c r="V215" i="72" s="1"/>
  <c r="N103" i="72"/>
  <c r="H158" i="72"/>
  <c r="I158" i="72" s="1"/>
  <c r="F158" i="72" s="1"/>
  <c r="L221" i="68"/>
  <c r="M222" i="68" s="1"/>
  <c r="G112" i="69"/>
  <c r="M114" i="69" a="1"/>
  <c r="U163" i="14" a="1"/>
  <c r="N222" i="68" a="1"/>
  <c r="H112" i="69" a="1"/>
  <c r="N110" i="73" l="1"/>
  <c r="K110" i="73" s="1"/>
  <c r="M114" i="69"/>
  <c r="N114" i="69" s="1"/>
  <c r="U163" i="14"/>
  <c r="V163" i="14" s="1"/>
  <c r="S163" i="14" s="1"/>
  <c r="T164" i="14" s="1"/>
  <c r="N222" i="68"/>
  <c r="O222" i="68" s="1"/>
  <c r="G159" i="72"/>
  <c r="H112" i="69"/>
  <c r="S215" i="72"/>
  <c r="T216" i="72" s="1"/>
  <c r="U164" i="14" a="1"/>
  <c r="H159" i="72" a="1"/>
  <c r="L111" i="73" l="1"/>
  <c r="K114" i="69"/>
  <c r="U164" i="14"/>
  <c r="V164" i="14" s="1"/>
  <c r="S164" i="14" s="1"/>
  <c r="T165" i="14" s="1"/>
  <c r="H159" i="72"/>
  <c r="I159" i="72" s="1"/>
  <c r="F159" i="72" s="1"/>
  <c r="L222" i="68"/>
  <c r="M223" i="68" s="1"/>
  <c r="I112" i="69"/>
  <c r="F112" i="69" s="1"/>
  <c r="M111" i="73" a="1"/>
  <c r="U216" i="72" a="1"/>
  <c r="U165" i="14" a="1"/>
  <c r="N223" i="68" a="1"/>
  <c r="M111" i="73" l="1"/>
  <c r="L115" i="69"/>
  <c r="U165" i="14"/>
  <c r="V165" i="14" s="1"/>
  <c r="S165" i="14" s="1"/>
  <c r="T166" i="14" s="1"/>
  <c r="U216" i="72"/>
  <c r="V216" i="72" s="1"/>
  <c r="N223" i="68"/>
  <c r="O223" i="68" s="1"/>
  <c r="G160" i="72"/>
  <c r="G113" i="69"/>
  <c r="U166" i="14" a="1"/>
  <c r="M115" i="69" a="1"/>
  <c r="H160" i="72" a="1"/>
  <c r="H113" i="69" a="1"/>
  <c r="N111" i="73" l="1"/>
  <c r="K111" i="73" s="1"/>
  <c r="M115" i="69"/>
  <c r="N115" i="69" s="1"/>
  <c r="U166" i="14"/>
  <c r="V166" i="14" s="1"/>
  <c r="S166" i="14" s="1"/>
  <c r="T167" i="14" s="1"/>
  <c r="H160" i="72"/>
  <c r="I160" i="72" s="1"/>
  <c r="F160" i="72" s="1"/>
  <c r="G161" i="72" s="1"/>
  <c r="L223" i="68"/>
  <c r="M224" i="68" s="1"/>
  <c r="H113" i="69"/>
  <c r="S216" i="72"/>
  <c r="T217" i="72" s="1"/>
  <c r="U167" i="14" a="1"/>
  <c r="H161" i="72" a="1"/>
  <c r="N224" i="68" a="1"/>
  <c r="L112" i="73" l="1"/>
  <c r="K115" i="69"/>
  <c r="U167" i="14"/>
  <c r="V167" i="14" s="1"/>
  <c r="S167" i="14" s="1"/>
  <c r="T168" i="14" s="1"/>
  <c r="N224" i="68"/>
  <c r="O224" i="68" s="1"/>
  <c r="H161" i="72"/>
  <c r="I161" i="72" s="1"/>
  <c r="F161" i="72" s="1"/>
  <c r="I113" i="69"/>
  <c r="F113" i="69" s="1"/>
  <c r="U217" i="72" a="1"/>
  <c r="M112" i="73" a="1"/>
  <c r="U168" i="14" a="1"/>
  <c r="M112" i="73" l="1"/>
  <c r="L116" i="69"/>
  <c r="U168" i="14"/>
  <c r="V168" i="14" s="1"/>
  <c r="S168" i="14" s="1"/>
  <c r="T169" i="14" s="1"/>
  <c r="U217" i="72"/>
  <c r="V217" i="72" s="1"/>
  <c r="G162" i="72"/>
  <c r="L224" i="68"/>
  <c r="M225" i="68" s="1"/>
  <c r="G114" i="69"/>
  <c r="U169" i="14" a="1"/>
  <c r="M116" i="69" a="1"/>
  <c r="H162" i="72" a="1"/>
  <c r="N225" i="68" a="1"/>
  <c r="H114" i="69" a="1"/>
  <c r="N112" i="73" l="1"/>
  <c r="K112" i="73" s="1"/>
  <c r="M116" i="69"/>
  <c r="N116" i="69" s="1"/>
  <c r="U169" i="14"/>
  <c r="V169" i="14" s="1"/>
  <c r="S169" i="14" s="1"/>
  <c r="T170" i="14" s="1"/>
  <c r="N225" i="68"/>
  <c r="O225" i="68" s="1"/>
  <c r="H162" i="72"/>
  <c r="I162" i="72" s="1"/>
  <c r="F162" i="72" s="1"/>
  <c r="H114" i="69"/>
  <c r="S217" i="72"/>
  <c r="T218" i="72" s="1"/>
  <c r="U170" i="14" a="1"/>
  <c r="L113" i="73" l="1"/>
  <c r="K116" i="69"/>
  <c r="U170" i="14"/>
  <c r="V170" i="14" s="1"/>
  <c r="S170" i="14" s="1"/>
  <c r="T171" i="14" s="1"/>
  <c r="G163" i="72"/>
  <c r="L225" i="68"/>
  <c r="M226" i="68" s="1"/>
  <c r="I114" i="69"/>
  <c r="F114" i="69" s="1"/>
  <c r="M113" i="73" a="1"/>
  <c r="U218" i="72" a="1"/>
  <c r="U171" i="14" a="1"/>
  <c r="H163" i="72" a="1"/>
  <c r="N226" i="68" a="1"/>
  <c r="M113" i="73" l="1"/>
  <c r="L117" i="69"/>
  <c r="U171" i="14"/>
  <c r="V171" i="14" s="1"/>
  <c r="S171" i="14" s="1"/>
  <c r="T172" i="14" s="1"/>
  <c r="U218" i="72"/>
  <c r="V218" i="72" s="1"/>
  <c r="N226" i="68"/>
  <c r="O226" i="68" s="1"/>
  <c r="H163" i="72"/>
  <c r="I163" i="72" s="1"/>
  <c r="F163" i="72" s="1"/>
  <c r="G115" i="69"/>
  <c r="M117" i="69" a="1"/>
  <c r="U172" i="14" a="1"/>
  <c r="H115" i="69" a="1"/>
  <c r="N113" i="73" l="1"/>
  <c r="K113" i="73" s="1"/>
  <c r="M117" i="69"/>
  <c r="N117" i="69" s="1"/>
  <c r="U172" i="14"/>
  <c r="V172" i="14" s="1"/>
  <c r="S172" i="14" s="1"/>
  <c r="T173" i="14" s="1"/>
  <c r="G164" i="72"/>
  <c r="L226" i="68"/>
  <c r="M227" i="68" s="1"/>
  <c r="H115" i="69"/>
  <c r="S218" i="72"/>
  <c r="T219" i="72" s="1"/>
  <c r="N227" i="68" a="1"/>
  <c r="U173" i="14" a="1"/>
  <c r="H164" i="72" a="1"/>
  <c r="L114" i="73" l="1"/>
  <c r="K117" i="69"/>
  <c r="U173" i="14"/>
  <c r="V173" i="14" s="1"/>
  <c r="S173" i="14" s="1"/>
  <c r="T174" i="14" s="1"/>
  <c r="N227" i="68"/>
  <c r="O227" i="68" s="1"/>
  <c r="H164" i="72"/>
  <c r="I164" i="72" s="1"/>
  <c r="F164" i="72" s="1"/>
  <c r="G165" i="72" s="1"/>
  <c r="I115" i="69"/>
  <c r="F115" i="69" s="1"/>
  <c r="M114" i="73" a="1"/>
  <c r="U219" i="72" a="1"/>
  <c r="U174" i="14" a="1"/>
  <c r="H165" i="72" a="1"/>
  <c r="M114" i="73" l="1"/>
  <c r="L118" i="69"/>
  <c r="U174" i="14"/>
  <c r="V174" i="14" s="1"/>
  <c r="S174" i="14" s="1"/>
  <c r="T175" i="14" s="1"/>
  <c r="U219" i="72"/>
  <c r="V219" i="72" s="1"/>
  <c r="H165" i="72"/>
  <c r="I165" i="72" s="1"/>
  <c r="F165" i="72" s="1"/>
  <c r="L227" i="68"/>
  <c r="M228" i="68" s="1"/>
  <c r="G116" i="69"/>
  <c r="U175" i="14" a="1"/>
  <c r="M118" i="69" a="1"/>
  <c r="N228" i="68" a="1"/>
  <c r="H116" i="69" a="1"/>
  <c r="N114" i="73" l="1"/>
  <c r="K114" i="73" s="1"/>
  <c r="M118" i="69"/>
  <c r="N118" i="69" s="1"/>
  <c r="U175" i="14"/>
  <c r="V175" i="14" s="1"/>
  <c r="S175" i="14" s="1"/>
  <c r="T176" i="14" s="1"/>
  <c r="N228" i="68"/>
  <c r="O228" i="68" s="1"/>
  <c r="G166" i="72"/>
  <c r="H116" i="69"/>
  <c r="S219" i="72"/>
  <c r="T220" i="72" s="1"/>
  <c r="U176" i="14" a="1"/>
  <c r="H166" i="72" a="1"/>
  <c r="L115" i="73" l="1"/>
  <c r="K118" i="69"/>
  <c r="U176" i="14"/>
  <c r="V176" i="14" s="1"/>
  <c r="S176" i="14" s="1"/>
  <c r="T177" i="14" s="1"/>
  <c r="H166" i="72"/>
  <c r="I166" i="72" s="1"/>
  <c r="F166" i="72" s="1"/>
  <c r="L228" i="68"/>
  <c r="M229" i="68" s="1"/>
  <c r="I116" i="69"/>
  <c r="F116" i="69" s="1"/>
  <c r="U220" i="72" a="1"/>
  <c r="M115" i="73" a="1"/>
  <c r="U177" i="14" a="1"/>
  <c r="N229" i="68" a="1"/>
  <c r="M115" i="73" l="1"/>
  <c r="L119" i="69"/>
  <c r="U177" i="14"/>
  <c r="V177" i="14" s="1"/>
  <c r="S177" i="14" s="1"/>
  <c r="T178" i="14" s="1"/>
  <c r="U220" i="72"/>
  <c r="V220" i="72" s="1"/>
  <c r="N229" i="68"/>
  <c r="O229" i="68" s="1"/>
  <c r="G167" i="72"/>
  <c r="G117" i="69"/>
  <c r="U178" i="14" a="1"/>
  <c r="M119" i="69" a="1"/>
  <c r="H167" i="72" a="1"/>
  <c r="H117" i="69" a="1"/>
  <c r="N115" i="73" l="1"/>
  <c r="K115" i="73" s="1"/>
  <c r="M119" i="69"/>
  <c r="N119" i="69" s="1"/>
  <c r="U178" i="14"/>
  <c r="V178" i="14" s="1"/>
  <c r="S178" i="14" s="1"/>
  <c r="T179" i="14" s="1"/>
  <c r="H167" i="72"/>
  <c r="I167" i="72" s="1"/>
  <c r="F167" i="72" s="1"/>
  <c r="G168" i="72" s="1"/>
  <c r="L229" i="68"/>
  <c r="M230" i="68" s="1"/>
  <c r="H117" i="69"/>
  <c r="S220" i="72"/>
  <c r="T221" i="72" s="1"/>
  <c r="U179" i="14" a="1"/>
  <c r="H168" i="72" a="1"/>
  <c r="N230" i="68" a="1"/>
  <c r="L116" i="73" l="1"/>
  <c r="K119" i="69"/>
  <c r="U179" i="14"/>
  <c r="V179" i="14" s="1"/>
  <c r="S179" i="14" s="1"/>
  <c r="T180" i="14" s="1"/>
  <c r="N230" i="68"/>
  <c r="O230" i="68" s="1"/>
  <c r="H168" i="72"/>
  <c r="I168" i="72" s="1"/>
  <c r="F168" i="72" s="1"/>
  <c r="G169" i="72" s="1"/>
  <c r="I117" i="69"/>
  <c r="F117" i="69" s="1"/>
  <c r="U221" i="72" a="1"/>
  <c r="M116" i="73" a="1"/>
  <c r="U180" i="14" a="1"/>
  <c r="H169" i="72" a="1"/>
  <c r="M116" i="73" l="1"/>
  <c r="L120" i="69"/>
  <c r="U180" i="14"/>
  <c r="V180" i="14" s="1"/>
  <c r="S180" i="14" s="1"/>
  <c r="T181" i="14" s="1"/>
  <c r="U221" i="72"/>
  <c r="V221" i="72" s="1"/>
  <c r="H169" i="72"/>
  <c r="I169" i="72" s="1"/>
  <c r="F169" i="72" s="1"/>
  <c r="L230" i="68"/>
  <c r="M231" i="68" s="1"/>
  <c r="M14" i="68" s="1"/>
  <c r="G118" i="69"/>
  <c r="M120" i="69" a="1"/>
  <c r="U181" i="14" a="1"/>
  <c r="H118" i="69" a="1"/>
  <c r="N116" i="73" l="1"/>
  <c r="K116" i="73" s="1"/>
  <c r="M120" i="69"/>
  <c r="N120" i="69" s="1"/>
  <c r="U181" i="14"/>
  <c r="V181" i="14" s="1"/>
  <c r="S181" i="14" s="1"/>
  <c r="T182" i="14" s="1"/>
  <c r="G38" i="27"/>
  <c r="G170" i="72"/>
  <c r="H118" i="69"/>
  <c r="S221" i="72"/>
  <c r="T222" i="72" s="1"/>
  <c r="N231" i="68" a="1"/>
  <c r="U182" i="14" a="1"/>
  <c r="H170" i="72" a="1"/>
  <c r="L117" i="73" l="1"/>
  <c r="K120" i="69"/>
  <c r="U182" i="14"/>
  <c r="V182" i="14" s="1"/>
  <c r="S182" i="14" s="1"/>
  <c r="T183" i="14" s="1"/>
  <c r="N231" i="68"/>
  <c r="O231" i="68" s="1"/>
  <c r="L231" i="68" s="1"/>
  <c r="H170" i="72"/>
  <c r="I170" i="72" s="1"/>
  <c r="F170" i="72" s="1"/>
  <c r="I118" i="69"/>
  <c r="F118" i="69" s="1"/>
  <c r="U222" i="72" a="1"/>
  <c r="M117" i="73" a="1"/>
  <c r="U183" i="14" a="1"/>
  <c r="M117" i="73" l="1"/>
  <c r="L121" i="69"/>
  <c r="U183" i="14"/>
  <c r="V183" i="14" s="1"/>
  <c r="S183" i="14" s="1"/>
  <c r="T184" i="14" s="1"/>
  <c r="U222" i="72"/>
  <c r="V222" i="72" s="1"/>
  <c r="G171" i="72"/>
  <c r="G119" i="69"/>
  <c r="M121" i="69" a="1"/>
  <c r="U184" i="14" a="1"/>
  <c r="H171" i="72" a="1"/>
  <c r="H119" i="69" a="1"/>
  <c r="N117" i="73" l="1"/>
  <c r="K117" i="73" s="1"/>
  <c r="M121" i="69"/>
  <c r="N121" i="69" s="1"/>
  <c r="U184" i="14"/>
  <c r="V184" i="14" s="1"/>
  <c r="S184" i="14" s="1"/>
  <c r="T185" i="14" s="1"/>
  <c r="H171" i="72"/>
  <c r="I171" i="72" s="1"/>
  <c r="F171" i="72" s="1"/>
  <c r="H119" i="69"/>
  <c r="S222" i="72"/>
  <c r="T223" i="72" s="1"/>
  <c r="U185" i="14" a="1"/>
  <c r="L118" i="73" l="1"/>
  <c r="K121" i="69"/>
  <c r="U185" i="14"/>
  <c r="V185" i="14" s="1"/>
  <c r="S185" i="14" s="1"/>
  <c r="T186" i="14" s="1"/>
  <c r="G172" i="72"/>
  <c r="I119" i="69"/>
  <c r="F119" i="69" s="1"/>
  <c r="U223" i="72" a="1"/>
  <c r="M118" i="73" a="1"/>
  <c r="H172" i="72" a="1"/>
  <c r="U186" i="14" a="1"/>
  <c r="M118" i="73" l="1"/>
  <c r="L122" i="69"/>
  <c r="U186" i="14"/>
  <c r="V186" i="14" s="1"/>
  <c r="S186" i="14" s="1"/>
  <c r="T187" i="14" s="1"/>
  <c r="U223" i="72"/>
  <c r="V223" i="72" s="1"/>
  <c r="H172" i="72"/>
  <c r="I172" i="72" s="1"/>
  <c r="F172" i="72" s="1"/>
  <c r="G120" i="69"/>
  <c r="M122" i="69" a="1"/>
  <c r="U187" i="14" a="1"/>
  <c r="H120" i="69" a="1"/>
  <c r="N118" i="73" l="1"/>
  <c r="K118" i="73" s="1"/>
  <c r="M122" i="69"/>
  <c r="N122" i="69" s="1"/>
  <c r="U187" i="14"/>
  <c r="V187" i="14" s="1"/>
  <c r="S187" i="14" s="1"/>
  <c r="T188" i="14" s="1"/>
  <c r="G173" i="72"/>
  <c r="H120" i="69"/>
  <c r="S223" i="72"/>
  <c r="T224" i="72" s="1"/>
  <c r="U188" i="14" a="1"/>
  <c r="H173" i="72" a="1"/>
  <c r="L119" i="73" l="1"/>
  <c r="K122" i="69"/>
  <c r="U188" i="14"/>
  <c r="V188" i="14" s="1"/>
  <c r="S188" i="14" s="1"/>
  <c r="T189" i="14" s="1"/>
  <c r="H173" i="72"/>
  <c r="I173" i="72" s="1"/>
  <c r="F173" i="72" s="1"/>
  <c r="I120" i="69"/>
  <c r="F120" i="69" s="1"/>
  <c r="U189" i="14" a="1"/>
  <c r="U224" i="72" a="1"/>
  <c r="M119" i="73" a="1"/>
  <c r="M119" i="73" l="1"/>
  <c r="L123" i="69"/>
  <c r="U189" i="14"/>
  <c r="V189" i="14" s="1"/>
  <c r="S189" i="14" s="1"/>
  <c r="T190" i="14" s="1"/>
  <c r="U224" i="72"/>
  <c r="V224" i="72" s="1"/>
  <c r="G174" i="72"/>
  <c r="G121" i="69"/>
  <c r="H174" i="72" a="1"/>
  <c r="U190" i="14" a="1"/>
  <c r="M123" i="69" a="1"/>
  <c r="H121" i="69" a="1"/>
  <c r="N119" i="73" l="1"/>
  <c r="K119" i="73" s="1"/>
  <c r="M123" i="69"/>
  <c r="N123" i="69" s="1"/>
  <c r="U190" i="14"/>
  <c r="V190" i="14" s="1"/>
  <c r="S190" i="14" s="1"/>
  <c r="T191" i="14" s="1"/>
  <c r="H174" i="72"/>
  <c r="I174" i="72" s="1"/>
  <c r="F174" i="72" s="1"/>
  <c r="H121" i="69"/>
  <c r="S224" i="72"/>
  <c r="T225" i="72" s="1"/>
  <c r="U191" i="14" a="1"/>
  <c r="L120" i="73" l="1"/>
  <c r="K123" i="69"/>
  <c r="U191" i="14"/>
  <c r="V191" i="14" s="1"/>
  <c r="S191" i="14" s="1"/>
  <c r="T192" i="14" s="1"/>
  <c r="G175" i="72"/>
  <c r="I121" i="69"/>
  <c r="F121" i="69" s="1"/>
  <c r="U192" i="14" a="1"/>
  <c r="U225" i="72" a="1"/>
  <c r="M120" i="73" a="1"/>
  <c r="H175" i="72" a="1"/>
  <c r="M120" i="73" l="1"/>
  <c r="L124" i="69"/>
  <c r="U192" i="14"/>
  <c r="V192" i="14" s="1"/>
  <c r="S192" i="14" s="1"/>
  <c r="T193" i="14" s="1"/>
  <c r="U225" i="72"/>
  <c r="V225" i="72" s="1"/>
  <c r="H175" i="72"/>
  <c r="I175" i="72" s="1"/>
  <c r="F175" i="72" s="1"/>
  <c r="G122" i="69"/>
  <c r="M124" i="69" a="1"/>
  <c r="U193" i="14" a="1"/>
  <c r="H122" i="69" a="1"/>
  <c r="N120" i="73" l="1"/>
  <c r="K120" i="73" s="1"/>
  <c r="M124" i="69"/>
  <c r="N124" i="69" s="1"/>
  <c r="U193" i="14"/>
  <c r="V193" i="14" s="1"/>
  <c r="S193" i="14" s="1"/>
  <c r="T194" i="14" s="1"/>
  <c r="G176" i="72"/>
  <c r="H122" i="69"/>
  <c r="S225" i="72"/>
  <c r="T226" i="72" s="1"/>
  <c r="H176" i="72" a="1"/>
  <c r="U194" i="14" a="1"/>
  <c r="L121" i="73" l="1"/>
  <c r="K124" i="69"/>
  <c r="U194" i="14"/>
  <c r="V194" i="14" s="1"/>
  <c r="S194" i="14" s="1"/>
  <c r="T195" i="14" s="1"/>
  <c r="H176" i="72"/>
  <c r="I176" i="72" s="1"/>
  <c r="F176" i="72" s="1"/>
  <c r="I122" i="69"/>
  <c r="F122" i="69" s="1"/>
  <c r="M121" i="73" a="1"/>
  <c r="U226" i="72" a="1"/>
  <c r="U195" i="14" a="1"/>
  <c r="M121" i="73" l="1"/>
  <c r="L125" i="69"/>
  <c r="U195" i="14"/>
  <c r="V195" i="14" s="1"/>
  <c r="S195" i="14" s="1"/>
  <c r="T196" i="14" s="1"/>
  <c r="U226" i="72"/>
  <c r="V226" i="72" s="1"/>
  <c r="G177" i="72"/>
  <c r="G123" i="69"/>
  <c r="M125" i="69" a="1"/>
  <c r="U196" i="14" a="1"/>
  <c r="H177" i="72" a="1"/>
  <c r="H123" i="69" a="1"/>
  <c r="N121" i="73" l="1"/>
  <c r="K121" i="73" s="1"/>
  <c r="M125" i="69"/>
  <c r="N125" i="69" s="1"/>
  <c r="U196" i="14"/>
  <c r="V196" i="14" s="1"/>
  <c r="S196" i="14" s="1"/>
  <c r="T197" i="14" s="1"/>
  <c r="H177" i="72"/>
  <c r="I177" i="72" s="1"/>
  <c r="F177" i="72" s="1"/>
  <c r="H123" i="69"/>
  <c r="S226" i="72"/>
  <c r="T227" i="72" s="1"/>
  <c r="U197" i="14" a="1"/>
  <c r="L122" i="73" l="1"/>
  <c r="K125" i="69"/>
  <c r="U197" i="14"/>
  <c r="V197" i="14" s="1"/>
  <c r="S197" i="14" s="1"/>
  <c r="T198" i="14" s="1"/>
  <c r="G178" i="72"/>
  <c r="I123" i="69"/>
  <c r="F123" i="69" s="1"/>
  <c r="U227" i="72" a="1"/>
  <c r="U198" i="14" a="1"/>
  <c r="M122" i="73" a="1"/>
  <c r="H178" i="72" a="1"/>
  <c r="M122" i="73" l="1"/>
  <c r="L126" i="69"/>
  <c r="U198" i="14"/>
  <c r="V198" i="14" s="1"/>
  <c r="S198" i="14" s="1"/>
  <c r="T199" i="14" s="1"/>
  <c r="U227" i="72"/>
  <c r="V227" i="72" s="1"/>
  <c r="H178" i="72"/>
  <c r="I178" i="72" s="1"/>
  <c r="F178" i="72" s="1"/>
  <c r="G124" i="69"/>
  <c r="H124" i="69" a="1"/>
  <c r="M126" i="69" a="1"/>
  <c r="U199" i="14" a="1"/>
  <c r="N122" i="73" l="1"/>
  <c r="K122" i="73" s="1"/>
  <c r="M126" i="69"/>
  <c r="N126" i="69" s="1"/>
  <c r="U199" i="14"/>
  <c r="V199" i="14" s="1"/>
  <c r="S199" i="14" s="1"/>
  <c r="T200" i="14" s="1"/>
  <c r="G179" i="72"/>
  <c r="H124" i="69"/>
  <c r="S227" i="72"/>
  <c r="T228" i="72" s="1"/>
  <c r="U200" i="14" a="1"/>
  <c r="H179" i="72" a="1"/>
  <c r="L123" i="73" l="1"/>
  <c r="K126" i="69"/>
  <c r="U200" i="14"/>
  <c r="V200" i="14" s="1"/>
  <c r="S200" i="14" s="1"/>
  <c r="T201" i="14" s="1"/>
  <c r="H179" i="72"/>
  <c r="I179" i="72" s="1"/>
  <c r="F179" i="72" s="1"/>
  <c r="I124" i="69"/>
  <c r="F124" i="69" s="1"/>
  <c r="U228" i="72" a="1"/>
  <c r="M123" i="73" a="1"/>
  <c r="U201" i="14" a="1"/>
  <c r="M123" i="73" l="1"/>
  <c r="L127" i="69"/>
  <c r="U201" i="14"/>
  <c r="V201" i="14" s="1"/>
  <c r="S201" i="14" s="1"/>
  <c r="T202" i="14" s="1"/>
  <c r="U228" i="72"/>
  <c r="V228" i="72" s="1"/>
  <c r="G180" i="72"/>
  <c r="G125" i="69"/>
  <c r="M127" i="69" a="1"/>
  <c r="H180" i="72" a="1"/>
  <c r="U202" i="14" a="1"/>
  <c r="H125" i="69" a="1"/>
  <c r="N123" i="73" l="1"/>
  <c r="K123" i="73" s="1"/>
  <c r="M127" i="69"/>
  <c r="N127" i="69" s="1"/>
  <c r="U202" i="14"/>
  <c r="V202" i="14" s="1"/>
  <c r="S202" i="14" s="1"/>
  <c r="T203" i="14" s="1"/>
  <c r="H180" i="72"/>
  <c r="I180" i="72" s="1"/>
  <c r="F180" i="72" s="1"/>
  <c r="H125" i="69"/>
  <c r="S228" i="72"/>
  <c r="T229" i="72" s="1"/>
  <c r="U203" i="14" a="1"/>
  <c r="L124" i="73" l="1"/>
  <c r="K127" i="69"/>
  <c r="U203" i="14"/>
  <c r="V203" i="14" s="1"/>
  <c r="S203" i="14" s="1"/>
  <c r="T204" i="14" s="1"/>
  <c r="G181" i="72"/>
  <c r="I125" i="69"/>
  <c r="F125" i="69" s="1"/>
  <c r="M124" i="73" a="1"/>
  <c r="U229" i="72" a="1"/>
  <c r="U204" i="14" a="1"/>
  <c r="H181" i="72" a="1"/>
  <c r="M124" i="73" l="1"/>
  <c r="L128" i="69"/>
  <c r="U204" i="14"/>
  <c r="V204" i="14" s="1"/>
  <c r="S204" i="14" s="1"/>
  <c r="T205" i="14" s="1"/>
  <c r="U229" i="72"/>
  <c r="V229" i="72" s="1"/>
  <c r="H181" i="72"/>
  <c r="I181" i="72" s="1"/>
  <c r="F181" i="72" s="1"/>
  <c r="G126" i="69"/>
  <c r="M128" i="69" a="1"/>
  <c r="U205" i="14" a="1"/>
  <c r="H126" i="69" a="1"/>
  <c r="N124" i="73" l="1"/>
  <c r="K124" i="73" s="1"/>
  <c r="M128" i="69"/>
  <c r="N128" i="69" s="1"/>
  <c r="U205" i="14"/>
  <c r="V205" i="14" s="1"/>
  <c r="S205" i="14" s="1"/>
  <c r="T206" i="14" s="1"/>
  <c r="G182" i="72"/>
  <c r="H126" i="69"/>
  <c r="S229" i="72"/>
  <c r="T230" i="72" s="1"/>
  <c r="U206" i="14" a="1"/>
  <c r="H182" i="72" a="1"/>
  <c r="L125" i="73" l="1"/>
  <c r="K128" i="69"/>
  <c r="U206" i="14"/>
  <c r="V206" i="14" s="1"/>
  <c r="S206" i="14" s="1"/>
  <c r="T207" i="14" s="1"/>
  <c r="H182" i="72"/>
  <c r="I182" i="72" s="1"/>
  <c r="F182" i="72" s="1"/>
  <c r="I126" i="69"/>
  <c r="F126" i="69" s="1"/>
  <c r="M125" i="73" a="1"/>
  <c r="U207" i="14" a="1"/>
  <c r="U230" i="72" a="1"/>
  <c r="M125" i="73" l="1"/>
  <c r="L129" i="69"/>
  <c r="U207" i="14"/>
  <c r="V207" i="14" s="1"/>
  <c r="S207" i="14" s="1"/>
  <c r="T208" i="14" s="1"/>
  <c r="U230" i="72"/>
  <c r="V230" i="72" s="1"/>
  <c r="G183" i="72"/>
  <c r="G127" i="69"/>
  <c r="M129" i="69" a="1"/>
  <c r="H127" i="69" a="1"/>
  <c r="U208" i="14" a="1"/>
  <c r="H183" i="72" a="1"/>
  <c r="N125" i="73" l="1"/>
  <c r="K125" i="73" s="1"/>
  <c r="M129" i="69"/>
  <c r="N129" i="69" s="1"/>
  <c r="U208" i="14"/>
  <c r="V208" i="14" s="1"/>
  <c r="S208" i="14" s="1"/>
  <c r="T209" i="14" s="1"/>
  <c r="H183" i="72"/>
  <c r="I183" i="72" s="1"/>
  <c r="F183" i="72" s="1"/>
  <c r="H127" i="69"/>
  <c r="S230" i="72"/>
  <c r="T231" i="72" s="1"/>
  <c r="U209" i="14" a="1"/>
  <c r="L126" i="73" l="1"/>
  <c r="K129" i="69"/>
  <c r="U209" i="14"/>
  <c r="V209" i="14" s="1"/>
  <c r="S209" i="14" s="1"/>
  <c r="T210" i="14" s="1"/>
  <c r="G184" i="72"/>
  <c r="I127" i="69"/>
  <c r="F127" i="69" s="1"/>
  <c r="T14" i="72"/>
  <c r="M126" i="73" a="1"/>
  <c r="U210" i="14" a="1"/>
  <c r="H184" i="72" a="1"/>
  <c r="M126" i="73" l="1"/>
  <c r="L130" i="69"/>
  <c r="U210" i="14"/>
  <c r="V210" i="14" s="1"/>
  <c r="S210" i="14" s="1"/>
  <c r="T211" i="14" s="1"/>
  <c r="H184" i="72"/>
  <c r="I184" i="72" s="1"/>
  <c r="F184" i="72" s="1"/>
  <c r="S14" i="72"/>
  <c r="I157" i="27" s="1"/>
  <c r="G128" i="69"/>
  <c r="M130" i="69" a="1"/>
  <c r="H128" i="69" a="1"/>
  <c r="U231" i="72" a="1"/>
  <c r="U211" i="14" a="1"/>
  <c r="N126" i="73" l="1"/>
  <c r="K126" i="73" s="1"/>
  <c r="M130" i="69"/>
  <c r="N130" i="69" s="1"/>
  <c r="U211" i="14"/>
  <c r="V211" i="14" s="1"/>
  <c r="S211" i="14" s="1"/>
  <c r="T212" i="14" s="1"/>
  <c r="U231" i="72"/>
  <c r="V231" i="72" s="1"/>
  <c r="S231" i="72" s="1"/>
  <c r="G185" i="72"/>
  <c r="H128" i="69"/>
  <c r="U212" i="14" a="1"/>
  <c r="H185" i="72" a="1"/>
  <c r="L127" i="73" l="1"/>
  <c r="K130" i="69"/>
  <c r="U212" i="14"/>
  <c r="V212" i="14" s="1"/>
  <c r="S212" i="14" s="1"/>
  <c r="T213" i="14" s="1"/>
  <c r="H185" i="72"/>
  <c r="I185" i="72" s="1"/>
  <c r="F185" i="72" s="1"/>
  <c r="I128" i="69"/>
  <c r="F128" i="69" s="1"/>
  <c r="M127" i="73" a="1"/>
  <c r="U213" i="14" a="1"/>
  <c r="M127" i="73" l="1"/>
  <c r="L131" i="69"/>
  <c r="U213" i="14"/>
  <c r="V213" i="14" s="1"/>
  <c r="S213" i="14" s="1"/>
  <c r="T214" i="14" s="1"/>
  <c r="G186" i="72"/>
  <c r="G129" i="69"/>
  <c r="M131" i="69" a="1"/>
  <c r="H129" i="69" a="1"/>
  <c r="U214" i="14" a="1"/>
  <c r="H186" i="72" a="1"/>
  <c r="N127" i="73" l="1"/>
  <c r="K127" i="73" s="1"/>
  <c r="M131" i="69"/>
  <c r="N131" i="69" s="1"/>
  <c r="U214" i="14"/>
  <c r="V214" i="14" s="1"/>
  <c r="S214" i="14" s="1"/>
  <c r="T215" i="14" s="1"/>
  <c r="H186" i="72"/>
  <c r="I186" i="72" s="1"/>
  <c r="F186" i="72" s="1"/>
  <c r="H129" i="69"/>
  <c r="U215" i="14" a="1"/>
  <c r="L128" i="73" l="1"/>
  <c r="K131" i="69"/>
  <c r="U215" i="14"/>
  <c r="V215" i="14" s="1"/>
  <c r="S215" i="14" s="1"/>
  <c r="T216" i="14" s="1"/>
  <c r="G187" i="72"/>
  <c r="I129" i="69"/>
  <c r="F129" i="69" s="1"/>
  <c r="M128" i="73" a="1"/>
  <c r="H187" i="72" a="1"/>
  <c r="U216" i="14" a="1"/>
  <c r="M128" i="73" l="1"/>
  <c r="L132" i="69"/>
  <c r="U216" i="14"/>
  <c r="V216" i="14" s="1"/>
  <c r="S216" i="14" s="1"/>
  <c r="T217" i="14" s="1"/>
  <c r="H187" i="72"/>
  <c r="I187" i="72" s="1"/>
  <c r="F187" i="72" s="1"/>
  <c r="G130" i="69"/>
  <c r="M132" i="69" a="1"/>
  <c r="H130" i="69" a="1"/>
  <c r="U217" i="14" a="1"/>
  <c r="N128" i="73" l="1"/>
  <c r="K128" i="73" s="1"/>
  <c r="M132" i="69"/>
  <c r="N132" i="69" s="1"/>
  <c r="U217" i="14"/>
  <c r="V217" i="14" s="1"/>
  <c r="S217" i="14" s="1"/>
  <c r="T218" i="14" s="1"/>
  <c r="G188" i="72"/>
  <c r="H130" i="69"/>
  <c r="H188" i="72" a="1"/>
  <c r="U218" i="14" a="1"/>
  <c r="L129" i="73" l="1"/>
  <c r="K132" i="69"/>
  <c r="U218" i="14"/>
  <c r="V218" i="14" s="1"/>
  <c r="S218" i="14" s="1"/>
  <c r="T219" i="14" s="1"/>
  <c r="H188" i="72"/>
  <c r="I188" i="72" s="1"/>
  <c r="F188" i="72" s="1"/>
  <c r="I130" i="69"/>
  <c r="F130" i="69" s="1"/>
  <c r="M129" i="73" a="1"/>
  <c r="U219" i="14" a="1"/>
  <c r="M129" i="73" l="1"/>
  <c r="L133" i="69"/>
  <c r="U219" i="14"/>
  <c r="V219" i="14" s="1"/>
  <c r="S219" i="14" s="1"/>
  <c r="T220" i="14" s="1"/>
  <c r="G189" i="72"/>
  <c r="G131" i="69"/>
  <c r="M133" i="69" a="1"/>
  <c r="U220" i="14" a="1"/>
  <c r="H189" i="72" a="1"/>
  <c r="H131" i="69" a="1"/>
  <c r="N129" i="73" l="1"/>
  <c r="K129" i="73" s="1"/>
  <c r="M133" i="69"/>
  <c r="N133" i="69" s="1"/>
  <c r="U220" i="14"/>
  <c r="V220" i="14" s="1"/>
  <c r="S220" i="14" s="1"/>
  <c r="T221" i="14" s="1"/>
  <c r="H189" i="72"/>
  <c r="I189" i="72" s="1"/>
  <c r="F189" i="72" s="1"/>
  <c r="H131" i="69"/>
  <c r="U221" i="14" a="1"/>
  <c r="L130" i="73" l="1"/>
  <c r="K133" i="69"/>
  <c r="U221" i="14"/>
  <c r="V221" i="14" s="1"/>
  <c r="S221" i="14" s="1"/>
  <c r="T222" i="14" s="1"/>
  <c r="G190" i="72"/>
  <c r="I131" i="69"/>
  <c r="F131" i="69" s="1"/>
  <c r="H190" i="72" a="1"/>
  <c r="U222" i="14" a="1"/>
  <c r="M130" i="73" a="1"/>
  <c r="M130" i="73" l="1"/>
  <c r="L134" i="69"/>
  <c r="U222" i="14"/>
  <c r="V222" i="14" s="1"/>
  <c r="S222" i="14" s="1"/>
  <c r="T223" i="14" s="1"/>
  <c r="H190" i="72"/>
  <c r="I190" i="72" s="1"/>
  <c r="F190" i="72" s="1"/>
  <c r="G132" i="69"/>
  <c r="U223" i="14" a="1"/>
  <c r="M134" i="69" a="1"/>
  <c r="H132" i="69" a="1"/>
  <c r="N130" i="73" l="1"/>
  <c r="K130" i="73" s="1"/>
  <c r="M134" i="69"/>
  <c r="N134" i="69" s="1"/>
  <c r="U223" i="14"/>
  <c r="V223" i="14" s="1"/>
  <c r="S223" i="14" s="1"/>
  <c r="T224" i="14" s="1"/>
  <c r="G191" i="72"/>
  <c r="H132" i="69"/>
  <c r="H191" i="72" a="1"/>
  <c r="U224" i="14" a="1"/>
  <c r="L131" i="73" l="1"/>
  <c r="K134" i="69"/>
  <c r="U224" i="14"/>
  <c r="V224" i="14" s="1"/>
  <c r="S224" i="14" s="1"/>
  <c r="T225" i="14" s="1"/>
  <c r="H191" i="72"/>
  <c r="I191" i="72" s="1"/>
  <c r="F191" i="72" s="1"/>
  <c r="I132" i="69"/>
  <c r="F132" i="69" s="1"/>
  <c r="M131" i="73" a="1"/>
  <c r="U225" i="14" a="1"/>
  <c r="M131" i="73" l="1"/>
  <c r="L135" i="69"/>
  <c r="U225" i="14"/>
  <c r="V225" i="14" s="1"/>
  <c r="S225" i="14" s="1"/>
  <c r="T226" i="14" s="1"/>
  <c r="G192" i="72"/>
  <c r="G133" i="69"/>
  <c r="U226" i="14" a="1"/>
  <c r="M135" i="69" a="1"/>
  <c r="H133" i="69" a="1"/>
  <c r="H192" i="72" a="1"/>
  <c r="N131" i="73" l="1"/>
  <c r="K131" i="73" s="1"/>
  <c r="M135" i="69"/>
  <c r="N135" i="69" s="1"/>
  <c r="U226" i="14"/>
  <c r="V226" i="14" s="1"/>
  <c r="S226" i="14" s="1"/>
  <c r="T227" i="14" s="1"/>
  <c r="H192" i="72"/>
  <c r="I192" i="72" s="1"/>
  <c r="F192" i="72" s="1"/>
  <c r="H133" i="69"/>
  <c r="U227" i="14" a="1"/>
  <c r="L132" i="73" l="1"/>
  <c r="K135" i="69"/>
  <c r="U227" i="14"/>
  <c r="V227" i="14" s="1"/>
  <c r="S227" i="14" s="1"/>
  <c r="T228" i="14" s="1"/>
  <c r="G193" i="72"/>
  <c r="I133" i="69"/>
  <c r="F133" i="69" s="1"/>
  <c r="M132" i="73" a="1"/>
  <c r="H193" i="72" a="1"/>
  <c r="U228" i="14" a="1"/>
  <c r="M132" i="73" l="1"/>
  <c r="L136" i="69"/>
  <c r="U228" i="14"/>
  <c r="V228" i="14" s="1"/>
  <c r="S228" i="14" s="1"/>
  <c r="T229" i="14" s="1"/>
  <c r="H193" i="72"/>
  <c r="I193" i="72" s="1"/>
  <c r="F193" i="72" s="1"/>
  <c r="G134" i="69"/>
  <c r="M136" i="69" a="1"/>
  <c r="U229" i="14" a="1"/>
  <c r="H134" i="69" a="1"/>
  <c r="N132" i="73" l="1"/>
  <c r="K132" i="73" s="1"/>
  <c r="M136" i="69"/>
  <c r="N136" i="69" s="1"/>
  <c r="U229" i="14"/>
  <c r="V229" i="14" s="1"/>
  <c r="S229" i="14" s="1"/>
  <c r="T230" i="14" s="1"/>
  <c r="G194" i="72"/>
  <c r="H134" i="69"/>
  <c r="U230" i="14" a="1"/>
  <c r="H194" i="72" a="1"/>
  <c r="L133" i="73" l="1"/>
  <c r="K136" i="69"/>
  <c r="U230" i="14"/>
  <c r="V230" i="14" s="1"/>
  <c r="S230" i="14" s="1"/>
  <c r="T231" i="14" s="1"/>
  <c r="H194" i="72"/>
  <c r="I194" i="72" s="1"/>
  <c r="F194" i="72" s="1"/>
  <c r="T14" i="14"/>
  <c r="I134" i="69"/>
  <c r="F134" i="69" s="1"/>
  <c r="M133" i="73" a="1"/>
  <c r="M133" i="73" l="1"/>
  <c r="L137" i="69"/>
  <c r="G195" i="72"/>
  <c r="S14" i="14"/>
  <c r="I153" i="27" s="1"/>
  <c r="G135" i="69"/>
  <c r="U231" i="14" a="1"/>
  <c r="H135" i="69" a="1"/>
  <c r="H195" i="72" a="1"/>
  <c r="M137" i="69" a="1"/>
  <c r="N133" i="73" l="1"/>
  <c r="K133" i="73" s="1"/>
  <c r="M137" i="69"/>
  <c r="N137" i="69" s="1"/>
  <c r="U231" i="14"/>
  <c r="V231" i="14" s="1"/>
  <c r="S231" i="14" s="1"/>
  <c r="H195" i="72"/>
  <c r="I195" i="72" s="1"/>
  <c r="F195" i="72" s="1"/>
  <c r="H135" i="69"/>
  <c r="L134" i="73" l="1"/>
  <c r="K137" i="69"/>
  <c r="G196" i="72"/>
  <c r="I135" i="69"/>
  <c r="F135" i="69" s="1"/>
  <c r="M134" i="73" a="1"/>
  <c r="H196" i="72" a="1"/>
  <c r="M134" i="73" l="1"/>
  <c r="L138" i="69"/>
  <c r="H196" i="72"/>
  <c r="I196" i="72" s="1"/>
  <c r="F196" i="72" s="1"/>
  <c r="G136" i="69"/>
  <c r="M138" i="69" a="1"/>
  <c r="H136" i="69" a="1"/>
  <c r="N134" i="73" l="1"/>
  <c r="K134" i="73" s="1"/>
  <c r="M138" i="69"/>
  <c r="N138" i="69" s="1"/>
  <c r="G197" i="72"/>
  <c r="H136" i="69"/>
  <c r="H197" i="72" a="1"/>
  <c r="L135" i="73" l="1"/>
  <c r="K138" i="69"/>
  <c r="H197" i="72"/>
  <c r="I197" i="72" s="1"/>
  <c r="F197" i="72" s="1"/>
  <c r="I136" i="69"/>
  <c r="F136" i="69" s="1"/>
  <c r="M135" i="73" a="1"/>
  <c r="M135" i="73" l="1"/>
  <c r="L139" i="69"/>
  <c r="G198" i="72"/>
  <c r="G137" i="69"/>
  <c r="H198" i="72" a="1"/>
  <c r="M139" i="69" a="1"/>
  <c r="H137" i="69" a="1"/>
  <c r="N135" i="73" l="1"/>
  <c r="K135" i="73" s="1"/>
  <c r="M139" i="69"/>
  <c r="N139" i="69" s="1"/>
  <c r="H198" i="72"/>
  <c r="I198" i="72" s="1"/>
  <c r="F198" i="72" s="1"/>
  <c r="H137" i="69"/>
  <c r="L136" i="73" l="1"/>
  <c r="K139" i="69"/>
  <c r="G199" i="72"/>
  <c r="I137" i="69"/>
  <c r="F137" i="69" s="1"/>
  <c r="M136" i="73" a="1"/>
  <c r="H199" i="72" a="1"/>
  <c r="M136" i="73" l="1"/>
  <c r="L140" i="69"/>
  <c r="H199" i="72"/>
  <c r="I199" i="72" s="1"/>
  <c r="F199" i="72" s="1"/>
  <c r="G138" i="69"/>
  <c r="M140" i="69" a="1"/>
  <c r="H138" i="69" a="1"/>
  <c r="N136" i="73" l="1"/>
  <c r="K136" i="73" s="1"/>
  <c r="M140" i="69"/>
  <c r="N140" i="69" s="1"/>
  <c r="G200" i="72"/>
  <c r="H138" i="69"/>
  <c r="H200" i="72" a="1"/>
  <c r="L137" i="73" l="1"/>
  <c r="K140" i="69"/>
  <c r="H200" i="72"/>
  <c r="I200" i="72" s="1"/>
  <c r="F200" i="72" s="1"/>
  <c r="I138" i="69"/>
  <c r="F138" i="69" s="1"/>
  <c r="M137" i="73" a="1"/>
  <c r="M137" i="73" l="1"/>
  <c r="L141" i="69"/>
  <c r="G201" i="72"/>
  <c r="G139" i="69"/>
  <c r="M141" i="69" a="1"/>
  <c r="H201" i="72" a="1"/>
  <c r="H139" i="69" a="1"/>
  <c r="N137" i="73" l="1"/>
  <c r="K137" i="73" s="1"/>
  <c r="M141" i="69"/>
  <c r="N141" i="69" s="1"/>
  <c r="H201" i="72"/>
  <c r="I201" i="72" s="1"/>
  <c r="F201" i="72" s="1"/>
  <c r="H139" i="69"/>
  <c r="L138" i="73" l="1"/>
  <c r="K141" i="69"/>
  <c r="G202" i="72"/>
  <c r="I139" i="69"/>
  <c r="F139" i="69" s="1"/>
  <c r="M138" i="73" a="1"/>
  <c r="H202" i="72" a="1"/>
  <c r="M138" i="73" l="1"/>
  <c r="L142" i="69"/>
  <c r="H202" i="72"/>
  <c r="I202" i="72" s="1"/>
  <c r="F202" i="72" s="1"/>
  <c r="G140" i="69"/>
  <c r="M142" i="69" a="1"/>
  <c r="H140" i="69" a="1"/>
  <c r="N138" i="73" l="1"/>
  <c r="K138" i="73" s="1"/>
  <c r="M142" i="69"/>
  <c r="N142" i="69" s="1"/>
  <c r="G203" i="72"/>
  <c r="H140" i="69"/>
  <c r="H203" i="72" a="1"/>
  <c r="L139" i="73" l="1"/>
  <c r="K142" i="69"/>
  <c r="H203" i="72"/>
  <c r="I203" i="72" s="1"/>
  <c r="F203" i="72" s="1"/>
  <c r="I140" i="69"/>
  <c r="F140" i="69" s="1"/>
  <c r="M139" i="73" a="1"/>
  <c r="M139" i="73" l="1"/>
  <c r="L143" i="69"/>
  <c r="G204" i="72"/>
  <c r="G141" i="69"/>
  <c r="M143" i="69" a="1"/>
  <c r="H204" i="72" a="1"/>
  <c r="H141" i="69" a="1"/>
  <c r="N139" i="73" l="1"/>
  <c r="K139" i="73" s="1"/>
  <c r="M143" i="69"/>
  <c r="N143" i="69" s="1"/>
  <c r="H204" i="72"/>
  <c r="I204" i="72" s="1"/>
  <c r="F204" i="72" s="1"/>
  <c r="H141" i="69"/>
  <c r="L140" i="73" l="1"/>
  <c r="K143" i="69"/>
  <c r="G205" i="72"/>
  <c r="I141" i="69"/>
  <c r="F141" i="69" s="1"/>
  <c r="H205" i="72" a="1"/>
  <c r="M140" i="73" a="1"/>
  <c r="M140" i="73" l="1"/>
  <c r="L144" i="69"/>
  <c r="H205" i="72"/>
  <c r="I205" i="72" s="1"/>
  <c r="F205" i="72" s="1"/>
  <c r="G142" i="69"/>
  <c r="H142" i="69" a="1"/>
  <c r="M144" i="69" a="1"/>
  <c r="N140" i="73" l="1"/>
  <c r="K140" i="73" s="1"/>
  <c r="M144" i="69"/>
  <c r="N144" i="69" s="1"/>
  <c r="G206" i="72"/>
  <c r="H142" i="69"/>
  <c r="H206" i="72" a="1"/>
  <c r="L141" i="73" l="1"/>
  <c r="K144" i="69"/>
  <c r="H206" i="72"/>
  <c r="I206" i="72" s="1"/>
  <c r="F206" i="72" s="1"/>
  <c r="I142" i="69"/>
  <c r="F142" i="69" s="1"/>
  <c r="M141" i="73" a="1"/>
  <c r="M141" i="73" l="1"/>
  <c r="L145" i="69"/>
  <c r="G207" i="72"/>
  <c r="G143" i="69"/>
  <c r="M145" i="69" a="1"/>
  <c r="H207" i="72" a="1"/>
  <c r="H143" i="69" a="1"/>
  <c r="N141" i="73" l="1"/>
  <c r="K141" i="73" s="1"/>
  <c r="M145" i="69"/>
  <c r="N145" i="69" s="1"/>
  <c r="H207" i="72"/>
  <c r="I207" i="72" s="1"/>
  <c r="F207" i="72" s="1"/>
  <c r="H143" i="69"/>
  <c r="L142" i="73" l="1"/>
  <c r="K145" i="69"/>
  <c r="G208" i="72"/>
  <c r="I143" i="69"/>
  <c r="F143" i="69" s="1"/>
  <c r="M142" i="73" a="1"/>
  <c r="H208" i="72" a="1"/>
  <c r="M142" i="73" l="1"/>
  <c r="L146" i="69"/>
  <c r="H208" i="72"/>
  <c r="I208" i="72" s="1"/>
  <c r="F208" i="72" s="1"/>
  <c r="G144" i="69"/>
  <c r="M146" i="69" a="1"/>
  <c r="H144" i="69" a="1"/>
  <c r="N142" i="73" l="1"/>
  <c r="K142" i="73" s="1"/>
  <c r="M146" i="69"/>
  <c r="N146" i="69" s="1"/>
  <c r="G209" i="72"/>
  <c r="H144" i="69"/>
  <c r="H209" i="72" a="1"/>
  <c r="L143" i="73" l="1"/>
  <c r="K146" i="69"/>
  <c r="H209" i="72"/>
  <c r="I209" i="72" s="1"/>
  <c r="F209" i="72" s="1"/>
  <c r="I144" i="69"/>
  <c r="F144" i="69" s="1"/>
  <c r="M143" i="73" a="1"/>
  <c r="M143" i="73" l="1"/>
  <c r="L147" i="69"/>
  <c r="G210" i="72"/>
  <c r="G145" i="69"/>
  <c r="M147" i="69" a="1"/>
  <c r="H145" i="69" a="1"/>
  <c r="H210" i="72" a="1"/>
  <c r="N143" i="73" l="1"/>
  <c r="K143" i="73" s="1"/>
  <c r="M147" i="69"/>
  <c r="N147" i="69" s="1"/>
  <c r="H210" i="72"/>
  <c r="I210" i="72" s="1"/>
  <c r="F210" i="72" s="1"/>
  <c r="H145" i="69"/>
  <c r="L144" i="73" l="1"/>
  <c r="K147" i="69"/>
  <c r="G211" i="72"/>
  <c r="I145" i="69"/>
  <c r="F145" i="69" s="1"/>
  <c r="H211" i="72" a="1"/>
  <c r="M144" i="73" a="1"/>
  <c r="M144" i="73" l="1"/>
  <c r="L148" i="69"/>
  <c r="H211" i="72"/>
  <c r="I211" i="72" s="1"/>
  <c r="F211" i="72" s="1"/>
  <c r="G146" i="69"/>
  <c r="M148" i="69" a="1"/>
  <c r="H146" i="69" a="1"/>
  <c r="N144" i="73" l="1"/>
  <c r="K144" i="73" s="1"/>
  <c r="M148" i="69"/>
  <c r="N148" i="69" s="1"/>
  <c r="G212" i="72"/>
  <c r="H146" i="69"/>
  <c r="H212" i="72" a="1"/>
  <c r="L145" i="73" l="1"/>
  <c r="K148" i="69"/>
  <c r="H212" i="72"/>
  <c r="I212" i="72" s="1"/>
  <c r="F212" i="72" s="1"/>
  <c r="I146" i="69"/>
  <c r="F146" i="69" s="1"/>
  <c r="M145" i="73" a="1"/>
  <c r="M145" i="73" l="1"/>
  <c r="L149" i="69"/>
  <c r="G213" i="72"/>
  <c r="G147" i="69"/>
  <c r="M149" i="69" a="1"/>
  <c r="H213" i="72" a="1"/>
  <c r="H147" i="69" a="1"/>
  <c r="N145" i="73" l="1"/>
  <c r="K145" i="73" s="1"/>
  <c r="M149" i="69"/>
  <c r="N149" i="69" s="1"/>
  <c r="H213" i="72"/>
  <c r="I213" i="72" s="1"/>
  <c r="F213" i="72" s="1"/>
  <c r="H147" i="69"/>
  <c r="L146" i="73" l="1"/>
  <c r="K149" i="69"/>
  <c r="G214" i="72"/>
  <c r="I147" i="69"/>
  <c r="F147" i="69" s="1"/>
  <c r="M146" i="73" a="1"/>
  <c r="H214" i="72" a="1"/>
  <c r="M146" i="73" l="1"/>
  <c r="L150" i="69"/>
  <c r="H214" i="72"/>
  <c r="I214" i="72" s="1"/>
  <c r="F214" i="72" s="1"/>
  <c r="G148" i="69"/>
  <c r="M150" i="69" a="1"/>
  <c r="H148" i="69" a="1"/>
  <c r="N146" i="73" l="1"/>
  <c r="K146" i="73" s="1"/>
  <c r="M150" i="69"/>
  <c r="N150" i="69" s="1"/>
  <c r="G215" i="72"/>
  <c r="H148" i="69"/>
  <c r="H215" i="72" a="1"/>
  <c r="L147" i="73" l="1"/>
  <c r="K150" i="69"/>
  <c r="H215" i="72"/>
  <c r="I215" i="72" s="1"/>
  <c r="F215" i="72" s="1"/>
  <c r="I148" i="69"/>
  <c r="F148" i="69" s="1"/>
  <c r="M147" i="73" a="1"/>
  <c r="M147" i="73" l="1"/>
  <c r="L151" i="69"/>
  <c r="G216" i="72"/>
  <c r="G149" i="69"/>
  <c r="H216" i="72" a="1"/>
  <c r="M151" i="69" a="1"/>
  <c r="H149" i="69" a="1"/>
  <c r="N147" i="73" l="1"/>
  <c r="K147" i="73" s="1"/>
  <c r="M151" i="69"/>
  <c r="N151" i="69" s="1"/>
  <c r="H216" i="72"/>
  <c r="I216" i="72" s="1"/>
  <c r="F216" i="72" s="1"/>
  <c r="H149" i="69"/>
  <c r="L148" i="73" l="1"/>
  <c r="K151" i="69"/>
  <c r="G217" i="72"/>
  <c r="I149" i="69"/>
  <c r="F149" i="69" s="1"/>
  <c r="M148" i="73" a="1"/>
  <c r="H217" i="72" a="1"/>
  <c r="M148" i="73" l="1"/>
  <c r="L152" i="69"/>
  <c r="H217" i="72"/>
  <c r="I217" i="72" s="1"/>
  <c r="F217" i="72" s="1"/>
  <c r="G150" i="69"/>
  <c r="H150" i="69" a="1"/>
  <c r="M152" i="69" a="1"/>
  <c r="N148" i="73" l="1"/>
  <c r="K148" i="73" s="1"/>
  <c r="M152" i="69"/>
  <c r="N152" i="69" s="1"/>
  <c r="G218" i="72"/>
  <c r="H150" i="69"/>
  <c r="H218" i="72" a="1"/>
  <c r="L149" i="73" l="1"/>
  <c r="K152" i="69"/>
  <c r="H218" i="72"/>
  <c r="I218" i="72" s="1"/>
  <c r="F218" i="72" s="1"/>
  <c r="I150" i="69"/>
  <c r="F150" i="69" s="1"/>
  <c r="M149" i="73" a="1"/>
  <c r="M149" i="73" l="1"/>
  <c r="L153" i="69"/>
  <c r="G219" i="72"/>
  <c r="G151" i="69"/>
  <c r="M153" i="69" a="1"/>
  <c r="H219" i="72" a="1"/>
  <c r="H151" i="69" a="1"/>
  <c r="N149" i="73" l="1"/>
  <c r="K149" i="73" s="1"/>
  <c r="M153" i="69"/>
  <c r="N153" i="69" s="1"/>
  <c r="H219" i="72"/>
  <c r="I219" i="72" s="1"/>
  <c r="F219" i="72" s="1"/>
  <c r="H151" i="69"/>
  <c r="L150" i="73" l="1"/>
  <c r="K153" i="69"/>
  <c r="G220" i="72"/>
  <c r="I151" i="69"/>
  <c r="F151" i="69" s="1"/>
  <c r="H220" i="72" a="1"/>
  <c r="M150" i="73" a="1"/>
  <c r="M150" i="73" l="1"/>
  <c r="L154" i="69"/>
  <c r="H220" i="72"/>
  <c r="I220" i="72" s="1"/>
  <c r="F220" i="72" s="1"/>
  <c r="G152" i="69"/>
  <c r="H152" i="69" a="1"/>
  <c r="M154" i="69" a="1"/>
  <c r="N150" i="73" l="1"/>
  <c r="K150" i="73" s="1"/>
  <c r="M154" i="69"/>
  <c r="N154" i="69" s="1"/>
  <c r="G221" i="72"/>
  <c r="H152" i="69"/>
  <c r="H221" i="72" a="1"/>
  <c r="L151" i="73" l="1"/>
  <c r="K154" i="69"/>
  <c r="H221" i="72"/>
  <c r="I221" i="72" s="1"/>
  <c r="F221" i="72" s="1"/>
  <c r="I152" i="69"/>
  <c r="F152" i="69" s="1"/>
  <c r="M151" i="73" a="1"/>
  <c r="M151" i="73" l="1"/>
  <c r="L155" i="69"/>
  <c r="G222" i="72"/>
  <c r="G153" i="69"/>
  <c r="M155" i="69" a="1"/>
  <c r="H222" i="72" a="1"/>
  <c r="H153" i="69" a="1"/>
  <c r="N151" i="73" l="1"/>
  <c r="K151" i="73" s="1"/>
  <c r="M155" i="69"/>
  <c r="N155" i="69" s="1"/>
  <c r="H222" i="72"/>
  <c r="I222" i="72" s="1"/>
  <c r="F222" i="72" s="1"/>
  <c r="H153" i="69"/>
  <c r="L152" i="73" l="1"/>
  <c r="K155" i="69"/>
  <c r="G223" i="72"/>
  <c r="I153" i="69"/>
  <c r="F153" i="69" s="1"/>
  <c r="M152" i="73" a="1"/>
  <c r="H223" i="72" a="1"/>
  <c r="M152" i="73" l="1"/>
  <c r="L156" i="69"/>
  <c r="H223" i="72"/>
  <c r="I223" i="72" s="1"/>
  <c r="F223" i="72" s="1"/>
  <c r="G154" i="69"/>
  <c r="M156" i="69" a="1"/>
  <c r="H154" i="69" a="1"/>
  <c r="N152" i="73" l="1"/>
  <c r="K152" i="73" s="1"/>
  <c r="M156" i="69"/>
  <c r="N156" i="69" s="1"/>
  <c r="G224" i="72"/>
  <c r="H154" i="69"/>
  <c r="H224" i="72" a="1"/>
  <c r="L153" i="73" l="1"/>
  <c r="K156" i="69"/>
  <c r="H224" i="72"/>
  <c r="I224" i="72" s="1"/>
  <c r="F224" i="72" s="1"/>
  <c r="I154" i="69"/>
  <c r="F154" i="69" s="1"/>
  <c r="M153" i="73" a="1"/>
  <c r="M153" i="73" l="1"/>
  <c r="L157" i="69"/>
  <c r="G225" i="72"/>
  <c r="G155" i="69"/>
  <c r="M157" i="69" a="1"/>
  <c r="H155" i="69" a="1"/>
  <c r="H225" i="72" a="1"/>
  <c r="N153" i="73" l="1"/>
  <c r="K153" i="73" s="1"/>
  <c r="M157" i="69"/>
  <c r="N157" i="69" s="1"/>
  <c r="H225" i="72"/>
  <c r="I225" i="72" s="1"/>
  <c r="F225" i="72" s="1"/>
  <c r="H155" i="69"/>
  <c r="L154" i="73" l="1"/>
  <c r="K157" i="69"/>
  <c r="G226" i="72"/>
  <c r="I155" i="69"/>
  <c r="F155" i="69" s="1"/>
  <c r="M154" i="73" a="1"/>
  <c r="H226" i="72" a="1"/>
  <c r="M154" i="73" l="1"/>
  <c r="L158" i="69"/>
  <c r="H226" i="72"/>
  <c r="I226" i="72" s="1"/>
  <c r="F226" i="72" s="1"/>
  <c r="G156" i="69"/>
  <c r="M158" i="69" a="1"/>
  <c r="H156" i="69" a="1"/>
  <c r="N154" i="73" l="1"/>
  <c r="K154" i="73" s="1"/>
  <c r="M158" i="69"/>
  <c r="N158" i="69" s="1"/>
  <c r="G227" i="72"/>
  <c r="H156" i="69"/>
  <c r="H227" i="72" a="1"/>
  <c r="L155" i="73" l="1"/>
  <c r="K158" i="69"/>
  <c r="H227" i="72"/>
  <c r="I227" i="72" s="1"/>
  <c r="F227" i="72" s="1"/>
  <c r="I156" i="69"/>
  <c r="F156" i="69" s="1"/>
  <c r="M155" i="73" a="1"/>
  <c r="M155" i="73" l="1"/>
  <c r="L159" i="69"/>
  <c r="G228" i="72"/>
  <c r="G157" i="69"/>
  <c r="M159" i="69" a="1"/>
  <c r="H228" i="72" a="1"/>
  <c r="H157" i="69" a="1"/>
  <c r="N155" i="73" l="1"/>
  <c r="K155" i="73" s="1"/>
  <c r="M159" i="69"/>
  <c r="N159" i="69" s="1"/>
  <c r="H228" i="72"/>
  <c r="I228" i="72" s="1"/>
  <c r="F228" i="72" s="1"/>
  <c r="H157" i="69"/>
  <c r="L156" i="73" l="1"/>
  <c r="K159" i="69"/>
  <c r="G229" i="72"/>
  <c r="I157" i="69"/>
  <c r="F157" i="69" s="1"/>
  <c r="M156" i="73" a="1"/>
  <c r="H229" i="72" a="1"/>
  <c r="M156" i="73" l="1"/>
  <c r="L160" i="69"/>
  <c r="H229" i="72"/>
  <c r="I229" i="72" s="1"/>
  <c r="F229" i="72" s="1"/>
  <c r="G158" i="69"/>
  <c r="M160" i="69" a="1"/>
  <c r="H158" i="69" a="1"/>
  <c r="N156" i="73" l="1"/>
  <c r="K156" i="73" s="1"/>
  <c r="M160" i="69"/>
  <c r="N160" i="69" s="1"/>
  <c r="G230" i="72"/>
  <c r="H158" i="69"/>
  <c r="H230" i="72" a="1"/>
  <c r="L157" i="73" l="1"/>
  <c r="K160" i="69"/>
  <c r="H230" i="72"/>
  <c r="I230" i="72" s="1"/>
  <c r="F230" i="72" s="1"/>
  <c r="I158" i="69"/>
  <c r="F158" i="69" s="1"/>
  <c r="M157" i="73" a="1"/>
  <c r="M157" i="73" l="1"/>
  <c r="L161" i="69"/>
  <c r="G231" i="72"/>
  <c r="G14" i="72" s="1"/>
  <c r="G159" i="69"/>
  <c r="M161" i="69" a="1"/>
  <c r="H159" i="69" a="1"/>
  <c r="N157" i="73" l="1"/>
  <c r="K157" i="73" s="1"/>
  <c r="M161" i="69"/>
  <c r="N161" i="69" s="1"/>
  <c r="D39" i="27"/>
  <c r="E39" i="27" s="1"/>
  <c r="H159" i="69"/>
  <c r="H231" i="72" a="1"/>
  <c r="L158" i="73" l="1"/>
  <c r="K161" i="69"/>
  <c r="H231" i="72"/>
  <c r="I231" i="72" s="1"/>
  <c r="F231" i="72" s="1"/>
  <c r="I159" i="69"/>
  <c r="F159" i="69" s="1"/>
  <c r="M158" i="73" a="1"/>
  <c r="M158" i="73" l="1"/>
  <c r="L162" i="69"/>
  <c r="G160" i="69"/>
  <c r="H160" i="69" a="1"/>
  <c r="M162" i="69" a="1"/>
  <c r="N158" i="73" l="1"/>
  <c r="K158" i="73" s="1"/>
  <c r="M162" i="69"/>
  <c r="N162" i="69" s="1"/>
  <c r="H160" i="69"/>
  <c r="L159" i="73" l="1"/>
  <c r="K162" i="69"/>
  <c r="I160" i="69"/>
  <c r="F160" i="69" s="1"/>
  <c r="M159" i="73" a="1"/>
  <c r="M159" i="73" l="1"/>
  <c r="L163" i="69"/>
  <c r="G161" i="69"/>
  <c r="M163" i="69" a="1"/>
  <c r="H161" i="69" a="1"/>
  <c r="N159" i="73" l="1"/>
  <c r="K159" i="73" s="1"/>
  <c r="M163" i="69"/>
  <c r="N163" i="69" s="1"/>
  <c r="H161" i="69"/>
  <c r="L160" i="73" l="1"/>
  <c r="K163" i="69"/>
  <c r="I161" i="69"/>
  <c r="F161" i="69" s="1"/>
  <c r="M160" i="73" a="1"/>
  <c r="M160" i="73" l="1"/>
  <c r="L164" i="69"/>
  <c r="G162" i="69"/>
  <c r="M164" i="69" a="1"/>
  <c r="H162" i="69" a="1"/>
  <c r="N160" i="73" l="1"/>
  <c r="K160" i="73" s="1"/>
  <c r="M164" i="69"/>
  <c r="N164" i="69" s="1"/>
  <c r="H162" i="69"/>
  <c r="L161" i="73" l="1"/>
  <c r="K164" i="69"/>
  <c r="I162" i="69"/>
  <c r="F162" i="69" s="1"/>
  <c r="M161" i="73" a="1"/>
  <c r="M161" i="73" l="1"/>
  <c r="L165" i="69"/>
  <c r="G163" i="69"/>
  <c r="M165" i="69" a="1"/>
  <c r="H163" i="69" a="1"/>
  <c r="N161" i="73" l="1"/>
  <c r="K161" i="73" s="1"/>
  <c r="M165" i="69"/>
  <c r="N165" i="69" s="1"/>
  <c r="H163" i="69"/>
  <c r="L162" i="73" l="1"/>
  <c r="K165" i="69"/>
  <c r="I163" i="69"/>
  <c r="F163" i="69" s="1"/>
  <c r="M162" i="73" a="1"/>
  <c r="M162" i="73" l="1"/>
  <c r="L166" i="69"/>
  <c r="G164" i="69"/>
  <c r="M166" i="69" a="1"/>
  <c r="H164" i="69" a="1"/>
  <c r="N162" i="73" l="1"/>
  <c r="K162" i="73" s="1"/>
  <c r="M166" i="69"/>
  <c r="N166" i="69" s="1"/>
  <c r="H164" i="69"/>
  <c r="L163" i="73" l="1"/>
  <c r="K166" i="69"/>
  <c r="I164" i="69"/>
  <c r="F164" i="69" s="1"/>
  <c r="M163" i="73" a="1"/>
  <c r="M163" i="73" l="1"/>
  <c r="L167" i="69"/>
  <c r="G165" i="69"/>
  <c r="M167" i="69" a="1"/>
  <c r="H165" i="69" a="1"/>
  <c r="N163" i="73" l="1"/>
  <c r="K163" i="73" s="1"/>
  <c r="M167" i="69"/>
  <c r="N167" i="69" s="1"/>
  <c r="H165" i="69"/>
  <c r="L164" i="73" l="1"/>
  <c r="K167" i="69"/>
  <c r="I165" i="69"/>
  <c r="F165" i="69" s="1"/>
  <c r="M164" i="73" a="1"/>
  <c r="M164" i="73" l="1"/>
  <c r="L168" i="69"/>
  <c r="G166" i="69"/>
  <c r="M168" i="69" a="1"/>
  <c r="H166" i="69" a="1"/>
  <c r="N164" i="73" l="1"/>
  <c r="K164" i="73" s="1"/>
  <c r="M168" i="69"/>
  <c r="N168" i="69" s="1"/>
  <c r="H166" i="69"/>
  <c r="L165" i="73" l="1"/>
  <c r="K168" i="69"/>
  <c r="I166" i="69"/>
  <c r="F166" i="69" s="1"/>
  <c r="M165" i="73" a="1"/>
  <c r="M165" i="73" l="1"/>
  <c r="L169" i="69"/>
  <c r="G167" i="69"/>
  <c r="M169" i="69" a="1"/>
  <c r="H167" i="69" a="1"/>
  <c r="N165" i="73" l="1"/>
  <c r="K165" i="73" s="1"/>
  <c r="M169" i="69"/>
  <c r="N169" i="69" s="1"/>
  <c r="H167" i="69"/>
  <c r="L166" i="73" l="1"/>
  <c r="K169" i="69"/>
  <c r="I167" i="69"/>
  <c r="F167" i="69" s="1"/>
  <c r="M166" i="73" a="1"/>
  <c r="M166" i="73" l="1"/>
  <c r="L170" i="69"/>
  <c r="G168" i="69"/>
  <c r="M170" i="69" a="1"/>
  <c r="H168" i="69" a="1"/>
  <c r="N166" i="73" l="1"/>
  <c r="K166" i="73" s="1"/>
  <c r="M170" i="69"/>
  <c r="N170" i="69" s="1"/>
  <c r="H168" i="69"/>
  <c r="L167" i="73" l="1"/>
  <c r="K170" i="69"/>
  <c r="I168" i="69"/>
  <c r="F168" i="69" s="1"/>
  <c r="M167" i="73" a="1"/>
  <c r="M167" i="73" l="1"/>
  <c r="L171" i="69"/>
  <c r="G169" i="69"/>
  <c r="M171" i="69" a="1"/>
  <c r="H169" i="69" a="1"/>
  <c r="N167" i="73" l="1"/>
  <c r="K167" i="73" s="1"/>
  <c r="M171" i="69"/>
  <c r="N171" i="69" s="1"/>
  <c r="H169" i="69"/>
  <c r="L168" i="73" l="1"/>
  <c r="K171" i="69"/>
  <c r="I169" i="69"/>
  <c r="F169" i="69" s="1"/>
  <c r="M168" i="73" a="1"/>
  <c r="M168" i="73" l="1"/>
  <c r="L172" i="69"/>
  <c r="G170" i="69"/>
  <c r="M172" i="69" a="1"/>
  <c r="H170" i="69" a="1"/>
  <c r="N168" i="73" l="1"/>
  <c r="K168" i="73" s="1"/>
  <c r="M172" i="69"/>
  <c r="N172" i="69" s="1"/>
  <c r="H170" i="69"/>
  <c r="L169" i="73" l="1"/>
  <c r="K172" i="69"/>
  <c r="I170" i="69"/>
  <c r="F170" i="69" s="1"/>
  <c r="M169" i="73" a="1"/>
  <c r="M169" i="73" l="1"/>
  <c r="L173" i="69"/>
  <c r="G171" i="69"/>
  <c r="M173" i="69" a="1"/>
  <c r="H171" i="69" a="1"/>
  <c r="N169" i="73" l="1"/>
  <c r="K169" i="73" s="1"/>
  <c r="K15" i="73" s="1"/>
  <c r="J157" i="27" s="1"/>
  <c r="M173" i="69"/>
  <c r="N173" i="69" s="1"/>
  <c r="H171" i="69"/>
  <c r="K173" i="69" l="1"/>
  <c r="I171" i="69"/>
  <c r="F171" i="69" s="1"/>
  <c r="L174" i="69" l="1"/>
  <c r="G172" i="69"/>
  <c r="M174" i="69" a="1"/>
  <c r="H172" i="69" a="1"/>
  <c r="M174" i="69" l="1"/>
  <c r="N174" i="69" s="1"/>
  <c r="H172" i="69"/>
  <c r="J16" i="11"/>
  <c r="K174" i="69" l="1"/>
  <c r="I172" i="69"/>
  <c r="F172" i="69" s="1"/>
  <c r="D16" i="11"/>
  <c r="B16" i="11" s="1"/>
  <c r="AL41" i="11" s="1"/>
  <c r="AO41" i="11" s="1"/>
  <c r="H153" i="27"/>
  <c r="D244" i="27" s="1" a="1"/>
  <c r="D244" i="27" s="1"/>
  <c r="D3" i="29"/>
  <c r="J92" i="14" a="1"/>
  <c r="J91" i="14" a="1"/>
  <c r="J89" i="14" a="1"/>
  <c r="J90" i="14" a="1"/>
  <c r="J76" i="14" a="1"/>
  <c r="J79" i="14" a="1"/>
  <c r="J78" i="14" a="1"/>
  <c r="J77" i="14" a="1"/>
  <c r="J93" i="14" a="1"/>
  <c r="C17" i="14" a="1"/>
  <c r="F4" i="33" a="1"/>
  <c r="D4" i="29" l="1"/>
  <c r="F153" i="27" s="1"/>
  <c r="C229" i="27" s="1"/>
  <c r="K153" i="27"/>
  <c r="J76" i="14"/>
  <c r="J77" i="14"/>
  <c r="J78" i="14"/>
  <c r="J79" i="14"/>
  <c r="J89" i="14"/>
  <c r="J90" i="14"/>
  <c r="J91" i="14"/>
  <c r="J92" i="14"/>
  <c r="J93" i="14"/>
  <c r="L175" i="69"/>
  <c r="G173" i="69"/>
  <c r="C17" i="14"/>
  <c r="B20" i="11"/>
  <c r="AL163" i="11" s="1"/>
  <c r="B22" i="11"/>
  <c r="AL194" i="11" s="1"/>
  <c r="B23" i="11"/>
  <c r="D10" i="11"/>
  <c r="F6" i="33"/>
  <c r="F4" i="33"/>
  <c r="J121" i="14" a="1"/>
  <c r="J123" i="14" a="1"/>
  <c r="J127" i="14" a="1"/>
  <c r="J21" i="14" a="1"/>
  <c r="J196" i="14" a="1"/>
  <c r="J214" i="14" a="1"/>
  <c r="J189" i="14" a="1"/>
  <c r="J31" i="14" a="1"/>
  <c r="J144" i="14" a="1"/>
  <c r="J161" i="14" a="1"/>
  <c r="J45" i="14" a="1"/>
  <c r="J23" i="14" a="1"/>
  <c r="J153" i="14" a="1"/>
  <c r="J163" i="14" a="1"/>
  <c r="J167" i="14" a="1"/>
  <c r="J120" i="14" a="1"/>
  <c r="J20" i="14" a="1"/>
  <c r="J18" i="14" a="1"/>
  <c r="J34" i="14" a="1"/>
  <c r="J198" i="14" a="1"/>
  <c r="J115" i="14" a="1"/>
  <c r="J32" i="14" a="1"/>
  <c r="J184" i="14" a="1"/>
  <c r="J195" i="14" a="1"/>
  <c r="J53" i="14" a="1"/>
  <c r="J145" i="14" a="1"/>
  <c r="J174" i="14" a="1"/>
  <c r="J124" i="14" a="1"/>
  <c r="J139" i="14" a="1"/>
  <c r="J84" i="14" a="1"/>
  <c r="J222" i="14" a="1"/>
  <c r="J215" i="14" a="1"/>
  <c r="J43" i="14" a="1"/>
  <c r="J27" i="14" a="1"/>
  <c r="J117" i="14" a="1"/>
  <c r="J159" i="14" a="1"/>
  <c r="J138" i="14" a="1"/>
  <c r="J52" i="14" a="1"/>
  <c r="J46" i="14" a="1"/>
  <c r="J168" i="14" a="1"/>
  <c r="J157" i="14" a="1"/>
  <c r="J226" i="14" a="1"/>
  <c r="J38" i="14" a="1"/>
  <c r="J49" i="14" a="1"/>
  <c r="J185" i="14" a="1"/>
  <c r="J155" i="14" a="1"/>
  <c r="J217" i="14" a="1"/>
  <c r="J193" i="14" a="1"/>
  <c r="J50" i="14" a="1"/>
  <c r="J137" i="14" a="1"/>
  <c r="J156" i="14" a="1"/>
  <c r="J165" i="14" a="1"/>
  <c r="J211" i="14" a="1"/>
  <c r="J204" i="14" a="1"/>
  <c r="J47" i="14" a="1"/>
  <c r="J209" i="14" a="1"/>
  <c r="J133" i="14" a="1"/>
  <c r="J160" i="14" a="1"/>
  <c r="J148" i="14" a="1"/>
  <c r="J205" i="14" a="1"/>
  <c r="J225" i="14" a="1"/>
  <c r="J216" i="14" a="1"/>
  <c r="J140" i="14" a="1"/>
  <c r="J212" i="14" a="1"/>
  <c r="J177" i="14" a="1"/>
  <c r="J126" i="14" a="1"/>
  <c r="J134" i="14" a="1"/>
  <c r="J29" i="14" a="1"/>
  <c r="J172" i="14" a="1"/>
  <c r="J230" i="14" a="1"/>
  <c r="J26" i="14" a="1"/>
  <c r="J70" i="14" a="1"/>
  <c r="J171" i="14" a="1"/>
  <c r="J206" i="14" a="1"/>
  <c r="J73" i="14" a="1"/>
  <c r="J36" i="14" a="1"/>
  <c r="J129" i="14" a="1"/>
  <c r="J41" i="14" a="1"/>
  <c r="J200" i="14" a="1"/>
  <c r="J164" i="14" a="1"/>
  <c r="J75" i="14" a="1"/>
  <c r="J71" i="14" a="1"/>
  <c r="J221" i="14" a="1"/>
  <c r="J229" i="14" a="1"/>
  <c r="J131" i="14" a="1"/>
  <c r="J22" i="14" a="1"/>
  <c r="J114" i="14" a="1"/>
  <c r="J213" i="14" a="1"/>
  <c r="J207" i="14" a="1"/>
  <c r="J119" i="14" a="1"/>
  <c r="J149" i="14" a="1"/>
  <c r="J201" i="14" a="1"/>
  <c r="J82" i="14" a="1"/>
  <c r="J35" i="14" a="1"/>
  <c r="J170" i="14" a="1"/>
  <c r="J19" i="14" a="1"/>
  <c r="J218" i="14" a="1"/>
  <c r="J192" i="14" a="1"/>
  <c r="J202" i="14" a="1"/>
  <c r="J220" i="14" a="1"/>
  <c r="J83" i="14" a="1"/>
  <c r="J88" i="14" a="1"/>
  <c r="J223" i="14" a="1"/>
  <c r="J183" i="14" a="1"/>
  <c r="J142" i="14" a="1"/>
  <c r="J173" i="14" a="1"/>
  <c r="J186" i="14" a="1"/>
  <c r="J125" i="14" a="1"/>
  <c r="J56" i="14" a="1"/>
  <c r="J190" i="14" a="1"/>
  <c r="J182" i="14" a="1"/>
  <c r="J146" i="14" a="1"/>
  <c r="J72" i="14" a="1"/>
  <c r="J24" i="14" a="1"/>
  <c r="J228" i="14" a="1"/>
  <c r="J187" i="14" a="1"/>
  <c r="J135" i="14" a="1"/>
  <c r="J141" i="14" a="1"/>
  <c r="J180" i="14" a="1"/>
  <c r="J113" i="14" a="1"/>
  <c r="J116" i="14" a="1"/>
  <c r="J227" i="14" a="1"/>
  <c r="J57" i="14" a="1"/>
  <c r="J224" i="14" a="1"/>
  <c r="J37" i="14" a="1"/>
  <c r="J154" i="14" a="1"/>
  <c r="J81" i="14" a="1"/>
  <c r="J28" i="14" a="1"/>
  <c r="J197" i="14" a="1"/>
  <c r="J55" i="14" a="1"/>
  <c r="J33" i="14" a="1"/>
  <c r="J143" i="14" a="1"/>
  <c r="J25" i="14" a="1"/>
  <c r="J158" i="14" a="1"/>
  <c r="J151" i="14" a="1"/>
  <c r="J175" i="14" a="1"/>
  <c r="J51" i="14" a="1"/>
  <c r="J147" i="14" a="1"/>
  <c r="J179" i="14" a="1"/>
  <c r="J181" i="14" a="1"/>
  <c r="J48" i="14" a="1"/>
  <c r="J132" i="14" a="1"/>
  <c r="J176" i="14" a="1"/>
  <c r="J150" i="14" a="1"/>
  <c r="J136" i="14" a="1"/>
  <c r="J162" i="14" a="1"/>
  <c r="J188" i="14" a="1"/>
  <c r="J128" i="14" a="1"/>
  <c r="J40" i="14" a="1"/>
  <c r="J210" i="14" a="1"/>
  <c r="J118" i="14" a="1"/>
  <c r="J39" i="14" a="1"/>
  <c r="J199" i="14" a="1"/>
  <c r="J208" i="14" a="1"/>
  <c r="J86" i="14" a="1"/>
  <c r="J169" i="14" a="1"/>
  <c r="J44" i="14" a="1"/>
  <c r="J191" i="14" a="1"/>
  <c r="J74" i="14" a="1"/>
  <c r="J178" i="14" a="1"/>
  <c r="J54" i="14" a="1"/>
  <c r="J30" i="14" a="1"/>
  <c r="J194" i="14" a="1"/>
  <c r="J166" i="14" a="1"/>
  <c r="J130" i="14" a="1"/>
  <c r="J203" i="14" a="1"/>
  <c r="J152" i="14" a="1"/>
  <c r="J80" i="14" a="1"/>
  <c r="J219" i="14" a="1"/>
  <c r="J85" i="14" a="1"/>
  <c r="J42" i="14" a="1"/>
  <c r="J122" i="14" a="1"/>
  <c r="J87" i="14" a="1"/>
  <c r="J231" i="14" a="1"/>
  <c r="J109" i="14" a="1"/>
  <c r="J108" i="14" a="1"/>
  <c r="J111" i="14" a="1"/>
  <c r="J112" i="14" a="1"/>
  <c r="J110" i="14" a="1"/>
  <c r="H173" i="69" a="1"/>
  <c r="J69" i="14" a="1"/>
  <c r="K211" i="14" a="1"/>
  <c r="J66" i="14" a="1"/>
  <c r="K55" i="14" a="1"/>
  <c r="J68" i="14" a="1"/>
  <c r="C139" i="14" a="1"/>
  <c r="J61" i="14" a="1"/>
  <c r="M175" i="69" a="1"/>
  <c r="J62" i="14" a="1"/>
  <c r="J65" i="14" a="1"/>
  <c r="J67" i="14" a="1"/>
  <c r="D17" i="14" a="1"/>
  <c r="K218" i="14" a="1"/>
  <c r="J60" i="14" a="1"/>
  <c r="J59" i="14" a="1"/>
  <c r="J64" i="14" a="1"/>
  <c r="J58" i="14" a="1"/>
  <c r="C170" i="14" a="1"/>
  <c r="J63" i="14" a="1"/>
  <c r="K211" i="14" l="1"/>
  <c r="K218" i="14"/>
  <c r="N188" i="33"/>
  <c r="N200" i="33"/>
  <c r="N212" i="33"/>
  <c r="N224" i="33"/>
  <c r="N190" i="33"/>
  <c r="N214" i="33"/>
  <c r="N203" i="33"/>
  <c r="N227" i="33"/>
  <c r="N192" i="33"/>
  <c r="N216" i="33"/>
  <c r="N193" i="33"/>
  <c r="N217" i="33"/>
  <c r="N218" i="33"/>
  <c r="N210" i="33"/>
  <c r="N187" i="33"/>
  <c r="N189" i="33"/>
  <c r="N201" i="33"/>
  <c r="N213" i="33"/>
  <c r="N225" i="33"/>
  <c r="N202" i="33"/>
  <c r="N226" i="33"/>
  <c r="N191" i="33"/>
  <c r="N215" i="33"/>
  <c r="N204" i="33"/>
  <c r="N228" i="33"/>
  <c r="N205" i="33"/>
  <c r="N229" i="33"/>
  <c r="N194" i="33"/>
  <c r="N206" i="33"/>
  <c r="N230" i="33"/>
  <c r="N209" i="33"/>
  <c r="N211" i="33"/>
  <c r="N195" i="33"/>
  <c r="N207" i="33"/>
  <c r="N219" i="33"/>
  <c r="N231" i="33"/>
  <c r="N196" i="33"/>
  <c r="N208" i="33"/>
  <c r="N220" i="33"/>
  <c r="N197" i="33"/>
  <c r="N221" i="33"/>
  <c r="N198" i="33"/>
  <c r="N222" i="33"/>
  <c r="N199" i="33"/>
  <c r="N223" i="33"/>
  <c r="M175" i="69"/>
  <c r="N175" i="69" s="1"/>
  <c r="AL406" i="11"/>
  <c r="AO406" i="11" s="1"/>
  <c r="AL405" i="11"/>
  <c r="AO405" i="11" s="1"/>
  <c r="K55" i="14"/>
  <c r="J213" i="14"/>
  <c r="J139" i="14"/>
  <c r="J215" i="14"/>
  <c r="J164" i="14"/>
  <c r="J208" i="14"/>
  <c r="J151" i="14"/>
  <c r="J210" i="14"/>
  <c r="J146" i="14"/>
  <c r="J196" i="14"/>
  <c r="J128" i="14"/>
  <c r="J207" i="14"/>
  <c r="J145" i="14"/>
  <c r="J216" i="14"/>
  <c r="J149" i="14"/>
  <c r="J70" i="14"/>
  <c r="J161" i="14"/>
  <c r="J86" i="14"/>
  <c r="J56" i="14"/>
  <c r="J24" i="14"/>
  <c r="J53" i="14"/>
  <c r="J21" i="14"/>
  <c r="J47" i="14"/>
  <c r="J65" i="14"/>
  <c r="J33" i="14"/>
  <c r="J204" i="14"/>
  <c r="J135" i="14"/>
  <c r="J206" i="14"/>
  <c r="J147" i="14"/>
  <c r="J201" i="14"/>
  <c r="J142" i="14"/>
  <c r="J203" i="14"/>
  <c r="J129" i="14"/>
  <c r="J189" i="14"/>
  <c r="J124" i="14"/>
  <c r="J198" i="14"/>
  <c r="J141" i="14"/>
  <c r="J209" i="14"/>
  <c r="J144" i="14"/>
  <c r="J227" i="14"/>
  <c r="J157" i="14"/>
  <c r="J83" i="14"/>
  <c r="J51" i="14"/>
  <c r="J85" i="14"/>
  <c r="J50" i="14"/>
  <c r="J84" i="14"/>
  <c r="J44" i="14"/>
  <c r="J62" i="14"/>
  <c r="J30" i="14"/>
  <c r="J197" i="14"/>
  <c r="J126" i="14"/>
  <c r="J199" i="14"/>
  <c r="J143" i="14"/>
  <c r="J192" i="14"/>
  <c r="J138" i="14"/>
  <c r="J194" i="14"/>
  <c r="J125" i="14"/>
  <c r="J171" i="14"/>
  <c r="J110" i="14"/>
  <c r="J191" i="14"/>
  <c r="J136" i="14"/>
  <c r="J200" i="14"/>
  <c r="J140" i="14"/>
  <c r="J218" i="14"/>
  <c r="J152" i="14"/>
  <c r="J80" i="14"/>
  <c r="J48" i="14"/>
  <c r="J82" i="14"/>
  <c r="J45" i="14"/>
  <c r="J71" i="14"/>
  <c r="J39" i="14"/>
  <c r="J57" i="14"/>
  <c r="J25" i="14"/>
  <c r="J188" i="14"/>
  <c r="J122" i="14"/>
  <c r="J190" i="14"/>
  <c r="J134" i="14"/>
  <c r="J184" i="14"/>
  <c r="J121" i="14"/>
  <c r="J187" i="14"/>
  <c r="J120" i="14"/>
  <c r="J167" i="14"/>
  <c r="J228" i="14"/>
  <c r="J186" i="14"/>
  <c r="J132" i="14"/>
  <c r="J193" i="14"/>
  <c r="J123" i="14"/>
  <c r="J211" i="14"/>
  <c r="J148" i="14"/>
  <c r="J75" i="14"/>
  <c r="J43" i="14"/>
  <c r="J74" i="14"/>
  <c r="J42" i="14"/>
  <c r="J68" i="14"/>
  <c r="J36" i="14"/>
  <c r="J54" i="14"/>
  <c r="J22" i="14"/>
  <c r="J169" i="14"/>
  <c r="J113" i="14"/>
  <c r="J185" i="14"/>
  <c r="J130" i="14"/>
  <c r="J181" i="14"/>
  <c r="J117" i="14"/>
  <c r="J180" i="14"/>
  <c r="J116" i="14"/>
  <c r="J158" i="14"/>
  <c r="J221" i="14"/>
  <c r="J179" i="14"/>
  <c r="J115" i="14"/>
  <c r="J183" i="14"/>
  <c r="J119" i="14"/>
  <c r="J202" i="14"/>
  <c r="J131" i="14"/>
  <c r="J72" i="14"/>
  <c r="J40" i="14"/>
  <c r="J69" i="14"/>
  <c r="J37" i="14"/>
  <c r="J63" i="14"/>
  <c r="J31" i="14"/>
  <c r="J49" i="14"/>
  <c r="J19" i="14"/>
  <c r="J165" i="14"/>
  <c r="J229" i="14"/>
  <c r="J177" i="14"/>
  <c r="J112" i="14"/>
  <c r="J176" i="14"/>
  <c r="J81" i="14"/>
  <c r="J163" i="14"/>
  <c r="J111" i="14"/>
  <c r="J154" i="14"/>
  <c r="J230" i="14"/>
  <c r="J175" i="14"/>
  <c r="J88" i="14"/>
  <c r="J174" i="14"/>
  <c r="J114" i="14"/>
  <c r="J195" i="14"/>
  <c r="J127" i="14"/>
  <c r="J67" i="14"/>
  <c r="J35" i="14"/>
  <c r="J66" i="14"/>
  <c r="J34" i="14"/>
  <c r="J60" i="14"/>
  <c r="J28" i="14"/>
  <c r="J46" i="14"/>
  <c r="J18" i="14"/>
  <c r="J160" i="14"/>
  <c r="J231" i="14"/>
  <c r="J173" i="14"/>
  <c r="J224" i="14"/>
  <c r="J172" i="14"/>
  <c r="J226" i="14"/>
  <c r="J159" i="14"/>
  <c r="J212" i="14"/>
  <c r="J137" i="14"/>
  <c r="J223" i="14"/>
  <c r="J166" i="14"/>
  <c r="J73" i="14"/>
  <c r="J170" i="14"/>
  <c r="J109" i="14"/>
  <c r="J182" i="14"/>
  <c r="J118" i="14"/>
  <c r="J64" i="14"/>
  <c r="J32" i="14"/>
  <c r="J61" i="14"/>
  <c r="J29" i="14"/>
  <c r="J55" i="14"/>
  <c r="J23" i="14"/>
  <c r="J41" i="14"/>
  <c r="J220" i="14"/>
  <c r="J156" i="14"/>
  <c r="J222" i="14"/>
  <c r="J168" i="14"/>
  <c r="J217" i="14"/>
  <c r="J155" i="14"/>
  <c r="J219" i="14"/>
  <c r="J150" i="14"/>
  <c r="J205" i="14"/>
  <c r="J133" i="14"/>
  <c r="J214" i="14"/>
  <c r="J162" i="14"/>
  <c r="J225" i="14"/>
  <c r="J153" i="14"/>
  <c r="J87" i="14"/>
  <c r="J178" i="14"/>
  <c r="J108" i="14"/>
  <c r="J59" i="14"/>
  <c r="J27" i="14"/>
  <c r="J58" i="14"/>
  <c r="J26" i="14"/>
  <c r="J52" i="14"/>
  <c r="J20" i="14"/>
  <c r="J38" i="14"/>
  <c r="H173" i="69"/>
  <c r="F5" i="33"/>
  <c r="F16" i="33"/>
  <c r="K16" i="33" s="1"/>
  <c r="C170" i="14"/>
  <c r="D17" i="14"/>
  <c r="C139" i="14"/>
  <c r="AO194" i="11"/>
  <c r="C217" i="27"/>
  <c r="G17" i="33"/>
  <c r="K23" i="14" a="1"/>
  <c r="K29" i="14" a="1"/>
  <c r="K26" i="14" a="1"/>
  <c r="K27" i="14" a="1"/>
  <c r="K25" i="14" a="1"/>
  <c r="K24" i="14" a="1"/>
  <c r="K21" i="14" a="1"/>
  <c r="K20" i="14" a="1"/>
  <c r="K22" i="14" a="1"/>
  <c r="K156" i="14" a="1"/>
  <c r="K28" i="14" a="1"/>
  <c r="K17" i="14" a="1"/>
  <c r="K19" i="14" a="1"/>
  <c r="K155" i="14" a="1"/>
  <c r="K231" i="14" a="1"/>
  <c r="K171" i="14" a="1"/>
  <c r="K139" i="14" a="1"/>
  <c r="K143" i="14" a="1"/>
  <c r="K169" i="14" a="1"/>
  <c r="K130" i="14" a="1"/>
  <c r="K165" i="14" a="1"/>
  <c r="K168" i="14" a="1"/>
  <c r="K167" i="14" a="1"/>
  <c r="K136" i="14" a="1"/>
  <c r="K154" i="14" a="1"/>
  <c r="K128" i="14" a="1"/>
  <c r="K166" i="14" a="1"/>
  <c r="K153" i="14" a="1"/>
  <c r="K147" i="14" a="1"/>
  <c r="K121" i="14" a="1"/>
  <c r="K123" i="14" a="1"/>
  <c r="K141" i="14" a="1"/>
  <c r="K146" i="14" a="1"/>
  <c r="K151" i="14" a="1"/>
  <c r="K124" i="14" a="1"/>
  <c r="K127" i="14" a="1"/>
  <c r="K159" i="14" a="1"/>
  <c r="K170" i="14" a="1"/>
  <c r="K149" i="14" a="1"/>
  <c r="K120" i="14" a="1"/>
  <c r="K162" i="14" a="1"/>
  <c r="K126" i="14" a="1"/>
  <c r="K150" i="14" a="1"/>
  <c r="K18" i="14" a="1"/>
  <c r="K157" i="14" a="1"/>
  <c r="K158" i="14" a="1"/>
  <c r="K138" i="14" a="1"/>
  <c r="K144" i="14" a="1"/>
  <c r="K134" i="14" a="1"/>
  <c r="K160" i="14" a="1"/>
  <c r="K132" i="14" a="1"/>
  <c r="K137" i="14" a="1"/>
  <c r="K133" i="14" a="1"/>
  <c r="K135" i="14" a="1"/>
  <c r="K142" i="14" a="1"/>
  <c r="K148" i="14" a="1"/>
  <c r="K129" i="14" a="1"/>
  <c r="K161" i="14" a="1"/>
  <c r="K152" i="14" a="1"/>
  <c r="K164" i="14" a="1"/>
  <c r="K140" i="14" a="1"/>
  <c r="K163" i="14" a="1"/>
  <c r="K119" i="14" a="1"/>
  <c r="K131" i="14" a="1"/>
  <c r="K125" i="14" a="1"/>
  <c r="K145" i="14" a="1"/>
  <c r="K36" i="14" a="1"/>
  <c r="K35" i="14" a="1"/>
  <c r="K31" i="14" a="1"/>
  <c r="K33" i="14" a="1"/>
  <c r="K172" i="14" a="1"/>
  <c r="K34" i="14" a="1"/>
  <c r="K30" i="14" a="1"/>
  <c r="K32" i="14" a="1"/>
  <c r="K118" i="14" a="1"/>
  <c r="K60" i="14" a="1"/>
  <c r="K64" i="14" a="1"/>
  <c r="K214" i="14" a="1"/>
  <c r="K46" i="14" a="1"/>
  <c r="K61" i="14" a="1"/>
  <c r="K52" i="14" a="1"/>
  <c r="K92" i="14" a="1"/>
  <c r="K227" i="14" a="1"/>
  <c r="K39" i="14" a="1"/>
  <c r="K229" i="14" a="1"/>
  <c r="K38" i="14" a="1"/>
  <c r="K37" i="14" a="1"/>
  <c r="K213" i="14" a="1"/>
  <c r="H17" i="33" a="1"/>
  <c r="K48" i="14" a="1"/>
  <c r="K57" i="14" a="1"/>
  <c r="K122" i="14" a="1"/>
  <c r="K45" i="14" a="1"/>
  <c r="K41" i="14" a="1"/>
  <c r="K50" i="14" a="1"/>
  <c r="K204" i="14" a="1"/>
  <c r="K67" i="14" a="1"/>
  <c r="K44" i="14" a="1"/>
  <c r="K117" i="14" a="1"/>
  <c r="K42" i="14" a="1"/>
  <c r="K66" i="14" a="1"/>
  <c r="K65" i="14" a="1"/>
  <c r="K225" i="14" a="1"/>
  <c r="K43" i="14" a="1"/>
  <c r="K47" i="14" a="1"/>
  <c r="K53" i="14" a="1"/>
  <c r="K230" i="14" a="1"/>
  <c r="K219" i="14" a="1"/>
  <c r="K221" i="14" a="1"/>
  <c r="K40" i="14" a="1"/>
  <c r="K62" i="14" a="1"/>
  <c r="D185" i="33" a="1"/>
  <c r="K205" i="14" a="1"/>
  <c r="K228" i="14" a="1"/>
  <c r="K115" i="14" a="1"/>
  <c r="K93" i="14" a="1"/>
  <c r="K54" i="14" a="1"/>
  <c r="K56" i="14" a="1"/>
  <c r="K58" i="14" a="1"/>
  <c r="D170" i="14" a="1"/>
  <c r="D184" i="33" a="1"/>
  <c r="K49" i="14" a="1"/>
  <c r="K226" i="14" a="1"/>
  <c r="K116" i="14" a="1"/>
  <c r="K212" i="14" a="1"/>
  <c r="K59" i="14" a="1"/>
  <c r="K51" i="14" a="1"/>
  <c r="K220" i="14" a="1"/>
  <c r="K212" i="14" l="1"/>
  <c r="K205" i="14"/>
  <c r="K204" i="14"/>
  <c r="K226" i="14"/>
  <c r="K93" i="14"/>
  <c r="K225" i="14"/>
  <c r="K92" i="14"/>
  <c r="K219" i="14"/>
  <c r="K58" i="14"/>
  <c r="K57" i="14"/>
  <c r="K50" i="14"/>
  <c r="K65" i="14"/>
  <c r="K54" i="14"/>
  <c r="K52" i="14"/>
  <c r="K62" i="14"/>
  <c r="K61" i="14"/>
  <c r="K59" i="14"/>
  <c r="K64" i="14"/>
  <c r="K51" i="14"/>
  <c r="K47" i="14"/>
  <c r="K60" i="14"/>
  <c r="K53" i="14"/>
  <c r="K49" i="14"/>
  <c r="L17" i="33"/>
  <c r="K175" i="69"/>
  <c r="D185" i="33"/>
  <c r="D184" i="33"/>
  <c r="K48" i="14"/>
  <c r="K56" i="14"/>
  <c r="K155" i="14"/>
  <c r="K138" i="14"/>
  <c r="K129" i="14"/>
  <c r="K162" i="14"/>
  <c r="K119" i="14"/>
  <c r="K231" i="14"/>
  <c r="K37" i="14"/>
  <c r="K31" i="14"/>
  <c r="K124" i="14"/>
  <c r="K25" i="14"/>
  <c r="K46" i="14"/>
  <c r="K160" i="14"/>
  <c r="K24" i="14"/>
  <c r="K229" i="14"/>
  <c r="K221" i="14"/>
  <c r="K149" i="14"/>
  <c r="K230" i="14"/>
  <c r="K213" i="14"/>
  <c r="K29" i="14"/>
  <c r="K23" i="14"/>
  <c r="K116" i="14"/>
  <c r="K166" i="14"/>
  <c r="K38" i="14"/>
  <c r="K152" i="14"/>
  <c r="K18" i="14"/>
  <c r="K121" i="14"/>
  <c r="K214" i="14"/>
  <c r="K145" i="14"/>
  <c r="K227" i="14"/>
  <c r="K169" i="14"/>
  <c r="K21" i="14"/>
  <c r="K172" i="14"/>
  <c r="K44" i="14"/>
  <c r="K158" i="14"/>
  <c r="K30" i="14"/>
  <c r="K144" i="14"/>
  <c r="K19" i="14"/>
  <c r="K125" i="14"/>
  <c r="K228" i="14"/>
  <c r="K171" i="14"/>
  <c r="K115" i="14"/>
  <c r="K220" i="14"/>
  <c r="K139" i="14"/>
  <c r="K66" i="14"/>
  <c r="K164" i="14"/>
  <c r="K36" i="14"/>
  <c r="K150" i="14"/>
  <c r="K22" i="14"/>
  <c r="K136" i="14"/>
  <c r="K17" i="14"/>
  <c r="K147" i="14"/>
  <c r="K130" i="14"/>
  <c r="K163" i="14"/>
  <c r="K167" i="14"/>
  <c r="K170" i="14"/>
  <c r="K165" i="14"/>
  <c r="K135" i="14"/>
  <c r="K42" i="14"/>
  <c r="K156" i="14"/>
  <c r="K28" i="14"/>
  <c r="K142" i="14"/>
  <c r="K43" i="14"/>
  <c r="K128" i="14"/>
  <c r="K143" i="14"/>
  <c r="K117" i="14"/>
  <c r="K159" i="14"/>
  <c r="K154" i="14"/>
  <c r="K157" i="14"/>
  <c r="K161" i="14"/>
  <c r="K122" i="14"/>
  <c r="K34" i="14"/>
  <c r="K148" i="14"/>
  <c r="K20" i="14"/>
  <c r="K134" i="14"/>
  <c r="K35" i="14"/>
  <c r="K120" i="14"/>
  <c r="K146" i="14"/>
  <c r="K141" i="14"/>
  <c r="K153" i="14"/>
  <c r="K131" i="14"/>
  <c r="K67" i="14"/>
  <c r="K26" i="14"/>
  <c r="K140" i="14"/>
  <c r="K41" i="14"/>
  <c r="K126" i="14"/>
  <c r="K27" i="14"/>
  <c r="K40" i="14"/>
  <c r="K151" i="14"/>
  <c r="K133" i="14"/>
  <c r="K137" i="14"/>
  <c r="K123" i="14"/>
  <c r="K127" i="14"/>
  <c r="K45" i="14"/>
  <c r="K39" i="14"/>
  <c r="K132" i="14"/>
  <c r="K33" i="14"/>
  <c r="K118" i="14"/>
  <c r="K168" i="14"/>
  <c r="K32" i="14"/>
  <c r="H17" i="33"/>
  <c r="I17" i="33" s="1"/>
  <c r="I173" i="69"/>
  <c r="F173" i="69" s="1"/>
  <c r="I17" i="14"/>
  <c r="F17" i="14" s="1"/>
  <c r="G18" i="14" s="1"/>
  <c r="D170" i="14"/>
  <c r="AO193" i="11"/>
  <c r="D169" i="14" a="1"/>
  <c r="H18" i="14" a="1"/>
  <c r="M17" i="33" a="1"/>
  <c r="L176" i="69" l="1"/>
  <c r="H18" i="14"/>
  <c r="M17" i="33"/>
  <c r="N17" i="33" s="1"/>
  <c r="G174" i="69"/>
  <c r="D169" i="14"/>
  <c r="AO192" i="11"/>
  <c r="D168" i="14" a="1"/>
  <c r="M176" i="69" a="1"/>
  <c r="H174" i="69" a="1"/>
  <c r="M176" i="69" l="1"/>
  <c r="N176" i="69" s="1"/>
  <c r="H174" i="69"/>
  <c r="D168" i="14"/>
  <c r="AO191" i="11"/>
  <c r="F17" i="33"/>
  <c r="D167" i="14" a="1"/>
  <c r="K176" i="69" l="1"/>
  <c r="I174" i="69"/>
  <c r="F174" i="69" s="1"/>
  <c r="D167" i="14"/>
  <c r="AO190" i="11"/>
  <c r="G18" i="33"/>
  <c r="D166" i="14" a="1"/>
  <c r="H18" i="33" a="1"/>
  <c r="L177" i="69" l="1"/>
  <c r="H18" i="33"/>
  <c r="G175" i="69"/>
  <c r="D166" i="14"/>
  <c r="AO189" i="11"/>
  <c r="D165" i="14" a="1"/>
  <c r="M177" i="69" a="1"/>
  <c r="H175" i="69" a="1"/>
  <c r="M177" i="69" l="1"/>
  <c r="N177" i="69" s="1"/>
  <c r="H175" i="69"/>
  <c r="D165" i="14"/>
  <c r="AO188" i="11"/>
  <c r="I18" i="33"/>
  <c r="F18" i="33" s="1"/>
  <c r="D164" i="14" a="1"/>
  <c r="K177" i="69" l="1"/>
  <c r="I175" i="69"/>
  <c r="F175" i="69" s="1"/>
  <c r="D164" i="14"/>
  <c r="AO187" i="11"/>
  <c r="G19" i="33"/>
  <c r="D163" i="14" a="1"/>
  <c r="H19" i="33" a="1"/>
  <c r="L178" i="69" l="1"/>
  <c r="H19" i="33"/>
  <c r="I19" i="33" s="1"/>
  <c r="F19" i="33" s="1"/>
  <c r="G176" i="69"/>
  <c r="D163" i="14"/>
  <c r="AO186" i="11"/>
  <c r="D162" i="14" a="1"/>
  <c r="M178" i="69" a="1"/>
  <c r="H176" i="69" a="1"/>
  <c r="M178" i="69" l="1"/>
  <c r="N178" i="69" s="1"/>
  <c r="H176" i="69"/>
  <c r="D162" i="14"/>
  <c r="AO185" i="11"/>
  <c r="G20" i="33"/>
  <c r="D161" i="14" a="1"/>
  <c r="H20" i="33" a="1"/>
  <c r="K178" i="69" l="1"/>
  <c r="H20" i="33"/>
  <c r="I20" i="33" s="1"/>
  <c r="I176" i="69"/>
  <c r="F176" i="69" s="1"/>
  <c r="D161" i="14"/>
  <c r="AO184" i="11"/>
  <c r="D160" i="14" a="1"/>
  <c r="L179" i="69" l="1"/>
  <c r="G177" i="69"/>
  <c r="D160" i="14"/>
  <c r="AO183" i="11"/>
  <c r="F20" i="33"/>
  <c r="D159" i="14" a="1"/>
  <c r="M179" i="69" a="1"/>
  <c r="H177" i="69" a="1"/>
  <c r="M179" i="69" l="1"/>
  <c r="H177" i="69"/>
  <c r="D159" i="14"/>
  <c r="AO182" i="11"/>
  <c r="G21" i="33"/>
  <c r="D158" i="14" a="1"/>
  <c r="H21" i="33" a="1"/>
  <c r="N179" i="69" l="1"/>
  <c r="K179" i="69" s="1"/>
  <c r="H21" i="33"/>
  <c r="I21" i="33" s="1"/>
  <c r="I177" i="69"/>
  <c r="F177" i="69" s="1"/>
  <c r="D158" i="14"/>
  <c r="AO181" i="11"/>
  <c r="D157" i="14" a="1"/>
  <c r="L180" i="69" l="1"/>
  <c r="G178" i="69"/>
  <c r="D157" i="14"/>
  <c r="AO180" i="11"/>
  <c r="F21" i="33"/>
  <c r="D156" i="14" a="1"/>
  <c r="H178" i="69" a="1"/>
  <c r="M180" i="69" a="1"/>
  <c r="M180" i="69" l="1"/>
  <c r="N180" i="69" s="1"/>
  <c r="K180" i="69" s="1"/>
  <c r="H178" i="69"/>
  <c r="D156" i="14"/>
  <c r="AO179" i="11"/>
  <c r="G22" i="33"/>
  <c r="D155" i="14" a="1"/>
  <c r="H22" i="33" a="1"/>
  <c r="L181" i="69" l="1"/>
  <c r="H22" i="33"/>
  <c r="I22" i="33" s="1"/>
  <c r="I178" i="69"/>
  <c r="F178" i="69" s="1"/>
  <c r="D155" i="14"/>
  <c r="AO178" i="11"/>
  <c r="D154" i="14" a="1"/>
  <c r="M181" i="69" a="1"/>
  <c r="M181" i="69" l="1"/>
  <c r="N181" i="69" s="1"/>
  <c r="G179" i="69"/>
  <c r="D154" i="14"/>
  <c r="AO177" i="11"/>
  <c r="F22" i="33"/>
  <c r="H179" i="69" a="1"/>
  <c r="D153" i="14" a="1"/>
  <c r="K181" i="69" l="1"/>
  <c r="H179" i="69"/>
  <c r="D153" i="14"/>
  <c r="AO176" i="11"/>
  <c r="G23" i="33"/>
  <c r="D152" i="14" a="1"/>
  <c r="H23" i="33" a="1"/>
  <c r="L182" i="69" l="1"/>
  <c r="H23" i="33"/>
  <c r="I23" i="33" s="1"/>
  <c r="I179" i="69"/>
  <c r="F179" i="69" s="1"/>
  <c r="D152" i="14"/>
  <c r="AO175" i="11"/>
  <c r="D151" i="14" a="1"/>
  <c r="M182" i="69" a="1"/>
  <c r="M182" i="69" l="1"/>
  <c r="N182" i="69" s="1"/>
  <c r="G180" i="69"/>
  <c r="D151" i="14"/>
  <c r="AO174" i="11"/>
  <c r="F23" i="33"/>
  <c r="D150" i="14" a="1"/>
  <c r="H180" i="69" a="1"/>
  <c r="K182" i="69" l="1"/>
  <c r="H180" i="69"/>
  <c r="D150" i="14"/>
  <c r="AO173" i="11"/>
  <c r="G24" i="33"/>
  <c r="H24" i="33" a="1"/>
  <c r="D149" i="14" a="1"/>
  <c r="L183" i="69" l="1"/>
  <c r="H24" i="33"/>
  <c r="I24" i="33" s="1"/>
  <c r="I180" i="69"/>
  <c r="F180" i="69" s="1"/>
  <c r="D149" i="14"/>
  <c r="AO172" i="11"/>
  <c r="D148" i="14" a="1"/>
  <c r="M183" i="69" a="1"/>
  <c r="M183" i="69" l="1"/>
  <c r="N183" i="69" s="1"/>
  <c r="G181" i="69"/>
  <c r="D148" i="14"/>
  <c r="AO171" i="11"/>
  <c r="F24" i="33"/>
  <c r="H181" i="69" a="1"/>
  <c r="D147" i="14" a="1"/>
  <c r="K183" i="69" l="1"/>
  <c r="H181" i="69"/>
  <c r="D147" i="14"/>
  <c r="AO170" i="11"/>
  <c r="G25" i="33"/>
  <c r="D146" i="14" a="1"/>
  <c r="H25" i="33" a="1"/>
  <c r="L184" i="69" l="1"/>
  <c r="H25" i="33"/>
  <c r="I25" i="33" s="1"/>
  <c r="I181" i="69"/>
  <c r="F181" i="69" s="1"/>
  <c r="D146" i="14"/>
  <c r="AO169" i="11"/>
  <c r="M184" i="69" a="1"/>
  <c r="D145" i="14" a="1"/>
  <c r="M184" i="69" l="1"/>
  <c r="N184" i="69" s="1"/>
  <c r="G182" i="69"/>
  <c r="D145" i="14"/>
  <c r="AO168" i="11"/>
  <c r="F25" i="33"/>
  <c r="H182" i="69" a="1"/>
  <c r="D144" i="14" a="1"/>
  <c r="K184" i="69" l="1"/>
  <c r="H182" i="69"/>
  <c r="D144" i="14"/>
  <c r="AO167" i="11"/>
  <c r="G26" i="33"/>
  <c r="D143" i="14" a="1"/>
  <c r="H26" i="33" a="1"/>
  <c r="L185" i="69" l="1"/>
  <c r="H26" i="33"/>
  <c r="I182" i="69"/>
  <c r="F182" i="69" s="1"/>
  <c r="D143" i="14"/>
  <c r="AO166" i="11"/>
  <c r="M185" i="69" a="1"/>
  <c r="D142" i="14" a="1"/>
  <c r="M185" i="69" l="1"/>
  <c r="N185" i="69" s="1"/>
  <c r="G183" i="69"/>
  <c r="D142" i="14"/>
  <c r="AO165" i="11"/>
  <c r="I26" i="33"/>
  <c r="F26" i="33" s="1"/>
  <c r="D141" i="14" a="1"/>
  <c r="H183" i="69" a="1"/>
  <c r="K185" i="69" l="1"/>
  <c r="N186" i="69" s="1"/>
  <c r="H183" i="69"/>
  <c r="D141" i="14"/>
  <c r="AO164" i="11"/>
  <c r="G27" i="33"/>
  <c r="D140" i="14" a="1"/>
  <c r="H27" i="33" a="1"/>
  <c r="L186" i="69" l="1"/>
  <c r="K15" i="69"/>
  <c r="J155" i="27" s="1"/>
  <c r="H27" i="33"/>
  <c r="I27" i="33" s="1"/>
  <c r="F27" i="33" s="1"/>
  <c r="I183" i="69"/>
  <c r="F183" i="69" s="1"/>
  <c r="D140" i="14"/>
  <c r="AO163" i="11"/>
  <c r="AO162" i="11" s="1"/>
  <c r="D139" i="14" a="1"/>
  <c r="D138" i="14" a="1"/>
  <c r="D138" i="14" l="1"/>
  <c r="AO161" i="11"/>
  <c r="G184" i="69"/>
  <c r="D139" i="14"/>
  <c r="G28" i="33"/>
  <c r="D137" i="14" a="1"/>
  <c r="H184" i="69" a="1"/>
  <c r="H28" i="33" a="1"/>
  <c r="D137" i="14" l="1"/>
  <c r="AO160" i="11"/>
  <c r="H184" i="69"/>
  <c r="H28" i="33"/>
  <c r="I28" i="33" s="1"/>
  <c r="D136" i="14" a="1"/>
  <c r="D136" i="14" l="1"/>
  <c r="AO159" i="11"/>
  <c r="I184" i="69"/>
  <c r="F184" i="69" s="1"/>
  <c r="F28" i="33"/>
  <c r="D135" i="14" a="1"/>
  <c r="D135" i="14" l="1"/>
  <c r="AO158" i="11"/>
  <c r="G185" i="69"/>
  <c r="G29" i="33"/>
  <c r="D134" i="14" a="1"/>
  <c r="H185" i="69" a="1"/>
  <c r="H29" i="33" a="1"/>
  <c r="D134" i="14" l="1"/>
  <c r="AO157" i="11"/>
  <c r="H29" i="33"/>
  <c r="I29" i="33" s="1"/>
  <c r="H185" i="69"/>
  <c r="D133" i="14" a="1"/>
  <c r="D133" i="14" l="1"/>
  <c r="AO156" i="11"/>
  <c r="I185" i="69"/>
  <c r="F185" i="69" s="1"/>
  <c r="F29" i="33"/>
  <c r="D132" i="14" a="1"/>
  <c r="D132" i="14" l="1"/>
  <c r="AO155" i="11"/>
  <c r="G186" i="69"/>
  <c r="G14" i="69" a="1"/>
  <c r="G14" i="69" s="1"/>
  <c r="G30" i="33"/>
  <c r="H30" i="33" a="1"/>
  <c r="D131" i="14" a="1"/>
  <c r="Q38" i="27" l="1"/>
  <c r="R38" i="27" s="1"/>
  <c r="D131" i="14"/>
  <c r="AO154" i="11"/>
  <c r="H30" i="33"/>
  <c r="I30" i="33" s="1"/>
  <c r="D130" i="14" a="1"/>
  <c r="D130" i="14" l="1"/>
  <c r="AO153" i="11"/>
  <c r="F30" i="33"/>
  <c r="D129" i="14" a="1"/>
  <c r="D129" i="14" l="1"/>
  <c r="AO152" i="11"/>
  <c r="G31" i="33"/>
  <c r="D128" i="14" a="1"/>
  <c r="H31" i="33" a="1"/>
  <c r="D128" i="14" l="1"/>
  <c r="AO151" i="11"/>
  <c r="H31" i="33"/>
  <c r="I31" i="33" s="1"/>
  <c r="D127" i="14" a="1"/>
  <c r="D127" i="14" l="1"/>
  <c r="AO150" i="11"/>
  <c r="F31" i="33"/>
  <c r="D126" i="14" a="1"/>
  <c r="D126" i="14" l="1"/>
  <c r="AO149" i="11"/>
  <c r="G32" i="33"/>
  <c r="D125" i="14" a="1"/>
  <c r="H32" i="33" a="1"/>
  <c r="D125" i="14" l="1"/>
  <c r="AO148" i="11"/>
  <c r="H32" i="33"/>
  <c r="I32" i="33" s="1"/>
  <c r="D124" i="14" a="1"/>
  <c r="D124" i="14" l="1"/>
  <c r="AO147" i="11"/>
  <c r="F32" i="33"/>
  <c r="D123" i="14" a="1"/>
  <c r="D123" i="14" l="1"/>
  <c r="AO146" i="11"/>
  <c r="G33" i="33"/>
  <c r="D122" i="14" a="1"/>
  <c r="H33" i="33" a="1"/>
  <c r="D122" i="14" l="1"/>
  <c r="AO145" i="11"/>
  <c r="H33" i="33"/>
  <c r="I33" i="33" s="1"/>
  <c r="D121" i="14" a="1"/>
  <c r="D121" i="14" l="1"/>
  <c r="AO144" i="11"/>
  <c r="F33" i="33"/>
  <c r="D120" i="14" a="1"/>
  <c r="D120" i="14" l="1"/>
  <c r="AO143" i="11"/>
  <c r="G34" i="33"/>
  <c r="H34" i="33" a="1"/>
  <c r="D119" i="14" a="1"/>
  <c r="D119" i="14" l="1"/>
  <c r="AO142" i="11"/>
  <c r="H34" i="33"/>
  <c r="I34" i="33" s="1"/>
  <c r="D118" i="14" a="1"/>
  <c r="D118" i="14" l="1"/>
  <c r="AO141" i="11"/>
  <c r="F34" i="33"/>
  <c r="D117" i="14" a="1"/>
  <c r="D117" i="14" l="1"/>
  <c r="AO140" i="11"/>
  <c r="G35" i="33"/>
  <c r="D116" i="14" a="1"/>
  <c r="H35" i="33" a="1"/>
  <c r="D116" i="14" l="1"/>
  <c r="AO139" i="11"/>
  <c r="H35" i="33"/>
  <c r="I35" i="33" s="1"/>
  <c r="D115" i="14" a="1"/>
  <c r="D115" i="14" l="1"/>
  <c r="AO138" i="11"/>
  <c r="F35" i="33"/>
  <c r="D114" i="14" a="1"/>
  <c r="D114" i="14" l="1"/>
  <c r="AO137" i="11"/>
  <c r="G36" i="33"/>
  <c r="D113" i="14" a="1"/>
  <c r="H36" i="33" a="1"/>
  <c r="D113" i="14" l="1"/>
  <c r="AO136" i="11"/>
  <c r="H36" i="33"/>
  <c r="I36" i="33" s="1"/>
  <c r="D112" i="14" a="1"/>
  <c r="D112" i="14" l="1"/>
  <c r="AO135" i="11"/>
  <c r="F36" i="33"/>
  <c r="D111" i="14" a="1"/>
  <c r="D111" i="14" l="1"/>
  <c r="AO134" i="11"/>
  <c r="G37" i="33"/>
  <c r="D110" i="14" a="1"/>
  <c r="H37" i="33" a="1"/>
  <c r="D110" i="14" l="1"/>
  <c r="AO133" i="11"/>
  <c r="H37" i="33"/>
  <c r="I37" i="33" s="1"/>
  <c r="D109" i="14" a="1"/>
  <c r="D109" i="14" l="1"/>
  <c r="AO132" i="11"/>
  <c r="F37" i="33"/>
  <c r="D108" i="14" a="1"/>
  <c r="D108" i="14" l="1"/>
  <c r="AO131" i="11"/>
  <c r="G38" i="33"/>
  <c r="D107" i="14" a="1"/>
  <c r="H38" i="33" a="1"/>
  <c r="D107" i="14" l="1"/>
  <c r="AO130" i="11"/>
  <c r="H38" i="33"/>
  <c r="I38" i="33" s="1"/>
  <c r="D106" i="14" a="1"/>
  <c r="D106" i="14" l="1"/>
  <c r="AO129" i="11"/>
  <c r="F38" i="33"/>
  <c r="D105" i="14" a="1"/>
  <c r="D105" i="14" l="1"/>
  <c r="AO128" i="11"/>
  <c r="G39" i="33"/>
  <c r="D104" i="14" a="1"/>
  <c r="H39" i="33" a="1"/>
  <c r="D104" i="14" l="1"/>
  <c r="AO127" i="11"/>
  <c r="H39" i="33"/>
  <c r="I39" i="33" s="1"/>
  <c r="D103" i="14" a="1"/>
  <c r="D103" i="14" l="1"/>
  <c r="AO126" i="11"/>
  <c r="F39" i="33"/>
  <c r="D102" i="14" a="1"/>
  <c r="D102" i="14" l="1"/>
  <c r="AO125" i="11"/>
  <c r="G40" i="33"/>
  <c r="D101" i="14" a="1"/>
  <c r="H40" i="33" a="1"/>
  <c r="D101" i="14" l="1"/>
  <c r="AO124" i="11"/>
  <c r="H40" i="33"/>
  <c r="I40" i="33" s="1"/>
  <c r="D100" i="14" a="1"/>
  <c r="D100" i="14" l="1"/>
  <c r="AO123" i="11"/>
  <c r="F40" i="33"/>
  <c r="D99" i="14" a="1"/>
  <c r="D99" i="14" l="1"/>
  <c r="AO122" i="11"/>
  <c r="G41" i="33"/>
  <c r="D98" i="14" a="1"/>
  <c r="H41" i="33" a="1"/>
  <c r="D98" i="14" l="1"/>
  <c r="AO121" i="11"/>
  <c r="H41" i="33"/>
  <c r="I41" i="33" s="1"/>
  <c r="D97" i="14" a="1"/>
  <c r="D97" i="14" l="1"/>
  <c r="AO120" i="11"/>
  <c r="F41" i="33"/>
  <c r="D96" i="14" a="1"/>
  <c r="D96" i="14" l="1"/>
  <c r="AO119" i="11"/>
  <c r="G42" i="33"/>
  <c r="D95" i="14" a="1"/>
  <c r="H42" i="33" a="1"/>
  <c r="D95" i="14" l="1"/>
  <c r="AO118" i="11"/>
  <c r="H42" i="33"/>
  <c r="I42" i="33" s="1"/>
  <c r="D94" i="14" a="1"/>
  <c r="D94" i="14" l="1"/>
  <c r="AO117" i="11"/>
  <c r="F42" i="33"/>
  <c r="D93" i="14" a="1"/>
  <c r="D93" i="14" l="1"/>
  <c r="AO116" i="11"/>
  <c r="G43" i="33"/>
  <c r="H43" i="33" a="1"/>
  <c r="D92" i="14" a="1"/>
  <c r="D92" i="14" l="1"/>
  <c r="AO115" i="11"/>
  <c r="H43" i="33"/>
  <c r="I43" i="33" s="1"/>
  <c r="D91" i="14" a="1"/>
  <c r="D91" i="14" l="1"/>
  <c r="AO114" i="11"/>
  <c r="F43" i="33"/>
  <c r="D90" i="14" a="1"/>
  <c r="D90" i="14" l="1"/>
  <c r="AO113" i="11"/>
  <c r="G44" i="33"/>
  <c r="D89" i="14" a="1"/>
  <c r="H44" i="33" a="1"/>
  <c r="D89" i="14" l="1"/>
  <c r="AO112" i="11"/>
  <c r="H44" i="33"/>
  <c r="I44" i="33" s="1"/>
  <c r="D88" i="14" a="1"/>
  <c r="D88" i="14" l="1"/>
  <c r="AO111" i="11"/>
  <c r="F44" i="33"/>
  <c r="D87" i="14" a="1"/>
  <c r="D87" i="14" l="1"/>
  <c r="AO110" i="11"/>
  <c r="G45" i="33"/>
  <c r="D86" i="14" a="1"/>
  <c r="H45" i="33" a="1"/>
  <c r="D86" i="14" l="1"/>
  <c r="AO109" i="11"/>
  <c r="H45" i="33"/>
  <c r="I45" i="33" s="1"/>
  <c r="D85" i="14" a="1"/>
  <c r="D85" i="14" l="1"/>
  <c r="AO108" i="11"/>
  <c r="F45" i="33"/>
  <c r="D84" i="14" a="1"/>
  <c r="D84" i="14" l="1"/>
  <c r="AO107" i="11"/>
  <c r="G46" i="33"/>
  <c r="D83" i="14" a="1"/>
  <c r="H46" i="33" a="1"/>
  <c r="D83" i="14" l="1"/>
  <c r="AO106" i="11"/>
  <c r="H46" i="33"/>
  <c r="I46" i="33" s="1"/>
  <c r="D82" i="14" a="1"/>
  <c r="D82" i="14" l="1"/>
  <c r="AO105" i="11"/>
  <c r="F46" i="33"/>
  <c r="D81" i="14" a="1"/>
  <c r="D81" i="14" l="1"/>
  <c r="AO104" i="11"/>
  <c r="G47" i="33"/>
  <c r="D80" i="14" a="1"/>
  <c r="H47" i="33" a="1"/>
  <c r="D80" i="14" l="1"/>
  <c r="AO103" i="11"/>
  <c r="H47" i="33"/>
  <c r="I47" i="33" s="1"/>
  <c r="D79" i="14" a="1"/>
  <c r="D79" i="14" l="1"/>
  <c r="AO102" i="11"/>
  <c r="F47" i="33"/>
  <c r="D78" i="14" a="1"/>
  <c r="D78" i="14" l="1"/>
  <c r="AO101" i="11"/>
  <c r="G48" i="33"/>
  <c r="D77" i="14" a="1"/>
  <c r="H48" i="33" a="1"/>
  <c r="D77" i="14" l="1"/>
  <c r="AO100" i="11"/>
  <c r="H48" i="33"/>
  <c r="I48" i="33" s="1"/>
  <c r="D76" i="14" a="1"/>
  <c r="D76" i="14" l="1"/>
  <c r="AO99" i="11"/>
  <c r="F48" i="33"/>
  <c r="D75" i="14" a="1"/>
  <c r="D75" i="14" l="1"/>
  <c r="AO98" i="11"/>
  <c r="G49" i="33"/>
  <c r="D74" i="14" a="1"/>
  <c r="H49" i="33" a="1"/>
  <c r="D74" i="14" l="1"/>
  <c r="AO97" i="11"/>
  <c r="H49" i="33"/>
  <c r="I49" i="33" s="1"/>
  <c r="D73" i="14" a="1"/>
  <c r="D73" i="14" l="1"/>
  <c r="AO96" i="11"/>
  <c r="F49" i="33"/>
  <c r="D72" i="14" a="1"/>
  <c r="D72" i="14" l="1"/>
  <c r="AO95" i="11"/>
  <c r="G50" i="33"/>
  <c r="D71" i="14" a="1"/>
  <c r="H50" i="33" a="1"/>
  <c r="D71" i="14" l="1"/>
  <c r="AO94" i="11"/>
  <c r="H50" i="33"/>
  <c r="I50" i="33" s="1"/>
  <c r="D70" i="14" a="1"/>
  <c r="D70" i="14" l="1"/>
  <c r="AO93" i="11"/>
  <c r="F50" i="33"/>
  <c r="D69" i="14" a="1"/>
  <c r="D69" i="14" l="1"/>
  <c r="AO92" i="11"/>
  <c r="G51" i="33"/>
  <c r="D68" i="14" a="1"/>
  <c r="H51" i="33" a="1"/>
  <c r="D68" i="14" l="1"/>
  <c r="AO91" i="11"/>
  <c r="H51" i="33"/>
  <c r="I51" i="33" s="1"/>
  <c r="D67" i="14" a="1"/>
  <c r="D67" i="14" l="1"/>
  <c r="AO90" i="11"/>
  <c r="F51" i="33"/>
  <c r="D66" i="14" a="1"/>
  <c r="D66" i="14" l="1"/>
  <c r="AO89" i="11"/>
  <c r="G52" i="33"/>
  <c r="D65" i="14" a="1"/>
  <c r="H52" i="33" a="1"/>
  <c r="D65" i="14" l="1"/>
  <c r="AO88" i="11"/>
  <c r="H52" i="33"/>
  <c r="I52" i="33" s="1"/>
  <c r="D64" i="14" a="1"/>
  <c r="D64" i="14" l="1"/>
  <c r="AO87" i="11"/>
  <c r="F52" i="33"/>
  <c r="D63" i="14" a="1"/>
  <c r="D63" i="14" l="1"/>
  <c r="AO86" i="11"/>
  <c r="G53" i="33"/>
  <c r="D62" i="14" a="1"/>
  <c r="H53" i="33" a="1"/>
  <c r="D62" i="14" l="1"/>
  <c r="AO85" i="11"/>
  <c r="H53" i="33"/>
  <c r="I53" i="33" s="1"/>
  <c r="D61" i="14" a="1"/>
  <c r="D61" i="14" l="1"/>
  <c r="AO84" i="11"/>
  <c r="F53" i="33"/>
  <c r="D60" i="14" a="1"/>
  <c r="D60" i="14" l="1"/>
  <c r="AO83" i="11"/>
  <c r="G54" i="33"/>
  <c r="D59" i="14" a="1"/>
  <c r="H54" i="33" a="1"/>
  <c r="D59" i="14" l="1"/>
  <c r="AO82" i="11"/>
  <c r="H54" i="33"/>
  <c r="I54" i="33" s="1"/>
  <c r="D58" i="14" a="1"/>
  <c r="D58" i="14" l="1"/>
  <c r="AO81" i="11"/>
  <c r="F54" i="33"/>
  <c r="D57" i="14" a="1"/>
  <c r="D57" i="14" l="1"/>
  <c r="AO80" i="11"/>
  <c r="G55" i="33"/>
  <c r="D56" i="14" a="1"/>
  <c r="H55" i="33" a="1"/>
  <c r="D56" i="14" l="1"/>
  <c r="AO79" i="11"/>
  <c r="H55" i="33"/>
  <c r="I55" i="33" s="1"/>
  <c r="D55" i="14" a="1"/>
  <c r="D55" i="14" l="1"/>
  <c r="AO78" i="11"/>
  <c r="F55" i="33"/>
  <c r="D54" i="14" a="1"/>
  <c r="D54" i="14" l="1"/>
  <c r="AO77" i="11"/>
  <c r="G56" i="33"/>
  <c r="D53" i="14" a="1"/>
  <c r="H56" i="33" a="1"/>
  <c r="D53" i="14" l="1"/>
  <c r="AO76" i="11"/>
  <c r="H56" i="33"/>
  <c r="D52" i="14" a="1"/>
  <c r="D52" i="14" l="1"/>
  <c r="AO75" i="11"/>
  <c r="I56" i="33"/>
  <c r="F56" i="33" s="1"/>
  <c r="D51" i="14" a="1"/>
  <c r="D51" i="14" l="1"/>
  <c r="AO74" i="11"/>
  <c r="G57" i="33"/>
  <c r="D50" i="14" a="1"/>
  <c r="H57" i="33" a="1"/>
  <c r="D50" i="14" l="1"/>
  <c r="AO73" i="11"/>
  <c r="H57" i="33"/>
  <c r="I57" i="33" s="1"/>
  <c r="F57" i="33" s="1"/>
  <c r="D49" i="14" a="1"/>
  <c r="D49" i="14" l="1"/>
  <c r="AO72" i="11"/>
  <c r="G58" i="33"/>
  <c r="D48" i="14" a="1"/>
  <c r="H58" i="33" a="1"/>
  <c r="D48" i="14" l="1"/>
  <c r="AO71" i="11"/>
  <c r="H58" i="33"/>
  <c r="I58" i="33" s="1"/>
  <c r="D47" i="14" a="1"/>
  <c r="D47" i="14" l="1"/>
  <c r="AO70" i="11"/>
  <c r="F58" i="33"/>
  <c r="D46" i="14" a="1"/>
  <c r="D46" i="14" l="1"/>
  <c r="AO69" i="11"/>
  <c r="G59" i="33"/>
  <c r="D45" i="14" a="1"/>
  <c r="H59" i="33" a="1"/>
  <c r="D45" i="14" l="1"/>
  <c r="AO68" i="11"/>
  <c r="H59" i="33"/>
  <c r="I59" i="33" s="1"/>
  <c r="D44" i="14" a="1"/>
  <c r="D44" i="14" l="1"/>
  <c r="AO67" i="11"/>
  <c r="F59" i="33"/>
  <c r="D43" i="14" a="1"/>
  <c r="D43" i="14" l="1"/>
  <c r="AO66" i="11"/>
  <c r="G60" i="33"/>
  <c r="D42" i="14" a="1"/>
  <c r="H60" i="33" a="1"/>
  <c r="D42" i="14" l="1"/>
  <c r="AO65" i="11"/>
  <c r="H60" i="33"/>
  <c r="I60" i="33" s="1"/>
  <c r="D41" i="14" a="1"/>
  <c r="D41" i="14" l="1"/>
  <c r="AO64" i="11"/>
  <c r="F60" i="33"/>
  <c r="D40" i="14" a="1"/>
  <c r="D40" i="14" l="1"/>
  <c r="AO63" i="11"/>
  <c r="G61" i="33"/>
  <c r="D39" i="14" a="1"/>
  <c r="H61" i="33" a="1"/>
  <c r="D39" i="14" l="1"/>
  <c r="AO62" i="11"/>
  <c r="H61" i="33"/>
  <c r="I61" i="33" s="1"/>
  <c r="D38" i="14" a="1"/>
  <c r="D38" i="14" l="1"/>
  <c r="AO61" i="11"/>
  <c r="F61" i="33"/>
  <c r="D37" i="14" a="1"/>
  <c r="D37" i="14" l="1"/>
  <c r="AO60" i="11"/>
  <c r="G62" i="33"/>
  <c r="D36" i="14" a="1"/>
  <c r="H62" i="33" a="1"/>
  <c r="D36" i="14" l="1"/>
  <c r="AO59" i="11"/>
  <c r="H62" i="33"/>
  <c r="I62" i="33" s="1"/>
  <c r="D35" i="14" a="1"/>
  <c r="D35" i="14" l="1"/>
  <c r="AO58" i="11"/>
  <c r="F62" i="33"/>
  <c r="D34" i="14" a="1"/>
  <c r="D34" i="14" l="1"/>
  <c r="AO57" i="11"/>
  <c r="G63" i="33"/>
  <c r="D33" i="14" a="1"/>
  <c r="H63" i="33" a="1"/>
  <c r="D33" i="14" l="1"/>
  <c r="AO56" i="11"/>
  <c r="H63" i="33"/>
  <c r="I63" i="33" s="1"/>
  <c r="D32" i="14" a="1"/>
  <c r="D32" i="14" l="1"/>
  <c r="AO55" i="11"/>
  <c r="F63" i="33"/>
  <c r="D31" i="14" a="1"/>
  <c r="D31" i="14" l="1"/>
  <c r="AO54" i="11"/>
  <c r="G64" i="33"/>
  <c r="D30" i="14" a="1"/>
  <c r="H64" i="33" a="1"/>
  <c r="D30" i="14" l="1"/>
  <c r="AO53" i="11"/>
  <c r="H64" i="33"/>
  <c r="I64" i="33" s="1"/>
  <c r="D29" i="14" a="1"/>
  <c r="D29" i="14" l="1"/>
  <c r="AO52" i="11"/>
  <c r="F64" i="33"/>
  <c r="D28" i="14" a="1"/>
  <c r="D28" i="14" l="1"/>
  <c r="AO51" i="11"/>
  <c r="G65" i="33"/>
  <c r="D27" i="14" a="1"/>
  <c r="H65" i="33" a="1"/>
  <c r="D27" i="14" l="1"/>
  <c r="AO50" i="11"/>
  <c r="H65" i="33"/>
  <c r="I65" i="33" s="1"/>
  <c r="D26" i="14" a="1"/>
  <c r="D26" i="14" l="1"/>
  <c r="AO49" i="11"/>
  <c r="F65" i="33"/>
  <c r="D25" i="14" a="1"/>
  <c r="D25" i="14" l="1"/>
  <c r="AO48" i="11"/>
  <c r="G66" i="33"/>
  <c r="D24" i="14" a="1"/>
  <c r="H66" i="33" a="1"/>
  <c r="D24" i="14" l="1"/>
  <c r="AO47" i="11"/>
  <c r="H66" i="33"/>
  <c r="I66" i="33" s="1"/>
  <c r="D23" i="14" a="1"/>
  <c r="D23" i="14" l="1"/>
  <c r="AO46" i="11"/>
  <c r="F66" i="33"/>
  <c r="D22" i="14" a="1"/>
  <c r="D22" i="14" l="1"/>
  <c r="AO45" i="11"/>
  <c r="G67" i="33"/>
  <c r="D21" i="14" a="1"/>
  <c r="H67" i="33" a="1"/>
  <c r="D21" i="14" l="1"/>
  <c r="AO44" i="11"/>
  <c r="H67" i="33"/>
  <c r="I67" i="33" s="1"/>
  <c r="D20" i="14" a="1"/>
  <c r="D20" i="14" l="1"/>
  <c r="AO43" i="11"/>
  <c r="F67" i="33"/>
  <c r="D19" i="14" a="1"/>
  <c r="D19" i="14" l="1"/>
  <c r="AO42" i="11"/>
  <c r="G68" i="33"/>
  <c r="D18" i="14" a="1"/>
  <c r="H68" i="33" a="1"/>
  <c r="D18" i="14" l="1"/>
  <c r="I18" i="14" s="1"/>
  <c r="F18" i="14" s="1"/>
  <c r="G19" i="14" s="1"/>
  <c r="H68" i="33"/>
  <c r="I68" i="33" s="1"/>
  <c r="H19" i="14" a="1"/>
  <c r="H19" i="14" l="1"/>
  <c r="F68" i="33"/>
  <c r="G69" i="33" l="1"/>
  <c r="H69" i="33" a="1"/>
  <c r="H69" i="33" l="1"/>
  <c r="I69" i="33" s="1"/>
  <c r="F69" i="33" l="1"/>
  <c r="G70" i="33" l="1"/>
  <c r="H70" i="33" a="1"/>
  <c r="H70" i="33" l="1"/>
  <c r="I70" i="33" s="1"/>
  <c r="F70" i="33" l="1"/>
  <c r="G71" i="33" l="1"/>
  <c r="H71" i="33" a="1"/>
  <c r="H71" i="33" l="1"/>
  <c r="I71" i="33" s="1"/>
  <c r="F71" i="33" l="1"/>
  <c r="G72" i="33" l="1"/>
  <c r="H72" i="33" a="1"/>
  <c r="H72" i="33" l="1"/>
  <c r="I72" i="33" s="1"/>
  <c r="F72" i="33" l="1"/>
  <c r="G73" i="33" l="1"/>
  <c r="H73" i="33" a="1"/>
  <c r="H73" i="33" l="1"/>
  <c r="I73" i="33" s="1"/>
  <c r="F73" i="33" l="1"/>
  <c r="G74" i="33" l="1"/>
  <c r="H74" i="33" a="1"/>
  <c r="H74" i="33" l="1"/>
  <c r="I74" i="33" s="1"/>
  <c r="F74" i="33" l="1"/>
  <c r="G75" i="33" l="1"/>
  <c r="H75" i="33" a="1"/>
  <c r="H75" i="33" l="1"/>
  <c r="I75" i="33" s="1"/>
  <c r="F75" i="33" l="1"/>
  <c r="G76" i="33" l="1"/>
  <c r="H76" i="33" a="1"/>
  <c r="H76" i="33" l="1"/>
  <c r="I76" i="33" s="1"/>
  <c r="F76" i="33" l="1"/>
  <c r="G77" i="33" l="1"/>
  <c r="H77" i="33" a="1"/>
  <c r="H77" i="33" l="1"/>
  <c r="I77" i="33" s="1"/>
  <c r="F77" i="33" l="1"/>
  <c r="G78" i="33" l="1"/>
  <c r="H78" i="33" a="1"/>
  <c r="H78" i="33" l="1"/>
  <c r="I78" i="33" s="1"/>
  <c r="F78" i="33" l="1"/>
  <c r="G79" i="33" l="1"/>
  <c r="H79" i="33" a="1"/>
  <c r="H79" i="33" l="1"/>
  <c r="I79" i="33" s="1"/>
  <c r="F79" i="33" l="1"/>
  <c r="G80" i="33" l="1"/>
  <c r="H80" i="33" a="1"/>
  <c r="H80" i="33" l="1"/>
  <c r="I80" i="33" s="1"/>
  <c r="F80" i="33" l="1"/>
  <c r="G81" i="33" l="1"/>
  <c r="H81" i="33" a="1"/>
  <c r="H81" i="33" l="1"/>
  <c r="I81" i="33" s="1"/>
  <c r="F81" i="33" l="1"/>
  <c r="G82" i="33" l="1"/>
  <c r="H82" i="33" a="1"/>
  <c r="H82" i="33" l="1"/>
  <c r="I82" i="33" s="1"/>
  <c r="F82" i="33" l="1"/>
  <c r="G83" i="33" l="1"/>
  <c r="H83" i="33" a="1"/>
  <c r="H83" i="33" l="1"/>
  <c r="I83" i="33" s="1"/>
  <c r="F83" i="33" l="1"/>
  <c r="G84" i="33" l="1"/>
  <c r="H84" i="33" a="1"/>
  <c r="H84" i="33" l="1"/>
  <c r="I84" i="33" s="1"/>
  <c r="F84" i="33" l="1"/>
  <c r="G85" i="33" l="1"/>
  <c r="H85" i="33" a="1"/>
  <c r="H85" i="33" l="1"/>
  <c r="I85" i="33" s="1"/>
  <c r="F85" i="33" l="1"/>
  <c r="G86" i="33" l="1"/>
  <c r="H86" i="33" a="1"/>
  <c r="H86" i="33" l="1"/>
  <c r="I86" i="33" s="1"/>
  <c r="F86" i="33" l="1"/>
  <c r="G87" i="33" l="1"/>
  <c r="H87" i="33" a="1"/>
  <c r="H87" i="33" l="1"/>
  <c r="I87" i="33" s="1"/>
  <c r="F87" i="33" l="1"/>
  <c r="G88" i="33" l="1"/>
  <c r="H88" i="33" a="1"/>
  <c r="H88" i="33" l="1"/>
  <c r="I88" i="33" s="1"/>
  <c r="F88" i="33" l="1"/>
  <c r="G89" i="33" l="1"/>
  <c r="H89" i="33" a="1"/>
  <c r="H89" i="33" l="1"/>
  <c r="I89" i="33" s="1"/>
  <c r="F89" i="33" l="1"/>
  <c r="G90" i="33" l="1"/>
  <c r="H90" i="33" a="1"/>
  <c r="H90" i="33" l="1"/>
  <c r="I90" i="33" s="1"/>
  <c r="F90" i="33" l="1"/>
  <c r="G91" i="33" l="1"/>
  <c r="H91" i="33" a="1"/>
  <c r="H91" i="33" l="1"/>
  <c r="I91" i="33" s="1"/>
  <c r="F91" i="33" l="1"/>
  <c r="G92" i="33" l="1"/>
  <c r="H92" i="33" a="1"/>
  <c r="H92" i="33" l="1"/>
  <c r="I92" i="33" s="1"/>
  <c r="F92" i="33" l="1"/>
  <c r="G93" i="33" l="1"/>
  <c r="H93" i="33" a="1"/>
  <c r="H93" i="33" l="1"/>
  <c r="I93" i="33" s="1"/>
  <c r="F93" i="33" l="1"/>
  <c r="G94" i="33" l="1"/>
  <c r="H94" i="33" a="1"/>
  <c r="H94" i="33" l="1"/>
  <c r="I94" i="33" s="1"/>
  <c r="F94" i="33" l="1"/>
  <c r="G95" i="33" l="1"/>
  <c r="H95" i="33" a="1"/>
  <c r="H95" i="33" l="1"/>
  <c r="I95" i="33" s="1"/>
  <c r="F95" i="33" l="1"/>
  <c r="G96" i="33" l="1"/>
  <c r="H96" i="33" a="1"/>
  <c r="H96" i="33" l="1"/>
  <c r="I96" i="33" s="1"/>
  <c r="F96" i="33" l="1"/>
  <c r="G97" i="33" l="1"/>
  <c r="H97" i="33" a="1"/>
  <c r="H97" i="33" l="1"/>
  <c r="I97" i="33" s="1"/>
  <c r="F97" i="33" l="1"/>
  <c r="G98" i="33" l="1"/>
  <c r="H98" i="33" a="1"/>
  <c r="H98" i="33" l="1"/>
  <c r="I98" i="33" s="1"/>
  <c r="F98" i="33" l="1"/>
  <c r="G99" i="33" l="1"/>
  <c r="H99" i="33" a="1"/>
  <c r="H99" i="33" l="1"/>
  <c r="I99" i="33" l="1"/>
  <c r="F99" i="33" s="1"/>
  <c r="G100" i="33" l="1"/>
  <c r="H100" i="33" a="1"/>
  <c r="H100" i="33" l="1"/>
  <c r="I100" i="33" s="1"/>
  <c r="F100" i="33" s="1"/>
  <c r="G101" i="33" l="1"/>
  <c r="H101" i="33" a="1"/>
  <c r="H101" i="33" l="1"/>
  <c r="I101" i="33" s="1"/>
  <c r="F101" i="33" l="1"/>
  <c r="G102" i="33" l="1"/>
  <c r="H102" i="33" a="1"/>
  <c r="H102" i="33" l="1"/>
  <c r="I102" i="33" s="1"/>
  <c r="F102" i="33" l="1"/>
  <c r="G103" i="33" l="1"/>
  <c r="H103" i="33" a="1"/>
  <c r="H103" i="33" l="1"/>
  <c r="I103" i="33" s="1"/>
  <c r="F103" i="33" l="1"/>
  <c r="G104" i="33" l="1"/>
  <c r="H104" i="33" a="1"/>
  <c r="H104" i="33" l="1"/>
  <c r="I104" i="33" s="1"/>
  <c r="F104" i="33" l="1"/>
  <c r="G105" i="33" l="1"/>
  <c r="H105" i="33" a="1"/>
  <c r="H105" i="33" l="1"/>
  <c r="I105" i="33" s="1"/>
  <c r="F105" i="33" l="1"/>
  <c r="G106" i="33" l="1"/>
  <c r="H106" i="33" a="1"/>
  <c r="H106" i="33" l="1"/>
  <c r="I106" i="33" s="1"/>
  <c r="F106" i="33" l="1"/>
  <c r="G107" i="33" l="1"/>
  <c r="H107" i="33" a="1"/>
  <c r="H107" i="33" l="1"/>
  <c r="I107" i="33" s="1"/>
  <c r="F107" i="33" l="1"/>
  <c r="G108" i="33" l="1"/>
  <c r="H108" i="33" a="1"/>
  <c r="H108" i="33" l="1"/>
  <c r="I108" i="33" s="1"/>
  <c r="F108" i="33" l="1"/>
  <c r="G109" i="33" l="1"/>
  <c r="H109" i="33" a="1"/>
  <c r="H109" i="33" l="1"/>
  <c r="I109" i="33" s="1"/>
  <c r="F109" i="33" l="1"/>
  <c r="G110" i="33" l="1"/>
  <c r="H110" i="33" a="1"/>
  <c r="H110" i="33" l="1"/>
  <c r="I110" i="33" s="1"/>
  <c r="F110" i="33" l="1"/>
  <c r="G111" i="33" l="1"/>
  <c r="H111" i="33" a="1"/>
  <c r="H111" i="33" l="1"/>
  <c r="I111" i="33" s="1"/>
  <c r="F111" i="33" l="1"/>
  <c r="G112" i="33" l="1"/>
  <c r="H112" i="33" a="1"/>
  <c r="H112" i="33" l="1"/>
  <c r="I112" i="33" s="1"/>
  <c r="F112" i="33" l="1"/>
  <c r="G113" i="33" l="1"/>
  <c r="H113" i="33" a="1"/>
  <c r="H113" i="33" l="1"/>
  <c r="I113" i="33" s="1"/>
  <c r="F113" i="33" l="1"/>
  <c r="G114" i="33" l="1"/>
  <c r="H114" i="33" a="1"/>
  <c r="H114" i="33" l="1"/>
  <c r="I114" i="33" s="1"/>
  <c r="F114" i="33" l="1"/>
  <c r="G115" i="33" l="1"/>
  <c r="H115" i="33" a="1"/>
  <c r="H115" i="33" l="1"/>
  <c r="I115" i="33" s="1"/>
  <c r="F115" i="33" l="1"/>
  <c r="G116" i="33" l="1"/>
  <c r="H116" i="33" a="1"/>
  <c r="H116" i="33" l="1"/>
  <c r="I116" i="33" s="1"/>
  <c r="F116" i="33" l="1"/>
  <c r="G117" i="33" l="1"/>
  <c r="H117" i="33" a="1"/>
  <c r="H117" i="33" l="1"/>
  <c r="I117" i="33" s="1"/>
  <c r="F117" i="33" l="1"/>
  <c r="G118" i="33" l="1"/>
  <c r="H118" i="33" a="1"/>
  <c r="H118" i="33" l="1"/>
  <c r="I118" i="33" s="1"/>
  <c r="F118" i="33" l="1"/>
  <c r="G119" i="33" l="1"/>
  <c r="H119" i="33" a="1"/>
  <c r="H119" i="33" l="1"/>
  <c r="I119" i="33" s="1"/>
  <c r="F119" i="33" l="1"/>
  <c r="G120" i="33" l="1"/>
  <c r="H120" i="33" a="1"/>
  <c r="H120" i="33" l="1"/>
  <c r="I120" i="33" s="1"/>
  <c r="F120" i="33" l="1"/>
  <c r="G121" i="33" l="1"/>
  <c r="H121" i="33" a="1"/>
  <c r="H121" i="33" l="1"/>
  <c r="I121" i="33" s="1"/>
  <c r="F121" i="33" l="1"/>
  <c r="G122" i="33" l="1"/>
  <c r="H122" i="33" a="1"/>
  <c r="H122" i="33" l="1"/>
  <c r="I122" i="33" s="1"/>
  <c r="F122" i="33" l="1"/>
  <c r="G123" i="33" l="1"/>
  <c r="H123" i="33" a="1"/>
  <c r="H123" i="33" l="1"/>
  <c r="I123" i="33" s="1"/>
  <c r="F123" i="33" l="1"/>
  <c r="G124" i="33" l="1"/>
  <c r="H124" i="33" a="1"/>
  <c r="H124" i="33" l="1"/>
  <c r="I124" i="33" s="1"/>
  <c r="F124" i="33" l="1"/>
  <c r="G125" i="33" l="1"/>
  <c r="H125" i="33" a="1"/>
  <c r="H125" i="33" l="1"/>
  <c r="I125" i="33" s="1"/>
  <c r="F125" i="33" l="1"/>
  <c r="G126" i="33" l="1"/>
  <c r="H126" i="33" a="1"/>
  <c r="H126" i="33" l="1"/>
  <c r="I126" i="33" s="1"/>
  <c r="F126" i="33" l="1"/>
  <c r="G127" i="33" l="1"/>
  <c r="H127" i="33" a="1"/>
  <c r="H127" i="33" l="1"/>
  <c r="I127" i="33" s="1"/>
  <c r="F127" i="33" l="1"/>
  <c r="G128" i="33" l="1"/>
  <c r="H128" i="33" a="1"/>
  <c r="H128" i="33" l="1"/>
  <c r="I128" i="33" s="1"/>
  <c r="F128" i="33" l="1"/>
  <c r="G129" i="33" l="1"/>
  <c r="H129" i="33" a="1"/>
  <c r="H129" i="33" l="1"/>
  <c r="I129" i="33" s="1"/>
  <c r="F129" i="33" l="1"/>
  <c r="G130" i="33" l="1"/>
  <c r="H130" i="33" a="1"/>
  <c r="H130" i="33" l="1"/>
  <c r="I130" i="33" s="1"/>
  <c r="F130" i="33" l="1"/>
  <c r="G131" i="33" l="1"/>
  <c r="H131" i="33" a="1"/>
  <c r="H131" i="33" l="1"/>
  <c r="I131" i="33" s="1"/>
  <c r="F131" i="33" l="1"/>
  <c r="G132" i="33" l="1"/>
  <c r="H132" i="33" a="1"/>
  <c r="H132" i="33" l="1"/>
  <c r="I132" i="33" s="1"/>
  <c r="F132" i="33" l="1"/>
  <c r="G133" i="33" l="1"/>
  <c r="H133" i="33" a="1"/>
  <c r="H133" i="33" l="1"/>
  <c r="I133" i="33" s="1"/>
  <c r="F133" i="33" l="1"/>
  <c r="G134" i="33" l="1"/>
  <c r="H134" i="33" a="1"/>
  <c r="H134" i="33" l="1"/>
  <c r="I134" i="33" s="1"/>
  <c r="F134" i="33" l="1"/>
  <c r="G135" i="33" l="1"/>
  <c r="H135" i="33" a="1"/>
  <c r="H135" i="33" l="1"/>
  <c r="I135" i="33" s="1"/>
  <c r="F135" i="33" l="1"/>
  <c r="G136" i="33" l="1"/>
  <c r="H136" i="33" a="1"/>
  <c r="H136" i="33" l="1"/>
  <c r="I136" i="33" s="1"/>
  <c r="F136" i="33" l="1"/>
  <c r="G137" i="33" l="1"/>
  <c r="H137" i="33" a="1"/>
  <c r="H137" i="33" l="1"/>
  <c r="I137" i="33" s="1"/>
  <c r="F137" i="33" l="1"/>
  <c r="G138" i="33" l="1"/>
  <c r="H138" i="33" a="1"/>
  <c r="H138" i="33" l="1"/>
  <c r="I138" i="33" s="1"/>
  <c r="F138" i="33" l="1"/>
  <c r="G139" i="33" l="1"/>
  <c r="H139" i="33" a="1"/>
  <c r="H139" i="33" l="1"/>
  <c r="I139" i="33" s="1"/>
  <c r="F139" i="33" l="1"/>
  <c r="G140" i="33" l="1"/>
  <c r="H140" i="33" a="1"/>
  <c r="H140" i="33" l="1"/>
  <c r="I140" i="33" s="1"/>
  <c r="F140" i="33" l="1"/>
  <c r="G141" i="33" l="1"/>
  <c r="H141" i="33" a="1"/>
  <c r="H141" i="33" l="1"/>
  <c r="I141" i="33" s="1"/>
  <c r="F141" i="33" l="1"/>
  <c r="G142" i="33" l="1"/>
  <c r="H142" i="33" a="1"/>
  <c r="H142" i="33" l="1"/>
  <c r="I142" i="33" s="1"/>
  <c r="F142" i="33" l="1"/>
  <c r="G143" i="33" l="1"/>
  <c r="H143" i="33" a="1"/>
  <c r="H143" i="33" l="1"/>
  <c r="I143" i="33" s="1"/>
  <c r="F143" i="33" l="1"/>
  <c r="G144" i="33" l="1"/>
  <c r="H144" i="33" a="1"/>
  <c r="H144" i="33" l="1"/>
  <c r="I144" i="33" s="1"/>
  <c r="F144" i="33" l="1"/>
  <c r="G145" i="33" l="1"/>
  <c r="H145" i="33" a="1"/>
  <c r="H145" i="33" l="1"/>
  <c r="I145" i="33" s="1"/>
  <c r="F145" i="33" l="1"/>
  <c r="G146" i="33" l="1"/>
  <c r="H146" i="33" a="1"/>
  <c r="H146" i="33" l="1"/>
  <c r="I146" i="33" s="1"/>
  <c r="F146" i="33" l="1"/>
  <c r="G147" i="33" l="1"/>
  <c r="H147" i="33" a="1"/>
  <c r="H147" i="33" l="1"/>
  <c r="I147" i="33" s="1"/>
  <c r="F147" i="33" l="1"/>
  <c r="G148" i="33" l="1"/>
  <c r="H148" i="33" a="1"/>
  <c r="H148" i="33" l="1"/>
  <c r="I148" i="33" s="1"/>
  <c r="F148" i="33" s="1"/>
  <c r="G149" i="33" l="1"/>
  <c r="H149" i="33" a="1"/>
  <c r="H149" i="33" l="1"/>
  <c r="I149" i="33" s="1"/>
  <c r="F149" i="33" l="1"/>
  <c r="G150" i="33" l="1"/>
  <c r="H150" i="33" a="1"/>
  <c r="H150" i="33" l="1"/>
  <c r="I150" i="33" s="1"/>
  <c r="F150" i="33" l="1"/>
  <c r="G151" i="33" l="1"/>
  <c r="H151" i="33" a="1"/>
  <c r="H151" i="33" l="1"/>
  <c r="I151" i="33" s="1"/>
  <c r="F151" i="33" l="1"/>
  <c r="G152" i="33" l="1"/>
  <c r="H152" i="33" a="1"/>
  <c r="H152" i="33" l="1"/>
  <c r="I152" i="33" s="1"/>
  <c r="F152" i="33" l="1"/>
  <c r="G153" i="33" l="1"/>
  <c r="H153" i="33" a="1"/>
  <c r="H153" i="33" l="1"/>
  <c r="I153" i="33" s="1"/>
  <c r="F153" i="33" l="1"/>
  <c r="G154" i="33" l="1"/>
  <c r="H154" i="33" a="1"/>
  <c r="H154" i="33" l="1"/>
  <c r="I154" i="33" s="1"/>
  <c r="F154" i="33" l="1"/>
  <c r="G155" i="33" l="1"/>
  <c r="H155" i="33" a="1"/>
  <c r="H155" i="33" l="1"/>
  <c r="I155" i="33" s="1"/>
  <c r="F155" i="33" l="1"/>
  <c r="G156" i="33" l="1"/>
  <c r="H156" i="33" a="1"/>
  <c r="H156" i="33" l="1"/>
  <c r="I156" i="33" s="1"/>
  <c r="F156" i="33" l="1"/>
  <c r="G157" i="33" l="1"/>
  <c r="H157" i="33" a="1"/>
  <c r="H157" i="33" l="1"/>
  <c r="I157" i="33" s="1"/>
  <c r="F157" i="33" l="1"/>
  <c r="G158" i="33" l="1"/>
  <c r="H158" i="33" a="1"/>
  <c r="H158" i="33" l="1"/>
  <c r="I158" i="33" s="1"/>
  <c r="F158" i="33" l="1"/>
  <c r="G159" i="33" l="1"/>
  <c r="H159" i="33" a="1"/>
  <c r="H159" i="33" l="1"/>
  <c r="I159" i="33" s="1"/>
  <c r="F159" i="33" l="1"/>
  <c r="G160" i="33" l="1"/>
  <c r="H160" i="33" a="1"/>
  <c r="H160" i="33" l="1"/>
  <c r="I160" i="33" s="1"/>
  <c r="F160" i="33" l="1"/>
  <c r="G161" i="33" l="1"/>
  <c r="H161" i="33" a="1"/>
  <c r="H161" i="33" l="1"/>
  <c r="I161" i="33" s="1"/>
  <c r="F161" i="33" l="1"/>
  <c r="G162" i="33" l="1"/>
  <c r="H162" i="33" a="1"/>
  <c r="H162" i="33" l="1"/>
  <c r="I162" i="33" s="1"/>
  <c r="F162" i="33" l="1"/>
  <c r="G163" i="33" l="1"/>
  <c r="H163" i="33" a="1"/>
  <c r="H163" i="33" l="1"/>
  <c r="I163" i="33" s="1"/>
  <c r="F163" i="33" l="1"/>
  <c r="G164" i="33" l="1"/>
  <c r="H164" i="33" a="1"/>
  <c r="H164" i="33" l="1"/>
  <c r="I164" i="33" s="1"/>
  <c r="F164" i="33" l="1"/>
  <c r="G165" i="33" l="1"/>
  <c r="H165" i="33" a="1"/>
  <c r="H165" i="33" l="1"/>
  <c r="I165" i="33" s="1"/>
  <c r="F165" i="33" l="1"/>
  <c r="G166" i="33" l="1"/>
  <c r="H166" i="33" a="1"/>
  <c r="H166" i="33" l="1"/>
  <c r="I166" i="33" s="1"/>
  <c r="F166" i="33" l="1"/>
  <c r="G167" i="33" l="1"/>
  <c r="H167" i="33" a="1"/>
  <c r="H167" i="33" l="1"/>
  <c r="I167" i="33" s="1"/>
  <c r="F167" i="33" l="1"/>
  <c r="G168" i="33" l="1"/>
  <c r="H168" i="33" a="1"/>
  <c r="H168" i="33" l="1"/>
  <c r="I168" i="33" s="1"/>
  <c r="F168" i="33" l="1"/>
  <c r="G169" i="33" l="1"/>
  <c r="H169" i="33" a="1"/>
  <c r="H169" i="33" l="1"/>
  <c r="I169" i="33" s="1"/>
  <c r="F169" i="33" l="1"/>
  <c r="G170" i="33" l="1"/>
  <c r="H170" i="33" a="1"/>
  <c r="H170" i="33" l="1"/>
  <c r="I170" i="33" s="1"/>
  <c r="F170" i="33" l="1"/>
  <c r="G171" i="33" l="1"/>
  <c r="H171" i="33" a="1"/>
  <c r="H171" i="33" l="1"/>
  <c r="I171" i="33" s="1"/>
  <c r="F171" i="33" l="1"/>
  <c r="G172" i="33" l="1"/>
  <c r="H172" i="33" a="1"/>
  <c r="H172" i="33" l="1"/>
  <c r="I172" i="33" s="1"/>
  <c r="F172" i="33" l="1"/>
  <c r="G173" i="33" l="1"/>
  <c r="H173" i="33" a="1"/>
  <c r="H173" i="33" l="1"/>
  <c r="I173" i="33" s="1"/>
  <c r="F173" i="33" l="1"/>
  <c r="G174" i="33" l="1"/>
  <c r="H174" i="33" a="1"/>
  <c r="H174" i="33" l="1"/>
  <c r="I174" i="33" s="1"/>
  <c r="F174" i="33" l="1"/>
  <c r="G175" i="33" l="1"/>
  <c r="H175" i="33" a="1"/>
  <c r="H175" i="33" l="1"/>
  <c r="I175" i="33" s="1"/>
  <c r="F175" i="33" l="1"/>
  <c r="G176" i="33" l="1"/>
  <c r="H176" i="33" a="1"/>
  <c r="H176" i="33" l="1"/>
  <c r="I176" i="33" s="1"/>
  <c r="F176" i="33" l="1"/>
  <c r="G177" i="33" l="1"/>
  <c r="H177" i="33" a="1"/>
  <c r="H177" i="33" l="1"/>
  <c r="I177" i="33" s="1"/>
  <c r="F177" i="33" l="1"/>
  <c r="G178" i="33" l="1"/>
  <c r="H178" i="33" a="1"/>
  <c r="H178" i="33" l="1"/>
  <c r="I178" i="33" s="1"/>
  <c r="F178" i="33" l="1"/>
  <c r="G179" i="33" l="1"/>
  <c r="H179" i="33" a="1"/>
  <c r="H179" i="33" l="1"/>
  <c r="I179" i="33" s="1"/>
  <c r="F179" i="33" l="1"/>
  <c r="G180" i="33" l="1"/>
  <c r="H180" i="33" a="1"/>
  <c r="H180" i="33" l="1"/>
  <c r="I180" i="33" s="1"/>
  <c r="F180" i="33" l="1"/>
  <c r="G181" i="33" l="1"/>
  <c r="H181" i="33" a="1"/>
  <c r="H181" i="33" l="1"/>
  <c r="I181" i="33" s="1"/>
  <c r="F181" i="33" l="1"/>
  <c r="G182" i="33" l="1"/>
  <c r="H182" i="33" a="1"/>
  <c r="H182" i="33" l="1"/>
  <c r="I182" i="33" s="1"/>
  <c r="F182" i="33" l="1"/>
  <c r="G183" i="33" l="1"/>
  <c r="H183" i="33" a="1"/>
  <c r="H183" i="33" l="1"/>
  <c r="I183" i="33" s="1"/>
  <c r="F183" i="33" l="1"/>
  <c r="G184" i="33" l="1"/>
  <c r="H184" i="33" a="1"/>
  <c r="H184" i="33" l="1"/>
  <c r="I184" i="33" s="1"/>
  <c r="F184" i="33" l="1"/>
  <c r="G185" i="33" l="1"/>
  <c r="H185" i="33" a="1"/>
  <c r="H185" i="33" l="1"/>
  <c r="I185" i="33" l="1"/>
  <c r="F185" i="33" s="1"/>
  <c r="G186" i="33" l="1"/>
  <c r="G14" i="33" a="1"/>
  <c r="G14" i="33" s="1"/>
  <c r="H157" i="27"/>
  <c r="M244" i="27" s="1" a="1"/>
  <c r="M244" i="27" s="1"/>
  <c r="D10" i="16" l="1"/>
  <c r="K157" i="27"/>
  <c r="Q37" i="27"/>
  <c r="R37" i="27" s="1"/>
  <c r="D9" i="16"/>
  <c r="F157" i="27"/>
  <c r="L229" i="27" s="1"/>
  <c r="J209" i="72" a="1"/>
  <c r="J192" i="72" a="1"/>
  <c r="J208" i="72" a="1"/>
  <c r="J110" i="72" a="1"/>
  <c r="J119" i="72" a="1"/>
  <c r="J193" i="72" a="1"/>
  <c r="J203" i="72" a="1"/>
  <c r="J190" i="72" a="1"/>
  <c r="J104" i="72" a="1"/>
  <c r="J191" i="72" a="1"/>
  <c r="J106" i="72" a="1"/>
  <c r="J105" i="72" a="1"/>
  <c r="J195" i="72" a="1"/>
  <c r="J103" i="72" a="1"/>
  <c r="J210" i="72" a="1"/>
  <c r="J200" i="72" a="1"/>
  <c r="J202" i="72" a="1"/>
  <c r="J197" i="72" a="1"/>
  <c r="J201" i="72" a="1"/>
  <c r="J194" i="72" a="1"/>
  <c r="J198" i="72" a="1"/>
  <c r="J107" i="72" a="1"/>
  <c r="J111" i="72" a="1"/>
  <c r="J211" i="72" a="1"/>
  <c r="J188" i="72" a="1"/>
  <c r="J199" i="72" a="1"/>
  <c r="J207" i="72" a="1"/>
  <c r="J120" i="72" a="1"/>
  <c r="J117" i="72" a="1"/>
  <c r="J113" i="72" a="1"/>
  <c r="J118" i="72" a="1"/>
  <c r="J196" i="72" a="1"/>
  <c r="J187" i="72" a="1"/>
  <c r="J112" i="72" a="1"/>
  <c r="J212" i="72" a="1"/>
  <c r="J114" i="72" a="1"/>
  <c r="J189" i="72" a="1"/>
  <c r="J205" i="72" a="1"/>
  <c r="J206" i="72" a="1"/>
  <c r="J204" i="72" a="1"/>
  <c r="J103" i="72" l="1"/>
  <c r="O103" i="72" s="1"/>
  <c r="L103" i="72" s="1"/>
  <c r="J104" i="72"/>
  <c r="J105" i="72"/>
  <c r="J106" i="72"/>
  <c r="J107" i="72"/>
  <c r="J110" i="72"/>
  <c r="J111" i="72"/>
  <c r="J112" i="72"/>
  <c r="J113" i="72"/>
  <c r="J114" i="72"/>
  <c r="J117" i="72"/>
  <c r="J118" i="72"/>
  <c r="J119" i="72"/>
  <c r="J120" i="72"/>
  <c r="J187" i="72"/>
  <c r="J188" i="72"/>
  <c r="J189" i="72"/>
  <c r="J190" i="72"/>
  <c r="J191" i="72"/>
  <c r="J192" i="72"/>
  <c r="J193" i="72"/>
  <c r="J194" i="72"/>
  <c r="J195" i="72"/>
  <c r="J196" i="72"/>
  <c r="J197" i="72"/>
  <c r="J198" i="72"/>
  <c r="J199" i="72"/>
  <c r="J200" i="72"/>
  <c r="J201" i="72"/>
  <c r="J202" i="72"/>
  <c r="J203" i="72"/>
  <c r="J204" i="72"/>
  <c r="J205" i="72"/>
  <c r="J206" i="72"/>
  <c r="J207" i="72"/>
  <c r="J208" i="72"/>
  <c r="J209" i="72"/>
  <c r="J210" i="72"/>
  <c r="J211" i="72"/>
  <c r="J212" i="72"/>
  <c r="I19" i="14"/>
  <c r="F19" i="14" s="1"/>
  <c r="G20" i="14" s="1"/>
  <c r="H20" i="14" a="1"/>
  <c r="M104" i="72" l="1"/>
  <c r="H20" i="14"/>
  <c r="I20" i="14" s="1"/>
  <c r="F20" i="14" s="1"/>
  <c r="G21" i="14" s="1"/>
  <c r="N104" i="72" a="1"/>
  <c r="H21" i="14" a="1"/>
  <c r="N104" i="72" l="1"/>
  <c r="O104" i="72" s="1"/>
  <c r="L104" i="72" s="1"/>
  <c r="H21" i="14"/>
  <c r="I21" i="14" s="1"/>
  <c r="F21" i="14" s="1"/>
  <c r="G22" i="14" s="1"/>
  <c r="H22" i="14" a="1"/>
  <c r="M105" i="72" l="1"/>
  <c r="H22" i="14"/>
  <c r="I22" i="14" s="1"/>
  <c r="F22" i="14" s="1"/>
  <c r="N105" i="72" a="1"/>
  <c r="N105" i="72" l="1"/>
  <c r="O105" i="72" s="1"/>
  <c r="L105" i="72" s="1"/>
  <c r="G23" i="14"/>
  <c r="H23" i="14" a="1"/>
  <c r="M106" i="72" l="1"/>
  <c r="H23" i="14"/>
  <c r="N106" i="72" a="1"/>
  <c r="N106" i="72" l="1"/>
  <c r="O106" i="72" s="1"/>
  <c r="L106" i="72" s="1"/>
  <c r="I23" i="14"/>
  <c r="F23" i="14" s="1"/>
  <c r="G24" i="14" s="1"/>
  <c r="H24" i="14" a="1"/>
  <c r="M107" i="72" l="1"/>
  <c r="H24" i="14"/>
  <c r="I24" i="14" s="1"/>
  <c r="F24" i="14" s="1"/>
  <c r="N107" i="72" a="1"/>
  <c r="N107" i="72" l="1"/>
  <c r="O107" i="72" s="1"/>
  <c r="L107" i="72" s="1"/>
  <c r="G25" i="14"/>
  <c r="H25" i="14" a="1"/>
  <c r="M108" i="72" l="1"/>
  <c r="H25" i="14"/>
  <c r="I25" i="14" s="1"/>
  <c r="F25" i="14" s="1"/>
  <c r="N108" i="72" a="1"/>
  <c r="N108" i="72" l="1"/>
  <c r="O108" i="72" s="1"/>
  <c r="L108" i="72" s="1"/>
  <c r="G26" i="14"/>
  <c r="H26" i="14" a="1"/>
  <c r="M109" i="72" l="1"/>
  <c r="H26" i="14"/>
  <c r="I26" i="14" s="1"/>
  <c r="F26" i="14" s="1"/>
  <c r="G27" i="14" s="1"/>
  <c r="N109" i="72" a="1"/>
  <c r="H27" i="14" a="1"/>
  <c r="N109" i="72" l="1"/>
  <c r="O109" i="72" s="1"/>
  <c r="L109" i="72" s="1"/>
  <c r="H27" i="14"/>
  <c r="I27" i="14" s="1"/>
  <c r="F27" i="14" s="1"/>
  <c r="G28" i="14" s="1"/>
  <c r="H28" i="14" a="1"/>
  <c r="M110" i="72" l="1"/>
  <c r="H28" i="14"/>
  <c r="I28" i="14" s="1"/>
  <c r="F28" i="14" s="1"/>
  <c r="N110" i="72" a="1"/>
  <c r="N110" i="72" l="1"/>
  <c r="O110" i="72" s="1"/>
  <c r="L110" i="72" s="1"/>
  <c r="G29" i="14"/>
  <c r="H29" i="14" a="1"/>
  <c r="M111" i="72" l="1"/>
  <c r="H29" i="14"/>
  <c r="I29" i="14" s="1"/>
  <c r="F29" i="14" s="1"/>
  <c r="G30" i="14" s="1"/>
  <c r="N111" i="72" a="1"/>
  <c r="H30" i="14" a="1"/>
  <c r="N111" i="72" l="1"/>
  <c r="O111" i="72" s="1"/>
  <c r="L111" i="72" s="1"/>
  <c r="H30" i="14"/>
  <c r="I30" i="14" s="1"/>
  <c r="F30" i="14" s="1"/>
  <c r="G31" i="14" s="1"/>
  <c r="H31" i="14" a="1"/>
  <c r="M112" i="72" l="1"/>
  <c r="H31" i="14"/>
  <c r="I31" i="14" s="1"/>
  <c r="F31" i="14" s="1"/>
  <c r="G32" i="14" s="1"/>
  <c r="N112" i="72" a="1"/>
  <c r="H32" i="14" a="1"/>
  <c r="N112" i="72" l="1"/>
  <c r="O112" i="72" s="1"/>
  <c r="L112" i="72" s="1"/>
  <c r="H32" i="14"/>
  <c r="I32" i="14" s="1"/>
  <c r="F32" i="14" s="1"/>
  <c r="G33" i="14" s="1"/>
  <c r="H33" i="14" a="1"/>
  <c r="M113" i="72" l="1"/>
  <c r="H33" i="14"/>
  <c r="I33" i="14" s="1"/>
  <c r="F33" i="14" s="1"/>
  <c r="G34" i="14" s="1"/>
  <c r="H34" i="14" a="1"/>
  <c r="N113" i="72" a="1"/>
  <c r="N113" i="72" l="1"/>
  <c r="O113" i="72" s="1"/>
  <c r="L113" i="72" s="1"/>
  <c r="H34" i="14"/>
  <c r="I34" i="14" s="1"/>
  <c r="F34" i="14" s="1"/>
  <c r="G35" i="14" s="1"/>
  <c r="H35" i="14" a="1"/>
  <c r="M114" i="72" l="1"/>
  <c r="H35" i="14"/>
  <c r="I35" i="14" s="1"/>
  <c r="F35" i="14" s="1"/>
  <c r="G36" i="14" s="1"/>
  <c r="N114" i="72" a="1"/>
  <c r="H36" i="14" a="1"/>
  <c r="N114" i="72" l="1"/>
  <c r="O114" i="72" s="1"/>
  <c r="L114" i="72" s="1"/>
  <c r="H36" i="14"/>
  <c r="I36" i="14" s="1"/>
  <c r="F36" i="14" s="1"/>
  <c r="G37" i="14" s="1"/>
  <c r="H37" i="14" a="1"/>
  <c r="M115" i="72" l="1"/>
  <c r="H37" i="14"/>
  <c r="I37" i="14" s="1"/>
  <c r="F37" i="14" s="1"/>
  <c r="G38" i="14" s="1"/>
  <c r="H38" i="14" a="1"/>
  <c r="N115" i="72" a="1"/>
  <c r="N115" i="72" l="1"/>
  <c r="O115" i="72" s="1"/>
  <c r="L115" i="72" s="1"/>
  <c r="H38" i="14"/>
  <c r="I38" i="14" s="1"/>
  <c r="F38" i="14" s="1"/>
  <c r="G39" i="14" s="1"/>
  <c r="H39" i="14" a="1"/>
  <c r="M116" i="72" l="1"/>
  <c r="H39" i="14"/>
  <c r="I39" i="14" s="1"/>
  <c r="F39" i="14" s="1"/>
  <c r="G40" i="14" s="1"/>
  <c r="N116" i="72" a="1"/>
  <c r="H40" i="14" a="1"/>
  <c r="N116" i="72" l="1"/>
  <c r="O116" i="72" s="1"/>
  <c r="L116" i="72" s="1"/>
  <c r="H40" i="14"/>
  <c r="I40" i="14" s="1"/>
  <c r="F40" i="14" s="1"/>
  <c r="G41" i="14" s="1"/>
  <c r="H41" i="14" a="1"/>
  <c r="M117" i="72" l="1"/>
  <c r="H41" i="14"/>
  <c r="I41" i="14" s="1"/>
  <c r="F41" i="14" s="1"/>
  <c r="G42" i="14" s="1"/>
  <c r="N117" i="72" a="1"/>
  <c r="H42" i="14" a="1"/>
  <c r="N117" i="72" l="1"/>
  <c r="O117" i="72" s="1"/>
  <c r="L117" i="72" s="1"/>
  <c r="H42" i="14"/>
  <c r="I42" i="14" s="1"/>
  <c r="F42" i="14" s="1"/>
  <c r="G43" i="14" s="1"/>
  <c r="H43" i="14" a="1"/>
  <c r="M118" i="72" l="1"/>
  <c r="H43" i="14"/>
  <c r="I43" i="14" s="1"/>
  <c r="F43" i="14" s="1"/>
  <c r="G44" i="14" s="1"/>
  <c r="N118" i="72" a="1"/>
  <c r="H44" i="14" a="1"/>
  <c r="N118" i="72" l="1"/>
  <c r="O118" i="72" s="1"/>
  <c r="L118" i="72" s="1"/>
  <c r="H44" i="14"/>
  <c r="I44" i="14" s="1"/>
  <c r="F44" i="14" s="1"/>
  <c r="G45" i="14" s="1"/>
  <c r="H45" i="14" a="1"/>
  <c r="M119" i="72" l="1"/>
  <c r="H45" i="14"/>
  <c r="I45" i="14" s="1"/>
  <c r="F45" i="14" s="1"/>
  <c r="G46" i="14" s="1"/>
  <c r="N119" i="72" a="1"/>
  <c r="H46" i="14" a="1"/>
  <c r="N119" i="72" l="1"/>
  <c r="O119" i="72" s="1"/>
  <c r="L119" i="72" s="1"/>
  <c r="H46" i="14"/>
  <c r="I46" i="14" s="1"/>
  <c r="F46" i="14" s="1"/>
  <c r="G47" i="14" s="1"/>
  <c r="H47" i="14" a="1"/>
  <c r="M120" i="72" l="1"/>
  <c r="H47" i="14"/>
  <c r="I47" i="14" s="1"/>
  <c r="F47" i="14" s="1"/>
  <c r="G48" i="14" s="1"/>
  <c r="N120" i="72" a="1"/>
  <c r="H48" i="14" a="1"/>
  <c r="N120" i="72" l="1"/>
  <c r="O120" i="72" s="1"/>
  <c r="L120" i="72" s="1"/>
  <c r="H48" i="14"/>
  <c r="I48" i="14" s="1"/>
  <c r="F48" i="14" s="1"/>
  <c r="M121" i="72" l="1"/>
  <c r="G49" i="14"/>
  <c r="H49" i="14" a="1"/>
  <c r="N121" i="72" a="1"/>
  <c r="N121" i="72" l="1"/>
  <c r="O121" i="72" s="1"/>
  <c r="L121" i="72" s="1"/>
  <c r="H49" i="14"/>
  <c r="I49" i="14" s="1"/>
  <c r="F49" i="14" s="1"/>
  <c r="M122" i="72" l="1"/>
  <c r="G50" i="14"/>
  <c r="H50" i="14" a="1"/>
  <c r="N122" i="72" a="1"/>
  <c r="N122" i="72" l="1"/>
  <c r="O122" i="72" s="1"/>
  <c r="L122" i="72" s="1"/>
  <c r="H50" i="14"/>
  <c r="I50" i="14" s="1"/>
  <c r="F50" i="14" s="1"/>
  <c r="M123" i="72" l="1"/>
  <c r="G51" i="14"/>
  <c r="N123" i="72" a="1"/>
  <c r="H51" i="14" a="1"/>
  <c r="N123" i="72" l="1"/>
  <c r="O123" i="72" s="1"/>
  <c r="L123" i="72" s="1"/>
  <c r="H51" i="14"/>
  <c r="I51" i="14" s="1"/>
  <c r="F51" i="14" s="1"/>
  <c r="G52" i="14" s="1"/>
  <c r="H52" i="14" a="1"/>
  <c r="M124" i="72" l="1"/>
  <c r="H52" i="14"/>
  <c r="I52" i="14" s="1"/>
  <c r="F52" i="14" s="1"/>
  <c r="N124" i="72" a="1"/>
  <c r="N124" i="72" l="1"/>
  <c r="O124" i="72" s="1"/>
  <c r="L124" i="72" s="1"/>
  <c r="G53" i="14"/>
  <c r="H53" i="14" a="1"/>
  <c r="M125" i="72" l="1"/>
  <c r="H53" i="14"/>
  <c r="I53" i="14" s="1"/>
  <c r="F53" i="14" s="1"/>
  <c r="N125" i="72" a="1"/>
  <c r="N125" i="72" l="1"/>
  <c r="O125" i="72" s="1"/>
  <c r="L125" i="72" s="1"/>
  <c r="G54" i="14"/>
  <c r="H54" i="14" a="1"/>
  <c r="M126" i="72" l="1"/>
  <c r="H54" i="14"/>
  <c r="I54" i="14" s="1"/>
  <c r="F54" i="14" s="1"/>
  <c r="N126" i="72" a="1"/>
  <c r="N126" i="72" l="1"/>
  <c r="O126" i="72" s="1"/>
  <c r="L126" i="72" s="1"/>
  <c r="G55" i="14"/>
  <c r="H55" i="14" a="1"/>
  <c r="M127" i="72" l="1"/>
  <c r="H55" i="14"/>
  <c r="I55" i="14" s="1"/>
  <c r="F55" i="14" s="1"/>
  <c r="N127" i="72" a="1"/>
  <c r="N127" i="72" l="1"/>
  <c r="O127" i="72" s="1"/>
  <c r="L127" i="72" s="1"/>
  <c r="G56" i="14"/>
  <c r="H56" i="14" a="1"/>
  <c r="M128" i="72" l="1"/>
  <c r="H56" i="14"/>
  <c r="I56" i="14" s="1"/>
  <c r="F56" i="14" s="1"/>
  <c r="G57" i="14" s="1"/>
  <c r="N128" i="72" a="1"/>
  <c r="H57" i="14" a="1"/>
  <c r="N128" i="72" l="1"/>
  <c r="O128" i="72" s="1"/>
  <c r="L128" i="72" s="1"/>
  <c r="H57" i="14"/>
  <c r="I57" i="14" s="1"/>
  <c r="F57" i="14" s="1"/>
  <c r="G58" i="14" s="1"/>
  <c r="H58" i="14" a="1"/>
  <c r="M129" i="72" l="1"/>
  <c r="H58" i="14"/>
  <c r="I58" i="14" s="1"/>
  <c r="F58" i="14" s="1"/>
  <c r="G59" i="14" s="1"/>
  <c r="N129" i="72" a="1"/>
  <c r="H59" i="14" a="1"/>
  <c r="N129" i="72" l="1"/>
  <c r="O129" i="72" s="1"/>
  <c r="L129" i="72" s="1"/>
  <c r="H59" i="14"/>
  <c r="I59" i="14" s="1"/>
  <c r="F59" i="14" s="1"/>
  <c r="G60" i="14" s="1"/>
  <c r="H60" i="14" a="1"/>
  <c r="M130" i="72" l="1"/>
  <c r="H60" i="14"/>
  <c r="I60" i="14" s="1"/>
  <c r="F60" i="14" s="1"/>
  <c r="N130" i="72" a="1"/>
  <c r="N130" i="72" l="1"/>
  <c r="O130" i="72" s="1"/>
  <c r="L130" i="72" s="1"/>
  <c r="G61" i="14"/>
  <c r="H61" i="14" a="1"/>
  <c r="M131" i="72" l="1"/>
  <c r="H61" i="14"/>
  <c r="I61" i="14" s="1"/>
  <c r="F61" i="14" s="1"/>
  <c r="N131" i="72" a="1"/>
  <c r="N131" i="72" l="1"/>
  <c r="O131" i="72" s="1"/>
  <c r="L131" i="72" s="1"/>
  <c r="G62" i="14"/>
  <c r="H62" i="14" a="1"/>
  <c r="M132" i="72" l="1"/>
  <c r="H62" i="14"/>
  <c r="I62" i="14" s="1"/>
  <c r="F62" i="14" s="1"/>
  <c r="N132" i="72" a="1"/>
  <c r="N132" i="72" l="1"/>
  <c r="O132" i="72" s="1"/>
  <c r="L132" i="72" s="1"/>
  <c r="G63" i="14"/>
  <c r="H63" i="14" a="1"/>
  <c r="M133" i="72" l="1"/>
  <c r="H63" i="14"/>
  <c r="I63" i="14" s="1"/>
  <c r="F63" i="14" s="1"/>
  <c r="N133" i="72" a="1"/>
  <c r="N133" i="72" l="1"/>
  <c r="O133" i="72" s="1"/>
  <c r="L133" i="72" s="1"/>
  <c r="G64" i="14"/>
  <c r="H64" i="14" a="1"/>
  <c r="M134" i="72" l="1"/>
  <c r="H64" i="14"/>
  <c r="I64" i="14" s="1"/>
  <c r="F64" i="14" s="1"/>
  <c r="G65" i="14" s="1"/>
  <c r="N134" i="72" a="1"/>
  <c r="H65" i="14" a="1"/>
  <c r="N134" i="72" l="1"/>
  <c r="O134" i="72" s="1"/>
  <c r="L134" i="72" s="1"/>
  <c r="H65" i="14"/>
  <c r="I65" i="14" s="1"/>
  <c r="F65" i="14" s="1"/>
  <c r="G66" i="14" s="1"/>
  <c r="H66" i="14" a="1"/>
  <c r="M135" i="72" l="1"/>
  <c r="H66" i="14"/>
  <c r="I66" i="14" s="1"/>
  <c r="F66" i="14" s="1"/>
  <c r="G67" i="14" s="1"/>
  <c r="N135" i="72" a="1"/>
  <c r="H67" i="14" a="1"/>
  <c r="N135" i="72" l="1"/>
  <c r="O135" i="72" s="1"/>
  <c r="L135" i="72" s="1"/>
  <c r="H67" i="14"/>
  <c r="I67" i="14" s="1"/>
  <c r="F67" i="14" s="1"/>
  <c r="M136" i="72" l="1"/>
  <c r="G68" i="14"/>
  <c r="H68" i="14" a="1"/>
  <c r="N136" i="72" a="1"/>
  <c r="N136" i="72" l="1"/>
  <c r="O136" i="72" s="1"/>
  <c r="L136" i="72" s="1"/>
  <c r="H68" i="14"/>
  <c r="I68" i="14" s="1"/>
  <c r="F68" i="14" s="1"/>
  <c r="G69" i="14" s="1"/>
  <c r="H69" i="14" a="1"/>
  <c r="M137" i="72" l="1"/>
  <c r="H69" i="14"/>
  <c r="I69" i="14" s="1"/>
  <c r="F69" i="14" s="1"/>
  <c r="N137" i="72" a="1"/>
  <c r="N137" i="72" l="1"/>
  <c r="O137" i="72" s="1"/>
  <c r="L137" i="72" s="1"/>
  <c r="G70" i="14"/>
  <c r="H70" i="14" a="1"/>
  <c r="M138" i="72" l="1"/>
  <c r="H70" i="14"/>
  <c r="I70" i="14" s="1"/>
  <c r="F70" i="14" s="1"/>
  <c r="N138" i="72" a="1"/>
  <c r="N138" i="72" l="1"/>
  <c r="O138" i="72" s="1"/>
  <c r="L138" i="72" s="1"/>
  <c r="G71" i="14"/>
  <c r="H71" i="14" a="1"/>
  <c r="M139" i="72" l="1"/>
  <c r="H71" i="14"/>
  <c r="I71" i="14" s="1"/>
  <c r="F71" i="14" s="1"/>
  <c r="N139" i="72" a="1"/>
  <c r="N139" i="72" l="1"/>
  <c r="O139" i="72" s="1"/>
  <c r="L139" i="72" s="1"/>
  <c r="G72" i="14"/>
  <c r="H72" i="14" a="1"/>
  <c r="M140" i="72" l="1"/>
  <c r="H72" i="14"/>
  <c r="I72" i="14" s="1"/>
  <c r="F72" i="14" s="1"/>
  <c r="N140" i="72" a="1"/>
  <c r="N140" i="72" l="1"/>
  <c r="O140" i="72" s="1"/>
  <c r="L140" i="72" s="1"/>
  <c r="G73" i="14"/>
  <c r="H73" i="14" a="1"/>
  <c r="M141" i="72" l="1"/>
  <c r="H73" i="14"/>
  <c r="I73" i="14" s="1"/>
  <c r="F73" i="14" s="1"/>
  <c r="N141" i="72" a="1"/>
  <c r="N141" i="72" l="1"/>
  <c r="O141" i="72" s="1"/>
  <c r="L141" i="72" s="1"/>
  <c r="G74" i="14"/>
  <c r="H74" i="14" a="1"/>
  <c r="M142" i="72" l="1"/>
  <c r="H74" i="14"/>
  <c r="I74" i="14" s="1"/>
  <c r="F74" i="14" s="1"/>
  <c r="N142" i="72" a="1"/>
  <c r="N142" i="72" l="1"/>
  <c r="O142" i="72" s="1"/>
  <c r="L142" i="72" s="1"/>
  <c r="G75" i="14"/>
  <c r="H75" i="14" a="1"/>
  <c r="M143" i="72" l="1"/>
  <c r="H75" i="14"/>
  <c r="I75" i="14" s="1"/>
  <c r="F75" i="14" s="1"/>
  <c r="N143" i="72" a="1"/>
  <c r="N143" i="72" l="1"/>
  <c r="O143" i="72" s="1"/>
  <c r="L143" i="72" s="1"/>
  <c r="G76" i="14"/>
  <c r="H76" i="14" a="1"/>
  <c r="M144" i="72" l="1"/>
  <c r="H76" i="14"/>
  <c r="I76" i="14" s="1"/>
  <c r="F76" i="14" s="1"/>
  <c r="N144" i="72" a="1"/>
  <c r="N144" i="72" l="1"/>
  <c r="O144" i="72" s="1"/>
  <c r="L144" i="72" s="1"/>
  <c r="G77" i="14"/>
  <c r="H77" i="14" a="1"/>
  <c r="M145" i="72" l="1"/>
  <c r="H77" i="14"/>
  <c r="I77" i="14" s="1"/>
  <c r="F77" i="14" s="1"/>
  <c r="G78" i="14" s="1"/>
  <c r="N145" i="72" a="1"/>
  <c r="H78" i="14" a="1"/>
  <c r="N145" i="72" l="1"/>
  <c r="O145" i="72" s="1"/>
  <c r="L145" i="72" s="1"/>
  <c r="H78" i="14"/>
  <c r="I78" i="14" s="1"/>
  <c r="F78" i="14" s="1"/>
  <c r="M146" i="72" l="1"/>
  <c r="G79" i="14"/>
  <c r="N146" i="72" a="1"/>
  <c r="H79" i="14" a="1"/>
  <c r="N146" i="72" l="1"/>
  <c r="O146" i="72" s="1"/>
  <c r="L146" i="72" s="1"/>
  <c r="H79" i="14"/>
  <c r="I79" i="14" s="1"/>
  <c r="F79" i="14" s="1"/>
  <c r="M147" i="72" l="1"/>
  <c r="G80" i="14"/>
  <c r="H80" i="14" a="1"/>
  <c r="N147" i="72" a="1"/>
  <c r="N147" i="72" l="1"/>
  <c r="O147" i="72" s="1"/>
  <c r="L147" i="72" s="1"/>
  <c r="H80" i="14"/>
  <c r="I80" i="14" s="1"/>
  <c r="F80" i="14" s="1"/>
  <c r="G81" i="14" s="1"/>
  <c r="H81" i="14" a="1"/>
  <c r="M148" i="72" l="1"/>
  <c r="H81" i="14"/>
  <c r="I81" i="14" s="1"/>
  <c r="F81" i="14" s="1"/>
  <c r="G82" i="14" s="1"/>
  <c r="N148" i="72" a="1"/>
  <c r="H82" i="14" a="1"/>
  <c r="N148" i="72" l="1"/>
  <c r="O148" i="72" s="1"/>
  <c r="L148" i="72" s="1"/>
  <c r="H82" i="14"/>
  <c r="I82" i="14" s="1"/>
  <c r="F82" i="14" s="1"/>
  <c r="G83" i="14" s="1"/>
  <c r="H83" i="14" a="1"/>
  <c r="M149" i="72" l="1"/>
  <c r="H83" i="14"/>
  <c r="I83" i="14" s="1"/>
  <c r="F83" i="14" s="1"/>
  <c r="N149" i="72" a="1"/>
  <c r="N149" i="72" l="1"/>
  <c r="O149" i="72" s="1"/>
  <c r="L149" i="72" s="1"/>
  <c r="G84" i="14"/>
  <c r="H84" i="14" a="1"/>
  <c r="M150" i="72" l="1"/>
  <c r="H84" i="14"/>
  <c r="I84" i="14" s="1"/>
  <c r="F84" i="14" s="1"/>
  <c r="N150" i="72" a="1"/>
  <c r="N150" i="72" l="1"/>
  <c r="O150" i="72" s="1"/>
  <c r="L150" i="72" s="1"/>
  <c r="G85" i="14"/>
  <c r="H85" i="14" a="1"/>
  <c r="M151" i="72" l="1"/>
  <c r="H85" i="14"/>
  <c r="I85" i="14" s="1"/>
  <c r="F85" i="14" s="1"/>
  <c r="G86" i="14" s="1"/>
  <c r="H86" i="14" a="1"/>
  <c r="N151" i="72" a="1"/>
  <c r="N151" i="72" l="1"/>
  <c r="O151" i="72" s="1"/>
  <c r="L151" i="72" s="1"/>
  <c r="H86" i="14"/>
  <c r="I86" i="14" s="1"/>
  <c r="F86" i="14" s="1"/>
  <c r="G87" i="14" s="1"/>
  <c r="H87" i="14" a="1"/>
  <c r="M152" i="72" l="1"/>
  <c r="H87" i="14"/>
  <c r="I87" i="14" s="1"/>
  <c r="F87" i="14" s="1"/>
  <c r="N152" i="72" a="1"/>
  <c r="N152" i="72" l="1"/>
  <c r="O152" i="72" s="1"/>
  <c r="L152" i="72" s="1"/>
  <c r="G88" i="14"/>
  <c r="H88" i="14" a="1"/>
  <c r="M153" i="72" l="1"/>
  <c r="H88" i="14"/>
  <c r="I88" i="14" s="1"/>
  <c r="F88" i="14" s="1"/>
  <c r="G89" i="14" s="1"/>
  <c r="N153" i="72" a="1"/>
  <c r="H89" i="14" a="1"/>
  <c r="N153" i="72" l="1"/>
  <c r="O153" i="72" s="1"/>
  <c r="L153" i="72" s="1"/>
  <c r="H89" i="14"/>
  <c r="I89" i="14" s="1"/>
  <c r="F89" i="14" s="1"/>
  <c r="M154" i="72" l="1"/>
  <c r="G90" i="14"/>
  <c r="N154" i="72" a="1"/>
  <c r="H90" i="14" a="1"/>
  <c r="N154" i="72" l="1"/>
  <c r="O154" i="72" s="1"/>
  <c r="L154" i="72" s="1"/>
  <c r="H90" i="14"/>
  <c r="I90" i="14" s="1"/>
  <c r="F90" i="14" s="1"/>
  <c r="G91" i="14" s="1"/>
  <c r="H91" i="14" a="1"/>
  <c r="M155" i="72" l="1"/>
  <c r="H91" i="14"/>
  <c r="I91" i="14" s="1"/>
  <c r="F91" i="14" s="1"/>
  <c r="N155" i="72" a="1"/>
  <c r="N155" i="72" l="1"/>
  <c r="O155" i="72" s="1"/>
  <c r="L155" i="72" s="1"/>
  <c r="G92" i="14"/>
  <c r="H92" i="14" a="1"/>
  <c r="M156" i="72" l="1"/>
  <c r="H92" i="14"/>
  <c r="I92" i="14" s="1"/>
  <c r="F92" i="14" s="1"/>
  <c r="G93" i="14" s="1"/>
  <c r="H93" i="14" a="1"/>
  <c r="N156" i="72" a="1"/>
  <c r="N156" i="72" l="1"/>
  <c r="O156" i="72" s="1"/>
  <c r="L156" i="72" s="1"/>
  <c r="H93" i="14"/>
  <c r="I93" i="14" s="1"/>
  <c r="F93" i="14" s="1"/>
  <c r="G94" i="14" s="1"/>
  <c r="H94" i="14" a="1"/>
  <c r="M157" i="72" l="1"/>
  <c r="H94" i="14"/>
  <c r="I94" i="14" s="1"/>
  <c r="F94" i="14" s="1"/>
  <c r="N157" i="72" a="1"/>
  <c r="N157" i="72" l="1"/>
  <c r="O157" i="72" s="1"/>
  <c r="L157" i="72" s="1"/>
  <c r="G95" i="14"/>
  <c r="H95" i="14" a="1"/>
  <c r="M158" i="72" l="1"/>
  <c r="H95" i="14"/>
  <c r="I95" i="14" s="1"/>
  <c r="F95" i="14" s="1"/>
  <c r="N158" i="72" a="1"/>
  <c r="N158" i="72" l="1"/>
  <c r="O158" i="72" s="1"/>
  <c r="L158" i="72" s="1"/>
  <c r="G96" i="14"/>
  <c r="H96" i="14" a="1"/>
  <c r="M159" i="72" l="1"/>
  <c r="H96" i="14"/>
  <c r="I96" i="14" s="1"/>
  <c r="F96" i="14" s="1"/>
  <c r="N159" i="72" a="1"/>
  <c r="N159" i="72" l="1"/>
  <c r="O159" i="72" s="1"/>
  <c r="L159" i="72" s="1"/>
  <c r="G97" i="14"/>
  <c r="H97" i="14" a="1"/>
  <c r="M160" i="72" l="1"/>
  <c r="H97" i="14"/>
  <c r="I97" i="14" s="1"/>
  <c r="F97" i="14" s="1"/>
  <c r="N160" i="72" a="1"/>
  <c r="N160" i="72" l="1"/>
  <c r="O160" i="72" s="1"/>
  <c r="L160" i="72" s="1"/>
  <c r="G98" i="14"/>
  <c r="H98" i="14" a="1"/>
  <c r="M161" i="72" l="1"/>
  <c r="H98" i="14"/>
  <c r="I98" i="14" s="1"/>
  <c r="F98" i="14" s="1"/>
  <c r="N161" i="72" a="1"/>
  <c r="N161" i="72" l="1"/>
  <c r="O161" i="72" s="1"/>
  <c r="L161" i="72" s="1"/>
  <c r="G99" i="14"/>
  <c r="H99" i="14" a="1"/>
  <c r="M162" i="72" l="1"/>
  <c r="H99" i="14"/>
  <c r="I99" i="14" s="1"/>
  <c r="F99" i="14" s="1"/>
  <c r="G100" i="14" s="1"/>
  <c r="H100" i="14" a="1"/>
  <c r="N162" i="72" a="1"/>
  <c r="N162" i="72" l="1"/>
  <c r="O162" i="72" s="1"/>
  <c r="L162" i="72" s="1"/>
  <c r="H100" i="14"/>
  <c r="I100" i="14" s="1"/>
  <c r="F100" i="14" s="1"/>
  <c r="M163" i="72" l="1"/>
  <c r="G101" i="14"/>
  <c r="N163" i="72" a="1"/>
  <c r="H101" i="14" a="1"/>
  <c r="N163" i="72" l="1"/>
  <c r="O163" i="72" s="1"/>
  <c r="L163" i="72" s="1"/>
  <c r="H101" i="14"/>
  <c r="I101" i="14" s="1"/>
  <c r="F101" i="14" s="1"/>
  <c r="M164" i="72" l="1"/>
  <c r="G102" i="14"/>
  <c r="N164" i="72" a="1"/>
  <c r="H102" i="14" a="1"/>
  <c r="N164" i="72" l="1"/>
  <c r="O164" i="72" s="1"/>
  <c r="L164" i="72" s="1"/>
  <c r="H102" i="14"/>
  <c r="I102" i="14" s="1"/>
  <c r="F102" i="14" s="1"/>
  <c r="M165" i="72" l="1"/>
  <c r="G103" i="14"/>
  <c r="N165" i="72" a="1"/>
  <c r="H103" i="14" a="1"/>
  <c r="N165" i="72" l="1"/>
  <c r="O165" i="72" s="1"/>
  <c r="L165" i="72" s="1"/>
  <c r="H103" i="14"/>
  <c r="I103" i="14" s="1"/>
  <c r="F103" i="14" s="1"/>
  <c r="M166" i="72" l="1"/>
  <c r="G104" i="14"/>
  <c r="N166" i="72" a="1"/>
  <c r="H104" i="14" a="1"/>
  <c r="N166" i="72" l="1"/>
  <c r="O166" i="72" s="1"/>
  <c r="L166" i="72" s="1"/>
  <c r="H104" i="14"/>
  <c r="I104" i="14" s="1"/>
  <c r="F104" i="14" s="1"/>
  <c r="G105" i="14" s="1"/>
  <c r="H105" i="14" a="1"/>
  <c r="M167" i="72" l="1"/>
  <c r="H105" i="14"/>
  <c r="I105" i="14" s="1"/>
  <c r="F105" i="14" s="1"/>
  <c r="N167" i="72" a="1"/>
  <c r="N167" i="72" l="1"/>
  <c r="O167" i="72" s="1"/>
  <c r="L167" i="72" s="1"/>
  <c r="G106" i="14"/>
  <c r="H106" i="14" a="1"/>
  <c r="M168" i="72" l="1"/>
  <c r="H106" i="14"/>
  <c r="I106" i="14" s="1"/>
  <c r="F106" i="14" s="1"/>
  <c r="N168" i="72" a="1"/>
  <c r="N168" i="72" l="1"/>
  <c r="O168" i="72" s="1"/>
  <c r="L168" i="72" s="1"/>
  <c r="G107" i="14"/>
  <c r="H107" i="14" a="1"/>
  <c r="M169" i="72" l="1"/>
  <c r="H107" i="14"/>
  <c r="I107" i="14" s="1"/>
  <c r="F107" i="14" s="1"/>
  <c r="N169" i="72" a="1"/>
  <c r="N169" i="72" l="1"/>
  <c r="O169" i="72" s="1"/>
  <c r="L169" i="72" s="1"/>
  <c r="G108" i="14"/>
  <c r="H108" i="14" a="1"/>
  <c r="M170" i="72" l="1"/>
  <c r="H108" i="14"/>
  <c r="I108" i="14" s="1"/>
  <c r="F108" i="14" s="1"/>
  <c r="G109" i="14" s="1"/>
  <c r="N170" i="72" a="1"/>
  <c r="H109" i="14" a="1"/>
  <c r="N170" i="72" l="1"/>
  <c r="O170" i="72" s="1"/>
  <c r="L170" i="72" s="1"/>
  <c r="H109" i="14"/>
  <c r="I109" i="14" s="1"/>
  <c r="F109" i="14" s="1"/>
  <c r="M171" i="72" l="1"/>
  <c r="G110" i="14"/>
  <c r="N171" i="72" a="1"/>
  <c r="H110" i="14" a="1"/>
  <c r="N171" i="72" l="1"/>
  <c r="O171" i="72" s="1"/>
  <c r="L171" i="72" s="1"/>
  <c r="H110" i="14"/>
  <c r="I110" i="14" s="1"/>
  <c r="F110" i="14" s="1"/>
  <c r="G111" i="14" s="1"/>
  <c r="H111" i="14" a="1"/>
  <c r="M172" i="72" l="1"/>
  <c r="H111" i="14"/>
  <c r="I111" i="14" s="1"/>
  <c r="F111" i="14" s="1"/>
  <c r="G112" i="14" s="1"/>
  <c r="N172" i="72" a="1"/>
  <c r="H112" i="14" a="1"/>
  <c r="N172" i="72" l="1"/>
  <c r="O172" i="72" s="1"/>
  <c r="L172" i="72" s="1"/>
  <c r="H112" i="14"/>
  <c r="I112" i="14" s="1"/>
  <c r="F112" i="14" s="1"/>
  <c r="G113" i="14" s="1"/>
  <c r="H113" i="14" a="1"/>
  <c r="M173" i="72" l="1"/>
  <c r="H113" i="14"/>
  <c r="I113" i="14" s="1"/>
  <c r="F113" i="14" s="1"/>
  <c r="G114" i="14" s="1"/>
  <c r="N173" i="72" a="1"/>
  <c r="H114" i="14" a="1"/>
  <c r="N173" i="72" l="1"/>
  <c r="O173" i="72" s="1"/>
  <c r="L173" i="72" s="1"/>
  <c r="H114" i="14"/>
  <c r="I114" i="14" s="1"/>
  <c r="F114" i="14" s="1"/>
  <c r="M174" i="72" l="1"/>
  <c r="G115" i="14"/>
  <c r="N174" i="72" a="1"/>
  <c r="H115" i="14" a="1"/>
  <c r="N174" i="72" l="1"/>
  <c r="O174" i="72" s="1"/>
  <c r="L174" i="72" s="1"/>
  <c r="H115" i="14"/>
  <c r="I115" i="14" s="1"/>
  <c r="F115" i="14" s="1"/>
  <c r="M175" i="72" l="1"/>
  <c r="G116" i="14"/>
  <c r="H116" i="14" a="1"/>
  <c r="N175" i="72" a="1"/>
  <c r="N175" i="72" l="1"/>
  <c r="O175" i="72" s="1"/>
  <c r="L175" i="72" s="1"/>
  <c r="H116" i="14"/>
  <c r="I116" i="14" s="1"/>
  <c r="F116" i="14" s="1"/>
  <c r="G117" i="14" s="1"/>
  <c r="H117" i="14" a="1"/>
  <c r="M176" i="72" l="1"/>
  <c r="H117" i="14"/>
  <c r="I117" i="14" s="1"/>
  <c r="F117" i="14" s="1"/>
  <c r="N176" i="72" a="1"/>
  <c r="N176" i="72" l="1"/>
  <c r="O176" i="72" s="1"/>
  <c r="L176" i="72" s="1"/>
  <c r="G118" i="14"/>
  <c r="H118" i="14" a="1"/>
  <c r="M177" i="72" l="1"/>
  <c r="H118" i="14"/>
  <c r="I118" i="14" s="1"/>
  <c r="F118" i="14" s="1"/>
  <c r="N177" i="72" a="1"/>
  <c r="N177" i="72" l="1"/>
  <c r="O177" i="72" s="1"/>
  <c r="L177" i="72" s="1"/>
  <c r="G119" i="14"/>
  <c r="H119" i="14" a="1"/>
  <c r="M178" i="72" l="1"/>
  <c r="H119" i="14"/>
  <c r="I119" i="14" s="1"/>
  <c r="F119" i="14" s="1"/>
  <c r="N178" i="72" a="1"/>
  <c r="N178" i="72" l="1"/>
  <c r="O178" i="72" s="1"/>
  <c r="L178" i="72" s="1"/>
  <c r="G120" i="14"/>
  <c r="H120" i="14" a="1"/>
  <c r="M179" i="72" l="1"/>
  <c r="H120" i="14"/>
  <c r="I120" i="14" s="1"/>
  <c r="F120" i="14" s="1"/>
  <c r="N179" i="72" a="1"/>
  <c r="N179" i="72" l="1"/>
  <c r="O179" i="72" s="1"/>
  <c r="L179" i="72" s="1"/>
  <c r="G121" i="14"/>
  <c r="H121" i="14" a="1"/>
  <c r="M180" i="72" l="1"/>
  <c r="H121" i="14"/>
  <c r="I121" i="14" s="1"/>
  <c r="F121" i="14" s="1"/>
  <c r="N180" i="72" a="1"/>
  <c r="N180" i="72" l="1"/>
  <c r="O180" i="72" s="1"/>
  <c r="L180" i="72" s="1"/>
  <c r="G122" i="14"/>
  <c r="H122" i="14" a="1"/>
  <c r="M181" i="72" l="1"/>
  <c r="H122" i="14"/>
  <c r="I122" i="14" s="1"/>
  <c r="F122" i="14" s="1"/>
  <c r="G123" i="14" s="1"/>
  <c r="N181" i="72" a="1"/>
  <c r="H123" i="14" a="1"/>
  <c r="N181" i="72" l="1"/>
  <c r="O181" i="72" s="1"/>
  <c r="L181" i="72" s="1"/>
  <c r="H123" i="14"/>
  <c r="I123" i="14" s="1"/>
  <c r="F123" i="14" s="1"/>
  <c r="G124" i="14" s="1"/>
  <c r="H124" i="14" a="1"/>
  <c r="M182" i="72" l="1"/>
  <c r="H124" i="14"/>
  <c r="I124" i="14" s="1"/>
  <c r="F124" i="14" s="1"/>
  <c r="G125" i="14" s="1"/>
  <c r="N182" i="72" a="1"/>
  <c r="H125" i="14" a="1"/>
  <c r="N182" i="72" l="1"/>
  <c r="O182" i="72" s="1"/>
  <c r="L182" i="72" s="1"/>
  <c r="H125" i="14"/>
  <c r="I125" i="14" s="1"/>
  <c r="F125" i="14" s="1"/>
  <c r="G126" i="14" s="1"/>
  <c r="H126" i="14" a="1"/>
  <c r="H126" i="14" l="1"/>
  <c r="M183" i="72"/>
  <c r="I126" i="14"/>
  <c r="F126" i="14" s="1"/>
  <c r="N183" i="72" a="1"/>
  <c r="G127" i="14" l="1"/>
  <c r="N183" i="72"/>
  <c r="O183" i="72" s="1"/>
  <c r="L183" i="72" s="1"/>
  <c r="H127" i="14" a="1"/>
  <c r="H127" i="14" l="1"/>
  <c r="M184" i="72"/>
  <c r="N184" i="72" a="1"/>
  <c r="I127" i="14" l="1"/>
  <c r="F127" i="14" s="1"/>
  <c r="G128" i="14" s="1"/>
  <c r="N184" i="72"/>
  <c r="O184" i="72" s="1"/>
  <c r="L184" i="72" s="1"/>
  <c r="H128" i="14" a="1"/>
  <c r="H128" i="14" l="1"/>
  <c r="I128" i="14" s="1"/>
  <c r="F128" i="14" s="1"/>
  <c r="G129" i="14" s="1"/>
  <c r="M185" i="72"/>
  <c r="H129" i="14" a="1"/>
  <c r="N185" i="72" a="1"/>
  <c r="H129" i="14" l="1"/>
  <c r="I129" i="14" s="1"/>
  <c r="F129" i="14" s="1"/>
  <c r="G130" i="14" s="1"/>
  <c r="N185" i="72"/>
  <c r="O185" i="72" s="1"/>
  <c r="L185" i="72" s="1"/>
  <c r="H130" i="14" a="1"/>
  <c r="H130" i="14" l="1"/>
  <c r="I130" i="14" s="1"/>
  <c r="F130" i="14" s="1"/>
  <c r="G131" i="14" s="1"/>
  <c r="M186" i="72"/>
  <c r="H131" i="14" a="1"/>
  <c r="N186" i="72" a="1"/>
  <c r="N186" i="72" l="1"/>
  <c r="O186" i="72" s="1"/>
  <c r="L186" i="72" s="1"/>
  <c r="H131" i="14"/>
  <c r="I131" i="14" s="1"/>
  <c r="F131" i="14" s="1"/>
  <c r="G132" i="14" s="1"/>
  <c r="H132" i="14" a="1"/>
  <c r="M187" i="72" l="1"/>
  <c r="H132" i="14"/>
  <c r="I132" i="14" s="1"/>
  <c r="F132" i="14" s="1"/>
  <c r="G133" i="14" s="1"/>
  <c r="H133" i="14" a="1"/>
  <c r="N187" i="72" a="1"/>
  <c r="N187" i="72" l="1"/>
  <c r="O187" i="72" s="1"/>
  <c r="L187" i="72" s="1"/>
  <c r="H133" i="14"/>
  <c r="I133" i="14" s="1"/>
  <c r="F133" i="14" s="1"/>
  <c r="M188" i="72" l="1"/>
  <c r="G134" i="14"/>
  <c r="H134" i="14" a="1"/>
  <c r="N188" i="72" a="1"/>
  <c r="N188" i="72" l="1"/>
  <c r="O188" i="72" s="1"/>
  <c r="L188" i="72" s="1"/>
  <c r="H134" i="14"/>
  <c r="I134" i="14" s="1"/>
  <c r="F134" i="14" s="1"/>
  <c r="G135" i="14" s="1"/>
  <c r="H135" i="14" a="1"/>
  <c r="M189" i="72" l="1"/>
  <c r="H135" i="14"/>
  <c r="I135" i="14" s="1"/>
  <c r="F135" i="14" s="1"/>
  <c r="G136" i="14" s="1"/>
  <c r="N189" i="72" a="1"/>
  <c r="H136" i="14" a="1"/>
  <c r="N189" i="72" l="1"/>
  <c r="O189" i="72" s="1"/>
  <c r="L189" i="72" s="1"/>
  <c r="H136" i="14"/>
  <c r="I136" i="14" s="1"/>
  <c r="F136" i="14" s="1"/>
  <c r="G137" i="14" s="1"/>
  <c r="H137" i="14" a="1"/>
  <c r="M190" i="72" l="1"/>
  <c r="H137" i="14"/>
  <c r="I137" i="14" s="1"/>
  <c r="F137" i="14" s="1"/>
  <c r="G138" i="14" s="1"/>
  <c r="N190" i="72" a="1"/>
  <c r="H138" i="14" a="1"/>
  <c r="N190" i="72" l="1"/>
  <c r="O190" i="72" s="1"/>
  <c r="L190" i="72" s="1"/>
  <c r="H138" i="14"/>
  <c r="I138" i="14" s="1"/>
  <c r="F138" i="14" s="1"/>
  <c r="G139" i="14" s="1"/>
  <c r="H139" i="14" a="1"/>
  <c r="M191" i="72" l="1"/>
  <c r="H139" i="14"/>
  <c r="I139" i="14" s="1"/>
  <c r="F139" i="14" s="1"/>
  <c r="G140" i="14" s="1"/>
  <c r="N191" i="72" a="1"/>
  <c r="H140" i="14" a="1"/>
  <c r="N191" i="72" l="1"/>
  <c r="O191" i="72" s="1"/>
  <c r="L191" i="72" s="1"/>
  <c r="H140" i="14"/>
  <c r="I140" i="14" s="1"/>
  <c r="F140" i="14" s="1"/>
  <c r="M192" i="72" l="1"/>
  <c r="G141" i="14"/>
  <c r="H141" i="14" a="1"/>
  <c r="N192" i="72" a="1"/>
  <c r="N192" i="72" l="1"/>
  <c r="O192" i="72" s="1"/>
  <c r="L192" i="72" s="1"/>
  <c r="H141" i="14"/>
  <c r="I141" i="14" s="1"/>
  <c r="F141" i="14" s="1"/>
  <c r="M193" i="72" l="1"/>
  <c r="G142" i="14"/>
  <c r="N193" i="72" a="1"/>
  <c r="H142" i="14" a="1"/>
  <c r="N193" i="72" l="1"/>
  <c r="O193" i="72" s="1"/>
  <c r="L193" i="72" s="1"/>
  <c r="H142" i="14"/>
  <c r="I142" i="14" s="1"/>
  <c r="F142" i="14" s="1"/>
  <c r="M194" i="72" l="1"/>
  <c r="G143" i="14"/>
  <c r="N194" i="72" a="1"/>
  <c r="H143" i="14" a="1"/>
  <c r="N194" i="72" l="1"/>
  <c r="O194" i="72" s="1"/>
  <c r="L194" i="72" s="1"/>
  <c r="H143" i="14"/>
  <c r="I143" i="14" s="1"/>
  <c r="F143" i="14" s="1"/>
  <c r="M195" i="72" l="1"/>
  <c r="G144" i="14"/>
  <c r="N195" i="72" a="1"/>
  <c r="H144" i="14" a="1"/>
  <c r="N195" i="72" l="1"/>
  <c r="O195" i="72" s="1"/>
  <c r="L195" i="72" s="1"/>
  <c r="H144" i="14"/>
  <c r="I144" i="14" s="1"/>
  <c r="F144" i="14" s="1"/>
  <c r="M196" i="72" l="1"/>
  <c r="G145" i="14"/>
  <c r="H145" i="14" a="1"/>
  <c r="N196" i="72" a="1"/>
  <c r="N196" i="72" l="1"/>
  <c r="O196" i="72" s="1"/>
  <c r="L196" i="72" s="1"/>
  <c r="H145" i="14"/>
  <c r="I145" i="14" s="1"/>
  <c r="F145" i="14" s="1"/>
  <c r="M197" i="72" l="1"/>
  <c r="G146" i="14"/>
  <c r="H146" i="14" a="1"/>
  <c r="N197" i="72" a="1"/>
  <c r="N197" i="72" l="1"/>
  <c r="O197" i="72" s="1"/>
  <c r="L197" i="72" s="1"/>
  <c r="H146" i="14"/>
  <c r="I146" i="14" s="1"/>
  <c r="F146" i="14" s="1"/>
  <c r="M198" i="72" l="1"/>
  <c r="G147" i="14"/>
  <c r="N198" i="72" a="1"/>
  <c r="H147" i="14" a="1"/>
  <c r="N198" i="72" l="1"/>
  <c r="O198" i="72" s="1"/>
  <c r="L198" i="72" s="1"/>
  <c r="H147" i="14"/>
  <c r="I147" i="14" s="1"/>
  <c r="F147" i="14" s="1"/>
  <c r="M199" i="72" l="1"/>
  <c r="G148" i="14"/>
  <c r="N199" i="72" a="1"/>
  <c r="H148" i="14" a="1"/>
  <c r="N199" i="72" l="1"/>
  <c r="O199" i="72" s="1"/>
  <c r="L199" i="72" s="1"/>
  <c r="H148" i="14"/>
  <c r="I148" i="14" s="1"/>
  <c r="F148" i="14" s="1"/>
  <c r="M200" i="72" l="1"/>
  <c r="G149" i="14"/>
  <c r="H149" i="14" a="1"/>
  <c r="N200" i="72" a="1"/>
  <c r="N200" i="72" l="1"/>
  <c r="O200" i="72" s="1"/>
  <c r="L200" i="72" s="1"/>
  <c r="H149" i="14"/>
  <c r="I149" i="14" s="1"/>
  <c r="F149" i="14" s="1"/>
  <c r="G150" i="14" s="1"/>
  <c r="H150" i="14" a="1"/>
  <c r="M201" i="72" l="1"/>
  <c r="H150" i="14"/>
  <c r="I150" i="14" s="1"/>
  <c r="F150" i="14" s="1"/>
  <c r="N201" i="72" a="1"/>
  <c r="N201" i="72" l="1"/>
  <c r="O201" i="72" s="1"/>
  <c r="L201" i="72" s="1"/>
  <c r="G151" i="14"/>
  <c r="H151" i="14" a="1"/>
  <c r="M202" i="72" l="1"/>
  <c r="H151" i="14"/>
  <c r="I151" i="14" s="1"/>
  <c r="F151" i="14" s="1"/>
  <c r="N202" i="72" a="1"/>
  <c r="N202" i="72" l="1"/>
  <c r="O202" i="72" s="1"/>
  <c r="L202" i="72" s="1"/>
  <c r="G152" i="14"/>
  <c r="H152" i="14" a="1"/>
  <c r="M203" i="72" l="1"/>
  <c r="H152" i="14"/>
  <c r="I152" i="14" s="1"/>
  <c r="F152" i="14" s="1"/>
  <c r="N203" i="72" a="1"/>
  <c r="N203" i="72" l="1"/>
  <c r="O203" i="72" s="1"/>
  <c r="L203" i="72" s="1"/>
  <c r="G153" i="14"/>
  <c r="H153" i="14" a="1"/>
  <c r="M204" i="72" l="1"/>
  <c r="H153" i="14"/>
  <c r="I153" i="14" s="1"/>
  <c r="F153" i="14" s="1"/>
  <c r="N204" i="72" a="1"/>
  <c r="N204" i="72" l="1"/>
  <c r="O204" i="72" s="1"/>
  <c r="L204" i="72" s="1"/>
  <c r="G154" i="14"/>
  <c r="H154" i="14" a="1"/>
  <c r="M205" i="72" l="1"/>
  <c r="H154" i="14"/>
  <c r="I154" i="14" s="1"/>
  <c r="F154" i="14" s="1"/>
  <c r="G155" i="14" s="1"/>
  <c r="N205" i="72" a="1"/>
  <c r="H155" i="14" a="1"/>
  <c r="N205" i="72" l="1"/>
  <c r="O205" i="72" s="1"/>
  <c r="L205" i="72" s="1"/>
  <c r="H155" i="14"/>
  <c r="I155" i="14" s="1"/>
  <c r="F155" i="14" s="1"/>
  <c r="M206" i="72" l="1"/>
  <c r="G156" i="14"/>
  <c r="H156" i="14" a="1"/>
  <c r="N206" i="72" a="1"/>
  <c r="N206" i="72" l="1"/>
  <c r="O206" i="72" s="1"/>
  <c r="L206" i="72" s="1"/>
  <c r="H156" i="14"/>
  <c r="I156" i="14" s="1"/>
  <c r="F156" i="14" s="1"/>
  <c r="M207" i="72" l="1"/>
  <c r="G157" i="14"/>
  <c r="N207" i="72" a="1"/>
  <c r="H157" i="14" a="1"/>
  <c r="N207" i="72" l="1"/>
  <c r="O207" i="72" s="1"/>
  <c r="L207" i="72" s="1"/>
  <c r="H157" i="14"/>
  <c r="I157" i="14" s="1"/>
  <c r="F157" i="14" s="1"/>
  <c r="M208" i="72" l="1"/>
  <c r="G158" i="14"/>
  <c r="N208" i="72" a="1"/>
  <c r="H158" i="14" a="1"/>
  <c r="N208" i="72" l="1"/>
  <c r="O208" i="72" s="1"/>
  <c r="L208" i="72" s="1"/>
  <c r="H158" i="14"/>
  <c r="I158" i="14" s="1"/>
  <c r="F158" i="14" s="1"/>
  <c r="G159" i="14" s="1"/>
  <c r="H159" i="14" a="1"/>
  <c r="M209" i="72" l="1"/>
  <c r="H159" i="14"/>
  <c r="I159" i="14" s="1"/>
  <c r="F159" i="14" s="1"/>
  <c r="G160" i="14" s="1"/>
  <c r="H160" i="14" a="1"/>
  <c r="N209" i="72" a="1"/>
  <c r="N209" i="72" l="1"/>
  <c r="O209" i="72" s="1"/>
  <c r="L209" i="72" s="1"/>
  <c r="H160" i="14"/>
  <c r="I160" i="14" s="1"/>
  <c r="F160" i="14" s="1"/>
  <c r="M210" i="72" l="1"/>
  <c r="G161" i="14"/>
  <c r="O17" i="14"/>
  <c r="H161" i="14" a="1"/>
  <c r="N210" i="72" a="1"/>
  <c r="N210" i="72" l="1"/>
  <c r="O210" i="72" s="1"/>
  <c r="L210" i="72" s="1"/>
  <c r="H161" i="14"/>
  <c r="I161" i="14" s="1"/>
  <c r="F161" i="14" s="1"/>
  <c r="G162" i="14" s="1"/>
  <c r="L17" i="14"/>
  <c r="M18" i="14" s="1"/>
  <c r="H162" i="14" a="1"/>
  <c r="N18" i="14" a="1"/>
  <c r="M211" i="72" l="1"/>
  <c r="H162" i="14"/>
  <c r="I162" i="14" s="1"/>
  <c r="F162" i="14" s="1"/>
  <c r="G163" i="14" s="1"/>
  <c r="N18" i="14"/>
  <c r="O18" i="14" s="1"/>
  <c r="N211" i="72" a="1"/>
  <c r="H163" i="14" a="1"/>
  <c r="N211" i="72" l="1"/>
  <c r="O211" i="72" s="1"/>
  <c r="L211" i="72" s="1"/>
  <c r="H163" i="14"/>
  <c r="I163" i="14" s="1"/>
  <c r="F163" i="14" s="1"/>
  <c r="L18" i="14"/>
  <c r="M19" i="14" s="1"/>
  <c r="N19" i="14" a="1"/>
  <c r="M212" i="72" l="1"/>
  <c r="G164" i="14"/>
  <c r="N19" i="14"/>
  <c r="O19" i="14" s="1"/>
  <c r="N212" i="72" a="1"/>
  <c r="H164" i="14" a="1"/>
  <c r="N212" i="72" l="1"/>
  <c r="O212" i="72" s="1"/>
  <c r="L212" i="72" s="1"/>
  <c r="H164" i="14"/>
  <c r="I164" i="14" s="1"/>
  <c r="F164" i="14" s="1"/>
  <c r="G165" i="14" s="1"/>
  <c r="L19" i="14"/>
  <c r="M20" i="14" s="1"/>
  <c r="N20" i="14" a="1"/>
  <c r="H165" i="14" a="1"/>
  <c r="M213" i="72" l="1"/>
  <c r="H165" i="14"/>
  <c r="I165" i="14" s="1"/>
  <c r="F165" i="14" s="1"/>
  <c r="G166" i="14" s="1"/>
  <c r="N20" i="14"/>
  <c r="O20" i="14" s="1"/>
  <c r="N213" i="72" a="1"/>
  <c r="H166" i="14" a="1"/>
  <c r="N213" i="72" l="1"/>
  <c r="O213" i="72" s="1"/>
  <c r="L213" i="72" s="1"/>
  <c r="H166" i="14"/>
  <c r="I166" i="14" s="1"/>
  <c r="F166" i="14" s="1"/>
  <c r="G167" i="14" s="1"/>
  <c r="L20" i="14"/>
  <c r="M21" i="14" s="1"/>
  <c r="N21" i="14" a="1"/>
  <c r="H167" i="14" a="1"/>
  <c r="M214" i="72" l="1"/>
  <c r="H167" i="14"/>
  <c r="I167" i="14" s="1"/>
  <c r="F167" i="14" s="1"/>
  <c r="G168" i="14" s="1"/>
  <c r="N21" i="14"/>
  <c r="O21" i="14" s="1"/>
  <c r="N214" i="72" a="1"/>
  <c r="H168" i="14" a="1"/>
  <c r="N214" i="72" l="1"/>
  <c r="O214" i="72" s="1"/>
  <c r="L214" i="72" s="1"/>
  <c r="H168" i="14"/>
  <c r="I168" i="14" s="1"/>
  <c r="F168" i="14" s="1"/>
  <c r="L21" i="14"/>
  <c r="M22" i="14" s="1"/>
  <c r="N22" i="14" a="1"/>
  <c r="M215" i="72" l="1"/>
  <c r="G169" i="14"/>
  <c r="N22" i="14"/>
  <c r="O22" i="14" s="1"/>
  <c r="N215" i="72" a="1"/>
  <c r="H169" i="14" a="1"/>
  <c r="N215" i="72" l="1"/>
  <c r="O215" i="72" s="1"/>
  <c r="L215" i="72" s="1"/>
  <c r="H169" i="14"/>
  <c r="I169" i="14" s="1"/>
  <c r="F169" i="14" s="1"/>
  <c r="G170" i="14" s="1"/>
  <c r="L22" i="14"/>
  <c r="M23" i="14" s="1"/>
  <c r="N23" i="14" a="1"/>
  <c r="H170" i="14" a="1"/>
  <c r="M216" i="72" l="1"/>
  <c r="H170" i="14"/>
  <c r="I170" i="14" s="1"/>
  <c r="F170" i="14" s="1"/>
  <c r="G171" i="14" s="1"/>
  <c r="N23" i="14"/>
  <c r="O23" i="14" s="1"/>
  <c r="H171" i="14" a="1"/>
  <c r="N216" i="72" a="1"/>
  <c r="N216" i="72" l="1"/>
  <c r="O216" i="72" s="1"/>
  <c r="L216" i="72" s="1"/>
  <c r="H171" i="14"/>
  <c r="I171" i="14" s="1"/>
  <c r="F171" i="14" s="1"/>
  <c r="G172" i="14" s="1"/>
  <c r="L23" i="14"/>
  <c r="M24" i="14" s="1"/>
  <c r="H172" i="14" a="1"/>
  <c r="N24" i="14" a="1"/>
  <c r="M217" i="72" l="1"/>
  <c r="H172" i="14"/>
  <c r="I172" i="14" s="1"/>
  <c r="F172" i="14" s="1"/>
  <c r="G173" i="14" s="1"/>
  <c r="N24" i="14"/>
  <c r="O24" i="14" s="1"/>
  <c r="N217" i="72" a="1"/>
  <c r="H173" i="14" a="1"/>
  <c r="N217" i="72" l="1"/>
  <c r="O217" i="72" s="1"/>
  <c r="L217" i="72" s="1"/>
  <c r="H173" i="14"/>
  <c r="I173" i="14" s="1"/>
  <c r="F173" i="14" s="1"/>
  <c r="G174" i="14" s="1"/>
  <c r="L24" i="14"/>
  <c r="M25" i="14" s="1"/>
  <c r="H174" i="14" a="1"/>
  <c r="N25" i="14" a="1"/>
  <c r="M218" i="72" l="1"/>
  <c r="H174" i="14"/>
  <c r="I174" i="14" s="1"/>
  <c r="F174" i="14" s="1"/>
  <c r="G175" i="14" s="1"/>
  <c r="N25" i="14"/>
  <c r="O25" i="14" s="1"/>
  <c r="N218" i="72" a="1"/>
  <c r="H175" i="14" a="1"/>
  <c r="N218" i="72" l="1"/>
  <c r="O218" i="72" s="1"/>
  <c r="L218" i="72" s="1"/>
  <c r="H175" i="14"/>
  <c r="I175" i="14" s="1"/>
  <c r="F175" i="14" s="1"/>
  <c r="G176" i="14" s="1"/>
  <c r="L25" i="14"/>
  <c r="M26" i="14" s="1"/>
  <c r="H176" i="14" a="1"/>
  <c r="N26" i="14" a="1"/>
  <c r="M219" i="72" l="1"/>
  <c r="H176" i="14"/>
  <c r="I176" i="14" s="1"/>
  <c r="F176" i="14" s="1"/>
  <c r="G177" i="14" s="1"/>
  <c r="N26" i="14"/>
  <c r="O26" i="14" s="1"/>
  <c r="N219" i="72" a="1"/>
  <c r="H177" i="14" a="1"/>
  <c r="N219" i="72" l="1"/>
  <c r="O219" i="72" s="1"/>
  <c r="L219" i="72" s="1"/>
  <c r="H177" i="14"/>
  <c r="I177" i="14" s="1"/>
  <c r="F177" i="14" s="1"/>
  <c r="G178" i="14" s="1"/>
  <c r="L26" i="14"/>
  <c r="M27" i="14" s="1"/>
  <c r="N27" i="14" a="1"/>
  <c r="H178" i="14" a="1"/>
  <c r="M220" i="72" l="1"/>
  <c r="H178" i="14"/>
  <c r="I178" i="14" s="1"/>
  <c r="F178" i="14" s="1"/>
  <c r="G179" i="14" s="1"/>
  <c r="N27" i="14"/>
  <c r="O27" i="14" s="1"/>
  <c r="N220" i="72" a="1"/>
  <c r="H179" i="14" a="1"/>
  <c r="N220" i="72" l="1"/>
  <c r="O220" i="72" s="1"/>
  <c r="L220" i="72" s="1"/>
  <c r="H179" i="14"/>
  <c r="I179" i="14" s="1"/>
  <c r="F179" i="14" s="1"/>
  <c r="L27" i="14"/>
  <c r="M28" i="14" s="1"/>
  <c r="N28" i="14" a="1"/>
  <c r="M221" i="72" l="1"/>
  <c r="G180" i="14"/>
  <c r="N28" i="14"/>
  <c r="O28" i="14" s="1"/>
  <c r="H180" i="14" a="1"/>
  <c r="N221" i="72" a="1"/>
  <c r="N221" i="72" l="1"/>
  <c r="O221" i="72" s="1"/>
  <c r="L221" i="72" s="1"/>
  <c r="H180" i="14"/>
  <c r="I180" i="14" s="1"/>
  <c r="F180" i="14" s="1"/>
  <c r="G181" i="14" s="1"/>
  <c r="L28" i="14"/>
  <c r="M29" i="14" s="1"/>
  <c r="N29" i="14" a="1"/>
  <c r="H181" i="14" a="1"/>
  <c r="M222" i="72" l="1"/>
  <c r="H181" i="14"/>
  <c r="I181" i="14" s="1"/>
  <c r="F181" i="14" s="1"/>
  <c r="G182" i="14" s="1"/>
  <c r="N29" i="14"/>
  <c r="O29" i="14" s="1"/>
  <c r="L29" i="14" s="1"/>
  <c r="M30" i="14" s="1"/>
  <c r="H182" i="14" a="1"/>
  <c r="N222" i="72" a="1"/>
  <c r="N30" i="14" a="1"/>
  <c r="N222" i="72" l="1"/>
  <c r="O222" i="72" s="1"/>
  <c r="L222" i="72" s="1"/>
  <c r="H182" i="14"/>
  <c r="I182" i="14" s="1"/>
  <c r="F182" i="14" s="1"/>
  <c r="G183" i="14" s="1"/>
  <c r="N30" i="14"/>
  <c r="O30" i="14" s="1"/>
  <c r="L30" i="14" s="1"/>
  <c r="M31" i="14" s="1"/>
  <c r="H183" i="14" a="1"/>
  <c r="N31" i="14" a="1"/>
  <c r="M223" i="72" l="1"/>
  <c r="H183" i="14"/>
  <c r="I183" i="14" s="1"/>
  <c r="F183" i="14" s="1"/>
  <c r="N31" i="14"/>
  <c r="O31" i="14" s="1"/>
  <c r="L31" i="14" s="1"/>
  <c r="M32" i="14" s="1"/>
  <c r="N223" i="72" a="1"/>
  <c r="N32" i="14" a="1"/>
  <c r="N223" i="72" l="1"/>
  <c r="O223" i="72" s="1"/>
  <c r="L223" i="72" s="1"/>
  <c r="G184" i="14"/>
  <c r="N32" i="14"/>
  <c r="O32" i="14" s="1"/>
  <c r="L32" i="14" s="1"/>
  <c r="M33" i="14" s="1"/>
  <c r="H184" i="14" a="1"/>
  <c r="N33" i="14" a="1"/>
  <c r="M224" i="72" l="1"/>
  <c r="H184" i="14"/>
  <c r="I184" i="14" s="1"/>
  <c r="F184" i="14" s="1"/>
  <c r="N33" i="14"/>
  <c r="O33" i="14" s="1"/>
  <c r="N224" i="72" a="1"/>
  <c r="G185" i="14" l="1"/>
  <c r="N224" i="72"/>
  <c r="O224" i="72" s="1"/>
  <c r="L224" i="72" s="1"/>
  <c r="L33" i="14"/>
  <c r="M34" i="14" s="1"/>
  <c r="H185" i="14" a="1"/>
  <c r="N34" i="14" a="1"/>
  <c r="H185" i="14" l="1"/>
  <c r="M225" i="72"/>
  <c r="N34" i="14"/>
  <c r="O34" i="14" s="1"/>
  <c r="N225" i="72" a="1"/>
  <c r="I185" i="14" l="1"/>
  <c r="F185" i="14" s="1"/>
  <c r="G186" i="14" s="1"/>
  <c r="N225" i="72"/>
  <c r="O225" i="72" s="1"/>
  <c r="L225" i="72" s="1"/>
  <c r="L34" i="14"/>
  <c r="M35" i="14" s="1"/>
  <c r="H186" i="14" a="1"/>
  <c r="N35" i="14" a="1"/>
  <c r="H186" i="14" l="1"/>
  <c r="I186" i="14" s="1"/>
  <c r="F186" i="14" s="1"/>
  <c r="G187" i="14" s="1"/>
  <c r="M226" i="72"/>
  <c r="N35" i="14"/>
  <c r="O35" i="14" s="1"/>
  <c r="N226" i="72" a="1"/>
  <c r="H187" i="14" a="1"/>
  <c r="H187" i="14" l="1"/>
  <c r="I187" i="14" s="1"/>
  <c r="F187" i="14" s="1"/>
  <c r="G188" i="14" s="1"/>
  <c r="N226" i="72"/>
  <c r="O226" i="72" s="1"/>
  <c r="L226" i="72" s="1"/>
  <c r="L35" i="14"/>
  <c r="M36" i="14" s="1"/>
  <c r="H188" i="14" a="1"/>
  <c r="N36" i="14" a="1"/>
  <c r="H188" i="14" l="1"/>
  <c r="I188" i="14" s="1"/>
  <c r="F188" i="14" s="1"/>
  <c r="G189" i="14" s="1"/>
  <c r="M227" i="72"/>
  <c r="N36" i="14"/>
  <c r="O36" i="14" s="1"/>
  <c r="H189" i="14" a="1"/>
  <c r="N227" i="72" a="1"/>
  <c r="H189" i="14" l="1"/>
  <c r="I189" i="14" s="1"/>
  <c r="F189" i="14" s="1"/>
  <c r="G190" i="14" s="1"/>
  <c r="N227" i="72"/>
  <c r="O227" i="72" s="1"/>
  <c r="L227" i="72" s="1"/>
  <c r="L36" i="14"/>
  <c r="M37" i="14" s="1"/>
  <c r="H190" i="14" a="1"/>
  <c r="N37" i="14" a="1"/>
  <c r="H190" i="14" l="1"/>
  <c r="I190" i="14" s="1"/>
  <c r="F190" i="14" s="1"/>
  <c r="G191" i="14" s="1"/>
  <c r="M228" i="72"/>
  <c r="N37" i="14"/>
  <c r="O37" i="14" s="1"/>
  <c r="N228" i="72" a="1"/>
  <c r="H191" i="14" a="1"/>
  <c r="H191" i="14" l="1"/>
  <c r="I191" i="14" s="1"/>
  <c r="F191" i="14" s="1"/>
  <c r="G192" i="14" s="1"/>
  <c r="N228" i="72"/>
  <c r="O228" i="72" s="1"/>
  <c r="L228" i="72" s="1"/>
  <c r="L37" i="14"/>
  <c r="M38" i="14" s="1"/>
  <c r="H192" i="14" a="1"/>
  <c r="N38" i="14" a="1"/>
  <c r="H192" i="14" l="1"/>
  <c r="I192" i="14" s="1"/>
  <c r="F192" i="14" s="1"/>
  <c r="G193" i="14" s="1"/>
  <c r="M229" i="72"/>
  <c r="N38" i="14"/>
  <c r="O38" i="14" s="1"/>
  <c r="N229" i="72" a="1"/>
  <c r="H193" i="14" a="1"/>
  <c r="H193" i="14" l="1"/>
  <c r="I193" i="14" s="1"/>
  <c r="F193" i="14" s="1"/>
  <c r="G194" i="14" s="1"/>
  <c r="N229" i="72"/>
  <c r="O229" i="72" s="1"/>
  <c r="L229" i="72" s="1"/>
  <c r="L38" i="14"/>
  <c r="M39" i="14" s="1"/>
  <c r="H194" i="14" a="1"/>
  <c r="N39" i="14" a="1"/>
  <c r="H194" i="14" l="1"/>
  <c r="I194" i="14" s="1"/>
  <c r="F194" i="14" s="1"/>
  <c r="G195" i="14" s="1"/>
  <c r="M230" i="72"/>
  <c r="N39" i="14"/>
  <c r="O39" i="14" s="1"/>
  <c r="H195" i="14" a="1"/>
  <c r="N230" i="72" a="1"/>
  <c r="H195" i="14" l="1"/>
  <c r="I195" i="14" s="1"/>
  <c r="F195" i="14" s="1"/>
  <c r="G196" i="14" s="1"/>
  <c r="N230" i="72"/>
  <c r="O230" i="72" s="1"/>
  <c r="L230" i="72" s="1"/>
  <c r="L39" i="14"/>
  <c r="M40" i="14" s="1"/>
  <c r="H196" i="14" a="1"/>
  <c r="N40" i="14" a="1"/>
  <c r="H196" i="14" l="1"/>
  <c r="I196" i="14" s="1"/>
  <c r="F196" i="14" s="1"/>
  <c r="G197" i="14" s="1"/>
  <c r="M231" i="72"/>
  <c r="N40" i="14"/>
  <c r="O40" i="14" s="1"/>
  <c r="H197" i="14" a="1"/>
  <c r="N231" i="72" a="1"/>
  <c r="N231" i="72" l="1"/>
  <c r="O231" i="72" s="1"/>
  <c r="L231" i="72" s="1"/>
  <c r="M14" i="72"/>
  <c r="G39" i="27" s="1"/>
  <c r="H197" i="14"/>
  <c r="I197" i="14" s="1"/>
  <c r="F197" i="14" s="1"/>
  <c r="L40" i="14"/>
  <c r="M41" i="14" s="1"/>
  <c r="N41" i="14" a="1"/>
  <c r="G198" i="14" l="1"/>
  <c r="N41" i="14"/>
  <c r="O41" i="14" s="1"/>
  <c r="H198" i="14" a="1"/>
  <c r="H198" i="14" l="1"/>
  <c r="I198" i="14" s="1"/>
  <c r="F198" i="14" s="1"/>
  <c r="G199" i="14" s="1"/>
  <c r="L41" i="14"/>
  <c r="M42" i="14" s="1"/>
  <c r="H199" i="14" a="1"/>
  <c r="N42" i="14" a="1"/>
  <c r="H199" i="14" l="1"/>
  <c r="I199" i="14" s="1"/>
  <c r="F199" i="14" s="1"/>
  <c r="N42" i="14"/>
  <c r="O42" i="14" s="1"/>
  <c r="G200" i="14" l="1"/>
  <c r="L42" i="14"/>
  <c r="M43" i="14" s="1"/>
  <c r="H200" i="14" a="1"/>
  <c r="N43" i="14" a="1"/>
  <c r="H200" i="14" l="1"/>
  <c r="I200" i="14" s="1"/>
  <c r="F200" i="14" s="1"/>
  <c r="G201" i="14" s="1"/>
  <c r="N43" i="14"/>
  <c r="O43" i="14" s="1"/>
  <c r="H201" i="14" a="1"/>
  <c r="H201" i="14" l="1"/>
  <c r="I201" i="14" s="1"/>
  <c r="F201" i="14" s="1"/>
  <c r="L43" i="14"/>
  <c r="M44" i="14" s="1"/>
  <c r="N44" i="14" a="1"/>
  <c r="G202" i="14" l="1"/>
  <c r="N44" i="14"/>
  <c r="O44" i="14" s="1"/>
  <c r="H202" i="14" a="1"/>
  <c r="H202" i="14" l="1"/>
  <c r="I202" i="14" s="1"/>
  <c r="F202" i="14" s="1"/>
  <c r="G203" i="14" s="1"/>
  <c r="L44" i="14"/>
  <c r="M45" i="14" s="1"/>
  <c r="N45" i="14" a="1"/>
  <c r="H203" i="14" a="1"/>
  <c r="H203" i="14" l="1"/>
  <c r="I203" i="14" s="1"/>
  <c r="F203" i="14" s="1"/>
  <c r="G204" i="14" s="1"/>
  <c r="N45" i="14"/>
  <c r="O45" i="14" s="1"/>
  <c r="H204" i="14" a="1"/>
  <c r="H204" i="14" l="1"/>
  <c r="I204" i="14" s="1"/>
  <c r="F204" i="14" s="1"/>
  <c r="G205" i="14" s="1"/>
  <c r="L45" i="14"/>
  <c r="M46" i="14" s="1"/>
  <c r="H205" i="14" a="1"/>
  <c r="N46" i="14" a="1"/>
  <c r="H205" i="14" l="1"/>
  <c r="I205" i="14" s="1"/>
  <c r="F205" i="14" s="1"/>
  <c r="N46" i="14"/>
  <c r="O46" i="14" s="1"/>
  <c r="G206" i="14" l="1"/>
  <c r="L46" i="14"/>
  <c r="M47" i="14" s="1"/>
  <c r="H206" i="14" a="1"/>
  <c r="N47" i="14" a="1"/>
  <c r="H206" i="14" l="1"/>
  <c r="I206" i="14" s="1"/>
  <c r="F206" i="14" s="1"/>
  <c r="N47" i="14"/>
  <c r="O47" i="14" s="1"/>
  <c r="G207" i="14" l="1"/>
  <c r="L47" i="14"/>
  <c r="M48" i="14" s="1"/>
  <c r="H207" i="14" a="1"/>
  <c r="N48" i="14" a="1"/>
  <c r="H207" i="14" l="1"/>
  <c r="I207" i="14" s="1"/>
  <c r="F207" i="14" s="1"/>
  <c r="N48" i="14"/>
  <c r="O48" i="14" s="1"/>
  <c r="G208" i="14" l="1"/>
  <c r="L48" i="14"/>
  <c r="M49" i="14" s="1"/>
  <c r="H208" i="14" a="1"/>
  <c r="N49" i="14" a="1"/>
  <c r="H208" i="14" l="1"/>
  <c r="I208" i="14" s="1"/>
  <c r="F208" i="14" s="1"/>
  <c r="N49" i="14"/>
  <c r="O49" i="14" s="1"/>
  <c r="G209" i="14" l="1"/>
  <c r="L49" i="14"/>
  <c r="M50" i="14" s="1"/>
  <c r="H209" i="14" a="1"/>
  <c r="N50" i="14" a="1"/>
  <c r="H209" i="14" l="1"/>
  <c r="I209" i="14" s="1"/>
  <c r="F209" i="14" s="1"/>
  <c r="N50" i="14"/>
  <c r="O50" i="14" s="1"/>
  <c r="G210" i="14" l="1"/>
  <c r="L50" i="14"/>
  <c r="M51" i="14" s="1"/>
  <c r="H210" i="14" a="1"/>
  <c r="N51" i="14" a="1"/>
  <c r="H210" i="14" l="1"/>
  <c r="I210" i="14" s="1"/>
  <c r="F210" i="14" s="1"/>
  <c r="G211" i="14" s="1"/>
  <c r="N51" i="14"/>
  <c r="O51" i="14" s="1"/>
  <c r="H211" i="14" a="1"/>
  <c r="H211" i="14" l="1"/>
  <c r="I211" i="14" s="1"/>
  <c r="F211" i="14" s="1"/>
  <c r="G212" i="14" s="1"/>
  <c r="L51" i="14"/>
  <c r="M52" i="14" s="1"/>
  <c r="H212" i="14" a="1"/>
  <c r="N52" i="14" a="1"/>
  <c r="H212" i="14" l="1"/>
  <c r="I212" i="14" s="1"/>
  <c r="F212" i="14" s="1"/>
  <c r="G213" i="14" s="1"/>
  <c r="N52" i="14"/>
  <c r="O52" i="14" s="1"/>
  <c r="H213" i="14" a="1"/>
  <c r="H213" i="14" l="1"/>
  <c r="I213" i="14" s="1"/>
  <c r="F213" i="14" s="1"/>
  <c r="L52" i="14"/>
  <c r="M53" i="14" s="1"/>
  <c r="N53" i="14" a="1"/>
  <c r="G214" i="14" l="1"/>
  <c r="N53" i="14"/>
  <c r="O53" i="14" s="1"/>
  <c r="H214" i="14" a="1"/>
  <c r="H214" i="14" l="1"/>
  <c r="I214" i="14" s="1"/>
  <c r="F214" i="14" s="1"/>
  <c r="L53" i="14"/>
  <c r="M54" i="14" s="1"/>
  <c r="N54" i="14" a="1"/>
  <c r="G215" i="14" l="1"/>
  <c r="N54" i="14"/>
  <c r="O54" i="14" s="1"/>
  <c r="H215" i="14" a="1"/>
  <c r="H215" i="14" l="1"/>
  <c r="I215" i="14" s="1"/>
  <c r="F215" i="14" s="1"/>
  <c r="G216" i="14" s="1"/>
  <c r="L54" i="14"/>
  <c r="M55" i="14" s="1"/>
  <c r="N55" i="14" a="1"/>
  <c r="H216" i="14" a="1"/>
  <c r="H216" i="14" l="1"/>
  <c r="I216" i="14" s="1"/>
  <c r="F216" i="14" s="1"/>
  <c r="G217" i="14" s="1"/>
  <c r="N55" i="14"/>
  <c r="O55" i="14" s="1"/>
  <c r="H217" i="14" a="1"/>
  <c r="H217" i="14" l="1"/>
  <c r="I217" i="14" s="1"/>
  <c r="F217" i="14" s="1"/>
  <c r="G218" i="14" s="1"/>
  <c r="L55" i="14"/>
  <c r="M56" i="14" s="1"/>
  <c r="N56" i="14" a="1"/>
  <c r="H218" i="14" a="1"/>
  <c r="H218" i="14" l="1"/>
  <c r="I218" i="14" s="1"/>
  <c r="F218" i="14" s="1"/>
  <c r="N56" i="14"/>
  <c r="O56" i="14" s="1"/>
  <c r="G219" i="14" l="1"/>
  <c r="L56" i="14"/>
  <c r="M57" i="14" s="1"/>
  <c r="H219" i="14" a="1"/>
  <c r="N57" i="14" a="1"/>
  <c r="H219" i="14" l="1"/>
  <c r="I219" i="14" s="1"/>
  <c r="F219" i="14" s="1"/>
  <c r="N57" i="14"/>
  <c r="O57" i="14" s="1"/>
  <c r="G220" i="14" l="1"/>
  <c r="L57" i="14"/>
  <c r="M58" i="14" s="1"/>
  <c r="H220" i="14" a="1"/>
  <c r="N58" i="14" a="1"/>
  <c r="H220" i="14" l="1"/>
  <c r="I220" i="14" s="1"/>
  <c r="F220" i="14" s="1"/>
  <c r="G221" i="14" s="1"/>
  <c r="N58" i="14"/>
  <c r="O58" i="14" s="1"/>
  <c r="H221" i="14" a="1"/>
  <c r="H221" i="14" l="1"/>
  <c r="I221" i="14" s="1"/>
  <c r="F221" i="14" s="1"/>
  <c r="L58" i="14"/>
  <c r="M59" i="14" s="1"/>
  <c r="N59" i="14" a="1"/>
  <c r="G222" i="14" l="1"/>
  <c r="N59" i="14"/>
  <c r="O59" i="14" s="1"/>
  <c r="H222" i="14" a="1"/>
  <c r="H222" i="14" l="1"/>
  <c r="I222" i="14" s="1"/>
  <c r="F222" i="14" s="1"/>
  <c r="L59" i="14"/>
  <c r="M60" i="14" s="1"/>
  <c r="N60" i="14" a="1"/>
  <c r="G223" i="14" l="1"/>
  <c r="N60" i="14"/>
  <c r="O60" i="14" s="1"/>
  <c r="H223" i="14" a="1"/>
  <c r="H223" i="14" l="1"/>
  <c r="I223" i="14" s="1"/>
  <c r="F223" i="14" s="1"/>
  <c r="L60" i="14"/>
  <c r="M61" i="14" s="1"/>
  <c r="N61" i="14" a="1"/>
  <c r="G224" i="14" l="1"/>
  <c r="N61" i="14"/>
  <c r="O61" i="14" s="1"/>
  <c r="H224" i="14" a="1"/>
  <c r="H224" i="14" l="1"/>
  <c r="I224" i="14" s="1"/>
  <c r="F224" i="14" s="1"/>
  <c r="G225" i="14" s="1"/>
  <c r="L61" i="14"/>
  <c r="M62" i="14" s="1"/>
  <c r="H225" i="14" a="1"/>
  <c r="N62" i="14" a="1"/>
  <c r="H225" i="14" l="1"/>
  <c r="I225" i="14" s="1"/>
  <c r="F225" i="14" s="1"/>
  <c r="N62" i="14"/>
  <c r="O62" i="14" s="1"/>
  <c r="G226" i="14" l="1"/>
  <c r="L62" i="14"/>
  <c r="M63" i="14" s="1"/>
  <c r="H226" i="14" a="1"/>
  <c r="N63" i="14" a="1"/>
  <c r="H226" i="14" l="1"/>
  <c r="I226" i="14" s="1"/>
  <c r="F226" i="14" s="1"/>
  <c r="G227" i="14" s="1"/>
  <c r="N63" i="14"/>
  <c r="O63" i="14" s="1"/>
  <c r="H227" i="14" a="1"/>
  <c r="H227" i="14" l="1"/>
  <c r="I227" i="14" s="1"/>
  <c r="F227" i="14" s="1"/>
  <c r="L63" i="14"/>
  <c r="M64" i="14" s="1"/>
  <c r="N64" i="14" a="1"/>
  <c r="G228" i="14" l="1"/>
  <c r="N64" i="14"/>
  <c r="O64" i="14" s="1"/>
  <c r="H228" i="14" a="1"/>
  <c r="H228" i="14" l="1"/>
  <c r="I228" i="14" s="1"/>
  <c r="F228" i="14" s="1"/>
  <c r="G229" i="14" s="1"/>
  <c r="L64" i="14"/>
  <c r="M65" i="14" s="1"/>
  <c r="H229" i="14" a="1"/>
  <c r="N65" i="14" a="1"/>
  <c r="H229" i="14" l="1"/>
  <c r="I229" i="14" s="1"/>
  <c r="F229" i="14" s="1"/>
  <c r="N65" i="14"/>
  <c r="O65" i="14" s="1"/>
  <c r="G230" i="14" l="1"/>
  <c r="L65" i="14"/>
  <c r="M66" i="14" s="1"/>
  <c r="H230" i="14" a="1"/>
  <c r="N66" i="14" a="1"/>
  <c r="H230" i="14" l="1"/>
  <c r="I230" i="14" s="1"/>
  <c r="F230" i="14" s="1"/>
  <c r="G231" i="14" s="1"/>
  <c r="G14" i="14" s="1"/>
  <c r="D37" i="27" s="1"/>
  <c r="N66" i="14"/>
  <c r="O66" i="14" s="1"/>
  <c r="E37" i="27" l="1"/>
  <c r="L66" i="14"/>
  <c r="M67" i="14" s="1"/>
  <c r="H231" i="14" a="1"/>
  <c r="N67" i="14" a="1"/>
  <c r="H231" i="14" l="1"/>
  <c r="I231" i="14" s="1"/>
  <c r="F231" i="14" s="1"/>
  <c r="N67" i="14"/>
  <c r="O67" i="14" s="1"/>
  <c r="L67" i="14" l="1"/>
  <c r="M68" i="14" s="1"/>
  <c r="N68" i="14" a="1"/>
  <c r="N68" i="14" l="1"/>
  <c r="O68" i="14" s="1"/>
  <c r="L68" i="14" l="1"/>
  <c r="M69" i="14" s="1"/>
  <c r="N69" i="14" a="1"/>
  <c r="N69" i="14" l="1"/>
  <c r="O69" i="14" s="1"/>
  <c r="L69" i="14" s="1"/>
  <c r="M70" i="14" s="1"/>
  <c r="N70" i="14" a="1"/>
  <c r="N70" i="14" l="1"/>
  <c r="O70" i="14" s="1"/>
  <c r="L70" i="14" l="1"/>
  <c r="M71" i="14" s="1"/>
  <c r="N71" i="14" a="1"/>
  <c r="N71" i="14" l="1"/>
  <c r="O71" i="14" s="1"/>
  <c r="L71" i="14" l="1"/>
  <c r="M72" i="14" s="1"/>
  <c r="N72" i="14" a="1"/>
  <c r="N72" i="14" l="1"/>
  <c r="O72" i="14" s="1"/>
  <c r="L72" i="14" l="1"/>
  <c r="M73" i="14" s="1"/>
  <c r="N73" i="14" a="1"/>
  <c r="N73" i="14" l="1"/>
  <c r="O73" i="14" s="1"/>
  <c r="L73" i="14" l="1"/>
  <c r="M74" i="14" s="1"/>
  <c r="N74" i="14" a="1"/>
  <c r="N74" i="14" l="1"/>
  <c r="O74" i="14" s="1"/>
  <c r="L74" i="14" l="1"/>
  <c r="M75" i="14" s="1"/>
  <c r="N75" i="14" a="1"/>
  <c r="N75" i="14" l="1"/>
  <c r="O75" i="14" s="1"/>
  <c r="L75" i="14" l="1"/>
  <c r="M76" i="14" s="1"/>
  <c r="N76" i="14" a="1"/>
  <c r="N76" i="14" l="1"/>
  <c r="O76" i="14" s="1"/>
  <c r="L76" i="14" l="1"/>
  <c r="M77" i="14" s="1"/>
  <c r="N77" i="14" a="1"/>
  <c r="N77" i="14" l="1"/>
  <c r="O77" i="14" s="1"/>
  <c r="L77" i="14" l="1"/>
  <c r="M78" i="14" s="1"/>
  <c r="N78" i="14" a="1"/>
  <c r="N78" i="14" l="1"/>
  <c r="O78" i="14" s="1"/>
  <c r="L78" i="14" l="1"/>
  <c r="M79" i="14" s="1"/>
  <c r="N79" i="14" a="1"/>
  <c r="N79" i="14" l="1"/>
  <c r="O79" i="14" s="1"/>
  <c r="L79" i="14" l="1"/>
  <c r="M80" i="14" s="1"/>
  <c r="N80" i="14" a="1"/>
  <c r="N80" i="14" l="1"/>
  <c r="O80" i="14" s="1"/>
  <c r="L80" i="14" l="1"/>
  <c r="M81" i="14" s="1"/>
  <c r="N81" i="14" a="1"/>
  <c r="N81" i="14" l="1"/>
  <c r="O81" i="14" s="1"/>
  <c r="L81" i="14" l="1"/>
  <c r="M82" i="14" s="1"/>
  <c r="N82" i="14" a="1"/>
  <c r="N82" i="14" l="1"/>
  <c r="O82" i="14" s="1"/>
  <c r="L82" i="14" l="1"/>
  <c r="M83" i="14" s="1"/>
  <c r="N83" i="14" a="1"/>
  <c r="N83" i="14" l="1"/>
  <c r="O83" i="14" s="1"/>
  <c r="L83" i="14" l="1"/>
  <c r="M84" i="14" s="1"/>
  <c r="N84" i="14" a="1"/>
  <c r="N84" i="14" l="1"/>
  <c r="O84" i="14" s="1"/>
  <c r="L84" i="14" l="1"/>
  <c r="M85" i="14" s="1"/>
  <c r="N85" i="14" a="1"/>
  <c r="N85" i="14" l="1"/>
  <c r="O85" i="14" s="1"/>
  <c r="L85" i="14" l="1"/>
  <c r="M86" i="14" s="1"/>
  <c r="N86" i="14" a="1"/>
  <c r="N86" i="14" l="1"/>
  <c r="O86" i="14" s="1"/>
  <c r="L86" i="14" l="1"/>
  <c r="M87" i="14" s="1"/>
  <c r="N87" i="14" a="1"/>
  <c r="N87" i="14" l="1"/>
  <c r="O87" i="14" s="1"/>
  <c r="L87" i="14" l="1"/>
  <c r="M88" i="14" s="1"/>
  <c r="N88" i="14" a="1"/>
  <c r="N88" i="14" l="1"/>
  <c r="O88" i="14" s="1"/>
  <c r="L88" i="14" l="1"/>
  <c r="M89" i="14" s="1"/>
  <c r="N89" i="14" a="1"/>
  <c r="N89" i="14" l="1"/>
  <c r="O89" i="14" s="1"/>
  <c r="L89" i="14" l="1"/>
  <c r="M90" i="14" s="1"/>
  <c r="N90" i="14" a="1"/>
  <c r="N90" i="14" l="1"/>
  <c r="O90" i="14" s="1"/>
  <c r="L90" i="14" l="1"/>
  <c r="M91" i="14" s="1"/>
  <c r="N91" i="14" a="1"/>
  <c r="N91" i="14" l="1"/>
  <c r="O91" i="14" s="1"/>
  <c r="L91" i="14" l="1"/>
  <c r="M92" i="14" s="1"/>
  <c r="N92" i="14" a="1"/>
  <c r="N92" i="14" l="1"/>
  <c r="O92" i="14" s="1"/>
  <c r="L92" i="14" l="1"/>
  <c r="M93" i="14" s="1"/>
  <c r="N93" i="14" a="1"/>
  <c r="N93" i="14" l="1"/>
  <c r="O93" i="14" s="1"/>
  <c r="L93" i="14" l="1"/>
  <c r="M94" i="14" s="1"/>
  <c r="N94" i="14" a="1"/>
  <c r="N94" i="14" l="1"/>
  <c r="O94" i="14" s="1"/>
  <c r="L94" i="14" l="1"/>
  <c r="M95" i="14" s="1"/>
  <c r="N95" i="14" a="1"/>
  <c r="N95" i="14" l="1"/>
  <c r="O95" i="14" s="1"/>
  <c r="L95" i="14" l="1"/>
  <c r="M96" i="14" s="1"/>
  <c r="N96" i="14" a="1"/>
  <c r="N96" i="14" l="1"/>
  <c r="O96" i="14" s="1"/>
  <c r="L96" i="14" l="1"/>
  <c r="M97" i="14" s="1"/>
  <c r="N97" i="14" a="1"/>
  <c r="N97" i="14" l="1"/>
  <c r="O97" i="14" s="1"/>
  <c r="L97" i="14" l="1"/>
  <c r="M98" i="14" s="1"/>
  <c r="N98" i="14" a="1"/>
  <c r="N98" i="14" l="1"/>
  <c r="O98" i="14" s="1"/>
  <c r="L98" i="14" l="1"/>
  <c r="M99" i="14" s="1"/>
  <c r="N99" i="14" a="1"/>
  <c r="N99" i="14" l="1"/>
  <c r="O99" i="14" s="1"/>
  <c r="L99" i="14" l="1"/>
  <c r="M100" i="14" s="1"/>
  <c r="N100" i="14" a="1"/>
  <c r="N100" i="14" l="1"/>
  <c r="O100" i="14" s="1"/>
  <c r="L100" i="14" l="1"/>
  <c r="M101" i="14" s="1"/>
  <c r="N101" i="14" a="1"/>
  <c r="N101" i="14" l="1"/>
  <c r="O101" i="14" s="1"/>
  <c r="L101" i="14" l="1"/>
  <c r="M102" i="14" s="1"/>
  <c r="N102" i="14" a="1"/>
  <c r="N102" i="14" l="1"/>
  <c r="O102" i="14" s="1"/>
  <c r="L102" i="14" l="1"/>
  <c r="M103" i="14" s="1"/>
  <c r="N103" i="14" a="1"/>
  <c r="N103" i="14" l="1"/>
  <c r="O103" i="14" s="1"/>
  <c r="L103" i="14" l="1"/>
  <c r="M104" i="14" s="1"/>
  <c r="N104" i="14" a="1"/>
  <c r="N104" i="14" l="1"/>
  <c r="O104" i="14" s="1"/>
  <c r="L104" i="14" l="1"/>
  <c r="M105" i="14" s="1"/>
  <c r="N105" i="14" a="1"/>
  <c r="N105" i="14" l="1"/>
  <c r="O105" i="14" s="1"/>
  <c r="L105" i="14" l="1"/>
  <c r="M106" i="14" s="1"/>
  <c r="N106" i="14" a="1"/>
  <c r="N106" i="14" l="1"/>
  <c r="O106" i="14" s="1"/>
  <c r="L106" i="14" l="1"/>
  <c r="M107" i="14" s="1"/>
  <c r="N107" i="14" a="1"/>
  <c r="N107" i="14" l="1"/>
  <c r="O107" i="14" s="1"/>
  <c r="L107" i="14" l="1"/>
  <c r="M108" i="14" s="1"/>
  <c r="N108" i="14" a="1"/>
  <c r="N108" i="14" l="1"/>
  <c r="O108" i="14" s="1"/>
  <c r="L108" i="14" l="1"/>
  <c r="M109" i="14" s="1"/>
  <c r="N109" i="14" a="1"/>
  <c r="N109" i="14" l="1"/>
  <c r="O109" i="14" s="1"/>
  <c r="L109" i="14" l="1"/>
  <c r="M110" i="14" s="1"/>
  <c r="N110" i="14" a="1"/>
  <c r="N110" i="14" l="1"/>
  <c r="O110" i="14" s="1"/>
  <c r="L110" i="14" l="1"/>
  <c r="M111" i="14" s="1"/>
  <c r="N111" i="14" a="1"/>
  <c r="N111" i="14" l="1"/>
  <c r="O111" i="14" s="1"/>
  <c r="L111" i="14" l="1"/>
  <c r="M112" i="14" s="1"/>
  <c r="N112" i="14" a="1"/>
  <c r="N112" i="14" l="1"/>
  <c r="O112" i="14" s="1"/>
  <c r="L112" i="14" l="1"/>
  <c r="M113" i="14" s="1"/>
  <c r="N113" i="14" a="1"/>
  <c r="N113" i="14" l="1"/>
  <c r="O113" i="14" s="1"/>
  <c r="L113" i="14" l="1"/>
  <c r="M114" i="14" s="1"/>
  <c r="N114" i="14" a="1"/>
  <c r="N114" i="14" l="1"/>
  <c r="O114" i="14" s="1"/>
  <c r="L114" i="14" l="1"/>
  <c r="M115" i="14" s="1"/>
  <c r="N115" i="14" a="1"/>
  <c r="N115" i="14" l="1"/>
  <c r="O115" i="14" s="1"/>
  <c r="L115" i="14" l="1"/>
  <c r="M116" i="14" s="1"/>
  <c r="N116" i="14" a="1"/>
  <c r="N116" i="14" l="1"/>
  <c r="O116" i="14" s="1"/>
  <c r="L116" i="14" l="1"/>
  <c r="M117" i="14" s="1"/>
  <c r="N117" i="14" a="1"/>
  <c r="N117" i="14" l="1"/>
  <c r="O117" i="14" s="1"/>
  <c r="L117" i="14" l="1"/>
  <c r="M118" i="14" s="1"/>
  <c r="N118" i="14" a="1"/>
  <c r="N118" i="14" l="1"/>
  <c r="O118" i="14" s="1"/>
  <c r="L118" i="14" l="1"/>
  <c r="M119" i="14" s="1"/>
  <c r="N119" i="14" a="1"/>
  <c r="N119" i="14" l="1"/>
  <c r="O119" i="14" s="1"/>
  <c r="L119" i="14" l="1"/>
  <c r="M120" i="14" s="1"/>
  <c r="N120" i="14" a="1"/>
  <c r="N120" i="14" l="1"/>
  <c r="O120" i="14" s="1"/>
  <c r="L120" i="14" l="1"/>
  <c r="M121" i="14" s="1"/>
  <c r="N121" i="14" a="1"/>
  <c r="N121" i="14" l="1"/>
  <c r="O121" i="14" s="1"/>
  <c r="L121" i="14" l="1"/>
  <c r="M122" i="14" s="1"/>
  <c r="N122" i="14" a="1"/>
  <c r="N122" i="14" l="1"/>
  <c r="O122" i="14" s="1"/>
  <c r="L122" i="14" l="1"/>
  <c r="M123" i="14" l="1"/>
  <c r="N123" i="14" a="1"/>
  <c r="N123" i="14" l="1"/>
  <c r="O123" i="14" s="1"/>
  <c r="L123" i="14" s="1"/>
  <c r="M124" i="14" s="1"/>
  <c r="N124" i="14" a="1"/>
  <c r="N124" i="14" l="1"/>
  <c r="O124" i="14" s="1"/>
  <c r="L124" i="14" l="1"/>
  <c r="M125" i="14" s="1"/>
  <c r="N125" i="14" a="1"/>
  <c r="N125" i="14" l="1"/>
  <c r="O125" i="14" s="1"/>
  <c r="L125" i="14" l="1"/>
  <c r="M126" i="14" s="1"/>
  <c r="N126" i="14" a="1"/>
  <c r="N126" i="14" l="1"/>
  <c r="O126" i="14" s="1"/>
  <c r="L126" i="14" l="1"/>
  <c r="M127" i="14" s="1"/>
  <c r="N127" i="14" a="1"/>
  <c r="N127" i="14" l="1"/>
  <c r="O127" i="14" s="1"/>
  <c r="L127" i="14" l="1"/>
  <c r="M128" i="14" s="1"/>
  <c r="N128" i="14" a="1"/>
  <c r="N128" i="14" l="1"/>
  <c r="O128" i="14" s="1"/>
  <c r="L128" i="14" l="1"/>
  <c r="M129" i="14" s="1"/>
  <c r="N129" i="14" a="1"/>
  <c r="N129" i="14" l="1"/>
  <c r="O129" i="14" s="1"/>
  <c r="L129" i="14" l="1"/>
  <c r="M130" i="14" s="1"/>
  <c r="N130" i="14" a="1"/>
  <c r="N130" i="14" l="1"/>
  <c r="O130" i="14" s="1"/>
  <c r="L130" i="14" l="1"/>
  <c r="M131" i="14" s="1"/>
  <c r="N131" i="14" a="1"/>
  <c r="N131" i="14" l="1"/>
  <c r="O131" i="14" s="1"/>
  <c r="L131" i="14" l="1"/>
  <c r="M132" i="14" s="1"/>
  <c r="N132" i="14" a="1"/>
  <c r="N132" i="14" l="1"/>
  <c r="O132" i="14" s="1"/>
  <c r="L132" i="14" l="1"/>
  <c r="M133" i="14" s="1"/>
  <c r="N133" i="14" a="1"/>
  <c r="N133" i="14" l="1"/>
  <c r="O133" i="14" s="1"/>
  <c r="L133" i="14" l="1"/>
  <c r="M134" i="14" s="1"/>
  <c r="N134" i="14" a="1"/>
  <c r="N134" i="14" l="1"/>
  <c r="O134" i="14" s="1"/>
  <c r="L134" i="14" l="1"/>
  <c r="M135" i="14" s="1"/>
  <c r="N135" i="14" a="1"/>
  <c r="N135" i="14" l="1"/>
  <c r="O135" i="14" s="1"/>
  <c r="L135" i="14" l="1"/>
  <c r="M136" i="14" s="1"/>
  <c r="N136" i="14" a="1"/>
  <c r="N136" i="14" l="1"/>
  <c r="O136" i="14" s="1"/>
  <c r="L136" i="14" l="1"/>
  <c r="M137" i="14" s="1"/>
  <c r="N137" i="14" a="1"/>
  <c r="N137" i="14" l="1"/>
  <c r="O137" i="14" s="1"/>
  <c r="L137" i="14" l="1"/>
  <c r="M138" i="14" s="1"/>
  <c r="N138" i="14" a="1"/>
  <c r="N138" i="14" l="1"/>
  <c r="O138" i="14" s="1"/>
  <c r="L138" i="14" l="1"/>
  <c r="M139" i="14" s="1"/>
  <c r="N139" i="14" a="1"/>
  <c r="N139" i="14" l="1"/>
  <c r="O139" i="14" s="1"/>
  <c r="L139" i="14" l="1"/>
  <c r="M140" i="14" s="1"/>
  <c r="N140" i="14" a="1"/>
  <c r="N140" i="14" l="1"/>
  <c r="O140" i="14" s="1"/>
  <c r="L140" i="14" l="1"/>
  <c r="M141" i="14" s="1"/>
  <c r="N141" i="14" a="1"/>
  <c r="N141" i="14" l="1"/>
  <c r="O141" i="14" s="1"/>
  <c r="L141" i="14" l="1"/>
  <c r="M142" i="14" s="1"/>
  <c r="N142" i="14" a="1"/>
  <c r="N142" i="14" l="1"/>
  <c r="O142" i="14" s="1"/>
  <c r="L142" i="14" l="1"/>
  <c r="M143" i="14" s="1"/>
  <c r="N143" i="14" a="1"/>
  <c r="N143" i="14" l="1"/>
  <c r="O143" i="14" s="1"/>
  <c r="L143" i="14" l="1"/>
  <c r="M144" i="14" s="1"/>
  <c r="N144" i="14" a="1"/>
  <c r="N144" i="14" l="1"/>
  <c r="O144" i="14" s="1"/>
  <c r="L144" i="14" l="1"/>
  <c r="M145" i="14" s="1"/>
  <c r="N145" i="14" a="1"/>
  <c r="N145" i="14" l="1"/>
  <c r="O145" i="14" s="1"/>
  <c r="L145" i="14" l="1"/>
  <c r="M146" i="14" s="1"/>
  <c r="N146" i="14" a="1"/>
  <c r="N146" i="14" l="1"/>
  <c r="O146" i="14" s="1"/>
  <c r="L146" i="14" l="1"/>
  <c r="M147" i="14" s="1"/>
  <c r="N147" i="14" a="1"/>
  <c r="N147" i="14" l="1"/>
  <c r="O147" i="14" s="1"/>
  <c r="L147" i="14" l="1"/>
  <c r="M148" i="14" s="1"/>
  <c r="N148" i="14" a="1"/>
  <c r="N148" i="14" l="1"/>
  <c r="O148" i="14" s="1"/>
  <c r="L148" i="14" l="1"/>
  <c r="M149" i="14" s="1"/>
  <c r="N149" i="14" a="1"/>
  <c r="N149" i="14" l="1"/>
  <c r="O149" i="14" s="1"/>
  <c r="L149" i="14" l="1"/>
  <c r="M150" i="14" s="1"/>
  <c r="N150" i="14" a="1"/>
  <c r="N150" i="14" l="1"/>
  <c r="O150" i="14" s="1"/>
  <c r="L150" i="14" l="1"/>
  <c r="M151" i="14" s="1"/>
  <c r="N151" i="14" a="1"/>
  <c r="N151" i="14" l="1"/>
  <c r="O151" i="14" s="1"/>
  <c r="L151" i="14" l="1"/>
  <c r="M152" i="14" s="1"/>
  <c r="N152" i="14" a="1"/>
  <c r="N152" i="14" l="1"/>
  <c r="O152" i="14" s="1"/>
  <c r="L152" i="14" l="1"/>
  <c r="M153" i="14" s="1"/>
  <c r="N153" i="14" a="1"/>
  <c r="N153" i="14" l="1"/>
  <c r="O153" i="14" s="1"/>
  <c r="L153" i="14" l="1"/>
  <c r="M154" i="14" s="1"/>
  <c r="N154" i="14" a="1"/>
  <c r="N154" i="14" l="1"/>
  <c r="O154" i="14" s="1"/>
  <c r="L154" i="14" l="1"/>
  <c r="M155" i="14" s="1"/>
  <c r="N155" i="14" a="1"/>
  <c r="N155" i="14" l="1"/>
  <c r="O155" i="14" s="1"/>
  <c r="L155" i="14" l="1"/>
  <c r="M156" i="14" s="1"/>
  <c r="N156" i="14" a="1"/>
  <c r="N156" i="14" l="1"/>
  <c r="O156" i="14" s="1"/>
  <c r="L156" i="14" l="1"/>
  <c r="M157" i="14" s="1"/>
  <c r="N157" i="14" a="1"/>
  <c r="N157" i="14" l="1"/>
  <c r="O157" i="14" s="1"/>
  <c r="L157" i="14" l="1"/>
  <c r="M158" i="14" s="1"/>
  <c r="N158" i="14" a="1"/>
  <c r="N158" i="14" l="1"/>
  <c r="O158" i="14" s="1"/>
  <c r="L158" i="14" l="1"/>
  <c r="M159" i="14" s="1"/>
  <c r="N159" i="14" a="1"/>
  <c r="N159" i="14" l="1"/>
  <c r="O159" i="14" s="1"/>
  <c r="L159" i="14" l="1"/>
  <c r="M160" i="14" s="1"/>
  <c r="N160" i="14" a="1"/>
  <c r="N160" i="14" l="1"/>
  <c r="O160" i="14" s="1"/>
  <c r="L160" i="14" l="1"/>
  <c r="M161" i="14" s="1"/>
  <c r="N161" i="14" a="1"/>
  <c r="N161" i="14" l="1"/>
  <c r="O161" i="14" s="1"/>
  <c r="L161" i="14" l="1"/>
  <c r="M162" i="14" s="1"/>
  <c r="N162" i="14" a="1"/>
  <c r="N162" i="14" l="1"/>
  <c r="O162" i="14" s="1"/>
  <c r="L162" i="14" l="1"/>
  <c r="M163" i="14" s="1"/>
  <c r="N163" i="14" a="1"/>
  <c r="N163" i="14" l="1"/>
  <c r="O163" i="14" s="1"/>
  <c r="L163" i="14" l="1"/>
  <c r="M164" i="14" s="1"/>
  <c r="N164" i="14" a="1"/>
  <c r="N164" i="14" l="1"/>
  <c r="O164" i="14" s="1"/>
  <c r="L164" i="14" l="1"/>
  <c r="M165" i="14" s="1"/>
  <c r="N165" i="14" a="1"/>
  <c r="N165" i="14" l="1"/>
  <c r="O165" i="14" s="1"/>
  <c r="L165" i="14" l="1"/>
  <c r="M166" i="14" s="1"/>
  <c r="N166" i="14" a="1"/>
  <c r="N166" i="14" l="1"/>
  <c r="O166" i="14" s="1"/>
  <c r="L166" i="14" l="1"/>
  <c r="M167" i="14" s="1"/>
  <c r="N167" i="14" a="1"/>
  <c r="N167" i="14" l="1"/>
  <c r="O167" i="14" s="1"/>
  <c r="L167" i="14" l="1"/>
  <c r="M168" i="14" s="1"/>
  <c r="N168" i="14" a="1"/>
  <c r="N168" i="14" l="1"/>
  <c r="O168" i="14" s="1"/>
  <c r="L168" i="14" l="1"/>
  <c r="M169" i="14" s="1"/>
  <c r="N169" i="14" a="1"/>
  <c r="N169" i="14" l="1"/>
  <c r="O169" i="14" s="1"/>
  <c r="L169" i="14" l="1"/>
  <c r="M170" i="14" s="1"/>
  <c r="N170" i="14" a="1"/>
  <c r="N170" i="14" l="1"/>
  <c r="O170" i="14" s="1"/>
  <c r="L170" i="14" l="1"/>
  <c r="M171" i="14" s="1"/>
  <c r="N171" i="14" a="1"/>
  <c r="N171" i="14" l="1"/>
  <c r="O171" i="14" s="1"/>
  <c r="L171" i="14" l="1"/>
  <c r="M172" i="14" s="1"/>
  <c r="N172" i="14" a="1"/>
  <c r="N172" i="14" l="1"/>
  <c r="O172" i="14" s="1"/>
  <c r="L172" i="14" l="1"/>
  <c r="M173" i="14" s="1"/>
  <c r="N173" i="14" a="1"/>
  <c r="N173" i="14" l="1"/>
  <c r="O173" i="14" s="1"/>
  <c r="L173" i="14" l="1"/>
  <c r="M174" i="14" l="1"/>
  <c r="N174" i="14" a="1"/>
  <c r="N174" i="14" l="1"/>
  <c r="O174" i="14" s="1"/>
  <c r="L174" i="14" s="1"/>
  <c r="M175" i="14" s="1"/>
  <c r="N175" i="14" a="1"/>
  <c r="N175" i="14" l="1"/>
  <c r="O175" i="14" s="1"/>
  <c r="L175" i="14" l="1"/>
  <c r="M176" i="14" s="1"/>
  <c r="N176" i="14" a="1"/>
  <c r="N176" i="14" l="1"/>
  <c r="O176" i="14" s="1"/>
  <c r="L176" i="14" l="1"/>
  <c r="M177" i="14" s="1"/>
  <c r="N177" i="14" a="1"/>
  <c r="N177" i="14" l="1"/>
  <c r="O177" i="14" s="1"/>
  <c r="L177" i="14" l="1"/>
  <c r="M178" i="14" s="1"/>
  <c r="N178" i="14" a="1"/>
  <c r="N178" i="14" l="1"/>
  <c r="O178" i="14" s="1"/>
  <c r="L178" i="14" l="1"/>
  <c r="M179" i="14" s="1"/>
  <c r="N179" i="14" a="1"/>
  <c r="N179" i="14" l="1"/>
  <c r="O179" i="14" s="1"/>
  <c r="L179" i="14" l="1"/>
  <c r="M180" i="14" s="1"/>
  <c r="N180" i="14" a="1"/>
  <c r="N180" i="14" l="1"/>
  <c r="O180" i="14" s="1"/>
  <c r="L180" i="14" l="1"/>
  <c r="M181" i="14" s="1"/>
  <c r="N181" i="14" a="1"/>
  <c r="N181" i="14" l="1"/>
  <c r="O181" i="14" s="1"/>
  <c r="L181" i="14" l="1"/>
  <c r="M182" i="14" s="1"/>
  <c r="N182" i="14" a="1"/>
  <c r="N182" i="14" l="1"/>
  <c r="O182" i="14" s="1"/>
  <c r="L182" i="14" l="1"/>
  <c r="M183" i="14" s="1"/>
  <c r="N183" i="14" a="1"/>
  <c r="N183" i="14" l="1"/>
  <c r="O183" i="14" s="1"/>
  <c r="L183" i="14" l="1"/>
  <c r="M184" i="14" s="1"/>
  <c r="N184" i="14" a="1"/>
  <c r="N184" i="14" l="1"/>
  <c r="O184" i="14" s="1"/>
  <c r="L184" i="14" l="1"/>
  <c r="M185" i="14" s="1"/>
  <c r="N185" i="14" a="1"/>
  <c r="N185" i="14" l="1"/>
  <c r="O185" i="14" s="1"/>
  <c r="L185" i="14" l="1"/>
  <c r="M186" i="14" s="1"/>
  <c r="N186" i="14" a="1"/>
  <c r="N186" i="14" l="1"/>
  <c r="O186" i="14" s="1"/>
  <c r="L186" i="14" l="1"/>
  <c r="M187" i="14" s="1"/>
  <c r="N187" i="14" a="1"/>
  <c r="N187" i="14" l="1"/>
  <c r="O187" i="14" s="1"/>
  <c r="L187" i="14" l="1"/>
  <c r="M188" i="14" s="1"/>
  <c r="N188" i="14" a="1"/>
  <c r="N188" i="14" l="1"/>
  <c r="O188" i="14" s="1"/>
  <c r="L188" i="14" l="1"/>
  <c r="M189" i="14" s="1"/>
  <c r="N189" i="14" a="1"/>
  <c r="N189" i="14" l="1"/>
  <c r="O189" i="14" s="1"/>
  <c r="L189" i="14" l="1"/>
  <c r="M190" i="14" s="1"/>
  <c r="N190" i="14" a="1"/>
  <c r="N190" i="14" l="1"/>
  <c r="O190" i="14" s="1"/>
  <c r="L190" i="14" l="1"/>
  <c r="M191" i="14" s="1"/>
  <c r="N191" i="14" a="1"/>
  <c r="N191" i="14" l="1"/>
  <c r="O191" i="14" s="1"/>
  <c r="L191" i="14" l="1"/>
  <c r="M192" i="14" s="1"/>
  <c r="N192" i="14" a="1"/>
  <c r="N192" i="14" l="1"/>
  <c r="O192" i="14" s="1"/>
  <c r="L192" i="14" l="1"/>
  <c r="M193" i="14" s="1"/>
  <c r="N193" i="14" a="1"/>
  <c r="N193" i="14" l="1"/>
  <c r="O193" i="14" s="1"/>
  <c r="L193" i="14" l="1"/>
  <c r="M194" i="14" s="1"/>
  <c r="N194" i="14" a="1"/>
  <c r="N194" i="14" l="1"/>
  <c r="O194" i="14" s="1"/>
  <c r="L194" i="14" l="1"/>
  <c r="M195" i="14" s="1"/>
  <c r="N195" i="14" a="1"/>
  <c r="N195" i="14" l="1"/>
  <c r="O195" i="14" s="1"/>
  <c r="L195" i="14" l="1"/>
  <c r="M196" i="14" s="1"/>
  <c r="N196" i="14" a="1"/>
  <c r="N196" i="14" l="1"/>
  <c r="O196" i="14" s="1"/>
  <c r="L196" i="14" l="1"/>
  <c r="M197" i="14" s="1"/>
  <c r="N197" i="14" a="1"/>
  <c r="N197" i="14" l="1"/>
  <c r="O197" i="14" s="1"/>
  <c r="L197" i="14" l="1"/>
  <c r="M198" i="14" s="1"/>
  <c r="N198" i="14" a="1"/>
  <c r="N198" i="14" l="1"/>
  <c r="O198" i="14" s="1"/>
  <c r="L198" i="14" l="1"/>
  <c r="M199" i="14" s="1"/>
  <c r="N199" i="14" a="1"/>
  <c r="N199" i="14" l="1"/>
  <c r="O199" i="14" s="1"/>
  <c r="L199" i="14" l="1"/>
  <c r="M200" i="14" s="1"/>
  <c r="N200" i="14" a="1"/>
  <c r="N200" i="14" l="1"/>
  <c r="O200" i="14" s="1"/>
  <c r="L200" i="14" l="1"/>
  <c r="M201" i="14" s="1"/>
  <c r="N201" i="14" a="1"/>
  <c r="N201" i="14" l="1"/>
  <c r="O201" i="14" s="1"/>
  <c r="L201" i="14" l="1"/>
  <c r="M202" i="14" s="1"/>
  <c r="N202" i="14" a="1"/>
  <c r="N202" i="14" l="1"/>
  <c r="O202" i="14" s="1"/>
  <c r="L202" i="14" l="1"/>
  <c r="M203" i="14" s="1"/>
  <c r="N203" i="14" a="1"/>
  <c r="N203" i="14" l="1"/>
  <c r="O203" i="14" s="1"/>
  <c r="L203" i="14" l="1"/>
  <c r="M204" i="14" s="1"/>
  <c r="N204" i="14" a="1"/>
  <c r="N204" i="14" l="1"/>
  <c r="O204" i="14" s="1"/>
  <c r="L204" i="14" l="1"/>
  <c r="M205" i="14" s="1"/>
  <c r="N205" i="14" a="1"/>
  <c r="N205" i="14" l="1"/>
  <c r="O205" i="14" s="1"/>
  <c r="L205" i="14" l="1"/>
  <c r="M206" i="14" s="1"/>
  <c r="N206" i="14" a="1"/>
  <c r="N206" i="14" l="1"/>
  <c r="O206" i="14" s="1"/>
  <c r="L206" i="14" l="1"/>
  <c r="M207" i="14" s="1"/>
  <c r="N207" i="14" a="1"/>
  <c r="N207" i="14" l="1"/>
  <c r="O207" i="14" s="1"/>
  <c r="L207" i="14" l="1"/>
  <c r="M208" i="14" s="1"/>
  <c r="N208" i="14" a="1"/>
  <c r="N208" i="14" l="1"/>
  <c r="O208" i="14" s="1"/>
  <c r="L208" i="14" l="1"/>
  <c r="M209" i="14" s="1"/>
  <c r="N209" i="14" a="1"/>
  <c r="N209" i="14" l="1"/>
  <c r="O209" i="14" s="1"/>
  <c r="L209" i="14" l="1"/>
  <c r="M210" i="14" s="1"/>
  <c r="N210" i="14" a="1"/>
  <c r="N210" i="14" l="1"/>
  <c r="O210" i="14" s="1"/>
  <c r="L210" i="14" l="1"/>
  <c r="M211" i="14" s="1"/>
  <c r="N211" i="14" a="1"/>
  <c r="N211" i="14" l="1"/>
  <c r="O211" i="14" s="1"/>
  <c r="L211" i="14" l="1"/>
  <c r="M212" i="14" s="1"/>
  <c r="N212" i="14" a="1"/>
  <c r="N212" i="14" l="1"/>
  <c r="O212" i="14" s="1"/>
  <c r="L212" i="14" l="1"/>
  <c r="M213" i="14" s="1"/>
  <c r="N213" i="14" a="1"/>
  <c r="N213" i="14" l="1"/>
  <c r="O213" i="14" s="1"/>
  <c r="L213" i="14" l="1"/>
  <c r="M214" i="14" s="1"/>
  <c r="N214" i="14" a="1"/>
  <c r="N214" i="14" l="1"/>
  <c r="O214" i="14" s="1"/>
  <c r="L214" i="14" l="1"/>
  <c r="M215" i="14" s="1"/>
  <c r="N215" i="14" a="1"/>
  <c r="N215" i="14" l="1"/>
  <c r="O215" i="14" s="1"/>
  <c r="L215" i="14" l="1"/>
  <c r="M216" i="14" s="1"/>
  <c r="N216" i="14" a="1"/>
  <c r="N216" i="14" l="1"/>
  <c r="O216" i="14" s="1"/>
  <c r="L216" i="14" l="1"/>
  <c r="M217" i="14" s="1"/>
  <c r="N217" i="14" a="1"/>
  <c r="N217" i="14" l="1"/>
  <c r="O217" i="14" s="1"/>
  <c r="L217" i="14" l="1"/>
  <c r="M218" i="14" s="1"/>
  <c r="N218" i="14" a="1"/>
  <c r="N218" i="14" l="1"/>
  <c r="O218" i="14" s="1"/>
  <c r="L218" i="14" l="1"/>
  <c r="M219" i="14" s="1"/>
  <c r="N219" i="14" a="1"/>
  <c r="N219" i="14" l="1"/>
  <c r="O219" i="14" s="1"/>
  <c r="L219" i="14" l="1"/>
  <c r="M220" i="14" s="1"/>
  <c r="N220" i="14" a="1"/>
  <c r="N220" i="14" l="1"/>
  <c r="O220" i="14" s="1"/>
  <c r="L220" i="14" l="1"/>
  <c r="M221" i="14" s="1"/>
  <c r="N221" i="14" a="1"/>
  <c r="N221" i="14" l="1"/>
  <c r="O221" i="14" s="1"/>
  <c r="L221" i="14" l="1"/>
  <c r="M222" i="14" s="1"/>
  <c r="N222" i="14" a="1"/>
  <c r="N222" i="14" l="1"/>
  <c r="O222" i="14" s="1"/>
  <c r="L222" i="14" l="1"/>
  <c r="M223" i="14" s="1"/>
  <c r="N223" i="14" a="1"/>
  <c r="N223" i="14" l="1"/>
  <c r="O223" i="14" s="1"/>
  <c r="L223" i="14" l="1"/>
  <c r="M224" i="14" s="1"/>
  <c r="N224" i="14" a="1"/>
  <c r="N224" i="14" l="1"/>
  <c r="O224" i="14" s="1"/>
  <c r="L224" i="14" l="1"/>
  <c r="M225" i="14" s="1"/>
  <c r="N225" i="14" a="1"/>
  <c r="N225" i="14" l="1"/>
  <c r="O225" i="14" s="1"/>
  <c r="L225" i="14" l="1"/>
  <c r="M226" i="14" s="1"/>
  <c r="N226" i="14" a="1"/>
  <c r="N226" i="14" l="1"/>
  <c r="O226" i="14" s="1"/>
  <c r="L226" i="14" l="1"/>
  <c r="M227" i="14" s="1"/>
  <c r="N227" i="14" a="1"/>
  <c r="N227" i="14" l="1"/>
  <c r="O227" i="14" s="1"/>
  <c r="L227" i="14" l="1"/>
  <c r="M228" i="14" s="1"/>
  <c r="N228" i="14" a="1"/>
  <c r="N228" i="14" l="1"/>
  <c r="O228" i="14" s="1"/>
  <c r="L228" i="14" l="1"/>
  <c r="M229" i="14" s="1"/>
  <c r="N229" i="14" a="1"/>
  <c r="N229" i="14" l="1"/>
  <c r="O229" i="14" s="1"/>
  <c r="L229" i="14" l="1"/>
  <c r="M230" i="14" s="1"/>
  <c r="N230" i="14" a="1"/>
  <c r="N230" i="14" l="1"/>
  <c r="O230" i="14" s="1"/>
  <c r="L230" i="14" l="1"/>
  <c r="M231" i="14" l="1"/>
  <c r="H38" i="27"/>
  <c r="H39" i="27"/>
  <c r="M14" i="14" l="1"/>
  <c r="G37" i="27" s="1"/>
  <c r="H37" i="27" s="1"/>
  <c r="N231" i="14" a="1"/>
  <c r="N231" i="14" l="1"/>
  <c r="O231" i="14" s="1"/>
  <c r="L231" i="14" s="1"/>
  <c r="O17" i="70"/>
  <c r="L17" i="70" s="1"/>
  <c r="M18" i="70" l="1"/>
  <c r="N18" i="70" a="1"/>
  <c r="N18" i="70" l="1"/>
  <c r="O18" i="70" s="1"/>
  <c r="L18" i="70" l="1"/>
  <c r="M19" i="70" l="1"/>
  <c r="N19" i="70" a="1"/>
  <c r="N19" i="70" l="1"/>
  <c r="O19" i="70" s="1"/>
  <c r="L19" i="70" l="1"/>
  <c r="M20" i="70" l="1"/>
  <c r="N20" i="70" a="1"/>
  <c r="N20" i="70" l="1"/>
  <c r="O20" i="70" s="1"/>
  <c r="L20" i="70" l="1"/>
  <c r="M21" i="70" l="1"/>
  <c r="N21" i="70" a="1"/>
  <c r="N21" i="70" l="1"/>
  <c r="O21" i="70" s="1"/>
  <c r="L21" i="70" l="1"/>
  <c r="M22" i="70" l="1"/>
  <c r="N22" i="70" a="1"/>
  <c r="N22" i="70" l="1"/>
  <c r="O22" i="70" s="1"/>
  <c r="L22" i="70" l="1"/>
  <c r="M23" i="70" l="1"/>
  <c r="N23" i="70" a="1"/>
  <c r="N23" i="70" l="1"/>
  <c r="O23" i="70" s="1"/>
  <c r="L23" i="70" l="1"/>
  <c r="M24" i="70" l="1"/>
  <c r="N24" i="70" a="1"/>
  <c r="N24" i="70" l="1"/>
  <c r="O24" i="70" s="1"/>
  <c r="L24" i="70" l="1"/>
  <c r="M25" i="70" l="1"/>
  <c r="N25" i="70" a="1"/>
  <c r="N25" i="70" l="1"/>
  <c r="O25" i="70" s="1"/>
  <c r="L25" i="70" l="1"/>
  <c r="M26" i="70" l="1"/>
  <c r="N26" i="70" a="1"/>
  <c r="N26" i="70" l="1"/>
  <c r="O26" i="70" s="1"/>
  <c r="L26" i="70" l="1"/>
  <c r="M27" i="70" l="1"/>
  <c r="N27" i="70" a="1"/>
  <c r="N27" i="70" l="1"/>
  <c r="O27" i="70" s="1"/>
  <c r="L27" i="70" l="1"/>
  <c r="M28" i="70" l="1"/>
  <c r="N28" i="70" a="1"/>
  <c r="N28" i="70" l="1"/>
  <c r="O28" i="70" s="1"/>
  <c r="L28" i="70" l="1"/>
  <c r="M29" i="70" l="1"/>
  <c r="N29" i="70" a="1"/>
  <c r="N29" i="70" l="1"/>
  <c r="O29" i="70" s="1"/>
  <c r="L29" i="70" l="1"/>
  <c r="M30" i="70" l="1"/>
  <c r="N30" i="70" a="1"/>
  <c r="N30" i="70" l="1"/>
  <c r="O30" i="70" s="1"/>
  <c r="L30" i="70" l="1"/>
  <c r="M31" i="70" l="1"/>
  <c r="N31" i="70" a="1"/>
  <c r="N31" i="70" l="1"/>
  <c r="O31" i="70" s="1"/>
  <c r="L31" i="70" l="1"/>
  <c r="M32" i="70" l="1"/>
  <c r="N32" i="70" a="1"/>
  <c r="N32" i="70" l="1"/>
  <c r="O32" i="70" s="1"/>
  <c r="L32" i="70" l="1"/>
  <c r="M33" i="70" l="1"/>
  <c r="N33" i="70" a="1"/>
  <c r="N33" i="70" l="1"/>
  <c r="O33" i="70" s="1"/>
  <c r="L33" i="70" l="1"/>
  <c r="M34" i="70" l="1"/>
  <c r="N34" i="70" a="1"/>
  <c r="N34" i="70" l="1"/>
  <c r="O34" i="70" s="1"/>
  <c r="L34" i="70" l="1"/>
  <c r="M35" i="70" l="1"/>
  <c r="N35" i="70" a="1"/>
  <c r="N35" i="70" l="1"/>
  <c r="O35" i="70" s="1"/>
  <c r="L35" i="70" l="1"/>
  <c r="M36" i="70" l="1"/>
  <c r="N36" i="70" a="1"/>
  <c r="N36" i="70" l="1"/>
  <c r="O36" i="70" s="1"/>
  <c r="L36" i="70" l="1"/>
  <c r="M37" i="70" l="1"/>
  <c r="N37" i="70" a="1"/>
  <c r="N37" i="70" l="1"/>
  <c r="O37" i="70" s="1"/>
  <c r="L37" i="70" l="1"/>
  <c r="M38" i="70" l="1"/>
  <c r="N38" i="70" a="1"/>
  <c r="N38" i="70" l="1"/>
  <c r="O38" i="70" s="1"/>
  <c r="L38" i="70" l="1"/>
  <c r="M39" i="70" l="1"/>
  <c r="N39" i="70" a="1"/>
  <c r="N39" i="70" l="1"/>
  <c r="O39" i="70" s="1"/>
  <c r="L39" i="70" l="1"/>
  <c r="M40" i="70" l="1"/>
  <c r="N40" i="70" a="1"/>
  <c r="N40" i="70" l="1"/>
  <c r="O40" i="70" s="1"/>
  <c r="L40" i="70" l="1"/>
  <c r="M41" i="70" l="1"/>
  <c r="N41" i="70" a="1"/>
  <c r="N41" i="70" l="1"/>
  <c r="O41" i="70" s="1"/>
  <c r="L41" i="70" l="1"/>
  <c r="M42" i="70" l="1"/>
  <c r="N42" i="70" a="1"/>
  <c r="N42" i="70" l="1"/>
  <c r="O42" i="70" s="1"/>
  <c r="L42" i="70" l="1"/>
  <c r="M43" i="70" l="1"/>
  <c r="N43" i="70" a="1"/>
  <c r="N43" i="70" l="1"/>
  <c r="O43" i="70" s="1"/>
  <c r="L43" i="70" l="1"/>
  <c r="M44" i="70" l="1"/>
  <c r="N44" i="70" a="1"/>
  <c r="N44" i="70" l="1"/>
  <c r="O44" i="70" s="1"/>
  <c r="L44" i="70" l="1"/>
  <c r="M45" i="70" l="1"/>
  <c r="N45" i="70" a="1"/>
  <c r="N45" i="70" l="1"/>
  <c r="O45" i="70" s="1"/>
  <c r="L45" i="70" l="1"/>
  <c r="M46" i="70" l="1"/>
  <c r="N46" i="70" a="1"/>
  <c r="N46" i="70" l="1"/>
  <c r="O46" i="70" s="1"/>
  <c r="L46" i="70" l="1"/>
  <c r="M47" i="70" l="1"/>
  <c r="N47" i="70" a="1"/>
  <c r="N47" i="70" l="1"/>
  <c r="O47" i="70" s="1"/>
  <c r="L47" i="70" l="1"/>
  <c r="M48" i="70" l="1"/>
  <c r="N48" i="70" a="1"/>
  <c r="N48" i="70" l="1"/>
  <c r="O48" i="70" s="1"/>
  <c r="L48" i="70" l="1"/>
  <c r="M49" i="70" l="1"/>
  <c r="N49" i="70" a="1"/>
  <c r="N49" i="70" l="1"/>
  <c r="O49" i="70" s="1"/>
  <c r="L49" i="70" l="1"/>
  <c r="M50" i="70" l="1"/>
  <c r="N50" i="70" a="1"/>
  <c r="N50" i="70" l="1"/>
  <c r="O50" i="70" s="1"/>
  <c r="L50" i="70" l="1"/>
  <c r="M51" i="70" l="1"/>
  <c r="N51" i="70" a="1"/>
  <c r="N51" i="70" l="1"/>
  <c r="O51" i="70" s="1"/>
  <c r="L51" i="70" l="1"/>
  <c r="M52" i="70" l="1"/>
  <c r="N52" i="70" a="1"/>
  <c r="N52" i="70" l="1"/>
  <c r="O52" i="70" s="1"/>
  <c r="L52" i="70" l="1"/>
  <c r="M53" i="70" l="1"/>
  <c r="N53" i="70" a="1"/>
  <c r="N53" i="70" l="1"/>
  <c r="O53" i="70" s="1"/>
  <c r="L53" i="70" l="1"/>
  <c r="M54" i="70" l="1"/>
  <c r="N54" i="70" a="1"/>
  <c r="N54" i="70" l="1"/>
  <c r="O54" i="70" s="1"/>
  <c r="L54" i="70" l="1"/>
  <c r="M55" i="70" l="1"/>
  <c r="N55" i="70" a="1"/>
  <c r="N55" i="70" l="1"/>
  <c r="O55" i="70" s="1"/>
  <c r="L55" i="70" l="1"/>
  <c r="M56" i="70" l="1"/>
  <c r="N56" i="70" a="1"/>
  <c r="N56" i="70" l="1"/>
  <c r="O56" i="70" s="1"/>
  <c r="L56" i="70" l="1"/>
  <c r="M57" i="70" l="1"/>
  <c r="N57" i="70" a="1"/>
  <c r="N57" i="70" l="1"/>
  <c r="O57" i="70" s="1"/>
  <c r="L57" i="70" l="1"/>
  <c r="M58" i="70" l="1"/>
  <c r="N58" i="70" a="1"/>
  <c r="N58" i="70" l="1"/>
  <c r="O58" i="70" s="1"/>
  <c r="L58" i="70" l="1"/>
  <c r="M59" i="70" l="1"/>
  <c r="N59" i="70" a="1"/>
  <c r="N59" i="70" l="1"/>
  <c r="O59" i="70" s="1"/>
  <c r="L59" i="70" l="1"/>
  <c r="M60" i="70" l="1"/>
  <c r="N60" i="70" a="1"/>
  <c r="N60" i="70" l="1"/>
  <c r="O60" i="70" s="1"/>
  <c r="L60" i="70" l="1"/>
  <c r="M61" i="70" l="1"/>
  <c r="N61" i="70" a="1"/>
  <c r="N61" i="70" l="1"/>
  <c r="O61" i="70" s="1"/>
  <c r="L61" i="70" l="1"/>
  <c r="M62" i="70" l="1"/>
  <c r="N62" i="70" a="1"/>
  <c r="N62" i="70" l="1"/>
  <c r="O62" i="70" s="1"/>
  <c r="L62" i="70" l="1"/>
  <c r="M63" i="70" l="1"/>
  <c r="N63" i="70" a="1"/>
  <c r="N63" i="70" l="1"/>
  <c r="O63" i="70" s="1"/>
  <c r="L63" i="70" l="1"/>
  <c r="M64" i="70" l="1"/>
  <c r="N64" i="70" a="1"/>
  <c r="N64" i="70" l="1"/>
  <c r="O64" i="70" s="1"/>
  <c r="L64" i="70" l="1"/>
  <c r="M65" i="70" l="1"/>
  <c r="N65" i="70" a="1"/>
  <c r="N65" i="70" l="1"/>
  <c r="O65" i="70" s="1"/>
  <c r="L65" i="70" l="1"/>
  <c r="M66" i="70" l="1"/>
  <c r="N66" i="70" a="1"/>
  <c r="N66" i="70" l="1"/>
  <c r="O66" i="70" s="1"/>
  <c r="L66" i="70" l="1"/>
  <c r="M67" i="70" l="1"/>
  <c r="N67" i="70" a="1"/>
  <c r="N67" i="70" l="1"/>
  <c r="O67" i="70" s="1"/>
  <c r="L67" i="70" l="1"/>
  <c r="M68" i="70" l="1"/>
  <c r="N68" i="70" a="1"/>
  <c r="N68" i="70" l="1"/>
  <c r="O68" i="70" s="1"/>
  <c r="L68" i="70" l="1"/>
  <c r="M69" i="70" l="1"/>
  <c r="N69" i="70" a="1"/>
  <c r="N69" i="70" l="1"/>
  <c r="O69" i="70" s="1"/>
  <c r="L69" i="70" l="1"/>
  <c r="M70" i="70" l="1"/>
  <c r="N70" i="70" a="1"/>
  <c r="N70" i="70" l="1"/>
  <c r="O70" i="70" s="1"/>
  <c r="L70" i="70" l="1"/>
  <c r="M71" i="70" l="1"/>
  <c r="N71" i="70" a="1"/>
  <c r="N71" i="70" l="1"/>
  <c r="O71" i="70" s="1"/>
  <c r="L71" i="70" l="1"/>
  <c r="M72" i="70" l="1"/>
  <c r="N72" i="70" a="1"/>
  <c r="N72" i="70" l="1"/>
  <c r="O72" i="70" s="1"/>
  <c r="L72" i="70" l="1"/>
  <c r="M73" i="70" l="1"/>
  <c r="N73" i="70" a="1"/>
  <c r="N73" i="70" l="1"/>
  <c r="O73" i="70" s="1"/>
  <c r="L73" i="70" l="1"/>
  <c r="M74" i="70" l="1"/>
  <c r="N74" i="70" a="1"/>
  <c r="N74" i="70" l="1"/>
  <c r="O74" i="70" s="1"/>
  <c r="L74" i="70" l="1"/>
  <c r="M75" i="70" l="1"/>
  <c r="N75" i="70" a="1"/>
  <c r="N75" i="70" l="1"/>
  <c r="O75" i="70" s="1"/>
  <c r="L75" i="70" l="1"/>
  <c r="M76" i="70" l="1"/>
  <c r="N76" i="70" a="1"/>
  <c r="N76" i="70" l="1"/>
  <c r="O76" i="70" s="1"/>
  <c r="L76" i="70" l="1"/>
  <c r="M77" i="70" l="1"/>
  <c r="N77" i="70" a="1"/>
  <c r="N77" i="70" l="1"/>
  <c r="O77" i="70" s="1"/>
  <c r="L77" i="70" l="1"/>
  <c r="M78" i="70" l="1"/>
  <c r="N78" i="70" a="1"/>
  <c r="N78" i="70" l="1"/>
  <c r="O78" i="70" s="1"/>
  <c r="L78" i="70" l="1"/>
  <c r="M79" i="70" l="1"/>
  <c r="N79" i="70" a="1"/>
  <c r="N79" i="70" l="1"/>
  <c r="O79" i="70" s="1"/>
  <c r="L79" i="70" l="1"/>
  <c r="M80" i="70" l="1"/>
  <c r="N80" i="70" a="1"/>
  <c r="N80" i="70" l="1"/>
  <c r="O80" i="70" s="1"/>
  <c r="L80" i="70" l="1"/>
  <c r="M81" i="70" l="1"/>
  <c r="N81" i="70" a="1"/>
  <c r="N81" i="70" l="1"/>
  <c r="O81" i="70" s="1"/>
  <c r="L81" i="70" l="1"/>
  <c r="M82" i="70" l="1"/>
  <c r="N82" i="70" a="1"/>
  <c r="N82" i="70" l="1"/>
  <c r="O82" i="70" s="1"/>
  <c r="L82" i="70" l="1"/>
  <c r="M83" i="70" l="1"/>
  <c r="N83" i="70" a="1"/>
  <c r="N83" i="70" l="1"/>
  <c r="O83" i="70" s="1"/>
  <c r="L83" i="70" l="1"/>
  <c r="M84" i="70" l="1"/>
  <c r="N84" i="70" a="1"/>
  <c r="N84" i="70" l="1"/>
  <c r="O84" i="70" s="1"/>
  <c r="L84" i="70" l="1"/>
  <c r="M85" i="70" l="1"/>
  <c r="N85" i="70" a="1"/>
  <c r="N85" i="70" l="1"/>
  <c r="O85" i="70" s="1"/>
  <c r="L85" i="70" l="1"/>
  <c r="M86" i="70" l="1"/>
  <c r="N86" i="70" a="1"/>
  <c r="N86" i="70" l="1"/>
  <c r="O86" i="70" s="1"/>
  <c r="L86" i="70" l="1"/>
  <c r="M87" i="70" l="1"/>
  <c r="N87" i="70" a="1"/>
  <c r="N87" i="70" l="1"/>
  <c r="O87" i="70" s="1"/>
  <c r="L87" i="70" l="1"/>
  <c r="M88" i="70" l="1"/>
  <c r="N88" i="70" a="1"/>
  <c r="N88" i="70" l="1"/>
  <c r="O88" i="70" s="1"/>
  <c r="L88" i="70" l="1"/>
  <c r="M89" i="70" l="1"/>
  <c r="N89" i="70" a="1"/>
  <c r="N89" i="70" l="1"/>
  <c r="O89" i="70" s="1"/>
  <c r="L89" i="70" l="1"/>
  <c r="M90" i="70" l="1"/>
  <c r="N90" i="70" a="1"/>
  <c r="N90" i="70" l="1"/>
  <c r="O90" i="70" s="1"/>
  <c r="L90" i="70" l="1"/>
  <c r="M91" i="70" l="1"/>
  <c r="N91" i="70" a="1"/>
  <c r="N91" i="70" l="1"/>
  <c r="O91" i="70" s="1"/>
  <c r="L91" i="70" l="1"/>
  <c r="M92" i="70" l="1"/>
  <c r="N92" i="70" a="1"/>
  <c r="N92" i="70" l="1"/>
  <c r="O92" i="70" s="1"/>
  <c r="L92" i="70" l="1"/>
  <c r="M93" i="70" l="1"/>
  <c r="N93" i="70" a="1"/>
  <c r="N93" i="70" l="1"/>
  <c r="O93" i="70" s="1"/>
  <c r="L93" i="70" l="1"/>
  <c r="M94" i="70" l="1"/>
  <c r="N94" i="70" a="1"/>
  <c r="N94" i="70" l="1"/>
  <c r="O94" i="70" s="1"/>
  <c r="L94" i="70" l="1"/>
  <c r="M95" i="70" l="1"/>
  <c r="N95" i="70" a="1"/>
  <c r="N95" i="70" l="1"/>
  <c r="O95" i="70" s="1"/>
  <c r="L95" i="70" l="1"/>
  <c r="M96" i="70" l="1"/>
  <c r="N96" i="70" a="1"/>
  <c r="N96" i="70" l="1"/>
  <c r="O96" i="70" s="1"/>
  <c r="L96" i="70" l="1"/>
  <c r="M97" i="70" l="1"/>
  <c r="N97" i="70" a="1"/>
  <c r="N97" i="70" l="1"/>
  <c r="O97" i="70" s="1"/>
  <c r="L97" i="70" l="1"/>
  <c r="M98" i="70" l="1"/>
  <c r="N98" i="70" a="1"/>
  <c r="N98" i="70" l="1"/>
  <c r="O98" i="70" s="1"/>
  <c r="L98" i="70" l="1"/>
  <c r="M99" i="70" l="1"/>
  <c r="N99" i="70" a="1"/>
  <c r="N99" i="70" l="1"/>
  <c r="O99" i="70" s="1"/>
  <c r="L99" i="70" l="1"/>
  <c r="M100" i="70" l="1"/>
  <c r="N100" i="70" a="1"/>
  <c r="N100" i="70" l="1"/>
  <c r="O100" i="70" s="1"/>
  <c r="L100" i="70" l="1"/>
  <c r="M101" i="70" l="1"/>
  <c r="N101" i="70" a="1"/>
  <c r="N101" i="70" l="1"/>
  <c r="O101" i="70" s="1"/>
  <c r="L101" i="70" l="1"/>
  <c r="M102" i="70" l="1"/>
  <c r="N102" i="70" a="1"/>
  <c r="N102" i="70" l="1"/>
  <c r="O102" i="70" s="1"/>
  <c r="L102" i="70" l="1"/>
  <c r="M103" i="70" l="1"/>
  <c r="N103" i="70" a="1"/>
  <c r="N103" i="70" l="1"/>
  <c r="O103" i="70" s="1"/>
  <c r="L103" i="70" l="1"/>
  <c r="M104" i="70" l="1"/>
  <c r="N104" i="70" a="1"/>
  <c r="N104" i="70" l="1"/>
  <c r="O104" i="70" s="1"/>
  <c r="L104" i="70" l="1"/>
  <c r="M105" i="70" l="1"/>
  <c r="N105" i="70" a="1"/>
  <c r="N105" i="70" l="1"/>
  <c r="O105" i="70" s="1"/>
  <c r="L105" i="70" l="1"/>
  <c r="M106" i="70" l="1"/>
  <c r="N106" i="70" a="1"/>
  <c r="N106" i="70" l="1"/>
  <c r="O106" i="70" s="1"/>
  <c r="L106" i="70" l="1"/>
  <c r="M107" i="70" l="1"/>
  <c r="N107" i="70" a="1"/>
  <c r="N107" i="70" l="1"/>
  <c r="O107" i="70" s="1"/>
  <c r="L107" i="70" l="1"/>
  <c r="M108" i="70" l="1"/>
  <c r="N108" i="70" a="1"/>
  <c r="N108" i="70" l="1"/>
  <c r="O108" i="70" s="1"/>
  <c r="L108" i="70" l="1"/>
  <c r="M109" i="70" l="1"/>
  <c r="N109" i="70" a="1"/>
  <c r="N109" i="70" l="1"/>
  <c r="O109" i="70" s="1"/>
  <c r="L109" i="70" l="1"/>
  <c r="M110" i="70" l="1"/>
  <c r="N110" i="70" a="1"/>
  <c r="N110" i="70" l="1"/>
  <c r="O110" i="70" s="1"/>
  <c r="L110" i="70" l="1"/>
  <c r="M111" i="70" l="1"/>
  <c r="N111" i="70" a="1"/>
  <c r="N111" i="70" l="1"/>
  <c r="O111" i="70" s="1"/>
  <c r="L111" i="70" l="1"/>
  <c r="M112" i="70" l="1"/>
  <c r="N112" i="70" a="1"/>
  <c r="N112" i="70" l="1"/>
  <c r="O112" i="70" s="1"/>
  <c r="L112" i="70" l="1"/>
  <c r="M113" i="70" l="1"/>
  <c r="N113" i="70" a="1"/>
  <c r="N113" i="70" l="1"/>
  <c r="O113" i="70" s="1"/>
  <c r="L113" i="70" l="1"/>
  <c r="M114" i="70" l="1"/>
  <c r="N114" i="70" a="1"/>
  <c r="N114" i="70" l="1"/>
  <c r="O114" i="70" s="1"/>
  <c r="L114" i="70" l="1"/>
  <c r="M115" i="70" l="1"/>
  <c r="N115" i="70" a="1"/>
  <c r="N115" i="70" l="1"/>
  <c r="O115" i="70" s="1"/>
  <c r="L115" i="70" l="1"/>
  <c r="M116" i="70" l="1"/>
  <c r="N116" i="70" a="1"/>
  <c r="N116" i="70" l="1"/>
  <c r="O116" i="70" s="1"/>
  <c r="L116" i="70" l="1"/>
  <c r="M117" i="70" l="1"/>
  <c r="N117" i="70" a="1"/>
  <c r="N117" i="70" l="1"/>
  <c r="O117" i="70" s="1"/>
  <c r="L117" i="70" l="1"/>
  <c r="M118" i="70" l="1"/>
  <c r="N118" i="70" a="1"/>
  <c r="N118" i="70" l="1"/>
  <c r="O118" i="70" s="1"/>
  <c r="L118" i="70" l="1"/>
  <c r="M119" i="70" l="1"/>
  <c r="N119" i="70" a="1"/>
  <c r="N119" i="70" l="1"/>
  <c r="O119" i="70" s="1"/>
  <c r="L119" i="70" l="1"/>
  <c r="M120" i="70" l="1"/>
  <c r="N120" i="70" a="1"/>
  <c r="N120" i="70" l="1"/>
  <c r="O120" i="70" s="1"/>
  <c r="L120" i="70" l="1"/>
  <c r="M121" i="70" l="1"/>
  <c r="N121" i="70" a="1"/>
  <c r="N121" i="70" l="1"/>
  <c r="O121" i="70" s="1"/>
  <c r="L121" i="70" l="1"/>
  <c r="M122" i="70" l="1"/>
  <c r="N122" i="70" a="1"/>
  <c r="N122" i="70" l="1"/>
  <c r="O122" i="70" s="1"/>
  <c r="L122" i="70" l="1"/>
  <c r="M123" i="70" l="1"/>
  <c r="N123" i="70" a="1"/>
  <c r="N123" i="70" l="1"/>
  <c r="O123" i="70" s="1"/>
  <c r="L123" i="70" l="1"/>
  <c r="M124" i="70" l="1"/>
  <c r="N124" i="70" a="1"/>
  <c r="N124" i="70" l="1"/>
  <c r="O124" i="70" s="1"/>
  <c r="L124" i="70" l="1"/>
  <c r="M125" i="70" l="1"/>
  <c r="N125" i="70" a="1"/>
  <c r="N125" i="70" l="1"/>
  <c r="O125" i="70" s="1"/>
  <c r="L125" i="70" l="1"/>
  <c r="M126" i="70" l="1"/>
  <c r="N126" i="70" a="1"/>
  <c r="N126" i="70" l="1"/>
  <c r="O126" i="70" s="1"/>
  <c r="L126" i="70" l="1"/>
  <c r="M127" i="70" l="1"/>
  <c r="N127" i="70" a="1"/>
  <c r="N127" i="70" l="1"/>
  <c r="O127" i="70" s="1"/>
  <c r="L127" i="70" l="1"/>
  <c r="M128" i="70" l="1"/>
  <c r="N128" i="70" a="1"/>
  <c r="N128" i="70" l="1"/>
  <c r="O128" i="70" s="1"/>
  <c r="L128" i="70" l="1"/>
  <c r="M129" i="70" l="1"/>
  <c r="N129" i="70" a="1"/>
  <c r="N129" i="70" l="1"/>
  <c r="O129" i="70" s="1"/>
  <c r="L129" i="70" l="1"/>
  <c r="M130" i="70" l="1"/>
  <c r="N130" i="70" a="1"/>
  <c r="N130" i="70" l="1"/>
  <c r="O130" i="70" s="1"/>
  <c r="L130" i="70" l="1"/>
  <c r="M131" i="70" l="1"/>
  <c r="N131" i="70" a="1"/>
  <c r="N131" i="70" l="1"/>
  <c r="O131" i="70" s="1"/>
  <c r="L131" i="70" l="1"/>
  <c r="M132" i="70" l="1"/>
  <c r="N132" i="70" a="1"/>
  <c r="N132" i="70" l="1"/>
  <c r="O132" i="70" s="1"/>
  <c r="L132" i="70" l="1"/>
  <c r="M133" i="70" l="1"/>
  <c r="N133" i="70" a="1"/>
  <c r="N133" i="70" l="1"/>
  <c r="O133" i="70" s="1"/>
  <c r="L133" i="70" l="1"/>
  <c r="M134" i="70" l="1"/>
  <c r="N134" i="70" a="1"/>
  <c r="N134" i="70" l="1"/>
  <c r="O134" i="70" s="1"/>
  <c r="L134" i="70" l="1"/>
  <c r="M135" i="70" l="1"/>
  <c r="N135" i="70" a="1"/>
  <c r="N135" i="70" l="1"/>
  <c r="O135" i="70" s="1"/>
  <c r="L135" i="70" l="1"/>
  <c r="M136" i="70" l="1"/>
  <c r="N136" i="70" a="1"/>
  <c r="N136" i="70" l="1"/>
  <c r="O136" i="70" s="1"/>
  <c r="L136" i="70" l="1"/>
  <c r="M137" i="70" l="1"/>
  <c r="N137" i="70" a="1"/>
  <c r="N137" i="70" l="1"/>
  <c r="O137" i="70" s="1"/>
  <c r="L137" i="70" l="1"/>
  <c r="M138" i="70" l="1"/>
  <c r="N138" i="70" a="1"/>
  <c r="N138" i="70" l="1"/>
  <c r="O138" i="70" s="1"/>
  <c r="L138" i="70" l="1"/>
  <c r="M139" i="70" l="1"/>
  <c r="N139" i="70" a="1"/>
  <c r="N139" i="70" l="1"/>
  <c r="O139" i="70" s="1"/>
  <c r="L139" i="70" l="1"/>
  <c r="M140" i="70" l="1"/>
  <c r="N140" i="70" a="1"/>
  <c r="N140" i="70" l="1"/>
  <c r="O140" i="70" s="1"/>
  <c r="L140" i="70" l="1"/>
  <c r="M141" i="70" l="1"/>
  <c r="N141" i="70" a="1"/>
  <c r="N141" i="70" l="1"/>
  <c r="O141" i="70" s="1"/>
  <c r="L141" i="70" l="1"/>
  <c r="M142" i="70" l="1"/>
  <c r="N142" i="70" a="1"/>
  <c r="N142" i="70" l="1"/>
  <c r="O142" i="70" s="1"/>
  <c r="L142" i="70" l="1"/>
  <c r="M143" i="70" l="1"/>
  <c r="N143" i="70" a="1"/>
  <c r="N143" i="70" l="1"/>
  <c r="O143" i="70" s="1"/>
  <c r="L143" i="70" l="1"/>
  <c r="M144" i="70" l="1"/>
  <c r="N144" i="70" a="1"/>
  <c r="N144" i="70" l="1"/>
  <c r="O144" i="70" s="1"/>
  <c r="L144" i="70" l="1"/>
  <c r="M145" i="70" l="1"/>
  <c r="N145" i="70" a="1"/>
  <c r="N145" i="70" l="1"/>
  <c r="O145" i="70" s="1"/>
  <c r="L145" i="70" l="1"/>
  <c r="M146" i="70" l="1"/>
  <c r="N146" i="70" a="1"/>
  <c r="N146" i="70" l="1"/>
  <c r="O146" i="70" s="1"/>
  <c r="L146" i="70" l="1"/>
  <c r="M147" i="70" l="1"/>
  <c r="N147" i="70" a="1"/>
  <c r="N147" i="70" l="1"/>
  <c r="O147" i="70" s="1"/>
  <c r="L147" i="70" l="1"/>
  <c r="M148" i="70" l="1"/>
  <c r="N148" i="70" a="1"/>
  <c r="N148" i="70" l="1"/>
  <c r="O148" i="70" s="1"/>
  <c r="L148" i="70" l="1"/>
  <c r="M149" i="70" l="1"/>
  <c r="N149" i="70" a="1"/>
  <c r="N149" i="70" l="1"/>
  <c r="O149" i="70" s="1"/>
  <c r="L149" i="70" l="1"/>
  <c r="M150" i="70" l="1"/>
  <c r="N150" i="70" a="1"/>
  <c r="N150" i="70" l="1"/>
  <c r="O150" i="70" s="1"/>
  <c r="L150" i="70" l="1"/>
  <c r="M151" i="70" l="1"/>
  <c r="N151" i="70" a="1"/>
  <c r="N151" i="70" l="1"/>
  <c r="O151" i="70" s="1"/>
  <c r="L151" i="70" l="1"/>
  <c r="M152" i="70" l="1"/>
  <c r="N152" i="70" a="1"/>
  <c r="N152" i="70" l="1"/>
  <c r="O152" i="70" s="1"/>
  <c r="L152" i="70" l="1"/>
  <c r="M153" i="70" l="1"/>
  <c r="N153" i="70" a="1"/>
  <c r="N153" i="70" l="1"/>
  <c r="O153" i="70" s="1"/>
  <c r="L153" i="70" l="1"/>
  <c r="M154" i="70" l="1"/>
  <c r="N154" i="70" a="1"/>
  <c r="N154" i="70" l="1"/>
  <c r="O154" i="70" s="1"/>
  <c r="L154" i="70" l="1"/>
  <c r="M155" i="70" l="1"/>
  <c r="N155" i="70" a="1"/>
  <c r="N155" i="70" l="1"/>
  <c r="O155" i="70" s="1"/>
  <c r="L155" i="70" l="1"/>
  <c r="M156" i="70" l="1"/>
  <c r="N156" i="70" a="1"/>
  <c r="N156" i="70" l="1"/>
  <c r="O156" i="70" s="1"/>
  <c r="L156" i="70" l="1"/>
  <c r="M157" i="70" l="1"/>
  <c r="N157" i="70" a="1"/>
  <c r="N157" i="70" l="1"/>
  <c r="O157" i="70" s="1"/>
  <c r="L157" i="70" l="1"/>
  <c r="M158" i="70" l="1"/>
  <c r="N158" i="70" a="1"/>
  <c r="N158" i="70" l="1"/>
  <c r="O158" i="70" s="1"/>
  <c r="L158" i="70" l="1"/>
  <c r="M159" i="70" l="1"/>
  <c r="N159" i="70" a="1"/>
  <c r="N159" i="70" l="1"/>
  <c r="O159" i="70" s="1"/>
  <c r="L159" i="70" l="1"/>
  <c r="M160" i="70" l="1"/>
  <c r="N160" i="70" a="1"/>
  <c r="N160" i="70" l="1"/>
  <c r="O160" i="70" s="1"/>
  <c r="L160" i="70" l="1"/>
  <c r="M161" i="70" l="1"/>
  <c r="N161" i="70" a="1"/>
  <c r="N161" i="70" l="1"/>
  <c r="O161" i="70" s="1"/>
  <c r="L161" i="70" l="1"/>
  <c r="M162" i="70" l="1"/>
  <c r="N162" i="70" a="1"/>
  <c r="N162" i="70" l="1"/>
  <c r="O162" i="70" s="1"/>
  <c r="L162" i="70" l="1"/>
  <c r="M163" i="70" l="1"/>
  <c r="N163" i="70" a="1"/>
  <c r="N163" i="70" l="1"/>
  <c r="O163" i="70" s="1"/>
  <c r="L163" i="70" l="1"/>
  <c r="M164" i="70" l="1"/>
  <c r="N164" i="70" a="1"/>
  <c r="N164" i="70" l="1"/>
  <c r="O164" i="70" s="1"/>
  <c r="L164" i="70" l="1"/>
  <c r="M165" i="70" l="1"/>
  <c r="N165" i="70" a="1"/>
  <c r="N165" i="70" l="1"/>
  <c r="O165" i="70" s="1"/>
  <c r="L165" i="70" l="1"/>
  <c r="M166" i="70" l="1"/>
  <c r="N166" i="70" a="1"/>
  <c r="N166" i="70" l="1"/>
  <c r="O166" i="70" s="1"/>
  <c r="L166" i="70" l="1"/>
  <c r="M167" i="70" l="1"/>
  <c r="N167" i="70" a="1"/>
  <c r="N167" i="70" l="1"/>
  <c r="O167" i="70" s="1"/>
  <c r="L167" i="70" l="1"/>
  <c r="M168" i="70" l="1"/>
  <c r="N168" i="70" a="1"/>
  <c r="N168" i="70" l="1"/>
  <c r="O168" i="70" s="1"/>
  <c r="L168" i="70" l="1"/>
  <c r="M169" i="70" l="1"/>
  <c r="N169" i="70" a="1"/>
  <c r="N169" i="70" l="1"/>
  <c r="O169" i="70" s="1"/>
  <c r="L169" i="70" l="1"/>
  <c r="M170" i="70" l="1"/>
  <c r="N170" i="70" a="1"/>
  <c r="N170" i="70" l="1"/>
  <c r="O170" i="70" s="1"/>
  <c r="L170" i="70" l="1"/>
  <c r="M171" i="70" l="1"/>
  <c r="N171" i="70" a="1"/>
  <c r="N171" i="70" l="1"/>
  <c r="O171" i="70" s="1"/>
  <c r="L171" i="70" l="1"/>
  <c r="M172" i="70" l="1"/>
  <c r="N172" i="70" a="1"/>
  <c r="N172" i="70" l="1"/>
  <c r="O172" i="70" s="1"/>
  <c r="L172" i="70" l="1"/>
  <c r="M173" i="70" l="1"/>
  <c r="N173" i="70" a="1"/>
  <c r="N173" i="70" l="1"/>
  <c r="O173" i="70" s="1"/>
  <c r="L173" i="70" l="1"/>
  <c r="M174" i="70" l="1"/>
  <c r="N174" i="70" a="1"/>
  <c r="N174" i="70" l="1"/>
  <c r="O174" i="70" s="1"/>
  <c r="L174" i="70" l="1"/>
  <c r="M175" i="70" l="1"/>
  <c r="N175" i="70" a="1"/>
  <c r="N175" i="70" l="1"/>
  <c r="O175" i="70" s="1"/>
  <c r="L175" i="70" l="1"/>
  <c r="M176" i="70" l="1"/>
  <c r="N176" i="70" a="1"/>
  <c r="N176" i="70" l="1"/>
  <c r="O176" i="70" s="1"/>
  <c r="L176" i="70" l="1"/>
  <c r="M177" i="70" l="1"/>
  <c r="N177" i="70" a="1"/>
  <c r="N177" i="70" l="1"/>
  <c r="O177" i="70" s="1"/>
  <c r="L177" i="70" l="1"/>
  <c r="M178" i="70" l="1"/>
  <c r="N178" i="70" a="1"/>
  <c r="N178" i="70" l="1"/>
  <c r="O178" i="70" s="1"/>
  <c r="L178" i="70" l="1"/>
  <c r="M179" i="70" l="1"/>
  <c r="N179" i="70" a="1"/>
  <c r="N179" i="70" l="1"/>
  <c r="O179" i="70" s="1"/>
  <c r="L179" i="70" l="1"/>
  <c r="M180" i="70" l="1"/>
  <c r="N180" i="70" a="1"/>
  <c r="N180" i="70" l="1"/>
  <c r="O180" i="70" s="1"/>
  <c r="L180" i="70" l="1"/>
  <c r="M181" i="70" l="1"/>
  <c r="N181" i="70" a="1"/>
  <c r="N181" i="70" l="1"/>
  <c r="O181" i="70" s="1"/>
  <c r="L181" i="70" l="1"/>
  <c r="M182" i="70" l="1"/>
  <c r="N182" i="70" a="1"/>
  <c r="N182" i="70" l="1"/>
  <c r="O182" i="70" s="1"/>
  <c r="L182" i="70" l="1"/>
  <c r="M183" i="70" l="1"/>
  <c r="N183" i="70" a="1"/>
  <c r="N183" i="70" l="1"/>
  <c r="O183" i="70" s="1"/>
  <c r="L183" i="70" l="1"/>
  <c r="M184" i="70" l="1"/>
  <c r="N184" i="70" a="1"/>
  <c r="N184" i="70" l="1"/>
  <c r="O184" i="70" s="1"/>
  <c r="L184" i="70" l="1"/>
  <c r="M185" i="70" l="1"/>
  <c r="N185" i="70" a="1"/>
  <c r="N185" i="70" l="1"/>
  <c r="O185" i="70" s="1"/>
  <c r="L185" i="70" l="1"/>
  <c r="M186" i="70" l="1"/>
  <c r="N186" i="70" a="1"/>
  <c r="N186" i="70" l="1"/>
  <c r="O186" i="70" s="1"/>
  <c r="L186" i="70" l="1"/>
  <c r="M187" i="70" l="1"/>
  <c r="N187" i="70" a="1"/>
  <c r="N187" i="70" l="1"/>
  <c r="O187" i="70" s="1"/>
  <c r="L187" i="70" l="1"/>
  <c r="M188" i="70" l="1"/>
  <c r="N188" i="70" a="1"/>
  <c r="N188" i="70" l="1"/>
  <c r="O188" i="70" s="1"/>
  <c r="L188" i="70" l="1"/>
  <c r="M189" i="70" l="1"/>
  <c r="N189" i="70" a="1"/>
  <c r="N189" i="70" l="1"/>
  <c r="O189" i="70" s="1"/>
  <c r="L189" i="70" l="1"/>
  <c r="M190" i="70" l="1"/>
  <c r="N190" i="70" a="1"/>
  <c r="N190" i="70" l="1"/>
  <c r="O190" i="70" s="1"/>
  <c r="L190" i="70" l="1"/>
  <c r="M191" i="70" l="1"/>
  <c r="N191" i="70" a="1"/>
  <c r="N191" i="70" l="1"/>
  <c r="O191" i="70" s="1"/>
  <c r="L191" i="70" l="1"/>
  <c r="M192" i="70" l="1"/>
  <c r="N192" i="70" a="1"/>
  <c r="N192" i="70" l="1"/>
  <c r="O192" i="70" s="1"/>
  <c r="L192" i="70" l="1"/>
  <c r="M193" i="70" l="1"/>
  <c r="N193" i="70" a="1"/>
  <c r="N193" i="70" l="1"/>
  <c r="O193" i="70" s="1"/>
  <c r="L193" i="70" l="1"/>
  <c r="M194" i="70" l="1"/>
  <c r="N194" i="70" a="1"/>
  <c r="N194" i="70" l="1"/>
  <c r="O194" i="70" s="1"/>
  <c r="L194" i="70" l="1"/>
  <c r="M195" i="70" l="1"/>
  <c r="N195" i="70" a="1"/>
  <c r="N195" i="70" l="1"/>
  <c r="O195" i="70" s="1"/>
  <c r="L195" i="70" l="1"/>
  <c r="M196" i="70" l="1"/>
  <c r="N196" i="70" a="1"/>
  <c r="N196" i="70" l="1"/>
  <c r="O196" i="70" s="1"/>
  <c r="L196" i="70" l="1"/>
  <c r="M197" i="70" l="1"/>
  <c r="N197" i="70" a="1"/>
  <c r="N197" i="70" l="1"/>
  <c r="O197" i="70" s="1"/>
  <c r="L197" i="70" l="1"/>
  <c r="M198" i="70" l="1"/>
  <c r="N198" i="70" a="1"/>
  <c r="N198" i="70" l="1"/>
  <c r="O198" i="70" s="1"/>
  <c r="L198" i="70" l="1"/>
  <c r="M199" i="70" l="1"/>
  <c r="N199" i="70" a="1"/>
  <c r="N199" i="70" l="1"/>
  <c r="O199" i="70" s="1"/>
  <c r="L199" i="70" l="1"/>
  <c r="M200" i="70" l="1"/>
  <c r="N200" i="70" a="1"/>
  <c r="N200" i="70" l="1"/>
  <c r="O200" i="70" s="1"/>
  <c r="L200" i="70" l="1"/>
  <c r="M201" i="70" l="1"/>
  <c r="N201" i="70" a="1"/>
  <c r="N201" i="70" l="1"/>
  <c r="O201" i="70" s="1"/>
  <c r="L201" i="70" l="1"/>
  <c r="M202" i="70" l="1"/>
  <c r="N202" i="70" a="1"/>
  <c r="N202" i="70" l="1"/>
  <c r="O202" i="70" s="1"/>
  <c r="L202" i="70" l="1"/>
  <c r="M203" i="70" l="1"/>
  <c r="N203" i="70" a="1"/>
  <c r="N203" i="70" l="1"/>
  <c r="O203" i="70" s="1"/>
  <c r="L203" i="70" l="1"/>
  <c r="M204" i="70" l="1"/>
  <c r="N204" i="70" a="1"/>
  <c r="N204" i="70" l="1"/>
  <c r="O204" i="70" s="1"/>
  <c r="L204" i="70" l="1"/>
  <c r="M205" i="70" l="1"/>
  <c r="N205" i="70" a="1"/>
  <c r="N205" i="70" l="1"/>
  <c r="O205" i="70" s="1"/>
  <c r="L205" i="70" l="1"/>
  <c r="M206" i="70" l="1"/>
  <c r="N206" i="70" a="1"/>
  <c r="N206" i="70" l="1"/>
  <c r="O206" i="70" s="1"/>
  <c r="L206" i="70" l="1"/>
  <c r="M207" i="70" l="1"/>
  <c r="N207" i="70" a="1"/>
  <c r="N207" i="70" l="1"/>
  <c r="O207" i="70" s="1"/>
  <c r="L207" i="70" l="1"/>
  <c r="M208" i="70" l="1"/>
  <c r="N208" i="70" a="1"/>
  <c r="N208" i="70" l="1"/>
  <c r="O208" i="70" s="1"/>
  <c r="L208" i="70" l="1"/>
  <c r="M209" i="70" l="1"/>
  <c r="N209" i="70" a="1"/>
  <c r="N209" i="70" l="1"/>
  <c r="O209" i="70" s="1"/>
  <c r="L209" i="70" l="1"/>
  <c r="M210" i="70" l="1"/>
  <c r="N210" i="70" a="1"/>
  <c r="N210" i="70" l="1"/>
  <c r="O210" i="70" s="1"/>
  <c r="L210" i="70" l="1"/>
  <c r="M211" i="70" l="1"/>
  <c r="N211" i="70" a="1"/>
  <c r="N211" i="70" l="1"/>
  <c r="O211" i="70" s="1"/>
  <c r="L211" i="70" l="1"/>
  <c r="M212" i="70" l="1"/>
  <c r="N212" i="70" a="1"/>
  <c r="N212" i="70" l="1"/>
  <c r="O212" i="70" s="1"/>
  <c r="L212" i="70" l="1"/>
  <c r="M213" i="70" l="1"/>
  <c r="N213" i="70" a="1"/>
  <c r="N213" i="70" l="1"/>
  <c r="O213" i="70" s="1"/>
  <c r="L213" i="70" l="1"/>
  <c r="M214" i="70" l="1"/>
  <c r="N214" i="70" a="1"/>
  <c r="N214" i="70" l="1"/>
  <c r="O214" i="70" s="1"/>
  <c r="L214" i="70" l="1"/>
  <c r="M215" i="70" l="1"/>
  <c r="N215" i="70" a="1"/>
  <c r="N215" i="70" l="1"/>
  <c r="O215" i="70" s="1"/>
  <c r="L215" i="70" l="1"/>
  <c r="M216" i="70" l="1"/>
  <c r="N216" i="70" a="1"/>
  <c r="N216" i="70" l="1"/>
  <c r="O216" i="70" s="1"/>
  <c r="L216" i="70" l="1"/>
  <c r="M217" i="70" l="1"/>
  <c r="N217" i="70" a="1"/>
  <c r="N217" i="70" l="1"/>
  <c r="O217" i="70" s="1"/>
  <c r="L217" i="70" l="1"/>
  <c r="M218" i="70" l="1"/>
  <c r="N218" i="70" a="1"/>
  <c r="N218" i="70" l="1"/>
  <c r="O218" i="70" s="1"/>
  <c r="L218" i="70" l="1"/>
  <c r="M219" i="70" l="1"/>
  <c r="N219" i="70" a="1"/>
  <c r="N219" i="70" l="1"/>
  <c r="O219" i="70" s="1"/>
  <c r="L219" i="70" l="1"/>
  <c r="M220" i="70" l="1"/>
  <c r="N220" i="70" a="1"/>
  <c r="N220" i="70" l="1"/>
  <c r="O220" i="70" s="1"/>
  <c r="L220" i="70" l="1"/>
  <c r="M221" i="70" l="1"/>
  <c r="N221" i="70" a="1"/>
  <c r="N221" i="70" l="1"/>
  <c r="O221" i="70" s="1"/>
  <c r="L221" i="70" l="1"/>
  <c r="M222" i="70" l="1"/>
  <c r="N222" i="70" a="1"/>
  <c r="N222" i="70" l="1"/>
  <c r="O222" i="70" s="1"/>
  <c r="L222" i="70" l="1"/>
  <c r="M223" i="70" l="1"/>
  <c r="N223" i="70" a="1"/>
  <c r="N223" i="70" l="1"/>
  <c r="O223" i="70" s="1"/>
  <c r="L223" i="70" l="1"/>
  <c r="M224" i="70" l="1"/>
  <c r="N224" i="70" a="1"/>
  <c r="N224" i="70" l="1"/>
  <c r="O224" i="70" s="1"/>
  <c r="L224" i="70" l="1"/>
  <c r="M225" i="70" l="1"/>
  <c r="N225" i="70" a="1"/>
  <c r="N225" i="70" l="1"/>
  <c r="O225" i="70" s="1"/>
  <c r="L225" i="70" l="1"/>
  <c r="M226" i="70" l="1"/>
  <c r="N226" i="70" a="1"/>
  <c r="N226" i="70" l="1"/>
  <c r="O226" i="70" s="1"/>
  <c r="L226" i="70" l="1"/>
  <c r="M227" i="70" l="1"/>
  <c r="N227" i="70" a="1"/>
  <c r="N227" i="70" l="1"/>
  <c r="O227" i="70" s="1"/>
  <c r="L227" i="70" l="1"/>
  <c r="M228" i="70" l="1"/>
  <c r="N228" i="70" a="1"/>
  <c r="N228" i="70" l="1"/>
  <c r="O228" i="70" s="1"/>
  <c r="L228" i="70" l="1"/>
  <c r="M229" i="70" l="1"/>
  <c r="N229" i="70" a="1"/>
  <c r="N229" i="70" l="1"/>
  <c r="O229" i="70" s="1"/>
  <c r="L229" i="70" l="1"/>
  <c r="M230" i="70" l="1"/>
  <c r="N230" i="70" a="1"/>
  <c r="N230" i="70" l="1"/>
  <c r="O230" i="70" s="1"/>
  <c r="L230" i="70" l="1"/>
  <c r="M231" i="70" l="1"/>
  <c r="M14" i="70" s="1"/>
  <c r="G40" i="27" l="1"/>
  <c r="H40" i="27" s="1"/>
  <c r="N231" i="70" a="1"/>
  <c r="N231" i="70" l="1"/>
  <c r="O231" i="70" s="1"/>
  <c r="L231" i="70" l="1"/>
  <c r="K17" i="33" l="1"/>
  <c r="L18" i="33" l="1"/>
  <c r="M18" i="33" a="1"/>
  <c r="M18" i="33" l="1"/>
  <c r="N18" i="33" s="1"/>
  <c r="K18" i="33" l="1"/>
  <c r="L19" i="33" l="1"/>
  <c r="M19" i="33" a="1"/>
  <c r="M19" i="33" l="1"/>
  <c r="N19" i="33" s="1"/>
  <c r="K19" i="33" l="1"/>
  <c r="L20" i="33" l="1"/>
  <c r="M20" i="33" a="1"/>
  <c r="M20" i="33" l="1"/>
  <c r="N20" i="33" s="1"/>
  <c r="K20" i="33" l="1"/>
  <c r="L21" i="33" l="1"/>
  <c r="M21" i="33" a="1"/>
  <c r="M21" i="33" l="1"/>
  <c r="N21" i="33" s="1"/>
  <c r="K21" i="33" l="1"/>
  <c r="L22" i="33" l="1"/>
  <c r="M22" i="33" a="1"/>
  <c r="M22" i="33" l="1"/>
  <c r="N22" i="33" s="1"/>
  <c r="K22" i="33" l="1"/>
  <c r="L23" i="33" l="1"/>
  <c r="M23" i="33" a="1"/>
  <c r="M23" i="33" l="1"/>
  <c r="N23" i="33" s="1"/>
  <c r="K23" i="33" l="1"/>
  <c r="L24" i="33" l="1"/>
  <c r="M24" i="33" a="1"/>
  <c r="M24" i="33" l="1"/>
  <c r="N24" i="33" s="1"/>
  <c r="K24" i="33" l="1"/>
  <c r="L25" i="33" l="1"/>
  <c r="M25" i="33" a="1"/>
  <c r="M25" i="33" l="1"/>
  <c r="N25" i="33" s="1"/>
  <c r="K25" i="33" l="1"/>
  <c r="L26" i="33" l="1"/>
  <c r="M26" i="33" a="1"/>
  <c r="M26" i="33" l="1"/>
  <c r="N26" i="33" s="1"/>
  <c r="K26" i="33" l="1"/>
  <c r="L27" i="33" l="1"/>
  <c r="M27" i="33" a="1"/>
  <c r="M27" i="33" l="1"/>
  <c r="N27" i="33" s="1"/>
  <c r="K27" i="33" l="1"/>
  <c r="L28" i="33" l="1"/>
  <c r="M28" i="33" a="1"/>
  <c r="M28" i="33" l="1"/>
  <c r="N28" i="33" s="1"/>
  <c r="K28" i="33" l="1"/>
  <c r="L29" i="33" l="1"/>
  <c r="M29" i="33" a="1"/>
  <c r="M29" i="33" l="1"/>
  <c r="N29" i="33" s="1"/>
  <c r="K29" i="33" l="1"/>
  <c r="L30" i="33" l="1"/>
  <c r="M30" i="33" a="1"/>
  <c r="M30" i="33" l="1"/>
  <c r="N30" i="33" s="1"/>
  <c r="K30" i="33" l="1"/>
  <c r="L31" i="33" l="1"/>
  <c r="M31" i="33" a="1"/>
  <c r="M31" i="33" l="1"/>
  <c r="N31" i="33" s="1"/>
  <c r="K31" i="33" l="1"/>
  <c r="L32" i="33" l="1"/>
  <c r="M32" i="33" a="1"/>
  <c r="M32" i="33" l="1"/>
  <c r="N32" i="33" s="1"/>
  <c r="K32" i="33" l="1"/>
  <c r="L33" i="33" l="1"/>
  <c r="M33" i="33" a="1"/>
  <c r="M33" i="33" l="1"/>
  <c r="N33" i="33" s="1"/>
  <c r="K33" i="33" l="1"/>
  <c r="L34" i="33" l="1"/>
  <c r="M34" i="33" a="1"/>
  <c r="M34" i="33" l="1"/>
  <c r="N34" i="33" s="1"/>
  <c r="K34" i="33" l="1"/>
  <c r="L35" i="33" l="1"/>
  <c r="M35" i="33" a="1"/>
  <c r="M35" i="33" l="1"/>
  <c r="N35" i="33" s="1"/>
  <c r="K35" i="33" l="1"/>
  <c r="L36" i="33" l="1"/>
  <c r="M36" i="33" a="1"/>
  <c r="M36" i="33" l="1"/>
  <c r="N36" i="33" s="1"/>
  <c r="K36" i="33" l="1"/>
  <c r="L37" i="33" l="1"/>
  <c r="M37" i="33" a="1"/>
  <c r="M37" i="33" l="1"/>
  <c r="N37" i="33" s="1"/>
  <c r="K37" i="33" l="1"/>
  <c r="L38" i="33" l="1"/>
  <c r="M38" i="33" a="1"/>
  <c r="M38" i="33" l="1"/>
  <c r="N38" i="33" s="1"/>
  <c r="K38" i="33" l="1"/>
  <c r="L39" i="33" l="1"/>
  <c r="M39" i="33" a="1"/>
  <c r="M39" i="33" l="1"/>
  <c r="N39" i="33" s="1"/>
  <c r="K39" i="33" l="1"/>
  <c r="L40" i="33" l="1"/>
  <c r="M40" i="33" a="1"/>
  <c r="M40" i="33" l="1"/>
  <c r="N40" i="33" s="1"/>
  <c r="K40" i="33" l="1"/>
  <c r="L41" i="33" l="1"/>
  <c r="M41" i="33" a="1"/>
  <c r="M41" i="33" l="1"/>
  <c r="N41" i="33" s="1"/>
  <c r="K41" i="33" l="1"/>
  <c r="L42" i="33" l="1"/>
  <c r="M42" i="33" a="1"/>
  <c r="M42" i="33" l="1"/>
  <c r="N42" i="33" s="1"/>
  <c r="K42" i="33" l="1"/>
  <c r="L43" i="33" l="1"/>
  <c r="M43" i="33" a="1"/>
  <c r="M43" i="33" l="1"/>
  <c r="N43" i="33" s="1"/>
  <c r="K43" i="33" l="1"/>
  <c r="L44" i="33" l="1"/>
  <c r="M44" i="33" a="1"/>
  <c r="M44" i="33" l="1"/>
  <c r="N44" i="33" s="1"/>
  <c r="K44" i="33" l="1"/>
  <c r="L45" i="33" l="1"/>
  <c r="M45" i="33" a="1"/>
  <c r="M45" i="33" l="1"/>
  <c r="N45" i="33" s="1"/>
  <c r="K45" i="33" l="1"/>
  <c r="L46" i="33" l="1"/>
  <c r="M46" i="33" a="1"/>
  <c r="M46" i="33" l="1"/>
  <c r="N46" i="33" s="1"/>
  <c r="K46" i="33" l="1"/>
  <c r="L47" i="33" l="1"/>
  <c r="M47" i="33" a="1"/>
  <c r="M47" i="33" l="1"/>
  <c r="N47" i="33" s="1"/>
  <c r="K47" i="33" l="1"/>
  <c r="L48" i="33" l="1"/>
  <c r="M48" i="33" a="1"/>
  <c r="M48" i="33" l="1"/>
  <c r="N48" i="33" s="1"/>
  <c r="K48" i="33" l="1"/>
  <c r="L49" i="33" l="1"/>
  <c r="M49" i="33" a="1"/>
  <c r="M49" i="33" l="1"/>
  <c r="N49" i="33" s="1"/>
  <c r="K49" i="33" l="1"/>
  <c r="L50" i="33" l="1"/>
  <c r="M50" i="33" a="1"/>
  <c r="M50" i="33" l="1"/>
  <c r="N50" i="33" s="1"/>
  <c r="K50" i="33" l="1"/>
  <c r="L51" i="33" l="1"/>
  <c r="M51" i="33" a="1"/>
  <c r="M51" i="33" l="1"/>
  <c r="N51" i="33" s="1"/>
  <c r="K51" i="33" l="1"/>
  <c r="L52" i="33" l="1"/>
  <c r="M52" i="33" a="1"/>
  <c r="M52" i="33" l="1"/>
  <c r="N52" i="33" s="1"/>
  <c r="K52" i="33" l="1"/>
  <c r="L53" i="33" l="1"/>
  <c r="M53" i="33" a="1"/>
  <c r="M53" i="33" l="1"/>
  <c r="N53" i="33" s="1"/>
  <c r="K53" i="33" l="1"/>
  <c r="L54" i="33" l="1"/>
  <c r="M54" i="33" a="1"/>
  <c r="M54" i="33" l="1"/>
  <c r="N54" i="33" s="1"/>
  <c r="K54" i="33" l="1"/>
  <c r="L55" i="33" l="1"/>
  <c r="M55" i="33" a="1"/>
  <c r="M55" i="33" l="1"/>
  <c r="N55" i="33" s="1"/>
  <c r="K55" i="33" l="1"/>
  <c r="L56" i="33" l="1"/>
  <c r="M56" i="33" a="1"/>
  <c r="M56" i="33" l="1"/>
  <c r="N56" i="33" s="1"/>
  <c r="K56" i="33" l="1"/>
  <c r="L57" i="33" l="1"/>
  <c r="M57" i="33" a="1"/>
  <c r="M57" i="33" l="1"/>
  <c r="N57" i="33" s="1"/>
  <c r="K57" i="33" l="1"/>
  <c r="L58" i="33" l="1"/>
  <c r="M58" i="33" a="1"/>
  <c r="M58" i="33" l="1"/>
  <c r="N58" i="33" s="1"/>
  <c r="K58" i="33" l="1"/>
  <c r="L59" i="33" l="1"/>
  <c r="M59" i="33" a="1"/>
  <c r="M59" i="33" l="1"/>
  <c r="N59" i="33" s="1"/>
  <c r="K59" i="33" l="1"/>
  <c r="L60" i="33" l="1"/>
  <c r="M60" i="33" a="1"/>
  <c r="M60" i="33" l="1"/>
  <c r="N60" i="33" s="1"/>
  <c r="K60" i="33" l="1"/>
  <c r="L61" i="33" l="1"/>
  <c r="M61" i="33" a="1"/>
  <c r="M61" i="33" l="1"/>
  <c r="N61" i="33" s="1"/>
  <c r="K61" i="33" l="1"/>
  <c r="L62" i="33" l="1"/>
  <c r="M62" i="33" a="1"/>
  <c r="M62" i="33" l="1"/>
  <c r="N62" i="33" s="1"/>
  <c r="K62" i="33" l="1"/>
  <c r="L63" i="33" l="1"/>
  <c r="M63" i="33" a="1"/>
  <c r="M63" i="33" l="1"/>
  <c r="N63" i="33" s="1"/>
  <c r="K63" i="33" l="1"/>
  <c r="L64" i="33" l="1"/>
  <c r="M64" i="33" a="1"/>
  <c r="M64" i="33" l="1"/>
  <c r="N64" i="33" s="1"/>
  <c r="K64" i="33" l="1"/>
  <c r="L65" i="33" l="1"/>
  <c r="M65" i="33" a="1"/>
  <c r="M65" i="33" l="1"/>
  <c r="N65" i="33" s="1"/>
  <c r="K65" i="33" l="1"/>
  <c r="L66" i="33" l="1"/>
  <c r="M66" i="33" a="1"/>
  <c r="M66" i="33" l="1"/>
  <c r="N66" i="33" s="1"/>
  <c r="K66" i="33" l="1"/>
  <c r="L67" i="33" l="1"/>
  <c r="M67" i="33" a="1"/>
  <c r="M67" i="33" l="1"/>
  <c r="N67" i="33" s="1"/>
  <c r="K67" i="33" l="1"/>
  <c r="L68" i="33" l="1"/>
  <c r="M68" i="33" a="1"/>
  <c r="M68" i="33" l="1"/>
  <c r="N68" i="33" s="1"/>
  <c r="K68" i="33" l="1"/>
  <c r="L69" i="33" l="1"/>
  <c r="M69" i="33" a="1"/>
  <c r="M69" i="33" l="1"/>
  <c r="N69" i="33" s="1"/>
  <c r="K69" i="33" l="1"/>
  <c r="L70" i="33" l="1"/>
  <c r="M70" i="33" a="1"/>
  <c r="M70" i="33" l="1"/>
  <c r="N70" i="33" s="1"/>
  <c r="K70" i="33" l="1"/>
  <c r="L71" i="33" l="1"/>
  <c r="M71" i="33" a="1"/>
  <c r="M71" i="33" l="1"/>
  <c r="N71" i="33" s="1"/>
  <c r="K71" i="33" l="1"/>
  <c r="L72" i="33" l="1"/>
  <c r="M72" i="33" a="1"/>
  <c r="M72" i="33" l="1"/>
  <c r="N72" i="33" s="1"/>
  <c r="K72" i="33" l="1"/>
  <c r="L73" i="33" l="1"/>
  <c r="M73" i="33" a="1"/>
  <c r="M73" i="33" l="1"/>
  <c r="N73" i="33" s="1"/>
  <c r="K73" i="33" l="1"/>
  <c r="L74" i="33" l="1"/>
  <c r="M74" i="33" a="1"/>
  <c r="M74" i="33" l="1"/>
  <c r="N74" i="33" s="1"/>
  <c r="K74" i="33" l="1"/>
  <c r="L75" i="33" l="1"/>
  <c r="M75" i="33" a="1"/>
  <c r="M75" i="33" l="1"/>
  <c r="N75" i="33" s="1"/>
  <c r="K75" i="33" l="1"/>
  <c r="L76" i="33" l="1"/>
  <c r="M76" i="33" a="1"/>
  <c r="M76" i="33" l="1"/>
  <c r="N76" i="33" s="1"/>
  <c r="K76" i="33" l="1"/>
  <c r="L77" i="33" l="1"/>
  <c r="M77" i="33" a="1"/>
  <c r="M77" i="33" l="1"/>
  <c r="N77" i="33" s="1"/>
  <c r="K77" i="33" l="1"/>
  <c r="L78" i="33" l="1"/>
  <c r="M78" i="33" a="1"/>
  <c r="M78" i="33" l="1"/>
  <c r="N78" i="33" s="1"/>
  <c r="K78" i="33" l="1"/>
  <c r="L79" i="33" l="1"/>
  <c r="M79" i="33" a="1"/>
  <c r="M79" i="33" l="1"/>
  <c r="N79" i="33" s="1"/>
  <c r="K79" i="33" l="1"/>
  <c r="L80" i="33" l="1"/>
  <c r="M80" i="33" a="1"/>
  <c r="M80" i="33" l="1"/>
  <c r="N80" i="33" s="1"/>
  <c r="K80" i="33" l="1"/>
  <c r="L81" i="33" l="1"/>
  <c r="M81" i="33" a="1"/>
  <c r="M81" i="33" l="1"/>
  <c r="N81" i="33" s="1"/>
  <c r="K81" i="33" l="1"/>
  <c r="L82" i="33" l="1"/>
  <c r="M82" i="33" a="1"/>
  <c r="M82" i="33" l="1"/>
  <c r="N82" i="33" s="1"/>
  <c r="K82" i="33" l="1"/>
  <c r="L83" i="33" l="1"/>
  <c r="M83" i="33" a="1"/>
  <c r="M83" i="33" l="1"/>
  <c r="N83" i="33" s="1"/>
  <c r="K83" i="33" l="1"/>
  <c r="L84" i="33" l="1"/>
  <c r="M84" i="33" a="1"/>
  <c r="M84" i="33" l="1"/>
  <c r="N84" i="33" s="1"/>
  <c r="K84" i="33" l="1"/>
  <c r="L85" i="33" l="1"/>
  <c r="M85" i="33" a="1"/>
  <c r="M85" i="33" l="1"/>
  <c r="N85" i="33" s="1"/>
  <c r="K85" i="33" l="1"/>
  <c r="L86" i="33" l="1"/>
  <c r="M86" i="33" a="1"/>
  <c r="M86" i="33" l="1"/>
  <c r="N86" i="33" s="1"/>
  <c r="K86" i="33" l="1"/>
  <c r="L87" i="33" l="1"/>
  <c r="M87" i="33" a="1"/>
  <c r="M87" i="33" l="1"/>
  <c r="N87" i="33" s="1"/>
  <c r="K87" i="33" l="1"/>
  <c r="L88" i="33" l="1"/>
  <c r="M88" i="33" a="1"/>
  <c r="M88" i="33" l="1"/>
  <c r="N88" i="33" s="1"/>
  <c r="K88" i="33" l="1"/>
  <c r="L89" i="33" l="1"/>
  <c r="M89" i="33" a="1"/>
  <c r="M89" i="33" l="1"/>
  <c r="N89" i="33" s="1"/>
  <c r="K89" i="33" l="1"/>
  <c r="L90" i="33" l="1"/>
  <c r="M90" i="33" a="1"/>
  <c r="M90" i="33" l="1"/>
  <c r="N90" i="33" s="1"/>
  <c r="K90" i="33" l="1"/>
  <c r="L91" i="33" l="1"/>
  <c r="M91" i="33" a="1"/>
  <c r="M91" i="33" l="1"/>
  <c r="N91" i="33" s="1"/>
  <c r="K91" i="33" l="1"/>
  <c r="L92" i="33" l="1"/>
  <c r="M92" i="33" a="1"/>
  <c r="M92" i="33" l="1"/>
  <c r="N92" i="33" s="1"/>
  <c r="K92" i="33" l="1"/>
  <c r="L93" i="33" l="1"/>
  <c r="M93" i="33" a="1"/>
  <c r="M93" i="33" l="1"/>
  <c r="N93" i="33" s="1"/>
  <c r="K93" i="33" l="1"/>
  <c r="L94" i="33" l="1"/>
  <c r="M94" i="33" a="1"/>
  <c r="M94" i="33" l="1"/>
  <c r="N94" i="33" s="1"/>
  <c r="K94" i="33" l="1"/>
  <c r="L95" i="33" l="1"/>
  <c r="M95" i="33" a="1"/>
  <c r="M95" i="33" l="1"/>
  <c r="N95" i="33" s="1"/>
  <c r="K95" i="33" l="1"/>
  <c r="L96" i="33" l="1"/>
  <c r="M96" i="33" a="1"/>
  <c r="M96" i="33" l="1"/>
  <c r="N96" i="33" s="1"/>
  <c r="K96" i="33" l="1"/>
  <c r="L97" i="33" l="1"/>
  <c r="M97" i="33" a="1"/>
  <c r="M97" i="33" l="1"/>
  <c r="N97" i="33" s="1"/>
  <c r="K97" i="33" l="1"/>
  <c r="L98" i="33" l="1"/>
  <c r="M98" i="33" a="1"/>
  <c r="M98" i="33" l="1"/>
  <c r="N98" i="33" s="1"/>
  <c r="K98" i="33" l="1"/>
  <c r="L99" i="33" l="1"/>
  <c r="M99" i="33" a="1"/>
  <c r="M99" i="33" l="1"/>
  <c r="N99" i="33" s="1"/>
  <c r="K99" i="33" l="1"/>
  <c r="L100" i="33" l="1"/>
  <c r="M100" i="33" a="1"/>
  <c r="M100" i="33" l="1"/>
  <c r="N100" i="33" s="1"/>
  <c r="K100" i="33" l="1"/>
  <c r="L101" i="33" l="1"/>
  <c r="M101" i="33" a="1"/>
  <c r="M101" i="33" l="1"/>
  <c r="N101" i="33" s="1"/>
  <c r="K101" i="33" l="1"/>
  <c r="L102" i="33" l="1"/>
  <c r="M102" i="33" a="1"/>
  <c r="M102" i="33" l="1"/>
  <c r="N102" i="33" s="1"/>
  <c r="K102" i="33" l="1"/>
  <c r="L103" i="33" l="1"/>
  <c r="M103" i="33" a="1"/>
  <c r="M103" i="33" l="1"/>
  <c r="N103" i="33" s="1"/>
  <c r="K103" i="33" l="1"/>
  <c r="L104" i="33" l="1"/>
  <c r="M104" i="33" a="1"/>
  <c r="M104" i="33" l="1"/>
  <c r="N104" i="33" s="1"/>
  <c r="K104" i="33" l="1"/>
  <c r="L105" i="33" l="1"/>
  <c r="M105" i="33" a="1"/>
  <c r="M105" i="33" l="1"/>
  <c r="N105" i="33" s="1"/>
  <c r="K105" i="33" l="1"/>
  <c r="L106" i="33" l="1"/>
  <c r="M106" i="33" a="1"/>
  <c r="M106" i="33" l="1"/>
  <c r="N106" i="33" s="1"/>
  <c r="K106" i="33" l="1"/>
  <c r="L107" i="33" l="1"/>
  <c r="M107" i="33" a="1"/>
  <c r="M107" i="33" l="1"/>
  <c r="N107" i="33" s="1"/>
  <c r="K107" i="33" l="1"/>
  <c r="L108" i="33" l="1"/>
  <c r="M108" i="33" a="1"/>
  <c r="M108" i="33" l="1"/>
  <c r="N108" i="33" s="1"/>
  <c r="K108" i="33" l="1"/>
  <c r="L109" i="33" l="1"/>
  <c r="M109" i="33" a="1"/>
  <c r="M109" i="33" l="1"/>
  <c r="N109" i="33" s="1"/>
  <c r="K109" i="33" l="1"/>
  <c r="L110" i="33" l="1"/>
  <c r="M110" i="33" a="1"/>
  <c r="M110" i="33" l="1"/>
  <c r="N110" i="33" s="1"/>
  <c r="K110" i="33" l="1"/>
  <c r="L111" i="33" l="1"/>
  <c r="M111" i="33" a="1"/>
  <c r="M111" i="33" l="1"/>
  <c r="N111" i="33" s="1"/>
  <c r="K111" i="33" l="1"/>
  <c r="L112" i="33" l="1"/>
  <c r="M112" i="33" a="1"/>
  <c r="M112" i="33" l="1"/>
  <c r="N112" i="33" s="1"/>
  <c r="K112" i="33" l="1"/>
  <c r="L113" i="33" l="1"/>
  <c r="M113" i="33" a="1"/>
  <c r="M113" i="33" l="1"/>
  <c r="N113" i="33" s="1"/>
  <c r="K113" i="33" l="1"/>
  <c r="L114" i="33" l="1"/>
  <c r="M114" i="33" a="1"/>
  <c r="M114" i="33" l="1"/>
  <c r="N114" i="33" s="1"/>
  <c r="K114" i="33" l="1"/>
  <c r="L115" i="33" l="1"/>
  <c r="M115" i="33" a="1"/>
  <c r="M115" i="33" l="1"/>
  <c r="N115" i="33" s="1"/>
  <c r="K115" i="33" l="1"/>
  <c r="L116" i="33" l="1"/>
  <c r="M116" i="33" a="1"/>
  <c r="M116" i="33" l="1"/>
  <c r="N116" i="33" s="1"/>
  <c r="K116" i="33" l="1"/>
  <c r="L117" i="33" l="1"/>
  <c r="M117" i="33" a="1"/>
  <c r="M117" i="33" l="1"/>
  <c r="N117" i="33" s="1"/>
  <c r="K117" i="33" l="1"/>
  <c r="L118" i="33" l="1"/>
  <c r="M118" i="33" a="1"/>
  <c r="M118" i="33" l="1"/>
  <c r="N118" i="33" s="1"/>
  <c r="K118" i="33" l="1"/>
  <c r="L119" i="33" l="1"/>
  <c r="M119" i="33" a="1"/>
  <c r="M119" i="33" l="1"/>
  <c r="N119" i="33" s="1"/>
  <c r="K119" i="33" l="1"/>
  <c r="L120" i="33" l="1"/>
  <c r="M120" i="33" a="1"/>
  <c r="M120" i="33" l="1"/>
  <c r="N120" i="33" s="1"/>
  <c r="K120" i="33" l="1"/>
  <c r="L121" i="33" l="1"/>
  <c r="M121" i="33" a="1"/>
  <c r="M121" i="33" l="1"/>
  <c r="N121" i="33" s="1"/>
  <c r="K121" i="33" l="1"/>
  <c r="L122" i="33" l="1"/>
  <c r="M122" i="33" a="1"/>
  <c r="M122" i="33" l="1"/>
  <c r="N122" i="33" s="1"/>
  <c r="K122" i="33" l="1"/>
  <c r="L123" i="33" l="1"/>
  <c r="M123" i="33" a="1"/>
  <c r="M123" i="33" l="1"/>
  <c r="N123" i="33" s="1"/>
  <c r="K123" i="33" l="1"/>
  <c r="L124" i="33" l="1"/>
  <c r="M124" i="33" a="1"/>
  <c r="M124" i="33" l="1"/>
  <c r="N124" i="33" s="1"/>
  <c r="K124" i="33" l="1"/>
  <c r="L125" i="33" l="1"/>
  <c r="M125" i="33" a="1"/>
  <c r="M125" i="33" l="1"/>
  <c r="N125" i="33" s="1"/>
  <c r="K125" i="33" l="1"/>
  <c r="L126" i="33" l="1"/>
  <c r="M126" i="33" a="1"/>
  <c r="M126" i="33" l="1"/>
  <c r="N126" i="33" s="1"/>
  <c r="K126" i="33" l="1"/>
  <c r="L127" i="33" l="1"/>
  <c r="M127" i="33" a="1"/>
  <c r="M127" i="33" l="1"/>
  <c r="N127" i="33" s="1"/>
  <c r="K127" i="33" l="1"/>
  <c r="L128" i="33" l="1"/>
  <c r="M128" i="33" a="1"/>
  <c r="M128" i="33" l="1"/>
  <c r="N128" i="33" s="1"/>
  <c r="K128" i="33" l="1"/>
  <c r="L129" i="33" l="1"/>
  <c r="M129" i="33" a="1"/>
  <c r="M129" i="33" l="1"/>
  <c r="N129" i="33" s="1"/>
  <c r="K129" i="33" l="1"/>
  <c r="L130" i="33" l="1"/>
  <c r="M130" i="33" a="1"/>
  <c r="M130" i="33" l="1"/>
  <c r="N130" i="33" s="1"/>
  <c r="K130" i="33" l="1"/>
  <c r="L131" i="33" l="1"/>
  <c r="M131" i="33" a="1"/>
  <c r="M131" i="33" l="1"/>
  <c r="N131" i="33" s="1"/>
  <c r="K131" i="33" l="1"/>
  <c r="L132" i="33" l="1"/>
  <c r="M132" i="33" a="1"/>
  <c r="M132" i="33" l="1"/>
  <c r="N132" i="33" s="1"/>
  <c r="K132" i="33" l="1"/>
  <c r="L133" i="33" l="1"/>
  <c r="M133" i="33" a="1"/>
  <c r="M133" i="33" l="1"/>
  <c r="N133" i="33" s="1"/>
  <c r="K133" i="33" l="1"/>
  <c r="L134" i="33" l="1"/>
  <c r="M134" i="33" a="1"/>
  <c r="M134" i="33" l="1"/>
  <c r="N134" i="33" s="1"/>
  <c r="K134" i="33" l="1"/>
  <c r="L135" i="33" l="1"/>
  <c r="M135" i="33" a="1"/>
  <c r="M135" i="33" l="1"/>
  <c r="N135" i="33" s="1"/>
  <c r="K135" i="33" l="1"/>
  <c r="L136" i="33" l="1"/>
  <c r="M136" i="33" a="1"/>
  <c r="M136" i="33" l="1"/>
  <c r="N136" i="33" s="1"/>
  <c r="K136" i="33" l="1"/>
  <c r="L137" i="33" l="1"/>
  <c r="M137" i="33" a="1"/>
  <c r="M137" i="33" l="1"/>
  <c r="N137" i="33" s="1"/>
  <c r="K137" i="33" l="1"/>
  <c r="L138" i="33" l="1"/>
  <c r="M138" i="33" a="1"/>
  <c r="M138" i="33" l="1"/>
  <c r="N138" i="33" s="1"/>
  <c r="K138" i="33" l="1"/>
  <c r="L139" i="33" l="1"/>
  <c r="M139" i="33" a="1"/>
  <c r="M139" i="33" l="1"/>
  <c r="N139" i="33" s="1"/>
  <c r="K139" i="33" l="1"/>
  <c r="L140" i="33" l="1"/>
  <c r="M140" i="33" a="1"/>
  <c r="M140" i="33" l="1"/>
  <c r="N140" i="33" s="1"/>
  <c r="K140" i="33" l="1"/>
  <c r="L141" i="33" l="1"/>
  <c r="M141" i="33" a="1"/>
  <c r="M141" i="33" l="1"/>
  <c r="N141" i="33" s="1"/>
  <c r="K141" i="33" l="1"/>
  <c r="L142" i="33" l="1"/>
  <c r="M142" i="33" a="1"/>
  <c r="M142" i="33" l="1"/>
  <c r="N142" i="33" s="1"/>
  <c r="K142" i="33" l="1"/>
  <c r="L143" i="33" l="1"/>
  <c r="M143" i="33" a="1"/>
  <c r="M143" i="33" l="1"/>
  <c r="N143" i="33" s="1"/>
  <c r="K143" i="33" l="1"/>
  <c r="L144" i="33" l="1"/>
  <c r="M144" i="33" a="1"/>
  <c r="M144" i="33" l="1"/>
  <c r="N144" i="33" s="1"/>
  <c r="K144" i="33" l="1"/>
  <c r="L145" i="33" l="1"/>
  <c r="M145" i="33" a="1"/>
  <c r="M145" i="33" l="1"/>
  <c r="N145" i="33" s="1"/>
  <c r="K145" i="33" l="1"/>
  <c r="L146" i="33" l="1"/>
  <c r="M146" i="33" a="1"/>
  <c r="M146" i="33" l="1"/>
  <c r="N146" i="33" s="1"/>
  <c r="K146" i="33" l="1"/>
  <c r="L147" i="33" l="1"/>
  <c r="M147" i="33" a="1"/>
  <c r="M147" i="33" l="1"/>
  <c r="N147" i="33" s="1"/>
  <c r="K147" i="33" l="1"/>
  <c r="L148" i="33" l="1"/>
  <c r="M148" i="33" a="1"/>
  <c r="M148" i="33" l="1"/>
  <c r="N148" i="33" s="1"/>
  <c r="K148" i="33" l="1"/>
  <c r="L149" i="33" l="1"/>
  <c r="M149" i="33" a="1"/>
  <c r="M149" i="33" l="1"/>
  <c r="N149" i="33" s="1"/>
  <c r="K149" i="33" l="1"/>
  <c r="L150" i="33" l="1"/>
  <c r="M150" i="33" a="1"/>
  <c r="M150" i="33" l="1"/>
  <c r="N150" i="33" s="1"/>
  <c r="K150" i="33" l="1"/>
  <c r="L151" i="33" l="1"/>
  <c r="M151" i="33" a="1"/>
  <c r="M151" i="33" l="1"/>
  <c r="N151" i="33" s="1"/>
  <c r="K151" i="33" l="1"/>
  <c r="L152" i="33" l="1"/>
  <c r="M152" i="33" a="1"/>
  <c r="M152" i="33" l="1"/>
  <c r="N152" i="33" s="1"/>
  <c r="K152" i="33" l="1"/>
  <c r="L153" i="33" l="1"/>
  <c r="M153" i="33" a="1"/>
  <c r="M153" i="33" l="1"/>
  <c r="N153" i="33" s="1"/>
  <c r="K153" i="33" l="1"/>
  <c r="L154" i="33" l="1"/>
  <c r="M154" i="33" a="1"/>
  <c r="M154" i="33" l="1"/>
  <c r="N154" i="33" s="1"/>
  <c r="K154" i="33" l="1"/>
  <c r="L155" i="33" l="1"/>
  <c r="M155" i="33" a="1"/>
  <c r="M155" i="33" l="1"/>
  <c r="N155" i="33" s="1"/>
  <c r="K155" i="33" l="1"/>
  <c r="L156" i="33" l="1"/>
  <c r="M156" i="33" a="1"/>
  <c r="M156" i="33" l="1"/>
  <c r="N156" i="33" s="1"/>
  <c r="K156" i="33" l="1"/>
  <c r="L157" i="33" l="1"/>
  <c r="M157" i="33" a="1"/>
  <c r="M157" i="33" l="1"/>
  <c r="N157" i="33" s="1"/>
  <c r="K157" i="33" l="1"/>
  <c r="L158" i="33" l="1"/>
  <c r="M158" i="33" a="1"/>
  <c r="M158" i="33" l="1"/>
  <c r="N158" i="33" s="1"/>
  <c r="K158" i="33" l="1"/>
  <c r="L159" i="33" l="1"/>
  <c r="M159" i="33" a="1"/>
  <c r="M159" i="33" l="1"/>
  <c r="N159" i="33" s="1"/>
  <c r="K159" i="33" l="1"/>
  <c r="L160" i="33" l="1"/>
  <c r="M160" i="33" a="1"/>
  <c r="M160" i="33" l="1"/>
  <c r="N160" i="33" s="1"/>
  <c r="K160" i="33" l="1"/>
  <c r="L161" i="33" l="1"/>
  <c r="M161" i="33" a="1"/>
  <c r="M161" i="33" l="1"/>
  <c r="N161" i="33" s="1"/>
  <c r="K161" i="33" l="1"/>
  <c r="L162" i="33" l="1"/>
  <c r="M162" i="33" a="1"/>
  <c r="M162" i="33" l="1"/>
  <c r="N162" i="33" s="1"/>
  <c r="K162" i="33" l="1"/>
  <c r="L163" i="33" l="1"/>
  <c r="M163" i="33" a="1"/>
  <c r="M163" i="33" l="1"/>
  <c r="N163" i="33" s="1"/>
  <c r="K163" i="33" l="1"/>
  <c r="L164" i="33" l="1"/>
  <c r="M164" i="33" a="1"/>
  <c r="M164" i="33" l="1"/>
  <c r="N164" i="33" s="1"/>
  <c r="K164" i="33" l="1"/>
  <c r="L165" i="33" l="1"/>
  <c r="M165" i="33" a="1"/>
  <c r="M165" i="33" l="1"/>
  <c r="N165" i="33" s="1"/>
  <c r="K165" i="33" l="1"/>
  <c r="L166" i="33" l="1"/>
  <c r="M166" i="33" a="1"/>
  <c r="M166" i="33" l="1"/>
  <c r="N166" i="33" s="1"/>
  <c r="K166" i="33" l="1"/>
  <c r="L167" i="33" l="1"/>
  <c r="M167" i="33" a="1"/>
  <c r="M167" i="33" l="1"/>
  <c r="N167" i="33" s="1"/>
  <c r="K167" i="33" l="1"/>
  <c r="L168" i="33" l="1"/>
  <c r="M168" i="33" a="1"/>
  <c r="M168" i="33" l="1"/>
  <c r="N168" i="33" s="1"/>
  <c r="K168" i="33" l="1"/>
  <c r="L169" i="33" l="1"/>
  <c r="M169" i="33" a="1"/>
  <c r="M169" i="33" l="1"/>
  <c r="N169" i="33" s="1"/>
  <c r="K169" i="33" l="1"/>
  <c r="L170" i="33" l="1"/>
  <c r="M170" i="33" a="1"/>
  <c r="M170" i="33" l="1"/>
  <c r="N170" i="33" s="1"/>
  <c r="K170" i="33" l="1"/>
  <c r="L171" i="33" l="1"/>
  <c r="M171" i="33" a="1"/>
  <c r="M171" i="33" l="1"/>
  <c r="N171" i="33" s="1"/>
  <c r="K171" i="33" l="1"/>
  <c r="L172" i="33" l="1"/>
  <c r="M172" i="33" a="1"/>
  <c r="M172" i="33" l="1"/>
  <c r="N172" i="33" s="1"/>
  <c r="K172" i="33" l="1"/>
  <c r="L173" i="33" l="1"/>
  <c r="M173" i="33" a="1"/>
  <c r="M173" i="33" l="1"/>
  <c r="N173" i="33" s="1"/>
  <c r="K173" i="33" l="1"/>
  <c r="L174" i="33" l="1"/>
  <c r="M174" i="33" a="1"/>
  <c r="M174" i="33" l="1"/>
  <c r="N174" i="33" s="1"/>
  <c r="K174" i="33" l="1"/>
  <c r="L175" i="33" l="1"/>
  <c r="M175" i="33" a="1"/>
  <c r="M175" i="33" l="1"/>
  <c r="N175" i="33" s="1"/>
  <c r="K175" i="33" l="1"/>
  <c r="L176" i="33" l="1"/>
  <c r="M176" i="33" a="1"/>
  <c r="M176" i="33" l="1"/>
  <c r="N176" i="33" s="1"/>
  <c r="K176" i="33" l="1"/>
  <c r="L177" i="33" l="1"/>
  <c r="M177" i="33" a="1"/>
  <c r="M177" i="33" l="1"/>
  <c r="N177" i="33" s="1"/>
  <c r="K177" i="33" l="1"/>
  <c r="L178" i="33" l="1"/>
  <c r="M178" i="33" a="1"/>
  <c r="M178" i="33" l="1"/>
  <c r="N178" i="33" s="1"/>
  <c r="K178" i="33" l="1"/>
  <c r="L179" i="33" l="1"/>
  <c r="M179" i="33" a="1"/>
  <c r="M179" i="33" l="1"/>
  <c r="N179" i="33" s="1"/>
  <c r="K179" i="33" l="1"/>
  <c r="L180" i="33" l="1"/>
  <c r="M180" i="33" a="1"/>
  <c r="M180" i="33" l="1"/>
  <c r="N180" i="33" s="1"/>
  <c r="K180" i="33" l="1"/>
  <c r="L181" i="33" l="1"/>
  <c r="M181" i="33" a="1"/>
  <c r="M181" i="33" l="1"/>
  <c r="N181" i="33" s="1"/>
  <c r="K181" i="33" l="1"/>
  <c r="L182" i="33" l="1"/>
  <c r="M182" i="33" a="1"/>
  <c r="M182" i="33" l="1"/>
  <c r="N182" i="33" s="1"/>
  <c r="K182" i="33" l="1"/>
  <c r="L183" i="33" l="1"/>
  <c r="M183" i="33" a="1"/>
  <c r="M183" i="33" l="1"/>
  <c r="N183" i="33" s="1"/>
  <c r="K183" i="33" l="1"/>
  <c r="L184" i="33" l="1"/>
  <c r="M184" i="33" a="1"/>
  <c r="M184" i="33" l="1"/>
  <c r="N184" i="33" s="1"/>
  <c r="K184" i="33" l="1"/>
  <c r="L185" i="33" l="1"/>
  <c r="M185" i="33" a="1"/>
  <c r="M185" i="33" l="1"/>
  <c r="N185" i="33" s="1"/>
  <c r="K185" i="33" l="1"/>
  <c r="N186" i="33" l="1"/>
  <c r="L186" i="33"/>
  <c r="K15" i="33"/>
  <c r="J153" i="2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<sst xmlns="http://schemas.openxmlformats.org/spreadsheetml/2006/main" count="48579" uniqueCount="270">
  <si>
    <t>Sud-Est</t>
  </si>
  <si>
    <t>Injection</t>
  </si>
  <si>
    <t>Date</t>
  </si>
  <si>
    <t>Nord-Ouest</t>
  </si>
  <si>
    <t>Nord-Est</t>
  </si>
  <si>
    <t>Les pourcentages indiqués sont les pourcentages de réduction appliqués sur la capacité journalière concernée.</t>
  </si>
  <si>
    <t>Version :</t>
  </si>
  <si>
    <t>Indicated percentages are reduction percentages applying to the daily capacity.</t>
  </si>
  <si>
    <t>Date de publication :</t>
  </si>
  <si>
    <t>SALINE</t>
  </si>
  <si>
    <t>SEDIANE</t>
  </si>
  <si>
    <t>SEDIANE B</t>
  </si>
  <si>
    <t>ATLANTIQUE</t>
  </si>
  <si>
    <t>SERENE NORD</t>
  </si>
  <si>
    <t>% Inject.</t>
  </si>
  <si>
    <t>TWh</t>
  </si>
  <si>
    <t>GWh/j</t>
  </si>
  <si>
    <t>Serene Nord</t>
  </si>
  <si>
    <t>Sediane Nord</t>
  </si>
  <si>
    <t>Storengy restrictions [% of the rights]</t>
  </si>
  <si>
    <t>End of day stock [TWh]</t>
  </si>
  <si>
    <t>Reduction factor [%]</t>
  </si>
  <si>
    <t>Maximum injection [GWh/d]</t>
  </si>
  <si>
    <t>Saline</t>
  </si>
  <si>
    <t>Publication date</t>
  </si>
  <si>
    <t>These data are not contractual data.</t>
  </si>
  <si>
    <t>Serene Atlantique</t>
  </si>
  <si>
    <t>100% date</t>
  </si>
  <si>
    <t>Days of flexibility</t>
  </si>
  <si>
    <t>End of injection period</t>
  </si>
  <si>
    <t>With Storengy maintenance only</t>
  </si>
  <si>
    <t>Serene Atl 20</t>
  </si>
  <si>
    <t>Serene Atl 21</t>
  </si>
  <si>
    <t>Serene N 20</t>
  </si>
  <si>
    <t>Serene N 21</t>
  </si>
  <si>
    <t>Saline 21</t>
  </si>
  <si>
    <t>VU</t>
  </si>
  <si>
    <t>Qi % reduction</t>
  </si>
  <si>
    <t xml:space="preserve">Qi% foisonement </t>
  </si>
  <si>
    <t>PITS</t>
  </si>
  <si>
    <t>Products</t>
  </si>
  <si>
    <t xml:space="preserve">Atlantique </t>
  </si>
  <si>
    <t>Enter your volumes of the different products subscribed</t>
  </si>
  <si>
    <r>
      <t xml:space="preserve">Volumes </t>
    </r>
    <r>
      <rPr>
        <b/>
        <sz val="11"/>
        <color theme="1"/>
        <rFont val="Calibri"/>
        <family val="2"/>
        <scheme val="minor"/>
      </rPr>
      <t>(TWh)</t>
    </r>
  </si>
  <si>
    <r>
      <t xml:space="preserve">Total </t>
    </r>
    <r>
      <rPr>
        <b/>
        <sz val="11"/>
        <color theme="1"/>
        <rFont val="Calibri"/>
        <family val="2"/>
        <scheme val="minor"/>
      </rPr>
      <t>(TWh)</t>
    </r>
  </si>
  <si>
    <t xml:space="preserve">Date </t>
  </si>
  <si>
    <t>Maximum stock level %</t>
  </si>
  <si>
    <t>Total subscribed volume (TWh)</t>
  </si>
  <si>
    <t>Nominal capacity</t>
  </si>
  <si>
    <t>Daily capacities - basic offer :</t>
  </si>
  <si>
    <t>Nominal Duration</t>
  </si>
  <si>
    <t>Reduction factors</t>
  </si>
  <si>
    <t>Actual duration</t>
  </si>
  <si>
    <t>% Withdr.</t>
  </si>
  <si>
    <t>Minimum stock level %</t>
  </si>
  <si>
    <t>Serene Atl 22</t>
  </si>
  <si>
    <t>Serene N 22</t>
  </si>
  <si>
    <t>Saline 22</t>
  </si>
  <si>
    <t>Withdrawal</t>
  </si>
  <si>
    <t>Soutirage</t>
  </si>
  <si>
    <t>Maximum withdrawal [GWh/d]</t>
  </si>
  <si>
    <t>Filling &amp; Withdrawal</t>
  </si>
  <si>
    <t>Total Volume</t>
  </si>
  <si>
    <t>days</t>
  </si>
  <si>
    <t>Average Nominal Duration</t>
  </si>
  <si>
    <t>Nominal Capacity</t>
  </si>
  <si>
    <t>GWh/d</t>
  </si>
  <si>
    <t>Agregation</t>
  </si>
  <si>
    <t>Onglet</t>
  </si>
  <si>
    <t>Serene_A_I</t>
  </si>
  <si>
    <t>Atlantique</t>
  </si>
  <si>
    <t>SSPEO2D</t>
  </si>
  <si>
    <t>CMNTt</t>
  </si>
  <si>
    <t>CPRTt</t>
  </si>
  <si>
    <t>COS max</t>
  </si>
  <si>
    <t>PCR / Service Point</t>
  </si>
  <si>
    <t>Libellé / Label</t>
  </si>
  <si>
    <t>Sens / Direction</t>
  </si>
  <si>
    <t>∑COSf</t>
  </si>
  <si>
    <t>∑COSi</t>
  </si>
  <si>
    <t>∑COSi A</t>
  </si>
  <si>
    <t>∑COSi T</t>
  </si>
  <si>
    <t>∑COSi M</t>
  </si>
  <si>
    <t>∑COSi Q</t>
  </si>
  <si>
    <t>CTNf</t>
  </si>
  <si>
    <t>Date et Heure de Mise à jour / Update date and time</t>
  </si>
  <si>
    <t>BH0001</t>
  </si>
  <si>
    <t>CONVERSION B VERS H</t>
  </si>
  <si>
    <t>REC</t>
  </si>
  <si>
    <t>IR0006</t>
  </si>
  <si>
    <t>DUNKERQUE</t>
  </si>
  <si>
    <t>IR0010</t>
  </si>
  <si>
    <t>OBERGAILBACH</t>
  </si>
  <si>
    <t>DEL</t>
  </si>
  <si>
    <t>IR0011</t>
  </si>
  <si>
    <t>OLTINGUE</t>
  </si>
  <si>
    <t>IR0015</t>
  </si>
  <si>
    <t>TAISNIERES B</t>
  </si>
  <si>
    <t>IR0060</t>
  </si>
  <si>
    <t>Virtualys</t>
  </si>
  <si>
    <t>IT0001/03</t>
  </si>
  <si>
    <t>FOS</t>
  </si>
  <si>
    <t>IT0002</t>
  </si>
  <si>
    <t>MONTOIR</t>
  </si>
  <si>
    <t>IT0004</t>
  </si>
  <si>
    <t>Dunkerque GNL</t>
  </si>
  <si>
    <t>PS000B</t>
  </si>
  <si>
    <t>Nord B</t>
  </si>
  <si>
    <t>PS000CA</t>
  </si>
  <si>
    <t>PS000NA</t>
  </si>
  <si>
    <t>PS000NB</t>
  </si>
  <si>
    <t>PS000SA</t>
  </si>
  <si>
    <t>DunkirkLNG+Dunkirk+Virtualys+Ober+Olt+NorthW+NorthE+SouthE</t>
  </si>
  <si>
    <t>SPN1U</t>
  </si>
  <si>
    <t>DunkirkLNG+Dunkirk</t>
  </si>
  <si>
    <t>SPN2U</t>
  </si>
  <si>
    <t>DunkirkLNG+Dunkirk+Virtualys</t>
  </si>
  <si>
    <t>SPN3U</t>
  </si>
  <si>
    <t>Virtualys+Ober</t>
  </si>
  <si>
    <t>SPNS1U</t>
  </si>
  <si>
    <t>Virtualys+Ober+Olt</t>
  </si>
  <si>
    <t>SPNS2U</t>
  </si>
  <si>
    <t>DunkirkLNG+Dunkirk+Virtualys+Ober+Olt+NorthW+NorthE</t>
  </si>
  <si>
    <t>SPNS3U</t>
  </si>
  <si>
    <t>SPNS4U</t>
  </si>
  <si>
    <t>DunkirkLNG+Dunkirk+Virtualys+Ober+Olt+NorthW+NorthE+SouthE+Atl</t>
  </si>
  <si>
    <t>SSPNS2D</t>
  </si>
  <si>
    <t>Fos+SouthE+Atl</t>
  </si>
  <si>
    <t>SSPNS3D</t>
  </si>
  <si>
    <t>Fos+Atl</t>
  </si>
  <si>
    <t>Tunnels</t>
  </si>
  <si>
    <t>Max</t>
  </si>
  <si>
    <t>SY</t>
  </si>
  <si>
    <t>-</t>
  </si>
  <si>
    <t>Volumes (TWh)</t>
  </si>
  <si>
    <t>Nominal Injection Capacité</t>
  </si>
  <si>
    <t>Nominal Withdrawal Capacity</t>
  </si>
  <si>
    <t>Min</t>
  </si>
  <si>
    <t>SPSN3D</t>
  </si>
  <si>
    <t>DunkirkLNG+Dunkirk+Virtualys+Ober+Olt+NorthE+NorthW+SouthE</t>
  </si>
  <si>
    <t xml:space="preserve">Storengy's Maintenance Program published on the </t>
  </si>
  <si>
    <t>1st D Inj.</t>
  </si>
  <si>
    <t>1st D Sout.</t>
  </si>
  <si>
    <t>Serene Atl 23</t>
  </si>
  <si>
    <t>Serene Atl 19</t>
  </si>
  <si>
    <t>Produits FR</t>
  </si>
  <si>
    <t>Produits Portes</t>
  </si>
  <si>
    <t>Serene Atl 23 Plus</t>
  </si>
  <si>
    <t>Serene N 19</t>
  </si>
  <si>
    <t>Saline 20</t>
  </si>
  <si>
    <t>Min Brut</t>
  </si>
  <si>
    <t>Max Brut</t>
  </si>
  <si>
    <t>Max corrigé</t>
  </si>
  <si>
    <t>Min cor. Inj</t>
  </si>
  <si>
    <t>Min.cor Sout</t>
  </si>
  <si>
    <r>
      <t xml:space="preserve">Vol Max </t>
    </r>
    <r>
      <rPr>
        <b/>
        <sz val="11"/>
        <color theme="1"/>
        <rFont val="Calibri"/>
        <family val="2"/>
        <scheme val="minor"/>
      </rPr>
      <t>(TWh)</t>
    </r>
  </si>
  <si>
    <t>Max vol</t>
  </si>
  <si>
    <t>Max Inj</t>
  </si>
  <si>
    <t>Max sout</t>
  </si>
  <si>
    <t>Duration nomin</t>
  </si>
  <si>
    <t>Duration réelle</t>
  </si>
  <si>
    <t>Portes</t>
  </si>
  <si>
    <t>Serene N 23</t>
  </si>
  <si>
    <t>Sediane N 21</t>
  </si>
  <si>
    <t>Sediane N 22</t>
  </si>
  <si>
    <t>Saline 23</t>
  </si>
  <si>
    <t>Serene Atl 22 Plus</t>
  </si>
  <si>
    <t>Sediane N 20</t>
  </si>
  <si>
    <t>Sediane N 23</t>
  </si>
  <si>
    <t>Serene_N_I</t>
  </si>
  <si>
    <t>Superpoint</t>
  </si>
  <si>
    <t>Saline_I</t>
  </si>
  <si>
    <t>Sediane_N_I</t>
  </si>
  <si>
    <t>Sediane</t>
  </si>
  <si>
    <t>Results Injection</t>
  </si>
  <si>
    <t>Hors Maintenance</t>
  </si>
  <si>
    <t>Sans porte</t>
  </si>
  <si>
    <t>Nominal Withdrawal Duration</t>
  </si>
  <si>
    <t>Nominal Injection Duration</t>
  </si>
  <si>
    <t>Valeurs délibération CRE</t>
  </si>
  <si>
    <t>Capacités Fermes Injection (sens du Stockeur)</t>
  </si>
  <si>
    <t>2021-274</t>
  </si>
  <si>
    <r>
      <t xml:space="preserve">Nominal Inj </t>
    </r>
    <r>
      <rPr>
        <b/>
        <sz val="11"/>
        <color theme="1"/>
        <rFont val="Calibri"/>
        <family val="2"/>
        <scheme val="minor"/>
      </rPr>
      <t>(GWh/j)</t>
    </r>
    <r>
      <rPr>
        <sz val="11"/>
        <color theme="1"/>
        <rFont val="Calibri"/>
        <family val="2"/>
        <scheme val="minor"/>
      </rPr>
      <t xml:space="preserve"> Max</t>
    </r>
  </si>
  <si>
    <r>
      <t xml:space="preserve">Nominal Sout </t>
    </r>
    <r>
      <rPr>
        <b/>
        <sz val="11"/>
        <color theme="1"/>
        <rFont val="Calibri"/>
        <family val="2"/>
        <scheme val="minor"/>
      </rPr>
      <t>(GWh/j)</t>
    </r>
    <r>
      <rPr>
        <sz val="11"/>
        <color theme="1"/>
        <rFont val="Calibri"/>
        <family val="2"/>
        <scheme val="minor"/>
      </rPr>
      <t xml:space="preserve"> Max</t>
    </r>
  </si>
  <si>
    <t>Pas de superpoint</t>
  </si>
  <si>
    <t>Filling D-1 [%]</t>
  </si>
  <si>
    <t>Journée Gazière / Gasday</t>
  </si>
  <si>
    <t>TRf Max</t>
  </si>
  <si>
    <t>TRf Probable</t>
  </si>
  <si>
    <t>TRf Max Nominal</t>
  </si>
  <si>
    <t>TRf Probable Nominal</t>
  </si>
  <si>
    <t>CPRTi</t>
  </si>
  <si>
    <t>Travaux Petits Impacts / Low Impacts Maintenance</t>
  </si>
  <si>
    <t>N</t>
  </si>
  <si>
    <t>HB0002</t>
  </si>
  <si>
    <t>CONVERSION H VERS B POINTE</t>
  </si>
  <si>
    <t>Serene N 24</t>
  </si>
  <si>
    <t>Sediane N 24</t>
  </si>
  <si>
    <t>Serene Atl 24</t>
  </si>
  <si>
    <t>Saline 24</t>
  </si>
  <si>
    <t>Effective Injection duration</t>
  </si>
  <si>
    <t>Withdrawal Capacity at 45%</t>
  </si>
  <si>
    <t>Total Offre 2024</t>
  </si>
  <si>
    <t>Reduction Factor %</t>
  </si>
  <si>
    <t>Stock level 
%</t>
  </si>
  <si>
    <t>Stock on 01/04/2024</t>
  </si>
  <si>
    <t>Minimum stock level (TWh)</t>
  </si>
  <si>
    <t>Maximum stock level (TWh)</t>
  </si>
  <si>
    <t>Effective Max (TWh)</t>
  </si>
  <si>
    <t>Serene_A_W</t>
  </si>
  <si>
    <t>Effective min (TWh)</t>
  </si>
  <si>
    <t>Minimum Stock Level (TWh)</t>
  </si>
  <si>
    <t>Stock on 15/10/2024</t>
  </si>
  <si>
    <t>Serene_N_W</t>
  </si>
  <si>
    <t>Saline_W</t>
  </si>
  <si>
    <t>Sediane_N_W</t>
  </si>
  <si>
    <t>Without min stock level &amp; maintenance</t>
  </si>
  <si>
    <t>Duration</t>
  </si>
  <si>
    <t>IT0005</t>
  </si>
  <si>
    <t>Complément - Version FR</t>
  </si>
  <si>
    <t>Additional Information - ENG</t>
  </si>
  <si>
    <t>SSPNS4D</t>
  </si>
  <si>
    <t>SSP Fos</t>
  </si>
  <si>
    <t>Inj</t>
  </si>
  <si>
    <t>Sout</t>
  </si>
  <si>
    <t>Stock Level</t>
  </si>
  <si>
    <t>Injection rights</t>
  </si>
  <si>
    <t>Withdrawal rights</t>
  </si>
  <si>
    <t>%</t>
  </si>
  <si>
    <t>Nominal Injection Capacité GWh/J 0°C</t>
  </si>
  <si>
    <t>Withdrawal Capacity at 45% - GWh/d 0°C</t>
  </si>
  <si>
    <t>Nominal Withdrawal Capacity - GWh/d 0°C</t>
  </si>
  <si>
    <t>MWh/d - 25°C</t>
  </si>
  <si>
    <t>Reduction Factors - Simulator</t>
  </si>
  <si>
    <t>Daily rights based on the stock level :</t>
  </si>
  <si>
    <t>Agregated Reduction Factors and tunnels</t>
  </si>
  <si>
    <t>Global ATS OFFERS</t>
  </si>
  <si>
    <t xml:space="preserve">Agregated Products - Simulator </t>
  </si>
  <si>
    <t>Based on the subscribed volumes defined above</t>
  </si>
  <si>
    <t>Serene Atl 25</t>
  </si>
  <si>
    <t>Saline 25</t>
  </si>
  <si>
    <t>Sediane N 25</t>
  </si>
  <si>
    <t>Serene N 25</t>
  </si>
  <si>
    <t/>
  </si>
  <si>
    <t>Firm+Interuptible</t>
  </si>
  <si>
    <r>
      <t xml:space="preserve">Stock on 01/04/2025 </t>
    </r>
    <r>
      <rPr>
        <b/>
        <sz val="11"/>
        <color theme="1"/>
        <rFont val="Calibri"/>
        <family val="2"/>
        <scheme val="minor"/>
      </rPr>
      <t>(TWh)</t>
    </r>
  </si>
  <si>
    <t>Results Withdrawal</t>
  </si>
  <si>
    <t>This support is provided by Storengy and NaTran.</t>
  </si>
  <si>
    <t>The data it contains is not intended to be updated as NaTran's PTC and Storengy's maintenance program are updated.</t>
  </si>
  <si>
    <t xml:space="preserve">NaTran's Maintenance Program published on the </t>
  </si>
  <si>
    <t>With Storengy and NaTran maintenance (probable case - CPRTt)</t>
  </si>
  <si>
    <t>27 February 2025</t>
  </si>
  <si>
    <t>Max injection on NaTran PITS [GWh/d]</t>
  </si>
  <si>
    <t>Max injection on NaTran Superpoint [GWh/d]</t>
  </si>
  <si>
    <t>Programme Travaux LT/ LT Maintenance Schedule : PTLT-pub-csv_ptc_lt_v1-fb24bf82-6125-443d-96e3-1d3bf1ad0ff6</t>
  </si>
  <si>
    <t>Période / Period : 01/05/2025 06:00 - 01/01/2026 06:00</t>
  </si>
  <si>
    <t>Date de mise à jour / Last update : 20/02/2025 15:04:57</t>
  </si>
  <si>
    <t>Capa disponible</t>
  </si>
  <si>
    <t>Capa disponible1</t>
  </si>
  <si>
    <t>IR0044</t>
  </si>
  <si>
    <t>ARLEUX</t>
  </si>
  <si>
    <t>FSRU Le Havre</t>
  </si>
  <si>
    <t>SPEO2U</t>
  </si>
  <si>
    <t>SPSN0D</t>
  </si>
  <si>
    <t>SPSN1D</t>
  </si>
  <si>
    <t>SPSN4D</t>
  </si>
  <si>
    <t>O</t>
  </si>
  <si>
    <t>SSPSN3U</t>
  </si>
  <si>
    <t>SSPSN4U</t>
  </si>
  <si>
    <t xml:space="preserve">Réseau / Network : NaTran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</si>
</sst>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164" formatCode="_-* #,##0.00\ _€_-;\-* #,##0.00\ _€_-;_-* &quot;-&quot;??\ _€_-;_-@_-"/>
    <numFmt numFmtId="165" formatCode="0.0%"/>
    <numFmt numFmtId="166" formatCode="_-* #,##0.0\ _€_-;\-* #,##0.0\ _€_-;_-* &quot;-&quot;??\ _€_-;_-@_-"/>
    <numFmt numFmtId="167" formatCode="_-* #,##0.00\ &quot;F&quot;_-;\-* #,##0.00\ &quot;F&quot;_-;_-* &quot;-&quot;??\ &quot;F&quot;_-;_-@_-"/>
    <numFmt numFmtId="168" formatCode="0.0"/>
    <numFmt numFmtId="169" formatCode="_-* #,##0\ _€_-;\-* #,##0\ _€_-;_-* &quot;-&quot;??\ _€_-;_-@_-"/>
    <numFmt numFmtId="170" formatCode="0.000"/>
    <numFmt numFmtId="171" formatCode="_-* #,##0.000\ _€_-;\-* #,##0.000\ _€_-;_-* &quot;-&quot;??\ _€_-;_-@_-"/>
    <numFmt numFmtId="172" formatCode="[$-F800]dddd\,\ mmmm\ dd\,\ yyyy"/>
    <numFmt numFmtId="173" formatCode="_-* #,##0.0000\ _€_-;\-* #,##0.0000\ _€_-;_-* &quot;-&quot;??\ _€_-;_-@_-"/>
    <numFmt numFmtId="174" formatCode="0.000%"/>
    <numFmt numFmtId="175" formatCode="_-* #,##0.000\ _€_-;\-* #,##0.000\ _€_-;_-* &quot;-&quot;???\ _€_-;_-@_-"/>
    <numFmt numFmtId="176" formatCode="_-* #,##0.000000\ _€_-;\-* #,##0.000000\ _€_-;_-* &quot;-&quot;???\ _€_-;_-@_-"/>
  </numFmts>
  <fonts count="5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0"/>
      <name val="Tahoma"/>
      <family val="2"/>
    </font>
    <font>
      <sz val="10"/>
      <color theme="0"/>
      <name val="Tahoma"/>
      <family val="2"/>
    </font>
    <font>
      <b/>
      <sz val="12"/>
      <name val="Tahoma"/>
      <family val="2"/>
    </font>
    <font>
      <b/>
      <sz val="12"/>
      <color theme="0"/>
      <name val="Tahoma"/>
      <family val="2"/>
    </font>
    <font>
      <b/>
      <sz val="10"/>
      <color theme="1"/>
      <name val="Tahoma"/>
      <family val="2"/>
    </font>
    <font>
      <b/>
      <sz val="9"/>
      <color theme="0"/>
      <name val="Tahoma"/>
      <family val="2"/>
    </font>
    <font>
      <b/>
      <sz val="10"/>
      <color theme="8"/>
      <name val="Tahoma"/>
      <family val="2"/>
    </font>
    <font>
      <b/>
      <sz val="10"/>
      <color rgb="FFB5C700"/>
      <name val="Tahoma"/>
      <family val="2"/>
    </font>
    <font>
      <b/>
      <sz val="10"/>
      <color theme="0"/>
      <name val="Tahoma"/>
      <family val="2"/>
    </font>
    <font>
      <b/>
      <sz val="9"/>
      <color theme="1"/>
      <name val="Tahoma"/>
      <family val="2"/>
    </font>
    <font>
      <sz val="10"/>
      <color theme="1"/>
      <name val="Tahoma"/>
      <family val="2"/>
    </font>
    <font>
      <b/>
      <sz val="12"/>
      <name val="Arial"/>
      <family val="2"/>
    </font>
    <font>
      <sz val="10"/>
      <name val="Arial"/>
      <family val="2"/>
    </font>
    <font>
      <b/>
      <sz val="10"/>
      <name val="Arial"/>
      <family val="2"/>
    </font>
    <font>
      <b/>
      <sz val="10"/>
      <color rgb="FFFF0000"/>
      <name val="Arial"/>
      <family val="2"/>
    </font>
    <font>
      <sz val="10"/>
      <color rgb="FFFF0000"/>
      <name val="Arial"/>
      <family val="2"/>
    </font>
    <font>
      <sz val="11"/>
      <color theme="0"/>
      <name val="Arial"/>
      <family val="2"/>
    </font>
    <font>
      <b/>
      <sz val="11"/>
      <color theme="0"/>
      <name val="Arial"/>
      <family val="2"/>
    </font>
    <font>
      <sz val="11"/>
      <name val="Arial"/>
      <family val="2"/>
    </font>
    <font>
      <sz val="10"/>
      <color theme="0"/>
      <name val="Arial"/>
      <family val="2"/>
    </font>
    <font>
      <sz val="10"/>
      <color rgb="FF6C665E"/>
      <name val="Arial"/>
      <family val="2"/>
    </font>
    <font>
      <sz val="10"/>
      <name val="Arial"/>
      <family val="2"/>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sz val="10"/>
      <name val="Arial"/>
      <family val="2"/>
    </font>
    <font>
      <b/>
      <i/>
      <sz val="22"/>
      <color theme="1"/>
      <name val="Calibri"/>
      <family val="2"/>
      <scheme val="minor"/>
    </font>
    <font>
      <b/>
      <sz val="10"/>
      <name val="Tahoma"/>
      <family val="2"/>
    </font>
    <font>
      <b/>
      <sz val="14"/>
      <color theme="0"/>
      <name val="Tahoma"/>
      <family val="2"/>
    </font>
    <font>
      <b/>
      <sz val="10"/>
      <color rgb="FF92D050"/>
      <name val="Tahoma"/>
      <family val="2"/>
    </font>
    <font>
      <b/>
      <i/>
      <sz val="14"/>
      <color theme="0"/>
      <name val="Calibri"/>
      <family val="2"/>
      <scheme val="minor"/>
    </font>
    <font>
      <sz val="10"/>
      <name val="Arial"/>
      <family val="2"/>
    </font>
    <font>
      <sz val="11"/>
      <color rgb="FF9C5700"/>
      <name val="Calibri"/>
      <family val="2"/>
      <scheme val="minor"/>
    </font>
    <font>
      <sz val="8"/>
      <name val="Calibri"/>
      <family val="2"/>
      <scheme val="minor"/>
    </font>
    <font>
      <sz val="11"/>
      <name val="Calibri"/>
      <family val="2"/>
      <scheme val="minor"/>
    </font>
    <font>
      <sz val="10"/>
      <name val="Arial"/>
      <family val="2"/>
    </font>
    <font>
      <sz val="14"/>
      <color theme="0"/>
      <name val="Calibri"/>
      <family val="2"/>
      <scheme val="minor"/>
    </font>
    <font>
      <u/>
      <sz val="11"/>
      <color theme="10"/>
      <name val="Calibri"/>
      <family val="2"/>
      <scheme val="minor"/>
    </font>
    <font>
      <sz val="12"/>
      <color theme="1"/>
      <name val="Calibri"/>
      <family val="2"/>
      <scheme val="minor"/>
    </font>
    <font>
      <i/>
      <sz val="11"/>
      <name val="Arial"/>
      <family val="2"/>
    </font>
    <font>
      <sz val="10"/>
      <name val="Calibri"/>
      <family val="2"/>
      <scheme val="minor"/>
    </font>
  </fonts>
  <fills count="5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40ABB9"/>
        <bgColor indexed="64"/>
      </patternFill>
    </fill>
    <fill>
      <patternFill patternType="solid">
        <fgColor theme="5" tint="-0.499984740745262"/>
        <bgColor indexed="64"/>
      </patternFill>
    </fill>
    <fill>
      <patternFill patternType="solid">
        <fgColor theme="4" tint="0.79998168889431442"/>
        <bgColor indexed="64"/>
      </patternFill>
    </fill>
    <fill>
      <patternFill patternType="solid">
        <fgColor rgb="FF00B050"/>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theme="1"/>
        <bgColor indexed="64"/>
      </patternFill>
    </fill>
    <fill>
      <patternFill patternType="solid">
        <fgColor theme="6" tint="0.79998168889431442"/>
        <bgColor indexed="64"/>
      </patternFill>
    </fill>
    <fill>
      <patternFill patternType="solid">
        <fgColor theme="7"/>
        <bgColor indexed="64"/>
      </patternFill>
    </fill>
    <fill>
      <patternFill patternType="solid">
        <fgColor theme="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249977111117893"/>
        <bgColor indexed="64"/>
      </patternFill>
    </fill>
  </fills>
  <borders count="71">
    <border>
      <left/>
      <right/>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bottom style="medium">
        <color indexed="64"/>
      </bottom>
      <diagonal/>
    </border>
    <border>
      <left style="thin">
        <color theme="0" tint="-0.249977111117893"/>
      </left>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bottom style="thin">
        <color theme="0"/>
      </bottom>
      <diagonal/>
    </border>
    <border>
      <left style="medium">
        <color indexed="64"/>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2"/>
      </right>
      <top style="thin">
        <color theme="0" tint="-0.249977111117893"/>
      </top>
      <bottom style="thin">
        <color theme="0" tint="-0.249977111117893"/>
      </bottom>
      <diagonal/>
    </border>
    <border>
      <left/>
      <right/>
      <top/>
      <bottom style="thin">
        <color theme="2" tint="-0.249977111117893"/>
      </bottom>
      <diagonal/>
    </border>
    <border>
      <left/>
      <right style="thin">
        <color theme="0" tint="-0.249977111117893"/>
      </right>
      <top style="thin">
        <color theme="2" tint="-0.249977111117893"/>
      </top>
      <bottom style="thin">
        <color theme="0"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style="hair">
        <color indexed="64"/>
      </right>
      <top/>
      <bottom/>
      <diagonal/>
    </border>
    <border>
      <left style="hair">
        <color indexed="64"/>
      </left>
      <right style="thin">
        <color indexed="64"/>
      </right>
      <top/>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173">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xf numFmtId="0" fontId="18" fillId="0" borderId="0"/>
    <xf numFmtId="164" fontId="5" fillId="0" borderId="0" applyFont="0" applyFill="0" applyBorder="0" applyAlignment="0" applyProtection="0"/>
    <xf numFmtId="0" fontId="27" fillId="0" borderId="0"/>
    <xf numFmtId="0" fontId="1" fillId="0" borderId="0"/>
    <xf numFmtId="0" fontId="1" fillId="0" borderId="0"/>
    <xf numFmtId="0" fontId="5" fillId="0" borderId="0"/>
    <xf numFmtId="9" fontId="1" fillId="0" borderId="0" applyFont="0" applyFill="0" applyBorder="0" applyAlignment="0" applyProtection="0"/>
    <xf numFmtId="0" fontId="5" fillId="0" borderId="0"/>
    <xf numFmtId="0" fontId="1" fillId="0" borderId="0"/>
    <xf numFmtId="9" fontId="1" fillId="0" borderId="0" applyFont="0" applyFill="0" applyBorder="0" applyAlignment="0" applyProtection="0"/>
    <xf numFmtId="0" fontId="5" fillId="0" borderId="0"/>
    <xf numFmtId="0" fontId="5"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 fillId="0" borderId="0" applyFont="0" applyFill="0" applyBorder="0" applyAlignment="0" applyProtection="0"/>
    <xf numFmtId="0" fontId="6" fillId="0" borderId="0"/>
    <xf numFmtId="164" fontId="6"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9" fillId="0" borderId="0" applyNumberFormat="0" applyFill="0" applyBorder="0" applyAlignment="0" applyProtection="0"/>
    <xf numFmtId="0" fontId="30" fillId="0" borderId="31" applyNumberFormat="0" applyFill="0" applyAlignment="0" applyProtection="0"/>
    <xf numFmtId="0" fontId="31" fillId="0" borderId="32" applyNumberFormat="0" applyFill="0" applyAlignment="0" applyProtection="0"/>
    <xf numFmtId="0" fontId="32" fillId="0" borderId="33" applyNumberFormat="0" applyFill="0" applyAlignment="0" applyProtection="0"/>
    <xf numFmtId="0" fontId="32" fillId="0" borderId="0" applyNumberFormat="0" applyFill="0" applyBorder="0" applyAlignment="0" applyProtection="0"/>
    <xf numFmtId="0" fontId="33" fillId="9" borderId="0" applyNumberFormat="0" applyBorder="0" applyAlignment="0" applyProtection="0"/>
    <xf numFmtId="0" fontId="34" fillId="10" borderId="0" applyNumberFormat="0" applyBorder="0" applyAlignment="0" applyProtection="0"/>
    <xf numFmtId="0" fontId="35" fillId="12" borderId="34" applyNumberFormat="0" applyAlignment="0" applyProtection="0"/>
    <xf numFmtId="0" fontId="36" fillId="13" borderId="35" applyNumberFormat="0" applyAlignment="0" applyProtection="0"/>
    <xf numFmtId="0" fontId="37" fillId="13" borderId="34" applyNumberFormat="0" applyAlignment="0" applyProtection="0"/>
    <xf numFmtId="0" fontId="38" fillId="0" borderId="36" applyNumberFormat="0" applyFill="0" applyAlignment="0" applyProtection="0"/>
    <xf numFmtId="0" fontId="2" fillId="14" borderId="37" applyNumberFormat="0" applyAlignment="0" applyProtection="0"/>
    <xf numFmtId="0" fontId="39" fillId="0" borderId="0" applyNumberFormat="0" applyFill="0" applyBorder="0" applyAlignment="0" applyProtection="0"/>
    <xf numFmtId="0" fontId="1" fillId="15" borderId="38" applyNumberFormat="0" applyFont="0" applyAlignment="0" applyProtection="0"/>
    <xf numFmtId="0" fontId="40" fillId="0" borderId="0" applyNumberFormat="0" applyFill="0" applyBorder="0" applyAlignment="0" applyProtection="0"/>
    <xf numFmtId="0" fontId="3" fillId="0" borderId="39" applyNumberFormat="0" applyFill="0" applyAlignment="0" applyProtection="0"/>
    <xf numFmtId="0" fontId="4"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1" fillId="1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5" fillId="0" borderId="0"/>
    <xf numFmtId="0" fontId="5" fillId="0" borderId="0"/>
    <xf numFmtId="0" fontId="42" fillId="0" borderId="0"/>
    <xf numFmtId="164" fontId="5" fillId="0" borderId="0" applyFont="0" applyFill="0" applyBorder="0" applyAlignment="0" applyProtection="0"/>
    <xf numFmtId="0" fontId="48" fillId="0" borderId="0"/>
    <xf numFmtId="44" fontId="5" fillId="0" borderId="0" applyFont="0" applyFill="0" applyBorder="0" applyAlignment="0" applyProtection="0"/>
    <xf numFmtId="172" fontId="1" fillId="0" borderId="0"/>
    <xf numFmtId="0" fontId="49"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applyFont="0" applyFill="0" applyBorder="0"/>
    <xf numFmtId="44" fontId="5" fillId="0" borderId="0" applyFont="0" applyFill="0" applyBorder="0" applyAlignment="0" applyProtection="0"/>
    <xf numFmtId="0" fontId="52" fillId="0" borderId="0"/>
    <xf numFmtId="44" fontId="5" fillId="0" borderId="0" applyFont="0" applyFill="0" applyBorder="0" applyAlignment="0" applyProtection="0"/>
    <xf numFmtId="0" fontId="54" fillId="0" borderId="0" applyNumberForma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cellStyleXfs>
  <cellXfs count="332">
    <xf numFmtId="0" fontId="0" fillId="0" borderId="0" xfId="0"/>
    <xf numFmtId="0" fontId="6" fillId="0" borderId="0" xfId="3" applyFont="1"/>
    <xf numFmtId="0" fontId="6" fillId="0" borderId="1" xfId="3" applyFont="1" applyBorder="1" applyAlignment="1">
      <alignment vertical="top"/>
    </xf>
    <xf numFmtId="0" fontId="6" fillId="0" borderId="0" xfId="3" applyFont="1" applyAlignment="1">
      <alignment vertical="top"/>
    </xf>
    <xf numFmtId="0" fontId="7" fillId="0" borderId="0" xfId="3" applyFont="1"/>
    <xf numFmtId="9" fontId="6" fillId="0" borderId="0" xfId="3" applyNumberFormat="1" applyFont="1"/>
    <xf numFmtId="1" fontId="6" fillId="0" borderId="0" xfId="3" applyNumberFormat="1" applyFont="1"/>
    <xf numFmtId="0" fontId="9" fillId="4" borderId="2" xfId="3" applyFont="1" applyFill="1" applyBorder="1" applyAlignment="1">
      <alignment horizontal="centerContinuous" vertical="top"/>
    </xf>
    <xf numFmtId="0" fontId="9" fillId="4" borderId="3" xfId="3" applyFont="1" applyFill="1" applyBorder="1" applyAlignment="1">
      <alignment horizontal="centerContinuous" vertical="top"/>
    </xf>
    <xf numFmtId="0" fontId="11" fillId="4" borderId="6" xfId="3" applyFont="1" applyFill="1" applyBorder="1" applyAlignment="1">
      <alignment horizontal="center" vertical="top" wrapText="1"/>
    </xf>
    <xf numFmtId="0" fontId="11" fillId="4" borderId="7" xfId="3" applyFont="1" applyFill="1" applyBorder="1" applyAlignment="1">
      <alignment horizontal="center" vertical="top" wrapText="1"/>
    </xf>
    <xf numFmtId="9" fontId="12" fillId="0" borderId="10" xfId="3" applyNumberFormat="1" applyFont="1" applyBorder="1" applyAlignment="1">
      <alignment horizontal="center" vertical="top"/>
    </xf>
    <xf numFmtId="9" fontId="12" fillId="0" borderId="11" xfId="3" applyNumberFormat="1" applyFont="1" applyBorder="1" applyAlignment="1">
      <alignment horizontal="center" vertical="top"/>
    </xf>
    <xf numFmtId="9" fontId="12" fillId="0" borderId="12" xfId="3" applyNumberFormat="1" applyFont="1" applyBorder="1" applyAlignment="1">
      <alignment horizontal="center" vertical="top"/>
    </xf>
    <xf numFmtId="9" fontId="12" fillId="0" borderId="13" xfId="3" applyNumberFormat="1" applyFont="1" applyBorder="1" applyAlignment="1">
      <alignment horizontal="center" vertical="top"/>
    </xf>
    <xf numFmtId="0" fontId="14" fillId="0" borderId="0" xfId="3" applyFont="1" applyAlignment="1">
      <alignment vertical="top"/>
    </xf>
    <xf numFmtId="165" fontId="12" fillId="0" borderId="0" xfId="3" applyNumberFormat="1" applyFont="1" applyAlignment="1">
      <alignment vertical="top"/>
    </xf>
    <xf numFmtId="165" fontId="6" fillId="0" borderId="0" xfId="3" applyNumberFormat="1" applyFont="1" applyAlignment="1">
      <alignment vertical="top"/>
    </xf>
    <xf numFmtId="9" fontId="6" fillId="0" borderId="0" xfId="3" applyNumberFormat="1" applyFont="1" applyAlignment="1">
      <alignment vertical="top"/>
    </xf>
    <xf numFmtId="14" fontId="6" fillId="0" borderId="0" xfId="3" applyNumberFormat="1" applyFont="1"/>
    <xf numFmtId="2" fontId="6" fillId="0" borderId="0" xfId="3" applyNumberFormat="1" applyFont="1"/>
    <xf numFmtId="0" fontId="6" fillId="0" borderId="1" xfId="3" applyFont="1" applyBorder="1"/>
    <xf numFmtId="14" fontId="15" fillId="0" borderId="0" xfId="3" applyNumberFormat="1" applyFont="1" applyAlignment="1">
      <alignment horizontal="center" vertical="center"/>
    </xf>
    <xf numFmtId="165" fontId="10" fillId="0" borderId="0" xfId="3" applyNumberFormat="1" applyFont="1" applyAlignment="1">
      <alignment horizontal="centerContinuous"/>
    </xf>
    <xf numFmtId="14" fontId="16" fillId="0" borderId="0" xfId="3" applyNumberFormat="1" applyFont="1" applyAlignment="1">
      <alignment horizontal="center" vertical="center"/>
    </xf>
    <xf numFmtId="14" fontId="6" fillId="0" borderId="0" xfId="3" applyNumberFormat="1" applyFont="1" applyAlignment="1">
      <alignment horizontal="center" vertical="center"/>
    </xf>
    <xf numFmtId="165" fontId="6" fillId="0" borderId="0" xfId="4" applyNumberFormat="1" applyFont="1" applyAlignment="1">
      <alignment horizontal="center" vertical="center"/>
    </xf>
    <xf numFmtId="20" fontId="6" fillId="0" borderId="0" xfId="3" applyNumberFormat="1" applyFont="1" applyAlignment="1">
      <alignment vertical="top"/>
    </xf>
    <xf numFmtId="165" fontId="13" fillId="0" borderId="0" xfId="3" applyNumberFormat="1" applyFont="1" applyAlignment="1">
      <alignment horizontal="centerContinuous"/>
    </xf>
    <xf numFmtId="14" fontId="0" fillId="0" borderId="0" xfId="0" applyNumberFormat="1"/>
    <xf numFmtId="0" fontId="0" fillId="0" borderId="0" xfId="0" applyAlignment="1">
      <alignment horizontal="center" vertical="center"/>
    </xf>
    <xf numFmtId="0" fontId="0" fillId="0" borderId="25" xfId="0" applyBorder="1"/>
    <xf numFmtId="14" fontId="0" fillId="6" borderId="26" xfId="0" applyNumberFormat="1" applyFill="1" applyBorder="1" applyAlignment="1">
      <alignment horizontal="center"/>
    </xf>
    <xf numFmtId="0" fontId="3" fillId="0" borderId="0" xfId="0" applyFont="1" applyAlignment="1">
      <alignment horizontal="center"/>
    </xf>
    <xf numFmtId="9" fontId="0" fillId="0" borderId="0" xfId="0" applyNumberFormat="1"/>
    <xf numFmtId="9" fontId="0" fillId="0" borderId="0" xfId="4" applyFont="1"/>
    <xf numFmtId="164" fontId="0" fillId="0" borderId="0" xfId="1" applyFont="1"/>
    <xf numFmtId="0" fontId="4" fillId="8" borderId="26" xfId="0" applyFont="1" applyFill="1" applyBorder="1" applyAlignment="1">
      <alignment horizontal="center" vertical="center" wrapText="1"/>
    </xf>
    <xf numFmtId="9" fontId="12" fillId="0" borderId="10" xfId="3" applyNumberFormat="1" applyFont="1" applyBorder="1" applyAlignment="1">
      <alignment horizontal="center" vertical="center"/>
    </xf>
    <xf numFmtId="9" fontId="12" fillId="0" borderId="11" xfId="3" applyNumberFormat="1" applyFont="1" applyBorder="1" applyAlignment="1">
      <alignment horizontal="center" vertical="center"/>
    </xf>
    <xf numFmtId="9" fontId="12" fillId="0" borderId="12" xfId="3" applyNumberFormat="1" applyFont="1" applyBorder="1" applyAlignment="1">
      <alignment horizontal="center" vertical="center"/>
    </xf>
    <xf numFmtId="9" fontId="12" fillId="0" borderId="13" xfId="3" applyNumberFormat="1" applyFont="1" applyBorder="1" applyAlignment="1">
      <alignment horizontal="center" vertical="center"/>
    </xf>
    <xf numFmtId="0" fontId="0" fillId="0" borderId="0" xfId="0" applyAlignment="1">
      <alignment horizontal="center"/>
    </xf>
    <xf numFmtId="0" fontId="22" fillId="5" borderId="21" xfId="0" applyFont="1" applyFill="1" applyBorder="1" applyAlignment="1">
      <alignment horizontal="center" wrapText="1"/>
    </xf>
    <xf numFmtId="0" fontId="22" fillId="5" borderId="22" xfId="0" applyFont="1" applyFill="1" applyBorder="1" applyAlignment="1">
      <alignment wrapText="1"/>
    </xf>
    <xf numFmtId="0" fontId="27" fillId="0" borderId="0" xfId="7"/>
    <xf numFmtId="0" fontId="17" fillId="0" borderId="0" xfId="7" applyFont="1"/>
    <xf numFmtId="0" fontId="4" fillId="2" borderId="26" xfId="0" applyFont="1" applyFill="1" applyBorder="1" applyAlignment="1">
      <alignment horizontal="left" vertical="center" wrapText="1"/>
    </xf>
    <xf numFmtId="0" fontId="0" fillId="0" borderId="40" xfId="0" applyBorder="1"/>
    <xf numFmtId="0" fontId="0" fillId="0" borderId="41" xfId="0" applyBorder="1"/>
    <xf numFmtId="0" fontId="0" fillId="0" borderId="42" xfId="0" applyBorder="1"/>
    <xf numFmtId="165" fontId="0" fillId="0" borderId="0" xfId="0" applyNumberFormat="1"/>
    <xf numFmtId="0" fontId="44" fillId="3" borderId="43" xfId="3" applyFont="1" applyFill="1" applyBorder="1" applyAlignment="1">
      <alignment horizontal="center" vertical="center"/>
    </xf>
    <xf numFmtId="0" fontId="6" fillId="0" borderId="24" xfId="3" applyFont="1" applyBorder="1" applyAlignment="1">
      <alignment horizontal="center" vertical="center"/>
    </xf>
    <xf numFmtId="0" fontId="6" fillId="0" borderId="22" xfId="3" applyFont="1" applyBorder="1" applyAlignment="1">
      <alignment horizontal="center" vertical="center"/>
    </xf>
    <xf numFmtId="0" fontId="6" fillId="0" borderId="47" xfId="3" applyFont="1" applyBorder="1" applyAlignment="1">
      <alignment horizontal="center" vertical="center"/>
    </xf>
    <xf numFmtId="0" fontId="6" fillId="0" borderId="18" xfId="3" applyFont="1" applyBorder="1" applyAlignment="1">
      <alignment horizontal="center" vertical="center"/>
    </xf>
    <xf numFmtId="0" fontId="44" fillId="0" borderId="45" xfId="3" applyFont="1" applyBorder="1" applyAlignment="1">
      <alignment horizontal="center" vertical="center"/>
    </xf>
    <xf numFmtId="0" fontId="44" fillId="0" borderId="44" xfId="3" applyFont="1" applyBorder="1" applyAlignment="1">
      <alignment vertical="center"/>
    </xf>
    <xf numFmtId="0" fontId="6" fillId="44" borderId="46" xfId="3" applyFont="1" applyFill="1" applyBorder="1" applyAlignment="1">
      <alignment vertical="center"/>
    </xf>
    <xf numFmtId="165" fontId="6" fillId="44" borderId="46" xfId="3" applyNumberFormat="1" applyFont="1" applyFill="1" applyBorder="1" applyAlignment="1">
      <alignment vertical="center"/>
    </xf>
    <xf numFmtId="0" fontId="0" fillId="6" borderId="0" xfId="0" applyFill="1" applyAlignment="1">
      <alignment horizontal="center"/>
    </xf>
    <xf numFmtId="0" fontId="0" fillId="0" borderId="51" xfId="0" applyBorder="1" applyAlignment="1">
      <alignment horizontal="center" vertical="center"/>
    </xf>
    <xf numFmtId="9" fontId="0" fillId="0" borderId="19" xfId="0" applyNumberFormat="1" applyBorder="1" applyAlignment="1">
      <alignment horizontal="center" vertical="center"/>
    </xf>
    <xf numFmtId="9" fontId="0" fillId="0" borderId="28" xfId="0" applyNumberFormat="1" applyBorder="1" applyAlignment="1">
      <alignment horizontal="center" vertical="center"/>
    </xf>
    <xf numFmtId="2" fontId="0" fillId="6" borderId="0" xfId="0" applyNumberFormat="1" applyFill="1" applyAlignment="1">
      <alignment horizontal="center"/>
    </xf>
    <xf numFmtId="166" fontId="0" fillId="0" borderId="0" xfId="1" applyNumberFormat="1" applyFont="1" applyFill="1"/>
    <xf numFmtId="164" fontId="0" fillId="0" borderId="0" xfId="0" applyNumberFormat="1"/>
    <xf numFmtId="0" fontId="0" fillId="0" borderId="28" xfId="0" applyBorder="1" applyAlignment="1">
      <alignment horizontal="center" vertical="center"/>
    </xf>
    <xf numFmtId="0" fontId="0" fillId="0" borderId="19" xfId="0" applyBorder="1" applyAlignment="1">
      <alignment horizontal="center" vertical="center"/>
    </xf>
    <xf numFmtId="0" fontId="0" fillId="0" borderId="52" xfId="0" applyBorder="1" applyAlignment="1">
      <alignment horizontal="center" vertical="center"/>
    </xf>
    <xf numFmtId="164" fontId="0" fillId="0" borderId="40" xfId="1" applyFont="1" applyFill="1" applyBorder="1"/>
    <xf numFmtId="0" fontId="9" fillId="4" borderId="0" xfId="3" applyFont="1" applyFill="1" applyAlignment="1">
      <alignment horizontal="centerContinuous" vertical="top"/>
    </xf>
    <xf numFmtId="0" fontId="9" fillId="45" borderId="2" xfId="3" applyFont="1" applyFill="1" applyBorder="1" applyAlignment="1">
      <alignment horizontal="centerContinuous" vertical="top"/>
    </xf>
    <xf numFmtId="0" fontId="9" fillId="45" borderId="3" xfId="3" applyFont="1" applyFill="1" applyBorder="1" applyAlignment="1">
      <alignment horizontal="centerContinuous" vertical="top"/>
    </xf>
    <xf numFmtId="0" fontId="11" fillId="45" borderId="6" xfId="3" applyFont="1" applyFill="1" applyBorder="1" applyAlignment="1">
      <alignment horizontal="center" vertical="top" wrapText="1"/>
    </xf>
    <xf numFmtId="0" fontId="11" fillId="45" borderId="7" xfId="3" applyFont="1" applyFill="1" applyBorder="1" applyAlignment="1">
      <alignment horizontal="center" vertical="top" wrapText="1"/>
    </xf>
    <xf numFmtId="0" fontId="6" fillId="45" borderId="0" xfId="3" applyFont="1" applyFill="1"/>
    <xf numFmtId="0" fontId="6" fillId="45" borderId="1" xfId="3" applyFont="1" applyFill="1" applyBorder="1" applyAlignment="1">
      <alignment vertical="top"/>
    </xf>
    <xf numFmtId="0" fontId="8" fillId="45" borderId="0" xfId="3" applyFont="1" applyFill="1" applyAlignment="1">
      <alignment vertical="top"/>
    </xf>
    <xf numFmtId="0" fontId="6" fillId="45" borderId="0" xfId="3" applyFont="1" applyFill="1" applyAlignment="1">
      <alignment vertical="top"/>
    </xf>
    <xf numFmtId="0" fontId="45" fillId="45" borderId="0" xfId="3" applyFont="1" applyFill="1" applyAlignment="1">
      <alignment vertical="top"/>
    </xf>
    <xf numFmtId="0" fontId="6" fillId="45" borderId="0" xfId="3" applyFont="1" applyFill="1" applyAlignment="1">
      <alignment horizontal="center"/>
    </xf>
    <xf numFmtId="9" fontId="46" fillId="0" borderId="10" xfId="3" applyNumberFormat="1" applyFont="1" applyBorder="1" applyAlignment="1">
      <alignment horizontal="center" vertical="top"/>
    </xf>
    <xf numFmtId="9" fontId="46" fillId="0" borderId="11" xfId="3" applyNumberFormat="1" applyFont="1" applyBorder="1" applyAlignment="1">
      <alignment horizontal="center" vertical="top"/>
    </xf>
    <xf numFmtId="9" fontId="46" fillId="0" borderId="12" xfId="3" applyNumberFormat="1" applyFont="1" applyBorder="1" applyAlignment="1">
      <alignment horizontal="center" vertical="top"/>
    </xf>
    <xf numFmtId="9" fontId="46" fillId="0" borderId="13" xfId="3" applyNumberFormat="1" applyFont="1" applyBorder="1" applyAlignment="1">
      <alignment horizontal="center" vertical="top"/>
    </xf>
    <xf numFmtId="166" fontId="0" fillId="40" borderId="0" xfId="1" applyNumberFormat="1" applyFont="1" applyFill="1"/>
    <xf numFmtId="0" fontId="44" fillId="0" borderId="0" xfId="3" applyFont="1"/>
    <xf numFmtId="9" fontId="44" fillId="0" borderId="0" xfId="3" applyNumberFormat="1" applyFont="1"/>
    <xf numFmtId="1" fontId="44" fillId="0" borderId="0" xfId="3" applyNumberFormat="1" applyFont="1"/>
    <xf numFmtId="2" fontId="44" fillId="0" borderId="0" xfId="3" applyNumberFormat="1" applyFont="1"/>
    <xf numFmtId="14" fontId="6" fillId="43" borderId="48" xfId="3" applyNumberFormat="1" applyFont="1" applyFill="1" applyBorder="1" applyAlignment="1">
      <alignment horizontal="center" vertical="center"/>
    </xf>
    <xf numFmtId="0" fontId="6" fillId="3" borderId="47" xfId="3" applyFont="1" applyFill="1" applyBorder="1" applyAlignment="1">
      <alignment horizontal="center" vertical="center"/>
    </xf>
    <xf numFmtId="9" fontId="6" fillId="3" borderId="46" xfId="3" applyNumberFormat="1" applyFont="1" applyFill="1" applyBorder="1" applyAlignment="1">
      <alignment vertical="center"/>
    </xf>
    <xf numFmtId="0" fontId="6" fillId="3" borderId="46" xfId="3" applyFont="1" applyFill="1" applyBorder="1" applyAlignment="1">
      <alignment vertical="center"/>
    </xf>
    <xf numFmtId="0" fontId="6" fillId="3" borderId="24" xfId="3" applyFont="1" applyFill="1" applyBorder="1" applyAlignment="1">
      <alignment horizontal="center" vertical="center"/>
    </xf>
    <xf numFmtId="0" fontId="6" fillId="47" borderId="17" xfId="3" applyFont="1" applyFill="1" applyBorder="1" applyAlignment="1">
      <alignment horizontal="center" vertical="center"/>
    </xf>
    <xf numFmtId="14" fontId="6" fillId="47" borderId="48" xfId="3" applyNumberFormat="1" applyFont="1" applyFill="1" applyBorder="1" applyAlignment="1">
      <alignment horizontal="center" vertical="center"/>
    </xf>
    <xf numFmtId="0" fontId="6" fillId="47" borderId="21" xfId="3" applyFont="1" applyFill="1" applyBorder="1" applyAlignment="1">
      <alignment horizontal="center" vertical="center"/>
    </xf>
    <xf numFmtId="0" fontId="6" fillId="3" borderId="18" xfId="3" applyFont="1" applyFill="1" applyBorder="1" applyAlignment="1">
      <alignment horizontal="center" vertical="center"/>
    </xf>
    <xf numFmtId="0" fontId="6" fillId="3" borderId="49" xfId="3" applyFont="1" applyFill="1" applyBorder="1" applyAlignment="1">
      <alignment horizontal="center" vertical="center"/>
    </xf>
    <xf numFmtId="0" fontId="6" fillId="3" borderId="22" xfId="3" applyFont="1" applyFill="1" applyBorder="1" applyAlignment="1">
      <alignment horizontal="center" vertical="center"/>
    </xf>
    <xf numFmtId="0" fontId="6" fillId="43" borderId="47" xfId="3" applyFont="1" applyFill="1" applyBorder="1" applyAlignment="1">
      <alignment horizontal="center" vertical="center"/>
    </xf>
    <xf numFmtId="9" fontId="6" fillId="43" borderId="46" xfId="3" applyNumberFormat="1" applyFont="1" applyFill="1" applyBorder="1" applyAlignment="1">
      <alignment vertical="center"/>
    </xf>
    <xf numFmtId="0" fontId="6" fillId="43" borderId="24" xfId="3" applyFont="1" applyFill="1" applyBorder="1" applyAlignment="1">
      <alignment horizontal="center" vertical="center"/>
    </xf>
    <xf numFmtId="0" fontId="9" fillId="45" borderId="0" xfId="3" applyFont="1" applyFill="1"/>
    <xf numFmtId="0" fontId="9" fillId="4" borderId="0" xfId="3" applyFont="1" applyFill="1" applyAlignment="1">
      <alignment horizontal="left" vertical="top"/>
    </xf>
    <xf numFmtId="0" fontId="4" fillId="7" borderId="54" xfId="0" applyFont="1" applyFill="1" applyBorder="1" applyAlignment="1">
      <alignment horizontal="center" vertical="center" wrapText="1"/>
    </xf>
    <xf numFmtId="0" fontId="4" fillId="2" borderId="26" xfId="0" applyFont="1" applyFill="1" applyBorder="1" applyAlignment="1">
      <alignment horizontal="center" vertical="center" wrapText="1"/>
    </xf>
    <xf numFmtId="169" fontId="0" fillId="0" borderId="0" xfId="0" applyNumberFormat="1"/>
    <xf numFmtId="166" fontId="0" fillId="0" borderId="0" xfId="0" applyNumberFormat="1"/>
    <xf numFmtId="0" fontId="4" fillId="48" borderId="26" xfId="0" applyFont="1" applyFill="1" applyBorder="1" applyAlignment="1">
      <alignment horizontal="center" vertical="center" wrapText="1"/>
    </xf>
    <xf numFmtId="0" fontId="6" fillId="48" borderId="0" xfId="3" applyFont="1" applyFill="1" applyAlignment="1">
      <alignment vertical="top"/>
    </xf>
    <xf numFmtId="168" fontId="6" fillId="3" borderId="49" xfId="3" applyNumberFormat="1" applyFont="1" applyFill="1" applyBorder="1" applyAlignment="1">
      <alignment horizontal="center" vertical="center"/>
    </xf>
    <xf numFmtId="14" fontId="6" fillId="47" borderId="21" xfId="3" applyNumberFormat="1" applyFont="1" applyFill="1" applyBorder="1" applyAlignment="1">
      <alignment horizontal="center" vertical="center"/>
    </xf>
    <xf numFmtId="9" fontId="6" fillId="43" borderId="24" xfId="2" applyFont="1" applyFill="1" applyBorder="1" applyAlignment="1">
      <alignment vertical="center"/>
    </xf>
    <xf numFmtId="0" fontId="6" fillId="3" borderId="56" xfId="3" applyFont="1" applyFill="1" applyBorder="1" applyAlignment="1">
      <alignment vertical="center"/>
    </xf>
    <xf numFmtId="169" fontId="0" fillId="40" borderId="0" xfId="0" applyNumberFormat="1" applyFill="1" applyAlignment="1">
      <alignment horizontal="center"/>
    </xf>
    <xf numFmtId="1" fontId="0" fillId="0" borderId="40" xfId="0" applyNumberFormat="1" applyBorder="1"/>
    <xf numFmtId="168" fontId="6" fillId="44" borderId="49" xfId="3" applyNumberFormat="1" applyFont="1" applyFill="1" applyBorder="1" applyAlignment="1">
      <alignment vertical="center"/>
    </xf>
    <xf numFmtId="0" fontId="0" fillId="40" borderId="57" xfId="0" applyFill="1" applyBorder="1" applyAlignment="1">
      <alignment horizontal="center" vertical="center"/>
    </xf>
    <xf numFmtId="0" fontId="0" fillId="41" borderId="59" xfId="0" applyFill="1" applyBorder="1" applyAlignment="1">
      <alignment horizontal="center" vertical="center"/>
    </xf>
    <xf numFmtId="0" fontId="0" fillId="42" borderId="59" xfId="0" applyFill="1" applyBorder="1" applyAlignment="1">
      <alignment horizontal="center" vertical="center"/>
    </xf>
    <xf numFmtId="0" fontId="0" fillId="42" borderId="61" xfId="0" applyFill="1" applyBorder="1" applyAlignment="1">
      <alignment horizontal="center" vertical="center"/>
    </xf>
    <xf numFmtId="14" fontId="0" fillId="0" borderId="0" xfId="0" applyNumberFormat="1" applyAlignment="1">
      <alignment horizontal="center" vertical="center"/>
    </xf>
    <xf numFmtId="164" fontId="6" fillId="6" borderId="0" xfId="1" applyFont="1" applyFill="1"/>
    <xf numFmtId="0" fontId="6" fillId="40" borderId="0" xfId="3" applyFont="1" applyFill="1"/>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45" xfId="0" applyBorder="1" applyAlignment="1">
      <alignment horizontal="center" vertical="center" wrapText="1"/>
    </xf>
    <xf numFmtId="2" fontId="0" fillId="0" borderId="0" xfId="0" applyNumberFormat="1" applyAlignment="1">
      <alignment horizontal="center" vertical="center"/>
    </xf>
    <xf numFmtId="9" fontId="12" fillId="0" borderId="0" xfId="3" applyNumberFormat="1" applyFont="1" applyAlignment="1">
      <alignment horizontal="center" vertical="top"/>
    </xf>
    <xf numFmtId="9" fontId="12" fillId="0" borderId="0" xfId="3" applyNumberFormat="1" applyFont="1" applyAlignment="1">
      <alignment horizontal="center" vertical="center"/>
    </xf>
    <xf numFmtId="2" fontId="6" fillId="40" borderId="0" xfId="3" applyNumberFormat="1" applyFont="1" applyFill="1"/>
    <xf numFmtId="9" fontId="4" fillId="8" borderId="26" xfId="2" applyFont="1" applyFill="1" applyBorder="1" applyAlignment="1">
      <alignment horizontal="center" vertical="center" wrapText="1"/>
    </xf>
    <xf numFmtId="170" fontId="0" fillId="42" borderId="62" xfId="1" applyNumberFormat="1" applyFont="1" applyFill="1" applyBorder="1" applyAlignment="1">
      <alignment horizontal="center" vertical="center"/>
    </xf>
    <xf numFmtId="168" fontId="0" fillId="42" borderId="60" xfId="1" applyNumberFormat="1" applyFont="1" applyFill="1" applyBorder="1" applyAlignment="1">
      <alignment horizontal="center" vertical="center"/>
    </xf>
    <xf numFmtId="164" fontId="0" fillId="40" borderId="40" xfId="1" applyFont="1" applyFill="1" applyBorder="1"/>
    <xf numFmtId="0" fontId="6" fillId="51" borderId="0" xfId="3" applyFont="1" applyFill="1"/>
    <xf numFmtId="0" fontId="51" fillId="43" borderId="0" xfId="0" applyFont="1" applyFill="1"/>
    <xf numFmtId="0" fontId="0" fillId="43" borderId="0" xfId="0" applyFill="1"/>
    <xf numFmtId="9" fontId="12" fillId="43" borderId="0" xfId="3" applyNumberFormat="1" applyFont="1" applyFill="1" applyAlignment="1">
      <alignment horizontal="center" vertical="top"/>
    </xf>
    <xf numFmtId="9" fontId="12" fillId="43" borderId="0" xfId="3" applyNumberFormat="1" applyFont="1" applyFill="1" applyAlignment="1">
      <alignment horizontal="center" vertical="center"/>
    </xf>
    <xf numFmtId="2" fontId="0" fillId="51" borderId="19" xfId="0" applyNumberFormat="1" applyFill="1" applyBorder="1" applyAlignment="1">
      <alignment vertical="center"/>
    </xf>
    <xf numFmtId="2" fontId="0" fillId="51" borderId="28" xfId="0" applyNumberFormat="1" applyFill="1" applyBorder="1" applyAlignment="1">
      <alignment vertical="center"/>
    </xf>
    <xf numFmtId="168" fontId="0" fillId="51" borderId="16" xfId="0" applyNumberFormat="1" applyFill="1" applyBorder="1" applyAlignment="1">
      <alignment horizontal="center" vertical="center"/>
    </xf>
    <xf numFmtId="168" fontId="0" fillId="51" borderId="19" xfId="0" applyNumberFormat="1" applyFill="1" applyBorder="1" applyAlignment="1">
      <alignment horizontal="center" vertical="center"/>
    </xf>
    <xf numFmtId="168" fontId="0" fillId="51" borderId="28" xfId="0" applyNumberFormat="1" applyFill="1" applyBorder="1" applyAlignment="1">
      <alignment horizontal="center" vertical="center"/>
    </xf>
    <xf numFmtId="173" fontId="0" fillId="0" borderId="0" xfId="1" applyNumberFormat="1" applyFont="1"/>
    <xf numFmtId="173" fontId="0" fillId="40" borderId="0" xfId="1" applyNumberFormat="1" applyFont="1" applyFill="1"/>
    <xf numFmtId="164" fontId="0" fillId="51" borderId="0" xfId="1" applyFont="1" applyFill="1"/>
    <xf numFmtId="9" fontId="0" fillId="51" borderId="19" xfId="0" applyNumberFormat="1" applyFill="1" applyBorder="1" applyAlignment="1">
      <alignment horizontal="center" vertical="center"/>
    </xf>
    <xf numFmtId="9" fontId="0" fillId="0" borderId="0" xfId="2" applyFont="1"/>
    <xf numFmtId="1" fontId="0" fillId="0" borderId="0" xfId="0" applyNumberFormat="1"/>
    <xf numFmtId="2" fontId="0" fillId="41" borderId="60" xfId="0" applyNumberFormat="1" applyFill="1" applyBorder="1" applyAlignment="1">
      <alignment horizontal="center" vertical="center"/>
    </xf>
    <xf numFmtId="2" fontId="0" fillId="42" borderId="62" xfId="0" applyNumberFormat="1" applyFill="1" applyBorder="1" applyAlignment="1">
      <alignment horizontal="center" vertical="center"/>
    </xf>
    <xf numFmtId="2" fontId="0" fillId="42" borderId="62" xfId="1" applyNumberFormat="1" applyFont="1" applyFill="1" applyBorder="1" applyAlignment="1">
      <alignment horizontal="center" vertical="center"/>
    </xf>
    <xf numFmtId="0" fontId="6" fillId="50" borderId="0" xfId="3" applyFont="1" applyFill="1"/>
    <xf numFmtId="164" fontId="6" fillId="50" borderId="0" xfId="1" applyFont="1" applyFill="1"/>
    <xf numFmtId="14" fontId="0" fillId="43" borderId="0" xfId="0" applyNumberFormat="1" applyFill="1"/>
    <xf numFmtId="2" fontId="0" fillId="0" borderId="0" xfId="0" applyNumberFormat="1"/>
    <xf numFmtId="165" fontId="0" fillId="0" borderId="19" xfId="0" applyNumberFormat="1" applyBorder="1" applyAlignment="1">
      <alignment horizontal="center" vertical="center"/>
    </xf>
    <xf numFmtId="165" fontId="0" fillId="0" borderId="28" xfId="0" applyNumberFormat="1" applyBorder="1" applyAlignment="1">
      <alignment horizontal="center" vertical="center"/>
    </xf>
    <xf numFmtId="170" fontId="0" fillId="0" borderId="0" xfId="1" applyNumberFormat="1" applyFont="1" applyBorder="1" applyAlignment="1">
      <alignment horizontal="center" vertical="center"/>
    </xf>
    <xf numFmtId="2" fontId="0" fillId="0" borderId="40" xfId="0" applyNumberFormat="1" applyBorder="1"/>
    <xf numFmtId="0" fontId="17" fillId="0" borderId="0" xfId="149" applyFont="1"/>
    <xf numFmtId="170" fontId="44" fillId="0" borderId="0" xfId="3" applyNumberFormat="1" applyFont="1"/>
    <xf numFmtId="164" fontId="44" fillId="0" borderId="0" xfId="1" applyFont="1"/>
    <xf numFmtId="2" fontId="0" fillId="51" borderId="16" xfId="0" applyNumberFormat="1" applyFill="1" applyBorder="1" applyAlignment="1">
      <alignment horizontal="center" vertical="center"/>
    </xf>
    <xf numFmtId="2" fontId="0" fillId="51" borderId="19" xfId="0" applyNumberFormat="1" applyFill="1" applyBorder="1" applyAlignment="1">
      <alignment horizontal="center" vertical="center"/>
    </xf>
    <xf numFmtId="0" fontId="47" fillId="46" borderId="0" xfId="0" applyFont="1" applyFill="1" applyAlignment="1">
      <alignment vertical="center"/>
    </xf>
    <xf numFmtId="14" fontId="47" fillId="46" borderId="0" xfId="0" applyNumberFormat="1" applyFont="1" applyFill="1" applyAlignment="1">
      <alignment vertical="center"/>
    </xf>
    <xf numFmtId="0" fontId="53" fillId="46" borderId="0" xfId="0" applyFont="1" applyFill="1" applyAlignment="1">
      <alignment vertical="center"/>
    </xf>
    <xf numFmtId="0" fontId="51" fillId="0" borderId="0" xfId="0" applyFont="1"/>
    <xf numFmtId="168" fontId="44" fillId="0" borderId="0" xfId="3" applyNumberFormat="1" applyFont="1"/>
    <xf numFmtId="10" fontId="0" fillId="0" borderId="0" xfId="4" applyNumberFormat="1" applyFont="1"/>
    <xf numFmtId="9" fontId="0" fillId="44" borderId="19" xfId="0" applyNumberFormat="1" applyFill="1" applyBorder="1" applyAlignment="1">
      <alignment horizontal="center" vertical="center"/>
    </xf>
    <xf numFmtId="9" fontId="0" fillId="47" borderId="19" xfId="0" applyNumberFormat="1" applyFill="1" applyBorder="1" applyAlignment="1">
      <alignment horizontal="center" vertical="center"/>
    </xf>
    <xf numFmtId="10" fontId="6" fillId="0" borderId="0" xfId="3" applyNumberFormat="1" applyFont="1"/>
    <xf numFmtId="10" fontId="0" fillId="0" borderId="19" xfId="0" applyNumberFormat="1" applyBorder="1" applyAlignment="1">
      <alignment horizontal="center" vertical="center"/>
    </xf>
    <xf numFmtId="0" fontId="39" fillId="0" borderId="0" xfId="0" applyFont="1"/>
    <xf numFmtId="168" fontId="0" fillId="0" borderId="40" xfId="0" applyNumberFormat="1" applyBorder="1"/>
    <xf numFmtId="168" fontId="0" fillId="0" borderId="40" xfId="1" applyNumberFormat="1" applyFont="1" applyFill="1" applyBorder="1"/>
    <xf numFmtId="168" fontId="0" fillId="0" borderId="42" xfId="0" applyNumberFormat="1" applyBorder="1"/>
    <xf numFmtId="168" fontId="0" fillId="0" borderId="0" xfId="0" applyNumberFormat="1"/>
    <xf numFmtId="168" fontId="0" fillId="0" borderId="25" xfId="0" applyNumberFormat="1" applyBorder="1"/>
    <xf numFmtId="168" fontId="4" fillId="8" borderId="26" xfId="0" applyNumberFormat="1" applyFont="1" applyFill="1" applyBorder="1" applyAlignment="1">
      <alignment horizontal="center" vertical="center" wrapText="1"/>
    </xf>
    <xf numFmtId="0" fontId="4" fillId="52" borderId="26" xfId="0" applyFont="1" applyFill="1" applyBorder="1" applyAlignment="1">
      <alignment horizontal="center" vertical="center" wrapText="1"/>
    </xf>
    <xf numFmtId="14" fontId="0" fillId="0" borderId="26" xfId="0" applyNumberFormat="1" applyBorder="1" applyAlignment="1">
      <alignment horizontal="center"/>
    </xf>
    <xf numFmtId="2" fontId="0" fillId="0" borderId="0" xfId="0" applyNumberFormat="1" applyAlignment="1">
      <alignment horizontal="center"/>
    </xf>
    <xf numFmtId="9" fontId="0" fillId="0" borderId="0" xfId="2" applyFont="1" applyFill="1"/>
    <xf numFmtId="9" fontId="0" fillId="0" borderId="0" xfId="4" applyFont="1" applyFill="1"/>
    <xf numFmtId="0" fontId="5" fillId="0" borderId="0" xfId="7" applyFont="1"/>
    <xf numFmtId="22" fontId="0" fillId="0" borderId="0" xfId="0" applyNumberFormat="1"/>
    <xf numFmtId="174" fontId="0" fillId="0" borderId="19" xfId="0" applyNumberFormat="1" applyBorder="1" applyAlignment="1">
      <alignment horizontal="center" vertical="center"/>
    </xf>
    <xf numFmtId="170" fontId="6" fillId="0" borderId="0" xfId="3" applyNumberFormat="1" applyFont="1" applyAlignment="1">
      <alignment vertical="top"/>
    </xf>
    <xf numFmtId="170" fontId="6" fillId="0" borderId="0" xfId="3" applyNumberFormat="1" applyFont="1"/>
    <xf numFmtId="2" fontId="0" fillId="40" borderId="58" xfId="0" applyNumberFormat="1" applyFill="1" applyBorder="1" applyAlignment="1" applyProtection="1">
      <alignment horizontal="center" vertical="center"/>
      <protection locked="0"/>
    </xf>
    <xf numFmtId="2" fontId="0" fillId="40" borderId="58" xfId="1" applyNumberFormat="1" applyFont="1" applyFill="1" applyBorder="1" applyAlignment="1" applyProtection="1">
      <alignment horizontal="center" vertical="center"/>
      <protection locked="0"/>
    </xf>
    <xf numFmtId="2" fontId="0" fillId="41" borderId="60" xfId="1" applyNumberFormat="1" applyFont="1" applyFill="1" applyBorder="1" applyAlignment="1" applyProtection="1">
      <alignment horizontal="center" vertical="center"/>
      <protection locked="0"/>
    </xf>
    <xf numFmtId="2" fontId="0" fillId="42" borderId="60" xfId="1" applyNumberFormat="1" applyFont="1" applyFill="1" applyBorder="1" applyAlignment="1" applyProtection="1">
      <alignment horizontal="center" vertical="center"/>
      <protection locked="0"/>
    </xf>
    <xf numFmtId="0" fontId="0" fillId="50" borderId="50" xfId="0" applyFill="1" applyBorder="1" applyAlignment="1" applyProtection="1">
      <alignment horizontal="center" vertical="center"/>
      <protection locked="0"/>
    </xf>
    <xf numFmtId="9" fontId="55" fillId="40" borderId="69" xfId="2" applyFont="1" applyFill="1" applyBorder="1" applyAlignment="1" applyProtection="1">
      <alignment horizontal="center" vertical="center"/>
      <protection locked="0"/>
    </xf>
    <xf numFmtId="0" fontId="19" fillId="3" borderId="0" xfId="0" applyFont="1" applyFill="1" applyAlignment="1">
      <alignment horizontal="right"/>
    </xf>
    <xf numFmtId="0" fontId="19" fillId="3" borderId="0" xfId="0" applyFont="1" applyFill="1"/>
    <xf numFmtId="14" fontId="20" fillId="3" borderId="0" xfId="0" applyNumberFormat="1" applyFont="1" applyFill="1"/>
    <xf numFmtId="14" fontId="25" fillId="42" borderId="16" xfId="0" applyNumberFormat="1" applyFont="1" applyFill="1" applyBorder="1" applyAlignment="1">
      <alignment horizontal="left"/>
    </xf>
    <xf numFmtId="9" fontId="5" fillId="3" borderId="17" xfId="0" applyNumberFormat="1" applyFont="1" applyFill="1" applyBorder="1" applyAlignment="1">
      <alignment horizontal="center" vertical="center"/>
    </xf>
    <xf numFmtId="9" fontId="5" fillId="3" borderId="47" xfId="0" applyNumberFormat="1" applyFont="1" applyFill="1" applyBorder="1" applyAlignment="1">
      <alignment horizontal="center" vertical="center"/>
    </xf>
    <xf numFmtId="9" fontId="5" fillId="3" borderId="18" xfId="0" applyNumberFormat="1" applyFont="1" applyFill="1" applyBorder="1" applyAlignment="1">
      <alignment horizontal="center" vertical="center"/>
    </xf>
    <xf numFmtId="14" fontId="25" fillId="42" borderId="23" xfId="0" applyNumberFormat="1" applyFont="1" applyFill="1" applyBorder="1" applyAlignment="1">
      <alignment horizontal="left"/>
    </xf>
    <xf numFmtId="9" fontId="5" fillId="3" borderId="1" xfId="0" applyNumberFormat="1" applyFont="1" applyFill="1" applyBorder="1" applyAlignment="1">
      <alignment horizontal="center" vertical="center"/>
    </xf>
    <xf numFmtId="9" fontId="5" fillId="3" borderId="0" xfId="0" applyNumberFormat="1" applyFont="1" applyFill="1" applyAlignment="1">
      <alignment horizontal="center" vertical="center"/>
    </xf>
    <xf numFmtId="9" fontId="5" fillId="3" borderId="20" xfId="0" applyNumberFormat="1" applyFont="1" applyFill="1" applyBorder="1" applyAlignment="1">
      <alignment horizontal="center" vertical="center"/>
    </xf>
    <xf numFmtId="9" fontId="5" fillId="3" borderId="21" xfId="0" applyNumberFormat="1" applyFont="1" applyFill="1" applyBorder="1" applyAlignment="1">
      <alignment horizontal="center" vertical="center"/>
    </xf>
    <xf numFmtId="9" fontId="5" fillId="3" borderId="24" xfId="0" applyNumberFormat="1" applyFont="1" applyFill="1" applyBorder="1" applyAlignment="1">
      <alignment horizontal="center" vertical="center"/>
    </xf>
    <xf numFmtId="9" fontId="5" fillId="3" borderId="22" xfId="0" applyNumberFormat="1" applyFont="1" applyFill="1" applyBorder="1" applyAlignment="1">
      <alignment horizontal="center" vertical="center"/>
    </xf>
    <xf numFmtId="14" fontId="25" fillId="42" borderId="70" xfId="0" applyNumberFormat="1" applyFont="1" applyFill="1" applyBorder="1" applyAlignment="1">
      <alignment horizontal="left"/>
    </xf>
    <xf numFmtId="0" fontId="0" fillId="40" borderId="0" xfId="0" applyFill="1"/>
    <xf numFmtId="9" fontId="12" fillId="40" borderId="0" xfId="3" applyNumberFormat="1" applyFont="1" applyFill="1" applyAlignment="1">
      <alignment horizontal="center" vertical="top"/>
    </xf>
    <xf numFmtId="9" fontId="12" fillId="40" borderId="0" xfId="3" applyNumberFormat="1" applyFont="1" applyFill="1" applyAlignment="1">
      <alignment horizontal="center" vertical="center"/>
    </xf>
    <xf numFmtId="0" fontId="51" fillId="40" borderId="0" xfId="0" applyFont="1" applyFill="1"/>
    <xf numFmtId="14" fontId="0" fillId="40" borderId="0" xfId="0" applyNumberFormat="1" applyFill="1"/>
    <xf numFmtId="0" fontId="5" fillId="3" borderId="0" xfId="148" applyFill="1"/>
    <xf numFmtId="0" fontId="5" fillId="0" borderId="0" xfId="148"/>
    <xf numFmtId="2" fontId="5" fillId="3" borderId="0" xfId="148" applyNumberFormat="1" applyFill="1" applyAlignment="1">
      <alignment horizontal="center" vertical="center"/>
    </xf>
    <xf numFmtId="2" fontId="20" fillId="3" borderId="0" xfId="148" applyNumberFormat="1" applyFont="1" applyFill="1" applyAlignment="1">
      <alignment horizontal="center" vertical="center"/>
    </xf>
    <xf numFmtId="2" fontId="20" fillId="3" borderId="0" xfId="148" applyNumberFormat="1" applyFont="1" applyFill="1" applyAlignment="1">
      <alignment horizontal="left" vertical="center"/>
    </xf>
    <xf numFmtId="2" fontId="21" fillId="3" borderId="0" xfId="148" applyNumberFormat="1" applyFont="1" applyFill="1" applyAlignment="1">
      <alignment horizontal="center" vertical="center"/>
    </xf>
    <xf numFmtId="0" fontId="24" fillId="3" borderId="0" xfId="148" applyFont="1" applyFill="1" applyAlignment="1">
      <alignment horizontal="center" vertical="center"/>
    </xf>
    <xf numFmtId="0" fontId="24" fillId="0" borderId="0" xfId="148" applyFont="1"/>
    <xf numFmtId="0" fontId="24" fillId="3" borderId="0" xfId="148" applyFont="1" applyFill="1"/>
    <xf numFmtId="9" fontId="26" fillId="3" borderId="0" xfId="148" applyNumberFormat="1" applyFont="1" applyFill="1" applyAlignment="1">
      <alignment horizontal="center" vertical="center"/>
    </xf>
    <xf numFmtId="2" fontId="5" fillId="3" borderId="0" xfId="148" applyNumberFormat="1" applyFill="1"/>
    <xf numFmtId="2" fontId="5" fillId="0" borderId="0" xfId="148" applyNumberFormat="1"/>
    <xf numFmtId="9" fontId="5" fillId="3" borderId="0" xfId="148" applyNumberFormat="1" applyFill="1"/>
    <xf numFmtId="2" fontId="0" fillId="51" borderId="28" xfId="0" applyNumberFormat="1" applyFill="1" applyBorder="1" applyAlignment="1">
      <alignment horizontal="center" vertical="center"/>
    </xf>
    <xf numFmtId="2" fontId="0" fillId="42" borderId="62" xfId="1" applyNumberFormat="1" applyFont="1" applyFill="1" applyBorder="1" applyAlignment="1" applyProtection="1">
      <alignment horizontal="center" vertical="center"/>
      <protection locked="0"/>
    </xf>
    <xf numFmtId="164" fontId="12" fillId="0" borderId="0" xfId="1" applyFont="1" applyAlignment="1">
      <alignment vertical="top"/>
    </xf>
    <xf numFmtId="173" fontId="6" fillId="0" borderId="0" xfId="1" applyNumberFormat="1" applyFont="1"/>
    <xf numFmtId="169" fontId="0" fillId="0" borderId="0" xfId="1" applyNumberFormat="1" applyFont="1" applyAlignment="1">
      <alignment vertical="center"/>
    </xf>
    <xf numFmtId="0" fontId="43" fillId="0" borderId="0" xfId="0" applyFont="1" applyAlignment="1">
      <alignment vertical="center"/>
    </xf>
    <xf numFmtId="0" fontId="0" fillId="0" borderId="0" xfId="0" applyAlignment="1">
      <alignment vertical="center"/>
    </xf>
    <xf numFmtId="14" fontId="0" fillId="0" borderId="0" xfId="1" applyNumberFormat="1" applyFont="1" applyAlignment="1">
      <alignment horizontal="center" vertical="center"/>
    </xf>
    <xf numFmtId="14" fontId="0" fillId="0" borderId="0" xfId="0" applyNumberFormat="1" applyAlignment="1">
      <alignment horizontal="center" vertical="center" wrapText="1"/>
    </xf>
    <xf numFmtId="0" fontId="4" fillId="46" borderId="0" xfId="0" applyFont="1" applyFill="1" applyAlignment="1">
      <alignment vertical="center"/>
    </xf>
    <xf numFmtId="16" fontId="4" fillId="46" borderId="0" xfId="0" applyNumberFormat="1" applyFont="1" applyFill="1" applyAlignment="1">
      <alignment vertical="center"/>
    </xf>
    <xf numFmtId="0" fontId="4" fillId="46" borderId="0" xfId="0" applyFont="1" applyFill="1" applyAlignment="1">
      <alignment horizontal="left" vertical="center"/>
    </xf>
    <xf numFmtId="0" fontId="4" fillId="46" borderId="0" xfId="0" quotePrefix="1" applyFont="1" applyFill="1" applyAlignment="1">
      <alignment horizontal="center" vertical="center"/>
    </xf>
    <xf numFmtId="0" fontId="0" fillId="0" borderId="0" xfId="0" applyAlignment="1">
      <alignment vertical="center" wrapText="1"/>
    </xf>
    <xf numFmtId="0" fontId="0" fillId="0" borderId="16" xfId="0" applyBorder="1" applyAlignment="1">
      <alignment horizontal="center" vertical="center"/>
    </xf>
    <xf numFmtId="14" fontId="0" fillId="0" borderId="0" xfId="0" applyNumberFormat="1" applyAlignment="1">
      <alignment vertical="center"/>
    </xf>
    <xf numFmtId="168" fontId="0" fillId="0" borderId="0" xfId="0" applyNumberFormat="1" applyAlignment="1">
      <alignment horizontal="center" vertical="center"/>
    </xf>
    <xf numFmtId="0" fontId="0" fillId="0" borderId="0" xfId="0" applyAlignment="1">
      <alignment horizontal="right" vertical="center"/>
    </xf>
    <xf numFmtId="0" fontId="28" fillId="0" borderId="2" xfId="0" applyFont="1" applyBorder="1" applyAlignment="1">
      <alignment vertical="center"/>
    </xf>
    <xf numFmtId="0" fontId="28" fillId="0" borderId="46" xfId="0" applyFont="1" applyBorder="1" applyAlignment="1">
      <alignment vertical="center"/>
    </xf>
    <xf numFmtId="14" fontId="28" fillId="0" borderId="3" xfId="0" applyNumberFormat="1" applyFont="1" applyBorder="1" applyAlignment="1">
      <alignment vertical="center"/>
    </xf>
    <xf numFmtId="0" fontId="0" fillId="0" borderId="55" xfId="0" applyBorder="1" applyAlignment="1">
      <alignment vertical="center"/>
    </xf>
    <xf numFmtId="0" fontId="4" fillId="49" borderId="55" xfId="0" applyFont="1" applyFill="1" applyBorder="1" applyAlignment="1">
      <alignment vertical="center" wrapText="1"/>
    </xf>
    <xf numFmtId="2" fontId="0" fillId="0" borderId="55" xfId="0" applyNumberFormat="1" applyBorder="1" applyAlignment="1">
      <alignment vertical="center"/>
    </xf>
    <xf numFmtId="1" fontId="0" fillId="0" borderId="55" xfId="0" applyNumberFormat="1" applyBorder="1" applyAlignment="1">
      <alignment vertical="center"/>
    </xf>
    <xf numFmtId="171" fontId="0" fillId="0" borderId="55" xfId="1" applyNumberFormat="1" applyFont="1" applyBorder="1" applyAlignment="1">
      <alignment vertical="center"/>
    </xf>
    <xf numFmtId="170" fontId="0" fillId="0" borderId="55" xfId="0" applyNumberFormat="1" applyBorder="1" applyAlignment="1">
      <alignment vertical="center"/>
    </xf>
    <xf numFmtId="171" fontId="0" fillId="0" borderId="0" xfId="1" applyNumberFormat="1" applyFont="1" applyAlignment="1">
      <alignment vertical="center"/>
    </xf>
    <xf numFmtId="170" fontId="0" fillId="0" borderId="0" xfId="0" applyNumberFormat="1" applyAlignment="1">
      <alignment vertical="center"/>
    </xf>
    <xf numFmtId="9" fontId="0" fillId="43" borderId="0" xfId="0" applyNumberFormat="1" applyFill="1" applyAlignment="1">
      <alignment vertical="center"/>
    </xf>
    <xf numFmtId="9" fontId="0" fillId="51" borderId="0" xfId="0" applyNumberFormat="1" applyFill="1" applyAlignment="1">
      <alignment vertical="center"/>
    </xf>
    <xf numFmtId="9" fontId="0" fillId="40" borderId="0" xfId="0" applyNumberFormat="1" applyFill="1" applyAlignment="1">
      <alignment vertical="center"/>
    </xf>
    <xf numFmtId="9" fontId="0" fillId="0" borderId="0" xfId="0" applyNumberFormat="1" applyAlignment="1">
      <alignment vertical="center"/>
    </xf>
    <xf numFmtId="0" fontId="9" fillId="4" borderId="55" xfId="3" applyFont="1" applyFill="1" applyBorder="1" applyAlignment="1">
      <alignment horizontal="centerContinuous" vertical="center"/>
    </xf>
    <xf numFmtId="1" fontId="9" fillId="4" borderId="63" xfId="3" applyNumberFormat="1" applyFont="1" applyFill="1" applyBorder="1" applyAlignment="1">
      <alignment horizontal="centerContinuous" vertical="center"/>
    </xf>
    <xf numFmtId="10" fontId="0" fillId="0" borderId="17" xfId="2" applyNumberFormat="1" applyFont="1" applyBorder="1" applyAlignment="1">
      <alignment vertical="center"/>
    </xf>
    <xf numFmtId="10" fontId="0" fillId="0" borderId="18" xfId="2" applyNumberFormat="1" applyFont="1" applyBorder="1" applyAlignment="1">
      <alignment vertical="center"/>
    </xf>
    <xf numFmtId="9" fontId="0" fillId="0" borderId="17" xfId="2" applyFont="1" applyBorder="1" applyAlignment="1">
      <alignment vertical="center"/>
    </xf>
    <xf numFmtId="10" fontId="0" fillId="0" borderId="1" xfId="2" applyNumberFormat="1" applyFont="1" applyBorder="1" applyAlignment="1">
      <alignment vertical="center"/>
    </xf>
    <xf numFmtId="10" fontId="0" fillId="0" borderId="20" xfId="2" applyNumberFormat="1" applyFont="1" applyBorder="1" applyAlignment="1">
      <alignment vertical="center"/>
    </xf>
    <xf numFmtId="9" fontId="0" fillId="0" borderId="1" xfId="2" applyFont="1" applyBorder="1" applyAlignment="1">
      <alignment vertical="center"/>
    </xf>
    <xf numFmtId="9" fontId="0" fillId="0" borderId="20" xfId="2" applyFont="1" applyBorder="1" applyAlignment="1">
      <alignment vertical="center"/>
    </xf>
    <xf numFmtId="0" fontId="9" fillId="45" borderId="2" xfId="3" applyFont="1" applyFill="1" applyBorder="1" applyAlignment="1">
      <alignment horizontal="centerContinuous" vertical="center"/>
    </xf>
    <xf numFmtId="1" fontId="9" fillId="45" borderId="2" xfId="3" applyNumberFormat="1" applyFont="1" applyFill="1" applyBorder="1" applyAlignment="1">
      <alignment horizontal="centerContinuous" vertical="center"/>
    </xf>
    <xf numFmtId="10" fontId="0" fillId="0" borderId="0" xfId="2" applyNumberFormat="1" applyFont="1" applyAlignment="1">
      <alignment vertical="center"/>
    </xf>
    <xf numFmtId="9" fontId="0" fillId="0" borderId="0" xfId="2" applyFont="1" applyAlignment="1">
      <alignment vertical="center"/>
    </xf>
    <xf numFmtId="10" fontId="0" fillId="0" borderId="0" xfId="0" applyNumberFormat="1" applyAlignment="1">
      <alignment vertical="center"/>
    </xf>
    <xf numFmtId="0" fontId="55" fillId="0" borderId="68" xfId="0" applyFont="1" applyBorder="1" applyAlignment="1">
      <alignment vertical="center"/>
    </xf>
    <xf numFmtId="0" fontId="55" fillId="0" borderId="0" xfId="0" applyFont="1" applyAlignment="1">
      <alignment vertical="center"/>
    </xf>
    <xf numFmtId="0" fontId="55" fillId="0" borderId="66" xfId="0" applyFont="1" applyBorder="1" applyAlignment="1">
      <alignment vertical="center"/>
    </xf>
    <xf numFmtId="175" fontId="55" fillId="0" borderId="67" xfId="0" applyNumberFormat="1" applyFont="1" applyBorder="1" applyAlignment="1">
      <alignment vertical="center"/>
    </xf>
    <xf numFmtId="0" fontId="55" fillId="0" borderId="64" xfId="0" applyFont="1" applyBorder="1" applyAlignment="1">
      <alignment vertical="center"/>
    </xf>
    <xf numFmtId="175" fontId="55" fillId="0" borderId="65" xfId="0" applyNumberFormat="1" applyFont="1" applyBorder="1" applyAlignment="1">
      <alignment vertical="center"/>
    </xf>
    <xf numFmtId="176" fontId="0" fillId="0" borderId="0" xfId="0" applyNumberFormat="1" applyAlignment="1">
      <alignment vertical="center"/>
    </xf>
    <xf numFmtId="0" fontId="24" fillId="0" borderId="0" xfId="7" applyFont="1"/>
    <xf numFmtId="0" fontId="56" fillId="0" borderId="0" xfId="0" applyFont="1"/>
    <xf numFmtId="0" fontId="57" fillId="0" borderId="0" xfId="7" applyFont="1"/>
    <xf numFmtId="0" fontId="54" fillId="0" borderId="0" xfId="166"/>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20" xfId="0" applyFont="1" applyFill="1" applyBorder="1" applyAlignment="1">
      <alignment horizontal="center" vertical="center" wrapText="1"/>
    </xf>
    <xf numFmtId="0" fontId="22" fillId="5" borderId="16" xfId="0" applyFont="1" applyFill="1" applyBorder="1" applyAlignment="1">
      <alignment horizontal="center" vertical="center" wrapText="1"/>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14" fontId="0" fillId="0" borderId="16" xfId="0" applyNumberFormat="1" applyBorder="1" applyAlignment="1">
      <alignment horizontal="center" vertical="center"/>
    </xf>
    <xf numFmtId="14" fontId="0" fillId="0" borderId="19" xfId="0" applyNumberFormat="1" applyBorder="1" applyAlignment="1">
      <alignment horizontal="center" vertical="center"/>
    </xf>
    <xf numFmtId="14" fontId="0" fillId="0" borderId="28" xfId="0" applyNumberFormat="1" applyBorder="1" applyAlignment="1">
      <alignment horizontal="center" vertical="center"/>
    </xf>
    <xf numFmtId="170" fontId="0" fillId="51" borderId="16" xfId="1" applyNumberFormat="1" applyFont="1" applyFill="1" applyBorder="1" applyAlignment="1">
      <alignment horizontal="center" vertical="center"/>
    </xf>
    <xf numFmtId="170" fontId="0" fillId="51" borderId="19" xfId="1" applyNumberFormat="1" applyFont="1" applyFill="1" applyBorder="1" applyAlignment="1">
      <alignment horizontal="center" vertical="center"/>
    </xf>
    <xf numFmtId="170" fontId="0" fillId="51" borderId="28" xfId="1" applyNumberFormat="1" applyFont="1" applyFill="1" applyBorder="1" applyAlignment="1">
      <alignment horizontal="center" vertical="center"/>
    </xf>
    <xf numFmtId="0" fontId="3" fillId="0" borderId="0" xfId="0" applyFont="1" applyAlignment="1">
      <alignment horizontal="left" vertical="center"/>
    </xf>
    <xf numFmtId="0" fontId="0" fillId="0" borderId="16"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170" fontId="0" fillId="0" borderId="16" xfId="0" applyNumberFormat="1" applyBorder="1" applyAlignment="1">
      <alignment horizontal="center" vertical="center"/>
    </xf>
    <xf numFmtId="170" fontId="0" fillId="0" borderId="19" xfId="0" applyNumberFormat="1" applyBorder="1" applyAlignment="1">
      <alignment horizontal="center" vertical="center"/>
    </xf>
    <xf numFmtId="170" fontId="0" fillId="0" borderId="28" xfId="0" applyNumberFormat="1"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4" fillId="7" borderId="29" xfId="0" applyFont="1" applyFill="1" applyBorder="1" applyAlignment="1">
      <alignment horizontal="center" vertical="center" wrapText="1"/>
    </xf>
    <xf numFmtId="0" fontId="4" fillId="7" borderId="30" xfId="0" applyFont="1" applyFill="1" applyBorder="1" applyAlignment="1">
      <alignment horizontal="center" vertical="center" wrapText="1"/>
    </xf>
    <xf numFmtId="0" fontId="0" fillId="0" borderId="53" xfId="0" applyBorder="1" applyAlignment="1">
      <alignment horizontal="center" vertical="center"/>
    </xf>
    <xf numFmtId="0" fontId="0" fillId="0" borderId="8" xfId="0" applyBorder="1" applyAlignment="1">
      <alignment horizontal="center" vertical="center"/>
    </xf>
    <xf numFmtId="0" fontId="10" fillId="0" borderId="2" xfId="3" applyFont="1" applyBorder="1" applyAlignment="1">
      <alignment horizontal="center" vertical="top" wrapText="1"/>
    </xf>
    <xf numFmtId="0" fontId="10" fillId="0" borderId="3" xfId="3" applyFont="1" applyBorder="1" applyAlignment="1">
      <alignment horizontal="center" vertical="top" wrapText="1"/>
    </xf>
    <xf numFmtId="0" fontId="10" fillId="0" borderId="4" xfId="3" applyFont="1" applyBorder="1" applyAlignment="1">
      <alignment horizontal="center" vertical="top" wrapText="1"/>
    </xf>
    <xf numFmtId="0" fontId="10" fillId="0" borderId="5" xfId="3" applyFont="1" applyBorder="1" applyAlignment="1">
      <alignment horizontal="center" vertical="top" wrapText="1"/>
    </xf>
    <xf numFmtId="0" fontId="10" fillId="0" borderId="8" xfId="3" applyFont="1" applyBorder="1" applyAlignment="1">
      <alignment horizontal="center" vertical="top" wrapText="1"/>
    </xf>
    <xf numFmtId="0" fontId="10" fillId="0" borderId="9" xfId="3" applyFont="1" applyBorder="1" applyAlignment="1">
      <alignment horizontal="center" vertical="top" wrapText="1"/>
    </xf>
    <xf numFmtId="0" fontId="10" fillId="0" borderId="14" xfId="3" applyFont="1" applyBorder="1" applyAlignment="1">
      <alignment horizontal="center" vertical="top" wrapText="1"/>
    </xf>
    <xf numFmtId="0" fontId="10" fillId="0" borderId="15" xfId="3" applyFont="1" applyBorder="1" applyAlignment="1">
      <alignment horizontal="center" vertical="top" wrapText="1"/>
    </xf>
    <xf numFmtId="0" fontId="2" fillId="8" borderId="27" xfId="0" applyFont="1" applyFill="1" applyBorder="1" applyAlignment="1">
      <alignment horizontal="center" vertical="center" wrapText="1"/>
    </xf>
    <xf numFmtId="0" fontId="2" fillId="2" borderId="27" xfId="0" applyFont="1" applyFill="1" applyBorder="1" applyAlignment="1">
      <alignment horizontal="center" vertical="center" wrapText="1"/>
    </xf>
  </cellXfs>
  <cellStyles count="173">
    <cellStyle name="=C:\WINNT35\SYSTEM32\COMMAND.COM" xfId="12" xr:uid="{00000000-0005-0000-0000-000000000000}"/>
    <cellStyle name="=C:\WINNT35\SYSTEM32\COMMAND.COM 2" xfId="27" xr:uid="{00000000-0005-0000-0000-000001000000}"/>
    <cellStyle name="=C:\WINNT35\SYSTEM32\COMMAND.COM 2 2" xfId="28" xr:uid="{00000000-0005-0000-0000-000002000000}"/>
    <cellStyle name="20 % - Accent1" xfId="124" builtinId="30" customBuiltin="1"/>
    <cellStyle name="20 % - Accent2" xfId="127" builtinId="34" customBuiltin="1"/>
    <cellStyle name="20 % - Accent3" xfId="130" builtinId="38" customBuiltin="1"/>
    <cellStyle name="20 % - Accent4" xfId="133" builtinId="42" customBuiltin="1"/>
    <cellStyle name="20 % - Accent5" xfId="136" builtinId="46" customBuiltin="1"/>
    <cellStyle name="20 % - Accent6" xfId="139" builtinId="50" customBuiltin="1"/>
    <cellStyle name="40 % - Accent1" xfId="125" builtinId="31" customBuiltin="1"/>
    <cellStyle name="40 % - Accent2" xfId="128" builtinId="35" customBuiltin="1"/>
    <cellStyle name="40 % - Accent3" xfId="131" builtinId="39" customBuiltin="1"/>
    <cellStyle name="40 % - Accent4" xfId="134" builtinId="43" customBuiltin="1"/>
    <cellStyle name="40 % - Accent5" xfId="137" builtinId="47" customBuiltin="1"/>
    <cellStyle name="40 % - Accent6" xfId="140" builtinId="51" customBuiltin="1"/>
    <cellStyle name="60 % - Accent1" xfId="156" builtinId="32" customBuiltin="1"/>
    <cellStyle name="60 % - Accent1 2" xfId="142" xr:uid="{00000000-0005-0000-0000-00000F000000}"/>
    <cellStyle name="60 % - Accent2" xfId="157" builtinId="36" customBuiltin="1"/>
    <cellStyle name="60 % - Accent2 2" xfId="143" xr:uid="{00000000-0005-0000-0000-000010000000}"/>
    <cellStyle name="60 % - Accent3" xfId="158" builtinId="40" customBuiltin="1"/>
    <cellStyle name="60 % - Accent3 2" xfId="144" xr:uid="{00000000-0005-0000-0000-000011000000}"/>
    <cellStyle name="60 % - Accent4" xfId="159" builtinId="44" customBuiltin="1"/>
    <cellStyle name="60 % - Accent4 2" xfId="145" xr:uid="{00000000-0005-0000-0000-000012000000}"/>
    <cellStyle name="60 % - Accent5" xfId="160" builtinId="48" customBuiltin="1"/>
    <cellStyle name="60 % - Accent5 2" xfId="146" xr:uid="{00000000-0005-0000-0000-000013000000}"/>
    <cellStyle name="60 % - Accent6" xfId="161" builtinId="52" customBuiltin="1"/>
    <cellStyle name="60 % - Accent6 2" xfId="147" xr:uid="{00000000-0005-0000-0000-000014000000}"/>
    <cellStyle name="Accent1" xfId="123" builtinId="29" customBuiltin="1"/>
    <cellStyle name="Accent2" xfId="126" builtinId="33" customBuiltin="1"/>
    <cellStyle name="Accent3" xfId="129" builtinId="37" customBuiltin="1"/>
    <cellStyle name="Accent4" xfId="132" builtinId="41" customBuiltin="1"/>
    <cellStyle name="Accent5" xfId="135" builtinId="45" customBuiltin="1"/>
    <cellStyle name="Accent6" xfId="138" builtinId="49" customBuiltin="1"/>
    <cellStyle name="Avertissement" xfId="119" builtinId="11" customBuiltin="1"/>
    <cellStyle name="Calcul" xfId="116" builtinId="22" customBuiltin="1"/>
    <cellStyle name="Cellule liée" xfId="117" builtinId="24" customBuiltin="1"/>
    <cellStyle name="Entrée" xfId="114" builtinId="20" customBuiltin="1"/>
    <cellStyle name="Insatisfaisant" xfId="113" builtinId="27" customBuiltin="1"/>
    <cellStyle name="Lien hypertexte" xfId="166" builtinId="8"/>
    <cellStyle name="Milliers" xfId="1" builtinId="3"/>
    <cellStyle name="Milliers 2" xfId="6" xr:uid="{00000000-0005-0000-0000-000022000000}"/>
    <cellStyle name="Milliers 2 2" xfId="24" xr:uid="{00000000-0005-0000-0000-000023000000}"/>
    <cellStyle name="Milliers 3" xfId="33" xr:uid="{00000000-0005-0000-0000-000024000000}"/>
    <cellStyle name="Milliers 3 2" xfId="52" xr:uid="{00000000-0005-0000-0000-000025000000}"/>
    <cellStyle name="Milliers 3 3" xfId="69" xr:uid="{00000000-0005-0000-0000-000026000000}"/>
    <cellStyle name="Milliers 3 4" xfId="85" xr:uid="{00000000-0005-0000-0000-000027000000}"/>
    <cellStyle name="Milliers 3 5" xfId="102" xr:uid="{00000000-0005-0000-0000-000028000000}"/>
    <cellStyle name="Milliers 4" xfId="36" xr:uid="{00000000-0005-0000-0000-000029000000}"/>
    <cellStyle name="Milliers 4 2" xfId="55" xr:uid="{00000000-0005-0000-0000-00002A000000}"/>
    <cellStyle name="Milliers 4 3" xfId="72" xr:uid="{00000000-0005-0000-0000-00002B000000}"/>
    <cellStyle name="Milliers 4 4" xfId="88" xr:uid="{00000000-0005-0000-0000-00002C000000}"/>
    <cellStyle name="Milliers 4 5" xfId="105" xr:uid="{00000000-0005-0000-0000-00002D000000}"/>
    <cellStyle name="Milliers 5" xfId="151" xr:uid="{1B6FF1AD-7EC2-408D-82A9-E30E8AF9C978}"/>
    <cellStyle name="Monétaire 2" xfId="39" xr:uid="{00000000-0005-0000-0000-00002E000000}"/>
    <cellStyle name="Monétaire 3" xfId="153" xr:uid="{0932EAB9-A60A-4254-9BCE-F3D4993C70FB}"/>
    <cellStyle name="Monétaire 3 2" xfId="163" xr:uid="{E3DCA3D4-69A7-4EA1-B32E-141C04D132A4}"/>
    <cellStyle name="Monétaire 3 2 2" xfId="170" xr:uid="{AEF9D486-4D10-41AC-A9F2-8F5531DFC3E9}"/>
    <cellStyle name="Monétaire 3 3" xfId="165" xr:uid="{E6073130-18C5-4B4F-A8B3-AEB0BD048829}"/>
    <cellStyle name="Monétaire 3 3 2" xfId="172" xr:uid="{31B00C0C-4532-405A-9152-6786289F9FD7}"/>
    <cellStyle name="Monétaire 3 4" xfId="169" xr:uid="{8EE2A0EB-425C-414D-BEE7-D302564C8795}"/>
    <cellStyle name="Neutre" xfId="155" builtinId="28" customBuiltin="1"/>
    <cellStyle name="Neutre 2" xfId="141" xr:uid="{00000000-0005-0000-0000-00002F000000}"/>
    <cellStyle name="Normal" xfId="0" builtinId="0"/>
    <cellStyle name="Normal 10" xfId="56" xr:uid="{00000000-0005-0000-0000-000031000000}"/>
    <cellStyle name="Normal 11" xfId="73" xr:uid="{00000000-0005-0000-0000-000032000000}"/>
    <cellStyle name="Normal 12" xfId="90" xr:uid="{00000000-0005-0000-0000-000033000000}"/>
    <cellStyle name="Normal 13" xfId="7" xr:uid="{00000000-0005-0000-0000-000034000000}"/>
    <cellStyle name="Normal 13 2" xfId="149" xr:uid="{8C1EBC3F-70D2-49D7-B2D9-2BB04E36D28B}"/>
    <cellStyle name="Normal 14" xfId="150" xr:uid="{4F85A0E9-2C26-4EF2-BC83-5D52871D9C75}"/>
    <cellStyle name="Normal 14 2" xfId="167" xr:uid="{A8C32C3E-95A2-4DFB-BDA6-5AD1E5BC1108}"/>
    <cellStyle name="Normal 14 3 10" xfId="154" xr:uid="{FC30ACCD-2AEC-49E8-8931-E3845D1611CC}"/>
    <cellStyle name="Normal 15" xfId="152" xr:uid="{1D42F4B4-6198-42C6-BF67-7A43A413AD6F}"/>
    <cellStyle name="Normal 15 2" xfId="168" xr:uid="{B788A9A5-003C-486B-AF8E-8728E1E4A502}"/>
    <cellStyle name="Normal 16" xfId="162" xr:uid="{E9B8ED44-20CC-4E7B-B268-3A0A6D55348D}"/>
    <cellStyle name="Normal 17" xfId="164" xr:uid="{54290671-C12D-45E4-94BF-805D6E089668}"/>
    <cellStyle name="Normal 17 2" xfId="171" xr:uid="{FF3B8A23-983D-470E-A25D-6D9E76E17A00}"/>
    <cellStyle name="Normal 2" xfId="3" xr:uid="{00000000-0005-0000-0000-000035000000}"/>
    <cellStyle name="Normal 2 2" xfId="10" xr:uid="{00000000-0005-0000-0000-000036000000}"/>
    <cellStyle name="Normal 2 3" xfId="29" xr:uid="{00000000-0005-0000-0000-000037000000}"/>
    <cellStyle name="Normal 2 3 2" xfId="31" xr:uid="{00000000-0005-0000-0000-000038000000}"/>
    <cellStyle name="Normal 2 4" xfId="23" xr:uid="{00000000-0005-0000-0000-000039000000}"/>
    <cellStyle name="Normal 2 5" xfId="41" xr:uid="{00000000-0005-0000-0000-00003A000000}"/>
    <cellStyle name="Normal 2 5 2" xfId="58" xr:uid="{00000000-0005-0000-0000-00003B000000}"/>
    <cellStyle name="Normal 2 5 3" xfId="74" xr:uid="{00000000-0005-0000-0000-00003C000000}"/>
    <cellStyle name="Normal 2 5 4" xfId="91" xr:uid="{00000000-0005-0000-0000-00003D000000}"/>
    <cellStyle name="Normal 2 6" xfId="8" xr:uid="{00000000-0005-0000-0000-00003E000000}"/>
    <cellStyle name="Normal 3" xfId="5" xr:uid="{00000000-0005-0000-0000-00003F000000}"/>
    <cellStyle name="Normal 3 2" xfId="19" xr:uid="{00000000-0005-0000-0000-000040000000}"/>
    <cellStyle name="Normal 3 2 2" xfId="48" xr:uid="{00000000-0005-0000-0000-000041000000}"/>
    <cellStyle name="Normal 3 2 3" xfId="65" xr:uid="{00000000-0005-0000-0000-000042000000}"/>
    <cellStyle name="Normal 3 2 4" xfId="81" xr:uid="{00000000-0005-0000-0000-000043000000}"/>
    <cellStyle name="Normal 3 2 5" xfId="98" xr:uid="{00000000-0005-0000-0000-000044000000}"/>
    <cellStyle name="Normal 3 3" xfId="44" xr:uid="{00000000-0005-0000-0000-000045000000}"/>
    <cellStyle name="Normal 3 4" xfId="61" xr:uid="{00000000-0005-0000-0000-000046000000}"/>
    <cellStyle name="Normal 3 5" xfId="77" xr:uid="{00000000-0005-0000-0000-000047000000}"/>
    <cellStyle name="Normal 3 6" xfId="94" xr:uid="{00000000-0005-0000-0000-000048000000}"/>
    <cellStyle name="Normal 3 7" xfId="13" xr:uid="{00000000-0005-0000-0000-000049000000}"/>
    <cellStyle name="Normal 3 8" xfId="148" xr:uid="{57998920-BE16-4EF3-8455-F889E503E4DE}"/>
    <cellStyle name="Normal 4" xfId="15" xr:uid="{00000000-0005-0000-0000-00004A000000}"/>
    <cellStyle name="Normal 4 2" xfId="16" xr:uid="{00000000-0005-0000-0000-00004B000000}"/>
    <cellStyle name="Normal 5" xfId="9" xr:uid="{00000000-0005-0000-0000-00004C000000}"/>
    <cellStyle name="Normal 5 2" xfId="42" xr:uid="{00000000-0005-0000-0000-00004D000000}"/>
    <cellStyle name="Normal 5 3" xfId="59" xr:uid="{00000000-0005-0000-0000-00004E000000}"/>
    <cellStyle name="Normal 5 4" xfId="75" xr:uid="{00000000-0005-0000-0000-00004F000000}"/>
    <cellStyle name="Normal 5 5" xfId="92" xr:uid="{00000000-0005-0000-0000-000050000000}"/>
    <cellStyle name="Normal 6" xfId="17" xr:uid="{00000000-0005-0000-0000-000051000000}"/>
    <cellStyle name="Normal 6 2" xfId="46" xr:uid="{00000000-0005-0000-0000-000052000000}"/>
    <cellStyle name="Normal 6 3" xfId="63" xr:uid="{00000000-0005-0000-0000-000053000000}"/>
    <cellStyle name="Normal 6 4" xfId="79" xr:uid="{00000000-0005-0000-0000-000054000000}"/>
    <cellStyle name="Normal 6 5" xfId="96" xr:uid="{00000000-0005-0000-0000-000055000000}"/>
    <cellStyle name="Normal 7" xfId="21" xr:uid="{00000000-0005-0000-0000-000056000000}"/>
    <cellStyle name="Normal 7 2" xfId="50" xr:uid="{00000000-0005-0000-0000-000057000000}"/>
    <cellStyle name="Normal 7 3" xfId="67" xr:uid="{00000000-0005-0000-0000-000058000000}"/>
    <cellStyle name="Normal 7 4" xfId="83" xr:uid="{00000000-0005-0000-0000-000059000000}"/>
    <cellStyle name="Normal 7 5" xfId="100" xr:uid="{00000000-0005-0000-0000-00005A000000}"/>
    <cellStyle name="Normal 8" xfId="34" xr:uid="{00000000-0005-0000-0000-00005B000000}"/>
    <cellStyle name="Normal 8 2" xfId="53" xr:uid="{00000000-0005-0000-0000-00005C000000}"/>
    <cellStyle name="Normal 8 3" xfId="70" xr:uid="{00000000-0005-0000-0000-00005D000000}"/>
    <cellStyle name="Normal 8 4" xfId="86" xr:uid="{00000000-0005-0000-0000-00005E000000}"/>
    <cellStyle name="Normal 8 5" xfId="103" xr:uid="{00000000-0005-0000-0000-00005F000000}"/>
    <cellStyle name="Normal 9" xfId="37" xr:uid="{00000000-0005-0000-0000-000060000000}"/>
    <cellStyle name="Note" xfId="120" builtinId="10" customBuiltin="1"/>
    <cellStyle name="Pourcentage" xfId="2" builtinId="5"/>
    <cellStyle name="Pourcentage 10" xfId="89" xr:uid="{00000000-0005-0000-0000-000062000000}"/>
    <cellStyle name="Pourcentage 11" xfId="106" xr:uid="{00000000-0005-0000-0000-000063000000}"/>
    <cellStyle name="Pourcentage 2" xfId="4" xr:uid="{00000000-0005-0000-0000-000064000000}"/>
    <cellStyle name="Pourcentage 2 2" xfId="20" xr:uid="{00000000-0005-0000-0000-000065000000}"/>
    <cellStyle name="Pourcentage 2 2 2" xfId="32" xr:uid="{00000000-0005-0000-0000-000066000000}"/>
    <cellStyle name="Pourcentage 2 2 3" xfId="30" xr:uid="{00000000-0005-0000-0000-000067000000}"/>
    <cellStyle name="Pourcentage 2 2 4" xfId="49" xr:uid="{00000000-0005-0000-0000-000068000000}"/>
    <cellStyle name="Pourcentage 2 2 5" xfId="66" xr:uid="{00000000-0005-0000-0000-000069000000}"/>
    <cellStyle name="Pourcentage 2 2 6" xfId="82" xr:uid="{00000000-0005-0000-0000-00006A000000}"/>
    <cellStyle name="Pourcentage 2 2 7" xfId="99" xr:uid="{00000000-0005-0000-0000-00006B000000}"/>
    <cellStyle name="Pourcentage 2 3" xfId="22" xr:uid="{00000000-0005-0000-0000-00006C000000}"/>
    <cellStyle name="Pourcentage 2 4" xfId="45" xr:uid="{00000000-0005-0000-0000-00006D000000}"/>
    <cellStyle name="Pourcentage 2 5" xfId="62" xr:uid="{00000000-0005-0000-0000-00006E000000}"/>
    <cellStyle name="Pourcentage 2 6" xfId="78" xr:uid="{00000000-0005-0000-0000-00006F000000}"/>
    <cellStyle name="Pourcentage 2 7" xfId="95" xr:uid="{00000000-0005-0000-0000-000070000000}"/>
    <cellStyle name="Pourcentage 2 8" xfId="14" xr:uid="{00000000-0005-0000-0000-000071000000}"/>
    <cellStyle name="Pourcentage 3" xfId="11" xr:uid="{00000000-0005-0000-0000-000072000000}"/>
    <cellStyle name="Pourcentage 3 2" xfId="26" xr:uid="{00000000-0005-0000-0000-000073000000}"/>
    <cellStyle name="Pourcentage 3 3" xfId="43" xr:uid="{00000000-0005-0000-0000-000074000000}"/>
    <cellStyle name="Pourcentage 3 4" xfId="60" xr:uid="{00000000-0005-0000-0000-000075000000}"/>
    <cellStyle name="Pourcentage 3 5" xfId="76" xr:uid="{00000000-0005-0000-0000-000076000000}"/>
    <cellStyle name="Pourcentage 3 6" xfId="93" xr:uid="{00000000-0005-0000-0000-000077000000}"/>
    <cellStyle name="Pourcentage 4" xfId="18" xr:uid="{00000000-0005-0000-0000-000078000000}"/>
    <cellStyle name="Pourcentage 4 2" xfId="47" xr:uid="{00000000-0005-0000-0000-000079000000}"/>
    <cellStyle name="Pourcentage 4 3" xfId="64" xr:uid="{00000000-0005-0000-0000-00007A000000}"/>
    <cellStyle name="Pourcentage 4 4" xfId="80" xr:uid="{00000000-0005-0000-0000-00007B000000}"/>
    <cellStyle name="Pourcentage 4 5" xfId="97" xr:uid="{00000000-0005-0000-0000-00007C000000}"/>
    <cellStyle name="Pourcentage 5" xfId="25" xr:uid="{00000000-0005-0000-0000-00007D000000}"/>
    <cellStyle name="Pourcentage 5 2" xfId="51" xr:uid="{00000000-0005-0000-0000-00007E000000}"/>
    <cellStyle name="Pourcentage 5 3" xfId="68" xr:uid="{00000000-0005-0000-0000-00007F000000}"/>
    <cellStyle name="Pourcentage 5 4" xfId="84" xr:uid="{00000000-0005-0000-0000-000080000000}"/>
    <cellStyle name="Pourcentage 5 5" xfId="101" xr:uid="{00000000-0005-0000-0000-000081000000}"/>
    <cellStyle name="Pourcentage 6" xfId="35" xr:uid="{00000000-0005-0000-0000-000082000000}"/>
    <cellStyle name="Pourcentage 6 2" xfId="54" xr:uid="{00000000-0005-0000-0000-000083000000}"/>
    <cellStyle name="Pourcentage 6 3" xfId="71" xr:uid="{00000000-0005-0000-0000-000084000000}"/>
    <cellStyle name="Pourcentage 6 4" xfId="87" xr:uid="{00000000-0005-0000-0000-000085000000}"/>
    <cellStyle name="Pourcentage 6 5" xfId="104" xr:uid="{00000000-0005-0000-0000-000086000000}"/>
    <cellStyle name="Pourcentage 7" xfId="40" xr:uid="{00000000-0005-0000-0000-000087000000}"/>
    <cellStyle name="Pourcentage 8" xfId="38" xr:uid="{00000000-0005-0000-0000-000088000000}"/>
    <cellStyle name="Pourcentage 9" xfId="57" xr:uid="{00000000-0005-0000-0000-000089000000}"/>
    <cellStyle name="Satisfaisant" xfId="112" builtinId="26" customBuiltin="1"/>
    <cellStyle name="Sortie" xfId="115" builtinId="21" customBuiltin="1"/>
    <cellStyle name="Texte explicatif" xfId="121" builtinId="53" customBuiltin="1"/>
    <cellStyle name="Titre" xfId="107" builtinId="15" customBuiltin="1"/>
    <cellStyle name="Titre 1" xfId="108" builtinId="16" customBuiltin="1"/>
    <cellStyle name="Titre 2" xfId="109" builtinId="17" customBuiltin="1"/>
    <cellStyle name="Titre 3" xfId="110" builtinId="18" customBuiltin="1"/>
    <cellStyle name="Titre 4" xfId="111" builtinId="19" customBuiltin="1"/>
    <cellStyle name="Total" xfId="122" builtinId="25" customBuiltin="1"/>
    <cellStyle name="Vérification" xfId="118" builtinId="23" customBuiltin="1"/>
  </cellStyles>
  <dxfs count="25">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fill>
        <patternFill>
          <bgColor theme="7" tint="0.39994506668294322"/>
        </patternFill>
      </fill>
    </dxf>
  </dxfs>
  <tableStyles count="0" defaultTableStyle="TableStyleMedium2" defaultPivotStyle="PivotStyleLight16"/>
  <colors>
    <mruColors>
      <color rgb="FF71A9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a:t>
            </a:r>
            <a:r>
              <a:rPr lang="fr-FR" baseline="0"/>
              <a:t> Atlantique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Serene_A_I!$G$41:$G$141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Serene_A_I!$A$41:$A$141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0.995</c:v>
                </c:pt>
                <c:pt idx="52">
                  <c:v>0.98999999999999988</c:v>
                </c:pt>
                <c:pt idx="53">
                  <c:v>0.98499999999999988</c:v>
                </c:pt>
                <c:pt idx="54">
                  <c:v>0.98000000000000009</c:v>
                </c:pt>
                <c:pt idx="55">
                  <c:v>0.97499999999999998</c:v>
                </c:pt>
                <c:pt idx="56">
                  <c:v>0.96999999999999986</c:v>
                </c:pt>
                <c:pt idx="57">
                  <c:v>0.96499999999999997</c:v>
                </c:pt>
                <c:pt idx="58">
                  <c:v>0.96</c:v>
                </c:pt>
                <c:pt idx="59">
                  <c:v>0.95500000000000007</c:v>
                </c:pt>
                <c:pt idx="60">
                  <c:v>0.94999999999999984</c:v>
                </c:pt>
                <c:pt idx="61">
                  <c:v>0.94499999999999995</c:v>
                </c:pt>
                <c:pt idx="62">
                  <c:v>0.94</c:v>
                </c:pt>
                <c:pt idx="63">
                  <c:v>0.93500000000000005</c:v>
                </c:pt>
                <c:pt idx="64">
                  <c:v>0.93</c:v>
                </c:pt>
                <c:pt idx="65">
                  <c:v>0.92500000000000016</c:v>
                </c:pt>
                <c:pt idx="66">
                  <c:v>0.91999999999999982</c:v>
                </c:pt>
                <c:pt idx="67">
                  <c:v>0.91500000000000004</c:v>
                </c:pt>
                <c:pt idx="68">
                  <c:v>0.91</c:v>
                </c:pt>
                <c:pt idx="69">
                  <c:v>0.90500000000000014</c:v>
                </c:pt>
                <c:pt idx="70">
                  <c:v>0.9</c:v>
                </c:pt>
                <c:pt idx="71">
                  <c:v>0.89499999999999991</c:v>
                </c:pt>
                <c:pt idx="72">
                  <c:v>0.89</c:v>
                </c:pt>
                <c:pt idx="73">
                  <c:v>0.88500000000000012</c:v>
                </c:pt>
                <c:pt idx="74">
                  <c:v>0.88</c:v>
                </c:pt>
                <c:pt idx="75">
                  <c:v>0.875</c:v>
                </c:pt>
                <c:pt idx="76">
                  <c:v>0.87</c:v>
                </c:pt>
                <c:pt idx="77">
                  <c:v>0.8650000000000001</c:v>
                </c:pt>
                <c:pt idx="78">
                  <c:v>0.86</c:v>
                </c:pt>
                <c:pt idx="79">
                  <c:v>0.85500000000000009</c:v>
                </c:pt>
                <c:pt idx="80">
                  <c:v>0.84999999999999976</c:v>
                </c:pt>
                <c:pt idx="81">
                  <c:v>0.84749999999999981</c:v>
                </c:pt>
                <c:pt idx="82">
                  <c:v>0.84499999999999986</c:v>
                </c:pt>
                <c:pt idx="83">
                  <c:v>0.8424999999999998</c:v>
                </c:pt>
                <c:pt idx="84">
                  <c:v>0.83999999999999986</c:v>
                </c:pt>
                <c:pt idx="85">
                  <c:v>0.83749999999999991</c:v>
                </c:pt>
                <c:pt idx="86">
                  <c:v>0.83499999999999985</c:v>
                </c:pt>
                <c:pt idx="87">
                  <c:v>0.83249999999999991</c:v>
                </c:pt>
                <c:pt idx="88">
                  <c:v>0.82999999999999974</c:v>
                </c:pt>
                <c:pt idx="89">
                  <c:v>0.82750000000000001</c:v>
                </c:pt>
                <c:pt idx="90">
                  <c:v>0.82499999999999973</c:v>
                </c:pt>
                <c:pt idx="91">
                  <c:v>0.8224999999999999</c:v>
                </c:pt>
                <c:pt idx="92">
                  <c:v>0.81999999999999984</c:v>
                </c:pt>
                <c:pt idx="93">
                  <c:v>0.81749999999999989</c:v>
                </c:pt>
                <c:pt idx="94">
                  <c:v>0.81499999999999995</c:v>
                </c:pt>
                <c:pt idx="95">
                  <c:v>0.81249999999999989</c:v>
                </c:pt>
                <c:pt idx="96">
                  <c:v>0.80999999999999994</c:v>
                </c:pt>
                <c:pt idx="97">
                  <c:v>0.80749999999999977</c:v>
                </c:pt>
                <c:pt idx="98">
                  <c:v>0.80500000000000005</c:v>
                </c:pt>
                <c:pt idx="99">
                  <c:v>0.80249999999999977</c:v>
                </c:pt>
                <c:pt idx="100">
                  <c:v>0.79999999999999993</c:v>
                </c:pt>
              </c:numCache>
            </c:numRef>
          </c:yVal>
          <c:smooth val="0"/>
          <c:extLst>
            <c:ext xmlns:c16="http://schemas.microsoft.com/office/drawing/2014/chart" uri="{C3380CC4-5D6E-409C-BE32-E72D297353CC}">
              <c16:uniqueId val="{00000000-6522-4494-82C5-AC988B92A125}"/>
            </c:ext>
          </c:extLst>
        </c:ser>
        <c:ser>
          <c:idx val="1"/>
          <c:order val="1"/>
          <c:tx>
            <c:v>Soutirage</c:v>
          </c:tx>
          <c:spPr>
            <a:ln w="19050" cap="rnd">
              <a:solidFill>
                <a:schemeClr val="accent2"/>
              </a:solidFill>
              <a:round/>
            </a:ln>
            <a:effectLst/>
          </c:spPr>
          <c:marker>
            <c:symbol val="none"/>
          </c:marker>
          <c:xVal>
            <c:numRef>
              <c:f>Serene_A_W!$G$32:$G$132</c:f>
              <c:numCache>
                <c:formatCode>0.0%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Serene_A_W!$A$32:$A$132</c:f>
              <c:numCache>
                <c:formatCode>0%</c:formatCode>
                <c:ptCount val="101"/>
                <c:pt idx="0">
                  <c:v>0.17114006514657981</c:v>
                </c:pt>
                <c:pt idx="1">
                  <c:v>0.17759706840390882</c:v>
                </c:pt>
                <c:pt idx="2">
                  <c:v>0.1840540716612378</c:v>
                </c:pt>
                <c:pt idx="3">
                  <c:v>0.19051107491856678</c:v>
                </c:pt>
                <c:pt idx="4">
                  <c:v>0.19696807817589579</c:v>
                </c:pt>
                <c:pt idx="5">
                  <c:v>0.2034250814332248</c:v>
                </c:pt>
                <c:pt idx="6">
                  <c:v>0.20988208469055378</c:v>
                </c:pt>
                <c:pt idx="7">
                  <c:v>0.21633908794788276</c:v>
                </c:pt>
                <c:pt idx="8">
                  <c:v>0.22279609120521174</c:v>
                </c:pt>
                <c:pt idx="9">
                  <c:v>0.22925309446254069</c:v>
                </c:pt>
                <c:pt idx="10">
                  <c:v>0.23571009771986973</c:v>
                </c:pt>
                <c:pt idx="11">
                  <c:v>0.24298295331161776</c:v>
                </c:pt>
                <c:pt idx="12">
                  <c:v>0.25025580890336591</c:v>
                </c:pt>
                <c:pt idx="13">
                  <c:v>0.25752866449511397</c:v>
                </c:pt>
                <c:pt idx="14">
                  <c:v>0.26480152008686214</c:v>
                </c:pt>
                <c:pt idx="15">
                  <c:v>0.27207437567861015</c:v>
                </c:pt>
                <c:pt idx="16">
                  <c:v>0.27934723127035838</c:v>
                </c:pt>
                <c:pt idx="17">
                  <c:v>0.28662008686210638</c:v>
                </c:pt>
                <c:pt idx="18">
                  <c:v>0.2938929424538545</c:v>
                </c:pt>
                <c:pt idx="19">
                  <c:v>0.30116579804560256</c:v>
                </c:pt>
                <c:pt idx="20">
                  <c:v>0.30843865363735068</c:v>
                </c:pt>
                <c:pt idx="21">
                  <c:v>0.31683257328990222</c:v>
                </c:pt>
                <c:pt idx="22">
                  <c:v>0.32522649294245382</c:v>
                </c:pt>
                <c:pt idx="23">
                  <c:v>0.33362041259500536</c:v>
                </c:pt>
                <c:pt idx="24">
                  <c:v>0.34201433224755695</c:v>
                </c:pt>
                <c:pt idx="25">
                  <c:v>0.3504082519001086</c:v>
                </c:pt>
                <c:pt idx="26">
                  <c:v>0.3585511400651466</c:v>
                </c:pt>
                <c:pt idx="27">
                  <c:v>0.3666940282301846</c:v>
                </c:pt>
                <c:pt idx="28">
                  <c:v>0.3748369163952226</c:v>
                </c:pt>
                <c:pt idx="29">
                  <c:v>0.38297980456026059</c:v>
                </c:pt>
                <c:pt idx="30">
                  <c:v>0.39112269272529854</c:v>
                </c:pt>
                <c:pt idx="31">
                  <c:v>0.39926558089033654</c:v>
                </c:pt>
                <c:pt idx="32">
                  <c:v>0.40740846905537459</c:v>
                </c:pt>
                <c:pt idx="33">
                  <c:v>0.41555135722041259</c:v>
                </c:pt>
                <c:pt idx="34">
                  <c:v>0.42369424538545053</c:v>
                </c:pt>
                <c:pt idx="35">
                  <c:v>0.43183713355048858</c:v>
                </c:pt>
                <c:pt idx="36">
                  <c:v>0.43931498371335498</c:v>
                </c:pt>
                <c:pt idx="37">
                  <c:v>0.44679283387622154</c:v>
                </c:pt>
                <c:pt idx="38">
                  <c:v>0.45427068403908794</c:v>
                </c:pt>
                <c:pt idx="39">
                  <c:v>0.46174853420195439</c:v>
                </c:pt>
                <c:pt idx="40">
                  <c:v>0.46922638436482078</c:v>
                </c:pt>
                <c:pt idx="41">
                  <c:v>0.47670423452768729</c:v>
                </c:pt>
                <c:pt idx="42">
                  <c:v>0.48418208469055368</c:v>
                </c:pt>
                <c:pt idx="43">
                  <c:v>0.49165993485342013</c:v>
                </c:pt>
                <c:pt idx="44">
                  <c:v>0.49913778501628664</c:v>
                </c:pt>
                <c:pt idx="45">
                  <c:v>0.50661563517915298</c:v>
                </c:pt>
                <c:pt idx="46">
                  <c:v>0.51432605863192182</c:v>
                </c:pt>
                <c:pt idx="47">
                  <c:v>0.52203648208469045</c:v>
                </c:pt>
                <c:pt idx="48">
                  <c:v>0.52974690553745918</c:v>
                </c:pt>
                <c:pt idx="49">
                  <c:v>0.53745732899022791</c:v>
                </c:pt>
                <c:pt idx="50">
                  <c:v>0.54516775244299664</c:v>
                </c:pt>
                <c:pt idx="51">
                  <c:v>0.55287817589576549</c:v>
                </c:pt>
                <c:pt idx="52">
                  <c:v>0.56058859934853422</c:v>
                </c:pt>
                <c:pt idx="53">
                  <c:v>0.56829902280130296</c:v>
                </c:pt>
                <c:pt idx="54">
                  <c:v>0.57600944625407158</c:v>
                </c:pt>
                <c:pt idx="55">
                  <c:v>0.58371986970684031</c:v>
                </c:pt>
                <c:pt idx="56">
                  <c:v>0.59143029315960916</c:v>
                </c:pt>
                <c:pt idx="57">
                  <c:v>0.59914071661237778</c:v>
                </c:pt>
                <c:pt idx="58">
                  <c:v>0.60685114006514651</c:v>
                </c:pt>
                <c:pt idx="59">
                  <c:v>0.61456156351791524</c:v>
                </c:pt>
                <c:pt idx="60">
                  <c:v>0.62227198697068398</c:v>
                </c:pt>
                <c:pt idx="61">
                  <c:v>0.62998241042345271</c:v>
                </c:pt>
                <c:pt idx="62">
                  <c:v>0.63769283387622144</c:v>
                </c:pt>
                <c:pt idx="63">
                  <c:v>0.64540325732899018</c:v>
                </c:pt>
                <c:pt idx="64">
                  <c:v>0.65311368078175891</c:v>
                </c:pt>
                <c:pt idx="65">
                  <c:v>0.66082410423452764</c:v>
                </c:pt>
                <c:pt idx="66">
                  <c:v>0.66853452768729638</c:v>
                </c:pt>
                <c:pt idx="67">
                  <c:v>0.67624495114006511</c:v>
                </c:pt>
                <c:pt idx="68">
                  <c:v>0.68395537459283384</c:v>
                </c:pt>
                <c:pt idx="69">
                  <c:v>0.69166579804560258</c:v>
                </c:pt>
                <c:pt idx="70">
                  <c:v>0.69937622149837131</c:v>
                </c:pt>
                <c:pt idx="71">
                  <c:v>0.70733767643865353</c:v>
                </c:pt>
                <c:pt idx="72">
                  <c:v>0.71529913137893597</c:v>
                </c:pt>
                <c:pt idx="73">
                  <c:v>0.72326058631921819</c:v>
                </c:pt>
                <c:pt idx="74">
                  <c:v>0.73122204125950041</c:v>
                </c:pt>
                <c:pt idx="75">
                  <c:v>0.73918349619978274</c:v>
                </c:pt>
                <c:pt idx="76">
                  <c:v>0.74961615635179135</c:v>
                </c:pt>
                <c:pt idx="77">
                  <c:v>0.76004881650380018</c:v>
                </c:pt>
                <c:pt idx="78">
                  <c:v>0.77048147665580891</c:v>
                </c:pt>
                <c:pt idx="79">
                  <c:v>0.78091413680781741</c:v>
                </c:pt>
                <c:pt idx="80">
                  <c:v>0.79134679695982613</c:v>
                </c:pt>
                <c:pt idx="81">
                  <c:v>0.80177945711183496</c:v>
                </c:pt>
                <c:pt idx="82">
                  <c:v>0.81221211726384357</c:v>
                </c:pt>
                <c:pt idx="83">
                  <c:v>0.82264477741585218</c:v>
                </c:pt>
                <c:pt idx="84">
                  <c:v>0.83307743756786079</c:v>
                </c:pt>
                <c:pt idx="85">
                  <c:v>0.84351009771986951</c:v>
                </c:pt>
                <c:pt idx="86">
                  <c:v>0.85394275787187823</c:v>
                </c:pt>
                <c:pt idx="87">
                  <c:v>0.86437541802388684</c:v>
                </c:pt>
                <c:pt idx="88">
                  <c:v>0.87480807817589568</c:v>
                </c:pt>
                <c:pt idx="89">
                  <c:v>0.88524073832790451</c:v>
                </c:pt>
                <c:pt idx="90">
                  <c:v>0.89567339847991312</c:v>
                </c:pt>
                <c:pt idx="91">
                  <c:v>0.90610605863192173</c:v>
                </c:pt>
                <c:pt idx="92">
                  <c:v>0.91653871878393056</c:v>
                </c:pt>
                <c:pt idx="93">
                  <c:v>0.92697137893593928</c:v>
                </c:pt>
                <c:pt idx="94">
                  <c:v>0.93740403908794756</c:v>
                </c:pt>
                <c:pt idx="95">
                  <c:v>0.94783669923995639</c:v>
                </c:pt>
                <c:pt idx="96">
                  <c:v>0.958269359391965</c:v>
                </c:pt>
                <c:pt idx="97">
                  <c:v>0.96870201954397395</c:v>
                </c:pt>
                <c:pt idx="98">
                  <c:v>0.97913467969598256</c:v>
                </c:pt>
                <c:pt idx="99">
                  <c:v>0.98956733984799139</c:v>
                </c:pt>
                <c:pt idx="100">
                  <c:v>1</c:v>
                </c:pt>
              </c:numCache>
            </c:numRef>
          </c:yVal>
          <c:smooth val="0"/>
          <c:extLst>
            <c:ext xmlns:c16="http://schemas.microsoft.com/office/drawing/2014/chart" uri="{C3380CC4-5D6E-409C-BE32-E72D297353CC}">
              <c16:uniqueId val="{00000001-6522-4494-82C5-AC988B92A125}"/>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filling</a:t>
            </a:r>
          </a:p>
        </c:rich>
      </c:tx>
      <c:overlay val="0"/>
      <c:spPr>
        <a:noFill/>
        <a:ln>
          <a:noFill/>
        </a:ln>
        <a:effectLst/>
      </c:spPr>
    </c:title>
    <c:autoTitleDeleted val="0"/>
    <c:plotArea>
      <c:layout/>
      <c:lineChart>
        <c:grouping val="standard"/>
        <c:varyColors val="0"/>
        <c:ser>
          <c:idx val="6"/>
          <c:order val="0"/>
          <c:tx>
            <c:strRef>
              <c:f>'Nord-Est_I'!$C$16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'Nord-Est_I'!$C$17:$C$231</c:f>
              <c:numCache>
                <c:formatCode>0.00</c:formatCode>
                <c:ptCount val="215"/>
                <c:pt idx="0">
                  <c:v>5.25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12.75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14.25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8B5C-49CF-806D-6CB34EEE5406}"/>
            </c:ext>
          </c:extLst>
        </c:ser>
        <c:ser>
          <c:idx val="7"/>
          <c:order val="1"/>
          <c:tx>
            <c:strRef>
              <c:f>'Nord-Est_I'!$B$16</c:f>
              <c:strCache>
                <c:ptCount val="1"/>
                <c:pt idx="0">
                  <c:v>Minimum stock level (TWh)</c:v>
                </c:pt>
              </c:strCache>
            </c:strRef>
          </c:tx>
          <c:spPr>
            <a:ln w="25400">
              <a:solidFill>
                <a:schemeClr val="tx2"/>
              </a:solidFill>
            </a:ln>
          </c:spPr>
          <c:marker>
            <c:symbol val="none"/>
          </c:marker>
          <c:val>
            <c:numRef>
              <c:f>'Nord-Est_I'!$B$17:$B$231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13.5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8B5C-49CF-806D-6CB34EEE5406}"/>
            </c:ext>
          </c:extLst>
        </c:ser>
        <c:ser>
          <c:idx val="8"/>
          <c:order val="2"/>
          <c:tx>
            <c:strRef>
              <c:f>'Nord-Est_I'!$F$11:$I$11</c:f>
              <c:strCache>
                <c:ptCount val="1"/>
                <c:pt idx="0">
                  <c:v>With Storengy maintenance only</c:v>
                </c:pt>
              </c:strCache>
            </c:strRef>
          </c:tx>
          <c:spPr>
            <a:ln w="25400">
              <a:prstDash val="dash"/>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'Nord-Est_I'!$F$17:$F$231</c:f>
              <c:numCache>
                <c:formatCode>_-* #\ ##0.0\ _€_-;\-* #\ ##0.0\ _€_-;_-* "-"??\ _€_-;_-@_-</c:formatCode>
                <c:ptCount val="215"/>
                <c:pt idx="0">
                  <c:v>0.12499999999999999</c:v>
                </c:pt>
                <c:pt idx="1">
                  <c:v>0.24999999999999997</c:v>
                </c:pt>
                <c:pt idx="2">
                  <c:v>0.37499999999999994</c:v>
                </c:pt>
                <c:pt idx="3">
                  <c:v>0.49999999999999989</c:v>
                </c:pt>
                <c:pt idx="4">
                  <c:v>0.62499999999999989</c:v>
                </c:pt>
                <c:pt idx="5">
                  <c:v>0.74999999999999989</c:v>
                </c:pt>
                <c:pt idx="6">
                  <c:v>0.87499999999999989</c:v>
                </c:pt>
                <c:pt idx="7">
                  <c:v>0.99999999999999989</c:v>
                </c:pt>
                <c:pt idx="8">
                  <c:v>1.1249999999999998</c:v>
                </c:pt>
                <c:pt idx="9">
                  <c:v>1.2499999999999998</c:v>
                </c:pt>
                <c:pt idx="10">
                  <c:v>1.3749999999999998</c:v>
                </c:pt>
                <c:pt idx="11">
                  <c:v>1.4999999999999998</c:v>
                </c:pt>
                <c:pt idx="12">
                  <c:v>1.6249999999999998</c:v>
                </c:pt>
                <c:pt idx="13">
                  <c:v>1.7499999999999998</c:v>
                </c:pt>
                <c:pt idx="14">
                  <c:v>1.8749999999999998</c:v>
                </c:pt>
                <c:pt idx="15">
                  <c:v>2</c:v>
                </c:pt>
                <c:pt idx="16">
                  <c:v>2.125</c:v>
                </c:pt>
                <c:pt idx="17">
                  <c:v>2.25</c:v>
                </c:pt>
                <c:pt idx="18">
                  <c:v>2.375</c:v>
                </c:pt>
                <c:pt idx="19">
                  <c:v>2.5</c:v>
                </c:pt>
                <c:pt idx="20">
                  <c:v>2.625</c:v>
                </c:pt>
                <c:pt idx="21">
                  <c:v>2.75</c:v>
                </c:pt>
                <c:pt idx="22">
                  <c:v>2.875</c:v>
                </c:pt>
                <c:pt idx="23">
                  <c:v>3</c:v>
                </c:pt>
                <c:pt idx="24">
                  <c:v>3.125</c:v>
                </c:pt>
                <c:pt idx="25">
                  <c:v>3.25</c:v>
                </c:pt>
                <c:pt idx="26">
                  <c:v>3.375</c:v>
                </c:pt>
                <c:pt idx="27">
                  <c:v>3.5</c:v>
                </c:pt>
                <c:pt idx="28">
                  <c:v>3.625</c:v>
                </c:pt>
                <c:pt idx="29">
                  <c:v>3.75</c:v>
                </c:pt>
                <c:pt idx="30">
                  <c:v>3.875</c:v>
                </c:pt>
                <c:pt idx="31">
                  <c:v>4</c:v>
                </c:pt>
                <c:pt idx="32">
                  <c:v>4.125</c:v>
                </c:pt>
                <c:pt idx="33">
                  <c:v>4.25</c:v>
                </c:pt>
                <c:pt idx="34">
                  <c:v>4.3624999999999998</c:v>
                </c:pt>
                <c:pt idx="35">
                  <c:v>4.4749999999999996</c:v>
                </c:pt>
                <c:pt idx="36">
                  <c:v>4.5874999999999995</c:v>
                </c:pt>
                <c:pt idx="37">
                  <c:v>4.6999999999999993</c:v>
                </c:pt>
                <c:pt idx="38">
                  <c:v>4.8124999999999991</c:v>
                </c:pt>
                <c:pt idx="39">
                  <c:v>4.9249999999999989</c:v>
                </c:pt>
                <c:pt idx="40">
                  <c:v>5.0374999999999988</c:v>
                </c:pt>
                <c:pt idx="41">
                  <c:v>5.1499999999999986</c:v>
                </c:pt>
                <c:pt idx="42">
                  <c:v>5.2624999999999984</c:v>
                </c:pt>
                <c:pt idx="43">
                  <c:v>5.3749999999999982</c:v>
                </c:pt>
                <c:pt idx="44">
                  <c:v>5.487499999999998</c:v>
                </c:pt>
                <c:pt idx="45">
                  <c:v>5.5999999999999979</c:v>
                </c:pt>
                <c:pt idx="46">
                  <c:v>5.7124999999999977</c:v>
                </c:pt>
                <c:pt idx="47">
                  <c:v>5.8249999999999975</c:v>
                </c:pt>
                <c:pt idx="48">
                  <c:v>5.9249999999999972</c:v>
                </c:pt>
                <c:pt idx="49">
                  <c:v>6.0249999999999968</c:v>
                </c:pt>
                <c:pt idx="50">
                  <c:v>6.1249999999999964</c:v>
                </c:pt>
                <c:pt idx="51">
                  <c:v>6.2249999999999961</c:v>
                </c:pt>
                <c:pt idx="52">
                  <c:v>6.3249999999999957</c:v>
                </c:pt>
                <c:pt idx="53">
                  <c:v>6.4249999999999954</c:v>
                </c:pt>
                <c:pt idx="54">
                  <c:v>6.524999999999995</c:v>
                </c:pt>
                <c:pt idx="55">
                  <c:v>6.6249999999999947</c:v>
                </c:pt>
                <c:pt idx="56">
                  <c:v>6.7249999999999943</c:v>
                </c:pt>
                <c:pt idx="57">
                  <c:v>6.824999999999994</c:v>
                </c:pt>
                <c:pt idx="58">
                  <c:v>6.9249999999999936</c:v>
                </c:pt>
                <c:pt idx="59">
                  <c:v>7.0249999999999932</c:v>
                </c:pt>
                <c:pt idx="60">
                  <c:v>7.1374999999999931</c:v>
                </c:pt>
                <c:pt idx="61">
                  <c:v>7.2499999999999929</c:v>
                </c:pt>
                <c:pt idx="62">
                  <c:v>7.3062499999999932</c:v>
                </c:pt>
                <c:pt idx="63">
                  <c:v>7.3624999999999936</c:v>
                </c:pt>
                <c:pt idx="64">
                  <c:v>7.418749999999994</c:v>
                </c:pt>
                <c:pt idx="65">
                  <c:v>7.4749999999999943</c:v>
                </c:pt>
                <c:pt idx="66">
                  <c:v>7.5312499999999947</c:v>
                </c:pt>
                <c:pt idx="67">
                  <c:v>7.587499999999995</c:v>
                </c:pt>
                <c:pt idx="68">
                  <c:v>7.6437499999999954</c:v>
                </c:pt>
                <c:pt idx="69">
                  <c:v>7.6999999999999957</c:v>
                </c:pt>
                <c:pt idx="70">
                  <c:v>7.7562499999999961</c:v>
                </c:pt>
                <c:pt idx="71">
                  <c:v>7.8124999999999964</c:v>
                </c:pt>
                <c:pt idx="72">
                  <c:v>7.8687499999999968</c:v>
                </c:pt>
                <c:pt idx="73">
                  <c:v>7.9249999999999972</c:v>
                </c:pt>
                <c:pt idx="74">
                  <c:v>7.9812499999999975</c:v>
                </c:pt>
                <c:pt idx="75">
                  <c:v>8.0374999999999979</c:v>
                </c:pt>
                <c:pt idx="76">
                  <c:v>8.0937499999999982</c:v>
                </c:pt>
                <c:pt idx="77">
                  <c:v>8.1499999999999986</c:v>
                </c:pt>
                <c:pt idx="78">
                  <c:v>8.2062499999999989</c:v>
                </c:pt>
                <c:pt idx="79">
                  <c:v>8.2624999999999993</c:v>
                </c:pt>
                <c:pt idx="80">
                  <c:v>8.3187499999999996</c:v>
                </c:pt>
                <c:pt idx="81">
                  <c:v>8.375</c:v>
                </c:pt>
                <c:pt idx="82">
                  <c:v>8.4312500000000004</c:v>
                </c:pt>
                <c:pt idx="83">
                  <c:v>8.4875000000000007</c:v>
                </c:pt>
                <c:pt idx="84">
                  <c:v>8.5437500000000011</c:v>
                </c:pt>
                <c:pt idx="85">
                  <c:v>8.6000000000000014</c:v>
                </c:pt>
                <c:pt idx="86">
                  <c:v>8.6562500000000018</c:v>
                </c:pt>
                <c:pt idx="87">
                  <c:v>8.7125000000000021</c:v>
                </c:pt>
                <c:pt idx="88">
                  <c:v>8.8250000000000028</c:v>
                </c:pt>
                <c:pt idx="89">
                  <c:v>8.9375000000000036</c:v>
                </c:pt>
                <c:pt idx="90">
                  <c:v>9.0500000000000043</c:v>
                </c:pt>
                <c:pt idx="91">
                  <c:v>9.1687500000000046</c:v>
                </c:pt>
                <c:pt idx="92">
                  <c:v>9.287500000000005</c:v>
                </c:pt>
                <c:pt idx="93">
                  <c:v>9.4062500000000053</c:v>
                </c:pt>
                <c:pt idx="94">
                  <c:v>9.5250000000000057</c:v>
                </c:pt>
                <c:pt idx="95">
                  <c:v>9.643750000000006</c:v>
                </c:pt>
                <c:pt idx="96">
                  <c:v>9.7625000000000064</c:v>
                </c:pt>
                <c:pt idx="97">
                  <c:v>9.8812500000000068</c:v>
                </c:pt>
                <c:pt idx="98">
                  <c:v>10.000000000000007</c:v>
                </c:pt>
                <c:pt idx="99">
                  <c:v>10.112500000000008</c:v>
                </c:pt>
                <c:pt idx="100">
                  <c:v>10.231250000000008</c:v>
                </c:pt>
                <c:pt idx="101">
                  <c:v>10.350000000000009</c:v>
                </c:pt>
                <c:pt idx="102">
                  <c:v>10.468750000000009</c:v>
                </c:pt>
                <c:pt idx="103">
                  <c:v>10.587500000000009</c:v>
                </c:pt>
                <c:pt idx="104">
                  <c:v>10.70625000000001</c:v>
                </c:pt>
                <c:pt idx="105">
                  <c:v>10.82500000000001</c:v>
                </c:pt>
                <c:pt idx="106">
                  <c:v>10.94375000000001</c:v>
                </c:pt>
                <c:pt idx="107">
                  <c:v>11.062500000000011</c:v>
                </c:pt>
                <c:pt idx="108">
                  <c:v>11.181250000000011</c:v>
                </c:pt>
                <c:pt idx="109">
                  <c:v>11.300000000000011</c:v>
                </c:pt>
                <c:pt idx="110">
                  <c:v>11.417959125000012</c:v>
                </c:pt>
                <c:pt idx="111">
                  <c:v>11.534049125000012</c:v>
                </c:pt>
                <c:pt idx="112">
                  <c:v>11.648300875000011</c:v>
                </c:pt>
                <c:pt idx="113">
                  <c:v>11.760745250000012</c:v>
                </c:pt>
                <c:pt idx="114">
                  <c:v>11.871408375000012</c:v>
                </c:pt>
                <c:pt idx="115">
                  <c:v>11.980318750000013</c:v>
                </c:pt>
                <c:pt idx="116">
                  <c:v>12.087504875000013</c:v>
                </c:pt>
                <c:pt idx="117">
                  <c:v>12.192995250000013</c:v>
                </c:pt>
                <c:pt idx="118">
                  <c:v>12.296813625000013</c:v>
                </c:pt>
                <c:pt idx="119">
                  <c:v>12.398988500000012</c:v>
                </c:pt>
                <c:pt idx="120">
                  <c:v>12.499546000000013</c:v>
                </c:pt>
                <c:pt idx="121">
                  <c:v>12.598512250000013</c:v>
                </c:pt>
                <c:pt idx="122">
                  <c:v>12.670279750000013</c:v>
                </c:pt>
                <c:pt idx="123">
                  <c:v>12.741209000000014</c:v>
                </c:pt>
                <c:pt idx="124">
                  <c:v>12.811312250000015</c:v>
                </c:pt>
                <c:pt idx="125">
                  <c:v>12.881073666666682</c:v>
                </c:pt>
                <c:pt idx="126">
                  <c:v>12.950563833333348</c:v>
                </c:pt>
                <c:pt idx="127">
                  <c:v>13.019783916666681</c:v>
                </c:pt>
                <c:pt idx="128">
                  <c:v>13.088734500000013</c:v>
                </c:pt>
                <c:pt idx="129">
                  <c:v>13.157417333333347</c:v>
                </c:pt>
                <c:pt idx="130">
                  <c:v>13.225833000000014</c:v>
                </c:pt>
                <c:pt idx="131">
                  <c:v>13.293982666666681</c:v>
                </c:pt>
                <c:pt idx="132">
                  <c:v>13.361866916666681</c:v>
                </c:pt>
                <c:pt idx="133">
                  <c:v>13.429487500000015</c:v>
                </c:pt>
                <c:pt idx="134">
                  <c:v>13.496845000000015</c:v>
                </c:pt>
                <c:pt idx="135">
                  <c:v>13.563940583333348</c:v>
                </c:pt>
                <c:pt idx="136">
                  <c:v>13.630775416666681</c:v>
                </c:pt>
                <c:pt idx="137">
                  <c:v>13.706860750000015</c:v>
                </c:pt>
                <c:pt idx="138">
                  <c:v>13.782608083333349</c:v>
                </c:pt>
                <c:pt idx="139">
                  <c:v>13.858018750000015</c:v>
                </c:pt>
                <c:pt idx="140">
                  <c:v>13.93309408333335</c:v>
                </c:pt>
                <c:pt idx="141">
                  <c:v>14.00783608333335</c:v>
                </c:pt>
                <c:pt idx="142">
                  <c:v>14.082245416666684</c:v>
                </c:pt>
                <c:pt idx="143">
                  <c:v>14.156324083333351</c:v>
                </c:pt>
                <c:pt idx="144">
                  <c:v>14.230074083333351</c:v>
                </c:pt>
                <c:pt idx="145">
                  <c:v>14.25</c:v>
                </c:pt>
                <c:pt idx="146">
                  <c:v>14.25</c:v>
                </c:pt>
                <c:pt idx="147">
                  <c:v>14.25</c:v>
                </c:pt>
                <c:pt idx="148">
                  <c:v>14.25</c:v>
                </c:pt>
                <c:pt idx="149">
                  <c:v>14.25</c:v>
                </c:pt>
                <c:pt idx="150">
                  <c:v>14.25</c:v>
                </c:pt>
                <c:pt idx="151">
                  <c:v>14.25</c:v>
                </c:pt>
                <c:pt idx="152">
                  <c:v>14.25</c:v>
                </c:pt>
                <c:pt idx="153">
                  <c:v>14.305</c:v>
                </c:pt>
                <c:pt idx="154">
                  <c:v>14.359816499999999</c:v>
                </c:pt>
                <c:pt idx="155">
                  <c:v>14.414450499999999</c:v>
                </c:pt>
                <c:pt idx="156">
                  <c:v>14.468902499999999</c:v>
                </c:pt>
                <c:pt idx="157">
                  <c:v>14.523172999999998</c:v>
                </c:pt>
                <c:pt idx="158">
                  <c:v>14.577262499999998</c:v>
                </c:pt>
                <c:pt idx="159">
                  <c:v>14.631171499999999</c:v>
                </c:pt>
                <c:pt idx="160">
                  <c:v>14.684900999999998</c:v>
                </c:pt>
                <c:pt idx="161">
                  <c:v>14.738451499999998</c:v>
                </c:pt>
                <c:pt idx="162">
                  <c:v>14.791823499999998</c:v>
                </c:pt>
                <c:pt idx="163">
                  <c:v>14.845017499999997</c:v>
                </c:pt>
                <c:pt idx="164">
                  <c:v>14.898033999999997</c:v>
                </c:pt>
                <c:pt idx="165">
                  <c:v>14.950873999999997</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8B5C-49CF-806D-6CB34EEE5406}"/>
            </c:ext>
          </c:extLst>
        </c:ser>
        <c:ser>
          <c:idx val="2"/>
          <c:order val="3"/>
          <c:tx>
            <c:strRef>
              <c:f>'Nord-Est_I'!$L$11:$O$11</c:f>
              <c:strCache>
                <c:ptCount val="1"/>
                <c:pt idx="0">
                  <c:v>With Storengy and NaTran maintenance (probable case - CPRTt)</c:v>
                </c:pt>
              </c:strCache>
            </c:strRef>
          </c:tx>
          <c:spPr>
            <a:ln w="28575">
              <a:solidFill>
                <a:schemeClr val="tx2"/>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'Nord-Est_I'!$L$17:$L$231</c:f>
              <c:numCache>
                <c:formatCode>_-* #\ ##0.0\ _€_-;\-* #\ ##0.0\ _€_-;_-* "-"??\ _€_-;_-@_-</c:formatCode>
                <c:ptCount val="215"/>
                <c:pt idx="0">
                  <c:v>0.12499999999999999</c:v>
                </c:pt>
                <c:pt idx="1">
                  <c:v>0.24999999999999997</c:v>
                </c:pt>
                <c:pt idx="2">
                  <c:v>0.37499999999999994</c:v>
                </c:pt>
                <c:pt idx="3">
                  <c:v>0.49999999999999989</c:v>
                </c:pt>
                <c:pt idx="4">
                  <c:v>0.62499999999999989</c:v>
                </c:pt>
                <c:pt idx="5">
                  <c:v>0.74999999999999989</c:v>
                </c:pt>
                <c:pt idx="6">
                  <c:v>0.87499999999999989</c:v>
                </c:pt>
                <c:pt idx="7">
                  <c:v>0.99999999999999989</c:v>
                </c:pt>
                <c:pt idx="8">
                  <c:v>1.1249999999999998</c:v>
                </c:pt>
                <c:pt idx="9">
                  <c:v>1.2499999999999998</c:v>
                </c:pt>
                <c:pt idx="10">
                  <c:v>1.3749999999999998</c:v>
                </c:pt>
                <c:pt idx="11">
                  <c:v>1.4999999999999998</c:v>
                </c:pt>
                <c:pt idx="12">
                  <c:v>1.6249999999999998</c:v>
                </c:pt>
                <c:pt idx="13">
                  <c:v>1.7499999999999998</c:v>
                </c:pt>
                <c:pt idx="14">
                  <c:v>1.8749999999999998</c:v>
                </c:pt>
                <c:pt idx="15">
                  <c:v>1.9999999999999998</c:v>
                </c:pt>
                <c:pt idx="16">
                  <c:v>2.1249999999999996</c:v>
                </c:pt>
                <c:pt idx="17">
                  <c:v>2.2499999999999996</c:v>
                </c:pt>
                <c:pt idx="18">
                  <c:v>2.3749999999999996</c:v>
                </c:pt>
                <c:pt idx="19">
                  <c:v>2.4999999999999996</c:v>
                </c:pt>
                <c:pt idx="20">
                  <c:v>2.6249999999999996</c:v>
                </c:pt>
                <c:pt idx="21">
                  <c:v>2.7499999999999996</c:v>
                </c:pt>
                <c:pt idx="22">
                  <c:v>2.8749999999999996</c:v>
                </c:pt>
                <c:pt idx="23">
                  <c:v>2.9999999999999996</c:v>
                </c:pt>
                <c:pt idx="24">
                  <c:v>3.1249999999999996</c:v>
                </c:pt>
                <c:pt idx="25">
                  <c:v>3.2499999999999996</c:v>
                </c:pt>
                <c:pt idx="26">
                  <c:v>3.3749999999999996</c:v>
                </c:pt>
                <c:pt idx="27">
                  <c:v>3.4999999999999996</c:v>
                </c:pt>
                <c:pt idx="28">
                  <c:v>3.6249999999999996</c:v>
                </c:pt>
                <c:pt idx="29">
                  <c:v>3.7499999999999996</c:v>
                </c:pt>
                <c:pt idx="30">
                  <c:v>3.8749999999999996</c:v>
                </c:pt>
                <c:pt idx="31">
                  <c:v>3.9999999999999996</c:v>
                </c:pt>
                <c:pt idx="32">
                  <c:v>4.1249999999999991</c:v>
                </c:pt>
                <c:pt idx="33">
                  <c:v>4.2499999999999991</c:v>
                </c:pt>
                <c:pt idx="34">
                  <c:v>4.3624999999999989</c:v>
                </c:pt>
                <c:pt idx="35">
                  <c:v>4.4749999999999988</c:v>
                </c:pt>
                <c:pt idx="36">
                  <c:v>4.5874999999999986</c:v>
                </c:pt>
                <c:pt idx="37">
                  <c:v>4.6999999999999984</c:v>
                </c:pt>
                <c:pt idx="38">
                  <c:v>4.8124999999999982</c:v>
                </c:pt>
                <c:pt idx="39">
                  <c:v>4.924999999999998</c:v>
                </c:pt>
                <c:pt idx="40">
                  <c:v>5.0374999999999979</c:v>
                </c:pt>
                <c:pt idx="41">
                  <c:v>5.1499999999999977</c:v>
                </c:pt>
                <c:pt idx="42">
                  <c:v>5.2624999999999975</c:v>
                </c:pt>
                <c:pt idx="43">
                  <c:v>5.3749999999999973</c:v>
                </c:pt>
                <c:pt idx="44">
                  <c:v>5.4874999999999972</c:v>
                </c:pt>
                <c:pt idx="45">
                  <c:v>5.599999999999997</c:v>
                </c:pt>
                <c:pt idx="46">
                  <c:v>5.7124999999999968</c:v>
                </c:pt>
                <c:pt idx="47">
                  <c:v>5.8249999999999966</c:v>
                </c:pt>
                <c:pt idx="48">
                  <c:v>5.9249999999999972</c:v>
                </c:pt>
                <c:pt idx="49">
                  <c:v>6.0249999999999968</c:v>
                </c:pt>
                <c:pt idx="50">
                  <c:v>6.1249999999999964</c:v>
                </c:pt>
                <c:pt idx="51">
                  <c:v>6.2249999999999961</c:v>
                </c:pt>
                <c:pt idx="52">
                  <c:v>6.3249999999999957</c:v>
                </c:pt>
                <c:pt idx="53">
                  <c:v>6.4249999999999954</c:v>
                </c:pt>
                <c:pt idx="54">
                  <c:v>6.524999999999995</c:v>
                </c:pt>
                <c:pt idx="55">
                  <c:v>6.6249999999999947</c:v>
                </c:pt>
                <c:pt idx="56">
                  <c:v>6.7249999999999943</c:v>
                </c:pt>
                <c:pt idx="57">
                  <c:v>6.824999999999994</c:v>
                </c:pt>
                <c:pt idx="58">
                  <c:v>6.9249999999999936</c:v>
                </c:pt>
                <c:pt idx="59">
                  <c:v>7.0249999999999932</c:v>
                </c:pt>
                <c:pt idx="60">
                  <c:v>7.1374999999999931</c:v>
                </c:pt>
                <c:pt idx="61">
                  <c:v>7.2499999999999929</c:v>
                </c:pt>
                <c:pt idx="62">
                  <c:v>7.3062499999999932</c:v>
                </c:pt>
                <c:pt idx="63">
                  <c:v>7.3624999999999936</c:v>
                </c:pt>
                <c:pt idx="64">
                  <c:v>7.418749999999994</c:v>
                </c:pt>
                <c:pt idx="65">
                  <c:v>7.4749999999999943</c:v>
                </c:pt>
                <c:pt idx="66">
                  <c:v>7.5312499999999947</c:v>
                </c:pt>
                <c:pt idx="67">
                  <c:v>7.587499999999995</c:v>
                </c:pt>
                <c:pt idx="68">
                  <c:v>7.6437499999999954</c:v>
                </c:pt>
                <c:pt idx="69">
                  <c:v>7.6999999999999957</c:v>
                </c:pt>
                <c:pt idx="70">
                  <c:v>7.7562499999999961</c:v>
                </c:pt>
                <c:pt idx="71">
                  <c:v>7.8124999999999964</c:v>
                </c:pt>
                <c:pt idx="72">
                  <c:v>7.8687499999999968</c:v>
                </c:pt>
                <c:pt idx="73">
                  <c:v>7.9249999999999972</c:v>
                </c:pt>
                <c:pt idx="74">
                  <c:v>7.9812499999999975</c:v>
                </c:pt>
                <c:pt idx="75">
                  <c:v>8.0374999999999979</c:v>
                </c:pt>
                <c:pt idx="76">
                  <c:v>8.0937499999999982</c:v>
                </c:pt>
                <c:pt idx="77">
                  <c:v>8.1499999999999986</c:v>
                </c:pt>
                <c:pt idx="78">
                  <c:v>8.2062499999999989</c:v>
                </c:pt>
                <c:pt idx="79">
                  <c:v>8.2624999999999993</c:v>
                </c:pt>
                <c:pt idx="80">
                  <c:v>8.3187499999999996</c:v>
                </c:pt>
                <c:pt idx="81">
                  <c:v>8.375</c:v>
                </c:pt>
                <c:pt idx="82">
                  <c:v>8.4312500000000004</c:v>
                </c:pt>
                <c:pt idx="83">
                  <c:v>8.4875000000000007</c:v>
                </c:pt>
                <c:pt idx="84">
                  <c:v>8.5437500000000011</c:v>
                </c:pt>
                <c:pt idx="85">
                  <c:v>8.6000000000000014</c:v>
                </c:pt>
                <c:pt idx="86">
                  <c:v>8.6562500000000018</c:v>
                </c:pt>
                <c:pt idx="87">
                  <c:v>8.7125000000000021</c:v>
                </c:pt>
                <c:pt idx="88">
                  <c:v>8.8250000000000028</c:v>
                </c:pt>
                <c:pt idx="89">
                  <c:v>8.9375000000000036</c:v>
                </c:pt>
                <c:pt idx="90">
                  <c:v>9.0500000000000043</c:v>
                </c:pt>
                <c:pt idx="91">
                  <c:v>9.1687500000000046</c:v>
                </c:pt>
                <c:pt idx="92">
                  <c:v>9.287500000000005</c:v>
                </c:pt>
                <c:pt idx="93">
                  <c:v>9.4062500000000053</c:v>
                </c:pt>
                <c:pt idx="94">
                  <c:v>9.5250000000000057</c:v>
                </c:pt>
                <c:pt idx="95">
                  <c:v>9.643750000000006</c:v>
                </c:pt>
                <c:pt idx="96">
                  <c:v>9.7625000000000064</c:v>
                </c:pt>
                <c:pt idx="97">
                  <c:v>9.8812500000000068</c:v>
                </c:pt>
                <c:pt idx="98">
                  <c:v>10.000000000000007</c:v>
                </c:pt>
                <c:pt idx="99">
                  <c:v>10.112500000000008</c:v>
                </c:pt>
                <c:pt idx="100">
                  <c:v>10.231250000000008</c:v>
                </c:pt>
                <c:pt idx="101">
                  <c:v>10.350000000000009</c:v>
                </c:pt>
                <c:pt idx="102">
                  <c:v>10.468750000000009</c:v>
                </c:pt>
                <c:pt idx="103">
                  <c:v>10.587500000000009</c:v>
                </c:pt>
                <c:pt idx="104">
                  <c:v>10.70625000000001</c:v>
                </c:pt>
                <c:pt idx="105">
                  <c:v>10.82500000000001</c:v>
                </c:pt>
                <c:pt idx="106">
                  <c:v>10.94375000000001</c:v>
                </c:pt>
                <c:pt idx="107">
                  <c:v>11.062500000000011</c:v>
                </c:pt>
                <c:pt idx="108">
                  <c:v>11.181250000000011</c:v>
                </c:pt>
                <c:pt idx="109">
                  <c:v>11.300000000000011</c:v>
                </c:pt>
                <c:pt idx="110">
                  <c:v>11.417959125000012</c:v>
                </c:pt>
                <c:pt idx="111">
                  <c:v>11.534049125000012</c:v>
                </c:pt>
                <c:pt idx="112">
                  <c:v>11.648300875000011</c:v>
                </c:pt>
                <c:pt idx="113">
                  <c:v>11.760745250000012</c:v>
                </c:pt>
                <c:pt idx="114">
                  <c:v>11.871408375000012</c:v>
                </c:pt>
                <c:pt idx="115">
                  <c:v>11.980318750000013</c:v>
                </c:pt>
                <c:pt idx="116">
                  <c:v>12.087504875000013</c:v>
                </c:pt>
                <c:pt idx="117">
                  <c:v>12.192995250000013</c:v>
                </c:pt>
                <c:pt idx="118">
                  <c:v>12.296813625000013</c:v>
                </c:pt>
                <c:pt idx="119">
                  <c:v>12.398988500000012</c:v>
                </c:pt>
                <c:pt idx="120">
                  <c:v>12.499546000000013</c:v>
                </c:pt>
                <c:pt idx="121">
                  <c:v>12.598512250000013</c:v>
                </c:pt>
                <c:pt idx="122">
                  <c:v>12.670279750000013</c:v>
                </c:pt>
                <c:pt idx="123">
                  <c:v>12.741209000000014</c:v>
                </c:pt>
                <c:pt idx="124">
                  <c:v>12.811312250000015</c:v>
                </c:pt>
                <c:pt idx="125">
                  <c:v>12.881073666666682</c:v>
                </c:pt>
                <c:pt idx="126">
                  <c:v>12.950563833333348</c:v>
                </c:pt>
                <c:pt idx="127">
                  <c:v>13.019783916666681</c:v>
                </c:pt>
                <c:pt idx="128">
                  <c:v>13.088734500000013</c:v>
                </c:pt>
                <c:pt idx="129">
                  <c:v>13.157417333333347</c:v>
                </c:pt>
                <c:pt idx="130">
                  <c:v>13.225833000000014</c:v>
                </c:pt>
                <c:pt idx="131">
                  <c:v>13.293982666666681</c:v>
                </c:pt>
                <c:pt idx="132">
                  <c:v>13.361866916666681</c:v>
                </c:pt>
                <c:pt idx="133">
                  <c:v>13.429487500000015</c:v>
                </c:pt>
                <c:pt idx="134">
                  <c:v>13.496845000000015</c:v>
                </c:pt>
                <c:pt idx="135">
                  <c:v>13.563940583333348</c:v>
                </c:pt>
                <c:pt idx="136">
                  <c:v>13.630775416666681</c:v>
                </c:pt>
                <c:pt idx="137">
                  <c:v>13.706860750000015</c:v>
                </c:pt>
                <c:pt idx="138">
                  <c:v>13.782608083333349</c:v>
                </c:pt>
                <c:pt idx="139">
                  <c:v>13.858018750000015</c:v>
                </c:pt>
                <c:pt idx="140">
                  <c:v>13.93309408333335</c:v>
                </c:pt>
                <c:pt idx="141">
                  <c:v>14.00783608333335</c:v>
                </c:pt>
                <c:pt idx="142">
                  <c:v>14.082245416666684</c:v>
                </c:pt>
                <c:pt idx="143">
                  <c:v>14.156324083333351</c:v>
                </c:pt>
                <c:pt idx="144">
                  <c:v>14.230074083333351</c:v>
                </c:pt>
                <c:pt idx="145">
                  <c:v>14.25</c:v>
                </c:pt>
                <c:pt idx="146">
                  <c:v>14.25</c:v>
                </c:pt>
                <c:pt idx="147">
                  <c:v>14.25</c:v>
                </c:pt>
                <c:pt idx="148">
                  <c:v>14.25</c:v>
                </c:pt>
                <c:pt idx="149">
                  <c:v>14.25</c:v>
                </c:pt>
                <c:pt idx="150">
                  <c:v>14.25</c:v>
                </c:pt>
                <c:pt idx="151">
                  <c:v>14.25</c:v>
                </c:pt>
                <c:pt idx="152">
                  <c:v>14.25</c:v>
                </c:pt>
                <c:pt idx="153">
                  <c:v>14.305</c:v>
                </c:pt>
                <c:pt idx="154">
                  <c:v>14.359816499999999</c:v>
                </c:pt>
                <c:pt idx="155">
                  <c:v>14.414450499999999</c:v>
                </c:pt>
                <c:pt idx="156">
                  <c:v>14.468902499999999</c:v>
                </c:pt>
                <c:pt idx="157">
                  <c:v>14.523172999999998</c:v>
                </c:pt>
                <c:pt idx="158">
                  <c:v>14.577262499999998</c:v>
                </c:pt>
                <c:pt idx="159">
                  <c:v>14.631171499999999</c:v>
                </c:pt>
                <c:pt idx="160">
                  <c:v>14.684900999999998</c:v>
                </c:pt>
                <c:pt idx="161">
                  <c:v>14.738451499999998</c:v>
                </c:pt>
                <c:pt idx="162">
                  <c:v>14.791823499999998</c:v>
                </c:pt>
                <c:pt idx="163">
                  <c:v>14.845017499999997</c:v>
                </c:pt>
                <c:pt idx="164">
                  <c:v>14.898033999999997</c:v>
                </c:pt>
                <c:pt idx="165">
                  <c:v>14.950873999999997</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4-8B5C-49CF-806D-6CB34EEE5406}"/>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202386130276416"/>
          <c:y val="0.33153534881366409"/>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filling</a:t>
            </a:r>
          </a:p>
        </c:rich>
      </c:tx>
      <c:overlay val="0"/>
      <c:spPr>
        <a:noFill/>
        <a:ln>
          <a:noFill/>
        </a:ln>
        <a:effectLst/>
      </c:spPr>
    </c:title>
    <c:autoTitleDeleted val="0"/>
    <c:plotArea>
      <c:layout/>
      <c:lineChart>
        <c:grouping val="standard"/>
        <c:varyColors val="0"/>
        <c:ser>
          <c:idx val="6"/>
          <c:order val="0"/>
          <c:tx>
            <c:strRef>
              <c:f>'Nord-Ouest_I'!$C$16</c:f>
              <c:strCache>
                <c:ptCount val="1"/>
                <c:pt idx="0">
                  <c:v>Maximum stock level (TWh)</c:v>
                </c:pt>
              </c:strCache>
            </c:strRef>
          </c:tx>
          <c:spPr>
            <a:ln w="25400">
              <a:solidFill>
                <a:srgbClr val="FFC000"/>
              </a:solidFill>
            </a:ln>
          </c:spPr>
          <c:marker>
            <c:symbol val="none"/>
          </c:marker>
          <c:cat>
            <c:numRef>
              <c:f>'Nord-Ouest_I'!$A$17:$A$231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'Nord-Ouest_I'!$C$17:$C$231</c:f>
              <c:numCache>
                <c:formatCode>0.00</c:formatCode>
                <c:ptCount val="215"/>
                <c:pt idx="0">
                  <c:v>5.4</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8.7750000000000004</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12.15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13.5</c:v>
                </c:pt>
                <c:pt idx="152">
                  <c:v>12.824999999999999</c:v>
                </c:pt>
                <c:pt idx="153">
                  <c:v>13.5</c:v>
                </c:pt>
                <c:pt idx="154">
                  <c:v>13.5</c:v>
                </c:pt>
                <c:pt idx="155">
                  <c:v>13.5</c:v>
                </c:pt>
                <c:pt idx="156">
                  <c:v>13.5</c:v>
                </c:pt>
                <c:pt idx="157">
                  <c:v>13.5</c:v>
                </c:pt>
                <c:pt idx="158">
                  <c:v>13.5</c:v>
                </c:pt>
                <c:pt idx="159">
                  <c:v>13.5</c:v>
                </c:pt>
                <c:pt idx="160">
                  <c:v>13.5</c:v>
                </c:pt>
                <c:pt idx="161">
                  <c:v>13.5</c:v>
                </c:pt>
                <c:pt idx="162">
                  <c:v>13.5</c:v>
                </c:pt>
                <c:pt idx="163">
                  <c:v>13.5</c:v>
                </c:pt>
                <c:pt idx="164">
                  <c:v>13.5</c:v>
                </c:pt>
                <c:pt idx="165">
                  <c:v>13.5</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0-9F6E-483D-A0BB-7BC925DD14DB}"/>
            </c:ext>
          </c:extLst>
        </c:ser>
        <c:ser>
          <c:idx val="7"/>
          <c:order val="1"/>
          <c:tx>
            <c:strRef>
              <c:f>'Nord-Ouest_I'!$B$16</c:f>
              <c:strCache>
                <c:ptCount val="1"/>
                <c:pt idx="0">
                  <c:v>Minimum stock level (TWh)</c:v>
                </c:pt>
              </c:strCache>
            </c:strRef>
          </c:tx>
          <c:spPr>
            <a:ln w="25400">
              <a:solidFill>
                <a:schemeClr val="tx2"/>
              </a:solidFill>
            </a:ln>
          </c:spPr>
          <c:marker>
            <c:symbol val="none"/>
          </c:marker>
          <c:cat>
            <c:numRef>
              <c:f>'Nord-Ouest_I'!$A$17:$A$231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2.7</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6.75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11.475</c:v>
                </c:pt>
                <c:pt idx="214">
                  <c:v>0</c:v>
                </c:pt>
              </c:numCache>
            </c:numRef>
          </c:val>
          <c:smooth val="0"/>
          <c:extLst>
            <c:ext xmlns:c16="http://schemas.microsoft.com/office/drawing/2014/chart" uri="{C3380CC4-5D6E-409C-BE32-E72D297353CC}">
              <c16:uniqueId val="{00000001-9F6E-483D-A0BB-7BC925DD14DB}"/>
            </c:ext>
          </c:extLst>
        </c:ser>
        <c:ser>
          <c:idx val="8"/>
          <c:order val="2"/>
          <c:tx>
            <c:strRef>
              <c:f>'Nord-Ouest_I'!$F$11</c:f>
              <c:strCache>
                <c:ptCount val="1"/>
                <c:pt idx="0">
                  <c:v>With Storengy maintenance only</c:v>
                </c:pt>
              </c:strCache>
            </c:strRef>
          </c:tx>
          <c:spPr>
            <a:ln w="25400">
              <a:prstDash val="dash"/>
            </a:ln>
          </c:spPr>
          <c:marker>
            <c:symbol val="none"/>
          </c:marker>
          <c:cat>
            <c:numRef>
              <c:f>'Nord-Ouest_I'!$A$17:$A$231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'Nord-Ouest_I'!$F$17:$F$231</c:f>
              <c:numCache>
                <c:formatCode>_-* #\ ##0.0\ _€_-;\-* #\ ##0.0\ _€_-;_-* "-"??\ _€_-;_-@_-</c:formatCode>
                <c:ptCount val="215"/>
                <c:pt idx="0">
                  <c:v>0.1506536</c:v>
                </c:pt>
                <c:pt idx="1">
                  <c:v>0.3013072</c:v>
                </c:pt>
                <c:pt idx="2">
                  <c:v>0.4519608</c:v>
                </c:pt>
                <c:pt idx="3">
                  <c:v>0.60261439999999999</c:v>
                </c:pt>
                <c:pt idx="4">
                  <c:v>0.75326800000000005</c:v>
                </c:pt>
                <c:pt idx="5">
                  <c:v>0.9039216000000001</c:v>
                </c:pt>
                <c:pt idx="6">
                  <c:v>1.0319772</c:v>
                </c:pt>
                <c:pt idx="7">
                  <c:v>1.1600328</c:v>
                </c:pt>
                <c:pt idx="8">
                  <c:v>1.2880883999999999</c:v>
                </c:pt>
                <c:pt idx="9">
                  <c:v>1.4161439999999998</c:v>
                </c:pt>
                <c:pt idx="10">
                  <c:v>1.5441995999999998</c:v>
                </c:pt>
                <c:pt idx="11">
                  <c:v>1.6722551999999997</c:v>
                </c:pt>
                <c:pt idx="12">
                  <c:v>1.8003107999999997</c:v>
                </c:pt>
                <c:pt idx="13">
                  <c:v>1.9283663999999996</c:v>
                </c:pt>
                <c:pt idx="14">
                  <c:v>2.0564219999999995</c:v>
                </c:pt>
                <c:pt idx="15">
                  <c:v>2.1844775999999997</c:v>
                </c:pt>
                <c:pt idx="16">
                  <c:v>2.3125331999999998</c:v>
                </c:pt>
                <c:pt idx="17">
                  <c:v>2.4405888</c:v>
                </c:pt>
                <c:pt idx="18">
                  <c:v>2.5686444000000002</c:v>
                </c:pt>
                <c:pt idx="19">
                  <c:v>2.6967000000000003</c:v>
                </c:pt>
                <c:pt idx="20">
                  <c:v>2.8247556000000005</c:v>
                </c:pt>
                <c:pt idx="21">
                  <c:v>2.9528112000000006</c:v>
                </c:pt>
                <c:pt idx="22">
                  <c:v>3.0808668000000008</c:v>
                </c:pt>
                <c:pt idx="23">
                  <c:v>3.208922400000001</c:v>
                </c:pt>
                <c:pt idx="24">
                  <c:v>3.3369780000000011</c:v>
                </c:pt>
                <c:pt idx="25">
                  <c:v>3.4650336000000013</c:v>
                </c:pt>
                <c:pt idx="26">
                  <c:v>3.5930892000000014</c:v>
                </c:pt>
                <c:pt idx="27">
                  <c:v>3.7211448000000016</c:v>
                </c:pt>
                <c:pt idx="28">
                  <c:v>3.8492004000000017</c:v>
                </c:pt>
                <c:pt idx="29">
                  <c:v>3.9772560000000019</c:v>
                </c:pt>
                <c:pt idx="30">
                  <c:v>4.1053116000000021</c:v>
                </c:pt>
                <c:pt idx="31">
                  <c:v>4.2333672000000018</c:v>
                </c:pt>
                <c:pt idx="32">
                  <c:v>4.3614228000000015</c:v>
                </c:pt>
                <c:pt idx="33">
                  <c:v>4.4894784000000012</c:v>
                </c:pt>
                <c:pt idx="34">
                  <c:v>4.6175340000000009</c:v>
                </c:pt>
                <c:pt idx="35">
                  <c:v>4.7455896000000006</c:v>
                </c:pt>
                <c:pt idx="36">
                  <c:v>4.8736452000000003</c:v>
                </c:pt>
                <c:pt idx="37">
                  <c:v>5.0017008000000001</c:v>
                </c:pt>
                <c:pt idx="38">
                  <c:v>5.1297563999999998</c:v>
                </c:pt>
                <c:pt idx="39">
                  <c:v>5.2653445999999997</c:v>
                </c:pt>
                <c:pt idx="40">
                  <c:v>5.4009327999999996</c:v>
                </c:pt>
                <c:pt idx="41">
                  <c:v>5.4310633999999993</c:v>
                </c:pt>
                <c:pt idx="42">
                  <c:v>5.461189899999999</c:v>
                </c:pt>
                <c:pt idx="43">
                  <c:v>5.4913121999999994</c:v>
                </c:pt>
                <c:pt idx="44">
                  <c:v>5.5214303999999998</c:v>
                </c:pt>
                <c:pt idx="45">
                  <c:v>5.5515444999999994</c:v>
                </c:pt>
                <c:pt idx="46">
                  <c:v>5.5816543999999997</c:v>
                </c:pt>
                <c:pt idx="47">
                  <c:v>5.6117602</c:v>
                </c:pt>
                <c:pt idx="48">
                  <c:v>5.6418619000000003</c:v>
                </c:pt>
                <c:pt idx="49">
                  <c:v>5.6719594000000004</c:v>
                </c:pt>
                <c:pt idx="50">
                  <c:v>5.7020528000000006</c:v>
                </c:pt>
                <c:pt idx="51">
                  <c:v>5.7321421000000008</c:v>
                </c:pt>
                <c:pt idx="52">
                  <c:v>5.7622273000000011</c:v>
                </c:pt>
                <c:pt idx="53">
                  <c:v>5.9051122000000014</c:v>
                </c:pt>
                <c:pt idx="54">
                  <c:v>6.0479040000000017</c:v>
                </c:pt>
                <c:pt idx="55">
                  <c:v>6.1906028000000015</c:v>
                </c:pt>
                <c:pt idx="56">
                  <c:v>6.3332086000000016</c:v>
                </c:pt>
                <c:pt idx="57">
                  <c:v>6.4757214000000012</c:v>
                </c:pt>
                <c:pt idx="58">
                  <c:v>6.6181414000000007</c:v>
                </c:pt>
                <c:pt idx="59">
                  <c:v>6.7604686000000012</c:v>
                </c:pt>
                <c:pt idx="60">
                  <c:v>6.9027030000000007</c:v>
                </c:pt>
                <c:pt idx="61">
                  <c:v>7.0448448000000008</c:v>
                </c:pt>
                <c:pt idx="62">
                  <c:v>7.0747499000000005</c:v>
                </c:pt>
                <c:pt idx="63">
                  <c:v>7.1046509000000002</c:v>
                </c:pt>
                <c:pt idx="64">
                  <c:v>7.1345478</c:v>
                </c:pt>
                <c:pt idx="65">
                  <c:v>7.1644405999999998</c:v>
                </c:pt>
                <c:pt idx="66">
                  <c:v>7.1943292999999997</c:v>
                </c:pt>
                <c:pt idx="67">
                  <c:v>7.3288099999999998</c:v>
                </c:pt>
                <c:pt idx="68">
                  <c:v>7.4632076999999999</c:v>
                </c:pt>
                <c:pt idx="69">
                  <c:v>7.5975223999999999</c:v>
                </c:pt>
                <c:pt idx="70">
                  <c:v>7.7317540999999999</c:v>
                </c:pt>
                <c:pt idx="71">
                  <c:v>7.8654685999999998</c:v>
                </c:pt>
                <c:pt idx="72">
                  <c:v>7.9975176000000001</c:v>
                </c:pt>
                <c:pt idx="73">
                  <c:v>8.1279230000000009</c:v>
                </c:pt>
                <c:pt idx="74">
                  <c:v>8.2566738000000015</c:v>
                </c:pt>
                <c:pt idx="75">
                  <c:v>8.3836774000000016</c:v>
                </c:pt>
                <c:pt idx="76">
                  <c:v>8.5089595000000013</c:v>
                </c:pt>
                <c:pt idx="77">
                  <c:v>8.6325420000000008</c:v>
                </c:pt>
                <c:pt idx="78">
                  <c:v>8.7544469000000014</c:v>
                </c:pt>
                <c:pt idx="79">
                  <c:v>8.8746980000000022</c:v>
                </c:pt>
                <c:pt idx="80">
                  <c:v>8.9933173000000028</c:v>
                </c:pt>
                <c:pt idx="81">
                  <c:v>9.1103286000000026</c:v>
                </c:pt>
                <c:pt idx="82">
                  <c:v>9.2257520000000017</c:v>
                </c:pt>
                <c:pt idx="83">
                  <c:v>9.3396095000000017</c:v>
                </c:pt>
                <c:pt idx="84">
                  <c:v>9.4519231000000019</c:v>
                </c:pt>
                <c:pt idx="85">
                  <c:v>9.5627123000000012</c:v>
                </c:pt>
                <c:pt idx="86">
                  <c:v>9.671956800000002</c:v>
                </c:pt>
                <c:pt idx="87">
                  <c:v>9.7796792000000021</c:v>
                </c:pt>
                <c:pt idx="88">
                  <c:v>9.885900300000003</c:v>
                </c:pt>
                <c:pt idx="89">
                  <c:v>9.9906407000000037</c:v>
                </c:pt>
                <c:pt idx="90">
                  <c:v>10.092049000000003</c:v>
                </c:pt>
                <c:pt idx="91">
                  <c:v>10.188257100000003</c:v>
                </c:pt>
                <c:pt idx="92">
                  <c:v>10.283090700000002</c:v>
                </c:pt>
                <c:pt idx="93">
                  <c:v>10.376516000000002</c:v>
                </c:pt>
                <c:pt idx="94">
                  <c:v>10.468553000000002</c:v>
                </c:pt>
                <c:pt idx="95">
                  <c:v>10.559221700000002</c:v>
                </c:pt>
                <c:pt idx="96">
                  <c:v>10.648544300000001</c:v>
                </c:pt>
                <c:pt idx="97">
                  <c:v>10.736538800000002</c:v>
                </c:pt>
                <c:pt idx="98">
                  <c:v>10.838522800000002</c:v>
                </c:pt>
                <c:pt idx="99">
                  <c:v>10.938724900000002</c:v>
                </c:pt>
                <c:pt idx="100">
                  <c:v>11.037173300000003</c:v>
                </c:pt>
                <c:pt idx="101">
                  <c:v>11.133901100000003</c:v>
                </c:pt>
                <c:pt idx="102">
                  <c:v>11.228939000000002</c:v>
                </c:pt>
                <c:pt idx="103">
                  <c:v>11.322315200000002</c:v>
                </c:pt>
                <c:pt idx="104">
                  <c:v>11.414058200000001</c:v>
                </c:pt>
                <c:pt idx="105">
                  <c:v>11.504196200000001</c:v>
                </c:pt>
                <c:pt idx="106">
                  <c:v>11.592759900000001</c:v>
                </c:pt>
                <c:pt idx="107">
                  <c:v>11.679775300000001</c:v>
                </c:pt>
                <c:pt idx="108">
                  <c:v>11.765268300000001</c:v>
                </c:pt>
                <c:pt idx="109">
                  <c:v>11.849267300000001</c:v>
                </c:pt>
                <c:pt idx="110">
                  <c:v>11.931798200000001</c:v>
                </c:pt>
                <c:pt idx="111">
                  <c:v>12.012884700000001</c:v>
                </c:pt>
                <c:pt idx="112">
                  <c:v>12.092555000000001</c:v>
                </c:pt>
                <c:pt idx="113">
                  <c:v>12.15</c:v>
                </c:pt>
                <c:pt idx="114">
                  <c:v>12.15</c:v>
                </c:pt>
                <c:pt idx="115">
                  <c:v>12.15</c:v>
                </c:pt>
                <c:pt idx="116">
                  <c:v>12.15</c:v>
                </c:pt>
                <c:pt idx="117">
                  <c:v>12.15</c:v>
                </c:pt>
                <c:pt idx="118">
                  <c:v>12.15</c:v>
                </c:pt>
                <c:pt idx="119">
                  <c:v>12.15</c:v>
                </c:pt>
                <c:pt idx="120">
                  <c:v>12.15</c:v>
                </c:pt>
                <c:pt idx="121">
                  <c:v>12.15</c:v>
                </c:pt>
                <c:pt idx="122">
                  <c:v>12.227272300000001</c:v>
                </c:pt>
                <c:pt idx="123">
                  <c:v>12.303194600000001</c:v>
                </c:pt>
                <c:pt idx="124">
                  <c:v>12.377788100000002</c:v>
                </c:pt>
                <c:pt idx="125">
                  <c:v>12.451078700000002</c:v>
                </c:pt>
                <c:pt idx="126">
                  <c:v>12.523087700000001</c:v>
                </c:pt>
                <c:pt idx="127">
                  <c:v>12.593836300000001</c:v>
                </c:pt>
                <c:pt idx="128">
                  <c:v>12.663348200000001</c:v>
                </c:pt>
                <c:pt idx="129">
                  <c:v>12.731644500000002</c:v>
                </c:pt>
                <c:pt idx="130">
                  <c:v>12.798748900000001</c:v>
                </c:pt>
                <c:pt idx="131">
                  <c:v>12.825000000000001</c:v>
                </c:pt>
                <c:pt idx="132">
                  <c:v>12.825000000000001</c:v>
                </c:pt>
                <c:pt idx="133">
                  <c:v>12.825000000000001</c:v>
                </c:pt>
                <c:pt idx="134">
                  <c:v>12.825000000000001</c:v>
                </c:pt>
                <c:pt idx="135">
                  <c:v>12.825000000000001</c:v>
                </c:pt>
                <c:pt idx="136">
                  <c:v>12.825000000000001</c:v>
                </c:pt>
                <c:pt idx="137">
                  <c:v>12.825000000000001</c:v>
                </c:pt>
                <c:pt idx="138">
                  <c:v>12.825000000000001</c:v>
                </c:pt>
                <c:pt idx="139">
                  <c:v>12.825000000000001</c:v>
                </c:pt>
                <c:pt idx="140">
                  <c:v>12.825000000000001</c:v>
                </c:pt>
                <c:pt idx="141">
                  <c:v>12.825000000000001</c:v>
                </c:pt>
                <c:pt idx="142">
                  <c:v>12.825000000000001</c:v>
                </c:pt>
                <c:pt idx="143">
                  <c:v>12.825000000000001</c:v>
                </c:pt>
                <c:pt idx="144">
                  <c:v>12.825000000000001</c:v>
                </c:pt>
                <c:pt idx="145">
                  <c:v>12.825000000000001</c:v>
                </c:pt>
                <c:pt idx="146">
                  <c:v>12.825000000000001</c:v>
                </c:pt>
                <c:pt idx="147">
                  <c:v>12.825000000000001</c:v>
                </c:pt>
                <c:pt idx="148">
                  <c:v>12.825000000000001</c:v>
                </c:pt>
                <c:pt idx="149">
                  <c:v>12.825000000000001</c:v>
                </c:pt>
                <c:pt idx="150">
                  <c:v>12.825000000000001</c:v>
                </c:pt>
                <c:pt idx="151">
                  <c:v>12.825000000000001</c:v>
                </c:pt>
                <c:pt idx="152">
                  <c:v>12.825000000000001</c:v>
                </c:pt>
                <c:pt idx="153">
                  <c:v>12.883924</c:v>
                </c:pt>
                <c:pt idx="154">
                  <c:v>12.941921900000001</c:v>
                </c:pt>
                <c:pt idx="155">
                  <c:v>12.999006300000001</c:v>
                </c:pt>
                <c:pt idx="156">
                  <c:v>13.0551922</c:v>
                </c:pt>
                <c:pt idx="157">
                  <c:v>13.1104944</c:v>
                </c:pt>
                <c:pt idx="158">
                  <c:v>13.1649257</c:v>
                </c:pt>
                <c:pt idx="159">
                  <c:v>13.218500899999999</c:v>
                </c:pt>
                <c:pt idx="160">
                  <c:v>13.253655499999999</c:v>
                </c:pt>
                <c:pt idx="161">
                  <c:v>13.288441899999999</c:v>
                </c:pt>
                <c:pt idx="162">
                  <c:v>13.322862999999998</c:v>
                </c:pt>
                <c:pt idx="163">
                  <c:v>13.356922899999999</c:v>
                </c:pt>
                <c:pt idx="164">
                  <c:v>13.390625999999999</c:v>
                </c:pt>
                <c:pt idx="165">
                  <c:v>13.423974999999999</c:v>
                </c:pt>
                <c:pt idx="166">
                  <c:v>13.456974199999999</c:v>
                </c:pt>
                <c:pt idx="167">
                  <c:v>13.476022199999999</c:v>
                </c:pt>
                <c:pt idx="168">
                  <c:v>13.4949537</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2-9F6E-483D-A0BB-7BC925DD14DB}"/>
            </c:ext>
          </c:extLst>
        </c:ser>
        <c:ser>
          <c:idx val="2"/>
          <c:order val="3"/>
          <c:tx>
            <c:strRef>
              <c:f>'Nord-Ouest_I'!$L$11</c:f>
              <c:strCache>
                <c:ptCount val="1"/>
                <c:pt idx="0">
                  <c:v>With Storengy and NaTran maintenance (probable case - CPRTt)</c:v>
                </c:pt>
              </c:strCache>
            </c:strRef>
          </c:tx>
          <c:spPr>
            <a:ln w="28575">
              <a:solidFill>
                <a:schemeClr val="tx2"/>
              </a:solidFill>
            </a:ln>
          </c:spPr>
          <c:marker>
            <c:symbol val="none"/>
          </c:marker>
          <c:cat>
            <c:numRef>
              <c:f>'Nord-Ouest_I'!$A$17:$A$231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'Nord-Ouest_I'!$L$17:$L$231</c:f>
              <c:numCache>
                <c:formatCode>_-* #\ ##0.0\ _€_-;\-* #\ ##0.0\ _€_-;_-* "-"??\ _€_-;_-@_-</c:formatCode>
                <c:ptCount val="215"/>
                <c:pt idx="0">
                  <c:v>0.15065359477124182</c:v>
                </c:pt>
                <c:pt idx="1">
                  <c:v>0.30130718954248364</c:v>
                </c:pt>
                <c:pt idx="2">
                  <c:v>0.45196078431372544</c:v>
                </c:pt>
                <c:pt idx="3">
                  <c:v>0.60261437908496729</c:v>
                </c:pt>
                <c:pt idx="4">
                  <c:v>0.75326797385620914</c:v>
                </c:pt>
                <c:pt idx="5">
                  <c:v>0.90392156862745099</c:v>
                </c:pt>
                <c:pt idx="6">
                  <c:v>1.0319771241830065</c:v>
                </c:pt>
                <c:pt idx="7">
                  <c:v>1.1600326797385621</c:v>
                </c:pt>
                <c:pt idx="8">
                  <c:v>1.2880882352941174</c:v>
                </c:pt>
                <c:pt idx="9">
                  <c:v>1.4161437908496728</c:v>
                </c:pt>
                <c:pt idx="10">
                  <c:v>1.5441993464052282</c:v>
                </c:pt>
                <c:pt idx="11">
                  <c:v>1.6722549019607835</c:v>
                </c:pt>
                <c:pt idx="12">
                  <c:v>1.8003104575163391</c:v>
                </c:pt>
                <c:pt idx="13">
                  <c:v>1.9283660130718947</c:v>
                </c:pt>
                <c:pt idx="14">
                  <c:v>2.0564215686274503</c:v>
                </c:pt>
                <c:pt idx="15">
                  <c:v>2.1844771241830059</c:v>
                </c:pt>
                <c:pt idx="16">
                  <c:v>2.3125326797385615</c:v>
                </c:pt>
                <c:pt idx="17">
                  <c:v>2.4405882352941171</c:v>
                </c:pt>
                <c:pt idx="18">
                  <c:v>2.5686437908496726</c:v>
                </c:pt>
                <c:pt idx="19">
                  <c:v>2.6966993464052282</c:v>
                </c:pt>
                <c:pt idx="20">
                  <c:v>2.8247549019607838</c:v>
                </c:pt>
                <c:pt idx="21">
                  <c:v>2.9528104575163394</c:v>
                </c:pt>
                <c:pt idx="22">
                  <c:v>3.080866013071895</c:v>
                </c:pt>
                <c:pt idx="23">
                  <c:v>3.2089215686274506</c:v>
                </c:pt>
                <c:pt idx="24">
                  <c:v>3.3369771241830062</c:v>
                </c:pt>
                <c:pt idx="25">
                  <c:v>3.4650326797385618</c:v>
                </c:pt>
                <c:pt idx="26">
                  <c:v>3.5930882352941174</c:v>
                </c:pt>
                <c:pt idx="27">
                  <c:v>3.7211437908496729</c:v>
                </c:pt>
                <c:pt idx="28">
                  <c:v>3.8491993464052285</c:v>
                </c:pt>
                <c:pt idx="29">
                  <c:v>3.9772549019607841</c:v>
                </c:pt>
                <c:pt idx="30">
                  <c:v>4.1053104575163397</c:v>
                </c:pt>
                <c:pt idx="31">
                  <c:v>4.2333660130718958</c:v>
                </c:pt>
                <c:pt idx="32">
                  <c:v>4.3614215686274518</c:v>
                </c:pt>
                <c:pt idx="33">
                  <c:v>4.4894771241830078</c:v>
                </c:pt>
                <c:pt idx="34">
                  <c:v>4.6175326797385638</c:v>
                </c:pt>
                <c:pt idx="35">
                  <c:v>4.7455882352941199</c:v>
                </c:pt>
                <c:pt idx="36">
                  <c:v>4.8736437908496759</c:v>
                </c:pt>
                <c:pt idx="37">
                  <c:v>5.0016993464052319</c:v>
                </c:pt>
                <c:pt idx="38">
                  <c:v>5.129754901960788</c:v>
                </c:pt>
                <c:pt idx="39">
                  <c:v>5.2653431372549058</c:v>
                </c:pt>
                <c:pt idx="40">
                  <c:v>5.4009313725490236</c:v>
                </c:pt>
                <c:pt idx="41">
                  <c:v>5.4310619618736427</c:v>
                </c:pt>
                <c:pt idx="42">
                  <c:v>5.4611884215686315</c:v>
                </c:pt>
                <c:pt idx="43">
                  <c:v>5.491310751633991</c:v>
                </c:pt>
                <c:pt idx="44">
                  <c:v>5.5214289520697211</c:v>
                </c:pt>
                <c:pt idx="45">
                  <c:v>5.5515430228758209</c:v>
                </c:pt>
                <c:pt idx="46">
                  <c:v>5.5816529455337731</c:v>
                </c:pt>
                <c:pt idx="47">
                  <c:v>5.6117587385620959</c:v>
                </c:pt>
                <c:pt idx="48">
                  <c:v>5.6418604019607885</c:v>
                </c:pt>
                <c:pt idx="49">
                  <c:v>5.6719579357298517</c:v>
                </c:pt>
                <c:pt idx="50">
                  <c:v>5.7020513398692856</c:v>
                </c:pt>
                <c:pt idx="51">
                  <c:v>5.7321406328976083</c:v>
                </c:pt>
                <c:pt idx="52">
                  <c:v>5.7622257962963008</c:v>
                </c:pt>
                <c:pt idx="53">
                  <c:v>5.9051107066993511</c:v>
                </c:pt>
                <c:pt idx="54">
                  <c:v>6.0479024643246238</c:v>
                </c:pt>
                <c:pt idx="55">
                  <c:v>6.1906012450980441</c:v>
                </c:pt>
                <c:pt idx="56">
                  <c:v>6.3332070490196131</c:v>
                </c:pt>
                <c:pt idx="57">
                  <c:v>6.4757198760893298</c:v>
                </c:pt>
                <c:pt idx="58">
                  <c:v>6.6181399022331204</c:v>
                </c:pt>
                <c:pt idx="59">
                  <c:v>6.7604671274509851</c:v>
                </c:pt>
                <c:pt idx="60">
                  <c:v>6.9027015517429238</c:v>
                </c:pt>
                <c:pt idx="61">
                  <c:v>7.0448433510348627</c:v>
                </c:pt>
                <c:pt idx="62">
                  <c:v>7.0747484403594818</c:v>
                </c:pt>
                <c:pt idx="63">
                  <c:v>7.1046494185729898</c:v>
                </c:pt>
                <c:pt idx="64">
                  <c:v>7.134546304193905</c:v>
                </c:pt>
                <c:pt idx="65">
                  <c:v>7.1644390972222274</c:v>
                </c:pt>
                <c:pt idx="66">
                  <c:v>7.1943277791394387</c:v>
                </c:pt>
                <c:pt idx="67">
                  <c:v>7.3288084311002235</c:v>
                </c:pt>
                <c:pt idx="68">
                  <c:v>7.4632060830610083</c:v>
                </c:pt>
                <c:pt idx="69">
                  <c:v>7.597520735021793</c:v>
                </c:pt>
                <c:pt idx="70">
                  <c:v>7.7317524703159108</c:v>
                </c:pt>
                <c:pt idx="71">
                  <c:v>7.8654669278322507</c:v>
                </c:pt>
                <c:pt idx="72">
                  <c:v>7.9975159547930348</c:v>
                </c:pt>
                <c:pt idx="73">
                  <c:v>8.1279213984204866</c:v>
                </c:pt>
                <c:pt idx="74">
                  <c:v>8.2566721927342126</c:v>
                </c:pt>
                <c:pt idx="75">
                  <c:v>8.3836757952832315</c:v>
                </c:pt>
                <c:pt idx="76">
                  <c:v>8.508957846198264</c:v>
                </c:pt>
                <c:pt idx="77">
                  <c:v>8.6325403227342115</c:v>
                </c:pt>
                <c:pt idx="78">
                  <c:v>8.7544452021459769</c:v>
                </c:pt>
                <c:pt idx="79">
                  <c:v>8.8746962931263695</c:v>
                </c:pt>
                <c:pt idx="80">
                  <c:v>8.9933174043682005</c:v>
                </c:pt>
                <c:pt idx="81">
                  <c:v>9.1103286816884612</c:v>
                </c:pt>
                <c:pt idx="82">
                  <c:v>9.2257521023420566</c:v>
                </c:pt>
                <c:pt idx="83">
                  <c:v>9.339609643583886</c:v>
                </c:pt>
                <c:pt idx="84">
                  <c:v>9.4519232826688526</c:v>
                </c:pt>
                <c:pt idx="85">
                  <c:v>9.5627124654139504</c:v>
                </c:pt>
                <c:pt idx="86">
                  <c:v>9.6719569876361735</c:v>
                </c:pt>
                <c:pt idx="87">
                  <c:v>9.7796794265904214</c:v>
                </c:pt>
                <c:pt idx="88">
                  <c:v>9.8859004780936903</c:v>
                </c:pt>
                <c:pt idx="89">
                  <c:v>9.990640837962971</c:v>
                </c:pt>
                <c:pt idx="90">
                  <c:v>10.092049171296305</c:v>
                </c:pt>
                <c:pt idx="91">
                  <c:v>10.188257275246922</c:v>
                </c:pt>
                <c:pt idx="92">
                  <c:v>10.283090902746922</c:v>
                </c:pt>
                <c:pt idx="93">
                  <c:v>10.376516175246921</c:v>
                </c:pt>
                <c:pt idx="94">
                  <c:v>10.468553154783958</c:v>
                </c:pt>
                <c:pt idx="95">
                  <c:v>10.55922190339507</c:v>
                </c:pt>
                <c:pt idx="96">
                  <c:v>10.648544489320996</c:v>
                </c:pt>
                <c:pt idx="97">
                  <c:v>10.73653896839507</c:v>
                </c:pt>
                <c:pt idx="98">
                  <c:v>10.838523008700081</c:v>
                </c:pt>
                <c:pt idx="99">
                  <c:v>10.938725068068273</c:v>
                </c:pt>
                <c:pt idx="100">
                  <c:v>11.037173469375462</c:v>
                </c:pt>
                <c:pt idx="101">
                  <c:v>11.13390125597677</c:v>
                </c:pt>
                <c:pt idx="102">
                  <c:v>11.228939110987664</c:v>
                </c:pt>
                <c:pt idx="103">
                  <c:v>11.32231535728396</c:v>
                </c:pt>
                <c:pt idx="104">
                  <c:v>11.414058317741477</c:v>
                </c:pt>
                <c:pt idx="105">
                  <c:v>11.50419631523603</c:v>
                </c:pt>
                <c:pt idx="106">
                  <c:v>11.592760032883088</c:v>
                </c:pt>
                <c:pt idx="107">
                  <c:v>11.679775433318818</c:v>
                </c:pt>
                <c:pt idx="108">
                  <c:v>11.765268479179385</c:v>
                </c:pt>
                <c:pt idx="109">
                  <c:v>11.849267493340605</c:v>
                </c:pt>
                <c:pt idx="110">
                  <c:v>11.931798438438644</c:v>
                </c:pt>
                <c:pt idx="111">
                  <c:v>12.012884916870016</c:v>
                </c:pt>
                <c:pt idx="112">
                  <c:v>12.092555251510539</c:v>
                </c:pt>
                <c:pt idx="113">
                  <c:v>12.15</c:v>
                </c:pt>
                <c:pt idx="114">
                  <c:v>12.15</c:v>
                </c:pt>
                <c:pt idx="115">
                  <c:v>12.15</c:v>
                </c:pt>
                <c:pt idx="116">
                  <c:v>12.15</c:v>
                </c:pt>
                <c:pt idx="117">
                  <c:v>12.15</c:v>
                </c:pt>
                <c:pt idx="118">
                  <c:v>12.15</c:v>
                </c:pt>
                <c:pt idx="119">
                  <c:v>12.15</c:v>
                </c:pt>
                <c:pt idx="120">
                  <c:v>12.15</c:v>
                </c:pt>
                <c:pt idx="121">
                  <c:v>12.15</c:v>
                </c:pt>
                <c:pt idx="122">
                  <c:v>12.227272331154685</c:v>
                </c:pt>
                <c:pt idx="123">
                  <c:v>12.303194605228759</c:v>
                </c:pt>
                <c:pt idx="124">
                  <c:v>12.377788064379086</c:v>
                </c:pt>
                <c:pt idx="125">
                  <c:v>12.451078671241831</c:v>
                </c:pt>
                <c:pt idx="126">
                  <c:v>12.523087667973858</c:v>
                </c:pt>
                <c:pt idx="127">
                  <c:v>12.593836296732027</c:v>
                </c:pt>
                <c:pt idx="128">
                  <c:v>12.663348159912855</c:v>
                </c:pt>
                <c:pt idx="129">
                  <c:v>12.731644499673203</c:v>
                </c:pt>
                <c:pt idx="130">
                  <c:v>12.798748918409586</c:v>
                </c:pt>
                <c:pt idx="131">
                  <c:v>12.824999999999999</c:v>
                </c:pt>
                <c:pt idx="132">
                  <c:v>12.824999999999999</c:v>
                </c:pt>
                <c:pt idx="133">
                  <c:v>12.824999999999999</c:v>
                </c:pt>
                <c:pt idx="134">
                  <c:v>12.824999999999999</c:v>
                </c:pt>
                <c:pt idx="135">
                  <c:v>12.824999999999999</c:v>
                </c:pt>
                <c:pt idx="136">
                  <c:v>12.824999999999999</c:v>
                </c:pt>
                <c:pt idx="137">
                  <c:v>12.824999999999999</c:v>
                </c:pt>
                <c:pt idx="138">
                  <c:v>12.824999999999999</c:v>
                </c:pt>
                <c:pt idx="139">
                  <c:v>12.824999999999999</c:v>
                </c:pt>
                <c:pt idx="140">
                  <c:v>12.824999999999999</c:v>
                </c:pt>
                <c:pt idx="141">
                  <c:v>12.824999999999999</c:v>
                </c:pt>
                <c:pt idx="142">
                  <c:v>12.824999999999999</c:v>
                </c:pt>
                <c:pt idx="143">
                  <c:v>12.824999999999999</c:v>
                </c:pt>
                <c:pt idx="144">
                  <c:v>12.824999999999999</c:v>
                </c:pt>
                <c:pt idx="145">
                  <c:v>12.824999999999999</c:v>
                </c:pt>
                <c:pt idx="146">
                  <c:v>12.824999999999999</c:v>
                </c:pt>
                <c:pt idx="147">
                  <c:v>12.824999999999999</c:v>
                </c:pt>
                <c:pt idx="148">
                  <c:v>12.824999999999999</c:v>
                </c:pt>
                <c:pt idx="149">
                  <c:v>12.824999999999999</c:v>
                </c:pt>
                <c:pt idx="150">
                  <c:v>12.824999999999999</c:v>
                </c:pt>
                <c:pt idx="151">
                  <c:v>12.824999999999999</c:v>
                </c:pt>
                <c:pt idx="152">
                  <c:v>12.824999999999999</c:v>
                </c:pt>
                <c:pt idx="153">
                  <c:v>12.883924019607843</c:v>
                </c:pt>
                <c:pt idx="154">
                  <c:v>12.941921881176471</c:v>
                </c:pt>
                <c:pt idx="155">
                  <c:v>12.99900633</c:v>
                </c:pt>
                <c:pt idx="156">
                  <c:v>13.055192235588235</c:v>
                </c:pt>
                <c:pt idx="157">
                  <c:v>13.11049446745098</c:v>
                </c:pt>
                <c:pt idx="158">
                  <c:v>13.164925770882352</c:v>
                </c:pt>
                <c:pt idx="159">
                  <c:v>13.218501015392157</c:v>
                </c:pt>
                <c:pt idx="160">
                  <c:v>13.253655635980392</c:v>
                </c:pt>
                <c:pt idx="161">
                  <c:v>13.288442059183007</c:v>
                </c:pt>
                <c:pt idx="162">
                  <c:v>13.322863117287582</c:v>
                </c:pt>
                <c:pt idx="163">
                  <c:v>13.35692305872549</c:v>
                </c:pt>
                <c:pt idx="164">
                  <c:v>13.390626131928105</c:v>
                </c:pt>
                <c:pt idx="165">
                  <c:v>13.423975169183008</c:v>
                </c:pt>
                <c:pt idx="166">
                  <c:v>13.45697441892157</c:v>
                </c:pt>
                <c:pt idx="167">
                  <c:v>13.476022416802834</c:v>
                </c:pt>
                <c:pt idx="168">
                  <c:v>13.4949539368573</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4-9F6E-483D-A0BB-7BC925DD14DB}"/>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190019851994443"/>
          <c:y val="0.3315354380851675"/>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a:t>
            </a:r>
            <a:r>
              <a:rPr lang="fr-FR" baseline="0"/>
              <a:t> </a:t>
            </a:r>
            <a:r>
              <a:rPr lang="fr-FR"/>
              <a:t>filling</a:t>
            </a:r>
          </a:p>
        </c:rich>
      </c:tx>
      <c:overlay val="0"/>
      <c:spPr>
        <a:noFill/>
        <a:ln>
          <a:noFill/>
        </a:ln>
        <a:effectLst/>
      </c:spPr>
    </c:title>
    <c:autoTitleDeleted val="0"/>
    <c:plotArea>
      <c:layout/>
      <c:lineChart>
        <c:grouping val="standard"/>
        <c:varyColors val="0"/>
        <c:ser>
          <c:idx val="6"/>
          <c:order val="0"/>
          <c:tx>
            <c:strRef>
              <c:f>'Sud-Est_I'!$C$16</c:f>
              <c:strCache>
                <c:ptCount val="1"/>
                <c:pt idx="0">
                  <c:v>Maximum stock level (TWh)</c:v>
                </c:pt>
              </c:strCache>
            </c:strRef>
          </c:tx>
          <c:spPr>
            <a:ln w="25400">
              <a:solidFill>
                <a:srgbClr val="FFC000"/>
              </a:solidFill>
            </a:ln>
          </c:spPr>
          <c:marker>
            <c:symbol val="none"/>
          </c:marker>
          <c:cat>
            <c:numRef>
              <c:f>'Sud-Est_I'!$A$17:$A$231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'Sud-Est_I'!$C$17:$C$231</c:f>
              <c:numCache>
                <c:formatCode>0.00</c:formatCode>
                <c:ptCount val="215"/>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12</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pt idx="121">
                  <c:v>12</c:v>
                </c:pt>
                <c:pt idx="122">
                  <c:v>12</c:v>
                </c:pt>
                <c:pt idx="123">
                  <c:v>12</c:v>
                </c:pt>
                <c:pt idx="124">
                  <c:v>12</c:v>
                </c:pt>
                <c:pt idx="125">
                  <c:v>12</c:v>
                </c:pt>
                <c:pt idx="126">
                  <c:v>12</c:v>
                </c:pt>
                <c:pt idx="127">
                  <c:v>12</c:v>
                </c:pt>
                <c:pt idx="128">
                  <c:v>12</c:v>
                </c:pt>
                <c:pt idx="129">
                  <c:v>12</c:v>
                </c:pt>
                <c:pt idx="130">
                  <c:v>12</c:v>
                </c:pt>
                <c:pt idx="131">
                  <c:v>12</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12</c:v>
                </c:pt>
                <c:pt idx="145">
                  <c:v>12</c:v>
                </c:pt>
                <c:pt idx="146">
                  <c:v>12</c:v>
                </c:pt>
                <c:pt idx="147">
                  <c:v>12</c:v>
                </c:pt>
                <c:pt idx="148">
                  <c:v>12</c:v>
                </c:pt>
                <c:pt idx="149">
                  <c:v>12</c:v>
                </c:pt>
                <c:pt idx="150">
                  <c:v>12</c:v>
                </c:pt>
                <c:pt idx="151">
                  <c:v>12</c:v>
                </c:pt>
                <c:pt idx="152">
                  <c:v>12</c:v>
                </c:pt>
                <c:pt idx="153">
                  <c:v>12</c:v>
                </c:pt>
                <c:pt idx="154">
                  <c:v>12</c:v>
                </c:pt>
                <c:pt idx="155">
                  <c:v>12</c:v>
                </c:pt>
                <c:pt idx="156">
                  <c:v>12</c:v>
                </c:pt>
                <c:pt idx="157">
                  <c:v>12</c:v>
                </c:pt>
                <c:pt idx="158">
                  <c:v>12</c:v>
                </c:pt>
                <c:pt idx="159">
                  <c:v>12</c:v>
                </c:pt>
                <c:pt idx="160">
                  <c:v>12</c:v>
                </c:pt>
                <c:pt idx="161">
                  <c:v>12</c:v>
                </c:pt>
                <c:pt idx="162">
                  <c:v>12</c:v>
                </c:pt>
                <c:pt idx="163">
                  <c:v>12</c:v>
                </c:pt>
                <c:pt idx="164">
                  <c:v>12</c:v>
                </c:pt>
                <c:pt idx="165">
                  <c:v>12</c:v>
                </c:pt>
                <c:pt idx="166">
                  <c:v>12</c:v>
                </c:pt>
                <c:pt idx="167">
                  <c:v>12</c:v>
                </c:pt>
                <c:pt idx="168">
                  <c:v>12</c:v>
                </c:pt>
                <c:pt idx="169">
                  <c:v>12</c:v>
                </c:pt>
                <c:pt idx="170">
                  <c:v>12</c:v>
                </c:pt>
                <c:pt idx="171">
                  <c:v>12</c:v>
                </c:pt>
                <c:pt idx="172">
                  <c:v>12</c:v>
                </c:pt>
                <c:pt idx="173">
                  <c:v>12</c:v>
                </c:pt>
                <c:pt idx="174">
                  <c:v>12</c:v>
                </c:pt>
                <c:pt idx="175">
                  <c:v>12</c:v>
                </c:pt>
                <c:pt idx="176">
                  <c:v>12</c:v>
                </c:pt>
                <c:pt idx="177">
                  <c:v>12</c:v>
                </c:pt>
                <c:pt idx="178">
                  <c:v>12</c:v>
                </c:pt>
                <c:pt idx="179">
                  <c:v>12</c:v>
                </c:pt>
                <c:pt idx="180">
                  <c:v>12</c:v>
                </c:pt>
                <c:pt idx="181">
                  <c:v>12</c:v>
                </c:pt>
                <c:pt idx="182">
                  <c:v>12</c:v>
                </c:pt>
                <c:pt idx="183">
                  <c:v>12</c:v>
                </c:pt>
                <c:pt idx="184">
                  <c:v>12</c:v>
                </c:pt>
                <c:pt idx="185">
                  <c:v>12</c:v>
                </c:pt>
                <c:pt idx="186">
                  <c:v>12</c:v>
                </c:pt>
                <c:pt idx="187">
                  <c:v>12</c:v>
                </c:pt>
                <c:pt idx="188">
                  <c:v>12</c:v>
                </c:pt>
                <c:pt idx="189">
                  <c:v>12</c:v>
                </c:pt>
                <c:pt idx="190">
                  <c:v>12</c:v>
                </c:pt>
                <c:pt idx="191">
                  <c:v>12</c:v>
                </c:pt>
                <c:pt idx="192">
                  <c:v>12</c:v>
                </c:pt>
                <c:pt idx="193">
                  <c:v>12</c:v>
                </c:pt>
                <c:pt idx="194">
                  <c:v>12</c:v>
                </c:pt>
                <c:pt idx="195">
                  <c:v>12</c:v>
                </c:pt>
                <c:pt idx="196">
                  <c:v>12</c:v>
                </c:pt>
                <c:pt idx="197">
                  <c:v>12</c:v>
                </c:pt>
                <c:pt idx="198">
                  <c:v>12</c:v>
                </c:pt>
                <c:pt idx="199">
                  <c:v>12</c:v>
                </c:pt>
                <c:pt idx="200">
                  <c:v>12</c:v>
                </c:pt>
                <c:pt idx="201">
                  <c:v>12</c:v>
                </c:pt>
                <c:pt idx="202">
                  <c:v>12</c:v>
                </c:pt>
                <c:pt idx="203">
                  <c:v>12</c:v>
                </c:pt>
                <c:pt idx="204">
                  <c:v>12</c:v>
                </c:pt>
                <c:pt idx="205">
                  <c:v>12</c:v>
                </c:pt>
                <c:pt idx="206">
                  <c:v>12</c:v>
                </c:pt>
                <c:pt idx="207">
                  <c:v>12</c:v>
                </c:pt>
                <c:pt idx="208">
                  <c:v>12</c:v>
                </c:pt>
                <c:pt idx="209">
                  <c:v>12</c:v>
                </c:pt>
                <c:pt idx="210">
                  <c:v>12</c:v>
                </c:pt>
                <c:pt idx="211">
                  <c:v>12</c:v>
                </c:pt>
                <c:pt idx="212">
                  <c:v>12</c:v>
                </c:pt>
                <c:pt idx="213">
                  <c:v>12</c:v>
                </c:pt>
                <c:pt idx="214">
                  <c:v>12</c:v>
                </c:pt>
              </c:numCache>
            </c:numRef>
          </c:val>
          <c:smooth val="0"/>
          <c:extLst>
            <c:ext xmlns:c16="http://schemas.microsoft.com/office/drawing/2014/chart" uri="{C3380CC4-5D6E-409C-BE32-E72D297353CC}">
              <c16:uniqueId val="{00000000-805C-4261-8A5C-EDC9F094DBF6}"/>
            </c:ext>
          </c:extLst>
        </c:ser>
        <c:ser>
          <c:idx val="7"/>
          <c:order val="1"/>
          <c:tx>
            <c:strRef>
              <c:f>'Sud-Est_I'!$B$16</c:f>
              <c:strCache>
                <c:ptCount val="1"/>
                <c:pt idx="0">
                  <c:v>Minimum stock level (TWh)</c:v>
                </c:pt>
              </c:strCache>
            </c:strRef>
          </c:tx>
          <c:spPr>
            <a:ln w="25400">
              <a:solidFill>
                <a:schemeClr val="tx2"/>
              </a:solidFill>
            </a:ln>
          </c:spPr>
          <c:marker>
            <c:symbol val="none"/>
          </c:marker>
          <c:cat>
            <c:numRef>
              <c:f>'Sud-Est_I'!$A$17:$A$231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10.199999999999999</c:v>
                </c:pt>
                <c:pt idx="214">
                  <c:v>0</c:v>
                </c:pt>
              </c:numCache>
            </c:numRef>
          </c:val>
          <c:smooth val="0"/>
          <c:extLst>
            <c:ext xmlns:c16="http://schemas.microsoft.com/office/drawing/2014/chart" uri="{C3380CC4-5D6E-409C-BE32-E72D297353CC}">
              <c16:uniqueId val="{00000001-805C-4261-8A5C-EDC9F094DBF6}"/>
            </c:ext>
          </c:extLst>
        </c:ser>
        <c:ser>
          <c:idx val="8"/>
          <c:order val="2"/>
          <c:tx>
            <c:strRef>
              <c:f>'Sud-Est_I'!$F$11</c:f>
              <c:strCache>
                <c:ptCount val="1"/>
                <c:pt idx="0">
                  <c:v>With Storengy maintenance only</c:v>
                </c:pt>
              </c:strCache>
            </c:strRef>
          </c:tx>
          <c:spPr>
            <a:ln w="25400">
              <a:prstDash val="dash"/>
            </a:ln>
          </c:spPr>
          <c:marker>
            <c:symbol val="none"/>
          </c:marker>
          <c:cat>
            <c:numRef>
              <c:f>'Sud-Est_I'!$A$17:$A$231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'Sud-Est_I'!$F$17:$F$231</c:f>
              <c:numCache>
                <c:formatCode>_-* #\ ##0.0\ _€_-;\-* #\ ##0.0\ _€_-;_-* "-"??\ _€_-;_-@_-</c:formatCode>
                <c:ptCount val="215"/>
                <c:pt idx="0">
                  <c:v>9.6000000000000002E-2</c:v>
                </c:pt>
                <c:pt idx="1">
                  <c:v>0.191744</c:v>
                </c:pt>
                <c:pt idx="2">
                  <c:v>0.28723263999999998</c:v>
                </c:pt>
                <c:pt idx="3">
                  <c:v>0.38246655999999996</c:v>
                </c:pt>
                <c:pt idx="4">
                  <c:v>0.47744671999999999</c:v>
                </c:pt>
                <c:pt idx="5">
                  <c:v>0.57217344000000003</c:v>
                </c:pt>
                <c:pt idx="6">
                  <c:v>0.66664768000000008</c:v>
                </c:pt>
                <c:pt idx="7">
                  <c:v>0.76087008000000012</c:v>
                </c:pt>
                <c:pt idx="8">
                  <c:v>0.85484096000000009</c:v>
                </c:pt>
                <c:pt idx="9">
                  <c:v>0.94856128000000006</c:v>
                </c:pt>
                <c:pt idx="10">
                  <c:v>1.04203168</c:v>
                </c:pt>
                <c:pt idx="11">
                  <c:v>1.1352528</c:v>
                </c:pt>
                <c:pt idx="12">
                  <c:v>1.2282255999999998</c:v>
                </c:pt>
                <c:pt idx="13">
                  <c:v>1.3209503999999996</c:v>
                </c:pt>
                <c:pt idx="14">
                  <c:v>1.4134278399999995</c:v>
                </c:pt>
                <c:pt idx="15">
                  <c:v>1.5056585599999994</c:v>
                </c:pt>
                <c:pt idx="16">
                  <c:v>1.5976435199999994</c:v>
                </c:pt>
                <c:pt idx="17">
                  <c:v>1.6893830399999996</c:v>
                </c:pt>
                <c:pt idx="18">
                  <c:v>1.7808780799999997</c:v>
                </c:pt>
                <c:pt idx="19">
                  <c:v>1.8721289599999997</c:v>
                </c:pt>
                <c:pt idx="20">
                  <c:v>1.9631366399999999</c:v>
                </c:pt>
                <c:pt idx="21">
                  <c:v>2.05390176</c:v>
                </c:pt>
                <c:pt idx="22">
                  <c:v>2.14442464</c:v>
                </c:pt>
                <c:pt idx="23">
                  <c:v>2.23470624</c:v>
                </c:pt>
                <c:pt idx="24">
                  <c:v>2.3247468800000002</c:v>
                </c:pt>
                <c:pt idx="25">
                  <c:v>2.4145475200000002</c:v>
                </c:pt>
                <c:pt idx="26">
                  <c:v>2.5041088</c:v>
                </c:pt>
                <c:pt idx="27">
                  <c:v>2.59343104</c:v>
                </c:pt>
                <c:pt idx="28">
                  <c:v>2.6825152000000001</c:v>
                </c:pt>
                <c:pt idx="29">
                  <c:v>2.7713619200000004</c:v>
                </c:pt>
                <c:pt idx="30">
                  <c:v>2.8599715200000002</c:v>
                </c:pt>
                <c:pt idx="31">
                  <c:v>2.9483449600000005</c:v>
                </c:pt>
                <c:pt idx="32">
                  <c:v>3.0364825600000005</c:v>
                </c:pt>
                <c:pt idx="33">
                  <c:v>3.1243852800000007</c:v>
                </c:pt>
                <c:pt idx="34">
                  <c:v>3.2120534400000009</c:v>
                </c:pt>
                <c:pt idx="35">
                  <c:v>3.2994880000000011</c:v>
                </c:pt>
                <c:pt idx="36">
                  <c:v>3.386689280000001</c:v>
                </c:pt>
                <c:pt idx="37">
                  <c:v>3.4736582400000011</c:v>
                </c:pt>
                <c:pt idx="38">
                  <c:v>3.5603952000000012</c:v>
                </c:pt>
                <c:pt idx="39">
                  <c:v>3.6469008000000014</c:v>
                </c:pt>
                <c:pt idx="40">
                  <c:v>3.7331756800000013</c:v>
                </c:pt>
                <c:pt idx="41">
                  <c:v>3.8192204800000016</c:v>
                </c:pt>
                <c:pt idx="42">
                  <c:v>3.9050358400000018</c:v>
                </c:pt>
                <c:pt idx="43">
                  <c:v>3.9906224000000017</c:v>
                </c:pt>
                <c:pt idx="44">
                  <c:v>4.0759808000000017</c:v>
                </c:pt>
                <c:pt idx="45">
                  <c:v>4.1611113600000014</c:v>
                </c:pt>
                <c:pt idx="46">
                  <c:v>4.2460150400000014</c:v>
                </c:pt>
                <c:pt idx="47">
                  <c:v>4.3306924800000015</c:v>
                </c:pt>
                <c:pt idx="48">
                  <c:v>4.4066988480000013</c:v>
                </c:pt>
                <c:pt idx="49">
                  <c:v>4.4825229120000012</c:v>
                </c:pt>
                <c:pt idx="50">
                  <c:v>4.5581649600000009</c:v>
                </c:pt>
                <c:pt idx="51">
                  <c:v>4.6336252800000013</c:v>
                </c:pt>
                <c:pt idx="52">
                  <c:v>4.7089044480000011</c:v>
                </c:pt>
                <c:pt idx="53">
                  <c:v>4.7923473280000009</c:v>
                </c:pt>
                <c:pt idx="54">
                  <c:v>4.8755678080000013</c:v>
                </c:pt>
                <c:pt idx="55">
                  <c:v>4.9378166080000012</c:v>
                </c:pt>
                <c:pt idx="56">
                  <c:v>4.9999410880000017</c:v>
                </c:pt>
                <c:pt idx="57">
                  <c:v>5.0619412480000019</c:v>
                </c:pt>
                <c:pt idx="58">
                  <c:v>5.1238173280000021</c:v>
                </c:pt>
                <c:pt idx="59">
                  <c:v>5.1855698080000021</c:v>
                </c:pt>
                <c:pt idx="60">
                  <c:v>5.2471986880000019</c:v>
                </c:pt>
                <c:pt idx="61">
                  <c:v>5.3087042080000018</c:v>
                </c:pt>
                <c:pt idx="62">
                  <c:v>5.3700868480000015</c:v>
                </c:pt>
                <c:pt idx="63">
                  <c:v>5.4313466080000019</c:v>
                </c:pt>
                <c:pt idx="64">
                  <c:v>5.4924213280000016</c:v>
                </c:pt>
                <c:pt idx="65">
                  <c:v>5.553251728000002</c:v>
                </c:pt>
                <c:pt idx="66">
                  <c:v>5.6138387680000017</c:v>
                </c:pt>
                <c:pt idx="67">
                  <c:v>5.674183408000002</c:v>
                </c:pt>
                <c:pt idx="68">
                  <c:v>5.7342866080000023</c:v>
                </c:pt>
                <c:pt idx="69">
                  <c:v>5.7941493280000023</c:v>
                </c:pt>
                <c:pt idx="70">
                  <c:v>5.8537725280000021</c:v>
                </c:pt>
                <c:pt idx="71">
                  <c:v>5.9131576480000021</c:v>
                </c:pt>
                <c:pt idx="72">
                  <c:v>5.9723051680000019</c:v>
                </c:pt>
                <c:pt idx="73">
                  <c:v>6.0312160480000019</c:v>
                </c:pt>
                <c:pt idx="74">
                  <c:v>6.0898912480000016</c:v>
                </c:pt>
                <c:pt idx="75">
                  <c:v>6.1483317280000014</c:v>
                </c:pt>
                <c:pt idx="76">
                  <c:v>6.2065384480000017</c:v>
                </c:pt>
                <c:pt idx="77">
                  <c:v>6.2645123680000019</c:v>
                </c:pt>
                <c:pt idx="78">
                  <c:v>6.3222544480000016</c:v>
                </c:pt>
                <c:pt idx="79">
                  <c:v>6.379765648000002</c:v>
                </c:pt>
                <c:pt idx="80">
                  <c:v>6.437046448000002</c:v>
                </c:pt>
                <c:pt idx="81">
                  <c:v>6.5131155680000017</c:v>
                </c:pt>
                <c:pt idx="82">
                  <c:v>6.5887789280000018</c:v>
                </c:pt>
                <c:pt idx="83">
                  <c:v>6.6527500640000019</c:v>
                </c:pt>
                <c:pt idx="84">
                  <c:v>6.7164307040000022</c:v>
                </c:pt>
                <c:pt idx="85">
                  <c:v>6.7798230240000024</c:v>
                </c:pt>
                <c:pt idx="86">
                  <c:v>6.8429275680000021</c:v>
                </c:pt>
                <c:pt idx="87">
                  <c:v>6.9057465120000021</c:v>
                </c:pt>
                <c:pt idx="88">
                  <c:v>6.9793157920000022</c:v>
                </c:pt>
                <c:pt idx="89">
                  <c:v>7.0524927520000027</c:v>
                </c:pt>
                <c:pt idx="90">
                  <c:v>7.1252793120000026</c:v>
                </c:pt>
                <c:pt idx="91">
                  <c:v>7.1976780320000024</c:v>
                </c:pt>
                <c:pt idx="92">
                  <c:v>7.2156810720000024</c:v>
                </c:pt>
                <c:pt idx="93">
                  <c:v>7.2336601120000026</c:v>
                </c:pt>
                <c:pt idx="94">
                  <c:v>7.3054802720000023</c:v>
                </c:pt>
                <c:pt idx="95">
                  <c:v>7.3769177120000027</c:v>
                </c:pt>
                <c:pt idx="96">
                  <c:v>7.4479743520000028</c:v>
                </c:pt>
                <c:pt idx="97">
                  <c:v>7.5186521120000025</c:v>
                </c:pt>
                <c:pt idx="98">
                  <c:v>7.5889529120000025</c:v>
                </c:pt>
                <c:pt idx="99">
                  <c:v>7.6588786720000028</c:v>
                </c:pt>
                <c:pt idx="100">
                  <c:v>7.7284313120000032</c:v>
                </c:pt>
                <c:pt idx="101">
                  <c:v>7.7976127520000036</c:v>
                </c:pt>
                <c:pt idx="102">
                  <c:v>7.8664255520000035</c:v>
                </c:pt>
                <c:pt idx="103">
                  <c:v>7.9348709920000031</c:v>
                </c:pt>
                <c:pt idx="104">
                  <c:v>8.0029516320000038</c:v>
                </c:pt>
                <c:pt idx="105">
                  <c:v>8.0706693920000045</c:v>
                </c:pt>
                <c:pt idx="106">
                  <c:v>8.1380255520000038</c:v>
                </c:pt>
                <c:pt idx="107">
                  <c:v>8.2050226720000037</c:v>
                </c:pt>
                <c:pt idx="108">
                  <c:v>8.2716626720000033</c:v>
                </c:pt>
                <c:pt idx="109">
                  <c:v>8.3379468320000036</c:v>
                </c:pt>
                <c:pt idx="110">
                  <c:v>8.4038777120000034</c:v>
                </c:pt>
                <c:pt idx="111">
                  <c:v>8.4694572320000034</c:v>
                </c:pt>
                <c:pt idx="112">
                  <c:v>8.534686672000003</c:v>
                </c:pt>
                <c:pt idx="113">
                  <c:v>8.5995685920000025</c:v>
                </c:pt>
                <c:pt idx="114">
                  <c:v>8.664104272000003</c:v>
                </c:pt>
                <c:pt idx="115">
                  <c:v>8.7282956320000036</c:v>
                </c:pt>
                <c:pt idx="116">
                  <c:v>8.7921445920000032</c:v>
                </c:pt>
                <c:pt idx="117">
                  <c:v>8.8556530720000026</c:v>
                </c:pt>
                <c:pt idx="118">
                  <c:v>8.9188229920000026</c:v>
                </c:pt>
                <c:pt idx="119">
                  <c:v>8.9816556320000025</c:v>
                </c:pt>
                <c:pt idx="120">
                  <c:v>9.0441535520000027</c:v>
                </c:pt>
                <c:pt idx="121">
                  <c:v>9.1063180320000026</c:v>
                </c:pt>
                <c:pt idx="122">
                  <c:v>9.1681509920000028</c:v>
                </c:pt>
                <c:pt idx="123">
                  <c:v>9.2296543520000025</c:v>
                </c:pt>
                <c:pt idx="124">
                  <c:v>9.2908293920000027</c:v>
                </c:pt>
                <c:pt idx="125">
                  <c:v>9.3516780320000024</c:v>
                </c:pt>
                <c:pt idx="126">
                  <c:v>9.4122021920000023</c:v>
                </c:pt>
                <c:pt idx="127">
                  <c:v>9.4724037920000015</c:v>
                </c:pt>
                <c:pt idx="128">
                  <c:v>9.532284112000001</c:v>
                </c:pt>
                <c:pt idx="129">
                  <c:v>9.5918450720000017</c:v>
                </c:pt>
                <c:pt idx="130">
                  <c:v>9.6510885920000025</c:v>
                </c:pt>
                <c:pt idx="131">
                  <c:v>9.7100159520000027</c:v>
                </c:pt>
                <c:pt idx="132">
                  <c:v>9.7686290720000031</c:v>
                </c:pt>
                <c:pt idx="133">
                  <c:v>9.8269298720000027</c:v>
                </c:pt>
                <c:pt idx="134">
                  <c:v>9.8849196320000026</c:v>
                </c:pt>
                <c:pt idx="135">
                  <c:v>9.9426002720000017</c:v>
                </c:pt>
                <c:pt idx="136">
                  <c:v>9.9999730720000013</c:v>
                </c:pt>
                <c:pt idx="137">
                  <c:v>10.057039952000002</c:v>
                </c:pt>
                <c:pt idx="138">
                  <c:v>10.113802192000001</c:v>
                </c:pt>
                <c:pt idx="139">
                  <c:v>10.170261712000002</c:v>
                </c:pt>
                <c:pt idx="140">
                  <c:v>10.226420432000003</c:v>
                </c:pt>
                <c:pt idx="141">
                  <c:v>10.282279632000003</c:v>
                </c:pt>
                <c:pt idx="142">
                  <c:v>10.337840592000003</c:v>
                </c:pt>
                <c:pt idx="143">
                  <c:v>10.393105232000003</c:v>
                </c:pt>
                <c:pt idx="144">
                  <c:v>10.448075472000003</c:v>
                </c:pt>
                <c:pt idx="145">
                  <c:v>10.502752592000004</c:v>
                </c:pt>
                <c:pt idx="146">
                  <c:v>10.557137872000004</c:v>
                </c:pt>
                <c:pt idx="147">
                  <c:v>10.611233232000004</c:v>
                </c:pt>
                <c:pt idx="148">
                  <c:v>10.665039952000004</c:v>
                </c:pt>
                <c:pt idx="149">
                  <c:v>10.718559952000005</c:v>
                </c:pt>
                <c:pt idx="150">
                  <c:v>10.771794512000005</c:v>
                </c:pt>
                <c:pt idx="151">
                  <c:v>10.824744912000005</c:v>
                </c:pt>
                <c:pt idx="152">
                  <c:v>10.876556112000005</c:v>
                </c:pt>
                <c:pt idx="153">
                  <c:v>10.926293712000005</c:v>
                </c:pt>
                <c:pt idx="154">
                  <c:v>10.974044112000005</c:v>
                </c:pt>
                <c:pt idx="155">
                  <c:v>11.019884112000005</c:v>
                </c:pt>
                <c:pt idx="156">
                  <c:v>11.063890512000006</c:v>
                </c:pt>
                <c:pt idx="157">
                  <c:v>11.106135312000006</c:v>
                </c:pt>
                <c:pt idx="158">
                  <c:v>11.146690512000006</c:v>
                </c:pt>
                <c:pt idx="159">
                  <c:v>11.185623312000006</c:v>
                </c:pt>
                <c:pt idx="160">
                  <c:v>11.222996112000006</c:v>
                </c:pt>
                <c:pt idx="161">
                  <c:v>11.258876112000006</c:v>
                </c:pt>
                <c:pt idx="162">
                  <c:v>11.293320912000006</c:v>
                </c:pt>
                <c:pt idx="163">
                  <c:v>11.326388112000005</c:v>
                </c:pt>
                <c:pt idx="164">
                  <c:v>11.358130512000006</c:v>
                </c:pt>
                <c:pt idx="165">
                  <c:v>11.388605712000006</c:v>
                </c:pt>
                <c:pt idx="166">
                  <c:v>11.417861712000006</c:v>
                </c:pt>
                <c:pt idx="167">
                  <c:v>11.433623040000006</c:v>
                </c:pt>
                <c:pt idx="168">
                  <c:v>11.449315200000006</c:v>
                </c:pt>
                <c:pt idx="169">
                  <c:v>11.464938192000007</c:v>
                </c:pt>
                <c:pt idx="170">
                  <c:v>11.480492544000008</c:v>
                </c:pt>
                <c:pt idx="171">
                  <c:v>11.495978256000008</c:v>
                </c:pt>
                <c:pt idx="172">
                  <c:v>11.511395856000007</c:v>
                </c:pt>
                <c:pt idx="173">
                  <c:v>11.526745872000006</c:v>
                </c:pt>
                <c:pt idx="174">
                  <c:v>11.542028304000006</c:v>
                </c:pt>
                <c:pt idx="175">
                  <c:v>11.557243152000005</c:v>
                </c:pt>
                <c:pt idx="176">
                  <c:v>11.572391472000005</c:v>
                </c:pt>
                <c:pt idx="177">
                  <c:v>11.587472736000006</c:v>
                </c:pt>
                <c:pt idx="178">
                  <c:v>11.602488000000006</c:v>
                </c:pt>
                <c:pt idx="179">
                  <c:v>11.617437264000007</c:v>
                </c:pt>
                <c:pt idx="180">
                  <c:v>11.632320528000006</c:v>
                </c:pt>
                <c:pt idx="181">
                  <c:v>11.647138320000007</c:v>
                </c:pt>
                <c:pt idx="182">
                  <c:v>11.661891168000007</c:v>
                </c:pt>
                <c:pt idx="183">
                  <c:v>11.676579072000008</c:v>
                </c:pt>
                <c:pt idx="184">
                  <c:v>11.691202032000009</c:v>
                </c:pt>
                <c:pt idx="185">
                  <c:v>11.705760576000008</c:v>
                </c:pt>
                <c:pt idx="186">
                  <c:v>11.720255232000008</c:v>
                </c:pt>
                <c:pt idx="187">
                  <c:v>11.734686000000009</c:v>
                </c:pt>
                <c:pt idx="188">
                  <c:v>11.749053408000009</c:v>
                </c:pt>
                <c:pt idx="189">
                  <c:v>11.763357456000008</c:v>
                </c:pt>
                <c:pt idx="190">
                  <c:v>11.777598672000009</c:v>
                </c:pt>
                <c:pt idx="191">
                  <c:v>11.791777056000008</c:v>
                </c:pt>
                <c:pt idx="192">
                  <c:v>11.805893136000009</c:v>
                </c:pt>
                <c:pt idx="193">
                  <c:v>11.819947440000009</c:v>
                </c:pt>
                <c:pt idx="194">
                  <c:v>11.833939440000009</c:v>
                </c:pt>
                <c:pt idx="195">
                  <c:v>11.847870192000009</c:v>
                </c:pt>
                <c:pt idx="196">
                  <c:v>11.86173969600001</c:v>
                </c:pt>
                <c:pt idx="197">
                  <c:v>11.87554795200001</c:v>
                </c:pt>
                <c:pt idx="198">
                  <c:v>11.889295488000011</c:v>
                </c:pt>
                <c:pt idx="199">
                  <c:v>11.90298283200001</c:v>
                </c:pt>
                <c:pt idx="200">
                  <c:v>11.91660945600001</c:v>
                </c:pt>
                <c:pt idx="201">
                  <c:v>11.930176416000011</c:v>
                </c:pt>
                <c:pt idx="202">
                  <c:v>11.943683712000011</c:v>
                </c:pt>
                <c:pt idx="203">
                  <c:v>11.960798880000011</c:v>
                </c:pt>
                <c:pt idx="204">
                  <c:v>11.977818624000012</c:v>
                </c:pt>
                <c:pt idx="205">
                  <c:v>11.994742944000011</c:v>
                </c:pt>
                <c:pt idx="206">
                  <c:v>12</c:v>
                </c:pt>
                <c:pt idx="207">
                  <c:v>12</c:v>
                </c:pt>
                <c:pt idx="208">
                  <c:v>12</c:v>
                </c:pt>
                <c:pt idx="209">
                  <c:v>12</c:v>
                </c:pt>
                <c:pt idx="210">
                  <c:v>12</c:v>
                </c:pt>
                <c:pt idx="211">
                  <c:v>12</c:v>
                </c:pt>
                <c:pt idx="212">
                  <c:v>12</c:v>
                </c:pt>
                <c:pt idx="213">
                  <c:v>12</c:v>
                </c:pt>
                <c:pt idx="214">
                  <c:v>12</c:v>
                </c:pt>
              </c:numCache>
            </c:numRef>
          </c:val>
          <c:smooth val="0"/>
          <c:extLst>
            <c:ext xmlns:c16="http://schemas.microsoft.com/office/drawing/2014/chart" uri="{C3380CC4-5D6E-409C-BE32-E72D297353CC}">
              <c16:uniqueId val="{00000002-805C-4261-8A5C-EDC9F094DBF6}"/>
            </c:ext>
          </c:extLst>
        </c:ser>
        <c:ser>
          <c:idx val="2"/>
          <c:order val="3"/>
          <c:tx>
            <c:strRef>
              <c:f>'Sud-Est_I'!$L$11</c:f>
              <c:strCache>
                <c:ptCount val="1"/>
                <c:pt idx="0">
                  <c:v>With Storengy and NaTran maintenance (probable case - CPRTt)</c:v>
                </c:pt>
              </c:strCache>
            </c:strRef>
          </c:tx>
          <c:spPr>
            <a:ln w="28575">
              <a:solidFill>
                <a:schemeClr val="tx2"/>
              </a:solidFill>
            </a:ln>
          </c:spPr>
          <c:marker>
            <c:symbol val="none"/>
          </c:marker>
          <c:cat>
            <c:numRef>
              <c:f>'Sud-Est_I'!$A$17:$A$231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'Sud-Est_I'!$L$17:$L$231</c:f>
              <c:numCache>
                <c:formatCode>_-* #\ ##0.0\ _€_-;\-* #\ ##0.0\ _€_-;_-* "-"??\ _€_-;_-@_-</c:formatCode>
                <c:ptCount val="215"/>
                <c:pt idx="0">
                  <c:v>9.6000000000000002E-2</c:v>
                </c:pt>
                <c:pt idx="1">
                  <c:v>0.191744</c:v>
                </c:pt>
                <c:pt idx="2">
                  <c:v>0.28723263999999998</c:v>
                </c:pt>
                <c:pt idx="3">
                  <c:v>0.38246655999999996</c:v>
                </c:pt>
                <c:pt idx="4">
                  <c:v>0.47744671999999999</c:v>
                </c:pt>
                <c:pt idx="5">
                  <c:v>0.57217344000000003</c:v>
                </c:pt>
                <c:pt idx="6">
                  <c:v>0.66664768000000008</c:v>
                </c:pt>
                <c:pt idx="7">
                  <c:v>0.76087008000000012</c:v>
                </c:pt>
                <c:pt idx="8">
                  <c:v>0.85484096000000009</c:v>
                </c:pt>
                <c:pt idx="9">
                  <c:v>0.94856128000000006</c:v>
                </c:pt>
                <c:pt idx="10">
                  <c:v>1.04203168</c:v>
                </c:pt>
                <c:pt idx="11">
                  <c:v>1.1352528</c:v>
                </c:pt>
                <c:pt idx="12">
                  <c:v>1.2282255999999998</c:v>
                </c:pt>
                <c:pt idx="13">
                  <c:v>1.3209503999999996</c:v>
                </c:pt>
                <c:pt idx="14">
                  <c:v>1.4134278399999995</c:v>
                </c:pt>
                <c:pt idx="15">
                  <c:v>1.5056585599999994</c:v>
                </c:pt>
                <c:pt idx="16">
                  <c:v>1.5976435199999994</c:v>
                </c:pt>
                <c:pt idx="17">
                  <c:v>1.6893830399999996</c:v>
                </c:pt>
                <c:pt idx="18">
                  <c:v>1.7808780799999997</c:v>
                </c:pt>
                <c:pt idx="19">
                  <c:v>1.8721289599999997</c:v>
                </c:pt>
                <c:pt idx="20">
                  <c:v>1.9631366399999999</c:v>
                </c:pt>
                <c:pt idx="21">
                  <c:v>2.05390176</c:v>
                </c:pt>
                <c:pt idx="22">
                  <c:v>2.14442464</c:v>
                </c:pt>
                <c:pt idx="23">
                  <c:v>2.23470624</c:v>
                </c:pt>
                <c:pt idx="24">
                  <c:v>2.3247468800000002</c:v>
                </c:pt>
                <c:pt idx="25">
                  <c:v>2.4145475200000002</c:v>
                </c:pt>
                <c:pt idx="26">
                  <c:v>2.5041088</c:v>
                </c:pt>
                <c:pt idx="27">
                  <c:v>2.59343104</c:v>
                </c:pt>
                <c:pt idx="28">
                  <c:v>2.6825152000000001</c:v>
                </c:pt>
                <c:pt idx="29">
                  <c:v>2.7713619200000004</c:v>
                </c:pt>
                <c:pt idx="30">
                  <c:v>2.8599715200000002</c:v>
                </c:pt>
                <c:pt idx="31">
                  <c:v>2.9483449600000005</c:v>
                </c:pt>
                <c:pt idx="32">
                  <c:v>3.0364825600000005</c:v>
                </c:pt>
                <c:pt idx="33">
                  <c:v>3.1243852800000007</c:v>
                </c:pt>
                <c:pt idx="34">
                  <c:v>3.1920933319480524</c:v>
                </c:pt>
                <c:pt idx="35">
                  <c:v>3.2598013838961042</c:v>
                </c:pt>
                <c:pt idx="36">
                  <c:v>3.3275094358441559</c:v>
                </c:pt>
                <c:pt idx="37">
                  <c:v>3.3952174877922077</c:v>
                </c:pt>
                <c:pt idx="38">
                  <c:v>3.4629255397402594</c:v>
                </c:pt>
                <c:pt idx="39">
                  <c:v>3.5306335916883111</c:v>
                </c:pt>
                <c:pt idx="40">
                  <c:v>3.5983416436363629</c:v>
                </c:pt>
                <c:pt idx="41">
                  <c:v>3.6660496955844146</c:v>
                </c:pt>
                <c:pt idx="42">
                  <c:v>3.7337577475324664</c:v>
                </c:pt>
                <c:pt idx="43">
                  <c:v>3.8014657994805181</c:v>
                </c:pt>
                <c:pt idx="44">
                  <c:v>3.8691738514285698</c:v>
                </c:pt>
                <c:pt idx="45">
                  <c:v>3.9368819033766216</c:v>
                </c:pt>
                <c:pt idx="46">
                  <c:v>4.0045899553246738</c:v>
                </c:pt>
                <c:pt idx="47">
                  <c:v>4.0722980072727255</c:v>
                </c:pt>
                <c:pt idx="48">
                  <c:v>4.1400060592207772</c:v>
                </c:pt>
                <c:pt idx="49">
                  <c:v>4.207714111168829</c:v>
                </c:pt>
                <c:pt idx="50">
                  <c:v>4.2754221631168807</c:v>
                </c:pt>
                <c:pt idx="51">
                  <c:v>4.3431302150649325</c:v>
                </c:pt>
                <c:pt idx="52">
                  <c:v>4.4108382670129842</c:v>
                </c:pt>
                <c:pt idx="53">
                  <c:v>4.4785463189610359</c:v>
                </c:pt>
                <c:pt idx="54">
                  <c:v>4.5462543709090877</c:v>
                </c:pt>
                <c:pt idx="55">
                  <c:v>4.6091619709090876</c:v>
                </c:pt>
                <c:pt idx="56">
                  <c:v>4.6719435709090877</c:v>
                </c:pt>
                <c:pt idx="57">
                  <c:v>4.7345996509090877</c:v>
                </c:pt>
                <c:pt idx="58">
                  <c:v>4.797130450909088</c:v>
                </c:pt>
                <c:pt idx="59">
                  <c:v>4.8595362109090878</c:v>
                </c:pt>
                <c:pt idx="60">
                  <c:v>4.9218171709090877</c:v>
                </c:pt>
                <c:pt idx="61">
                  <c:v>4.9839735709090878</c:v>
                </c:pt>
                <c:pt idx="62">
                  <c:v>5.0460056509090876</c:v>
                </c:pt>
                <c:pt idx="63">
                  <c:v>5.1079136509090874</c:v>
                </c:pt>
                <c:pt idx="64">
                  <c:v>5.1696978109090876</c:v>
                </c:pt>
                <c:pt idx="65">
                  <c:v>5.2313583709090876</c:v>
                </c:pt>
                <c:pt idx="66">
                  <c:v>5.2928955709090877</c:v>
                </c:pt>
                <c:pt idx="67">
                  <c:v>5.3543098909090876</c:v>
                </c:pt>
                <c:pt idx="68">
                  <c:v>5.4156013309090874</c:v>
                </c:pt>
                <c:pt idx="69">
                  <c:v>5.4767389309090877</c:v>
                </c:pt>
                <c:pt idx="70">
                  <c:v>5.5376322109090879</c:v>
                </c:pt>
                <c:pt idx="71">
                  <c:v>5.5982816509090876</c:v>
                </c:pt>
                <c:pt idx="72">
                  <c:v>5.6586886909090879</c:v>
                </c:pt>
                <c:pt idx="73">
                  <c:v>5.7188538109090876</c:v>
                </c:pt>
                <c:pt idx="74">
                  <c:v>5.7787784509090878</c:v>
                </c:pt>
                <c:pt idx="75">
                  <c:v>5.838463570909088</c:v>
                </c:pt>
                <c:pt idx="76">
                  <c:v>5.8979096509090878</c:v>
                </c:pt>
                <c:pt idx="77">
                  <c:v>5.9571181309090875</c:v>
                </c:pt>
                <c:pt idx="78">
                  <c:v>6.0160894909090876</c:v>
                </c:pt>
                <c:pt idx="79">
                  <c:v>6.0748251709090875</c:v>
                </c:pt>
                <c:pt idx="80">
                  <c:v>6.1333256509090877</c:v>
                </c:pt>
                <c:pt idx="81">
                  <c:v>6.2110146109090874</c:v>
                </c:pt>
                <c:pt idx="82">
                  <c:v>6.2882894909090874</c:v>
                </c:pt>
                <c:pt idx="83">
                  <c:v>6.3536228029090873</c:v>
                </c:pt>
                <c:pt idx="84">
                  <c:v>6.418659634909087</c:v>
                </c:pt>
                <c:pt idx="85">
                  <c:v>6.4834016189090873</c:v>
                </c:pt>
                <c:pt idx="86">
                  <c:v>6.5478503869090874</c:v>
                </c:pt>
                <c:pt idx="87">
                  <c:v>6.6120070269090876</c:v>
                </c:pt>
                <c:pt idx="88">
                  <c:v>6.6871430269090872</c:v>
                </c:pt>
                <c:pt idx="89">
                  <c:v>6.7618783869090873</c:v>
                </c:pt>
                <c:pt idx="90">
                  <c:v>6.8191698154805156</c:v>
                </c:pt>
                <c:pt idx="91">
                  <c:v>6.8932011754805158</c:v>
                </c:pt>
                <c:pt idx="92">
                  <c:v>6.9116102954805161</c:v>
                </c:pt>
                <c:pt idx="93">
                  <c:v>6.929994775480516</c:v>
                </c:pt>
                <c:pt idx="94">
                  <c:v>7.0034347754805157</c:v>
                </c:pt>
                <c:pt idx="95">
                  <c:v>7.0764830954805156</c:v>
                </c:pt>
                <c:pt idx="96">
                  <c:v>7.1491416554805154</c:v>
                </c:pt>
                <c:pt idx="97">
                  <c:v>7.2214130154805156</c:v>
                </c:pt>
                <c:pt idx="98">
                  <c:v>7.2932990954805152</c:v>
                </c:pt>
                <c:pt idx="99">
                  <c:v>7.364801815480515</c:v>
                </c:pt>
                <c:pt idx="100">
                  <c:v>7.4359230954805149</c:v>
                </c:pt>
                <c:pt idx="101">
                  <c:v>7.5066648554805147</c:v>
                </c:pt>
                <c:pt idx="102">
                  <c:v>7.5770290154805151</c:v>
                </c:pt>
                <c:pt idx="103">
                  <c:v>7.6470181354805149</c:v>
                </c:pt>
                <c:pt idx="104">
                  <c:v>7.7166341354805148</c:v>
                </c:pt>
                <c:pt idx="105">
                  <c:v>7.7858789354805147</c:v>
                </c:pt>
                <c:pt idx="106">
                  <c:v>7.8547544554805144</c:v>
                </c:pt>
                <c:pt idx="107">
                  <c:v>7.9232626154805148</c:v>
                </c:pt>
                <c:pt idx="108">
                  <c:v>7.9914053354805148</c:v>
                </c:pt>
                <c:pt idx="109">
                  <c:v>8.0591845354805152</c:v>
                </c:pt>
                <c:pt idx="110">
                  <c:v>8.1266021354805158</c:v>
                </c:pt>
                <c:pt idx="111">
                  <c:v>8.1936600554805157</c:v>
                </c:pt>
                <c:pt idx="112">
                  <c:v>8.2603602154805156</c:v>
                </c:pt>
                <c:pt idx="113">
                  <c:v>8.3267051754805159</c:v>
                </c:pt>
                <c:pt idx="114">
                  <c:v>8.392696215480516</c:v>
                </c:pt>
                <c:pt idx="115">
                  <c:v>8.4583352554805167</c:v>
                </c:pt>
                <c:pt idx="116">
                  <c:v>8.5236242154805169</c:v>
                </c:pt>
                <c:pt idx="117">
                  <c:v>8.5885650154805173</c:v>
                </c:pt>
                <c:pt idx="118">
                  <c:v>8.6531595754805171</c:v>
                </c:pt>
                <c:pt idx="119">
                  <c:v>8.7174091754805172</c:v>
                </c:pt>
                <c:pt idx="120">
                  <c:v>8.7813163754805181</c:v>
                </c:pt>
                <c:pt idx="121">
                  <c:v>8.8448824554805174</c:v>
                </c:pt>
                <c:pt idx="122">
                  <c:v>8.9081099754805173</c:v>
                </c:pt>
                <c:pt idx="123">
                  <c:v>8.9710002154805171</c:v>
                </c:pt>
                <c:pt idx="124">
                  <c:v>9.0335550954805175</c:v>
                </c:pt>
                <c:pt idx="125">
                  <c:v>9.0957758954805179</c:v>
                </c:pt>
                <c:pt idx="126">
                  <c:v>9.1576651754805187</c:v>
                </c:pt>
                <c:pt idx="127">
                  <c:v>9.2192242154805193</c:v>
                </c:pt>
                <c:pt idx="128">
                  <c:v>9.2804549354805186</c:v>
                </c:pt>
                <c:pt idx="129">
                  <c:v>9.3413592554805192</c:v>
                </c:pt>
                <c:pt idx="130">
                  <c:v>9.4019384554805185</c:v>
                </c:pt>
                <c:pt idx="131">
                  <c:v>9.462195095480519</c:v>
                </c:pt>
                <c:pt idx="132">
                  <c:v>9.5221298154805183</c:v>
                </c:pt>
                <c:pt idx="133">
                  <c:v>9.5817451754805187</c:v>
                </c:pt>
                <c:pt idx="134">
                  <c:v>9.6410424554805196</c:v>
                </c:pt>
                <c:pt idx="135">
                  <c:v>9.70002357548052</c:v>
                </c:pt>
                <c:pt idx="136">
                  <c:v>9.7586898154805208</c:v>
                </c:pt>
                <c:pt idx="137">
                  <c:v>9.8170437354805209</c:v>
                </c:pt>
                <c:pt idx="138">
                  <c:v>9.8750859754805216</c:v>
                </c:pt>
                <c:pt idx="139">
                  <c:v>9.9328190954805216</c:v>
                </c:pt>
                <c:pt idx="140">
                  <c:v>9.9902443754805219</c:v>
                </c:pt>
                <c:pt idx="141">
                  <c:v>10.047363095480522</c:v>
                </c:pt>
                <c:pt idx="142">
                  <c:v>10.104177175480523</c:v>
                </c:pt>
                <c:pt idx="143">
                  <c:v>10.160688535480523</c:v>
                </c:pt>
                <c:pt idx="144">
                  <c:v>10.216898455480523</c:v>
                </c:pt>
                <c:pt idx="145">
                  <c:v>10.272808215480524</c:v>
                </c:pt>
                <c:pt idx="146">
                  <c:v>10.328419735480523</c:v>
                </c:pt>
                <c:pt idx="147">
                  <c:v>10.383734935480524</c:v>
                </c:pt>
                <c:pt idx="148">
                  <c:v>10.438755095480523</c:v>
                </c:pt>
                <c:pt idx="149">
                  <c:v>10.493481495480523</c:v>
                </c:pt>
                <c:pt idx="150">
                  <c:v>10.547916055480524</c:v>
                </c:pt>
                <c:pt idx="151">
                  <c:v>10.602060695480525</c:v>
                </c:pt>
                <c:pt idx="152">
                  <c:v>10.655916055480525</c:v>
                </c:pt>
                <c:pt idx="153">
                  <c:v>10.709484695480525</c:v>
                </c:pt>
                <c:pt idx="154">
                  <c:v>10.762767255480524</c:v>
                </c:pt>
                <c:pt idx="155">
                  <c:v>10.799225437298706</c:v>
                </c:pt>
                <c:pt idx="156">
                  <c:v>10.852029277298705</c:v>
                </c:pt>
                <c:pt idx="157">
                  <c:v>10.902746077298705</c:v>
                </c:pt>
                <c:pt idx="158">
                  <c:v>10.951437277298705</c:v>
                </c:pt>
                <c:pt idx="159">
                  <c:v>10.998179677298705</c:v>
                </c:pt>
                <c:pt idx="160">
                  <c:v>11.043054877298704</c:v>
                </c:pt>
                <c:pt idx="161">
                  <c:v>11.086134877298704</c:v>
                </c:pt>
                <c:pt idx="162">
                  <c:v>11.127491677298705</c:v>
                </c:pt>
                <c:pt idx="163">
                  <c:v>11.167192477298705</c:v>
                </c:pt>
                <c:pt idx="164">
                  <c:v>11.205304477298705</c:v>
                </c:pt>
                <c:pt idx="165">
                  <c:v>11.241890077298706</c:v>
                </c:pt>
                <c:pt idx="166">
                  <c:v>11.277016477298705</c:v>
                </c:pt>
                <c:pt idx="167">
                  <c:v>11.295562477298706</c:v>
                </c:pt>
                <c:pt idx="168">
                  <c:v>11.313699277298706</c:v>
                </c:pt>
                <c:pt idx="169">
                  <c:v>11.331437437298707</c:v>
                </c:pt>
                <c:pt idx="170">
                  <c:v>11.348784877298707</c:v>
                </c:pt>
                <c:pt idx="171">
                  <c:v>11.365752157298706</c:v>
                </c:pt>
                <c:pt idx="172">
                  <c:v>11.382344557298707</c:v>
                </c:pt>
                <c:pt idx="173">
                  <c:v>11.398572637298706</c:v>
                </c:pt>
                <c:pt idx="174">
                  <c:v>11.414444317298706</c:v>
                </c:pt>
                <c:pt idx="175">
                  <c:v>11.430220957298706</c:v>
                </c:pt>
                <c:pt idx="176">
                  <c:v>11.445927901298706</c:v>
                </c:pt>
                <c:pt idx="177">
                  <c:v>11.461565677298706</c:v>
                </c:pt>
                <c:pt idx="178">
                  <c:v>11.477134813298706</c:v>
                </c:pt>
                <c:pt idx="179">
                  <c:v>11.492635309298706</c:v>
                </c:pt>
                <c:pt idx="180">
                  <c:v>11.508067693298706</c:v>
                </c:pt>
                <c:pt idx="181">
                  <c:v>11.523431965298705</c:v>
                </c:pt>
                <c:pt idx="182">
                  <c:v>11.538728653298705</c:v>
                </c:pt>
                <c:pt idx="183">
                  <c:v>11.553958285298705</c:v>
                </c:pt>
                <c:pt idx="184">
                  <c:v>11.569120861298705</c:v>
                </c:pt>
                <c:pt idx="185">
                  <c:v>11.584216909298705</c:v>
                </c:pt>
                <c:pt idx="186">
                  <c:v>11.599246429298706</c:v>
                </c:pt>
                <c:pt idx="187">
                  <c:v>11.614209949298706</c:v>
                </c:pt>
                <c:pt idx="188">
                  <c:v>11.629107469298706</c:v>
                </c:pt>
                <c:pt idx="189">
                  <c:v>11.643939517298707</c:v>
                </c:pt>
                <c:pt idx="190">
                  <c:v>11.658706093298706</c:v>
                </c:pt>
                <c:pt idx="191">
                  <c:v>11.673407725298706</c:v>
                </c:pt>
                <c:pt idx="192">
                  <c:v>11.688044941298706</c:v>
                </c:pt>
                <c:pt idx="193">
                  <c:v>11.702617741298706</c:v>
                </c:pt>
                <c:pt idx="194">
                  <c:v>11.717126125298707</c:v>
                </c:pt>
                <c:pt idx="195">
                  <c:v>11.731570621298706</c:v>
                </c:pt>
                <c:pt idx="196">
                  <c:v>11.745951757298707</c:v>
                </c:pt>
                <c:pt idx="197">
                  <c:v>11.760269533298708</c:v>
                </c:pt>
                <c:pt idx="198">
                  <c:v>11.773997533298708</c:v>
                </c:pt>
                <c:pt idx="199">
                  <c:v>11.788191757298708</c:v>
                </c:pt>
                <c:pt idx="200">
                  <c:v>11.802323677298709</c:v>
                </c:pt>
                <c:pt idx="201">
                  <c:v>11.816393293298709</c:v>
                </c:pt>
                <c:pt idx="202">
                  <c:v>11.830401133298709</c:v>
                </c:pt>
                <c:pt idx="203">
                  <c:v>11.848150669298709</c:v>
                </c:pt>
                <c:pt idx="204">
                  <c:v>11.865800749298709</c:v>
                </c:pt>
                <c:pt idx="205">
                  <c:v>11.883352045298709</c:v>
                </c:pt>
                <c:pt idx="206">
                  <c:v>11.90080522929871</c:v>
                </c:pt>
                <c:pt idx="207">
                  <c:v>11.918160973298709</c:v>
                </c:pt>
                <c:pt idx="208">
                  <c:v>11.93541927729871</c:v>
                </c:pt>
                <c:pt idx="209">
                  <c:v>11.952580813298709</c:v>
                </c:pt>
                <c:pt idx="210">
                  <c:v>11.969646253298709</c:v>
                </c:pt>
                <c:pt idx="211">
                  <c:v>11.986616269298709</c:v>
                </c:pt>
                <c:pt idx="212">
                  <c:v>12</c:v>
                </c:pt>
                <c:pt idx="213">
                  <c:v>12</c:v>
                </c:pt>
                <c:pt idx="214">
                  <c:v>12</c:v>
                </c:pt>
              </c:numCache>
            </c:numRef>
          </c:val>
          <c:smooth val="0"/>
          <c:extLst>
            <c:ext xmlns:c16="http://schemas.microsoft.com/office/drawing/2014/chart" uri="{C3380CC4-5D6E-409C-BE32-E72D297353CC}">
              <c16:uniqueId val="{00000004-805C-4261-8A5C-EDC9F094DBF6}"/>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268608221419858"/>
          <c:y val="0.32811574815680067"/>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Atlantique_W!$A$17:$A$185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Atlantique_W!$F$17:$F$184</c:f>
              <c:numCache>
                <c:formatCode>_-* #\ ##0.00\ _€_-;\-* #\ ##0.00\ _€_-;_-* "-"??\ _€_-;_-@_-</c:formatCode>
                <c:ptCount val="168"/>
                <c:pt idx="0">
                  <c:v>44.67752100840336</c:v>
                </c:pt>
                <c:pt idx="1">
                  <c:v>44.357452951245854</c:v>
                </c:pt>
                <c:pt idx="2">
                  <c:v>44.039777803772317</c:v>
                </c:pt>
                <c:pt idx="3">
                  <c:v>43.409177548198102</c:v>
                </c:pt>
                <c:pt idx="4">
                  <c:v>42.788006346380001</c:v>
                </c:pt>
                <c:pt idx="5">
                  <c:v>42.176123210340371</c:v>
                </c:pt>
                <c:pt idx="6">
                  <c:v>41.573389260225071</c:v>
                </c:pt>
                <c:pt idx="7">
                  <c:v>40.979667692781732</c:v>
                </c:pt>
                <c:pt idx="8">
                  <c:v>40.394823750309371</c:v>
                </c:pt>
                <c:pt idx="9">
                  <c:v>39.818724690072251</c:v>
                </c:pt>
                <c:pt idx="10">
                  <c:v>39.251239754171124</c:v>
                </c:pt>
                <c:pt idx="11">
                  <c:v>38.692240139864936</c:v>
                </c:pt>
                <c:pt idx="12">
                  <c:v>38.25</c:v>
                </c:pt>
                <c:pt idx="13">
                  <c:v>38.25</c:v>
                </c:pt>
                <c:pt idx="14">
                  <c:v>38.25</c:v>
                </c:pt>
                <c:pt idx="15">
                  <c:v>38.25</c:v>
                </c:pt>
                <c:pt idx="16">
                  <c:v>38.25</c:v>
                </c:pt>
                <c:pt idx="17">
                  <c:v>37.705971428571431</c:v>
                </c:pt>
                <c:pt idx="18">
                  <c:v>37.17007744732026</c:v>
                </c:pt>
                <c:pt idx="19">
                  <c:v>36.642196423742561</c:v>
                </c:pt>
                <c:pt idx="20">
                  <c:v>36.12220854404508</c:v>
                </c:pt>
                <c:pt idx="21">
                  <c:v>35.60999578595095</c:v>
                </c:pt>
                <c:pt idx="22">
                  <c:v>35.105441891912058</c:v>
                </c:pt>
                <c:pt idx="23">
                  <c:v>34.608432342721891</c:v>
                </c:pt>
                <c:pt idx="24">
                  <c:v>34.118854331523018</c:v>
                </c:pt>
                <c:pt idx="25">
                  <c:v>33.636596738203139</c:v>
                </c:pt>
                <c:pt idx="26">
                  <c:v>33.161148449091911</c:v>
                </c:pt>
                <c:pt idx="27">
                  <c:v>32.691125346068311</c:v>
                </c:pt>
                <c:pt idx="28">
                  <c:v>32.226465524095005</c:v>
                </c:pt>
                <c:pt idx="29">
                  <c:v>31.767107784512952</c:v>
                </c:pt>
                <c:pt idx="30">
                  <c:v>31.312991626981141</c:v>
                </c:pt>
                <c:pt idx="31">
                  <c:v>30.863989958072519</c:v>
                </c:pt>
                <c:pt idx="32">
                  <c:v>30.419950155879459</c:v>
                </c:pt>
                <c:pt idx="33">
                  <c:v>29.98081738737347</c:v>
                </c:pt>
                <c:pt idx="34">
                  <c:v>29.54653742547967</c:v>
                </c:pt>
                <c:pt idx="35">
                  <c:v>29.117056642380451</c:v>
                </c:pt>
                <c:pt idx="36">
                  <c:v>28.692322002893153</c:v>
                </c:pt>
                <c:pt idx="37">
                  <c:v>28.272281057920939</c:v>
                </c:pt>
                <c:pt idx="38">
                  <c:v>27.856881937976006</c:v>
                </c:pt>
                <c:pt idx="39">
                  <c:v>27.446073346774405</c:v>
                </c:pt>
                <c:pt idx="40">
                  <c:v>27.039804554901625</c:v>
                </c:pt>
                <c:pt idx="41">
                  <c:v>26.63802539354818</c:v>
                </c:pt>
                <c:pt idx="42">
                  <c:v>26.240686248314436</c:v>
                </c:pt>
                <c:pt idx="43">
                  <c:v>25.84773805308388</c:v>
                </c:pt>
                <c:pt idx="44">
                  <c:v>25.459132283964109</c:v>
                </c:pt>
                <c:pt idx="45">
                  <c:v>25.074820953294775</c:v>
                </c:pt>
                <c:pt idx="46">
                  <c:v>24.694756603721739</c:v>
                </c:pt>
                <c:pt idx="47">
                  <c:v>24.318892302336724</c:v>
                </c:pt>
                <c:pt idx="48">
                  <c:v>23.947181634881723</c:v>
                </c:pt>
                <c:pt idx="49">
                  <c:v>23.579578700017443</c:v>
                </c:pt>
                <c:pt idx="50">
                  <c:v>23.216038103655112</c:v>
                </c:pt>
                <c:pt idx="51">
                  <c:v>22.856514953350899</c:v>
                </c:pt>
                <c:pt idx="52">
                  <c:v>22.500964852762305</c:v>
                </c:pt>
                <c:pt idx="53">
                  <c:v>22.144381659484996</c:v>
                </c:pt>
                <c:pt idx="54">
                  <c:v>21.796701263471142</c:v>
                </c:pt>
                <c:pt idx="55">
                  <c:v>21.452863044233222</c:v>
                </c:pt>
                <c:pt idx="56">
                  <c:v>21.112824542309767</c:v>
                </c:pt>
                <c:pt idx="57">
                  <c:v>20.776543767454019</c:v>
                </c:pt>
                <c:pt idx="58">
                  <c:v>20.443979193448694</c:v>
                </c:pt>
                <c:pt idx="59">
                  <c:v>20.115089752978047</c:v>
                </c:pt>
                <c:pt idx="60">
                  <c:v>19.789789862474258</c:v>
                </c:pt>
                <c:pt idx="61">
                  <c:v>19.467976391011689</c:v>
                </c:pt>
                <c:pt idx="62">
                  <c:v>19.149611972707088</c:v>
                </c:pt>
                <c:pt idx="63">
                  <c:v>18.834659642148061</c:v>
                </c:pt>
                <c:pt idx="64">
                  <c:v>18.523082830101007</c:v>
                </c:pt>
                <c:pt idx="65">
                  <c:v>18.214845359265045</c:v>
                </c:pt>
                <c:pt idx="66">
                  <c:v>17.909911440071465</c:v>
                </c:pt>
                <c:pt idx="67">
                  <c:v>17.608245666528177</c:v>
                </c:pt>
                <c:pt idx="68">
                  <c:v>17.309813012108716</c:v>
                </c:pt>
                <c:pt idx="69">
                  <c:v>17.014578825685287</c:v>
                </c:pt>
                <c:pt idx="70">
                  <c:v>16.722508827505429</c:v>
                </c:pt>
                <c:pt idx="71">
                  <c:v>16.43356910521176</c:v>
                </c:pt>
                <c:pt idx="72">
                  <c:v>16.147726109904408</c:v>
                </c:pt>
                <c:pt idx="73">
                  <c:v>15.864946652245642</c:v>
                </c:pt>
                <c:pt idx="74">
                  <c:v>15.585197898606237</c:v>
                </c:pt>
                <c:pt idx="75">
                  <c:v>15.308604449866138</c:v>
                </c:pt>
                <c:pt idx="76">
                  <c:v>15.035239043809156</c:v>
                </c:pt>
                <c:pt idx="77">
                  <c:v>14.765064006876459</c:v>
                </c:pt>
                <c:pt idx="78">
                  <c:v>14.498042105186496</c:v>
                </c:pt>
                <c:pt idx="79">
                  <c:v>14.23413653940365</c:v>
                </c:pt>
                <c:pt idx="80">
                  <c:v>13.973310939666781</c:v>
                </c:pt>
                <c:pt idx="81">
                  <c:v>13.715529360576951</c:v>
                </c:pt>
                <c:pt idx="82">
                  <c:v>13.460756276243645</c:v>
                </c:pt>
                <c:pt idx="83">
                  <c:v>13.208956575388809</c:v>
                </c:pt>
                <c:pt idx="84">
                  <c:v>12.960095556508033</c:v>
                </c:pt>
                <c:pt idx="85">
                  <c:v>12.714138923088196</c:v>
                </c:pt>
                <c:pt idx="86">
                  <c:v>12.471052778880924</c:v>
                </c:pt>
                <c:pt idx="87">
                  <c:v>12.230803623231226</c:v>
                </c:pt>
                <c:pt idx="88">
                  <c:v>11.99335834646063</c:v>
                </c:pt>
                <c:pt idx="89">
                  <c:v>11.758684225304208</c:v>
                </c:pt>
                <c:pt idx="90">
                  <c:v>11.526748918400859</c:v>
                </c:pt>
                <c:pt idx="91">
                  <c:v>11.297520461836216</c:v>
                </c:pt>
                <c:pt idx="92">
                  <c:v>11.070967264737574</c:v>
                </c:pt>
                <c:pt idx="93">
                  <c:v>10.847122518814396</c:v>
                </c:pt>
                <c:pt idx="94">
                  <c:v>10.625970737350888</c:v>
                </c:pt>
                <c:pt idx="95">
                  <c:v>10.407479522635183</c:v>
                </c:pt>
                <c:pt idx="96">
                  <c:v>10.191616866716123</c:v>
                </c:pt>
                <c:pt idx="97">
                  <c:v>9.9783511467142407</c:v>
                </c:pt>
                <c:pt idx="98">
                  <c:v>9.7676511201891572</c:v>
                </c:pt>
                <c:pt idx="99">
                  <c:v>9.5594859205627039</c:v>
                </c:pt>
                <c:pt idx="100">
                  <c:v>9.3538250525971165</c:v>
                </c:pt>
                <c:pt idx="101">
                  <c:v>9.1506383879276214</c:v>
                </c:pt>
                <c:pt idx="102">
                  <c:v>8.9498961606487679</c:v>
                </c:pt>
                <c:pt idx="103">
                  <c:v>8.7514884584189616</c:v>
                </c:pt>
                <c:pt idx="104">
                  <c:v>8.5551489079349476</c:v>
                </c:pt>
                <c:pt idx="105">
                  <c:v>8.3608559513055969</c:v>
                </c:pt>
                <c:pt idx="106">
                  <c:v>8.1685882553537912</c:v>
                </c:pt>
                <c:pt idx="107">
                  <c:v>7.9783247092740579</c:v>
                </c:pt>
                <c:pt idx="108">
                  <c:v>7.7900444223146268</c:v>
                </c:pt>
                <c:pt idx="109">
                  <c:v>7.6037267214836435</c:v>
                </c:pt>
                <c:pt idx="110">
                  <c:v>7.4193511492792954</c:v>
                </c:pt>
                <c:pt idx="111">
                  <c:v>7.2368974614436006</c:v>
                </c:pt>
                <c:pt idx="112">
                  <c:v>7.0563456247396044</c:v>
                </c:pt>
                <c:pt idx="113">
                  <c:v>6.8776758147517532</c:v>
                </c:pt>
                <c:pt idx="114">
                  <c:v>6.7008684137091894</c:v>
                </c:pt>
                <c:pt idx="115">
                  <c:v>6.5259040083317412</c:v>
                </c:pt>
                <c:pt idx="116">
                  <c:v>6.3527633876983636</c:v>
                </c:pt>
                <c:pt idx="117">
                  <c:v>6.181427541137797</c:v>
                </c:pt>
                <c:pt idx="118">
                  <c:v>6.0118776561412153</c:v>
                </c:pt>
                <c:pt idx="119">
                  <c:v>5.8440951162966295</c:v>
                </c:pt>
                <c:pt idx="120">
                  <c:v>5.6780614992448246</c:v>
                </c:pt>
                <c:pt idx="121">
                  <c:v>5.5137585746566025</c:v>
                </c:pt>
                <c:pt idx="122">
                  <c:v>5.351168302231109</c:v>
                </c:pt>
                <c:pt idx="123">
                  <c:v>5.1902728297150267</c:v>
                </c:pt>
                <c:pt idx="124">
                  <c:v>5.0310544909424149</c:v>
                </c:pt>
                <c:pt idx="125">
                  <c:v>4.8734958038949836</c:v>
                </c:pt>
                <c:pt idx="126">
                  <c:v>4.7175794687825814</c:v>
                </c:pt>
                <c:pt idx="127">
                  <c:v>4.5632883661436985</c:v>
                </c:pt>
                <c:pt idx="128">
                  <c:v>4.4106055549657643</c:v>
                </c:pt>
                <c:pt idx="129">
                  <c:v>4.2594097408125959</c:v>
                </c:pt>
                <c:pt idx="130">
                  <c:v>4.1096131585100153</c:v>
                </c:pt>
                <c:pt idx="131">
                  <c:v>3.9612028589576607</c:v>
                </c:pt>
                <c:pt idx="132">
                  <c:v>3.8141660128917794</c:v>
                </c:pt>
                <c:pt idx="133">
                  <c:v>3.6684899097762083</c:v>
                </c:pt>
                <c:pt idx="134">
                  <c:v>3.5241619567036153</c:v>
                </c:pt>
                <c:pt idx="135">
                  <c:v>3.3811696773069135</c:v>
                </c:pt>
                <c:pt idx="136">
                  <c:v>3.2395007106807441</c:v>
                </c:pt>
                <c:pt idx="137">
                  <c:v>3.0991428103129457</c:v>
                </c:pt>
                <c:pt idx="138">
                  <c:v>2.9600838430259087</c:v>
                </c:pt>
                <c:pt idx="139">
                  <c:v>2.8223117879277284</c:v>
                </c:pt>
                <c:pt idx="140">
                  <c:v>2.6858147353730639</c:v>
                </c:pt>
                <c:pt idx="141">
                  <c:v>2.5505808859336145</c:v>
                </c:pt>
                <c:pt idx="142">
                  <c:v>2.4165985493781235</c:v>
                </c:pt>
                <c:pt idx="143">
                  <c:v>2.2838561436618199</c:v>
                </c:pt>
                <c:pt idx="144">
                  <c:v>2.1523421939252145</c:v>
                </c:pt>
                <c:pt idx="145">
                  <c:v>2.0220453315021616</c:v>
                </c:pt>
                <c:pt idx="146">
                  <c:v>1.8929542929370975</c:v>
                </c:pt>
                <c:pt idx="147">
                  <c:v>1.7650579190113775</c:v>
                </c:pt>
                <c:pt idx="148">
                  <c:v>1.6383451537786218</c:v>
                </c:pt>
                <c:pt idx="149">
                  <c:v>1.5128050436089888</c:v>
                </c:pt>
                <c:pt idx="150">
                  <c:v>1.3884267362422937</c:v>
                </c:pt>
                <c:pt idx="151">
                  <c:v>1.2651994798498889</c:v>
                </c:pt>
                <c:pt idx="152">
                  <c:v>1.1431126221052277</c:v>
                </c:pt>
                <c:pt idx="153">
                  <c:v>1.022155609263028</c:v>
                </c:pt>
                <c:pt idx="154">
                  <c:v>0.90231798524695839</c:v>
                </c:pt>
                <c:pt idx="155">
                  <c:v>0.78358939074576772</c:v>
                </c:pt>
                <c:pt idx="156">
                  <c:v>0.66595956231777831</c:v>
                </c:pt>
                <c:pt idx="157">
                  <c:v>0.54941833150366748</c:v>
                </c:pt>
                <c:pt idx="158">
                  <c:v>0.43395562394745962</c:v>
                </c:pt>
                <c:pt idx="159">
                  <c:v>0.31956145852565265</c:v>
                </c:pt>
                <c:pt idx="160">
                  <c:v>0.20622594648440426</c:v>
                </c:pt>
                <c:pt idx="161">
                  <c:v>9.3939290584702878E-2</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0-82F0-4332-980D-E1510B8C3A78}"/>
            </c:ext>
          </c:extLst>
        </c:ser>
        <c:ser>
          <c:idx val="0"/>
          <c:order val="1"/>
          <c:tx>
            <c:v>Maximum Stock Level</c:v>
          </c:tx>
          <c:spPr>
            <a:ln w="28575" cap="rnd">
              <a:solidFill>
                <a:srgbClr val="FFC000"/>
              </a:solidFill>
              <a:round/>
            </a:ln>
            <a:effectLst/>
          </c:spPr>
          <c:marker>
            <c:symbol val="none"/>
          </c:marker>
          <c:cat>
            <c:numRef>
              <c:f>Atlantique_W!$A$17:$A$185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Atlantique_W!$D$17:$D$185</c:f>
              <c:numCache>
                <c:formatCode>0.00</c:formatCode>
                <c:ptCount val="169"/>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15.749999999999998</c:v>
                </c:pt>
                <c:pt idx="168">
                  <c:v>45</c:v>
                </c:pt>
              </c:numCache>
            </c:numRef>
          </c:val>
          <c:smooth val="0"/>
          <c:extLst>
            <c:ext xmlns:c16="http://schemas.microsoft.com/office/drawing/2014/chart" uri="{C3380CC4-5D6E-409C-BE32-E72D297353CC}">
              <c16:uniqueId val="{00000001-82F0-4332-980D-E1510B8C3A78}"/>
            </c:ext>
          </c:extLst>
        </c:ser>
        <c:ser>
          <c:idx val="3"/>
          <c:order val="2"/>
          <c:tx>
            <c:v>Minimum Stock Leval</c:v>
          </c:tx>
          <c:spPr>
            <a:ln w="28575" cap="rnd">
              <a:solidFill>
                <a:schemeClr val="accent4"/>
              </a:solidFill>
              <a:round/>
            </a:ln>
            <a:effectLst/>
          </c:spPr>
          <c:marker>
            <c:symbol val="none"/>
          </c:marker>
          <c:cat>
            <c:numRef>
              <c:f>Atlantique_W!$A$17:$A$185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Atlantique_W!$C$17:$C$185</c:f>
              <c:numCache>
                <c:formatCode>0.00</c:formatCode>
                <c:ptCount val="1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38.25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82F0-4332-980D-E1510B8C3A78}"/>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'Nord-Est_W'!$A$17:$A$185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'Nord-Est_W'!$F$17:$F$184</c:f>
              <c:numCache>
                <c:formatCode>_-* #\ ##0.00\ _€_-;\-* #\ ##0.00\ _€_-;_-* "-"??\ _€_-;_-@_-</c:formatCode>
                <c:ptCount val="168"/>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12.75</c:v>
                </c:pt>
                <c:pt idx="14">
                  <c:v>12.75</c:v>
                </c:pt>
                <c:pt idx="15">
                  <c:v>12.75</c:v>
                </c:pt>
                <c:pt idx="16">
                  <c:v>12.75</c:v>
                </c:pt>
                <c:pt idx="17">
                  <c:v>12.587915601023019</c:v>
                </c:pt>
                <c:pt idx="18">
                  <c:v>12.426867547308037</c:v>
                </c:pt>
                <c:pt idx="19">
                  <c:v>12.266849212606578</c:v>
                </c:pt>
                <c:pt idx="20">
                  <c:v>12.107854013037482</c:v>
                </c:pt>
                <c:pt idx="21">
                  <c:v>11.949875406816014</c:v>
                </c:pt>
                <c:pt idx="22">
                  <c:v>11.792906893984709</c:v>
                </c:pt>
                <c:pt idx="23">
                  <c:v>11.636942016145932</c:v>
                </c:pt>
                <c:pt idx="24">
                  <c:v>11.481974356196149</c:v>
                </c:pt>
                <c:pt idx="25">
                  <c:v>11.327997538061902</c:v>
                </c:pt>
                <c:pt idx="26">
                  <c:v>11.175005226437465</c:v>
                </c:pt>
                <c:pt idx="27">
                  <c:v>11.022991126524182</c:v>
                </c:pt>
                <c:pt idx="28">
                  <c:v>10.871948983771469</c:v>
                </c:pt>
                <c:pt idx="29">
                  <c:v>10.721872583619477</c:v>
                </c:pt>
                <c:pt idx="30">
                  <c:v>10.572755751243394</c:v>
                </c:pt>
                <c:pt idx="31">
                  <c:v>10.424592351299381</c:v>
                </c:pt>
                <c:pt idx="32">
                  <c:v>10.277376287672148</c:v>
                </c:pt>
                <c:pt idx="33">
                  <c:v>10.131101503224116</c:v>
                </c:pt>
                <c:pt idx="34">
                  <c:v>9.9857619795462114</c:v>
                </c:pt>
                <c:pt idx="35">
                  <c:v>9.8413517367102372</c:v>
                </c:pt>
                <c:pt idx="36">
                  <c:v>9.6978648330228321</c:v>
                </c:pt>
                <c:pt idx="37">
                  <c:v>9.5552953647809975</c:v>
                </c:pt>
                <c:pt idx="38">
                  <c:v>9.4136374660292006</c:v>
                </c:pt>
                <c:pt idx="39">
                  <c:v>9.2728853083180169</c:v>
                </c:pt>
                <c:pt idx="40">
                  <c:v>9.1330331004643206</c:v>
                </c:pt>
                <c:pt idx="41">
                  <c:v>8.9940750883130143</c:v>
                </c:pt>
                <c:pt idx="42">
                  <c:v>8.8560055545002712</c:v>
                </c:pt>
                <c:pt idx="43">
                  <c:v>8.7188188182183008</c:v>
                </c:pt>
                <c:pt idx="44">
                  <c:v>8.582509234981611</c:v>
                </c:pt>
                <c:pt idx="45">
                  <c:v>8.4470711963947718</c:v>
                </c:pt>
                <c:pt idx="46">
                  <c:v>8.31249912992166</c:v>
                </c:pt>
                <c:pt idx="47">
                  <c:v>8.1787874986561757</c:v>
                </c:pt>
                <c:pt idx="48">
                  <c:v>8.0459308010944355</c:v>
                </c:pt>
                <c:pt idx="49">
                  <c:v>7.9143478856608924</c:v>
                </c:pt>
                <c:pt idx="50">
                  <c:v>7.7846389064842976</c:v>
                </c:pt>
                <c:pt idx="51">
                  <c:v>7.6567771759275551</c:v>
                </c:pt>
                <c:pt idx="52">
                  <c:v>7.5307363864251808</c:v>
                </c:pt>
                <c:pt idx="53">
                  <c:v>7.4064906050705188</c:v>
                </c:pt>
                <c:pt idx="54">
                  <c:v>7.2840142682800408</c:v>
                </c:pt>
                <c:pt idx="55">
                  <c:v>7.1632821765336381</c:v>
                </c:pt>
                <c:pt idx="56">
                  <c:v>7.0442694891898157</c:v>
                </c:pt>
                <c:pt idx="57">
                  <c:v>6.9269517193747285</c:v>
                </c:pt>
                <c:pt idx="58">
                  <c:v>6.8113047289440045</c:v>
                </c:pt>
                <c:pt idx="59">
                  <c:v>6.6973047235163188</c:v>
                </c:pt>
                <c:pt idx="60">
                  <c:v>6.5849282475776958</c:v>
                </c:pt>
                <c:pt idx="61">
                  <c:v>6.4741521796555368</c:v>
                </c:pt>
                <c:pt idx="62">
                  <c:v>6.364953727561371</c:v>
                </c:pt>
                <c:pt idx="63">
                  <c:v>6.2573104237013641</c:v>
                </c:pt>
                <c:pt idx="64">
                  <c:v>6.1512001204536046</c:v>
                </c:pt>
                <c:pt idx="65">
                  <c:v>6.0466009856112315</c:v>
                </c:pt>
                <c:pt idx="66">
                  <c:v>5.9434914978904523</c:v>
                </c:pt>
                <c:pt idx="67">
                  <c:v>5.8418504425025386</c:v>
                </c:pt>
                <c:pt idx="68">
                  <c:v>5.7416569067888803</c:v>
                </c:pt>
                <c:pt idx="69">
                  <c:v>5.6428902759182025</c:v>
                </c:pt>
                <c:pt idx="70">
                  <c:v>5.5455302286450641</c:v>
                </c:pt>
                <c:pt idx="71">
                  <c:v>5.4495567331287562</c:v>
                </c:pt>
                <c:pt idx="72">
                  <c:v>5.354950042811752</c:v>
                </c:pt>
                <c:pt idx="73">
                  <c:v>5.2616906923568481</c:v>
                </c:pt>
                <c:pt idx="74">
                  <c:v>5.169759493642168</c:v>
                </c:pt>
                <c:pt idx="75">
                  <c:v>5.0788601265538702</c:v>
                </c:pt>
                <c:pt idx="76">
                  <c:v>4.9889410467577013</c:v>
                </c:pt>
                <c:pt idx="77">
                  <c:v>4.8999916825279612</c:v>
                </c:pt>
                <c:pt idx="78">
                  <c:v>4.8120015761477575</c:v>
                </c:pt>
                <c:pt idx="79">
                  <c:v>4.7249603826794973</c:v>
                </c:pt>
                <c:pt idx="80">
                  <c:v>4.6388578687486399</c:v>
                </c:pt>
                <c:pt idx="81">
                  <c:v>4.553683911340566</c:v>
                </c:pt>
                <c:pt idx="82">
                  <c:v>4.4694284966104227</c:v>
                </c:pt>
                <c:pt idx="83">
                  <c:v>4.3860817187058005</c:v>
                </c:pt>
                <c:pt idx="84">
                  <c:v>4.3036337786021104</c:v>
                </c:pt>
                <c:pt idx="85">
                  <c:v>4.2220749829505193</c:v>
                </c:pt>
                <c:pt idx="86">
                  <c:v>4.1413957429383075</c:v>
                </c:pt>
                <c:pt idx="87">
                  <c:v>4.0615865731615219</c:v>
                </c:pt>
                <c:pt idx="88">
                  <c:v>3.9826380905097798</c:v>
                </c:pt>
                <c:pt idx="89">
                  <c:v>3.9045410130631057</c:v>
                </c:pt>
                <c:pt idx="90">
                  <c:v>3.8272861590006606</c:v>
                </c:pt>
                <c:pt idx="91">
                  <c:v>3.7508644455212417</c:v>
                </c:pt>
                <c:pt idx="92">
                  <c:v>3.6752668877754244</c:v>
                </c:pt>
                <c:pt idx="93">
                  <c:v>3.6004845978092188</c:v>
                </c:pt>
                <c:pt idx="94">
                  <c:v>3.5248963625151011</c:v>
                </c:pt>
                <c:pt idx="95">
                  <c:v>3.4517357154683697</c:v>
                </c:pt>
                <c:pt idx="96">
                  <c:v>3.3793640557917497</c:v>
                </c:pt>
                <c:pt idx="97">
                  <c:v>3.3077728747979172</c:v>
                </c:pt>
                <c:pt idx="98">
                  <c:v>3.2369537555599002</c:v>
                </c:pt>
                <c:pt idx="99">
                  <c:v>3.1668983719215089</c:v>
                </c:pt>
                <c:pt idx="100">
                  <c:v>3.0975984875184337</c:v>
                </c:pt>
                <c:pt idx="101">
                  <c:v>3.0290459548099014</c:v>
                </c:pt>
                <c:pt idx="102">
                  <c:v>2.9612327141207748</c:v>
                </c:pt>
                <c:pt idx="103">
                  <c:v>2.8941507926939822</c:v>
                </c:pt>
                <c:pt idx="104">
                  <c:v>2.8277923037531645</c:v>
                </c:pt>
                <c:pt idx="105">
                  <c:v>2.7621494455754343</c:v>
                </c:pt>
                <c:pt idx="106">
                  <c:v>2.6972145005741304</c:v>
                </c:pt>
                <c:pt idx="107">
                  <c:v>2.6329798343914681</c:v>
                </c:pt>
                <c:pt idx="108">
                  <c:v>2.5694378950009717</c:v>
                </c:pt>
                <c:pt idx="109">
                  <c:v>2.5065812118195887</c:v>
                </c:pt>
                <c:pt idx="110">
                  <c:v>2.4444023948293774</c:v>
                </c:pt>
                <c:pt idx="111">
                  <c:v>2.3828941337086684</c:v>
                </c:pt>
                <c:pt idx="112">
                  <c:v>2.3220491969725945</c:v>
                </c:pt>
                <c:pt idx="113">
                  <c:v>2.2618604311228898</c:v>
                </c:pt>
                <c:pt idx="114">
                  <c:v>2.2023207598068586</c:v>
                </c:pt>
                <c:pt idx="115">
                  <c:v>2.143423182985412</c:v>
                </c:pt>
                <c:pt idx="116">
                  <c:v>2.085160776110079</c:v>
                </c:pt>
                <c:pt idx="117">
                  <c:v>2.0275266893088917</c:v>
                </c:pt>
                <c:pt idx="118">
                  <c:v>1.9705141465810507</c:v>
                </c:pt>
                <c:pt idx="119">
                  <c:v>1.9141164450002746</c:v>
                </c:pt>
                <c:pt idx="120">
                  <c:v>1.8583269539267422</c:v>
                </c:pt>
                <c:pt idx="121">
                  <c:v>1.8031391142275321</c:v>
                </c:pt>
                <c:pt idx="122">
                  <c:v>1.7485464375054705</c:v>
                </c:pt>
                <c:pt idx="123">
                  <c:v>1.6945425053362939</c:v>
                </c:pt>
                <c:pt idx="124">
                  <c:v>1.6411209685140398</c:v>
                </c:pt>
                <c:pt idx="125">
                  <c:v>1.5882652586566854</c:v>
                </c:pt>
                <c:pt idx="126">
                  <c:v>1.5359183203380651</c:v>
                </c:pt>
                <c:pt idx="127">
                  <c:v>1.4840752562920303</c:v>
                </c:pt>
                <c:pt idx="128">
                  <c:v>1.432731216391893</c:v>
                </c:pt>
                <c:pt idx="129">
                  <c:v>1.381881397196677</c:v>
                </c:pt>
                <c:pt idx="130">
                  <c:v>1.3315210415017358</c:v>
                </c:pt>
                <c:pt idx="131">
                  <c:v>1.2816454378936977</c:v>
                </c:pt>
                <c:pt idx="132">
                  <c:v>1.2322499203096942</c:v>
                </c:pt>
                <c:pt idx="133">
                  <c:v>1.1833298676008308</c:v>
                </c:pt>
                <c:pt idx="134">
                  <c:v>1.1348807030998602</c:v>
                </c:pt>
                <c:pt idx="135">
                  <c:v>1.0868978941930167</c:v>
                </c:pt>
                <c:pt idx="136">
                  <c:v>1.0393769518959717</c:v>
                </c:pt>
                <c:pt idx="137">
                  <c:v>0.99231343043387144</c:v>
                </c:pt>
                <c:pt idx="138">
                  <c:v>0.94570292682541712</c:v>
                </c:pt>
                <c:pt idx="139">
                  <c:v>0.89954108047094794</c:v>
                </c:pt>
                <c:pt idx="140">
                  <c:v>0.85381915533725816</c:v>
                </c:pt>
                <c:pt idx="141">
                  <c:v>0.8085417517029958</c:v>
                </c:pt>
                <c:pt idx="142">
                  <c:v>0.76370017334435736</c:v>
                </c:pt>
                <c:pt idx="143">
                  <c:v>0.71929022515173791</c:v>
                </c:pt>
                <c:pt idx="144">
                  <c:v>0.67530775239626661</c:v>
                </c:pt>
                <c:pt idx="145">
                  <c:v>0.63174864034111533</c:v>
                </c:pt>
                <c:pt idx="146">
                  <c:v>0.5886088138565484</c:v>
                </c:pt>
                <c:pt idx="147">
                  <c:v>0.54588423703867783</c:v>
                </c:pt>
                <c:pt idx="148">
                  <c:v>0.50357091283188837</c:v>
                </c:pt>
                <c:pt idx="149">
                  <c:v>0.46166488265489691</c:v>
                </c:pt>
                <c:pt idx="150">
                  <c:v>0.42016222603041126</c:v>
                </c:pt>
                <c:pt idx="151">
                  <c:v>0.37905906021835384</c:v>
                </c:pt>
                <c:pt idx="152">
                  <c:v>0.33835153985261568</c:v>
                </c:pt>
                <c:pt idx="153">
                  <c:v>0.2980358565813071</c:v>
                </c:pt>
                <c:pt idx="154">
                  <c:v>0.25810823871047101</c:v>
                </c:pt>
                <c:pt idx="155">
                  <c:v>0.21856495085122582</c:v>
                </c:pt>
                <c:pt idx="156">
                  <c:v>0.17940229357030493</c:v>
                </c:pt>
                <c:pt idx="157" formatCode="_-* #\ ##0.0000\ _€_-;\-* #\ ##0.0000\ _€_-;_-* &quot;-&quot;??\ _€_-;_-@_-">
                  <c:v>0.14061660304395973</c:v>
                </c:pt>
                <c:pt idx="158" formatCode="_-* #\ ##0.0000\ _€_-;\-* #\ ##0.0000\ _€_-;_-* &quot;-&quot;??\ _€_-;_-@_-">
                  <c:v>0.10220425071519434</c:v>
                </c:pt>
                <c:pt idx="159" formatCode="_-* #\ ##0.0000\ _€_-;\-* #\ ##0.0000\ _€_-;_-* &quot;-&quot;??\ _€_-;_-@_-">
                  <c:v>6.4161642954299436E-2</c:v>
                </c:pt>
                <c:pt idx="160" formatCode="_-* #\ ##0.0000\ _€_-;\-* #\ ##0.0000\ _€_-;_-* &quot;-&quot;??\ _€_-;_-@_-">
                  <c:v>2.6485220722653767E-2</c:v>
                </c:pt>
                <c:pt idx="161" formatCode="_-* #\ ##0.0000\ _€_-;\-* #\ ##0.0000\ _€_-;_-* &quot;-&quot;??\ _€_-;_-@_-">
                  <c:v>0</c:v>
                </c:pt>
                <c:pt idx="162" formatCode="_-* #\ ##0.0000\ _€_-;\-* #\ ##0.0000\ _€_-;_-* &quot;-&quot;??\ _€_-;_-@_-">
                  <c:v>0</c:v>
                </c:pt>
                <c:pt idx="163">
                  <c:v>0</c:v>
                </c:pt>
                <c:pt idx="164">
                  <c:v>0</c:v>
                </c:pt>
                <c:pt idx="165">
                  <c:v>0</c:v>
                </c:pt>
                <c:pt idx="166">
                  <c:v>0</c:v>
                </c:pt>
                <c:pt idx="167">
                  <c:v>0</c:v>
                </c:pt>
              </c:numCache>
            </c:numRef>
          </c:val>
          <c:smooth val="0"/>
          <c:extLst>
            <c:ext xmlns:c16="http://schemas.microsoft.com/office/drawing/2014/chart" uri="{C3380CC4-5D6E-409C-BE32-E72D297353CC}">
              <c16:uniqueId val="{00000000-F26A-4987-A9EF-0FCACB26443F}"/>
            </c:ext>
          </c:extLst>
        </c:ser>
        <c:ser>
          <c:idx val="0"/>
          <c:order val="1"/>
          <c:tx>
            <c:v>Maximum Stock Level</c:v>
          </c:tx>
          <c:spPr>
            <a:ln w="28575" cap="rnd">
              <a:solidFill>
                <a:srgbClr val="FFC000"/>
              </a:solidFill>
              <a:round/>
            </a:ln>
            <a:effectLst/>
          </c:spPr>
          <c:marker>
            <c:symbol val="none"/>
          </c:marker>
          <c:cat>
            <c:numRef>
              <c:f>'Nord-Est_W'!$A$17:$A$185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'Nord-Est_W'!$D$17:$D$185</c:f>
              <c:numCache>
                <c:formatCode>0.00</c:formatCode>
                <c:ptCount val="169"/>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5.25</c:v>
                </c:pt>
                <c:pt idx="168">
                  <c:v>15</c:v>
                </c:pt>
              </c:numCache>
            </c:numRef>
          </c:val>
          <c:smooth val="0"/>
          <c:extLst>
            <c:ext xmlns:c16="http://schemas.microsoft.com/office/drawing/2014/chart" uri="{C3380CC4-5D6E-409C-BE32-E72D297353CC}">
              <c16:uniqueId val="{00000001-F26A-4987-A9EF-0FCACB26443F}"/>
            </c:ext>
          </c:extLst>
        </c:ser>
        <c:ser>
          <c:idx val="3"/>
          <c:order val="2"/>
          <c:tx>
            <c:v>Minimum Stock Leval</c:v>
          </c:tx>
          <c:spPr>
            <a:ln w="28575" cap="rnd">
              <a:solidFill>
                <a:schemeClr val="accent4"/>
              </a:solidFill>
              <a:round/>
            </a:ln>
            <a:effectLst/>
          </c:spPr>
          <c:marker>
            <c:symbol val="none"/>
          </c:marker>
          <c:cat>
            <c:numRef>
              <c:f>'Nord-Est_W'!$A$17:$A$185</c:f>
              <c:numCache>
                <c:formatCode>m/d/yyyy</c:formatCode>
                <c:ptCount val="169"/>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'Nord-Est_W'!$C$17:$C$185</c:f>
              <c:numCache>
                <c:formatCode>0.00</c:formatCode>
                <c:ptCount val="1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F26A-4987-A9EF-0FCACB26443F}"/>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796833571536352E-2"/>
          <c:y val="0.14115140866893144"/>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'Nord-Ouest_W'!$A$17:$A$169</c:f>
              <c:numCache>
                <c:formatCode>m/d/yyyy</c:formatCode>
                <c:ptCount val="153"/>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'Nord-Ouest_W'!$F$17:$F$169</c:f>
              <c:numCache>
                <c:formatCode>_-* #\ ##0.00\ _€_-;\-* #\ ##0.00\ _€_-;_-* "-"??\ _€_-;_-@_-</c:formatCode>
                <c:ptCount val="153"/>
                <c:pt idx="0">
                  <c:v>13.5</c:v>
                </c:pt>
                <c:pt idx="1">
                  <c:v>13.239615384615385</c:v>
                </c:pt>
                <c:pt idx="2">
                  <c:v>12.980777161157931</c:v>
                </c:pt>
                <c:pt idx="3">
                  <c:v>12.72347614579783</c:v>
                </c:pt>
                <c:pt idx="4">
                  <c:v>12.467703209246899</c:v>
                </c:pt>
                <c:pt idx="5">
                  <c:v>12.213449276434666</c:v>
                </c:pt>
                <c:pt idx="6">
                  <c:v>11.960705326186376</c:v>
                </c:pt>
                <c:pt idx="7">
                  <c:v>11.709462390902912</c:v>
                </c:pt>
                <c:pt idx="8">
                  <c:v>11.459711556242615</c:v>
                </c:pt>
                <c:pt idx="9">
                  <c:v>11.211443960804997</c:v>
                </c:pt>
                <c:pt idx="10">
                  <c:v>10.964650795816326</c:v>
                </c:pt>
                <c:pt idx="11">
                  <c:v>10.719323304817085</c:v>
                </c:pt>
                <c:pt idx="12">
                  <c:v>10.475497327919735</c:v>
                </c:pt>
                <c:pt idx="13">
                  <c:v>10.233376974460958</c:v>
                </c:pt>
                <c:pt idx="14">
                  <c:v>9.9933743970537581</c:v>
                </c:pt>
                <c:pt idx="15">
                  <c:v>9.7554710719542985</c:v>
                </c:pt>
                <c:pt idx="16">
                  <c:v>9.5196486374420566</c:v>
                </c:pt>
                <c:pt idx="17">
                  <c:v>9.2858888924026335</c:v>
                </c:pt>
                <c:pt idx="18">
                  <c:v>9.054173794922967</c:v>
                </c:pt>
                <c:pt idx="19">
                  <c:v>8.8244854608988348</c:v>
                </c:pt>
                <c:pt idx="20">
                  <c:v>8.5968061626545271</c:v>
                </c:pt>
                <c:pt idx="21">
                  <c:v>8.3711183275746066</c:v>
                </c:pt>
                <c:pt idx="22">
                  <c:v>8.147404536747624</c:v>
                </c:pt>
                <c:pt idx="23">
                  <c:v>7.9256475236217003</c:v>
                </c:pt>
                <c:pt idx="24">
                  <c:v>7.705830172671873</c:v>
                </c:pt>
                <c:pt idx="25">
                  <c:v>7.4879355180790945</c:v>
                </c:pt>
                <c:pt idx="26">
                  <c:v>7.2719467424207842</c:v>
                </c:pt>
                <c:pt idx="27">
                  <c:v>7.0578471753728369</c:v>
                </c:pt>
                <c:pt idx="28">
                  <c:v>6.845620292422983</c:v>
                </c:pt>
                <c:pt idx="29">
                  <c:v>6.6352497135954032</c:v>
                </c:pt>
                <c:pt idx="30">
                  <c:v>6.4267192021864972</c:v>
                </c:pt>
                <c:pt idx="31">
                  <c:v>6.2200126635117128</c:v>
                </c:pt>
                <c:pt idx="32">
                  <c:v>6.0151141436633351</c:v>
                </c:pt>
                <c:pt idx="33">
                  <c:v>5.8120078282791399</c:v>
                </c:pt>
                <c:pt idx="34">
                  <c:v>5.6106780413218198</c:v>
                </c:pt>
                <c:pt idx="35">
                  <c:v>5.4111092438690838</c:v>
                </c:pt>
                <c:pt idx="36">
                  <c:v>5.2132860329143424</c:v>
                </c:pt>
                <c:pt idx="37">
                  <c:v>5.0171931401778807</c:v>
                </c:pt>
                <c:pt idx="38">
                  <c:v>4.8228154309284292</c:v>
                </c:pt>
                <c:pt idx="39">
                  <c:v>4.6301379028150453</c:v>
                </c:pt>
                <c:pt idx="40">
                  <c:v>4.439145684709211</c:v>
                </c:pt>
                <c:pt idx="41">
                  <c:v>4.2498240355570553</c:v>
                </c:pt>
                <c:pt idx="42">
                  <c:v>4.0621583432416211</c:v>
                </c:pt>
                <c:pt idx="43">
                  <c:v>3.8761341234550781</c:v>
                </c:pt>
                <c:pt idx="44">
                  <c:v>3.6917336502390383</c:v>
                </c:pt>
                <c:pt idx="45">
                  <c:v>3.5089425169330766</c:v>
                </c:pt>
                <c:pt idx="46">
                  <c:v>3.3277466781559579</c:v>
                </c:pt>
                <c:pt idx="47">
                  <c:v>3.1481322111063537</c:v>
                </c:pt>
                <c:pt idx="48">
                  <c:v>2.9700853144930335</c:v>
                </c:pt>
                <c:pt idx="49">
                  <c:v>2.7924148506921287</c:v>
                </c:pt>
                <c:pt idx="50">
                  <c:v>2.6174724479818776</c:v>
                </c:pt>
                <c:pt idx="51">
                  <c:v>2.4440568406520082</c:v>
                </c:pt>
                <c:pt idx="52">
                  <c:v>2.2721547037218564</c:v>
                </c:pt>
                <c:pt idx="53">
                  <c:v>2.1017528285034262</c:v>
                </c:pt>
                <c:pt idx="54">
                  <c:v>1.9328381215864563</c:v>
                </c:pt>
                <c:pt idx="55">
                  <c:v>1.7653976038323425</c:v>
                </c:pt>
                <c:pt idx="56">
                  <c:v>1.5994184093768413</c:v>
                </c:pt>
                <c:pt idx="57">
                  <c:v>1.434887784641478</c:v>
                </c:pt>
                <c:pt idx="58">
                  <c:v>1.271793087353581</c:v>
                </c:pt>
                <c:pt idx="59">
                  <c:v>1.1123562921979313</c:v>
                </c:pt>
                <c:pt idx="60">
                  <c:v>0.95886635323082225</c:v>
                </c:pt>
                <c:pt idx="61">
                  <c:v>0.81110145779920428</c:v>
                </c:pt>
                <c:pt idx="62">
                  <c:v>0.66884806667240326</c:v>
                </c:pt>
                <c:pt idx="63">
                  <c:v>0.53190060545053686</c:v>
                </c:pt>
                <c:pt idx="64">
                  <c:v>0.40006116748313392</c:v>
                </c:pt>
                <c:pt idx="65">
                  <c:v>0.27313922786863487</c:v>
                </c:pt>
                <c:pt idx="66">
                  <c:v>0.15095136812146631</c:v>
                </c:pt>
                <c:pt idx="67">
                  <c:v>3.3321011108798981E-2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306C-4B48-B159-773AA79923E1}"/>
            </c:ext>
          </c:extLst>
        </c:ser>
        <c:ser>
          <c:idx val="0"/>
          <c:order val="1"/>
          <c:tx>
            <c:v>Maximum Stock Level</c:v>
          </c:tx>
          <c:spPr>
            <a:ln w="28575" cap="rnd">
              <a:solidFill>
                <a:srgbClr val="FFC000"/>
              </a:solidFill>
              <a:round/>
            </a:ln>
            <a:effectLst/>
          </c:spPr>
          <c:marker>
            <c:symbol val="none"/>
          </c:marker>
          <c:cat>
            <c:numRef>
              <c:f>'Nord-Ouest_W'!$A$17:$A$169</c:f>
              <c:numCache>
                <c:formatCode>m/d/yyyy</c:formatCode>
                <c:ptCount val="153"/>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'Nord-Ouest_W'!$D$17:$D$169</c:f>
              <c:numCache>
                <c:formatCode>0.00</c:formatCode>
                <c:ptCount val="153"/>
                <c:pt idx="0">
                  <c:v>13.5</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13.5</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13.5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5.4</c:v>
                </c:pt>
                <c:pt idx="152">
                  <c:v>13.5</c:v>
                </c:pt>
              </c:numCache>
            </c:numRef>
          </c:val>
          <c:smooth val="0"/>
          <c:extLst>
            <c:ext xmlns:c16="http://schemas.microsoft.com/office/drawing/2014/chart" uri="{C3380CC4-5D6E-409C-BE32-E72D297353CC}">
              <c16:uniqueId val="{00000001-306C-4B48-B159-773AA79923E1}"/>
            </c:ext>
          </c:extLst>
        </c:ser>
        <c:ser>
          <c:idx val="3"/>
          <c:order val="2"/>
          <c:tx>
            <c:v>Minimum Stock Leval</c:v>
          </c:tx>
          <c:spPr>
            <a:ln w="28575" cap="rnd">
              <a:solidFill>
                <a:schemeClr val="accent4"/>
              </a:solidFill>
              <a:round/>
            </a:ln>
            <a:effectLst/>
          </c:spPr>
          <c:marker>
            <c:symbol val="none"/>
          </c:marker>
          <c:cat>
            <c:numRef>
              <c:f>'Nord-Ouest_W'!$A$17:$A$169</c:f>
              <c:numCache>
                <c:formatCode>m/d/yyyy</c:formatCode>
                <c:ptCount val="153"/>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'Nord-Ouest_W'!$C$17:$C$169</c:f>
              <c:numCache>
                <c:formatCode>0.00</c:formatCode>
                <c:ptCount val="153"/>
                <c:pt idx="0">
                  <c:v>11.475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2-306C-4B48-B159-773AA79923E1}"/>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'Sud-Est_W'!$A$17:$A$185</c:f>
              <c:numCache>
                <c:formatCode>m/d/yyyy</c:formatCode>
                <c:ptCount val="169"/>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'Sud-Est_W'!$F$17:$F$184</c:f>
              <c:numCache>
                <c:formatCode>_-* #\ ##0.00\ _€_-;\-* #\ ##0.00\ _€_-;_-* "-"??\ _€_-;_-@_-</c:formatCode>
                <c:ptCount val="168"/>
                <c:pt idx="0">
                  <c:v>12</c:v>
                </c:pt>
                <c:pt idx="1">
                  <c:v>11.333333333333334</c:v>
                </c:pt>
                <c:pt idx="2">
                  <c:v>10.666666666666666</c:v>
                </c:pt>
                <c:pt idx="3">
                  <c:v>9.9999999999999982</c:v>
                </c:pt>
                <c:pt idx="4">
                  <c:v>9.3333333333333304</c:v>
                </c:pt>
                <c:pt idx="5">
                  <c:v>8.6666666666666625</c:v>
                </c:pt>
                <c:pt idx="6">
                  <c:v>7.9999999999999956</c:v>
                </c:pt>
                <c:pt idx="7">
                  <c:v>7.3333333333333286</c:v>
                </c:pt>
                <c:pt idx="8">
                  <c:v>6.6666666666666616</c:v>
                </c:pt>
                <c:pt idx="9">
                  <c:v>5.9999999999999947</c:v>
                </c:pt>
                <c:pt idx="10">
                  <c:v>5.3333333333333277</c:v>
                </c:pt>
                <c:pt idx="11">
                  <c:v>4.6666666666666607</c:v>
                </c:pt>
                <c:pt idx="12">
                  <c:v>4.0111111111111049</c:v>
                </c:pt>
                <c:pt idx="13">
                  <c:v>3.410185185185179</c:v>
                </c:pt>
                <c:pt idx="14">
                  <c:v>2.8593364197530802</c:v>
                </c:pt>
                <c:pt idx="15">
                  <c:v>2.35439171810699</c:v>
                </c:pt>
                <c:pt idx="16">
                  <c:v>1.8953264317558247</c:v>
                </c:pt>
                <c:pt idx="17">
                  <c:v>1.512772026463187</c:v>
                </c:pt>
                <c:pt idx="18">
                  <c:v>1.1939766887193222</c:v>
                </c:pt>
                <c:pt idx="19">
                  <c:v>0.92831390726610197</c:v>
                </c:pt>
                <c:pt idx="20">
                  <c:v>0.70692825605508514</c:v>
                </c:pt>
                <c:pt idx="21">
                  <c:v>0.52244021337923763</c:v>
                </c:pt>
                <c:pt idx="22">
                  <c:v>0.36870017781603137</c:v>
                </c:pt>
                <c:pt idx="23">
                  <c:v>0.24058348151335951</c:v>
                </c:pt>
                <c:pt idx="24">
                  <c:v>0.11391681484669289</c:v>
                </c:pt>
                <c:pt idx="25">
                  <c:v>2.8264012372244088E-2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1C56-4920-A459-DDC7A70213A5}"/>
            </c:ext>
          </c:extLst>
        </c:ser>
        <c:ser>
          <c:idx val="0"/>
          <c:order val="1"/>
          <c:tx>
            <c:v>Maximum Stock Level</c:v>
          </c:tx>
          <c:spPr>
            <a:ln w="28575" cap="rnd">
              <a:solidFill>
                <a:srgbClr val="FFC000"/>
              </a:solidFill>
              <a:round/>
            </a:ln>
            <a:effectLst/>
          </c:spPr>
          <c:marker>
            <c:symbol val="none"/>
          </c:marker>
          <c:cat>
            <c:numRef>
              <c:f>'Sud-Est_W'!$A$17:$A$185</c:f>
              <c:numCache>
                <c:formatCode>m/d/yyyy</c:formatCode>
                <c:ptCount val="169"/>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'Sud-Est_W'!$D$17:$D$185</c:f>
              <c:numCache>
                <c:formatCode>0.00</c:formatCode>
                <c:ptCount val="169"/>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12</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pt idx="121">
                  <c:v>12</c:v>
                </c:pt>
                <c:pt idx="122">
                  <c:v>12</c:v>
                </c:pt>
                <c:pt idx="123">
                  <c:v>12</c:v>
                </c:pt>
                <c:pt idx="124">
                  <c:v>12</c:v>
                </c:pt>
                <c:pt idx="125">
                  <c:v>12</c:v>
                </c:pt>
                <c:pt idx="126">
                  <c:v>12</c:v>
                </c:pt>
                <c:pt idx="127">
                  <c:v>12</c:v>
                </c:pt>
                <c:pt idx="128">
                  <c:v>12</c:v>
                </c:pt>
                <c:pt idx="129">
                  <c:v>12</c:v>
                </c:pt>
                <c:pt idx="130">
                  <c:v>12</c:v>
                </c:pt>
                <c:pt idx="131">
                  <c:v>12</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12</c:v>
                </c:pt>
                <c:pt idx="145">
                  <c:v>12</c:v>
                </c:pt>
                <c:pt idx="146">
                  <c:v>12</c:v>
                </c:pt>
                <c:pt idx="147">
                  <c:v>12</c:v>
                </c:pt>
                <c:pt idx="148">
                  <c:v>12</c:v>
                </c:pt>
                <c:pt idx="149">
                  <c:v>12</c:v>
                </c:pt>
                <c:pt idx="150">
                  <c:v>12</c:v>
                </c:pt>
                <c:pt idx="151">
                  <c:v>12</c:v>
                </c:pt>
                <c:pt idx="152">
                  <c:v>12</c:v>
                </c:pt>
              </c:numCache>
            </c:numRef>
          </c:val>
          <c:smooth val="0"/>
          <c:extLst>
            <c:ext xmlns:c16="http://schemas.microsoft.com/office/drawing/2014/chart" uri="{C3380CC4-5D6E-409C-BE32-E72D297353CC}">
              <c16:uniqueId val="{00000001-1C56-4920-A459-DDC7A70213A5}"/>
            </c:ext>
          </c:extLst>
        </c:ser>
        <c:ser>
          <c:idx val="3"/>
          <c:order val="2"/>
          <c:tx>
            <c:v>Minimum Stock Leval</c:v>
          </c:tx>
          <c:spPr>
            <a:ln w="28575" cap="rnd">
              <a:solidFill>
                <a:schemeClr val="accent4"/>
              </a:solidFill>
              <a:round/>
            </a:ln>
            <a:effectLst/>
          </c:spPr>
          <c:marker>
            <c:symbol val="none"/>
          </c:marker>
          <c:cat>
            <c:numRef>
              <c:f>'Sud-Est_W'!$A$17:$A$185</c:f>
              <c:numCache>
                <c:formatCode>m/d/yyyy</c:formatCode>
                <c:ptCount val="169"/>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'Sud-Est_W'!$C$17:$C$185</c:f>
              <c:numCache>
                <c:formatCode>0.00</c:formatCode>
                <c:ptCount val="169"/>
                <c:pt idx="0">
                  <c:v>10.199999999999999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2-1C56-4920-A459-DDC7A70213A5}"/>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 </a:t>
            </a:r>
          </a:p>
        </c:rich>
      </c:tx>
      <c:overlay val="0"/>
      <c:spPr>
        <a:noFill/>
        <a:ln>
          <a:noFill/>
        </a:ln>
        <a:effectLst/>
      </c:spPr>
    </c:title>
    <c:autoTitleDeleted val="0"/>
    <c:plotArea>
      <c:layout/>
      <c:lineChart>
        <c:grouping val="standard"/>
        <c:varyColors val="0"/>
        <c:ser>
          <c:idx val="2"/>
          <c:order val="0"/>
          <c:tx>
            <c:strRef>
              <c:f>Serene_A_I!$AM$40</c:f>
              <c:strCache>
                <c:ptCount val="1"/>
                <c:pt idx="0">
                  <c:v>Min cor. Inj</c:v>
                </c:pt>
              </c:strCache>
            </c:strRef>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7-926D-4ECA-AC98-FF051244D031}"/>
            </c:ext>
          </c:extLst>
        </c:ser>
        <c:ser>
          <c:idx val="3"/>
          <c:order val="1"/>
          <c:tx>
            <c:strRef>
              <c:f>Serene_A_I!$AO$40</c:f>
              <c:strCache>
                <c:ptCount val="1"/>
                <c:pt idx="0">
                  <c:v>Max corrigé</c:v>
                </c:pt>
              </c:strCache>
            </c:strRef>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8-926D-4ECA-AC98-FF051244D031}"/>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Serene_A_I!$AK$40</c:f>
              <c:strCache>
                <c:ptCount val="1"/>
                <c:pt idx="0">
                  <c:v>Min Brut</c:v>
                </c:pt>
              </c:strCache>
            </c:strRef>
          </c:tx>
          <c:spPr>
            <a:ln w="28575" cap="rnd">
              <a:solidFill>
                <a:schemeClr val="accent1"/>
              </a:solidFill>
              <a:round/>
            </a:ln>
            <a:effectLst/>
          </c:spPr>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4-926D-4ECA-AC98-FF051244D031}"/>
            </c:ext>
          </c:extLst>
        </c:ser>
        <c:ser>
          <c:idx val="1"/>
          <c:order val="3"/>
          <c:tx>
            <c:strRef>
              <c:f>Serene_A_I!$AL$40</c:f>
              <c:strCache>
                <c:ptCount val="1"/>
                <c:pt idx="0">
                  <c:v>Max Brut</c:v>
                </c:pt>
              </c:strCache>
            </c:strRef>
          </c:tx>
          <c:spPr>
            <a:ln w="28575" cap="rnd">
              <a:solidFill>
                <a:schemeClr val="accent2"/>
              </a:solidFill>
              <a:round/>
            </a:ln>
            <a:effectLst/>
          </c:spPr>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6-926D-4ECA-AC98-FF051244D031}"/>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a:t>
            </a:r>
          </a:p>
        </c:rich>
      </c:tx>
      <c:overlay val="0"/>
      <c:spPr>
        <a:noFill/>
        <a:ln>
          <a:noFill/>
        </a:ln>
        <a:effectLst/>
      </c:spPr>
    </c:title>
    <c:autoTitleDeleted val="0"/>
    <c:plotArea>
      <c:layout/>
      <c:lineChart>
        <c:grouping val="standard"/>
        <c:varyColors val="0"/>
        <c:ser>
          <c:idx val="2"/>
          <c:order val="0"/>
          <c:tx>
            <c:strRef>
              <c:f>Serene_A_I!$AN$40</c:f>
              <c:strCache>
                <c:ptCount val="1"/>
                <c:pt idx="0">
                  <c:v>Min.cor Sout</c:v>
                </c:pt>
              </c:strCache>
            </c:strRef>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0.85</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39B3-4E9C-820B-5037DFE7DD11}"/>
            </c:ext>
          </c:extLst>
        </c:ser>
        <c:ser>
          <c:idx val="3"/>
          <c:order val="1"/>
          <c:tx>
            <c:strRef>
              <c:f>Serene_A_I!$AO$40</c:f>
              <c:strCache>
                <c:ptCount val="1"/>
                <c:pt idx="0">
                  <c:v>Max corrigé</c:v>
                </c:pt>
              </c:strCache>
            </c:strRef>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39B3-4E9C-820B-5037DFE7DD11}"/>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Atlantique_I!$C$16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Atlantique_I!$C$17:$C$231</c:f>
              <c:numCache>
                <c:formatCode>0.00</c:formatCode>
                <c:ptCount val="215"/>
                <c:pt idx="0">
                  <c:v>15.749999999999998</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38.25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42.75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0-9630-46FD-9481-E3F3278D12FA}"/>
            </c:ext>
          </c:extLst>
        </c:ser>
        <c:ser>
          <c:idx val="7"/>
          <c:order val="1"/>
          <c:tx>
            <c:strRef>
              <c:f>Atlantique_I!$B$16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Atlantique_I!$B$17:$B$231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40.5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38.25</c:v>
                </c:pt>
                <c:pt idx="214">
                  <c:v>0</c:v>
                </c:pt>
              </c:numCache>
            </c:numRef>
          </c:val>
          <c:smooth val="0"/>
          <c:extLst>
            <c:ext xmlns:c16="http://schemas.microsoft.com/office/drawing/2014/chart" uri="{C3380CC4-5D6E-409C-BE32-E72D297353CC}">
              <c16:uniqueId val="{00000001-9630-46FD-9481-E3F3278D12FA}"/>
            </c:ext>
          </c:extLst>
        </c:ser>
        <c:ser>
          <c:idx val="0"/>
          <c:order val="2"/>
          <c:tx>
            <c:v>Maintenance Storengy</c:v>
          </c:tx>
          <c:marker>
            <c:symbol val="none"/>
          </c:marker>
          <c:val>
            <c:numRef>
              <c:f>Atlantique_I!$F$17:$F$231</c:f>
              <c:numCache>
                <c:formatCode>_-* #\ ##0.0\ _€_-;\-* #\ ##0.0\ _€_-;_-* "-"??\ _€_-;_-@_-</c:formatCode>
                <c:ptCount val="215"/>
                <c:pt idx="0">
                  <c:v>0.3</c:v>
                </c:pt>
                <c:pt idx="1">
                  <c:v>0.6</c:v>
                </c:pt>
                <c:pt idx="2">
                  <c:v>0.89999999999999991</c:v>
                </c:pt>
                <c:pt idx="3">
                  <c:v>1.2</c:v>
                </c:pt>
                <c:pt idx="4">
                  <c:v>1.5</c:v>
                </c:pt>
                <c:pt idx="5">
                  <c:v>1.8</c:v>
                </c:pt>
                <c:pt idx="6">
                  <c:v>1.9312500000000001</c:v>
                </c:pt>
                <c:pt idx="7">
                  <c:v>2.0625</c:v>
                </c:pt>
                <c:pt idx="8">
                  <c:v>2.1937500000000001</c:v>
                </c:pt>
                <c:pt idx="9">
                  <c:v>2.3250000000000002</c:v>
                </c:pt>
                <c:pt idx="10">
                  <c:v>2.4562500000000003</c:v>
                </c:pt>
                <c:pt idx="11">
                  <c:v>2.5875000000000004</c:v>
                </c:pt>
                <c:pt idx="12">
                  <c:v>2.7187500000000004</c:v>
                </c:pt>
                <c:pt idx="13">
                  <c:v>2.7937500000000002</c:v>
                </c:pt>
                <c:pt idx="14">
                  <c:v>2.8687499999999999</c:v>
                </c:pt>
                <c:pt idx="15">
                  <c:v>2.9437499999999996</c:v>
                </c:pt>
                <c:pt idx="16">
                  <c:v>3.0187499999999998</c:v>
                </c:pt>
                <c:pt idx="17">
                  <c:v>3.09375</c:v>
                </c:pt>
                <c:pt idx="18">
                  <c:v>3.1687500000000002</c:v>
                </c:pt>
                <c:pt idx="19">
                  <c:v>3.2437500000000004</c:v>
                </c:pt>
                <c:pt idx="20">
                  <c:v>3.3187500000000001</c:v>
                </c:pt>
                <c:pt idx="21">
                  <c:v>3.3937499999999998</c:v>
                </c:pt>
                <c:pt idx="22">
                  <c:v>3.4687499999999996</c:v>
                </c:pt>
                <c:pt idx="23">
                  <c:v>3.5437499999999993</c:v>
                </c:pt>
                <c:pt idx="24">
                  <c:v>3.618749999999999</c:v>
                </c:pt>
                <c:pt idx="25">
                  <c:v>3.6937499999999988</c:v>
                </c:pt>
                <c:pt idx="26">
                  <c:v>3.7687499999999985</c:v>
                </c:pt>
                <c:pt idx="27">
                  <c:v>3.8437499999999982</c:v>
                </c:pt>
                <c:pt idx="28">
                  <c:v>3.918749999999998</c:v>
                </c:pt>
                <c:pt idx="29">
                  <c:v>3.9937499999999977</c:v>
                </c:pt>
                <c:pt idx="30">
                  <c:v>4.0687499999999979</c:v>
                </c:pt>
                <c:pt idx="31">
                  <c:v>4.143749999999998</c:v>
                </c:pt>
                <c:pt idx="32">
                  <c:v>4.331249999999998</c:v>
                </c:pt>
                <c:pt idx="33">
                  <c:v>4.518749999999998</c:v>
                </c:pt>
                <c:pt idx="34">
                  <c:v>4.706249999999998</c:v>
                </c:pt>
                <c:pt idx="35">
                  <c:v>4.893749999999998</c:v>
                </c:pt>
                <c:pt idx="36">
                  <c:v>5.081249999999998</c:v>
                </c:pt>
                <c:pt idx="37">
                  <c:v>5.268749999999998</c:v>
                </c:pt>
                <c:pt idx="38">
                  <c:v>5.456249999999998</c:v>
                </c:pt>
                <c:pt idx="39">
                  <c:v>5.643749999999998</c:v>
                </c:pt>
                <c:pt idx="40">
                  <c:v>5.831249999999998</c:v>
                </c:pt>
                <c:pt idx="41">
                  <c:v>5.924999999999998</c:v>
                </c:pt>
                <c:pt idx="42">
                  <c:v>6.018749999999998</c:v>
                </c:pt>
                <c:pt idx="43">
                  <c:v>6.112499999999998</c:v>
                </c:pt>
                <c:pt idx="44">
                  <c:v>6.206249999999998</c:v>
                </c:pt>
                <c:pt idx="45">
                  <c:v>6.299999999999998</c:v>
                </c:pt>
                <c:pt idx="46">
                  <c:v>6.393749999999998</c:v>
                </c:pt>
                <c:pt idx="47">
                  <c:v>6.487499999999998</c:v>
                </c:pt>
                <c:pt idx="48">
                  <c:v>6.581249999999998</c:v>
                </c:pt>
                <c:pt idx="49">
                  <c:v>6.674999999999998</c:v>
                </c:pt>
                <c:pt idx="50">
                  <c:v>6.768749999999998</c:v>
                </c:pt>
                <c:pt idx="51">
                  <c:v>6.862499999999998</c:v>
                </c:pt>
                <c:pt idx="52">
                  <c:v>6.956249999999998</c:v>
                </c:pt>
                <c:pt idx="53">
                  <c:v>7.143749999999998</c:v>
                </c:pt>
                <c:pt idx="54">
                  <c:v>7.331249999999998</c:v>
                </c:pt>
                <c:pt idx="55">
                  <c:v>7.518749999999998</c:v>
                </c:pt>
                <c:pt idx="56">
                  <c:v>7.706249999999998</c:v>
                </c:pt>
                <c:pt idx="57">
                  <c:v>7.893749999999998</c:v>
                </c:pt>
                <c:pt idx="58">
                  <c:v>8.0812499999999989</c:v>
                </c:pt>
                <c:pt idx="59">
                  <c:v>8.2687499999999989</c:v>
                </c:pt>
                <c:pt idx="60">
                  <c:v>8.625</c:v>
                </c:pt>
                <c:pt idx="61">
                  <c:v>8.9812500000000011</c:v>
                </c:pt>
                <c:pt idx="62">
                  <c:v>9.3375000000000021</c:v>
                </c:pt>
                <c:pt idx="63">
                  <c:v>9.6937500000000032</c:v>
                </c:pt>
                <c:pt idx="64">
                  <c:v>10.050000000000004</c:v>
                </c:pt>
                <c:pt idx="65">
                  <c:v>10.406250000000005</c:v>
                </c:pt>
                <c:pt idx="66">
                  <c:v>10.762500000000006</c:v>
                </c:pt>
                <c:pt idx="67">
                  <c:v>11.118750000000007</c:v>
                </c:pt>
                <c:pt idx="68">
                  <c:v>11.475000000000009</c:v>
                </c:pt>
                <c:pt idx="69">
                  <c:v>11.83125000000001</c:v>
                </c:pt>
                <c:pt idx="70">
                  <c:v>12.187500000000011</c:v>
                </c:pt>
                <c:pt idx="71">
                  <c:v>12.543750000000012</c:v>
                </c:pt>
                <c:pt idx="72">
                  <c:v>12.900000000000013</c:v>
                </c:pt>
                <c:pt idx="73">
                  <c:v>13.256250000000014</c:v>
                </c:pt>
                <c:pt idx="74">
                  <c:v>13.612500000000015</c:v>
                </c:pt>
                <c:pt idx="75">
                  <c:v>13.968750000000016</c:v>
                </c:pt>
                <c:pt idx="76">
                  <c:v>14.325000000000017</c:v>
                </c:pt>
                <c:pt idx="77">
                  <c:v>14.681250000000018</c:v>
                </c:pt>
                <c:pt idx="78">
                  <c:v>15.037500000000019</c:v>
                </c:pt>
                <c:pt idx="79">
                  <c:v>15.39375000000002</c:v>
                </c:pt>
                <c:pt idx="80">
                  <c:v>15.750000000000021</c:v>
                </c:pt>
                <c:pt idx="81">
                  <c:v>16.106250000000021</c:v>
                </c:pt>
                <c:pt idx="82">
                  <c:v>16.46250000000002</c:v>
                </c:pt>
                <c:pt idx="83">
                  <c:v>16.818750000000019</c:v>
                </c:pt>
                <c:pt idx="84">
                  <c:v>17.175000000000018</c:v>
                </c:pt>
                <c:pt idx="85">
                  <c:v>17.531250000000018</c:v>
                </c:pt>
                <c:pt idx="86">
                  <c:v>17.887500000000017</c:v>
                </c:pt>
                <c:pt idx="87">
                  <c:v>18.243750000000016</c:v>
                </c:pt>
                <c:pt idx="88">
                  <c:v>18.600000000000016</c:v>
                </c:pt>
                <c:pt idx="89">
                  <c:v>18.956250000000015</c:v>
                </c:pt>
                <c:pt idx="90">
                  <c:v>19.312500000000014</c:v>
                </c:pt>
                <c:pt idx="91">
                  <c:v>19.668750000000014</c:v>
                </c:pt>
                <c:pt idx="92">
                  <c:v>20.025000000000013</c:v>
                </c:pt>
                <c:pt idx="93">
                  <c:v>20.381250000000012</c:v>
                </c:pt>
                <c:pt idx="94">
                  <c:v>20.737500000000011</c:v>
                </c:pt>
                <c:pt idx="95">
                  <c:v>21.093750000000011</c:v>
                </c:pt>
                <c:pt idx="96">
                  <c:v>21.45000000000001</c:v>
                </c:pt>
                <c:pt idx="97">
                  <c:v>21.806250000000009</c:v>
                </c:pt>
                <c:pt idx="98">
                  <c:v>22.162500000000009</c:v>
                </c:pt>
                <c:pt idx="99">
                  <c:v>22.518750000000008</c:v>
                </c:pt>
                <c:pt idx="100">
                  <c:v>22.874925187500008</c:v>
                </c:pt>
                <c:pt idx="101">
                  <c:v>23.229691406250009</c:v>
                </c:pt>
                <c:pt idx="102">
                  <c:v>23.60165015625001</c:v>
                </c:pt>
                <c:pt idx="103">
                  <c:v>23.972060156250009</c:v>
                </c:pt>
                <c:pt idx="104">
                  <c:v>24.340927031250011</c:v>
                </c:pt>
                <c:pt idx="105">
                  <c:v>24.708256406250012</c:v>
                </c:pt>
                <c:pt idx="106">
                  <c:v>25.074055781250014</c:v>
                </c:pt>
                <c:pt idx="107">
                  <c:v>25.438330781250013</c:v>
                </c:pt>
                <c:pt idx="108">
                  <c:v>25.801087031250013</c:v>
                </c:pt>
                <c:pt idx="109">
                  <c:v>26.162332031250013</c:v>
                </c:pt>
                <c:pt idx="110">
                  <c:v>26.522071406250014</c:v>
                </c:pt>
                <c:pt idx="111">
                  <c:v>26.880312656250013</c:v>
                </c:pt>
                <c:pt idx="112">
                  <c:v>27.237061406250014</c:v>
                </c:pt>
                <c:pt idx="113">
                  <c:v>27.592323281250014</c:v>
                </c:pt>
                <c:pt idx="114">
                  <c:v>27.946105781250015</c:v>
                </c:pt>
                <c:pt idx="115">
                  <c:v>28.298414531250014</c:v>
                </c:pt>
                <c:pt idx="116">
                  <c:v>28.649255156250014</c:v>
                </c:pt>
                <c:pt idx="117">
                  <c:v>28.998633281250015</c:v>
                </c:pt>
                <c:pt idx="118">
                  <c:v>29.346556406250016</c:v>
                </c:pt>
                <c:pt idx="119">
                  <c:v>29.693028281250015</c:v>
                </c:pt>
                <c:pt idx="120">
                  <c:v>30.038056406250014</c:v>
                </c:pt>
                <c:pt idx="121">
                  <c:v>30.381648281250015</c:v>
                </c:pt>
                <c:pt idx="122">
                  <c:v>30.723807656250017</c:v>
                </c:pt>
                <c:pt idx="123">
                  <c:v>31.064542031250017</c:v>
                </c:pt>
                <c:pt idx="124">
                  <c:v>31.403857031250016</c:v>
                </c:pt>
                <c:pt idx="125">
                  <c:v>31.741758281250018</c:v>
                </c:pt>
                <c:pt idx="126">
                  <c:v>32.078251406250018</c:v>
                </c:pt>
                <c:pt idx="127">
                  <c:v>32.413342031250018</c:v>
                </c:pt>
                <c:pt idx="128">
                  <c:v>32.74703578125002</c:v>
                </c:pt>
                <c:pt idx="129">
                  <c:v>33.079340156250019</c:v>
                </c:pt>
                <c:pt idx="130">
                  <c:v>33.410258906250021</c:v>
                </c:pt>
                <c:pt idx="131">
                  <c:v>33.739799531250021</c:v>
                </c:pt>
                <c:pt idx="132">
                  <c:v>34.067967656250019</c:v>
                </c:pt>
                <c:pt idx="133">
                  <c:v>34.394767031250019</c:v>
                </c:pt>
                <c:pt idx="134">
                  <c:v>34.720205156250017</c:v>
                </c:pt>
                <c:pt idx="135">
                  <c:v>35.04428765625002</c:v>
                </c:pt>
                <c:pt idx="136">
                  <c:v>35.367020156250021</c:v>
                </c:pt>
                <c:pt idx="137">
                  <c:v>35.68840828125002</c:v>
                </c:pt>
                <c:pt idx="138">
                  <c:v>36.008455781250021</c:v>
                </c:pt>
                <c:pt idx="139">
                  <c:v>36.327187968750025</c:v>
                </c:pt>
                <c:pt idx="140">
                  <c:v>36.645256406250027</c:v>
                </c:pt>
                <c:pt idx="141">
                  <c:v>36.962662031250026</c:v>
                </c:pt>
                <c:pt idx="142">
                  <c:v>37.279406718750025</c:v>
                </c:pt>
                <c:pt idx="143">
                  <c:v>37.595491406250027</c:v>
                </c:pt>
                <c:pt idx="144">
                  <c:v>37.91091703125003</c:v>
                </c:pt>
                <c:pt idx="145">
                  <c:v>38.225686406250027</c:v>
                </c:pt>
                <c:pt idx="146">
                  <c:v>38.539799531250026</c:v>
                </c:pt>
                <c:pt idx="147">
                  <c:v>38.853258281250028</c:v>
                </c:pt>
                <c:pt idx="148">
                  <c:v>39.166063593750032</c:v>
                </c:pt>
                <c:pt idx="149">
                  <c:v>39.478217343750032</c:v>
                </c:pt>
                <c:pt idx="150">
                  <c:v>39.789721406250031</c:v>
                </c:pt>
                <c:pt idx="151">
                  <c:v>40.100575781250029</c:v>
                </c:pt>
                <c:pt idx="152">
                  <c:v>40.410783281250026</c:v>
                </c:pt>
                <c:pt idx="153">
                  <c:v>40.720343906250029</c:v>
                </c:pt>
                <c:pt idx="154">
                  <c:v>41.029259531250027</c:v>
                </c:pt>
                <c:pt idx="155">
                  <c:v>41.337532031250028</c:v>
                </c:pt>
                <c:pt idx="156">
                  <c:v>41.64516234375003</c:v>
                </c:pt>
                <c:pt idx="157">
                  <c:v>41.952151406250032</c:v>
                </c:pt>
                <c:pt idx="158">
                  <c:v>42.258501093750034</c:v>
                </c:pt>
                <c:pt idx="159">
                  <c:v>42.564212343750036</c:v>
                </c:pt>
                <c:pt idx="160">
                  <c:v>42.869287031250039</c:v>
                </c:pt>
                <c:pt idx="161">
                  <c:v>43.173726093750041</c:v>
                </c:pt>
                <c:pt idx="162">
                  <c:v>43.477530468750039</c:v>
                </c:pt>
                <c:pt idx="163">
                  <c:v>43.780702031250037</c:v>
                </c:pt>
                <c:pt idx="164">
                  <c:v>44.083242656250036</c:v>
                </c:pt>
                <c:pt idx="165">
                  <c:v>44.385152343750036</c:v>
                </c:pt>
                <c:pt idx="166">
                  <c:v>44.686432968750033</c:v>
                </c:pt>
                <c:pt idx="167">
                  <c:v>44.957021062500033</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1-F864-4DB9-B9B3-CEAE1073B892}"/>
            </c:ext>
          </c:extLst>
        </c:ser>
        <c:ser>
          <c:idx val="2"/>
          <c:order val="3"/>
          <c:tx>
            <c:v>Maintenance Storengy + NaTran Most Probable</c:v>
          </c:tx>
          <c:marker>
            <c:symbol val="none"/>
          </c:marker>
          <c:val>
            <c:numRef>
              <c:f>Atlantique_I!$L$17:$L$231</c:f>
              <c:numCache>
                <c:formatCode>_-* #\ ##0.0\ _€_-;\-* #\ ##0.0\ _€_-;_-* "-"??\ _€_-;_-@_-</c:formatCode>
                <c:ptCount val="215"/>
                <c:pt idx="0">
                  <c:v>0.3</c:v>
                </c:pt>
                <c:pt idx="1">
                  <c:v>0.6</c:v>
                </c:pt>
                <c:pt idx="2">
                  <c:v>0.89999999999999991</c:v>
                </c:pt>
                <c:pt idx="3">
                  <c:v>1.2</c:v>
                </c:pt>
                <c:pt idx="4">
                  <c:v>1.5</c:v>
                </c:pt>
                <c:pt idx="5">
                  <c:v>1.8</c:v>
                </c:pt>
                <c:pt idx="6">
                  <c:v>1.9312500000000001</c:v>
                </c:pt>
                <c:pt idx="7">
                  <c:v>2.0625</c:v>
                </c:pt>
                <c:pt idx="8">
                  <c:v>2.1937500000000001</c:v>
                </c:pt>
                <c:pt idx="9">
                  <c:v>2.3250000000000002</c:v>
                </c:pt>
                <c:pt idx="10">
                  <c:v>2.4562500000000003</c:v>
                </c:pt>
                <c:pt idx="11">
                  <c:v>2.5875000000000004</c:v>
                </c:pt>
                <c:pt idx="12">
                  <c:v>2.7187500000000004</c:v>
                </c:pt>
                <c:pt idx="13">
                  <c:v>2.7937500000000002</c:v>
                </c:pt>
                <c:pt idx="14">
                  <c:v>2.8687499999999999</c:v>
                </c:pt>
                <c:pt idx="15">
                  <c:v>2.9437499999999996</c:v>
                </c:pt>
                <c:pt idx="16">
                  <c:v>3.0187499999999998</c:v>
                </c:pt>
                <c:pt idx="17">
                  <c:v>3.09375</c:v>
                </c:pt>
                <c:pt idx="18">
                  <c:v>3.1687500000000002</c:v>
                </c:pt>
                <c:pt idx="19">
                  <c:v>3.2437500000000004</c:v>
                </c:pt>
                <c:pt idx="20">
                  <c:v>3.3187500000000001</c:v>
                </c:pt>
                <c:pt idx="21">
                  <c:v>3.3937499999999998</c:v>
                </c:pt>
                <c:pt idx="22">
                  <c:v>3.4687499999999996</c:v>
                </c:pt>
                <c:pt idx="23">
                  <c:v>3.5437499999999993</c:v>
                </c:pt>
                <c:pt idx="24">
                  <c:v>3.618749999999999</c:v>
                </c:pt>
                <c:pt idx="25">
                  <c:v>3.6937499999999988</c:v>
                </c:pt>
                <c:pt idx="26">
                  <c:v>3.7687499999999985</c:v>
                </c:pt>
                <c:pt idx="27">
                  <c:v>3.8437499999999982</c:v>
                </c:pt>
                <c:pt idx="28">
                  <c:v>3.918749999999998</c:v>
                </c:pt>
                <c:pt idx="29">
                  <c:v>3.9937499999999977</c:v>
                </c:pt>
                <c:pt idx="30">
                  <c:v>4.0687499999999979</c:v>
                </c:pt>
                <c:pt idx="31">
                  <c:v>4.143749999999998</c:v>
                </c:pt>
                <c:pt idx="32">
                  <c:v>4.331249999999998</c:v>
                </c:pt>
                <c:pt idx="33">
                  <c:v>4.518749999999998</c:v>
                </c:pt>
                <c:pt idx="34">
                  <c:v>4.706249999999998</c:v>
                </c:pt>
                <c:pt idx="35">
                  <c:v>4.893749999999998</c:v>
                </c:pt>
                <c:pt idx="36">
                  <c:v>5.081249999999998</c:v>
                </c:pt>
                <c:pt idx="37">
                  <c:v>5.268749999999998</c:v>
                </c:pt>
                <c:pt idx="38">
                  <c:v>5.456249999999998</c:v>
                </c:pt>
                <c:pt idx="39">
                  <c:v>5.643749999999998</c:v>
                </c:pt>
                <c:pt idx="40">
                  <c:v>5.831249999999998</c:v>
                </c:pt>
                <c:pt idx="41">
                  <c:v>5.924999999999998</c:v>
                </c:pt>
                <c:pt idx="42">
                  <c:v>6.018749999999998</c:v>
                </c:pt>
                <c:pt idx="43">
                  <c:v>6.112499999999998</c:v>
                </c:pt>
                <c:pt idx="44">
                  <c:v>6.206249999999998</c:v>
                </c:pt>
                <c:pt idx="45">
                  <c:v>6.299999999999998</c:v>
                </c:pt>
                <c:pt idx="46">
                  <c:v>6.393749999999998</c:v>
                </c:pt>
                <c:pt idx="47">
                  <c:v>6.487499999999998</c:v>
                </c:pt>
                <c:pt idx="48">
                  <c:v>6.581249999999998</c:v>
                </c:pt>
                <c:pt idx="49">
                  <c:v>6.674999999999998</c:v>
                </c:pt>
                <c:pt idx="50">
                  <c:v>6.768749999999998</c:v>
                </c:pt>
                <c:pt idx="51">
                  <c:v>6.862499999999998</c:v>
                </c:pt>
                <c:pt idx="52">
                  <c:v>6.956249999999998</c:v>
                </c:pt>
                <c:pt idx="53">
                  <c:v>7.143749999999998</c:v>
                </c:pt>
                <c:pt idx="54">
                  <c:v>7.331249999999998</c:v>
                </c:pt>
                <c:pt idx="55">
                  <c:v>7.518749999999998</c:v>
                </c:pt>
                <c:pt idx="56">
                  <c:v>7.706249999999998</c:v>
                </c:pt>
                <c:pt idx="57">
                  <c:v>7.893749999999998</c:v>
                </c:pt>
                <c:pt idx="58">
                  <c:v>8.0812499999999989</c:v>
                </c:pt>
                <c:pt idx="59">
                  <c:v>8.2687499999999989</c:v>
                </c:pt>
                <c:pt idx="60">
                  <c:v>8.625</c:v>
                </c:pt>
                <c:pt idx="61">
                  <c:v>8.9812500000000011</c:v>
                </c:pt>
                <c:pt idx="62">
                  <c:v>9.3171210000000002</c:v>
                </c:pt>
                <c:pt idx="63">
                  <c:v>9.6529919999999994</c:v>
                </c:pt>
                <c:pt idx="64">
                  <c:v>9.9888629999999985</c:v>
                </c:pt>
                <c:pt idx="65">
                  <c:v>10.324733999999998</c:v>
                </c:pt>
                <c:pt idx="66">
                  <c:v>10.625513999999997</c:v>
                </c:pt>
                <c:pt idx="67">
                  <c:v>10.946345999999997</c:v>
                </c:pt>
                <c:pt idx="68">
                  <c:v>11.267177999999996</c:v>
                </c:pt>
                <c:pt idx="69">
                  <c:v>11.582996999999995</c:v>
                </c:pt>
                <c:pt idx="70">
                  <c:v>11.898815999999995</c:v>
                </c:pt>
                <c:pt idx="71">
                  <c:v>12.214634999999994</c:v>
                </c:pt>
                <c:pt idx="72">
                  <c:v>12.530453999999994</c:v>
                </c:pt>
                <c:pt idx="73">
                  <c:v>12.846272999999993</c:v>
                </c:pt>
                <c:pt idx="74">
                  <c:v>13.192169999999994</c:v>
                </c:pt>
                <c:pt idx="75">
                  <c:v>13.538066999999995</c:v>
                </c:pt>
                <c:pt idx="76">
                  <c:v>13.883963999999995</c:v>
                </c:pt>
                <c:pt idx="77">
                  <c:v>14.229860999999996</c:v>
                </c:pt>
                <c:pt idx="78">
                  <c:v>14.575757999999997</c:v>
                </c:pt>
                <c:pt idx="79">
                  <c:v>14.921654999999998</c:v>
                </c:pt>
                <c:pt idx="80">
                  <c:v>15.267551999999998</c:v>
                </c:pt>
                <c:pt idx="81">
                  <c:v>15.613448999999999</c:v>
                </c:pt>
                <c:pt idx="82">
                  <c:v>15.959346</c:v>
                </c:pt>
                <c:pt idx="83">
                  <c:v>16.295217000000001</c:v>
                </c:pt>
                <c:pt idx="84">
                  <c:v>16.631088000000002</c:v>
                </c:pt>
                <c:pt idx="85">
                  <c:v>16.966959000000003</c:v>
                </c:pt>
                <c:pt idx="86">
                  <c:v>17.302830000000004</c:v>
                </c:pt>
                <c:pt idx="87">
                  <c:v>17.623662000000003</c:v>
                </c:pt>
                <c:pt idx="88">
                  <c:v>17.944494000000002</c:v>
                </c:pt>
                <c:pt idx="89">
                  <c:v>18.265326000000002</c:v>
                </c:pt>
                <c:pt idx="90">
                  <c:v>18.495924000000002</c:v>
                </c:pt>
                <c:pt idx="91">
                  <c:v>18.726522000000003</c:v>
                </c:pt>
                <c:pt idx="92">
                  <c:v>18.957120000000003</c:v>
                </c:pt>
                <c:pt idx="93">
                  <c:v>19.187718000000004</c:v>
                </c:pt>
                <c:pt idx="94">
                  <c:v>19.418316000000004</c:v>
                </c:pt>
                <c:pt idx="95">
                  <c:v>19.734135000000006</c:v>
                </c:pt>
                <c:pt idx="96">
                  <c:v>20.049954000000007</c:v>
                </c:pt>
                <c:pt idx="97">
                  <c:v>20.365773000000008</c:v>
                </c:pt>
                <c:pt idx="98">
                  <c:v>20.681592000000009</c:v>
                </c:pt>
                <c:pt idx="99">
                  <c:v>20.99741100000001</c:v>
                </c:pt>
                <c:pt idx="100">
                  <c:v>21.313230000000011</c:v>
                </c:pt>
                <c:pt idx="101">
                  <c:v>21.629049000000013</c:v>
                </c:pt>
                <c:pt idx="102">
                  <c:v>22.004049000000013</c:v>
                </c:pt>
                <c:pt idx="103">
                  <c:v>22.379049000000013</c:v>
                </c:pt>
                <c:pt idx="104">
                  <c:v>22.754049000000013</c:v>
                </c:pt>
                <c:pt idx="105">
                  <c:v>23.084907000000012</c:v>
                </c:pt>
                <c:pt idx="106">
                  <c:v>23.457469500000013</c:v>
                </c:pt>
                <c:pt idx="107">
                  <c:v>23.828479500000014</c:v>
                </c:pt>
                <c:pt idx="108">
                  <c:v>24.197944500000016</c:v>
                </c:pt>
                <c:pt idx="109">
                  <c:v>24.565870125000018</c:v>
                </c:pt>
                <c:pt idx="110">
                  <c:v>24.932262000000019</c:v>
                </c:pt>
                <c:pt idx="111">
                  <c:v>25.297127625000019</c:v>
                </c:pt>
                <c:pt idx="112">
                  <c:v>25.660472625000018</c:v>
                </c:pt>
                <c:pt idx="113">
                  <c:v>26.022304500000018</c:v>
                </c:pt>
                <c:pt idx="114">
                  <c:v>26.38262887500002</c:v>
                </c:pt>
                <c:pt idx="115">
                  <c:v>26.741451375000018</c:v>
                </c:pt>
                <c:pt idx="116">
                  <c:v>27.098779500000017</c:v>
                </c:pt>
                <c:pt idx="117">
                  <c:v>27.454617000000017</c:v>
                </c:pt>
                <c:pt idx="118">
                  <c:v>27.808973250000015</c:v>
                </c:pt>
                <c:pt idx="119">
                  <c:v>28.161852000000014</c:v>
                </c:pt>
                <c:pt idx="120">
                  <c:v>28.513260750000015</c:v>
                </c:pt>
                <c:pt idx="121">
                  <c:v>28.863205125000015</c:v>
                </c:pt>
                <c:pt idx="122">
                  <c:v>29.211692625000016</c:v>
                </c:pt>
                <c:pt idx="123">
                  <c:v>29.558727000000015</c:v>
                </c:pt>
                <c:pt idx="124">
                  <c:v>29.904315750000016</c:v>
                </c:pt>
                <c:pt idx="125">
                  <c:v>30.248464500000015</c:v>
                </c:pt>
                <c:pt idx="126">
                  <c:v>30.591178875000015</c:v>
                </c:pt>
                <c:pt idx="127">
                  <c:v>30.932466375000015</c:v>
                </c:pt>
                <c:pt idx="128">
                  <c:v>31.272330750000016</c:v>
                </c:pt>
                <c:pt idx="129">
                  <c:v>31.610779500000017</c:v>
                </c:pt>
                <c:pt idx="130">
                  <c:v>31.947818250000019</c:v>
                </c:pt>
                <c:pt idx="131">
                  <c:v>32.283443250000019</c:v>
                </c:pt>
                <c:pt idx="132">
                  <c:v>32.617678875000017</c:v>
                </c:pt>
                <c:pt idx="133">
                  <c:v>32.950521375000015</c:v>
                </c:pt>
                <c:pt idx="134">
                  <c:v>33.281978250000016</c:v>
                </c:pt>
                <c:pt idx="135">
                  <c:v>33.612053250000017</c:v>
                </c:pt>
                <c:pt idx="136">
                  <c:v>33.94075387500002</c:v>
                </c:pt>
                <c:pt idx="137">
                  <c:v>34.268083875000023</c:v>
                </c:pt>
                <c:pt idx="138">
                  <c:v>34.594050750000022</c:v>
                </c:pt>
                <c:pt idx="139">
                  <c:v>34.918658250000021</c:v>
                </c:pt>
                <c:pt idx="140">
                  <c:v>35.241913875000023</c:v>
                </c:pt>
                <c:pt idx="141">
                  <c:v>35.56382325000002</c:v>
                </c:pt>
                <c:pt idx="142">
                  <c:v>35.884390125000017</c:v>
                </c:pt>
                <c:pt idx="143">
                  <c:v>36.203622000000017</c:v>
                </c:pt>
                <c:pt idx="144">
                  <c:v>36.521948250000015</c:v>
                </c:pt>
                <c:pt idx="145">
                  <c:v>36.839610750000013</c:v>
                </c:pt>
                <c:pt idx="146">
                  <c:v>37.156611375000011</c:v>
                </c:pt>
                <c:pt idx="147">
                  <c:v>37.472952000000014</c:v>
                </c:pt>
                <c:pt idx="148">
                  <c:v>37.788633562500017</c:v>
                </c:pt>
                <c:pt idx="149">
                  <c:v>38.10365700000002</c:v>
                </c:pt>
                <c:pt idx="150">
                  <c:v>38.418024187500016</c:v>
                </c:pt>
                <c:pt idx="151">
                  <c:v>38.731737000000017</c:v>
                </c:pt>
                <c:pt idx="152">
                  <c:v>39.044795437500014</c:v>
                </c:pt>
                <c:pt idx="153">
                  <c:v>39.357202312500014</c:v>
                </c:pt>
                <c:pt idx="154">
                  <c:v>39.668958562500016</c:v>
                </c:pt>
                <c:pt idx="155">
                  <c:v>39.980065125000017</c:v>
                </c:pt>
                <c:pt idx="156">
                  <c:v>40.290522937500015</c:v>
                </c:pt>
                <c:pt idx="157">
                  <c:v>40.600334812500016</c:v>
                </c:pt>
                <c:pt idx="158">
                  <c:v>40.909500750000014</c:v>
                </c:pt>
                <c:pt idx="159">
                  <c:v>41.21802262500001</c:v>
                </c:pt>
                <c:pt idx="160">
                  <c:v>41.525901375000011</c:v>
                </c:pt>
                <c:pt idx="161">
                  <c:v>41.83313887500001</c:v>
                </c:pt>
                <c:pt idx="162">
                  <c:v>42.139736062500013</c:v>
                </c:pt>
                <c:pt idx="163">
                  <c:v>42.445694812500015</c:v>
                </c:pt>
                <c:pt idx="164">
                  <c:v>42.751016062500014</c:v>
                </c:pt>
                <c:pt idx="165">
                  <c:v>43.054766062500015</c:v>
                </c:pt>
                <c:pt idx="166">
                  <c:v>43.358818875000019</c:v>
                </c:pt>
                <c:pt idx="167">
                  <c:v>43.631896031250015</c:v>
                </c:pt>
                <c:pt idx="168">
                  <c:v>43.904461031250015</c:v>
                </c:pt>
                <c:pt idx="169">
                  <c:v>44.176515562500015</c:v>
                </c:pt>
                <c:pt idx="170">
                  <c:v>44.448059625000013</c:v>
                </c:pt>
                <c:pt idx="171">
                  <c:v>44.719094906250014</c:v>
                </c:pt>
                <c:pt idx="172">
                  <c:v>44.989621406250016</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3-F864-4DB9-B9B3-CEAE1073B892}"/>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269226235833304"/>
          <c:y val="0.23427747350539407"/>
          <c:w val="0.14985478080066544"/>
          <c:h val="0.490137775922579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Serene_N_I!$G$41:$G$141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Serene_N_I!$A$41:$A$141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0.98000000000000009</c:v>
                </c:pt>
                <c:pt idx="77">
                  <c:v>0.96000000000000008</c:v>
                </c:pt>
                <c:pt idx="78">
                  <c:v>0.94</c:v>
                </c:pt>
                <c:pt idx="79">
                  <c:v>0.91999999999999993</c:v>
                </c:pt>
                <c:pt idx="80">
                  <c:v>0.9</c:v>
                </c:pt>
                <c:pt idx="81">
                  <c:v>0.88000000000000012</c:v>
                </c:pt>
                <c:pt idx="82">
                  <c:v>0.86000000000000021</c:v>
                </c:pt>
                <c:pt idx="83">
                  <c:v>0.84000000000000019</c:v>
                </c:pt>
                <c:pt idx="84">
                  <c:v>0.82000000000000017</c:v>
                </c:pt>
                <c:pt idx="85">
                  <c:v>0.80000000000000016</c:v>
                </c:pt>
                <c:pt idx="86">
                  <c:v>0.79333333333333367</c:v>
                </c:pt>
                <c:pt idx="87">
                  <c:v>0.78666666666666674</c:v>
                </c:pt>
                <c:pt idx="88">
                  <c:v>0.78000000000000014</c:v>
                </c:pt>
                <c:pt idx="89">
                  <c:v>0.77333333333333354</c:v>
                </c:pt>
                <c:pt idx="90">
                  <c:v>0.76666666666666683</c:v>
                </c:pt>
                <c:pt idx="91">
                  <c:v>0.76000000000000034</c:v>
                </c:pt>
                <c:pt idx="92">
                  <c:v>0.75333333333333352</c:v>
                </c:pt>
                <c:pt idx="93">
                  <c:v>0.74666666666666681</c:v>
                </c:pt>
                <c:pt idx="94">
                  <c:v>0.74000000000000032</c:v>
                </c:pt>
                <c:pt idx="95">
                  <c:v>0.73333333333333361</c:v>
                </c:pt>
                <c:pt idx="96">
                  <c:v>0.72666666666666679</c:v>
                </c:pt>
                <c:pt idx="97">
                  <c:v>0.72000000000000031</c:v>
                </c:pt>
                <c:pt idx="98">
                  <c:v>0.7133333333333336</c:v>
                </c:pt>
                <c:pt idx="99">
                  <c:v>0.70666666666666689</c:v>
                </c:pt>
                <c:pt idx="100">
                  <c:v>0.70000000000000007</c:v>
                </c:pt>
              </c:numCache>
            </c:numRef>
          </c:yVal>
          <c:smooth val="0"/>
          <c:extLst>
            <c:ext xmlns:c16="http://schemas.microsoft.com/office/drawing/2014/chart" uri="{C3380CC4-5D6E-409C-BE32-E72D297353CC}">
              <c16:uniqueId val="{00000000-1CF2-4AEA-96C7-8816185D63BD}"/>
            </c:ext>
          </c:extLst>
        </c:ser>
        <c:ser>
          <c:idx val="1"/>
          <c:order val="1"/>
          <c:tx>
            <c:v>Soutirage</c:v>
          </c:tx>
          <c:spPr>
            <a:ln w="19050" cap="rnd">
              <a:solidFill>
                <a:schemeClr val="accent2"/>
              </a:solidFill>
              <a:round/>
            </a:ln>
            <a:effectLst/>
          </c:spPr>
          <c:marker>
            <c:symbol val="none"/>
          </c:marker>
          <c:xVal>
            <c:numRef>
              <c:f>Serene_N_W!$G$32:$G$132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Serene_N_W!$A$32:$A$132</c:f>
              <c:numCache>
                <c:formatCode>0%</c:formatCode>
                <c:ptCount val="101"/>
                <c:pt idx="0">
                  <c:v>0.21000000000000005</c:v>
                </c:pt>
                <c:pt idx="1">
                  <c:v>0.21818181818181823</c:v>
                </c:pt>
                <c:pt idx="2">
                  <c:v>0.22636363636363638</c:v>
                </c:pt>
                <c:pt idx="3">
                  <c:v>0.23454545454545461</c:v>
                </c:pt>
                <c:pt idx="4">
                  <c:v>0.24272727272727276</c:v>
                </c:pt>
                <c:pt idx="5">
                  <c:v>0.25090909090909097</c:v>
                </c:pt>
                <c:pt idx="6">
                  <c:v>0.25909090909090909</c:v>
                </c:pt>
                <c:pt idx="7">
                  <c:v>0.26727272727272727</c:v>
                </c:pt>
                <c:pt idx="8">
                  <c:v>0.27545454545454545</c:v>
                </c:pt>
                <c:pt idx="9">
                  <c:v>0.28363636363636363</c:v>
                </c:pt>
                <c:pt idx="10">
                  <c:v>0.29181818181818181</c:v>
                </c:pt>
                <c:pt idx="11">
                  <c:v>0.3000000000000001</c:v>
                </c:pt>
                <c:pt idx="12">
                  <c:v>0.30916666666666676</c:v>
                </c:pt>
                <c:pt idx="13">
                  <c:v>0.31833333333333341</c:v>
                </c:pt>
                <c:pt idx="14">
                  <c:v>0.32750000000000001</c:v>
                </c:pt>
                <c:pt idx="15">
                  <c:v>0.33666666666666667</c:v>
                </c:pt>
                <c:pt idx="16">
                  <c:v>0.34583333333333338</c:v>
                </c:pt>
                <c:pt idx="17">
                  <c:v>0.35500000000000015</c:v>
                </c:pt>
                <c:pt idx="18">
                  <c:v>0.36416666666666675</c:v>
                </c:pt>
                <c:pt idx="19">
                  <c:v>0.37333333333333346</c:v>
                </c:pt>
                <c:pt idx="20">
                  <c:v>0.38250000000000006</c:v>
                </c:pt>
                <c:pt idx="21">
                  <c:v>0.39166666666666672</c:v>
                </c:pt>
                <c:pt idx="22">
                  <c:v>0.40083333333333337</c:v>
                </c:pt>
                <c:pt idx="23">
                  <c:v>0.41000000000000014</c:v>
                </c:pt>
                <c:pt idx="24">
                  <c:v>0.41916666666666674</c:v>
                </c:pt>
                <c:pt idx="25">
                  <c:v>0.4283333333333334</c:v>
                </c:pt>
                <c:pt idx="26">
                  <c:v>0.43750000000000011</c:v>
                </c:pt>
                <c:pt idx="27">
                  <c:v>0.44666666666666671</c:v>
                </c:pt>
                <c:pt idx="28">
                  <c:v>0.45583333333333348</c:v>
                </c:pt>
                <c:pt idx="29">
                  <c:v>0.46500000000000008</c:v>
                </c:pt>
                <c:pt idx="30">
                  <c:v>0.47416666666666674</c:v>
                </c:pt>
                <c:pt idx="31">
                  <c:v>0.48333333333333339</c:v>
                </c:pt>
                <c:pt idx="32">
                  <c:v>0.49250000000000005</c:v>
                </c:pt>
                <c:pt idx="33">
                  <c:v>0.50166666666666682</c:v>
                </c:pt>
                <c:pt idx="34">
                  <c:v>0.51083333333333347</c:v>
                </c:pt>
                <c:pt idx="35">
                  <c:v>0.52000000000000013</c:v>
                </c:pt>
                <c:pt idx="36">
                  <c:v>0.53210526315789486</c:v>
                </c:pt>
                <c:pt idx="37">
                  <c:v>0.54421052631578948</c:v>
                </c:pt>
                <c:pt idx="38">
                  <c:v>0.55631578947368432</c:v>
                </c:pt>
                <c:pt idx="39">
                  <c:v>0.56842105263157916</c:v>
                </c:pt>
                <c:pt idx="40">
                  <c:v>0.58052631578947378</c:v>
                </c:pt>
                <c:pt idx="41">
                  <c:v>0.5926315789473684</c:v>
                </c:pt>
                <c:pt idx="42">
                  <c:v>0.60473684210526335</c:v>
                </c:pt>
                <c:pt idx="43">
                  <c:v>0.61684210526315797</c:v>
                </c:pt>
                <c:pt idx="44">
                  <c:v>0.6289473684210527</c:v>
                </c:pt>
                <c:pt idx="45">
                  <c:v>0.64105263157894754</c:v>
                </c:pt>
                <c:pt idx="46">
                  <c:v>0.65315789473684216</c:v>
                </c:pt>
                <c:pt idx="47">
                  <c:v>0.66526315789473689</c:v>
                </c:pt>
                <c:pt idx="48">
                  <c:v>0.67736842105263173</c:v>
                </c:pt>
                <c:pt idx="49">
                  <c:v>0.68947368421052646</c:v>
                </c:pt>
                <c:pt idx="50">
                  <c:v>0.70157894736842108</c:v>
                </c:pt>
                <c:pt idx="51">
                  <c:v>0.71368421052631581</c:v>
                </c:pt>
                <c:pt idx="52">
                  <c:v>0.72578947368421065</c:v>
                </c:pt>
                <c:pt idx="53">
                  <c:v>0.73789473684210527</c:v>
                </c:pt>
                <c:pt idx="54">
                  <c:v>0.75000000000000011</c:v>
                </c:pt>
                <c:pt idx="55">
                  <c:v>0.75543478260869579</c:v>
                </c:pt>
                <c:pt idx="56">
                  <c:v>0.76086956521739146</c:v>
                </c:pt>
                <c:pt idx="57">
                  <c:v>0.76630434782608703</c:v>
                </c:pt>
                <c:pt idx="58">
                  <c:v>0.77173913043478259</c:v>
                </c:pt>
                <c:pt idx="59">
                  <c:v>0.77717391304347838</c:v>
                </c:pt>
                <c:pt idx="60">
                  <c:v>0.78260869565217395</c:v>
                </c:pt>
                <c:pt idx="61">
                  <c:v>0.78804347826086973</c:v>
                </c:pt>
                <c:pt idx="62">
                  <c:v>0.7934782608695653</c:v>
                </c:pt>
                <c:pt idx="63">
                  <c:v>0.79891304347826098</c:v>
                </c:pt>
                <c:pt idx="64">
                  <c:v>0.80434782608695676</c:v>
                </c:pt>
                <c:pt idx="65">
                  <c:v>0.80978260869565211</c:v>
                </c:pt>
                <c:pt idx="66">
                  <c:v>0.81521739130434789</c:v>
                </c:pt>
                <c:pt idx="67">
                  <c:v>0.82065217391304357</c:v>
                </c:pt>
                <c:pt idx="68">
                  <c:v>0.82608695652173925</c:v>
                </c:pt>
                <c:pt idx="69">
                  <c:v>0.83152173913043492</c:v>
                </c:pt>
                <c:pt idx="70">
                  <c:v>0.8369565217391306</c:v>
                </c:pt>
                <c:pt idx="71">
                  <c:v>0.84239130434782616</c:v>
                </c:pt>
                <c:pt idx="72">
                  <c:v>0.84782608695652195</c:v>
                </c:pt>
                <c:pt idx="73">
                  <c:v>0.85326086956521741</c:v>
                </c:pt>
                <c:pt idx="74">
                  <c:v>0.8586956521739133</c:v>
                </c:pt>
                <c:pt idx="75">
                  <c:v>0.86413043478260865</c:v>
                </c:pt>
                <c:pt idx="76">
                  <c:v>0.86956521739130432</c:v>
                </c:pt>
                <c:pt idx="77">
                  <c:v>0.87500000000000011</c:v>
                </c:pt>
                <c:pt idx="78">
                  <c:v>0.88043478260869568</c:v>
                </c:pt>
                <c:pt idx="79">
                  <c:v>0.88586956521739146</c:v>
                </c:pt>
                <c:pt idx="80">
                  <c:v>0.89130434782608692</c:v>
                </c:pt>
                <c:pt idx="81">
                  <c:v>0.89673913043478282</c:v>
                </c:pt>
                <c:pt idx="82">
                  <c:v>0.90217391304347816</c:v>
                </c:pt>
                <c:pt idx="83">
                  <c:v>0.90760869565217395</c:v>
                </c:pt>
                <c:pt idx="84">
                  <c:v>0.91304347826086951</c:v>
                </c:pt>
                <c:pt idx="85">
                  <c:v>0.9184782608695653</c:v>
                </c:pt>
                <c:pt idx="86">
                  <c:v>0.92391304347826086</c:v>
                </c:pt>
                <c:pt idx="87">
                  <c:v>0.92934782608695665</c:v>
                </c:pt>
                <c:pt idx="88">
                  <c:v>0.93478260869565211</c:v>
                </c:pt>
                <c:pt idx="89">
                  <c:v>0.940217391304348</c:v>
                </c:pt>
                <c:pt idx="90">
                  <c:v>0.94565217391304346</c:v>
                </c:pt>
                <c:pt idx="91">
                  <c:v>0.95108695652173914</c:v>
                </c:pt>
                <c:pt idx="92">
                  <c:v>0.95652173913043492</c:v>
                </c:pt>
                <c:pt idx="93">
                  <c:v>0.96195652173913049</c:v>
                </c:pt>
                <c:pt idx="94">
                  <c:v>0.96739130434782594</c:v>
                </c:pt>
                <c:pt idx="95">
                  <c:v>0.97282608695652184</c:v>
                </c:pt>
                <c:pt idx="96">
                  <c:v>0.97826086956521729</c:v>
                </c:pt>
                <c:pt idx="97">
                  <c:v>0.98369565217391319</c:v>
                </c:pt>
                <c:pt idx="98">
                  <c:v>0.98913043478260865</c:v>
                </c:pt>
                <c:pt idx="99">
                  <c:v>0.99456521739130443</c:v>
                </c:pt>
                <c:pt idx="100">
                  <c:v>1</c:v>
                </c:pt>
              </c:numCache>
            </c:numRef>
          </c:yVal>
          <c:smooth val="0"/>
          <c:extLst>
            <c:ext xmlns:c16="http://schemas.microsoft.com/office/drawing/2014/chart" uri="{C3380CC4-5D6E-409C-BE32-E72D297353CC}">
              <c16:uniqueId val="{00000001-1CF2-4AEA-96C7-8816185D63BD}"/>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Withdrawal</a:t>
            </a:r>
          </a:p>
        </c:rich>
      </c:tx>
      <c:overlay val="0"/>
      <c:spPr>
        <a:noFill/>
        <a:ln>
          <a:noFill/>
        </a:ln>
        <a:effectLst/>
      </c:spPr>
    </c:title>
    <c:autoTitleDeleted val="0"/>
    <c:plotArea>
      <c:layout>
        <c:manualLayout>
          <c:layoutTarget val="inner"/>
          <c:xMode val="edge"/>
          <c:yMode val="edge"/>
          <c:x val="6.8325332445226816E-2"/>
          <c:y val="0.11952789073893152"/>
          <c:w val="0.58265813450055903"/>
          <c:h val="0.81081308804249153"/>
        </c:manualLayout>
      </c:layout>
      <c:lineChart>
        <c:grouping val="standard"/>
        <c:varyColors val="0"/>
        <c:ser>
          <c:idx val="6"/>
          <c:order val="0"/>
          <c:tx>
            <c:strRef>
              <c:f>Atlantique_W!$D$16</c:f>
              <c:strCache>
                <c:ptCount val="1"/>
                <c:pt idx="0">
                  <c:v>Maximum stock level (TWh)</c:v>
                </c:pt>
              </c:strCache>
            </c:strRef>
          </c:tx>
          <c:spPr>
            <a:ln w="25400">
              <a:solidFill>
                <a:srgbClr val="FFC000"/>
              </a:solidFill>
            </a:ln>
          </c:spPr>
          <c:marker>
            <c:symbol val="none"/>
          </c:marker>
          <c:cat>
            <c:numRef>
              <c:f>Atlantique_W!$A$17:$A$231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Atlantique_W!$D$17:$D$231</c:f>
              <c:numCache>
                <c:formatCode>0.00</c:formatCode>
                <c:ptCount val="215"/>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15.749999999999998</c:v>
                </c:pt>
                <c:pt idx="168">
                  <c:v>45</c:v>
                </c:pt>
              </c:numCache>
            </c:numRef>
          </c:val>
          <c:smooth val="0"/>
          <c:extLst>
            <c:ext xmlns:c16="http://schemas.microsoft.com/office/drawing/2014/chart" uri="{C3380CC4-5D6E-409C-BE32-E72D297353CC}">
              <c16:uniqueId val="{00000000-75CC-4F01-AC48-E4A15181E81B}"/>
            </c:ext>
          </c:extLst>
        </c:ser>
        <c:ser>
          <c:idx val="7"/>
          <c:order val="1"/>
          <c:tx>
            <c:strRef>
              <c:f>Atlantique_W!$C$16</c:f>
              <c:strCache>
                <c:ptCount val="1"/>
                <c:pt idx="0">
                  <c:v>Minimum Stock Level (TWh)</c:v>
                </c:pt>
              </c:strCache>
            </c:strRef>
          </c:tx>
          <c:marker>
            <c:symbol val="none"/>
          </c:marker>
          <c:cat>
            <c:numRef>
              <c:f>Atlantique_W!$A$17:$A$231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Atlantique_W!$C$17:$C$231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38.25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1-75CC-4F01-AC48-E4A15181E81B}"/>
            </c:ext>
          </c:extLst>
        </c:ser>
        <c:ser>
          <c:idx val="8"/>
          <c:order val="2"/>
          <c:tx>
            <c:strRef>
              <c:f>Atlantique_W!$F$11</c:f>
              <c:strCache>
                <c:ptCount val="1"/>
                <c:pt idx="0">
                  <c:v>With Storengy maintenance only</c:v>
                </c:pt>
              </c:strCache>
            </c:strRef>
          </c:tx>
          <c:spPr>
            <a:ln w="31750"/>
          </c:spPr>
          <c:marker>
            <c:symbol val="none"/>
          </c:marker>
          <c:cat>
            <c:numRef>
              <c:f>Atlantique_W!$A$17:$A$231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Atlantique_W!$F$17:$F$231</c:f>
              <c:numCache>
                <c:formatCode>_-* #\ ##0.00\ _€_-;\-* #\ ##0.00\ _€_-;_-* "-"??\ _€_-;_-@_-</c:formatCode>
                <c:ptCount val="215"/>
                <c:pt idx="0">
                  <c:v>44.67752100840336</c:v>
                </c:pt>
                <c:pt idx="1">
                  <c:v>44.357452951245854</c:v>
                </c:pt>
                <c:pt idx="2">
                  <c:v>44.039777803772317</c:v>
                </c:pt>
                <c:pt idx="3">
                  <c:v>43.409177548198102</c:v>
                </c:pt>
                <c:pt idx="4">
                  <c:v>42.788006346380001</c:v>
                </c:pt>
                <c:pt idx="5">
                  <c:v>42.176123210340371</c:v>
                </c:pt>
                <c:pt idx="6">
                  <c:v>41.573389260225071</c:v>
                </c:pt>
                <c:pt idx="7">
                  <c:v>40.979667692781732</c:v>
                </c:pt>
                <c:pt idx="8">
                  <c:v>40.394823750309371</c:v>
                </c:pt>
                <c:pt idx="9">
                  <c:v>39.818724690072251</c:v>
                </c:pt>
                <c:pt idx="10">
                  <c:v>39.251239754171124</c:v>
                </c:pt>
                <c:pt idx="11">
                  <c:v>38.692240139864936</c:v>
                </c:pt>
                <c:pt idx="12">
                  <c:v>38.25</c:v>
                </c:pt>
                <c:pt idx="13">
                  <c:v>38.25</c:v>
                </c:pt>
                <c:pt idx="14">
                  <c:v>38.25</c:v>
                </c:pt>
                <c:pt idx="15">
                  <c:v>38.25</c:v>
                </c:pt>
                <c:pt idx="16">
                  <c:v>38.25</c:v>
                </c:pt>
                <c:pt idx="17">
                  <c:v>37.705971428571431</c:v>
                </c:pt>
                <c:pt idx="18">
                  <c:v>37.17007744732026</c:v>
                </c:pt>
                <c:pt idx="19">
                  <c:v>36.642196423742561</c:v>
                </c:pt>
                <c:pt idx="20">
                  <c:v>36.12220854404508</c:v>
                </c:pt>
                <c:pt idx="21">
                  <c:v>35.60999578595095</c:v>
                </c:pt>
                <c:pt idx="22">
                  <c:v>35.105441891912058</c:v>
                </c:pt>
                <c:pt idx="23">
                  <c:v>34.608432342721891</c:v>
                </c:pt>
                <c:pt idx="24">
                  <c:v>34.118854331523018</c:v>
                </c:pt>
                <c:pt idx="25">
                  <c:v>33.636596738203139</c:v>
                </c:pt>
                <c:pt idx="26">
                  <c:v>33.161148449091911</c:v>
                </c:pt>
                <c:pt idx="27">
                  <c:v>32.691125346068311</c:v>
                </c:pt>
                <c:pt idx="28">
                  <c:v>32.226465524095005</c:v>
                </c:pt>
                <c:pt idx="29">
                  <c:v>31.767107784512952</c:v>
                </c:pt>
                <c:pt idx="30">
                  <c:v>31.312991626981141</c:v>
                </c:pt>
                <c:pt idx="31">
                  <c:v>30.863989958072519</c:v>
                </c:pt>
                <c:pt idx="32">
                  <c:v>30.419950155879459</c:v>
                </c:pt>
                <c:pt idx="33">
                  <c:v>29.98081738737347</c:v>
                </c:pt>
                <c:pt idx="34">
                  <c:v>29.54653742547967</c:v>
                </c:pt>
                <c:pt idx="35">
                  <c:v>29.117056642380451</c:v>
                </c:pt>
                <c:pt idx="36">
                  <c:v>28.692322002893153</c:v>
                </c:pt>
                <c:pt idx="37">
                  <c:v>28.272281057920939</c:v>
                </c:pt>
                <c:pt idx="38">
                  <c:v>27.856881937976006</c:v>
                </c:pt>
                <c:pt idx="39">
                  <c:v>27.446073346774405</c:v>
                </c:pt>
                <c:pt idx="40">
                  <c:v>27.039804554901625</c:v>
                </c:pt>
                <c:pt idx="41">
                  <c:v>26.63802539354818</c:v>
                </c:pt>
                <c:pt idx="42">
                  <c:v>26.240686248314436</c:v>
                </c:pt>
                <c:pt idx="43">
                  <c:v>25.84773805308388</c:v>
                </c:pt>
                <c:pt idx="44">
                  <c:v>25.459132283964109</c:v>
                </c:pt>
                <c:pt idx="45">
                  <c:v>25.074820953294775</c:v>
                </c:pt>
                <c:pt idx="46">
                  <c:v>24.694756603721739</c:v>
                </c:pt>
                <c:pt idx="47">
                  <c:v>24.318892302336724</c:v>
                </c:pt>
                <c:pt idx="48">
                  <c:v>23.947181634881723</c:v>
                </c:pt>
                <c:pt idx="49">
                  <c:v>23.579578700017443</c:v>
                </c:pt>
                <c:pt idx="50">
                  <c:v>23.216038103655112</c:v>
                </c:pt>
                <c:pt idx="51">
                  <c:v>22.856514953350899</c:v>
                </c:pt>
                <c:pt idx="52">
                  <c:v>22.500964852762305</c:v>
                </c:pt>
                <c:pt idx="53">
                  <c:v>22.144381659484996</c:v>
                </c:pt>
                <c:pt idx="54">
                  <c:v>21.796701263471142</c:v>
                </c:pt>
                <c:pt idx="55">
                  <c:v>21.452863044233222</c:v>
                </c:pt>
                <c:pt idx="56">
                  <c:v>21.112824542309767</c:v>
                </c:pt>
                <c:pt idx="57">
                  <c:v>20.776543767454019</c:v>
                </c:pt>
                <c:pt idx="58">
                  <c:v>20.443979193448694</c:v>
                </c:pt>
                <c:pt idx="59">
                  <c:v>20.115089752978047</c:v>
                </c:pt>
                <c:pt idx="60">
                  <c:v>19.789789862474258</c:v>
                </c:pt>
                <c:pt idx="61">
                  <c:v>19.467976391011689</c:v>
                </c:pt>
                <c:pt idx="62">
                  <c:v>19.149611972707088</c:v>
                </c:pt>
                <c:pt idx="63">
                  <c:v>18.834659642148061</c:v>
                </c:pt>
                <c:pt idx="64">
                  <c:v>18.523082830101007</c:v>
                </c:pt>
                <c:pt idx="65">
                  <c:v>18.214845359265045</c:v>
                </c:pt>
                <c:pt idx="66">
                  <c:v>17.909911440071465</c:v>
                </c:pt>
                <c:pt idx="67">
                  <c:v>17.608245666528177</c:v>
                </c:pt>
                <c:pt idx="68">
                  <c:v>17.309813012108716</c:v>
                </c:pt>
                <c:pt idx="69">
                  <c:v>17.014578825685287</c:v>
                </c:pt>
                <c:pt idx="70">
                  <c:v>16.722508827505429</c:v>
                </c:pt>
                <c:pt idx="71">
                  <c:v>16.43356910521176</c:v>
                </c:pt>
                <c:pt idx="72">
                  <c:v>16.147726109904408</c:v>
                </c:pt>
                <c:pt idx="73">
                  <c:v>15.864946652245642</c:v>
                </c:pt>
                <c:pt idx="74">
                  <c:v>15.585197898606237</c:v>
                </c:pt>
                <c:pt idx="75">
                  <c:v>15.308604449866138</c:v>
                </c:pt>
                <c:pt idx="76">
                  <c:v>15.035239043809156</c:v>
                </c:pt>
                <c:pt idx="77">
                  <c:v>14.765064006876459</c:v>
                </c:pt>
                <c:pt idx="78">
                  <c:v>14.498042105186496</c:v>
                </c:pt>
                <c:pt idx="79">
                  <c:v>14.23413653940365</c:v>
                </c:pt>
                <c:pt idx="80">
                  <c:v>13.973310939666781</c:v>
                </c:pt>
                <c:pt idx="81">
                  <c:v>13.715529360576951</c:v>
                </c:pt>
                <c:pt idx="82">
                  <c:v>13.460756276243645</c:v>
                </c:pt>
                <c:pt idx="83">
                  <c:v>13.208956575388809</c:v>
                </c:pt>
                <c:pt idx="84">
                  <c:v>12.960095556508033</c:v>
                </c:pt>
                <c:pt idx="85">
                  <c:v>12.714138923088196</c:v>
                </c:pt>
                <c:pt idx="86">
                  <c:v>12.471052778880924</c:v>
                </c:pt>
                <c:pt idx="87">
                  <c:v>12.230803623231226</c:v>
                </c:pt>
                <c:pt idx="88">
                  <c:v>11.99335834646063</c:v>
                </c:pt>
                <c:pt idx="89">
                  <c:v>11.758684225304208</c:v>
                </c:pt>
                <c:pt idx="90">
                  <c:v>11.526748918400859</c:v>
                </c:pt>
                <c:pt idx="91">
                  <c:v>11.297520461836216</c:v>
                </c:pt>
                <c:pt idx="92">
                  <c:v>11.070967264737574</c:v>
                </c:pt>
                <c:pt idx="93">
                  <c:v>10.847122518814396</c:v>
                </c:pt>
                <c:pt idx="94">
                  <c:v>10.625970737350888</c:v>
                </c:pt>
                <c:pt idx="95">
                  <c:v>10.407479522635183</c:v>
                </c:pt>
                <c:pt idx="96">
                  <c:v>10.191616866716123</c:v>
                </c:pt>
                <c:pt idx="97">
                  <c:v>9.9783511467142407</c:v>
                </c:pt>
                <c:pt idx="98">
                  <c:v>9.7676511201891572</c:v>
                </c:pt>
                <c:pt idx="99">
                  <c:v>9.5594859205627039</c:v>
                </c:pt>
                <c:pt idx="100">
                  <c:v>9.3538250525971165</c:v>
                </c:pt>
                <c:pt idx="101">
                  <c:v>9.1506383879276214</c:v>
                </c:pt>
                <c:pt idx="102">
                  <c:v>8.9498961606487679</c:v>
                </c:pt>
                <c:pt idx="103">
                  <c:v>8.7514884584189616</c:v>
                </c:pt>
                <c:pt idx="104">
                  <c:v>8.5551489079349476</c:v>
                </c:pt>
                <c:pt idx="105">
                  <c:v>8.3608559513055969</c:v>
                </c:pt>
                <c:pt idx="106">
                  <c:v>8.1685882553537912</c:v>
                </c:pt>
                <c:pt idx="107">
                  <c:v>7.9783247092740579</c:v>
                </c:pt>
                <c:pt idx="108">
                  <c:v>7.7900444223146268</c:v>
                </c:pt>
                <c:pt idx="109">
                  <c:v>7.6037267214836435</c:v>
                </c:pt>
                <c:pt idx="110">
                  <c:v>7.4193511492792954</c:v>
                </c:pt>
                <c:pt idx="111">
                  <c:v>7.2368974614436006</c:v>
                </c:pt>
                <c:pt idx="112">
                  <c:v>7.0563456247396044</c:v>
                </c:pt>
                <c:pt idx="113">
                  <c:v>6.8776758147517532</c:v>
                </c:pt>
                <c:pt idx="114">
                  <c:v>6.7008684137091894</c:v>
                </c:pt>
                <c:pt idx="115">
                  <c:v>6.5259040083317412</c:v>
                </c:pt>
                <c:pt idx="116">
                  <c:v>6.3527633876983636</c:v>
                </c:pt>
                <c:pt idx="117">
                  <c:v>6.181427541137797</c:v>
                </c:pt>
                <c:pt idx="118">
                  <c:v>6.0118776561412153</c:v>
                </c:pt>
                <c:pt idx="119">
                  <c:v>5.8440951162966295</c:v>
                </c:pt>
                <c:pt idx="120">
                  <c:v>5.6780614992448246</c:v>
                </c:pt>
                <c:pt idx="121">
                  <c:v>5.5137585746566025</c:v>
                </c:pt>
                <c:pt idx="122">
                  <c:v>5.351168302231109</c:v>
                </c:pt>
                <c:pt idx="123">
                  <c:v>5.1902728297150267</c:v>
                </c:pt>
                <c:pt idx="124">
                  <c:v>5.0310544909424149</c:v>
                </c:pt>
                <c:pt idx="125">
                  <c:v>4.8734958038949836</c:v>
                </c:pt>
                <c:pt idx="126">
                  <c:v>4.7175794687825814</c:v>
                </c:pt>
                <c:pt idx="127">
                  <c:v>4.5632883661436985</c:v>
                </c:pt>
                <c:pt idx="128">
                  <c:v>4.4106055549657643</c:v>
                </c:pt>
                <c:pt idx="129">
                  <c:v>4.2594097408125959</c:v>
                </c:pt>
                <c:pt idx="130">
                  <c:v>4.1096131585100153</c:v>
                </c:pt>
                <c:pt idx="131">
                  <c:v>3.9612028589576607</c:v>
                </c:pt>
                <c:pt idx="132">
                  <c:v>3.8141660128917794</c:v>
                </c:pt>
                <c:pt idx="133">
                  <c:v>3.6684899097762083</c:v>
                </c:pt>
                <c:pt idx="134">
                  <c:v>3.5241619567036153</c:v>
                </c:pt>
                <c:pt idx="135">
                  <c:v>3.3811696773069135</c:v>
                </c:pt>
                <c:pt idx="136">
                  <c:v>3.2395007106807441</c:v>
                </c:pt>
                <c:pt idx="137">
                  <c:v>3.0991428103129457</c:v>
                </c:pt>
                <c:pt idx="138">
                  <c:v>2.9600838430259087</c:v>
                </c:pt>
                <c:pt idx="139">
                  <c:v>2.8223117879277284</c:v>
                </c:pt>
                <c:pt idx="140">
                  <c:v>2.6858147353730639</c:v>
                </c:pt>
                <c:pt idx="141">
                  <c:v>2.5505808859336145</c:v>
                </c:pt>
                <c:pt idx="142">
                  <c:v>2.4165985493781235</c:v>
                </c:pt>
                <c:pt idx="143">
                  <c:v>2.2838561436618199</c:v>
                </c:pt>
                <c:pt idx="144">
                  <c:v>2.1523421939252145</c:v>
                </c:pt>
                <c:pt idx="145">
                  <c:v>2.0220453315021616</c:v>
                </c:pt>
                <c:pt idx="146">
                  <c:v>1.8929542929370975</c:v>
                </c:pt>
                <c:pt idx="147">
                  <c:v>1.7650579190113775</c:v>
                </c:pt>
                <c:pt idx="148">
                  <c:v>1.6383451537786218</c:v>
                </c:pt>
                <c:pt idx="149">
                  <c:v>1.5128050436089888</c:v>
                </c:pt>
                <c:pt idx="150">
                  <c:v>1.3884267362422937</c:v>
                </c:pt>
                <c:pt idx="151">
                  <c:v>1.2651994798498889</c:v>
                </c:pt>
                <c:pt idx="152">
                  <c:v>1.1431126221052277</c:v>
                </c:pt>
                <c:pt idx="153">
                  <c:v>1.022155609263028</c:v>
                </c:pt>
                <c:pt idx="154">
                  <c:v>0.90231798524695839</c:v>
                </c:pt>
                <c:pt idx="155">
                  <c:v>0.78358939074576772</c:v>
                </c:pt>
                <c:pt idx="156">
                  <c:v>0.66595956231777831</c:v>
                </c:pt>
                <c:pt idx="157">
                  <c:v>0.54941833150366748</c:v>
                </c:pt>
                <c:pt idx="158">
                  <c:v>0.43395562394745962</c:v>
                </c:pt>
                <c:pt idx="159">
                  <c:v>0.31956145852565265</c:v>
                </c:pt>
                <c:pt idx="160">
                  <c:v>0.20622594648440426</c:v>
                </c:pt>
                <c:pt idx="161">
                  <c:v>9.3939290584702878E-2</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75CC-4F01-AC48-E4A15181E81B}"/>
            </c:ext>
          </c:extLst>
        </c:ser>
        <c:ser>
          <c:idx val="0"/>
          <c:order val="3"/>
          <c:tx>
            <c:strRef>
              <c:f>Atlantique_W!$K$13</c:f>
              <c:strCache>
                <c:ptCount val="1"/>
                <c:pt idx="0">
                  <c:v>Duration</c:v>
                </c:pt>
              </c:strCache>
            </c:strRef>
          </c:tx>
          <c:marker>
            <c:symbol val="none"/>
          </c:marker>
          <c:val>
            <c:numRef>
              <c:f>Atlantique_W!$K$17:$K$185</c:f>
              <c:numCache>
                <c:formatCode>_-* #\ ##0.00\ _€_-;\-* #\ ##0.00\ _€_-;_-* "-"??\ _€_-;_-@_-</c:formatCode>
                <c:ptCount val="169"/>
                <c:pt idx="0">
                  <c:v>44.355042016806721</c:v>
                </c:pt>
                <c:pt idx="1">
                  <c:v>43.719727771369982</c:v>
                </c:pt>
                <c:pt idx="2">
                  <c:v>43.093913065648458</c:v>
                </c:pt>
                <c:pt idx="3">
                  <c:v>42.477455857722809</c:v>
                </c:pt>
                <c:pt idx="4">
                  <c:v>41.870216229556277</c:v>
                </c:pt>
                <c:pt idx="5">
                  <c:v>41.272056355237311</c:v>
                </c:pt>
                <c:pt idx="6">
                  <c:v>40.682840469697048</c:v>
                </c:pt>
                <c:pt idx="7">
                  <c:v>40.102434837894563</c:v>
                </c:pt>
                <c:pt idx="8">
                  <c:v>39.530707724462857</c:v>
                </c:pt>
                <c:pt idx="9">
                  <c:v>38.967529363808723</c:v>
                </c:pt>
                <c:pt idx="10">
                  <c:v>38.412771930659687</c:v>
                </c:pt>
                <c:pt idx="11">
                  <c:v>37.866309511051369</c:v>
                </c:pt>
                <c:pt idx="12">
                  <c:v>37.328018073748616</c:v>
                </c:pt>
                <c:pt idx="13">
                  <c:v>36.797775442094007</c:v>
                </c:pt>
                <c:pt idx="14">
                  <c:v>36.275461266277247</c:v>
                </c:pt>
                <c:pt idx="15">
                  <c:v>35.760956996019232</c:v>
                </c:pt>
                <c:pt idx="16">
                  <c:v>35.254145853664561</c:v>
                </c:pt>
                <c:pt idx="17">
                  <c:v>34.754912807676355</c:v>
                </c:pt>
                <c:pt idx="18">
                  <c:v>34.263144546527428</c:v>
                </c:pt>
                <c:pt idx="19">
                  <c:v>33.778729452981807</c:v>
                </c:pt>
                <c:pt idx="20">
                  <c:v>33.30155757876085</c:v>
                </c:pt>
                <c:pt idx="21">
                  <c:v>32.824815281842085</c:v>
                </c:pt>
                <c:pt idx="22">
                  <c:v>32.358629967409925</c:v>
                </c:pt>
                <c:pt idx="23">
                  <c:v>31.897764142268262</c:v>
                </c:pt>
                <c:pt idx="24">
                  <c:v>31.442157107451607</c:v>
                </c:pt>
                <c:pt idx="25">
                  <c:v>30.991728045411229</c:v>
                </c:pt>
                <c:pt idx="26">
                  <c:v>30.546276624046648</c:v>
                </c:pt>
                <c:pt idx="27">
                  <c:v>30.105747836013123</c:v>
                </c:pt>
                <c:pt idx="28">
                  <c:v>29.670087281845863</c:v>
                </c:pt>
                <c:pt idx="29">
                  <c:v>29.239241163242419</c:v>
                </c:pt>
                <c:pt idx="30">
                  <c:v>28.813156276419303</c:v>
                </c:pt>
                <c:pt idx="31">
                  <c:v>28.391780005542028</c:v>
                </c:pt>
                <c:pt idx="32">
                  <c:v>27.975060316227747</c:v>
                </c:pt>
                <c:pt idx="33">
                  <c:v>27.562945749119706</c:v>
                </c:pt>
                <c:pt idx="34">
                  <c:v>27.155385413532677</c:v>
                </c:pt>
                <c:pt idx="35">
                  <c:v>26.752328981168656</c:v>
                </c:pt>
                <c:pt idx="36">
                  <c:v>26.353726679901968</c:v>
                </c:pt>
                <c:pt idx="37">
                  <c:v>25.959529287633078</c:v>
                </c:pt>
                <c:pt idx="38">
                  <c:v>25.569688126210313</c:v>
                </c:pt>
                <c:pt idx="39">
                  <c:v>25.184155055418749</c:v>
                </c:pt>
                <c:pt idx="40">
                  <c:v>24.802882467035548</c:v>
                </c:pt>
                <c:pt idx="41">
                  <c:v>24.425823278950954</c:v>
                </c:pt>
                <c:pt idx="42">
                  <c:v>24.052930929354293</c:v>
                </c:pt>
                <c:pt idx="43">
                  <c:v>23.684159370984197</c:v>
                </c:pt>
                <c:pt idx="44">
                  <c:v>23.319463065442381</c:v>
                </c:pt>
                <c:pt idx="45">
                  <c:v>22.958796977570259</c:v>
                </c:pt>
                <c:pt idx="46">
                  <c:v>22.602116569887688</c:v>
                </c:pt>
                <c:pt idx="47">
                  <c:v>22.249377797093192</c:v>
                </c:pt>
                <c:pt idx="48">
                  <c:v>21.900537100624941</c:v>
                </c:pt>
                <c:pt idx="49">
                  <c:v>21.555551403281854</c:v>
                </c:pt>
                <c:pt idx="50">
                  <c:v>21.214378103904128</c:v>
                </c:pt>
                <c:pt idx="51">
                  <c:v>20.876975072112572</c:v>
                </c:pt>
                <c:pt idx="52">
                  <c:v>20.543300643106047</c:v>
                </c:pt>
                <c:pt idx="53">
                  <c:v>20.21331361251643</c:v>
                </c:pt>
                <c:pt idx="54">
                  <c:v>19.886961002524583</c:v>
                </c:pt>
                <c:pt idx="55">
                  <c:v>19.564106094151587</c:v>
                </c:pt>
                <c:pt idx="56">
                  <c:v>19.244711400592557</c:v>
                </c:pt>
                <c:pt idx="57">
                  <c:v>18.928739836809456</c:v>
                </c:pt>
                <c:pt idx="58">
                  <c:v>18.616154715225125</c:v>
                </c:pt>
                <c:pt idx="59">
                  <c:v>18.306919741463489</c:v>
                </c:pt>
                <c:pt idx="60">
                  <c:v>18.000999010135395</c:v>
                </c:pt>
                <c:pt idx="61">
                  <c:v>17.693544808454721</c:v>
                </c:pt>
                <c:pt idx="62">
                  <c:v>17.394197955902108</c:v>
                </c:pt>
                <c:pt idx="63">
                  <c:v>17.098059369313106</c:v>
                </c:pt>
                <c:pt idx="64">
                  <c:v>16.805073865111424</c:v>
                </c:pt>
                <c:pt idx="65">
                  <c:v>16.515249247594447</c:v>
                </c:pt>
                <c:pt idx="66">
                  <c:v>16.228530840975854</c:v>
                </c:pt>
                <c:pt idx="67">
                  <c:v>15.944885354273573</c:v>
                </c:pt>
                <c:pt idx="68">
                  <c:v>15.664279853303425</c:v>
                </c:pt>
                <c:pt idx="69">
                  <c:v>15.386763461787965</c:v>
                </c:pt>
                <c:pt idx="70">
                  <c:v>15.112485884355619</c:v>
                </c:pt>
                <c:pt idx="71">
                  <c:v>14.84140932173764</c:v>
                </c:pt>
                <c:pt idx="72">
                  <c:v>14.573496415809686</c:v>
                </c:pt>
                <c:pt idx="73">
                  <c:v>14.308710244443352</c:v>
                </c:pt>
                <c:pt idx="74">
                  <c:v>14.047014316417789</c:v>
                </c:pt>
                <c:pt idx="75">
                  <c:v>13.7883725663907</c:v>
                </c:pt>
                <c:pt idx="76">
                  <c:v>13.532749349928043</c:v>
                </c:pt>
                <c:pt idx="77">
                  <c:v>13.280109438591721</c:v>
                </c:pt>
                <c:pt idx="78">
                  <c:v>13.030418015084621</c:v>
                </c:pt>
                <c:pt idx="79">
                  <c:v>12.783640668452302</c:v>
                </c:pt>
                <c:pt idx="80">
                  <c:v>12.539743389340686</c:v>
                </c:pt>
                <c:pt idx="81">
                  <c:v>12.298692565309096</c:v>
                </c:pt>
                <c:pt idx="82">
                  <c:v>12.060454976197997</c:v>
                </c:pt>
                <c:pt idx="83">
                  <c:v>11.824997789550791</c:v>
                </c:pt>
                <c:pt idx="84">
                  <c:v>11.592288556089049</c:v>
                </c:pt>
                <c:pt idx="85">
                  <c:v>11.362295205240549</c:v>
                </c:pt>
                <c:pt idx="86">
                  <c:v>11.134986040719507</c:v>
                </c:pt>
                <c:pt idx="87">
                  <c:v>10.910371116842143</c:v>
                </c:pt>
                <c:pt idx="88">
                  <c:v>10.688458423051163</c:v>
                </c:pt>
                <c:pt idx="89">
                  <c:v>10.469215450164571</c:v>
                </c:pt>
                <c:pt idx="90">
                  <c:v>10.252610080102118</c:v>
                </c:pt>
                <c:pt idx="91">
                  <c:v>10.038610581180155</c:v>
                </c:pt>
                <c:pt idx="92">
                  <c:v>9.8271856034630876</c:v>
                </c:pt>
                <c:pt idx="93">
                  <c:v>9.6183041741707562</c:v>
                </c:pt>
                <c:pt idx="94">
                  <c:v>9.411935693141066</c:v>
                </c:pt>
                <c:pt idx="95">
                  <c:v>9.2080499283472044</c:v>
                </c:pt>
                <c:pt idx="96">
                  <c:v>9.0066170114687942</c:v>
                </c:pt>
                <c:pt idx="97">
                  <c:v>8.8076074335163153</c:v>
                </c:pt>
                <c:pt idx="98">
                  <c:v>8.6106829130184597</c:v>
                </c:pt>
                <c:pt idx="99">
                  <c:v>8.415811083954857</c:v>
                </c:pt>
                <c:pt idx="100">
                  <c:v>8.2229705495887586</c:v>
                </c:pt>
                <c:pt idx="101">
                  <c:v>8.0321401362175937</c:v>
                </c:pt>
                <c:pt idx="102">
                  <c:v>7.843298890848116</c:v>
                </c:pt>
                <c:pt idx="103">
                  <c:v>7.6564260788957847</c:v>
                </c:pt>
                <c:pt idx="104">
                  <c:v>7.4715011819081285</c:v>
                </c:pt>
                <c:pt idx="105">
                  <c:v>7.2885038953118393</c:v>
                </c:pt>
                <c:pt idx="106">
                  <c:v>7.1074141261833494</c:v>
                </c:pt>
                <c:pt idx="107">
                  <c:v>6.928211991042649</c:v>
                </c:pt>
                <c:pt idx="108">
                  <c:v>6.7508778136700984</c:v>
                </c:pt>
                <c:pt idx="109">
                  <c:v>6.5707105867793425</c:v>
                </c:pt>
                <c:pt idx="110">
                  <c:v>6.3971029136958935</c:v>
                </c:pt>
                <c:pt idx="111">
                  <c:v>6.2253048831219608</c:v>
                </c:pt>
                <c:pt idx="112">
                  <c:v>6.0552976318013636</c:v>
                </c:pt>
                <c:pt idx="113">
                  <c:v>5.8870624931037367</c:v>
                </c:pt>
                <c:pt idx="114">
                  <c:v>5.7205809949749522</c:v>
                </c:pt>
                <c:pt idx="115">
                  <c:v>5.5558348579089065</c:v>
                </c:pt>
                <c:pt idx="116">
                  <c:v>5.3928059929404482</c:v>
                </c:pt>
                <c:pt idx="117">
                  <c:v>5.2314764996592267</c:v>
                </c:pt>
                <c:pt idx="118">
                  <c:v>5.0718286642442445</c:v>
                </c:pt>
                <c:pt idx="119">
                  <c:v>4.9138449575188989</c:v>
                </c:pt>
                <c:pt idx="120">
                  <c:v>4.7575080330262924</c:v>
                </c:pt>
                <c:pt idx="121">
                  <c:v>4.6028007251246121</c:v>
                </c:pt>
                <c:pt idx="122">
                  <c:v>4.4497060471023557</c:v>
                </c:pt>
                <c:pt idx="123">
                  <c:v>4.2981483799820435</c:v>
                </c:pt>
                <c:pt idx="124">
                  <c:v>4.1479932934571213</c:v>
                </c:pt>
                <c:pt idx="125">
                  <c:v>3.9992278074364864</c:v>
                </c:pt>
                <c:pt idx="126">
                  <c:v>3.8518390619524467</c:v>
                </c:pt>
                <c:pt idx="127">
                  <c:v>3.7058143160490467</c:v>
                </c:pt>
                <c:pt idx="128">
                  <c:v>3.5611409466806805</c:v>
                </c:pt>
                <c:pt idx="129">
                  <c:v>3.4178064476208996</c:v>
                </c:pt>
                <c:pt idx="130">
                  <c:v>3.2757984283813157</c:v>
                </c:pt>
                <c:pt idx="131">
                  <c:v>3.1351046131405114</c:v>
                </c:pt>
                <c:pt idx="132">
                  <c:v>2.9957128396828625</c:v>
                </c:pt>
                <c:pt idx="133">
                  <c:v>2.8576110583471794</c:v>
                </c:pt>
                <c:pt idx="134">
                  <c:v>2.7207873309850803</c:v>
                </c:pt>
                <c:pt idx="135">
                  <c:v>2.5852298299290033</c:v>
                </c:pt>
                <c:pt idx="136">
                  <c:v>2.4509268369697677</c:v>
                </c:pt>
                <c:pt idx="137">
                  <c:v>2.3178667423435995</c:v>
                </c:pt>
                <c:pt idx="138">
                  <c:v>2.1860380437285309</c:v>
                </c:pt>
                <c:pt idx="139">
                  <c:v>2.0554293452500851</c:v>
                </c:pt>
                <c:pt idx="140">
                  <c:v>1.926029356496167</c:v>
                </c:pt>
                <c:pt idx="141">
                  <c:v>1.7978268915410673</c:v>
                </c:pt>
                <c:pt idx="142">
                  <c:v>1.6707907570872857</c:v>
                </c:pt>
                <c:pt idx="143">
                  <c:v>1.5449503811873131</c:v>
                </c:pt>
                <c:pt idx="144">
                  <c:v>1.4202745868799946</c:v>
                </c:pt>
                <c:pt idx="145">
                  <c:v>1.2967525966205538</c:v>
                </c:pt>
                <c:pt idx="146">
                  <c:v>1.1743737326043029</c:v>
                </c:pt>
                <c:pt idx="147">
                  <c:v>1.0531274158436048</c:v>
                </c:pt>
                <c:pt idx="148">
                  <c:v>0.93300316525337712</c:v>
                </c:pt>
                <c:pt idx="149">
                  <c:v>0.81399059674505891</c:v>
                </c:pt>
                <c:pt idx="150">
                  <c:v>0.69607942232896303</c:v>
                </c:pt>
                <c:pt idx="151">
                  <c:v>0.57925944922493544</c:v>
                </c:pt>
                <c:pt idx="152">
                  <c:v>0.46352057898124455</c:v>
                </c:pt>
                <c:pt idx="153">
                  <c:v>0.34885280660162493</c:v>
                </c:pt>
                <c:pt idx="154">
                  <c:v>0.23524621968039988</c:v>
                </c:pt>
                <c:pt idx="155">
                  <c:v>0.12269099754560781</c:v>
                </c:pt>
                <c:pt idx="156">
                  <c:v>1.1177410410058486E-2</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0-24F4-4A5A-894C-C762D1507E86}"/>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5680107252194886"/>
          <c:y val="0.33153546450703369"/>
          <c:w val="0.21759368399040349"/>
          <c:h val="0.244582768540585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strRef>
              <c:f>Serene_N_I!$AM$40</c:f>
              <c:strCache>
                <c:ptCount val="1"/>
                <c:pt idx="0">
                  <c:v>Min cor. Inj</c:v>
                </c:pt>
              </c:strCache>
            </c:strRef>
          </c:tx>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D1E5-4455-BBFA-9AE7CFB092C8}"/>
            </c:ext>
          </c:extLst>
        </c:ser>
        <c:ser>
          <c:idx val="3"/>
          <c:order val="1"/>
          <c:tx>
            <c:strRef>
              <c:f>Serene_N_I!$AO$40</c:f>
              <c:strCache>
                <c:ptCount val="1"/>
                <c:pt idx="0">
                  <c:v>Max corrigé</c:v>
                </c:pt>
              </c:strCache>
            </c:strRef>
          </c:tx>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D1E5-4455-BBFA-9AE7CFB092C8}"/>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Serene_N_I!$AK$40</c:f>
              <c:strCache>
                <c:ptCount val="1"/>
                <c:pt idx="0">
                  <c:v>Min Brut</c:v>
                </c:pt>
              </c:strCache>
            </c:strRef>
          </c:tx>
          <c:spPr>
            <a:ln w="28575" cap="rnd">
              <a:solidFill>
                <a:schemeClr val="accent1"/>
              </a:solidFill>
              <a:round/>
            </a:ln>
            <a:effectLst/>
          </c:spPr>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D1E5-4455-BBFA-9AE7CFB092C8}"/>
            </c:ext>
          </c:extLst>
        </c:ser>
        <c:ser>
          <c:idx val="1"/>
          <c:order val="3"/>
          <c:tx>
            <c:strRef>
              <c:f>Serene_N_I!$AL$40</c:f>
              <c:strCache>
                <c:ptCount val="1"/>
                <c:pt idx="0">
                  <c:v>Max Brut</c:v>
                </c:pt>
              </c:strCache>
            </c:strRef>
          </c:tx>
          <c:spPr>
            <a:ln w="28575" cap="rnd">
              <a:solidFill>
                <a:schemeClr val="accent2"/>
              </a:solidFill>
              <a:round/>
            </a:ln>
            <a:effectLst/>
          </c:spPr>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3-D1E5-4455-BBFA-9AE7CFB092C8}"/>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strRef>
              <c:f>Serene_N_I!$AN$40</c:f>
              <c:strCache>
                <c:ptCount val="1"/>
                <c:pt idx="0">
                  <c:v>Min.cor Sout</c:v>
                </c:pt>
              </c:strCache>
            </c:strRef>
          </c:tx>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583-4EED-9852-9D318007DCE4}"/>
            </c:ext>
          </c:extLst>
        </c:ser>
        <c:ser>
          <c:idx val="3"/>
          <c:order val="1"/>
          <c:tx>
            <c:strRef>
              <c:f>Serene_N_I!$AO$40</c:f>
              <c:strCache>
                <c:ptCount val="1"/>
                <c:pt idx="0">
                  <c:v>Max corrigé</c:v>
                </c:pt>
              </c:strCache>
            </c:strRef>
          </c:tx>
          <c:marker>
            <c:symbol val="none"/>
          </c:marker>
          <c:cat>
            <c:numRef>
              <c:f>Serene_N_I!$AJ$41:$AJ$405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Serene_N_I!$AO$41:$AO$405</c:f>
              <c:numCache>
                <c:formatCode>_-* #\ ##0.00\ _€_-;\-* #\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5583-4EED-9852-9D318007DCE4}"/>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'Nord-Est_I'!$C$16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'Nord-Est_I'!$C$17:$C$231</c:f>
              <c:numCache>
                <c:formatCode>0.00</c:formatCode>
                <c:ptCount val="215"/>
                <c:pt idx="0">
                  <c:v>5.25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12.75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14.25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3C9C-489D-BD74-715AD8D92FE0}"/>
            </c:ext>
          </c:extLst>
        </c:ser>
        <c:ser>
          <c:idx val="7"/>
          <c:order val="1"/>
          <c:tx>
            <c:strRef>
              <c:f>'Nord-Est_I'!$B$16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13.5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3C9C-489D-BD74-715AD8D92FE0}"/>
            </c:ext>
          </c:extLst>
        </c:ser>
        <c:ser>
          <c:idx val="0"/>
          <c:order val="2"/>
          <c:tx>
            <c:v>Maintenance Storengy</c:v>
          </c:tx>
          <c:marker>
            <c:symbol val="none"/>
          </c:marker>
          <c:val>
            <c:numRef>
              <c:f>'Nord-Est_I'!$F$17:$F$231</c:f>
              <c:numCache>
                <c:formatCode>_-* #\ ##0.0\ _€_-;\-* #\ ##0.0\ _€_-;_-* "-"??\ _€_-;_-@_-</c:formatCode>
                <c:ptCount val="215"/>
                <c:pt idx="0">
                  <c:v>0.12499999999999999</c:v>
                </c:pt>
                <c:pt idx="1">
                  <c:v>0.24999999999999997</c:v>
                </c:pt>
                <c:pt idx="2">
                  <c:v>0.37499999999999994</c:v>
                </c:pt>
                <c:pt idx="3">
                  <c:v>0.49999999999999989</c:v>
                </c:pt>
                <c:pt idx="4">
                  <c:v>0.62499999999999989</c:v>
                </c:pt>
                <c:pt idx="5">
                  <c:v>0.74999999999999989</c:v>
                </c:pt>
                <c:pt idx="6">
                  <c:v>0.87499999999999989</c:v>
                </c:pt>
                <c:pt idx="7">
                  <c:v>0.99999999999999989</c:v>
                </c:pt>
                <c:pt idx="8">
                  <c:v>1.1249999999999998</c:v>
                </c:pt>
                <c:pt idx="9">
                  <c:v>1.2499999999999998</c:v>
                </c:pt>
                <c:pt idx="10">
                  <c:v>1.3749999999999998</c:v>
                </c:pt>
                <c:pt idx="11">
                  <c:v>1.4999999999999998</c:v>
                </c:pt>
                <c:pt idx="12">
                  <c:v>1.6249999999999998</c:v>
                </c:pt>
                <c:pt idx="13">
                  <c:v>1.7499999999999998</c:v>
                </c:pt>
                <c:pt idx="14">
                  <c:v>1.8749999999999998</c:v>
                </c:pt>
                <c:pt idx="15">
                  <c:v>2</c:v>
                </c:pt>
                <c:pt idx="16">
                  <c:v>2.125</c:v>
                </c:pt>
                <c:pt idx="17">
                  <c:v>2.25</c:v>
                </c:pt>
                <c:pt idx="18">
                  <c:v>2.375</c:v>
                </c:pt>
                <c:pt idx="19">
                  <c:v>2.5</c:v>
                </c:pt>
                <c:pt idx="20">
                  <c:v>2.625</c:v>
                </c:pt>
                <c:pt idx="21">
                  <c:v>2.75</c:v>
                </c:pt>
                <c:pt idx="22">
                  <c:v>2.875</c:v>
                </c:pt>
                <c:pt idx="23">
                  <c:v>3</c:v>
                </c:pt>
                <c:pt idx="24">
                  <c:v>3.125</c:v>
                </c:pt>
                <c:pt idx="25">
                  <c:v>3.25</c:v>
                </c:pt>
                <c:pt idx="26">
                  <c:v>3.375</c:v>
                </c:pt>
                <c:pt idx="27">
                  <c:v>3.5</c:v>
                </c:pt>
                <c:pt idx="28">
                  <c:v>3.625</c:v>
                </c:pt>
                <c:pt idx="29">
                  <c:v>3.75</c:v>
                </c:pt>
                <c:pt idx="30">
                  <c:v>3.875</c:v>
                </c:pt>
                <c:pt idx="31">
                  <c:v>4</c:v>
                </c:pt>
                <c:pt idx="32">
                  <c:v>4.125</c:v>
                </c:pt>
                <c:pt idx="33">
                  <c:v>4.25</c:v>
                </c:pt>
                <c:pt idx="34">
                  <c:v>4.3624999999999998</c:v>
                </c:pt>
                <c:pt idx="35">
                  <c:v>4.4749999999999996</c:v>
                </c:pt>
                <c:pt idx="36">
                  <c:v>4.5874999999999995</c:v>
                </c:pt>
                <c:pt idx="37">
                  <c:v>4.6999999999999993</c:v>
                </c:pt>
                <c:pt idx="38">
                  <c:v>4.8124999999999991</c:v>
                </c:pt>
                <c:pt idx="39">
                  <c:v>4.9249999999999989</c:v>
                </c:pt>
                <c:pt idx="40">
                  <c:v>5.0374999999999988</c:v>
                </c:pt>
                <c:pt idx="41">
                  <c:v>5.1499999999999986</c:v>
                </c:pt>
                <c:pt idx="42">
                  <c:v>5.2624999999999984</c:v>
                </c:pt>
                <c:pt idx="43">
                  <c:v>5.3749999999999982</c:v>
                </c:pt>
                <c:pt idx="44">
                  <c:v>5.487499999999998</c:v>
                </c:pt>
                <c:pt idx="45">
                  <c:v>5.5999999999999979</c:v>
                </c:pt>
                <c:pt idx="46">
                  <c:v>5.7124999999999977</c:v>
                </c:pt>
                <c:pt idx="47">
                  <c:v>5.8249999999999975</c:v>
                </c:pt>
                <c:pt idx="48">
                  <c:v>5.9249999999999972</c:v>
                </c:pt>
                <c:pt idx="49">
                  <c:v>6.0249999999999968</c:v>
                </c:pt>
                <c:pt idx="50">
                  <c:v>6.1249999999999964</c:v>
                </c:pt>
                <c:pt idx="51">
                  <c:v>6.2249999999999961</c:v>
                </c:pt>
                <c:pt idx="52">
                  <c:v>6.3249999999999957</c:v>
                </c:pt>
                <c:pt idx="53">
                  <c:v>6.4249999999999954</c:v>
                </c:pt>
                <c:pt idx="54">
                  <c:v>6.524999999999995</c:v>
                </c:pt>
                <c:pt idx="55">
                  <c:v>6.6249999999999947</c:v>
                </c:pt>
                <c:pt idx="56">
                  <c:v>6.7249999999999943</c:v>
                </c:pt>
                <c:pt idx="57">
                  <c:v>6.824999999999994</c:v>
                </c:pt>
                <c:pt idx="58">
                  <c:v>6.9249999999999936</c:v>
                </c:pt>
                <c:pt idx="59">
                  <c:v>7.0249999999999932</c:v>
                </c:pt>
                <c:pt idx="60">
                  <c:v>7.1374999999999931</c:v>
                </c:pt>
                <c:pt idx="61">
                  <c:v>7.2499999999999929</c:v>
                </c:pt>
                <c:pt idx="62">
                  <c:v>7.3062499999999932</c:v>
                </c:pt>
                <c:pt idx="63">
                  <c:v>7.3624999999999936</c:v>
                </c:pt>
                <c:pt idx="64">
                  <c:v>7.418749999999994</c:v>
                </c:pt>
                <c:pt idx="65">
                  <c:v>7.4749999999999943</c:v>
                </c:pt>
                <c:pt idx="66">
                  <c:v>7.5312499999999947</c:v>
                </c:pt>
                <c:pt idx="67">
                  <c:v>7.587499999999995</c:v>
                </c:pt>
                <c:pt idx="68">
                  <c:v>7.6437499999999954</c:v>
                </c:pt>
                <c:pt idx="69">
                  <c:v>7.6999999999999957</c:v>
                </c:pt>
                <c:pt idx="70">
                  <c:v>7.7562499999999961</c:v>
                </c:pt>
                <c:pt idx="71">
                  <c:v>7.8124999999999964</c:v>
                </c:pt>
                <c:pt idx="72">
                  <c:v>7.8687499999999968</c:v>
                </c:pt>
                <c:pt idx="73">
                  <c:v>7.9249999999999972</c:v>
                </c:pt>
                <c:pt idx="74">
                  <c:v>7.9812499999999975</c:v>
                </c:pt>
                <c:pt idx="75">
                  <c:v>8.0374999999999979</c:v>
                </c:pt>
                <c:pt idx="76">
                  <c:v>8.0937499999999982</c:v>
                </c:pt>
                <c:pt idx="77">
                  <c:v>8.1499999999999986</c:v>
                </c:pt>
                <c:pt idx="78">
                  <c:v>8.2062499999999989</c:v>
                </c:pt>
                <c:pt idx="79">
                  <c:v>8.2624999999999993</c:v>
                </c:pt>
                <c:pt idx="80">
                  <c:v>8.3187499999999996</c:v>
                </c:pt>
                <c:pt idx="81">
                  <c:v>8.375</c:v>
                </c:pt>
                <c:pt idx="82">
                  <c:v>8.4312500000000004</c:v>
                </c:pt>
                <c:pt idx="83">
                  <c:v>8.4875000000000007</c:v>
                </c:pt>
                <c:pt idx="84">
                  <c:v>8.5437500000000011</c:v>
                </c:pt>
                <c:pt idx="85">
                  <c:v>8.6000000000000014</c:v>
                </c:pt>
                <c:pt idx="86">
                  <c:v>8.6562500000000018</c:v>
                </c:pt>
                <c:pt idx="87">
                  <c:v>8.7125000000000021</c:v>
                </c:pt>
                <c:pt idx="88">
                  <c:v>8.8250000000000028</c:v>
                </c:pt>
                <c:pt idx="89">
                  <c:v>8.9375000000000036</c:v>
                </c:pt>
                <c:pt idx="90">
                  <c:v>9.0500000000000043</c:v>
                </c:pt>
                <c:pt idx="91">
                  <c:v>9.1687500000000046</c:v>
                </c:pt>
                <c:pt idx="92">
                  <c:v>9.287500000000005</c:v>
                </c:pt>
                <c:pt idx="93">
                  <c:v>9.4062500000000053</c:v>
                </c:pt>
                <c:pt idx="94">
                  <c:v>9.5250000000000057</c:v>
                </c:pt>
                <c:pt idx="95">
                  <c:v>9.643750000000006</c:v>
                </c:pt>
                <c:pt idx="96">
                  <c:v>9.7625000000000064</c:v>
                </c:pt>
                <c:pt idx="97">
                  <c:v>9.8812500000000068</c:v>
                </c:pt>
                <c:pt idx="98">
                  <c:v>10.000000000000007</c:v>
                </c:pt>
                <c:pt idx="99">
                  <c:v>10.112500000000008</c:v>
                </c:pt>
                <c:pt idx="100">
                  <c:v>10.231250000000008</c:v>
                </c:pt>
                <c:pt idx="101">
                  <c:v>10.350000000000009</c:v>
                </c:pt>
                <c:pt idx="102">
                  <c:v>10.468750000000009</c:v>
                </c:pt>
                <c:pt idx="103">
                  <c:v>10.587500000000009</c:v>
                </c:pt>
                <c:pt idx="104">
                  <c:v>10.70625000000001</c:v>
                </c:pt>
                <c:pt idx="105">
                  <c:v>10.82500000000001</c:v>
                </c:pt>
                <c:pt idx="106">
                  <c:v>10.94375000000001</c:v>
                </c:pt>
                <c:pt idx="107">
                  <c:v>11.062500000000011</c:v>
                </c:pt>
                <c:pt idx="108">
                  <c:v>11.181250000000011</c:v>
                </c:pt>
                <c:pt idx="109">
                  <c:v>11.300000000000011</c:v>
                </c:pt>
                <c:pt idx="110">
                  <c:v>11.417959125000012</c:v>
                </c:pt>
                <c:pt idx="111">
                  <c:v>11.534049125000012</c:v>
                </c:pt>
                <c:pt idx="112">
                  <c:v>11.648300875000011</c:v>
                </c:pt>
                <c:pt idx="113">
                  <c:v>11.760745250000012</c:v>
                </c:pt>
                <c:pt idx="114">
                  <c:v>11.871408375000012</c:v>
                </c:pt>
                <c:pt idx="115">
                  <c:v>11.980318750000013</c:v>
                </c:pt>
                <c:pt idx="116">
                  <c:v>12.087504875000013</c:v>
                </c:pt>
                <c:pt idx="117">
                  <c:v>12.192995250000013</c:v>
                </c:pt>
                <c:pt idx="118">
                  <c:v>12.296813625000013</c:v>
                </c:pt>
                <c:pt idx="119">
                  <c:v>12.398988500000012</c:v>
                </c:pt>
                <c:pt idx="120">
                  <c:v>12.499546000000013</c:v>
                </c:pt>
                <c:pt idx="121">
                  <c:v>12.598512250000013</c:v>
                </c:pt>
                <c:pt idx="122">
                  <c:v>12.670279750000013</c:v>
                </c:pt>
                <c:pt idx="123">
                  <c:v>12.741209000000014</c:v>
                </c:pt>
                <c:pt idx="124">
                  <c:v>12.811312250000015</c:v>
                </c:pt>
                <c:pt idx="125">
                  <c:v>12.881073666666682</c:v>
                </c:pt>
                <c:pt idx="126">
                  <c:v>12.950563833333348</c:v>
                </c:pt>
                <c:pt idx="127">
                  <c:v>13.019783916666681</c:v>
                </c:pt>
                <c:pt idx="128">
                  <c:v>13.088734500000013</c:v>
                </c:pt>
                <c:pt idx="129">
                  <c:v>13.157417333333347</c:v>
                </c:pt>
                <c:pt idx="130">
                  <c:v>13.225833000000014</c:v>
                </c:pt>
                <c:pt idx="131">
                  <c:v>13.293982666666681</c:v>
                </c:pt>
                <c:pt idx="132">
                  <c:v>13.361866916666681</c:v>
                </c:pt>
                <c:pt idx="133">
                  <c:v>13.429487500000015</c:v>
                </c:pt>
                <c:pt idx="134">
                  <c:v>13.496845000000015</c:v>
                </c:pt>
                <c:pt idx="135">
                  <c:v>13.563940583333348</c:v>
                </c:pt>
                <c:pt idx="136">
                  <c:v>13.630775416666681</c:v>
                </c:pt>
                <c:pt idx="137">
                  <c:v>13.706860750000015</c:v>
                </c:pt>
                <c:pt idx="138">
                  <c:v>13.782608083333349</c:v>
                </c:pt>
                <c:pt idx="139">
                  <c:v>13.858018750000015</c:v>
                </c:pt>
                <c:pt idx="140">
                  <c:v>13.93309408333335</c:v>
                </c:pt>
                <c:pt idx="141">
                  <c:v>14.00783608333335</c:v>
                </c:pt>
                <c:pt idx="142">
                  <c:v>14.082245416666684</c:v>
                </c:pt>
                <c:pt idx="143">
                  <c:v>14.156324083333351</c:v>
                </c:pt>
                <c:pt idx="144">
                  <c:v>14.230074083333351</c:v>
                </c:pt>
                <c:pt idx="145">
                  <c:v>14.25</c:v>
                </c:pt>
                <c:pt idx="146">
                  <c:v>14.25</c:v>
                </c:pt>
                <c:pt idx="147">
                  <c:v>14.25</c:v>
                </c:pt>
                <c:pt idx="148">
                  <c:v>14.25</c:v>
                </c:pt>
                <c:pt idx="149">
                  <c:v>14.25</c:v>
                </c:pt>
                <c:pt idx="150">
                  <c:v>14.25</c:v>
                </c:pt>
                <c:pt idx="151">
                  <c:v>14.25</c:v>
                </c:pt>
                <c:pt idx="152">
                  <c:v>14.25</c:v>
                </c:pt>
                <c:pt idx="153">
                  <c:v>14.305</c:v>
                </c:pt>
                <c:pt idx="154">
                  <c:v>14.359816499999999</c:v>
                </c:pt>
                <c:pt idx="155">
                  <c:v>14.414450499999999</c:v>
                </c:pt>
                <c:pt idx="156">
                  <c:v>14.468902499999999</c:v>
                </c:pt>
                <c:pt idx="157">
                  <c:v>14.523172999999998</c:v>
                </c:pt>
                <c:pt idx="158">
                  <c:v>14.577262499999998</c:v>
                </c:pt>
                <c:pt idx="159">
                  <c:v>14.631171499999999</c:v>
                </c:pt>
                <c:pt idx="160">
                  <c:v>14.684900999999998</c:v>
                </c:pt>
                <c:pt idx="161">
                  <c:v>14.738451499999998</c:v>
                </c:pt>
                <c:pt idx="162">
                  <c:v>14.791823499999998</c:v>
                </c:pt>
                <c:pt idx="163">
                  <c:v>14.845017499999997</c:v>
                </c:pt>
                <c:pt idx="164">
                  <c:v>14.898033999999997</c:v>
                </c:pt>
                <c:pt idx="165">
                  <c:v>14.950873999999997</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3C9C-489D-BD74-715AD8D92FE0}"/>
            </c:ext>
          </c:extLst>
        </c:ser>
        <c:ser>
          <c:idx val="2"/>
          <c:order val="3"/>
          <c:tx>
            <c:v>Maintenance Storengy + NaTran Most Probable</c:v>
          </c:tx>
          <c:marker>
            <c:symbol val="none"/>
          </c:marker>
          <c:val>
            <c:numRef>
              <c:f>'Nord-Est_I'!$L$17:$L$231</c:f>
              <c:numCache>
                <c:formatCode>_-* #\ ##0.0\ _€_-;\-* #\ ##0.0\ _€_-;_-* "-"??\ _€_-;_-@_-</c:formatCode>
                <c:ptCount val="215"/>
                <c:pt idx="0">
                  <c:v>0.12499999999999999</c:v>
                </c:pt>
                <c:pt idx="1">
                  <c:v>0.24999999999999997</c:v>
                </c:pt>
                <c:pt idx="2">
                  <c:v>0.37499999999999994</c:v>
                </c:pt>
                <c:pt idx="3">
                  <c:v>0.49999999999999989</c:v>
                </c:pt>
                <c:pt idx="4">
                  <c:v>0.62499999999999989</c:v>
                </c:pt>
                <c:pt idx="5">
                  <c:v>0.74999999999999989</c:v>
                </c:pt>
                <c:pt idx="6">
                  <c:v>0.87499999999999989</c:v>
                </c:pt>
                <c:pt idx="7">
                  <c:v>0.99999999999999989</c:v>
                </c:pt>
                <c:pt idx="8">
                  <c:v>1.1249999999999998</c:v>
                </c:pt>
                <c:pt idx="9">
                  <c:v>1.2499999999999998</c:v>
                </c:pt>
                <c:pt idx="10">
                  <c:v>1.3749999999999998</c:v>
                </c:pt>
                <c:pt idx="11">
                  <c:v>1.4999999999999998</c:v>
                </c:pt>
                <c:pt idx="12">
                  <c:v>1.6249999999999998</c:v>
                </c:pt>
                <c:pt idx="13">
                  <c:v>1.7499999999999998</c:v>
                </c:pt>
                <c:pt idx="14">
                  <c:v>1.8749999999999998</c:v>
                </c:pt>
                <c:pt idx="15">
                  <c:v>1.9999999999999998</c:v>
                </c:pt>
                <c:pt idx="16">
                  <c:v>2.1249999999999996</c:v>
                </c:pt>
                <c:pt idx="17">
                  <c:v>2.2499999999999996</c:v>
                </c:pt>
                <c:pt idx="18">
                  <c:v>2.3749999999999996</c:v>
                </c:pt>
                <c:pt idx="19">
                  <c:v>2.4999999999999996</c:v>
                </c:pt>
                <c:pt idx="20">
                  <c:v>2.6249999999999996</c:v>
                </c:pt>
                <c:pt idx="21">
                  <c:v>2.7499999999999996</c:v>
                </c:pt>
                <c:pt idx="22">
                  <c:v>2.8749999999999996</c:v>
                </c:pt>
                <c:pt idx="23">
                  <c:v>2.9999999999999996</c:v>
                </c:pt>
                <c:pt idx="24">
                  <c:v>3.1249999999999996</c:v>
                </c:pt>
                <c:pt idx="25">
                  <c:v>3.2499999999999996</c:v>
                </c:pt>
                <c:pt idx="26">
                  <c:v>3.3749999999999996</c:v>
                </c:pt>
                <c:pt idx="27">
                  <c:v>3.4999999999999996</c:v>
                </c:pt>
                <c:pt idx="28">
                  <c:v>3.6249999999999996</c:v>
                </c:pt>
                <c:pt idx="29">
                  <c:v>3.7499999999999996</c:v>
                </c:pt>
                <c:pt idx="30">
                  <c:v>3.8749999999999996</c:v>
                </c:pt>
                <c:pt idx="31">
                  <c:v>3.9999999999999996</c:v>
                </c:pt>
                <c:pt idx="32">
                  <c:v>4.1249999999999991</c:v>
                </c:pt>
                <c:pt idx="33">
                  <c:v>4.2499999999999991</c:v>
                </c:pt>
                <c:pt idx="34">
                  <c:v>4.3624999999999989</c:v>
                </c:pt>
                <c:pt idx="35">
                  <c:v>4.4749999999999988</c:v>
                </c:pt>
                <c:pt idx="36">
                  <c:v>4.5874999999999986</c:v>
                </c:pt>
                <c:pt idx="37">
                  <c:v>4.6999999999999984</c:v>
                </c:pt>
                <c:pt idx="38">
                  <c:v>4.8124999999999982</c:v>
                </c:pt>
                <c:pt idx="39">
                  <c:v>4.924999999999998</c:v>
                </c:pt>
                <c:pt idx="40">
                  <c:v>5.0374999999999979</c:v>
                </c:pt>
                <c:pt idx="41">
                  <c:v>5.1499999999999977</c:v>
                </c:pt>
                <c:pt idx="42">
                  <c:v>5.2624999999999975</c:v>
                </c:pt>
                <c:pt idx="43">
                  <c:v>5.3749999999999973</c:v>
                </c:pt>
                <c:pt idx="44">
                  <c:v>5.4874999999999972</c:v>
                </c:pt>
                <c:pt idx="45">
                  <c:v>5.599999999999997</c:v>
                </c:pt>
                <c:pt idx="46">
                  <c:v>5.7124999999999968</c:v>
                </c:pt>
                <c:pt idx="47">
                  <c:v>5.8249999999999966</c:v>
                </c:pt>
                <c:pt idx="48">
                  <c:v>5.9249999999999972</c:v>
                </c:pt>
                <c:pt idx="49">
                  <c:v>6.0249999999999968</c:v>
                </c:pt>
                <c:pt idx="50">
                  <c:v>6.1249999999999964</c:v>
                </c:pt>
                <c:pt idx="51">
                  <c:v>6.2249999999999961</c:v>
                </c:pt>
                <c:pt idx="52">
                  <c:v>6.3249999999999957</c:v>
                </c:pt>
                <c:pt idx="53">
                  <c:v>6.4249999999999954</c:v>
                </c:pt>
                <c:pt idx="54">
                  <c:v>6.524999999999995</c:v>
                </c:pt>
                <c:pt idx="55">
                  <c:v>6.6249999999999947</c:v>
                </c:pt>
                <c:pt idx="56">
                  <c:v>6.7249999999999943</c:v>
                </c:pt>
                <c:pt idx="57">
                  <c:v>6.824999999999994</c:v>
                </c:pt>
                <c:pt idx="58">
                  <c:v>6.9249999999999936</c:v>
                </c:pt>
                <c:pt idx="59">
                  <c:v>7.0249999999999932</c:v>
                </c:pt>
                <c:pt idx="60">
                  <c:v>7.1374999999999931</c:v>
                </c:pt>
                <c:pt idx="61">
                  <c:v>7.2499999999999929</c:v>
                </c:pt>
                <c:pt idx="62">
                  <c:v>7.3062499999999932</c:v>
                </c:pt>
                <c:pt idx="63">
                  <c:v>7.3624999999999936</c:v>
                </c:pt>
                <c:pt idx="64">
                  <c:v>7.418749999999994</c:v>
                </c:pt>
                <c:pt idx="65">
                  <c:v>7.4749999999999943</c:v>
                </c:pt>
                <c:pt idx="66">
                  <c:v>7.5312499999999947</c:v>
                </c:pt>
                <c:pt idx="67">
                  <c:v>7.587499999999995</c:v>
                </c:pt>
                <c:pt idx="68">
                  <c:v>7.6437499999999954</c:v>
                </c:pt>
                <c:pt idx="69">
                  <c:v>7.6999999999999957</c:v>
                </c:pt>
                <c:pt idx="70">
                  <c:v>7.7562499999999961</c:v>
                </c:pt>
                <c:pt idx="71">
                  <c:v>7.8124999999999964</c:v>
                </c:pt>
                <c:pt idx="72">
                  <c:v>7.8687499999999968</c:v>
                </c:pt>
                <c:pt idx="73">
                  <c:v>7.9249999999999972</c:v>
                </c:pt>
                <c:pt idx="74">
                  <c:v>7.9812499999999975</c:v>
                </c:pt>
                <c:pt idx="75">
                  <c:v>8.0374999999999979</c:v>
                </c:pt>
                <c:pt idx="76">
                  <c:v>8.0937499999999982</c:v>
                </c:pt>
                <c:pt idx="77">
                  <c:v>8.1499999999999986</c:v>
                </c:pt>
                <c:pt idx="78">
                  <c:v>8.2062499999999989</c:v>
                </c:pt>
                <c:pt idx="79">
                  <c:v>8.2624999999999993</c:v>
                </c:pt>
                <c:pt idx="80">
                  <c:v>8.3187499999999996</c:v>
                </c:pt>
                <c:pt idx="81">
                  <c:v>8.375</c:v>
                </c:pt>
                <c:pt idx="82">
                  <c:v>8.4312500000000004</c:v>
                </c:pt>
                <c:pt idx="83">
                  <c:v>8.4875000000000007</c:v>
                </c:pt>
                <c:pt idx="84">
                  <c:v>8.5437500000000011</c:v>
                </c:pt>
                <c:pt idx="85">
                  <c:v>8.6000000000000014</c:v>
                </c:pt>
                <c:pt idx="86">
                  <c:v>8.6562500000000018</c:v>
                </c:pt>
                <c:pt idx="87">
                  <c:v>8.7125000000000021</c:v>
                </c:pt>
                <c:pt idx="88">
                  <c:v>8.8250000000000028</c:v>
                </c:pt>
                <c:pt idx="89">
                  <c:v>8.9375000000000036</c:v>
                </c:pt>
                <c:pt idx="90">
                  <c:v>9.0500000000000043</c:v>
                </c:pt>
                <c:pt idx="91">
                  <c:v>9.1687500000000046</c:v>
                </c:pt>
                <c:pt idx="92">
                  <c:v>9.287500000000005</c:v>
                </c:pt>
                <c:pt idx="93">
                  <c:v>9.4062500000000053</c:v>
                </c:pt>
                <c:pt idx="94">
                  <c:v>9.5250000000000057</c:v>
                </c:pt>
                <c:pt idx="95">
                  <c:v>9.643750000000006</c:v>
                </c:pt>
                <c:pt idx="96">
                  <c:v>9.7625000000000064</c:v>
                </c:pt>
                <c:pt idx="97">
                  <c:v>9.8812500000000068</c:v>
                </c:pt>
                <c:pt idx="98">
                  <c:v>10.000000000000007</c:v>
                </c:pt>
                <c:pt idx="99">
                  <c:v>10.112500000000008</c:v>
                </c:pt>
                <c:pt idx="100">
                  <c:v>10.231250000000008</c:v>
                </c:pt>
                <c:pt idx="101">
                  <c:v>10.350000000000009</c:v>
                </c:pt>
                <c:pt idx="102">
                  <c:v>10.468750000000009</c:v>
                </c:pt>
                <c:pt idx="103">
                  <c:v>10.587500000000009</c:v>
                </c:pt>
                <c:pt idx="104">
                  <c:v>10.70625000000001</c:v>
                </c:pt>
                <c:pt idx="105">
                  <c:v>10.82500000000001</c:v>
                </c:pt>
                <c:pt idx="106">
                  <c:v>10.94375000000001</c:v>
                </c:pt>
                <c:pt idx="107">
                  <c:v>11.062500000000011</c:v>
                </c:pt>
                <c:pt idx="108">
                  <c:v>11.181250000000011</c:v>
                </c:pt>
                <c:pt idx="109">
                  <c:v>11.300000000000011</c:v>
                </c:pt>
                <c:pt idx="110">
                  <c:v>11.417959125000012</c:v>
                </c:pt>
                <c:pt idx="111">
                  <c:v>11.534049125000012</c:v>
                </c:pt>
                <c:pt idx="112">
                  <c:v>11.648300875000011</c:v>
                </c:pt>
                <c:pt idx="113">
                  <c:v>11.760745250000012</c:v>
                </c:pt>
                <c:pt idx="114">
                  <c:v>11.871408375000012</c:v>
                </c:pt>
                <c:pt idx="115">
                  <c:v>11.980318750000013</c:v>
                </c:pt>
                <c:pt idx="116">
                  <c:v>12.087504875000013</c:v>
                </c:pt>
                <c:pt idx="117">
                  <c:v>12.192995250000013</c:v>
                </c:pt>
                <c:pt idx="118">
                  <c:v>12.296813625000013</c:v>
                </c:pt>
                <c:pt idx="119">
                  <c:v>12.398988500000012</c:v>
                </c:pt>
                <c:pt idx="120">
                  <c:v>12.499546000000013</c:v>
                </c:pt>
                <c:pt idx="121">
                  <c:v>12.598512250000013</c:v>
                </c:pt>
                <c:pt idx="122">
                  <c:v>12.670279750000013</c:v>
                </c:pt>
                <c:pt idx="123">
                  <c:v>12.741209000000014</c:v>
                </c:pt>
                <c:pt idx="124">
                  <c:v>12.811312250000015</c:v>
                </c:pt>
                <c:pt idx="125">
                  <c:v>12.881073666666682</c:v>
                </c:pt>
                <c:pt idx="126">
                  <c:v>12.950563833333348</c:v>
                </c:pt>
                <c:pt idx="127">
                  <c:v>13.019783916666681</c:v>
                </c:pt>
                <c:pt idx="128">
                  <c:v>13.088734500000013</c:v>
                </c:pt>
                <c:pt idx="129">
                  <c:v>13.157417333333347</c:v>
                </c:pt>
                <c:pt idx="130">
                  <c:v>13.225833000000014</c:v>
                </c:pt>
                <c:pt idx="131">
                  <c:v>13.293982666666681</c:v>
                </c:pt>
                <c:pt idx="132">
                  <c:v>13.361866916666681</c:v>
                </c:pt>
                <c:pt idx="133">
                  <c:v>13.429487500000015</c:v>
                </c:pt>
                <c:pt idx="134">
                  <c:v>13.496845000000015</c:v>
                </c:pt>
                <c:pt idx="135">
                  <c:v>13.563940583333348</c:v>
                </c:pt>
                <c:pt idx="136">
                  <c:v>13.630775416666681</c:v>
                </c:pt>
                <c:pt idx="137">
                  <c:v>13.706860750000015</c:v>
                </c:pt>
                <c:pt idx="138">
                  <c:v>13.782608083333349</c:v>
                </c:pt>
                <c:pt idx="139">
                  <c:v>13.858018750000015</c:v>
                </c:pt>
                <c:pt idx="140">
                  <c:v>13.93309408333335</c:v>
                </c:pt>
                <c:pt idx="141">
                  <c:v>14.00783608333335</c:v>
                </c:pt>
                <c:pt idx="142">
                  <c:v>14.082245416666684</c:v>
                </c:pt>
                <c:pt idx="143">
                  <c:v>14.156324083333351</c:v>
                </c:pt>
                <c:pt idx="144">
                  <c:v>14.230074083333351</c:v>
                </c:pt>
                <c:pt idx="145">
                  <c:v>14.25</c:v>
                </c:pt>
                <c:pt idx="146">
                  <c:v>14.25</c:v>
                </c:pt>
                <c:pt idx="147">
                  <c:v>14.25</c:v>
                </c:pt>
                <c:pt idx="148">
                  <c:v>14.25</c:v>
                </c:pt>
                <c:pt idx="149">
                  <c:v>14.25</c:v>
                </c:pt>
                <c:pt idx="150">
                  <c:v>14.25</c:v>
                </c:pt>
                <c:pt idx="151">
                  <c:v>14.25</c:v>
                </c:pt>
                <c:pt idx="152">
                  <c:v>14.25</c:v>
                </c:pt>
                <c:pt idx="153">
                  <c:v>14.305</c:v>
                </c:pt>
                <c:pt idx="154">
                  <c:v>14.359816499999999</c:v>
                </c:pt>
                <c:pt idx="155">
                  <c:v>14.414450499999999</c:v>
                </c:pt>
                <c:pt idx="156">
                  <c:v>14.468902499999999</c:v>
                </c:pt>
                <c:pt idx="157">
                  <c:v>14.523172999999998</c:v>
                </c:pt>
                <c:pt idx="158">
                  <c:v>14.577262499999998</c:v>
                </c:pt>
                <c:pt idx="159">
                  <c:v>14.631171499999999</c:v>
                </c:pt>
                <c:pt idx="160">
                  <c:v>14.684900999999998</c:v>
                </c:pt>
                <c:pt idx="161">
                  <c:v>14.738451499999998</c:v>
                </c:pt>
                <c:pt idx="162">
                  <c:v>14.791823499999998</c:v>
                </c:pt>
                <c:pt idx="163">
                  <c:v>14.845017499999997</c:v>
                </c:pt>
                <c:pt idx="164">
                  <c:v>14.898033999999997</c:v>
                </c:pt>
                <c:pt idx="165">
                  <c:v>14.950873999999997</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4-3C9C-489D-BD74-715AD8D92FE0}"/>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7459291847026024"/>
          <c:w val="0.14985478080066544"/>
          <c:h val="0.44982242099416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Withdrawal</a:t>
            </a:r>
          </a:p>
        </c:rich>
      </c:tx>
      <c:overlay val="0"/>
      <c:spPr>
        <a:noFill/>
        <a:ln>
          <a:noFill/>
        </a:ln>
        <a:effectLst/>
      </c:spPr>
    </c:title>
    <c:autoTitleDeleted val="0"/>
    <c:plotArea>
      <c:layout>
        <c:manualLayout>
          <c:layoutTarget val="inner"/>
          <c:xMode val="edge"/>
          <c:yMode val="edge"/>
          <c:x val="6.8325332445226816E-2"/>
          <c:y val="0.11952789073893152"/>
          <c:w val="0.58265813450055903"/>
          <c:h val="0.81081308804249153"/>
        </c:manualLayout>
      </c:layout>
      <c:lineChart>
        <c:grouping val="standard"/>
        <c:varyColors val="0"/>
        <c:ser>
          <c:idx val="6"/>
          <c:order val="0"/>
          <c:tx>
            <c:strRef>
              <c:f>'Nord-Est_W'!$D$16</c:f>
              <c:strCache>
                <c:ptCount val="1"/>
                <c:pt idx="0">
                  <c:v>Maximum stock level (TWh)</c:v>
                </c:pt>
              </c:strCache>
            </c:strRef>
          </c:tx>
          <c:spPr>
            <a:ln w="25400">
              <a:solidFill>
                <a:srgbClr val="FFC000"/>
              </a:solidFill>
            </a:ln>
          </c:spPr>
          <c:marker>
            <c:symbol val="none"/>
          </c:marker>
          <c:cat>
            <c:numRef>
              <c:f>'Nord-Est_W'!$A$17:$A$231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'Nord-Est_W'!$D$17:$D$231</c:f>
              <c:numCache>
                <c:formatCode>0.00</c:formatCode>
                <c:ptCount val="21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5.25</c:v>
                </c:pt>
                <c:pt idx="168">
                  <c:v>15</c:v>
                </c:pt>
              </c:numCache>
            </c:numRef>
          </c:val>
          <c:smooth val="0"/>
          <c:extLst>
            <c:ext xmlns:c16="http://schemas.microsoft.com/office/drawing/2014/chart" uri="{C3380CC4-5D6E-409C-BE32-E72D297353CC}">
              <c16:uniqueId val="{00000000-DC8A-4376-A95D-B4030E5BA16F}"/>
            </c:ext>
          </c:extLst>
        </c:ser>
        <c:ser>
          <c:idx val="7"/>
          <c:order val="1"/>
          <c:tx>
            <c:strRef>
              <c:f>'Nord-Est_W'!$C$16</c:f>
              <c:strCache>
                <c:ptCount val="1"/>
                <c:pt idx="0">
                  <c:v>Minimum Stock Level (TWh)</c:v>
                </c:pt>
              </c:strCache>
            </c:strRef>
          </c:tx>
          <c:marker>
            <c:symbol val="none"/>
          </c:marker>
          <c:cat>
            <c:numRef>
              <c:f>'Nord-Est_W'!$A$17:$A$231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'Nord-Est_W'!$C$17:$C$231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1-DC8A-4376-A95D-B4030E5BA16F}"/>
            </c:ext>
          </c:extLst>
        </c:ser>
        <c:ser>
          <c:idx val="8"/>
          <c:order val="2"/>
          <c:tx>
            <c:strRef>
              <c:f>'Nord-Est_W'!$F$11</c:f>
              <c:strCache>
                <c:ptCount val="1"/>
                <c:pt idx="0">
                  <c:v>With Storengy maintenance only</c:v>
                </c:pt>
              </c:strCache>
            </c:strRef>
          </c:tx>
          <c:spPr>
            <a:ln w="31750"/>
          </c:spPr>
          <c:marker>
            <c:symbol val="none"/>
          </c:marker>
          <c:cat>
            <c:numRef>
              <c:f>'Nord-Est_W'!$A$17:$A$231</c:f>
              <c:numCache>
                <c:formatCode>m/d/yyyy</c:formatCode>
                <c:ptCount val="215"/>
                <c:pt idx="0">
                  <c:v>45945</c:v>
                </c:pt>
                <c:pt idx="1">
                  <c:v>45946</c:v>
                </c:pt>
                <c:pt idx="2">
                  <c:v>45947</c:v>
                </c:pt>
                <c:pt idx="3">
                  <c:v>45948</c:v>
                </c:pt>
                <c:pt idx="4">
                  <c:v>45949</c:v>
                </c:pt>
                <c:pt idx="5">
                  <c:v>45950</c:v>
                </c:pt>
                <c:pt idx="6">
                  <c:v>45951</c:v>
                </c:pt>
                <c:pt idx="7">
                  <c:v>45952</c:v>
                </c:pt>
                <c:pt idx="8">
                  <c:v>45953</c:v>
                </c:pt>
                <c:pt idx="9">
                  <c:v>45954</c:v>
                </c:pt>
                <c:pt idx="10">
                  <c:v>45955</c:v>
                </c:pt>
                <c:pt idx="11">
                  <c:v>45956</c:v>
                </c:pt>
                <c:pt idx="12">
                  <c:v>45957</c:v>
                </c:pt>
                <c:pt idx="13">
                  <c:v>45958</c:v>
                </c:pt>
                <c:pt idx="14">
                  <c:v>45959</c:v>
                </c:pt>
                <c:pt idx="15">
                  <c:v>45960</c:v>
                </c:pt>
                <c:pt idx="16">
                  <c:v>45961</c:v>
                </c:pt>
                <c:pt idx="17">
                  <c:v>45962</c:v>
                </c:pt>
                <c:pt idx="18">
                  <c:v>45963</c:v>
                </c:pt>
                <c:pt idx="19">
                  <c:v>45964</c:v>
                </c:pt>
                <c:pt idx="20">
                  <c:v>45965</c:v>
                </c:pt>
                <c:pt idx="21">
                  <c:v>45966</c:v>
                </c:pt>
                <c:pt idx="22">
                  <c:v>45967</c:v>
                </c:pt>
                <c:pt idx="23">
                  <c:v>45968</c:v>
                </c:pt>
                <c:pt idx="24">
                  <c:v>45969</c:v>
                </c:pt>
                <c:pt idx="25">
                  <c:v>45970</c:v>
                </c:pt>
                <c:pt idx="26">
                  <c:v>45971</c:v>
                </c:pt>
                <c:pt idx="27">
                  <c:v>45972</c:v>
                </c:pt>
                <c:pt idx="28">
                  <c:v>45973</c:v>
                </c:pt>
                <c:pt idx="29">
                  <c:v>45974</c:v>
                </c:pt>
                <c:pt idx="30">
                  <c:v>45975</c:v>
                </c:pt>
                <c:pt idx="31">
                  <c:v>45976</c:v>
                </c:pt>
                <c:pt idx="32">
                  <c:v>45977</c:v>
                </c:pt>
                <c:pt idx="33">
                  <c:v>45978</c:v>
                </c:pt>
                <c:pt idx="34">
                  <c:v>45979</c:v>
                </c:pt>
                <c:pt idx="35">
                  <c:v>45980</c:v>
                </c:pt>
                <c:pt idx="36">
                  <c:v>45981</c:v>
                </c:pt>
                <c:pt idx="37">
                  <c:v>45982</c:v>
                </c:pt>
                <c:pt idx="38">
                  <c:v>45983</c:v>
                </c:pt>
                <c:pt idx="39">
                  <c:v>45984</c:v>
                </c:pt>
                <c:pt idx="40">
                  <c:v>45985</c:v>
                </c:pt>
                <c:pt idx="41">
                  <c:v>45986</c:v>
                </c:pt>
                <c:pt idx="42">
                  <c:v>45987</c:v>
                </c:pt>
                <c:pt idx="43">
                  <c:v>45988</c:v>
                </c:pt>
                <c:pt idx="44">
                  <c:v>45989</c:v>
                </c:pt>
                <c:pt idx="45">
                  <c:v>45990</c:v>
                </c:pt>
                <c:pt idx="46">
                  <c:v>45991</c:v>
                </c:pt>
                <c:pt idx="47">
                  <c:v>45992</c:v>
                </c:pt>
                <c:pt idx="48">
                  <c:v>45993</c:v>
                </c:pt>
                <c:pt idx="49">
                  <c:v>45994</c:v>
                </c:pt>
                <c:pt idx="50">
                  <c:v>45995</c:v>
                </c:pt>
                <c:pt idx="51">
                  <c:v>45996</c:v>
                </c:pt>
                <c:pt idx="52">
                  <c:v>45997</c:v>
                </c:pt>
                <c:pt idx="53">
                  <c:v>45998</c:v>
                </c:pt>
                <c:pt idx="54">
                  <c:v>45999</c:v>
                </c:pt>
                <c:pt idx="55">
                  <c:v>46000</c:v>
                </c:pt>
                <c:pt idx="56">
                  <c:v>46001</c:v>
                </c:pt>
                <c:pt idx="57">
                  <c:v>46002</c:v>
                </c:pt>
                <c:pt idx="58">
                  <c:v>46003</c:v>
                </c:pt>
                <c:pt idx="59">
                  <c:v>46004</c:v>
                </c:pt>
                <c:pt idx="60">
                  <c:v>46005</c:v>
                </c:pt>
                <c:pt idx="61">
                  <c:v>46006</c:v>
                </c:pt>
                <c:pt idx="62">
                  <c:v>46007</c:v>
                </c:pt>
                <c:pt idx="63">
                  <c:v>46008</c:v>
                </c:pt>
                <c:pt idx="64">
                  <c:v>46009</c:v>
                </c:pt>
                <c:pt idx="65">
                  <c:v>46010</c:v>
                </c:pt>
                <c:pt idx="66">
                  <c:v>46011</c:v>
                </c:pt>
                <c:pt idx="67">
                  <c:v>46012</c:v>
                </c:pt>
                <c:pt idx="68">
                  <c:v>46013</c:v>
                </c:pt>
                <c:pt idx="69">
                  <c:v>46014</c:v>
                </c:pt>
                <c:pt idx="70">
                  <c:v>46015</c:v>
                </c:pt>
                <c:pt idx="71">
                  <c:v>46016</c:v>
                </c:pt>
                <c:pt idx="72">
                  <c:v>46017</c:v>
                </c:pt>
                <c:pt idx="73">
                  <c:v>46018</c:v>
                </c:pt>
                <c:pt idx="74">
                  <c:v>46019</c:v>
                </c:pt>
                <c:pt idx="75">
                  <c:v>46020</c:v>
                </c:pt>
                <c:pt idx="76">
                  <c:v>46021</c:v>
                </c:pt>
                <c:pt idx="77">
                  <c:v>46022</c:v>
                </c:pt>
                <c:pt idx="78">
                  <c:v>46023</c:v>
                </c:pt>
                <c:pt idx="79">
                  <c:v>46024</c:v>
                </c:pt>
                <c:pt idx="80">
                  <c:v>46025</c:v>
                </c:pt>
                <c:pt idx="81">
                  <c:v>46026</c:v>
                </c:pt>
                <c:pt idx="82">
                  <c:v>46027</c:v>
                </c:pt>
                <c:pt idx="83">
                  <c:v>46028</c:v>
                </c:pt>
                <c:pt idx="84">
                  <c:v>46029</c:v>
                </c:pt>
                <c:pt idx="85">
                  <c:v>46030</c:v>
                </c:pt>
                <c:pt idx="86">
                  <c:v>46031</c:v>
                </c:pt>
                <c:pt idx="87">
                  <c:v>46032</c:v>
                </c:pt>
                <c:pt idx="88">
                  <c:v>46033</c:v>
                </c:pt>
                <c:pt idx="89">
                  <c:v>46034</c:v>
                </c:pt>
                <c:pt idx="90">
                  <c:v>46035</c:v>
                </c:pt>
                <c:pt idx="91">
                  <c:v>46036</c:v>
                </c:pt>
                <c:pt idx="92">
                  <c:v>46037</c:v>
                </c:pt>
                <c:pt idx="93">
                  <c:v>46038</c:v>
                </c:pt>
                <c:pt idx="94">
                  <c:v>46039</c:v>
                </c:pt>
                <c:pt idx="95">
                  <c:v>46040</c:v>
                </c:pt>
                <c:pt idx="96">
                  <c:v>46041</c:v>
                </c:pt>
                <c:pt idx="97">
                  <c:v>46042</c:v>
                </c:pt>
                <c:pt idx="98">
                  <c:v>46043</c:v>
                </c:pt>
                <c:pt idx="99">
                  <c:v>46044</c:v>
                </c:pt>
                <c:pt idx="100">
                  <c:v>46045</c:v>
                </c:pt>
                <c:pt idx="101">
                  <c:v>46046</c:v>
                </c:pt>
                <c:pt idx="102">
                  <c:v>46047</c:v>
                </c:pt>
                <c:pt idx="103">
                  <c:v>46048</c:v>
                </c:pt>
                <c:pt idx="104">
                  <c:v>46049</c:v>
                </c:pt>
                <c:pt idx="105">
                  <c:v>46050</c:v>
                </c:pt>
                <c:pt idx="106">
                  <c:v>46051</c:v>
                </c:pt>
                <c:pt idx="107">
                  <c:v>46052</c:v>
                </c:pt>
                <c:pt idx="108">
                  <c:v>46053</c:v>
                </c:pt>
                <c:pt idx="109">
                  <c:v>46054</c:v>
                </c:pt>
                <c:pt idx="110">
                  <c:v>46055</c:v>
                </c:pt>
                <c:pt idx="111">
                  <c:v>46056</c:v>
                </c:pt>
                <c:pt idx="112">
                  <c:v>46057</c:v>
                </c:pt>
                <c:pt idx="113">
                  <c:v>46058</c:v>
                </c:pt>
                <c:pt idx="114">
                  <c:v>46059</c:v>
                </c:pt>
                <c:pt idx="115">
                  <c:v>46060</c:v>
                </c:pt>
                <c:pt idx="116">
                  <c:v>46061</c:v>
                </c:pt>
                <c:pt idx="117">
                  <c:v>46062</c:v>
                </c:pt>
                <c:pt idx="118">
                  <c:v>46063</c:v>
                </c:pt>
                <c:pt idx="119">
                  <c:v>46064</c:v>
                </c:pt>
                <c:pt idx="120">
                  <c:v>46065</c:v>
                </c:pt>
                <c:pt idx="121">
                  <c:v>46066</c:v>
                </c:pt>
                <c:pt idx="122">
                  <c:v>46067</c:v>
                </c:pt>
                <c:pt idx="123">
                  <c:v>46068</c:v>
                </c:pt>
                <c:pt idx="124">
                  <c:v>46069</c:v>
                </c:pt>
                <c:pt idx="125">
                  <c:v>46070</c:v>
                </c:pt>
                <c:pt idx="126">
                  <c:v>46071</c:v>
                </c:pt>
                <c:pt idx="127">
                  <c:v>46072</c:v>
                </c:pt>
                <c:pt idx="128">
                  <c:v>46073</c:v>
                </c:pt>
                <c:pt idx="129">
                  <c:v>46074</c:v>
                </c:pt>
                <c:pt idx="130">
                  <c:v>46075</c:v>
                </c:pt>
                <c:pt idx="131">
                  <c:v>46076</c:v>
                </c:pt>
                <c:pt idx="132">
                  <c:v>46077</c:v>
                </c:pt>
                <c:pt idx="133">
                  <c:v>46078</c:v>
                </c:pt>
                <c:pt idx="134">
                  <c:v>46079</c:v>
                </c:pt>
                <c:pt idx="135">
                  <c:v>46080</c:v>
                </c:pt>
                <c:pt idx="136">
                  <c:v>46081</c:v>
                </c:pt>
                <c:pt idx="137">
                  <c:v>46082</c:v>
                </c:pt>
                <c:pt idx="138">
                  <c:v>46083</c:v>
                </c:pt>
                <c:pt idx="139">
                  <c:v>46084</c:v>
                </c:pt>
                <c:pt idx="140">
                  <c:v>46085</c:v>
                </c:pt>
                <c:pt idx="141">
                  <c:v>46086</c:v>
                </c:pt>
                <c:pt idx="142">
                  <c:v>46087</c:v>
                </c:pt>
                <c:pt idx="143">
                  <c:v>46088</c:v>
                </c:pt>
                <c:pt idx="144">
                  <c:v>46089</c:v>
                </c:pt>
                <c:pt idx="145">
                  <c:v>46090</c:v>
                </c:pt>
                <c:pt idx="146">
                  <c:v>46091</c:v>
                </c:pt>
                <c:pt idx="147">
                  <c:v>46092</c:v>
                </c:pt>
                <c:pt idx="148">
                  <c:v>46093</c:v>
                </c:pt>
                <c:pt idx="149">
                  <c:v>46094</c:v>
                </c:pt>
                <c:pt idx="150">
                  <c:v>46095</c:v>
                </c:pt>
                <c:pt idx="151">
                  <c:v>46096</c:v>
                </c:pt>
                <c:pt idx="152">
                  <c:v>46097</c:v>
                </c:pt>
                <c:pt idx="153">
                  <c:v>46098</c:v>
                </c:pt>
                <c:pt idx="154">
                  <c:v>46099</c:v>
                </c:pt>
                <c:pt idx="155">
                  <c:v>46100</c:v>
                </c:pt>
                <c:pt idx="156">
                  <c:v>46101</c:v>
                </c:pt>
                <c:pt idx="157">
                  <c:v>46102</c:v>
                </c:pt>
                <c:pt idx="158">
                  <c:v>46103</c:v>
                </c:pt>
                <c:pt idx="159">
                  <c:v>46104</c:v>
                </c:pt>
                <c:pt idx="160">
                  <c:v>46105</c:v>
                </c:pt>
                <c:pt idx="161">
                  <c:v>46106</c:v>
                </c:pt>
                <c:pt idx="162">
                  <c:v>46107</c:v>
                </c:pt>
                <c:pt idx="163">
                  <c:v>46108</c:v>
                </c:pt>
                <c:pt idx="164">
                  <c:v>46109</c:v>
                </c:pt>
                <c:pt idx="165">
                  <c:v>46110</c:v>
                </c:pt>
                <c:pt idx="166">
                  <c:v>46111</c:v>
                </c:pt>
                <c:pt idx="167">
                  <c:v>46112</c:v>
                </c:pt>
                <c:pt idx="168">
                  <c:v>46113</c:v>
                </c:pt>
              </c:numCache>
            </c:numRef>
          </c:cat>
          <c:val>
            <c:numRef>
              <c:f>'Nord-Est_W'!$F$17:$F$231</c:f>
              <c:numCache>
                <c:formatCode>_-* #\ ##0.00\ _€_-;\-* #\ ##0.00\ _€_-;_-* "-"??\ _€_-;_-@_-</c:formatCode>
                <c:ptCount val="215"/>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12.75</c:v>
                </c:pt>
                <c:pt idx="14">
                  <c:v>12.75</c:v>
                </c:pt>
                <c:pt idx="15">
                  <c:v>12.75</c:v>
                </c:pt>
                <c:pt idx="16">
                  <c:v>12.75</c:v>
                </c:pt>
                <c:pt idx="17">
                  <c:v>12.587915601023019</c:v>
                </c:pt>
                <c:pt idx="18">
                  <c:v>12.426867547308037</c:v>
                </c:pt>
                <c:pt idx="19">
                  <c:v>12.266849212606578</c:v>
                </c:pt>
                <c:pt idx="20">
                  <c:v>12.107854013037482</c:v>
                </c:pt>
                <c:pt idx="21">
                  <c:v>11.949875406816014</c:v>
                </c:pt>
                <c:pt idx="22">
                  <c:v>11.792906893984709</c:v>
                </c:pt>
                <c:pt idx="23">
                  <c:v>11.636942016145932</c:v>
                </c:pt>
                <c:pt idx="24">
                  <c:v>11.481974356196149</c:v>
                </c:pt>
                <c:pt idx="25">
                  <c:v>11.327997538061902</c:v>
                </c:pt>
                <c:pt idx="26">
                  <c:v>11.175005226437465</c:v>
                </c:pt>
                <c:pt idx="27">
                  <c:v>11.022991126524182</c:v>
                </c:pt>
                <c:pt idx="28">
                  <c:v>10.871948983771469</c:v>
                </c:pt>
                <c:pt idx="29">
                  <c:v>10.721872583619477</c:v>
                </c:pt>
                <c:pt idx="30">
                  <c:v>10.572755751243394</c:v>
                </c:pt>
                <c:pt idx="31">
                  <c:v>10.424592351299381</c:v>
                </c:pt>
                <c:pt idx="32">
                  <c:v>10.277376287672148</c:v>
                </c:pt>
                <c:pt idx="33">
                  <c:v>10.131101503224116</c:v>
                </c:pt>
                <c:pt idx="34">
                  <c:v>9.9857619795462114</c:v>
                </c:pt>
                <c:pt idx="35">
                  <c:v>9.8413517367102372</c:v>
                </c:pt>
                <c:pt idx="36">
                  <c:v>9.6978648330228321</c:v>
                </c:pt>
                <c:pt idx="37">
                  <c:v>9.5552953647809975</c:v>
                </c:pt>
                <c:pt idx="38">
                  <c:v>9.4136374660292006</c:v>
                </c:pt>
                <c:pt idx="39">
                  <c:v>9.2728853083180169</c:v>
                </c:pt>
                <c:pt idx="40">
                  <c:v>9.1330331004643206</c:v>
                </c:pt>
                <c:pt idx="41">
                  <c:v>8.9940750883130143</c:v>
                </c:pt>
                <c:pt idx="42">
                  <c:v>8.8560055545002712</c:v>
                </c:pt>
                <c:pt idx="43">
                  <c:v>8.7188188182183008</c:v>
                </c:pt>
                <c:pt idx="44">
                  <c:v>8.582509234981611</c:v>
                </c:pt>
                <c:pt idx="45">
                  <c:v>8.4470711963947718</c:v>
                </c:pt>
                <c:pt idx="46">
                  <c:v>8.31249912992166</c:v>
                </c:pt>
                <c:pt idx="47">
                  <c:v>8.1787874986561757</c:v>
                </c:pt>
                <c:pt idx="48">
                  <c:v>8.0459308010944355</c:v>
                </c:pt>
                <c:pt idx="49">
                  <c:v>7.9143478856608924</c:v>
                </c:pt>
                <c:pt idx="50">
                  <c:v>7.7846389064842976</c:v>
                </c:pt>
                <c:pt idx="51">
                  <c:v>7.6567771759275551</c:v>
                </c:pt>
                <c:pt idx="52">
                  <c:v>7.5307363864251808</c:v>
                </c:pt>
                <c:pt idx="53">
                  <c:v>7.4064906050705188</c:v>
                </c:pt>
                <c:pt idx="54">
                  <c:v>7.2840142682800408</c:v>
                </c:pt>
                <c:pt idx="55">
                  <c:v>7.1632821765336381</c:v>
                </c:pt>
                <c:pt idx="56">
                  <c:v>7.0442694891898157</c:v>
                </c:pt>
                <c:pt idx="57">
                  <c:v>6.9269517193747285</c:v>
                </c:pt>
                <c:pt idx="58">
                  <c:v>6.8113047289440045</c:v>
                </c:pt>
                <c:pt idx="59">
                  <c:v>6.6973047235163188</c:v>
                </c:pt>
                <c:pt idx="60">
                  <c:v>6.5849282475776958</c:v>
                </c:pt>
                <c:pt idx="61">
                  <c:v>6.4741521796555368</c:v>
                </c:pt>
                <c:pt idx="62">
                  <c:v>6.364953727561371</c:v>
                </c:pt>
                <c:pt idx="63">
                  <c:v>6.2573104237013641</c:v>
                </c:pt>
                <c:pt idx="64">
                  <c:v>6.1512001204536046</c:v>
                </c:pt>
                <c:pt idx="65">
                  <c:v>6.0466009856112315</c:v>
                </c:pt>
                <c:pt idx="66">
                  <c:v>5.9434914978904523</c:v>
                </c:pt>
                <c:pt idx="67">
                  <c:v>5.8418504425025386</c:v>
                </c:pt>
                <c:pt idx="68">
                  <c:v>5.7416569067888803</c:v>
                </c:pt>
                <c:pt idx="69">
                  <c:v>5.6428902759182025</c:v>
                </c:pt>
                <c:pt idx="70">
                  <c:v>5.5455302286450641</c:v>
                </c:pt>
                <c:pt idx="71">
                  <c:v>5.4495567331287562</c:v>
                </c:pt>
                <c:pt idx="72">
                  <c:v>5.354950042811752</c:v>
                </c:pt>
                <c:pt idx="73">
                  <c:v>5.2616906923568481</c:v>
                </c:pt>
                <c:pt idx="74">
                  <c:v>5.169759493642168</c:v>
                </c:pt>
                <c:pt idx="75">
                  <c:v>5.0788601265538702</c:v>
                </c:pt>
                <c:pt idx="76">
                  <c:v>4.9889410467577013</c:v>
                </c:pt>
                <c:pt idx="77">
                  <c:v>4.8999916825279612</c:v>
                </c:pt>
                <c:pt idx="78">
                  <c:v>4.8120015761477575</c:v>
                </c:pt>
                <c:pt idx="79">
                  <c:v>4.7249603826794973</c:v>
                </c:pt>
                <c:pt idx="80">
                  <c:v>4.6388578687486399</c:v>
                </c:pt>
                <c:pt idx="81">
                  <c:v>4.553683911340566</c:v>
                </c:pt>
                <c:pt idx="82">
                  <c:v>4.4694284966104227</c:v>
                </c:pt>
                <c:pt idx="83">
                  <c:v>4.3860817187058005</c:v>
                </c:pt>
                <c:pt idx="84">
                  <c:v>4.3036337786021104</c:v>
                </c:pt>
                <c:pt idx="85">
                  <c:v>4.2220749829505193</c:v>
                </c:pt>
                <c:pt idx="86">
                  <c:v>4.1413957429383075</c:v>
                </c:pt>
                <c:pt idx="87">
                  <c:v>4.0615865731615219</c:v>
                </c:pt>
                <c:pt idx="88">
                  <c:v>3.9826380905097798</c:v>
                </c:pt>
                <c:pt idx="89">
                  <c:v>3.9045410130631057</c:v>
                </c:pt>
                <c:pt idx="90">
                  <c:v>3.8272861590006606</c:v>
                </c:pt>
                <c:pt idx="91">
                  <c:v>3.7508644455212417</c:v>
                </c:pt>
                <c:pt idx="92">
                  <c:v>3.6752668877754244</c:v>
                </c:pt>
                <c:pt idx="93">
                  <c:v>3.6004845978092188</c:v>
                </c:pt>
                <c:pt idx="94">
                  <c:v>3.5248963625151011</c:v>
                </c:pt>
                <c:pt idx="95">
                  <c:v>3.4517357154683697</c:v>
                </c:pt>
                <c:pt idx="96">
                  <c:v>3.3793640557917497</c:v>
                </c:pt>
                <c:pt idx="97">
                  <c:v>3.3077728747979172</c:v>
                </c:pt>
                <c:pt idx="98">
                  <c:v>3.2369537555599002</c:v>
                </c:pt>
                <c:pt idx="99">
                  <c:v>3.1668983719215089</c:v>
                </c:pt>
                <c:pt idx="100">
                  <c:v>3.0975984875184337</c:v>
                </c:pt>
                <c:pt idx="101">
                  <c:v>3.0290459548099014</c:v>
                </c:pt>
                <c:pt idx="102">
                  <c:v>2.9612327141207748</c:v>
                </c:pt>
                <c:pt idx="103">
                  <c:v>2.8941507926939822</c:v>
                </c:pt>
                <c:pt idx="104">
                  <c:v>2.8277923037531645</c:v>
                </c:pt>
                <c:pt idx="105">
                  <c:v>2.7621494455754343</c:v>
                </c:pt>
                <c:pt idx="106">
                  <c:v>2.6972145005741304</c:v>
                </c:pt>
                <c:pt idx="107">
                  <c:v>2.6329798343914681</c:v>
                </c:pt>
                <c:pt idx="108">
                  <c:v>2.5694378950009717</c:v>
                </c:pt>
                <c:pt idx="109">
                  <c:v>2.5065812118195887</c:v>
                </c:pt>
                <c:pt idx="110">
                  <c:v>2.4444023948293774</c:v>
                </c:pt>
                <c:pt idx="111">
                  <c:v>2.3828941337086684</c:v>
                </c:pt>
                <c:pt idx="112">
                  <c:v>2.3220491969725945</c:v>
                </c:pt>
                <c:pt idx="113">
                  <c:v>2.2618604311228898</c:v>
                </c:pt>
                <c:pt idx="114">
                  <c:v>2.2023207598068586</c:v>
                </c:pt>
                <c:pt idx="115">
                  <c:v>2.143423182985412</c:v>
                </c:pt>
                <c:pt idx="116">
                  <c:v>2.085160776110079</c:v>
                </c:pt>
                <c:pt idx="117">
                  <c:v>2.0275266893088917</c:v>
                </c:pt>
                <c:pt idx="118">
                  <c:v>1.9705141465810507</c:v>
                </c:pt>
                <c:pt idx="119">
                  <c:v>1.9141164450002746</c:v>
                </c:pt>
                <c:pt idx="120">
                  <c:v>1.8583269539267422</c:v>
                </c:pt>
                <c:pt idx="121">
                  <c:v>1.8031391142275321</c:v>
                </c:pt>
                <c:pt idx="122">
                  <c:v>1.7485464375054705</c:v>
                </c:pt>
                <c:pt idx="123">
                  <c:v>1.6945425053362939</c:v>
                </c:pt>
                <c:pt idx="124">
                  <c:v>1.6411209685140398</c:v>
                </c:pt>
                <c:pt idx="125">
                  <c:v>1.5882652586566854</c:v>
                </c:pt>
                <c:pt idx="126">
                  <c:v>1.5359183203380651</c:v>
                </c:pt>
                <c:pt idx="127">
                  <c:v>1.4840752562920303</c:v>
                </c:pt>
                <c:pt idx="128">
                  <c:v>1.432731216391893</c:v>
                </c:pt>
                <c:pt idx="129">
                  <c:v>1.381881397196677</c:v>
                </c:pt>
                <c:pt idx="130">
                  <c:v>1.3315210415017358</c:v>
                </c:pt>
                <c:pt idx="131">
                  <c:v>1.2816454378936977</c:v>
                </c:pt>
                <c:pt idx="132">
                  <c:v>1.2322499203096942</c:v>
                </c:pt>
                <c:pt idx="133">
                  <c:v>1.1833298676008308</c:v>
                </c:pt>
                <c:pt idx="134">
                  <c:v>1.1348807030998602</c:v>
                </c:pt>
                <c:pt idx="135">
                  <c:v>1.0868978941930167</c:v>
                </c:pt>
                <c:pt idx="136">
                  <c:v>1.0393769518959717</c:v>
                </c:pt>
                <c:pt idx="137">
                  <c:v>0.99231343043387144</c:v>
                </c:pt>
                <c:pt idx="138">
                  <c:v>0.94570292682541712</c:v>
                </c:pt>
                <c:pt idx="139">
                  <c:v>0.89954108047094794</c:v>
                </c:pt>
                <c:pt idx="140">
                  <c:v>0.85381915533725816</c:v>
                </c:pt>
                <c:pt idx="141">
                  <c:v>0.8085417517029958</c:v>
                </c:pt>
                <c:pt idx="142">
                  <c:v>0.76370017334435736</c:v>
                </c:pt>
                <c:pt idx="143">
                  <c:v>0.71929022515173791</c:v>
                </c:pt>
                <c:pt idx="144">
                  <c:v>0.67530775239626661</c:v>
                </c:pt>
                <c:pt idx="145">
                  <c:v>0.63174864034111533</c:v>
                </c:pt>
                <c:pt idx="146">
                  <c:v>0.5886088138565484</c:v>
                </c:pt>
                <c:pt idx="147">
                  <c:v>0.54588423703867783</c:v>
                </c:pt>
                <c:pt idx="148">
                  <c:v>0.50357091283188837</c:v>
                </c:pt>
                <c:pt idx="149">
                  <c:v>0.46166488265489691</c:v>
                </c:pt>
                <c:pt idx="150">
                  <c:v>0.42016222603041126</c:v>
                </c:pt>
                <c:pt idx="151">
                  <c:v>0.37905906021835384</c:v>
                </c:pt>
                <c:pt idx="152">
                  <c:v>0.33835153985261568</c:v>
                </c:pt>
                <c:pt idx="153">
                  <c:v>0.2980358565813071</c:v>
                </c:pt>
                <c:pt idx="154">
                  <c:v>0.25810823871047101</c:v>
                </c:pt>
                <c:pt idx="155">
                  <c:v>0.21856495085122582</c:v>
                </c:pt>
                <c:pt idx="156">
                  <c:v>0.17940229357030493</c:v>
                </c:pt>
                <c:pt idx="157" formatCode="_-* #\ ##0.0000\ _€_-;\-* #\ ##0.0000\ _€_-;_-* &quot;-&quot;??\ _€_-;_-@_-">
                  <c:v>0.14061660304395973</c:v>
                </c:pt>
                <c:pt idx="158" formatCode="_-* #\ ##0.0000\ _€_-;\-* #\ ##0.0000\ _€_-;_-* &quot;-&quot;??\ _€_-;_-@_-">
                  <c:v>0.10220425071519434</c:v>
                </c:pt>
                <c:pt idx="159" formatCode="_-* #\ ##0.0000\ _€_-;\-* #\ ##0.0000\ _€_-;_-* &quot;-&quot;??\ _€_-;_-@_-">
                  <c:v>6.4161642954299436E-2</c:v>
                </c:pt>
                <c:pt idx="160" formatCode="_-* #\ ##0.0000\ _€_-;\-* #\ ##0.0000\ _€_-;_-* &quot;-&quot;??\ _€_-;_-@_-">
                  <c:v>2.6485220722653767E-2</c:v>
                </c:pt>
                <c:pt idx="161" formatCode="_-* #\ ##0.0000\ _€_-;\-* #\ ##0.0000\ _€_-;_-* &quot;-&quot;??\ _€_-;_-@_-">
                  <c:v>0</c:v>
                </c:pt>
                <c:pt idx="162" formatCode="_-* #\ ##0.0000\ _€_-;\-* #\ ##0.0000\ _€_-;_-* &quot;-&quot;??\ _€_-;_-@_-">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DC8A-4376-A95D-B4030E5BA16F}"/>
            </c:ext>
          </c:extLst>
        </c:ser>
        <c:ser>
          <c:idx val="0"/>
          <c:order val="3"/>
          <c:tx>
            <c:strRef>
              <c:f>'Nord-Est_W'!$K$13</c:f>
              <c:strCache>
                <c:ptCount val="1"/>
                <c:pt idx="0">
                  <c:v>Duration</c:v>
                </c:pt>
              </c:strCache>
            </c:strRef>
          </c:tx>
          <c:marker>
            <c:symbol val="none"/>
          </c:marker>
          <c:val>
            <c:numRef>
              <c:f>'Nord-Est_W'!$K$17:$K$185</c:f>
              <c:numCache>
                <c:formatCode>_-* #\ ##0.00\ _€_-;\-* #\ ##0.00\ _€_-;_-* "-"??\ _€_-;_-@_-</c:formatCode>
                <c:ptCount val="169"/>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12.629509220288666</c:v>
                </c:pt>
                <c:pt idx="14">
                  <c:v>12.468195222716489</c:v>
                </c:pt>
                <c:pt idx="15">
                  <c:v>12.307912644566127</c:v>
                </c:pt>
                <c:pt idx="16">
                  <c:v>12.148654891084245</c:v>
                </c:pt>
                <c:pt idx="17">
                  <c:v>11.99041540968345</c:v>
                </c:pt>
                <c:pt idx="18">
                  <c:v>11.833187689672686</c:v>
                </c:pt>
                <c:pt idx="19">
                  <c:v>11.676965261989356</c:v>
                </c:pt>
                <c:pt idx="20">
                  <c:v>11.521741698933157</c:v>
                </c:pt>
                <c:pt idx="21">
                  <c:v>11.367510613901615</c:v>
                </c:pt>
                <c:pt idx="22">
                  <c:v>11.214265661127309</c:v>
                </c:pt>
                <c:pt idx="23">
                  <c:v>11.062000535416775</c:v>
                </c:pt>
                <c:pt idx="24">
                  <c:v>10.910708971891092</c:v>
                </c:pt>
                <c:pt idx="25">
                  <c:v>10.760384745728105</c:v>
                </c:pt>
                <c:pt idx="26">
                  <c:v>10.611021671906315</c:v>
                </c:pt>
                <c:pt idx="27">
                  <c:v>10.462613604950391</c:v>
                </c:pt>
                <c:pt idx="28">
                  <c:v>10.315154438678329</c:v>
                </c:pt>
                <c:pt idx="29">
                  <c:v>10.168638105950206</c:v>
                </c:pt>
                <c:pt idx="30">
                  <c:v>10.023058578418555</c:v>
                </c:pt>
                <c:pt idx="31">
                  <c:v>9.8784098662803288</c:v>
                </c:pt>
                <c:pt idx="32">
                  <c:v>9.7346860180304553</c:v>
                </c:pt>
                <c:pt idx="33">
                  <c:v>9.5918811202169607</c:v>
                </c:pt>
                <c:pt idx="34">
                  <c:v>9.4499892971976713</c:v>
                </c:pt>
                <c:pt idx="35">
                  <c:v>9.3090046424662134</c:v>
                </c:pt>
                <c:pt idx="36">
                  <c:v>9.1689214925783222</c:v>
                </c:pt>
                <c:pt idx="37">
                  <c:v>9.0297340150042924</c:v>
                </c:pt>
                <c:pt idx="38">
                  <c:v>8.8914364829390475</c:v>
                </c:pt>
                <c:pt idx="39">
                  <c:v>8.7540232061939136</c:v>
                </c:pt>
                <c:pt idx="40">
                  <c:v>8.6174885309624951</c:v>
                </c:pt>
                <c:pt idx="41">
                  <c:v>8.4818268395880541</c:v>
                </c:pt>
                <c:pt idx="42">
                  <c:v>8.3470325503323757</c:v>
                </c:pt>
                <c:pt idx="43">
                  <c:v>8.2131001171461069</c:v>
                </c:pt>
                <c:pt idx="44">
                  <c:v>8.080024029440569</c:v>
                </c:pt>
                <c:pt idx="45">
                  <c:v>7.9479555757705178</c:v>
                </c:pt>
                <c:pt idx="46">
                  <c:v>7.8177679731434457</c:v>
                </c:pt>
                <c:pt idx="47">
                  <c:v>7.6894344354454276</c:v>
                </c:pt>
                <c:pt idx="48">
                  <c:v>7.5629285580366075</c:v>
                </c:pt>
                <c:pt idx="49">
                  <c:v>7.4382243123184386</c:v>
                </c:pt>
                <c:pt idx="50">
                  <c:v>7.3152960403782998</c:v>
                </c:pt>
                <c:pt idx="51">
                  <c:v>7.1941184497103734</c:v>
                </c:pt>
                <c:pt idx="52">
                  <c:v>7.0746666080117118</c:v>
                </c:pt>
                <c:pt idx="53">
                  <c:v>6.9569159380524122</c:v>
                </c:pt>
                <c:pt idx="54">
                  <c:v>6.8408422126188482</c:v>
                </c:pt>
                <c:pt idx="55">
                  <c:v>6.7264215495289204</c:v>
                </c:pt>
                <c:pt idx="56">
                  <c:v>6.6136304067182916</c:v>
                </c:pt>
                <c:pt idx="57">
                  <c:v>6.5024455773966068</c:v>
                </c:pt>
                <c:pt idx="58">
                  <c:v>6.3928441852726925</c:v>
                </c:pt>
                <c:pt idx="59">
                  <c:v>6.284803679847756</c:v>
                </c:pt>
                <c:pt idx="60">
                  <c:v>6.1783018317756211</c:v>
                </c:pt>
                <c:pt idx="61">
                  <c:v>6.0733167282890328</c:v>
                </c:pt>
                <c:pt idx="62">
                  <c:v>5.9698267686911084</c:v>
                </c:pt>
                <c:pt idx="63">
                  <c:v>5.8678106599109876</c:v>
                </c:pt>
                <c:pt idx="64">
                  <c:v>5.7672474121227815</c:v>
                </c:pt>
                <c:pt idx="65">
                  <c:v>5.668116334426915</c:v>
                </c:pt>
                <c:pt idx="66">
                  <c:v>5.5703970305929715</c:v>
                </c:pt>
                <c:pt idx="67">
                  <c:v>5.4740693948631645</c:v>
                </c:pt>
                <c:pt idx="68">
                  <c:v>5.3791136078155777</c:v>
                </c:pt>
                <c:pt idx="69">
                  <c:v>5.2855101322863156</c:v>
                </c:pt>
                <c:pt idx="70">
                  <c:v>5.1932397093497302</c:v>
                </c:pt>
                <c:pt idx="71">
                  <c:v>5.1020871242489001</c:v>
                </c:pt>
                <c:pt idx="72">
                  <c:v>5.0119175572226862</c:v>
                </c:pt>
                <c:pt idx="73">
                  <c:v>4.9227204070957749</c:v>
                </c:pt>
                <c:pt idx="74">
                  <c:v>4.8344851870192516</c:v>
                </c:pt>
                <c:pt idx="75">
                  <c:v>4.7472015232376714</c:v>
                </c:pt>
                <c:pt idx="76">
                  <c:v>4.6608591538694215</c:v>
                </c:pt>
                <c:pt idx="77">
                  <c:v>4.5754479277002416</c:v>
                </c:pt>
                <c:pt idx="78">
                  <c:v>4.4909578029897483</c:v>
                </c:pt>
                <c:pt idx="79">
                  <c:v>4.4073788462908396</c:v>
                </c:pt>
                <c:pt idx="80">
                  <c:v>4.3247012312818205</c:v>
                </c:pt>
                <c:pt idx="81">
                  <c:v>4.2429152376111343</c:v>
                </c:pt>
                <c:pt idx="82">
                  <c:v>4.1620112497545438</c:v>
                </c:pt>
                <c:pt idx="83">
                  <c:v>4.0819797558846416</c:v>
                </c:pt>
                <c:pt idx="84">
                  <c:v>4.0028113467525523</c:v>
                </c:pt>
                <c:pt idx="85">
                  <c:v>3.9244967145816916</c:v>
                </c:pt>
                <c:pt idx="86">
                  <c:v>3.8470266519734575</c:v>
                </c:pt>
                <c:pt idx="87">
                  <c:v>3.7703920508247242</c:v>
                </c:pt>
                <c:pt idx="88">
                  <c:v>3.6945839012570065</c:v>
                </c:pt>
                <c:pt idx="89">
                  <c:v>3.6195932905571762</c:v>
                </c:pt>
                <c:pt idx="90">
                  <c:v>3.5454114021295986</c:v>
                </c:pt>
                <c:pt idx="91">
                  <c:v>3.4720295144595736</c:v>
                </c:pt>
                <c:pt idx="92">
                  <c:v>3.3994390000879506</c:v>
                </c:pt>
                <c:pt idx="93">
                  <c:v>3.3276313245968061</c:v>
                </c:pt>
                <c:pt idx="94">
                  <c:v>3.2565980456060561</c:v>
                </c:pt>
                <c:pt idx="95">
                  <c:v>3.1863308117808926</c:v>
                </c:pt>
                <c:pt idx="96">
                  <c:v>3.1168213618499223</c:v>
                </c:pt>
                <c:pt idx="97">
                  <c:v>3.0480615236338937</c:v>
                </c:pt>
                <c:pt idx="98">
                  <c:v>2.9800432130849006</c:v>
                </c:pt>
                <c:pt idx="99">
                  <c:v>2.912758433335946</c:v>
                </c:pt>
                <c:pt idx="100">
                  <c:v>2.8461992737607544</c:v>
                </c:pt>
                <c:pt idx="101">
                  <c:v>2.7803579090437265</c:v>
                </c:pt>
                <c:pt idx="102">
                  <c:v>2.7152265982599215</c:v>
                </c:pt>
                <c:pt idx="103">
                  <c:v>2.6507976839649614</c:v>
                </c:pt>
                <c:pt idx="104">
                  <c:v>2.5870635912947511</c:v>
                </c:pt>
                <c:pt idx="105">
                  <c:v>2.5240168270749055</c:v>
                </c:pt>
                <c:pt idx="106">
                  <c:v>2.4616499789397839</c:v>
                </c:pt>
                <c:pt idx="107">
                  <c:v>2.3999557144610213</c:v>
                </c:pt>
                <c:pt idx="108">
                  <c:v>2.3389263026963154</c:v>
                </c:pt>
                <c:pt idx="109">
                  <c:v>2.2785555288437083</c:v>
                </c:pt>
                <c:pt idx="110">
                  <c:v>2.2188358123561782</c:v>
                </c:pt>
                <c:pt idx="111">
                  <c:v>2.1597601320268467</c:v>
                </c:pt>
                <c:pt idx="112">
                  <c:v>2.1013215423677334</c:v>
                </c:pt>
                <c:pt idx="113">
                  <c:v>2.0435131727931792</c:v>
                </c:pt>
                <c:pt idx="114">
                  <c:v>1.9863282268120763</c:v>
                </c:pt>
                <c:pt idx="115">
                  <c:v>1.9297599812288089</c:v>
                </c:pt>
                <c:pt idx="116">
                  <c:v>1.8738017853528119</c:v>
                </c:pt>
                <c:pt idx="117">
                  <c:v>1.818447060216654</c:v>
                </c:pt>
                <c:pt idx="118">
                  <c:v>1.7636892978025529</c:v>
                </c:pt>
                <c:pt idx="119">
                  <c:v>1.7095220602772312</c:v>
                </c:pt>
                <c:pt idx="120">
                  <c:v>1.6559389792350259</c:v>
                </c:pt>
                <c:pt idx="121">
                  <c:v>1.602933754949158</c:v>
                </c:pt>
                <c:pt idx="122">
                  <c:v>1.5504456225485779</c:v>
                </c:pt>
                <c:pt idx="123">
                  <c:v>1.4984627235080032</c:v>
                </c:pt>
                <c:pt idx="124">
                  <c:v>1.4469801946186214</c:v>
                </c:pt>
                <c:pt idx="125">
                  <c:v>1.3959932194832549</c:v>
                </c:pt>
                <c:pt idx="126">
                  <c:v>1.3454970280657692</c:v>
                </c:pt>
                <c:pt idx="127">
                  <c:v>1.2954868962448154</c:v>
                </c:pt>
                <c:pt idx="128">
                  <c:v>1.2459581453718707</c:v>
                </c:pt>
                <c:pt idx="129">
                  <c:v>1.1969061418335318</c:v>
                </c:pt>
                <c:pt idx="130">
                  <c:v>1.1483262966180219</c:v>
                </c:pt>
                <c:pt idx="131">
                  <c:v>1.1002140648858698</c:v>
                </c:pt>
                <c:pt idx="132">
                  <c:v>1.0525649455447224</c:v>
                </c:pt>
                <c:pt idx="133">
                  <c:v>1.0053744808282492</c:v>
                </c:pt>
                <c:pt idx="134">
                  <c:v>0.95863825587910034</c:v>
                </c:pt>
                <c:pt idx="135">
                  <c:v>0.91235189833587904</c:v>
                </c:pt>
                <c:pt idx="136">
                  <c:v>0.86651107792408988</c:v>
                </c:pt>
                <c:pt idx="137">
                  <c:v>0.82111150605102379</c:v>
                </c:pt>
                <c:pt idx="138">
                  <c:v>0.77614893540454333</c:v>
                </c:pt>
                <c:pt idx="139">
                  <c:v>0.73161915955572954</c:v>
                </c:pt>
                <c:pt idx="140">
                  <c:v>0.6875180125653535</c:v>
                </c:pt>
                <c:pt idx="141">
                  <c:v>0.64384136859413621</c:v>
                </c:pt>
                <c:pt idx="142">
                  <c:v>0.60058514151675946</c:v>
                </c:pt>
                <c:pt idx="143">
                  <c:v>0.55630706665044927</c:v>
                </c:pt>
                <c:pt idx="144">
                  <c:v>0.51389341574151448</c:v>
                </c:pt>
                <c:pt idx="145">
                  <c:v>0.47188802457394907</c:v>
                </c:pt>
                <c:pt idx="146">
                  <c:v>0.43028696337484151</c:v>
                </c:pt>
                <c:pt idx="147">
                  <c:v>0.38908634019797139</c:v>
                </c:pt>
                <c:pt idx="148">
                  <c:v>0.34828230055970216</c:v>
                </c:pt>
                <c:pt idx="149">
                  <c:v>0.30787102707837882</c:v>
                </c:pt>
                <c:pt idx="150">
                  <c:v>0.26784873911719659</c:v>
                </c:pt>
                <c:pt idx="151">
                  <c:v>0.22821169243050698</c:v>
                </c:pt>
                <c:pt idx="152">
                  <c:v>0.18895617881352886</c:v>
                </c:pt>
                <c:pt idx="153">
                  <c:v>0.15007852575543071</c:v>
                </c:pt>
                <c:pt idx="154">
                  <c:v>0.11013200169125958</c:v>
                </c:pt>
                <c:pt idx="155">
                  <c:v>7.2013084027921254E-2</c:v>
                </c:pt>
                <c:pt idx="156">
                  <c:v>3.4261086427652486E-2</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0-5780-4AF6-9C27-B35BD9027464}"/>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5680107252194886"/>
          <c:y val="0.33153546450703369"/>
          <c:w val="0.257656946238631"/>
          <c:h val="0.24513788248104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manualLayout>
          <c:layoutTarget val="inner"/>
          <c:xMode val="edge"/>
          <c:yMode val="edge"/>
          <c:x val="0.12582896203603045"/>
          <c:y val="0.16464824384145405"/>
          <c:w val="0.80626202987516205"/>
          <c:h val="0.52252094148333283"/>
        </c:manualLayout>
      </c:layout>
      <c:lineChart>
        <c:grouping val="standard"/>
        <c:varyColors val="0"/>
        <c:ser>
          <c:idx val="2"/>
          <c:order val="0"/>
          <c:tx>
            <c:strRef>
              <c:f>Saline_I!$AM$40</c:f>
              <c:strCache>
                <c:ptCount val="1"/>
                <c:pt idx="0">
                  <c:v>Min cor. Inj</c:v>
                </c:pt>
              </c:strCache>
            </c:strRef>
          </c:tx>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AA2C-43A4-B7BD-D09ACBE304EF}"/>
            </c:ext>
          </c:extLst>
        </c:ser>
        <c:ser>
          <c:idx val="3"/>
          <c:order val="1"/>
          <c:tx>
            <c:strRef>
              <c:f>Saline_I!$AO$40</c:f>
              <c:strCache>
                <c:ptCount val="1"/>
                <c:pt idx="0">
                  <c:v>Max corrigé</c:v>
                </c:pt>
              </c:strCache>
            </c:strRef>
          </c:tx>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Saline_I!$AO$41:$AO$405</c:f>
              <c:numCache>
                <c:formatCode>_-* #\ ##0.00\ _€_-;\-* #\ ##0.00\ _€_-;_-* "-"??\ _€_-;_-@_-</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AA2C-43A4-B7BD-D09ACBE304EF}"/>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Saline_I!$AK$40</c:f>
              <c:strCache>
                <c:ptCount val="1"/>
                <c:pt idx="0">
                  <c:v>Min Brut</c:v>
                </c:pt>
              </c:strCache>
            </c:strRef>
          </c:tx>
          <c:spPr>
            <a:ln w="28575" cap="rnd">
              <a:solidFill>
                <a:schemeClr val="accent1"/>
              </a:solidFill>
              <a:round/>
            </a:ln>
            <a:effectLst/>
          </c:spPr>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AA2C-43A4-B7BD-D09ACBE304EF}"/>
            </c:ext>
          </c:extLst>
        </c:ser>
        <c:ser>
          <c:idx val="1"/>
          <c:order val="3"/>
          <c:tx>
            <c:strRef>
              <c:f>Saline_I!$AL$40</c:f>
              <c:strCache>
                <c:ptCount val="1"/>
                <c:pt idx="0">
                  <c:v>Max Brut</c:v>
                </c:pt>
              </c:strCache>
            </c:strRef>
          </c:tx>
          <c:spPr>
            <a:ln w="28575" cap="rnd">
              <a:solidFill>
                <a:schemeClr val="accent2"/>
              </a:solidFill>
              <a:round/>
            </a:ln>
            <a:effectLst/>
          </c:spPr>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Saline_I!$AL$41:$AL$405</c:f>
              <c:numCache>
                <c:formatCode>General</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3-AA2C-43A4-B7BD-D09ACBE304EF}"/>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manualLayout>
          <c:layoutTarget val="inner"/>
          <c:xMode val="edge"/>
          <c:yMode val="edge"/>
          <c:x val="0.1202651013165256"/>
          <c:y val="0.16058138107835385"/>
          <c:w val="0.83442054430059764"/>
          <c:h val="0.52091594621867077"/>
        </c:manualLayout>
      </c:layout>
      <c:lineChart>
        <c:grouping val="standard"/>
        <c:varyColors val="0"/>
        <c:ser>
          <c:idx val="2"/>
          <c:order val="0"/>
          <c:tx>
            <c:strRef>
              <c:f>Saline_I!$AN$40</c:f>
              <c:strCache>
                <c:ptCount val="1"/>
                <c:pt idx="0">
                  <c:v>Min.cor Sout</c:v>
                </c:pt>
              </c:strCache>
            </c:strRef>
          </c:tx>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40B5-40B9-9FE7-4C5D4DE2F389}"/>
            </c:ext>
          </c:extLst>
        </c:ser>
        <c:ser>
          <c:idx val="3"/>
          <c:order val="1"/>
          <c:tx>
            <c:strRef>
              <c:f>Saline_I!$AO$40</c:f>
              <c:strCache>
                <c:ptCount val="1"/>
                <c:pt idx="0">
                  <c:v>Max corrigé</c:v>
                </c:pt>
              </c:strCache>
            </c:strRef>
          </c:tx>
          <c:marker>
            <c:symbol val="none"/>
          </c:marker>
          <c:cat>
            <c:numRef>
              <c:f>Saline_I!$AJ$41:$AJ$405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Saline_I!$AO$41:$AO$405</c:f>
              <c:numCache>
                <c:formatCode>_-* #\ ##0.00\ _€_-;\-* #\ ##0.00\ _€_-;_-* "-"??\ _€_-;_-@_-</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40B5-40B9-9FE7-4C5D4DE2F389}"/>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filling</a:t>
            </a:r>
          </a:p>
        </c:rich>
      </c:tx>
      <c:layout>
        <c:manualLayout>
          <c:xMode val="edge"/>
          <c:yMode val="edge"/>
          <c:x val="0.42736893837225826"/>
          <c:y val="2.5259378234769456E-2"/>
        </c:manualLayout>
      </c:layout>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'Sud-Est_I'!$C$16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'Sud-Est_I'!$C$17:$C$231</c:f>
              <c:numCache>
                <c:formatCode>0.00</c:formatCode>
                <c:ptCount val="215"/>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12</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pt idx="121">
                  <c:v>12</c:v>
                </c:pt>
                <c:pt idx="122">
                  <c:v>12</c:v>
                </c:pt>
                <c:pt idx="123">
                  <c:v>12</c:v>
                </c:pt>
                <c:pt idx="124">
                  <c:v>12</c:v>
                </c:pt>
                <c:pt idx="125">
                  <c:v>12</c:v>
                </c:pt>
                <c:pt idx="126">
                  <c:v>12</c:v>
                </c:pt>
                <c:pt idx="127">
                  <c:v>12</c:v>
                </c:pt>
                <c:pt idx="128">
                  <c:v>12</c:v>
                </c:pt>
                <c:pt idx="129">
                  <c:v>12</c:v>
                </c:pt>
                <c:pt idx="130">
                  <c:v>12</c:v>
                </c:pt>
                <c:pt idx="131">
                  <c:v>12</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12</c:v>
                </c:pt>
                <c:pt idx="145">
                  <c:v>12</c:v>
                </c:pt>
                <c:pt idx="146">
                  <c:v>12</c:v>
                </c:pt>
                <c:pt idx="147">
                  <c:v>12</c:v>
                </c:pt>
                <c:pt idx="148">
                  <c:v>12</c:v>
                </c:pt>
                <c:pt idx="149">
                  <c:v>12</c:v>
                </c:pt>
                <c:pt idx="150">
                  <c:v>12</c:v>
                </c:pt>
                <c:pt idx="151">
                  <c:v>12</c:v>
                </c:pt>
                <c:pt idx="152">
                  <c:v>12</c:v>
                </c:pt>
                <c:pt idx="153">
                  <c:v>12</c:v>
                </c:pt>
                <c:pt idx="154">
                  <c:v>12</c:v>
                </c:pt>
                <c:pt idx="155">
                  <c:v>12</c:v>
                </c:pt>
                <c:pt idx="156">
                  <c:v>12</c:v>
                </c:pt>
                <c:pt idx="157">
                  <c:v>12</c:v>
                </c:pt>
                <c:pt idx="158">
                  <c:v>12</c:v>
                </c:pt>
                <c:pt idx="159">
                  <c:v>12</c:v>
                </c:pt>
                <c:pt idx="160">
                  <c:v>12</c:v>
                </c:pt>
                <c:pt idx="161">
                  <c:v>12</c:v>
                </c:pt>
                <c:pt idx="162">
                  <c:v>12</c:v>
                </c:pt>
                <c:pt idx="163">
                  <c:v>12</c:v>
                </c:pt>
                <c:pt idx="164">
                  <c:v>12</c:v>
                </c:pt>
                <c:pt idx="165">
                  <c:v>12</c:v>
                </c:pt>
                <c:pt idx="166">
                  <c:v>12</c:v>
                </c:pt>
                <c:pt idx="167">
                  <c:v>12</c:v>
                </c:pt>
                <c:pt idx="168">
                  <c:v>12</c:v>
                </c:pt>
                <c:pt idx="169">
                  <c:v>12</c:v>
                </c:pt>
                <c:pt idx="170">
                  <c:v>12</c:v>
                </c:pt>
                <c:pt idx="171">
                  <c:v>12</c:v>
                </c:pt>
                <c:pt idx="172">
                  <c:v>12</c:v>
                </c:pt>
                <c:pt idx="173">
                  <c:v>12</c:v>
                </c:pt>
                <c:pt idx="174">
                  <c:v>12</c:v>
                </c:pt>
                <c:pt idx="175">
                  <c:v>12</c:v>
                </c:pt>
                <c:pt idx="176">
                  <c:v>12</c:v>
                </c:pt>
                <c:pt idx="177">
                  <c:v>12</c:v>
                </c:pt>
                <c:pt idx="178">
                  <c:v>12</c:v>
                </c:pt>
                <c:pt idx="179">
                  <c:v>12</c:v>
                </c:pt>
                <c:pt idx="180">
                  <c:v>12</c:v>
                </c:pt>
                <c:pt idx="181">
                  <c:v>12</c:v>
                </c:pt>
                <c:pt idx="182">
                  <c:v>12</c:v>
                </c:pt>
                <c:pt idx="183">
                  <c:v>12</c:v>
                </c:pt>
                <c:pt idx="184">
                  <c:v>12</c:v>
                </c:pt>
                <c:pt idx="185">
                  <c:v>12</c:v>
                </c:pt>
                <c:pt idx="186">
                  <c:v>12</c:v>
                </c:pt>
                <c:pt idx="187">
                  <c:v>12</c:v>
                </c:pt>
                <c:pt idx="188">
                  <c:v>12</c:v>
                </c:pt>
                <c:pt idx="189">
                  <c:v>12</c:v>
                </c:pt>
                <c:pt idx="190">
                  <c:v>12</c:v>
                </c:pt>
                <c:pt idx="191">
                  <c:v>12</c:v>
                </c:pt>
                <c:pt idx="192">
                  <c:v>12</c:v>
                </c:pt>
                <c:pt idx="193">
                  <c:v>12</c:v>
                </c:pt>
                <c:pt idx="194">
                  <c:v>12</c:v>
                </c:pt>
                <c:pt idx="195">
                  <c:v>12</c:v>
                </c:pt>
                <c:pt idx="196">
                  <c:v>12</c:v>
                </c:pt>
                <c:pt idx="197">
                  <c:v>12</c:v>
                </c:pt>
                <c:pt idx="198">
                  <c:v>12</c:v>
                </c:pt>
                <c:pt idx="199">
                  <c:v>12</c:v>
                </c:pt>
                <c:pt idx="200">
                  <c:v>12</c:v>
                </c:pt>
                <c:pt idx="201">
                  <c:v>12</c:v>
                </c:pt>
                <c:pt idx="202">
                  <c:v>12</c:v>
                </c:pt>
                <c:pt idx="203">
                  <c:v>12</c:v>
                </c:pt>
                <c:pt idx="204">
                  <c:v>12</c:v>
                </c:pt>
                <c:pt idx="205">
                  <c:v>12</c:v>
                </c:pt>
                <c:pt idx="206">
                  <c:v>12</c:v>
                </c:pt>
                <c:pt idx="207">
                  <c:v>12</c:v>
                </c:pt>
                <c:pt idx="208">
                  <c:v>12</c:v>
                </c:pt>
                <c:pt idx="209">
                  <c:v>12</c:v>
                </c:pt>
                <c:pt idx="210">
                  <c:v>12</c:v>
                </c:pt>
                <c:pt idx="211">
                  <c:v>12</c:v>
                </c:pt>
                <c:pt idx="212">
                  <c:v>12</c:v>
                </c:pt>
                <c:pt idx="213">
                  <c:v>12</c:v>
                </c:pt>
                <c:pt idx="214">
                  <c:v>12</c:v>
                </c:pt>
              </c:numCache>
            </c:numRef>
          </c:val>
          <c:smooth val="0"/>
          <c:extLst>
            <c:ext xmlns:c16="http://schemas.microsoft.com/office/drawing/2014/chart" uri="{C3380CC4-5D6E-409C-BE32-E72D297353CC}">
              <c16:uniqueId val="{00000000-0A4B-4B57-8E00-D9A1BDDAC98F}"/>
            </c:ext>
          </c:extLst>
        </c:ser>
        <c:ser>
          <c:idx val="7"/>
          <c:order val="1"/>
          <c:tx>
            <c:strRef>
              <c:f>'Sud-Est_I'!$B$16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'Sud-Est_I'!$B$17:$B$231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10.199999999999999</c:v>
                </c:pt>
                <c:pt idx="214">
                  <c:v>0</c:v>
                </c:pt>
              </c:numCache>
            </c:numRef>
          </c:val>
          <c:smooth val="0"/>
          <c:extLst>
            <c:ext xmlns:c16="http://schemas.microsoft.com/office/drawing/2014/chart" uri="{C3380CC4-5D6E-409C-BE32-E72D297353CC}">
              <c16:uniqueId val="{00000001-0A4B-4B57-8E00-D9A1BDDAC98F}"/>
            </c:ext>
          </c:extLst>
        </c:ser>
        <c:ser>
          <c:idx val="0"/>
          <c:order val="2"/>
          <c:tx>
            <c:v>Maintenance Storengy</c:v>
          </c:tx>
          <c:marker>
            <c:symbol val="none"/>
          </c:marker>
          <c:val>
            <c:numRef>
              <c:f>'Sud-Est_I'!$F$17:$F$231</c:f>
              <c:numCache>
                <c:formatCode>_-* #\ ##0.0\ _€_-;\-* #\ ##0.0\ _€_-;_-* "-"??\ _€_-;_-@_-</c:formatCode>
                <c:ptCount val="215"/>
                <c:pt idx="0">
                  <c:v>9.6000000000000002E-2</c:v>
                </c:pt>
                <c:pt idx="1">
                  <c:v>0.191744</c:v>
                </c:pt>
                <c:pt idx="2">
                  <c:v>0.28723263999999998</c:v>
                </c:pt>
                <c:pt idx="3">
                  <c:v>0.38246655999999996</c:v>
                </c:pt>
                <c:pt idx="4">
                  <c:v>0.47744671999999999</c:v>
                </c:pt>
                <c:pt idx="5">
                  <c:v>0.57217344000000003</c:v>
                </c:pt>
                <c:pt idx="6">
                  <c:v>0.66664768000000008</c:v>
                </c:pt>
                <c:pt idx="7">
                  <c:v>0.76087008000000012</c:v>
                </c:pt>
                <c:pt idx="8">
                  <c:v>0.85484096000000009</c:v>
                </c:pt>
                <c:pt idx="9">
                  <c:v>0.94856128000000006</c:v>
                </c:pt>
                <c:pt idx="10">
                  <c:v>1.04203168</c:v>
                </c:pt>
                <c:pt idx="11">
                  <c:v>1.1352528</c:v>
                </c:pt>
                <c:pt idx="12">
                  <c:v>1.2282255999999998</c:v>
                </c:pt>
                <c:pt idx="13">
                  <c:v>1.3209503999999996</c:v>
                </c:pt>
                <c:pt idx="14">
                  <c:v>1.4134278399999995</c:v>
                </c:pt>
                <c:pt idx="15">
                  <c:v>1.5056585599999994</c:v>
                </c:pt>
                <c:pt idx="16">
                  <c:v>1.5976435199999994</c:v>
                </c:pt>
                <c:pt idx="17">
                  <c:v>1.6893830399999996</c:v>
                </c:pt>
                <c:pt idx="18">
                  <c:v>1.7808780799999997</c:v>
                </c:pt>
                <c:pt idx="19">
                  <c:v>1.8721289599999997</c:v>
                </c:pt>
                <c:pt idx="20">
                  <c:v>1.9631366399999999</c:v>
                </c:pt>
                <c:pt idx="21">
                  <c:v>2.05390176</c:v>
                </c:pt>
                <c:pt idx="22">
                  <c:v>2.14442464</c:v>
                </c:pt>
                <c:pt idx="23">
                  <c:v>2.23470624</c:v>
                </c:pt>
                <c:pt idx="24">
                  <c:v>2.3247468800000002</c:v>
                </c:pt>
                <c:pt idx="25">
                  <c:v>2.4145475200000002</c:v>
                </c:pt>
                <c:pt idx="26">
                  <c:v>2.5041088</c:v>
                </c:pt>
                <c:pt idx="27">
                  <c:v>2.59343104</c:v>
                </c:pt>
                <c:pt idx="28">
                  <c:v>2.6825152000000001</c:v>
                </c:pt>
                <c:pt idx="29">
                  <c:v>2.7713619200000004</c:v>
                </c:pt>
                <c:pt idx="30">
                  <c:v>2.8599715200000002</c:v>
                </c:pt>
                <c:pt idx="31">
                  <c:v>2.9483449600000005</c:v>
                </c:pt>
                <c:pt idx="32">
                  <c:v>3.0364825600000005</c:v>
                </c:pt>
                <c:pt idx="33">
                  <c:v>3.1243852800000007</c:v>
                </c:pt>
                <c:pt idx="34">
                  <c:v>3.2120534400000009</c:v>
                </c:pt>
                <c:pt idx="35">
                  <c:v>3.2994880000000011</c:v>
                </c:pt>
                <c:pt idx="36">
                  <c:v>3.386689280000001</c:v>
                </c:pt>
                <c:pt idx="37">
                  <c:v>3.4736582400000011</c:v>
                </c:pt>
                <c:pt idx="38">
                  <c:v>3.5603952000000012</c:v>
                </c:pt>
                <c:pt idx="39">
                  <c:v>3.6469008000000014</c:v>
                </c:pt>
                <c:pt idx="40">
                  <c:v>3.7331756800000013</c:v>
                </c:pt>
                <c:pt idx="41">
                  <c:v>3.8192204800000016</c:v>
                </c:pt>
                <c:pt idx="42">
                  <c:v>3.9050358400000018</c:v>
                </c:pt>
                <c:pt idx="43">
                  <c:v>3.9906224000000017</c:v>
                </c:pt>
                <c:pt idx="44">
                  <c:v>4.0759808000000017</c:v>
                </c:pt>
                <c:pt idx="45">
                  <c:v>4.1611113600000014</c:v>
                </c:pt>
                <c:pt idx="46">
                  <c:v>4.2460150400000014</c:v>
                </c:pt>
                <c:pt idx="47">
                  <c:v>4.3306924800000015</c:v>
                </c:pt>
                <c:pt idx="48">
                  <c:v>4.4066988480000013</c:v>
                </c:pt>
                <c:pt idx="49">
                  <c:v>4.4825229120000012</c:v>
                </c:pt>
                <c:pt idx="50">
                  <c:v>4.5581649600000009</c:v>
                </c:pt>
                <c:pt idx="51">
                  <c:v>4.6336252800000013</c:v>
                </c:pt>
                <c:pt idx="52">
                  <c:v>4.7089044480000011</c:v>
                </c:pt>
                <c:pt idx="53">
                  <c:v>4.7923473280000009</c:v>
                </c:pt>
                <c:pt idx="54">
                  <c:v>4.8755678080000013</c:v>
                </c:pt>
                <c:pt idx="55">
                  <c:v>4.9378166080000012</c:v>
                </c:pt>
                <c:pt idx="56">
                  <c:v>4.9999410880000017</c:v>
                </c:pt>
                <c:pt idx="57">
                  <c:v>5.0619412480000019</c:v>
                </c:pt>
                <c:pt idx="58">
                  <c:v>5.1238173280000021</c:v>
                </c:pt>
                <c:pt idx="59">
                  <c:v>5.1855698080000021</c:v>
                </c:pt>
                <c:pt idx="60">
                  <c:v>5.2471986880000019</c:v>
                </c:pt>
                <c:pt idx="61">
                  <c:v>5.3087042080000018</c:v>
                </c:pt>
                <c:pt idx="62">
                  <c:v>5.3700868480000015</c:v>
                </c:pt>
                <c:pt idx="63">
                  <c:v>5.4313466080000019</c:v>
                </c:pt>
                <c:pt idx="64">
                  <c:v>5.4924213280000016</c:v>
                </c:pt>
                <c:pt idx="65">
                  <c:v>5.553251728000002</c:v>
                </c:pt>
                <c:pt idx="66">
                  <c:v>5.6138387680000017</c:v>
                </c:pt>
                <c:pt idx="67">
                  <c:v>5.674183408000002</c:v>
                </c:pt>
                <c:pt idx="68">
                  <c:v>5.7342866080000023</c:v>
                </c:pt>
                <c:pt idx="69">
                  <c:v>5.7941493280000023</c:v>
                </c:pt>
                <c:pt idx="70">
                  <c:v>5.8537725280000021</c:v>
                </c:pt>
                <c:pt idx="71">
                  <c:v>5.9131576480000021</c:v>
                </c:pt>
                <c:pt idx="72">
                  <c:v>5.9723051680000019</c:v>
                </c:pt>
                <c:pt idx="73">
                  <c:v>6.0312160480000019</c:v>
                </c:pt>
                <c:pt idx="74">
                  <c:v>6.0898912480000016</c:v>
                </c:pt>
                <c:pt idx="75">
                  <c:v>6.1483317280000014</c:v>
                </c:pt>
                <c:pt idx="76">
                  <c:v>6.2065384480000017</c:v>
                </c:pt>
                <c:pt idx="77">
                  <c:v>6.2645123680000019</c:v>
                </c:pt>
                <c:pt idx="78">
                  <c:v>6.3222544480000016</c:v>
                </c:pt>
                <c:pt idx="79">
                  <c:v>6.379765648000002</c:v>
                </c:pt>
                <c:pt idx="80">
                  <c:v>6.437046448000002</c:v>
                </c:pt>
                <c:pt idx="81">
                  <c:v>6.5131155680000017</c:v>
                </c:pt>
                <c:pt idx="82">
                  <c:v>6.5887789280000018</c:v>
                </c:pt>
                <c:pt idx="83">
                  <c:v>6.6527500640000019</c:v>
                </c:pt>
                <c:pt idx="84">
                  <c:v>6.7164307040000022</c:v>
                </c:pt>
                <c:pt idx="85">
                  <c:v>6.7798230240000024</c:v>
                </c:pt>
                <c:pt idx="86">
                  <c:v>6.8429275680000021</c:v>
                </c:pt>
                <c:pt idx="87">
                  <c:v>6.9057465120000021</c:v>
                </c:pt>
                <c:pt idx="88">
                  <c:v>6.9793157920000022</c:v>
                </c:pt>
                <c:pt idx="89">
                  <c:v>7.0524927520000027</c:v>
                </c:pt>
                <c:pt idx="90">
                  <c:v>7.1252793120000026</c:v>
                </c:pt>
                <c:pt idx="91">
                  <c:v>7.1976780320000024</c:v>
                </c:pt>
                <c:pt idx="92">
                  <c:v>7.2156810720000024</c:v>
                </c:pt>
                <c:pt idx="93">
                  <c:v>7.2336601120000026</c:v>
                </c:pt>
                <c:pt idx="94">
                  <c:v>7.3054802720000023</c:v>
                </c:pt>
                <c:pt idx="95">
                  <c:v>7.3769177120000027</c:v>
                </c:pt>
                <c:pt idx="96">
                  <c:v>7.4479743520000028</c:v>
                </c:pt>
                <c:pt idx="97">
                  <c:v>7.5186521120000025</c:v>
                </c:pt>
                <c:pt idx="98">
                  <c:v>7.5889529120000025</c:v>
                </c:pt>
                <c:pt idx="99">
                  <c:v>7.6588786720000028</c:v>
                </c:pt>
                <c:pt idx="100">
                  <c:v>7.7284313120000032</c:v>
                </c:pt>
                <c:pt idx="101">
                  <c:v>7.7976127520000036</c:v>
                </c:pt>
                <c:pt idx="102">
                  <c:v>7.8664255520000035</c:v>
                </c:pt>
                <c:pt idx="103">
                  <c:v>7.9348709920000031</c:v>
                </c:pt>
                <c:pt idx="104">
                  <c:v>8.0029516320000038</c:v>
                </c:pt>
                <c:pt idx="105">
                  <c:v>8.0706693920000045</c:v>
                </c:pt>
                <c:pt idx="106">
                  <c:v>8.1380255520000038</c:v>
                </c:pt>
                <c:pt idx="107">
                  <c:v>8.2050226720000037</c:v>
                </c:pt>
                <c:pt idx="108">
                  <c:v>8.2716626720000033</c:v>
                </c:pt>
                <c:pt idx="109">
                  <c:v>8.3379468320000036</c:v>
                </c:pt>
                <c:pt idx="110">
                  <c:v>8.4038777120000034</c:v>
                </c:pt>
                <c:pt idx="111">
                  <c:v>8.4694572320000034</c:v>
                </c:pt>
                <c:pt idx="112">
                  <c:v>8.534686672000003</c:v>
                </c:pt>
                <c:pt idx="113">
                  <c:v>8.5995685920000025</c:v>
                </c:pt>
                <c:pt idx="114">
                  <c:v>8.664104272000003</c:v>
                </c:pt>
                <c:pt idx="115">
                  <c:v>8.7282956320000036</c:v>
                </c:pt>
                <c:pt idx="116">
                  <c:v>8.7921445920000032</c:v>
                </c:pt>
                <c:pt idx="117">
                  <c:v>8.8556530720000026</c:v>
                </c:pt>
                <c:pt idx="118">
                  <c:v>8.9188229920000026</c:v>
                </c:pt>
                <c:pt idx="119">
                  <c:v>8.9816556320000025</c:v>
                </c:pt>
                <c:pt idx="120">
                  <c:v>9.0441535520000027</c:v>
                </c:pt>
                <c:pt idx="121">
                  <c:v>9.1063180320000026</c:v>
                </c:pt>
                <c:pt idx="122">
                  <c:v>9.1681509920000028</c:v>
                </c:pt>
                <c:pt idx="123">
                  <c:v>9.2296543520000025</c:v>
                </c:pt>
                <c:pt idx="124">
                  <c:v>9.2908293920000027</c:v>
                </c:pt>
                <c:pt idx="125">
                  <c:v>9.3516780320000024</c:v>
                </c:pt>
                <c:pt idx="126">
                  <c:v>9.4122021920000023</c:v>
                </c:pt>
                <c:pt idx="127">
                  <c:v>9.4724037920000015</c:v>
                </c:pt>
                <c:pt idx="128">
                  <c:v>9.532284112000001</c:v>
                </c:pt>
                <c:pt idx="129">
                  <c:v>9.5918450720000017</c:v>
                </c:pt>
                <c:pt idx="130">
                  <c:v>9.6510885920000025</c:v>
                </c:pt>
                <c:pt idx="131">
                  <c:v>9.7100159520000027</c:v>
                </c:pt>
                <c:pt idx="132">
                  <c:v>9.7686290720000031</c:v>
                </c:pt>
                <c:pt idx="133">
                  <c:v>9.8269298720000027</c:v>
                </c:pt>
                <c:pt idx="134">
                  <c:v>9.8849196320000026</c:v>
                </c:pt>
                <c:pt idx="135">
                  <c:v>9.9426002720000017</c:v>
                </c:pt>
                <c:pt idx="136">
                  <c:v>9.9999730720000013</c:v>
                </c:pt>
                <c:pt idx="137">
                  <c:v>10.057039952000002</c:v>
                </c:pt>
                <c:pt idx="138">
                  <c:v>10.113802192000001</c:v>
                </c:pt>
                <c:pt idx="139">
                  <c:v>10.170261712000002</c:v>
                </c:pt>
                <c:pt idx="140">
                  <c:v>10.226420432000003</c:v>
                </c:pt>
                <c:pt idx="141">
                  <c:v>10.282279632000003</c:v>
                </c:pt>
                <c:pt idx="142">
                  <c:v>10.337840592000003</c:v>
                </c:pt>
                <c:pt idx="143">
                  <c:v>10.393105232000003</c:v>
                </c:pt>
                <c:pt idx="144">
                  <c:v>10.448075472000003</c:v>
                </c:pt>
                <c:pt idx="145">
                  <c:v>10.502752592000004</c:v>
                </c:pt>
                <c:pt idx="146">
                  <c:v>10.557137872000004</c:v>
                </c:pt>
                <c:pt idx="147">
                  <c:v>10.611233232000004</c:v>
                </c:pt>
                <c:pt idx="148">
                  <c:v>10.665039952000004</c:v>
                </c:pt>
                <c:pt idx="149">
                  <c:v>10.718559952000005</c:v>
                </c:pt>
                <c:pt idx="150">
                  <c:v>10.771794512000005</c:v>
                </c:pt>
                <c:pt idx="151">
                  <c:v>10.824744912000005</c:v>
                </c:pt>
                <c:pt idx="152">
                  <c:v>10.876556112000005</c:v>
                </c:pt>
                <c:pt idx="153">
                  <c:v>10.926293712000005</c:v>
                </c:pt>
                <c:pt idx="154">
                  <c:v>10.974044112000005</c:v>
                </c:pt>
                <c:pt idx="155">
                  <c:v>11.019884112000005</c:v>
                </c:pt>
                <c:pt idx="156">
                  <c:v>11.063890512000006</c:v>
                </c:pt>
                <c:pt idx="157">
                  <c:v>11.106135312000006</c:v>
                </c:pt>
                <c:pt idx="158">
                  <c:v>11.146690512000006</c:v>
                </c:pt>
                <c:pt idx="159">
                  <c:v>11.185623312000006</c:v>
                </c:pt>
                <c:pt idx="160">
                  <c:v>11.222996112000006</c:v>
                </c:pt>
                <c:pt idx="161">
                  <c:v>11.258876112000006</c:v>
                </c:pt>
                <c:pt idx="162">
                  <c:v>11.293320912000006</c:v>
                </c:pt>
                <c:pt idx="163">
                  <c:v>11.326388112000005</c:v>
                </c:pt>
                <c:pt idx="164">
                  <c:v>11.358130512000006</c:v>
                </c:pt>
                <c:pt idx="165">
                  <c:v>11.388605712000006</c:v>
                </c:pt>
                <c:pt idx="166">
                  <c:v>11.417861712000006</c:v>
                </c:pt>
                <c:pt idx="167">
                  <c:v>11.433623040000006</c:v>
                </c:pt>
                <c:pt idx="168">
                  <c:v>11.449315200000006</c:v>
                </c:pt>
                <c:pt idx="169">
                  <c:v>11.464938192000007</c:v>
                </c:pt>
                <c:pt idx="170">
                  <c:v>11.480492544000008</c:v>
                </c:pt>
                <c:pt idx="171">
                  <c:v>11.495978256000008</c:v>
                </c:pt>
                <c:pt idx="172">
                  <c:v>11.511395856000007</c:v>
                </c:pt>
                <c:pt idx="173">
                  <c:v>11.526745872000006</c:v>
                </c:pt>
                <c:pt idx="174">
                  <c:v>11.542028304000006</c:v>
                </c:pt>
                <c:pt idx="175">
                  <c:v>11.557243152000005</c:v>
                </c:pt>
                <c:pt idx="176">
                  <c:v>11.572391472000005</c:v>
                </c:pt>
                <c:pt idx="177">
                  <c:v>11.587472736000006</c:v>
                </c:pt>
                <c:pt idx="178">
                  <c:v>11.602488000000006</c:v>
                </c:pt>
                <c:pt idx="179">
                  <c:v>11.617437264000007</c:v>
                </c:pt>
                <c:pt idx="180">
                  <c:v>11.632320528000006</c:v>
                </c:pt>
                <c:pt idx="181">
                  <c:v>11.647138320000007</c:v>
                </c:pt>
                <c:pt idx="182">
                  <c:v>11.661891168000007</c:v>
                </c:pt>
                <c:pt idx="183">
                  <c:v>11.676579072000008</c:v>
                </c:pt>
                <c:pt idx="184">
                  <c:v>11.691202032000009</c:v>
                </c:pt>
                <c:pt idx="185">
                  <c:v>11.705760576000008</c:v>
                </c:pt>
                <c:pt idx="186">
                  <c:v>11.720255232000008</c:v>
                </c:pt>
                <c:pt idx="187">
                  <c:v>11.734686000000009</c:v>
                </c:pt>
                <c:pt idx="188">
                  <c:v>11.749053408000009</c:v>
                </c:pt>
                <c:pt idx="189">
                  <c:v>11.763357456000008</c:v>
                </c:pt>
                <c:pt idx="190">
                  <c:v>11.777598672000009</c:v>
                </c:pt>
                <c:pt idx="191">
                  <c:v>11.791777056000008</c:v>
                </c:pt>
                <c:pt idx="192">
                  <c:v>11.805893136000009</c:v>
                </c:pt>
                <c:pt idx="193">
                  <c:v>11.819947440000009</c:v>
                </c:pt>
                <c:pt idx="194">
                  <c:v>11.833939440000009</c:v>
                </c:pt>
                <c:pt idx="195">
                  <c:v>11.847870192000009</c:v>
                </c:pt>
                <c:pt idx="196">
                  <c:v>11.86173969600001</c:v>
                </c:pt>
                <c:pt idx="197">
                  <c:v>11.87554795200001</c:v>
                </c:pt>
                <c:pt idx="198">
                  <c:v>11.889295488000011</c:v>
                </c:pt>
                <c:pt idx="199">
                  <c:v>11.90298283200001</c:v>
                </c:pt>
                <c:pt idx="200">
                  <c:v>11.91660945600001</c:v>
                </c:pt>
                <c:pt idx="201">
                  <c:v>11.930176416000011</c:v>
                </c:pt>
                <c:pt idx="202">
                  <c:v>11.943683712000011</c:v>
                </c:pt>
                <c:pt idx="203">
                  <c:v>11.960798880000011</c:v>
                </c:pt>
                <c:pt idx="204">
                  <c:v>11.977818624000012</c:v>
                </c:pt>
                <c:pt idx="205">
                  <c:v>11.994742944000011</c:v>
                </c:pt>
                <c:pt idx="206">
                  <c:v>12</c:v>
                </c:pt>
                <c:pt idx="207">
                  <c:v>12</c:v>
                </c:pt>
                <c:pt idx="208">
                  <c:v>12</c:v>
                </c:pt>
                <c:pt idx="209">
                  <c:v>12</c:v>
                </c:pt>
                <c:pt idx="210">
                  <c:v>12</c:v>
                </c:pt>
                <c:pt idx="211">
                  <c:v>12</c:v>
                </c:pt>
                <c:pt idx="212">
                  <c:v>12</c:v>
                </c:pt>
                <c:pt idx="213">
                  <c:v>12</c:v>
                </c:pt>
                <c:pt idx="214">
                  <c:v>12</c:v>
                </c:pt>
              </c:numCache>
            </c:numRef>
          </c:val>
          <c:smooth val="0"/>
          <c:extLst>
            <c:ext xmlns:c16="http://schemas.microsoft.com/office/drawing/2014/chart" uri="{C3380CC4-5D6E-409C-BE32-E72D297353CC}">
              <c16:uniqueId val="{00000002-0A4B-4B57-8E00-D9A1BDDAC98F}"/>
            </c:ext>
          </c:extLst>
        </c:ser>
        <c:ser>
          <c:idx val="2"/>
          <c:order val="3"/>
          <c:tx>
            <c:v>Maintenance Storengy + NaTran Most Probable</c:v>
          </c:tx>
          <c:marker>
            <c:symbol val="none"/>
          </c:marker>
          <c:val>
            <c:numRef>
              <c:f>'Sud-Est_I'!$L$17:$L$231</c:f>
              <c:numCache>
                <c:formatCode>_-* #\ ##0.0\ _€_-;\-* #\ ##0.0\ _€_-;_-* "-"??\ _€_-;_-@_-</c:formatCode>
                <c:ptCount val="215"/>
                <c:pt idx="0">
                  <c:v>9.6000000000000002E-2</c:v>
                </c:pt>
                <c:pt idx="1">
                  <c:v>0.191744</c:v>
                </c:pt>
                <c:pt idx="2">
                  <c:v>0.28723263999999998</c:v>
                </c:pt>
                <c:pt idx="3">
                  <c:v>0.38246655999999996</c:v>
                </c:pt>
                <c:pt idx="4">
                  <c:v>0.47744671999999999</c:v>
                </c:pt>
                <c:pt idx="5">
                  <c:v>0.57217344000000003</c:v>
                </c:pt>
                <c:pt idx="6">
                  <c:v>0.66664768000000008</c:v>
                </c:pt>
                <c:pt idx="7">
                  <c:v>0.76087008000000012</c:v>
                </c:pt>
                <c:pt idx="8">
                  <c:v>0.85484096000000009</c:v>
                </c:pt>
                <c:pt idx="9">
                  <c:v>0.94856128000000006</c:v>
                </c:pt>
                <c:pt idx="10">
                  <c:v>1.04203168</c:v>
                </c:pt>
                <c:pt idx="11">
                  <c:v>1.1352528</c:v>
                </c:pt>
                <c:pt idx="12">
                  <c:v>1.2282255999999998</c:v>
                </c:pt>
                <c:pt idx="13">
                  <c:v>1.3209503999999996</c:v>
                </c:pt>
                <c:pt idx="14">
                  <c:v>1.4134278399999995</c:v>
                </c:pt>
                <c:pt idx="15">
                  <c:v>1.5056585599999994</c:v>
                </c:pt>
                <c:pt idx="16">
                  <c:v>1.5976435199999994</c:v>
                </c:pt>
                <c:pt idx="17">
                  <c:v>1.6893830399999996</c:v>
                </c:pt>
                <c:pt idx="18">
                  <c:v>1.7808780799999997</c:v>
                </c:pt>
                <c:pt idx="19">
                  <c:v>1.8721289599999997</c:v>
                </c:pt>
                <c:pt idx="20">
                  <c:v>1.9631366399999999</c:v>
                </c:pt>
                <c:pt idx="21">
                  <c:v>2.05390176</c:v>
                </c:pt>
                <c:pt idx="22">
                  <c:v>2.14442464</c:v>
                </c:pt>
                <c:pt idx="23">
                  <c:v>2.23470624</c:v>
                </c:pt>
                <c:pt idx="24">
                  <c:v>2.3247468800000002</c:v>
                </c:pt>
                <c:pt idx="25">
                  <c:v>2.4145475200000002</c:v>
                </c:pt>
                <c:pt idx="26">
                  <c:v>2.5041088</c:v>
                </c:pt>
                <c:pt idx="27">
                  <c:v>2.59343104</c:v>
                </c:pt>
                <c:pt idx="28">
                  <c:v>2.6825152000000001</c:v>
                </c:pt>
                <c:pt idx="29">
                  <c:v>2.7713619200000004</c:v>
                </c:pt>
                <c:pt idx="30">
                  <c:v>2.8599715200000002</c:v>
                </c:pt>
                <c:pt idx="31">
                  <c:v>2.9483449600000005</c:v>
                </c:pt>
                <c:pt idx="32">
                  <c:v>3.0364825600000005</c:v>
                </c:pt>
                <c:pt idx="33">
                  <c:v>3.1243852800000007</c:v>
                </c:pt>
                <c:pt idx="34">
                  <c:v>3.1920933319480524</c:v>
                </c:pt>
                <c:pt idx="35">
                  <c:v>3.2598013838961042</c:v>
                </c:pt>
                <c:pt idx="36">
                  <c:v>3.3275094358441559</c:v>
                </c:pt>
                <c:pt idx="37">
                  <c:v>3.3952174877922077</c:v>
                </c:pt>
                <c:pt idx="38">
                  <c:v>3.4629255397402594</c:v>
                </c:pt>
                <c:pt idx="39">
                  <c:v>3.5306335916883111</c:v>
                </c:pt>
                <c:pt idx="40">
                  <c:v>3.5983416436363629</c:v>
                </c:pt>
                <c:pt idx="41">
                  <c:v>3.6660496955844146</c:v>
                </c:pt>
                <c:pt idx="42">
                  <c:v>3.7337577475324664</c:v>
                </c:pt>
                <c:pt idx="43">
                  <c:v>3.8014657994805181</c:v>
                </c:pt>
                <c:pt idx="44">
                  <c:v>3.8691738514285698</c:v>
                </c:pt>
                <c:pt idx="45">
                  <c:v>3.9368819033766216</c:v>
                </c:pt>
                <c:pt idx="46">
                  <c:v>4.0045899553246738</c:v>
                </c:pt>
                <c:pt idx="47">
                  <c:v>4.0722980072727255</c:v>
                </c:pt>
                <c:pt idx="48">
                  <c:v>4.1400060592207772</c:v>
                </c:pt>
                <c:pt idx="49">
                  <c:v>4.207714111168829</c:v>
                </c:pt>
                <c:pt idx="50">
                  <c:v>4.2754221631168807</c:v>
                </c:pt>
                <c:pt idx="51">
                  <c:v>4.3431302150649325</c:v>
                </c:pt>
                <c:pt idx="52">
                  <c:v>4.4108382670129842</c:v>
                </c:pt>
                <c:pt idx="53">
                  <c:v>4.4785463189610359</c:v>
                </c:pt>
                <c:pt idx="54">
                  <c:v>4.5462543709090877</c:v>
                </c:pt>
                <c:pt idx="55">
                  <c:v>4.6091619709090876</c:v>
                </c:pt>
                <c:pt idx="56">
                  <c:v>4.6719435709090877</c:v>
                </c:pt>
                <c:pt idx="57">
                  <c:v>4.7345996509090877</c:v>
                </c:pt>
                <c:pt idx="58">
                  <c:v>4.797130450909088</c:v>
                </c:pt>
                <c:pt idx="59">
                  <c:v>4.8595362109090878</c:v>
                </c:pt>
                <c:pt idx="60">
                  <c:v>4.9218171709090877</c:v>
                </c:pt>
                <c:pt idx="61">
                  <c:v>4.9839735709090878</c:v>
                </c:pt>
                <c:pt idx="62">
                  <c:v>5.0460056509090876</c:v>
                </c:pt>
                <c:pt idx="63">
                  <c:v>5.1079136509090874</c:v>
                </c:pt>
                <c:pt idx="64">
                  <c:v>5.1696978109090876</c:v>
                </c:pt>
                <c:pt idx="65">
                  <c:v>5.2313583709090876</c:v>
                </c:pt>
                <c:pt idx="66">
                  <c:v>5.2928955709090877</c:v>
                </c:pt>
                <c:pt idx="67">
                  <c:v>5.3543098909090876</c:v>
                </c:pt>
                <c:pt idx="68">
                  <c:v>5.4156013309090874</c:v>
                </c:pt>
                <c:pt idx="69">
                  <c:v>5.4767389309090877</c:v>
                </c:pt>
                <c:pt idx="70">
                  <c:v>5.5376322109090879</c:v>
                </c:pt>
                <c:pt idx="71">
                  <c:v>5.5982816509090876</c:v>
                </c:pt>
                <c:pt idx="72">
                  <c:v>5.6586886909090879</c:v>
                </c:pt>
                <c:pt idx="73">
                  <c:v>5.7188538109090876</c:v>
                </c:pt>
                <c:pt idx="74">
                  <c:v>5.7787784509090878</c:v>
                </c:pt>
                <c:pt idx="75">
                  <c:v>5.838463570909088</c:v>
                </c:pt>
                <c:pt idx="76">
                  <c:v>5.8979096509090878</c:v>
                </c:pt>
                <c:pt idx="77">
                  <c:v>5.9571181309090875</c:v>
                </c:pt>
                <c:pt idx="78">
                  <c:v>6.0160894909090876</c:v>
                </c:pt>
                <c:pt idx="79">
                  <c:v>6.0748251709090875</c:v>
                </c:pt>
                <c:pt idx="80">
                  <c:v>6.1333256509090877</c:v>
                </c:pt>
                <c:pt idx="81">
                  <c:v>6.2110146109090874</c:v>
                </c:pt>
                <c:pt idx="82">
                  <c:v>6.2882894909090874</c:v>
                </c:pt>
                <c:pt idx="83">
                  <c:v>6.3536228029090873</c:v>
                </c:pt>
                <c:pt idx="84">
                  <c:v>6.418659634909087</c:v>
                </c:pt>
                <c:pt idx="85">
                  <c:v>6.4834016189090873</c:v>
                </c:pt>
                <c:pt idx="86">
                  <c:v>6.5478503869090874</c:v>
                </c:pt>
                <c:pt idx="87">
                  <c:v>6.6120070269090876</c:v>
                </c:pt>
                <c:pt idx="88">
                  <c:v>6.6871430269090872</c:v>
                </c:pt>
                <c:pt idx="89">
                  <c:v>6.7618783869090873</c:v>
                </c:pt>
                <c:pt idx="90">
                  <c:v>6.8191698154805156</c:v>
                </c:pt>
                <c:pt idx="91">
                  <c:v>6.8932011754805158</c:v>
                </c:pt>
                <c:pt idx="92">
                  <c:v>6.9116102954805161</c:v>
                </c:pt>
                <c:pt idx="93">
                  <c:v>6.929994775480516</c:v>
                </c:pt>
                <c:pt idx="94">
                  <c:v>7.0034347754805157</c:v>
                </c:pt>
                <c:pt idx="95">
                  <c:v>7.0764830954805156</c:v>
                </c:pt>
                <c:pt idx="96">
                  <c:v>7.1491416554805154</c:v>
                </c:pt>
                <c:pt idx="97">
                  <c:v>7.2214130154805156</c:v>
                </c:pt>
                <c:pt idx="98">
                  <c:v>7.2932990954805152</c:v>
                </c:pt>
                <c:pt idx="99">
                  <c:v>7.364801815480515</c:v>
                </c:pt>
                <c:pt idx="100">
                  <c:v>7.4359230954805149</c:v>
                </c:pt>
                <c:pt idx="101">
                  <c:v>7.5066648554805147</c:v>
                </c:pt>
                <c:pt idx="102">
                  <c:v>7.5770290154805151</c:v>
                </c:pt>
                <c:pt idx="103">
                  <c:v>7.6470181354805149</c:v>
                </c:pt>
                <c:pt idx="104">
                  <c:v>7.7166341354805148</c:v>
                </c:pt>
                <c:pt idx="105">
                  <c:v>7.7858789354805147</c:v>
                </c:pt>
                <c:pt idx="106">
                  <c:v>7.8547544554805144</c:v>
                </c:pt>
                <c:pt idx="107">
                  <c:v>7.9232626154805148</c:v>
                </c:pt>
                <c:pt idx="108">
                  <c:v>7.9914053354805148</c:v>
                </c:pt>
                <c:pt idx="109">
                  <c:v>8.0591845354805152</c:v>
                </c:pt>
                <c:pt idx="110">
                  <c:v>8.1266021354805158</c:v>
                </c:pt>
                <c:pt idx="111">
                  <c:v>8.1936600554805157</c:v>
                </c:pt>
                <c:pt idx="112">
                  <c:v>8.2603602154805156</c:v>
                </c:pt>
                <c:pt idx="113">
                  <c:v>8.3267051754805159</c:v>
                </c:pt>
                <c:pt idx="114">
                  <c:v>8.392696215480516</c:v>
                </c:pt>
                <c:pt idx="115">
                  <c:v>8.4583352554805167</c:v>
                </c:pt>
                <c:pt idx="116">
                  <c:v>8.5236242154805169</c:v>
                </c:pt>
                <c:pt idx="117">
                  <c:v>8.5885650154805173</c:v>
                </c:pt>
                <c:pt idx="118">
                  <c:v>8.6531595754805171</c:v>
                </c:pt>
                <c:pt idx="119">
                  <c:v>8.7174091754805172</c:v>
                </c:pt>
                <c:pt idx="120">
                  <c:v>8.7813163754805181</c:v>
                </c:pt>
                <c:pt idx="121">
                  <c:v>8.8448824554805174</c:v>
                </c:pt>
                <c:pt idx="122">
                  <c:v>8.9081099754805173</c:v>
                </c:pt>
                <c:pt idx="123">
                  <c:v>8.9710002154805171</c:v>
                </c:pt>
                <c:pt idx="124">
                  <c:v>9.0335550954805175</c:v>
                </c:pt>
                <c:pt idx="125">
                  <c:v>9.0957758954805179</c:v>
                </c:pt>
                <c:pt idx="126">
                  <c:v>9.1576651754805187</c:v>
                </c:pt>
                <c:pt idx="127">
                  <c:v>9.2192242154805193</c:v>
                </c:pt>
                <c:pt idx="128">
                  <c:v>9.2804549354805186</c:v>
                </c:pt>
                <c:pt idx="129">
                  <c:v>9.3413592554805192</c:v>
                </c:pt>
                <c:pt idx="130">
                  <c:v>9.4019384554805185</c:v>
                </c:pt>
                <c:pt idx="131">
                  <c:v>9.462195095480519</c:v>
                </c:pt>
                <c:pt idx="132">
                  <c:v>9.5221298154805183</c:v>
                </c:pt>
                <c:pt idx="133">
                  <c:v>9.5817451754805187</c:v>
                </c:pt>
                <c:pt idx="134">
                  <c:v>9.6410424554805196</c:v>
                </c:pt>
                <c:pt idx="135">
                  <c:v>9.70002357548052</c:v>
                </c:pt>
                <c:pt idx="136">
                  <c:v>9.7586898154805208</c:v>
                </c:pt>
                <c:pt idx="137">
                  <c:v>9.8170437354805209</c:v>
                </c:pt>
                <c:pt idx="138">
                  <c:v>9.8750859754805216</c:v>
                </c:pt>
                <c:pt idx="139">
                  <c:v>9.9328190954805216</c:v>
                </c:pt>
                <c:pt idx="140">
                  <c:v>9.9902443754805219</c:v>
                </c:pt>
                <c:pt idx="141">
                  <c:v>10.047363095480522</c:v>
                </c:pt>
                <c:pt idx="142">
                  <c:v>10.104177175480523</c:v>
                </c:pt>
                <c:pt idx="143">
                  <c:v>10.160688535480523</c:v>
                </c:pt>
                <c:pt idx="144">
                  <c:v>10.216898455480523</c:v>
                </c:pt>
                <c:pt idx="145">
                  <c:v>10.272808215480524</c:v>
                </c:pt>
                <c:pt idx="146">
                  <c:v>10.328419735480523</c:v>
                </c:pt>
                <c:pt idx="147">
                  <c:v>10.383734935480524</c:v>
                </c:pt>
                <c:pt idx="148">
                  <c:v>10.438755095480523</c:v>
                </c:pt>
                <c:pt idx="149">
                  <c:v>10.493481495480523</c:v>
                </c:pt>
                <c:pt idx="150">
                  <c:v>10.547916055480524</c:v>
                </c:pt>
                <c:pt idx="151">
                  <c:v>10.602060695480525</c:v>
                </c:pt>
                <c:pt idx="152">
                  <c:v>10.655916055480525</c:v>
                </c:pt>
                <c:pt idx="153">
                  <c:v>10.709484695480525</c:v>
                </c:pt>
                <c:pt idx="154">
                  <c:v>10.762767255480524</c:v>
                </c:pt>
                <c:pt idx="155">
                  <c:v>10.799225437298706</c:v>
                </c:pt>
                <c:pt idx="156">
                  <c:v>10.852029277298705</c:v>
                </c:pt>
                <c:pt idx="157">
                  <c:v>10.902746077298705</c:v>
                </c:pt>
                <c:pt idx="158">
                  <c:v>10.951437277298705</c:v>
                </c:pt>
                <c:pt idx="159">
                  <c:v>10.998179677298705</c:v>
                </c:pt>
                <c:pt idx="160">
                  <c:v>11.043054877298704</c:v>
                </c:pt>
                <c:pt idx="161">
                  <c:v>11.086134877298704</c:v>
                </c:pt>
                <c:pt idx="162">
                  <c:v>11.127491677298705</c:v>
                </c:pt>
                <c:pt idx="163">
                  <c:v>11.167192477298705</c:v>
                </c:pt>
                <c:pt idx="164">
                  <c:v>11.205304477298705</c:v>
                </c:pt>
                <c:pt idx="165">
                  <c:v>11.241890077298706</c:v>
                </c:pt>
                <c:pt idx="166">
                  <c:v>11.277016477298705</c:v>
                </c:pt>
                <c:pt idx="167">
                  <c:v>11.295562477298706</c:v>
                </c:pt>
                <c:pt idx="168">
                  <c:v>11.313699277298706</c:v>
                </c:pt>
                <c:pt idx="169">
                  <c:v>11.331437437298707</c:v>
                </c:pt>
                <c:pt idx="170">
                  <c:v>11.348784877298707</c:v>
                </c:pt>
                <c:pt idx="171">
                  <c:v>11.365752157298706</c:v>
                </c:pt>
                <c:pt idx="172">
                  <c:v>11.382344557298707</c:v>
                </c:pt>
                <c:pt idx="173">
                  <c:v>11.398572637298706</c:v>
                </c:pt>
                <c:pt idx="174">
                  <c:v>11.414444317298706</c:v>
                </c:pt>
                <c:pt idx="175">
                  <c:v>11.430220957298706</c:v>
                </c:pt>
                <c:pt idx="176">
                  <c:v>11.445927901298706</c:v>
                </c:pt>
                <c:pt idx="177">
                  <c:v>11.461565677298706</c:v>
                </c:pt>
                <c:pt idx="178">
                  <c:v>11.477134813298706</c:v>
                </c:pt>
                <c:pt idx="179">
                  <c:v>11.492635309298706</c:v>
                </c:pt>
                <c:pt idx="180">
                  <c:v>11.508067693298706</c:v>
                </c:pt>
                <c:pt idx="181">
                  <c:v>11.523431965298705</c:v>
                </c:pt>
                <c:pt idx="182">
                  <c:v>11.538728653298705</c:v>
                </c:pt>
                <c:pt idx="183">
                  <c:v>11.553958285298705</c:v>
                </c:pt>
                <c:pt idx="184">
                  <c:v>11.569120861298705</c:v>
                </c:pt>
                <c:pt idx="185">
                  <c:v>11.584216909298705</c:v>
                </c:pt>
                <c:pt idx="186">
                  <c:v>11.599246429298706</c:v>
                </c:pt>
                <c:pt idx="187">
                  <c:v>11.614209949298706</c:v>
                </c:pt>
                <c:pt idx="188">
                  <c:v>11.629107469298706</c:v>
                </c:pt>
                <c:pt idx="189">
                  <c:v>11.643939517298707</c:v>
                </c:pt>
                <c:pt idx="190">
                  <c:v>11.658706093298706</c:v>
                </c:pt>
                <c:pt idx="191">
                  <c:v>11.673407725298706</c:v>
                </c:pt>
                <c:pt idx="192">
                  <c:v>11.688044941298706</c:v>
                </c:pt>
                <c:pt idx="193">
                  <c:v>11.702617741298706</c:v>
                </c:pt>
                <c:pt idx="194">
                  <c:v>11.717126125298707</c:v>
                </c:pt>
                <c:pt idx="195">
                  <c:v>11.731570621298706</c:v>
                </c:pt>
                <c:pt idx="196">
                  <c:v>11.745951757298707</c:v>
                </c:pt>
                <c:pt idx="197">
                  <c:v>11.760269533298708</c:v>
                </c:pt>
                <c:pt idx="198">
                  <c:v>11.773997533298708</c:v>
                </c:pt>
                <c:pt idx="199">
                  <c:v>11.788191757298708</c:v>
                </c:pt>
                <c:pt idx="200">
                  <c:v>11.802323677298709</c:v>
                </c:pt>
                <c:pt idx="201">
                  <c:v>11.816393293298709</c:v>
                </c:pt>
                <c:pt idx="202">
                  <c:v>11.830401133298709</c:v>
                </c:pt>
                <c:pt idx="203">
                  <c:v>11.848150669298709</c:v>
                </c:pt>
                <c:pt idx="204">
                  <c:v>11.865800749298709</c:v>
                </c:pt>
                <c:pt idx="205">
                  <c:v>11.883352045298709</c:v>
                </c:pt>
                <c:pt idx="206">
                  <c:v>11.90080522929871</c:v>
                </c:pt>
                <c:pt idx="207">
                  <c:v>11.918160973298709</c:v>
                </c:pt>
                <c:pt idx="208">
                  <c:v>11.93541927729871</c:v>
                </c:pt>
                <c:pt idx="209">
                  <c:v>11.952580813298709</c:v>
                </c:pt>
                <c:pt idx="210">
                  <c:v>11.969646253298709</c:v>
                </c:pt>
                <c:pt idx="211">
                  <c:v>11.986616269298709</c:v>
                </c:pt>
                <c:pt idx="212">
                  <c:v>12</c:v>
                </c:pt>
                <c:pt idx="213">
                  <c:v>12</c:v>
                </c:pt>
                <c:pt idx="214">
                  <c:v>12</c:v>
                </c:pt>
              </c:numCache>
            </c:numRef>
          </c:val>
          <c:smooth val="0"/>
          <c:extLst>
            <c:ext xmlns:c16="http://schemas.microsoft.com/office/drawing/2014/chart" uri="{C3380CC4-5D6E-409C-BE32-E72D297353CC}">
              <c16:uniqueId val="{00000004-0A4B-4B57-8E00-D9A1BDDAC98F}"/>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3376593555444672"/>
          <c:w val="0.14985478080066544"/>
          <c:h val="0.560638517479941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Withdrawal</a:t>
            </a:r>
          </a:p>
        </c:rich>
      </c:tx>
      <c:layout>
        <c:manualLayout>
          <c:xMode val="edge"/>
          <c:yMode val="edge"/>
          <c:x val="0.36920451056582876"/>
          <c:y val="2.4629299946087046E-2"/>
        </c:manualLayout>
      </c:layout>
      <c:overlay val="0"/>
      <c:spPr>
        <a:noFill/>
        <a:ln>
          <a:noFill/>
        </a:ln>
        <a:effectLst/>
      </c:spPr>
    </c:title>
    <c:autoTitleDeleted val="0"/>
    <c:plotArea>
      <c:layout>
        <c:manualLayout>
          <c:layoutTarget val="inner"/>
          <c:xMode val="edge"/>
          <c:yMode val="edge"/>
          <c:x val="6.8325332445226816E-2"/>
          <c:y val="0.11952789073893152"/>
          <c:w val="0.67695787605528712"/>
          <c:h val="0.80718713802423936"/>
        </c:manualLayout>
      </c:layout>
      <c:lineChart>
        <c:grouping val="standard"/>
        <c:varyColors val="0"/>
        <c:ser>
          <c:idx val="6"/>
          <c:order val="0"/>
          <c:tx>
            <c:strRef>
              <c:f>'Sud-Est_W'!$D$16</c:f>
              <c:strCache>
                <c:ptCount val="1"/>
                <c:pt idx="0">
                  <c:v>Maximum stock level (TWh)</c:v>
                </c:pt>
              </c:strCache>
            </c:strRef>
          </c:tx>
          <c:spPr>
            <a:ln w="25400">
              <a:solidFill>
                <a:srgbClr val="FFC000"/>
              </a:solidFill>
            </a:ln>
          </c:spPr>
          <c:marker>
            <c:symbol val="none"/>
          </c:marker>
          <c:cat>
            <c:numRef>
              <c:f>'Sud-Est_W'!$A$17:$A$231</c:f>
              <c:numCache>
                <c:formatCode>m/d/yyyy</c:formatCode>
                <c:ptCount val="215"/>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'Sud-Est_W'!$D$17:$D$231</c:f>
              <c:numCache>
                <c:formatCode>0.00</c:formatCode>
                <c:ptCount val="215"/>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12</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pt idx="121">
                  <c:v>12</c:v>
                </c:pt>
                <c:pt idx="122">
                  <c:v>12</c:v>
                </c:pt>
                <c:pt idx="123">
                  <c:v>12</c:v>
                </c:pt>
                <c:pt idx="124">
                  <c:v>12</c:v>
                </c:pt>
                <c:pt idx="125">
                  <c:v>12</c:v>
                </c:pt>
                <c:pt idx="126">
                  <c:v>12</c:v>
                </c:pt>
                <c:pt idx="127">
                  <c:v>12</c:v>
                </c:pt>
                <c:pt idx="128">
                  <c:v>12</c:v>
                </c:pt>
                <c:pt idx="129">
                  <c:v>12</c:v>
                </c:pt>
                <c:pt idx="130">
                  <c:v>12</c:v>
                </c:pt>
                <c:pt idx="131">
                  <c:v>12</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12</c:v>
                </c:pt>
                <c:pt idx="145">
                  <c:v>12</c:v>
                </c:pt>
                <c:pt idx="146">
                  <c:v>12</c:v>
                </c:pt>
                <c:pt idx="147">
                  <c:v>12</c:v>
                </c:pt>
                <c:pt idx="148">
                  <c:v>12</c:v>
                </c:pt>
                <c:pt idx="149">
                  <c:v>12</c:v>
                </c:pt>
                <c:pt idx="150">
                  <c:v>12</c:v>
                </c:pt>
                <c:pt idx="151">
                  <c:v>12</c:v>
                </c:pt>
                <c:pt idx="152">
                  <c:v>12</c:v>
                </c:pt>
              </c:numCache>
            </c:numRef>
          </c:val>
          <c:smooth val="0"/>
          <c:extLst>
            <c:ext xmlns:c16="http://schemas.microsoft.com/office/drawing/2014/chart" uri="{C3380CC4-5D6E-409C-BE32-E72D297353CC}">
              <c16:uniqueId val="{00000000-D026-412E-BF0C-D1431D921E58}"/>
            </c:ext>
          </c:extLst>
        </c:ser>
        <c:ser>
          <c:idx val="7"/>
          <c:order val="1"/>
          <c:tx>
            <c:strRef>
              <c:f>'Sud-Est_W'!$C$16</c:f>
              <c:strCache>
                <c:ptCount val="1"/>
                <c:pt idx="0">
                  <c:v>Minimum Stock Level (TWh)</c:v>
                </c:pt>
              </c:strCache>
            </c:strRef>
          </c:tx>
          <c:marker>
            <c:symbol val="none"/>
          </c:marker>
          <c:cat>
            <c:numRef>
              <c:f>'Sud-Est_W'!$A$17:$A$231</c:f>
              <c:numCache>
                <c:formatCode>m/d/yyyy</c:formatCode>
                <c:ptCount val="215"/>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'Sud-Est_W'!$C$17:$C$231</c:f>
              <c:numCache>
                <c:formatCode>0.00</c:formatCode>
                <c:ptCount val="215"/>
                <c:pt idx="0">
                  <c:v>10.199999999999999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1-D026-412E-BF0C-D1431D921E58}"/>
            </c:ext>
          </c:extLst>
        </c:ser>
        <c:ser>
          <c:idx val="8"/>
          <c:order val="2"/>
          <c:tx>
            <c:strRef>
              <c:f>'Sud-Est_W'!$F$11</c:f>
              <c:strCache>
                <c:ptCount val="1"/>
                <c:pt idx="0">
                  <c:v>With Storengy maintenance only</c:v>
                </c:pt>
              </c:strCache>
            </c:strRef>
          </c:tx>
          <c:spPr>
            <a:ln w="31750"/>
          </c:spPr>
          <c:marker>
            <c:symbol val="none"/>
          </c:marker>
          <c:cat>
            <c:numRef>
              <c:f>'Sud-Est_W'!$A$17:$A$231</c:f>
              <c:numCache>
                <c:formatCode>m/d/yyyy</c:formatCode>
                <c:ptCount val="215"/>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'Sud-Est_W'!$F$18:$F$231</c:f>
              <c:numCache>
                <c:formatCode>_-* #\ ##0.00\ _€_-;\-* #\ ##0.00\ _€_-;_-* "-"??\ _€_-;_-@_-</c:formatCode>
                <c:ptCount val="214"/>
                <c:pt idx="0">
                  <c:v>11.333333333333334</c:v>
                </c:pt>
                <c:pt idx="1">
                  <c:v>10.666666666666666</c:v>
                </c:pt>
                <c:pt idx="2">
                  <c:v>9.9999999999999982</c:v>
                </c:pt>
                <c:pt idx="3">
                  <c:v>9.3333333333333304</c:v>
                </c:pt>
                <c:pt idx="4">
                  <c:v>8.6666666666666625</c:v>
                </c:pt>
                <c:pt idx="5">
                  <c:v>7.9999999999999956</c:v>
                </c:pt>
                <c:pt idx="6">
                  <c:v>7.3333333333333286</c:v>
                </c:pt>
                <c:pt idx="7">
                  <c:v>6.6666666666666616</c:v>
                </c:pt>
                <c:pt idx="8">
                  <c:v>5.9999999999999947</c:v>
                </c:pt>
                <c:pt idx="9">
                  <c:v>5.3333333333333277</c:v>
                </c:pt>
                <c:pt idx="10">
                  <c:v>4.6666666666666607</c:v>
                </c:pt>
                <c:pt idx="11">
                  <c:v>4.0111111111111049</c:v>
                </c:pt>
                <c:pt idx="12">
                  <c:v>3.410185185185179</c:v>
                </c:pt>
                <c:pt idx="13">
                  <c:v>2.8593364197530802</c:v>
                </c:pt>
                <c:pt idx="14">
                  <c:v>2.35439171810699</c:v>
                </c:pt>
                <c:pt idx="15">
                  <c:v>1.8953264317558247</c:v>
                </c:pt>
                <c:pt idx="16">
                  <c:v>1.512772026463187</c:v>
                </c:pt>
                <c:pt idx="17">
                  <c:v>1.1939766887193222</c:v>
                </c:pt>
                <c:pt idx="18">
                  <c:v>0.92831390726610197</c:v>
                </c:pt>
                <c:pt idx="19">
                  <c:v>0.70692825605508514</c:v>
                </c:pt>
                <c:pt idx="20">
                  <c:v>0.52244021337923763</c:v>
                </c:pt>
                <c:pt idx="21">
                  <c:v>0.36870017781603137</c:v>
                </c:pt>
                <c:pt idx="22">
                  <c:v>0.24058348151335951</c:v>
                </c:pt>
                <c:pt idx="23">
                  <c:v>0.11391681484669289</c:v>
                </c:pt>
                <c:pt idx="24">
                  <c:v>2.8264012372244088E-2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numCache>
            </c:numRef>
          </c:val>
          <c:smooth val="0"/>
          <c:extLst>
            <c:ext xmlns:c16="http://schemas.microsoft.com/office/drawing/2014/chart" uri="{C3380CC4-5D6E-409C-BE32-E72D297353CC}">
              <c16:uniqueId val="{00000002-D026-412E-BF0C-D1431D921E58}"/>
            </c:ext>
          </c:extLst>
        </c:ser>
        <c:ser>
          <c:idx val="0"/>
          <c:order val="3"/>
          <c:tx>
            <c:strRef>
              <c:f>'Sud-Est_W'!$K$13</c:f>
              <c:strCache>
                <c:ptCount val="1"/>
                <c:pt idx="0">
                  <c:v>Duration</c:v>
                </c:pt>
              </c:strCache>
            </c:strRef>
          </c:tx>
          <c:marker>
            <c:symbol val="none"/>
          </c:marker>
          <c:val>
            <c:numRef>
              <c:f>'Sud-Est_W'!$K$17:$K$169</c:f>
              <c:numCache>
                <c:formatCode>_-* #\ ##0.00\ _€_-;\-* #\ ##0.00\ _€_-;_-* "-"??\ _€_-;_-@_-</c:formatCode>
                <c:ptCount val="153"/>
                <c:pt idx="0">
                  <c:v>11.333333333333334</c:v>
                </c:pt>
                <c:pt idx="1">
                  <c:v>10.666666666666666</c:v>
                </c:pt>
                <c:pt idx="2">
                  <c:v>9.9999999999999982</c:v>
                </c:pt>
                <c:pt idx="3">
                  <c:v>9.3333333333333304</c:v>
                </c:pt>
                <c:pt idx="4">
                  <c:v>8.6666666666666625</c:v>
                </c:pt>
                <c:pt idx="5">
                  <c:v>7.9999999999999956</c:v>
                </c:pt>
                <c:pt idx="6">
                  <c:v>7.3333333333333286</c:v>
                </c:pt>
                <c:pt idx="7">
                  <c:v>6.6666666666666616</c:v>
                </c:pt>
                <c:pt idx="8">
                  <c:v>5.9999999999999947</c:v>
                </c:pt>
                <c:pt idx="9">
                  <c:v>5.3333333333333277</c:v>
                </c:pt>
                <c:pt idx="10">
                  <c:v>4.6666666666666607</c:v>
                </c:pt>
                <c:pt idx="11">
                  <c:v>4.0111111111111049</c:v>
                </c:pt>
                <c:pt idx="12">
                  <c:v>3.410185185185179</c:v>
                </c:pt>
                <c:pt idx="13">
                  <c:v>2.8593364197530802</c:v>
                </c:pt>
                <c:pt idx="14">
                  <c:v>2.35439171810699</c:v>
                </c:pt>
                <c:pt idx="15">
                  <c:v>1.8953264317558247</c:v>
                </c:pt>
                <c:pt idx="16">
                  <c:v>1.512772026463187</c:v>
                </c:pt>
                <c:pt idx="17">
                  <c:v>1.1939766887193222</c:v>
                </c:pt>
                <c:pt idx="18">
                  <c:v>0.92831390726610197</c:v>
                </c:pt>
                <c:pt idx="19">
                  <c:v>0.70692825605508514</c:v>
                </c:pt>
                <c:pt idx="20">
                  <c:v>0.52244021337923763</c:v>
                </c:pt>
                <c:pt idx="21">
                  <c:v>0.36870017781603137</c:v>
                </c:pt>
                <c:pt idx="22">
                  <c:v>0.24058348151335951</c:v>
                </c:pt>
                <c:pt idx="23">
                  <c:v>0.11391681484669289</c:v>
                </c:pt>
                <c:pt idx="24">
                  <c:v>2.8264012372244088E-2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C391-4F3D-9B7C-BAF04989F418}"/>
            </c:ext>
          </c:extLst>
        </c:ser>
        <c:dLbls>
          <c:showLegendKey val="0"/>
          <c:showVal val="0"/>
          <c:showCatName val="0"/>
          <c:showSerName val="0"/>
          <c:showPercent val="0"/>
          <c:showBubbleSize val="0"/>
        </c:dLbls>
        <c:smooth val="0"/>
        <c:axId val="774255704"/>
        <c:axId val="774252960"/>
      </c:lineChart>
      <c:dateAx>
        <c:axId val="774255704"/>
        <c:scaling>
          <c:orientation val="minMax"/>
          <c:min val="45595"/>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73786582677920287"/>
          <c:y val="0.34603947661070916"/>
          <c:w val="0.24805082573186199"/>
          <c:h val="0.24475692787879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a:t>
            </a:r>
            <a:r>
              <a:rPr lang="fr-FR" baseline="0"/>
              <a:t> nord</a:t>
            </a:r>
            <a:endParaRPr lang="fr-FR"/>
          </a:p>
        </c:rich>
      </c:tx>
      <c:overlay val="0"/>
      <c:spPr>
        <a:noFill/>
        <a:ln>
          <a:noFill/>
        </a:ln>
        <a:effectLst/>
      </c:spPr>
    </c:title>
    <c:autoTitleDeleted val="0"/>
    <c:plotArea>
      <c:layout>
        <c:manualLayout>
          <c:layoutTarget val="inner"/>
          <c:xMode val="edge"/>
          <c:yMode val="edge"/>
          <c:x val="0.10879952445862839"/>
          <c:y val="0.16299443635627059"/>
          <c:w val="0.8068587059492025"/>
          <c:h val="0.51460788613630259"/>
        </c:manualLayout>
      </c:layout>
      <c:lineChart>
        <c:grouping val="standard"/>
        <c:varyColors val="0"/>
        <c:ser>
          <c:idx val="2"/>
          <c:order val="0"/>
          <c:tx>
            <c:strRef>
              <c:f>Sediane_N_I!$AM$40</c:f>
              <c:strCache>
                <c:ptCount val="1"/>
                <c:pt idx="0">
                  <c:v>Min cor. Inj</c:v>
                </c:pt>
              </c:strCache>
            </c:strRef>
          </c:tx>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9C2-429A-B348-63AC63C0B405}"/>
            </c:ext>
          </c:extLst>
        </c:ser>
        <c:ser>
          <c:idx val="3"/>
          <c:order val="1"/>
          <c:tx>
            <c:strRef>
              <c:f>Sediane_N_I!$AO$40</c:f>
              <c:strCache>
                <c:ptCount val="1"/>
                <c:pt idx="0">
                  <c:v>Max corrigé</c:v>
                </c:pt>
              </c:strCache>
            </c:strRef>
          </c:tx>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Sediane_N_I!$AO$41:$AO$405</c:f>
              <c:numCache>
                <c:formatCode>_-* #\ ##0.00\ _€_-;\-* #\ ##0.00\ _€_-;_-* "-"??\ _€_-;_-@_-</c:formatCode>
                <c:ptCount val="365"/>
                <c:pt idx="0">
                  <c:v>0.4</c:v>
                </c:pt>
                <c:pt idx="1">
                  <c:v>0.65</c:v>
                </c:pt>
                <c:pt idx="2">
                  <c:v>0.65</c:v>
                </c:pt>
                <c:pt idx="3">
                  <c:v>0.65</c:v>
                </c:pt>
                <c:pt idx="4">
                  <c:v>0.65</c:v>
                </c:pt>
                <c:pt idx="5">
                  <c:v>0.65</c:v>
                </c:pt>
                <c:pt idx="6">
                  <c:v>0.65</c:v>
                </c:pt>
                <c:pt idx="7">
                  <c:v>0.65</c:v>
                </c:pt>
                <c:pt idx="8">
                  <c:v>0.65</c:v>
                </c:pt>
                <c:pt idx="9">
                  <c:v>0.65</c:v>
                </c:pt>
                <c:pt idx="10">
                  <c:v>0.65</c:v>
                </c:pt>
                <c:pt idx="11">
                  <c:v>0.65</c:v>
                </c:pt>
                <c:pt idx="12">
                  <c:v>0.65</c:v>
                </c:pt>
                <c:pt idx="13">
                  <c:v>0.65</c:v>
                </c:pt>
                <c:pt idx="14">
                  <c:v>0.65</c:v>
                </c:pt>
                <c:pt idx="15">
                  <c:v>0.65</c:v>
                </c:pt>
                <c:pt idx="16">
                  <c:v>0.65</c:v>
                </c:pt>
                <c:pt idx="17">
                  <c:v>0.65</c:v>
                </c:pt>
                <c:pt idx="18">
                  <c:v>0.65</c:v>
                </c:pt>
                <c:pt idx="19">
                  <c:v>0.65</c:v>
                </c:pt>
                <c:pt idx="20">
                  <c:v>0.65</c:v>
                </c:pt>
                <c:pt idx="21">
                  <c:v>0.65</c:v>
                </c:pt>
                <c:pt idx="22">
                  <c:v>0.65</c:v>
                </c:pt>
                <c:pt idx="23">
                  <c:v>0.65</c:v>
                </c:pt>
                <c:pt idx="24">
                  <c:v>0.65</c:v>
                </c:pt>
                <c:pt idx="25">
                  <c:v>0.65</c:v>
                </c:pt>
                <c:pt idx="26">
                  <c:v>0.65</c:v>
                </c:pt>
                <c:pt idx="27">
                  <c:v>0.65</c:v>
                </c:pt>
                <c:pt idx="28">
                  <c:v>0.65</c:v>
                </c:pt>
                <c:pt idx="29">
                  <c:v>0.65</c:v>
                </c:pt>
                <c:pt idx="30">
                  <c:v>0.65</c:v>
                </c:pt>
                <c:pt idx="31">
                  <c:v>0.65</c:v>
                </c:pt>
                <c:pt idx="32">
                  <c:v>0.65</c:v>
                </c:pt>
                <c:pt idx="33">
                  <c:v>0.65</c:v>
                </c:pt>
                <c:pt idx="34">
                  <c:v>0.65</c:v>
                </c:pt>
                <c:pt idx="35">
                  <c:v>0.65</c:v>
                </c:pt>
                <c:pt idx="36">
                  <c:v>0.65</c:v>
                </c:pt>
                <c:pt idx="37">
                  <c:v>0.65</c:v>
                </c:pt>
                <c:pt idx="38">
                  <c:v>0.65</c:v>
                </c:pt>
                <c:pt idx="39">
                  <c:v>0.65</c:v>
                </c:pt>
                <c:pt idx="40">
                  <c:v>0.65</c:v>
                </c:pt>
                <c:pt idx="41">
                  <c:v>0.65</c:v>
                </c:pt>
                <c:pt idx="42">
                  <c:v>0.65</c:v>
                </c:pt>
                <c:pt idx="43">
                  <c:v>0.65</c:v>
                </c:pt>
                <c:pt idx="44">
                  <c:v>0.65</c:v>
                </c:pt>
                <c:pt idx="45">
                  <c:v>0.65</c:v>
                </c:pt>
                <c:pt idx="46">
                  <c:v>0.65</c:v>
                </c:pt>
                <c:pt idx="47">
                  <c:v>0.65</c:v>
                </c:pt>
                <c:pt idx="48">
                  <c:v>0.65</c:v>
                </c:pt>
                <c:pt idx="49">
                  <c:v>0.65</c:v>
                </c:pt>
                <c:pt idx="50">
                  <c:v>0.65</c:v>
                </c:pt>
                <c:pt idx="51">
                  <c:v>0.65</c:v>
                </c:pt>
                <c:pt idx="52">
                  <c:v>0.65</c:v>
                </c:pt>
                <c:pt idx="53">
                  <c:v>0.65</c:v>
                </c:pt>
                <c:pt idx="54">
                  <c:v>0.65</c:v>
                </c:pt>
                <c:pt idx="55">
                  <c:v>0.65</c:v>
                </c:pt>
                <c:pt idx="56">
                  <c:v>0.65</c:v>
                </c:pt>
                <c:pt idx="57">
                  <c:v>0.65</c:v>
                </c:pt>
                <c:pt idx="58">
                  <c:v>0.65</c:v>
                </c:pt>
                <c:pt idx="59">
                  <c:v>0.65</c:v>
                </c:pt>
                <c:pt idx="60">
                  <c:v>0.65</c:v>
                </c:pt>
                <c:pt idx="61">
                  <c:v>0.9</c:v>
                </c:pt>
                <c:pt idx="62">
                  <c:v>0.9</c:v>
                </c:pt>
                <c:pt idx="63">
                  <c:v>0.9</c:v>
                </c:pt>
                <c:pt idx="64">
                  <c:v>0.9</c:v>
                </c:pt>
                <c:pt idx="65">
                  <c:v>0.9</c:v>
                </c:pt>
                <c:pt idx="66">
                  <c:v>0.9</c:v>
                </c:pt>
                <c:pt idx="67">
                  <c:v>0.9</c:v>
                </c:pt>
                <c:pt idx="68">
                  <c:v>0.9</c:v>
                </c:pt>
                <c:pt idx="69">
                  <c:v>0.9</c:v>
                </c:pt>
                <c:pt idx="70">
                  <c:v>0.9</c:v>
                </c:pt>
                <c:pt idx="71">
                  <c:v>0.9</c:v>
                </c:pt>
                <c:pt idx="72">
                  <c:v>0.9</c:v>
                </c:pt>
                <c:pt idx="73">
                  <c:v>0.9</c:v>
                </c:pt>
                <c:pt idx="74">
                  <c:v>0.9</c:v>
                </c:pt>
                <c:pt idx="75">
                  <c:v>0.9</c:v>
                </c:pt>
                <c:pt idx="76">
                  <c:v>0.9</c:v>
                </c:pt>
                <c:pt idx="77">
                  <c:v>0.9</c:v>
                </c:pt>
                <c:pt idx="78">
                  <c:v>0.9</c:v>
                </c:pt>
                <c:pt idx="79">
                  <c:v>0.9</c:v>
                </c:pt>
                <c:pt idx="80">
                  <c:v>0.9</c:v>
                </c:pt>
                <c:pt idx="81">
                  <c:v>0.9</c:v>
                </c:pt>
                <c:pt idx="82">
                  <c:v>0.9</c:v>
                </c:pt>
                <c:pt idx="83">
                  <c:v>0.9</c:v>
                </c:pt>
                <c:pt idx="84">
                  <c:v>0.9</c:v>
                </c:pt>
                <c:pt idx="85">
                  <c:v>0.9</c:v>
                </c:pt>
                <c:pt idx="86">
                  <c:v>0.9</c:v>
                </c:pt>
                <c:pt idx="87">
                  <c:v>0.9</c:v>
                </c:pt>
                <c:pt idx="88">
                  <c:v>0.9</c:v>
                </c:pt>
                <c:pt idx="89">
                  <c:v>0.9</c:v>
                </c:pt>
                <c:pt idx="90">
                  <c:v>0.9</c:v>
                </c:pt>
                <c:pt idx="91">
                  <c:v>0.9</c:v>
                </c:pt>
                <c:pt idx="92">
                  <c:v>0.9</c:v>
                </c:pt>
                <c:pt idx="93">
                  <c:v>0.9</c:v>
                </c:pt>
                <c:pt idx="94">
                  <c:v>0.9</c:v>
                </c:pt>
                <c:pt idx="95">
                  <c:v>0.9</c:v>
                </c:pt>
                <c:pt idx="96">
                  <c:v>0.9</c:v>
                </c:pt>
                <c:pt idx="97">
                  <c:v>0.9</c:v>
                </c:pt>
                <c:pt idx="98">
                  <c:v>0.9</c:v>
                </c:pt>
                <c:pt idx="99">
                  <c:v>0.9</c:v>
                </c:pt>
                <c:pt idx="100">
                  <c:v>0.9</c:v>
                </c:pt>
                <c:pt idx="101">
                  <c:v>0.9</c:v>
                </c:pt>
                <c:pt idx="102">
                  <c:v>0.9</c:v>
                </c:pt>
                <c:pt idx="103">
                  <c:v>0.9</c:v>
                </c:pt>
                <c:pt idx="104">
                  <c:v>0.9</c:v>
                </c:pt>
                <c:pt idx="105">
                  <c:v>0.9</c:v>
                </c:pt>
                <c:pt idx="106">
                  <c:v>0.9</c:v>
                </c:pt>
                <c:pt idx="107">
                  <c:v>0.9</c:v>
                </c:pt>
                <c:pt idx="108">
                  <c:v>0.9</c:v>
                </c:pt>
                <c:pt idx="109">
                  <c:v>0.9</c:v>
                </c:pt>
                <c:pt idx="110">
                  <c:v>0.9</c:v>
                </c:pt>
                <c:pt idx="111">
                  <c:v>0.9</c:v>
                </c:pt>
                <c:pt idx="112">
                  <c:v>0.9</c:v>
                </c:pt>
                <c:pt idx="113">
                  <c:v>0.9</c:v>
                </c:pt>
                <c:pt idx="114">
                  <c:v>0.9</c:v>
                </c:pt>
                <c:pt idx="115">
                  <c:v>0.9</c:v>
                </c:pt>
                <c:pt idx="116">
                  <c:v>0.9</c:v>
                </c:pt>
                <c:pt idx="117">
                  <c:v>0.9</c:v>
                </c:pt>
                <c:pt idx="118">
                  <c:v>0.9</c:v>
                </c:pt>
                <c:pt idx="119">
                  <c:v>0.9</c:v>
                </c:pt>
                <c:pt idx="120">
                  <c:v>0.9</c:v>
                </c:pt>
                <c:pt idx="121">
                  <c:v>0.9</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0.4</c:v>
                </c:pt>
              </c:numCache>
            </c:numRef>
          </c:val>
          <c:smooth val="0"/>
          <c:extLst>
            <c:ext xmlns:c16="http://schemas.microsoft.com/office/drawing/2014/chart" uri="{C3380CC4-5D6E-409C-BE32-E72D297353CC}">
              <c16:uniqueId val="{00000001-59C2-429A-B348-63AC63C0B405}"/>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Sediane_N_I!$AK$40</c:f>
              <c:strCache>
                <c:ptCount val="1"/>
                <c:pt idx="0">
                  <c:v>Min Brut</c:v>
                </c:pt>
              </c:strCache>
            </c:strRef>
          </c:tx>
          <c:spPr>
            <a:ln w="28575" cap="rnd">
              <a:solidFill>
                <a:schemeClr val="accent1"/>
              </a:solidFill>
              <a:round/>
            </a:ln>
            <a:effectLst/>
          </c:spPr>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59C2-429A-B348-63AC63C0B405}"/>
            </c:ext>
          </c:extLst>
        </c:ser>
        <c:ser>
          <c:idx val="1"/>
          <c:order val="3"/>
          <c:tx>
            <c:strRef>
              <c:f>Sediane_N_I!$AL$40</c:f>
              <c:strCache>
                <c:ptCount val="1"/>
                <c:pt idx="0">
                  <c:v>Max Brut</c:v>
                </c:pt>
              </c:strCache>
            </c:strRef>
          </c:tx>
          <c:spPr>
            <a:ln w="28575" cap="rnd">
              <a:solidFill>
                <a:schemeClr val="accent2"/>
              </a:solidFill>
              <a:round/>
            </a:ln>
            <a:effectLst/>
          </c:spPr>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Sediane_N_I!$AL$41:$AL$405</c:f>
              <c:numCache>
                <c:formatCode>General</c:formatCode>
                <c:ptCount val="365"/>
                <c:pt idx="0">
                  <c:v>0.4</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0.65</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0.9</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0.4</c:v>
                </c:pt>
              </c:numCache>
            </c:numRef>
          </c:val>
          <c:smooth val="0"/>
          <c:extLst>
            <c:ext xmlns:c16="http://schemas.microsoft.com/office/drawing/2014/chart" uri="{C3380CC4-5D6E-409C-BE32-E72D297353CC}">
              <c16:uniqueId val="{00000003-59C2-429A-B348-63AC63C0B405}"/>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Saline_I!$G$41:$G$141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Saline_I!$A$41:$A$141</c:f>
              <c:numCache>
                <c:formatCode>0.000%</c:formatCode>
                <c:ptCount val="101"/>
                <c:pt idx="0">
                  <c:v>1</c:v>
                </c:pt>
                <c:pt idx="1">
                  <c:v>0.9966666666666667</c:v>
                </c:pt>
                <c:pt idx="2">
                  <c:v>0.99333333333333329</c:v>
                </c:pt>
                <c:pt idx="3">
                  <c:v>0.98999999999999988</c:v>
                </c:pt>
                <c:pt idx="4">
                  <c:v>0.98666666666666658</c:v>
                </c:pt>
                <c:pt idx="5">
                  <c:v>0.98333333333333328</c:v>
                </c:pt>
                <c:pt idx="6">
                  <c:v>0.98</c:v>
                </c:pt>
                <c:pt idx="7">
                  <c:v>0.97666666666666679</c:v>
                </c:pt>
                <c:pt idx="8">
                  <c:v>0.97333333333333327</c:v>
                </c:pt>
                <c:pt idx="9">
                  <c:v>0.97000000000000008</c:v>
                </c:pt>
                <c:pt idx="10">
                  <c:v>0.96666666666666656</c:v>
                </c:pt>
                <c:pt idx="11">
                  <c:v>0.96333333333333337</c:v>
                </c:pt>
                <c:pt idx="12">
                  <c:v>0.95999999999999985</c:v>
                </c:pt>
                <c:pt idx="13">
                  <c:v>0.95666666666666667</c:v>
                </c:pt>
                <c:pt idx="14">
                  <c:v>0.95333333333333337</c:v>
                </c:pt>
                <c:pt idx="15">
                  <c:v>0.94999999999999984</c:v>
                </c:pt>
                <c:pt idx="16">
                  <c:v>0.94666666666666655</c:v>
                </c:pt>
                <c:pt idx="17">
                  <c:v>0.94333333333333336</c:v>
                </c:pt>
                <c:pt idx="18">
                  <c:v>0.94</c:v>
                </c:pt>
                <c:pt idx="19">
                  <c:v>0.93666666666666665</c:v>
                </c:pt>
                <c:pt idx="20">
                  <c:v>0.93333333333333335</c:v>
                </c:pt>
                <c:pt idx="21">
                  <c:v>0.92999999999999994</c:v>
                </c:pt>
                <c:pt idx="22">
                  <c:v>0.92666666666666664</c:v>
                </c:pt>
                <c:pt idx="23">
                  <c:v>0.92333333333333323</c:v>
                </c:pt>
                <c:pt idx="24">
                  <c:v>0.91999999999999993</c:v>
                </c:pt>
                <c:pt idx="25">
                  <c:v>0.91666666666666663</c:v>
                </c:pt>
                <c:pt idx="26">
                  <c:v>0.91333333333333344</c:v>
                </c:pt>
                <c:pt idx="27">
                  <c:v>0.90999999999999981</c:v>
                </c:pt>
                <c:pt idx="28">
                  <c:v>0.90666666666666662</c:v>
                </c:pt>
                <c:pt idx="29">
                  <c:v>0.90333333333333332</c:v>
                </c:pt>
                <c:pt idx="30">
                  <c:v>0.9</c:v>
                </c:pt>
                <c:pt idx="31">
                  <c:v>0.89666666666666672</c:v>
                </c:pt>
                <c:pt idx="32">
                  <c:v>0.8933333333333332</c:v>
                </c:pt>
                <c:pt idx="33">
                  <c:v>0.89</c:v>
                </c:pt>
                <c:pt idx="34">
                  <c:v>0.88666666666666649</c:v>
                </c:pt>
                <c:pt idx="35">
                  <c:v>0.8833333333333333</c:v>
                </c:pt>
                <c:pt idx="36">
                  <c:v>0.88</c:v>
                </c:pt>
                <c:pt idx="37">
                  <c:v>0.87666666666666659</c:v>
                </c:pt>
                <c:pt idx="38">
                  <c:v>0.87333333333333329</c:v>
                </c:pt>
                <c:pt idx="39">
                  <c:v>0.87</c:v>
                </c:pt>
                <c:pt idx="40">
                  <c:v>0.86666666666666647</c:v>
                </c:pt>
                <c:pt idx="41">
                  <c:v>0.86333333333333329</c:v>
                </c:pt>
                <c:pt idx="42">
                  <c:v>0.8600000000000001</c:v>
                </c:pt>
                <c:pt idx="43">
                  <c:v>0.85666666666666669</c:v>
                </c:pt>
                <c:pt idx="44">
                  <c:v>0.85333333333333328</c:v>
                </c:pt>
                <c:pt idx="45">
                  <c:v>0.84999999999999987</c:v>
                </c:pt>
                <c:pt idx="46">
                  <c:v>0.84333333333333327</c:v>
                </c:pt>
                <c:pt idx="47">
                  <c:v>0.83666666666666656</c:v>
                </c:pt>
                <c:pt idx="48">
                  <c:v>0.83</c:v>
                </c:pt>
                <c:pt idx="49">
                  <c:v>0.82333333333333314</c:v>
                </c:pt>
                <c:pt idx="50">
                  <c:v>0.81666666666666676</c:v>
                </c:pt>
                <c:pt idx="51">
                  <c:v>0.81</c:v>
                </c:pt>
                <c:pt idx="52">
                  <c:v>0.80333333333333323</c:v>
                </c:pt>
                <c:pt idx="53">
                  <c:v>0.79666666666666652</c:v>
                </c:pt>
                <c:pt idx="54">
                  <c:v>0.79</c:v>
                </c:pt>
                <c:pt idx="55">
                  <c:v>0.78333333333333321</c:v>
                </c:pt>
                <c:pt idx="56">
                  <c:v>0.77666666666666662</c:v>
                </c:pt>
                <c:pt idx="57">
                  <c:v>0.77</c:v>
                </c:pt>
                <c:pt idx="58">
                  <c:v>0.76333333333333331</c:v>
                </c:pt>
                <c:pt idx="59">
                  <c:v>0.7566666666666666</c:v>
                </c:pt>
                <c:pt idx="60">
                  <c:v>0.74999999999999989</c:v>
                </c:pt>
                <c:pt idx="61">
                  <c:v>0.7433333333333334</c:v>
                </c:pt>
                <c:pt idx="62">
                  <c:v>0.73666666666666669</c:v>
                </c:pt>
                <c:pt idx="63">
                  <c:v>0.73</c:v>
                </c:pt>
                <c:pt idx="64">
                  <c:v>0.72333333333333338</c:v>
                </c:pt>
                <c:pt idx="65">
                  <c:v>0.71666666666666667</c:v>
                </c:pt>
                <c:pt idx="66">
                  <c:v>0.71</c:v>
                </c:pt>
                <c:pt idx="67">
                  <c:v>0.70333333333333348</c:v>
                </c:pt>
                <c:pt idx="68">
                  <c:v>0.69666666666666655</c:v>
                </c:pt>
                <c:pt idx="69">
                  <c:v>0.69000000000000006</c:v>
                </c:pt>
                <c:pt idx="70">
                  <c:v>0.68333333333333324</c:v>
                </c:pt>
                <c:pt idx="71">
                  <c:v>0.67666666666666664</c:v>
                </c:pt>
                <c:pt idx="72">
                  <c:v>0.67</c:v>
                </c:pt>
                <c:pt idx="73">
                  <c:v>0.66333333333333333</c:v>
                </c:pt>
                <c:pt idx="74">
                  <c:v>0.65666666666666673</c:v>
                </c:pt>
                <c:pt idx="75">
                  <c:v>0.65</c:v>
                </c:pt>
                <c:pt idx="76">
                  <c:v>0.64333333333333331</c:v>
                </c:pt>
                <c:pt idx="77">
                  <c:v>0.63666666666666671</c:v>
                </c:pt>
                <c:pt idx="78">
                  <c:v>0.63</c:v>
                </c:pt>
                <c:pt idx="79">
                  <c:v>0.62333333333333329</c:v>
                </c:pt>
                <c:pt idx="80">
                  <c:v>0.6166666666666667</c:v>
                </c:pt>
                <c:pt idx="81">
                  <c:v>0.61</c:v>
                </c:pt>
                <c:pt idx="82">
                  <c:v>0.60333333333333328</c:v>
                </c:pt>
                <c:pt idx="83">
                  <c:v>0.59666666666666668</c:v>
                </c:pt>
                <c:pt idx="84">
                  <c:v>0.59000000000000008</c:v>
                </c:pt>
                <c:pt idx="85">
                  <c:v>0.58333333333333337</c:v>
                </c:pt>
                <c:pt idx="86">
                  <c:v>0.57666666666666666</c:v>
                </c:pt>
                <c:pt idx="87">
                  <c:v>0.57000000000000006</c:v>
                </c:pt>
                <c:pt idx="88">
                  <c:v>0.56333333333333324</c:v>
                </c:pt>
                <c:pt idx="89">
                  <c:v>0.55666666666666687</c:v>
                </c:pt>
                <c:pt idx="90">
                  <c:v>0.55000000000000071</c:v>
                </c:pt>
                <c:pt idx="91">
                  <c:v>0.5</c:v>
                </c:pt>
                <c:pt idx="92">
                  <c:v>0.45000000000000018</c:v>
                </c:pt>
                <c:pt idx="93">
                  <c:v>0.4000000000000003</c:v>
                </c:pt>
                <c:pt idx="94">
                  <c:v>0.35000000000000053</c:v>
                </c:pt>
                <c:pt idx="95">
                  <c:v>0.30000000000000016</c:v>
                </c:pt>
                <c:pt idx="96">
                  <c:v>0.29000000000000015</c:v>
                </c:pt>
                <c:pt idx="97">
                  <c:v>0.28000000000000014</c:v>
                </c:pt>
                <c:pt idx="98">
                  <c:v>0.27000000000000013</c:v>
                </c:pt>
                <c:pt idx="99">
                  <c:v>0.26000000000000012</c:v>
                </c:pt>
                <c:pt idx="100">
                  <c:v>0.25000000000000011</c:v>
                </c:pt>
              </c:numCache>
            </c:numRef>
          </c:yVal>
          <c:smooth val="0"/>
          <c:extLst>
            <c:ext xmlns:c16="http://schemas.microsoft.com/office/drawing/2014/chart" uri="{C3380CC4-5D6E-409C-BE32-E72D297353CC}">
              <c16:uniqueId val="{00000000-1FF5-4BF7-B7F6-EB4BD1B36306}"/>
            </c:ext>
          </c:extLst>
        </c:ser>
        <c:ser>
          <c:idx val="1"/>
          <c:order val="1"/>
          <c:tx>
            <c:v>Soutirage</c:v>
          </c:tx>
          <c:spPr>
            <a:ln w="19050" cap="rnd">
              <a:solidFill>
                <a:schemeClr val="accent2"/>
              </a:solidFill>
              <a:round/>
            </a:ln>
            <a:effectLst/>
          </c:spPr>
          <c:marker>
            <c:symbol val="none"/>
          </c:marker>
          <c:xVal>
            <c:numRef>
              <c:f>Saline_W!$G$32:$G$132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Saline_W!$A$32:$A$132</c:f>
              <c:numCache>
                <c:formatCode>0%</c:formatCode>
                <c:ptCount val="101"/>
                <c:pt idx="0">
                  <c:v>9.9999999999999978E-2</c:v>
                </c:pt>
                <c:pt idx="1">
                  <c:v>0.12999999999999998</c:v>
                </c:pt>
                <c:pt idx="2">
                  <c:v>0.15999999999999998</c:v>
                </c:pt>
                <c:pt idx="3">
                  <c:v>0.18999999999999995</c:v>
                </c:pt>
                <c:pt idx="4">
                  <c:v>0.21999999999999997</c:v>
                </c:pt>
                <c:pt idx="5">
                  <c:v>0.24999999999999994</c:v>
                </c:pt>
                <c:pt idx="6">
                  <c:v>0.27999999999999997</c:v>
                </c:pt>
                <c:pt idx="7">
                  <c:v>0.31</c:v>
                </c:pt>
                <c:pt idx="8">
                  <c:v>0.34</c:v>
                </c:pt>
                <c:pt idx="9">
                  <c:v>0.37</c:v>
                </c:pt>
                <c:pt idx="10">
                  <c:v>0.4</c:v>
                </c:pt>
                <c:pt idx="11">
                  <c:v>0.42999999999999994</c:v>
                </c:pt>
                <c:pt idx="12">
                  <c:v>0.45999999999999991</c:v>
                </c:pt>
                <c:pt idx="13">
                  <c:v>0.48999999999999994</c:v>
                </c:pt>
                <c:pt idx="14">
                  <c:v>0.52</c:v>
                </c:pt>
                <c:pt idx="15">
                  <c:v>0.54999999999999982</c:v>
                </c:pt>
                <c:pt idx="16">
                  <c:v>0.57999999999999985</c:v>
                </c:pt>
                <c:pt idx="17">
                  <c:v>0.6100000000000001</c:v>
                </c:pt>
                <c:pt idx="18">
                  <c:v>0.6399999999999999</c:v>
                </c:pt>
                <c:pt idx="19">
                  <c:v>0.66999999999999993</c:v>
                </c:pt>
                <c:pt idx="20">
                  <c:v>0.69999999999999984</c:v>
                </c:pt>
                <c:pt idx="21">
                  <c:v>0.71499999999999986</c:v>
                </c:pt>
                <c:pt idx="22">
                  <c:v>0.73</c:v>
                </c:pt>
                <c:pt idx="23">
                  <c:v>0.74499999999999988</c:v>
                </c:pt>
                <c:pt idx="24">
                  <c:v>0.7599999999999999</c:v>
                </c:pt>
                <c:pt idx="25">
                  <c:v>0.77499999999999991</c:v>
                </c:pt>
                <c:pt idx="26">
                  <c:v>0.78999999999999992</c:v>
                </c:pt>
                <c:pt idx="27">
                  <c:v>0.80499999999999994</c:v>
                </c:pt>
                <c:pt idx="28">
                  <c:v>0.82</c:v>
                </c:pt>
                <c:pt idx="29">
                  <c:v>0.83499999999999985</c:v>
                </c:pt>
                <c:pt idx="30">
                  <c:v>0.85</c:v>
                </c:pt>
                <c:pt idx="31">
                  <c:v>0.86499999999999999</c:v>
                </c:pt>
                <c:pt idx="32">
                  <c:v>0.87999999999999989</c:v>
                </c:pt>
                <c:pt idx="33">
                  <c:v>0.89499999999999991</c:v>
                </c:pt>
                <c:pt idx="34">
                  <c:v>0.90999999999999992</c:v>
                </c:pt>
                <c:pt idx="35">
                  <c:v>0.92499999999999993</c:v>
                </c:pt>
                <c:pt idx="36">
                  <c:v>0.94</c:v>
                </c:pt>
                <c:pt idx="37">
                  <c:v>0.95499999999999974</c:v>
                </c:pt>
                <c:pt idx="38">
                  <c:v>0.97000000000000008</c:v>
                </c:pt>
                <c:pt idx="39">
                  <c:v>0.98499999999999999</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yVal>
          <c:smooth val="0"/>
          <c:extLst>
            <c:ext xmlns:c16="http://schemas.microsoft.com/office/drawing/2014/chart" uri="{C3380CC4-5D6E-409C-BE32-E72D297353CC}">
              <c16:uniqueId val="{00000001-1FF5-4BF7-B7F6-EB4BD1B36306}"/>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 nord</a:t>
            </a:r>
          </a:p>
        </c:rich>
      </c:tx>
      <c:overlay val="0"/>
      <c:spPr>
        <a:noFill/>
        <a:ln>
          <a:noFill/>
        </a:ln>
        <a:effectLst/>
      </c:spPr>
    </c:title>
    <c:autoTitleDeleted val="0"/>
    <c:plotArea>
      <c:layout/>
      <c:lineChart>
        <c:grouping val="standard"/>
        <c:varyColors val="0"/>
        <c:ser>
          <c:idx val="2"/>
          <c:order val="0"/>
          <c:tx>
            <c:strRef>
              <c:f>Sediane_N_I!$AN$40</c:f>
              <c:strCache>
                <c:ptCount val="1"/>
                <c:pt idx="0">
                  <c:v>Min.cor Sout</c:v>
                </c:pt>
              </c:strCache>
            </c:strRef>
          </c:tx>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D9CB-4662-827A-C6E1DB9F0ABE}"/>
            </c:ext>
          </c:extLst>
        </c:ser>
        <c:ser>
          <c:idx val="3"/>
          <c:order val="1"/>
          <c:tx>
            <c:strRef>
              <c:f>Sediane_N_I!$AO$40</c:f>
              <c:strCache>
                <c:ptCount val="1"/>
                <c:pt idx="0">
                  <c:v>Max corrigé</c:v>
                </c:pt>
              </c:strCache>
            </c:strRef>
          </c:tx>
          <c:marker>
            <c:symbol val="none"/>
          </c:marker>
          <c:cat>
            <c:numRef>
              <c:f>Sediane_N_I!$AJ$41:$AJ$405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Sediane_N_I!$AO$41:$AO$405</c:f>
              <c:numCache>
                <c:formatCode>_-* #\ ##0.00\ _€_-;\-* #\ ##0.00\ _€_-;_-* "-"??\ _€_-;_-@_-</c:formatCode>
                <c:ptCount val="365"/>
                <c:pt idx="0">
                  <c:v>0.4</c:v>
                </c:pt>
                <c:pt idx="1">
                  <c:v>0.65</c:v>
                </c:pt>
                <c:pt idx="2">
                  <c:v>0.65</c:v>
                </c:pt>
                <c:pt idx="3">
                  <c:v>0.65</c:v>
                </c:pt>
                <c:pt idx="4">
                  <c:v>0.65</c:v>
                </c:pt>
                <c:pt idx="5">
                  <c:v>0.65</c:v>
                </c:pt>
                <c:pt idx="6">
                  <c:v>0.65</c:v>
                </c:pt>
                <c:pt idx="7">
                  <c:v>0.65</c:v>
                </c:pt>
                <c:pt idx="8">
                  <c:v>0.65</c:v>
                </c:pt>
                <c:pt idx="9">
                  <c:v>0.65</c:v>
                </c:pt>
                <c:pt idx="10">
                  <c:v>0.65</c:v>
                </c:pt>
                <c:pt idx="11">
                  <c:v>0.65</c:v>
                </c:pt>
                <c:pt idx="12">
                  <c:v>0.65</c:v>
                </c:pt>
                <c:pt idx="13">
                  <c:v>0.65</c:v>
                </c:pt>
                <c:pt idx="14">
                  <c:v>0.65</c:v>
                </c:pt>
                <c:pt idx="15">
                  <c:v>0.65</c:v>
                </c:pt>
                <c:pt idx="16">
                  <c:v>0.65</c:v>
                </c:pt>
                <c:pt idx="17">
                  <c:v>0.65</c:v>
                </c:pt>
                <c:pt idx="18">
                  <c:v>0.65</c:v>
                </c:pt>
                <c:pt idx="19">
                  <c:v>0.65</c:v>
                </c:pt>
                <c:pt idx="20">
                  <c:v>0.65</c:v>
                </c:pt>
                <c:pt idx="21">
                  <c:v>0.65</c:v>
                </c:pt>
                <c:pt idx="22">
                  <c:v>0.65</c:v>
                </c:pt>
                <c:pt idx="23">
                  <c:v>0.65</c:v>
                </c:pt>
                <c:pt idx="24">
                  <c:v>0.65</c:v>
                </c:pt>
                <c:pt idx="25">
                  <c:v>0.65</c:v>
                </c:pt>
                <c:pt idx="26">
                  <c:v>0.65</c:v>
                </c:pt>
                <c:pt idx="27">
                  <c:v>0.65</c:v>
                </c:pt>
                <c:pt idx="28">
                  <c:v>0.65</c:v>
                </c:pt>
                <c:pt idx="29">
                  <c:v>0.65</c:v>
                </c:pt>
                <c:pt idx="30">
                  <c:v>0.65</c:v>
                </c:pt>
                <c:pt idx="31">
                  <c:v>0.65</c:v>
                </c:pt>
                <c:pt idx="32">
                  <c:v>0.65</c:v>
                </c:pt>
                <c:pt idx="33">
                  <c:v>0.65</c:v>
                </c:pt>
                <c:pt idx="34">
                  <c:v>0.65</c:v>
                </c:pt>
                <c:pt idx="35">
                  <c:v>0.65</c:v>
                </c:pt>
                <c:pt idx="36">
                  <c:v>0.65</c:v>
                </c:pt>
                <c:pt idx="37">
                  <c:v>0.65</c:v>
                </c:pt>
                <c:pt idx="38">
                  <c:v>0.65</c:v>
                </c:pt>
                <c:pt idx="39">
                  <c:v>0.65</c:v>
                </c:pt>
                <c:pt idx="40">
                  <c:v>0.65</c:v>
                </c:pt>
                <c:pt idx="41">
                  <c:v>0.65</c:v>
                </c:pt>
                <c:pt idx="42">
                  <c:v>0.65</c:v>
                </c:pt>
                <c:pt idx="43">
                  <c:v>0.65</c:v>
                </c:pt>
                <c:pt idx="44">
                  <c:v>0.65</c:v>
                </c:pt>
                <c:pt idx="45">
                  <c:v>0.65</c:v>
                </c:pt>
                <c:pt idx="46">
                  <c:v>0.65</c:v>
                </c:pt>
                <c:pt idx="47">
                  <c:v>0.65</c:v>
                </c:pt>
                <c:pt idx="48">
                  <c:v>0.65</c:v>
                </c:pt>
                <c:pt idx="49">
                  <c:v>0.65</c:v>
                </c:pt>
                <c:pt idx="50">
                  <c:v>0.65</c:v>
                </c:pt>
                <c:pt idx="51">
                  <c:v>0.65</c:v>
                </c:pt>
                <c:pt idx="52">
                  <c:v>0.65</c:v>
                </c:pt>
                <c:pt idx="53">
                  <c:v>0.65</c:v>
                </c:pt>
                <c:pt idx="54">
                  <c:v>0.65</c:v>
                </c:pt>
                <c:pt idx="55">
                  <c:v>0.65</c:v>
                </c:pt>
                <c:pt idx="56">
                  <c:v>0.65</c:v>
                </c:pt>
                <c:pt idx="57">
                  <c:v>0.65</c:v>
                </c:pt>
                <c:pt idx="58">
                  <c:v>0.65</c:v>
                </c:pt>
                <c:pt idx="59">
                  <c:v>0.65</c:v>
                </c:pt>
                <c:pt idx="60">
                  <c:v>0.65</c:v>
                </c:pt>
                <c:pt idx="61">
                  <c:v>0.9</c:v>
                </c:pt>
                <c:pt idx="62">
                  <c:v>0.9</c:v>
                </c:pt>
                <c:pt idx="63">
                  <c:v>0.9</c:v>
                </c:pt>
                <c:pt idx="64">
                  <c:v>0.9</c:v>
                </c:pt>
                <c:pt idx="65">
                  <c:v>0.9</c:v>
                </c:pt>
                <c:pt idx="66">
                  <c:v>0.9</c:v>
                </c:pt>
                <c:pt idx="67">
                  <c:v>0.9</c:v>
                </c:pt>
                <c:pt idx="68">
                  <c:v>0.9</c:v>
                </c:pt>
                <c:pt idx="69">
                  <c:v>0.9</c:v>
                </c:pt>
                <c:pt idx="70">
                  <c:v>0.9</c:v>
                </c:pt>
                <c:pt idx="71">
                  <c:v>0.9</c:v>
                </c:pt>
                <c:pt idx="72">
                  <c:v>0.9</c:v>
                </c:pt>
                <c:pt idx="73">
                  <c:v>0.9</c:v>
                </c:pt>
                <c:pt idx="74">
                  <c:v>0.9</c:v>
                </c:pt>
                <c:pt idx="75">
                  <c:v>0.9</c:v>
                </c:pt>
                <c:pt idx="76">
                  <c:v>0.9</c:v>
                </c:pt>
                <c:pt idx="77">
                  <c:v>0.9</c:v>
                </c:pt>
                <c:pt idx="78">
                  <c:v>0.9</c:v>
                </c:pt>
                <c:pt idx="79">
                  <c:v>0.9</c:v>
                </c:pt>
                <c:pt idx="80">
                  <c:v>0.9</c:v>
                </c:pt>
                <c:pt idx="81">
                  <c:v>0.9</c:v>
                </c:pt>
                <c:pt idx="82">
                  <c:v>0.9</c:v>
                </c:pt>
                <c:pt idx="83">
                  <c:v>0.9</c:v>
                </c:pt>
                <c:pt idx="84">
                  <c:v>0.9</c:v>
                </c:pt>
                <c:pt idx="85">
                  <c:v>0.9</c:v>
                </c:pt>
                <c:pt idx="86">
                  <c:v>0.9</c:v>
                </c:pt>
                <c:pt idx="87">
                  <c:v>0.9</c:v>
                </c:pt>
                <c:pt idx="88">
                  <c:v>0.9</c:v>
                </c:pt>
                <c:pt idx="89">
                  <c:v>0.9</c:v>
                </c:pt>
                <c:pt idx="90">
                  <c:v>0.9</c:v>
                </c:pt>
                <c:pt idx="91">
                  <c:v>0.9</c:v>
                </c:pt>
                <c:pt idx="92">
                  <c:v>0.9</c:v>
                </c:pt>
                <c:pt idx="93">
                  <c:v>0.9</c:v>
                </c:pt>
                <c:pt idx="94">
                  <c:v>0.9</c:v>
                </c:pt>
                <c:pt idx="95">
                  <c:v>0.9</c:v>
                </c:pt>
                <c:pt idx="96">
                  <c:v>0.9</c:v>
                </c:pt>
                <c:pt idx="97">
                  <c:v>0.9</c:v>
                </c:pt>
                <c:pt idx="98">
                  <c:v>0.9</c:v>
                </c:pt>
                <c:pt idx="99">
                  <c:v>0.9</c:v>
                </c:pt>
                <c:pt idx="100">
                  <c:v>0.9</c:v>
                </c:pt>
                <c:pt idx="101">
                  <c:v>0.9</c:v>
                </c:pt>
                <c:pt idx="102">
                  <c:v>0.9</c:v>
                </c:pt>
                <c:pt idx="103">
                  <c:v>0.9</c:v>
                </c:pt>
                <c:pt idx="104">
                  <c:v>0.9</c:v>
                </c:pt>
                <c:pt idx="105">
                  <c:v>0.9</c:v>
                </c:pt>
                <c:pt idx="106">
                  <c:v>0.9</c:v>
                </c:pt>
                <c:pt idx="107">
                  <c:v>0.9</c:v>
                </c:pt>
                <c:pt idx="108">
                  <c:v>0.9</c:v>
                </c:pt>
                <c:pt idx="109">
                  <c:v>0.9</c:v>
                </c:pt>
                <c:pt idx="110">
                  <c:v>0.9</c:v>
                </c:pt>
                <c:pt idx="111">
                  <c:v>0.9</c:v>
                </c:pt>
                <c:pt idx="112">
                  <c:v>0.9</c:v>
                </c:pt>
                <c:pt idx="113">
                  <c:v>0.9</c:v>
                </c:pt>
                <c:pt idx="114">
                  <c:v>0.9</c:v>
                </c:pt>
                <c:pt idx="115">
                  <c:v>0.9</c:v>
                </c:pt>
                <c:pt idx="116">
                  <c:v>0.9</c:v>
                </c:pt>
                <c:pt idx="117">
                  <c:v>0.9</c:v>
                </c:pt>
                <c:pt idx="118">
                  <c:v>0.9</c:v>
                </c:pt>
                <c:pt idx="119">
                  <c:v>0.9</c:v>
                </c:pt>
                <c:pt idx="120">
                  <c:v>0.9</c:v>
                </c:pt>
                <c:pt idx="121">
                  <c:v>0.9</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0.4</c:v>
                </c:pt>
              </c:numCache>
            </c:numRef>
          </c:val>
          <c:smooth val="0"/>
          <c:extLst>
            <c:ext xmlns:c16="http://schemas.microsoft.com/office/drawing/2014/chart" uri="{C3380CC4-5D6E-409C-BE32-E72D297353CC}">
              <c16:uniqueId val="{00000001-D9CB-4662-827A-C6E1DB9F0ABE}"/>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'Nord-Ouest_I'!$C$16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'Nord-Ouest_I'!$C$17:$C$231</c:f>
              <c:numCache>
                <c:formatCode>0.00</c:formatCode>
                <c:ptCount val="215"/>
                <c:pt idx="0">
                  <c:v>5.4</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8.7750000000000004</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12.15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13.5</c:v>
                </c:pt>
                <c:pt idx="152">
                  <c:v>12.824999999999999</c:v>
                </c:pt>
                <c:pt idx="153">
                  <c:v>13.5</c:v>
                </c:pt>
                <c:pt idx="154">
                  <c:v>13.5</c:v>
                </c:pt>
                <c:pt idx="155">
                  <c:v>13.5</c:v>
                </c:pt>
                <c:pt idx="156">
                  <c:v>13.5</c:v>
                </c:pt>
                <c:pt idx="157">
                  <c:v>13.5</c:v>
                </c:pt>
                <c:pt idx="158">
                  <c:v>13.5</c:v>
                </c:pt>
                <c:pt idx="159">
                  <c:v>13.5</c:v>
                </c:pt>
                <c:pt idx="160">
                  <c:v>13.5</c:v>
                </c:pt>
                <c:pt idx="161">
                  <c:v>13.5</c:v>
                </c:pt>
                <c:pt idx="162">
                  <c:v>13.5</c:v>
                </c:pt>
                <c:pt idx="163">
                  <c:v>13.5</c:v>
                </c:pt>
                <c:pt idx="164">
                  <c:v>13.5</c:v>
                </c:pt>
                <c:pt idx="165">
                  <c:v>13.5</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0-6B3D-460D-A001-30E758ED3043}"/>
            </c:ext>
          </c:extLst>
        </c:ser>
        <c:ser>
          <c:idx val="7"/>
          <c:order val="1"/>
          <c:tx>
            <c:strRef>
              <c:f>'Nord-Ouest_I'!$B$16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'Nord-Ouest_I'!$B$17:$B$231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2.7</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6.75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11.475</c:v>
                </c:pt>
                <c:pt idx="214">
                  <c:v>0</c:v>
                </c:pt>
              </c:numCache>
            </c:numRef>
          </c:val>
          <c:smooth val="0"/>
          <c:extLst>
            <c:ext xmlns:c16="http://schemas.microsoft.com/office/drawing/2014/chart" uri="{C3380CC4-5D6E-409C-BE32-E72D297353CC}">
              <c16:uniqueId val="{00000001-6B3D-460D-A001-30E758ED3043}"/>
            </c:ext>
          </c:extLst>
        </c:ser>
        <c:ser>
          <c:idx val="0"/>
          <c:order val="2"/>
          <c:tx>
            <c:v>Maintenance Storengy</c:v>
          </c:tx>
          <c:marker>
            <c:symbol val="none"/>
          </c:marker>
          <c:val>
            <c:numRef>
              <c:f>'Nord-Ouest_I'!$F$17:$F$231</c:f>
              <c:numCache>
                <c:formatCode>_-* #\ ##0.0\ _€_-;\-* #\ ##0.0\ _€_-;_-* "-"??\ _€_-;_-@_-</c:formatCode>
                <c:ptCount val="215"/>
                <c:pt idx="0">
                  <c:v>0.1506536</c:v>
                </c:pt>
                <c:pt idx="1">
                  <c:v>0.3013072</c:v>
                </c:pt>
                <c:pt idx="2">
                  <c:v>0.4519608</c:v>
                </c:pt>
                <c:pt idx="3">
                  <c:v>0.60261439999999999</c:v>
                </c:pt>
                <c:pt idx="4">
                  <c:v>0.75326800000000005</c:v>
                </c:pt>
                <c:pt idx="5">
                  <c:v>0.9039216000000001</c:v>
                </c:pt>
                <c:pt idx="6">
                  <c:v>1.0319772</c:v>
                </c:pt>
                <c:pt idx="7">
                  <c:v>1.1600328</c:v>
                </c:pt>
                <c:pt idx="8">
                  <c:v>1.2880883999999999</c:v>
                </c:pt>
                <c:pt idx="9">
                  <c:v>1.4161439999999998</c:v>
                </c:pt>
                <c:pt idx="10">
                  <c:v>1.5441995999999998</c:v>
                </c:pt>
                <c:pt idx="11">
                  <c:v>1.6722551999999997</c:v>
                </c:pt>
                <c:pt idx="12">
                  <c:v>1.8003107999999997</c:v>
                </c:pt>
                <c:pt idx="13">
                  <c:v>1.9283663999999996</c:v>
                </c:pt>
                <c:pt idx="14">
                  <c:v>2.0564219999999995</c:v>
                </c:pt>
                <c:pt idx="15">
                  <c:v>2.1844775999999997</c:v>
                </c:pt>
                <c:pt idx="16">
                  <c:v>2.3125331999999998</c:v>
                </c:pt>
                <c:pt idx="17">
                  <c:v>2.4405888</c:v>
                </c:pt>
                <c:pt idx="18">
                  <c:v>2.5686444000000002</c:v>
                </c:pt>
                <c:pt idx="19">
                  <c:v>2.6967000000000003</c:v>
                </c:pt>
                <c:pt idx="20">
                  <c:v>2.8247556000000005</c:v>
                </c:pt>
                <c:pt idx="21">
                  <c:v>2.9528112000000006</c:v>
                </c:pt>
                <c:pt idx="22">
                  <c:v>3.0808668000000008</c:v>
                </c:pt>
                <c:pt idx="23">
                  <c:v>3.208922400000001</c:v>
                </c:pt>
                <c:pt idx="24">
                  <c:v>3.3369780000000011</c:v>
                </c:pt>
                <c:pt idx="25">
                  <c:v>3.4650336000000013</c:v>
                </c:pt>
                <c:pt idx="26">
                  <c:v>3.5930892000000014</c:v>
                </c:pt>
                <c:pt idx="27">
                  <c:v>3.7211448000000016</c:v>
                </c:pt>
                <c:pt idx="28">
                  <c:v>3.8492004000000017</c:v>
                </c:pt>
                <c:pt idx="29">
                  <c:v>3.9772560000000019</c:v>
                </c:pt>
                <c:pt idx="30">
                  <c:v>4.1053116000000021</c:v>
                </c:pt>
                <c:pt idx="31">
                  <c:v>4.2333672000000018</c:v>
                </c:pt>
                <c:pt idx="32">
                  <c:v>4.3614228000000015</c:v>
                </c:pt>
                <c:pt idx="33">
                  <c:v>4.4894784000000012</c:v>
                </c:pt>
                <c:pt idx="34">
                  <c:v>4.6175340000000009</c:v>
                </c:pt>
                <c:pt idx="35">
                  <c:v>4.7455896000000006</c:v>
                </c:pt>
                <c:pt idx="36">
                  <c:v>4.8736452000000003</c:v>
                </c:pt>
                <c:pt idx="37">
                  <c:v>5.0017008000000001</c:v>
                </c:pt>
                <c:pt idx="38">
                  <c:v>5.1297563999999998</c:v>
                </c:pt>
                <c:pt idx="39">
                  <c:v>5.2653445999999997</c:v>
                </c:pt>
                <c:pt idx="40">
                  <c:v>5.4009327999999996</c:v>
                </c:pt>
                <c:pt idx="41">
                  <c:v>5.4310633999999993</c:v>
                </c:pt>
                <c:pt idx="42">
                  <c:v>5.461189899999999</c:v>
                </c:pt>
                <c:pt idx="43">
                  <c:v>5.4913121999999994</c:v>
                </c:pt>
                <c:pt idx="44">
                  <c:v>5.5214303999999998</c:v>
                </c:pt>
                <c:pt idx="45">
                  <c:v>5.5515444999999994</c:v>
                </c:pt>
                <c:pt idx="46">
                  <c:v>5.5816543999999997</c:v>
                </c:pt>
                <c:pt idx="47">
                  <c:v>5.6117602</c:v>
                </c:pt>
                <c:pt idx="48">
                  <c:v>5.6418619000000003</c:v>
                </c:pt>
                <c:pt idx="49">
                  <c:v>5.6719594000000004</c:v>
                </c:pt>
                <c:pt idx="50">
                  <c:v>5.7020528000000006</c:v>
                </c:pt>
                <c:pt idx="51">
                  <c:v>5.7321421000000008</c:v>
                </c:pt>
                <c:pt idx="52">
                  <c:v>5.7622273000000011</c:v>
                </c:pt>
                <c:pt idx="53">
                  <c:v>5.9051122000000014</c:v>
                </c:pt>
                <c:pt idx="54">
                  <c:v>6.0479040000000017</c:v>
                </c:pt>
                <c:pt idx="55">
                  <c:v>6.1906028000000015</c:v>
                </c:pt>
                <c:pt idx="56">
                  <c:v>6.3332086000000016</c:v>
                </c:pt>
                <c:pt idx="57">
                  <c:v>6.4757214000000012</c:v>
                </c:pt>
                <c:pt idx="58">
                  <c:v>6.6181414000000007</c:v>
                </c:pt>
                <c:pt idx="59">
                  <c:v>6.7604686000000012</c:v>
                </c:pt>
                <c:pt idx="60">
                  <c:v>6.9027030000000007</c:v>
                </c:pt>
                <c:pt idx="61">
                  <c:v>7.0448448000000008</c:v>
                </c:pt>
                <c:pt idx="62">
                  <c:v>7.0747499000000005</c:v>
                </c:pt>
                <c:pt idx="63">
                  <c:v>7.1046509000000002</c:v>
                </c:pt>
                <c:pt idx="64">
                  <c:v>7.1345478</c:v>
                </c:pt>
                <c:pt idx="65">
                  <c:v>7.1644405999999998</c:v>
                </c:pt>
                <c:pt idx="66">
                  <c:v>7.1943292999999997</c:v>
                </c:pt>
                <c:pt idx="67">
                  <c:v>7.3288099999999998</c:v>
                </c:pt>
                <c:pt idx="68">
                  <c:v>7.4632076999999999</c:v>
                </c:pt>
                <c:pt idx="69">
                  <c:v>7.5975223999999999</c:v>
                </c:pt>
                <c:pt idx="70">
                  <c:v>7.7317540999999999</c:v>
                </c:pt>
                <c:pt idx="71">
                  <c:v>7.8654685999999998</c:v>
                </c:pt>
                <c:pt idx="72">
                  <c:v>7.9975176000000001</c:v>
                </c:pt>
                <c:pt idx="73">
                  <c:v>8.1279230000000009</c:v>
                </c:pt>
                <c:pt idx="74">
                  <c:v>8.2566738000000015</c:v>
                </c:pt>
                <c:pt idx="75">
                  <c:v>8.3836774000000016</c:v>
                </c:pt>
                <c:pt idx="76">
                  <c:v>8.5089595000000013</c:v>
                </c:pt>
                <c:pt idx="77">
                  <c:v>8.6325420000000008</c:v>
                </c:pt>
                <c:pt idx="78">
                  <c:v>8.7544469000000014</c:v>
                </c:pt>
                <c:pt idx="79">
                  <c:v>8.8746980000000022</c:v>
                </c:pt>
                <c:pt idx="80">
                  <c:v>8.9933173000000028</c:v>
                </c:pt>
                <c:pt idx="81">
                  <c:v>9.1103286000000026</c:v>
                </c:pt>
                <c:pt idx="82">
                  <c:v>9.2257520000000017</c:v>
                </c:pt>
                <c:pt idx="83">
                  <c:v>9.3396095000000017</c:v>
                </c:pt>
                <c:pt idx="84">
                  <c:v>9.4519231000000019</c:v>
                </c:pt>
                <c:pt idx="85">
                  <c:v>9.5627123000000012</c:v>
                </c:pt>
                <c:pt idx="86">
                  <c:v>9.671956800000002</c:v>
                </c:pt>
                <c:pt idx="87">
                  <c:v>9.7796792000000021</c:v>
                </c:pt>
                <c:pt idx="88">
                  <c:v>9.885900300000003</c:v>
                </c:pt>
                <c:pt idx="89">
                  <c:v>9.9906407000000037</c:v>
                </c:pt>
                <c:pt idx="90">
                  <c:v>10.092049000000003</c:v>
                </c:pt>
                <c:pt idx="91">
                  <c:v>10.188257100000003</c:v>
                </c:pt>
                <c:pt idx="92">
                  <c:v>10.283090700000002</c:v>
                </c:pt>
                <c:pt idx="93">
                  <c:v>10.376516000000002</c:v>
                </c:pt>
                <c:pt idx="94">
                  <c:v>10.468553000000002</c:v>
                </c:pt>
                <c:pt idx="95">
                  <c:v>10.559221700000002</c:v>
                </c:pt>
                <c:pt idx="96">
                  <c:v>10.648544300000001</c:v>
                </c:pt>
                <c:pt idx="97">
                  <c:v>10.736538800000002</c:v>
                </c:pt>
                <c:pt idx="98">
                  <c:v>10.838522800000002</c:v>
                </c:pt>
                <c:pt idx="99">
                  <c:v>10.938724900000002</c:v>
                </c:pt>
                <c:pt idx="100">
                  <c:v>11.037173300000003</c:v>
                </c:pt>
                <c:pt idx="101">
                  <c:v>11.133901100000003</c:v>
                </c:pt>
                <c:pt idx="102">
                  <c:v>11.228939000000002</c:v>
                </c:pt>
                <c:pt idx="103">
                  <c:v>11.322315200000002</c:v>
                </c:pt>
                <c:pt idx="104">
                  <c:v>11.414058200000001</c:v>
                </c:pt>
                <c:pt idx="105">
                  <c:v>11.504196200000001</c:v>
                </c:pt>
                <c:pt idx="106">
                  <c:v>11.592759900000001</c:v>
                </c:pt>
                <c:pt idx="107">
                  <c:v>11.679775300000001</c:v>
                </c:pt>
                <c:pt idx="108">
                  <c:v>11.765268300000001</c:v>
                </c:pt>
                <c:pt idx="109">
                  <c:v>11.849267300000001</c:v>
                </c:pt>
                <c:pt idx="110">
                  <c:v>11.931798200000001</c:v>
                </c:pt>
                <c:pt idx="111">
                  <c:v>12.012884700000001</c:v>
                </c:pt>
                <c:pt idx="112">
                  <c:v>12.092555000000001</c:v>
                </c:pt>
                <c:pt idx="113">
                  <c:v>12.15</c:v>
                </c:pt>
                <c:pt idx="114">
                  <c:v>12.15</c:v>
                </c:pt>
                <c:pt idx="115">
                  <c:v>12.15</c:v>
                </c:pt>
                <c:pt idx="116">
                  <c:v>12.15</c:v>
                </c:pt>
                <c:pt idx="117">
                  <c:v>12.15</c:v>
                </c:pt>
                <c:pt idx="118">
                  <c:v>12.15</c:v>
                </c:pt>
                <c:pt idx="119">
                  <c:v>12.15</c:v>
                </c:pt>
                <c:pt idx="120">
                  <c:v>12.15</c:v>
                </c:pt>
                <c:pt idx="121">
                  <c:v>12.15</c:v>
                </c:pt>
                <c:pt idx="122">
                  <c:v>12.227272300000001</c:v>
                </c:pt>
                <c:pt idx="123">
                  <c:v>12.303194600000001</c:v>
                </c:pt>
                <c:pt idx="124">
                  <c:v>12.377788100000002</c:v>
                </c:pt>
                <c:pt idx="125">
                  <c:v>12.451078700000002</c:v>
                </c:pt>
                <c:pt idx="126">
                  <c:v>12.523087700000001</c:v>
                </c:pt>
                <c:pt idx="127">
                  <c:v>12.593836300000001</c:v>
                </c:pt>
                <c:pt idx="128">
                  <c:v>12.663348200000001</c:v>
                </c:pt>
                <c:pt idx="129">
                  <c:v>12.731644500000002</c:v>
                </c:pt>
                <c:pt idx="130">
                  <c:v>12.798748900000001</c:v>
                </c:pt>
                <c:pt idx="131">
                  <c:v>12.825000000000001</c:v>
                </c:pt>
                <c:pt idx="132">
                  <c:v>12.825000000000001</c:v>
                </c:pt>
                <c:pt idx="133">
                  <c:v>12.825000000000001</c:v>
                </c:pt>
                <c:pt idx="134">
                  <c:v>12.825000000000001</c:v>
                </c:pt>
                <c:pt idx="135">
                  <c:v>12.825000000000001</c:v>
                </c:pt>
                <c:pt idx="136">
                  <c:v>12.825000000000001</c:v>
                </c:pt>
                <c:pt idx="137">
                  <c:v>12.825000000000001</c:v>
                </c:pt>
                <c:pt idx="138">
                  <c:v>12.825000000000001</c:v>
                </c:pt>
                <c:pt idx="139">
                  <c:v>12.825000000000001</c:v>
                </c:pt>
                <c:pt idx="140">
                  <c:v>12.825000000000001</c:v>
                </c:pt>
                <c:pt idx="141">
                  <c:v>12.825000000000001</c:v>
                </c:pt>
                <c:pt idx="142">
                  <c:v>12.825000000000001</c:v>
                </c:pt>
                <c:pt idx="143">
                  <c:v>12.825000000000001</c:v>
                </c:pt>
                <c:pt idx="144">
                  <c:v>12.825000000000001</c:v>
                </c:pt>
                <c:pt idx="145">
                  <c:v>12.825000000000001</c:v>
                </c:pt>
                <c:pt idx="146">
                  <c:v>12.825000000000001</c:v>
                </c:pt>
                <c:pt idx="147">
                  <c:v>12.825000000000001</c:v>
                </c:pt>
                <c:pt idx="148">
                  <c:v>12.825000000000001</c:v>
                </c:pt>
                <c:pt idx="149">
                  <c:v>12.825000000000001</c:v>
                </c:pt>
                <c:pt idx="150">
                  <c:v>12.825000000000001</c:v>
                </c:pt>
                <c:pt idx="151">
                  <c:v>12.825000000000001</c:v>
                </c:pt>
                <c:pt idx="152">
                  <c:v>12.825000000000001</c:v>
                </c:pt>
                <c:pt idx="153">
                  <c:v>12.883924</c:v>
                </c:pt>
                <c:pt idx="154">
                  <c:v>12.941921900000001</c:v>
                </c:pt>
                <c:pt idx="155">
                  <c:v>12.999006300000001</c:v>
                </c:pt>
                <c:pt idx="156">
                  <c:v>13.0551922</c:v>
                </c:pt>
                <c:pt idx="157">
                  <c:v>13.1104944</c:v>
                </c:pt>
                <c:pt idx="158">
                  <c:v>13.1649257</c:v>
                </c:pt>
                <c:pt idx="159">
                  <c:v>13.218500899999999</c:v>
                </c:pt>
                <c:pt idx="160">
                  <c:v>13.253655499999999</c:v>
                </c:pt>
                <c:pt idx="161">
                  <c:v>13.288441899999999</c:v>
                </c:pt>
                <c:pt idx="162">
                  <c:v>13.322862999999998</c:v>
                </c:pt>
                <c:pt idx="163">
                  <c:v>13.356922899999999</c:v>
                </c:pt>
                <c:pt idx="164">
                  <c:v>13.390625999999999</c:v>
                </c:pt>
                <c:pt idx="165">
                  <c:v>13.423974999999999</c:v>
                </c:pt>
                <c:pt idx="166">
                  <c:v>13.456974199999999</c:v>
                </c:pt>
                <c:pt idx="167">
                  <c:v>13.476022199999999</c:v>
                </c:pt>
                <c:pt idx="168">
                  <c:v>13.4949537</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2-6B3D-460D-A001-30E758ED3043}"/>
            </c:ext>
          </c:extLst>
        </c:ser>
        <c:ser>
          <c:idx val="2"/>
          <c:order val="3"/>
          <c:tx>
            <c:v>Maintenance Storengy + NaTran Most Probable</c:v>
          </c:tx>
          <c:marker>
            <c:symbol val="none"/>
          </c:marker>
          <c:val>
            <c:numRef>
              <c:f>'Nord-Ouest_I'!$L$17:$L$231</c:f>
              <c:numCache>
                <c:formatCode>_-* #\ ##0.0\ _€_-;\-* #\ ##0.0\ _€_-;_-* "-"??\ _€_-;_-@_-</c:formatCode>
                <c:ptCount val="215"/>
                <c:pt idx="0">
                  <c:v>0.15065359477124182</c:v>
                </c:pt>
                <c:pt idx="1">
                  <c:v>0.30130718954248364</c:v>
                </c:pt>
                <c:pt idx="2">
                  <c:v>0.45196078431372544</c:v>
                </c:pt>
                <c:pt idx="3">
                  <c:v>0.60261437908496729</c:v>
                </c:pt>
                <c:pt idx="4">
                  <c:v>0.75326797385620914</c:v>
                </c:pt>
                <c:pt idx="5">
                  <c:v>0.90392156862745099</c:v>
                </c:pt>
                <c:pt idx="6">
                  <c:v>1.0319771241830065</c:v>
                </c:pt>
                <c:pt idx="7">
                  <c:v>1.1600326797385621</c:v>
                </c:pt>
                <c:pt idx="8">
                  <c:v>1.2880882352941174</c:v>
                </c:pt>
                <c:pt idx="9">
                  <c:v>1.4161437908496728</c:v>
                </c:pt>
                <c:pt idx="10">
                  <c:v>1.5441993464052282</c:v>
                </c:pt>
                <c:pt idx="11">
                  <c:v>1.6722549019607835</c:v>
                </c:pt>
                <c:pt idx="12">
                  <c:v>1.8003104575163391</c:v>
                </c:pt>
                <c:pt idx="13">
                  <c:v>1.9283660130718947</c:v>
                </c:pt>
                <c:pt idx="14">
                  <c:v>2.0564215686274503</c:v>
                </c:pt>
                <c:pt idx="15">
                  <c:v>2.1844771241830059</c:v>
                </c:pt>
                <c:pt idx="16">
                  <c:v>2.3125326797385615</c:v>
                </c:pt>
                <c:pt idx="17">
                  <c:v>2.4405882352941171</c:v>
                </c:pt>
                <c:pt idx="18">
                  <c:v>2.5686437908496726</c:v>
                </c:pt>
                <c:pt idx="19">
                  <c:v>2.6966993464052282</c:v>
                </c:pt>
                <c:pt idx="20">
                  <c:v>2.8247549019607838</c:v>
                </c:pt>
                <c:pt idx="21">
                  <c:v>2.9528104575163394</c:v>
                </c:pt>
                <c:pt idx="22">
                  <c:v>3.080866013071895</c:v>
                </c:pt>
                <c:pt idx="23">
                  <c:v>3.2089215686274506</c:v>
                </c:pt>
                <c:pt idx="24">
                  <c:v>3.3369771241830062</c:v>
                </c:pt>
                <c:pt idx="25">
                  <c:v>3.4650326797385618</c:v>
                </c:pt>
                <c:pt idx="26">
                  <c:v>3.5930882352941174</c:v>
                </c:pt>
                <c:pt idx="27">
                  <c:v>3.7211437908496729</c:v>
                </c:pt>
                <c:pt idx="28">
                  <c:v>3.8491993464052285</c:v>
                </c:pt>
                <c:pt idx="29">
                  <c:v>3.9772549019607841</c:v>
                </c:pt>
                <c:pt idx="30">
                  <c:v>4.1053104575163397</c:v>
                </c:pt>
                <c:pt idx="31">
                  <c:v>4.2333660130718958</c:v>
                </c:pt>
                <c:pt idx="32">
                  <c:v>4.3614215686274518</c:v>
                </c:pt>
                <c:pt idx="33">
                  <c:v>4.4894771241830078</c:v>
                </c:pt>
                <c:pt idx="34">
                  <c:v>4.6175326797385638</c:v>
                </c:pt>
                <c:pt idx="35">
                  <c:v>4.7455882352941199</c:v>
                </c:pt>
                <c:pt idx="36">
                  <c:v>4.8736437908496759</c:v>
                </c:pt>
                <c:pt idx="37">
                  <c:v>5.0016993464052319</c:v>
                </c:pt>
                <c:pt idx="38">
                  <c:v>5.129754901960788</c:v>
                </c:pt>
                <c:pt idx="39">
                  <c:v>5.2653431372549058</c:v>
                </c:pt>
                <c:pt idx="40">
                  <c:v>5.4009313725490236</c:v>
                </c:pt>
                <c:pt idx="41">
                  <c:v>5.4310619618736427</c:v>
                </c:pt>
                <c:pt idx="42">
                  <c:v>5.4611884215686315</c:v>
                </c:pt>
                <c:pt idx="43">
                  <c:v>5.491310751633991</c:v>
                </c:pt>
                <c:pt idx="44">
                  <c:v>5.5214289520697211</c:v>
                </c:pt>
                <c:pt idx="45">
                  <c:v>5.5515430228758209</c:v>
                </c:pt>
                <c:pt idx="46">
                  <c:v>5.5816529455337731</c:v>
                </c:pt>
                <c:pt idx="47">
                  <c:v>5.6117587385620959</c:v>
                </c:pt>
                <c:pt idx="48">
                  <c:v>5.6418604019607885</c:v>
                </c:pt>
                <c:pt idx="49">
                  <c:v>5.6719579357298517</c:v>
                </c:pt>
                <c:pt idx="50">
                  <c:v>5.7020513398692856</c:v>
                </c:pt>
                <c:pt idx="51">
                  <c:v>5.7321406328976083</c:v>
                </c:pt>
                <c:pt idx="52">
                  <c:v>5.7622257962963008</c:v>
                </c:pt>
                <c:pt idx="53">
                  <c:v>5.9051107066993511</c:v>
                </c:pt>
                <c:pt idx="54">
                  <c:v>6.0479024643246238</c:v>
                </c:pt>
                <c:pt idx="55">
                  <c:v>6.1906012450980441</c:v>
                </c:pt>
                <c:pt idx="56">
                  <c:v>6.3332070490196131</c:v>
                </c:pt>
                <c:pt idx="57">
                  <c:v>6.4757198760893298</c:v>
                </c:pt>
                <c:pt idx="58">
                  <c:v>6.6181399022331204</c:v>
                </c:pt>
                <c:pt idx="59">
                  <c:v>6.7604671274509851</c:v>
                </c:pt>
                <c:pt idx="60">
                  <c:v>6.9027015517429238</c:v>
                </c:pt>
                <c:pt idx="61">
                  <c:v>7.0448433510348627</c:v>
                </c:pt>
                <c:pt idx="62">
                  <c:v>7.0747484403594818</c:v>
                </c:pt>
                <c:pt idx="63">
                  <c:v>7.1046494185729898</c:v>
                </c:pt>
                <c:pt idx="64">
                  <c:v>7.134546304193905</c:v>
                </c:pt>
                <c:pt idx="65">
                  <c:v>7.1644390972222274</c:v>
                </c:pt>
                <c:pt idx="66">
                  <c:v>7.1943277791394387</c:v>
                </c:pt>
                <c:pt idx="67">
                  <c:v>7.3288084311002235</c:v>
                </c:pt>
                <c:pt idx="68">
                  <c:v>7.4632060830610083</c:v>
                </c:pt>
                <c:pt idx="69">
                  <c:v>7.597520735021793</c:v>
                </c:pt>
                <c:pt idx="70">
                  <c:v>7.7317524703159108</c:v>
                </c:pt>
                <c:pt idx="71">
                  <c:v>7.8654669278322507</c:v>
                </c:pt>
                <c:pt idx="72">
                  <c:v>7.9975159547930348</c:v>
                </c:pt>
                <c:pt idx="73">
                  <c:v>8.1279213984204866</c:v>
                </c:pt>
                <c:pt idx="74">
                  <c:v>8.2566721927342126</c:v>
                </c:pt>
                <c:pt idx="75">
                  <c:v>8.3836757952832315</c:v>
                </c:pt>
                <c:pt idx="76">
                  <c:v>8.508957846198264</c:v>
                </c:pt>
                <c:pt idx="77">
                  <c:v>8.6325403227342115</c:v>
                </c:pt>
                <c:pt idx="78">
                  <c:v>8.7544452021459769</c:v>
                </c:pt>
                <c:pt idx="79">
                  <c:v>8.8746962931263695</c:v>
                </c:pt>
                <c:pt idx="80">
                  <c:v>8.9933174043682005</c:v>
                </c:pt>
                <c:pt idx="81">
                  <c:v>9.1103286816884612</c:v>
                </c:pt>
                <c:pt idx="82">
                  <c:v>9.2257521023420566</c:v>
                </c:pt>
                <c:pt idx="83">
                  <c:v>9.339609643583886</c:v>
                </c:pt>
                <c:pt idx="84">
                  <c:v>9.4519232826688526</c:v>
                </c:pt>
                <c:pt idx="85">
                  <c:v>9.5627124654139504</c:v>
                </c:pt>
                <c:pt idx="86">
                  <c:v>9.6719569876361735</c:v>
                </c:pt>
                <c:pt idx="87">
                  <c:v>9.7796794265904214</c:v>
                </c:pt>
                <c:pt idx="88">
                  <c:v>9.8859004780936903</c:v>
                </c:pt>
                <c:pt idx="89">
                  <c:v>9.990640837962971</c:v>
                </c:pt>
                <c:pt idx="90">
                  <c:v>10.092049171296305</c:v>
                </c:pt>
                <c:pt idx="91">
                  <c:v>10.188257275246922</c:v>
                </c:pt>
                <c:pt idx="92">
                  <c:v>10.283090902746922</c:v>
                </c:pt>
                <c:pt idx="93">
                  <c:v>10.376516175246921</c:v>
                </c:pt>
                <c:pt idx="94">
                  <c:v>10.468553154783958</c:v>
                </c:pt>
                <c:pt idx="95">
                  <c:v>10.55922190339507</c:v>
                </c:pt>
                <c:pt idx="96">
                  <c:v>10.648544489320996</c:v>
                </c:pt>
                <c:pt idx="97">
                  <c:v>10.73653896839507</c:v>
                </c:pt>
                <c:pt idx="98">
                  <c:v>10.838523008700081</c:v>
                </c:pt>
                <c:pt idx="99">
                  <c:v>10.938725068068273</c:v>
                </c:pt>
                <c:pt idx="100">
                  <c:v>11.037173469375462</c:v>
                </c:pt>
                <c:pt idx="101">
                  <c:v>11.13390125597677</c:v>
                </c:pt>
                <c:pt idx="102">
                  <c:v>11.228939110987664</c:v>
                </c:pt>
                <c:pt idx="103">
                  <c:v>11.32231535728396</c:v>
                </c:pt>
                <c:pt idx="104">
                  <c:v>11.414058317741477</c:v>
                </c:pt>
                <c:pt idx="105">
                  <c:v>11.50419631523603</c:v>
                </c:pt>
                <c:pt idx="106">
                  <c:v>11.592760032883088</c:v>
                </c:pt>
                <c:pt idx="107">
                  <c:v>11.679775433318818</c:v>
                </c:pt>
                <c:pt idx="108">
                  <c:v>11.765268479179385</c:v>
                </c:pt>
                <c:pt idx="109">
                  <c:v>11.849267493340605</c:v>
                </c:pt>
                <c:pt idx="110">
                  <c:v>11.931798438438644</c:v>
                </c:pt>
                <c:pt idx="111">
                  <c:v>12.012884916870016</c:v>
                </c:pt>
                <c:pt idx="112">
                  <c:v>12.092555251510539</c:v>
                </c:pt>
                <c:pt idx="113">
                  <c:v>12.15</c:v>
                </c:pt>
                <c:pt idx="114">
                  <c:v>12.15</c:v>
                </c:pt>
                <c:pt idx="115">
                  <c:v>12.15</c:v>
                </c:pt>
                <c:pt idx="116">
                  <c:v>12.15</c:v>
                </c:pt>
                <c:pt idx="117">
                  <c:v>12.15</c:v>
                </c:pt>
                <c:pt idx="118">
                  <c:v>12.15</c:v>
                </c:pt>
                <c:pt idx="119">
                  <c:v>12.15</c:v>
                </c:pt>
                <c:pt idx="120">
                  <c:v>12.15</c:v>
                </c:pt>
                <c:pt idx="121">
                  <c:v>12.15</c:v>
                </c:pt>
                <c:pt idx="122">
                  <c:v>12.227272331154685</c:v>
                </c:pt>
                <c:pt idx="123">
                  <c:v>12.303194605228759</c:v>
                </c:pt>
                <c:pt idx="124">
                  <c:v>12.377788064379086</c:v>
                </c:pt>
                <c:pt idx="125">
                  <c:v>12.451078671241831</c:v>
                </c:pt>
                <c:pt idx="126">
                  <c:v>12.523087667973858</c:v>
                </c:pt>
                <c:pt idx="127">
                  <c:v>12.593836296732027</c:v>
                </c:pt>
                <c:pt idx="128">
                  <c:v>12.663348159912855</c:v>
                </c:pt>
                <c:pt idx="129">
                  <c:v>12.731644499673203</c:v>
                </c:pt>
                <c:pt idx="130">
                  <c:v>12.798748918409586</c:v>
                </c:pt>
                <c:pt idx="131">
                  <c:v>12.824999999999999</c:v>
                </c:pt>
                <c:pt idx="132">
                  <c:v>12.824999999999999</c:v>
                </c:pt>
                <c:pt idx="133">
                  <c:v>12.824999999999999</c:v>
                </c:pt>
                <c:pt idx="134">
                  <c:v>12.824999999999999</c:v>
                </c:pt>
                <c:pt idx="135">
                  <c:v>12.824999999999999</c:v>
                </c:pt>
                <c:pt idx="136">
                  <c:v>12.824999999999999</c:v>
                </c:pt>
                <c:pt idx="137">
                  <c:v>12.824999999999999</c:v>
                </c:pt>
                <c:pt idx="138">
                  <c:v>12.824999999999999</c:v>
                </c:pt>
                <c:pt idx="139">
                  <c:v>12.824999999999999</c:v>
                </c:pt>
                <c:pt idx="140">
                  <c:v>12.824999999999999</c:v>
                </c:pt>
                <c:pt idx="141">
                  <c:v>12.824999999999999</c:v>
                </c:pt>
                <c:pt idx="142">
                  <c:v>12.824999999999999</c:v>
                </c:pt>
                <c:pt idx="143">
                  <c:v>12.824999999999999</c:v>
                </c:pt>
                <c:pt idx="144">
                  <c:v>12.824999999999999</c:v>
                </c:pt>
                <c:pt idx="145">
                  <c:v>12.824999999999999</c:v>
                </c:pt>
                <c:pt idx="146">
                  <c:v>12.824999999999999</c:v>
                </c:pt>
                <c:pt idx="147">
                  <c:v>12.824999999999999</c:v>
                </c:pt>
                <c:pt idx="148">
                  <c:v>12.824999999999999</c:v>
                </c:pt>
                <c:pt idx="149">
                  <c:v>12.824999999999999</c:v>
                </c:pt>
                <c:pt idx="150">
                  <c:v>12.824999999999999</c:v>
                </c:pt>
                <c:pt idx="151">
                  <c:v>12.824999999999999</c:v>
                </c:pt>
                <c:pt idx="152">
                  <c:v>12.824999999999999</c:v>
                </c:pt>
                <c:pt idx="153">
                  <c:v>12.883924019607843</c:v>
                </c:pt>
                <c:pt idx="154">
                  <c:v>12.941921881176471</c:v>
                </c:pt>
                <c:pt idx="155">
                  <c:v>12.99900633</c:v>
                </c:pt>
                <c:pt idx="156">
                  <c:v>13.055192235588235</c:v>
                </c:pt>
                <c:pt idx="157">
                  <c:v>13.11049446745098</c:v>
                </c:pt>
                <c:pt idx="158">
                  <c:v>13.164925770882352</c:v>
                </c:pt>
                <c:pt idx="159">
                  <c:v>13.218501015392157</c:v>
                </c:pt>
                <c:pt idx="160">
                  <c:v>13.253655635980392</c:v>
                </c:pt>
                <c:pt idx="161">
                  <c:v>13.288442059183007</c:v>
                </c:pt>
                <c:pt idx="162">
                  <c:v>13.322863117287582</c:v>
                </c:pt>
                <c:pt idx="163">
                  <c:v>13.35692305872549</c:v>
                </c:pt>
                <c:pt idx="164">
                  <c:v>13.390626131928105</c:v>
                </c:pt>
                <c:pt idx="165">
                  <c:v>13.423975169183008</c:v>
                </c:pt>
                <c:pt idx="166">
                  <c:v>13.45697441892157</c:v>
                </c:pt>
                <c:pt idx="167">
                  <c:v>13.476022416802834</c:v>
                </c:pt>
                <c:pt idx="168">
                  <c:v>13.4949539368573</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4-6B3D-460D-A001-30E758ED3043}"/>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5398788073346606"/>
          <c:w val="0.14985478080066544"/>
          <c:h val="0.470427467332687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Withdrawal</a:t>
            </a:r>
          </a:p>
        </c:rich>
      </c:tx>
      <c:layout>
        <c:manualLayout>
          <c:xMode val="edge"/>
          <c:yMode val="edge"/>
          <c:x val="0.36920451056582876"/>
          <c:y val="2.4629299946087046E-2"/>
        </c:manualLayout>
      </c:layout>
      <c:overlay val="0"/>
      <c:spPr>
        <a:noFill/>
        <a:ln>
          <a:noFill/>
        </a:ln>
        <a:effectLst/>
      </c:spPr>
    </c:title>
    <c:autoTitleDeleted val="0"/>
    <c:plotArea>
      <c:layout>
        <c:manualLayout>
          <c:layoutTarget val="inner"/>
          <c:xMode val="edge"/>
          <c:yMode val="edge"/>
          <c:x val="6.8325332445226816E-2"/>
          <c:y val="0.14852826707411998"/>
          <c:w val="0.62663419502844875"/>
          <c:h val="0.78181257166279372"/>
        </c:manualLayout>
      </c:layout>
      <c:lineChart>
        <c:grouping val="standard"/>
        <c:varyColors val="0"/>
        <c:ser>
          <c:idx val="6"/>
          <c:order val="0"/>
          <c:tx>
            <c:strRef>
              <c:f>'Nord-Ouest_W'!$D$16</c:f>
              <c:strCache>
                <c:ptCount val="1"/>
                <c:pt idx="0">
                  <c:v>Maximum stock level (TWh)</c:v>
                </c:pt>
              </c:strCache>
            </c:strRef>
          </c:tx>
          <c:spPr>
            <a:ln w="25400">
              <a:solidFill>
                <a:srgbClr val="FFC000"/>
              </a:solidFill>
            </a:ln>
          </c:spPr>
          <c:marker>
            <c:symbol val="none"/>
          </c:marker>
          <c:cat>
            <c:numRef>
              <c:f>'Nord-Ouest_W'!$A$17:$A$213</c:f>
              <c:numCache>
                <c:formatCode>m/d/yyyy</c:formatCode>
                <c:ptCount val="197"/>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'Nord-Ouest_W'!$D$17:$D$213</c:f>
              <c:numCache>
                <c:formatCode>0.00</c:formatCode>
                <c:ptCount val="197"/>
                <c:pt idx="0">
                  <c:v>13.5</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13.5</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13.5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5.4</c:v>
                </c:pt>
                <c:pt idx="152">
                  <c:v>13.5</c:v>
                </c:pt>
              </c:numCache>
            </c:numRef>
          </c:val>
          <c:smooth val="0"/>
          <c:extLst>
            <c:ext xmlns:c16="http://schemas.microsoft.com/office/drawing/2014/chart" uri="{C3380CC4-5D6E-409C-BE32-E72D297353CC}">
              <c16:uniqueId val="{00000000-F7AB-487D-B3E2-14014D65B256}"/>
            </c:ext>
          </c:extLst>
        </c:ser>
        <c:ser>
          <c:idx val="7"/>
          <c:order val="1"/>
          <c:tx>
            <c:strRef>
              <c:f>'Nord-Ouest_W'!$C$16</c:f>
              <c:strCache>
                <c:ptCount val="1"/>
                <c:pt idx="0">
                  <c:v>Minimum Stock Level (TWh)</c:v>
                </c:pt>
              </c:strCache>
            </c:strRef>
          </c:tx>
          <c:marker>
            <c:symbol val="none"/>
          </c:marker>
          <c:cat>
            <c:numRef>
              <c:f>'Nord-Ouest_W'!$A$17:$A$213</c:f>
              <c:numCache>
                <c:formatCode>m/d/yyyy</c:formatCode>
                <c:ptCount val="197"/>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'Nord-Ouest_W'!$C$17:$C$213</c:f>
              <c:numCache>
                <c:formatCode>0.00</c:formatCode>
                <c:ptCount val="197"/>
                <c:pt idx="0">
                  <c:v>11.475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1-F7AB-487D-B3E2-14014D65B256}"/>
            </c:ext>
          </c:extLst>
        </c:ser>
        <c:ser>
          <c:idx val="8"/>
          <c:order val="2"/>
          <c:tx>
            <c:strRef>
              <c:f>'Nord-Ouest_W'!$F$11</c:f>
              <c:strCache>
                <c:ptCount val="1"/>
                <c:pt idx="0">
                  <c:v>With Storengy maintenance only</c:v>
                </c:pt>
              </c:strCache>
            </c:strRef>
          </c:tx>
          <c:spPr>
            <a:ln w="31750"/>
          </c:spPr>
          <c:marker>
            <c:symbol val="none"/>
          </c:marker>
          <c:cat>
            <c:numRef>
              <c:f>'Nord-Ouest_W'!$A$17:$A$213</c:f>
              <c:numCache>
                <c:formatCode>m/d/yyyy</c:formatCode>
                <c:ptCount val="197"/>
                <c:pt idx="0">
                  <c:v>45961</c:v>
                </c:pt>
                <c:pt idx="1">
                  <c:v>45962</c:v>
                </c:pt>
                <c:pt idx="2">
                  <c:v>45963</c:v>
                </c:pt>
                <c:pt idx="3">
                  <c:v>45964</c:v>
                </c:pt>
                <c:pt idx="4">
                  <c:v>45965</c:v>
                </c:pt>
                <c:pt idx="5">
                  <c:v>45966</c:v>
                </c:pt>
                <c:pt idx="6">
                  <c:v>45967</c:v>
                </c:pt>
                <c:pt idx="7">
                  <c:v>45968</c:v>
                </c:pt>
                <c:pt idx="8">
                  <c:v>45969</c:v>
                </c:pt>
                <c:pt idx="9">
                  <c:v>45970</c:v>
                </c:pt>
                <c:pt idx="10">
                  <c:v>45971</c:v>
                </c:pt>
                <c:pt idx="11">
                  <c:v>45972</c:v>
                </c:pt>
                <c:pt idx="12">
                  <c:v>45973</c:v>
                </c:pt>
                <c:pt idx="13">
                  <c:v>45974</c:v>
                </c:pt>
                <c:pt idx="14">
                  <c:v>45975</c:v>
                </c:pt>
                <c:pt idx="15">
                  <c:v>45976</c:v>
                </c:pt>
                <c:pt idx="16">
                  <c:v>45977</c:v>
                </c:pt>
                <c:pt idx="17">
                  <c:v>45978</c:v>
                </c:pt>
                <c:pt idx="18">
                  <c:v>45979</c:v>
                </c:pt>
                <c:pt idx="19">
                  <c:v>45980</c:v>
                </c:pt>
                <c:pt idx="20">
                  <c:v>45981</c:v>
                </c:pt>
                <c:pt idx="21">
                  <c:v>45982</c:v>
                </c:pt>
                <c:pt idx="22">
                  <c:v>45983</c:v>
                </c:pt>
                <c:pt idx="23">
                  <c:v>45984</c:v>
                </c:pt>
                <c:pt idx="24">
                  <c:v>45985</c:v>
                </c:pt>
                <c:pt idx="25">
                  <c:v>45986</c:v>
                </c:pt>
                <c:pt idx="26">
                  <c:v>45987</c:v>
                </c:pt>
                <c:pt idx="27">
                  <c:v>45988</c:v>
                </c:pt>
                <c:pt idx="28">
                  <c:v>45989</c:v>
                </c:pt>
                <c:pt idx="29">
                  <c:v>45990</c:v>
                </c:pt>
                <c:pt idx="30">
                  <c:v>45991</c:v>
                </c:pt>
                <c:pt idx="31">
                  <c:v>45992</c:v>
                </c:pt>
                <c:pt idx="32">
                  <c:v>45993</c:v>
                </c:pt>
                <c:pt idx="33">
                  <c:v>45994</c:v>
                </c:pt>
                <c:pt idx="34">
                  <c:v>45995</c:v>
                </c:pt>
                <c:pt idx="35">
                  <c:v>45996</c:v>
                </c:pt>
                <c:pt idx="36">
                  <c:v>45997</c:v>
                </c:pt>
                <c:pt idx="37">
                  <c:v>45998</c:v>
                </c:pt>
                <c:pt idx="38">
                  <c:v>45999</c:v>
                </c:pt>
                <c:pt idx="39">
                  <c:v>46000</c:v>
                </c:pt>
                <c:pt idx="40">
                  <c:v>46001</c:v>
                </c:pt>
                <c:pt idx="41">
                  <c:v>46002</c:v>
                </c:pt>
                <c:pt idx="42">
                  <c:v>46003</c:v>
                </c:pt>
                <c:pt idx="43">
                  <c:v>46004</c:v>
                </c:pt>
                <c:pt idx="44">
                  <c:v>46005</c:v>
                </c:pt>
                <c:pt idx="45">
                  <c:v>46006</c:v>
                </c:pt>
                <c:pt idx="46">
                  <c:v>46007</c:v>
                </c:pt>
                <c:pt idx="47">
                  <c:v>46008</c:v>
                </c:pt>
                <c:pt idx="48">
                  <c:v>46009</c:v>
                </c:pt>
                <c:pt idx="49">
                  <c:v>46010</c:v>
                </c:pt>
                <c:pt idx="50">
                  <c:v>46011</c:v>
                </c:pt>
                <c:pt idx="51">
                  <c:v>46012</c:v>
                </c:pt>
                <c:pt idx="52">
                  <c:v>46013</c:v>
                </c:pt>
                <c:pt idx="53">
                  <c:v>46014</c:v>
                </c:pt>
                <c:pt idx="54">
                  <c:v>46015</c:v>
                </c:pt>
                <c:pt idx="55">
                  <c:v>46016</c:v>
                </c:pt>
                <c:pt idx="56">
                  <c:v>46017</c:v>
                </c:pt>
                <c:pt idx="57">
                  <c:v>46018</c:v>
                </c:pt>
                <c:pt idx="58">
                  <c:v>46019</c:v>
                </c:pt>
                <c:pt idx="59">
                  <c:v>46020</c:v>
                </c:pt>
                <c:pt idx="60">
                  <c:v>46021</c:v>
                </c:pt>
                <c:pt idx="61">
                  <c:v>46022</c:v>
                </c:pt>
                <c:pt idx="62">
                  <c:v>46023</c:v>
                </c:pt>
                <c:pt idx="63">
                  <c:v>46024</c:v>
                </c:pt>
                <c:pt idx="64">
                  <c:v>46025</c:v>
                </c:pt>
                <c:pt idx="65">
                  <c:v>46026</c:v>
                </c:pt>
                <c:pt idx="66">
                  <c:v>46027</c:v>
                </c:pt>
                <c:pt idx="67">
                  <c:v>46028</c:v>
                </c:pt>
                <c:pt idx="68">
                  <c:v>46029</c:v>
                </c:pt>
                <c:pt idx="69">
                  <c:v>46030</c:v>
                </c:pt>
                <c:pt idx="70">
                  <c:v>46031</c:v>
                </c:pt>
                <c:pt idx="71">
                  <c:v>46032</c:v>
                </c:pt>
                <c:pt idx="72">
                  <c:v>46033</c:v>
                </c:pt>
                <c:pt idx="73">
                  <c:v>46034</c:v>
                </c:pt>
                <c:pt idx="74">
                  <c:v>46035</c:v>
                </c:pt>
                <c:pt idx="75">
                  <c:v>46036</c:v>
                </c:pt>
                <c:pt idx="76">
                  <c:v>46037</c:v>
                </c:pt>
                <c:pt idx="77">
                  <c:v>46038</c:v>
                </c:pt>
                <c:pt idx="78">
                  <c:v>46039</c:v>
                </c:pt>
                <c:pt idx="79">
                  <c:v>46040</c:v>
                </c:pt>
                <c:pt idx="80">
                  <c:v>46041</c:v>
                </c:pt>
                <c:pt idx="81">
                  <c:v>46042</c:v>
                </c:pt>
                <c:pt idx="82">
                  <c:v>46043</c:v>
                </c:pt>
                <c:pt idx="83">
                  <c:v>46044</c:v>
                </c:pt>
                <c:pt idx="84">
                  <c:v>46045</c:v>
                </c:pt>
                <c:pt idx="85">
                  <c:v>46046</c:v>
                </c:pt>
                <c:pt idx="86">
                  <c:v>46047</c:v>
                </c:pt>
                <c:pt idx="87">
                  <c:v>46048</c:v>
                </c:pt>
                <c:pt idx="88">
                  <c:v>46049</c:v>
                </c:pt>
                <c:pt idx="89">
                  <c:v>46050</c:v>
                </c:pt>
                <c:pt idx="90">
                  <c:v>46051</c:v>
                </c:pt>
                <c:pt idx="91">
                  <c:v>46052</c:v>
                </c:pt>
                <c:pt idx="92">
                  <c:v>46053</c:v>
                </c:pt>
                <c:pt idx="93">
                  <c:v>46054</c:v>
                </c:pt>
                <c:pt idx="94">
                  <c:v>46055</c:v>
                </c:pt>
                <c:pt idx="95">
                  <c:v>46056</c:v>
                </c:pt>
                <c:pt idx="96">
                  <c:v>46057</c:v>
                </c:pt>
                <c:pt idx="97">
                  <c:v>46058</c:v>
                </c:pt>
                <c:pt idx="98">
                  <c:v>46059</c:v>
                </c:pt>
                <c:pt idx="99">
                  <c:v>46060</c:v>
                </c:pt>
                <c:pt idx="100">
                  <c:v>46061</c:v>
                </c:pt>
                <c:pt idx="101">
                  <c:v>46062</c:v>
                </c:pt>
                <c:pt idx="102">
                  <c:v>46063</c:v>
                </c:pt>
                <c:pt idx="103">
                  <c:v>46064</c:v>
                </c:pt>
                <c:pt idx="104">
                  <c:v>46065</c:v>
                </c:pt>
                <c:pt idx="105">
                  <c:v>46066</c:v>
                </c:pt>
                <c:pt idx="106">
                  <c:v>46067</c:v>
                </c:pt>
                <c:pt idx="107">
                  <c:v>46068</c:v>
                </c:pt>
                <c:pt idx="108">
                  <c:v>46069</c:v>
                </c:pt>
                <c:pt idx="109">
                  <c:v>46070</c:v>
                </c:pt>
                <c:pt idx="110">
                  <c:v>46071</c:v>
                </c:pt>
                <c:pt idx="111">
                  <c:v>46072</c:v>
                </c:pt>
                <c:pt idx="112">
                  <c:v>46073</c:v>
                </c:pt>
                <c:pt idx="113">
                  <c:v>46074</c:v>
                </c:pt>
                <c:pt idx="114">
                  <c:v>46075</c:v>
                </c:pt>
                <c:pt idx="115">
                  <c:v>46076</c:v>
                </c:pt>
                <c:pt idx="116">
                  <c:v>46077</c:v>
                </c:pt>
                <c:pt idx="117">
                  <c:v>46078</c:v>
                </c:pt>
                <c:pt idx="118">
                  <c:v>46079</c:v>
                </c:pt>
                <c:pt idx="119">
                  <c:v>46080</c:v>
                </c:pt>
                <c:pt idx="120">
                  <c:v>46081</c:v>
                </c:pt>
                <c:pt idx="121">
                  <c:v>46082</c:v>
                </c:pt>
                <c:pt idx="122">
                  <c:v>46083</c:v>
                </c:pt>
                <c:pt idx="123">
                  <c:v>46084</c:v>
                </c:pt>
                <c:pt idx="124">
                  <c:v>46085</c:v>
                </c:pt>
                <c:pt idx="125">
                  <c:v>46086</c:v>
                </c:pt>
                <c:pt idx="126">
                  <c:v>46087</c:v>
                </c:pt>
                <c:pt idx="127">
                  <c:v>46088</c:v>
                </c:pt>
                <c:pt idx="128">
                  <c:v>46089</c:v>
                </c:pt>
                <c:pt idx="129">
                  <c:v>46090</c:v>
                </c:pt>
                <c:pt idx="130">
                  <c:v>46091</c:v>
                </c:pt>
                <c:pt idx="131">
                  <c:v>46092</c:v>
                </c:pt>
                <c:pt idx="132">
                  <c:v>46093</c:v>
                </c:pt>
                <c:pt idx="133">
                  <c:v>46094</c:v>
                </c:pt>
                <c:pt idx="134">
                  <c:v>46095</c:v>
                </c:pt>
                <c:pt idx="135">
                  <c:v>46096</c:v>
                </c:pt>
                <c:pt idx="136">
                  <c:v>46097</c:v>
                </c:pt>
                <c:pt idx="137">
                  <c:v>46098</c:v>
                </c:pt>
                <c:pt idx="138">
                  <c:v>46099</c:v>
                </c:pt>
                <c:pt idx="139">
                  <c:v>46100</c:v>
                </c:pt>
                <c:pt idx="140">
                  <c:v>46101</c:v>
                </c:pt>
                <c:pt idx="141">
                  <c:v>46102</c:v>
                </c:pt>
                <c:pt idx="142">
                  <c:v>46103</c:v>
                </c:pt>
                <c:pt idx="143">
                  <c:v>46104</c:v>
                </c:pt>
                <c:pt idx="144">
                  <c:v>46105</c:v>
                </c:pt>
                <c:pt idx="145">
                  <c:v>46106</c:v>
                </c:pt>
                <c:pt idx="146">
                  <c:v>46107</c:v>
                </c:pt>
                <c:pt idx="147">
                  <c:v>46108</c:v>
                </c:pt>
                <c:pt idx="148">
                  <c:v>46109</c:v>
                </c:pt>
                <c:pt idx="149">
                  <c:v>46110</c:v>
                </c:pt>
                <c:pt idx="150">
                  <c:v>46111</c:v>
                </c:pt>
                <c:pt idx="151">
                  <c:v>46112</c:v>
                </c:pt>
                <c:pt idx="152">
                  <c:v>46113</c:v>
                </c:pt>
              </c:numCache>
            </c:numRef>
          </c:cat>
          <c:val>
            <c:numRef>
              <c:f>'Nord-Ouest_W'!$F$18:$F$213</c:f>
              <c:numCache>
                <c:formatCode>_-* #\ ##0.00\ _€_-;\-* #\ ##0.00\ _€_-;_-* "-"??\ _€_-;_-@_-</c:formatCode>
                <c:ptCount val="196"/>
                <c:pt idx="0">
                  <c:v>13.239615384615385</c:v>
                </c:pt>
                <c:pt idx="1">
                  <c:v>12.980777161157931</c:v>
                </c:pt>
                <c:pt idx="2">
                  <c:v>12.72347614579783</c:v>
                </c:pt>
                <c:pt idx="3">
                  <c:v>12.467703209246899</c:v>
                </c:pt>
                <c:pt idx="4">
                  <c:v>12.213449276434666</c:v>
                </c:pt>
                <c:pt idx="5">
                  <c:v>11.960705326186376</c:v>
                </c:pt>
                <c:pt idx="6">
                  <c:v>11.709462390902912</c:v>
                </c:pt>
                <c:pt idx="7">
                  <c:v>11.459711556242615</c:v>
                </c:pt>
                <c:pt idx="8">
                  <c:v>11.211443960804997</c:v>
                </c:pt>
                <c:pt idx="9">
                  <c:v>10.964650795816326</c:v>
                </c:pt>
                <c:pt idx="10">
                  <c:v>10.719323304817085</c:v>
                </c:pt>
                <c:pt idx="11">
                  <c:v>10.475497327919735</c:v>
                </c:pt>
                <c:pt idx="12">
                  <c:v>10.233376974460958</c:v>
                </c:pt>
                <c:pt idx="13">
                  <c:v>9.9933743970537581</c:v>
                </c:pt>
                <c:pt idx="14">
                  <c:v>9.7554710719542985</c:v>
                </c:pt>
                <c:pt idx="15">
                  <c:v>9.5196486374420566</c:v>
                </c:pt>
                <c:pt idx="16">
                  <c:v>9.2858888924026335</c:v>
                </c:pt>
                <c:pt idx="17">
                  <c:v>9.054173794922967</c:v>
                </c:pt>
                <c:pt idx="18">
                  <c:v>8.8244854608988348</c:v>
                </c:pt>
                <c:pt idx="19">
                  <c:v>8.5968061626545271</c:v>
                </c:pt>
                <c:pt idx="20">
                  <c:v>8.3711183275746066</c:v>
                </c:pt>
                <c:pt idx="21">
                  <c:v>8.147404536747624</c:v>
                </c:pt>
                <c:pt idx="22">
                  <c:v>7.9256475236217003</c:v>
                </c:pt>
                <c:pt idx="23">
                  <c:v>7.705830172671873</c:v>
                </c:pt>
                <c:pt idx="24">
                  <c:v>7.4879355180790945</c:v>
                </c:pt>
                <c:pt idx="25">
                  <c:v>7.2719467424207842</c:v>
                </c:pt>
                <c:pt idx="26">
                  <c:v>7.0578471753728369</c:v>
                </c:pt>
                <c:pt idx="27">
                  <c:v>6.845620292422983</c:v>
                </c:pt>
                <c:pt idx="28">
                  <c:v>6.6352497135954032</c:v>
                </c:pt>
                <c:pt idx="29">
                  <c:v>6.4267192021864972</c:v>
                </c:pt>
                <c:pt idx="30">
                  <c:v>6.2200126635117128</c:v>
                </c:pt>
                <c:pt idx="31">
                  <c:v>6.0151141436633351</c:v>
                </c:pt>
                <c:pt idx="32">
                  <c:v>5.8120078282791399</c:v>
                </c:pt>
                <c:pt idx="33">
                  <c:v>5.6106780413218198</c:v>
                </c:pt>
                <c:pt idx="34">
                  <c:v>5.4111092438690838</c:v>
                </c:pt>
                <c:pt idx="35">
                  <c:v>5.2132860329143424</c:v>
                </c:pt>
                <c:pt idx="36">
                  <c:v>5.0171931401778807</c:v>
                </c:pt>
                <c:pt idx="37">
                  <c:v>4.8228154309284292</c:v>
                </c:pt>
                <c:pt idx="38">
                  <c:v>4.6301379028150453</c:v>
                </c:pt>
                <c:pt idx="39">
                  <c:v>4.439145684709211</c:v>
                </c:pt>
                <c:pt idx="40">
                  <c:v>4.2498240355570553</c:v>
                </c:pt>
                <c:pt idx="41">
                  <c:v>4.0621583432416211</c:v>
                </c:pt>
                <c:pt idx="42">
                  <c:v>3.8761341234550781</c:v>
                </c:pt>
                <c:pt idx="43">
                  <c:v>3.6917336502390383</c:v>
                </c:pt>
                <c:pt idx="44">
                  <c:v>3.5089425169330766</c:v>
                </c:pt>
                <c:pt idx="45">
                  <c:v>3.3277466781559579</c:v>
                </c:pt>
                <c:pt idx="46">
                  <c:v>3.1481322111063537</c:v>
                </c:pt>
                <c:pt idx="47">
                  <c:v>2.9700853144930335</c:v>
                </c:pt>
                <c:pt idx="48">
                  <c:v>2.7924148506921287</c:v>
                </c:pt>
                <c:pt idx="49">
                  <c:v>2.6174724479818776</c:v>
                </c:pt>
                <c:pt idx="50">
                  <c:v>2.4440568406520082</c:v>
                </c:pt>
                <c:pt idx="51">
                  <c:v>2.2721547037218564</c:v>
                </c:pt>
                <c:pt idx="52">
                  <c:v>2.1017528285034262</c:v>
                </c:pt>
                <c:pt idx="53">
                  <c:v>1.9328381215864563</c:v>
                </c:pt>
                <c:pt idx="54">
                  <c:v>1.7653976038323425</c:v>
                </c:pt>
                <c:pt idx="55">
                  <c:v>1.5994184093768413</c:v>
                </c:pt>
                <c:pt idx="56">
                  <c:v>1.434887784641478</c:v>
                </c:pt>
                <c:pt idx="57">
                  <c:v>1.271793087353581</c:v>
                </c:pt>
                <c:pt idx="58">
                  <c:v>1.1123562921979313</c:v>
                </c:pt>
                <c:pt idx="59">
                  <c:v>0.95886635323082225</c:v>
                </c:pt>
                <c:pt idx="60">
                  <c:v>0.81110145779920428</c:v>
                </c:pt>
                <c:pt idx="61">
                  <c:v>0.66884806667240326</c:v>
                </c:pt>
                <c:pt idx="62">
                  <c:v>0.53190060545053686</c:v>
                </c:pt>
                <c:pt idx="63">
                  <c:v>0.40006116748313392</c:v>
                </c:pt>
                <c:pt idx="64">
                  <c:v>0.27313922786863487</c:v>
                </c:pt>
                <c:pt idx="65">
                  <c:v>0.15095136812146631</c:v>
                </c:pt>
                <c:pt idx="66">
                  <c:v>3.3321011108798981E-2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numCache>
            </c:numRef>
          </c:val>
          <c:smooth val="0"/>
          <c:extLst>
            <c:ext xmlns:c16="http://schemas.microsoft.com/office/drawing/2014/chart" uri="{C3380CC4-5D6E-409C-BE32-E72D297353CC}">
              <c16:uniqueId val="{00000002-F7AB-487D-B3E2-14014D65B256}"/>
            </c:ext>
          </c:extLst>
        </c:ser>
        <c:ser>
          <c:idx val="0"/>
          <c:order val="3"/>
          <c:tx>
            <c:strRef>
              <c:f>'Nord-Ouest_W'!$K$13</c:f>
              <c:strCache>
                <c:ptCount val="1"/>
                <c:pt idx="0">
                  <c:v>Duration</c:v>
                </c:pt>
              </c:strCache>
            </c:strRef>
          </c:tx>
          <c:marker>
            <c:symbol val="none"/>
          </c:marker>
          <c:val>
            <c:numRef>
              <c:f>'Nord-Ouest_W'!$K$17:$K$169</c:f>
              <c:numCache>
                <c:formatCode>_-* #\ ##0.00\ _€_-;\-* #\ ##0.00\ _€_-;_-* "-"??\ _€_-;_-@_-</c:formatCode>
                <c:ptCount val="153"/>
                <c:pt idx="0">
                  <c:v>13.239615384615385</c:v>
                </c:pt>
                <c:pt idx="1">
                  <c:v>12.980777161157931</c:v>
                </c:pt>
                <c:pt idx="2">
                  <c:v>12.72347614579783</c:v>
                </c:pt>
                <c:pt idx="3">
                  <c:v>12.467703209246899</c:v>
                </c:pt>
                <c:pt idx="4">
                  <c:v>12.213449276434666</c:v>
                </c:pt>
                <c:pt idx="5">
                  <c:v>11.960705326186376</c:v>
                </c:pt>
                <c:pt idx="6">
                  <c:v>11.709462390902912</c:v>
                </c:pt>
                <c:pt idx="7">
                  <c:v>11.459711556242615</c:v>
                </c:pt>
                <c:pt idx="8">
                  <c:v>11.211443960804997</c:v>
                </c:pt>
                <c:pt idx="9">
                  <c:v>10.964650795816326</c:v>
                </c:pt>
                <c:pt idx="10">
                  <c:v>10.719323304817085</c:v>
                </c:pt>
                <c:pt idx="11">
                  <c:v>10.475497327919735</c:v>
                </c:pt>
                <c:pt idx="12">
                  <c:v>10.233376974460958</c:v>
                </c:pt>
                <c:pt idx="13">
                  <c:v>9.9933743970537581</c:v>
                </c:pt>
                <c:pt idx="14">
                  <c:v>9.7554710719542985</c:v>
                </c:pt>
                <c:pt idx="15">
                  <c:v>9.5196486374420566</c:v>
                </c:pt>
                <c:pt idx="16">
                  <c:v>9.2858888924026335</c:v>
                </c:pt>
                <c:pt idx="17">
                  <c:v>9.054173794922967</c:v>
                </c:pt>
                <c:pt idx="18">
                  <c:v>8.8244854608988348</c:v>
                </c:pt>
                <c:pt idx="19">
                  <c:v>8.5968061626545271</c:v>
                </c:pt>
                <c:pt idx="20">
                  <c:v>8.3711183275746066</c:v>
                </c:pt>
                <c:pt idx="21">
                  <c:v>8.147404536747624</c:v>
                </c:pt>
                <c:pt idx="22">
                  <c:v>7.9256475236217003</c:v>
                </c:pt>
                <c:pt idx="23">
                  <c:v>7.705830172671873</c:v>
                </c:pt>
                <c:pt idx="24">
                  <c:v>7.4879355180790945</c:v>
                </c:pt>
                <c:pt idx="25">
                  <c:v>7.2719467424207842</c:v>
                </c:pt>
                <c:pt idx="26">
                  <c:v>7.0578471753728369</c:v>
                </c:pt>
                <c:pt idx="27">
                  <c:v>6.845620292422983</c:v>
                </c:pt>
                <c:pt idx="28">
                  <c:v>6.6352497135954032</c:v>
                </c:pt>
                <c:pt idx="29">
                  <c:v>6.4267192021864972</c:v>
                </c:pt>
                <c:pt idx="30">
                  <c:v>6.2200126635117128</c:v>
                </c:pt>
                <c:pt idx="31">
                  <c:v>6.0151141436633351</c:v>
                </c:pt>
                <c:pt idx="32">
                  <c:v>5.8120078282791399</c:v>
                </c:pt>
                <c:pt idx="33">
                  <c:v>5.6106780413218198</c:v>
                </c:pt>
                <c:pt idx="34">
                  <c:v>5.4111092438690838</c:v>
                </c:pt>
                <c:pt idx="35">
                  <c:v>5.2132860329143424</c:v>
                </c:pt>
                <c:pt idx="36">
                  <c:v>5.0171931401778807</c:v>
                </c:pt>
                <c:pt idx="37">
                  <c:v>4.8228154309284292</c:v>
                </c:pt>
                <c:pt idx="38">
                  <c:v>4.6301379028150453</c:v>
                </c:pt>
                <c:pt idx="39">
                  <c:v>4.439145684709211</c:v>
                </c:pt>
                <c:pt idx="40">
                  <c:v>4.2498240355570553</c:v>
                </c:pt>
                <c:pt idx="41">
                  <c:v>4.0621583432416211</c:v>
                </c:pt>
                <c:pt idx="42">
                  <c:v>3.8761341234550781</c:v>
                </c:pt>
                <c:pt idx="43">
                  <c:v>3.6917336502390383</c:v>
                </c:pt>
                <c:pt idx="44">
                  <c:v>3.5089425169330766</c:v>
                </c:pt>
                <c:pt idx="45">
                  <c:v>3.3277466781559579</c:v>
                </c:pt>
                <c:pt idx="46">
                  <c:v>3.1481322111063537</c:v>
                </c:pt>
                <c:pt idx="47">
                  <c:v>2.9700853144930335</c:v>
                </c:pt>
                <c:pt idx="48">
                  <c:v>2.7924148506921287</c:v>
                </c:pt>
                <c:pt idx="49">
                  <c:v>2.6174724479818776</c:v>
                </c:pt>
                <c:pt idx="50">
                  <c:v>2.4440568406520082</c:v>
                </c:pt>
                <c:pt idx="51">
                  <c:v>2.2721547037218564</c:v>
                </c:pt>
                <c:pt idx="52">
                  <c:v>2.1017528285034262</c:v>
                </c:pt>
                <c:pt idx="53">
                  <c:v>1.9328381215864563</c:v>
                </c:pt>
                <c:pt idx="54">
                  <c:v>1.7653976038323425</c:v>
                </c:pt>
                <c:pt idx="55">
                  <c:v>1.5994184093768413</c:v>
                </c:pt>
                <c:pt idx="56">
                  <c:v>1.434887784641478</c:v>
                </c:pt>
                <c:pt idx="57">
                  <c:v>1.271793087353581</c:v>
                </c:pt>
                <c:pt idx="58">
                  <c:v>1.1123562921979313</c:v>
                </c:pt>
                <c:pt idx="59">
                  <c:v>0.95886635323082225</c:v>
                </c:pt>
                <c:pt idx="60">
                  <c:v>0.81110145779920428</c:v>
                </c:pt>
                <c:pt idx="61">
                  <c:v>0.66884806667240326</c:v>
                </c:pt>
                <c:pt idx="62">
                  <c:v>0.53190060545053686</c:v>
                </c:pt>
                <c:pt idx="63">
                  <c:v>0.40006116748313392</c:v>
                </c:pt>
                <c:pt idx="64">
                  <c:v>0.27313922786863487</c:v>
                </c:pt>
                <c:pt idx="65">
                  <c:v>0.15095136812146631</c:v>
                </c:pt>
                <c:pt idx="66">
                  <c:v>3.3321011108798981E-2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B09B-45FD-BA25-6A845805B2CD}"/>
            </c:ext>
          </c:extLst>
        </c:ser>
        <c:dLbls>
          <c:showLegendKey val="0"/>
          <c:showVal val="0"/>
          <c:showCatName val="0"/>
          <c:showSerName val="0"/>
          <c:showPercent val="0"/>
          <c:showBubbleSize val="0"/>
        </c:dLbls>
        <c:smooth val="0"/>
        <c:axId val="774255704"/>
        <c:axId val="774252960"/>
      </c:lineChart>
      <c:dateAx>
        <c:axId val="774255704"/>
        <c:scaling>
          <c:orientation val="minMax"/>
          <c:min val="45595"/>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max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w="25400">
          <a:noFill/>
        </a:ln>
      </c:spPr>
    </c:plotArea>
    <c:legend>
      <c:legendPos val="r"/>
      <c:layout>
        <c:manualLayout>
          <c:xMode val="edge"/>
          <c:yMode val="edge"/>
          <c:x val="0.70605424857811916"/>
          <c:y val="0.36053596134255222"/>
          <c:w val="0.26374313887054823"/>
          <c:h val="0.244693492326140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Sediane_N_I!$G$41:$G$141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Sediane_N_I!$A$41:$A$141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0.99938539407086047</c:v>
                </c:pt>
                <c:pt idx="42">
                  <c:v>0.99877078814172093</c:v>
                </c:pt>
                <c:pt idx="43">
                  <c:v>0.99815618221258129</c:v>
                </c:pt>
                <c:pt idx="44">
                  <c:v>0.99754157628344176</c:v>
                </c:pt>
                <c:pt idx="45">
                  <c:v>0.99692697035430222</c:v>
                </c:pt>
                <c:pt idx="46">
                  <c:v>0.99631236442516269</c:v>
                </c:pt>
                <c:pt idx="47">
                  <c:v>0.99569775849602316</c:v>
                </c:pt>
                <c:pt idx="48">
                  <c:v>0.99508315256688362</c:v>
                </c:pt>
                <c:pt idx="49">
                  <c:v>0.99446854663774409</c:v>
                </c:pt>
                <c:pt idx="50">
                  <c:v>0.99385394070860456</c:v>
                </c:pt>
                <c:pt idx="51">
                  <c:v>0.99323933477946491</c:v>
                </c:pt>
                <c:pt idx="52">
                  <c:v>0.99262472885032538</c:v>
                </c:pt>
                <c:pt idx="53">
                  <c:v>0.99201012292118584</c:v>
                </c:pt>
                <c:pt idx="54">
                  <c:v>0.99139551699204631</c:v>
                </c:pt>
                <c:pt idx="55">
                  <c:v>0.99078091106290678</c:v>
                </c:pt>
                <c:pt idx="56">
                  <c:v>0.99016630513376702</c:v>
                </c:pt>
                <c:pt idx="57">
                  <c:v>0.98955169920462749</c:v>
                </c:pt>
                <c:pt idx="58">
                  <c:v>0.97715714630031314</c:v>
                </c:pt>
                <c:pt idx="59">
                  <c:v>0.96476259339599901</c:v>
                </c:pt>
                <c:pt idx="60">
                  <c:v>0.95236804049168455</c:v>
                </c:pt>
                <c:pt idx="61">
                  <c:v>0.93886068932272837</c:v>
                </c:pt>
                <c:pt idx="62">
                  <c:v>0.92535333815377185</c:v>
                </c:pt>
                <c:pt idx="63">
                  <c:v>0.91184598698481534</c:v>
                </c:pt>
                <c:pt idx="64">
                  <c:v>0.89833863581585915</c:v>
                </c:pt>
                <c:pt idx="65">
                  <c:v>0.88483128464690286</c:v>
                </c:pt>
                <c:pt idx="66">
                  <c:v>0.87132393347794634</c:v>
                </c:pt>
                <c:pt idx="67">
                  <c:v>0.85781658230898994</c:v>
                </c:pt>
                <c:pt idx="68">
                  <c:v>0.84430923114003364</c:v>
                </c:pt>
                <c:pt idx="69">
                  <c:v>0.83080187997107735</c:v>
                </c:pt>
                <c:pt idx="70">
                  <c:v>0.81729452880212106</c:v>
                </c:pt>
                <c:pt idx="71">
                  <c:v>0.80341841407568082</c:v>
                </c:pt>
                <c:pt idx="72">
                  <c:v>0.78954229934924081</c:v>
                </c:pt>
                <c:pt idx="73">
                  <c:v>0.77566618462280057</c:v>
                </c:pt>
                <c:pt idx="74">
                  <c:v>0.76179006989636056</c:v>
                </c:pt>
                <c:pt idx="75">
                  <c:v>0.74791395516992054</c:v>
                </c:pt>
                <c:pt idx="76">
                  <c:v>0.73224728850325382</c:v>
                </c:pt>
                <c:pt idx="77">
                  <c:v>0.71658062183658711</c:v>
                </c:pt>
                <c:pt idx="78">
                  <c:v>0.70091395516992061</c:v>
                </c:pt>
                <c:pt idx="79">
                  <c:v>0.68524728850325378</c:v>
                </c:pt>
                <c:pt idx="80">
                  <c:v>0.66958062183658718</c:v>
                </c:pt>
                <c:pt idx="81">
                  <c:v>0.65391395516992046</c:v>
                </c:pt>
                <c:pt idx="82">
                  <c:v>0.63824728850325407</c:v>
                </c:pt>
                <c:pt idx="83">
                  <c:v>0.62258062183658724</c:v>
                </c:pt>
                <c:pt idx="84">
                  <c:v>0.60691395516992053</c:v>
                </c:pt>
                <c:pt idx="85">
                  <c:v>0.59124728850325392</c:v>
                </c:pt>
                <c:pt idx="86">
                  <c:v>0.5755806218365872</c:v>
                </c:pt>
                <c:pt idx="87">
                  <c:v>0.55991395516992049</c:v>
                </c:pt>
                <c:pt idx="88">
                  <c:v>0.54424728850325388</c:v>
                </c:pt>
                <c:pt idx="89">
                  <c:v>0.52858062183658716</c:v>
                </c:pt>
                <c:pt idx="90">
                  <c:v>0.51291395516992055</c:v>
                </c:pt>
                <c:pt idx="91">
                  <c:v>0.49724728850325378</c:v>
                </c:pt>
                <c:pt idx="92">
                  <c:v>0.48158062183658701</c:v>
                </c:pt>
                <c:pt idx="93">
                  <c:v>0.46591395516992029</c:v>
                </c:pt>
                <c:pt idx="94">
                  <c:v>0.45024728850325385</c:v>
                </c:pt>
                <c:pt idx="95">
                  <c:v>0.43458062183658713</c:v>
                </c:pt>
                <c:pt idx="96">
                  <c:v>0.41891395516992042</c:v>
                </c:pt>
                <c:pt idx="97">
                  <c:v>0.40324728850325375</c:v>
                </c:pt>
                <c:pt idx="98">
                  <c:v>0.38758062183658704</c:v>
                </c:pt>
                <c:pt idx="99">
                  <c:v>0.37191395516992043</c:v>
                </c:pt>
                <c:pt idx="100">
                  <c:v>0.35624728850325371</c:v>
                </c:pt>
              </c:numCache>
            </c:numRef>
          </c:yVal>
          <c:smooth val="0"/>
          <c:extLst>
            <c:ext xmlns:c16="http://schemas.microsoft.com/office/drawing/2014/chart" uri="{C3380CC4-5D6E-409C-BE32-E72D297353CC}">
              <c16:uniqueId val="{00000000-9880-4CD4-B426-E18FD21E109F}"/>
            </c:ext>
          </c:extLst>
        </c:ser>
        <c:ser>
          <c:idx val="1"/>
          <c:order val="1"/>
          <c:tx>
            <c:v>Soutirage</c:v>
          </c:tx>
          <c:spPr>
            <a:ln w="19050" cap="rnd">
              <a:solidFill>
                <a:schemeClr val="accent2"/>
              </a:solidFill>
              <a:round/>
            </a:ln>
            <a:effectLst/>
          </c:spPr>
          <c:marker>
            <c:symbol val="none"/>
          </c:marker>
          <c:xVal>
            <c:numRef>
              <c:f>Sediane_N_W!$G$32:$G$132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formatCode="0.00%">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Sediane_N_W!$A$32:$A$132</c:f>
              <c:numCache>
                <c:formatCode>0%</c:formatCode>
                <c:ptCount val="101"/>
                <c:pt idx="0">
                  <c:v>0.41536189069423929</c:v>
                </c:pt>
                <c:pt idx="1">
                  <c:v>0.44947119645494832</c:v>
                </c:pt>
                <c:pt idx="2">
                  <c:v>0.46880945347119651</c:v>
                </c:pt>
                <c:pt idx="3">
                  <c:v>0.4881477104874446</c:v>
                </c:pt>
                <c:pt idx="4">
                  <c:v>0.50748596750369279</c:v>
                </c:pt>
                <c:pt idx="5">
                  <c:v>0.52682422451994093</c:v>
                </c:pt>
                <c:pt idx="6">
                  <c:v>0.54616248153618907</c:v>
                </c:pt>
                <c:pt idx="7">
                  <c:v>0.56550073855243732</c:v>
                </c:pt>
                <c:pt idx="8">
                  <c:v>0.58483899556868535</c:v>
                </c:pt>
                <c:pt idx="9">
                  <c:v>0.6041772525849336</c:v>
                </c:pt>
                <c:pt idx="10">
                  <c:v>0.62351550960118174</c:v>
                </c:pt>
                <c:pt idx="11">
                  <c:v>0.62804035971848116</c:v>
                </c:pt>
                <c:pt idx="12">
                  <c:v>0.63256520983578068</c:v>
                </c:pt>
                <c:pt idx="13">
                  <c:v>0.63709005995308021</c:v>
                </c:pt>
                <c:pt idx="14">
                  <c:v>0.64161491007037963</c:v>
                </c:pt>
                <c:pt idx="15">
                  <c:v>0.64613976018767916</c:v>
                </c:pt>
                <c:pt idx="16">
                  <c:v>0.65066461030497869</c:v>
                </c:pt>
                <c:pt idx="17">
                  <c:v>0.65518946042227821</c:v>
                </c:pt>
                <c:pt idx="18">
                  <c:v>0.65971431053957763</c:v>
                </c:pt>
                <c:pt idx="19">
                  <c:v>0.66423916065687727</c:v>
                </c:pt>
                <c:pt idx="20">
                  <c:v>0.66876401077417669</c:v>
                </c:pt>
                <c:pt idx="21">
                  <c:v>0.6732888608914761</c:v>
                </c:pt>
                <c:pt idx="22">
                  <c:v>0.67781371100877574</c:v>
                </c:pt>
                <c:pt idx="23">
                  <c:v>0.68233856112607516</c:v>
                </c:pt>
                <c:pt idx="24">
                  <c:v>0.6868634112433748</c:v>
                </c:pt>
                <c:pt idx="25">
                  <c:v>0.69138826136067422</c:v>
                </c:pt>
                <c:pt idx="26">
                  <c:v>0.69591311147797374</c:v>
                </c:pt>
                <c:pt idx="27">
                  <c:v>0.70043796159527338</c:v>
                </c:pt>
                <c:pt idx="28">
                  <c:v>0.70496281171257291</c:v>
                </c:pt>
                <c:pt idx="29">
                  <c:v>0.70948766182987222</c:v>
                </c:pt>
                <c:pt idx="30">
                  <c:v>0.71401251194717164</c:v>
                </c:pt>
                <c:pt idx="31">
                  <c:v>0.71854740637761738</c:v>
                </c:pt>
                <c:pt idx="32">
                  <c:v>0.72308230080806324</c:v>
                </c:pt>
                <c:pt idx="33">
                  <c:v>0.7276171952385091</c:v>
                </c:pt>
                <c:pt idx="34">
                  <c:v>0.73215208966895484</c:v>
                </c:pt>
                <c:pt idx="35">
                  <c:v>0.73668698409940048</c:v>
                </c:pt>
                <c:pt idx="36">
                  <c:v>0.74122187852984622</c:v>
                </c:pt>
                <c:pt idx="37">
                  <c:v>0.74575677296029186</c:v>
                </c:pt>
                <c:pt idx="38">
                  <c:v>0.7502916673907376</c:v>
                </c:pt>
                <c:pt idx="39">
                  <c:v>0.75482656182118335</c:v>
                </c:pt>
                <c:pt idx="40">
                  <c:v>0.7593614562516291</c:v>
                </c:pt>
                <c:pt idx="41">
                  <c:v>0.76389635068207484</c:v>
                </c:pt>
                <c:pt idx="42">
                  <c:v>0.76843124511252059</c:v>
                </c:pt>
                <c:pt idx="43">
                  <c:v>0.77296613954296634</c:v>
                </c:pt>
                <c:pt idx="44">
                  <c:v>0.77750103397341208</c:v>
                </c:pt>
                <c:pt idx="45">
                  <c:v>0.78203592840385794</c:v>
                </c:pt>
                <c:pt idx="46">
                  <c:v>0.78657082283430368</c:v>
                </c:pt>
                <c:pt idx="47">
                  <c:v>0.79110571726474921</c:v>
                </c:pt>
                <c:pt idx="48">
                  <c:v>0.79564061169519495</c:v>
                </c:pt>
                <c:pt idx="49">
                  <c:v>0.8001755061256407</c:v>
                </c:pt>
                <c:pt idx="50">
                  <c:v>0.80471040055608656</c:v>
                </c:pt>
                <c:pt idx="51">
                  <c:v>0.8092452949865323</c:v>
                </c:pt>
                <c:pt idx="52">
                  <c:v>0.81378018941697805</c:v>
                </c:pt>
                <c:pt idx="53">
                  <c:v>0.8183150838474238</c:v>
                </c:pt>
                <c:pt idx="54">
                  <c:v>0.82284997827786932</c:v>
                </c:pt>
                <c:pt idx="55">
                  <c:v>0.82738487270831529</c:v>
                </c:pt>
                <c:pt idx="56">
                  <c:v>0.83191976713876092</c:v>
                </c:pt>
                <c:pt idx="57">
                  <c:v>0.83645466156920656</c:v>
                </c:pt>
                <c:pt idx="58">
                  <c:v>0.84098955599965242</c:v>
                </c:pt>
                <c:pt idx="59">
                  <c:v>0.84552445043009827</c:v>
                </c:pt>
                <c:pt idx="60">
                  <c:v>0.85005934486054391</c:v>
                </c:pt>
                <c:pt idx="61">
                  <c:v>0.85459423929098977</c:v>
                </c:pt>
                <c:pt idx="62">
                  <c:v>0.8591291337214354</c:v>
                </c:pt>
                <c:pt idx="63">
                  <c:v>0.86366402815188115</c:v>
                </c:pt>
                <c:pt idx="64">
                  <c:v>0.86819892258232678</c:v>
                </c:pt>
                <c:pt idx="65">
                  <c:v>0.87273381701277253</c:v>
                </c:pt>
                <c:pt idx="66">
                  <c:v>0.87726871144321816</c:v>
                </c:pt>
                <c:pt idx="67">
                  <c:v>0.88180360587366413</c:v>
                </c:pt>
                <c:pt idx="68">
                  <c:v>0.88633850030410999</c:v>
                </c:pt>
                <c:pt idx="69">
                  <c:v>0.89087339473455551</c:v>
                </c:pt>
                <c:pt idx="70">
                  <c:v>0.89540828916500137</c:v>
                </c:pt>
                <c:pt idx="71">
                  <c:v>0.89994318359544712</c:v>
                </c:pt>
                <c:pt idx="72">
                  <c:v>0.90447807802589264</c:v>
                </c:pt>
                <c:pt idx="73">
                  <c:v>0.90901297245633861</c:v>
                </c:pt>
                <c:pt idx="74">
                  <c:v>0.91354786688678413</c:v>
                </c:pt>
                <c:pt idx="75">
                  <c:v>0.91808276131722988</c:v>
                </c:pt>
                <c:pt idx="76">
                  <c:v>0.92261765574767562</c:v>
                </c:pt>
                <c:pt idx="77">
                  <c:v>0.92715255017812159</c:v>
                </c:pt>
                <c:pt idx="78">
                  <c:v>0.93168744460856745</c:v>
                </c:pt>
                <c:pt idx="79">
                  <c:v>0.93505279978514855</c:v>
                </c:pt>
                <c:pt idx="80">
                  <c:v>0.93841815496172976</c:v>
                </c:pt>
                <c:pt idx="81">
                  <c:v>0.94149724721364314</c:v>
                </c:pt>
                <c:pt idx="82">
                  <c:v>0.94457633946555675</c:v>
                </c:pt>
                <c:pt idx="83">
                  <c:v>0.94765543171747024</c:v>
                </c:pt>
                <c:pt idx="84">
                  <c:v>0.95073452396938385</c:v>
                </c:pt>
                <c:pt idx="85">
                  <c:v>0.95381361622129723</c:v>
                </c:pt>
                <c:pt idx="86">
                  <c:v>0.95689270847321062</c:v>
                </c:pt>
                <c:pt idx="87">
                  <c:v>0.95997180072512434</c:v>
                </c:pt>
                <c:pt idx="88">
                  <c:v>0.96305089297703794</c:v>
                </c:pt>
                <c:pt idx="89">
                  <c:v>0.96612998522895133</c:v>
                </c:pt>
                <c:pt idx="90">
                  <c:v>0.96920907748086471</c:v>
                </c:pt>
                <c:pt idx="91">
                  <c:v>0.97228816973277843</c:v>
                </c:pt>
                <c:pt idx="92">
                  <c:v>0.97536726198469181</c:v>
                </c:pt>
                <c:pt idx="93">
                  <c:v>0.97844635423660542</c:v>
                </c:pt>
                <c:pt idx="94">
                  <c:v>0.9815254464885188</c:v>
                </c:pt>
                <c:pt idx="95">
                  <c:v>0.98460453874043252</c:v>
                </c:pt>
                <c:pt idx="96">
                  <c:v>0.98768363099234591</c:v>
                </c:pt>
                <c:pt idx="97">
                  <c:v>0.99076272324425951</c:v>
                </c:pt>
                <c:pt idx="98">
                  <c:v>0.9938418154961729</c:v>
                </c:pt>
                <c:pt idx="99">
                  <c:v>0.99692090774808662</c:v>
                </c:pt>
                <c:pt idx="100">
                  <c:v>1</c:v>
                </c:pt>
              </c:numCache>
            </c:numRef>
          </c:yVal>
          <c:smooth val="0"/>
          <c:extLst>
            <c:ext xmlns:c16="http://schemas.microsoft.com/office/drawing/2014/chart" uri="{C3380CC4-5D6E-409C-BE32-E72D297353CC}">
              <c16:uniqueId val="{00000001-9880-4CD4-B426-E18FD21E109F}"/>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 </a:t>
            </a:r>
          </a:p>
        </c:rich>
      </c:tx>
      <c:overlay val="0"/>
      <c:spPr>
        <a:noFill/>
        <a:ln>
          <a:noFill/>
        </a:ln>
        <a:effectLst/>
      </c:spPr>
    </c:title>
    <c:autoTitleDeleted val="0"/>
    <c:plotArea>
      <c:layout/>
      <c:lineChart>
        <c:grouping val="standard"/>
        <c:varyColors val="0"/>
        <c:ser>
          <c:idx val="2"/>
          <c:order val="0"/>
          <c:tx>
            <c:v>Min</c:v>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AD1-4542-9DCA-B5279D9CB35A}"/>
            </c:ext>
          </c:extLst>
        </c:ser>
        <c:ser>
          <c:idx val="3"/>
          <c:order val="1"/>
          <c:tx>
            <c:v>Max</c:v>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1-5AD1-4542-9DCA-B5279D9CB35A}"/>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v>Min</c:v>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9EE-420E-ADE1-1C8039C8BFD7}"/>
            </c:ext>
          </c:extLst>
        </c:ser>
        <c:ser>
          <c:idx val="3"/>
          <c:order val="1"/>
          <c:tx>
            <c:v>Max</c:v>
          </c:tx>
          <c:marker>
            <c:symbol val="none"/>
          </c:marker>
          <c:cat>
            <c:numRef>
              <c:f>Serene_A_I!$AJ$41:$AJ$405</c:f>
              <c:numCache>
                <c:formatCode>m/d/yyyy</c:formatCode>
                <c:ptCount val="36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pt idx="215">
                  <c:v>45963</c:v>
                </c:pt>
                <c:pt idx="216">
                  <c:v>45964</c:v>
                </c:pt>
                <c:pt idx="217">
                  <c:v>45965</c:v>
                </c:pt>
                <c:pt idx="218">
                  <c:v>45966</c:v>
                </c:pt>
                <c:pt idx="219">
                  <c:v>45967</c:v>
                </c:pt>
                <c:pt idx="220">
                  <c:v>45968</c:v>
                </c:pt>
                <c:pt idx="221">
                  <c:v>45969</c:v>
                </c:pt>
                <c:pt idx="222">
                  <c:v>45970</c:v>
                </c:pt>
                <c:pt idx="223">
                  <c:v>45971</c:v>
                </c:pt>
                <c:pt idx="224">
                  <c:v>45972</c:v>
                </c:pt>
                <c:pt idx="225">
                  <c:v>45973</c:v>
                </c:pt>
                <c:pt idx="226">
                  <c:v>45974</c:v>
                </c:pt>
                <c:pt idx="227">
                  <c:v>45975</c:v>
                </c:pt>
                <c:pt idx="228">
                  <c:v>45976</c:v>
                </c:pt>
                <c:pt idx="229">
                  <c:v>45977</c:v>
                </c:pt>
                <c:pt idx="230">
                  <c:v>45978</c:v>
                </c:pt>
                <c:pt idx="231">
                  <c:v>45979</c:v>
                </c:pt>
                <c:pt idx="232">
                  <c:v>45980</c:v>
                </c:pt>
                <c:pt idx="233">
                  <c:v>45981</c:v>
                </c:pt>
                <c:pt idx="234">
                  <c:v>45982</c:v>
                </c:pt>
                <c:pt idx="235">
                  <c:v>45983</c:v>
                </c:pt>
                <c:pt idx="236">
                  <c:v>45984</c:v>
                </c:pt>
                <c:pt idx="237">
                  <c:v>45985</c:v>
                </c:pt>
                <c:pt idx="238">
                  <c:v>45986</c:v>
                </c:pt>
                <c:pt idx="239">
                  <c:v>45987</c:v>
                </c:pt>
                <c:pt idx="240">
                  <c:v>45988</c:v>
                </c:pt>
                <c:pt idx="241">
                  <c:v>45989</c:v>
                </c:pt>
                <c:pt idx="242">
                  <c:v>45990</c:v>
                </c:pt>
                <c:pt idx="243">
                  <c:v>45991</c:v>
                </c:pt>
                <c:pt idx="244">
                  <c:v>45992</c:v>
                </c:pt>
                <c:pt idx="245">
                  <c:v>45993</c:v>
                </c:pt>
                <c:pt idx="246">
                  <c:v>45994</c:v>
                </c:pt>
                <c:pt idx="247">
                  <c:v>45995</c:v>
                </c:pt>
                <c:pt idx="248">
                  <c:v>45996</c:v>
                </c:pt>
                <c:pt idx="249">
                  <c:v>45997</c:v>
                </c:pt>
                <c:pt idx="250">
                  <c:v>45998</c:v>
                </c:pt>
                <c:pt idx="251">
                  <c:v>45999</c:v>
                </c:pt>
                <c:pt idx="252">
                  <c:v>46000</c:v>
                </c:pt>
                <c:pt idx="253">
                  <c:v>46001</c:v>
                </c:pt>
                <c:pt idx="254">
                  <c:v>46002</c:v>
                </c:pt>
                <c:pt idx="255">
                  <c:v>46003</c:v>
                </c:pt>
                <c:pt idx="256">
                  <c:v>46004</c:v>
                </c:pt>
                <c:pt idx="257">
                  <c:v>46005</c:v>
                </c:pt>
                <c:pt idx="258">
                  <c:v>46006</c:v>
                </c:pt>
                <c:pt idx="259">
                  <c:v>46007</c:v>
                </c:pt>
                <c:pt idx="260">
                  <c:v>46008</c:v>
                </c:pt>
                <c:pt idx="261">
                  <c:v>46009</c:v>
                </c:pt>
                <c:pt idx="262">
                  <c:v>46010</c:v>
                </c:pt>
                <c:pt idx="263">
                  <c:v>46011</c:v>
                </c:pt>
                <c:pt idx="264">
                  <c:v>46012</c:v>
                </c:pt>
                <c:pt idx="265">
                  <c:v>46013</c:v>
                </c:pt>
                <c:pt idx="266">
                  <c:v>46014</c:v>
                </c:pt>
                <c:pt idx="267">
                  <c:v>46015</c:v>
                </c:pt>
                <c:pt idx="268">
                  <c:v>46016</c:v>
                </c:pt>
                <c:pt idx="269">
                  <c:v>46017</c:v>
                </c:pt>
                <c:pt idx="270">
                  <c:v>46018</c:v>
                </c:pt>
                <c:pt idx="271">
                  <c:v>46019</c:v>
                </c:pt>
                <c:pt idx="272">
                  <c:v>46020</c:v>
                </c:pt>
                <c:pt idx="273">
                  <c:v>46021</c:v>
                </c:pt>
                <c:pt idx="274">
                  <c:v>46022</c:v>
                </c:pt>
                <c:pt idx="275">
                  <c:v>46023</c:v>
                </c:pt>
                <c:pt idx="276">
                  <c:v>46024</c:v>
                </c:pt>
                <c:pt idx="277">
                  <c:v>46025</c:v>
                </c:pt>
                <c:pt idx="278">
                  <c:v>46026</c:v>
                </c:pt>
                <c:pt idx="279">
                  <c:v>46027</c:v>
                </c:pt>
                <c:pt idx="280">
                  <c:v>46028</c:v>
                </c:pt>
                <c:pt idx="281">
                  <c:v>46029</c:v>
                </c:pt>
                <c:pt idx="282">
                  <c:v>46030</c:v>
                </c:pt>
                <c:pt idx="283">
                  <c:v>46031</c:v>
                </c:pt>
                <c:pt idx="284">
                  <c:v>46032</c:v>
                </c:pt>
                <c:pt idx="285">
                  <c:v>46033</c:v>
                </c:pt>
                <c:pt idx="286">
                  <c:v>46034</c:v>
                </c:pt>
                <c:pt idx="287">
                  <c:v>46035</c:v>
                </c:pt>
                <c:pt idx="288">
                  <c:v>46036</c:v>
                </c:pt>
                <c:pt idx="289">
                  <c:v>46037</c:v>
                </c:pt>
                <c:pt idx="290">
                  <c:v>46038</c:v>
                </c:pt>
                <c:pt idx="291">
                  <c:v>46039</c:v>
                </c:pt>
                <c:pt idx="292">
                  <c:v>46040</c:v>
                </c:pt>
                <c:pt idx="293">
                  <c:v>46041</c:v>
                </c:pt>
                <c:pt idx="294">
                  <c:v>46042</c:v>
                </c:pt>
                <c:pt idx="295">
                  <c:v>46043</c:v>
                </c:pt>
                <c:pt idx="296">
                  <c:v>46044</c:v>
                </c:pt>
                <c:pt idx="297">
                  <c:v>46045</c:v>
                </c:pt>
                <c:pt idx="298">
                  <c:v>46046</c:v>
                </c:pt>
                <c:pt idx="299">
                  <c:v>46047</c:v>
                </c:pt>
                <c:pt idx="300">
                  <c:v>46048</c:v>
                </c:pt>
                <c:pt idx="301">
                  <c:v>46049</c:v>
                </c:pt>
                <c:pt idx="302">
                  <c:v>46050</c:v>
                </c:pt>
                <c:pt idx="303">
                  <c:v>46051</c:v>
                </c:pt>
                <c:pt idx="304">
                  <c:v>46052</c:v>
                </c:pt>
                <c:pt idx="305">
                  <c:v>46053</c:v>
                </c:pt>
                <c:pt idx="306">
                  <c:v>46054</c:v>
                </c:pt>
                <c:pt idx="307">
                  <c:v>46055</c:v>
                </c:pt>
                <c:pt idx="308">
                  <c:v>46056</c:v>
                </c:pt>
                <c:pt idx="309">
                  <c:v>46057</c:v>
                </c:pt>
                <c:pt idx="310">
                  <c:v>46058</c:v>
                </c:pt>
                <c:pt idx="311">
                  <c:v>46059</c:v>
                </c:pt>
                <c:pt idx="312">
                  <c:v>46060</c:v>
                </c:pt>
                <c:pt idx="313">
                  <c:v>46061</c:v>
                </c:pt>
                <c:pt idx="314">
                  <c:v>46062</c:v>
                </c:pt>
                <c:pt idx="315">
                  <c:v>46063</c:v>
                </c:pt>
                <c:pt idx="316">
                  <c:v>46064</c:v>
                </c:pt>
                <c:pt idx="317">
                  <c:v>46065</c:v>
                </c:pt>
                <c:pt idx="318">
                  <c:v>46066</c:v>
                </c:pt>
                <c:pt idx="319">
                  <c:v>46067</c:v>
                </c:pt>
                <c:pt idx="320">
                  <c:v>46068</c:v>
                </c:pt>
                <c:pt idx="321">
                  <c:v>46069</c:v>
                </c:pt>
                <c:pt idx="322">
                  <c:v>46070</c:v>
                </c:pt>
                <c:pt idx="323">
                  <c:v>46071</c:v>
                </c:pt>
                <c:pt idx="324">
                  <c:v>46072</c:v>
                </c:pt>
                <c:pt idx="325">
                  <c:v>46073</c:v>
                </c:pt>
                <c:pt idx="326">
                  <c:v>46074</c:v>
                </c:pt>
                <c:pt idx="327">
                  <c:v>46075</c:v>
                </c:pt>
                <c:pt idx="328">
                  <c:v>46076</c:v>
                </c:pt>
                <c:pt idx="329">
                  <c:v>46077</c:v>
                </c:pt>
                <c:pt idx="330">
                  <c:v>46078</c:v>
                </c:pt>
                <c:pt idx="331">
                  <c:v>46079</c:v>
                </c:pt>
                <c:pt idx="332">
                  <c:v>46080</c:v>
                </c:pt>
                <c:pt idx="333">
                  <c:v>46081</c:v>
                </c:pt>
                <c:pt idx="334">
                  <c:v>46082</c:v>
                </c:pt>
                <c:pt idx="335">
                  <c:v>46083</c:v>
                </c:pt>
                <c:pt idx="336">
                  <c:v>46084</c:v>
                </c:pt>
                <c:pt idx="337">
                  <c:v>46085</c:v>
                </c:pt>
                <c:pt idx="338">
                  <c:v>46086</c:v>
                </c:pt>
                <c:pt idx="339">
                  <c:v>46087</c:v>
                </c:pt>
                <c:pt idx="340">
                  <c:v>46088</c:v>
                </c:pt>
                <c:pt idx="341">
                  <c:v>46089</c:v>
                </c:pt>
                <c:pt idx="342">
                  <c:v>46090</c:v>
                </c:pt>
                <c:pt idx="343">
                  <c:v>46091</c:v>
                </c:pt>
                <c:pt idx="344">
                  <c:v>46092</c:v>
                </c:pt>
                <c:pt idx="345">
                  <c:v>46093</c:v>
                </c:pt>
                <c:pt idx="346">
                  <c:v>46094</c:v>
                </c:pt>
                <c:pt idx="347">
                  <c:v>46095</c:v>
                </c:pt>
                <c:pt idx="348">
                  <c:v>46096</c:v>
                </c:pt>
                <c:pt idx="349">
                  <c:v>46097</c:v>
                </c:pt>
                <c:pt idx="350">
                  <c:v>46098</c:v>
                </c:pt>
                <c:pt idx="351">
                  <c:v>46099</c:v>
                </c:pt>
                <c:pt idx="352">
                  <c:v>46100</c:v>
                </c:pt>
                <c:pt idx="353">
                  <c:v>46101</c:v>
                </c:pt>
                <c:pt idx="354">
                  <c:v>46102</c:v>
                </c:pt>
                <c:pt idx="355">
                  <c:v>46103</c:v>
                </c:pt>
                <c:pt idx="356">
                  <c:v>46104</c:v>
                </c:pt>
                <c:pt idx="357">
                  <c:v>46105</c:v>
                </c:pt>
                <c:pt idx="358">
                  <c:v>46106</c:v>
                </c:pt>
                <c:pt idx="359">
                  <c:v>46107</c:v>
                </c:pt>
                <c:pt idx="360">
                  <c:v>46108</c:v>
                </c:pt>
                <c:pt idx="361">
                  <c:v>46109</c:v>
                </c:pt>
                <c:pt idx="362">
                  <c:v>46110</c:v>
                </c:pt>
                <c:pt idx="363">
                  <c:v>46111</c:v>
                </c:pt>
                <c:pt idx="364">
                  <c:v>46112</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1-59EE-420E-ADE1-1C8039C8BFD7}"/>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lineChart>
        <c:grouping val="standard"/>
        <c:varyColors val="0"/>
        <c:ser>
          <c:idx val="2"/>
          <c:order val="0"/>
          <c:tx>
            <c:v>Min</c:v>
          </c:tx>
          <c:marker>
            <c:symbol val="none"/>
          </c:marker>
          <c:cat>
            <c:numRef>
              <c:f>Saline_I!$AD$41:$AD$405</c:f>
              <c:numCache>
                <c:formatCode>0%</c:formatCode>
                <c:ptCount val="365"/>
              </c:numCache>
            </c:numRef>
          </c:cat>
          <c:val>
            <c:numRef>
              <c:f>Saline_I!$AK$41:$AK$405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8B2C-4144-ADE9-7A554918E66C}"/>
            </c:ext>
          </c:extLst>
        </c:ser>
        <c:ser>
          <c:idx val="3"/>
          <c:order val="1"/>
          <c:tx>
            <c:v>Max</c:v>
          </c:tx>
          <c:marker>
            <c:symbol val="none"/>
          </c:marker>
          <c:cat>
            <c:numRef>
              <c:f>Saline_I!$AD$41:$AD$405</c:f>
              <c:numCache>
                <c:formatCode>0%</c:formatCode>
                <c:ptCount val="365"/>
              </c:numCache>
            </c:numRef>
          </c:cat>
          <c:val>
            <c:numRef>
              <c:f>Saline_I!$AL$41:$AL$405</c:f>
              <c:numCache>
                <c:formatCode>General</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8B2C-4144-ADE9-7A554918E66C}"/>
            </c:ext>
          </c:extLst>
        </c:ser>
        <c:dLbls>
          <c:showLegendKey val="0"/>
          <c:showVal val="0"/>
          <c:showCatName val="0"/>
          <c:showSerName val="0"/>
          <c:showPercent val="0"/>
          <c:showBubbleSize val="0"/>
        </c:dLbls>
        <c:smooth val="0"/>
        <c:axId val="1061440304"/>
        <c:axId val="1061440960"/>
      </c:lineChart>
      <c:catAx>
        <c:axId val="106144030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Algn val="ctr"/>
        <c:lblOffset val="100"/>
        <c:noMultiLvlLbl val="1"/>
      </c:cat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 N</a:t>
            </a:r>
          </a:p>
        </c:rich>
      </c:tx>
      <c:overlay val="0"/>
      <c:spPr>
        <a:noFill/>
        <a:ln>
          <a:noFill/>
        </a:ln>
        <a:effectLst/>
      </c:spPr>
    </c:title>
    <c:autoTitleDeleted val="0"/>
    <c:plotArea>
      <c:layout>
        <c:manualLayout>
          <c:layoutTarget val="inner"/>
          <c:xMode val="edge"/>
          <c:yMode val="edge"/>
          <c:x val="3.4339511843174533E-2"/>
          <c:y val="0.14169400018289191"/>
          <c:w val="0.94931753142426722"/>
          <c:h val="0.72425886664773576"/>
        </c:manualLayout>
      </c:layout>
      <c:lineChart>
        <c:grouping val="standard"/>
        <c:varyColors val="0"/>
        <c:ser>
          <c:idx val="2"/>
          <c:order val="0"/>
          <c:tx>
            <c:v>Min</c:v>
          </c:tx>
          <c:marker>
            <c:symbol val="none"/>
          </c:marker>
          <c:cat>
            <c:numRef>
              <c:f>Sediane_N_I!$AD$41:$AD$405</c:f>
              <c:numCache>
                <c:formatCode>0%</c:formatCode>
                <c:ptCount val="365"/>
              </c:numCache>
            </c:numRef>
          </c:cat>
          <c:val>
            <c:numRef>
              <c:f>Sediane_N_I!$AK$41:$AK$405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C31A-4376-B840-13203CB03D8D}"/>
            </c:ext>
          </c:extLst>
        </c:ser>
        <c:ser>
          <c:idx val="3"/>
          <c:order val="1"/>
          <c:tx>
            <c:v>Max</c:v>
          </c:tx>
          <c:marker>
            <c:symbol val="none"/>
          </c:marker>
          <c:cat>
            <c:numRef>
              <c:f>Sediane_N_I!$AD$41:$AD$405</c:f>
              <c:numCache>
                <c:formatCode>0%</c:formatCode>
                <c:ptCount val="365"/>
              </c:numCache>
            </c:numRef>
          </c:cat>
          <c:val>
            <c:numRef>
              <c:f>Sediane_N_I!$AL$41:$AL$405</c:f>
              <c:numCache>
                <c:formatCode>General</c:formatCode>
                <c:ptCount val="365"/>
                <c:pt idx="0">
                  <c:v>0.4</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0.65</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0.9</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0.4</c:v>
                </c:pt>
              </c:numCache>
            </c:numRef>
          </c:val>
          <c:smooth val="0"/>
          <c:extLst>
            <c:ext xmlns:c16="http://schemas.microsoft.com/office/drawing/2014/chart" uri="{C3380CC4-5D6E-409C-BE32-E72D297353CC}">
              <c16:uniqueId val="{00000001-C31A-4376-B840-13203CB03D8D}"/>
            </c:ext>
          </c:extLst>
        </c:ser>
        <c:dLbls>
          <c:showLegendKey val="0"/>
          <c:showVal val="0"/>
          <c:showCatName val="0"/>
          <c:showSerName val="0"/>
          <c:showPercent val="0"/>
          <c:showBubbleSize val="0"/>
        </c:dLbls>
        <c:smooth val="0"/>
        <c:axId val="1061440304"/>
        <c:axId val="1061440960"/>
      </c:lineChart>
      <c:catAx>
        <c:axId val="106144030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Algn val="ctr"/>
        <c:lblOffset val="100"/>
        <c:noMultiLvlLbl val="1"/>
      </c:cat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filling</a:t>
            </a:r>
          </a:p>
        </c:rich>
      </c:tx>
      <c:overlay val="0"/>
      <c:spPr>
        <a:noFill/>
        <a:ln>
          <a:noFill/>
        </a:ln>
        <a:effectLst/>
      </c:spPr>
    </c:title>
    <c:autoTitleDeleted val="0"/>
    <c:plotArea>
      <c:layout/>
      <c:lineChart>
        <c:grouping val="standard"/>
        <c:varyColors val="0"/>
        <c:ser>
          <c:idx val="6"/>
          <c:order val="0"/>
          <c:tx>
            <c:strRef>
              <c:f>Atlantique_I!$C$16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Atlantique_I!$C$17:$C$231</c:f>
              <c:numCache>
                <c:formatCode>0.00</c:formatCode>
                <c:ptCount val="215"/>
                <c:pt idx="0">
                  <c:v>15.749999999999998</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38.25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42.75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0-D135-46C9-8445-04EF64E80BB4}"/>
            </c:ext>
          </c:extLst>
        </c:ser>
        <c:ser>
          <c:idx val="7"/>
          <c:order val="1"/>
          <c:tx>
            <c:strRef>
              <c:f>Atlantique_I!$B$16</c:f>
              <c:strCache>
                <c:ptCount val="1"/>
                <c:pt idx="0">
                  <c:v>Minimum stock level (TWh)</c:v>
                </c:pt>
              </c:strCache>
            </c:strRef>
          </c:tx>
          <c:spPr>
            <a:ln w="25400">
              <a:solidFill>
                <a:schemeClr val="tx2"/>
              </a:solidFill>
            </a:ln>
          </c:spPr>
          <c:marker>
            <c:symbol val="none"/>
          </c:marker>
          <c:val>
            <c:numRef>
              <c:f>Atlantique_I!$B$17:$B$231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40.5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38.25</c:v>
                </c:pt>
                <c:pt idx="214">
                  <c:v>0</c:v>
                </c:pt>
              </c:numCache>
            </c:numRef>
          </c:val>
          <c:smooth val="0"/>
          <c:extLst>
            <c:ext xmlns:c16="http://schemas.microsoft.com/office/drawing/2014/chart" uri="{C3380CC4-5D6E-409C-BE32-E72D297353CC}">
              <c16:uniqueId val="{00000001-D135-46C9-8445-04EF64E80BB4}"/>
            </c:ext>
          </c:extLst>
        </c:ser>
        <c:ser>
          <c:idx val="8"/>
          <c:order val="2"/>
          <c:tx>
            <c:strRef>
              <c:f>Atlantique_I!$F$11</c:f>
              <c:strCache>
                <c:ptCount val="1"/>
                <c:pt idx="0">
                  <c:v>With Storengy maintenance only</c:v>
                </c:pt>
              </c:strCache>
            </c:strRef>
          </c:tx>
          <c:spPr>
            <a:ln w="25400">
              <a:prstDash val="dash"/>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Atlantique_I!$F$17:$F$231</c:f>
              <c:numCache>
                <c:formatCode>_-* #\ ##0.0\ _€_-;\-* #\ ##0.0\ _€_-;_-* "-"??\ _€_-;_-@_-</c:formatCode>
                <c:ptCount val="215"/>
                <c:pt idx="0">
                  <c:v>0.3</c:v>
                </c:pt>
                <c:pt idx="1">
                  <c:v>0.6</c:v>
                </c:pt>
                <c:pt idx="2">
                  <c:v>0.89999999999999991</c:v>
                </c:pt>
                <c:pt idx="3">
                  <c:v>1.2</c:v>
                </c:pt>
                <c:pt idx="4">
                  <c:v>1.5</c:v>
                </c:pt>
                <c:pt idx="5">
                  <c:v>1.8</c:v>
                </c:pt>
                <c:pt idx="6">
                  <c:v>1.9312500000000001</c:v>
                </c:pt>
                <c:pt idx="7">
                  <c:v>2.0625</c:v>
                </c:pt>
                <c:pt idx="8">
                  <c:v>2.1937500000000001</c:v>
                </c:pt>
                <c:pt idx="9">
                  <c:v>2.3250000000000002</c:v>
                </c:pt>
                <c:pt idx="10">
                  <c:v>2.4562500000000003</c:v>
                </c:pt>
                <c:pt idx="11">
                  <c:v>2.5875000000000004</c:v>
                </c:pt>
                <c:pt idx="12">
                  <c:v>2.7187500000000004</c:v>
                </c:pt>
                <c:pt idx="13">
                  <c:v>2.7937500000000002</c:v>
                </c:pt>
                <c:pt idx="14">
                  <c:v>2.8687499999999999</c:v>
                </c:pt>
                <c:pt idx="15">
                  <c:v>2.9437499999999996</c:v>
                </c:pt>
                <c:pt idx="16">
                  <c:v>3.0187499999999998</c:v>
                </c:pt>
                <c:pt idx="17">
                  <c:v>3.09375</c:v>
                </c:pt>
                <c:pt idx="18">
                  <c:v>3.1687500000000002</c:v>
                </c:pt>
                <c:pt idx="19">
                  <c:v>3.2437500000000004</c:v>
                </c:pt>
                <c:pt idx="20">
                  <c:v>3.3187500000000001</c:v>
                </c:pt>
                <c:pt idx="21">
                  <c:v>3.3937499999999998</c:v>
                </c:pt>
                <c:pt idx="22">
                  <c:v>3.4687499999999996</c:v>
                </c:pt>
                <c:pt idx="23">
                  <c:v>3.5437499999999993</c:v>
                </c:pt>
                <c:pt idx="24">
                  <c:v>3.618749999999999</c:v>
                </c:pt>
                <c:pt idx="25">
                  <c:v>3.6937499999999988</c:v>
                </c:pt>
                <c:pt idx="26">
                  <c:v>3.7687499999999985</c:v>
                </c:pt>
                <c:pt idx="27">
                  <c:v>3.8437499999999982</c:v>
                </c:pt>
                <c:pt idx="28">
                  <c:v>3.918749999999998</c:v>
                </c:pt>
                <c:pt idx="29">
                  <c:v>3.9937499999999977</c:v>
                </c:pt>
                <c:pt idx="30">
                  <c:v>4.0687499999999979</c:v>
                </c:pt>
                <c:pt idx="31">
                  <c:v>4.143749999999998</c:v>
                </c:pt>
                <c:pt idx="32">
                  <c:v>4.331249999999998</c:v>
                </c:pt>
                <c:pt idx="33">
                  <c:v>4.518749999999998</c:v>
                </c:pt>
                <c:pt idx="34">
                  <c:v>4.706249999999998</c:v>
                </c:pt>
                <c:pt idx="35">
                  <c:v>4.893749999999998</c:v>
                </c:pt>
                <c:pt idx="36">
                  <c:v>5.081249999999998</c:v>
                </c:pt>
                <c:pt idx="37">
                  <c:v>5.268749999999998</c:v>
                </c:pt>
                <c:pt idx="38">
                  <c:v>5.456249999999998</c:v>
                </c:pt>
                <c:pt idx="39">
                  <c:v>5.643749999999998</c:v>
                </c:pt>
                <c:pt idx="40">
                  <c:v>5.831249999999998</c:v>
                </c:pt>
                <c:pt idx="41">
                  <c:v>5.924999999999998</c:v>
                </c:pt>
                <c:pt idx="42">
                  <c:v>6.018749999999998</c:v>
                </c:pt>
                <c:pt idx="43">
                  <c:v>6.112499999999998</c:v>
                </c:pt>
                <c:pt idx="44">
                  <c:v>6.206249999999998</c:v>
                </c:pt>
                <c:pt idx="45">
                  <c:v>6.299999999999998</c:v>
                </c:pt>
                <c:pt idx="46">
                  <c:v>6.393749999999998</c:v>
                </c:pt>
                <c:pt idx="47">
                  <c:v>6.487499999999998</c:v>
                </c:pt>
                <c:pt idx="48">
                  <c:v>6.581249999999998</c:v>
                </c:pt>
                <c:pt idx="49">
                  <c:v>6.674999999999998</c:v>
                </c:pt>
                <c:pt idx="50">
                  <c:v>6.768749999999998</c:v>
                </c:pt>
                <c:pt idx="51">
                  <c:v>6.862499999999998</c:v>
                </c:pt>
                <c:pt idx="52">
                  <c:v>6.956249999999998</c:v>
                </c:pt>
                <c:pt idx="53">
                  <c:v>7.143749999999998</c:v>
                </c:pt>
                <c:pt idx="54">
                  <c:v>7.331249999999998</c:v>
                </c:pt>
                <c:pt idx="55">
                  <c:v>7.518749999999998</c:v>
                </c:pt>
                <c:pt idx="56">
                  <c:v>7.706249999999998</c:v>
                </c:pt>
                <c:pt idx="57">
                  <c:v>7.893749999999998</c:v>
                </c:pt>
                <c:pt idx="58">
                  <c:v>8.0812499999999989</c:v>
                </c:pt>
                <c:pt idx="59">
                  <c:v>8.2687499999999989</c:v>
                </c:pt>
                <c:pt idx="60">
                  <c:v>8.625</c:v>
                </c:pt>
                <c:pt idx="61">
                  <c:v>8.9812500000000011</c:v>
                </c:pt>
                <c:pt idx="62">
                  <c:v>9.3375000000000021</c:v>
                </c:pt>
                <c:pt idx="63">
                  <c:v>9.6937500000000032</c:v>
                </c:pt>
                <c:pt idx="64">
                  <c:v>10.050000000000004</c:v>
                </c:pt>
                <c:pt idx="65">
                  <c:v>10.406250000000005</c:v>
                </c:pt>
                <c:pt idx="66">
                  <c:v>10.762500000000006</c:v>
                </c:pt>
                <c:pt idx="67">
                  <c:v>11.118750000000007</c:v>
                </c:pt>
                <c:pt idx="68">
                  <c:v>11.475000000000009</c:v>
                </c:pt>
                <c:pt idx="69">
                  <c:v>11.83125000000001</c:v>
                </c:pt>
                <c:pt idx="70">
                  <c:v>12.187500000000011</c:v>
                </c:pt>
                <c:pt idx="71">
                  <c:v>12.543750000000012</c:v>
                </c:pt>
                <c:pt idx="72">
                  <c:v>12.900000000000013</c:v>
                </c:pt>
                <c:pt idx="73">
                  <c:v>13.256250000000014</c:v>
                </c:pt>
                <c:pt idx="74">
                  <c:v>13.612500000000015</c:v>
                </c:pt>
                <c:pt idx="75">
                  <c:v>13.968750000000016</c:v>
                </c:pt>
                <c:pt idx="76">
                  <c:v>14.325000000000017</c:v>
                </c:pt>
                <c:pt idx="77">
                  <c:v>14.681250000000018</c:v>
                </c:pt>
                <c:pt idx="78">
                  <c:v>15.037500000000019</c:v>
                </c:pt>
                <c:pt idx="79">
                  <c:v>15.39375000000002</c:v>
                </c:pt>
                <c:pt idx="80">
                  <c:v>15.750000000000021</c:v>
                </c:pt>
                <c:pt idx="81">
                  <c:v>16.106250000000021</c:v>
                </c:pt>
                <c:pt idx="82">
                  <c:v>16.46250000000002</c:v>
                </c:pt>
                <c:pt idx="83">
                  <c:v>16.818750000000019</c:v>
                </c:pt>
                <c:pt idx="84">
                  <c:v>17.175000000000018</c:v>
                </c:pt>
                <c:pt idx="85">
                  <c:v>17.531250000000018</c:v>
                </c:pt>
                <c:pt idx="86">
                  <c:v>17.887500000000017</c:v>
                </c:pt>
                <c:pt idx="87">
                  <c:v>18.243750000000016</c:v>
                </c:pt>
                <c:pt idx="88">
                  <c:v>18.600000000000016</c:v>
                </c:pt>
                <c:pt idx="89">
                  <c:v>18.956250000000015</c:v>
                </c:pt>
                <c:pt idx="90">
                  <c:v>19.312500000000014</c:v>
                </c:pt>
                <c:pt idx="91">
                  <c:v>19.668750000000014</c:v>
                </c:pt>
                <c:pt idx="92">
                  <c:v>20.025000000000013</c:v>
                </c:pt>
                <c:pt idx="93">
                  <c:v>20.381250000000012</c:v>
                </c:pt>
                <c:pt idx="94">
                  <c:v>20.737500000000011</c:v>
                </c:pt>
                <c:pt idx="95">
                  <c:v>21.093750000000011</c:v>
                </c:pt>
                <c:pt idx="96">
                  <c:v>21.45000000000001</c:v>
                </c:pt>
                <c:pt idx="97">
                  <c:v>21.806250000000009</c:v>
                </c:pt>
                <c:pt idx="98">
                  <c:v>22.162500000000009</c:v>
                </c:pt>
                <c:pt idx="99">
                  <c:v>22.518750000000008</c:v>
                </c:pt>
                <c:pt idx="100">
                  <c:v>22.874925187500008</c:v>
                </c:pt>
                <c:pt idx="101">
                  <c:v>23.229691406250009</c:v>
                </c:pt>
                <c:pt idx="102">
                  <c:v>23.60165015625001</c:v>
                </c:pt>
                <c:pt idx="103">
                  <c:v>23.972060156250009</c:v>
                </c:pt>
                <c:pt idx="104">
                  <c:v>24.340927031250011</c:v>
                </c:pt>
                <c:pt idx="105">
                  <c:v>24.708256406250012</c:v>
                </c:pt>
                <c:pt idx="106">
                  <c:v>25.074055781250014</c:v>
                </c:pt>
                <c:pt idx="107">
                  <c:v>25.438330781250013</c:v>
                </c:pt>
                <c:pt idx="108">
                  <c:v>25.801087031250013</c:v>
                </c:pt>
                <c:pt idx="109">
                  <c:v>26.162332031250013</c:v>
                </c:pt>
                <c:pt idx="110">
                  <c:v>26.522071406250014</c:v>
                </c:pt>
                <c:pt idx="111">
                  <c:v>26.880312656250013</c:v>
                </c:pt>
                <c:pt idx="112">
                  <c:v>27.237061406250014</c:v>
                </c:pt>
                <c:pt idx="113">
                  <c:v>27.592323281250014</c:v>
                </c:pt>
                <c:pt idx="114">
                  <c:v>27.946105781250015</c:v>
                </c:pt>
                <c:pt idx="115">
                  <c:v>28.298414531250014</c:v>
                </c:pt>
                <c:pt idx="116">
                  <c:v>28.649255156250014</c:v>
                </c:pt>
                <c:pt idx="117">
                  <c:v>28.998633281250015</c:v>
                </c:pt>
                <c:pt idx="118">
                  <c:v>29.346556406250016</c:v>
                </c:pt>
                <c:pt idx="119">
                  <c:v>29.693028281250015</c:v>
                </c:pt>
                <c:pt idx="120">
                  <c:v>30.038056406250014</c:v>
                </c:pt>
                <c:pt idx="121">
                  <c:v>30.381648281250015</c:v>
                </c:pt>
                <c:pt idx="122">
                  <c:v>30.723807656250017</c:v>
                </c:pt>
                <c:pt idx="123">
                  <c:v>31.064542031250017</c:v>
                </c:pt>
                <c:pt idx="124">
                  <c:v>31.403857031250016</c:v>
                </c:pt>
                <c:pt idx="125">
                  <c:v>31.741758281250018</c:v>
                </c:pt>
                <c:pt idx="126">
                  <c:v>32.078251406250018</c:v>
                </c:pt>
                <c:pt idx="127">
                  <c:v>32.413342031250018</c:v>
                </c:pt>
                <c:pt idx="128">
                  <c:v>32.74703578125002</c:v>
                </c:pt>
                <c:pt idx="129">
                  <c:v>33.079340156250019</c:v>
                </c:pt>
                <c:pt idx="130">
                  <c:v>33.410258906250021</c:v>
                </c:pt>
                <c:pt idx="131">
                  <c:v>33.739799531250021</c:v>
                </c:pt>
                <c:pt idx="132">
                  <c:v>34.067967656250019</c:v>
                </c:pt>
                <c:pt idx="133">
                  <c:v>34.394767031250019</c:v>
                </c:pt>
                <c:pt idx="134">
                  <c:v>34.720205156250017</c:v>
                </c:pt>
                <c:pt idx="135">
                  <c:v>35.04428765625002</c:v>
                </c:pt>
                <c:pt idx="136">
                  <c:v>35.367020156250021</c:v>
                </c:pt>
                <c:pt idx="137">
                  <c:v>35.68840828125002</c:v>
                </c:pt>
                <c:pt idx="138">
                  <c:v>36.008455781250021</c:v>
                </c:pt>
                <c:pt idx="139">
                  <c:v>36.327187968750025</c:v>
                </c:pt>
                <c:pt idx="140">
                  <c:v>36.645256406250027</c:v>
                </c:pt>
                <c:pt idx="141">
                  <c:v>36.962662031250026</c:v>
                </c:pt>
                <c:pt idx="142">
                  <c:v>37.279406718750025</c:v>
                </c:pt>
                <c:pt idx="143">
                  <c:v>37.595491406250027</c:v>
                </c:pt>
                <c:pt idx="144">
                  <c:v>37.91091703125003</c:v>
                </c:pt>
                <c:pt idx="145">
                  <c:v>38.225686406250027</c:v>
                </c:pt>
                <c:pt idx="146">
                  <c:v>38.539799531250026</c:v>
                </c:pt>
                <c:pt idx="147">
                  <c:v>38.853258281250028</c:v>
                </c:pt>
                <c:pt idx="148">
                  <c:v>39.166063593750032</c:v>
                </c:pt>
                <c:pt idx="149">
                  <c:v>39.478217343750032</c:v>
                </c:pt>
                <c:pt idx="150">
                  <c:v>39.789721406250031</c:v>
                </c:pt>
                <c:pt idx="151">
                  <c:v>40.100575781250029</c:v>
                </c:pt>
                <c:pt idx="152">
                  <c:v>40.410783281250026</c:v>
                </c:pt>
                <c:pt idx="153">
                  <c:v>40.720343906250029</c:v>
                </c:pt>
                <c:pt idx="154">
                  <c:v>41.029259531250027</c:v>
                </c:pt>
                <c:pt idx="155">
                  <c:v>41.337532031250028</c:v>
                </c:pt>
                <c:pt idx="156">
                  <c:v>41.64516234375003</c:v>
                </c:pt>
                <c:pt idx="157">
                  <c:v>41.952151406250032</c:v>
                </c:pt>
                <c:pt idx="158">
                  <c:v>42.258501093750034</c:v>
                </c:pt>
                <c:pt idx="159">
                  <c:v>42.564212343750036</c:v>
                </c:pt>
                <c:pt idx="160">
                  <c:v>42.869287031250039</c:v>
                </c:pt>
                <c:pt idx="161">
                  <c:v>43.173726093750041</c:v>
                </c:pt>
                <c:pt idx="162">
                  <c:v>43.477530468750039</c:v>
                </c:pt>
                <c:pt idx="163">
                  <c:v>43.780702031250037</c:v>
                </c:pt>
                <c:pt idx="164">
                  <c:v>44.083242656250036</c:v>
                </c:pt>
                <c:pt idx="165">
                  <c:v>44.385152343750036</c:v>
                </c:pt>
                <c:pt idx="166">
                  <c:v>44.686432968750033</c:v>
                </c:pt>
                <c:pt idx="167">
                  <c:v>44.957021062500033</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2-D135-46C9-8445-04EF64E80BB4}"/>
            </c:ext>
          </c:extLst>
        </c:ser>
        <c:ser>
          <c:idx val="2"/>
          <c:order val="3"/>
          <c:tx>
            <c:strRef>
              <c:f>Atlantique_I!$L$11</c:f>
              <c:strCache>
                <c:ptCount val="1"/>
                <c:pt idx="0">
                  <c:v>With Storengy and NaTran maintenance (probable case - CPRTt)</c:v>
                </c:pt>
              </c:strCache>
            </c:strRef>
          </c:tx>
          <c:spPr>
            <a:ln w="28575">
              <a:solidFill>
                <a:schemeClr val="tx2"/>
              </a:solidFill>
            </a:ln>
          </c:spPr>
          <c:marker>
            <c:symbol val="none"/>
          </c:marker>
          <c:cat>
            <c:numRef>
              <c:f>Atlantique_I!$A$17:$A$231</c:f>
              <c:numCache>
                <c:formatCode>m/d/yyyy</c:formatCode>
                <c:ptCount val="215"/>
                <c:pt idx="0">
                  <c:v>45748</c:v>
                </c:pt>
                <c:pt idx="1">
                  <c:v>45749</c:v>
                </c:pt>
                <c:pt idx="2">
                  <c:v>45750</c:v>
                </c:pt>
                <c:pt idx="3">
                  <c:v>45751</c:v>
                </c:pt>
                <c:pt idx="4">
                  <c:v>45752</c:v>
                </c:pt>
                <c:pt idx="5">
                  <c:v>45753</c:v>
                </c:pt>
                <c:pt idx="6">
                  <c:v>45754</c:v>
                </c:pt>
                <c:pt idx="7">
                  <c:v>45755</c:v>
                </c:pt>
                <c:pt idx="8">
                  <c:v>45756</c:v>
                </c:pt>
                <c:pt idx="9">
                  <c:v>45757</c:v>
                </c:pt>
                <c:pt idx="10">
                  <c:v>45758</c:v>
                </c:pt>
                <c:pt idx="11">
                  <c:v>45759</c:v>
                </c:pt>
                <c:pt idx="12">
                  <c:v>45760</c:v>
                </c:pt>
                <c:pt idx="13">
                  <c:v>45761</c:v>
                </c:pt>
                <c:pt idx="14">
                  <c:v>45762</c:v>
                </c:pt>
                <c:pt idx="15">
                  <c:v>45763</c:v>
                </c:pt>
                <c:pt idx="16">
                  <c:v>45764</c:v>
                </c:pt>
                <c:pt idx="17">
                  <c:v>45765</c:v>
                </c:pt>
                <c:pt idx="18">
                  <c:v>45766</c:v>
                </c:pt>
                <c:pt idx="19">
                  <c:v>45767</c:v>
                </c:pt>
                <c:pt idx="20">
                  <c:v>45768</c:v>
                </c:pt>
                <c:pt idx="21">
                  <c:v>45769</c:v>
                </c:pt>
                <c:pt idx="22">
                  <c:v>45770</c:v>
                </c:pt>
                <c:pt idx="23">
                  <c:v>45771</c:v>
                </c:pt>
                <c:pt idx="24">
                  <c:v>45772</c:v>
                </c:pt>
                <c:pt idx="25">
                  <c:v>45773</c:v>
                </c:pt>
                <c:pt idx="26">
                  <c:v>45774</c:v>
                </c:pt>
                <c:pt idx="27">
                  <c:v>45775</c:v>
                </c:pt>
                <c:pt idx="28">
                  <c:v>45776</c:v>
                </c:pt>
                <c:pt idx="29">
                  <c:v>45777</c:v>
                </c:pt>
                <c:pt idx="30">
                  <c:v>45778</c:v>
                </c:pt>
                <c:pt idx="31">
                  <c:v>45779</c:v>
                </c:pt>
                <c:pt idx="32">
                  <c:v>45780</c:v>
                </c:pt>
                <c:pt idx="33">
                  <c:v>45781</c:v>
                </c:pt>
                <c:pt idx="34">
                  <c:v>45782</c:v>
                </c:pt>
                <c:pt idx="35">
                  <c:v>45783</c:v>
                </c:pt>
                <c:pt idx="36">
                  <c:v>45784</c:v>
                </c:pt>
                <c:pt idx="37">
                  <c:v>45785</c:v>
                </c:pt>
                <c:pt idx="38">
                  <c:v>45786</c:v>
                </c:pt>
                <c:pt idx="39">
                  <c:v>45787</c:v>
                </c:pt>
                <c:pt idx="40">
                  <c:v>45788</c:v>
                </c:pt>
                <c:pt idx="41">
                  <c:v>45789</c:v>
                </c:pt>
                <c:pt idx="42">
                  <c:v>45790</c:v>
                </c:pt>
                <c:pt idx="43">
                  <c:v>45791</c:v>
                </c:pt>
                <c:pt idx="44">
                  <c:v>45792</c:v>
                </c:pt>
                <c:pt idx="45">
                  <c:v>45793</c:v>
                </c:pt>
                <c:pt idx="46">
                  <c:v>45794</c:v>
                </c:pt>
                <c:pt idx="47">
                  <c:v>45795</c:v>
                </c:pt>
                <c:pt idx="48">
                  <c:v>45796</c:v>
                </c:pt>
                <c:pt idx="49">
                  <c:v>45797</c:v>
                </c:pt>
                <c:pt idx="50">
                  <c:v>45798</c:v>
                </c:pt>
                <c:pt idx="51">
                  <c:v>45799</c:v>
                </c:pt>
                <c:pt idx="52">
                  <c:v>45800</c:v>
                </c:pt>
                <c:pt idx="53">
                  <c:v>45801</c:v>
                </c:pt>
                <c:pt idx="54">
                  <c:v>45802</c:v>
                </c:pt>
                <c:pt idx="55">
                  <c:v>45803</c:v>
                </c:pt>
                <c:pt idx="56">
                  <c:v>45804</c:v>
                </c:pt>
                <c:pt idx="57">
                  <c:v>45805</c:v>
                </c:pt>
                <c:pt idx="58">
                  <c:v>45806</c:v>
                </c:pt>
                <c:pt idx="59">
                  <c:v>45807</c:v>
                </c:pt>
                <c:pt idx="60">
                  <c:v>45808</c:v>
                </c:pt>
                <c:pt idx="61">
                  <c:v>45809</c:v>
                </c:pt>
                <c:pt idx="62">
                  <c:v>45810</c:v>
                </c:pt>
                <c:pt idx="63">
                  <c:v>45811</c:v>
                </c:pt>
                <c:pt idx="64">
                  <c:v>45812</c:v>
                </c:pt>
                <c:pt idx="65">
                  <c:v>45813</c:v>
                </c:pt>
                <c:pt idx="66">
                  <c:v>45814</c:v>
                </c:pt>
                <c:pt idx="67">
                  <c:v>45815</c:v>
                </c:pt>
                <c:pt idx="68">
                  <c:v>45816</c:v>
                </c:pt>
                <c:pt idx="69">
                  <c:v>45817</c:v>
                </c:pt>
                <c:pt idx="70">
                  <c:v>45818</c:v>
                </c:pt>
                <c:pt idx="71">
                  <c:v>45819</c:v>
                </c:pt>
                <c:pt idx="72">
                  <c:v>45820</c:v>
                </c:pt>
                <c:pt idx="73">
                  <c:v>45821</c:v>
                </c:pt>
                <c:pt idx="74">
                  <c:v>45822</c:v>
                </c:pt>
                <c:pt idx="75">
                  <c:v>45823</c:v>
                </c:pt>
                <c:pt idx="76">
                  <c:v>45824</c:v>
                </c:pt>
                <c:pt idx="77">
                  <c:v>45825</c:v>
                </c:pt>
                <c:pt idx="78">
                  <c:v>45826</c:v>
                </c:pt>
                <c:pt idx="79">
                  <c:v>45827</c:v>
                </c:pt>
                <c:pt idx="80">
                  <c:v>45828</c:v>
                </c:pt>
                <c:pt idx="81">
                  <c:v>45829</c:v>
                </c:pt>
                <c:pt idx="82">
                  <c:v>45830</c:v>
                </c:pt>
                <c:pt idx="83">
                  <c:v>45831</c:v>
                </c:pt>
                <c:pt idx="84">
                  <c:v>45832</c:v>
                </c:pt>
                <c:pt idx="85">
                  <c:v>45833</c:v>
                </c:pt>
                <c:pt idx="86">
                  <c:v>45834</c:v>
                </c:pt>
                <c:pt idx="87">
                  <c:v>45835</c:v>
                </c:pt>
                <c:pt idx="88">
                  <c:v>45836</c:v>
                </c:pt>
                <c:pt idx="89">
                  <c:v>45837</c:v>
                </c:pt>
                <c:pt idx="90">
                  <c:v>45838</c:v>
                </c:pt>
                <c:pt idx="91">
                  <c:v>45839</c:v>
                </c:pt>
                <c:pt idx="92">
                  <c:v>45840</c:v>
                </c:pt>
                <c:pt idx="93">
                  <c:v>45841</c:v>
                </c:pt>
                <c:pt idx="94">
                  <c:v>45842</c:v>
                </c:pt>
                <c:pt idx="95">
                  <c:v>45843</c:v>
                </c:pt>
                <c:pt idx="96">
                  <c:v>45844</c:v>
                </c:pt>
                <c:pt idx="97">
                  <c:v>45845</c:v>
                </c:pt>
                <c:pt idx="98">
                  <c:v>45846</c:v>
                </c:pt>
                <c:pt idx="99">
                  <c:v>45847</c:v>
                </c:pt>
                <c:pt idx="100">
                  <c:v>45848</c:v>
                </c:pt>
                <c:pt idx="101">
                  <c:v>45849</c:v>
                </c:pt>
                <c:pt idx="102">
                  <c:v>45850</c:v>
                </c:pt>
                <c:pt idx="103">
                  <c:v>45851</c:v>
                </c:pt>
                <c:pt idx="104">
                  <c:v>45852</c:v>
                </c:pt>
                <c:pt idx="105">
                  <c:v>45853</c:v>
                </c:pt>
                <c:pt idx="106">
                  <c:v>45854</c:v>
                </c:pt>
                <c:pt idx="107">
                  <c:v>45855</c:v>
                </c:pt>
                <c:pt idx="108">
                  <c:v>45856</c:v>
                </c:pt>
                <c:pt idx="109">
                  <c:v>45857</c:v>
                </c:pt>
                <c:pt idx="110">
                  <c:v>45858</c:v>
                </c:pt>
                <c:pt idx="111">
                  <c:v>45859</c:v>
                </c:pt>
                <c:pt idx="112">
                  <c:v>45860</c:v>
                </c:pt>
                <c:pt idx="113">
                  <c:v>45861</c:v>
                </c:pt>
                <c:pt idx="114">
                  <c:v>45862</c:v>
                </c:pt>
                <c:pt idx="115">
                  <c:v>45863</c:v>
                </c:pt>
                <c:pt idx="116">
                  <c:v>45864</c:v>
                </c:pt>
                <c:pt idx="117">
                  <c:v>45865</c:v>
                </c:pt>
                <c:pt idx="118">
                  <c:v>45866</c:v>
                </c:pt>
                <c:pt idx="119">
                  <c:v>45867</c:v>
                </c:pt>
                <c:pt idx="120">
                  <c:v>45868</c:v>
                </c:pt>
                <c:pt idx="121">
                  <c:v>45869</c:v>
                </c:pt>
                <c:pt idx="122">
                  <c:v>45870</c:v>
                </c:pt>
                <c:pt idx="123">
                  <c:v>45871</c:v>
                </c:pt>
                <c:pt idx="124">
                  <c:v>45872</c:v>
                </c:pt>
                <c:pt idx="125">
                  <c:v>45873</c:v>
                </c:pt>
                <c:pt idx="126">
                  <c:v>45874</c:v>
                </c:pt>
                <c:pt idx="127">
                  <c:v>45875</c:v>
                </c:pt>
                <c:pt idx="128">
                  <c:v>45876</c:v>
                </c:pt>
                <c:pt idx="129">
                  <c:v>45877</c:v>
                </c:pt>
                <c:pt idx="130">
                  <c:v>45878</c:v>
                </c:pt>
                <c:pt idx="131">
                  <c:v>45879</c:v>
                </c:pt>
                <c:pt idx="132">
                  <c:v>45880</c:v>
                </c:pt>
                <c:pt idx="133">
                  <c:v>45881</c:v>
                </c:pt>
                <c:pt idx="134">
                  <c:v>45882</c:v>
                </c:pt>
                <c:pt idx="135">
                  <c:v>45883</c:v>
                </c:pt>
                <c:pt idx="136">
                  <c:v>45884</c:v>
                </c:pt>
                <c:pt idx="137">
                  <c:v>45885</c:v>
                </c:pt>
                <c:pt idx="138">
                  <c:v>45886</c:v>
                </c:pt>
                <c:pt idx="139">
                  <c:v>45887</c:v>
                </c:pt>
                <c:pt idx="140">
                  <c:v>45888</c:v>
                </c:pt>
                <c:pt idx="141">
                  <c:v>45889</c:v>
                </c:pt>
                <c:pt idx="142">
                  <c:v>45890</c:v>
                </c:pt>
                <c:pt idx="143">
                  <c:v>45891</c:v>
                </c:pt>
                <c:pt idx="144">
                  <c:v>45892</c:v>
                </c:pt>
                <c:pt idx="145">
                  <c:v>45893</c:v>
                </c:pt>
                <c:pt idx="146">
                  <c:v>45894</c:v>
                </c:pt>
                <c:pt idx="147">
                  <c:v>45895</c:v>
                </c:pt>
                <c:pt idx="148">
                  <c:v>45896</c:v>
                </c:pt>
                <c:pt idx="149">
                  <c:v>45897</c:v>
                </c:pt>
                <c:pt idx="150">
                  <c:v>45898</c:v>
                </c:pt>
                <c:pt idx="151">
                  <c:v>45899</c:v>
                </c:pt>
                <c:pt idx="152">
                  <c:v>45900</c:v>
                </c:pt>
                <c:pt idx="153">
                  <c:v>45901</c:v>
                </c:pt>
                <c:pt idx="154">
                  <c:v>45902</c:v>
                </c:pt>
                <c:pt idx="155">
                  <c:v>45903</c:v>
                </c:pt>
                <c:pt idx="156">
                  <c:v>45904</c:v>
                </c:pt>
                <c:pt idx="157">
                  <c:v>45905</c:v>
                </c:pt>
                <c:pt idx="158">
                  <c:v>45906</c:v>
                </c:pt>
                <c:pt idx="159">
                  <c:v>45907</c:v>
                </c:pt>
                <c:pt idx="160">
                  <c:v>45908</c:v>
                </c:pt>
                <c:pt idx="161">
                  <c:v>45909</c:v>
                </c:pt>
                <c:pt idx="162">
                  <c:v>45910</c:v>
                </c:pt>
                <c:pt idx="163">
                  <c:v>45911</c:v>
                </c:pt>
                <c:pt idx="164">
                  <c:v>45912</c:v>
                </c:pt>
                <c:pt idx="165">
                  <c:v>45913</c:v>
                </c:pt>
                <c:pt idx="166">
                  <c:v>45914</c:v>
                </c:pt>
                <c:pt idx="167">
                  <c:v>45915</c:v>
                </c:pt>
                <c:pt idx="168">
                  <c:v>45916</c:v>
                </c:pt>
                <c:pt idx="169">
                  <c:v>45917</c:v>
                </c:pt>
                <c:pt idx="170">
                  <c:v>45918</c:v>
                </c:pt>
                <c:pt idx="171">
                  <c:v>45919</c:v>
                </c:pt>
                <c:pt idx="172">
                  <c:v>45920</c:v>
                </c:pt>
                <c:pt idx="173">
                  <c:v>45921</c:v>
                </c:pt>
                <c:pt idx="174">
                  <c:v>45922</c:v>
                </c:pt>
                <c:pt idx="175">
                  <c:v>45923</c:v>
                </c:pt>
                <c:pt idx="176">
                  <c:v>45924</c:v>
                </c:pt>
                <c:pt idx="177">
                  <c:v>45925</c:v>
                </c:pt>
                <c:pt idx="178">
                  <c:v>45926</c:v>
                </c:pt>
                <c:pt idx="179">
                  <c:v>45927</c:v>
                </c:pt>
                <c:pt idx="180">
                  <c:v>45928</c:v>
                </c:pt>
                <c:pt idx="181">
                  <c:v>45929</c:v>
                </c:pt>
                <c:pt idx="182">
                  <c:v>45930</c:v>
                </c:pt>
                <c:pt idx="183">
                  <c:v>45931</c:v>
                </c:pt>
                <c:pt idx="184">
                  <c:v>45932</c:v>
                </c:pt>
                <c:pt idx="185">
                  <c:v>45933</c:v>
                </c:pt>
                <c:pt idx="186">
                  <c:v>45934</c:v>
                </c:pt>
                <c:pt idx="187">
                  <c:v>45935</c:v>
                </c:pt>
                <c:pt idx="188">
                  <c:v>45936</c:v>
                </c:pt>
                <c:pt idx="189">
                  <c:v>45937</c:v>
                </c:pt>
                <c:pt idx="190">
                  <c:v>45938</c:v>
                </c:pt>
                <c:pt idx="191">
                  <c:v>45939</c:v>
                </c:pt>
                <c:pt idx="192">
                  <c:v>45940</c:v>
                </c:pt>
                <c:pt idx="193">
                  <c:v>45941</c:v>
                </c:pt>
                <c:pt idx="194">
                  <c:v>45942</c:v>
                </c:pt>
                <c:pt idx="195">
                  <c:v>45943</c:v>
                </c:pt>
                <c:pt idx="196">
                  <c:v>45944</c:v>
                </c:pt>
                <c:pt idx="197">
                  <c:v>45945</c:v>
                </c:pt>
                <c:pt idx="198">
                  <c:v>45946</c:v>
                </c:pt>
                <c:pt idx="199">
                  <c:v>45947</c:v>
                </c:pt>
                <c:pt idx="200">
                  <c:v>45948</c:v>
                </c:pt>
                <c:pt idx="201">
                  <c:v>45949</c:v>
                </c:pt>
                <c:pt idx="202">
                  <c:v>45950</c:v>
                </c:pt>
                <c:pt idx="203">
                  <c:v>45951</c:v>
                </c:pt>
                <c:pt idx="204">
                  <c:v>45952</c:v>
                </c:pt>
                <c:pt idx="205">
                  <c:v>45953</c:v>
                </c:pt>
                <c:pt idx="206">
                  <c:v>45954</c:v>
                </c:pt>
                <c:pt idx="207">
                  <c:v>45955</c:v>
                </c:pt>
                <c:pt idx="208">
                  <c:v>45956</c:v>
                </c:pt>
                <c:pt idx="209">
                  <c:v>45957</c:v>
                </c:pt>
                <c:pt idx="210">
                  <c:v>45958</c:v>
                </c:pt>
                <c:pt idx="211">
                  <c:v>45959</c:v>
                </c:pt>
                <c:pt idx="212">
                  <c:v>45960</c:v>
                </c:pt>
                <c:pt idx="213">
                  <c:v>45961</c:v>
                </c:pt>
                <c:pt idx="214">
                  <c:v>45962</c:v>
                </c:pt>
              </c:numCache>
            </c:numRef>
          </c:cat>
          <c:val>
            <c:numRef>
              <c:f>Atlantique_I!$L$17:$L$231</c:f>
              <c:numCache>
                <c:formatCode>_-* #\ ##0.0\ _€_-;\-* #\ ##0.0\ _€_-;_-* "-"??\ _€_-;_-@_-</c:formatCode>
                <c:ptCount val="215"/>
                <c:pt idx="0">
                  <c:v>0.3</c:v>
                </c:pt>
                <c:pt idx="1">
                  <c:v>0.6</c:v>
                </c:pt>
                <c:pt idx="2">
                  <c:v>0.89999999999999991</c:v>
                </c:pt>
                <c:pt idx="3">
                  <c:v>1.2</c:v>
                </c:pt>
                <c:pt idx="4">
                  <c:v>1.5</c:v>
                </c:pt>
                <c:pt idx="5">
                  <c:v>1.8</c:v>
                </c:pt>
                <c:pt idx="6">
                  <c:v>1.9312500000000001</c:v>
                </c:pt>
                <c:pt idx="7">
                  <c:v>2.0625</c:v>
                </c:pt>
                <c:pt idx="8">
                  <c:v>2.1937500000000001</c:v>
                </c:pt>
                <c:pt idx="9">
                  <c:v>2.3250000000000002</c:v>
                </c:pt>
                <c:pt idx="10">
                  <c:v>2.4562500000000003</c:v>
                </c:pt>
                <c:pt idx="11">
                  <c:v>2.5875000000000004</c:v>
                </c:pt>
                <c:pt idx="12">
                  <c:v>2.7187500000000004</c:v>
                </c:pt>
                <c:pt idx="13">
                  <c:v>2.7937500000000002</c:v>
                </c:pt>
                <c:pt idx="14">
                  <c:v>2.8687499999999999</c:v>
                </c:pt>
                <c:pt idx="15">
                  <c:v>2.9437499999999996</c:v>
                </c:pt>
                <c:pt idx="16">
                  <c:v>3.0187499999999998</c:v>
                </c:pt>
                <c:pt idx="17">
                  <c:v>3.09375</c:v>
                </c:pt>
                <c:pt idx="18">
                  <c:v>3.1687500000000002</c:v>
                </c:pt>
                <c:pt idx="19">
                  <c:v>3.2437500000000004</c:v>
                </c:pt>
                <c:pt idx="20">
                  <c:v>3.3187500000000001</c:v>
                </c:pt>
                <c:pt idx="21">
                  <c:v>3.3937499999999998</c:v>
                </c:pt>
                <c:pt idx="22">
                  <c:v>3.4687499999999996</c:v>
                </c:pt>
                <c:pt idx="23">
                  <c:v>3.5437499999999993</c:v>
                </c:pt>
                <c:pt idx="24">
                  <c:v>3.618749999999999</c:v>
                </c:pt>
                <c:pt idx="25">
                  <c:v>3.6937499999999988</c:v>
                </c:pt>
                <c:pt idx="26">
                  <c:v>3.7687499999999985</c:v>
                </c:pt>
                <c:pt idx="27">
                  <c:v>3.8437499999999982</c:v>
                </c:pt>
                <c:pt idx="28">
                  <c:v>3.918749999999998</c:v>
                </c:pt>
                <c:pt idx="29">
                  <c:v>3.9937499999999977</c:v>
                </c:pt>
                <c:pt idx="30">
                  <c:v>4.0687499999999979</c:v>
                </c:pt>
                <c:pt idx="31">
                  <c:v>4.143749999999998</c:v>
                </c:pt>
                <c:pt idx="32">
                  <c:v>4.331249999999998</c:v>
                </c:pt>
                <c:pt idx="33">
                  <c:v>4.518749999999998</c:v>
                </c:pt>
                <c:pt idx="34">
                  <c:v>4.706249999999998</c:v>
                </c:pt>
                <c:pt idx="35">
                  <c:v>4.893749999999998</c:v>
                </c:pt>
                <c:pt idx="36">
                  <c:v>5.081249999999998</c:v>
                </c:pt>
                <c:pt idx="37">
                  <c:v>5.268749999999998</c:v>
                </c:pt>
                <c:pt idx="38">
                  <c:v>5.456249999999998</c:v>
                </c:pt>
                <c:pt idx="39">
                  <c:v>5.643749999999998</c:v>
                </c:pt>
                <c:pt idx="40">
                  <c:v>5.831249999999998</c:v>
                </c:pt>
                <c:pt idx="41">
                  <c:v>5.924999999999998</c:v>
                </c:pt>
                <c:pt idx="42">
                  <c:v>6.018749999999998</c:v>
                </c:pt>
                <c:pt idx="43">
                  <c:v>6.112499999999998</c:v>
                </c:pt>
                <c:pt idx="44">
                  <c:v>6.206249999999998</c:v>
                </c:pt>
                <c:pt idx="45">
                  <c:v>6.299999999999998</c:v>
                </c:pt>
                <c:pt idx="46">
                  <c:v>6.393749999999998</c:v>
                </c:pt>
                <c:pt idx="47">
                  <c:v>6.487499999999998</c:v>
                </c:pt>
                <c:pt idx="48">
                  <c:v>6.581249999999998</c:v>
                </c:pt>
                <c:pt idx="49">
                  <c:v>6.674999999999998</c:v>
                </c:pt>
                <c:pt idx="50">
                  <c:v>6.768749999999998</c:v>
                </c:pt>
                <c:pt idx="51">
                  <c:v>6.862499999999998</c:v>
                </c:pt>
                <c:pt idx="52">
                  <c:v>6.956249999999998</c:v>
                </c:pt>
                <c:pt idx="53">
                  <c:v>7.143749999999998</c:v>
                </c:pt>
                <c:pt idx="54">
                  <c:v>7.331249999999998</c:v>
                </c:pt>
                <c:pt idx="55">
                  <c:v>7.518749999999998</c:v>
                </c:pt>
                <c:pt idx="56">
                  <c:v>7.706249999999998</c:v>
                </c:pt>
                <c:pt idx="57">
                  <c:v>7.893749999999998</c:v>
                </c:pt>
                <c:pt idx="58">
                  <c:v>8.0812499999999989</c:v>
                </c:pt>
                <c:pt idx="59">
                  <c:v>8.2687499999999989</c:v>
                </c:pt>
                <c:pt idx="60">
                  <c:v>8.625</c:v>
                </c:pt>
                <c:pt idx="61">
                  <c:v>8.9812500000000011</c:v>
                </c:pt>
                <c:pt idx="62">
                  <c:v>9.3171210000000002</c:v>
                </c:pt>
                <c:pt idx="63">
                  <c:v>9.6529919999999994</c:v>
                </c:pt>
                <c:pt idx="64">
                  <c:v>9.9888629999999985</c:v>
                </c:pt>
                <c:pt idx="65">
                  <c:v>10.324733999999998</c:v>
                </c:pt>
                <c:pt idx="66">
                  <c:v>10.625513999999997</c:v>
                </c:pt>
                <c:pt idx="67">
                  <c:v>10.946345999999997</c:v>
                </c:pt>
                <c:pt idx="68">
                  <c:v>11.267177999999996</c:v>
                </c:pt>
                <c:pt idx="69">
                  <c:v>11.582996999999995</c:v>
                </c:pt>
                <c:pt idx="70">
                  <c:v>11.898815999999995</c:v>
                </c:pt>
                <c:pt idx="71">
                  <c:v>12.214634999999994</c:v>
                </c:pt>
                <c:pt idx="72">
                  <c:v>12.530453999999994</c:v>
                </c:pt>
                <c:pt idx="73">
                  <c:v>12.846272999999993</c:v>
                </c:pt>
                <c:pt idx="74">
                  <c:v>13.192169999999994</c:v>
                </c:pt>
                <c:pt idx="75">
                  <c:v>13.538066999999995</c:v>
                </c:pt>
                <c:pt idx="76">
                  <c:v>13.883963999999995</c:v>
                </c:pt>
                <c:pt idx="77">
                  <c:v>14.229860999999996</c:v>
                </c:pt>
                <c:pt idx="78">
                  <c:v>14.575757999999997</c:v>
                </c:pt>
                <c:pt idx="79">
                  <c:v>14.921654999999998</c:v>
                </c:pt>
                <c:pt idx="80">
                  <c:v>15.267551999999998</c:v>
                </c:pt>
                <c:pt idx="81">
                  <c:v>15.613448999999999</c:v>
                </c:pt>
                <c:pt idx="82">
                  <c:v>15.959346</c:v>
                </c:pt>
                <c:pt idx="83">
                  <c:v>16.295217000000001</c:v>
                </c:pt>
                <c:pt idx="84">
                  <c:v>16.631088000000002</c:v>
                </c:pt>
                <c:pt idx="85">
                  <c:v>16.966959000000003</c:v>
                </c:pt>
                <c:pt idx="86">
                  <c:v>17.302830000000004</c:v>
                </c:pt>
                <c:pt idx="87">
                  <c:v>17.623662000000003</c:v>
                </c:pt>
                <c:pt idx="88">
                  <c:v>17.944494000000002</c:v>
                </c:pt>
                <c:pt idx="89">
                  <c:v>18.265326000000002</c:v>
                </c:pt>
                <c:pt idx="90">
                  <c:v>18.495924000000002</c:v>
                </c:pt>
                <c:pt idx="91">
                  <c:v>18.726522000000003</c:v>
                </c:pt>
                <c:pt idx="92">
                  <c:v>18.957120000000003</c:v>
                </c:pt>
                <c:pt idx="93">
                  <c:v>19.187718000000004</c:v>
                </c:pt>
                <c:pt idx="94">
                  <c:v>19.418316000000004</c:v>
                </c:pt>
                <c:pt idx="95">
                  <c:v>19.734135000000006</c:v>
                </c:pt>
                <c:pt idx="96">
                  <c:v>20.049954000000007</c:v>
                </c:pt>
                <c:pt idx="97">
                  <c:v>20.365773000000008</c:v>
                </c:pt>
                <c:pt idx="98">
                  <c:v>20.681592000000009</c:v>
                </c:pt>
                <c:pt idx="99">
                  <c:v>20.99741100000001</c:v>
                </c:pt>
                <c:pt idx="100">
                  <c:v>21.313230000000011</c:v>
                </c:pt>
                <c:pt idx="101">
                  <c:v>21.629049000000013</c:v>
                </c:pt>
                <c:pt idx="102">
                  <c:v>22.004049000000013</c:v>
                </c:pt>
                <c:pt idx="103">
                  <c:v>22.379049000000013</c:v>
                </c:pt>
                <c:pt idx="104">
                  <c:v>22.754049000000013</c:v>
                </c:pt>
                <c:pt idx="105">
                  <c:v>23.084907000000012</c:v>
                </c:pt>
                <c:pt idx="106">
                  <c:v>23.457469500000013</c:v>
                </c:pt>
                <c:pt idx="107">
                  <c:v>23.828479500000014</c:v>
                </c:pt>
                <c:pt idx="108">
                  <c:v>24.197944500000016</c:v>
                </c:pt>
                <c:pt idx="109">
                  <c:v>24.565870125000018</c:v>
                </c:pt>
                <c:pt idx="110">
                  <c:v>24.932262000000019</c:v>
                </c:pt>
                <c:pt idx="111">
                  <c:v>25.297127625000019</c:v>
                </c:pt>
                <c:pt idx="112">
                  <c:v>25.660472625000018</c:v>
                </c:pt>
                <c:pt idx="113">
                  <c:v>26.022304500000018</c:v>
                </c:pt>
                <c:pt idx="114">
                  <c:v>26.38262887500002</c:v>
                </c:pt>
                <c:pt idx="115">
                  <c:v>26.741451375000018</c:v>
                </c:pt>
                <c:pt idx="116">
                  <c:v>27.098779500000017</c:v>
                </c:pt>
                <c:pt idx="117">
                  <c:v>27.454617000000017</c:v>
                </c:pt>
                <c:pt idx="118">
                  <c:v>27.808973250000015</c:v>
                </c:pt>
                <c:pt idx="119">
                  <c:v>28.161852000000014</c:v>
                </c:pt>
                <c:pt idx="120">
                  <c:v>28.513260750000015</c:v>
                </c:pt>
                <c:pt idx="121">
                  <c:v>28.863205125000015</c:v>
                </c:pt>
                <c:pt idx="122">
                  <c:v>29.211692625000016</c:v>
                </c:pt>
                <c:pt idx="123">
                  <c:v>29.558727000000015</c:v>
                </c:pt>
                <c:pt idx="124">
                  <c:v>29.904315750000016</c:v>
                </c:pt>
                <c:pt idx="125">
                  <c:v>30.248464500000015</c:v>
                </c:pt>
                <c:pt idx="126">
                  <c:v>30.591178875000015</c:v>
                </c:pt>
                <c:pt idx="127">
                  <c:v>30.932466375000015</c:v>
                </c:pt>
                <c:pt idx="128">
                  <c:v>31.272330750000016</c:v>
                </c:pt>
                <c:pt idx="129">
                  <c:v>31.610779500000017</c:v>
                </c:pt>
                <c:pt idx="130">
                  <c:v>31.947818250000019</c:v>
                </c:pt>
                <c:pt idx="131">
                  <c:v>32.283443250000019</c:v>
                </c:pt>
                <c:pt idx="132">
                  <c:v>32.617678875000017</c:v>
                </c:pt>
                <c:pt idx="133">
                  <c:v>32.950521375000015</c:v>
                </c:pt>
                <c:pt idx="134">
                  <c:v>33.281978250000016</c:v>
                </c:pt>
                <c:pt idx="135">
                  <c:v>33.612053250000017</c:v>
                </c:pt>
                <c:pt idx="136">
                  <c:v>33.94075387500002</c:v>
                </c:pt>
                <c:pt idx="137">
                  <c:v>34.268083875000023</c:v>
                </c:pt>
                <c:pt idx="138">
                  <c:v>34.594050750000022</c:v>
                </c:pt>
                <c:pt idx="139">
                  <c:v>34.918658250000021</c:v>
                </c:pt>
                <c:pt idx="140">
                  <c:v>35.241913875000023</c:v>
                </c:pt>
                <c:pt idx="141">
                  <c:v>35.56382325000002</c:v>
                </c:pt>
                <c:pt idx="142">
                  <c:v>35.884390125000017</c:v>
                </c:pt>
                <c:pt idx="143">
                  <c:v>36.203622000000017</c:v>
                </c:pt>
                <c:pt idx="144">
                  <c:v>36.521948250000015</c:v>
                </c:pt>
                <c:pt idx="145">
                  <c:v>36.839610750000013</c:v>
                </c:pt>
                <c:pt idx="146">
                  <c:v>37.156611375000011</c:v>
                </c:pt>
                <c:pt idx="147">
                  <c:v>37.472952000000014</c:v>
                </c:pt>
                <c:pt idx="148">
                  <c:v>37.788633562500017</c:v>
                </c:pt>
                <c:pt idx="149">
                  <c:v>38.10365700000002</c:v>
                </c:pt>
                <c:pt idx="150">
                  <c:v>38.418024187500016</c:v>
                </c:pt>
                <c:pt idx="151">
                  <c:v>38.731737000000017</c:v>
                </c:pt>
                <c:pt idx="152">
                  <c:v>39.044795437500014</c:v>
                </c:pt>
                <c:pt idx="153">
                  <c:v>39.357202312500014</c:v>
                </c:pt>
                <c:pt idx="154">
                  <c:v>39.668958562500016</c:v>
                </c:pt>
                <c:pt idx="155">
                  <c:v>39.980065125000017</c:v>
                </c:pt>
                <c:pt idx="156">
                  <c:v>40.290522937500015</c:v>
                </c:pt>
                <c:pt idx="157">
                  <c:v>40.600334812500016</c:v>
                </c:pt>
                <c:pt idx="158">
                  <c:v>40.909500750000014</c:v>
                </c:pt>
                <c:pt idx="159">
                  <c:v>41.21802262500001</c:v>
                </c:pt>
                <c:pt idx="160">
                  <c:v>41.525901375000011</c:v>
                </c:pt>
                <c:pt idx="161">
                  <c:v>41.83313887500001</c:v>
                </c:pt>
                <c:pt idx="162">
                  <c:v>42.139736062500013</c:v>
                </c:pt>
                <c:pt idx="163">
                  <c:v>42.445694812500015</c:v>
                </c:pt>
                <c:pt idx="164">
                  <c:v>42.751016062500014</c:v>
                </c:pt>
                <c:pt idx="165">
                  <c:v>43.054766062500015</c:v>
                </c:pt>
                <c:pt idx="166">
                  <c:v>43.358818875000019</c:v>
                </c:pt>
                <c:pt idx="167">
                  <c:v>43.631896031250015</c:v>
                </c:pt>
                <c:pt idx="168">
                  <c:v>43.904461031250015</c:v>
                </c:pt>
                <c:pt idx="169">
                  <c:v>44.176515562500015</c:v>
                </c:pt>
                <c:pt idx="170">
                  <c:v>44.448059625000013</c:v>
                </c:pt>
                <c:pt idx="171">
                  <c:v>44.719094906250014</c:v>
                </c:pt>
                <c:pt idx="172">
                  <c:v>44.989621406250016</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4-D135-46C9-8445-04EF64E80BB4}"/>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198911239235449"/>
          <c:y val="0.33495503782122188"/>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s://www.natrangroupe.com/sites/default/files/su/superpoints-octobre2024.pdf" TargetMode="External"/><Relationship Id="rId1" Type="http://schemas.openxmlformats.org/officeDocument/2006/relationships/hyperlink" Target="https://www.natrangroupe.com/sites/default/files/le/superpoints.pdf"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653415</xdr:colOff>
      <xdr:row>9</xdr:row>
      <xdr:rowOff>34290</xdr:rowOff>
    </xdr:from>
    <xdr:to>
      <xdr:col>10</xdr:col>
      <xdr:colOff>577215</xdr:colOff>
      <xdr:row>40</xdr:row>
      <xdr:rowOff>139700</xdr:rowOff>
    </xdr:to>
    <xdr:sp macro="" textlink="">
      <xdr:nvSpPr>
        <xdr:cNvPr id="2" name="ZoneTexte 1">
          <a:extLst>
            <a:ext uri="{FF2B5EF4-FFF2-40B4-BE49-F238E27FC236}">
              <a16:creationId xmlns:a16="http://schemas.microsoft.com/office/drawing/2014/main" id="{F0333883-98CE-30E4-AEB0-5BE03C261870}"/>
            </a:ext>
          </a:extLst>
        </xdr:cNvPr>
        <xdr:cNvSpPr txBox="1"/>
      </xdr:nvSpPr>
      <xdr:spPr>
        <a:xfrm>
          <a:off x="653415" y="1704340"/>
          <a:ext cx="7664450" cy="502666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rgbClr val="FF0000"/>
            </a:solidFill>
          </a:endParaRPr>
        </a:p>
      </xdr:txBody>
    </xdr:sp>
    <xdr:clientData/>
  </xdr:twoCellAnchor>
  <xdr:twoCellAnchor>
    <xdr:from>
      <xdr:col>0</xdr:col>
      <xdr:colOff>708660</xdr:colOff>
      <xdr:row>9</xdr:row>
      <xdr:rowOff>121920</xdr:rowOff>
    </xdr:from>
    <xdr:to>
      <xdr:col>10</xdr:col>
      <xdr:colOff>480060</xdr:colOff>
      <xdr:row>39</xdr:row>
      <xdr:rowOff>146050</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D56324EA-0C66-484D-AB85-88C390BF72CE}"/>
            </a:ext>
          </a:extLst>
        </xdr:cNvPr>
        <xdr:cNvSpPr txBox="1"/>
      </xdr:nvSpPr>
      <xdr:spPr>
        <a:xfrm>
          <a:off x="708660" y="1791970"/>
          <a:ext cx="7512050" cy="478663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Le programme travaux de NaTran contient 2 hypothèses de disponibilité des capacités :</a:t>
          </a:r>
        </a:p>
        <a:p>
          <a:endParaRPr lang="fr-FR" sz="1100">
            <a:solidFill>
              <a:schemeClr val="dk1"/>
            </a:solidFill>
            <a:effectLst/>
            <a:latin typeface="+mn-lt"/>
            <a:ea typeface="+mn-ea"/>
            <a:cs typeface="+mn-cs"/>
          </a:endParaRPr>
        </a:p>
        <a:p>
          <a:pPr lvl="0"/>
          <a:r>
            <a:rPr lang="fr-FR" sz="1100">
              <a:solidFill>
                <a:schemeClr val="dk1"/>
              </a:solidFill>
              <a:effectLst/>
              <a:latin typeface="+mn-lt"/>
              <a:ea typeface="+mn-ea"/>
              <a:cs typeface="+mn-cs"/>
            </a:rPr>
            <a:t>- La </a:t>
          </a:r>
          <a:r>
            <a:rPr lang="fr-FR" sz="1100" b="1">
              <a:solidFill>
                <a:schemeClr val="dk1"/>
              </a:solidFill>
              <a:effectLst/>
              <a:latin typeface="+mn-lt"/>
              <a:ea typeface="+mn-ea"/>
              <a:cs typeface="+mn-cs"/>
            </a:rPr>
            <a:t>CMNTt</a:t>
          </a:r>
          <a:r>
            <a:rPr lang="fr-FR" sz="1100">
              <a:solidFill>
                <a:schemeClr val="dk1"/>
              </a:solidFill>
              <a:effectLst/>
              <a:latin typeface="+mn-lt"/>
              <a:ea typeface="+mn-ea"/>
              <a:cs typeface="+mn-cs"/>
            </a:rPr>
            <a:t> est la Capacité Minimale Technique disponible un jour donné.</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Elle est établie sur la base des hypothèses les plus défavorables : hypothèse d’émission de GNL faible (30 GWh/j à Fos et à  Montoir), et consommations correspondant à un risque climatique 10%.</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Elle caractérise donc la contrainte maximale un jour donné, mais ne peut statistiquement pas être rencontrée sur une période longue.</a:t>
          </a:r>
        </a:p>
        <a:p>
          <a:r>
            <a:rPr lang="fr-FR" sz="1100">
              <a:solidFill>
                <a:schemeClr val="dk1"/>
              </a:solidFill>
              <a:effectLst/>
              <a:latin typeface="+mn-lt"/>
              <a:ea typeface="+mn-ea"/>
              <a:cs typeface="+mn-cs"/>
            </a:rPr>
            <a:t> </a:t>
          </a:r>
        </a:p>
        <a:p>
          <a:pPr lvl="0"/>
          <a:r>
            <a:rPr lang="fr-FR" sz="1100">
              <a:solidFill>
                <a:schemeClr val="dk1"/>
              </a:solidFill>
              <a:effectLst/>
              <a:latin typeface="+mn-lt"/>
              <a:ea typeface="+mn-ea"/>
              <a:cs typeface="+mn-cs"/>
            </a:rPr>
            <a:t>- La </a:t>
          </a:r>
          <a:r>
            <a:rPr lang="fr-FR" sz="1100" b="1">
              <a:solidFill>
                <a:schemeClr val="dk1"/>
              </a:solidFill>
              <a:effectLst/>
              <a:latin typeface="+mn-lt"/>
              <a:ea typeface="+mn-ea"/>
              <a:cs typeface="+mn-cs"/>
            </a:rPr>
            <a:t>CPRTt</a:t>
          </a:r>
          <a:r>
            <a:rPr lang="fr-FR" sz="1100">
              <a:solidFill>
                <a:schemeClr val="dk1"/>
              </a:solidFill>
              <a:effectLst/>
              <a:latin typeface="+mn-lt"/>
              <a:ea typeface="+mn-ea"/>
              <a:cs typeface="+mn-cs"/>
            </a:rPr>
            <a:t> est la Capacité Probable Technique disponible un jour donné. </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Elle est établie sur la base d’hypothèses intermédiaires : hypothèse d’émission de GNL de 250 GWh/j à Fos et 200 GWh/j à Montoir, et consommations correspondant à un risque climatique 50%.</a:t>
          </a:r>
        </a:p>
        <a:p>
          <a:pPr lvl="0"/>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Les simulations de remplissage mises à disposition dans l’outil sont établies sur la base des CPRTt : scénario « probable case »</a:t>
          </a:r>
          <a:r>
            <a:rPr lang="fr-FR" sz="1100">
              <a:solidFill>
                <a:schemeClr val="dk1"/>
              </a:solidFill>
              <a:effectLst/>
              <a:latin typeface="+mn-lt"/>
              <a:ea typeface="+mn-ea"/>
              <a:cs typeface="+mn-cs"/>
            </a:rPr>
            <a:t>.</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Par ailleurs, les taux de restriction pris en compte dans l’outil en cas d’activation d’un superpoint ne tiennent pas compte des flexibilités du superpoint permettant d’augmenter le niveau d’injection. </a:t>
          </a:r>
        </a:p>
        <a:p>
          <a:r>
            <a:rPr lang="fr-FR" sz="1100">
              <a:solidFill>
                <a:schemeClr val="dk1"/>
              </a:solidFill>
              <a:effectLst/>
              <a:latin typeface="+mn-lt"/>
              <a:ea typeface="+mn-ea"/>
              <a:cs typeface="+mn-cs"/>
            </a:rPr>
            <a:t>Pour rappel, l’activation du sous superpoint SSPEO2D offre plusieurs options : </a:t>
          </a:r>
        </a:p>
        <a:p>
          <a:pPr lvl="1"/>
          <a:r>
            <a:rPr lang="fr-FR" sz="1100">
              <a:solidFill>
                <a:schemeClr val="dk1"/>
              </a:solidFill>
              <a:effectLst/>
              <a:latin typeface="+mn-lt"/>
              <a:ea typeface="+mn-ea"/>
              <a:cs typeface="+mn-cs"/>
            </a:rPr>
            <a:t>- Le transfert de capacité offre de la flexibilité entre les sous-superpoints de NaTran et de Teréga.</a:t>
          </a:r>
        </a:p>
        <a:p>
          <a:pPr lvl="1"/>
          <a:r>
            <a:rPr lang="fr-FR" sz="1100">
              <a:solidFill>
                <a:schemeClr val="dk1"/>
              </a:solidFill>
              <a:effectLst/>
              <a:latin typeface="+mn-lt"/>
              <a:ea typeface="+mn-ea"/>
              <a:cs typeface="+mn-cs"/>
            </a:rPr>
            <a:t>- Les programmations en sens inverse des restrictions du superpoint (entrée Pirineos, entrée Lussagnet) permettent de nominer davantage en sortie du superpoint (injections)</a:t>
          </a:r>
          <a:r>
            <a:rPr lang="fr-FR" sz="1000">
              <a:solidFill>
                <a:schemeClr val="dk1"/>
              </a:solidFill>
              <a:effectLst/>
              <a:latin typeface="+mn-lt"/>
              <a:ea typeface="+mn-ea"/>
              <a:cs typeface="+mn-cs"/>
            </a:rPr>
            <a:t>.</a:t>
          </a:r>
          <a:endParaRPr lang="fr-FR" sz="1100">
            <a:solidFill>
              <a:schemeClr val="dk1"/>
            </a:solidFill>
            <a:effectLst/>
            <a:latin typeface="+mn-lt"/>
            <a:ea typeface="+mn-ea"/>
            <a:cs typeface="+mn-cs"/>
          </a:endParaRPr>
        </a:p>
        <a:p>
          <a:pPr lvl="1"/>
          <a:r>
            <a:rPr lang="fr-FR" sz="1100">
              <a:solidFill>
                <a:schemeClr val="dk1"/>
              </a:solidFill>
              <a:effectLst/>
              <a:latin typeface="+mn-lt"/>
              <a:ea typeface="+mn-ea"/>
              <a:cs typeface="+mn-cs"/>
            </a:rPr>
            <a:t>- Le UIOLI superpoint permet d'acquérir de la capacité supplémentaire en mettant à disposition les capacités non utilisées.</a:t>
          </a:r>
        </a:p>
        <a:p>
          <a:r>
            <a:rPr lang="fr-FR" sz="1100">
              <a:solidFill>
                <a:schemeClr val="dk1"/>
              </a:solidFill>
              <a:effectLst/>
              <a:latin typeface="+mn-lt"/>
              <a:ea typeface="+mn-ea"/>
              <a:cs typeface="+mn-cs"/>
            </a:rPr>
            <a:t>Pour plus d’informations, vous pouvez consulter la Fiche </a:t>
          </a:r>
          <a:r>
            <a:rPr lang="fr-FR" sz="1100" u="sng">
              <a:solidFill>
                <a:srgbClr val="0070C0"/>
              </a:solidFill>
              <a:effectLst/>
              <a:latin typeface="+mn-lt"/>
              <a:ea typeface="+mn-ea"/>
              <a:cs typeface="+mn-cs"/>
            </a:rPr>
            <a:t>En savoir plus de NaTran sur les superpoints</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Vos interlocuteurs NaTran et Storengy habituels se tiennent à votre disposition pour toute information complémentaire.</a:t>
          </a:r>
          <a:endParaRPr lang="fr-FR" sz="1100">
            <a:solidFill>
              <a:srgbClr val="FF0000"/>
            </a:solidFill>
          </a:endParaRPr>
        </a:p>
      </xdr:txBody>
    </xdr:sp>
    <xdr:clientData/>
  </xdr:twoCellAnchor>
  <xdr:twoCellAnchor>
    <xdr:from>
      <xdr:col>10</xdr:col>
      <xdr:colOff>640081</xdr:colOff>
      <xdr:row>9</xdr:row>
      <xdr:rowOff>22860</xdr:rowOff>
    </xdr:from>
    <xdr:to>
      <xdr:col>21</xdr:col>
      <xdr:colOff>190501</xdr:colOff>
      <xdr:row>40</xdr:row>
      <xdr:rowOff>133350</xdr:rowOff>
    </xdr:to>
    <xdr:sp macro="" textlink="">
      <xdr:nvSpPr>
        <xdr:cNvPr id="6" name="ZoneTexte 5">
          <a:extLst>
            <a:ext uri="{FF2B5EF4-FFF2-40B4-BE49-F238E27FC236}">
              <a16:creationId xmlns:a16="http://schemas.microsoft.com/office/drawing/2014/main" id="{57A3B61B-BAD3-4BF6-9366-6165BBAFE79D}"/>
            </a:ext>
          </a:extLst>
        </xdr:cNvPr>
        <xdr:cNvSpPr txBox="1"/>
      </xdr:nvSpPr>
      <xdr:spPr>
        <a:xfrm>
          <a:off x="8380731" y="1692910"/>
          <a:ext cx="7653020" cy="503174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rgbClr val="FF0000"/>
            </a:solidFill>
          </a:endParaRPr>
        </a:p>
      </xdr:txBody>
    </xdr:sp>
    <xdr:clientData/>
  </xdr:twoCellAnchor>
  <xdr:twoCellAnchor>
    <xdr:from>
      <xdr:col>11</xdr:col>
      <xdr:colOff>0</xdr:colOff>
      <xdr:row>9</xdr:row>
      <xdr:rowOff>114301</xdr:rowOff>
    </xdr:from>
    <xdr:to>
      <xdr:col>21</xdr:col>
      <xdr:colOff>140970</xdr:colOff>
      <xdr:row>39</xdr:row>
      <xdr:rowOff>152400</xdr:rowOff>
    </xdr:to>
    <xdr:sp macro="" textlink="">
      <xdr:nvSpPr>
        <xdr:cNvPr id="7" name="ZoneTexte 6">
          <a:hlinkClick xmlns:r="http://schemas.openxmlformats.org/officeDocument/2006/relationships" r:id="rId2"/>
          <a:extLst>
            <a:ext uri="{FF2B5EF4-FFF2-40B4-BE49-F238E27FC236}">
              <a16:creationId xmlns:a16="http://schemas.microsoft.com/office/drawing/2014/main" id="{748C11B0-4964-460A-B052-F1E972CAB294}"/>
            </a:ext>
          </a:extLst>
        </xdr:cNvPr>
        <xdr:cNvSpPr txBox="1"/>
      </xdr:nvSpPr>
      <xdr:spPr>
        <a:xfrm>
          <a:off x="8477250" y="1784351"/>
          <a:ext cx="7506970" cy="480059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ysClr val="windowText" lastClr="000000"/>
              </a:solidFill>
            </a:rPr>
            <a:t>NaTran's work schedule contains 2 capacity availability assumptions:</a:t>
          </a:r>
        </a:p>
        <a:p>
          <a:endParaRPr lang="fr-FR" sz="1100">
            <a:solidFill>
              <a:sysClr val="windowText" lastClr="000000"/>
            </a:solidFill>
          </a:endParaRPr>
        </a:p>
        <a:p>
          <a:r>
            <a:rPr lang="fr-FR" sz="1100">
              <a:solidFill>
                <a:sysClr val="windowText" lastClr="000000"/>
              </a:solidFill>
            </a:rPr>
            <a:t>- </a:t>
          </a:r>
          <a:r>
            <a:rPr lang="fr-FR" sz="1100" b="1">
              <a:solidFill>
                <a:sysClr val="windowText" lastClr="000000"/>
              </a:solidFill>
            </a:rPr>
            <a:t>CMNTt</a:t>
          </a:r>
          <a:r>
            <a:rPr lang="fr-FR" sz="1100">
              <a:solidFill>
                <a:sysClr val="windowText" lastClr="000000"/>
              </a:solidFill>
            </a:rPr>
            <a:t> is the</a:t>
          </a:r>
          <a:r>
            <a:rPr lang="fr-FR" sz="1100" baseline="0">
              <a:solidFill>
                <a:sysClr val="windowText" lastClr="000000"/>
              </a:solidFill>
            </a:rPr>
            <a:t> </a:t>
          </a:r>
          <a:r>
            <a:rPr lang="fr-FR" sz="1100">
              <a:solidFill>
                <a:sysClr val="windowText" lastClr="000000"/>
              </a:solidFill>
            </a:rPr>
            <a:t>Technical Minimum Capacity available on a given day. It is established on the basis of the most unfavorable assumptions: low LNG emission assumption (30 GWh/d at Fos and Montoir), and consumption corresponding to a climatic risk of 10%.</a:t>
          </a:r>
          <a:br>
            <a:rPr lang="fr-FR" sz="1100">
              <a:solidFill>
                <a:sysClr val="windowText" lastClr="000000"/>
              </a:solidFill>
            </a:rPr>
          </a:br>
          <a:r>
            <a:rPr lang="fr-FR" sz="1100">
              <a:solidFill>
                <a:sysClr val="windowText" lastClr="000000"/>
              </a:solidFill>
            </a:rPr>
            <a:t>It therefore characterizes the maximum constraint on a given day, but statistically cannot be met over a long period.</a:t>
          </a:r>
        </a:p>
        <a:p>
          <a:endParaRPr lang="fr-FR" sz="1100">
            <a:solidFill>
              <a:sysClr val="windowText" lastClr="000000"/>
            </a:solidFill>
          </a:endParaRPr>
        </a:p>
        <a:p>
          <a:r>
            <a:rPr lang="fr-FR" sz="1100">
              <a:solidFill>
                <a:sysClr val="windowText" lastClr="000000"/>
              </a:solidFill>
            </a:rPr>
            <a:t>- </a:t>
          </a:r>
          <a:r>
            <a:rPr lang="fr-FR" sz="1100" b="1">
              <a:solidFill>
                <a:sysClr val="windowText" lastClr="000000"/>
              </a:solidFill>
            </a:rPr>
            <a:t>CPRTt</a:t>
          </a:r>
          <a:r>
            <a:rPr lang="fr-FR" sz="1100">
              <a:solidFill>
                <a:sysClr val="windowText" lastClr="000000"/>
              </a:solidFill>
            </a:rPr>
            <a:t> is the</a:t>
          </a:r>
          <a:r>
            <a:rPr lang="fr-FR" sz="1100" baseline="0">
              <a:solidFill>
                <a:sysClr val="windowText" lastClr="000000"/>
              </a:solidFill>
            </a:rPr>
            <a:t> </a:t>
          </a:r>
          <a:r>
            <a:rPr lang="fr-FR" sz="1100">
              <a:solidFill>
                <a:sysClr val="windowText" lastClr="000000"/>
              </a:solidFill>
            </a:rPr>
            <a:t>Technical </a:t>
          </a:r>
          <a:r>
            <a:rPr lang="fr-FR" sz="1100">
              <a:solidFill>
                <a:schemeClr val="dk1"/>
              </a:solidFill>
              <a:effectLst/>
              <a:latin typeface="+mn-lt"/>
              <a:ea typeface="+mn-ea"/>
              <a:cs typeface="+mn-cs"/>
            </a:rPr>
            <a:t>Probable</a:t>
          </a:r>
          <a:r>
            <a:rPr lang="fr-FR" sz="1100">
              <a:solidFill>
                <a:sysClr val="windowText" lastClr="000000"/>
              </a:solidFill>
            </a:rPr>
            <a:t> Capacity available on a given day. It is established on the basis of intermediate assumptions: LNG emission assumption of 250 GWh/d at Fos and 200 GWh/d at Montoir, and consumption corresponding to a 50% climatic risk.</a:t>
          </a:r>
        </a:p>
        <a:p>
          <a:endParaRPr lang="fr-FR" sz="1100">
            <a:solidFill>
              <a:sysClr val="windowText" lastClr="000000"/>
            </a:solidFill>
          </a:endParaRPr>
        </a:p>
        <a:p>
          <a:endParaRPr lang="fr-FR" sz="1100">
            <a:solidFill>
              <a:sysClr val="windowText" lastClr="000000"/>
            </a:solidFill>
          </a:endParaRPr>
        </a:p>
        <a:p>
          <a:endParaRPr lang="fr-FR" sz="1100">
            <a:solidFill>
              <a:sysClr val="windowText" lastClr="000000"/>
            </a:solidFill>
          </a:endParaRPr>
        </a:p>
        <a:p>
          <a:r>
            <a:rPr lang="fr-FR" sz="1100" b="1">
              <a:solidFill>
                <a:sysClr val="windowText" lastClr="000000"/>
              </a:solidFill>
            </a:rPr>
            <a:t>The filling simulations provided in the tool are based on the CPRTt: "probable case" scenario</a:t>
          </a:r>
          <a:r>
            <a:rPr lang="fr-FR" sz="1100">
              <a:solidFill>
                <a:sysClr val="windowText" lastClr="000000"/>
              </a:solidFill>
            </a:rPr>
            <a:t>.</a:t>
          </a:r>
          <a:br>
            <a:rPr lang="fr-FR" sz="1100">
              <a:solidFill>
                <a:sysClr val="windowText" lastClr="000000"/>
              </a:solidFill>
            </a:rPr>
          </a:br>
          <a:endParaRPr lang="fr-FR" sz="1100">
            <a:solidFill>
              <a:sysClr val="windowText" lastClr="000000"/>
            </a:solidFill>
          </a:endParaRPr>
        </a:p>
        <a:p>
          <a:r>
            <a:rPr lang="fr-FR" sz="1100">
              <a:solidFill>
                <a:sysClr val="windowText" lastClr="000000"/>
              </a:solidFill>
              <a:effectLst/>
              <a:latin typeface="+mn-lt"/>
              <a:ea typeface="+mn-ea"/>
              <a:cs typeface="+mn-cs"/>
            </a:rPr>
            <a:t>In addition, the restriction rates taken into account in the tool when a superpoint is activated do not take into account the superpoint's flexibilities, which can be used to increase the injection level. </a:t>
          </a:r>
          <a:br>
            <a:rPr lang="fr-FR" sz="1100">
              <a:solidFill>
                <a:sysClr val="windowText" lastClr="000000"/>
              </a:solidFill>
              <a:effectLst/>
              <a:latin typeface="+mn-lt"/>
              <a:ea typeface="+mn-ea"/>
              <a:cs typeface="+mn-cs"/>
            </a:rPr>
          </a:br>
          <a:r>
            <a:rPr lang="fr-FR" sz="1100">
              <a:solidFill>
                <a:sysClr val="windowText" lastClr="000000"/>
              </a:solidFill>
              <a:effectLst/>
              <a:latin typeface="+mn-lt"/>
              <a:ea typeface="+mn-ea"/>
              <a:cs typeface="+mn-cs"/>
            </a:rPr>
            <a:t>As a reminder, activation of the SSPEO2D sub-superpoint offers several options: </a:t>
          </a:r>
        </a:p>
        <a:p>
          <a:r>
            <a:rPr lang="fr-FR" sz="1100">
              <a:solidFill>
                <a:sysClr val="windowText" lastClr="000000"/>
              </a:solidFill>
              <a:effectLst/>
              <a:latin typeface="+mn-lt"/>
              <a:ea typeface="+mn-ea"/>
              <a:cs typeface="+mn-cs"/>
            </a:rPr>
            <a:t>	o Capacity transfer offers flexibility between NaTran and Teréga sub-superpoints.</a:t>
          </a:r>
        </a:p>
        <a:p>
          <a:r>
            <a:rPr lang="fr-FR" sz="1100">
              <a:solidFill>
                <a:sysClr val="windowText" lastClr="000000"/>
              </a:solidFill>
              <a:effectLst/>
              <a:latin typeface="+mn-lt"/>
              <a:ea typeface="+mn-ea"/>
              <a:cs typeface="+mn-cs"/>
            </a:rPr>
            <a:t>	o Programming in the opposite direction to the superpoint's restrictions (Pirineos entry, Lussagnet entry)</a:t>
          </a:r>
          <a:r>
            <a:rPr lang="fr-FR" sz="1100" baseline="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rPr>
            <a:t>allows for more nominations at the superpoint's output (injections).</a:t>
          </a:r>
        </a:p>
        <a:p>
          <a:r>
            <a:rPr lang="fr-FR" sz="1100">
              <a:solidFill>
                <a:sysClr val="windowText" lastClr="000000"/>
              </a:solidFill>
              <a:effectLst/>
              <a:latin typeface="+mn-lt"/>
              <a:ea typeface="+mn-ea"/>
              <a:cs typeface="+mn-cs"/>
            </a:rPr>
            <a:t>	o The UIOLI superpoint allows you to acquire additional capacity by making unused capacity available.</a:t>
          </a:r>
        </a:p>
        <a:p>
          <a:endParaRPr lang="fr-FR" sz="1100">
            <a:solidFill>
              <a:sysClr val="windowText" lastClr="000000"/>
            </a:solidFill>
            <a:effectLst/>
            <a:latin typeface="+mn-lt"/>
            <a:ea typeface="+mn-ea"/>
            <a:cs typeface="+mn-cs"/>
          </a:endParaRPr>
        </a:p>
        <a:p>
          <a:r>
            <a:rPr lang="fr-FR" sz="1100">
              <a:solidFill>
                <a:sysClr val="windowText" lastClr="000000"/>
              </a:solidFill>
              <a:effectLst/>
              <a:latin typeface="+mn-lt"/>
              <a:ea typeface="+mn-ea"/>
              <a:cs typeface="+mn-cs"/>
            </a:rPr>
            <a:t>For more information, please</a:t>
          </a:r>
          <a:r>
            <a:rPr lang="fr-FR" sz="1100" u="none">
              <a:solidFill>
                <a:sysClr val="windowText" lastClr="000000"/>
              </a:solidFill>
              <a:effectLst/>
              <a:latin typeface="+mn-lt"/>
              <a:ea typeface="+mn-ea"/>
              <a:cs typeface="+mn-cs"/>
            </a:rPr>
            <a:t> consult </a:t>
          </a:r>
          <a:r>
            <a:rPr lang="fr-FR" sz="1100" u="sng">
              <a:solidFill>
                <a:srgbClr val="0070C0"/>
              </a:solidFill>
              <a:effectLst/>
              <a:latin typeface="+mn-lt"/>
              <a:ea typeface="+mn-ea"/>
              <a:cs typeface="+mn-cs"/>
            </a:rPr>
            <a:t>NaTran's Fact Sheet on superpoints</a:t>
          </a:r>
          <a:r>
            <a:rPr lang="fr-FR" sz="1100">
              <a:solidFill>
                <a:sysClr val="windowText" lastClr="000000"/>
              </a:solidFill>
              <a:effectLst/>
              <a:latin typeface="+mn-lt"/>
              <a:ea typeface="+mn-ea"/>
              <a:cs typeface="+mn-cs"/>
            </a:rPr>
            <a:t>. </a:t>
          </a:r>
        </a:p>
        <a:p>
          <a:endParaRPr lang="fr-FR" sz="1100">
            <a:solidFill>
              <a:sysClr val="windowText" lastClr="000000"/>
            </a:solidFill>
            <a:effectLst/>
            <a:latin typeface="+mn-lt"/>
            <a:ea typeface="+mn-ea"/>
            <a:cs typeface="+mn-cs"/>
          </a:endParaRPr>
        </a:p>
        <a:p>
          <a:r>
            <a:rPr lang="fr-FR" sz="1100">
              <a:solidFill>
                <a:sysClr val="windowText" lastClr="000000"/>
              </a:solidFill>
              <a:effectLst/>
              <a:latin typeface="+mn-lt"/>
              <a:ea typeface="+mn-ea"/>
              <a:cs typeface="+mn-cs"/>
            </a:rPr>
            <a:t>Your usual NaTran and Storengy contacts are at your disposal for any further information you may require.</a:t>
          </a:r>
          <a:endParaRPr lang="fr-FR" sz="1100">
            <a:solidFill>
              <a:sysClr val="windowText" lastClr="000000"/>
            </a:solidFill>
          </a:endParaRPr>
        </a:p>
        <a:p>
          <a:endParaRPr lang="fr-FR" sz="11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6577</xdr:rowOff>
    </xdr:from>
    <xdr:to>
      <xdr:col>7</xdr:col>
      <xdr:colOff>1048115</xdr:colOff>
      <xdr:row>40</xdr:row>
      <xdr:rowOff>89306</xdr:rowOff>
    </xdr:to>
    <xdr:graphicFrame macro="">
      <xdr:nvGraphicFramePr>
        <xdr:cNvPr id="2" name="Graphique 1">
          <a:extLst>
            <a:ext uri="{FF2B5EF4-FFF2-40B4-BE49-F238E27FC236}">
              <a16:creationId xmlns:a16="http://schemas.microsoft.com/office/drawing/2014/main" id="{0689150A-8A6A-4CCB-BEB2-3B660DE0C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654504</xdr:colOff>
      <xdr:row>0</xdr:row>
      <xdr:rowOff>170314</xdr:rowOff>
    </xdr:from>
    <xdr:to>
      <xdr:col>25</xdr:col>
      <xdr:colOff>105117</xdr:colOff>
      <xdr:row>15</xdr:row>
      <xdr:rowOff>213404</xdr:rowOff>
    </xdr:to>
    <xdr:graphicFrame macro="">
      <xdr:nvGraphicFramePr>
        <xdr:cNvPr id="2" name="Graphique 1">
          <a:extLst>
            <a:ext uri="{FF2B5EF4-FFF2-40B4-BE49-F238E27FC236}">
              <a16:creationId xmlns:a16="http://schemas.microsoft.com/office/drawing/2014/main" id="{C7CEBC14-82FF-47DA-ADA2-2ADC79BC8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33</xdr:row>
      <xdr:rowOff>95250</xdr:rowOff>
    </xdr:to>
    <xdr:graphicFrame macro="">
      <xdr:nvGraphicFramePr>
        <xdr:cNvPr id="4" name="Graphique 3">
          <a:extLst>
            <a:ext uri="{FF2B5EF4-FFF2-40B4-BE49-F238E27FC236}">
              <a16:creationId xmlns:a16="http://schemas.microsoft.com/office/drawing/2014/main" id="{0DAB5CD1-EA2D-480C-87A0-6767AD797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5" name="Graphique 4">
          <a:extLst>
            <a:ext uri="{FF2B5EF4-FFF2-40B4-BE49-F238E27FC236}">
              <a16:creationId xmlns:a16="http://schemas.microsoft.com/office/drawing/2014/main" id="{13432E51-507D-4866-B46B-13C735FFA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16</xdr:row>
      <xdr:rowOff>178162</xdr:rowOff>
    </xdr:from>
    <xdr:to>
      <xdr:col>7</xdr:col>
      <xdr:colOff>1004255</xdr:colOff>
      <xdr:row>41</xdr:row>
      <xdr:rowOff>103999</xdr:rowOff>
    </xdr:to>
    <xdr:graphicFrame macro="">
      <xdr:nvGraphicFramePr>
        <xdr:cNvPr id="2" name="Graphique 1">
          <a:extLst>
            <a:ext uri="{FF2B5EF4-FFF2-40B4-BE49-F238E27FC236}">
              <a16:creationId xmlns:a16="http://schemas.microsoft.com/office/drawing/2014/main" id="{B42DFA5E-3F1F-4190-9620-EF07C1BDB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227239</xdr:colOff>
      <xdr:row>0</xdr:row>
      <xdr:rowOff>162604</xdr:rowOff>
    </xdr:from>
    <xdr:to>
      <xdr:col>24</xdr:col>
      <xdr:colOff>708367</xdr:colOff>
      <xdr:row>15</xdr:row>
      <xdr:rowOff>206602</xdr:rowOff>
    </xdr:to>
    <xdr:graphicFrame macro="">
      <xdr:nvGraphicFramePr>
        <xdr:cNvPr id="2" name="Graphique 1">
          <a:extLst>
            <a:ext uri="{FF2B5EF4-FFF2-40B4-BE49-F238E27FC236}">
              <a16:creationId xmlns:a16="http://schemas.microsoft.com/office/drawing/2014/main" id="{18B23E06-270F-455D-B7D3-067385BA8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9</xdr:col>
      <xdr:colOff>169333</xdr:colOff>
      <xdr:row>5</xdr:row>
      <xdr:rowOff>169333</xdr:rowOff>
    </xdr:from>
    <xdr:ext cx="184731" cy="264560"/>
    <xdr:sp macro="" textlink="">
      <xdr:nvSpPr>
        <xdr:cNvPr id="2" name="ZoneTexte 1">
          <a:extLst>
            <a:ext uri="{FF2B5EF4-FFF2-40B4-BE49-F238E27FC236}">
              <a16:creationId xmlns:a16="http://schemas.microsoft.com/office/drawing/2014/main" id="{C45EABDA-5F17-4E0D-9BFC-81D55CD13D5E}"/>
            </a:ext>
          </a:extLst>
        </xdr:cNvPr>
        <xdr:cNvSpPr txBox="1"/>
      </xdr:nvSpPr>
      <xdr:spPr>
        <a:xfrm>
          <a:off x="11154833"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14</xdr:col>
      <xdr:colOff>245232</xdr:colOff>
      <xdr:row>12</xdr:row>
      <xdr:rowOff>28032</xdr:rowOff>
    </xdr:from>
    <xdr:to>
      <xdr:col>21</xdr:col>
      <xdr:colOff>721726</xdr:colOff>
      <xdr:row>20</xdr:row>
      <xdr:rowOff>86405</xdr:rowOff>
    </xdr:to>
    <xdr:sp macro="" textlink="">
      <xdr:nvSpPr>
        <xdr:cNvPr id="3" name="ZoneTexte 2">
          <a:extLst>
            <a:ext uri="{FF2B5EF4-FFF2-40B4-BE49-F238E27FC236}">
              <a16:creationId xmlns:a16="http://schemas.microsoft.com/office/drawing/2014/main" id="{659512AD-0A9D-4D7E-84A5-55F2FEA9B78F}"/>
            </a:ext>
          </a:extLst>
        </xdr:cNvPr>
        <xdr:cNvSpPr txBox="1"/>
      </xdr:nvSpPr>
      <xdr:spPr>
        <a:xfrm>
          <a:off x="18485607" y="2492626"/>
          <a:ext cx="6762994" cy="1368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Nota Bene for Atlantique </a:t>
          </a:r>
          <a:r>
            <a:rPr lang="fr-FR" sz="1400" baseline="0">
              <a:solidFill>
                <a:srgbClr val="002060"/>
              </a:solidFill>
              <a:latin typeface="+mn-lt"/>
              <a:ea typeface="+mn-ea"/>
              <a:cs typeface="+mn-cs"/>
            </a:rPr>
            <a:t>: </a:t>
          </a:r>
        </a:p>
        <a:p>
          <a:r>
            <a:rPr lang="fr-FR" sz="1400" baseline="0">
              <a:solidFill>
                <a:srgbClr val="002060"/>
              </a:solidFill>
              <a:latin typeface="+mn-lt"/>
              <a:ea typeface="+mn-ea"/>
              <a:cs typeface="+mn-cs"/>
            </a:rPr>
            <a:t>- If you want to simulate filling </a:t>
          </a:r>
          <a:r>
            <a:rPr lang="fr-FR" sz="1400" u="sng" baseline="0">
              <a:solidFill>
                <a:srgbClr val="002060"/>
              </a:solidFill>
              <a:latin typeface="+mn-lt"/>
              <a:ea typeface="+mn-ea"/>
              <a:cs typeface="+mn-cs"/>
            </a:rPr>
            <a:t>using both firm and interuptible </a:t>
          </a:r>
          <a:r>
            <a:rPr lang="fr-FR" sz="1400" baseline="0">
              <a:solidFill>
                <a:srgbClr val="002060"/>
              </a:solidFill>
              <a:latin typeface="+mn-lt"/>
              <a:ea typeface="+mn-ea"/>
              <a:cs typeface="+mn-cs"/>
            </a:rPr>
            <a:t>capacities : choose Firm + Interuptible</a:t>
          </a:r>
        </a:p>
        <a:p>
          <a:endParaRPr lang="fr-FR" sz="1400" baseline="0">
            <a:solidFill>
              <a:srgbClr val="002060"/>
            </a:solidFill>
            <a:latin typeface="+mn-lt"/>
            <a:ea typeface="+mn-ea"/>
            <a:cs typeface="+mn-cs"/>
          </a:endParaRPr>
        </a:p>
        <a:p>
          <a:r>
            <a:rPr lang="fr-FR" sz="1400" baseline="0">
              <a:solidFill>
                <a:srgbClr val="002060"/>
              </a:solidFill>
              <a:latin typeface="+mn-lt"/>
              <a:ea typeface="+mn-ea"/>
              <a:cs typeface="+mn-cs"/>
            </a:rPr>
            <a:t>- If you want to simulate filling using </a:t>
          </a:r>
          <a:r>
            <a:rPr lang="fr-FR" sz="1400" u="sng" baseline="0">
              <a:solidFill>
                <a:srgbClr val="002060"/>
              </a:solidFill>
              <a:latin typeface="+mn-lt"/>
              <a:ea typeface="+mn-ea"/>
              <a:cs typeface="+mn-cs"/>
            </a:rPr>
            <a:t>only firm </a:t>
          </a:r>
          <a:r>
            <a:rPr lang="fr-FR" sz="1400" baseline="0">
              <a:solidFill>
                <a:srgbClr val="002060"/>
              </a:solidFill>
              <a:latin typeface="+mn-lt"/>
              <a:ea typeface="+mn-ea"/>
              <a:cs typeface="+mn-cs"/>
            </a:rPr>
            <a:t>capacities : choose Firm</a:t>
          </a:r>
        </a:p>
      </xdr:txBody>
    </xdr:sp>
    <xdr:clientData/>
  </xdr:twoCellAnchor>
  <xdr:twoCellAnchor>
    <xdr:from>
      <xdr:col>1</xdr:col>
      <xdr:colOff>764886</xdr:colOff>
      <xdr:row>101</xdr:row>
      <xdr:rowOff>0</xdr:rowOff>
    </xdr:from>
    <xdr:to>
      <xdr:col>6</xdr:col>
      <xdr:colOff>1091046</xdr:colOff>
      <xdr:row>120</xdr:row>
      <xdr:rowOff>34636</xdr:rowOff>
    </xdr:to>
    <xdr:graphicFrame macro="">
      <xdr:nvGraphicFramePr>
        <xdr:cNvPr id="8" name="Graphique 7">
          <a:extLst>
            <a:ext uri="{FF2B5EF4-FFF2-40B4-BE49-F238E27FC236}">
              <a16:creationId xmlns:a16="http://schemas.microsoft.com/office/drawing/2014/main" id="{2E5A1A17-D00B-426F-A7E8-114E24BBA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1267981</xdr:colOff>
      <xdr:row>101</xdr:row>
      <xdr:rowOff>7937</xdr:rowOff>
    </xdr:from>
    <xdr:to>
      <xdr:col>12</xdr:col>
      <xdr:colOff>710046</xdr:colOff>
      <xdr:row>120</xdr:row>
      <xdr:rowOff>51954</xdr:rowOff>
    </xdr:to>
    <xdr:graphicFrame macro="">
      <xdr:nvGraphicFramePr>
        <xdr:cNvPr id="13" name="Graphique 12">
          <a:extLst>
            <a:ext uri="{FF2B5EF4-FFF2-40B4-BE49-F238E27FC236}">
              <a16:creationId xmlns:a16="http://schemas.microsoft.com/office/drawing/2014/main" id="{08B9E156-B6EA-4DC4-992E-2C2ADC10A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740785</xdr:colOff>
      <xdr:row>122</xdr:row>
      <xdr:rowOff>-1</xdr:rowOff>
    </xdr:from>
    <xdr:to>
      <xdr:col>6</xdr:col>
      <xdr:colOff>1091046</xdr:colOff>
      <xdr:row>141</xdr:row>
      <xdr:rowOff>69273</xdr:rowOff>
    </xdr:to>
    <xdr:graphicFrame macro="">
      <xdr:nvGraphicFramePr>
        <xdr:cNvPr id="18" name="Graphique 17">
          <a:extLst>
            <a:ext uri="{FF2B5EF4-FFF2-40B4-BE49-F238E27FC236}">
              <a16:creationId xmlns:a16="http://schemas.microsoft.com/office/drawing/2014/main" id="{EE6B06A3-BA10-4A38-ABAF-18DD6344A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1226417</xdr:colOff>
      <xdr:row>121</xdr:row>
      <xdr:rowOff>163801</xdr:rowOff>
    </xdr:from>
    <xdr:to>
      <xdr:col>12</xdr:col>
      <xdr:colOff>716396</xdr:colOff>
      <xdr:row>141</xdr:row>
      <xdr:rowOff>69273</xdr:rowOff>
    </xdr:to>
    <xdr:graphicFrame macro="">
      <xdr:nvGraphicFramePr>
        <xdr:cNvPr id="19" name="Graphique 18">
          <a:extLst>
            <a:ext uri="{FF2B5EF4-FFF2-40B4-BE49-F238E27FC236}">
              <a16:creationId xmlns:a16="http://schemas.microsoft.com/office/drawing/2014/main" id="{3E70DDEC-4E19-4C54-826F-9E1BFA92A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83416</xdr:colOff>
      <xdr:row>101</xdr:row>
      <xdr:rowOff>34638</xdr:rowOff>
    </xdr:from>
    <xdr:to>
      <xdr:col>21</xdr:col>
      <xdr:colOff>747281</xdr:colOff>
      <xdr:row>121</xdr:row>
      <xdr:rowOff>26554</xdr:rowOff>
    </xdr:to>
    <xdr:graphicFrame macro="">
      <xdr:nvGraphicFramePr>
        <xdr:cNvPr id="20" name="Graphique 19">
          <a:extLst>
            <a:ext uri="{FF2B5EF4-FFF2-40B4-BE49-F238E27FC236}">
              <a16:creationId xmlns:a16="http://schemas.microsoft.com/office/drawing/2014/main" id="{C8313B36-D40D-4945-AE22-5FBE83FD7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221674</xdr:colOff>
      <xdr:row>101</xdr:row>
      <xdr:rowOff>45029</xdr:rowOff>
    </xdr:from>
    <xdr:to>
      <xdr:col>32</xdr:col>
      <xdr:colOff>174954</xdr:colOff>
      <xdr:row>121</xdr:row>
      <xdr:rowOff>122630</xdr:rowOff>
    </xdr:to>
    <xdr:graphicFrame macro="">
      <xdr:nvGraphicFramePr>
        <xdr:cNvPr id="21" name="Graphique 20">
          <a:extLst>
            <a:ext uri="{FF2B5EF4-FFF2-40B4-BE49-F238E27FC236}">
              <a16:creationId xmlns:a16="http://schemas.microsoft.com/office/drawing/2014/main" id="{DB239D51-CCD9-4D7A-9D5F-C05B1E800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83416</xdr:colOff>
      <xdr:row>122</xdr:row>
      <xdr:rowOff>34637</xdr:rowOff>
    </xdr:from>
    <xdr:to>
      <xdr:col>22</xdr:col>
      <xdr:colOff>6062</xdr:colOff>
      <xdr:row>140</xdr:row>
      <xdr:rowOff>34636</xdr:rowOff>
    </xdr:to>
    <xdr:graphicFrame macro="">
      <xdr:nvGraphicFramePr>
        <xdr:cNvPr id="22" name="Graphique 21">
          <a:extLst>
            <a:ext uri="{FF2B5EF4-FFF2-40B4-BE49-F238E27FC236}">
              <a16:creationId xmlns:a16="http://schemas.microsoft.com/office/drawing/2014/main" id="{AF3B7B7B-051F-49AF-A34B-0E4803A74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196852</xdr:colOff>
      <xdr:row>122</xdr:row>
      <xdr:rowOff>24247</xdr:rowOff>
    </xdr:from>
    <xdr:to>
      <xdr:col>32</xdr:col>
      <xdr:colOff>222126</xdr:colOff>
      <xdr:row>140</xdr:row>
      <xdr:rowOff>41894</xdr:rowOff>
    </xdr:to>
    <xdr:graphicFrame macro="">
      <xdr:nvGraphicFramePr>
        <xdr:cNvPr id="23" name="Graphique 22">
          <a:extLst>
            <a:ext uri="{FF2B5EF4-FFF2-40B4-BE49-F238E27FC236}">
              <a16:creationId xmlns:a16="http://schemas.microsoft.com/office/drawing/2014/main" id="{2993CAE6-42CE-4897-A2F3-C6F486265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721592</xdr:colOff>
      <xdr:row>47</xdr:row>
      <xdr:rowOff>0</xdr:rowOff>
    </xdr:from>
    <xdr:to>
      <xdr:col>6</xdr:col>
      <xdr:colOff>1111250</xdr:colOff>
      <xdr:row>67</xdr:row>
      <xdr:rowOff>115454</xdr:rowOff>
    </xdr:to>
    <xdr:graphicFrame macro="">
      <xdr:nvGraphicFramePr>
        <xdr:cNvPr id="24" name="Graphique 23">
          <a:extLst>
            <a:ext uri="{FF2B5EF4-FFF2-40B4-BE49-F238E27FC236}">
              <a16:creationId xmlns:a16="http://schemas.microsoft.com/office/drawing/2014/main" id="{75116DA2-EB4D-43CA-8F78-321784A60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245866</xdr:colOff>
      <xdr:row>5</xdr:row>
      <xdr:rowOff>17771</xdr:rowOff>
    </xdr:from>
    <xdr:to>
      <xdr:col>21</xdr:col>
      <xdr:colOff>709706</xdr:colOff>
      <xdr:row>9</xdr:row>
      <xdr:rowOff>112884</xdr:rowOff>
    </xdr:to>
    <xdr:sp macro="" textlink="">
      <xdr:nvSpPr>
        <xdr:cNvPr id="28" name="ZoneTexte 27">
          <a:extLst>
            <a:ext uri="{FF2B5EF4-FFF2-40B4-BE49-F238E27FC236}">
              <a16:creationId xmlns:a16="http://schemas.microsoft.com/office/drawing/2014/main" id="{0B16A526-022D-44AA-9C4C-72C0356D98DB}"/>
            </a:ext>
          </a:extLst>
        </xdr:cNvPr>
        <xdr:cNvSpPr txBox="1"/>
      </xdr:nvSpPr>
      <xdr:spPr>
        <a:xfrm>
          <a:off x="18486241" y="1256021"/>
          <a:ext cx="6750340" cy="1119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a:t>
          </a:r>
        </a:p>
        <a:p>
          <a:r>
            <a:rPr lang="fr-FR" sz="1400" u="sng" baseline="0">
              <a:solidFill>
                <a:srgbClr val="002060"/>
              </a:solidFill>
              <a:latin typeface="+mn-lt"/>
              <a:ea typeface="+mn-ea"/>
              <a:cs typeface="+mn-cs"/>
            </a:rPr>
            <a:t>- define the Stock level at the beginning of the Storage Year in Colomn F</a:t>
          </a:r>
        </a:p>
        <a:p>
          <a:r>
            <a:rPr lang="fr-FR" sz="1400" u="sng" baseline="0">
              <a:solidFill>
                <a:srgbClr val="002060"/>
              </a:solidFill>
              <a:latin typeface="+mn-lt"/>
              <a:ea typeface="+mn-ea"/>
              <a:cs typeface="+mn-cs"/>
            </a:rPr>
            <a:t>- Adjust, if needed, the 1st Day of Injection and Withdrawal in Colomns H and I</a:t>
          </a:r>
          <a:endParaRPr lang="fr-FR" sz="1400" baseline="0">
            <a:solidFill>
              <a:srgbClr val="002060"/>
            </a:solidFill>
            <a:latin typeface="+mn-lt"/>
            <a:ea typeface="+mn-ea"/>
            <a:cs typeface="+mn-cs"/>
          </a:endParaRPr>
        </a:p>
      </xdr:txBody>
    </xdr:sp>
    <xdr:clientData/>
  </xdr:twoCellAnchor>
  <xdr:oneCellAnchor>
    <xdr:from>
      <xdr:col>10</xdr:col>
      <xdr:colOff>169333</xdr:colOff>
      <xdr:row>5</xdr:row>
      <xdr:rowOff>169333</xdr:rowOff>
    </xdr:from>
    <xdr:ext cx="184731" cy="264560"/>
    <xdr:sp macro="" textlink="">
      <xdr:nvSpPr>
        <xdr:cNvPr id="33" name="ZoneTexte 32">
          <a:extLst>
            <a:ext uri="{FF2B5EF4-FFF2-40B4-BE49-F238E27FC236}">
              <a16:creationId xmlns:a16="http://schemas.microsoft.com/office/drawing/2014/main" id="{F0B0D62F-D634-4592-90B2-6C7A102E7F3E}"/>
            </a:ext>
          </a:extLst>
        </xdr:cNvPr>
        <xdr:cNvSpPr txBox="1"/>
      </xdr:nvSpPr>
      <xdr:spPr>
        <a:xfrm>
          <a:off x="1118081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169333</xdr:colOff>
      <xdr:row>5</xdr:row>
      <xdr:rowOff>169333</xdr:rowOff>
    </xdr:from>
    <xdr:ext cx="184731" cy="264560"/>
    <xdr:sp macro="" textlink="">
      <xdr:nvSpPr>
        <xdr:cNvPr id="34" name="ZoneTexte 33">
          <a:extLst>
            <a:ext uri="{FF2B5EF4-FFF2-40B4-BE49-F238E27FC236}">
              <a16:creationId xmlns:a16="http://schemas.microsoft.com/office/drawing/2014/main" id="{F459B53E-DA8A-44B8-9CAD-C313C5262A92}"/>
            </a:ext>
          </a:extLst>
        </xdr:cNvPr>
        <xdr:cNvSpPr txBox="1"/>
      </xdr:nvSpPr>
      <xdr:spPr>
        <a:xfrm>
          <a:off x="1118081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169333</xdr:colOff>
      <xdr:row>5</xdr:row>
      <xdr:rowOff>169333</xdr:rowOff>
    </xdr:from>
    <xdr:ext cx="184731" cy="264560"/>
    <xdr:sp macro="" textlink="">
      <xdr:nvSpPr>
        <xdr:cNvPr id="35" name="ZoneTexte 34">
          <a:extLst>
            <a:ext uri="{FF2B5EF4-FFF2-40B4-BE49-F238E27FC236}">
              <a16:creationId xmlns:a16="http://schemas.microsoft.com/office/drawing/2014/main" id="{BF49ADFE-C8C2-4179-9697-0B1EA9AB21AA}"/>
            </a:ext>
          </a:extLst>
        </xdr:cNvPr>
        <xdr:cNvSpPr txBox="1"/>
      </xdr:nvSpPr>
      <xdr:spPr>
        <a:xfrm>
          <a:off x="1229206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7</xdr:col>
      <xdr:colOff>0</xdr:colOff>
      <xdr:row>47</xdr:row>
      <xdr:rowOff>1</xdr:rowOff>
    </xdr:from>
    <xdr:to>
      <xdr:col>12</xdr:col>
      <xdr:colOff>1125682</xdr:colOff>
      <xdr:row>67</xdr:row>
      <xdr:rowOff>103910</xdr:rowOff>
    </xdr:to>
    <xdr:graphicFrame macro="">
      <xdr:nvGraphicFramePr>
        <xdr:cNvPr id="25" name="Graphique 24">
          <a:extLst>
            <a:ext uri="{FF2B5EF4-FFF2-40B4-BE49-F238E27FC236}">
              <a16:creationId xmlns:a16="http://schemas.microsoft.com/office/drawing/2014/main" id="{7F497311-E725-4943-AD0F-59514C49D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711994</xdr:colOff>
      <xdr:row>69</xdr:row>
      <xdr:rowOff>0</xdr:rowOff>
    </xdr:from>
    <xdr:to>
      <xdr:col>6</xdr:col>
      <xdr:colOff>1130227</xdr:colOff>
      <xdr:row>89</xdr:row>
      <xdr:rowOff>115454</xdr:rowOff>
    </xdr:to>
    <xdr:graphicFrame macro="">
      <xdr:nvGraphicFramePr>
        <xdr:cNvPr id="26" name="Graphique 25">
          <a:extLst>
            <a:ext uri="{FF2B5EF4-FFF2-40B4-BE49-F238E27FC236}">
              <a16:creationId xmlns:a16="http://schemas.microsoft.com/office/drawing/2014/main" id="{0058F1FC-2173-4CED-BEC9-1161A9A38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69</xdr:row>
      <xdr:rowOff>1</xdr:rowOff>
    </xdr:from>
    <xdr:to>
      <xdr:col>12</xdr:col>
      <xdr:colOff>1143000</xdr:colOff>
      <xdr:row>89</xdr:row>
      <xdr:rowOff>103910</xdr:rowOff>
    </xdr:to>
    <xdr:graphicFrame macro="">
      <xdr:nvGraphicFramePr>
        <xdr:cNvPr id="27" name="Graphique 26">
          <a:extLst>
            <a:ext uri="{FF2B5EF4-FFF2-40B4-BE49-F238E27FC236}">
              <a16:creationId xmlns:a16="http://schemas.microsoft.com/office/drawing/2014/main" id="{5D0A9E65-84EA-402E-A39D-E19B6970A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122238</xdr:colOff>
      <xdr:row>47</xdr:row>
      <xdr:rowOff>34637</xdr:rowOff>
    </xdr:from>
    <xdr:to>
      <xdr:col>23</xdr:col>
      <xdr:colOff>369166</xdr:colOff>
      <xdr:row>67</xdr:row>
      <xdr:rowOff>12635</xdr:rowOff>
    </xdr:to>
    <xdr:graphicFrame macro="">
      <xdr:nvGraphicFramePr>
        <xdr:cNvPr id="30" name="Graphique 29">
          <a:extLst>
            <a:ext uri="{FF2B5EF4-FFF2-40B4-BE49-F238E27FC236}">
              <a16:creationId xmlns:a16="http://schemas.microsoft.com/office/drawing/2014/main" id="{14D52B8C-72BF-4BA1-BC76-5AF16C916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257032</xdr:colOff>
      <xdr:row>47</xdr:row>
      <xdr:rowOff>34637</xdr:rowOff>
    </xdr:from>
    <xdr:to>
      <xdr:col>34</xdr:col>
      <xdr:colOff>383453</xdr:colOff>
      <xdr:row>67</xdr:row>
      <xdr:rowOff>12635</xdr:rowOff>
    </xdr:to>
    <xdr:graphicFrame macro="">
      <xdr:nvGraphicFramePr>
        <xdr:cNvPr id="31" name="Graphique 30">
          <a:extLst>
            <a:ext uri="{FF2B5EF4-FFF2-40B4-BE49-F238E27FC236}">
              <a16:creationId xmlns:a16="http://schemas.microsoft.com/office/drawing/2014/main" id="{19E222D5-628B-4E7D-8CFC-0FC7A1287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122238</xdr:colOff>
      <xdr:row>69</xdr:row>
      <xdr:rowOff>34637</xdr:rowOff>
    </xdr:from>
    <xdr:to>
      <xdr:col>23</xdr:col>
      <xdr:colOff>369166</xdr:colOff>
      <xdr:row>89</xdr:row>
      <xdr:rowOff>12635</xdr:rowOff>
    </xdr:to>
    <xdr:graphicFrame macro="">
      <xdr:nvGraphicFramePr>
        <xdr:cNvPr id="32" name="Graphique 31">
          <a:extLst>
            <a:ext uri="{FF2B5EF4-FFF2-40B4-BE49-F238E27FC236}">
              <a16:creationId xmlns:a16="http://schemas.microsoft.com/office/drawing/2014/main" id="{0BB4375D-A162-46DC-B144-3F0A9CFCC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257032</xdr:colOff>
      <xdr:row>69</xdr:row>
      <xdr:rowOff>34637</xdr:rowOff>
    </xdr:from>
    <xdr:to>
      <xdr:col>34</xdr:col>
      <xdr:colOff>383453</xdr:colOff>
      <xdr:row>89</xdr:row>
      <xdr:rowOff>12635</xdr:rowOff>
    </xdr:to>
    <xdr:graphicFrame macro="">
      <xdr:nvGraphicFramePr>
        <xdr:cNvPr id="36" name="Graphique 35">
          <a:extLst>
            <a:ext uri="{FF2B5EF4-FFF2-40B4-BE49-F238E27FC236}">
              <a16:creationId xmlns:a16="http://schemas.microsoft.com/office/drawing/2014/main" id="{34F73993-8A9F-4206-9481-203661AEF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218698</xdr:colOff>
      <xdr:row>20</xdr:row>
      <xdr:rowOff>182471</xdr:rowOff>
    </xdr:from>
    <xdr:to>
      <xdr:col>21</xdr:col>
      <xdr:colOff>695192</xdr:colOff>
      <xdr:row>30</xdr:row>
      <xdr:rowOff>9522</xdr:rowOff>
    </xdr:to>
    <xdr:sp macro="" textlink="">
      <xdr:nvSpPr>
        <xdr:cNvPr id="4" name="ZoneTexte 3">
          <a:extLst>
            <a:ext uri="{FF2B5EF4-FFF2-40B4-BE49-F238E27FC236}">
              <a16:creationId xmlns:a16="http://schemas.microsoft.com/office/drawing/2014/main" id="{7426841B-CFA0-421C-AD54-6D29E848983A}"/>
            </a:ext>
          </a:extLst>
        </xdr:cNvPr>
        <xdr:cNvSpPr txBox="1"/>
      </xdr:nvSpPr>
      <xdr:spPr>
        <a:xfrm>
          <a:off x="18459073" y="3956752"/>
          <a:ext cx="6762994" cy="129152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GRTgaz maintenance on injections.</a:t>
          </a:r>
          <a:br>
            <a:rPr lang="fr-FR" sz="1400" baseline="0">
              <a:solidFill>
                <a:schemeClr val="bg1"/>
              </a:solidFill>
              <a:latin typeface="+mn-lt"/>
              <a:ea typeface="+mn-ea"/>
              <a:cs typeface="+mn-cs"/>
            </a:rPr>
          </a:br>
          <a:r>
            <a:rPr lang="fr-FR" sz="1400" b="1" baseline="0">
              <a:solidFill>
                <a:schemeClr val="bg1"/>
              </a:solidFill>
              <a:latin typeface="+mn-lt"/>
              <a:ea typeface="+mn-ea"/>
              <a:cs typeface="+mn-cs"/>
            </a:rPr>
            <a:t>This tool SHALL NOT BE USED as an operational tool</a:t>
          </a:r>
          <a:r>
            <a:rPr lang="fr-FR" sz="1400" baseline="0">
              <a:solidFill>
                <a:schemeClr val="bg1"/>
              </a:solidFill>
              <a:latin typeface="+mn-lt"/>
              <a:ea typeface="+mn-ea"/>
              <a:cs typeface="+mn-cs"/>
            </a:rPr>
            <a:t>, as it does not take into account all the updates of maintenance program of both operators and does not reflect all the rules (rounding, etc.) implemented in the different IT systems.</a:t>
          </a:r>
        </a:p>
      </xdr:txBody>
    </xdr:sp>
    <xdr:clientData/>
  </xdr:twoCellAnchor>
  <xdr:twoCellAnchor>
    <xdr:from>
      <xdr:col>14</xdr:col>
      <xdr:colOff>757464</xdr:colOff>
      <xdr:row>154</xdr:row>
      <xdr:rowOff>9071</xdr:rowOff>
    </xdr:from>
    <xdr:to>
      <xdr:col>22</xdr:col>
      <xdr:colOff>471958</xdr:colOff>
      <xdr:row>161</xdr:row>
      <xdr:rowOff>47940</xdr:rowOff>
    </xdr:to>
    <xdr:sp macro="" textlink="">
      <xdr:nvSpPr>
        <xdr:cNvPr id="6" name="ZoneTexte 5">
          <a:extLst>
            <a:ext uri="{FF2B5EF4-FFF2-40B4-BE49-F238E27FC236}">
              <a16:creationId xmlns:a16="http://schemas.microsoft.com/office/drawing/2014/main" id="{BDFB4801-5C31-4EFC-8169-5806CFDD1C86}"/>
            </a:ext>
          </a:extLst>
        </xdr:cNvPr>
        <xdr:cNvSpPr txBox="1"/>
      </xdr:nvSpPr>
      <xdr:spPr>
        <a:xfrm>
          <a:off x="18891250" y="38054642"/>
          <a:ext cx="7007922" cy="1308869"/>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GRTgaz maintenance on injections.</a:t>
          </a:r>
          <a:br>
            <a:rPr lang="fr-FR" sz="1400" baseline="0">
              <a:solidFill>
                <a:schemeClr val="bg1"/>
              </a:solidFill>
              <a:latin typeface="+mn-lt"/>
              <a:ea typeface="+mn-ea"/>
              <a:cs typeface="+mn-cs"/>
            </a:rPr>
          </a:br>
          <a:r>
            <a:rPr lang="fr-FR" sz="1400" baseline="0">
              <a:solidFill>
                <a:schemeClr val="bg1"/>
              </a:solidFill>
              <a:latin typeface="+mn-lt"/>
              <a:ea typeface="+mn-ea"/>
              <a:cs typeface="+mn-cs"/>
            </a:rPr>
            <a:t>This tool </a:t>
          </a:r>
          <a:r>
            <a:rPr lang="fr-FR" sz="1400" b="1" baseline="0">
              <a:solidFill>
                <a:schemeClr val="bg1"/>
              </a:solidFill>
              <a:latin typeface="+mn-lt"/>
              <a:ea typeface="+mn-ea"/>
              <a:cs typeface="+mn-cs"/>
            </a:rPr>
            <a:t>SHALL NOT BE USED </a:t>
          </a:r>
          <a:r>
            <a:rPr lang="fr-FR" sz="1400" baseline="0">
              <a:solidFill>
                <a:schemeClr val="bg1"/>
              </a:solidFill>
              <a:latin typeface="+mn-lt"/>
              <a:ea typeface="+mn-ea"/>
              <a:cs typeface="+mn-cs"/>
            </a:rPr>
            <a:t>as an operational tool, as it does not take into account all the updates of maintenance program of both operators and does not reflect all the rules (rounding, etc.) implemented in the different IT systems.</a:t>
          </a:r>
        </a:p>
      </xdr:txBody>
    </xdr:sp>
    <xdr:clientData/>
  </xdr:twoCellAnchor>
  <xdr:twoCellAnchor>
    <xdr:from>
      <xdr:col>14</xdr:col>
      <xdr:colOff>757465</xdr:colOff>
      <xdr:row>229</xdr:row>
      <xdr:rowOff>131536</xdr:rowOff>
    </xdr:from>
    <xdr:to>
      <xdr:col>22</xdr:col>
      <xdr:colOff>471959</xdr:colOff>
      <xdr:row>236</xdr:row>
      <xdr:rowOff>165869</xdr:rowOff>
    </xdr:to>
    <xdr:sp macro="" textlink="">
      <xdr:nvSpPr>
        <xdr:cNvPr id="7" name="ZoneTexte 6">
          <a:extLst>
            <a:ext uri="{FF2B5EF4-FFF2-40B4-BE49-F238E27FC236}">
              <a16:creationId xmlns:a16="http://schemas.microsoft.com/office/drawing/2014/main" id="{A1EB990F-D8CF-4CFC-A3BF-FC3F733B8D6F}"/>
            </a:ext>
          </a:extLst>
        </xdr:cNvPr>
        <xdr:cNvSpPr txBox="1"/>
      </xdr:nvSpPr>
      <xdr:spPr>
        <a:xfrm>
          <a:off x="18891251" y="44264036"/>
          <a:ext cx="7007922" cy="130433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GRTgaz maintenance on injections.</a:t>
          </a:r>
          <a:br>
            <a:rPr lang="fr-FR" sz="1400" baseline="0">
              <a:solidFill>
                <a:schemeClr val="bg1"/>
              </a:solidFill>
              <a:latin typeface="+mn-lt"/>
              <a:ea typeface="+mn-ea"/>
              <a:cs typeface="+mn-cs"/>
            </a:rPr>
          </a:br>
          <a:r>
            <a:rPr lang="fr-FR" sz="1400" baseline="0">
              <a:solidFill>
                <a:schemeClr val="bg1"/>
              </a:solidFill>
              <a:latin typeface="+mn-lt"/>
              <a:ea typeface="+mn-ea"/>
              <a:cs typeface="+mn-cs"/>
            </a:rPr>
            <a:t>This tool </a:t>
          </a:r>
          <a:r>
            <a:rPr lang="fr-FR" sz="1400" b="1" baseline="0">
              <a:solidFill>
                <a:schemeClr val="bg1"/>
              </a:solidFill>
              <a:latin typeface="+mn-lt"/>
              <a:ea typeface="+mn-ea"/>
              <a:cs typeface="+mn-cs"/>
            </a:rPr>
            <a:t>SHALL NOT BE USED </a:t>
          </a:r>
          <a:r>
            <a:rPr lang="fr-FR" sz="1400" baseline="0">
              <a:solidFill>
                <a:schemeClr val="bg1"/>
              </a:solidFill>
              <a:latin typeface="+mn-lt"/>
              <a:ea typeface="+mn-ea"/>
              <a:cs typeface="+mn-cs"/>
            </a:rPr>
            <a:t>as an operational tool, as it does not take into account all the updates of maintenance program of both operators and does not reflect all the rules (rounding, etc.) implemented in the different IT systems.</a:t>
          </a:r>
        </a:p>
      </xdr:txBody>
    </xdr:sp>
    <xdr:clientData/>
  </xdr:twoCellAnchor>
  <xdr:twoCellAnchor>
    <xdr:from>
      <xdr:col>15</xdr:col>
      <xdr:colOff>9071</xdr:colOff>
      <xdr:row>222</xdr:row>
      <xdr:rowOff>127001</xdr:rowOff>
    </xdr:from>
    <xdr:to>
      <xdr:col>22</xdr:col>
      <xdr:colOff>472911</xdr:colOff>
      <xdr:row>229</xdr:row>
      <xdr:rowOff>18143</xdr:rowOff>
    </xdr:to>
    <xdr:sp macro="" textlink="">
      <xdr:nvSpPr>
        <xdr:cNvPr id="5" name="ZoneTexte 4">
          <a:extLst>
            <a:ext uri="{FF2B5EF4-FFF2-40B4-BE49-F238E27FC236}">
              <a16:creationId xmlns:a16="http://schemas.microsoft.com/office/drawing/2014/main" id="{01B16C9C-8328-4991-B092-799F28C964A2}"/>
            </a:ext>
          </a:extLst>
        </xdr:cNvPr>
        <xdr:cNvSpPr txBox="1"/>
      </xdr:nvSpPr>
      <xdr:spPr>
        <a:xfrm>
          <a:off x="18904857" y="42971358"/>
          <a:ext cx="6995268" cy="1179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 from row 9</a:t>
          </a:r>
        </a:p>
        <a:p>
          <a:r>
            <a:rPr lang="fr-FR" sz="1400" u="sng" baseline="0">
              <a:solidFill>
                <a:srgbClr val="002060"/>
              </a:solidFill>
              <a:latin typeface="+mn-lt"/>
              <a:ea typeface="+mn-ea"/>
              <a:cs typeface="+mn-cs"/>
            </a:rPr>
            <a:t>- The agregated reduction factors will be estimated per PITS in this section</a:t>
          </a:r>
        </a:p>
        <a:p>
          <a:r>
            <a:rPr lang="fr-FR" sz="1400" u="sng" baseline="0">
              <a:solidFill>
                <a:srgbClr val="002060"/>
              </a:solidFill>
              <a:latin typeface="+mn-lt"/>
              <a:ea typeface="+mn-ea"/>
              <a:cs typeface="+mn-cs"/>
            </a:rPr>
            <a:t>- The daily injection/withdrawal rights at 25°C , before maintenance, can be forecasted by adding a Stock level in cells in yellow in row 288.</a:t>
          </a:r>
          <a:endParaRPr lang="fr-FR" sz="1400" baseline="0">
            <a:solidFill>
              <a:srgbClr val="002060"/>
            </a:solidFill>
            <a:latin typeface="+mn-lt"/>
            <a:ea typeface="+mn-ea"/>
            <a:cs typeface="+mn-cs"/>
          </a:endParaRPr>
        </a:p>
      </xdr:txBody>
    </xdr:sp>
    <xdr:clientData/>
  </xdr:twoCellAnchor>
  <xdr:twoCellAnchor>
    <xdr:from>
      <xdr:col>15</xdr:col>
      <xdr:colOff>0</xdr:colOff>
      <xdr:row>150</xdr:row>
      <xdr:rowOff>0</xdr:rowOff>
    </xdr:from>
    <xdr:to>
      <xdr:col>22</xdr:col>
      <xdr:colOff>480786</xdr:colOff>
      <xdr:row>152</xdr:row>
      <xdr:rowOff>108857</xdr:rowOff>
    </xdr:to>
    <xdr:sp macro="" textlink="">
      <xdr:nvSpPr>
        <xdr:cNvPr id="12" name="ZoneTexte 11">
          <a:extLst>
            <a:ext uri="{FF2B5EF4-FFF2-40B4-BE49-F238E27FC236}">
              <a16:creationId xmlns:a16="http://schemas.microsoft.com/office/drawing/2014/main" id="{4309CABB-E4EA-4205-8711-289C1F01AD5B}"/>
            </a:ext>
          </a:extLst>
        </xdr:cNvPr>
        <xdr:cNvSpPr txBox="1"/>
      </xdr:nvSpPr>
      <xdr:spPr>
        <a:xfrm>
          <a:off x="18895786" y="36766500"/>
          <a:ext cx="7012214" cy="1025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 from row 9</a:t>
          </a:r>
        </a:p>
        <a:p>
          <a:r>
            <a:rPr lang="fr-FR" sz="1400" u="sng" baseline="0">
              <a:solidFill>
                <a:srgbClr val="002060"/>
              </a:solidFill>
              <a:latin typeface="+mn-lt"/>
              <a:ea typeface="+mn-ea"/>
              <a:cs typeface="+mn-cs"/>
            </a:rPr>
            <a:t>- The agregated caracteristics will be estimated per PITS in this section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31</xdr:row>
      <xdr:rowOff>163286</xdr:rowOff>
    </xdr:to>
    <xdr:graphicFrame macro="">
      <xdr:nvGraphicFramePr>
        <xdr:cNvPr id="3" name="Graphique 2">
          <a:extLst>
            <a:ext uri="{FF2B5EF4-FFF2-40B4-BE49-F238E27FC236}">
              <a16:creationId xmlns:a16="http://schemas.microsoft.com/office/drawing/2014/main" id="{A5E32AF2-92C3-4DFE-A24E-265BC2D0C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4" name="Graphique 3">
          <a:extLst>
            <a:ext uri="{FF2B5EF4-FFF2-40B4-BE49-F238E27FC236}">
              <a16:creationId xmlns:a16="http://schemas.microsoft.com/office/drawing/2014/main" id="{1C743679-A6C8-4957-B005-C37B958B2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571500</xdr:colOff>
      <xdr:row>41</xdr:row>
      <xdr:rowOff>35330</xdr:rowOff>
    </xdr:from>
    <xdr:to>
      <xdr:col>7</xdr:col>
      <xdr:colOff>1143000</xdr:colOff>
      <xdr:row>65</xdr:row>
      <xdr:rowOff>132301</xdr:rowOff>
    </xdr:to>
    <xdr:graphicFrame macro="">
      <xdr:nvGraphicFramePr>
        <xdr:cNvPr id="5" name="Graphique 4">
          <a:extLst>
            <a:ext uri="{FF2B5EF4-FFF2-40B4-BE49-F238E27FC236}">
              <a16:creationId xmlns:a16="http://schemas.microsoft.com/office/drawing/2014/main" id="{D149C3B8-A3C0-46A1-8F4C-01FA7310E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319768</xdr:colOff>
      <xdr:row>0</xdr:row>
      <xdr:rowOff>108857</xdr:rowOff>
    </xdr:from>
    <xdr:to>
      <xdr:col>24</xdr:col>
      <xdr:colOff>90149</xdr:colOff>
      <xdr:row>15</xdr:row>
      <xdr:rowOff>154441</xdr:rowOff>
    </xdr:to>
    <xdr:graphicFrame macro="">
      <xdr:nvGraphicFramePr>
        <xdr:cNvPr id="3" name="Graphique 2">
          <a:extLst>
            <a:ext uri="{FF2B5EF4-FFF2-40B4-BE49-F238E27FC236}">
              <a16:creationId xmlns:a16="http://schemas.microsoft.com/office/drawing/2014/main" id="{AEE1D7F8-F14D-4D06-8C9D-5A697DC84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35</xdr:col>
      <xdr:colOff>286432</xdr:colOff>
      <xdr:row>15</xdr:row>
      <xdr:rowOff>7482</xdr:rowOff>
    </xdr:from>
    <xdr:to>
      <xdr:col>40</xdr:col>
      <xdr:colOff>798741</xdr:colOff>
      <xdr:row>32</xdr:row>
      <xdr:rowOff>27214</xdr:rowOff>
    </xdr:to>
    <xdr:graphicFrame macro="">
      <xdr:nvGraphicFramePr>
        <xdr:cNvPr id="4" name="Graphique 3">
          <a:extLst>
            <a:ext uri="{FF2B5EF4-FFF2-40B4-BE49-F238E27FC236}">
              <a16:creationId xmlns:a16="http://schemas.microsoft.com/office/drawing/2014/main" id="{BA43335F-002A-415C-8E81-8A3371C60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242887</xdr:colOff>
      <xdr:row>1</xdr:row>
      <xdr:rowOff>102054</xdr:rowOff>
    </xdr:from>
    <xdr:to>
      <xdr:col>40</xdr:col>
      <xdr:colOff>759959</xdr:colOff>
      <xdr:row>14</xdr:row>
      <xdr:rowOff>55450</xdr:rowOff>
    </xdr:to>
    <xdr:graphicFrame macro="">
      <xdr:nvGraphicFramePr>
        <xdr:cNvPr id="5" name="Graphique 4">
          <a:extLst>
            <a:ext uri="{FF2B5EF4-FFF2-40B4-BE49-F238E27FC236}">
              <a16:creationId xmlns:a16="http://schemas.microsoft.com/office/drawing/2014/main" id="{E10FF060-79E3-4149-A2A8-D6611CC93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22</xdr:row>
      <xdr:rowOff>81641</xdr:rowOff>
    </xdr:from>
    <xdr:to>
      <xdr:col>7</xdr:col>
      <xdr:colOff>1036187</xdr:colOff>
      <xdr:row>47</xdr:row>
      <xdr:rowOff>17458</xdr:rowOff>
    </xdr:to>
    <xdr:graphicFrame macro="">
      <xdr:nvGraphicFramePr>
        <xdr:cNvPr id="3" name="Graphique 2">
          <a:extLst>
            <a:ext uri="{FF2B5EF4-FFF2-40B4-BE49-F238E27FC236}">
              <a16:creationId xmlns:a16="http://schemas.microsoft.com/office/drawing/2014/main" id="{13F24564-4D40-44C5-B38B-0BB79463A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251732</xdr:colOff>
      <xdr:row>0</xdr:row>
      <xdr:rowOff>36738</xdr:rowOff>
    </xdr:from>
    <xdr:to>
      <xdr:col>23</xdr:col>
      <xdr:colOff>22113</xdr:colOff>
      <xdr:row>15</xdr:row>
      <xdr:rowOff>72798</xdr:rowOff>
    </xdr:to>
    <xdr:graphicFrame macro="">
      <xdr:nvGraphicFramePr>
        <xdr:cNvPr id="2" name="Graphique 1">
          <a:extLst>
            <a:ext uri="{FF2B5EF4-FFF2-40B4-BE49-F238E27FC236}">
              <a16:creationId xmlns:a16="http://schemas.microsoft.com/office/drawing/2014/main" id="{102214E4-CA83-4570-8BFC-3B79FACEA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32</xdr:row>
      <xdr:rowOff>163286</xdr:rowOff>
    </xdr:to>
    <xdr:graphicFrame macro="">
      <xdr:nvGraphicFramePr>
        <xdr:cNvPr id="4" name="Graphique 3">
          <a:extLst>
            <a:ext uri="{FF2B5EF4-FFF2-40B4-BE49-F238E27FC236}">
              <a16:creationId xmlns:a16="http://schemas.microsoft.com/office/drawing/2014/main" id="{5AECE0BC-E4B5-43BA-96AB-3383D4AE3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5" name="Graphique 4">
          <a:extLst>
            <a:ext uri="{FF2B5EF4-FFF2-40B4-BE49-F238E27FC236}">
              <a16:creationId xmlns:a16="http://schemas.microsoft.com/office/drawing/2014/main" id="{B96A00E6-1634-4671-9D0E-B8E1CE11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C00000"/>
  </sheetPr>
  <dimension ref="A1:O33"/>
  <sheetViews>
    <sheetView showGridLines="0" tabSelected="1" zoomScaleNormal="100" workbookViewId="0">
      <selection activeCell="A2" sqref="A2"/>
    </sheetView>
  </sheetViews>
  <sheetFormatPr baseColWidth="10" defaultColWidth="10.5546875" defaultRowHeight="13.2" x14ac:dyDescent="0.25"/>
  <cols>
    <col min="1" max="1" width="15.88671875" style="45" customWidth="1"/>
    <col min="2" max="16384" width="10.5546875" style="45"/>
  </cols>
  <sheetData>
    <row r="1" spans="1:15" ht="14.4" x14ac:dyDescent="0.3">
      <c r="A1" s="291" t="s">
        <v>24</v>
      </c>
      <c r="B1" s="292" t="s">
        <v>251</v>
      </c>
    </row>
    <row r="2" spans="1:15" x14ac:dyDescent="0.25">
      <c r="A2" s="193"/>
    </row>
    <row r="3" spans="1:15" ht="15.6" x14ac:dyDescent="0.3">
      <c r="B3" s="166" t="s">
        <v>247</v>
      </c>
    </row>
    <row r="4" spans="1:15" ht="15.6" x14ac:dyDescent="0.3">
      <c r="B4" s="46"/>
    </row>
    <row r="5" spans="1:15" ht="15.6" x14ac:dyDescent="0.3">
      <c r="B5" s="166" t="s">
        <v>248</v>
      </c>
    </row>
    <row r="6" spans="1:15" ht="15.6" x14ac:dyDescent="0.3">
      <c r="B6" s="46"/>
    </row>
    <row r="7" spans="1:15" ht="15.6" x14ac:dyDescent="0.3">
      <c r="B7" s="46" t="s">
        <v>25</v>
      </c>
    </row>
    <row r="9" spans="1:15" ht="14.4" x14ac:dyDescent="0.3">
      <c r="B9" s="293" t="s">
        <v>219</v>
      </c>
      <c r="C9" s="293"/>
      <c r="D9" s="293"/>
      <c r="E9" s="293"/>
      <c r="F9" s="293"/>
      <c r="G9" s="293"/>
      <c r="H9" s="293"/>
      <c r="I9" s="293"/>
      <c r="J9" s="293"/>
      <c r="K9" s="293"/>
      <c r="L9" s="294"/>
      <c r="M9" s="293" t="s">
        <v>220</v>
      </c>
      <c r="N9" s="293"/>
      <c r="O9" s="293"/>
    </row>
    <row r="33" spans="2:2" x14ac:dyDescent="0.25">
      <c r="B33" s="193"/>
    </row>
  </sheetData>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theme="7" tint="0.59999389629810485"/>
  </sheetPr>
  <dimension ref="A1:AD277"/>
  <sheetViews>
    <sheetView showGridLines="0" zoomScale="60" zoomScaleNormal="60" workbookViewId="0">
      <pane xSplit="3" ySplit="16" topLeftCell="D38" activePane="bottomRight" state="frozen"/>
      <selection activeCell="N41" sqref="N41"/>
      <selection pane="topRight" activeCell="N41" sqref="N41"/>
      <selection pane="bottomLeft" activeCell="N41" sqref="N41"/>
      <selection pane="bottomRight" activeCell="J58" sqref="J58"/>
    </sheetView>
  </sheetViews>
  <sheetFormatPr baseColWidth="10" defaultRowHeight="14.4" x14ac:dyDescent="0.3"/>
  <cols>
    <col min="1" max="4" width="13.88671875" customWidth="1"/>
    <col min="5" max="5" width="29.33203125" bestFit="1" customWidth="1"/>
    <col min="6" max="15" width="19.88671875" customWidth="1"/>
    <col min="16" max="19" width="10.5546875"/>
    <col min="20" max="20" width="13.88671875" customWidth="1"/>
    <col min="21" max="29" width="10.5546875"/>
    <col min="30" max="30" width="10.5546875" style="181"/>
    <col min="31" max="109" width="10.5546875"/>
  </cols>
  <sheetData>
    <row r="1" spans="1:22" x14ac:dyDescent="0.3">
      <c r="A1" s="33"/>
      <c r="B1" s="33"/>
      <c r="C1" s="33"/>
      <c r="D1" s="33"/>
      <c r="G1" s="49"/>
    </row>
    <row r="2" spans="1:22" x14ac:dyDescent="0.3">
      <c r="F2" s="31" t="str" cm="1">
        <f t="array" aca="1" ref="F2" ca="1">INDEX(INDIRECT($A$4&amp;"!A1:Z500"),3,7+(COLUMN()-COLUMN($F$2))*5)</f>
        <v>Serene Atl 23</v>
      </c>
      <c r="G2" s="31" t="str" cm="1">
        <f t="array" aca="1" ref="G2" ca="1">INDEX(INDIRECT($A$4&amp;"!A1:Z500"),3,7+(COLUMN()-COLUMN($F$2))*5)</f>
        <v>Serene Atl 24</v>
      </c>
      <c r="H2" s="31" t="str" cm="1">
        <f t="array" aca="1" ref="H2" ca="1">INDEX(INDIRECT($A$4&amp;"!A1:Z500"),3,7+(COLUMN()-COLUMN($F$2))*5)</f>
        <v>Serene Atl 25</v>
      </c>
      <c r="I2" s="31" cm="1">
        <f t="array" aca="1" ref="I2" ca="1">INDEX(INDIRECT($A$4&amp;"!A1:Z500"),3,7+(COLUMN()-COLUMN($F$2))*5)</f>
        <v>0</v>
      </c>
    </row>
    <row r="3" spans="1:22" x14ac:dyDescent="0.3">
      <c r="A3" t="s">
        <v>68</v>
      </c>
      <c r="E3" s="31" t="s">
        <v>47</v>
      </c>
      <c r="F3" s="119" cm="1">
        <f t="array" aca="1" ref="F3" ca="1">INDEX(INDIRECT($A$4&amp;"!A1:Z500"),3,8+(COLUMN()-COLUMN($F$2))*5)</f>
        <v>5</v>
      </c>
      <c r="G3" s="119" cm="1">
        <f t="array" aca="1" ref="G3" ca="1">INDEX(INDIRECT($A$4&amp;"!A1:Z500"),3,8+(COLUMN()-COLUMN($F$2))*5)</f>
        <v>31.5</v>
      </c>
      <c r="H3" s="119" cm="1">
        <f t="array" aca="1" ref="H3" ca="1">INDEX(INDIRECT($A$4&amp;"!A1:Z500"),3,8+(COLUMN()-COLUMN($F$2))*5)</f>
        <v>8.5</v>
      </c>
      <c r="I3" s="48" cm="1">
        <f t="array" aca="1" ref="I3" ca="1">INDEX(INDIRECT($A$4&amp;"!A1:Z500"),3,8+(COLUMN()-COLUMN($F$2))*5)+Serene_A_I!AB3</f>
        <v>0</v>
      </c>
    </row>
    <row r="4" spans="1:22" x14ac:dyDescent="0.3">
      <c r="A4" t="s">
        <v>69</v>
      </c>
      <c r="E4" s="31" t="s">
        <v>48</v>
      </c>
      <c r="F4" s="71" cm="1">
        <f t="array" aca="1" ref="F4" ca="1">INDIRECT($A$4&amp;"!D5")</f>
        <v>375</v>
      </c>
      <c r="G4" s="50" t="s">
        <v>16</v>
      </c>
    </row>
    <row r="5" spans="1:22" x14ac:dyDescent="0.3">
      <c r="A5" t="s">
        <v>69</v>
      </c>
      <c r="B5" t="s">
        <v>161</v>
      </c>
      <c r="E5" s="31" t="str">
        <f xml:space="preserve"> "COS GRTgaz (" &amp; Results!B9 &amp; ")"</f>
        <v>COS GRTgaz (Firm+Interuptible)</v>
      </c>
      <c r="F5" s="138" cm="1">
        <f t="array" aca="1" ref="F5" ca="1">IF(Results!B9="Firm",F4*340/INDIRECT(A4&amp;"!D9"),F4)</f>
        <v>375</v>
      </c>
      <c r="G5" s="50" t="s">
        <v>16</v>
      </c>
    </row>
    <row r="6" spans="1:22" ht="15" thickBot="1" x14ac:dyDescent="0.35">
      <c r="A6" s="44" t="s">
        <v>70</v>
      </c>
      <c r="E6" s="31" t="s">
        <v>205</v>
      </c>
      <c r="F6" s="31">
        <f>Results!$F$9</f>
        <v>0</v>
      </c>
      <c r="G6" s="50" t="s">
        <v>15</v>
      </c>
    </row>
    <row r="7" spans="1:22" ht="15" thickBot="1" x14ac:dyDescent="0.35">
      <c r="A7" s="44" t="s">
        <v>14</v>
      </c>
      <c r="H7" s="67"/>
    </row>
    <row r="8" spans="1:22" x14ac:dyDescent="0.3">
      <c r="F8" s="67"/>
      <c r="G8" s="67"/>
    </row>
    <row r="11" spans="1:22" ht="16.5" customHeight="1" x14ac:dyDescent="0.3">
      <c r="F11" s="330" t="s">
        <v>30</v>
      </c>
      <c r="G11" s="330"/>
      <c r="H11" s="330"/>
      <c r="I11" s="330"/>
      <c r="K11" s="42" t="s">
        <v>71</v>
      </c>
      <c r="L11" s="331" t="s">
        <v>250</v>
      </c>
      <c r="M11" s="331"/>
      <c r="N11" s="331"/>
      <c r="O11" s="331"/>
      <c r="S11" s="331" t="s">
        <v>175</v>
      </c>
      <c r="T11" s="331"/>
      <c r="U11" s="331"/>
      <c r="V11" s="331"/>
    </row>
    <row r="12" spans="1:22" x14ac:dyDescent="0.3">
      <c r="J12" s="188" t="s">
        <v>73</v>
      </c>
      <c r="K12" s="188" t="s">
        <v>73</v>
      </c>
    </row>
    <row r="13" spans="1:22" ht="17.25" customHeight="1" x14ac:dyDescent="0.3">
      <c r="J13" s="188" t="s">
        <v>74</v>
      </c>
      <c r="K13" s="188" t="s">
        <v>74</v>
      </c>
    </row>
    <row r="14" spans="1:22" x14ac:dyDescent="0.3">
      <c r="F14" s="29"/>
      <c r="G14" s="32">
        <f ca="1">IF(COUNTIF(G17:G231,1)=0, "Only " &amp; ROUND(G231,3)*100 &amp; "%" &amp; " filling on 31/10",_xlfn.XLOOKUP(1,G17:G231,$A17:$A231,"",0,2)-1 )</f>
        <v>45916</v>
      </c>
      <c r="J14" s="118">
        <f ca="1">F5</f>
        <v>375</v>
      </c>
      <c r="K14" s="118">
        <f ca="1">J14</f>
        <v>375</v>
      </c>
      <c r="M14" s="32">
        <f ca="1">IF(COUNTIF(M17:M231,1)=0, "Only " &amp; ROUND(M231,3)*100 &amp; "%" &amp; " filling on 31/10",_xlfn.XLOOKUP(1,M17:M231,$A17:$A231,"",0,2)-1 )</f>
        <v>45921</v>
      </c>
      <c r="S14" s="161">
        <f ca="1">T14-DATE(Results!J4,4,1)+1</f>
        <v>128</v>
      </c>
      <c r="T14" s="32">
        <f ca="1">IF(COUNTIF(T17:T231,1)=0, "Only " &amp; ROUND(T231,3)*100 &amp; "%" &amp; " filling on 31/10",_xlfn.XLOOKUP(1,T17:T231,$A17:$A231,"",0,2)-1 )</f>
        <v>45875</v>
      </c>
    </row>
    <row r="15" spans="1:22" ht="46.05" customHeight="1" x14ac:dyDescent="0.3">
      <c r="F15" s="37" t="s">
        <v>20</v>
      </c>
      <c r="G15" s="37" t="s">
        <v>185</v>
      </c>
      <c r="J15" s="188" t="s">
        <v>252</v>
      </c>
      <c r="K15" s="188" t="s">
        <v>253</v>
      </c>
      <c r="L15" s="37" t="s">
        <v>20</v>
      </c>
      <c r="M15" s="37" t="s">
        <v>185</v>
      </c>
      <c r="S15" s="37" t="s">
        <v>20</v>
      </c>
      <c r="T15" s="37" t="s">
        <v>185</v>
      </c>
    </row>
    <row r="16" spans="1:22" ht="43.2" customHeight="1" x14ac:dyDescent="0.3">
      <c r="A16" s="37" t="s">
        <v>2</v>
      </c>
      <c r="B16" s="112" t="s">
        <v>206</v>
      </c>
      <c r="C16" s="112" t="s">
        <v>207</v>
      </c>
      <c r="D16" s="112" t="s">
        <v>208</v>
      </c>
      <c r="E16" s="37" t="s">
        <v>19</v>
      </c>
      <c r="F16" s="37">
        <f>$F$6</f>
        <v>0</v>
      </c>
      <c r="G16" s="135">
        <f ca="1">$F$6/SUM($F$3,$G$3,$H$3,$I$3)</f>
        <v>0</v>
      </c>
      <c r="H16" s="109" t="s">
        <v>21</v>
      </c>
      <c r="I16" s="112" t="s">
        <v>22</v>
      </c>
      <c r="J16" s="188" t="s">
        <v>108</v>
      </c>
      <c r="K16" s="188" t="s">
        <v>71</v>
      </c>
      <c r="L16" s="37">
        <f>$F$6</f>
        <v>0</v>
      </c>
      <c r="M16" s="135">
        <f ca="1">$F$6/SUM($F$3,$G$3,$H$3,$I$3)</f>
        <v>0</v>
      </c>
      <c r="N16" s="109" t="s">
        <v>21</v>
      </c>
      <c r="O16" s="112" t="s">
        <v>22</v>
      </c>
      <c r="S16" s="37">
        <f>$F$6</f>
        <v>0</v>
      </c>
      <c r="T16" s="135">
        <f ca="1">$F$6/SUM($F$3,$G$3,$H$3,$I$3)</f>
        <v>0</v>
      </c>
      <c r="U16" s="109" t="s">
        <v>21</v>
      </c>
      <c r="V16" s="112" t="s">
        <v>22</v>
      </c>
    </row>
    <row r="17" spans="1:22" x14ac:dyDescent="0.3">
      <c r="A17" s="32">
        <f>Results!H9</f>
        <v>45748</v>
      </c>
      <c r="B17" s="65" cm="1">
        <f t="array" aca="1" ref="B17" ca="1">_xlfn.XLOOKUP(A17,INDIRECT($A$5&amp;"!$AJ$41:$AJ$406"),INDIRECT($A$5&amp;"!$AK$41:$AK$406"))*SUM($F$3:$I$3)</f>
        <v>0</v>
      </c>
      <c r="C17" s="65" cm="1">
        <f t="array" aca="1" ref="C17" ca="1">_xlfn.XLOOKUP(A17,INDIRECT($A$5&amp;"!$AJ$41:$AJ$406"),INDIRECT($A$5&amp;"!$AL$41:$AL$406"))*SUM($F$3:$I$3)</f>
        <v>15.749999999999998</v>
      </c>
      <c r="D17" s="65" cm="1">
        <f t="array" aca="1" ref="D17" ca="1">_xlfn.XLOOKUP(A17,INDIRECT($A$5&amp;"!$AJ$41:$AJ$406"),INDIRECT($A$5&amp;"!$AO$41:$AO$406"))*SUM($F$3:$I$3)</f>
        <v>15.749999999999998</v>
      </c>
      <c r="E17" s="34" cm="1">
        <f t="array" ref="E17">SUMPRODUCT(('PT Storengy'!$B$8:$K$372)*('PT Storengy'!$A$8:$A$372=$A17)*('PT Storengy'!$B$5:$K$5=$A$6)*('PT Storengy'!$B$7:$K$7=$A$7))</f>
        <v>0.2</v>
      </c>
      <c r="F17" s="111">
        <f t="shared" ref="F17:F80" ca="1" si="0">F16+I17/1000</f>
        <v>0.3</v>
      </c>
      <c r="G17" s="51">
        <f ca="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66">
        <f ca="1">IF(F16*1000+$F$4*(1-$E17)*H17&gt;$D17*1000,$D17*1000-F16*1000,$F$4*(1-$E17)*H17)</f>
        <v>300</v>
      </c>
      <c r="J17" s="110" cm="1">
        <f t="array" aca="1" ref="J17" ca="1">IF(COUNTIFS('PTC NaTran'!$K$7:$K$15996,"",'PTC NaTran'!$A$7:$A$15996,J$16,'PTC NaTran'!$D$7:$D$15996,$A17,'PTC NaTran'!$C$7:$C$15996,"DEL")&gt;0,J$14,SUMIFS('PTC NaTran'!$K$7:$K$15996,'PTC NaTran'!$A$7:$A$15996,J$16,'PTC NaTran'!$D$7:$D$15996,$A17,'PTC NaTran'!$C$7:$C$15996,"DEL")*1.0026*$F$4/INDIRECT($A$4&amp;"!D9"))</f>
        <v>375</v>
      </c>
      <c r="K17" s="110" cm="1">
        <f t="array" aca="1" ref="K17" ca="1">IF(COUNTIFS('PTC NaTran'!$K$7:$K$15996,"",'PTC NaTran'!$A$7:$A$15996,K$16,'PTC NaTran'!$D$7:$D$15996,$A17,'PTC NaTran'!$C$7:$C$15996,"DEL")&gt;0,K$14,SUMIFS('PTC NaTran'!$K$7:$K$15996,'PTC NaTran'!$A$7:$A$15996,K$16,'PTC NaTran'!$D$7:$D$15996,$A17,'PTC NaTran'!$C$7:$C$15996,"DEL")*1.0026*$F$4/INDIRECT($A$4&amp;"!D9"))</f>
        <v>375</v>
      </c>
      <c r="L17" s="111">
        <f t="shared" ref="L17:L80" ca="1" si="1">L16+O17/1000</f>
        <v>0.3</v>
      </c>
      <c r="M17" s="51">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66">
        <f ca="1">IF(L16*1000+MIN(J17,K17,$F$4*(1-$E17)*N17)&gt;$D17*1000,$D17*1000-L16*1000,MIN(J17,K17,$F$4*(1-$E17)*N17))</f>
        <v>300</v>
      </c>
      <c r="S17" s="111">
        <f t="shared" ref="S17:S80" ca="1" si="2">S16+V17/1000</f>
        <v>0.375</v>
      </c>
      <c r="T17" s="51">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66">
        <f ca="1">$F$4*(1)*U17</f>
        <v>375</v>
      </c>
    </row>
    <row r="18" spans="1:22" x14ac:dyDescent="0.3">
      <c r="A18" s="32">
        <f>A17+1</f>
        <v>45749</v>
      </c>
      <c r="B18" s="65" cm="1">
        <f t="array" aca="1" ref="B18" ca="1">_xlfn.XLOOKUP(A18,INDIRECT($A$5&amp;"!$AJ$41:$AJ$406"),INDIRECT($A$5&amp;"!$AK$41:$AK$406"))*SUM($F$3:$I$3)</f>
        <v>0</v>
      </c>
      <c r="C18" s="65" cm="1">
        <f t="array" aca="1" ref="C18" ca="1">_xlfn.XLOOKUP(A18,INDIRECT($A$5&amp;"!$AJ$41:$AJ$406"),INDIRECT($A$5&amp;"!$AL$41:$AL$406"))*SUM($F$3:$I$3)</f>
        <v>45</v>
      </c>
      <c r="D18" s="65" cm="1">
        <f t="array" aca="1" ref="D18" ca="1">_xlfn.XLOOKUP(A18,INDIRECT($A$5&amp;"!$AJ$41:$AJ$406"),INDIRECT($A$5&amp;"!$AO$41:$AO$406"))*SUM($F$3:$I$3)</f>
        <v>38.25</v>
      </c>
      <c r="E18" s="34" cm="1">
        <f t="array" ref="E18">SUMPRODUCT(('PT Storengy'!$B$8:$K$372)*('PT Storengy'!$A$8:$A$372=$A18)*('PT Storengy'!$B$5:$K$5=$A$6)*('PT Storengy'!$B$7:$K$7=$A$7))</f>
        <v>0.2</v>
      </c>
      <c r="F18" s="111">
        <f t="shared" ca="1" si="0"/>
        <v>0.6</v>
      </c>
      <c r="G18" s="51">
        <f t="shared" ref="G18:G81" ca="1" si="3">ROUND(F17/SUM($F$3,$G$3,$H$3,$I$3),5)</f>
        <v>6.6699999999999997E-3</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66">
        <f t="shared" ref="I18:I81" ca="1" si="4">IF(F17*1000+$F$4*(1-$E18)*H18&gt;$D18*1000,D18*1000-F17*1000,$F$4*(1-$E18)*H18)</f>
        <v>300</v>
      </c>
      <c r="J18" s="110" cm="1">
        <f t="array" aca="1" ref="J18" ca="1">IF(COUNTIFS('PTC NaTran'!$K$7:$K$15996,"",'PTC NaTran'!$A$7:$A$15996,J$16,'PTC NaTran'!$D$7:$D$15996,$A18,'PTC NaTran'!$C$7:$C$15996,"DEL")&gt;0,J$14,SUMIFS('PTC NaTran'!$K$7:$K$15996,'PTC NaTran'!$A$7:$A$15996,J$16,'PTC NaTran'!$D$7:$D$15996,$A18,'PTC NaTran'!$C$7:$C$15996,"DEL")*1.0026*$F$4/INDIRECT($A$4&amp;"!D9"))</f>
        <v>375</v>
      </c>
      <c r="K18" s="110" cm="1">
        <f t="array" aca="1" ref="K18" ca="1">IF(COUNTIFS('PTC NaTran'!$K$7:$K$15996,"",'PTC NaTran'!$A$7:$A$15996,K$16,'PTC NaTran'!$D$7:$D$15996,$A18,'PTC NaTran'!$C$7:$C$15996,"DEL")&gt;0,K$14,SUMIFS('PTC NaTran'!$K$7:$K$15996,'PTC NaTran'!$A$7:$A$15996,K$16,'PTC NaTran'!$D$7:$D$15996,$A18,'PTC NaTran'!$C$7:$C$15996,"DEL")*1.0026*$F$4/INDIRECT($A$4&amp;"!D9"))</f>
        <v>375</v>
      </c>
      <c r="L18" s="111">
        <f t="shared" ca="1" si="1"/>
        <v>0.6</v>
      </c>
      <c r="M18" s="51">
        <f t="shared" ref="M18:M81" ca="1" si="5">ROUND(L17/SUM($F$3,$G$3,$H$3,$I$3),5)</f>
        <v>6.6699999999999997E-3</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66">
        <f t="shared" ref="O18:O81" ca="1" si="6">IF(L17*1000+MIN(J18,K18,$F$4*(1-$E18)*N18)&gt;$D18*1000,$D18*1000-L17*1000,MIN(J18,K18,$F$4*(1-$E18)*N18))</f>
        <v>300</v>
      </c>
      <c r="S18" s="111">
        <f t="shared" ca="1" si="2"/>
        <v>0.75</v>
      </c>
      <c r="T18" s="51">
        <f t="shared" ref="T18:T81" ca="1" si="7">MIN(ROUND(S17/SUM($F$3,$G$3,$H$3,$I$3),5),1)</f>
        <v>8.3300000000000006E-3</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66">
        <f t="shared" ref="V18:V81" ca="1" si="8">$F$4*(1)*U18</f>
        <v>375</v>
      </c>
    </row>
    <row r="19" spans="1:22" x14ac:dyDescent="0.3">
      <c r="A19" s="32">
        <f t="shared" ref="A19:A82" si="9">A18+1</f>
        <v>45750</v>
      </c>
      <c r="B19" s="65" cm="1">
        <f t="array" aca="1" ref="B19" ca="1">_xlfn.XLOOKUP(A19,INDIRECT($A$5&amp;"!$AJ$41:$AJ$406"),INDIRECT($A$5&amp;"!$AK$41:$AK$406"))*SUM($F$3:$I$3)</f>
        <v>0</v>
      </c>
      <c r="C19" s="65" cm="1">
        <f t="array" aca="1" ref="C19" ca="1">_xlfn.XLOOKUP(A19,INDIRECT($A$5&amp;"!$AJ$41:$AJ$406"),INDIRECT($A$5&amp;"!$AL$41:$AL$406"))*SUM($F$3:$I$3)</f>
        <v>45</v>
      </c>
      <c r="D19" s="65" cm="1">
        <f t="array" aca="1" ref="D19" ca="1">_xlfn.XLOOKUP(A19,INDIRECT($A$5&amp;"!$AJ$41:$AJ$406"),INDIRECT($A$5&amp;"!$AO$41:$AO$406"))*SUM($F$3:$I$3)</f>
        <v>38.25</v>
      </c>
      <c r="E19" s="34" cm="1">
        <f t="array" ref="E19">SUMPRODUCT(('PT Storengy'!$B$8:$K$372)*('PT Storengy'!$A$8:$A$372=$A19)*('PT Storengy'!$B$5:$K$5=$A$6)*('PT Storengy'!$B$7:$K$7=$A$7))</f>
        <v>0.2</v>
      </c>
      <c r="F19" s="111">
        <f t="shared" ca="1" si="0"/>
        <v>0.89999999999999991</v>
      </c>
      <c r="G19" s="51">
        <f t="shared" ca="1" si="3"/>
        <v>1.333E-2</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1</v>
      </c>
      <c r="I19" s="66">
        <f t="shared" ca="1" si="4"/>
        <v>300</v>
      </c>
      <c r="J19" s="110" cm="1">
        <f t="array" aca="1" ref="J19" ca="1">IF(COUNTIFS('PTC NaTran'!$K$7:$K$15996,"",'PTC NaTran'!$A$7:$A$15996,J$16,'PTC NaTran'!$D$7:$D$15996,$A19,'PTC NaTran'!$C$7:$C$15996,"DEL")&gt;0,J$14,SUMIFS('PTC NaTran'!$K$7:$K$15996,'PTC NaTran'!$A$7:$A$15996,J$16,'PTC NaTran'!$D$7:$D$15996,$A19,'PTC NaTran'!$C$7:$C$15996,"DEL")*1.0026*$F$4/INDIRECT($A$4&amp;"!D9"))</f>
        <v>375</v>
      </c>
      <c r="K19" s="110" cm="1">
        <f t="array" aca="1" ref="K19" ca="1">IF(COUNTIFS('PTC NaTran'!$K$7:$K$15996,"",'PTC NaTran'!$A$7:$A$15996,K$16,'PTC NaTran'!$D$7:$D$15996,$A19,'PTC NaTran'!$C$7:$C$15996,"DEL")&gt;0,K$14,SUMIFS('PTC NaTran'!$K$7:$K$15996,'PTC NaTran'!$A$7:$A$15996,K$16,'PTC NaTran'!$D$7:$D$15996,$A19,'PTC NaTran'!$C$7:$C$15996,"DEL")*1.0026*$F$4/INDIRECT($A$4&amp;"!D9"))</f>
        <v>375</v>
      </c>
      <c r="L19" s="111">
        <f t="shared" ca="1" si="1"/>
        <v>0.89999999999999991</v>
      </c>
      <c r="M19" s="51">
        <f t="shared" ca="1" si="5"/>
        <v>1.333E-2</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1</v>
      </c>
      <c r="O19" s="66">
        <f t="shared" ca="1" si="6"/>
        <v>300</v>
      </c>
      <c r="S19" s="111">
        <f t="shared" ca="1" si="2"/>
        <v>1.125</v>
      </c>
      <c r="T19" s="51">
        <f t="shared" ca="1" si="7"/>
        <v>1.6670000000000001E-2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1</v>
      </c>
      <c r="V19" s="66">
        <f t="shared" ca="1" si="8"/>
        <v>375</v>
      </c>
    </row>
    <row r="20" spans="1:22" x14ac:dyDescent="0.3">
      <c r="A20" s="32">
        <f t="shared" si="9"/>
        <v>45751</v>
      </c>
      <c r="B20" s="65" cm="1">
        <f t="array" aca="1" ref="B20" ca="1">_xlfn.XLOOKUP(A20,INDIRECT($A$5&amp;"!$AJ$41:$AJ$406"),INDIRECT($A$5&amp;"!$AK$41:$AK$406"))*SUM($F$3:$I$3)</f>
        <v>0</v>
      </c>
      <c r="C20" s="65" cm="1">
        <f t="array" aca="1" ref="C20" ca="1">_xlfn.XLOOKUP(A20,INDIRECT($A$5&amp;"!$AJ$41:$AJ$406"),INDIRECT($A$5&amp;"!$AL$41:$AL$406"))*SUM($F$3:$I$3)</f>
        <v>45</v>
      </c>
      <c r="D20" s="65" cm="1">
        <f t="array" aca="1" ref="D20" ca="1">_xlfn.XLOOKUP(A20,INDIRECT($A$5&amp;"!$AJ$41:$AJ$406"),INDIRECT($A$5&amp;"!$AO$41:$AO$406"))*SUM($F$3:$I$3)</f>
        <v>38.25</v>
      </c>
      <c r="E20" s="34" cm="1">
        <f t="array" ref="E20">SUMPRODUCT(('PT Storengy'!$B$8:$K$372)*('PT Storengy'!$A$8:$A$372=$A20)*('PT Storengy'!$B$5:$K$5=$A$6)*('PT Storengy'!$B$7:$K$7=$A$7))</f>
        <v>0.2</v>
      </c>
      <c r="F20" s="111">
        <f t="shared" ca="1" si="0"/>
        <v>1.2</v>
      </c>
      <c r="G20" s="51">
        <f t="shared" ca="1" si="3"/>
        <v>0.02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1</v>
      </c>
      <c r="I20" s="66">
        <f t="shared" ca="1" si="4"/>
        <v>300</v>
      </c>
      <c r="J20" s="110" cm="1">
        <f t="array" aca="1" ref="J20" ca="1">IF(COUNTIFS('PTC NaTran'!$K$7:$K$15996,"",'PTC NaTran'!$A$7:$A$15996,J$16,'PTC NaTran'!$D$7:$D$15996,$A20,'PTC NaTran'!$C$7:$C$15996,"DEL")&gt;0,J$14,SUMIFS('PTC NaTran'!$K$7:$K$15996,'PTC NaTran'!$A$7:$A$15996,J$16,'PTC NaTran'!$D$7:$D$15996,$A20,'PTC NaTran'!$C$7:$C$15996,"DEL")*1.0026*$F$4/INDIRECT($A$4&amp;"!D9"))</f>
        <v>375</v>
      </c>
      <c r="K20" s="110" cm="1">
        <f t="array" aca="1" ref="K20" ca="1">IF(COUNTIFS('PTC NaTran'!$K$7:$K$15996,"",'PTC NaTran'!$A$7:$A$15996,K$16,'PTC NaTran'!$D$7:$D$15996,$A20,'PTC NaTran'!$C$7:$C$15996,"DEL")&gt;0,K$14,SUMIFS('PTC NaTran'!$K$7:$K$15996,'PTC NaTran'!$A$7:$A$15996,K$16,'PTC NaTran'!$D$7:$D$15996,$A20,'PTC NaTran'!$C$7:$C$15996,"DEL")*1.0026*$F$4/INDIRECT($A$4&amp;"!D9"))</f>
        <v>375</v>
      </c>
      <c r="L20" s="111">
        <f t="shared" ca="1" si="1"/>
        <v>1.2</v>
      </c>
      <c r="M20" s="51">
        <f t="shared" ca="1" si="5"/>
        <v>0.02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1</v>
      </c>
      <c r="O20" s="66">
        <f t="shared" ca="1" si="6"/>
        <v>300</v>
      </c>
      <c r="S20" s="111">
        <f t="shared" ca="1" si="2"/>
        <v>1.5</v>
      </c>
      <c r="T20" s="51">
        <f t="shared" ca="1" si="7"/>
        <v>2.5000000000000001E-2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0.99999999999999989</v>
      </c>
      <c r="V20" s="66">
        <f t="shared" ca="1" si="8"/>
        <v>374.99999999999994</v>
      </c>
    </row>
    <row r="21" spans="1:22" x14ac:dyDescent="0.3">
      <c r="A21" s="32">
        <f t="shared" si="9"/>
        <v>45752</v>
      </c>
      <c r="B21" s="65" cm="1">
        <f t="array" aca="1" ref="B21" ca="1">_xlfn.XLOOKUP(A21,INDIRECT($A$5&amp;"!$AJ$41:$AJ$406"),INDIRECT($A$5&amp;"!$AK$41:$AK$406"))*SUM($F$3:$I$3)</f>
        <v>0</v>
      </c>
      <c r="C21" s="65" cm="1">
        <f t="array" aca="1" ref="C21" ca="1">_xlfn.XLOOKUP(A21,INDIRECT($A$5&amp;"!$AJ$41:$AJ$406"),INDIRECT($A$5&amp;"!$AL$41:$AL$406"))*SUM($F$3:$I$3)</f>
        <v>45</v>
      </c>
      <c r="D21" s="65" cm="1">
        <f t="array" aca="1" ref="D21" ca="1">_xlfn.XLOOKUP(A21,INDIRECT($A$5&amp;"!$AJ$41:$AJ$406"),INDIRECT($A$5&amp;"!$AO$41:$AO$406"))*SUM($F$3:$I$3)</f>
        <v>38.25</v>
      </c>
      <c r="E21" s="34" cm="1">
        <f t="array" ref="E21">SUMPRODUCT(('PT Storengy'!$B$8:$K$372)*('PT Storengy'!$A$8:$A$372=$A21)*('PT Storengy'!$B$5:$K$5=$A$6)*('PT Storengy'!$B$7:$K$7=$A$7))</f>
        <v>0.2</v>
      </c>
      <c r="F21" s="111">
        <f t="shared" ca="1" si="0"/>
        <v>1.5</v>
      </c>
      <c r="G21" s="51">
        <f t="shared" ca="1" si="3"/>
        <v>2.6669999999999999E-2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0.99999999999999989</v>
      </c>
      <c r="I21" s="66">
        <f t="shared" ca="1" si="4"/>
        <v>299.99999999999994</v>
      </c>
      <c r="J21" s="110" cm="1">
        <f t="array" aca="1" ref="J21" ca="1">IF(COUNTIFS('PTC NaTran'!$K$7:$K$15996,"",'PTC NaTran'!$A$7:$A$15996,J$16,'PTC NaTran'!$D$7:$D$15996,$A21,'PTC NaTran'!$C$7:$C$15996,"DEL")&gt;0,J$14,SUMIFS('PTC NaTran'!$K$7:$K$15996,'PTC NaTran'!$A$7:$A$15996,J$16,'PTC NaTran'!$D$7:$D$15996,$A21,'PTC NaTran'!$C$7:$C$15996,"DEL")*1.0026*$F$4/INDIRECT($A$4&amp;"!D9"))</f>
        <v>375</v>
      </c>
      <c r="K21" s="110" cm="1">
        <f t="array" aca="1" ref="K21" ca="1">IF(COUNTIFS('PTC NaTran'!$K$7:$K$15996,"",'PTC NaTran'!$A$7:$A$15996,K$16,'PTC NaTran'!$D$7:$D$15996,$A21,'PTC NaTran'!$C$7:$C$15996,"DEL")&gt;0,K$14,SUMIFS('PTC NaTran'!$K$7:$K$15996,'PTC NaTran'!$A$7:$A$15996,K$16,'PTC NaTran'!$D$7:$D$15996,$A21,'PTC NaTran'!$C$7:$C$15996,"DEL")*1.0026*$F$4/INDIRECT($A$4&amp;"!D9"))</f>
        <v>375</v>
      </c>
      <c r="L21" s="111">
        <f t="shared" ca="1" si="1"/>
        <v>1.5</v>
      </c>
      <c r="M21" s="51">
        <f t="shared" ca="1" si="5"/>
        <v>2.6669999999999999E-2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0.99999999999999989</v>
      </c>
      <c r="O21" s="66">
        <f t="shared" ca="1" si="6"/>
        <v>299.99999999999994</v>
      </c>
      <c r="S21" s="111">
        <f t="shared" ca="1" si="2"/>
        <v>1.875</v>
      </c>
      <c r="T21" s="51">
        <f t="shared" ca="1" si="7"/>
        <v>3.3329999999999999E-2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66">
        <f t="shared" ca="1" si="8"/>
        <v>375.00000000000006</v>
      </c>
    </row>
    <row r="22" spans="1:22" x14ac:dyDescent="0.3">
      <c r="A22" s="32">
        <f t="shared" si="9"/>
        <v>45753</v>
      </c>
      <c r="B22" s="65" cm="1">
        <f t="array" aca="1" ref="B22" ca="1">_xlfn.XLOOKUP(A22,INDIRECT($A$5&amp;"!$AJ$41:$AJ$406"),INDIRECT($A$5&amp;"!$AK$41:$AK$406"))*SUM($F$3:$I$3)</f>
        <v>0</v>
      </c>
      <c r="C22" s="65" cm="1">
        <f t="array" aca="1" ref="C22" ca="1">_xlfn.XLOOKUP(A22,INDIRECT($A$5&amp;"!$AJ$41:$AJ$406"),INDIRECT($A$5&amp;"!$AL$41:$AL$406"))*SUM($F$3:$I$3)</f>
        <v>45</v>
      </c>
      <c r="D22" s="65" cm="1">
        <f t="array" aca="1" ref="D22" ca="1">_xlfn.XLOOKUP(A22,INDIRECT($A$5&amp;"!$AJ$41:$AJ$406"),INDIRECT($A$5&amp;"!$AO$41:$AO$406"))*SUM($F$3:$I$3)</f>
        <v>38.25</v>
      </c>
      <c r="E22" s="34" cm="1">
        <f t="array" ref="E22">SUMPRODUCT(('PT Storengy'!$B$8:$K$372)*('PT Storengy'!$A$8:$A$372=$A22)*('PT Storengy'!$B$5:$K$5=$A$6)*('PT Storengy'!$B$7:$K$7=$A$7))</f>
        <v>0.2</v>
      </c>
      <c r="F22" s="111">
        <f t="shared" ca="1" si="0"/>
        <v>1.8</v>
      </c>
      <c r="G22" s="51">
        <f t="shared" ca="1" si="3"/>
        <v>3.3329999999999999E-2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1.0000000000000002</v>
      </c>
      <c r="I22" s="66">
        <f t="shared" ca="1" si="4"/>
        <v>300.00000000000006</v>
      </c>
      <c r="J22" s="110" cm="1">
        <f t="array" aca="1" ref="J22" ca="1">IF(COUNTIFS('PTC NaTran'!$K$7:$K$15996,"",'PTC NaTran'!$A$7:$A$15996,J$16,'PTC NaTran'!$D$7:$D$15996,$A22,'PTC NaTran'!$C$7:$C$15996,"DEL")&gt;0,J$14,SUMIFS('PTC NaTran'!$K$7:$K$15996,'PTC NaTran'!$A$7:$A$15996,J$16,'PTC NaTran'!$D$7:$D$15996,$A22,'PTC NaTran'!$C$7:$C$15996,"DEL")*1.0026*$F$4/INDIRECT($A$4&amp;"!D9"))</f>
        <v>375</v>
      </c>
      <c r="K22" s="110" cm="1">
        <f t="array" aca="1" ref="K22" ca="1">IF(COUNTIFS('PTC NaTran'!$K$7:$K$15996,"",'PTC NaTran'!$A$7:$A$15996,K$16,'PTC NaTran'!$D$7:$D$15996,$A22,'PTC NaTran'!$C$7:$C$15996,"DEL")&gt;0,K$14,SUMIFS('PTC NaTran'!$K$7:$K$15996,'PTC NaTran'!$A$7:$A$15996,K$16,'PTC NaTran'!$D$7:$D$15996,$A22,'PTC NaTran'!$C$7:$C$15996,"DEL")*1.0026*$F$4/INDIRECT($A$4&amp;"!D9"))</f>
        <v>375</v>
      </c>
      <c r="L22" s="111">
        <f t="shared" ca="1" si="1"/>
        <v>1.8</v>
      </c>
      <c r="M22" s="51">
        <f t="shared" ca="1" si="5"/>
        <v>3.3329999999999999E-2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1.0000000000000002</v>
      </c>
      <c r="O22" s="66">
        <f t="shared" ca="1" si="6"/>
        <v>300.00000000000006</v>
      </c>
      <c r="S22" s="111">
        <f t="shared" ca="1" si="2"/>
        <v>2.25</v>
      </c>
      <c r="T22" s="51">
        <f t="shared" ca="1" si="7"/>
        <v>4.1669999999999999E-2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66">
        <f t="shared" ca="1" si="8"/>
        <v>375.00000000000006</v>
      </c>
    </row>
    <row r="23" spans="1:22" x14ac:dyDescent="0.3">
      <c r="A23" s="32">
        <f t="shared" si="9"/>
        <v>45754</v>
      </c>
      <c r="B23" s="65" cm="1">
        <f t="array" aca="1" ref="B23" ca="1">_xlfn.XLOOKUP(A23,INDIRECT($A$5&amp;"!$AJ$41:$AJ$406"),INDIRECT($A$5&amp;"!$AK$41:$AK$406"))*SUM($F$3:$I$3)</f>
        <v>0</v>
      </c>
      <c r="C23" s="65" cm="1">
        <f t="array" aca="1" ref="C23" ca="1">_xlfn.XLOOKUP(A23,INDIRECT($A$5&amp;"!$AJ$41:$AJ$406"),INDIRECT($A$5&amp;"!$AL$41:$AL$406"))*SUM($F$3:$I$3)</f>
        <v>45</v>
      </c>
      <c r="D23" s="65" cm="1">
        <f t="array" aca="1" ref="D23" ca="1">_xlfn.XLOOKUP(A23,INDIRECT($A$5&amp;"!$AJ$41:$AJ$406"),INDIRECT($A$5&amp;"!$AO$41:$AO$406"))*SUM($F$3:$I$3)</f>
        <v>38.25</v>
      </c>
      <c r="E23" s="34" cm="1">
        <f t="array" ref="E23">SUMPRODUCT(('PT Storengy'!$B$8:$K$372)*('PT Storengy'!$A$8:$A$372=$A23)*('PT Storengy'!$B$5:$K$5=$A$6)*('PT Storengy'!$B$7:$K$7=$A$7))</f>
        <v>0.65</v>
      </c>
      <c r="F23" s="111">
        <f t="shared" ca="1" si="0"/>
        <v>1.9312500000000001</v>
      </c>
      <c r="G23" s="51">
        <f t="shared" ca="1" si="3"/>
        <v>0.04</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1</v>
      </c>
      <c r="I23" s="66">
        <f ca="1">IF(F22*1000+$F$4*(1-$E23)*H23&gt;$D23*1000,D23*1000-F22*1000,$F$4*(1-$E23)*H23)</f>
        <v>131.25</v>
      </c>
      <c r="J23" s="110" cm="1">
        <f t="array" aca="1" ref="J23" ca="1">IF(COUNTIFS('PTC NaTran'!$K$7:$K$15996,"",'PTC NaTran'!$A$7:$A$15996,J$16,'PTC NaTran'!$D$7:$D$15996,$A23,'PTC NaTran'!$C$7:$C$15996,"DEL")&gt;0,J$14,SUMIFS('PTC NaTran'!$K$7:$K$15996,'PTC NaTran'!$A$7:$A$15996,J$16,'PTC NaTran'!$D$7:$D$15996,$A23,'PTC NaTran'!$C$7:$C$15996,"DEL")*1.0026*$F$4/INDIRECT($A$4&amp;"!D9"))</f>
        <v>375</v>
      </c>
      <c r="K23" s="110" cm="1">
        <f t="array" aca="1" ref="K23" ca="1">IF(COUNTIFS('PTC NaTran'!$K$7:$K$15996,"",'PTC NaTran'!$A$7:$A$15996,K$16,'PTC NaTran'!$D$7:$D$15996,$A23,'PTC NaTran'!$C$7:$C$15996,"DEL")&gt;0,K$14,SUMIFS('PTC NaTran'!$K$7:$K$15996,'PTC NaTran'!$A$7:$A$15996,K$16,'PTC NaTran'!$D$7:$D$15996,$A23,'PTC NaTran'!$C$7:$C$15996,"DEL")*1.0026*$F$4/INDIRECT($A$4&amp;"!D9"))</f>
        <v>375</v>
      </c>
      <c r="L23" s="111">
        <f t="shared" ca="1" si="1"/>
        <v>1.9312500000000001</v>
      </c>
      <c r="M23" s="51">
        <f t="shared" ca="1" si="5"/>
        <v>0.04</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1</v>
      </c>
      <c r="O23" s="66">
        <f t="shared" ca="1" si="6"/>
        <v>131.25</v>
      </c>
      <c r="S23" s="111">
        <f t="shared" ca="1" si="2"/>
        <v>2.625</v>
      </c>
      <c r="T23" s="51">
        <f t="shared" ca="1" si="7"/>
        <v>0.05</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1</v>
      </c>
      <c r="V23" s="66">
        <f t="shared" ca="1" si="8"/>
        <v>375</v>
      </c>
    </row>
    <row r="24" spans="1:22" x14ac:dyDescent="0.3">
      <c r="A24" s="32">
        <f t="shared" si="9"/>
        <v>45755</v>
      </c>
      <c r="B24" s="65" cm="1">
        <f t="array" aca="1" ref="B24" ca="1">_xlfn.XLOOKUP(A24,INDIRECT($A$5&amp;"!$AJ$41:$AJ$406"),INDIRECT($A$5&amp;"!$AK$41:$AK$406"))*SUM($F$3:$I$3)</f>
        <v>0</v>
      </c>
      <c r="C24" s="65" cm="1">
        <f t="array" aca="1" ref="C24" ca="1">_xlfn.XLOOKUP(A24,INDIRECT($A$5&amp;"!$AJ$41:$AJ$406"),INDIRECT($A$5&amp;"!$AL$41:$AL$406"))*SUM($F$3:$I$3)</f>
        <v>45</v>
      </c>
      <c r="D24" s="65" cm="1">
        <f t="array" aca="1" ref="D24" ca="1">_xlfn.XLOOKUP(A24,INDIRECT($A$5&amp;"!$AJ$41:$AJ$406"),INDIRECT($A$5&amp;"!$AO$41:$AO$406"))*SUM($F$3:$I$3)</f>
        <v>38.25</v>
      </c>
      <c r="E24" s="34" cm="1">
        <f t="array" ref="E24">SUMPRODUCT(('PT Storengy'!$B$8:$K$372)*('PT Storengy'!$A$8:$A$372=$A24)*('PT Storengy'!$B$5:$K$5=$A$6)*('PT Storengy'!$B$7:$K$7=$A$7))</f>
        <v>0.65</v>
      </c>
      <c r="F24" s="111">
        <f t="shared" ca="1" si="0"/>
        <v>2.0625</v>
      </c>
      <c r="G24" s="51">
        <f t="shared" ca="1" si="3"/>
        <v>4.292E-2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1.0000000000000002</v>
      </c>
      <c r="I24" s="66">
        <f t="shared" ca="1" si="4"/>
        <v>131.25000000000003</v>
      </c>
      <c r="J24" s="110" cm="1">
        <f t="array" aca="1" ref="J24" ca="1">IF(COUNTIFS('PTC NaTran'!$K$7:$K$15996,"",'PTC NaTran'!$A$7:$A$15996,J$16,'PTC NaTran'!$D$7:$D$15996,$A24,'PTC NaTran'!$C$7:$C$15996,"DEL")&gt;0,J$14,SUMIFS('PTC NaTran'!$K$7:$K$15996,'PTC NaTran'!$A$7:$A$15996,J$16,'PTC NaTran'!$D$7:$D$15996,$A24,'PTC NaTran'!$C$7:$C$15996,"DEL")*1.0026*$F$4/INDIRECT($A$4&amp;"!D9"))</f>
        <v>375</v>
      </c>
      <c r="K24" s="110" cm="1">
        <f t="array" aca="1" ref="K24" ca="1">IF(COUNTIFS('PTC NaTran'!$K$7:$K$15996,"",'PTC NaTran'!$A$7:$A$15996,K$16,'PTC NaTran'!$D$7:$D$15996,$A24,'PTC NaTran'!$C$7:$C$15996,"DEL")&gt;0,K$14,SUMIFS('PTC NaTran'!$K$7:$K$15996,'PTC NaTran'!$A$7:$A$15996,K$16,'PTC NaTran'!$D$7:$D$15996,$A24,'PTC NaTran'!$C$7:$C$15996,"DEL")*1.0026*$F$4/INDIRECT($A$4&amp;"!D9"))</f>
        <v>375</v>
      </c>
      <c r="L24" s="111">
        <f t="shared" ca="1" si="1"/>
        <v>2.0625</v>
      </c>
      <c r="M24" s="51">
        <f t="shared" ca="1" si="5"/>
        <v>4.292E-2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1.0000000000000002</v>
      </c>
      <c r="O24" s="66">
        <f t="shared" ca="1" si="6"/>
        <v>131.25000000000003</v>
      </c>
      <c r="S24" s="111">
        <f t="shared" ca="1" si="2"/>
        <v>3</v>
      </c>
      <c r="T24" s="51">
        <f t="shared" ca="1" si="7"/>
        <v>5.833E-2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1.0000000000000002</v>
      </c>
      <c r="V24" s="66">
        <f t="shared" ca="1" si="8"/>
        <v>375.00000000000006</v>
      </c>
    </row>
    <row r="25" spans="1:22" x14ac:dyDescent="0.3">
      <c r="A25" s="32">
        <f t="shared" si="9"/>
        <v>45756</v>
      </c>
      <c r="B25" s="65" cm="1">
        <f t="array" aca="1" ref="B25" ca="1">_xlfn.XLOOKUP(A25,INDIRECT($A$5&amp;"!$AJ$41:$AJ$406"),INDIRECT($A$5&amp;"!$AK$41:$AK$406"))*SUM($F$3:$I$3)</f>
        <v>0</v>
      </c>
      <c r="C25" s="65" cm="1">
        <f t="array" aca="1" ref="C25" ca="1">_xlfn.XLOOKUP(A25,INDIRECT($A$5&amp;"!$AJ$41:$AJ$406"),INDIRECT($A$5&amp;"!$AL$41:$AL$406"))*SUM($F$3:$I$3)</f>
        <v>45</v>
      </c>
      <c r="D25" s="65" cm="1">
        <f t="array" aca="1" ref="D25" ca="1">_xlfn.XLOOKUP(A25,INDIRECT($A$5&amp;"!$AJ$41:$AJ$406"),INDIRECT($A$5&amp;"!$AO$41:$AO$406"))*SUM($F$3:$I$3)</f>
        <v>38.25</v>
      </c>
      <c r="E25" s="34" cm="1">
        <f t="array" ref="E25">SUMPRODUCT(('PT Storengy'!$B$8:$K$372)*('PT Storengy'!$A$8:$A$372=$A25)*('PT Storengy'!$B$5:$K$5=$A$6)*('PT Storengy'!$B$7:$K$7=$A$7))</f>
        <v>0.65</v>
      </c>
      <c r="F25" s="111">
        <f t="shared" ca="1" si="0"/>
        <v>2.1937500000000001</v>
      </c>
      <c r="G25" s="51">
        <f t="shared" ca="1" si="3"/>
        <v>4.5830000000000003E-2</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1.0000000000000002</v>
      </c>
      <c r="I25" s="66">
        <f t="shared" ca="1" si="4"/>
        <v>131.25000000000003</v>
      </c>
      <c r="J25" s="110" cm="1">
        <f t="array" aca="1" ref="J25" ca="1">IF(COUNTIFS('PTC NaTran'!$K$7:$K$15996,"",'PTC NaTran'!$A$7:$A$15996,J$16,'PTC NaTran'!$D$7:$D$15996,$A25,'PTC NaTran'!$C$7:$C$15996,"DEL")&gt;0,J$14,SUMIFS('PTC NaTran'!$K$7:$K$15996,'PTC NaTran'!$A$7:$A$15996,J$16,'PTC NaTran'!$D$7:$D$15996,$A25,'PTC NaTran'!$C$7:$C$15996,"DEL")*1.0026*$F$4/INDIRECT($A$4&amp;"!D9"))</f>
        <v>375</v>
      </c>
      <c r="K25" s="110" cm="1">
        <f t="array" aca="1" ref="K25" ca="1">IF(COUNTIFS('PTC NaTran'!$K$7:$K$15996,"",'PTC NaTran'!$A$7:$A$15996,K$16,'PTC NaTran'!$D$7:$D$15996,$A25,'PTC NaTran'!$C$7:$C$15996,"DEL")&gt;0,K$14,SUMIFS('PTC NaTran'!$K$7:$K$15996,'PTC NaTran'!$A$7:$A$15996,K$16,'PTC NaTran'!$D$7:$D$15996,$A25,'PTC NaTran'!$C$7:$C$15996,"DEL")*1.0026*$F$4/INDIRECT($A$4&amp;"!D9"))</f>
        <v>375</v>
      </c>
      <c r="L25" s="111">
        <f t="shared" ca="1" si="1"/>
        <v>2.1937500000000001</v>
      </c>
      <c r="M25" s="51">
        <f t="shared" ca="1" si="5"/>
        <v>4.5830000000000003E-2</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1.0000000000000002</v>
      </c>
      <c r="O25" s="66">
        <f t="shared" ca="1" si="6"/>
        <v>131.25000000000003</v>
      </c>
      <c r="S25" s="111">
        <f t="shared" ca="1" si="2"/>
        <v>3.375</v>
      </c>
      <c r="T25" s="51">
        <f t="shared" ca="1" si="7"/>
        <v>6.6669999999999993E-2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66">
        <f t="shared" ca="1" si="8"/>
        <v>374.99999999999983</v>
      </c>
    </row>
    <row r="26" spans="1:22" x14ac:dyDescent="0.3">
      <c r="A26" s="32">
        <f t="shared" si="9"/>
        <v>45757</v>
      </c>
      <c r="B26" s="65" cm="1">
        <f t="array" aca="1" ref="B26" ca="1">_xlfn.XLOOKUP(A26,INDIRECT($A$5&amp;"!$AJ$41:$AJ$406"),INDIRECT($A$5&amp;"!$AK$41:$AK$406"))*SUM($F$3:$I$3)</f>
        <v>0</v>
      </c>
      <c r="C26" s="65" cm="1">
        <f t="array" aca="1" ref="C26" ca="1">_xlfn.XLOOKUP(A26,INDIRECT($A$5&amp;"!$AJ$41:$AJ$406"),INDIRECT($A$5&amp;"!$AL$41:$AL$406"))*SUM($F$3:$I$3)</f>
        <v>45</v>
      </c>
      <c r="D26" s="65" cm="1">
        <f t="array" aca="1" ref="D26" ca="1">_xlfn.XLOOKUP(A26,INDIRECT($A$5&amp;"!$AJ$41:$AJ$406"),INDIRECT($A$5&amp;"!$AO$41:$AO$406"))*SUM($F$3:$I$3)</f>
        <v>38.25</v>
      </c>
      <c r="E26" s="34" cm="1">
        <f t="array" ref="E26">SUMPRODUCT(('PT Storengy'!$B$8:$K$372)*('PT Storengy'!$A$8:$A$372=$A26)*('PT Storengy'!$B$5:$K$5=$A$6)*('PT Storengy'!$B$7:$K$7=$A$7))</f>
        <v>0.65</v>
      </c>
      <c r="F26" s="111">
        <f t="shared" ca="1" si="0"/>
        <v>2.3250000000000002</v>
      </c>
      <c r="G26" s="51">
        <f t="shared" ca="1" si="3"/>
        <v>4.8750000000000002E-2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1.0000000000000002</v>
      </c>
      <c r="I26" s="66">
        <f t="shared" ca="1" si="4"/>
        <v>131.25000000000003</v>
      </c>
      <c r="J26" s="110" cm="1">
        <f t="array" aca="1" ref="J26" ca="1">IF(COUNTIFS('PTC NaTran'!$K$7:$K$15996,"",'PTC NaTran'!$A$7:$A$15996,J$16,'PTC NaTran'!$D$7:$D$15996,$A26,'PTC NaTran'!$C$7:$C$15996,"DEL")&gt;0,J$14,SUMIFS('PTC NaTran'!$K$7:$K$15996,'PTC NaTran'!$A$7:$A$15996,J$16,'PTC NaTran'!$D$7:$D$15996,$A26,'PTC NaTran'!$C$7:$C$15996,"DEL")*1.0026*$F$4/INDIRECT($A$4&amp;"!D9"))</f>
        <v>375</v>
      </c>
      <c r="K26" s="110" cm="1">
        <f t="array" aca="1" ref="K26" ca="1">IF(COUNTIFS('PTC NaTran'!$K$7:$K$15996,"",'PTC NaTran'!$A$7:$A$15996,K$16,'PTC NaTran'!$D$7:$D$15996,$A26,'PTC NaTran'!$C$7:$C$15996,"DEL")&gt;0,K$14,SUMIFS('PTC NaTran'!$K$7:$K$15996,'PTC NaTran'!$A$7:$A$15996,K$16,'PTC NaTran'!$D$7:$D$15996,$A26,'PTC NaTran'!$C$7:$C$15996,"DEL")*1.0026*$F$4/INDIRECT($A$4&amp;"!D9"))</f>
        <v>375</v>
      </c>
      <c r="L26" s="111">
        <f t="shared" ca="1" si="1"/>
        <v>2.3250000000000002</v>
      </c>
      <c r="M26" s="51">
        <f t="shared" ca="1" si="5"/>
        <v>4.8750000000000002E-2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1.0000000000000002</v>
      </c>
      <c r="O26" s="66">
        <f t="shared" ca="1" si="6"/>
        <v>131.25000000000003</v>
      </c>
      <c r="S26" s="111">
        <f t="shared" ca="1" si="2"/>
        <v>3.75</v>
      </c>
      <c r="T26" s="51">
        <f t="shared" ca="1" si="7"/>
        <v>7.4999999999999997E-2</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66">
        <f t="shared" ca="1" si="8"/>
        <v>374.99999999999983</v>
      </c>
    </row>
    <row r="27" spans="1:22" x14ac:dyDescent="0.3">
      <c r="A27" s="32">
        <f t="shared" si="9"/>
        <v>45758</v>
      </c>
      <c r="B27" s="65" cm="1">
        <f t="array" aca="1" ref="B27" ca="1">_xlfn.XLOOKUP(A27,INDIRECT($A$5&amp;"!$AJ$41:$AJ$406"),INDIRECT($A$5&amp;"!$AK$41:$AK$406"))*SUM($F$3:$I$3)</f>
        <v>0</v>
      </c>
      <c r="C27" s="65" cm="1">
        <f t="array" aca="1" ref="C27" ca="1">_xlfn.XLOOKUP(A27,INDIRECT($A$5&amp;"!$AJ$41:$AJ$406"),INDIRECT($A$5&amp;"!$AL$41:$AL$406"))*SUM($F$3:$I$3)</f>
        <v>45</v>
      </c>
      <c r="D27" s="65" cm="1">
        <f t="array" aca="1" ref="D27" ca="1">_xlfn.XLOOKUP(A27,INDIRECT($A$5&amp;"!$AJ$41:$AJ$406"),INDIRECT($A$5&amp;"!$AO$41:$AO$406"))*SUM($F$3:$I$3)</f>
        <v>38.25</v>
      </c>
      <c r="E27" s="34" cm="1">
        <f t="array" ref="E27">SUMPRODUCT(('PT Storengy'!$B$8:$K$372)*('PT Storengy'!$A$8:$A$372=$A27)*('PT Storengy'!$B$5:$K$5=$A$6)*('PT Storengy'!$B$7:$K$7=$A$7))</f>
        <v>0.65</v>
      </c>
      <c r="F27" s="111">
        <f t="shared" ca="1" si="0"/>
        <v>2.4562500000000003</v>
      </c>
      <c r="G27" s="51">
        <f t="shared" ca="1" si="3"/>
        <v>5.1670000000000001E-2</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1.0000000000000002</v>
      </c>
      <c r="I27" s="66">
        <f t="shared" ca="1" si="4"/>
        <v>131.25000000000003</v>
      </c>
      <c r="J27" s="110" cm="1">
        <f t="array" aca="1" ref="J27" ca="1">IF(COUNTIFS('PTC NaTran'!$K$7:$K$15996,"",'PTC NaTran'!$A$7:$A$15996,J$16,'PTC NaTran'!$D$7:$D$15996,$A27,'PTC NaTran'!$C$7:$C$15996,"DEL")&gt;0,J$14,SUMIFS('PTC NaTran'!$K$7:$K$15996,'PTC NaTran'!$A$7:$A$15996,J$16,'PTC NaTran'!$D$7:$D$15996,$A27,'PTC NaTran'!$C$7:$C$15996,"DEL")*1.0026*$F$4/INDIRECT($A$4&amp;"!D9"))</f>
        <v>375</v>
      </c>
      <c r="K27" s="110" cm="1">
        <f t="array" aca="1" ref="K27" ca="1">IF(COUNTIFS('PTC NaTran'!$K$7:$K$15996,"",'PTC NaTran'!$A$7:$A$15996,K$16,'PTC NaTran'!$D$7:$D$15996,$A27,'PTC NaTran'!$C$7:$C$15996,"DEL")&gt;0,K$14,SUMIFS('PTC NaTran'!$K$7:$K$15996,'PTC NaTran'!$A$7:$A$15996,K$16,'PTC NaTran'!$D$7:$D$15996,$A27,'PTC NaTran'!$C$7:$C$15996,"DEL")*1.0026*$F$4/INDIRECT($A$4&amp;"!D9"))</f>
        <v>375</v>
      </c>
      <c r="L27" s="111">
        <f t="shared" ca="1" si="1"/>
        <v>2.4562500000000003</v>
      </c>
      <c r="M27" s="51">
        <f t="shared" ca="1" si="5"/>
        <v>5.1670000000000001E-2</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1.0000000000000002</v>
      </c>
      <c r="O27" s="66">
        <f t="shared" ca="1" si="6"/>
        <v>131.25000000000003</v>
      </c>
      <c r="S27" s="111">
        <f t="shared" ca="1" si="2"/>
        <v>4.125</v>
      </c>
      <c r="T27" s="51">
        <f t="shared" ca="1" si="7"/>
        <v>8.3330000000000001E-2</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66">
        <f t="shared" ca="1" si="8"/>
        <v>374.99999999999983</v>
      </c>
    </row>
    <row r="28" spans="1:22" x14ac:dyDescent="0.3">
      <c r="A28" s="32">
        <f t="shared" si="9"/>
        <v>45759</v>
      </c>
      <c r="B28" s="65" cm="1">
        <f t="array" aca="1" ref="B28" ca="1">_xlfn.XLOOKUP(A28,INDIRECT($A$5&amp;"!$AJ$41:$AJ$406"),INDIRECT($A$5&amp;"!$AK$41:$AK$406"))*SUM($F$3:$I$3)</f>
        <v>0</v>
      </c>
      <c r="C28" s="65" cm="1">
        <f t="array" aca="1" ref="C28" ca="1">_xlfn.XLOOKUP(A28,INDIRECT($A$5&amp;"!$AJ$41:$AJ$406"),INDIRECT($A$5&amp;"!$AL$41:$AL$406"))*SUM($F$3:$I$3)</f>
        <v>45</v>
      </c>
      <c r="D28" s="65" cm="1">
        <f t="array" aca="1" ref="D28" ca="1">_xlfn.XLOOKUP(A28,INDIRECT($A$5&amp;"!$AJ$41:$AJ$406"),INDIRECT($A$5&amp;"!$AO$41:$AO$406"))*SUM($F$3:$I$3)</f>
        <v>38.25</v>
      </c>
      <c r="E28" s="34" cm="1">
        <f t="array" ref="E28">SUMPRODUCT(('PT Storengy'!$B$8:$K$372)*('PT Storengy'!$A$8:$A$372=$A28)*('PT Storengy'!$B$5:$K$5=$A$6)*('PT Storengy'!$B$7:$K$7=$A$7))</f>
        <v>0.65</v>
      </c>
      <c r="F28" s="111">
        <f t="shared" ca="1" si="0"/>
        <v>2.5875000000000004</v>
      </c>
      <c r="G28" s="51">
        <f t="shared" ca="1" si="3"/>
        <v>5.4579999999999997E-2</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1.0000000000000002</v>
      </c>
      <c r="I28" s="66">
        <f t="shared" ca="1" si="4"/>
        <v>131.25000000000003</v>
      </c>
      <c r="J28" s="110" cm="1">
        <f t="array" aca="1" ref="J28" ca="1">IF(COUNTIFS('PTC NaTran'!$K$7:$K$15996,"",'PTC NaTran'!$A$7:$A$15996,J$16,'PTC NaTran'!$D$7:$D$15996,$A28,'PTC NaTran'!$C$7:$C$15996,"DEL")&gt;0,J$14,SUMIFS('PTC NaTran'!$K$7:$K$15996,'PTC NaTran'!$A$7:$A$15996,J$16,'PTC NaTran'!$D$7:$D$15996,$A28,'PTC NaTran'!$C$7:$C$15996,"DEL")*1.0026*$F$4/INDIRECT($A$4&amp;"!D9"))</f>
        <v>375</v>
      </c>
      <c r="K28" s="110" cm="1">
        <f t="array" aca="1" ref="K28" ca="1">IF(COUNTIFS('PTC NaTran'!$K$7:$K$15996,"",'PTC NaTran'!$A$7:$A$15996,K$16,'PTC NaTran'!$D$7:$D$15996,$A28,'PTC NaTran'!$C$7:$C$15996,"DEL")&gt;0,K$14,SUMIFS('PTC NaTran'!$K$7:$K$15996,'PTC NaTran'!$A$7:$A$15996,K$16,'PTC NaTran'!$D$7:$D$15996,$A28,'PTC NaTran'!$C$7:$C$15996,"DEL")*1.0026*$F$4/INDIRECT($A$4&amp;"!D9"))</f>
        <v>375</v>
      </c>
      <c r="L28" s="111">
        <f t="shared" ca="1" si="1"/>
        <v>2.5875000000000004</v>
      </c>
      <c r="M28" s="51">
        <f t="shared" ca="1" si="5"/>
        <v>5.4579999999999997E-2</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1.0000000000000002</v>
      </c>
      <c r="O28" s="66">
        <f t="shared" ca="1" si="6"/>
        <v>131.25000000000003</v>
      </c>
      <c r="S28" s="111">
        <f t="shared" ca="1" si="2"/>
        <v>4.5</v>
      </c>
      <c r="T28" s="51">
        <f t="shared" ca="1" si="7"/>
        <v>9.1670000000000001E-2</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0.99999999999999956</v>
      </c>
      <c r="V28" s="66">
        <f t="shared" ca="1" si="8"/>
        <v>374.99999999999983</v>
      </c>
    </row>
    <row r="29" spans="1:22" x14ac:dyDescent="0.3">
      <c r="A29" s="32">
        <f t="shared" si="9"/>
        <v>45760</v>
      </c>
      <c r="B29" s="65" cm="1">
        <f t="array" aca="1" ref="B29" ca="1">_xlfn.XLOOKUP(A29,INDIRECT($A$5&amp;"!$AJ$41:$AJ$406"),INDIRECT($A$5&amp;"!$AK$41:$AK$406"))*SUM($F$3:$I$3)</f>
        <v>0</v>
      </c>
      <c r="C29" s="65" cm="1">
        <f t="array" aca="1" ref="C29" ca="1">_xlfn.XLOOKUP(A29,INDIRECT($A$5&amp;"!$AJ$41:$AJ$406"),INDIRECT($A$5&amp;"!$AL$41:$AL$406"))*SUM($F$3:$I$3)</f>
        <v>45</v>
      </c>
      <c r="D29" s="65" cm="1">
        <f t="array" aca="1" ref="D29" ca="1">_xlfn.XLOOKUP(A29,INDIRECT($A$5&amp;"!$AJ$41:$AJ$406"),INDIRECT($A$5&amp;"!$AO$41:$AO$406"))*SUM($F$3:$I$3)</f>
        <v>38.25</v>
      </c>
      <c r="E29" s="34" cm="1">
        <f t="array" ref="E29">SUMPRODUCT(('PT Storengy'!$B$8:$K$372)*('PT Storengy'!$A$8:$A$372=$A29)*('PT Storengy'!$B$5:$K$5=$A$6)*('PT Storengy'!$B$7:$K$7=$A$7))</f>
        <v>0.65</v>
      </c>
      <c r="F29" s="111">
        <f t="shared" ca="1" si="0"/>
        <v>2.7187500000000004</v>
      </c>
      <c r="G29" s="51">
        <f t="shared" ca="1" si="3"/>
        <v>5.7500000000000002E-2</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1.0000000000000002</v>
      </c>
      <c r="I29" s="66">
        <f t="shared" ca="1" si="4"/>
        <v>131.25000000000003</v>
      </c>
      <c r="J29" s="110" cm="1">
        <f t="array" aca="1" ref="J29" ca="1">IF(COUNTIFS('PTC NaTran'!$K$7:$K$15996,"",'PTC NaTran'!$A$7:$A$15996,J$16,'PTC NaTran'!$D$7:$D$15996,$A29,'PTC NaTran'!$C$7:$C$15996,"DEL")&gt;0,J$14,SUMIFS('PTC NaTran'!$K$7:$K$15996,'PTC NaTran'!$A$7:$A$15996,J$16,'PTC NaTran'!$D$7:$D$15996,$A29,'PTC NaTran'!$C$7:$C$15996,"DEL")*1.0026*$F$4/INDIRECT($A$4&amp;"!D9"))</f>
        <v>375</v>
      </c>
      <c r="K29" s="110" cm="1">
        <f t="array" aca="1" ref="K29" ca="1">IF(COUNTIFS('PTC NaTran'!$K$7:$K$15996,"",'PTC NaTran'!$A$7:$A$15996,K$16,'PTC NaTran'!$D$7:$D$15996,$A29,'PTC NaTran'!$C$7:$C$15996,"DEL")&gt;0,K$14,SUMIFS('PTC NaTran'!$K$7:$K$15996,'PTC NaTran'!$A$7:$A$15996,K$16,'PTC NaTran'!$D$7:$D$15996,$A29,'PTC NaTran'!$C$7:$C$15996,"DEL")*1.0026*$F$4/INDIRECT($A$4&amp;"!D9"))</f>
        <v>375</v>
      </c>
      <c r="L29" s="111">
        <f t="shared" ca="1" si="1"/>
        <v>2.7187500000000004</v>
      </c>
      <c r="M29" s="51">
        <f t="shared" ca="1" si="5"/>
        <v>5.7500000000000002E-2</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1.0000000000000002</v>
      </c>
      <c r="O29" s="66">
        <f t="shared" ca="1" si="6"/>
        <v>131.25000000000003</v>
      </c>
      <c r="S29" s="111">
        <f t="shared" ca="1" si="2"/>
        <v>4.875</v>
      </c>
      <c r="T29" s="51">
        <f t="shared" ca="1" si="7"/>
        <v>0.1</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1</v>
      </c>
      <c r="V29" s="66">
        <f t="shared" ca="1" si="8"/>
        <v>375</v>
      </c>
    </row>
    <row r="30" spans="1:22" x14ac:dyDescent="0.3">
      <c r="A30" s="32">
        <f t="shared" si="9"/>
        <v>45761</v>
      </c>
      <c r="B30" s="65" cm="1">
        <f t="array" aca="1" ref="B30" ca="1">_xlfn.XLOOKUP(A30,INDIRECT($A$5&amp;"!$AJ$41:$AJ$406"),INDIRECT($A$5&amp;"!$AK$41:$AK$406"))*SUM($F$3:$I$3)</f>
        <v>0</v>
      </c>
      <c r="C30" s="65" cm="1">
        <f t="array" aca="1" ref="C30" ca="1">_xlfn.XLOOKUP(A30,INDIRECT($A$5&amp;"!$AJ$41:$AJ$406"),INDIRECT($A$5&amp;"!$AL$41:$AL$406"))*SUM($F$3:$I$3)</f>
        <v>45</v>
      </c>
      <c r="D30" s="65" cm="1">
        <f t="array" aca="1" ref="D30" ca="1">_xlfn.XLOOKUP(A30,INDIRECT($A$5&amp;"!$AJ$41:$AJ$406"),INDIRECT($A$5&amp;"!$AO$41:$AO$406"))*SUM($F$3:$I$3)</f>
        <v>38.25</v>
      </c>
      <c r="E30" s="34" cm="1">
        <f t="array" ref="E30">SUMPRODUCT(('PT Storengy'!$B$8:$K$372)*('PT Storengy'!$A$8:$A$372=$A30)*('PT Storengy'!$B$5:$K$5=$A$6)*('PT Storengy'!$B$7:$K$7=$A$7))</f>
        <v>0.8</v>
      </c>
      <c r="F30" s="111">
        <f t="shared" ca="1" si="0"/>
        <v>2.7937500000000002</v>
      </c>
      <c r="G30" s="51">
        <f t="shared" ca="1" si="3"/>
        <v>6.0420000000000001E-2</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0.99999999999999944</v>
      </c>
      <c r="I30" s="66">
        <f t="shared" ca="1" si="4"/>
        <v>74.999999999999943</v>
      </c>
      <c r="J30" s="110" cm="1">
        <f t="array" aca="1" ref="J30" ca="1">IF(COUNTIFS('PTC NaTran'!$K$7:$K$15996,"",'PTC NaTran'!$A$7:$A$15996,J$16,'PTC NaTran'!$D$7:$D$15996,$A30,'PTC NaTran'!$C$7:$C$15996,"DEL")&gt;0,J$14,SUMIFS('PTC NaTran'!$K$7:$K$15996,'PTC NaTran'!$A$7:$A$15996,J$16,'PTC NaTran'!$D$7:$D$15996,$A30,'PTC NaTran'!$C$7:$C$15996,"DEL")*1.0026*$F$4/INDIRECT($A$4&amp;"!D9"))</f>
        <v>375</v>
      </c>
      <c r="K30" s="110" cm="1">
        <f t="array" aca="1" ref="K30" ca="1">IF(COUNTIFS('PTC NaTran'!$K$7:$K$15996,"",'PTC NaTran'!$A$7:$A$15996,K$16,'PTC NaTran'!$D$7:$D$15996,$A30,'PTC NaTran'!$C$7:$C$15996,"DEL")&gt;0,K$14,SUMIFS('PTC NaTran'!$K$7:$K$15996,'PTC NaTran'!$A$7:$A$15996,K$16,'PTC NaTran'!$D$7:$D$15996,$A30,'PTC NaTran'!$C$7:$C$15996,"DEL")*1.0026*$F$4/INDIRECT($A$4&amp;"!D9"))</f>
        <v>375</v>
      </c>
      <c r="L30" s="111">
        <f t="shared" ca="1" si="1"/>
        <v>2.7937500000000002</v>
      </c>
      <c r="M30" s="51">
        <f t="shared" ca="1" si="5"/>
        <v>6.0420000000000001E-2</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0.99999999999999944</v>
      </c>
      <c r="O30" s="66">
        <f t="shared" ca="1" si="6"/>
        <v>74.999999999999943</v>
      </c>
      <c r="S30" s="111">
        <f t="shared" ca="1" si="2"/>
        <v>5.25</v>
      </c>
      <c r="T30" s="51">
        <f t="shared" ca="1" si="7"/>
        <v>0.10833</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0.99999999999999956</v>
      </c>
      <c r="V30" s="66">
        <f t="shared" ca="1" si="8"/>
        <v>374.99999999999983</v>
      </c>
    </row>
    <row r="31" spans="1:22" x14ac:dyDescent="0.3">
      <c r="A31" s="32">
        <f t="shared" si="9"/>
        <v>45762</v>
      </c>
      <c r="B31" s="65" cm="1">
        <f t="array" aca="1" ref="B31" ca="1">_xlfn.XLOOKUP(A31,INDIRECT($A$5&amp;"!$AJ$41:$AJ$406"),INDIRECT($A$5&amp;"!$AK$41:$AK$406"))*SUM($F$3:$I$3)</f>
        <v>0</v>
      </c>
      <c r="C31" s="65" cm="1">
        <f t="array" aca="1" ref="C31" ca="1">_xlfn.XLOOKUP(A31,INDIRECT($A$5&amp;"!$AJ$41:$AJ$406"),INDIRECT($A$5&amp;"!$AL$41:$AL$406"))*SUM($F$3:$I$3)</f>
        <v>45</v>
      </c>
      <c r="D31" s="65" cm="1">
        <f t="array" aca="1" ref="D31" ca="1">_xlfn.XLOOKUP(A31,INDIRECT($A$5&amp;"!$AJ$41:$AJ$406"),INDIRECT($A$5&amp;"!$AO$41:$AO$406"))*SUM($F$3:$I$3)</f>
        <v>38.25</v>
      </c>
      <c r="E31" s="34" cm="1">
        <f t="array" ref="E31">SUMPRODUCT(('PT Storengy'!$B$8:$K$372)*('PT Storengy'!$A$8:$A$372=$A31)*('PT Storengy'!$B$5:$K$5=$A$6)*('PT Storengy'!$B$7:$K$7=$A$7))</f>
        <v>0.8</v>
      </c>
      <c r="F31" s="111">
        <f t="shared" ca="1" si="0"/>
        <v>2.8687499999999999</v>
      </c>
      <c r="G31" s="51">
        <f t="shared" ca="1" si="3"/>
        <v>6.2080000000000003E-2</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0.99999999999999944</v>
      </c>
      <c r="I31" s="66">
        <f t="shared" ca="1" si="4"/>
        <v>74.999999999999943</v>
      </c>
      <c r="J31" s="110" cm="1">
        <f t="array" aca="1" ref="J31" ca="1">IF(COUNTIFS('PTC NaTran'!$K$7:$K$15996,"",'PTC NaTran'!$A$7:$A$15996,J$16,'PTC NaTran'!$D$7:$D$15996,$A31,'PTC NaTran'!$C$7:$C$15996,"DEL")&gt;0,J$14,SUMIFS('PTC NaTran'!$K$7:$K$15996,'PTC NaTran'!$A$7:$A$15996,J$16,'PTC NaTran'!$D$7:$D$15996,$A31,'PTC NaTran'!$C$7:$C$15996,"DEL")*1.0026*$F$4/INDIRECT($A$4&amp;"!D9"))</f>
        <v>375</v>
      </c>
      <c r="K31" s="110" cm="1">
        <f t="array" aca="1" ref="K31" ca="1">IF(COUNTIFS('PTC NaTran'!$K$7:$K$15996,"",'PTC NaTran'!$A$7:$A$15996,K$16,'PTC NaTran'!$D$7:$D$15996,$A31,'PTC NaTran'!$C$7:$C$15996,"DEL")&gt;0,K$14,SUMIFS('PTC NaTran'!$K$7:$K$15996,'PTC NaTran'!$A$7:$A$15996,K$16,'PTC NaTran'!$D$7:$D$15996,$A31,'PTC NaTran'!$C$7:$C$15996,"DEL")*1.0026*$F$4/INDIRECT($A$4&amp;"!D9"))</f>
        <v>375</v>
      </c>
      <c r="L31" s="111">
        <f t="shared" ca="1" si="1"/>
        <v>2.8687499999999999</v>
      </c>
      <c r="M31" s="51">
        <f t="shared" ca="1" si="5"/>
        <v>6.2080000000000003E-2</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0.99999999999999944</v>
      </c>
      <c r="O31" s="66">
        <f t="shared" ca="1" si="6"/>
        <v>74.999999999999943</v>
      </c>
      <c r="S31" s="111">
        <f t="shared" ca="1" si="2"/>
        <v>5.625</v>
      </c>
      <c r="T31" s="51">
        <f t="shared" ca="1" si="7"/>
        <v>0.11667</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0.99999999999999956</v>
      </c>
      <c r="V31" s="66">
        <f t="shared" ca="1" si="8"/>
        <v>374.99999999999983</v>
      </c>
    </row>
    <row r="32" spans="1:22" x14ac:dyDescent="0.3">
      <c r="A32" s="32">
        <f t="shared" si="9"/>
        <v>45763</v>
      </c>
      <c r="B32" s="65" cm="1">
        <f t="array" aca="1" ref="B32" ca="1">_xlfn.XLOOKUP(A32,INDIRECT($A$5&amp;"!$AJ$41:$AJ$406"),INDIRECT($A$5&amp;"!$AK$41:$AK$406"))*SUM($F$3:$I$3)</f>
        <v>0</v>
      </c>
      <c r="C32" s="65" cm="1">
        <f t="array" aca="1" ref="C32" ca="1">_xlfn.XLOOKUP(A32,INDIRECT($A$5&amp;"!$AJ$41:$AJ$406"),INDIRECT($A$5&amp;"!$AL$41:$AL$406"))*SUM($F$3:$I$3)</f>
        <v>45</v>
      </c>
      <c r="D32" s="65" cm="1">
        <f t="array" aca="1" ref="D32" ca="1">_xlfn.XLOOKUP(A32,INDIRECT($A$5&amp;"!$AJ$41:$AJ$406"),INDIRECT($A$5&amp;"!$AO$41:$AO$406"))*SUM($F$3:$I$3)</f>
        <v>38.25</v>
      </c>
      <c r="E32" s="34" cm="1">
        <f t="array" ref="E32">SUMPRODUCT(('PT Storengy'!$B$8:$K$372)*('PT Storengy'!$A$8:$A$372=$A32)*('PT Storengy'!$B$5:$K$5=$A$6)*('PT Storengy'!$B$7:$K$7=$A$7))</f>
        <v>0.8</v>
      </c>
      <c r="F32" s="111">
        <f t="shared" ca="1" si="0"/>
        <v>2.9437499999999996</v>
      </c>
      <c r="G32" s="51">
        <f t="shared" ca="1" si="3"/>
        <v>6.3750000000000001E-2</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0.99999999999999944</v>
      </c>
      <c r="I32" s="66">
        <f t="shared" ca="1" si="4"/>
        <v>74.999999999999943</v>
      </c>
      <c r="J32" s="110" cm="1">
        <f t="array" aca="1" ref="J32" ca="1">IF(COUNTIFS('PTC NaTran'!$K$7:$K$15996,"",'PTC NaTran'!$A$7:$A$15996,J$16,'PTC NaTran'!$D$7:$D$15996,$A32,'PTC NaTran'!$C$7:$C$15996,"DEL")&gt;0,J$14,SUMIFS('PTC NaTran'!$K$7:$K$15996,'PTC NaTran'!$A$7:$A$15996,J$16,'PTC NaTran'!$D$7:$D$15996,$A32,'PTC NaTran'!$C$7:$C$15996,"DEL")*1.0026*$F$4/INDIRECT($A$4&amp;"!D9"))</f>
        <v>375</v>
      </c>
      <c r="K32" s="110" cm="1">
        <f t="array" aca="1" ref="K32" ca="1">IF(COUNTIFS('PTC NaTran'!$K$7:$K$15996,"",'PTC NaTran'!$A$7:$A$15996,K$16,'PTC NaTran'!$D$7:$D$15996,$A32,'PTC NaTran'!$C$7:$C$15996,"DEL")&gt;0,K$14,SUMIFS('PTC NaTran'!$K$7:$K$15996,'PTC NaTran'!$A$7:$A$15996,K$16,'PTC NaTran'!$D$7:$D$15996,$A32,'PTC NaTran'!$C$7:$C$15996,"DEL")*1.0026*$F$4/INDIRECT($A$4&amp;"!D9"))</f>
        <v>375</v>
      </c>
      <c r="L32" s="111">
        <f t="shared" ca="1" si="1"/>
        <v>2.9437499999999996</v>
      </c>
      <c r="M32" s="51">
        <f t="shared" ca="1" si="5"/>
        <v>6.3750000000000001E-2</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0.99999999999999944</v>
      </c>
      <c r="O32" s="66">
        <f t="shared" ca="1" si="6"/>
        <v>74.999999999999943</v>
      </c>
      <c r="S32" s="111">
        <f t="shared" ca="1" si="2"/>
        <v>6</v>
      </c>
      <c r="T32" s="51">
        <f t="shared" ca="1" si="7"/>
        <v>0.125</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66">
        <f t="shared" ca="1" si="8"/>
        <v>375.00000000000034</v>
      </c>
    </row>
    <row r="33" spans="1:22" x14ac:dyDescent="0.3">
      <c r="A33" s="32">
        <f t="shared" si="9"/>
        <v>45764</v>
      </c>
      <c r="B33" s="65" cm="1">
        <f t="array" aca="1" ref="B33" ca="1">_xlfn.XLOOKUP(A33,INDIRECT($A$5&amp;"!$AJ$41:$AJ$406"),INDIRECT($A$5&amp;"!$AK$41:$AK$406"))*SUM($F$3:$I$3)</f>
        <v>0</v>
      </c>
      <c r="C33" s="65" cm="1">
        <f t="array" aca="1" ref="C33" ca="1">_xlfn.XLOOKUP(A33,INDIRECT($A$5&amp;"!$AJ$41:$AJ$406"),INDIRECT($A$5&amp;"!$AL$41:$AL$406"))*SUM($F$3:$I$3)</f>
        <v>45</v>
      </c>
      <c r="D33" s="65" cm="1">
        <f t="array" aca="1" ref="D33" ca="1">_xlfn.XLOOKUP(A33,INDIRECT($A$5&amp;"!$AJ$41:$AJ$406"),INDIRECT($A$5&amp;"!$AO$41:$AO$406"))*SUM($F$3:$I$3)</f>
        <v>38.25</v>
      </c>
      <c r="E33" s="34" cm="1">
        <f t="array" ref="E33">SUMPRODUCT(('PT Storengy'!$B$8:$K$372)*('PT Storengy'!$A$8:$A$372=$A33)*('PT Storengy'!$B$5:$K$5=$A$6)*('PT Storengy'!$B$7:$K$7=$A$7))</f>
        <v>0.8</v>
      </c>
      <c r="F33" s="111">
        <f t="shared" ca="1" si="0"/>
        <v>3.0187499999999998</v>
      </c>
      <c r="G33" s="51">
        <f t="shared" ca="1" si="3"/>
        <v>6.5420000000000006E-2</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0.99999999999999956</v>
      </c>
      <c r="I33" s="66">
        <f t="shared" ca="1" si="4"/>
        <v>74.999999999999957</v>
      </c>
      <c r="J33" s="110" cm="1">
        <f t="array" aca="1" ref="J33" ca="1">IF(COUNTIFS('PTC NaTran'!$K$7:$K$15996,"",'PTC NaTran'!$A$7:$A$15996,J$16,'PTC NaTran'!$D$7:$D$15996,$A33,'PTC NaTran'!$C$7:$C$15996,"DEL")&gt;0,J$14,SUMIFS('PTC NaTran'!$K$7:$K$15996,'PTC NaTran'!$A$7:$A$15996,J$16,'PTC NaTran'!$D$7:$D$15996,$A33,'PTC NaTran'!$C$7:$C$15996,"DEL")*1.0026*$F$4/INDIRECT($A$4&amp;"!D9"))</f>
        <v>375</v>
      </c>
      <c r="K33" s="110" cm="1">
        <f t="array" aca="1" ref="K33" ca="1">IF(COUNTIFS('PTC NaTran'!$K$7:$K$15996,"",'PTC NaTran'!$A$7:$A$15996,K$16,'PTC NaTran'!$D$7:$D$15996,$A33,'PTC NaTran'!$C$7:$C$15996,"DEL")&gt;0,K$14,SUMIFS('PTC NaTran'!$K$7:$K$15996,'PTC NaTran'!$A$7:$A$15996,K$16,'PTC NaTran'!$D$7:$D$15996,$A33,'PTC NaTran'!$C$7:$C$15996,"DEL")*1.0026*$F$4/INDIRECT($A$4&amp;"!D9"))</f>
        <v>375</v>
      </c>
      <c r="L33" s="111">
        <f t="shared" ca="1" si="1"/>
        <v>3.0187499999999998</v>
      </c>
      <c r="M33" s="51">
        <f t="shared" ca="1" si="5"/>
        <v>6.5420000000000006E-2</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0.99999999999999956</v>
      </c>
      <c r="O33" s="66">
        <f t="shared" ca="1" si="6"/>
        <v>74.999999999999957</v>
      </c>
      <c r="S33" s="111">
        <f t="shared" ca="1" si="2"/>
        <v>6.375</v>
      </c>
      <c r="T33" s="51">
        <f t="shared" ca="1" si="7"/>
        <v>0.13333</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66">
        <f t="shared" ca="1" si="8"/>
        <v>375.00000000000034</v>
      </c>
    </row>
    <row r="34" spans="1:22" x14ac:dyDescent="0.3">
      <c r="A34" s="32">
        <f t="shared" si="9"/>
        <v>45765</v>
      </c>
      <c r="B34" s="65" cm="1">
        <f t="array" aca="1" ref="B34" ca="1">_xlfn.XLOOKUP(A34,INDIRECT($A$5&amp;"!$AJ$41:$AJ$406"),INDIRECT($A$5&amp;"!$AK$41:$AK$406"))*SUM($F$3:$I$3)</f>
        <v>0</v>
      </c>
      <c r="C34" s="65" cm="1">
        <f t="array" aca="1" ref="C34" ca="1">_xlfn.XLOOKUP(A34,INDIRECT($A$5&amp;"!$AJ$41:$AJ$406"),INDIRECT($A$5&amp;"!$AL$41:$AL$406"))*SUM($F$3:$I$3)</f>
        <v>45</v>
      </c>
      <c r="D34" s="65" cm="1">
        <f t="array" aca="1" ref="D34" ca="1">_xlfn.XLOOKUP(A34,INDIRECT($A$5&amp;"!$AJ$41:$AJ$406"),INDIRECT($A$5&amp;"!$AO$41:$AO$406"))*SUM($F$3:$I$3)</f>
        <v>38.25</v>
      </c>
      <c r="E34" s="34" cm="1">
        <f t="array" ref="E34">SUMPRODUCT(('PT Storengy'!$B$8:$K$372)*('PT Storengy'!$A$8:$A$372=$A34)*('PT Storengy'!$B$5:$K$5=$A$6)*('PT Storengy'!$B$7:$K$7=$A$7))</f>
        <v>0.8</v>
      </c>
      <c r="F34" s="111">
        <f t="shared" ca="1" si="0"/>
        <v>3.09375</v>
      </c>
      <c r="G34" s="51">
        <f t="shared" ca="1" si="3"/>
        <v>6.7080000000000001E-2</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0.99999999999999956</v>
      </c>
      <c r="I34" s="66">
        <f t="shared" ca="1" si="4"/>
        <v>74.999999999999957</v>
      </c>
      <c r="J34" s="110" cm="1">
        <f t="array" aca="1" ref="J34" ca="1">IF(COUNTIFS('PTC NaTran'!$K$7:$K$15996,"",'PTC NaTran'!$A$7:$A$15996,J$16,'PTC NaTran'!$D$7:$D$15996,$A34,'PTC NaTran'!$C$7:$C$15996,"DEL")&gt;0,J$14,SUMIFS('PTC NaTran'!$K$7:$K$15996,'PTC NaTran'!$A$7:$A$15996,J$16,'PTC NaTran'!$D$7:$D$15996,$A34,'PTC NaTran'!$C$7:$C$15996,"DEL")*1.0026*$F$4/INDIRECT($A$4&amp;"!D9"))</f>
        <v>375</v>
      </c>
      <c r="K34" s="110" cm="1">
        <f t="array" aca="1" ref="K34" ca="1">IF(COUNTIFS('PTC NaTran'!$K$7:$K$15996,"",'PTC NaTran'!$A$7:$A$15996,K$16,'PTC NaTran'!$D$7:$D$15996,$A34,'PTC NaTran'!$C$7:$C$15996,"DEL")&gt;0,K$14,SUMIFS('PTC NaTran'!$K$7:$K$15996,'PTC NaTran'!$A$7:$A$15996,K$16,'PTC NaTran'!$D$7:$D$15996,$A34,'PTC NaTran'!$C$7:$C$15996,"DEL")*1.0026*$F$4/INDIRECT($A$4&amp;"!D9"))</f>
        <v>375</v>
      </c>
      <c r="L34" s="111">
        <f t="shared" ca="1" si="1"/>
        <v>3.09375</v>
      </c>
      <c r="M34" s="51">
        <f t="shared" ca="1" si="5"/>
        <v>6.7080000000000001E-2</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0.99999999999999956</v>
      </c>
      <c r="O34" s="66">
        <f t="shared" ca="1" si="6"/>
        <v>74.999999999999957</v>
      </c>
      <c r="S34" s="111">
        <f t="shared" ca="1" si="2"/>
        <v>6.75</v>
      </c>
      <c r="T34" s="51">
        <f t="shared" ca="1" si="7"/>
        <v>0.14166999999999999</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66">
        <f t="shared" ca="1" si="8"/>
        <v>375.00000000000034</v>
      </c>
    </row>
    <row r="35" spans="1:22" x14ac:dyDescent="0.3">
      <c r="A35" s="32">
        <f t="shared" si="9"/>
        <v>45766</v>
      </c>
      <c r="B35" s="65" cm="1">
        <f t="array" aca="1" ref="B35" ca="1">_xlfn.XLOOKUP(A35,INDIRECT($A$5&amp;"!$AJ$41:$AJ$406"),INDIRECT($A$5&amp;"!$AK$41:$AK$406"))*SUM($F$3:$I$3)</f>
        <v>0</v>
      </c>
      <c r="C35" s="65" cm="1">
        <f t="array" aca="1" ref="C35" ca="1">_xlfn.XLOOKUP(A35,INDIRECT($A$5&amp;"!$AJ$41:$AJ$406"),INDIRECT($A$5&amp;"!$AL$41:$AL$406"))*SUM($F$3:$I$3)</f>
        <v>45</v>
      </c>
      <c r="D35" s="65" cm="1">
        <f t="array" aca="1" ref="D35" ca="1">_xlfn.XLOOKUP(A35,INDIRECT($A$5&amp;"!$AJ$41:$AJ$406"),INDIRECT($A$5&amp;"!$AO$41:$AO$406"))*SUM($F$3:$I$3)</f>
        <v>38.25</v>
      </c>
      <c r="E35" s="34" cm="1">
        <f t="array" ref="E35">SUMPRODUCT(('PT Storengy'!$B$8:$K$372)*('PT Storengy'!$A$8:$A$372=$A35)*('PT Storengy'!$B$5:$K$5=$A$6)*('PT Storengy'!$B$7:$K$7=$A$7))</f>
        <v>0.8</v>
      </c>
      <c r="F35" s="111">
        <f t="shared" ca="1" si="0"/>
        <v>3.1687500000000002</v>
      </c>
      <c r="G35" s="51">
        <f t="shared" ca="1" si="3"/>
        <v>6.8750000000000006E-2</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0.99999999999999956</v>
      </c>
      <c r="I35" s="66">
        <f t="shared" ca="1" si="4"/>
        <v>74.999999999999957</v>
      </c>
      <c r="J35" s="110" cm="1">
        <f t="array" aca="1" ref="J35" ca="1">IF(COUNTIFS('PTC NaTran'!$K$7:$K$15996,"",'PTC NaTran'!$A$7:$A$15996,J$16,'PTC NaTran'!$D$7:$D$15996,$A35,'PTC NaTran'!$C$7:$C$15996,"DEL")&gt;0,J$14,SUMIFS('PTC NaTran'!$K$7:$K$15996,'PTC NaTran'!$A$7:$A$15996,J$16,'PTC NaTran'!$D$7:$D$15996,$A35,'PTC NaTran'!$C$7:$C$15996,"DEL")*1.0026*$F$4/INDIRECT($A$4&amp;"!D9"))</f>
        <v>375</v>
      </c>
      <c r="K35" s="110" cm="1">
        <f t="array" aca="1" ref="K35" ca="1">IF(COUNTIFS('PTC NaTran'!$K$7:$K$15996,"",'PTC NaTran'!$A$7:$A$15996,K$16,'PTC NaTran'!$D$7:$D$15996,$A35,'PTC NaTran'!$C$7:$C$15996,"DEL")&gt;0,K$14,SUMIFS('PTC NaTran'!$K$7:$K$15996,'PTC NaTran'!$A$7:$A$15996,K$16,'PTC NaTran'!$D$7:$D$15996,$A35,'PTC NaTran'!$C$7:$C$15996,"DEL")*1.0026*$F$4/INDIRECT($A$4&amp;"!D9"))</f>
        <v>375</v>
      </c>
      <c r="L35" s="111">
        <f t="shared" ca="1" si="1"/>
        <v>3.1687500000000002</v>
      </c>
      <c r="M35" s="51">
        <f t="shared" ca="1" si="5"/>
        <v>6.8750000000000006E-2</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0.99999999999999956</v>
      </c>
      <c r="O35" s="66">
        <f t="shared" ca="1" si="6"/>
        <v>74.999999999999957</v>
      </c>
      <c r="S35" s="111">
        <f t="shared" ca="1" si="2"/>
        <v>7.125</v>
      </c>
      <c r="T35" s="51">
        <f t="shared" ca="1" si="7"/>
        <v>0.15</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66">
        <f t="shared" ca="1" si="8"/>
        <v>375</v>
      </c>
    </row>
    <row r="36" spans="1:22" x14ac:dyDescent="0.3">
      <c r="A36" s="32">
        <f t="shared" si="9"/>
        <v>45767</v>
      </c>
      <c r="B36" s="65" cm="1">
        <f t="array" aca="1" ref="B36" ca="1">_xlfn.XLOOKUP(A36,INDIRECT($A$5&amp;"!$AJ$41:$AJ$406"),INDIRECT($A$5&amp;"!$AK$41:$AK$406"))*SUM($F$3:$I$3)</f>
        <v>0</v>
      </c>
      <c r="C36" s="65" cm="1">
        <f t="array" aca="1" ref="C36" ca="1">_xlfn.XLOOKUP(A36,INDIRECT($A$5&amp;"!$AJ$41:$AJ$406"),INDIRECT($A$5&amp;"!$AL$41:$AL$406"))*SUM($F$3:$I$3)</f>
        <v>45</v>
      </c>
      <c r="D36" s="65" cm="1">
        <f t="array" aca="1" ref="D36" ca="1">_xlfn.XLOOKUP(A36,INDIRECT($A$5&amp;"!$AJ$41:$AJ$406"),INDIRECT($A$5&amp;"!$AO$41:$AO$406"))*SUM($F$3:$I$3)</f>
        <v>38.25</v>
      </c>
      <c r="E36" s="34" cm="1">
        <f t="array" ref="E36">SUMPRODUCT(('PT Storengy'!$B$8:$K$372)*('PT Storengy'!$A$8:$A$372=$A36)*('PT Storengy'!$B$5:$K$5=$A$6)*('PT Storengy'!$B$7:$K$7=$A$7))</f>
        <v>0.8</v>
      </c>
      <c r="F36" s="111">
        <f t="shared" ca="1" si="0"/>
        <v>3.2437500000000004</v>
      </c>
      <c r="G36" s="51">
        <f t="shared" ca="1" si="3"/>
        <v>7.0419999999999996E-2</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0.99999999999999956</v>
      </c>
      <c r="I36" s="66">
        <f t="shared" ca="1" si="4"/>
        <v>74.999999999999957</v>
      </c>
      <c r="J36" s="110" cm="1">
        <f t="array" aca="1" ref="J36" ca="1">IF(COUNTIFS('PTC NaTran'!$K$7:$K$15996,"",'PTC NaTran'!$A$7:$A$15996,J$16,'PTC NaTran'!$D$7:$D$15996,$A36,'PTC NaTran'!$C$7:$C$15996,"DEL")&gt;0,J$14,SUMIFS('PTC NaTran'!$K$7:$K$15996,'PTC NaTran'!$A$7:$A$15996,J$16,'PTC NaTran'!$D$7:$D$15996,$A36,'PTC NaTran'!$C$7:$C$15996,"DEL")*1.0026*$F$4/INDIRECT($A$4&amp;"!D9"))</f>
        <v>375</v>
      </c>
      <c r="K36" s="110" cm="1">
        <f t="array" aca="1" ref="K36" ca="1">IF(COUNTIFS('PTC NaTran'!$K$7:$K$15996,"",'PTC NaTran'!$A$7:$A$15996,K$16,'PTC NaTran'!$D$7:$D$15996,$A36,'PTC NaTran'!$C$7:$C$15996,"DEL")&gt;0,K$14,SUMIFS('PTC NaTran'!$K$7:$K$15996,'PTC NaTran'!$A$7:$A$15996,K$16,'PTC NaTran'!$D$7:$D$15996,$A36,'PTC NaTran'!$C$7:$C$15996,"DEL")*1.0026*$F$4/INDIRECT($A$4&amp;"!D9"))</f>
        <v>375</v>
      </c>
      <c r="L36" s="111">
        <f t="shared" ca="1" si="1"/>
        <v>3.2437500000000004</v>
      </c>
      <c r="M36" s="51">
        <f t="shared" ca="1" si="5"/>
        <v>7.0419999999999996E-2</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0.99999999999999956</v>
      </c>
      <c r="O36" s="66">
        <f t="shared" ca="1" si="6"/>
        <v>74.999999999999957</v>
      </c>
      <c r="S36" s="111">
        <f t="shared" ca="1" si="2"/>
        <v>7.5</v>
      </c>
      <c r="T36" s="51">
        <f t="shared" ca="1" si="7"/>
        <v>0.15833</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66">
        <f t="shared" ca="1" si="8"/>
        <v>375.00000000000034</v>
      </c>
    </row>
    <row r="37" spans="1:22" x14ac:dyDescent="0.3">
      <c r="A37" s="32">
        <f t="shared" si="9"/>
        <v>45768</v>
      </c>
      <c r="B37" s="65" cm="1">
        <f t="array" aca="1" ref="B37" ca="1">_xlfn.XLOOKUP(A37,INDIRECT($A$5&amp;"!$AJ$41:$AJ$406"),INDIRECT($A$5&amp;"!$AK$41:$AK$406"))*SUM($F$3:$I$3)</f>
        <v>0</v>
      </c>
      <c r="C37" s="65" cm="1">
        <f t="array" aca="1" ref="C37" ca="1">_xlfn.XLOOKUP(A37,INDIRECT($A$5&amp;"!$AJ$41:$AJ$406"),INDIRECT($A$5&amp;"!$AL$41:$AL$406"))*SUM($F$3:$I$3)</f>
        <v>45</v>
      </c>
      <c r="D37" s="65" cm="1">
        <f t="array" aca="1" ref="D37" ca="1">_xlfn.XLOOKUP(A37,INDIRECT($A$5&amp;"!$AJ$41:$AJ$406"),INDIRECT($A$5&amp;"!$AO$41:$AO$406"))*SUM($F$3:$I$3)</f>
        <v>38.25</v>
      </c>
      <c r="E37" s="34" cm="1">
        <f t="array" ref="E37">SUMPRODUCT(('PT Storengy'!$B$8:$K$372)*('PT Storengy'!$A$8:$A$372=$A37)*('PT Storengy'!$B$5:$K$5=$A$6)*('PT Storengy'!$B$7:$K$7=$A$7))</f>
        <v>0.8</v>
      </c>
      <c r="F37" s="111">
        <f t="shared" ca="1" si="0"/>
        <v>3.3187500000000001</v>
      </c>
      <c r="G37" s="51">
        <f t="shared" ca="1" si="3"/>
        <v>7.2080000000000005E-2</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0.99999999999999944</v>
      </c>
      <c r="I37" s="66">
        <f t="shared" ca="1" si="4"/>
        <v>74.999999999999943</v>
      </c>
      <c r="J37" s="110" cm="1">
        <f t="array" aca="1" ref="J37" ca="1">IF(COUNTIFS('PTC NaTran'!$K$7:$K$15996,"",'PTC NaTran'!$A$7:$A$15996,J$16,'PTC NaTran'!$D$7:$D$15996,$A37,'PTC NaTran'!$C$7:$C$15996,"DEL")&gt;0,J$14,SUMIFS('PTC NaTran'!$K$7:$K$15996,'PTC NaTran'!$A$7:$A$15996,J$16,'PTC NaTran'!$D$7:$D$15996,$A37,'PTC NaTran'!$C$7:$C$15996,"DEL")*1.0026*$F$4/INDIRECT($A$4&amp;"!D9"))</f>
        <v>375</v>
      </c>
      <c r="K37" s="110" cm="1">
        <f t="array" aca="1" ref="K37" ca="1">IF(COUNTIFS('PTC NaTran'!$K$7:$K$15996,"",'PTC NaTran'!$A$7:$A$15996,K$16,'PTC NaTran'!$D$7:$D$15996,$A37,'PTC NaTran'!$C$7:$C$15996,"DEL")&gt;0,K$14,SUMIFS('PTC NaTran'!$K$7:$K$15996,'PTC NaTran'!$A$7:$A$15996,K$16,'PTC NaTran'!$D$7:$D$15996,$A37,'PTC NaTran'!$C$7:$C$15996,"DEL")*1.0026*$F$4/INDIRECT($A$4&amp;"!D9"))</f>
        <v>196.50959999999998</v>
      </c>
      <c r="L37" s="111">
        <f t="shared" ca="1" si="1"/>
        <v>3.3187500000000001</v>
      </c>
      <c r="M37" s="51">
        <f t="shared" ca="1" si="5"/>
        <v>7.2080000000000005E-2</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0.99999999999999944</v>
      </c>
      <c r="O37" s="66">
        <f t="shared" ca="1" si="6"/>
        <v>74.999999999999943</v>
      </c>
      <c r="S37" s="111">
        <f t="shared" ca="1" si="2"/>
        <v>7.875</v>
      </c>
      <c r="T37" s="51">
        <f t="shared" ca="1" si="7"/>
        <v>0.16667000000000001</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66">
        <f t="shared" ca="1" si="8"/>
        <v>375.00000000000034</v>
      </c>
    </row>
    <row r="38" spans="1:22" x14ac:dyDescent="0.3">
      <c r="A38" s="32">
        <f t="shared" si="9"/>
        <v>45769</v>
      </c>
      <c r="B38" s="65" cm="1">
        <f t="array" aca="1" ref="B38" ca="1">_xlfn.XLOOKUP(A38,INDIRECT($A$5&amp;"!$AJ$41:$AJ$406"),INDIRECT($A$5&amp;"!$AK$41:$AK$406"))*SUM($F$3:$I$3)</f>
        <v>0</v>
      </c>
      <c r="C38" s="65" cm="1">
        <f t="array" aca="1" ref="C38" ca="1">_xlfn.XLOOKUP(A38,INDIRECT($A$5&amp;"!$AJ$41:$AJ$406"),INDIRECT($A$5&amp;"!$AL$41:$AL$406"))*SUM($F$3:$I$3)</f>
        <v>45</v>
      </c>
      <c r="D38" s="65" cm="1">
        <f t="array" aca="1" ref="D38" ca="1">_xlfn.XLOOKUP(A38,INDIRECT($A$5&amp;"!$AJ$41:$AJ$406"),INDIRECT($A$5&amp;"!$AO$41:$AO$406"))*SUM($F$3:$I$3)</f>
        <v>38.25</v>
      </c>
      <c r="E38" s="34" cm="1">
        <f t="array" ref="E38">SUMPRODUCT(('PT Storengy'!$B$8:$K$372)*('PT Storengy'!$A$8:$A$372=$A38)*('PT Storengy'!$B$5:$K$5=$A$6)*('PT Storengy'!$B$7:$K$7=$A$7))</f>
        <v>0.8</v>
      </c>
      <c r="F38" s="111">
        <f t="shared" ca="1" si="0"/>
        <v>3.3937499999999998</v>
      </c>
      <c r="G38" s="51">
        <f t="shared" ca="1" si="3"/>
        <v>7.3749999999999996E-2</v>
      </c>
      <c r="H38" s="35" cm="1">
        <f t="array" aca="1" ref="H38" ca="1">IF(ROUND(ROUND(G38,2)-G38,4)=0,_xlfn.XLOOKUP(G38,INDIRECT($A$4&amp;"!$G$41:$G$141"),INDIRECT($A$4&amp;"!$A$41:$A$141"),0,1,1),IF(G38&gt;=1,0,(ROUNDUP(G38,2)-G38)*100*_xlfn.XLOOKUP(G38,INDIRECT($A$4&amp;"!$G$41:$G$141"),INDIRECT($A$4&amp;"!$A$41:$A$141"),0,-1,-1)+(G38-ROUNDDOWN(G38,2))*100*_xlfn.XLOOKUP(G38,INDIRECT($A$4&amp;"!$G$41:$G$141"),INDIRECT($A$4&amp;"!$A$41:$A$141"),0,1,1)))</f>
        <v>0.99999999999999956</v>
      </c>
      <c r="I38" s="66">
        <f t="shared" ca="1" si="4"/>
        <v>74.999999999999957</v>
      </c>
      <c r="J38" s="110" cm="1">
        <f t="array" aca="1" ref="J38" ca="1">IF(COUNTIFS('PTC NaTran'!$K$7:$K$15996,"",'PTC NaTran'!$A$7:$A$15996,J$16,'PTC NaTran'!$D$7:$D$15996,$A38,'PTC NaTran'!$C$7:$C$15996,"DEL")&gt;0,J$14,SUMIFS('PTC NaTran'!$K$7:$K$15996,'PTC NaTran'!$A$7:$A$15996,J$16,'PTC NaTran'!$D$7:$D$15996,$A38,'PTC NaTran'!$C$7:$C$15996,"DEL")*1.0026*$F$4/INDIRECT($A$4&amp;"!D9"))</f>
        <v>375</v>
      </c>
      <c r="K38" s="110" cm="1">
        <f t="array" aca="1" ref="K38" ca="1">IF(COUNTIFS('PTC NaTran'!$K$7:$K$15996,"",'PTC NaTran'!$A$7:$A$15996,K$16,'PTC NaTran'!$D$7:$D$15996,$A38,'PTC NaTran'!$C$7:$C$15996,"DEL")&gt;0,K$14,SUMIFS('PTC NaTran'!$K$7:$K$15996,'PTC NaTran'!$A$7:$A$15996,K$16,'PTC NaTran'!$D$7:$D$15996,$A38,'PTC NaTran'!$C$7:$C$15996,"DEL")*1.0026*$F$4/INDIRECT($A$4&amp;"!D9"))</f>
        <v>196.50959999999998</v>
      </c>
      <c r="L38" s="111">
        <f t="shared" ca="1" si="1"/>
        <v>3.3937499999999998</v>
      </c>
      <c r="M38" s="51">
        <f t="shared" ca="1" si="5"/>
        <v>7.3749999999999996E-2</v>
      </c>
      <c r="N38" s="35" cm="1">
        <f t="array" aca="1" ref="N38" ca="1">IF(ROUND(ROUND(M38,2)-M38,4)=0,_xlfn.XLOOKUP(M38,INDIRECT($A$4&amp;"!$G$41:$G$141"),INDIRECT($A$4&amp;"!$A$41:$A$141"),0,1,1),IF(M38&gt;=1,0,(ROUNDUP(M38,2)-M38)*100*_xlfn.XLOOKUP(M38,INDIRECT($A$4&amp;"!$G$41:$G$141"),INDIRECT($A$4&amp;"!$A$41:$A$141"),0,-1,-1)+(M38-ROUNDDOWN(M38,2))*100*_xlfn.XLOOKUP(M38,INDIRECT($A$4&amp;"!$G$41:$G$141"),INDIRECT($A$4&amp;"!$A$41:$A$141"),0,1,1)))</f>
        <v>0.99999999999999956</v>
      </c>
      <c r="O38" s="66">
        <f t="shared" ca="1" si="6"/>
        <v>74.999999999999957</v>
      </c>
      <c r="S38" s="111">
        <f t="shared" ca="1" si="2"/>
        <v>8.25</v>
      </c>
      <c r="T38" s="51">
        <f t="shared" ca="1" si="7"/>
        <v>0.17499999999999999</v>
      </c>
      <c r="U38" s="35"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66">
        <f t="shared" ca="1" si="8"/>
        <v>375.00000000000034</v>
      </c>
    </row>
    <row r="39" spans="1:22" x14ac:dyDescent="0.3">
      <c r="A39" s="32">
        <f t="shared" si="9"/>
        <v>45770</v>
      </c>
      <c r="B39" s="65" cm="1">
        <f t="array" aca="1" ref="B39" ca="1">_xlfn.XLOOKUP(A39,INDIRECT($A$5&amp;"!$AJ$41:$AJ$406"),INDIRECT($A$5&amp;"!$AK$41:$AK$406"))*SUM($F$3:$I$3)</f>
        <v>0</v>
      </c>
      <c r="C39" s="65" cm="1">
        <f t="array" aca="1" ref="C39" ca="1">_xlfn.XLOOKUP(A39,INDIRECT($A$5&amp;"!$AJ$41:$AJ$406"),INDIRECT($A$5&amp;"!$AL$41:$AL$406"))*SUM($F$3:$I$3)</f>
        <v>45</v>
      </c>
      <c r="D39" s="65" cm="1">
        <f t="array" aca="1" ref="D39" ca="1">_xlfn.XLOOKUP(A39,INDIRECT($A$5&amp;"!$AJ$41:$AJ$406"),INDIRECT($A$5&amp;"!$AO$41:$AO$406"))*SUM($F$3:$I$3)</f>
        <v>38.25</v>
      </c>
      <c r="E39" s="34" cm="1">
        <f t="array" ref="E39">SUMPRODUCT(('PT Storengy'!$B$8:$K$372)*('PT Storengy'!$A$8:$A$372=$A39)*('PT Storengy'!$B$5:$K$5=$A$6)*('PT Storengy'!$B$7:$K$7=$A$7))</f>
        <v>0.8</v>
      </c>
      <c r="F39" s="111">
        <f t="shared" ca="1" si="0"/>
        <v>3.4687499999999996</v>
      </c>
      <c r="G39" s="51">
        <f t="shared" ca="1" si="3"/>
        <v>7.5420000000000001E-2</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0.99999999999999944</v>
      </c>
      <c r="I39" s="66">
        <f t="shared" ca="1" si="4"/>
        <v>74.999999999999943</v>
      </c>
      <c r="J39" s="110" cm="1">
        <f t="array" aca="1" ref="J39" ca="1">IF(COUNTIFS('PTC NaTran'!$K$7:$K$15996,"",'PTC NaTran'!$A$7:$A$15996,J$16,'PTC NaTran'!$D$7:$D$15996,$A39,'PTC NaTran'!$C$7:$C$15996,"DEL")&gt;0,J$14,SUMIFS('PTC NaTran'!$K$7:$K$15996,'PTC NaTran'!$A$7:$A$15996,J$16,'PTC NaTran'!$D$7:$D$15996,$A39,'PTC NaTran'!$C$7:$C$15996,"DEL")*1.0026*$F$4/INDIRECT($A$4&amp;"!D9"))</f>
        <v>375</v>
      </c>
      <c r="K39" s="110" cm="1">
        <f t="array" aca="1" ref="K39" ca="1">IF(COUNTIFS('PTC NaTran'!$K$7:$K$15996,"",'PTC NaTran'!$A$7:$A$15996,K$16,'PTC NaTran'!$D$7:$D$15996,$A39,'PTC NaTran'!$C$7:$C$15996,"DEL")&gt;0,K$14,SUMIFS('PTC NaTran'!$K$7:$K$15996,'PTC NaTran'!$A$7:$A$15996,K$16,'PTC NaTran'!$D$7:$D$15996,$A39,'PTC NaTran'!$C$7:$C$15996,"DEL")*1.0026*$F$4/INDIRECT($A$4&amp;"!D9"))</f>
        <v>196.50959999999998</v>
      </c>
      <c r="L39" s="111">
        <f t="shared" ca="1" si="1"/>
        <v>3.4687499999999996</v>
      </c>
      <c r="M39" s="51">
        <f t="shared" ca="1" si="5"/>
        <v>7.5420000000000001E-2</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0.99999999999999944</v>
      </c>
      <c r="O39" s="66">
        <f t="shared" ca="1" si="6"/>
        <v>74.999999999999943</v>
      </c>
      <c r="S39" s="111">
        <f t="shared" ca="1" si="2"/>
        <v>8.625</v>
      </c>
      <c r="T39" s="51">
        <f t="shared" ca="1" si="7"/>
        <v>0.18332999999999999</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66">
        <f t="shared" ca="1" si="8"/>
        <v>375.00000000000034</v>
      </c>
    </row>
    <row r="40" spans="1:22" x14ac:dyDescent="0.3">
      <c r="A40" s="32">
        <f t="shared" si="9"/>
        <v>45771</v>
      </c>
      <c r="B40" s="65" cm="1">
        <f t="array" aca="1" ref="B40" ca="1">_xlfn.XLOOKUP(A40,INDIRECT($A$5&amp;"!$AJ$41:$AJ$406"),INDIRECT($A$5&amp;"!$AK$41:$AK$406"))*SUM($F$3:$I$3)</f>
        <v>0</v>
      </c>
      <c r="C40" s="65" cm="1">
        <f t="array" aca="1" ref="C40" ca="1">_xlfn.XLOOKUP(A40,INDIRECT($A$5&amp;"!$AJ$41:$AJ$406"),INDIRECT($A$5&amp;"!$AL$41:$AL$406"))*SUM($F$3:$I$3)</f>
        <v>45</v>
      </c>
      <c r="D40" s="65" cm="1">
        <f t="array" aca="1" ref="D40" ca="1">_xlfn.XLOOKUP(A40,INDIRECT($A$5&amp;"!$AJ$41:$AJ$406"),INDIRECT($A$5&amp;"!$AO$41:$AO$406"))*SUM($F$3:$I$3)</f>
        <v>38.25</v>
      </c>
      <c r="E40" s="34" cm="1">
        <f t="array" ref="E40">SUMPRODUCT(('PT Storengy'!$B$8:$K$372)*('PT Storengy'!$A$8:$A$372=$A40)*('PT Storengy'!$B$5:$K$5=$A$6)*('PT Storengy'!$B$7:$K$7=$A$7))</f>
        <v>0.8</v>
      </c>
      <c r="F40" s="111">
        <f t="shared" ca="1" si="0"/>
        <v>3.5437499999999993</v>
      </c>
      <c r="G40" s="51">
        <f t="shared" ca="1" si="3"/>
        <v>7.7079999999999996E-2</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0.99999999999999944</v>
      </c>
      <c r="I40" s="66">
        <f t="shared" ca="1" si="4"/>
        <v>74.999999999999943</v>
      </c>
      <c r="J40" s="110" cm="1">
        <f t="array" aca="1" ref="J40" ca="1">IF(COUNTIFS('PTC NaTran'!$K$7:$K$15996,"",'PTC NaTran'!$A$7:$A$15996,J$16,'PTC NaTran'!$D$7:$D$15996,$A40,'PTC NaTran'!$C$7:$C$15996,"DEL")&gt;0,J$14,SUMIFS('PTC NaTran'!$K$7:$K$15996,'PTC NaTran'!$A$7:$A$15996,J$16,'PTC NaTran'!$D$7:$D$15996,$A40,'PTC NaTran'!$C$7:$C$15996,"DEL")*1.0026*$F$4/INDIRECT($A$4&amp;"!D9"))</f>
        <v>375</v>
      </c>
      <c r="K40" s="110" cm="1">
        <f t="array" aca="1" ref="K40" ca="1">IF(COUNTIFS('PTC NaTran'!$K$7:$K$15996,"",'PTC NaTran'!$A$7:$A$15996,K$16,'PTC NaTran'!$D$7:$D$15996,$A40,'PTC NaTran'!$C$7:$C$15996,"DEL")&gt;0,K$14,SUMIFS('PTC NaTran'!$K$7:$K$15996,'PTC NaTran'!$A$7:$A$15996,K$16,'PTC NaTran'!$D$7:$D$15996,$A40,'PTC NaTran'!$C$7:$C$15996,"DEL")*1.0026*$F$4/INDIRECT($A$4&amp;"!D9"))</f>
        <v>196.50959999999998</v>
      </c>
      <c r="L40" s="111">
        <f t="shared" ca="1" si="1"/>
        <v>3.5437499999999993</v>
      </c>
      <c r="M40" s="51">
        <f t="shared" ca="1" si="5"/>
        <v>7.7079999999999996E-2</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0.99999999999999944</v>
      </c>
      <c r="O40" s="66">
        <f t="shared" ca="1" si="6"/>
        <v>74.999999999999943</v>
      </c>
      <c r="S40" s="111">
        <f t="shared" ca="1" si="2"/>
        <v>9</v>
      </c>
      <c r="T40" s="51">
        <f t="shared" ca="1" si="7"/>
        <v>0.19167000000000001</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66">
        <f t="shared" ca="1" si="8"/>
        <v>375.00000000000034</v>
      </c>
    </row>
    <row r="41" spans="1:22" x14ac:dyDescent="0.3">
      <c r="A41" s="32">
        <f t="shared" si="9"/>
        <v>45772</v>
      </c>
      <c r="B41" s="65" cm="1">
        <f t="array" aca="1" ref="B41" ca="1">_xlfn.XLOOKUP(A41,INDIRECT($A$5&amp;"!$AJ$41:$AJ$406"),INDIRECT($A$5&amp;"!$AK$41:$AK$406"))*SUM($F$3:$I$3)</f>
        <v>0</v>
      </c>
      <c r="C41" s="65" cm="1">
        <f t="array" aca="1" ref="C41" ca="1">_xlfn.XLOOKUP(A41,INDIRECT($A$5&amp;"!$AJ$41:$AJ$406"),INDIRECT($A$5&amp;"!$AL$41:$AL$406"))*SUM($F$3:$I$3)</f>
        <v>45</v>
      </c>
      <c r="D41" s="65" cm="1">
        <f t="array" aca="1" ref="D41" ca="1">_xlfn.XLOOKUP(A41,INDIRECT($A$5&amp;"!$AJ$41:$AJ$406"),INDIRECT($A$5&amp;"!$AO$41:$AO$406"))*SUM($F$3:$I$3)</f>
        <v>38.25</v>
      </c>
      <c r="E41" s="34" cm="1">
        <f t="array" ref="E41">SUMPRODUCT(('PT Storengy'!$B$8:$K$372)*('PT Storengy'!$A$8:$A$372=$A41)*('PT Storengy'!$B$5:$K$5=$A$6)*('PT Storengy'!$B$7:$K$7=$A$7))</f>
        <v>0.8</v>
      </c>
      <c r="F41" s="111">
        <f t="shared" ca="1" si="0"/>
        <v>3.618749999999999</v>
      </c>
      <c r="G41" s="51">
        <f t="shared" ca="1" si="3"/>
        <v>7.8750000000000001E-2</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0.99999999999999944</v>
      </c>
      <c r="I41" s="66">
        <f t="shared" ca="1" si="4"/>
        <v>74.999999999999943</v>
      </c>
      <c r="J41" s="110" cm="1">
        <f t="array" aca="1" ref="J41" ca="1">IF(COUNTIFS('PTC NaTran'!$K$7:$K$15996,"",'PTC NaTran'!$A$7:$A$15996,J$16,'PTC NaTran'!$D$7:$D$15996,$A41,'PTC NaTran'!$C$7:$C$15996,"DEL")&gt;0,J$14,SUMIFS('PTC NaTran'!$K$7:$K$15996,'PTC NaTran'!$A$7:$A$15996,J$16,'PTC NaTran'!$D$7:$D$15996,$A41,'PTC NaTran'!$C$7:$C$15996,"DEL")*1.0026*$F$4/INDIRECT($A$4&amp;"!D9"))</f>
        <v>375</v>
      </c>
      <c r="K41" s="110" cm="1">
        <f t="array" aca="1" ref="K41" ca="1">IF(COUNTIFS('PTC NaTran'!$K$7:$K$15996,"",'PTC NaTran'!$A$7:$A$15996,K$16,'PTC NaTran'!$D$7:$D$15996,$A41,'PTC NaTran'!$C$7:$C$15996,"DEL")&gt;0,K$14,SUMIFS('PTC NaTran'!$K$7:$K$15996,'PTC NaTran'!$A$7:$A$15996,K$16,'PTC NaTran'!$D$7:$D$15996,$A41,'PTC NaTran'!$C$7:$C$15996,"DEL")*1.0026*$F$4/INDIRECT($A$4&amp;"!D9"))</f>
        <v>196.50959999999998</v>
      </c>
      <c r="L41" s="111">
        <f t="shared" ca="1" si="1"/>
        <v>3.618749999999999</v>
      </c>
      <c r="M41" s="51">
        <f t="shared" ca="1" si="5"/>
        <v>7.8750000000000001E-2</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0.99999999999999944</v>
      </c>
      <c r="O41" s="66">
        <f t="shared" ca="1" si="6"/>
        <v>74.999999999999943</v>
      </c>
      <c r="S41" s="111">
        <f t="shared" ca="1" si="2"/>
        <v>9.375</v>
      </c>
      <c r="T41" s="51">
        <f t="shared" ca="1" si="7"/>
        <v>0.2</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1</v>
      </c>
      <c r="V41" s="66">
        <f t="shared" ca="1" si="8"/>
        <v>375</v>
      </c>
    </row>
    <row r="42" spans="1:22" x14ac:dyDescent="0.3">
      <c r="A42" s="32">
        <f t="shared" si="9"/>
        <v>45773</v>
      </c>
      <c r="B42" s="65" cm="1">
        <f t="array" aca="1" ref="B42" ca="1">_xlfn.XLOOKUP(A42,INDIRECT($A$5&amp;"!$AJ$41:$AJ$406"),INDIRECT($A$5&amp;"!$AK$41:$AK$406"))*SUM($F$3:$I$3)</f>
        <v>0</v>
      </c>
      <c r="C42" s="65" cm="1">
        <f t="array" aca="1" ref="C42" ca="1">_xlfn.XLOOKUP(A42,INDIRECT($A$5&amp;"!$AJ$41:$AJ$406"),INDIRECT($A$5&amp;"!$AL$41:$AL$406"))*SUM($F$3:$I$3)</f>
        <v>45</v>
      </c>
      <c r="D42" s="65" cm="1">
        <f t="array" aca="1" ref="D42" ca="1">_xlfn.XLOOKUP(A42,INDIRECT($A$5&amp;"!$AJ$41:$AJ$406"),INDIRECT($A$5&amp;"!$AO$41:$AO$406"))*SUM($F$3:$I$3)</f>
        <v>38.25</v>
      </c>
      <c r="E42" s="34" cm="1">
        <f t="array" ref="E42">SUMPRODUCT(('PT Storengy'!$B$8:$K$372)*('PT Storengy'!$A$8:$A$372=$A42)*('PT Storengy'!$B$5:$K$5=$A$6)*('PT Storengy'!$B$7:$K$7=$A$7))</f>
        <v>0.8</v>
      </c>
      <c r="F42" s="111">
        <f t="shared" ca="1" si="0"/>
        <v>3.6937499999999988</v>
      </c>
      <c r="G42" s="51">
        <f t="shared" ca="1" si="3"/>
        <v>8.0420000000000005E-2</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0.99999999999999944</v>
      </c>
      <c r="I42" s="66">
        <f t="shared" ca="1" si="4"/>
        <v>74.999999999999943</v>
      </c>
      <c r="J42" s="110" cm="1">
        <f t="array" aca="1" ref="J42" ca="1">IF(COUNTIFS('PTC NaTran'!$K$7:$K$15996,"",'PTC NaTran'!$A$7:$A$15996,J$16,'PTC NaTran'!$D$7:$D$15996,$A42,'PTC NaTran'!$C$7:$C$15996,"DEL")&gt;0,J$14,SUMIFS('PTC NaTran'!$K$7:$K$15996,'PTC NaTran'!$A$7:$A$15996,J$16,'PTC NaTran'!$D$7:$D$15996,$A42,'PTC NaTran'!$C$7:$C$15996,"DEL")*1.0026*$F$4/INDIRECT($A$4&amp;"!D9"))</f>
        <v>375</v>
      </c>
      <c r="K42" s="110" cm="1">
        <f t="array" aca="1" ref="K42" ca="1">IF(COUNTIFS('PTC NaTran'!$K$7:$K$15996,"",'PTC NaTran'!$A$7:$A$15996,K$16,'PTC NaTran'!$D$7:$D$15996,$A42,'PTC NaTran'!$C$7:$C$15996,"DEL")&gt;0,K$14,SUMIFS('PTC NaTran'!$K$7:$K$15996,'PTC NaTran'!$A$7:$A$15996,K$16,'PTC NaTran'!$D$7:$D$15996,$A42,'PTC NaTran'!$C$7:$C$15996,"DEL")*1.0026*$F$4/INDIRECT($A$4&amp;"!D9"))</f>
        <v>196.50959999999998</v>
      </c>
      <c r="L42" s="111">
        <f t="shared" ca="1" si="1"/>
        <v>3.6937499999999988</v>
      </c>
      <c r="M42" s="51">
        <f t="shared" ca="1" si="5"/>
        <v>8.0420000000000005E-2</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0.99999999999999944</v>
      </c>
      <c r="O42" s="66">
        <f t="shared" ca="1" si="6"/>
        <v>74.999999999999943</v>
      </c>
      <c r="S42" s="111">
        <f t="shared" ca="1" si="2"/>
        <v>9.75</v>
      </c>
      <c r="T42" s="51">
        <f t="shared" ca="1" si="7"/>
        <v>0.20832999999999999</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66">
        <f t="shared" ca="1" si="8"/>
        <v>375.00000000000034</v>
      </c>
    </row>
    <row r="43" spans="1:22" x14ac:dyDescent="0.3">
      <c r="A43" s="32">
        <f t="shared" si="9"/>
        <v>45774</v>
      </c>
      <c r="B43" s="65" cm="1">
        <f t="array" aca="1" ref="B43" ca="1">_xlfn.XLOOKUP(A43,INDIRECT($A$5&amp;"!$AJ$41:$AJ$406"),INDIRECT($A$5&amp;"!$AK$41:$AK$406"))*SUM($F$3:$I$3)</f>
        <v>0</v>
      </c>
      <c r="C43" s="65" cm="1">
        <f t="array" aca="1" ref="C43" ca="1">_xlfn.XLOOKUP(A43,INDIRECT($A$5&amp;"!$AJ$41:$AJ$406"),INDIRECT($A$5&amp;"!$AL$41:$AL$406"))*SUM($F$3:$I$3)</f>
        <v>45</v>
      </c>
      <c r="D43" s="65" cm="1">
        <f t="array" aca="1" ref="D43" ca="1">_xlfn.XLOOKUP(A43,INDIRECT($A$5&amp;"!$AJ$41:$AJ$406"),INDIRECT($A$5&amp;"!$AO$41:$AO$406"))*SUM($F$3:$I$3)</f>
        <v>38.25</v>
      </c>
      <c r="E43" s="34" cm="1">
        <f t="array" ref="E43">SUMPRODUCT(('PT Storengy'!$B$8:$K$372)*('PT Storengy'!$A$8:$A$372=$A43)*('PT Storengy'!$B$5:$K$5=$A$6)*('PT Storengy'!$B$7:$K$7=$A$7))</f>
        <v>0.8</v>
      </c>
      <c r="F43" s="111">
        <f t="shared" ca="1" si="0"/>
        <v>3.7687499999999985</v>
      </c>
      <c r="G43" s="51">
        <f t="shared" ca="1" si="3"/>
        <v>8.208E-2</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0.99999999999999944</v>
      </c>
      <c r="I43" s="66">
        <f t="shared" ca="1" si="4"/>
        <v>74.999999999999943</v>
      </c>
      <c r="J43" s="110" cm="1">
        <f t="array" aca="1" ref="J43" ca="1">IF(COUNTIFS('PTC NaTran'!$K$7:$K$15996,"",'PTC NaTran'!$A$7:$A$15996,J$16,'PTC NaTran'!$D$7:$D$15996,$A43,'PTC NaTran'!$C$7:$C$15996,"DEL")&gt;0,J$14,SUMIFS('PTC NaTran'!$K$7:$K$15996,'PTC NaTran'!$A$7:$A$15996,J$16,'PTC NaTran'!$D$7:$D$15996,$A43,'PTC NaTran'!$C$7:$C$15996,"DEL")*1.0026*$F$4/INDIRECT($A$4&amp;"!D9"))</f>
        <v>375</v>
      </c>
      <c r="K43" s="110" cm="1">
        <f t="array" aca="1" ref="K43" ca="1">IF(COUNTIFS('PTC NaTran'!$K$7:$K$15996,"",'PTC NaTran'!$A$7:$A$15996,K$16,'PTC NaTran'!$D$7:$D$15996,$A43,'PTC NaTran'!$C$7:$C$15996,"DEL")&gt;0,K$14,SUMIFS('PTC NaTran'!$K$7:$K$15996,'PTC NaTran'!$A$7:$A$15996,K$16,'PTC NaTran'!$D$7:$D$15996,$A43,'PTC NaTran'!$C$7:$C$15996,"DEL")*1.0026*$F$4/INDIRECT($A$4&amp;"!D9"))</f>
        <v>196.50959999999998</v>
      </c>
      <c r="L43" s="111">
        <f t="shared" ca="1" si="1"/>
        <v>3.7687499999999985</v>
      </c>
      <c r="M43" s="51">
        <f t="shared" ca="1" si="5"/>
        <v>8.208E-2</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0.99999999999999944</v>
      </c>
      <c r="O43" s="66">
        <f t="shared" ca="1" si="6"/>
        <v>74.999999999999943</v>
      </c>
      <c r="S43" s="111">
        <f t="shared" ca="1" si="2"/>
        <v>10.125</v>
      </c>
      <c r="T43" s="51">
        <f t="shared" ca="1" si="7"/>
        <v>0.21667</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66">
        <f t="shared" ca="1" si="8"/>
        <v>375.00000000000034</v>
      </c>
    </row>
    <row r="44" spans="1:22" x14ac:dyDescent="0.3">
      <c r="A44" s="32">
        <f t="shared" si="9"/>
        <v>45775</v>
      </c>
      <c r="B44" s="65" cm="1">
        <f t="array" aca="1" ref="B44" ca="1">_xlfn.XLOOKUP(A44,INDIRECT($A$5&amp;"!$AJ$41:$AJ$406"),INDIRECT($A$5&amp;"!$AK$41:$AK$406"))*SUM($F$3:$I$3)</f>
        <v>0</v>
      </c>
      <c r="C44" s="65" cm="1">
        <f t="array" aca="1" ref="C44" ca="1">_xlfn.XLOOKUP(A44,INDIRECT($A$5&amp;"!$AJ$41:$AJ$406"),INDIRECT($A$5&amp;"!$AL$41:$AL$406"))*SUM($F$3:$I$3)</f>
        <v>45</v>
      </c>
      <c r="D44" s="65" cm="1">
        <f t="array" aca="1" ref="D44" ca="1">_xlfn.XLOOKUP(A44,INDIRECT($A$5&amp;"!$AJ$41:$AJ$406"),INDIRECT($A$5&amp;"!$AO$41:$AO$406"))*SUM($F$3:$I$3)</f>
        <v>38.25</v>
      </c>
      <c r="E44" s="34" cm="1">
        <f t="array" ref="E44">SUMPRODUCT(('PT Storengy'!$B$8:$K$372)*('PT Storengy'!$A$8:$A$372=$A44)*('PT Storengy'!$B$5:$K$5=$A$6)*('PT Storengy'!$B$7:$K$7=$A$7))</f>
        <v>0.8</v>
      </c>
      <c r="F44" s="111">
        <f t="shared" ca="1" si="0"/>
        <v>3.8437499999999982</v>
      </c>
      <c r="G44" s="51">
        <f t="shared" ca="1" si="3"/>
        <v>8.3750000000000005E-2</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0.99999999999999944</v>
      </c>
      <c r="I44" s="66">
        <f t="shared" ca="1" si="4"/>
        <v>74.999999999999943</v>
      </c>
      <c r="J44" s="110" cm="1">
        <f t="array" aca="1" ref="J44" ca="1">IF(COUNTIFS('PTC NaTran'!$K$7:$K$15996,"",'PTC NaTran'!$A$7:$A$15996,J$16,'PTC NaTran'!$D$7:$D$15996,$A44,'PTC NaTran'!$C$7:$C$15996,"DEL")&gt;0,J$14,SUMIFS('PTC NaTran'!$K$7:$K$15996,'PTC NaTran'!$A$7:$A$15996,J$16,'PTC NaTran'!$D$7:$D$15996,$A44,'PTC NaTran'!$C$7:$C$15996,"DEL")*1.0026*$F$4/INDIRECT($A$4&amp;"!D9"))</f>
        <v>375</v>
      </c>
      <c r="K44" s="110" cm="1">
        <f t="array" aca="1" ref="K44" ca="1">IF(COUNTIFS('PTC NaTran'!$K$7:$K$15996,"",'PTC NaTran'!$A$7:$A$15996,K$16,'PTC NaTran'!$D$7:$D$15996,$A44,'PTC NaTran'!$C$7:$C$15996,"DEL")&gt;0,K$14,SUMIFS('PTC NaTran'!$K$7:$K$15996,'PTC NaTran'!$A$7:$A$15996,K$16,'PTC NaTran'!$D$7:$D$15996,$A44,'PTC NaTran'!$C$7:$C$15996,"DEL")*1.0026*$F$4/INDIRECT($A$4&amp;"!D9"))</f>
        <v>196.50959999999998</v>
      </c>
      <c r="L44" s="111">
        <f t="shared" ca="1" si="1"/>
        <v>3.8437499999999982</v>
      </c>
      <c r="M44" s="51">
        <f t="shared" ca="1" si="5"/>
        <v>8.3750000000000005E-2</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0.99999999999999944</v>
      </c>
      <c r="O44" s="66">
        <f t="shared" ca="1" si="6"/>
        <v>74.999999999999943</v>
      </c>
      <c r="S44" s="111">
        <f t="shared" ca="1" si="2"/>
        <v>10.5</v>
      </c>
      <c r="T44" s="51">
        <f t="shared" ca="1" si="7"/>
        <v>0.22500000000000001</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66">
        <f t="shared" ca="1" si="8"/>
        <v>375.00000000000034</v>
      </c>
    </row>
    <row r="45" spans="1:22" x14ac:dyDescent="0.3">
      <c r="A45" s="32">
        <f t="shared" si="9"/>
        <v>45776</v>
      </c>
      <c r="B45" s="65" cm="1">
        <f t="array" aca="1" ref="B45" ca="1">_xlfn.XLOOKUP(A45,INDIRECT($A$5&amp;"!$AJ$41:$AJ$406"),INDIRECT($A$5&amp;"!$AK$41:$AK$406"))*SUM($F$3:$I$3)</f>
        <v>0</v>
      </c>
      <c r="C45" s="65" cm="1">
        <f t="array" aca="1" ref="C45" ca="1">_xlfn.XLOOKUP(A45,INDIRECT($A$5&amp;"!$AJ$41:$AJ$406"),INDIRECT($A$5&amp;"!$AL$41:$AL$406"))*SUM($F$3:$I$3)</f>
        <v>45</v>
      </c>
      <c r="D45" s="65" cm="1">
        <f t="array" aca="1" ref="D45" ca="1">_xlfn.XLOOKUP(A45,INDIRECT($A$5&amp;"!$AJ$41:$AJ$406"),INDIRECT($A$5&amp;"!$AO$41:$AO$406"))*SUM($F$3:$I$3)</f>
        <v>38.25</v>
      </c>
      <c r="E45" s="34" cm="1">
        <f t="array" ref="E45">SUMPRODUCT(('PT Storengy'!$B$8:$K$372)*('PT Storengy'!$A$8:$A$372=$A45)*('PT Storengy'!$B$5:$K$5=$A$6)*('PT Storengy'!$B$7:$K$7=$A$7))</f>
        <v>0.8</v>
      </c>
      <c r="F45" s="111">
        <f t="shared" ca="1" si="0"/>
        <v>3.918749999999998</v>
      </c>
      <c r="G45" s="51">
        <f t="shared" ca="1" si="3"/>
        <v>8.5419999999999996E-2</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0.99999999999999944</v>
      </c>
      <c r="I45" s="66">
        <f t="shared" ca="1" si="4"/>
        <v>74.999999999999943</v>
      </c>
      <c r="J45" s="110" cm="1">
        <f t="array" aca="1" ref="J45" ca="1">IF(COUNTIFS('PTC NaTran'!$K$7:$K$15996,"",'PTC NaTran'!$A$7:$A$15996,J$16,'PTC NaTran'!$D$7:$D$15996,$A45,'PTC NaTran'!$C$7:$C$15996,"DEL")&gt;0,J$14,SUMIFS('PTC NaTran'!$K$7:$K$15996,'PTC NaTran'!$A$7:$A$15996,J$16,'PTC NaTran'!$D$7:$D$15996,$A45,'PTC NaTran'!$C$7:$C$15996,"DEL")*1.0026*$F$4/INDIRECT($A$4&amp;"!D9"))</f>
        <v>375</v>
      </c>
      <c r="K45" s="110" cm="1">
        <f t="array" aca="1" ref="K45" ca="1">IF(COUNTIFS('PTC NaTran'!$K$7:$K$15996,"",'PTC NaTran'!$A$7:$A$15996,K$16,'PTC NaTran'!$D$7:$D$15996,$A45,'PTC NaTran'!$C$7:$C$15996,"DEL")&gt;0,K$14,SUMIFS('PTC NaTran'!$K$7:$K$15996,'PTC NaTran'!$A$7:$A$15996,K$16,'PTC NaTran'!$D$7:$D$15996,$A45,'PTC NaTran'!$C$7:$C$15996,"DEL")*1.0026*$F$4/INDIRECT($A$4&amp;"!D9"))</f>
        <v>196.50959999999998</v>
      </c>
      <c r="L45" s="111">
        <f t="shared" ca="1" si="1"/>
        <v>3.918749999999998</v>
      </c>
      <c r="M45" s="51">
        <f t="shared" ca="1" si="5"/>
        <v>8.5419999999999996E-2</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0.99999999999999944</v>
      </c>
      <c r="O45" s="66">
        <f t="shared" ca="1" si="6"/>
        <v>74.999999999999943</v>
      </c>
      <c r="S45" s="111">
        <f t="shared" ca="1" si="2"/>
        <v>10.875</v>
      </c>
      <c r="T45" s="51">
        <f t="shared" ca="1" si="7"/>
        <v>0.23333000000000001</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66">
        <f t="shared" ca="1" si="8"/>
        <v>375.00000000000034</v>
      </c>
    </row>
    <row r="46" spans="1:22" x14ac:dyDescent="0.3">
      <c r="A46" s="32">
        <f t="shared" si="9"/>
        <v>45777</v>
      </c>
      <c r="B46" s="65" cm="1">
        <f t="array" aca="1" ref="B46" ca="1">_xlfn.XLOOKUP(A46,INDIRECT($A$5&amp;"!$AJ$41:$AJ$406"),INDIRECT($A$5&amp;"!$AK$41:$AK$406"))*SUM($F$3:$I$3)</f>
        <v>0</v>
      </c>
      <c r="C46" s="65" cm="1">
        <f t="array" aca="1" ref="C46" ca="1">_xlfn.XLOOKUP(A46,INDIRECT($A$5&amp;"!$AJ$41:$AJ$406"),INDIRECT($A$5&amp;"!$AL$41:$AL$406"))*SUM($F$3:$I$3)</f>
        <v>45</v>
      </c>
      <c r="D46" s="65" cm="1">
        <f t="array" aca="1" ref="D46" ca="1">_xlfn.XLOOKUP(A46,INDIRECT($A$5&amp;"!$AJ$41:$AJ$406"),INDIRECT($A$5&amp;"!$AO$41:$AO$406"))*SUM($F$3:$I$3)</f>
        <v>38.25</v>
      </c>
      <c r="E46" s="34" cm="1">
        <f t="array" ref="E46">SUMPRODUCT(('PT Storengy'!$B$8:$K$372)*('PT Storengy'!$A$8:$A$372=$A46)*('PT Storengy'!$B$5:$K$5=$A$6)*('PT Storengy'!$B$7:$K$7=$A$7))</f>
        <v>0.8</v>
      </c>
      <c r="F46" s="111">
        <f t="shared" ca="1" si="0"/>
        <v>3.9937499999999977</v>
      </c>
      <c r="G46" s="51">
        <f t="shared" ca="1" si="3"/>
        <v>8.7080000000000005E-2</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0.99999999999999956</v>
      </c>
      <c r="I46" s="66">
        <f t="shared" ca="1" si="4"/>
        <v>74.999999999999957</v>
      </c>
      <c r="J46" s="110" cm="1">
        <f t="array" aca="1" ref="J46" ca="1">IF(COUNTIFS('PTC NaTran'!$K$7:$K$15996,"",'PTC NaTran'!$A$7:$A$15996,J$16,'PTC NaTran'!$D$7:$D$15996,$A46,'PTC NaTran'!$C$7:$C$15996,"DEL")&gt;0,J$14,SUMIFS('PTC NaTran'!$K$7:$K$15996,'PTC NaTran'!$A$7:$A$15996,J$16,'PTC NaTran'!$D$7:$D$15996,$A46,'PTC NaTran'!$C$7:$C$15996,"DEL")*1.0026*$F$4/INDIRECT($A$4&amp;"!D9"))</f>
        <v>375</v>
      </c>
      <c r="K46" s="110" cm="1">
        <f t="array" aca="1" ref="K46" ca="1">IF(COUNTIFS('PTC NaTran'!$K$7:$K$15996,"",'PTC NaTran'!$A$7:$A$15996,K$16,'PTC NaTran'!$D$7:$D$15996,$A46,'PTC NaTran'!$C$7:$C$15996,"DEL")&gt;0,K$14,SUMIFS('PTC NaTran'!$K$7:$K$15996,'PTC NaTran'!$A$7:$A$15996,K$16,'PTC NaTran'!$D$7:$D$15996,$A46,'PTC NaTran'!$C$7:$C$15996,"DEL")*1.0026*$F$4/INDIRECT($A$4&amp;"!D9"))</f>
        <v>196.50959999999998</v>
      </c>
      <c r="L46" s="111">
        <f t="shared" ca="1" si="1"/>
        <v>3.9937499999999977</v>
      </c>
      <c r="M46" s="51">
        <f t="shared" ca="1" si="5"/>
        <v>8.7080000000000005E-2</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0.99999999999999956</v>
      </c>
      <c r="O46" s="66">
        <f t="shared" ca="1" si="6"/>
        <v>74.999999999999957</v>
      </c>
      <c r="S46" s="111">
        <f t="shared" ca="1" si="2"/>
        <v>11.25</v>
      </c>
      <c r="T46" s="51">
        <f t="shared" ca="1" si="7"/>
        <v>0.24167</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66">
        <f t="shared" ca="1" si="8"/>
        <v>375.00000000000034</v>
      </c>
    </row>
    <row r="47" spans="1:22" x14ac:dyDescent="0.3">
      <c r="A47" s="32">
        <f t="shared" si="9"/>
        <v>45778</v>
      </c>
      <c r="B47" s="65" cm="1">
        <f t="array" aca="1" ref="B47" ca="1">_xlfn.XLOOKUP(A47,INDIRECT($A$5&amp;"!$AJ$41:$AJ$406"),INDIRECT($A$5&amp;"!$AK$41:$AK$406"))*SUM($F$3:$I$3)</f>
        <v>0</v>
      </c>
      <c r="C47" s="65" cm="1">
        <f t="array" aca="1" ref="C47" ca="1">_xlfn.XLOOKUP(A47,INDIRECT($A$5&amp;"!$AJ$41:$AJ$406"),INDIRECT($A$5&amp;"!$AL$41:$AL$406"))*SUM($F$3:$I$3)</f>
        <v>45</v>
      </c>
      <c r="D47" s="65" cm="1">
        <f t="array" aca="1" ref="D47" ca="1">_xlfn.XLOOKUP(A47,INDIRECT($A$5&amp;"!$AJ$41:$AJ$406"),INDIRECT($A$5&amp;"!$AO$41:$AO$406"))*SUM($F$3:$I$3)</f>
        <v>38.25</v>
      </c>
      <c r="E47" s="34" cm="1">
        <f t="array" ref="E47">SUMPRODUCT(('PT Storengy'!$B$8:$K$372)*('PT Storengy'!$A$8:$A$372=$A47)*('PT Storengy'!$B$5:$K$5=$A$6)*('PT Storengy'!$B$7:$K$7=$A$7))</f>
        <v>0.8</v>
      </c>
      <c r="F47" s="111">
        <f t="shared" ca="1" si="0"/>
        <v>4.0687499999999979</v>
      </c>
      <c r="G47" s="51">
        <f t="shared" ca="1" si="3"/>
        <v>8.8749999999999996E-2</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0.99999999999999944</v>
      </c>
      <c r="I47" s="66">
        <f t="shared" ca="1" si="4"/>
        <v>74.999999999999943</v>
      </c>
      <c r="J47" s="110" cm="1">
        <f t="array" aca="1" ref="J47" ca="1">IF(COUNTIFS('PTC NaTran'!$K$7:$K$15996,"",'PTC NaTran'!$A$7:$A$15996,J$16,'PTC NaTran'!$D$7:$D$15996,$A47,'PTC NaTran'!$C$7:$C$15996,"DEL")&gt;0,J$14,SUMIFS('PTC NaTran'!$K$7:$K$15996,'PTC NaTran'!$A$7:$A$15996,J$16,'PTC NaTran'!$D$7:$D$15996,$A47,'PTC NaTran'!$C$7:$C$15996,"DEL")*1.0026*$F$4/INDIRECT($A$4&amp;"!D9"))</f>
        <v>375</v>
      </c>
      <c r="K47" s="110" cm="1">
        <f t="array" aca="1" ref="K47" ca="1">IF(COUNTIFS('PTC NaTran'!$K$7:$K$15996,"",'PTC NaTran'!$A$7:$A$15996,K$16,'PTC NaTran'!$D$7:$D$15996,$A47,'PTC NaTran'!$C$7:$C$15996,"DEL")&gt;0,K$14,SUMIFS('PTC NaTran'!$K$7:$K$15996,'PTC NaTran'!$A$7:$A$15996,K$16,'PTC NaTran'!$D$7:$D$15996,$A47,'PTC NaTran'!$C$7:$C$15996,"DEL")*1.0026*$F$4/INDIRECT($A$4&amp;"!D9"))</f>
        <v>260.67599999999999</v>
      </c>
      <c r="L47" s="111">
        <f t="shared" ca="1" si="1"/>
        <v>4.0687499999999979</v>
      </c>
      <c r="M47" s="51">
        <f t="shared" ca="1" si="5"/>
        <v>8.8749999999999996E-2</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0.99999999999999944</v>
      </c>
      <c r="O47" s="66">
        <f t="shared" ca="1" si="6"/>
        <v>74.999999999999943</v>
      </c>
      <c r="S47" s="111">
        <f t="shared" ca="1" si="2"/>
        <v>11.625</v>
      </c>
      <c r="T47" s="51">
        <f t="shared" ca="1" si="7"/>
        <v>0.25</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1</v>
      </c>
      <c r="V47" s="66">
        <f t="shared" ca="1" si="8"/>
        <v>375</v>
      </c>
    </row>
    <row r="48" spans="1:22" x14ac:dyDescent="0.3">
      <c r="A48" s="32">
        <f t="shared" si="9"/>
        <v>45779</v>
      </c>
      <c r="B48" s="65" cm="1">
        <f t="array" aca="1" ref="B48" ca="1">_xlfn.XLOOKUP(A48,INDIRECT($A$5&amp;"!$AJ$41:$AJ$406"),INDIRECT($A$5&amp;"!$AK$41:$AK$406"))*SUM($F$3:$I$3)</f>
        <v>0</v>
      </c>
      <c r="C48" s="65" cm="1">
        <f t="array" aca="1" ref="C48" ca="1">_xlfn.XLOOKUP(A48,INDIRECT($A$5&amp;"!$AJ$41:$AJ$406"),INDIRECT($A$5&amp;"!$AL$41:$AL$406"))*SUM($F$3:$I$3)</f>
        <v>45</v>
      </c>
      <c r="D48" s="65" cm="1">
        <f t="array" aca="1" ref="D48" ca="1">_xlfn.XLOOKUP(A48,INDIRECT($A$5&amp;"!$AJ$41:$AJ$406"),INDIRECT($A$5&amp;"!$AO$41:$AO$406"))*SUM($F$3:$I$3)</f>
        <v>38.25</v>
      </c>
      <c r="E48" s="34" cm="1">
        <f t="array" ref="E48">SUMPRODUCT(('PT Storengy'!$B$8:$K$372)*('PT Storengy'!$A$8:$A$372=$A48)*('PT Storengy'!$B$5:$K$5=$A$6)*('PT Storengy'!$B$7:$K$7=$A$7))</f>
        <v>0.8</v>
      </c>
      <c r="F48" s="111">
        <f t="shared" ca="1" si="0"/>
        <v>4.143749999999998</v>
      </c>
      <c r="G48" s="51">
        <f t="shared" ca="1" si="3"/>
        <v>9.042E-2</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0.99999999999999944</v>
      </c>
      <c r="I48" s="66">
        <f t="shared" ca="1" si="4"/>
        <v>74.999999999999943</v>
      </c>
      <c r="J48" s="110" cm="1">
        <f t="array" aca="1" ref="J48" ca="1">IF(COUNTIFS('PTC NaTran'!$K$7:$K$15996,"",'PTC NaTran'!$A$7:$A$15996,J$16,'PTC NaTran'!$D$7:$D$15996,$A48,'PTC NaTran'!$C$7:$C$15996,"DEL")&gt;0,J$14,SUMIFS('PTC NaTran'!$K$7:$K$15996,'PTC NaTran'!$A$7:$A$15996,J$16,'PTC NaTran'!$D$7:$D$15996,$A48,'PTC NaTran'!$C$7:$C$15996,"DEL")*1.0026*$F$4/INDIRECT($A$4&amp;"!D9"))</f>
        <v>375</v>
      </c>
      <c r="K48" s="110" cm="1">
        <f t="array" aca="1" ref="K48" ca="1">IF(COUNTIFS('PTC NaTran'!$K$7:$K$15996,"",'PTC NaTran'!$A$7:$A$15996,K$16,'PTC NaTran'!$D$7:$D$15996,$A48,'PTC NaTran'!$C$7:$C$15996,"DEL")&gt;0,K$14,SUMIFS('PTC NaTran'!$K$7:$K$15996,'PTC NaTran'!$A$7:$A$15996,K$16,'PTC NaTran'!$D$7:$D$15996,$A48,'PTC NaTran'!$C$7:$C$15996,"DEL")*1.0026*$F$4/INDIRECT($A$4&amp;"!D9"))</f>
        <v>260.67599999999999</v>
      </c>
      <c r="L48" s="111">
        <f t="shared" ca="1" si="1"/>
        <v>4.143749999999998</v>
      </c>
      <c r="M48" s="51">
        <f t="shared" ca="1" si="5"/>
        <v>9.042E-2</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0.99999999999999944</v>
      </c>
      <c r="O48" s="66">
        <f t="shared" ca="1" si="6"/>
        <v>74.999999999999943</v>
      </c>
      <c r="S48" s="111">
        <f t="shared" ca="1" si="2"/>
        <v>12</v>
      </c>
      <c r="T48" s="51">
        <f t="shared" ca="1" si="7"/>
        <v>0.25833</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66">
        <f t="shared" ca="1" si="8"/>
        <v>375.00000000000034</v>
      </c>
    </row>
    <row r="49" spans="1:22" x14ac:dyDescent="0.3">
      <c r="A49" s="32">
        <f t="shared" si="9"/>
        <v>45780</v>
      </c>
      <c r="B49" s="65" cm="1">
        <f t="array" aca="1" ref="B49" ca="1">_xlfn.XLOOKUP(A49,INDIRECT($A$5&amp;"!$AJ$41:$AJ$406"),INDIRECT($A$5&amp;"!$AK$41:$AK$406"))*SUM($F$3:$I$3)</f>
        <v>0</v>
      </c>
      <c r="C49" s="65" cm="1">
        <f t="array" aca="1" ref="C49" ca="1">_xlfn.XLOOKUP(A49,INDIRECT($A$5&amp;"!$AJ$41:$AJ$406"),INDIRECT($A$5&amp;"!$AL$41:$AL$406"))*SUM($F$3:$I$3)</f>
        <v>45</v>
      </c>
      <c r="D49" s="65" cm="1">
        <f t="array" aca="1" ref="D49" ca="1">_xlfn.XLOOKUP(A49,INDIRECT($A$5&amp;"!$AJ$41:$AJ$406"),INDIRECT($A$5&amp;"!$AO$41:$AO$406"))*SUM($F$3:$I$3)</f>
        <v>38.25</v>
      </c>
      <c r="E49" s="34" cm="1">
        <f t="array" ref="E49">SUMPRODUCT(('PT Storengy'!$B$8:$K$372)*('PT Storengy'!$A$8:$A$372=$A49)*('PT Storengy'!$B$5:$K$5=$A$6)*('PT Storengy'!$B$7:$K$7=$A$7))</f>
        <v>0.5</v>
      </c>
      <c r="F49" s="111">
        <f t="shared" ca="1" si="0"/>
        <v>4.331249999999998</v>
      </c>
      <c r="G49" s="51">
        <f t="shared" ca="1" si="3"/>
        <v>9.2079999999999995E-2</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0.99999999999999944</v>
      </c>
      <c r="I49" s="66">
        <f t="shared" ca="1" si="4"/>
        <v>187.49999999999989</v>
      </c>
      <c r="J49" s="110" cm="1">
        <f t="array" aca="1" ref="J49" ca="1">IF(COUNTIFS('PTC NaTran'!$K$7:$K$15996,"",'PTC NaTran'!$A$7:$A$15996,J$16,'PTC NaTran'!$D$7:$D$15996,$A49,'PTC NaTran'!$C$7:$C$15996,"DEL")&gt;0,J$14,SUMIFS('PTC NaTran'!$K$7:$K$15996,'PTC NaTran'!$A$7:$A$15996,J$16,'PTC NaTran'!$D$7:$D$15996,$A49,'PTC NaTran'!$C$7:$C$15996,"DEL")*1.0026*$F$4/INDIRECT($A$4&amp;"!D9"))</f>
        <v>375</v>
      </c>
      <c r="K49" s="110" cm="1">
        <f t="array" aca="1" ref="K49" ca="1">IF(COUNTIFS('PTC NaTran'!$K$7:$K$15996,"",'PTC NaTran'!$A$7:$A$15996,K$16,'PTC NaTran'!$D$7:$D$15996,$A49,'PTC NaTran'!$C$7:$C$15996,"DEL")&gt;0,K$14,SUMIFS('PTC NaTran'!$K$7:$K$15996,'PTC NaTran'!$A$7:$A$15996,K$16,'PTC NaTran'!$D$7:$D$15996,$A49,'PTC NaTran'!$C$7:$C$15996,"DEL")*1.0026*$F$4/INDIRECT($A$4&amp;"!D9"))</f>
        <v>285.74099999999999</v>
      </c>
      <c r="L49" s="111">
        <f t="shared" ca="1" si="1"/>
        <v>4.331249999999998</v>
      </c>
      <c r="M49" s="51">
        <f t="shared" ca="1" si="5"/>
        <v>9.2079999999999995E-2</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0.99999999999999944</v>
      </c>
      <c r="O49" s="66">
        <f t="shared" ca="1" si="6"/>
        <v>187.49999999999989</v>
      </c>
      <c r="S49" s="111">
        <f t="shared" ca="1" si="2"/>
        <v>12.375</v>
      </c>
      <c r="T49" s="51">
        <f t="shared" ca="1" si="7"/>
        <v>0.26667000000000002</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66">
        <f t="shared" ca="1" si="8"/>
        <v>375.00000000000034</v>
      </c>
    </row>
    <row r="50" spans="1:22" x14ac:dyDescent="0.3">
      <c r="A50" s="32">
        <f t="shared" si="9"/>
        <v>45781</v>
      </c>
      <c r="B50" s="65" cm="1">
        <f t="array" aca="1" ref="B50" ca="1">_xlfn.XLOOKUP(A50,INDIRECT($A$5&amp;"!$AJ$41:$AJ$406"),INDIRECT($A$5&amp;"!$AK$41:$AK$406"))*SUM($F$3:$I$3)</f>
        <v>0</v>
      </c>
      <c r="C50" s="65" cm="1">
        <f t="array" aca="1" ref="C50" ca="1">_xlfn.XLOOKUP(A50,INDIRECT($A$5&amp;"!$AJ$41:$AJ$406"),INDIRECT($A$5&amp;"!$AL$41:$AL$406"))*SUM($F$3:$I$3)</f>
        <v>45</v>
      </c>
      <c r="D50" s="65" cm="1">
        <f t="array" aca="1" ref="D50" ca="1">_xlfn.XLOOKUP(A50,INDIRECT($A$5&amp;"!$AJ$41:$AJ$406"),INDIRECT($A$5&amp;"!$AO$41:$AO$406"))*SUM($F$3:$I$3)</f>
        <v>38.25</v>
      </c>
      <c r="E50" s="34" cm="1">
        <f t="array" ref="E50">SUMPRODUCT(('PT Storengy'!$B$8:$K$372)*('PT Storengy'!$A$8:$A$372=$A50)*('PT Storengy'!$B$5:$K$5=$A$6)*('PT Storengy'!$B$7:$K$7=$A$7))</f>
        <v>0.5</v>
      </c>
      <c r="F50" s="111">
        <f t="shared" ca="1" si="0"/>
        <v>4.518749999999998</v>
      </c>
      <c r="G50" s="51">
        <f t="shared" ca="1" si="3"/>
        <v>9.6250000000000002E-2</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0.99999999999999956</v>
      </c>
      <c r="I50" s="66">
        <f t="shared" ca="1" si="4"/>
        <v>187.49999999999991</v>
      </c>
      <c r="J50" s="110" cm="1">
        <f t="array" aca="1" ref="J50" ca="1">IF(COUNTIFS('PTC NaTran'!$K$7:$K$15996,"",'PTC NaTran'!$A$7:$A$15996,J$16,'PTC NaTran'!$D$7:$D$15996,$A50,'PTC NaTran'!$C$7:$C$15996,"DEL")&gt;0,J$14,SUMIFS('PTC NaTran'!$K$7:$K$15996,'PTC NaTran'!$A$7:$A$15996,J$16,'PTC NaTran'!$D$7:$D$15996,$A50,'PTC NaTran'!$C$7:$C$15996,"DEL")*1.0026*$F$4/INDIRECT($A$4&amp;"!D9"))</f>
        <v>375</v>
      </c>
      <c r="K50" s="110" cm="1">
        <f t="array" aca="1" ref="K50" ca="1">IF(COUNTIFS('PTC NaTran'!$K$7:$K$15996,"",'PTC NaTran'!$A$7:$A$15996,K$16,'PTC NaTran'!$D$7:$D$15996,$A50,'PTC NaTran'!$C$7:$C$15996,"DEL")&gt;0,K$14,SUMIFS('PTC NaTran'!$K$7:$K$15996,'PTC NaTran'!$A$7:$A$15996,K$16,'PTC NaTran'!$D$7:$D$15996,$A50,'PTC NaTran'!$C$7:$C$15996,"DEL")*1.0026*$F$4/INDIRECT($A$4&amp;"!D9"))</f>
        <v>285.74099999999999</v>
      </c>
      <c r="L50" s="111">
        <f t="shared" ca="1" si="1"/>
        <v>4.518749999999998</v>
      </c>
      <c r="M50" s="51">
        <f t="shared" ca="1" si="5"/>
        <v>9.6250000000000002E-2</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0.99999999999999956</v>
      </c>
      <c r="O50" s="66">
        <f t="shared" ca="1" si="6"/>
        <v>187.49999999999991</v>
      </c>
      <c r="S50" s="111">
        <f t="shared" ca="1" si="2"/>
        <v>12.75</v>
      </c>
      <c r="T50" s="51">
        <f t="shared" ca="1" si="7"/>
        <v>0.27500000000000002</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66">
        <f t="shared" ca="1" si="8"/>
        <v>375.00000000000034</v>
      </c>
    </row>
    <row r="51" spans="1:22" x14ac:dyDescent="0.3">
      <c r="A51" s="32">
        <f t="shared" si="9"/>
        <v>45782</v>
      </c>
      <c r="B51" s="65" cm="1">
        <f t="array" aca="1" ref="B51" ca="1">_xlfn.XLOOKUP(A51,INDIRECT($A$5&amp;"!$AJ$41:$AJ$406"),INDIRECT($A$5&amp;"!$AK$41:$AK$406"))*SUM($F$3:$I$3)</f>
        <v>0</v>
      </c>
      <c r="C51" s="65" cm="1">
        <f t="array" aca="1" ref="C51" ca="1">_xlfn.XLOOKUP(A51,INDIRECT($A$5&amp;"!$AJ$41:$AJ$406"),INDIRECT($A$5&amp;"!$AL$41:$AL$406"))*SUM($F$3:$I$3)</f>
        <v>45</v>
      </c>
      <c r="D51" s="65" cm="1">
        <f t="array" aca="1" ref="D51" ca="1">_xlfn.XLOOKUP(A51,INDIRECT($A$5&amp;"!$AJ$41:$AJ$406"),INDIRECT($A$5&amp;"!$AO$41:$AO$406"))*SUM($F$3:$I$3)</f>
        <v>38.25</v>
      </c>
      <c r="E51" s="34" cm="1">
        <f t="array" ref="E51">SUMPRODUCT(('PT Storengy'!$B$8:$K$372)*('PT Storengy'!$A$8:$A$372=$A51)*('PT Storengy'!$B$5:$K$5=$A$6)*('PT Storengy'!$B$7:$K$7=$A$7))</f>
        <v>0.5</v>
      </c>
      <c r="F51" s="111">
        <f t="shared" ca="1" si="0"/>
        <v>4.706249999999998</v>
      </c>
      <c r="G51" s="51">
        <f t="shared" ca="1" si="3"/>
        <v>0.10042</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0.99999999999999956</v>
      </c>
      <c r="I51" s="66">
        <f t="shared" ca="1" si="4"/>
        <v>187.49999999999991</v>
      </c>
      <c r="J51" s="110" cm="1">
        <f t="array" aca="1" ref="J51" ca="1">IF(COUNTIFS('PTC NaTran'!$K$7:$K$15996,"",'PTC NaTran'!$A$7:$A$15996,J$16,'PTC NaTran'!$D$7:$D$15996,$A51,'PTC NaTran'!$C$7:$C$15996,"DEL")&gt;0,J$14,SUMIFS('PTC NaTran'!$K$7:$K$15996,'PTC NaTran'!$A$7:$A$15996,J$16,'PTC NaTran'!$D$7:$D$15996,$A51,'PTC NaTran'!$C$7:$C$15996,"DEL")*1.0026*$F$4/INDIRECT($A$4&amp;"!D9"))</f>
        <v>375</v>
      </c>
      <c r="K51" s="110" cm="1">
        <f t="array" aca="1" ref="K51" ca="1">IF(COUNTIFS('PTC NaTran'!$K$7:$K$15996,"",'PTC NaTran'!$A$7:$A$15996,K$16,'PTC NaTran'!$D$7:$D$15996,$A51,'PTC NaTran'!$C$7:$C$15996,"DEL")&gt;0,K$14,SUMIFS('PTC NaTran'!$K$7:$K$15996,'PTC NaTran'!$A$7:$A$15996,K$16,'PTC NaTran'!$D$7:$D$15996,$A51,'PTC NaTran'!$C$7:$C$15996,"DEL")*1.0026*$F$4/INDIRECT($A$4&amp;"!D9"))</f>
        <v>345.89699999999999</v>
      </c>
      <c r="L51" s="111">
        <f t="shared" ca="1" si="1"/>
        <v>4.706249999999998</v>
      </c>
      <c r="M51" s="51">
        <f t="shared" ca="1" si="5"/>
        <v>0.10042</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0.99999999999999956</v>
      </c>
      <c r="O51" s="66">
        <f t="shared" ca="1" si="6"/>
        <v>187.49999999999991</v>
      </c>
      <c r="S51" s="111">
        <f t="shared" ca="1" si="2"/>
        <v>13.125</v>
      </c>
      <c r="T51" s="51">
        <f t="shared" ca="1" si="7"/>
        <v>0.28333000000000003</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66">
        <f t="shared" ca="1" si="8"/>
        <v>375.00000000000034</v>
      </c>
    </row>
    <row r="52" spans="1:22" x14ac:dyDescent="0.3">
      <c r="A52" s="32">
        <f t="shared" si="9"/>
        <v>45783</v>
      </c>
      <c r="B52" s="65" cm="1">
        <f t="array" aca="1" ref="B52" ca="1">_xlfn.XLOOKUP(A52,INDIRECT($A$5&amp;"!$AJ$41:$AJ$406"),INDIRECT($A$5&amp;"!$AK$41:$AK$406"))*SUM($F$3:$I$3)</f>
        <v>0</v>
      </c>
      <c r="C52" s="65" cm="1">
        <f t="array" aca="1" ref="C52" ca="1">_xlfn.XLOOKUP(A52,INDIRECT($A$5&amp;"!$AJ$41:$AJ$406"),INDIRECT($A$5&amp;"!$AL$41:$AL$406"))*SUM($F$3:$I$3)</f>
        <v>45</v>
      </c>
      <c r="D52" s="65" cm="1">
        <f t="array" aca="1" ref="D52" ca="1">_xlfn.XLOOKUP(A52,INDIRECT($A$5&amp;"!$AJ$41:$AJ$406"),INDIRECT($A$5&amp;"!$AO$41:$AO$406"))*SUM($F$3:$I$3)</f>
        <v>38.25</v>
      </c>
      <c r="E52" s="34" cm="1">
        <f t="array" ref="E52">SUMPRODUCT(('PT Storengy'!$B$8:$K$372)*('PT Storengy'!$A$8:$A$372=$A52)*('PT Storengy'!$B$5:$K$5=$A$6)*('PT Storengy'!$B$7:$K$7=$A$7))</f>
        <v>0.5</v>
      </c>
      <c r="F52" s="111">
        <f t="shared" ca="1" si="0"/>
        <v>4.893749999999998</v>
      </c>
      <c r="G52" s="51">
        <f t="shared" ca="1" si="3"/>
        <v>0.10458000000000001</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0.99999999999999944</v>
      </c>
      <c r="I52" s="66">
        <f t="shared" ca="1" si="4"/>
        <v>187.49999999999989</v>
      </c>
      <c r="J52" s="110" cm="1">
        <f t="array" aca="1" ref="J52" ca="1">IF(COUNTIFS('PTC NaTran'!$K$7:$K$15996,"",'PTC NaTran'!$A$7:$A$15996,J$16,'PTC NaTran'!$D$7:$D$15996,$A52,'PTC NaTran'!$C$7:$C$15996,"DEL")&gt;0,J$14,SUMIFS('PTC NaTran'!$K$7:$K$15996,'PTC NaTran'!$A$7:$A$15996,J$16,'PTC NaTran'!$D$7:$D$15996,$A52,'PTC NaTran'!$C$7:$C$15996,"DEL")*1.0026*$F$4/INDIRECT($A$4&amp;"!D9"))</f>
        <v>375</v>
      </c>
      <c r="K52" s="110" cm="1">
        <f t="array" aca="1" ref="K52" ca="1">IF(COUNTIFS('PTC NaTran'!$K$7:$K$15996,"",'PTC NaTran'!$A$7:$A$15996,K$16,'PTC NaTran'!$D$7:$D$15996,$A52,'PTC NaTran'!$C$7:$C$15996,"DEL")&gt;0,K$14,SUMIFS('PTC NaTran'!$K$7:$K$15996,'PTC NaTran'!$A$7:$A$15996,K$16,'PTC NaTran'!$D$7:$D$15996,$A52,'PTC NaTran'!$C$7:$C$15996,"DEL")*1.0026*$F$4/INDIRECT($A$4&amp;"!D9"))</f>
        <v>345.89699999999999</v>
      </c>
      <c r="L52" s="111">
        <f t="shared" ca="1" si="1"/>
        <v>4.893749999999998</v>
      </c>
      <c r="M52" s="51">
        <f t="shared" ca="1" si="5"/>
        <v>0.10458000000000001</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0.99999999999999944</v>
      </c>
      <c r="O52" s="66">
        <f t="shared" ca="1" si="6"/>
        <v>187.49999999999989</v>
      </c>
      <c r="S52" s="111">
        <f t="shared" ca="1" si="2"/>
        <v>13.5</v>
      </c>
      <c r="T52" s="51">
        <f t="shared" ca="1" si="7"/>
        <v>0.29166999999999998</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66">
        <f t="shared" ca="1" si="8"/>
        <v>375.00000000000034</v>
      </c>
    </row>
    <row r="53" spans="1:22" x14ac:dyDescent="0.3">
      <c r="A53" s="32">
        <f t="shared" si="9"/>
        <v>45784</v>
      </c>
      <c r="B53" s="65" cm="1">
        <f t="array" aca="1" ref="B53" ca="1">_xlfn.XLOOKUP(A53,INDIRECT($A$5&amp;"!$AJ$41:$AJ$406"),INDIRECT($A$5&amp;"!$AK$41:$AK$406"))*SUM($F$3:$I$3)</f>
        <v>0</v>
      </c>
      <c r="C53" s="65" cm="1">
        <f t="array" aca="1" ref="C53" ca="1">_xlfn.XLOOKUP(A53,INDIRECT($A$5&amp;"!$AJ$41:$AJ$406"),INDIRECT($A$5&amp;"!$AL$41:$AL$406"))*SUM($F$3:$I$3)</f>
        <v>45</v>
      </c>
      <c r="D53" s="65" cm="1">
        <f t="array" aca="1" ref="D53" ca="1">_xlfn.XLOOKUP(A53,INDIRECT($A$5&amp;"!$AJ$41:$AJ$406"),INDIRECT($A$5&amp;"!$AO$41:$AO$406"))*SUM($F$3:$I$3)</f>
        <v>38.25</v>
      </c>
      <c r="E53" s="34" cm="1">
        <f t="array" ref="E53">SUMPRODUCT(('PT Storengy'!$B$8:$K$372)*('PT Storengy'!$A$8:$A$372=$A53)*('PT Storengy'!$B$5:$K$5=$A$6)*('PT Storengy'!$B$7:$K$7=$A$7))</f>
        <v>0.5</v>
      </c>
      <c r="F53" s="111">
        <f t="shared" ca="1" si="0"/>
        <v>5.081249999999998</v>
      </c>
      <c r="G53" s="51">
        <f t="shared" ca="1" si="3"/>
        <v>0.10875</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0.99999999999999944</v>
      </c>
      <c r="I53" s="66">
        <f t="shared" ca="1" si="4"/>
        <v>187.49999999999989</v>
      </c>
      <c r="J53" s="110" cm="1">
        <f t="array" aca="1" ref="J53" ca="1">IF(COUNTIFS('PTC NaTran'!$K$7:$K$15996,"",'PTC NaTran'!$A$7:$A$15996,J$16,'PTC NaTran'!$D$7:$D$15996,$A53,'PTC NaTran'!$C$7:$C$15996,"DEL")&gt;0,J$14,SUMIFS('PTC NaTran'!$K$7:$K$15996,'PTC NaTran'!$A$7:$A$15996,J$16,'PTC NaTran'!$D$7:$D$15996,$A53,'PTC NaTran'!$C$7:$C$15996,"DEL")*1.0026*$F$4/INDIRECT($A$4&amp;"!D9"))</f>
        <v>375</v>
      </c>
      <c r="K53" s="110" cm="1">
        <f t="array" aca="1" ref="K53" ca="1">IF(COUNTIFS('PTC NaTran'!$K$7:$K$15996,"",'PTC NaTran'!$A$7:$A$15996,K$16,'PTC NaTran'!$D$7:$D$15996,$A53,'PTC NaTran'!$C$7:$C$15996,"DEL")&gt;0,K$14,SUMIFS('PTC NaTran'!$K$7:$K$15996,'PTC NaTran'!$A$7:$A$15996,K$16,'PTC NaTran'!$D$7:$D$15996,$A53,'PTC NaTran'!$C$7:$C$15996,"DEL")*1.0026*$F$4/INDIRECT($A$4&amp;"!D9"))</f>
        <v>345.89699999999999</v>
      </c>
      <c r="L53" s="111">
        <f t="shared" ca="1" si="1"/>
        <v>5.081249999999998</v>
      </c>
      <c r="M53" s="51">
        <f t="shared" ca="1" si="5"/>
        <v>0.10875</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0.99999999999999944</v>
      </c>
      <c r="O53" s="66">
        <f t="shared" ca="1" si="6"/>
        <v>187.49999999999989</v>
      </c>
      <c r="S53" s="111">
        <f t="shared" ca="1" si="2"/>
        <v>13.875</v>
      </c>
      <c r="T53" s="51">
        <f t="shared" ca="1" si="7"/>
        <v>0.3</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66">
        <f t="shared" ca="1" si="8"/>
        <v>375</v>
      </c>
    </row>
    <row r="54" spans="1:22" x14ac:dyDescent="0.3">
      <c r="A54" s="32">
        <f t="shared" si="9"/>
        <v>45785</v>
      </c>
      <c r="B54" s="65" cm="1">
        <f t="array" aca="1" ref="B54" ca="1">_xlfn.XLOOKUP(A54,INDIRECT($A$5&amp;"!$AJ$41:$AJ$406"),INDIRECT($A$5&amp;"!$AK$41:$AK$406"))*SUM($F$3:$I$3)</f>
        <v>0</v>
      </c>
      <c r="C54" s="65" cm="1">
        <f t="array" aca="1" ref="C54" ca="1">_xlfn.XLOOKUP(A54,INDIRECT($A$5&amp;"!$AJ$41:$AJ$406"),INDIRECT($A$5&amp;"!$AL$41:$AL$406"))*SUM($F$3:$I$3)</f>
        <v>45</v>
      </c>
      <c r="D54" s="65" cm="1">
        <f t="array" aca="1" ref="D54" ca="1">_xlfn.XLOOKUP(A54,INDIRECT($A$5&amp;"!$AJ$41:$AJ$406"),INDIRECT($A$5&amp;"!$AO$41:$AO$406"))*SUM($F$3:$I$3)</f>
        <v>38.25</v>
      </c>
      <c r="E54" s="34" cm="1">
        <f t="array" ref="E54">SUMPRODUCT(('PT Storengy'!$B$8:$K$372)*('PT Storengy'!$A$8:$A$372=$A54)*('PT Storengy'!$B$5:$K$5=$A$6)*('PT Storengy'!$B$7:$K$7=$A$7))</f>
        <v>0.5</v>
      </c>
      <c r="F54" s="111">
        <f t="shared" ca="1" si="0"/>
        <v>5.268749999999998</v>
      </c>
      <c r="G54" s="51">
        <f t="shared" ca="1" si="3"/>
        <v>0.11292000000000001</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0.99999999999999944</v>
      </c>
      <c r="I54" s="66">
        <f t="shared" ca="1" si="4"/>
        <v>187.49999999999989</v>
      </c>
      <c r="J54" s="110" cm="1">
        <f t="array" aca="1" ref="J54" ca="1">IF(COUNTIFS('PTC NaTran'!$K$7:$K$15996,"",'PTC NaTran'!$A$7:$A$15996,J$16,'PTC NaTran'!$D$7:$D$15996,$A54,'PTC NaTran'!$C$7:$C$15996,"DEL")&gt;0,J$14,SUMIFS('PTC NaTran'!$K$7:$K$15996,'PTC NaTran'!$A$7:$A$15996,J$16,'PTC NaTran'!$D$7:$D$15996,$A54,'PTC NaTran'!$C$7:$C$15996,"DEL")*1.0026*$F$4/INDIRECT($A$4&amp;"!D9"))</f>
        <v>375</v>
      </c>
      <c r="K54" s="110" cm="1">
        <f t="array" aca="1" ref="K54" ca="1">IF(COUNTIFS('PTC NaTran'!$K$7:$K$15996,"",'PTC NaTran'!$A$7:$A$15996,K$16,'PTC NaTran'!$D$7:$D$15996,$A54,'PTC NaTran'!$C$7:$C$15996,"DEL")&gt;0,K$14,SUMIFS('PTC NaTran'!$K$7:$K$15996,'PTC NaTran'!$A$7:$A$15996,K$16,'PTC NaTran'!$D$7:$D$15996,$A54,'PTC NaTran'!$C$7:$C$15996,"DEL")*1.0026*$F$4/INDIRECT($A$4&amp;"!D9"))</f>
        <v>345.89699999999999</v>
      </c>
      <c r="L54" s="111">
        <f t="shared" ca="1" si="1"/>
        <v>5.268749999999998</v>
      </c>
      <c r="M54" s="51">
        <f t="shared" ca="1" si="5"/>
        <v>0.11292000000000001</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0.99999999999999944</v>
      </c>
      <c r="O54" s="66">
        <f t="shared" ca="1" si="6"/>
        <v>187.49999999999989</v>
      </c>
      <c r="S54" s="111">
        <f t="shared" ca="1" si="2"/>
        <v>14.25</v>
      </c>
      <c r="T54" s="51">
        <f t="shared" ca="1" si="7"/>
        <v>0.30832999999999999</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66">
        <f t="shared" ca="1" si="8"/>
        <v>375.00000000000034</v>
      </c>
    </row>
    <row r="55" spans="1:22" x14ac:dyDescent="0.3">
      <c r="A55" s="32">
        <f t="shared" si="9"/>
        <v>45786</v>
      </c>
      <c r="B55" s="65" cm="1">
        <f t="array" aca="1" ref="B55" ca="1">_xlfn.XLOOKUP(A55,INDIRECT($A$5&amp;"!$AJ$41:$AJ$406"),INDIRECT($A$5&amp;"!$AK$41:$AK$406"))*SUM($F$3:$I$3)</f>
        <v>0</v>
      </c>
      <c r="C55" s="65" cm="1">
        <f t="array" aca="1" ref="C55" ca="1">_xlfn.XLOOKUP(A55,INDIRECT($A$5&amp;"!$AJ$41:$AJ$406"),INDIRECT($A$5&amp;"!$AL$41:$AL$406"))*SUM($F$3:$I$3)</f>
        <v>45</v>
      </c>
      <c r="D55" s="65" cm="1">
        <f t="array" aca="1" ref="D55" ca="1">_xlfn.XLOOKUP(A55,INDIRECT($A$5&amp;"!$AJ$41:$AJ$406"),INDIRECT($A$5&amp;"!$AO$41:$AO$406"))*SUM($F$3:$I$3)</f>
        <v>38.25</v>
      </c>
      <c r="E55" s="34" cm="1">
        <f t="array" ref="E55">SUMPRODUCT(('PT Storengy'!$B$8:$K$372)*('PT Storengy'!$A$8:$A$372=$A55)*('PT Storengy'!$B$5:$K$5=$A$6)*('PT Storengy'!$B$7:$K$7=$A$7))</f>
        <v>0.5</v>
      </c>
      <c r="F55" s="111">
        <f t="shared" ca="1" si="0"/>
        <v>5.456249999999998</v>
      </c>
      <c r="G55" s="51">
        <f t="shared" ca="1" si="3"/>
        <v>0.11708</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0.99999999999999956</v>
      </c>
      <c r="I55" s="66">
        <f t="shared" ca="1" si="4"/>
        <v>187.49999999999991</v>
      </c>
      <c r="J55" s="110" cm="1">
        <f t="array" aca="1" ref="J55" ca="1">IF(COUNTIFS('PTC NaTran'!$K$7:$K$15996,"",'PTC NaTran'!$A$7:$A$15996,J$16,'PTC NaTran'!$D$7:$D$15996,$A55,'PTC NaTran'!$C$7:$C$15996,"DEL")&gt;0,J$14,SUMIFS('PTC NaTran'!$K$7:$K$15996,'PTC NaTran'!$A$7:$A$15996,J$16,'PTC NaTran'!$D$7:$D$15996,$A55,'PTC NaTran'!$C$7:$C$15996,"DEL")*1.0026*$F$4/INDIRECT($A$4&amp;"!D9"))</f>
        <v>375</v>
      </c>
      <c r="K55" s="110" cm="1">
        <f t="array" aca="1" ref="K55" ca="1">IF(COUNTIFS('PTC NaTran'!$K$7:$K$15996,"",'PTC NaTran'!$A$7:$A$15996,K$16,'PTC NaTran'!$D$7:$D$15996,$A55,'PTC NaTran'!$C$7:$C$15996,"DEL")&gt;0,K$14,SUMIFS('PTC NaTran'!$K$7:$K$15996,'PTC NaTran'!$A$7:$A$15996,K$16,'PTC NaTran'!$D$7:$D$15996,$A55,'PTC NaTran'!$C$7:$C$15996,"DEL")*1.0026*$F$4/INDIRECT($A$4&amp;"!D9"))</f>
        <v>345.89699999999999</v>
      </c>
      <c r="L55" s="111">
        <f t="shared" ca="1" si="1"/>
        <v>5.456249999999998</v>
      </c>
      <c r="M55" s="51">
        <f t="shared" ca="1" si="5"/>
        <v>0.11708</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0.99999999999999956</v>
      </c>
      <c r="O55" s="66">
        <f t="shared" ca="1" si="6"/>
        <v>187.49999999999991</v>
      </c>
      <c r="S55" s="111">
        <f t="shared" ca="1" si="2"/>
        <v>14.625</v>
      </c>
      <c r="T55" s="51">
        <f t="shared" ca="1" si="7"/>
        <v>0.31667000000000001</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66">
        <f t="shared" ca="1" si="8"/>
        <v>375.00000000000034</v>
      </c>
    </row>
    <row r="56" spans="1:22" x14ac:dyDescent="0.3">
      <c r="A56" s="32">
        <f t="shared" si="9"/>
        <v>45787</v>
      </c>
      <c r="B56" s="65" cm="1">
        <f t="array" aca="1" ref="B56" ca="1">_xlfn.XLOOKUP(A56,INDIRECT($A$5&amp;"!$AJ$41:$AJ$406"),INDIRECT($A$5&amp;"!$AK$41:$AK$406"))*SUM($F$3:$I$3)</f>
        <v>0</v>
      </c>
      <c r="C56" s="65" cm="1">
        <f t="array" aca="1" ref="C56" ca="1">_xlfn.XLOOKUP(A56,INDIRECT($A$5&amp;"!$AJ$41:$AJ$406"),INDIRECT($A$5&amp;"!$AL$41:$AL$406"))*SUM($F$3:$I$3)</f>
        <v>45</v>
      </c>
      <c r="D56" s="65" cm="1">
        <f t="array" aca="1" ref="D56" ca="1">_xlfn.XLOOKUP(A56,INDIRECT($A$5&amp;"!$AJ$41:$AJ$406"),INDIRECT($A$5&amp;"!$AO$41:$AO$406"))*SUM($F$3:$I$3)</f>
        <v>38.25</v>
      </c>
      <c r="E56" s="34" cm="1">
        <f t="array" ref="E56">SUMPRODUCT(('PT Storengy'!$B$8:$K$372)*('PT Storengy'!$A$8:$A$372=$A56)*('PT Storengy'!$B$5:$K$5=$A$6)*('PT Storengy'!$B$7:$K$7=$A$7))</f>
        <v>0.5</v>
      </c>
      <c r="F56" s="111">
        <f t="shared" ca="1" si="0"/>
        <v>5.643749999999998</v>
      </c>
      <c r="G56" s="51">
        <f t="shared" ca="1" si="3"/>
        <v>0.12125</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1.0000000000000009</v>
      </c>
      <c r="I56" s="66">
        <f t="shared" ca="1" si="4"/>
        <v>187.50000000000017</v>
      </c>
      <c r="J56" s="110" cm="1">
        <f t="array" aca="1" ref="J56" ca="1">IF(COUNTIFS('PTC NaTran'!$K$7:$K$15996,"",'PTC NaTran'!$A$7:$A$15996,J$16,'PTC NaTran'!$D$7:$D$15996,$A56,'PTC NaTran'!$C$7:$C$15996,"DEL")&gt;0,J$14,SUMIFS('PTC NaTran'!$K$7:$K$15996,'PTC NaTran'!$A$7:$A$15996,J$16,'PTC NaTran'!$D$7:$D$15996,$A56,'PTC NaTran'!$C$7:$C$15996,"DEL")*1.0026*$F$4/INDIRECT($A$4&amp;"!D9"))</f>
        <v>375</v>
      </c>
      <c r="K56" s="110" cm="1">
        <f t="array" aca="1" ref="K56" ca="1">IF(COUNTIFS('PTC NaTran'!$K$7:$K$15996,"",'PTC NaTran'!$A$7:$A$15996,K$16,'PTC NaTran'!$D$7:$D$15996,$A56,'PTC NaTran'!$C$7:$C$15996,"DEL")&gt;0,K$14,SUMIFS('PTC NaTran'!$K$7:$K$15996,'PTC NaTran'!$A$7:$A$15996,K$16,'PTC NaTran'!$D$7:$D$15996,$A56,'PTC NaTran'!$C$7:$C$15996,"DEL")*1.0026*$F$4/INDIRECT($A$4&amp;"!D9"))</f>
        <v>305.79300000000001</v>
      </c>
      <c r="L56" s="111">
        <f t="shared" ca="1" si="1"/>
        <v>5.643749999999998</v>
      </c>
      <c r="M56" s="51">
        <f t="shared" ca="1" si="5"/>
        <v>0.12125</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1.0000000000000009</v>
      </c>
      <c r="O56" s="66">
        <f t="shared" ca="1" si="6"/>
        <v>187.50000000000017</v>
      </c>
      <c r="S56" s="111">
        <f t="shared" ca="1" si="2"/>
        <v>15</v>
      </c>
      <c r="T56" s="51">
        <f t="shared" ca="1" si="7"/>
        <v>0.32500000000000001</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66">
        <f t="shared" ca="1" si="8"/>
        <v>375.00000000000034</v>
      </c>
    </row>
    <row r="57" spans="1:22" x14ac:dyDescent="0.3">
      <c r="A57" s="32">
        <f t="shared" si="9"/>
        <v>45788</v>
      </c>
      <c r="B57" s="65" cm="1">
        <f t="array" aca="1" ref="B57" ca="1">_xlfn.XLOOKUP(A57,INDIRECT($A$5&amp;"!$AJ$41:$AJ$406"),INDIRECT($A$5&amp;"!$AK$41:$AK$406"))*SUM($F$3:$I$3)</f>
        <v>0</v>
      </c>
      <c r="C57" s="65" cm="1">
        <f t="array" aca="1" ref="C57" ca="1">_xlfn.XLOOKUP(A57,INDIRECT($A$5&amp;"!$AJ$41:$AJ$406"),INDIRECT($A$5&amp;"!$AL$41:$AL$406"))*SUM($F$3:$I$3)</f>
        <v>45</v>
      </c>
      <c r="D57" s="65" cm="1">
        <f t="array" aca="1" ref="D57" ca="1">_xlfn.XLOOKUP(A57,INDIRECT($A$5&amp;"!$AJ$41:$AJ$406"),INDIRECT($A$5&amp;"!$AO$41:$AO$406"))*SUM($F$3:$I$3)</f>
        <v>38.25</v>
      </c>
      <c r="E57" s="34" cm="1">
        <f t="array" ref="E57">SUMPRODUCT(('PT Storengy'!$B$8:$K$372)*('PT Storengy'!$A$8:$A$372=$A57)*('PT Storengy'!$B$5:$K$5=$A$6)*('PT Storengy'!$B$7:$K$7=$A$7))</f>
        <v>0.5</v>
      </c>
      <c r="F57" s="111">
        <f t="shared" ca="1" si="0"/>
        <v>5.831249999999998</v>
      </c>
      <c r="G57" s="51">
        <f t="shared" ca="1" si="3"/>
        <v>0.12542</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1.0000000000000009</v>
      </c>
      <c r="I57" s="66">
        <f t="shared" ca="1" si="4"/>
        <v>187.50000000000017</v>
      </c>
      <c r="J57" s="110" cm="1">
        <f t="array" aca="1" ref="J57" ca="1">IF(COUNTIFS('PTC NaTran'!$K$7:$K$15996,"",'PTC NaTran'!$A$7:$A$15996,J$16,'PTC NaTran'!$D$7:$D$15996,$A57,'PTC NaTran'!$C$7:$C$15996,"DEL")&gt;0,J$14,SUMIFS('PTC NaTran'!$K$7:$K$15996,'PTC NaTran'!$A$7:$A$15996,J$16,'PTC NaTran'!$D$7:$D$15996,$A57,'PTC NaTran'!$C$7:$C$15996,"DEL")*1.0026*$F$4/INDIRECT($A$4&amp;"!D9"))</f>
        <v>375</v>
      </c>
      <c r="K57" s="110" cm="1">
        <f t="array" aca="1" ref="K57" ca="1">IF(COUNTIFS('PTC NaTran'!$K$7:$K$15996,"",'PTC NaTran'!$A$7:$A$15996,K$16,'PTC NaTran'!$D$7:$D$15996,$A57,'PTC NaTran'!$C$7:$C$15996,"DEL")&gt;0,K$14,SUMIFS('PTC NaTran'!$K$7:$K$15996,'PTC NaTran'!$A$7:$A$15996,K$16,'PTC NaTran'!$D$7:$D$15996,$A57,'PTC NaTran'!$C$7:$C$15996,"DEL")*1.0026*$F$4/INDIRECT($A$4&amp;"!D9"))</f>
        <v>305.79300000000001</v>
      </c>
      <c r="L57" s="111">
        <f t="shared" ca="1" si="1"/>
        <v>5.831249999999998</v>
      </c>
      <c r="M57" s="51">
        <f t="shared" ca="1" si="5"/>
        <v>0.12542</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1.0000000000000009</v>
      </c>
      <c r="O57" s="66">
        <f t="shared" ca="1" si="6"/>
        <v>187.50000000000017</v>
      </c>
      <c r="S57" s="111">
        <f t="shared" ca="1" si="2"/>
        <v>15.375</v>
      </c>
      <c r="T57" s="51">
        <f t="shared" ca="1" si="7"/>
        <v>0.33333000000000002</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66">
        <f t="shared" ca="1" si="8"/>
        <v>375.00000000000034</v>
      </c>
    </row>
    <row r="58" spans="1:22" x14ac:dyDescent="0.3">
      <c r="A58" s="32">
        <f t="shared" si="9"/>
        <v>45789</v>
      </c>
      <c r="B58" s="65" cm="1">
        <f t="array" aca="1" ref="B58" ca="1">_xlfn.XLOOKUP(A58,INDIRECT($A$5&amp;"!$AJ$41:$AJ$406"),INDIRECT($A$5&amp;"!$AK$41:$AK$406"))*SUM($F$3:$I$3)</f>
        <v>0</v>
      </c>
      <c r="C58" s="65" cm="1">
        <f t="array" aca="1" ref="C58" ca="1">_xlfn.XLOOKUP(A58,INDIRECT($A$5&amp;"!$AJ$41:$AJ$406"),INDIRECT($A$5&amp;"!$AL$41:$AL$406"))*SUM($F$3:$I$3)</f>
        <v>45</v>
      </c>
      <c r="D58" s="65" cm="1">
        <f t="array" aca="1" ref="D58" ca="1">_xlfn.XLOOKUP(A58,INDIRECT($A$5&amp;"!$AJ$41:$AJ$406"),INDIRECT($A$5&amp;"!$AO$41:$AO$406"))*SUM($F$3:$I$3)</f>
        <v>38.25</v>
      </c>
      <c r="E58" s="34" cm="1">
        <f t="array" ref="E58">SUMPRODUCT(('PT Storengy'!$B$8:$K$372)*('PT Storengy'!$A$8:$A$372=$A58)*('PT Storengy'!$B$5:$K$5=$A$6)*('PT Storengy'!$B$7:$K$7=$A$7))</f>
        <v>0.75</v>
      </c>
      <c r="F58" s="111">
        <f t="shared" ca="1" si="0"/>
        <v>5.924999999999998</v>
      </c>
      <c r="G58" s="51">
        <f t="shared" ca="1" si="3"/>
        <v>0.12958</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1.0000000000000009</v>
      </c>
      <c r="I58" s="66">
        <f t="shared" ca="1" si="4"/>
        <v>93.750000000000085</v>
      </c>
      <c r="J58" s="110" cm="1">
        <f t="array" aca="1" ref="J58" ca="1">IF(COUNTIFS('PTC NaTran'!$K$7:$K$15996,"",'PTC NaTran'!$A$7:$A$15996,J$16,'PTC NaTran'!$D$7:$D$15996,$A58,'PTC NaTran'!$C$7:$C$15996,"DEL")&gt;0,J$14,SUMIFS('PTC NaTran'!$K$7:$K$15996,'PTC NaTran'!$A$7:$A$15996,J$16,'PTC NaTran'!$D$7:$D$15996,$A58,'PTC NaTran'!$C$7:$C$15996,"DEL")*1.0026*$F$4/INDIRECT($A$4&amp;"!D9"))</f>
        <v>396.02699999999999</v>
      </c>
      <c r="K58" s="110" cm="1">
        <f t="array" aca="1" ref="K58" ca="1">IF(COUNTIFS('PTC NaTran'!$K$7:$K$15996,"",'PTC NaTran'!$A$7:$A$15996,K$16,'PTC NaTran'!$D$7:$D$15996,$A58,'PTC NaTran'!$C$7:$C$15996,"DEL")&gt;0,K$14,SUMIFS('PTC NaTran'!$K$7:$K$15996,'PTC NaTran'!$A$7:$A$15996,K$16,'PTC NaTran'!$D$7:$D$15996,$A58,'PTC NaTran'!$C$7:$C$15996,"DEL")*1.0026*$F$4/INDIRECT($A$4&amp;"!D9"))</f>
        <v>200.52</v>
      </c>
      <c r="L58" s="111">
        <f t="shared" ca="1" si="1"/>
        <v>5.924999999999998</v>
      </c>
      <c r="M58" s="51">
        <f t="shared" ca="1" si="5"/>
        <v>0.12958</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1.0000000000000009</v>
      </c>
      <c r="O58" s="66">
        <f t="shared" ca="1" si="6"/>
        <v>93.750000000000085</v>
      </c>
      <c r="S58" s="111">
        <f t="shared" ca="1" si="2"/>
        <v>15.75</v>
      </c>
      <c r="T58" s="51">
        <f t="shared" ca="1" si="7"/>
        <v>0.34166999999999997</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66">
        <f t="shared" ca="1" si="8"/>
        <v>375.00000000000034</v>
      </c>
    </row>
    <row r="59" spans="1:22" x14ac:dyDescent="0.3">
      <c r="A59" s="32">
        <f t="shared" si="9"/>
        <v>45790</v>
      </c>
      <c r="B59" s="65" cm="1">
        <f t="array" aca="1" ref="B59" ca="1">_xlfn.XLOOKUP(A59,INDIRECT($A$5&amp;"!$AJ$41:$AJ$406"),INDIRECT($A$5&amp;"!$AK$41:$AK$406"))*SUM($F$3:$I$3)</f>
        <v>0</v>
      </c>
      <c r="C59" s="65" cm="1">
        <f t="array" aca="1" ref="C59" ca="1">_xlfn.XLOOKUP(A59,INDIRECT($A$5&amp;"!$AJ$41:$AJ$406"),INDIRECT($A$5&amp;"!$AL$41:$AL$406"))*SUM($F$3:$I$3)</f>
        <v>45</v>
      </c>
      <c r="D59" s="65" cm="1">
        <f t="array" aca="1" ref="D59" ca="1">_xlfn.XLOOKUP(A59,INDIRECT($A$5&amp;"!$AJ$41:$AJ$406"),INDIRECT($A$5&amp;"!$AO$41:$AO$406"))*SUM($F$3:$I$3)</f>
        <v>38.25</v>
      </c>
      <c r="E59" s="34" cm="1">
        <f t="array" ref="E59">SUMPRODUCT(('PT Storengy'!$B$8:$K$372)*('PT Storengy'!$A$8:$A$372=$A59)*('PT Storengy'!$B$5:$K$5=$A$6)*('PT Storengy'!$B$7:$K$7=$A$7))</f>
        <v>0.75</v>
      </c>
      <c r="F59" s="111">
        <f t="shared" ca="1" si="0"/>
        <v>6.018749999999998</v>
      </c>
      <c r="G59" s="51">
        <f t="shared" ca="1" si="3"/>
        <v>0.13167000000000001</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66">
        <f t="shared" ca="1" si="4"/>
        <v>93.750000000000085</v>
      </c>
      <c r="J59" s="110" cm="1">
        <f t="array" aca="1" ref="J59" ca="1">IF(COUNTIFS('PTC NaTran'!$K$7:$K$15996,"",'PTC NaTran'!$A$7:$A$15996,J$16,'PTC NaTran'!$D$7:$D$15996,$A59,'PTC NaTran'!$C$7:$C$15996,"DEL")&gt;0,J$14,SUMIFS('PTC NaTran'!$K$7:$K$15996,'PTC NaTran'!$A$7:$A$15996,J$16,'PTC NaTran'!$D$7:$D$15996,$A59,'PTC NaTran'!$C$7:$C$15996,"DEL")*1.0026*$F$4/INDIRECT($A$4&amp;"!D9"))</f>
        <v>396.02699999999999</v>
      </c>
      <c r="K59" s="110" cm="1">
        <f t="array" aca="1" ref="K59" ca="1">IF(COUNTIFS('PTC NaTran'!$K$7:$K$15996,"",'PTC NaTran'!$A$7:$A$15996,K$16,'PTC NaTran'!$D$7:$D$15996,$A59,'PTC NaTran'!$C$7:$C$15996,"DEL")&gt;0,K$14,SUMIFS('PTC NaTran'!$K$7:$K$15996,'PTC NaTran'!$A$7:$A$15996,K$16,'PTC NaTran'!$D$7:$D$15996,$A59,'PTC NaTran'!$C$7:$C$15996,"DEL")*1.0026*$F$4/INDIRECT($A$4&amp;"!D9"))</f>
        <v>200.52</v>
      </c>
      <c r="L59" s="111">
        <f t="shared" ca="1" si="1"/>
        <v>6.018749999999998</v>
      </c>
      <c r="M59" s="51">
        <f t="shared" ca="1" si="5"/>
        <v>0.13167000000000001</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66">
        <f t="shared" ca="1" si="6"/>
        <v>93.750000000000085</v>
      </c>
      <c r="S59" s="111">
        <f t="shared" ca="1" si="2"/>
        <v>16.125</v>
      </c>
      <c r="T59" s="51">
        <f t="shared" ca="1" si="7"/>
        <v>0.35</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1</v>
      </c>
      <c r="V59" s="66">
        <f t="shared" ca="1" si="8"/>
        <v>375</v>
      </c>
    </row>
    <row r="60" spans="1:22" x14ac:dyDescent="0.3">
      <c r="A60" s="32">
        <f t="shared" si="9"/>
        <v>45791</v>
      </c>
      <c r="B60" s="65" cm="1">
        <f t="array" aca="1" ref="B60" ca="1">_xlfn.XLOOKUP(A60,INDIRECT($A$5&amp;"!$AJ$41:$AJ$406"),INDIRECT($A$5&amp;"!$AK$41:$AK$406"))*SUM($F$3:$I$3)</f>
        <v>0</v>
      </c>
      <c r="C60" s="65" cm="1">
        <f t="array" aca="1" ref="C60" ca="1">_xlfn.XLOOKUP(A60,INDIRECT($A$5&amp;"!$AJ$41:$AJ$406"),INDIRECT($A$5&amp;"!$AL$41:$AL$406"))*SUM($F$3:$I$3)</f>
        <v>45</v>
      </c>
      <c r="D60" s="65" cm="1">
        <f t="array" aca="1" ref="D60" ca="1">_xlfn.XLOOKUP(A60,INDIRECT($A$5&amp;"!$AJ$41:$AJ$406"),INDIRECT($A$5&amp;"!$AO$41:$AO$406"))*SUM($F$3:$I$3)</f>
        <v>38.25</v>
      </c>
      <c r="E60" s="34" cm="1">
        <f t="array" ref="E60">SUMPRODUCT(('PT Storengy'!$B$8:$K$372)*('PT Storengy'!$A$8:$A$372=$A60)*('PT Storengy'!$B$5:$K$5=$A$6)*('PT Storengy'!$B$7:$K$7=$A$7))</f>
        <v>0.75</v>
      </c>
      <c r="F60" s="111">
        <f t="shared" ca="1" si="0"/>
        <v>6.112499999999998</v>
      </c>
      <c r="G60" s="51">
        <f t="shared" ca="1" si="3"/>
        <v>0.13375000000000001</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66">
        <f t="shared" ca="1" si="4"/>
        <v>93.750000000000085</v>
      </c>
      <c r="J60" s="110" cm="1">
        <f t="array" aca="1" ref="J60" ca="1">IF(COUNTIFS('PTC NaTran'!$K$7:$K$15996,"",'PTC NaTran'!$A$7:$A$15996,J$16,'PTC NaTran'!$D$7:$D$15996,$A60,'PTC NaTran'!$C$7:$C$15996,"DEL")&gt;0,J$14,SUMIFS('PTC NaTran'!$K$7:$K$15996,'PTC NaTran'!$A$7:$A$15996,J$16,'PTC NaTran'!$D$7:$D$15996,$A60,'PTC NaTran'!$C$7:$C$15996,"DEL")*1.0026*$F$4/INDIRECT($A$4&amp;"!D9"))</f>
        <v>396.02699999999999</v>
      </c>
      <c r="K60" s="110" cm="1">
        <f t="array" aca="1" ref="K60" ca="1">IF(COUNTIFS('PTC NaTran'!$K$7:$K$15996,"",'PTC NaTran'!$A$7:$A$15996,K$16,'PTC NaTran'!$D$7:$D$15996,$A60,'PTC NaTran'!$C$7:$C$15996,"DEL")&gt;0,K$14,SUMIFS('PTC NaTran'!$K$7:$K$15996,'PTC NaTran'!$A$7:$A$15996,K$16,'PTC NaTran'!$D$7:$D$15996,$A60,'PTC NaTran'!$C$7:$C$15996,"DEL")*1.0026*$F$4/INDIRECT($A$4&amp;"!D9"))</f>
        <v>200.52</v>
      </c>
      <c r="L60" s="111">
        <f t="shared" ca="1" si="1"/>
        <v>6.112499999999998</v>
      </c>
      <c r="M60" s="51">
        <f t="shared" ca="1" si="5"/>
        <v>0.13375000000000001</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1.0000000000000009</v>
      </c>
      <c r="O60" s="66">
        <f t="shared" ca="1" si="6"/>
        <v>93.750000000000085</v>
      </c>
      <c r="S60" s="111">
        <f t="shared" ca="1" si="2"/>
        <v>16.5</v>
      </c>
      <c r="T60" s="51">
        <f t="shared" ca="1" si="7"/>
        <v>0.35832999999999998</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66">
        <f t="shared" ca="1" si="8"/>
        <v>375.00000000000034</v>
      </c>
    </row>
    <row r="61" spans="1:22" x14ac:dyDescent="0.3">
      <c r="A61" s="32">
        <f t="shared" si="9"/>
        <v>45792</v>
      </c>
      <c r="B61" s="65" cm="1">
        <f t="array" aca="1" ref="B61" ca="1">_xlfn.XLOOKUP(A61,INDIRECT($A$5&amp;"!$AJ$41:$AJ$406"),INDIRECT($A$5&amp;"!$AK$41:$AK$406"))*SUM($F$3:$I$3)</f>
        <v>0</v>
      </c>
      <c r="C61" s="65" cm="1">
        <f t="array" aca="1" ref="C61" ca="1">_xlfn.XLOOKUP(A61,INDIRECT($A$5&amp;"!$AJ$41:$AJ$406"),INDIRECT($A$5&amp;"!$AL$41:$AL$406"))*SUM($F$3:$I$3)</f>
        <v>45</v>
      </c>
      <c r="D61" s="65" cm="1">
        <f t="array" aca="1" ref="D61" ca="1">_xlfn.XLOOKUP(A61,INDIRECT($A$5&amp;"!$AJ$41:$AJ$406"),INDIRECT($A$5&amp;"!$AO$41:$AO$406"))*SUM($F$3:$I$3)</f>
        <v>38.25</v>
      </c>
      <c r="E61" s="34" cm="1">
        <f t="array" ref="E61">SUMPRODUCT(('PT Storengy'!$B$8:$K$372)*('PT Storengy'!$A$8:$A$372=$A61)*('PT Storengy'!$B$5:$K$5=$A$6)*('PT Storengy'!$B$7:$K$7=$A$7))</f>
        <v>0.75</v>
      </c>
      <c r="F61" s="111">
        <f t="shared" ca="1" si="0"/>
        <v>6.206249999999998</v>
      </c>
      <c r="G61" s="51">
        <f t="shared" ca="1" si="3"/>
        <v>0.13583000000000001</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66">
        <f t="shared" ca="1" si="4"/>
        <v>93.750000000000085</v>
      </c>
      <c r="J61" s="110" cm="1">
        <f t="array" aca="1" ref="J61" ca="1">IF(COUNTIFS('PTC NaTran'!$K$7:$K$15996,"",'PTC NaTran'!$A$7:$A$15996,J$16,'PTC NaTran'!$D$7:$D$15996,$A61,'PTC NaTran'!$C$7:$C$15996,"DEL")&gt;0,J$14,SUMIFS('PTC NaTran'!$K$7:$K$15996,'PTC NaTran'!$A$7:$A$15996,J$16,'PTC NaTran'!$D$7:$D$15996,$A61,'PTC NaTran'!$C$7:$C$15996,"DEL")*1.0026*$F$4/INDIRECT($A$4&amp;"!D9"))</f>
        <v>396.02699999999999</v>
      </c>
      <c r="K61" s="110" cm="1">
        <f t="array" aca="1" ref="K61" ca="1">IF(COUNTIFS('PTC NaTran'!$K$7:$K$15996,"",'PTC NaTran'!$A$7:$A$15996,K$16,'PTC NaTran'!$D$7:$D$15996,$A61,'PTC NaTran'!$C$7:$C$15996,"DEL")&gt;0,K$14,SUMIFS('PTC NaTran'!$K$7:$K$15996,'PTC NaTran'!$A$7:$A$15996,K$16,'PTC NaTran'!$D$7:$D$15996,$A61,'PTC NaTran'!$C$7:$C$15996,"DEL")*1.0026*$F$4/INDIRECT($A$4&amp;"!D9"))</f>
        <v>200.52</v>
      </c>
      <c r="L61" s="111">
        <f t="shared" ca="1" si="1"/>
        <v>6.206249999999998</v>
      </c>
      <c r="M61" s="51">
        <f t="shared" ca="1" si="5"/>
        <v>0.13583000000000001</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66">
        <f t="shared" ca="1" si="6"/>
        <v>93.750000000000085</v>
      </c>
      <c r="S61" s="111">
        <f t="shared" ca="1" si="2"/>
        <v>16.875</v>
      </c>
      <c r="T61" s="51">
        <f t="shared" ca="1" si="7"/>
        <v>0.36667</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66">
        <f t="shared" ca="1" si="8"/>
        <v>375.00000000000034</v>
      </c>
    </row>
    <row r="62" spans="1:22" x14ac:dyDescent="0.3">
      <c r="A62" s="32">
        <f t="shared" si="9"/>
        <v>45793</v>
      </c>
      <c r="B62" s="65" cm="1">
        <f t="array" aca="1" ref="B62" ca="1">_xlfn.XLOOKUP(A62,INDIRECT($A$5&amp;"!$AJ$41:$AJ$406"),INDIRECT($A$5&amp;"!$AK$41:$AK$406"))*SUM($F$3:$I$3)</f>
        <v>0</v>
      </c>
      <c r="C62" s="65" cm="1">
        <f t="array" aca="1" ref="C62" ca="1">_xlfn.XLOOKUP(A62,INDIRECT($A$5&amp;"!$AJ$41:$AJ$406"),INDIRECT($A$5&amp;"!$AL$41:$AL$406"))*SUM($F$3:$I$3)</f>
        <v>45</v>
      </c>
      <c r="D62" s="65" cm="1">
        <f t="array" aca="1" ref="D62" ca="1">_xlfn.XLOOKUP(A62,INDIRECT($A$5&amp;"!$AJ$41:$AJ$406"),INDIRECT($A$5&amp;"!$AO$41:$AO$406"))*SUM($F$3:$I$3)</f>
        <v>38.25</v>
      </c>
      <c r="E62" s="34" cm="1">
        <f t="array" ref="E62">SUMPRODUCT(('PT Storengy'!$B$8:$K$372)*('PT Storengy'!$A$8:$A$372=$A62)*('PT Storengy'!$B$5:$K$5=$A$6)*('PT Storengy'!$B$7:$K$7=$A$7))</f>
        <v>0.75</v>
      </c>
      <c r="F62" s="111">
        <f t="shared" ca="1" si="0"/>
        <v>6.299999999999998</v>
      </c>
      <c r="G62" s="51">
        <f t="shared" ca="1" si="3"/>
        <v>0.13791999999999999</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1.0000000000000009</v>
      </c>
      <c r="I62" s="66">
        <f t="shared" ca="1" si="4"/>
        <v>93.750000000000085</v>
      </c>
      <c r="J62" s="110" cm="1">
        <f t="array" aca="1" ref="J62" ca="1">IF(COUNTIFS('PTC NaTran'!$K$7:$K$15996,"",'PTC NaTran'!$A$7:$A$15996,J$16,'PTC NaTran'!$D$7:$D$15996,$A62,'PTC NaTran'!$C$7:$C$15996,"DEL")&gt;0,J$14,SUMIFS('PTC NaTran'!$K$7:$K$15996,'PTC NaTran'!$A$7:$A$15996,J$16,'PTC NaTran'!$D$7:$D$15996,$A62,'PTC NaTran'!$C$7:$C$15996,"DEL")*1.0026*$F$4/INDIRECT($A$4&amp;"!D9"))</f>
        <v>396.02699999999999</v>
      </c>
      <c r="K62" s="110" cm="1">
        <f t="array" aca="1" ref="K62" ca="1">IF(COUNTIFS('PTC NaTran'!$K$7:$K$15996,"",'PTC NaTran'!$A$7:$A$15996,K$16,'PTC NaTran'!$D$7:$D$15996,$A62,'PTC NaTran'!$C$7:$C$15996,"DEL")&gt;0,K$14,SUMIFS('PTC NaTran'!$K$7:$K$15996,'PTC NaTran'!$A$7:$A$15996,K$16,'PTC NaTran'!$D$7:$D$15996,$A62,'PTC NaTran'!$C$7:$C$15996,"DEL")*1.0026*$F$4/INDIRECT($A$4&amp;"!D9"))</f>
        <v>200.52</v>
      </c>
      <c r="L62" s="111">
        <f t="shared" ca="1" si="1"/>
        <v>6.299999999999998</v>
      </c>
      <c r="M62" s="51">
        <f t="shared" ca="1" si="5"/>
        <v>0.13791999999999999</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1.0000000000000009</v>
      </c>
      <c r="O62" s="66">
        <f t="shared" ca="1" si="6"/>
        <v>93.750000000000085</v>
      </c>
      <c r="S62" s="111">
        <f t="shared" ca="1" si="2"/>
        <v>17.25</v>
      </c>
      <c r="T62" s="51">
        <f t="shared" ca="1" si="7"/>
        <v>0.375</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1.0000000000000009</v>
      </c>
      <c r="V62" s="66">
        <f t="shared" ca="1" si="8"/>
        <v>375.00000000000034</v>
      </c>
    </row>
    <row r="63" spans="1:22" x14ac:dyDescent="0.3">
      <c r="A63" s="32">
        <f t="shared" si="9"/>
        <v>45794</v>
      </c>
      <c r="B63" s="65" cm="1">
        <f t="array" aca="1" ref="B63" ca="1">_xlfn.XLOOKUP(A63,INDIRECT($A$5&amp;"!$AJ$41:$AJ$406"),INDIRECT($A$5&amp;"!$AK$41:$AK$406"))*SUM($F$3:$I$3)</f>
        <v>0</v>
      </c>
      <c r="C63" s="65" cm="1">
        <f t="array" aca="1" ref="C63" ca="1">_xlfn.XLOOKUP(A63,INDIRECT($A$5&amp;"!$AJ$41:$AJ$406"),INDIRECT($A$5&amp;"!$AL$41:$AL$406"))*SUM($F$3:$I$3)</f>
        <v>45</v>
      </c>
      <c r="D63" s="65" cm="1">
        <f t="array" aca="1" ref="D63" ca="1">_xlfn.XLOOKUP(A63,INDIRECT($A$5&amp;"!$AJ$41:$AJ$406"),INDIRECT($A$5&amp;"!$AO$41:$AO$406"))*SUM($F$3:$I$3)</f>
        <v>38.25</v>
      </c>
      <c r="E63" s="34" cm="1">
        <f t="array" ref="E63">SUMPRODUCT(('PT Storengy'!$B$8:$K$372)*('PT Storengy'!$A$8:$A$372=$A63)*('PT Storengy'!$B$5:$K$5=$A$6)*('PT Storengy'!$B$7:$K$7=$A$7))</f>
        <v>0.75</v>
      </c>
      <c r="F63" s="111">
        <f t="shared" ca="1" si="0"/>
        <v>6.393749999999998</v>
      </c>
      <c r="G63" s="51">
        <f t="shared" ca="1" si="3"/>
        <v>0.14000000000000001</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1</v>
      </c>
      <c r="I63" s="66">
        <f t="shared" ca="1" si="4"/>
        <v>93.75</v>
      </c>
      <c r="J63" s="110" cm="1">
        <f t="array" aca="1" ref="J63" ca="1">IF(COUNTIFS('PTC NaTran'!$K$7:$K$15996,"",'PTC NaTran'!$A$7:$A$15996,J$16,'PTC NaTran'!$D$7:$D$15996,$A63,'PTC NaTran'!$C$7:$C$15996,"DEL")&gt;0,J$14,SUMIFS('PTC NaTran'!$K$7:$K$15996,'PTC NaTran'!$A$7:$A$15996,J$16,'PTC NaTran'!$D$7:$D$15996,$A63,'PTC NaTran'!$C$7:$C$15996,"DEL")*1.0026*$F$4/INDIRECT($A$4&amp;"!D9"))</f>
        <v>396.02699999999999</v>
      </c>
      <c r="K63" s="110" cm="1">
        <f t="array" aca="1" ref="K63" ca="1">IF(COUNTIFS('PTC NaTran'!$K$7:$K$15996,"",'PTC NaTran'!$A$7:$A$15996,K$16,'PTC NaTran'!$D$7:$D$15996,$A63,'PTC NaTran'!$C$7:$C$15996,"DEL")&gt;0,K$14,SUMIFS('PTC NaTran'!$K$7:$K$15996,'PTC NaTran'!$A$7:$A$15996,K$16,'PTC NaTran'!$D$7:$D$15996,$A63,'PTC NaTran'!$C$7:$C$15996,"DEL")*1.0026*$F$4/INDIRECT($A$4&amp;"!D9"))</f>
        <v>200.52</v>
      </c>
      <c r="L63" s="111">
        <f t="shared" ca="1" si="1"/>
        <v>6.393749999999998</v>
      </c>
      <c r="M63" s="51">
        <f t="shared" ca="1" si="5"/>
        <v>0.14000000000000001</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1</v>
      </c>
      <c r="O63" s="66">
        <f t="shared" ca="1" si="6"/>
        <v>93.75</v>
      </c>
      <c r="S63" s="111">
        <f t="shared" ca="1" si="2"/>
        <v>17.625</v>
      </c>
      <c r="T63" s="51">
        <f t="shared" ca="1" si="7"/>
        <v>0.38333</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66">
        <f t="shared" ca="1" si="8"/>
        <v>375.00000000000034</v>
      </c>
    </row>
    <row r="64" spans="1:22" x14ac:dyDescent="0.3">
      <c r="A64" s="32">
        <f t="shared" si="9"/>
        <v>45795</v>
      </c>
      <c r="B64" s="65" cm="1">
        <f t="array" aca="1" ref="B64" ca="1">_xlfn.XLOOKUP(A64,INDIRECT($A$5&amp;"!$AJ$41:$AJ$406"),INDIRECT($A$5&amp;"!$AK$41:$AK$406"))*SUM($F$3:$I$3)</f>
        <v>0</v>
      </c>
      <c r="C64" s="65" cm="1">
        <f t="array" aca="1" ref="C64" ca="1">_xlfn.XLOOKUP(A64,INDIRECT($A$5&amp;"!$AJ$41:$AJ$406"),INDIRECT($A$5&amp;"!$AL$41:$AL$406"))*SUM($F$3:$I$3)</f>
        <v>45</v>
      </c>
      <c r="D64" s="65" cm="1">
        <f t="array" aca="1" ref="D64" ca="1">_xlfn.XLOOKUP(A64,INDIRECT($A$5&amp;"!$AJ$41:$AJ$406"),INDIRECT($A$5&amp;"!$AO$41:$AO$406"))*SUM($F$3:$I$3)</f>
        <v>38.25</v>
      </c>
      <c r="E64" s="34" cm="1">
        <f t="array" ref="E64">SUMPRODUCT(('PT Storengy'!$B$8:$K$372)*('PT Storengy'!$A$8:$A$372=$A64)*('PT Storengy'!$B$5:$K$5=$A$6)*('PT Storengy'!$B$7:$K$7=$A$7))</f>
        <v>0.75</v>
      </c>
      <c r="F64" s="111">
        <f t="shared" ca="1" si="0"/>
        <v>6.487499999999998</v>
      </c>
      <c r="G64" s="51">
        <f t="shared" ca="1" si="3"/>
        <v>0.14208000000000001</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1.0000000000000009</v>
      </c>
      <c r="I64" s="66">
        <f t="shared" ca="1" si="4"/>
        <v>93.750000000000085</v>
      </c>
      <c r="J64" s="110" cm="1">
        <f t="array" aca="1" ref="J64" ca="1">IF(COUNTIFS('PTC NaTran'!$K$7:$K$15996,"",'PTC NaTran'!$A$7:$A$15996,J$16,'PTC NaTran'!$D$7:$D$15996,$A64,'PTC NaTran'!$C$7:$C$15996,"DEL")&gt;0,J$14,SUMIFS('PTC NaTran'!$K$7:$K$15996,'PTC NaTran'!$A$7:$A$15996,J$16,'PTC NaTran'!$D$7:$D$15996,$A64,'PTC NaTran'!$C$7:$C$15996,"DEL")*1.0026*$F$4/INDIRECT($A$4&amp;"!D9"))</f>
        <v>396.02699999999999</v>
      </c>
      <c r="K64" s="110" cm="1">
        <f t="array" aca="1" ref="K64" ca="1">IF(COUNTIFS('PTC NaTran'!$K$7:$K$15996,"",'PTC NaTran'!$A$7:$A$15996,K$16,'PTC NaTran'!$D$7:$D$15996,$A64,'PTC NaTran'!$C$7:$C$15996,"DEL")&gt;0,K$14,SUMIFS('PTC NaTran'!$K$7:$K$15996,'PTC NaTran'!$A$7:$A$15996,K$16,'PTC NaTran'!$D$7:$D$15996,$A64,'PTC NaTran'!$C$7:$C$15996,"DEL")*1.0026*$F$4/INDIRECT($A$4&amp;"!D9"))</f>
        <v>200.52</v>
      </c>
      <c r="L64" s="111">
        <f t="shared" ca="1" si="1"/>
        <v>6.487499999999998</v>
      </c>
      <c r="M64" s="51">
        <f t="shared" ca="1" si="5"/>
        <v>0.14208000000000001</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1.0000000000000009</v>
      </c>
      <c r="O64" s="66">
        <f t="shared" ca="1" si="6"/>
        <v>93.750000000000085</v>
      </c>
      <c r="S64" s="111">
        <f t="shared" ca="1" si="2"/>
        <v>18</v>
      </c>
      <c r="T64" s="51">
        <f t="shared" ca="1" si="7"/>
        <v>0.39167000000000002</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66">
        <f t="shared" ca="1" si="8"/>
        <v>375.00000000000034</v>
      </c>
    </row>
    <row r="65" spans="1:22" x14ac:dyDescent="0.3">
      <c r="A65" s="32">
        <f t="shared" si="9"/>
        <v>45796</v>
      </c>
      <c r="B65" s="65" cm="1">
        <f t="array" aca="1" ref="B65" ca="1">_xlfn.XLOOKUP(A65,INDIRECT($A$5&amp;"!$AJ$41:$AJ$406"),INDIRECT($A$5&amp;"!$AK$41:$AK$406"))*SUM($F$3:$I$3)</f>
        <v>0</v>
      </c>
      <c r="C65" s="65" cm="1">
        <f t="array" aca="1" ref="C65" ca="1">_xlfn.XLOOKUP(A65,INDIRECT($A$5&amp;"!$AJ$41:$AJ$406"),INDIRECT($A$5&amp;"!$AL$41:$AL$406"))*SUM($F$3:$I$3)</f>
        <v>45</v>
      </c>
      <c r="D65" s="65" cm="1">
        <f t="array" aca="1" ref="D65" ca="1">_xlfn.XLOOKUP(A65,INDIRECT($A$5&amp;"!$AJ$41:$AJ$406"),INDIRECT($A$5&amp;"!$AO$41:$AO$406"))*SUM($F$3:$I$3)</f>
        <v>38.25</v>
      </c>
      <c r="E65" s="34" cm="1">
        <f t="array" ref="E65">SUMPRODUCT(('PT Storengy'!$B$8:$K$372)*('PT Storengy'!$A$8:$A$372=$A65)*('PT Storengy'!$B$5:$K$5=$A$6)*('PT Storengy'!$B$7:$K$7=$A$7))</f>
        <v>0.75</v>
      </c>
      <c r="F65" s="111">
        <f t="shared" ca="1" si="0"/>
        <v>6.581249999999998</v>
      </c>
      <c r="G65" s="51">
        <f t="shared" ca="1" si="3"/>
        <v>0.14416999999999999</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1.0000000000000009</v>
      </c>
      <c r="I65" s="66">
        <f t="shared" ca="1" si="4"/>
        <v>93.750000000000085</v>
      </c>
      <c r="J65" s="110" cm="1">
        <f t="array" aca="1" ref="J65" ca="1">IF(COUNTIFS('PTC NaTran'!$K$7:$K$15996,"",'PTC NaTran'!$A$7:$A$15996,J$16,'PTC NaTran'!$D$7:$D$15996,$A65,'PTC NaTran'!$C$7:$C$15996,"DEL")&gt;0,J$14,SUMIFS('PTC NaTran'!$K$7:$K$15996,'PTC NaTran'!$A$7:$A$15996,J$16,'PTC NaTran'!$D$7:$D$15996,$A65,'PTC NaTran'!$C$7:$C$15996,"DEL")*1.0026*$F$4/INDIRECT($A$4&amp;"!D9"))</f>
        <v>396.02699999999999</v>
      </c>
      <c r="K65" s="110" cm="1">
        <f t="array" aca="1" ref="K65" ca="1">IF(COUNTIFS('PTC NaTran'!$K$7:$K$15996,"",'PTC NaTran'!$A$7:$A$15996,K$16,'PTC NaTran'!$D$7:$D$15996,$A65,'PTC NaTran'!$C$7:$C$15996,"DEL")&gt;0,K$14,SUMIFS('PTC NaTran'!$K$7:$K$15996,'PTC NaTran'!$A$7:$A$15996,K$16,'PTC NaTran'!$D$7:$D$15996,$A65,'PTC NaTran'!$C$7:$C$15996,"DEL")*1.0026*$F$4/INDIRECT($A$4&amp;"!D9"))</f>
        <v>200.52</v>
      </c>
      <c r="L65" s="111">
        <f t="shared" ca="1" si="1"/>
        <v>6.581249999999998</v>
      </c>
      <c r="M65" s="51">
        <f t="shared" ca="1" si="5"/>
        <v>0.14416999999999999</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1.0000000000000009</v>
      </c>
      <c r="O65" s="66">
        <f t="shared" ca="1" si="6"/>
        <v>93.750000000000085</v>
      </c>
      <c r="S65" s="111">
        <f t="shared" ca="1" si="2"/>
        <v>18.375</v>
      </c>
      <c r="T65" s="51">
        <f t="shared" ca="1" si="7"/>
        <v>0.4</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1</v>
      </c>
      <c r="V65" s="66">
        <f t="shared" ca="1" si="8"/>
        <v>375</v>
      </c>
    </row>
    <row r="66" spans="1:22" x14ac:dyDescent="0.3">
      <c r="A66" s="32">
        <f t="shared" si="9"/>
        <v>45797</v>
      </c>
      <c r="B66" s="65" cm="1">
        <f t="array" aca="1" ref="B66" ca="1">_xlfn.XLOOKUP(A66,INDIRECT($A$5&amp;"!$AJ$41:$AJ$406"),INDIRECT($A$5&amp;"!$AK$41:$AK$406"))*SUM($F$3:$I$3)</f>
        <v>0</v>
      </c>
      <c r="C66" s="65" cm="1">
        <f t="array" aca="1" ref="C66" ca="1">_xlfn.XLOOKUP(A66,INDIRECT($A$5&amp;"!$AJ$41:$AJ$406"),INDIRECT($A$5&amp;"!$AL$41:$AL$406"))*SUM($F$3:$I$3)</f>
        <v>45</v>
      </c>
      <c r="D66" s="65" cm="1">
        <f t="array" aca="1" ref="D66" ca="1">_xlfn.XLOOKUP(A66,INDIRECT($A$5&amp;"!$AJ$41:$AJ$406"),INDIRECT($A$5&amp;"!$AO$41:$AO$406"))*SUM($F$3:$I$3)</f>
        <v>38.25</v>
      </c>
      <c r="E66" s="34" cm="1">
        <f t="array" ref="E66">SUMPRODUCT(('PT Storengy'!$B$8:$K$372)*('PT Storengy'!$A$8:$A$372=$A66)*('PT Storengy'!$B$5:$K$5=$A$6)*('PT Storengy'!$B$7:$K$7=$A$7))</f>
        <v>0.75</v>
      </c>
      <c r="F66" s="111">
        <f t="shared" ca="1" si="0"/>
        <v>6.674999999999998</v>
      </c>
      <c r="G66" s="51">
        <f t="shared" ca="1" si="3"/>
        <v>0.14624999999999999</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1.0000000000000009</v>
      </c>
      <c r="I66" s="66">
        <f t="shared" ca="1" si="4"/>
        <v>93.750000000000085</v>
      </c>
      <c r="J66" s="110" cm="1">
        <f t="array" aca="1" ref="J66" ca="1">IF(COUNTIFS('PTC NaTran'!$K$7:$K$15996,"",'PTC NaTran'!$A$7:$A$15996,J$16,'PTC NaTran'!$D$7:$D$15996,$A66,'PTC NaTran'!$C$7:$C$15996,"DEL")&gt;0,J$14,SUMIFS('PTC NaTran'!$K$7:$K$15996,'PTC NaTran'!$A$7:$A$15996,J$16,'PTC NaTran'!$D$7:$D$15996,$A66,'PTC NaTran'!$C$7:$C$15996,"DEL")*1.0026*$F$4/INDIRECT($A$4&amp;"!D9"))</f>
        <v>396.02699999999999</v>
      </c>
      <c r="K66" s="110" cm="1">
        <f t="array" aca="1" ref="K66" ca="1">IF(COUNTIFS('PTC NaTran'!$K$7:$K$15996,"",'PTC NaTran'!$A$7:$A$15996,K$16,'PTC NaTran'!$D$7:$D$15996,$A66,'PTC NaTran'!$C$7:$C$15996,"DEL")&gt;0,K$14,SUMIFS('PTC NaTran'!$K$7:$K$15996,'PTC NaTran'!$A$7:$A$15996,K$16,'PTC NaTran'!$D$7:$D$15996,$A66,'PTC NaTran'!$C$7:$C$15996,"DEL")*1.0026*$F$4/INDIRECT($A$4&amp;"!D9"))</f>
        <v>200.52</v>
      </c>
      <c r="L66" s="111">
        <f t="shared" ca="1" si="1"/>
        <v>6.674999999999998</v>
      </c>
      <c r="M66" s="51">
        <f t="shared" ca="1" si="5"/>
        <v>0.14624999999999999</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1.0000000000000009</v>
      </c>
      <c r="O66" s="66">
        <f t="shared" ca="1" si="6"/>
        <v>93.750000000000085</v>
      </c>
      <c r="S66" s="111">
        <f t="shared" ca="1" si="2"/>
        <v>18.75</v>
      </c>
      <c r="T66" s="51">
        <f t="shared" ca="1" si="7"/>
        <v>0.40833000000000003</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66">
        <f t="shared" ca="1" si="8"/>
        <v>375.00000000000034</v>
      </c>
    </row>
    <row r="67" spans="1:22" x14ac:dyDescent="0.3">
      <c r="A67" s="32">
        <f t="shared" si="9"/>
        <v>45798</v>
      </c>
      <c r="B67" s="65" cm="1">
        <f t="array" aca="1" ref="B67" ca="1">_xlfn.XLOOKUP(A67,INDIRECT($A$5&amp;"!$AJ$41:$AJ$406"),INDIRECT($A$5&amp;"!$AK$41:$AK$406"))*SUM($F$3:$I$3)</f>
        <v>0</v>
      </c>
      <c r="C67" s="65" cm="1">
        <f t="array" aca="1" ref="C67" ca="1">_xlfn.XLOOKUP(A67,INDIRECT($A$5&amp;"!$AJ$41:$AJ$406"),INDIRECT($A$5&amp;"!$AL$41:$AL$406"))*SUM($F$3:$I$3)</f>
        <v>45</v>
      </c>
      <c r="D67" s="65" cm="1">
        <f t="array" aca="1" ref="D67" ca="1">_xlfn.XLOOKUP(A67,INDIRECT($A$5&amp;"!$AJ$41:$AJ$406"),INDIRECT($A$5&amp;"!$AO$41:$AO$406"))*SUM($F$3:$I$3)</f>
        <v>38.25</v>
      </c>
      <c r="E67" s="34" cm="1">
        <f t="array" ref="E67">SUMPRODUCT(('PT Storengy'!$B$8:$K$372)*('PT Storengy'!$A$8:$A$372=$A67)*('PT Storengy'!$B$5:$K$5=$A$6)*('PT Storengy'!$B$7:$K$7=$A$7))</f>
        <v>0.75</v>
      </c>
      <c r="F67" s="111">
        <f t="shared" ca="1" si="0"/>
        <v>6.768749999999998</v>
      </c>
      <c r="G67" s="51">
        <f t="shared" ca="1" si="3"/>
        <v>0.14832999999999999</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66">
        <f t="shared" ca="1" si="4"/>
        <v>93.750000000000085</v>
      </c>
      <c r="J67" s="110" cm="1">
        <f t="array" aca="1" ref="J67" ca="1">IF(COUNTIFS('PTC NaTran'!$K$7:$K$15996,"",'PTC NaTran'!$A$7:$A$15996,J$16,'PTC NaTran'!$D$7:$D$15996,$A67,'PTC NaTran'!$C$7:$C$15996,"DEL")&gt;0,J$14,SUMIFS('PTC NaTran'!$K$7:$K$15996,'PTC NaTran'!$A$7:$A$15996,J$16,'PTC NaTran'!$D$7:$D$15996,$A67,'PTC NaTran'!$C$7:$C$15996,"DEL")*1.0026*$F$4/INDIRECT($A$4&amp;"!D9"))</f>
        <v>396.02699999999999</v>
      </c>
      <c r="K67" s="110" cm="1">
        <f t="array" aca="1" ref="K67" ca="1">IF(COUNTIFS('PTC NaTran'!$K$7:$K$15996,"",'PTC NaTran'!$A$7:$A$15996,K$16,'PTC NaTran'!$D$7:$D$15996,$A67,'PTC NaTran'!$C$7:$C$15996,"DEL")&gt;0,K$14,SUMIFS('PTC NaTran'!$K$7:$K$15996,'PTC NaTran'!$A$7:$A$15996,K$16,'PTC NaTran'!$D$7:$D$15996,$A67,'PTC NaTran'!$C$7:$C$15996,"DEL")*1.0026*$F$4/INDIRECT($A$4&amp;"!D9"))</f>
        <v>200.52</v>
      </c>
      <c r="L67" s="111">
        <f t="shared" ca="1" si="1"/>
        <v>6.768749999999998</v>
      </c>
      <c r="M67" s="51">
        <f t="shared" ca="1" si="5"/>
        <v>0.14832999999999999</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66">
        <f t="shared" ca="1" si="6"/>
        <v>93.750000000000085</v>
      </c>
      <c r="S67" s="111">
        <f t="shared" ca="1" si="2"/>
        <v>19.125</v>
      </c>
      <c r="T67" s="51">
        <f t="shared" ca="1" si="7"/>
        <v>0.41666999999999998</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66">
        <f t="shared" ca="1" si="8"/>
        <v>375.00000000000034</v>
      </c>
    </row>
    <row r="68" spans="1:22" x14ac:dyDescent="0.3">
      <c r="A68" s="32">
        <f t="shared" si="9"/>
        <v>45799</v>
      </c>
      <c r="B68" s="65" cm="1">
        <f t="array" aca="1" ref="B68" ca="1">_xlfn.XLOOKUP(A68,INDIRECT($A$5&amp;"!$AJ$41:$AJ$406"),INDIRECT($A$5&amp;"!$AK$41:$AK$406"))*SUM($F$3:$I$3)</f>
        <v>0</v>
      </c>
      <c r="C68" s="65" cm="1">
        <f t="array" aca="1" ref="C68" ca="1">_xlfn.XLOOKUP(A68,INDIRECT($A$5&amp;"!$AJ$41:$AJ$406"),INDIRECT($A$5&amp;"!$AL$41:$AL$406"))*SUM($F$3:$I$3)</f>
        <v>45</v>
      </c>
      <c r="D68" s="65" cm="1">
        <f t="array" aca="1" ref="D68" ca="1">_xlfn.XLOOKUP(A68,INDIRECT($A$5&amp;"!$AJ$41:$AJ$406"),INDIRECT($A$5&amp;"!$AO$41:$AO$406"))*SUM($F$3:$I$3)</f>
        <v>38.25</v>
      </c>
      <c r="E68" s="34" cm="1">
        <f t="array" ref="E68">SUMPRODUCT(('PT Storengy'!$B$8:$K$372)*('PT Storengy'!$A$8:$A$372=$A68)*('PT Storengy'!$B$5:$K$5=$A$6)*('PT Storengy'!$B$7:$K$7=$A$7))</f>
        <v>0.75</v>
      </c>
      <c r="F68" s="111">
        <f t="shared" ca="1" si="0"/>
        <v>6.862499999999998</v>
      </c>
      <c r="G68" s="51">
        <f t="shared" ca="1" si="3"/>
        <v>0.15042</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66">
        <f t="shared" ca="1" si="4"/>
        <v>93.750000000000085</v>
      </c>
      <c r="J68" s="110" cm="1">
        <f t="array" aca="1" ref="J68" ca="1">IF(COUNTIFS('PTC NaTran'!$K$7:$K$15996,"",'PTC NaTran'!$A$7:$A$15996,J$16,'PTC NaTran'!$D$7:$D$15996,$A68,'PTC NaTran'!$C$7:$C$15996,"DEL")&gt;0,J$14,SUMIFS('PTC NaTran'!$K$7:$K$15996,'PTC NaTran'!$A$7:$A$15996,J$16,'PTC NaTran'!$D$7:$D$15996,$A68,'PTC NaTran'!$C$7:$C$15996,"DEL")*1.0026*$F$4/INDIRECT($A$4&amp;"!D9"))</f>
        <v>396.02699999999999</v>
      </c>
      <c r="K68" s="110" cm="1">
        <f t="array" aca="1" ref="K68" ca="1">IF(COUNTIFS('PTC NaTran'!$K$7:$K$15996,"",'PTC NaTran'!$A$7:$A$15996,K$16,'PTC NaTran'!$D$7:$D$15996,$A68,'PTC NaTran'!$C$7:$C$15996,"DEL")&gt;0,K$14,SUMIFS('PTC NaTran'!$K$7:$K$15996,'PTC NaTran'!$A$7:$A$15996,K$16,'PTC NaTran'!$D$7:$D$15996,$A68,'PTC NaTran'!$C$7:$C$15996,"DEL")*1.0026*$F$4/INDIRECT($A$4&amp;"!D9"))</f>
        <v>200.52</v>
      </c>
      <c r="L68" s="111">
        <f t="shared" ca="1" si="1"/>
        <v>6.862499999999998</v>
      </c>
      <c r="M68" s="51">
        <f t="shared" ca="1" si="5"/>
        <v>0.15042</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66">
        <f t="shared" ca="1" si="6"/>
        <v>93.750000000000085</v>
      </c>
      <c r="S68" s="111">
        <f t="shared" ca="1" si="2"/>
        <v>19.5</v>
      </c>
      <c r="T68" s="51">
        <f t="shared" ca="1" si="7"/>
        <v>0.42499999999999999</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66">
        <f t="shared" ca="1" si="8"/>
        <v>375.00000000000034</v>
      </c>
    </row>
    <row r="69" spans="1:22" x14ac:dyDescent="0.3">
      <c r="A69" s="32">
        <f t="shared" si="9"/>
        <v>45800</v>
      </c>
      <c r="B69" s="65" cm="1">
        <f t="array" aca="1" ref="B69" ca="1">_xlfn.XLOOKUP(A69,INDIRECT($A$5&amp;"!$AJ$41:$AJ$406"),INDIRECT($A$5&amp;"!$AK$41:$AK$406"))*SUM($F$3:$I$3)</f>
        <v>0</v>
      </c>
      <c r="C69" s="65" cm="1">
        <f t="array" aca="1" ref="C69" ca="1">_xlfn.XLOOKUP(A69,INDIRECT($A$5&amp;"!$AJ$41:$AJ$406"),INDIRECT($A$5&amp;"!$AL$41:$AL$406"))*SUM($F$3:$I$3)</f>
        <v>45</v>
      </c>
      <c r="D69" s="65" cm="1">
        <f t="array" aca="1" ref="D69" ca="1">_xlfn.XLOOKUP(A69,INDIRECT($A$5&amp;"!$AJ$41:$AJ$406"),INDIRECT($A$5&amp;"!$AO$41:$AO$406"))*SUM($F$3:$I$3)</f>
        <v>38.25</v>
      </c>
      <c r="E69" s="34" cm="1">
        <f t="array" ref="E69">SUMPRODUCT(('PT Storengy'!$B$8:$K$372)*('PT Storengy'!$A$8:$A$372=$A69)*('PT Storengy'!$B$5:$K$5=$A$6)*('PT Storengy'!$B$7:$K$7=$A$7))</f>
        <v>0.75</v>
      </c>
      <c r="F69" s="111">
        <f t="shared" ca="1" si="0"/>
        <v>6.956249999999998</v>
      </c>
      <c r="G69" s="51">
        <f t="shared" ca="1" si="3"/>
        <v>0.1525</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1.0000000000000009</v>
      </c>
      <c r="I69" s="66">
        <f t="shared" ca="1" si="4"/>
        <v>93.750000000000085</v>
      </c>
      <c r="J69" s="110" cm="1">
        <f t="array" aca="1" ref="J69" ca="1">IF(COUNTIFS('PTC NaTran'!$K$7:$K$15996,"",'PTC NaTran'!$A$7:$A$15996,J$16,'PTC NaTran'!$D$7:$D$15996,$A69,'PTC NaTran'!$C$7:$C$15996,"DEL")&gt;0,J$14,SUMIFS('PTC NaTran'!$K$7:$K$15996,'PTC NaTran'!$A$7:$A$15996,J$16,'PTC NaTran'!$D$7:$D$15996,$A69,'PTC NaTran'!$C$7:$C$15996,"DEL")*1.0026*$F$4/INDIRECT($A$4&amp;"!D9"))</f>
        <v>396.02699999999999</v>
      </c>
      <c r="K69" s="110" cm="1">
        <f t="array" aca="1" ref="K69" ca="1">IF(COUNTIFS('PTC NaTran'!$K$7:$K$15996,"",'PTC NaTran'!$A$7:$A$15996,K$16,'PTC NaTran'!$D$7:$D$15996,$A69,'PTC NaTran'!$C$7:$C$15996,"DEL")&gt;0,K$14,SUMIFS('PTC NaTran'!$K$7:$K$15996,'PTC NaTran'!$A$7:$A$15996,K$16,'PTC NaTran'!$D$7:$D$15996,$A69,'PTC NaTran'!$C$7:$C$15996,"DEL")*1.0026*$F$4/INDIRECT($A$4&amp;"!D9"))</f>
        <v>200.52</v>
      </c>
      <c r="L69" s="111">
        <f t="shared" ca="1" si="1"/>
        <v>6.956249999999998</v>
      </c>
      <c r="M69" s="51">
        <f t="shared" ca="1" si="5"/>
        <v>0.1525</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1.0000000000000009</v>
      </c>
      <c r="O69" s="66">
        <f t="shared" ca="1" si="6"/>
        <v>93.750000000000085</v>
      </c>
      <c r="S69" s="111">
        <f t="shared" ca="1" si="2"/>
        <v>19.875</v>
      </c>
      <c r="T69" s="51">
        <f t="shared" ca="1" si="7"/>
        <v>0.43332999999999999</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1.0000000000000009</v>
      </c>
      <c r="V69" s="66">
        <f t="shared" ca="1" si="8"/>
        <v>375.00000000000034</v>
      </c>
    </row>
    <row r="70" spans="1:22" x14ac:dyDescent="0.3">
      <c r="A70" s="32">
        <f t="shared" si="9"/>
        <v>45801</v>
      </c>
      <c r="B70" s="65" cm="1">
        <f t="array" aca="1" ref="B70" ca="1">_xlfn.XLOOKUP(A70,INDIRECT($A$5&amp;"!$AJ$41:$AJ$406"),INDIRECT($A$5&amp;"!$AK$41:$AK$406"))*SUM($F$3:$I$3)</f>
        <v>0</v>
      </c>
      <c r="C70" s="65" cm="1">
        <f t="array" aca="1" ref="C70" ca="1">_xlfn.XLOOKUP(A70,INDIRECT($A$5&amp;"!$AJ$41:$AJ$406"),INDIRECT($A$5&amp;"!$AL$41:$AL$406"))*SUM($F$3:$I$3)</f>
        <v>45</v>
      </c>
      <c r="D70" s="65" cm="1">
        <f t="array" aca="1" ref="D70" ca="1">_xlfn.XLOOKUP(A70,INDIRECT($A$5&amp;"!$AJ$41:$AJ$406"),INDIRECT($A$5&amp;"!$AO$41:$AO$406"))*SUM($F$3:$I$3)</f>
        <v>38.25</v>
      </c>
      <c r="E70" s="34" cm="1">
        <f t="array" ref="E70">SUMPRODUCT(('PT Storengy'!$B$8:$K$372)*('PT Storengy'!$A$8:$A$372=$A70)*('PT Storengy'!$B$5:$K$5=$A$6)*('PT Storengy'!$B$7:$K$7=$A$7))</f>
        <v>0.5</v>
      </c>
      <c r="F70" s="111">
        <f t="shared" ca="1" si="0"/>
        <v>7.143749999999998</v>
      </c>
      <c r="G70" s="51">
        <f t="shared" ca="1" si="3"/>
        <v>0.15458</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1.0000000000000009</v>
      </c>
      <c r="I70" s="66">
        <f t="shared" ca="1" si="4"/>
        <v>187.50000000000017</v>
      </c>
      <c r="J70" s="110" cm="1">
        <f t="array" aca="1" ref="J70" ca="1">IF(COUNTIFS('PTC NaTran'!$K$7:$K$15996,"",'PTC NaTran'!$A$7:$A$15996,J$16,'PTC NaTran'!$D$7:$D$15996,$A70,'PTC NaTran'!$C$7:$C$15996,"DEL")&gt;0,J$14,SUMIFS('PTC NaTran'!$K$7:$K$15996,'PTC NaTran'!$A$7:$A$15996,J$16,'PTC NaTran'!$D$7:$D$15996,$A70,'PTC NaTran'!$C$7:$C$15996,"DEL")*1.0026*$F$4/INDIRECT($A$4&amp;"!D9"))</f>
        <v>375</v>
      </c>
      <c r="K70" s="110" cm="1">
        <f t="array" aca="1" ref="K70" ca="1">IF(COUNTIFS('PTC NaTran'!$K$7:$K$15996,"",'PTC NaTran'!$A$7:$A$15996,K$16,'PTC NaTran'!$D$7:$D$15996,$A70,'PTC NaTran'!$C$7:$C$15996,"DEL")&gt;0,K$14,SUMIFS('PTC NaTran'!$K$7:$K$15996,'PTC NaTran'!$A$7:$A$15996,K$16,'PTC NaTran'!$D$7:$D$15996,$A70,'PTC NaTran'!$C$7:$C$15996,"DEL")*1.0026*$F$4/INDIRECT($A$4&amp;"!D9"))</f>
        <v>215.559</v>
      </c>
      <c r="L70" s="111">
        <f t="shared" ca="1" si="1"/>
        <v>7.143749999999998</v>
      </c>
      <c r="M70" s="51">
        <f t="shared" ca="1" si="5"/>
        <v>0.15458</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1.0000000000000009</v>
      </c>
      <c r="O70" s="66">
        <f t="shared" ca="1" si="6"/>
        <v>187.50000000000017</v>
      </c>
      <c r="S70" s="111">
        <f t="shared" ca="1" si="2"/>
        <v>20.25</v>
      </c>
      <c r="T70" s="51">
        <f t="shared" ca="1" si="7"/>
        <v>0.44167000000000001</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1.0000000000000009</v>
      </c>
      <c r="V70" s="66">
        <f t="shared" ca="1" si="8"/>
        <v>375.00000000000034</v>
      </c>
    </row>
    <row r="71" spans="1:22" x14ac:dyDescent="0.3">
      <c r="A71" s="32">
        <f t="shared" si="9"/>
        <v>45802</v>
      </c>
      <c r="B71" s="65" cm="1">
        <f t="array" aca="1" ref="B71" ca="1">_xlfn.XLOOKUP(A71,INDIRECT($A$5&amp;"!$AJ$41:$AJ$406"),INDIRECT($A$5&amp;"!$AK$41:$AK$406"))*SUM($F$3:$I$3)</f>
        <v>0</v>
      </c>
      <c r="C71" s="65" cm="1">
        <f t="array" aca="1" ref="C71" ca="1">_xlfn.XLOOKUP(A71,INDIRECT($A$5&amp;"!$AJ$41:$AJ$406"),INDIRECT($A$5&amp;"!$AL$41:$AL$406"))*SUM($F$3:$I$3)</f>
        <v>45</v>
      </c>
      <c r="D71" s="65" cm="1">
        <f t="array" aca="1" ref="D71" ca="1">_xlfn.XLOOKUP(A71,INDIRECT($A$5&amp;"!$AJ$41:$AJ$406"),INDIRECT($A$5&amp;"!$AO$41:$AO$406"))*SUM($F$3:$I$3)</f>
        <v>38.25</v>
      </c>
      <c r="E71" s="34" cm="1">
        <f t="array" ref="E71">SUMPRODUCT(('PT Storengy'!$B$8:$K$372)*('PT Storengy'!$A$8:$A$372=$A71)*('PT Storengy'!$B$5:$K$5=$A$6)*('PT Storengy'!$B$7:$K$7=$A$7))</f>
        <v>0.5</v>
      </c>
      <c r="F71" s="111">
        <f t="shared" ca="1" si="0"/>
        <v>7.331249999999998</v>
      </c>
      <c r="G71" s="51">
        <f t="shared" ca="1" si="3"/>
        <v>0.15875</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1.0000000000000009</v>
      </c>
      <c r="I71" s="66">
        <f t="shared" ca="1" si="4"/>
        <v>187.50000000000017</v>
      </c>
      <c r="J71" s="110" cm="1">
        <f t="array" aca="1" ref="J71" ca="1">IF(COUNTIFS('PTC NaTran'!$K$7:$K$15996,"",'PTC NaTran'!$A$7:$A$15996,J$16,'PTC NaTran'!$D$7:$D$15996,$A71,'PTC NaTran'!$C$7:$C$15996,"DEL")&gt;0,J$14,SUMIFS('PTC NaTran'!$K$7:$K$15996,'PTC NaTran'!$A$7:$A$15996,J$16,'PTC NaTran'!$D$7:$D$15996,$A71,'PTC NaTran'!$C$7:$C$15996,"DEL")*1.0026*$F$4/INDIRECT($A$4&amp;"!D9"))</f>
        <v>375</v>
      </c>
      <c r="K71" s="110" cm="1">
        <f t="array" aca="1" ref="K71" ca="1">IF(COUNTIFS('PTC NaTran'!$K$7:$K$15996,"",'PTC NaTran'!$A$7:$A$15996,K$16,'PTC NaTran'!$D$7:$D$15996,$A71,'PTC NaTran'!$C$7:$C$15996,"DEL")&gt;0,K$14,SUMIFS('PTC NaTran'!$K$7:$K$15996,'PTC NaTran'!$A$7:$A$15996,K$16,'PTC NaTran'!$D$7:$D$15996,$A71,'PTC NaTran'!$C$7:$C$15996,"DEL")*1.0026*$F$4/INDIRECT($A$4&amp;"!D9"))</f>
        <v>215.559</v>
      </c>
      <c r="L71" s="111">
        <f t="shared" ca="1" si="1"/>
        <v>7.331249999999998</v>
      </c>
      <c r="M71" s="51">
        <f t="shared" ca="1" si="5"/>
        <v>0.15875</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1.0000000000000009</v>
      </c>
      <c r="O71" s="66">
        <f t="shared" ca="1" si="6"/>
        <v>187.50000000000017</v>
      </c>
      <c r="S71" s="111">
        <f t="shared" ca="1" si="2"/>
        <v>20.625</v>
      </c>
      <c r="T71" s="51">
        <f t="shared" ca="1" si="7"/>
        <v>0.45</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1</v>
      </c>
      <c r="V71" s="66">
        <f t="shared" ca="1" si="8"/>
        <v>375</v>
      </c>
    </row>
    <row r="72" spans="1:22" x14ac:dyDescent="0.3">
      <c r="A72" s="32">
        <f t="shared" si="9"/>
        <v>45803</v>
      </c>
      <c r="B72" s="65" cm="1">
        <f t="array" aca="1" ref="B72" ca="1">_xlfn.XLOOKUP(A72,INDIRECT($A$5&amp;"!$AJ$41:$AJ$406"),INDIRECT($A$5&amp;"!$AK$41:$AK$406"))*SUM($F$3:$I$3)</f>
        <v>0</v>
      </c>
      <c r="C72" s="65" cm="1">
        <f t="array" aca="1" ref="C72" ca="1">_xlfn.XLOOKUP(A72,INDIRECT($A$5&amp;"!$AJ$41:$AJ$406"),INDIRECT($A$5&amp;"!$AL$41:$AL$406"))*SUM($F$3:$I$3)</f>
        <v>45</v>
      </c>
      <c r="D72" s="65" cm="1">
        <f t="array" aca="1" ref="D72" ca="1">_xlfn.XLOOKUP(A72,INDIRECT($A$5&amp;"!$AJ$41:$AJ$406"),INDIRECT($A$5&amp;"!$AO$41:$AO$406"))*SUM($F$3:$I$3)</f>
        <v>38.25</v>
      </c>
      <c r="E72" s="34" cm="1">
        <f t="array" ref="E72">SUMPRODUCT(('PT Storengy'!$B$8:$K$372)*('PT Storengy'!$A$8:$A$372=$A72)*('PT Storengy'!$B$5:$K$5=$A$6)*('PT Storengy'!$B$7:$K$7=$A$7))</f>
        <v>0.5</v>
      </c>
      <c r="F72" s="111">
        <f t="shared" ca="1" si="0"/>
        <v>7.518749999999998</v>
      </c>
      <c r="G72" s="51">
        <f t="shared" ca="1" si="3"/>
        <v>0.16292000000000001</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1.0000000000000009</v>
      </c>
      <c r="I72" s="66">
        <f t="shared" ca="1" si="4"/>
        <v>187.50000000000017</v>
      </c>
      <c r="J72" s="110" cm="1">
        <f t="array" aca="1" ref="J72" ca="1">IF(COUNTIFS('PTC NaTran'!$K$7:$K$15996,"",'PTC NaTran'!$A$7:$A$15996,J$16,'PTC NaTran'!$D$7:$D$15996,$A72,'PTC NaTran'!$C$7:$C$15996,"DEL")&gt;0,J$14,SUMIFS('PTC NaTran'!$K$7:$K$15996,'PTC NaTran'!$A$7:$A$15996,J$16,'PTC NaTran'!$D$7:$D$15996,$A72,'PTC NaTran'!$C$7:$C$15996,"DEL")*1.0026*$F$4/INDIRECT($A$4&amp;"!D9"))</f>
        <v>375</v>
      </c>
      <c r="K72" s="110" cm="1">
        <f t="array" aca="1" ref="K72" ca="1">IF(COUNTIFS('PTC NaTran'!$K$7:$K$15996,"",'PTC NaTran'!$A$7:$A$15996,K$16,'PTC NaTran'!$D$7:$D$15996,$A72,'PTC NaTran'!$C$7:$C$15996,"DEL")&gt;0,K$14,SUMIFS('PTC NaTran'!$K$7:$K$15996,'PTC NaTran'!$A$7:$A$15996,K$16,'PTC NaTran'!$D$7:$D$15996,$A72,'PTC NaTran'!$C$7:$C$15996,"DEL")*1.0026*$F$4/INDIRECT($A$4&amp;"!D9"))</f>
        <v>355.923</v>
      </c>
      <c r="L72" s="111">
        <f t="shared" ca="1" si="1"/>
        <v>7.518749999999998</v>
      </c>
      <c r="M72" s="51">
        <f t="shared" ca="1" si="5"/>
        <v>0.16292000000000001</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1.0000000000000009</v>
      </c>
      <c r="O72" s="66">
        <f t="shared" ca="1" si="6"/>
        <v>187.50000000000017</v>
      </c>
      <c r="S72" s="111">
        <f t="shared" ca="1" si="2"/>
        <v>21</v>
      </c>
      <c r="T72" s="51">
        <f t="shared" ca="1" si="7"/>
        <v>0.45833000000000002</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1.0000000000000009</v>
      </c>
      <c r="V72" s="66">
        <f t="shared" ca="1" si="8"/>
        <v>375.00000000000034</v>
      </c>
    </row>
    <row r="73" spans="1:22" x14ac:dyDescent="0.3">
      <c r="A73" s="32">
        <f t="shared" si="9"/>
        <v>45804</v>
      </c>
      <c r="B73" s="65" cm="1">
        <f t="array" aca="1" ref="B73" ca="1">_xlfn.XLOOKUP(A73,INDIRECT($A$5&amp;"!$AJ$41:$AJ$406"),INDIRECT($A$5&amp;"!$AK$41:$AK$406"))*SUM($F$3:$I$3)</f>
        <v>0</v>
      </c>
      <c r="C73" s="65" cm="1">
        <f t="array" aca="1" ref="C73" ca="1">_xlfn.XLOOKUP(A73,INDIRECT($A$5&amp;"!$AJ$41:$AJ$406"),INDIRECT($A$5&amp;"!$AL$41:$AL$406"))*SUM($F$3:$I$3)</f>
        <v>45</v>
      </c>
      <c r="D73" s="65" cm="1">
        <f t="array" aca="1" ref="D73" ca="1">_xlfn.XLOOKUP(A73,INDIRECT($A$5&amp;"!$AJ$41:$AJ$406"),INDIRECT($A$5&amp;"!$AO$41:$AO$406"))*SUM($F$3:$I$3)</f>
        <v>38.25</v>
      </c>
      <c r="E73" s="34" cm="1">
        <f t="array" ref="E73">SUMPRODUCT(('PT Storengy'!$B$8:$K$372)*('PT Storengy'!$A$8:$A$372=$A73)*('PT Storengy'!$B$5:$K$5=$A$6)*('PT Storengy'!$B$7:$K$7=$A$7))</f>
        <v>0.5</v>
      </c>
      <c r="F73" s="111">
        <f t="shared" ca="1" si="0"/>
        <v>7.706249999999998</v>
      </c>
      <c r="G73" s="51">
        <f t="shared" ca="1" si="3"/>
        <v>0.16708000000000001</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1.0000000000000009</v>
      </c>
      <c r="I73" s="66">
        <f t="shared" ca="1" si="4"/>
        <v>187.50000000000017</v>
      </c>
      <c r="J73" s="110" cm="1">
        <f t="array" aca="1" ref="J73" ca="1">IF(COUNTIFS('PTC NaTran'!$K$7:$K$15996,"",'PTC NaTran'!$A$7:$A$15996,J$16,'PTC NaTran'!$D$7:$D$15996,$A73,'PTC NaTran'!$C$7:$C$15996,"DEL")&gt;0,J$14,SUMIFS('PTC NaTran'!$K$7:$K$15996,'PTC NaTran'!$A$7:$A$15996,J$16,'PTC NaTran'!$D$7:$D$15996,$A73,'PTC NaTran'!$C$7:$C$15996,"DEL")*1.0026*$F$4/INDIRECT($A$4&amp;"!D9"))</f>
        <v>375</v>
      </c>
      <c r="K73" s="110" cm="1">
        <f t="array" aca="1" ref="K73" ca="1">IF(COUNTIFS('PTC NaTran'!$K$7:$K$15996,"",'PTC NaTran'!$A$7:$A$15996,K$16,'PTC NaTran'!$D$7:$D$15996,$A73,'PTC NaTran'!$C$7:$C$15996,"DEL")&gt;0,K$14,SUMIFS('PTC NaTran'!$K$7:$K$15996,'PTC NaTran'!$A$7:$A$15996,K$16,'PTC NaTran'!$D$7:$D$15996,$A73,'PTC NaTran'!$C$7:$C$15996,"DEL")*1.0026*$F$4/INDIRECT($A$4&amp;"!D9"))</f>
        <v>355.923</v>
      </c>
      <c r="L73" s="111">
        <f t="shared" ca="1" si="1"/>
        <v>7.706249999999998</v>
      </c>
      <c r="M73" s="51">
        <f t="shared" ca="1" si="5"/>
        <v>0.16708000000000001</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1.0000000000000009</v>
      </c>
      <c r="O73" s="66">
        <f t="shared" ca="1" si="6"/>
        <v>187.50000000000017</v>
      </c>
      <c r="S73" s="111">
        <f t="shared" ca="1" si="2"/>
        <v>21.375</v>
      </c>
      <c r="T73" s="51">
        <f t="shared" ca="1" si="7"/>
        <v>0.46666999999999997</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1.0000000000000009</v>
      </c>
      <c r="V73" s="66">
        <f t="shared" ca="1" si="8"/>
        <v>375.00000000000034</v>
      </c>
    </row>
    <row r="74" spans="1:22" x14ac:dyDescent="0.3">
      <c r="A74" s="32">
        <f t="shared" si="9"/>
        <v>45805</v>
      </c>
      <c r="B74" s="65" cm="1">
        <f t="array" aca="1" ref="B74" ca="1">_xlfn.XLOOKUP(A74,INDIRECT($A$5&amp;"!$AJ$41:$AJ$406"),INDIRECT($A$5&amp;"!$AK$41:$AK$406"))*SUM($F$3:$I$3)</f>
        <v>0</v>
      </c>
      <c r="C74" s="65" cm="1">
        <f t="array" aca="1" ref="C74" ca="1">_xlfn.XLOOKUP(A74,INDIRECT($A$5&amp;"!$AJ$41:$AJ$406"),INDIRECT($A$5&amp;"!$AL$41:$AL$406"))*SUM($F$3:$I$3)</f>
        <v>45</v>
      </c>
      <c r="D74" s="65" cm="1">
        <f t="array" aca="1" ref="D74" ca="1">_xlfn.XLOOKUP(A74,INDIRECT($A$5&amp;"!$AJ$41:$AJ$406"),INDIRECT($A$5&amp;"!$AO$41:$AO$406"))*SUM($F$3:$I$3)</f>
        <v>38.25</v>
      </c>
      <c r="E74" s="34" cm="1">
        <f t="array" ref="E74">SUMPRODUCT(('PT Storengy'!$B$8:$K$372)*('PT Storengy'!$A$8:$A$372=$A74)*('PT Storengy'!$B$5:$K$5=$A$6)*('PT Storengy'!$B$7:$K$7=$A$7))</f>
        <v>0.5</v>
      </c>
      <c r="F74" s="111">
        <f t="shared" ca="1" si="0"/>
        <v>7.893749999999998</v>
      </c>
      <c r="G74" s="51">
        <f t="shared" ca="1" si="3"/>
        <v>0.17125000000000001</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1.0000000000000009</v>
      </c>
      <c r="I74" s="66">
        <f t="shared" ca="1" si="4"/>
        <v>187.50000000000017</v>
      </c>
      <c r="J74" s="110" cm="1">
        <f t="array" aca="1" ref="J74" ca="1">IF(COUNTIFS('PTC NaTran'!$K$7:$K$15996,"",'PTC NaTran'!$A$7:$A$15996,J$16,'PTC NaTran'!$D$7:$D$15996,$A74,'PTC NaTran'!$C$7:$C$15996,"DEL")&gt;0,J$14,SUMIFS('PTC NaTran'!$K$7:$K$15996,'PTC NaTran'!$A$7:$A$15996,J$16,'PTC NaTran'!$D$7:$D$15996,$A74,'PTC NaTran'!$C$7:$C$15996,"DEL")*1.0026*$F$4/INDIRECT($A$4&amp;"!D9"))</f>
        <v>375</v>
      </c>
      <c r="K74" s="110" cm="1">
        <f t="array" aca="1" ref="K74" ca="1">IF(COUNTIFS('PTC NaTran'!$K$7:$K$15996,"",'PTC NaTran'!$A$7:$A$15996,K$16,'PTC NaTran'!$D$7:$D$15996,$A74,'PTC NaTran'!$C$7:$C$15996,"DEL")&gt;0,K$14,SUMIFS('PTC NaTran'!$K$7:$K$15996,'PTC NaTran'!$A$7:$A$15996,K$16,'PTC NaTran'!$D$7:$D$15996,$A74,'PTC NaTran'!$C$7:$C$15996,"DEL")*1.0026*$F$4/INDIRECT($A$4&amp;"!D9"))</f>
        <v>355.923</v>
      </c>
      <c r="L74" s="111">
        <f t="shared" ca="1" si="1"/>
        <v>7.893749999999998</v>
      </c>
      <c r="M74" s="51">
        <f t="shared" ca="1" si="5"/>
        <v>0.17125000000000001</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1.0000000000000009</v>
      </c>
      <c r="O74" s="66">
        <f t="shared" ca="1" si="6"/>
        <v>187.50000000000017</v>
      </c>
      <c r="S74" s="111">
        <f t="shared" ca="1" si="2"/>
        <v>21.75</v>
      </c>
      <c r="T74" s="51">
        <f t="shared" ca="1" si="7"/>
        <v>0.47499999999999998</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1.0000000000000009</v>
      </c>
      <c r="V74" s="66">
        <f t="shared" ca="1" si="8"/>
        <v>375.00000000000034</v>
      </c>
    </row>
    <row r="75" spans="1:22" x14ac:dyDescent="0.3">
      <c r="A75" s="32">
        <f t="shared" si="9"/>
        <v>45806</v>
      </c>
      <c r="B75" s="65" cm="1">
        <f t="array" aca="1" ref="B75" ca="1">_xlfn.XLOOKUP(A75,INDIRECT($A$5&amp;"!$AJ$41:$AJ$406"),INDIRECT($A$5&amp;"!$AK$41:$AK$406"))*SUM($F$3:$I$3)</f>
        <v>0</v>
      </c>
      <c r="C75" s="65" cm="1">
        <f t="array" aca="1" ref="C75" ca="1">_xlfn.XLOOKUP(A75,INDIRECT($A$5&amp;"!$AJ$41:$AJ$406"),INDIRECT($A$5&amp;"!$AL$41:$AL$406"))*SUM($F$3:$I$3)</f>
        <v>45</v>
      </c>
      <c r="D75" s="65" cm="1">
        <f t="array" aca="1" ref="D75" ca="1">_xlfn.XLOOKUP(A75,INDIRECT($A$5&amp;"!$AJ$41:$AJ$406"),INDIRECT($A$5&amp;"!$AO$41:$AO$406"))*SUM($F$3:$I$3)</f>
        <v>38.25</v>
      </c>
      <c r="E75" s="34" cm="1">
        <f t="array" ref="E75">SUMPRODUCT(('PT Storengy'!$B$8:$K$372)*('PT Storengy'!$A$8:$A$372=$A75)*('PT Storengy'!$B$5:$K$5=$A$6)*('PT Storengy'!$B$7:$K$7=$A$7))</f>
        <v>0.5</v>
      </c>
      <c r="F75" s="111">
        <f t="shared" ca="1" si="0"/>
        <v>8.0812499999999989</v>
      </c>
      <c r="G75" s="51">
        <f t="shared" ca="1" si="3"/>
        <v>0.17541999999999999</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1.0000000000000009</v>
      </c>
      <c r="I75" s="66">
        <f t="shared" ca="1" si="4"/>
        <v>187.50000000000017</v>
      </c>
      <c r="J75" s="110" cm="1">
        <f t="array" aca="1" ref="J75" ca="1">IF(COUNTIFS('PTC NaTran'!$K$7:$K$15996,"",'PTC NaTran'!$A$7:$A$15996,J$16,'PTC NaTran'!$D$7:$D$15996,$A75,'PTC NaTran'!$C$7:$C$15996,"DEL")&gt;0,J$14,SUMIFS('PTC NaTran'!$K$7:$K$15996,'PTC NaTran'!$A$7:$A$15996,J$16,'PTC NaTran'!$D$7:$D$15996,$A75,'PTC NaTran'!$C$7:$C$15996,"DEL")*1.0026*$F$4/INDIRECT($A$4&amp;"!D9"))</f>
        <v>375</v>
      </c>
      <c r="K75" s="110" cm="1">
        <f t="array" aca="1" ref="K75" ca="1">IF(COUNTIFS('PTC NaTran'!$K$7:$K$15996,"",'PTC NaTran'!$A$7:$A$15996,K$16,'PTC NaTran'!$D$7:$D$15996,$A75,'PTC NaTran'!$C$7:$C$15996,"DEL")&gt;0,K$14,SUMIFS('PTC NaTran'!$K$7:$K$15996,'PTC NaTran'!$A$7:$A$15996,K$16,'PTC NaTran'!$D$7:$D$15996,$A75,'PTC NaTran'!$C$7:$C$15996,"DEL")*1.0026*$F$4/INDIRECT($A$4&amp;"!D9"))</f>
        <v>355.923</v>
      </c>
      <c r="L75" s="111">
        <f t="shared" ca="1" si="1"/>
        <v>8.0812499999999989</v>
      </c>
      <c r="M75" s="51">
        <f t="shared" ca="1" si="5"/>
        <v>0.17541999999999999</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1.0000000000000009</v>
      </c>
      <c r="O75" s="66">
        <f t="shared" ca="1" si="6"/>
        <v>187.50000000000017</v>
      </c>
      <c r="S75" s="111">
        <f t="shared" ca="1" si="2"/>
        <v>22.125</v>
      </c>
      <c r="T75" s="51">
        <f t="shared" ca="1" si="7"/>
        <v>0.48332999999999998</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1.0000000000000009</v>
      </c>
      <c r="V75" s="66">
        <f t="shared" ca="1" si="8"/>
        <v>375.00000000000034</v>
      </c>
    </row>
    <row r="76" spans="1:22" x14ac:dyDescent="0.3">
      <c r="A76" s="32">
        <f t="shared" si="9"/>
        <v>45807</v>
      </c>
      <c r="B76" s="65" cm="1">
        <f t="array" aca="1" ref="B76" ca="1">_xlfn.XLOOKUP(A76,INDIRECT($A$5&amp;"!$AJ$41:$AJ$406"),INDIRECT($A$5&amp;"!$AK$41:$AK$406"))*SUM($F$3:$I$3)</f>
        <v>0</v>
      </c>
      <c r="C76" s="65" cm="1">
        <f t="array" aca="1" ref="C76" ca="1">_xlfn.XLOOKUP(A76,INDIRECT($A$5&amp;"!$AJ$41:$AJ$406"),INDIRECT($A$5&amp;"!$AL$41:$AL$406"))*SUM($F$3:$I$3)</f>
        <v>45</v>
      </c>
      <c r="D76" s="65" cm="1">
        <f t="array" aca="1" ref="D76" ca="1">_xlfn.XLOOKUP(A76,INDIRECT($A$5&amp;"!$AJ$41:$AJ$406"),INDIRECT($A$5&amp;"!$AO$41:$AO$406"))*SUM($F$3:$I$3)</f>
        <v>38.25</v>
      </c>
      <c r="E76" s="34" cm="1">
        <f t="array" ref="E76">SUMPRODUCT(('PT Storengy'!$B$8:$K$372)*('PT Storengy'!$A$8:$A$372=$A76)*('PT Storengy'!$B$5:$K$5=$A$6)*('PT Storengy'!$B$7:$K$7=$A$7))</f>
        <v>0.5</v>
      </c>
      <c r="F76" s="111">
        <f t="shared" ca="1" si="0"/>
        <v>8.2687499999999989</v>
      </c>
      <c r="G76" s="51">
        <f t="shared" ca="1" si="3"/>
        <v>0.17957999999999999</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1.0000000000000009</v>
      </c>
      <c r="I76" s="66">
        <f t="shared" ca="1" si="4"/>
        <v>187.50000000000017</v>
      </c>
      <c r="J76" s="110" cm="1">
        <f t="array" aca="1" ref="J76" ca="1">IF(COUNTIFS('PTC NaTran'!$K$7:$K$15996,"",'PTC NaTran'!$A$7:$A$15996,J$16,'PTC NaTran'!$D$7:$D$15996,$A76,'PTC NaTran'!$C$7:$C$15996,"DEL")&gt;0,J$14,SUMIFS('PTC NaTran'!$K$7:$K$15996,'PTC NaTran'!$A$7:$A$15996,J$16,'PTC NaTran'!$D$7:$D$15996,$A76,'PTC NaTran'!$C$7:$C$15996,"DEL")*1.0026*$F$4/INDIRECT($A$4&amp;"!D9"))</f>
        <v>375</v>
      </c>
      <c r="K76" s="110" cm="1">
        <f t="array" aca="1" ref="K76" ca="1">IF(COUNTIFS('PTC NaTran'!$K$7:$K$15996,"",'PTC NaTran'!$A$7:$A$15996,K$16,'PTC NaTran'!$D$7:$D$15996,$A76,'PTC NaTran'!$C$7:$C$15996,"DEL")&gt;0,K$14,SUMIFS('PTC NaTran'!$K$7:$K$15996,'PTC NaTran'!$A$7:$A$15996,K$16,'PTC NaTran'!$D$7:$D$15996,$A76,'PTC NaTran'!$C$7:$C$15996,"DEL")*1.0026*$F$4/INDIRECT($A$4&amp;"!D9"))</f>
        <v>350.91</v>
      </c>
      <c r="L76" s="111">
        <f t="shared" ca="1" si="1"/>
        <v>8.2687499999999989</v>
      </c>
      <c r="M76" s="51">
        <f t="shared" ca="1" si="5"/>
        <v>0.17957999999999999</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1.0000000000000009</v>
      </c>
      <c r="O76" s="66">
        <f t="shared" ca="1" si="6"/>
        <v>187.50000000000017</v>
      </c>
      <c r="S76" s="111">
        <f t="shared" ca="1" si="2"/>
        <v>22.5</v>
      </c>
      <c r="T76" s="51">
        <f t="shared" ca="1" si="7"/>
        <v>0.49167</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1.0000000000000009</v>
      </c>
      <c r="V76" s="66">
        <f t="shared" ca="1" si="8"/>
        <v>375.00000000000034</v>
      </c>
    </row>
    <row r="77" spans="1:22" x14ac:dyDescent="0.3">
      <c r="A77" s="32">
        <f t="shared" si="9"/>
        <v>45808</v>
      </c>
      <c r="B77" s="65" cm="1">
        <f t="array" aca="1" ref="B77" ca="1">_xlfn.XLOOKUP(A77,INDIRECT($A$5&amp;"!$AJ$41:$AJ$406"),INDIRECT($A$5&amp;"!$AK$41:$AK$406"))*SUM($F$3:$I$3)</f>
        <v>0</v>
      </c>
      <c r="C77" s="65" cm="1">
        <f t="array" aca="1" ref="C77" ca="1">_xlfn.XLOOKUP(A77,INDIRECT($A$5&amp;"!$AJ$41:$AJ$406"),INDIRECT($A$5&amp;"!$AL$41:$AL$406"))*SUM($F$3:$I$3)</f>
        <v>45</v>
      </c>
      <c r="D77" s="65" cm="1">
        <f t="array" aca="1" ref="D77" ca="1">_xlfn.XLOOKUP(A77,INDIRECT($A$5&amp;"!$AJ$41:$AJ$406"),INDIRECT($A$5&amp;"!$AO$41:$AO$406"))*SUM($F$3:$I$3)</f>
        <v>38.25</v>
      </c>
      <c r="E77" s="34" cm="1">
        <f t="array" ref="E77">SUMPRODUCT(('PT Storengy'!$B$8:$K$372)*('PT Storengy'!$A$8:$A$372=$A77)*('PT Storengy'!$B$5:$K$5=$A$6)*('PT Storengy'!$B$7:$K$7=$A$7))</f>
        <v>0.05</v>
      </c>
      <c r="F77" s="111">
        <f t="shared" ca="1" si="0"/>
        <v>8.625</v>
      </c>
      <c r="G77" s="51">
        <f t="shared" ca="1" si="3"/>
        <v>0.18375</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1.0000000000000009</v>
      </c>
      <c r="I77" s="66">
        <f t="shared" ca="1" si="4"/>
        <v>356.25000000000034</v>
      </c>
      <c r="J77" s="110" cm="1">
        <f t="array" aca="1" ref="J77" ca="1">IF(COUNTIFS('PTC NaTran'!$K$7:$K$15996,"",'PTC NaTran'!$A$7:$A$15996,J$16,'PTC NaTran'!$D$7:$D$15996,$A77,'PTC NaTran'!$C$7:$C$15996,"DEL")&gt;0,J$14,SUMIFS('PTC NaTran'!$K$7:$K$15996,'PTC NaTran'!$A$7:$A$15996,J$16,'PTC NaTran'!$D$7:$D$15996,$A77,'PTC NaTran'!$C$7:$C$15996,"DEL")*1.0026*$F$4/INDIRECT($A$4&amp;"!D9"))</f>
        <v>375</v>
      </c>
      <c r="K77" s="110" cm="1">
        <f t="array" aca="1" ref="K77" ca="1">IF(COUNTIFS('PTC NaTran'!$K$7:$K$15996,"",'PTC NaTran'!$A$7:$A$15996,K$16,'PTC NaTran'!$D$7:$D$15996,$A77,'PTC NaTran'!$C$7:$C$15996,"DEL")&gt;0,K$14,SUMIFS('PTC NaTran'!$K$7:$K$15996,'PTC NaTran'!$A$7:$A$15996,K$16,'PTC NaTran'!$D$7:$D$15996,$A77,'PTC NaTran'!$C$7:$C$15996,"DEL")*1.0026*$F$4/INDIRECT($A$4&amp;"!D9"))</f>
        <v>375</v>
      </c>
      <c r="L77" s="111">
        <f t="shared" ca="1" si="1"/>
        <v>8.625</v>
      </c>
      <c r="M77" s="51">
        <f t="shared" ca="1" si="5"/>
        <v>0.18375</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1.0000000000000009</v>
      </c>
      <c r="O77" s="66">
        <f t="shared" ca="1" si="6"/>
        <v>356.25000000000034</v>
      </c>
      <c r="S77" s="111">
        <f t="shared" ca="1" si="2"/>
        <v>22.875</v>
      </c>
      <c r="T77" s="51">
        <f t="shared" ca="1" si="7"/>
        <v>0.5</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1</v>
      </c>
      <c r="V77" s="66">
        <f t="shared" ca="1" si="8"/>
        <v>375</v>
      </c>
    </row>
    <row r="78" spans="1:22" x14ac:dyDescent="0.3">
      <c r="A78" s="32">
        <f t="shared" si="9"/>
        <v>45809</v>
      </c>
      <c r="B78" s="65" cm="1">
        <f t="array" aca="1" ref="B78" ca="1">_xlfn.XLOOKUP(A78,INDIRECT($A$5&amp;"!$AJ$41:$AJ$406"),INDIRECT($A$5&amp;"!$AK$41:$AK$406"))*SUM($F$3:$I$3)</f>
        <v>0</v>
      </c>
      <c r="C78" s="65" cm="1">
        <f t="array" aca="1" ref="C78" ca="1">_xlfn.XLOOKUP(A78,INDIRECT($A$5&amp;"!$AJ$41:$AJ$406"),INDIRECT($A$5&amp;"!$AL$41:$AL$406"))*SUM($F$3:$I$3)</f>
        <v>45</v>
      </c>
      <c r="D78" s="65" cm="1">
        <f t="array" aca="1" ref="D78" ca="1">_xlfn.XLOOKUP(A78,INDIRECT($A$5&amp;"!$AJ$41:$AJ$406"),INDIRECT($A$5&amp;"!$AO$41:$AO$406"))*SUM($F$3:$I$3)</f>
        <v>38.25</v>
      </c>
      <c r="E78" s="34" cm="1">
        <f t="array" ref="E78">SUMPRODUCT(('PT Storengy'!$B$8:$K$372)*('PT Storengy'!$A$8:$A$372=$A78)*('PT Storengy'!$B$5:$K$5=$A$6)*('PT Storengy'!$B$7:$K$7=$A$7))</f>
        <v>0.05</v>
      </c>
      <c r="F78" s="111">
        <f t="shared" ca="1" si="0"/>
        <v>8.9812500000000011</v>
      </c>
      <c r="G78" s="51">
        <f t="shared" ca="1" si="3"/>
        <v>0.19167000000000001</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1.0000000000000009</v>
      </c>
      <c r="I78" s="66">
        <f t="shared" ca="1" si="4"/>
        <v>356.25000000000034</v>
      </c>
      <c r="J78" s="110" cm="1">
        <f t="array" aca="1" ref="J78" ca="1">IF(COUNTIFS('PTC NaTran'!$K$7:$K$15996,"",'PTC NaTran'!$A$7:$A$15996,J$16,'PTC NaTran'!$D$7:$D$15996,$A78,'PTC NaTran'!$C$7:$C$15996,"DEL")&gt;0,J$14,SUMIFS('PTC NaTran'!$K$7:$K$15996,'PTC NaTran'!$A$7:$A$15996,J$16,'PTC NaTran'!$D$7:$D$15996,$A78,'PTC NaTran'!$C$7:$C$15996,"DEL")*1.0026*$F$4/INDIRECT($A$4&amp;"!D9"))</f>
        <v>375</v>
      </c>
      <c r="K78" s="110" cm="1">
        <f t="array" aca="1" ref="K78" ca="1">IF(COUNTIFS('PTC NaTran'!$K$7:$K$15996,"",'PTC NaTran'!$A$7:$A$15996,K$16,'PTC NaTran'!$D$7:$D$15996,$A78,'PTC NaTran'!$C$7:$C$15996,"DEL")&gt;0,K$14,SUMIFS('PTC NaTran'!$K$7:$K$15996,'PTC NaTran'!$A$7:$A$15996,K$16,'PTC NaTran'!$D$7:$D$15996,$A78,'PTC NaTran'!$C$7:$C$15996,"DEL")*1.0026*$F$4/INDIRECT($A$4&amp;"!D9"))</f>
        <v>375</v>
      </c>
      <c r="L78" s="111">
        <f t="shared" ca="1" si="1"/>
        <v>8.9812500000000011</v>
      </c>
      <c r="M78" s="51">
        <f t="shared" ca="1" si="5"/>
        <v>0.19167000000000001</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1.0000000000000009</v>
      </c>
      <c r="O78" s="66">
        <f t="shared" ca="1" si="6"/>
        <v>356.25000000000034</v>
      </c>
      <c r="S78" s="111">
        <f t="shared" ca="1" si="2"/>
        <v>23.248438125</v>
      </c>
      <c r="T78" s="51">
        <f t="shared" ca="1" si="7"/>
        <v>0.50832999999999995</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0.99583500000000091</v>
      </c>
      <c r="V78" s="66">
        <f t="shared" ca="1" si="8"/>
        <v>373.43812500000035</v>
      </c>
    </row>
    <row r="79" spans="1:22" x14ac:dyDescent="0.3">
      <c r="A79" s="32">
        <f t="shared" si="9"/>
        <v>45810</v>
      </c>
      <c r="B79" s="65" cm="1">
        <f t="array" aca="1" ref="B79" ca="1">_xlfn.XLOOKUP(A79,INDIRECT($A$5&amp;"!$AJ$41:$AJ$406"),INDIRECT($A$5&amp;"!$AK$41:$AK$406"))*SUM($F$3:$I$3)</f>
        <v>0</v>
      </c>
      <c r="C79" s="65" cm="1">
        <f t="array" aca="1" ref="C79" ca="1">_xlfn.XLOOKUP(A79,INDIRECT($A$5&amp;"!$AJ$41:$AJ$406"),INDIRECT($A$5&amp;"!$AL$41:$AL$406"))*SUM($F$3:$I$3)</f>
        <v>45</v>
      </c>
      <c r="D79" s="65" cm="1">
        <f t="array" aca="1" ref="D79" ca="1">_xlfn.XLOOKUP(A79,INDIRECT($A$5&amp;"!$AJ$41:$AJ$406"),INDIRECT($A$5&amp;"!$AO$41:$AO$406"))*SUM($F$3:$I$3)</f>
        <v>38.25</v>
      </c>
      <c r="E79" s="34" cm="1">
        <f t="array" ref="E79">SUMPRODUCT(('PT Storengy'!$B$8:$K$372)*('PT Storengy'!$A$8:$A$372=$A79)*('PT Storengy'!$B$5:$K$5=$A$6)*('PT Storengy'!$B$7:$K$7=$A$7))</f>
        <v>0.05</v>
      </c>
      <c r="F79" s="111">
        <f t="shared" ca="1" si="0"/>
        <v>9.3375000000000021</v>
      </c>
      <c r="G79" s="51">
        <f t="shared" ca="1" si="3"/>
        <v>0.19958000000000001</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1.0000000000000009</v>
      </c>
      <c r="I79" s="66">
        <f t="shared" ca="1" si="4"/>
        <v>356.25000000000034</v>
      </c>
      <c r="J79" s="110" cm="1">
        <f t="array" aca="1" ref="J79" ca="1">IF(COUNTIFS('PTC NaTran'!$K$7:$K$15996,"",'PTC NaTran'!$A$7:$A$15996,J$16,'PTC NaTran'!$D$7:$D$15996,$A79,'PTC NaTran'!$C$7:$C$15996,"DEL")&gt;0,J$14,SUMIFS('PTC NaTran'!$K$7:$K$15996,'PTC NaTran'!$A$7:$A$15996,J$16,'PTC NaTran'!$D$7:$D$15996,$A79,'PTC NaTran'!$C$7:$C$15996,"DEL")*1.0026*$F$4/INDIRECT($A$4&amp;"!D9"))</f>
        <v>375</v>
      </c>
      <c r="K79" s="110" cm="1">
        <f t="array" aca="1" ref="K79" ca="1">IF(COUNTIFS('PTC NaTran'!$K$7:$K$15996,"",'PTC NaTran'!$A$7:$A$15996,K$16,'PTC NaTran'!$D$7:$D$15996,$A79,'PTC NaTran'!$C$7:$C$15996,"DEL")&gt;0,K$14,SUMIFS('PTC NaTran'!$K$7:$K$15996,'PTC NaTran'!$A$7:$A$15996,K$16,'PTC NaTran'!$D$7:$D$15996,$A79,'PTC NaTran'!$C$7:$C$15996,"DEL")*1.0026*$F$4/INDIRECT($A$4&amp;"!D9"))</f>
        <v>335.87099999999998</v>
      </c>
      <c r="L79" s="111">
        <f t="shared" ca="1" si="1"/>
        <v>9.3171210000000002</v>
      </c>
      <c r="M79" s="51">
        <f t="shared" ca="1" si="5"/>
        <v>0.19958000000000001</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1.0000000000000009</v>
      </c>
      <c r="O79" s="66">
        <f t="shared" ca="1" si="6"/>
        <v>335.87099999999998</v>
      </c>
      <c r="S79" s="111">
        <f t="shared" ca="1" si="2"/>
        <v>23.62032</v>
      </c>
      <c r="T79" s="51">
        <f t="shared" ca="1" si="7"/>
        <v>0.51663000000000003</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0.99168500000000082</v>
      </c>
      <c r="V79" s="66">
        <f t="shared" ca="1" si="8"/>
        <v>371.88187500000032</v>
      </c>
    </row>
    <row r="80" spans="1:22" x14ac:dyDescent="0.3">
      <c r="A80" s="32">
        <f t="shared" si="9"/>
        <v>45811</v>
      </c>
      <c r="B80" s="65" cm="1">
        <f t="array" aca="1" ref="B80" ca="1">_xlfn.XLOOKUP(A80,INDIRECT($A$5&amp;"!$AJ$41:$AJ$406"),INDIRECT($A$5&amp;"!$AK$41:$AK$406"))*SUM($F$3:$I$3)</f>
        <v>0</v>
      </c>
      <c r="C80" s="65" cm="1">
        <f t="array" aca="1" ref="C80" ca="1">_xlfn.XLOOKUP(A80,INDIRECT($A$5&amp;"!$AJ$41:$AJ$406"),INDIRECT($A$5&amp;"!$AL$41:$AL$406"))*SUM($F$3:$I$3)</f>
        <v>45</v>
      </c>
      <c r="D80" s="65" cm="1">
        <f t="array" aca="1" ref="D80" ca="1">_xlfn.XLOOKUP(A80,INDIRECT($A$5&amp;"!$AJ$41:$AJ$406"),INDIRECT($A$5&amp;"!$AO$41:$AO$406"))*SUM($F$3:$I$3)</f>
        <v>38.25</v>
      </c>
      <c r="E80" s="34" cm="1">
        <f t="array" ref="E80">SUMPRODUCT(('PT Storengy'!$B$8:$K$372)*('PT Storengy'!$A$8:$A$372=$A80)*('PT Storengy'!$B$5:$K$5=$A$6)*('PT Storengy'!$B$7:$K$7=$A$7))</f>
        <v>0.05</v>
      </c>
      <c r="F80" s="111">
        <f t="shared" ca="1" si="0"/>
        <v>9.6937500000000032</v>
      </c>
      <c r="G80" s="51">
        <f t="shared" ca="1" si="3"/>
        <v>0.20749999999999999</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1.0000000000000009</v>
      </c>
      <c r="I80" s="66">
        <f t="shared" ca="1" si="4"/>
        <v>356.25000000000034</v>
      </c>
      <c r="J80" s="110" cm="1">
        <f t="array" aca="1" ref="J80" ca="1">IF(COUNTIFS('PTC NaTran'!$K$7:$K$15996,"",'PTC NaTran'!$A$7:$A$15996,J$16,'PTC NaTran'!$D$7:$D$15996,$A80,'PTC NaTran'!$C$7:$C$15996,"DEL")&gt;0,J$14,SUMIFS('PTC NaTran'!$K$7:$K$15996,'PTC NaTran'!$A$7:$A$15996,J$16,'PTC NaTran'!$D$7:$D$15996,$A80,'PTC NaTran'!$C$7:$C$15996,"DEL")*1.0026*$F$4/INDIRECT($A$4&amp;"!D9"))</f>
        <v>375</v>
      </c>
      <c r="K80" s="110" cm="1">
        <f t="array" aca="1" ref="K80" ca="1">IF(COUNTIFS('PTC NaTran'!$K$7:$K$15996,"",'PTC NaTran'!$A$7:$A$15996,K$16,'PTC NaTran'!$D$7:$D$15996,$A80,'PTC NaTran'!$C$7:$C$15996,"DEL")&gt;0,K$14,SUMIFS('PTC NaTran'!$K$7:$K$15996,'PTC NaTran'!$A$7:$A$15996,K$16,'PTC NaTran'!$D$7:$D$15996,$A80,'PTC NaTran'!$C$7:$C$15996,"DEL")*1.0026*$F$4/INDIRECT($A$4&amp;"!D9"))</f>
        <v>335.87099999999998</v>
      </c>
      <c r="L80" s="111">
        <f t="shared" ca="1" si="1"/>
        <v>9.6529919999999994</v>
      </c>
      <c r="M80" s="51">
        <f t="shared" ca="1" si="5"/>
        <v>0.20705000000000001</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1.0000000000000009</v>
      </c>
      <c r="O80" s="66">
        <f t="shared" ca="1" si="6"/>
        <v>335.87099999999998</v>
      </c>
      <c r="S80" s="111">
        <f t="shared" ca="1" si="2"/>
        <v>23.990651249999999</v>
      </c>
      <c r="T80" s="51">
        <f t="shared" ca="1" si="7"/>
        <v>0.52490000000000003</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0.98755000000000071</v>
      </c>
      <c r="V80" s="66">
        <f t="shared" ca="1" si="8"/>
        <v>370.33125000000024</v>
      </c>
    </row>
    <row r="81" spans="1:22" x14ac:dyDescent="0.3">
      <c r="A81" s="32">
        <f t="shared" si="9"/>
        <v>45812</v>
      </c>
      <c r="B81" s="65" cm="1">
        <f t="array" aca="1" ref="B81" ca="1">_xlfn.XLOOKUP(A81,INDIRECT($A$5&amp;"!$AJ$41:$AJ$406"),INDIRECT($A$5&amp;"!$AK$41:$AK$406"))*SUM($F$3:$I$3)</f>
        <v>0</v>
      </c>
      <c r="C81" s="65" cm="1">
        <f t="array" aca="1" ref="C81" ca="1">_xlfn.XLOOKUP(A81,INDIRECT($A$5&amp;"!$AJ$41:$AJ$406"),INDIRECT($A$5&amp;"!$AL$41:$AL$406"))*SUM($F$3:$I$3)</f>
        <v>45</v>
      </c>
      <c r="D81" s="65" cm="1">
        <f t="array" aca="1" ref="D81" ca="1">_xlfn.XLOOKUP(A81,INDIRECT($A$5&amp;"!$AJ$41:$AJ$406"),INDIRECT($A$5&amp;"!$AO$41:$AO$406"))*SUM($F$3:$I$3)</f>
        <v>38.25</v>
      </c>
      <c r="E81" s="34" cm="1">
        <f t="array" ref="E81">SUMPRODUCT(('PT Storengy'!$B$8:$K$372)*('PT Storengy'!$A$8:$A$372=$A81)*('PT Storengy'!$B$5:$K$5=$A$6)*('PT Storengy'!$B$7:$K$7=$A$7))</f>
        <v>0.05</v>
      </c>
      <c r="F81" s="111">
        <f t="shared" ref="F81:F144" ca="1" si="10">F80+I81/1000</f>
        <v>10.050000000000004</v>
      </c>
      <c r="G81" s="51">
        <f t="shared" ca="1" si="3"/>
        <v>0.21542</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1.0000000000000009</v>
      </c>
      <c r="I81" s="66">
        <f t="shared" ca="1" si="4"/>
        <v>356.25000000000034</v>
      </c>
      <c r="J81" s="110" cm="1">
        <f t="array" aca="1" ref="J81" ca="1">IF(COUNTIFS('PTC NaTran'!$K$7:$K$15996,"",'PTC NaTran'!$A$7:$A$15996,J$16,'PTC NaTran'!$D$7:$D$15996,$A81,'PTC NaTran'!$C$7:$C$15996,"DEL")&gt;0,J$14,SUMIFS('PTC NaTran'!$K$7:$K$15996,'PTC NaTran'!$A$7:$A$15996,J$16,'PTC NaTran'!$D$7:$D$15996,$A81,'PTC NaTran'!$C$7:$C$15996,"DEL")*1.0026*$F$4/INDIRECT($A$4&amp;"!D9"))</f>
        <v>375</v>
      </c>
      <c r="K81" s="110" cm="1">
        <f t="array" aca="1" ref="K81" ca="1">IF(COUNTIFS('PTC NaTran'!$K$7:$K$15996,"",'PTC NaTran'!$A$7:$A$15996,K$16,'PTC NaTran'!$D$7:$D$15996,$A81,'PTC NaTran'!$C$7:$C$15996,"DEL")&gt;0,K$14,SUMIFS('PTC NaTran'!$K$7:$K$15996,'PTC NaTran'!$A$7:$A$15996,K$16,'PTC NaTran'!$D$7:$D$15996,$A81,'PTC NaTran'!$C$7:$C$15996,"DEL")*1.0026*$F$4/INDIRECT($A$4&amp;"!D9"))</f>
        <v>335.87099999999998</v>
      </c>
      <c r="L81" s="111">
        <f t="shared" ref="L81:L144" ca="1" si="11">L80+O81/1000</f>
        <v>9.9888629999999985</v>
      </c>
      <c r="M81" s="51">
        <f t="shared" ca="1" si="5"/>
        <v>0.21451000000000001</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1.0000000000000009</v>
      </c>
      <c r="O81" s="66">
        <f t="shared" ca="1" si="6"/>
        <v>335.87099999999998</v>
      </c>
      <c r="S81" s="111">
        <f t="shared" ref="S81:S144" ca="1" si="12">S80+V81/1000</f>
        <v>24.359439375000001</v>
      </c>
      <c r="T81" s="51">
        <f t="shared" ca="1" si="7"/>
        <v>0.53312999999999999</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0.98343500000000095</v>
      </c>
      <c r="V81" s="66">
        <f t="shared" ca="1" si="8"/>
        <v>368.78812500000038</v>
      </c>
    </row>
    <row r="82" spans="1:22" x14ac:dyDescent="0.3">
      <c r="A82" s="32">
        <f t="shared" si="9"/>
        <v>45813</v>
      </c>
      <c r="B82" s="65" cm="1">
        <f t="array" aca="1" ref="B82" ca="1">_xlfn.XLOOKUP(A82,INDIRECT($A$5&amp;"!$AJ$41:$AJ$406"),INDIRECT($A$5&amp;"!$AK$41:$AK$406"))*SUM($F$3:$I$3)</f>
        <v>0</v>
      </c>
      <c r="C82" s="65" cm="1">
        <f t="array" aca="1" ref="C82" ca="1">_xlfn.XLOOKUP(A82,INDIRECT($A$5&amp;"!$AJ$41:$AJ$406"),INDIRECT($A$5&amp;"!$AL$41:$AL$406"))*SUM($F$3:$I$3)</f>
        <v>45</v>
      </c>
      <c r="D82" s="65" cm="1">
        <f t="array" aca="1" ref="D82" ca="1">_xlfn.XLOOKUP(A82,INDIRECT($A$5&amp;"!$AJ$41:$AJ$406"),INDIRECT($A$5&amp;"!$AO$41:$AO$406"))*SUM($F$3:$I$3)</f>
        <v>38.25</v>
      </c>
      <c r="E82" s="34" cm="1">
        <f t="array" ref="E82">SUMPRODUCT(('PT Storengy'!$B$8:$K$372)*('PT Storengy'!$A$8:$A$372=$A82)*('PT Storengy'!$B$5:$K$5=$A$6)*('PT Storengy'!$B$7:$K$7=$A$7))</f>
        <v>0.05</v>
      </c>
      <c r="F82" s="111">
        <f t="shared" ca="1" si="10"/>
        <v>10.406250000000005</v>
      </c>
      <c r="G82" s="51">
        <f t="shared" ref="G82:G145" ca="1" si="13">ROUND(F81/SUM($F$3,$G$3,$H$3,$I$3),5)</f>
        <v>0.22333</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1.0000000000000009</v>
      </c>
      <c r="I82" s="66">
        <f t="shared" ref="I82:I145" ca="1" si="14">IF(F81*1000+$F$4*(1-$E82)*H82&gt;$D82*1000,D82*1000-F81*1000,$F$4*(1-$E82)*H82)</f>
        <v>356.25000000000034</v>
      </c>
      <c r="J82" s="110" cm="1">
        <f t="array" aca="1" ref="J82" ca="1">IF(COUNTIFS('PTC NaTran'!$K$7:$K$15996,"",'PTC NaTran'!$A$7:$A$15996,J$16,'PTC NaTran'!$D$7:$D$15996,$A82,'PTC NaTran'!$C$7:$C$15996,"DEL")&gt;0,J$14,SUMIFS('PTC NaTran'!$K$7:$K$15996,'PTC NaTran'!$A$7:$A$15996,J$16,'PTC NaTran'!$D$7:$D$15996,$A82,'PTC NaTran'!$C$7:$C$15996,"DEL")*1.0026*$F$4/INDIRECT($A$4&amp;"!D9"))</f>
        <v>375</v>
      </c>
      <c r="K82" s="110" cm="1">
        <f t="array" aca="1" ref="K82" ca="1">IF(COUNTIFS('PTC NaTran'!$K$7:$K$15996,"",'PTC NaTran'!$A$7:$A$15996,K$16,'PTC NaTran'!$D$7:$D$15996,$A82,'PTC NaTran'!$C$7:$C$15996,"DEL")&gt;0,K$14,SUMIFS('PTC NaTran'!$K$7:$K$15996,'PTC NaTran'!$A$7:$A$15996,K$16,'PTC NaTran'!$D$7:$D$15996,$A82,'PTC NaTran'!$C$7:$C$15996,"DEL")*1.0026*$F$4/INDIRECT($A$4&amp;"!D9"))</f>
        <v>335.87099999999998</v>
      </c>
      <c r="L82" s="111">
        <f t="shared" ca="1" si="11"/>
        <v>10.324733999999998</v>
      </c>
      <c r="M82" s="51">
        <f t="shared" ref="M82:M145" ca="1" si="15">ROUND(L81/SUM($F$3,$G$3,$H$3,$I$3),5)</f>
        <v>0.22197</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1.0000000000000009</v>
      </c>
      <c r="O82" s="66">
        <f t="shared" ref="O82:O145" ca="1" si="16">IF(L81*1000+MIN(J82,K82,$F$4*(1-$E82)*N82)&gt;$D82*1000,$D82*1000-L81*1000,MIN(J82,K82,$F$4*(1-$E82)*N82))</f>
        <v>335.87099999999998</v>
      </c>
      <c r="S82" s="111">
        <f t="shared" ca="1" si="12"/>
        <v>24.726691875</v>
      </c>
      <c r="T82" s="51">
        <f t="shared" ref="T82:T145" ca="1" si="17">MIN(ROUND(S81/SUM($F$3,$G$3,$H$3,$I$3),5),1)</f>
        <v>0.54132000000000002</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0.97934000000000099</v>
      </c>
      <c r="V82" s="66">
        <f t="shared" ref="V82:V145" ca="1" si="18">$F$4*(1)*U82</f>
        <v>367.2525000000004</v>
      </c>
    </row>
    <row r="83" spans="1:22" x14ac:dyDescent="0.3">
      <c r="A83" s="32">
        <f t="shared" ref="A83:A146" si="19">A82+1</f>
        <v>45814</v>
      </c>
      <c r="B83" s="65" cm="1">
        <f t="array" aca="1" ref="B83" ca="1">_xlfn.XLOOKUP(A83,INDIRECT($A$5&amp;"!$AJ$41:$AJ$406"),INDIRECT($A$5&amp;"!$AK$41:$AK$406"))*SUM($F$3:$I$3)</f>
        <v>0</v>
      </c>
      <c r="C83" s="65" cm="1">
        <f t="array" aca="1" ref="C83" ca="1">_xlfn.XLOOKUP(A83,INDIRECT($A$5&amp;"!$AJ$41:$AJ$406"),INDIRECT($A$5&amp;"!$AL$41:$AL$406"))*SUM($F$3:$I$3)</f>
        <v>45</v>
      </c>
      <c r="D83" s="65" cm="1">
        <f t="array" aca="1" ref="D83" ca="1">_xlfn.XLOOKUP(A83,INDIRECT($A$5&amp;"!$AJ$41:$AJ$406"),INDIRECT($A$5&amp;"!$AO$41:$AO$406"))*SUM($F$3:$I$3)</f>
        <v>38.25</v>
      </c>
      <c r="E83" s="34" cm="1">
        <f t="array" ref="E83">SUMPRODUCT(('PT Storengy'!$B$8:$K$372)*('PT Storengy'!$A$8:$A$372=$A83)*('PT Storengy'!$B$5:$K$5=$A$6)*('PT Storengy'!$B$7:$K$7=$A$7))</f>
        <v>0.05</v>
      </c>
      <c r="F83" s="111">
        <f t="shared" ca="1" si="10"/>
        <v>10.762500000000006</v>
      </c>
      <c r="G83" s="51">
        <f t="shared" ca="1" si="13"/>
        <v>0.23125000000000001</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1.0000000000000009</v>
      </c>
      <c r="I83" s="66">
        <f t="shared" ca="1" si="14"/>
        <v>356.25000000000034</v>
      </c>
      <c r="J83" s="110" cm="1">
        <f t="array" aca="1" ref="J83" ca="1">IF(COUNTIFS('PTC NaTran'!$K$7:$K$15996,"",'PTC NaTran'!$A$7:$A$15996,J$16,'PTC NaTran'!$D$7:$D$15996,$A83,'PTC NaTran'!$C$7:$C$15996,"DEL")&gt;0,J$14,SUMIFS('PTC NaTran'!$K$7:$K$15996,'PTC NaTran'!$A$7:$A$15996,J$16,'PTC NaTran'!$D$7:$D$15996,$A83,'PTC NaTran'!$C$7:$C$15996,"DEL")*1.0026*$F$4/INDIRECT($A$4&amp;"!D9"))</f>
        <v>375</v>
      </c>
      <c r="K83" s="110" cm="1">
        <f t="array" aca="1" ref="K83" ca="1">IF(COUNTIFS('PTC NaTran'!$K$7:$K$15996,"",'PTC NaTran'!$A$7:$A$15996,K$16,'PTC NaTran'!$D$7:$D$15996,$A83,'PTC NaTran'!$C$7:$C$15996,"DEL")&gt;0,K$14,SUMIFS('PTC NaTran'!$K$7:$K$15996,'PTC NaTran'!$A$7:$A$15996,K$16,'PTC NaTran'!$D$7:$D$15996,$A83,'PTC NaTran'!$C$7:$C$15996,"DEL")*1.0026*$F$4/INDIRECT($A$4&amp;"!D9"))</f>
        <v>300.77999999999997</v>
      </c>
      <c r="L83" s="111">
        <f t="shared" ca="1" si="11"/>
        <v>10.625513999999997</v>
      </c>
      <c r="M83" s="51">
        <f t="shared" ca="1" si="15"/>
        <v>0.22944000000000001</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1.0000000000000009</v>
      </c>
      <c r="O83" s="66">
        <f t="shared" ca="1" si="16"/>
        <v>300.77999999999997</v>
      </c>
      <c r="S83" s="111">
        <f t="shared" ca="1" si="12"/>
        <v>25.092414375000001</v>
      </c>
      <c r="T83" s="51">
        <f t="shared" ca="1" si="17"/>
        <v>0.54947999999999997</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0.9752600000000009</v>
      </c>
      <c r="V83" s="66">
        <f t="shared" ca="1" si="18"/>
        <v>365.72250000000037</v>
      </c>
    </row>
    <row r="84" spans="1:22" x14ac:dyDescent="0.3">
      <c r="A84" s="32">
        <f t="shared" si="19"/>
        <v>45815</v>
      </c>
      <c r="B84" s="65" cm="1">
        <f t="array" aca="1" ref="B84" ca="1">_xlfn.XLOOKUP(A84,INDIRECT($A$5&amp;"!$AJ$41:$AJ$406"),INDIRECT($A$5&amp;"!$AK$41:$AK$406"))*SUM($F$3:$I$3)</f>
        <v>0</v>
      </c>
      <c r="C84" s="65" cm="1">
        <f t="array" aca="1" ref="C84" ca="1">_xlfn.XLOOKUP(A84,INDIRECT($A$5&amp;"!$AJ$41:$AJ$406"),INDIRECT($A$5&amp;"!$AL$41:$AL$406"))*SUM($F$3:$I$3)</f>
        <v>45</v>
      </c>
      <c r="D84" s="65" cm="1">
        <f t="array" aca="1" ref="D84" ca="1">_xlfn.XLOOKUP(A84,INDIRECT($A$5&amp;"!$AJ$41:$AJ$406"),INDIRECT($A$5&amp;"!$AO$41:$AO$406"))*SUM($F$3:$I$3)</f>
        <v>38.25</v>
      </c>
      <c r="E84" s="34" cm="1">
        <f t="array" ref="E84">SUMPRODUCT(('PT Storengy'!$B$8:$K$372)*('PT Storengy'!$A$8:$A$372=$A84)*('PT Storengy'!$B$5:$K$5=$A$6)*('PT Storengy'!$B$7:$K$7=$A$7))</f>
        <v>0.05</v>
      </c>
      <c r="F84" s="111">
        <f t="shared" ca="1" si="10"/>
        <v>11.118750000000007</v>
      </c>
      <c r="G84" s="51">
        <f t="shared" ca="1" si="13"/>
        <v>0.23916999999999999</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1.0000000000000009</v>
      </c>
      <c r="I84" s="66">
        <f t="shared" ca="1" si="14"/>
        <v>356.25000000000034</v>
      </c>
      <c r="J84" s="110" cm="1">
        <f t="array" aca="1" ref="J84" ca="1">IF(COUNTIFS('PTC NaTran'!$K$7:$K$15996,"",'PTC NaTran'!$A$7:$A$15996,J$16,'PTC NaTran'!$D$7:$D$15996,$A84,'PTC NaTran'!$C$7:$C$15996,"DEL")&gt;0,J$14,SUMIFS('PTC NaTran'!$K$7:$K$15996,'PTC NaTran'!$A$7:$A$15996,J$16,'PTC NaTran'!$D$7:$D$15996,$A84,'PTC NaTran'!$C$7:$C$15996,"DEL")*1.0026*$F$4/INDIRECT($A$4&amp;"!D9"))</f>
        <v>375</v>
      </c>
      <c r="K84" s="110" cm="1">
        <f t="array" aca="1" ref="K84" ca="1">IF(COUNTIFS('PTC NaTran'!$K$7:$K$15996,"",'PTC NaTran'!$A$7:$A$15996,K$16,'PTC NaTran'!$D$7:$D$15996,$A84,'PTC NaTran'!$C$7:$C$15996,"DEL")&gt;0,K$14,SUMIFS('PTC NaTran'!$K$7:$K$15996,'PTC NaTran'!$A$7:$A$15996,K$16,'PTC NaTran'!$D$7:$D$15996,$A84,'PTC NaTran'!$C$7:$C$15996,"DEL")*1.0026*$F$4/INDIRECT($A$4&amp;"!D9"))</f>
        <v>320.83199999999999</v>
      </c>
      <c r="L84" s="111">
        <f t="shared" ca="1" si="11"/>
        <v>10.946345999999997</v>
      </c>
      <c r="M84" s="51">
        <f t="shared" ca="1" si="15"/>
        <v>0.23612</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1.0000000000000009</v>
      </c>
      <c r="O84" s="66">
        <f t="shared" ca="1" si="16"/>
        <v>320.83199999999999</v>
      </c>
      <c r="S84" s="111">
        <f t="shared" ca="1" si="12"/>
        <v>25.456612500000002</v>
      </c>
      <c r="T84" s="51">
        <f t="shared" ca="1" si="17"/>
        <v>0.55761000000000005</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0.9711950000000007</v>
      </c>
      <c r="V84" s="66">
        <f t="shared" ca="1" si="18"/>
        <v>364.19812500000029</v>
      </c>
    </row>
    <row r="85" spans="1:22" x14ac:dyDescent="0.3">
      <c r="A85" s="32">
        <f t="shared" si="19"/>
        <v>45816</v>
      </c>
      <c r="B85" s="65" cm="1">
        <f t="array" aca="1" ref="B85" ca="1">_xlfn.XLOOKUP(A85,INDIRECT($A$5&amp;"!$AJ$41:$AJ$406"),INDIRECT($A$5&amp;"!$AK$41:$AK$406"))*SUM($F$3:$I$3)</f>
        <v>0</v>
      </c>
      <c r="C85" s="65" cm="1">
        <f t="array" aca="1" ref="C85" ca="1">_xlfn.XLOOKUP(A85,INDIRECT($A$5&amp;"!$AJ$41:$AJ$406"),INDIRECT($A$5&amp;"!$AL$41:$AL$406"))*SUM($F$3:$I$3)</f>
        <v>45</v>
      </c>
      <c r="D85" s="65" cm="1">
        <f t="array" aca="1" ref="D85" ca="1">_xlfn.XLOOKUP(A85,INDIRECT($A$5&amp;"!$AJ$41:$AJ$406"),INDIRECT($A$5&amp;"!$AO$41:$AO$406"))*SUM($F$3:$I$3)</f>
        <v>38.25</v>
      </c>
      <c r="E85" s="34" cm="1">
        <f t="array" ref="E85">SUMPRODUCT(('PT Storengy'!$B$8:$K$372)*('PT Storengy'!$A$8:$A$372=$A85)*('PT Storengy'!$B$5:$K$5=$A$6)*('PT Storengy'!$B$7:$K$7=$A$7))</f>
        <v>0.05</v>
      </c>
      <c r="F85" s="111">
        <f t="shared" ca="1" si="10"/>
        <v>11.475000000000009</v>
      </c>
      <c r="G85" s="51">
        <f t="shared" ca="1" si="13"/>
        <v>0.24707999999999999</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1.0000000000000009</v>
      </c>
      <c r="I85" s="66">
        <f t="shared" ca="1" si="14"/>
        <v>356.25000000000034</v>
      </c>
      <c r="J85" s="110" cm="1">
        <f t="array" aca="1" ref="J85" ca="1">IF(COUNTIFS('PTC NaTran'!$K$7:$K$15996,"",'PTC NaTran'!$A$7:$A$15996,J$16,'PTC NaTran'!$D$7:$D$15996,$A85,'PTC NaTran'!$C$7:$C$15996,"DEL")&gt;0,J$14,SUMIFS('PTC NaTran'!$K$7:$K$15996,'PTC NaTran'!$A$7:$A$15996,J$16,'PTC NaTran'!$D$7:$D$15996,$A85,'PTC NaTran'!$C$7:$C$15996,"DEL")*1.0026*$F$4/INDIRECT($A$4&amp;"!D9"))</f>
        <v>375</v>
      </c>
      <c r="K85" s="110" cm="1">
        <f t="array" aca="1" ref="K85" ca="1">IF(COUNTIFS('PTC NaTran'!$K$7:$K$15996,"",'PTC NaTran'!$A$7:$A$15996,K$16,'PTC NaTran'!$D$7:$D$15996,$A85,'PTC NaTran'!$C$7:$C$15996,"DEL")&gt;0,K$14,SUMIFS('PTC NaTran'!$K$7:$K$15996,'PTC NaTran'!$A$7:$A$15996,K$16,'PTC NaTran'!$D$7:$D$15996,$A85,'PTC NaTran'!$C$7:$C$15996,"DEL")*1.0026*$F$4/INDIRECT($A$4&amp;"!D9"))</f>
        <v>320.83199999999999</v>
      </c>
      <c r="L85" s="111">
        <f t="shared" ca="1" si="11"/>
        <v>11.267177999999996</v>
      </c>
      <c r="M85" s="51">
        <f t="shared" ca="1" si="15"/>
        <v>0.24324999999999999</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1.0000000000000009</v>
      </c>
      <c r="O85" s="66">
        <f t="shared" ca="1" si="16"/>
        <v>320.83199999999999</v>
      </c>
      <c r="S85" s="111">
        <f t="shared" ca="1" si="12"/>
        <v>25.819293750000003</v>
      </c>
      <c r="T85" s="51">
        <f t="shared" ca="1" si="17"/>
        <v>0.56569999999999998</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0.96715000000000084</v>
      </c>
      <c r="V85" s="66">
        <f t="shared" ca="1" si="18"/>
        <v>362.68125000000032</v>
      </c>
    </row>
    <row r="86" spans="1:22" x14ac:dyDescent="0.3">
      <c r="A86" s="32">
        <f t="shared" si="19"/>
        <v>45817</v>
      </c>
      <c r="B86" s="65" cm="1">
        <f t="array" aca="1" ref="B86" ca="1">_xlfn.XLOOKUP(A86,INDIRECT($A$5&amp;"!$AJ$41:$AJ$406"),INDIRECT($A$5&amp;"!$AK$41:$AK$406"))*SUM($F$3:$I$3)</f>
        <v>0</v>
      </c>
      <c r="C86" s="65" cm="1">
        <f t="array" aca="1" ref="C86" ca="1">_xlfn.XLOOKUP(A86,INDIRECT($A$5&amp;"!$AJ$41:$AJ$406"),INDIRECT($A$5&amp;"!$AL$41:$AL$406"))*SUM($F$3:$I$3)</f>
        <v>45</v>
      </c>
      <c r="D86" s="65" cm="1">
        <f t="array" aca="1" ref="D86" ca="1">_xlfn.XLOOKUP(A86,INDIRECT($A$5&amp;"!$AJ$41:$AJ$406"),INDIRECT($A$5&amp;"!$AO$41:$AO$406"))*SUM($F$3:$I$3)</f>
        <v>38.25</v>
      </c>
      <c r="E86" s="34" cm="1">
        <f t="array" ref="E86">SUMPRODUCT(('PT Storengy'!$B$8:$K$372)*('PT Storengy'!$A$8:$A$372=$A86)*('PT Storengy'!$B$5:$K$5=$A$6)*('PT Storengy'!$B$7:$K$7=$A$7))</f>
        <v>0.05</v>
      </c>
      <c r="F86" s="111">
        <f t="shared" ca="1" si="10"/>
        <v>11.83125000000001</v>
      </c>
      <c r="G86" s="51">
        <f t="shared" ca="1" si="13"/>
        <v>0.255</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1.0000000000000009</v>
      </c>
      <c r="I86" s="66">
        <f t="shared" ca="1" si="14"/>
        <v>356.25000000000034</v>
      </c>
      <c r="J86" s="110" cm="1">
        <f t="array" aca="1" ref="J86" ca="1">IF(COUNTIFS('PTC NaTran'!$K$7:$K$15996,"",'PTC NaTran'!$A$7:$A$15996,J$16,'PTC NaTran'!$D$7:$D$15996,$A86,'PTC NaTran'!$C$7:$C$15996,"DEL")&gt;0,J$14,SUMIFS('PTC NaTran'!$K$7:$K$15996,'PTC NaTran'!$A$7:$A$15996,J$16,'PTC NaTran'!$D$7:$D$15996,$A86,'PTC NaTran'!$C$7:$C$15996,"DEL")*1.0026*$F$4/INDIRECT($A$4&amp;"!D9"))</f>
        <v>375</v>
      </c>
      <c r="K86" s="110" cm="1">
        <f t="array" aca="1" ref="K86" ca="1">IF(COUNTIFS('PTC NaTran'!$K$7:$K$15996,"",'PTC NaTran'!$A$7:$A$15996,K$16,'PTC NaTran'!$D$7:$D$15996,$A86,'PTC NaTran'!$C$7:$C$15996,"DEL")&gt;0,K$14,SUMIFS('PTC NaTran'!$K$7:$K$15996,'PTC NaTran'!$A$7:$A$15996,K$16,'PTC NaTran'!$D$7:$D$15996,$A86,'PTC NaTran'!$C$7:$C$15996,"DEL")*1.0026*$F$4/INDIRECT($A$4&amp;"!D9"))</f>
        <v>315.81899999999996</v>
      </c>
      <c r="L86" s="111">
        <f t="shared" ca="1" si="11"/>
        <v>11.582996999999995</v>
      </c>
      <c r="M86" s="51">
        <f t="shared" ca="1" si="15"/>
        <v>0.25037999999999999</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1.0000000000000009</v>
      </c>
      <c r="O86" s="66">
        <f t="shared" ca="1" si="16"/>
        <v>315.81899999999996</v>
      </c>
      <c r="S86" s="111">
        <f t="shared" ca="1" si="12"/>
        <v>26.180463750000005</v>
      </c>
      <c r="T86" s="51">
        <f t="shared" ca="1" si="17"/>
        <v>0.57376000000000005</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0.96312000000000075</v>
      </c>
      <c r="V86" s="66">
        <f t="shared" ca="1" si="18"/>
        <v>361.1700000000003</v>
      </c>
    </row>
    <row r="87" spans="1:22" x14ac:dyDescent="0.3">
      <c r="A87" s="32">
        <f t="shared" si="19"/>
        <v>45818</v>
      </c>
      <c r="B87" s="65" cm="1">
        <f t="array" aca="1" ref="B87" ca="1">_xlfn.XLOOKUP(A87,INDIRECT($A$5&amp;"!$AJ$41:$AJ$406"),INDIRECT($A$5&amp;"!$AK$41:$AK$406"))*SUM($F$3:$I$3)</f>
        <v>0</v>
      </c>
      <c r="C87" s="65" cm="1">
        <f t="array" aca="1" ref="C87" ca="1">_xlfn.XLOOKUP(A87,INDIRECT($A$5&amp;"!$AJ$41:$AJ$406"),INDIRECT($A$5&amp;"!$AL$41:$AL$406"))*SUM($F$3:$I$3)</f>
        <v>45</v>
      </c>
      <c r="D87" s="65" cm="1">
        <f t="array" aca="1" ref="D87" ca="1">_xlfn.XLOOKUP(A87,INDIRECT($A$5&amp;"!$AJ$41:$AJ$406"),INDIRECT($A$5&amp;"!$AO$41:$AO$406"))*SUM($F$3:$I$3)</f>
        <v>38.25</v>
      </c>
      <c r="E87" s="34" cm="1">
        <f t="array" ref="E87">SUMPRODUCT(('PT Storengy'!$B$8:$K$372)*('PT Storengy'!$A$8:$A$372=$A87)*('PT Storengy'!$B$5:$K$5=$A$6)*('PT Storengy'!$B$7:$K$7=$A$7))</f>
        <v>0.05</v>
      </c>
      <c r="F87" s="111">
        <f t="shared" ca="1" si="10"/>
        <v>12.187500000000011</v>
      </c>
      <c r="G87" s="51">
        <f t="shared" ca="1" si="13"/>
        <v>0.26291999999999999</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1.0000000000000009</v>
      </c>
      <c r="I87" s="66">
        <f t="shared" ca="1" si="14"/>
        <v>356.25000000000034</v>
      </c>
      <c r="J87" s="110" cm="1">
        <f t="array" aca="1" ref="J87" ca="1">IF(COUNTIFS('PTC NaTran'!$K$7:$K$15996,"",'PTC NaTran'!$A$7:$A$15996,J$16,'PTC NaTran'!$D$7:$D$15996,$A87,'PTC NaTran'!$C$7:$C$15996,"DEL")&gt;0,J$14,SUMIFS('PTC NaTran'!$K$7:$K$15996,'PTC NaTran'!$A$7:$A$15996,J$16,'PTC NaTran'!$D$7:$D$15996,$A87,'PTC NaTran'!$C$7:$C$15996,"DEL")*1.0026*$F$4/INDIRECT($A$4&amp;"!D9"))</f>
        <v>375</v>
      </c>
      <c r="K87" s="110" cm="1">
        <f t="array" aca="1" ref="K87" ca="1">IF(COUNTIFS('PTC NaTran'!$K$7:$K$15996,"",'PTC NaTran'!$A$7:$A$15996,K$16,'PTC NaTran'!$D$7:$D$15996,$A87,'PTC NaTran'!$C$7:$C$15996,"DEL")&gt;0,K$14,SUMIFS('PTC NaTran'!$K$7:$K$15996,'PTC NaTran'!$A$7:$A$15996,K$16,'PTC NaTran'!$D$7:$D$15996,$A87,'PTC NaTran'!$C$7:$C$15996,"DEL")*1.0026*$F$4/INDIRECT($A$4&amp;"!D9"))</f>
        <v>315.81899999999996</v>
      </c>
      <c r="L87" s="111">
        <f t="shared" ca="1" si="11"/>
        <v>11.898815999999995</v>
      </c>
      <c r="M87" s="51">
        <f t="shared" ca="1" si="15"/>
        <v>0.25740000000000002</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1.0000000000000009</v>
      </c>
      <c r="O87" s="66">
        <f t="shared" ca="1" si="16"/>
        <v>315.81899999999996</v>
      </c>
      <c r="S87" s="111">
        <f t="shared" ca="1" si="12"/>
        <v>26.540128125000006</v>
      </c>
      <c r="T87" s="51">
        <f t="shared" ca="1" si="17"/>
        <v>0.58179000000000003</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0.95910500000000076</v>
      </c>
      <c r="V87" s="66">
        <f t="shared" ca="1" si="18"/>
        <v>359.66437500000029</v>
      </c>
    </row>
    <row r="88" spans="1:22" x14ac:dyDescent="0.3">
      <c r="A88" s="32">
        <f t="shared" si="19"/>
        <v>45819</v>
      </c>
      <c r="B88" s="65" cm="1">
        <f t="array" aca="1" ref="B88" ca="1">_xlfn.XLOOKUP(A88,INDIRECT($A$5&amp;"!$AJ$41:$AJ$406"),INDIRECT($A$5&amp;"!$AK$41:$AK$406"))*SUM($F$3:$I$3)</f>
        <v>0</v>
      </c>
      <c r="C88" s="65" cm="1">
        <f t="array" aca="1" ref="C88" ca="1">_xlfn.XLOOKUP(A88,INDIRECT($A$5&amp;"!$AJ$41:$AJ$406"),INDIRECT($A$5&amp;"!$AL$41:$AL$406"))*SUM($F$3:$I$3)</f>
        <v>45</v>
      </c>
      <c r="D88" s="65" cm="1">
        <f t="array" aca="1" ref="D88" ca="1">_xlfn.XLOOKUP(A88,INDIRECT($A$5&amp;"!$AJ$41:$AJ$406"),INDIRECT($A$5&amp;"!$AO$41:$AO$406"))*SUM($F$3:$I$3)</f>
        <v>38.25</v>
      </c>
      <c r="E88" s="34" cm="1">
        <f t="array" ref="E88">SUMPRODUCT(('PT Storengy'!$B$8:$K$372)*('PT Storengy'!$A$8:$A$372=$A88)*('PT Storengy'!$B$5:$K$5=$A$6)*('PT Storengy'!$B$7:$K$7=$A$7))</f>
        <v>0.05</v>
      </c>
      <c r="F88" s="111">
        <f t="shared" ca="1" si="10"/>
        <v>12.543750000000012</v>
      </c>
      <c r="G88" s="51">
        <f t="shared" ca="1" si="13"/>
        <v>0.27083000000000002</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1.0000000000000009</v>
      </c>
      <c r="I88" s="66">
        <f t="shared" ca="1" si="14"/>
        <v>356.25000000000034</v>
      </c>
      <c r="J88" s="110" cm="1">
        <f t="array" aca="1" ref="J88" ca="1">IF(COUNTIFS('PTC NaTran'!$K$7:$K$15996,"",'PTC NaTran'!$A$7:$A$15996,J$16,'PTC NaTran'!$D$7:$D$15996,$A88,'PTC NaTran'!$C$7:$C$15996,"DEL")&gt;0,J$14,SUMIFS('PTC NaTran'!$K$7:$K$15996,'PTC NaTran'!$A$7:$A$15996,J$16,'PTC NaTran'!$D$7:$D$15996,$A88,'PTC NaTran'!$C$7:$C$15996,"DEL")*1.0026*$F$4/INDIRECT($A$4&amp;"!D9"))</f>
        <v>375</v>
      </c>
      <c r="K88" s="110" cm="1">
        <f t="array" aca="1" ref="K88" ca="1">IF(COUNTIFS('PTC NaTran'!$K$7:$K$15996,"",'PTC NaTran'!$A$7:$A$15996,K$16,'PTC NaTran'!$D$7:$D$15996,$A88,'PTC NaTran'!$C$7:$C$15996,"DEL")&gt;0,K$14,SUMIFS('PTC NaTran'!$K$7:$K$15996,'PTC NaTran'!$A$7:$A$15996,K$16,'PTC NaTran'!$D$7:$D$15996,$A88,'PTC NaTran'!$C$7:$C$15996,"DEL")*1.0026*$F$4/INDIRECT($A$4&amp;"!D9"))</f>
        <v>315.81899999999996</v>
      </c>
      <c r="L88" s="111">
        <f t="shared" ca="1" si="11"/>
        <v>12.214634999999994</v>
      </c>
      <c r="M88" s="51">
        <f t="shared" ca="1" si="15"/>
        <v>0.26441999999999999</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1.0000000000000009</v>
      </c>
      <c r="O88" s="66">
        <f t="shared" ca="1" si="16"/>
        <v>315.81899999999996</v>
      </c>
      <c r="S88" s="111">
        <f t="shared" ca="1" si="12"/>
        <v>26.898294375000006</v>
      </c>
      <c r="T88" s="51">
        <f t="shared" ca="1" si="17"/>
        <v>0.58977999999999997</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0.9551100000000009</v>
      </c>
      <c r="V88" s="66">
        <f t="shared" ca="1" si="18"/>
        <v>358.16625000000033</v>
      </c>
    </row>
    <row r="89" spans="1:22" x14ac:dyDescent="0.3">
      <c r="A89" s="32">
        <f t="shared" si="19"/>
        <v>45820</v>
      </c>
      <c r="B89" s="65" cm="1">
        <f t="array" aca="1" ref="B89" ca="1">_xlfn.XLOOKUP(A89,INDIRECT($A$5&amp;"!$AJ$41:$AJ$406"),INDIRECT($A$5&amp;"!$AK$41:$AK$406"))*SUM($F$3:$I$3)</f>
        <v>0</v>
      </c>
      <c r="C89" s="65" cm="1">
        <f t="array" aca="1" ref="C89" ca="1">_xlfn.XLOOKUP(A89,INDIRECT($A$5&amp;"!$AJ$41:$AJ$406"),INDIRECT($A$5&amp;"!$AL$41:$AL$406"))*SUM($F$3:$I$3)</f>
        <v>45</v>
      </c>
      <c r="D89" s="65" cm="1">
        <f t="array" aca="1" ref="D89" ca="1">_xlfn.XLOOKUP(A89,INDIRECT($A$5&amp;"!$AJ$41:$AJ$406"),INDIRECT($A$5&amp;"!$AO$41:$AO$406"))*SUM($F$3:$I$3)</f>
        <v>38.25</v>
      </c>
      <c r="E89" s="34" cm="1">
        <f t="array" ref="E89">SUMPRODUCT(('PT Storengy'!$B$8:$K$372)*('PT Storengy'!$A$8:$A$372=$A89)*('PT Storengy'!$B$5:$K$5=$A$6)*('PT Storengy'!$B$7:$K$7=$A$7))</f>
        <v>0.05</v>
      </c>
      <c r="F89" s="111">
        <f t="shared" ca="1" si="10"/>
        <v>12.900000000000013</v>
      </c>
      <c r="G89" s="51">
        <f t="shared" ca="1" si="13"/>
        <v>0.27875</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1.0000000000000009</v>
      </c>
      <c r="I89" s="66">
        <f t="shared" ca="1" si="14"/>
        <v>356.25000000000034</v>
      </c>
      <c r="J89" s="110" cm="1">
        <f t="array" aca="1" ref="J89" ca="1">IF(COUNTIFS('PTC NaTran'!$K$7:$K$15996,"",'PTC NaTran'!$A$7:$A$15996,J$16,'PTC NaTran'!$D$7:$D$15996,$A89,'PTC NaTran'!$C$7:$C$15996,"DEL")&gt;0,J$14,SUMIFS('PTC NaTran'!$K$7:$K$15996,'PTC NaTran'!$A$7:$A$15996,J$16,'PTC NaTran'!$D$7:$D$15996,$A89,'PTC NaTran'!$C$7:$C$15996,"DEL")*1.0026*$F$4/INDIRECT($A$4&amp;"!D9"))</f>
        <v>375</v>
      </c>
      <c r="K89" s="110" cm="1">
        <f t="array" aca="1" ref="K89" ca="1">IF(COUNTIFS('PTC NaTran'!$K$7:$K$15996,"",'PTC NaTran'!$A$7:$A$15996,K$16,'PTC NaTran'!$D$7:$D$15996,$A89,'PTC NaTran'!$C$7:$C$15996,"DEL")&gt;0,K$14,SUMIFS('PTC NaTran'!$K$7:$K$15996,'PTC NaTran'!$A$7:$A$15996,K$16,'PTC NaTran'!$D$7:$D$15996,$A89,'PTC NaTran'!$C$7:$C$15996,"DEL")*1.0026*$F$4/INDIRECT($A$4&amp;"!D9"))</f>
        <v>315.81899999999996</v>
      </c>
      <c r="L89" s="111">
        <f t="shared" ca="1" si="11"/>
        <v>12.530453999999994</v>
      </c>
      <c r="M89" s="51">
        <f t="shared" ca="1" si="15"/>
        <v>0.27144000000000001</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1.0000000000000009</v>
      </c>
      <c r="O89" s="66">
        <f t="shared" ca="1" si="16"/>
        <v>315.81899999999996</v>
      </c>
      <c r="S89" s="111">
        <f t="shared" ca="1" si="12"/>
        <v>27.254968125000005</v>
      </c>
      <c r="T89" s="51">
        <f t="shared" ca="1" si="17"/>
        <v>0.59774000000000005</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0.9511300000000007</v>
      </c>
      <c r="V89" s="66">
        <f t="shared" ca="1" si="18"/>
        <v>356.67375000000027</v>
      </c>
    </row>
    <row r="90" spans="1:22" x14ac:dyDescent="0.3">
      <c r="A90" s="32">
        <f t="shared" si="19"/>
        <v>45821</v>
      </c>
      <c r="B90" s="65" cm="1">
        <f t="array" aca="1" ref="B90" ca="1">_xlfn.XLOOKUP(A90,INDIRECT($A$5&amp;"!$AJ$41:$AJ$406"),INDIRECT($A$5&amp;"!$AK$41:$AK$406"))*SUM($F$3:$I$3)</f>
        <v>0</v>
      </c>
      <c r="C90" s="65" cm="1">
        <f t="array" aca="1" ref="C90" ca="1">_xlfn.XLOOKUP(A90,INDIRECT($A$5&amp;"!$AJ$41:$AJ$406"),INDIRECT($A$5&amp;"!$AL$41:$AL$406"))*SUM($F$3:$I$3)</f>
        <v>45</v>
      </c>
      <c r="D90" s="65" cm="1">
        <f t="array" aca="1" ref="D90" ca="1">_xlfn.XLOOKUP(A90,INDIRECT($A$5&amp;"!$AJ$41:$AJ$406"),INDIRECT($A$5&amp;"!$AO$41:$AO$406"))*SUM($F$3:$I$3)</f>
        <v>38.25</v>
      </c>
      <c r="E90" s="34" cm="1">
        <f t="array" ref="E90">SUMPRODUCT(('PT Storengy'!$B$8:$K$372)*('PT Storengy'!$A$8:$A$372=$A90)*('PT Storengy'!$B$5:$K$5=$A$6)*('PT Storengy'!$B$7:$K$7=$A$7))</f>
        <v>0.05</v>
      </c>
      <c r="F90" s="111">
        <f t="shared" ca="1" si="10"/>
        <v>13.256250000000014</v>
      </c>
      <c r="G90" s="51">
        <f t="shared" ca="1" si="13"/>
        <v>0.28666999999999998</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1.0000000000000009</v>
      </c>
      <c r="I90" s="66">
        <f t="shared" ca="1" si="14"/>
        <v>356.25000000000034</v>
      </c>
      <c r="J90" s="110" cm="1">
        <f t="array" aca="1" ref="J90" ca="1">IF(COUNTIFS('PTC NaTran'!$K$7:$K$15996,"",'PTC NaTran'!$A$7:$A$15996,J$16,'PTC NaTran'!$D$7:$D$15996,$A90,'PTC NaTran'!$C$7:$C$15996,"DEL")&gt;0,J$14,SUMIFS('PTC NaTran'!$K$7:$K$15996,'PTC NaTran'!$A$7:$A$15996,J$16,'PTC NaTran'!$D$7:$D$15996,$A90,'PTC NaTran'!$C$7:$C$15996,"DEL")*1.0026*$F$4/INDIRECT($A$4&amp;"!D9"))</f>
        <v>375</v>
      </c>
      <c r="K90" s="110" cm="1">
        <f t="array" aca="1" ref="K90" ca="1">IF(COUNTIFS('PTC NaTran'!$K$7:$K$15996,"",'PTC NaTran'!$A$7:$A$15996,K$16,'PTC NaTran'!$D$7:$D$15996,$A90,'PTC NaTran'!$C$7:$C$15996,"DEL")&gt;0,K$14,SUMIFS('PTC NaTran'!$K$7:$K$15996,'PTC NaTran'!$A$7:$A$15996,K$16,'PTC NaTran'!$D$7:$D$15996,$A90,'PTC NaTran'!$C$7:$C$15996,"DEL")*1.0026*$F$4/INDIRECT($A$4&amp;"!D9"))</f>
        <v>315.81899999999996</v>
      </c>
      <c r="L90" s="111">
        <f t="shared" ca="1" si="11"/>
        <v>12.846272999999993</v>
      </c>
      <c r="M90" s="51">
        <f t="shared" ca="1" si="15"/>
        <v>0.27844999999999998</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1.0000000000000009</v>
      </c>
      <c r="O90" s="66">
        <f t="shared" ca="1" si="16"/>
        <v>315.81899999999996</v>
      </c>
      <c r="S90" s="111">
        <f t="shared" ca="1" si="12"/>
        <v>27.610155000000006</v>
      </c>
      <c r="T90" s="51">
        <f t="shared" ca="1" si="17"/>
        <v>0.60567000000000004</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0.9471650000000007</v>
      </c>
      <c r="V90" s="66">
        <f t="shared" ca="1" si="18"/>
        <v>355.18687500000027</v>
      </c>
    </row>
    <row r="91" spans="1:22" x14ac:dyDescent="0.3">
      <c r="A91" s="32">
        <f t="shared" si="19"/>
        <v>45822</v>
      </c>
      <c r="B91" s="65" cm="1">
        <f t="array" aca="1" ref="B91" ca="1">_xlfn.XLOOKUP(A91,INDIRECT($A$5&amp;"!$AJ$41:$AJ$406"),INDIRECT($A$5&amp;"!$AK$41:$AK$406"))*SUM($F$3:$I$3)</f>
        <v>0</v>
      </c>
      <c r="C91" s="65" cm="1">
        <f t="array" aca="1" ref="C91" ca="1">_xlfn.XLOOKUP(A91,INDIRECT($A$5&amp;"!$AJ$41:$AJ$406"),INDIRECT($A$5&amp;"!$AL$41:$AL$406"))*SUM($F$3:$I$3)</f>
        <v>45</v>
      </c>
      <c r="D91" s="65" cm="1">
        <f t="array" aca="1" ref="D91" ca="1">_xlfn.XLOOKUP(A91,INDIRECT($A$5&amp;"!$AJ$41:$AJ$406"),INDIRECT($A$5&amp;"!$AO$41:$AO$406"))*SUM($F$3:$I$3)</f>
        <v>38.25</v>
      </c>
      <c r="E91" s="34" cm="1">
        <f t="array" ref="E91">SUMPRODUCT(('PT Storengy'!$B$8:$K$372)*('PT Storengy'!$A$8:$A$372=$A91)*('PT Storengy'!$B$5:$K$5=$A$6)*('PT Storengy'!$B$7:$K$7=$A$7))</f>
        <v>0.05</v>
      </c>
      <c r="F91" s="111">
        <f t="shared" ca="1" si="10"/>
        <v>13.612500000000015</v>
      </c>
      <c r="G91" s="51">
        <f t="shared" ca="1" si="13"/>
        <v>0.29458000000000001</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1.0000000000000009</v>
      </c>
      <c r="I91" s="66">
        <f t="shared" ca="1" si="14"/>
        <v>356.25000000000034</v>
      </c>
      <c r="J91" s="110" cm="1">
        <f t="array" aca="1" ref="J91" ca="1">IF(COUNTIFS('PTC NaTran'!$K$7:$K$15996,"",'PTC NaTran'!$A$7:$A$15996,J$16,'PTC NaTran'!$D$7:$D$15996,$A91,'PTC NaTran'!$C$7:$C$15996,"DEL")&gt;0,J$14,SUMIFS('PTC NaTran'!$K$7:$K$15996,'PTC NaTran'!$A$7:$A$15996,J$16,'PTC NaTran'!$D$7:$D$15996,$A91,'PTC NaTran'!$C$7:$C$15996,"DEL")*1.0026*$F$4/INDIRECT($A$4&amp;"!D9"))</f>
        <v>375</v>
      </c>
      <c r="K91" s="110" cm="1">
        <f t="array" aca="1" ref="K91" ca="1">IF(COUNTIFS('PTC NaTran'!$K$7:$K$15996,"",'PTC NaTran'!$A$7:$A$15996,K$16,'PTC NaTran'!$D$7:$D$15996,$A91,'PTC NaTran'!$C$7:$C$15996,"DEL")&gt;0,K$14,SUMIFS('PTC NaTran'!$K$7:$K$15996,'PTC NaTran'!$A$7:$A$15996,K$16,'PTC NaTran'!$D$7:$D$15996,$A91,'PTC NaTran'!$C$7:$C$15996,"DEL")*1.0026*$F$4/INDIRECT($A$4&amp;"!D9"))</f>
        <v>345.89699999999999</v>
      </c>
      <c r="L91" s="111">
        <f t="shared" ca="1" si="11"/>
        <v>13.192169999999994</v>
      </c>
      <c r="M91" s="51">
        <f t="shared" ca="1" si="15"/>
        <v>0.28547</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1.0000000000000009</v>
      </c>
      <c r="O91" s="66">
        <f t="shared" ca="1" si="16"/>
        <v>345.89699999999999</v>
      </c>
      <c r="S91" s="111">
        <f t="shared" ca="1" si="12"/>
        <v>27.963862500000005</v>
      </c>
      <c r="T91" s="51">
        <f t="shared" ca="1" si="17"/>
        <v>0.61355999999999999</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0.94322000000000084</v>
      </c>
      <c r="V91" s="66">
        <f t="shared" ca="1" si="18"/>
        <v>353.70750000000032</v>
      </c>
    </row>
    <row r="92" spans="1:22" x14ac:dyDescent="0.3">
      <c r="A92" s="32">
        <f t="shared" si="19"/>
        <v>45823</v>
      </c>
      <c r="B92" s="65" cm="1">
        <f t="array" aca="1" ref="B92" ca="1">_xlfn.XLOOKUP(A92,INDIRECT($A$5&amp;"!$AJ$41:$AJ$406"),INDIRECT($A$5&amp;"!$AK$41:$AK$406"))*SUM($F$3:$I$3)</f>
        <v>0</v>
      </c>
      <c r="C92" s="65" cm="1">
        <f t="array" aca="1" ref="C92" ca="1">_xlfn.XLOOKUP(A92,INDIRECT($A$5&amp;"!$AJ$41:$AJ$406"),INDIRECT($A$5&amp;"!$AL$41:$AL$406"))*SUM($F$3:$I$3)</f>
        <v>45</v>
      </c>
      <c r="D92" s="65" cm="1">
        <f t="array" aca="1" ref="D92" ca="1">_xlfn.XLOOKUP(A92,INDIRECT($A$5&amp;"!$AJ$41:$AJ$406"),INDIRECT($A$5&amp;"!$AO$41:$AO$406"))*SUM($F$3:$I$3)</f>
        <v>38.25</v>
      </c>
      <c r="E92" s="34" cm="1">
        <f t="array" ref="E92">SUMPRODUCT(('PT Storengy'!$B$8:$K$372)*('PT Storengy'!$A$8:$A$372=$A92)*('PT Storengy'!$B$5:$K$5=$A$6)*('PT Storengy'!$B$7:$K$7=$A$7))</f>
        <v>0.05</v>
      </c>
      <c r="F92" s="111">
        <f t="shared" ca="1" si="10"/>
        <v>13.968750000000016</v>
      </c>
      <c r="G92" s="51">
        <f t="shared" ca="1" si="13"/>
        <v>0.30249999999999999</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1.0000000000000009</v>
      </c>
      <c r="I92" s="66">
        <f t="shared" ca="1" si="14"/>
        <v>356.25000000000034</v>
      </c>
      <c r="J92" s="110" cm="1">
        <f t="array" aca="1" ref="J92" ca="1">IF(COUNTIFS('PTC NaTran'!$K$7:$K$15996,"",'PTC NaTran'!$A$7:$A$15996,J$16,'PTC NaTran'!$D$7:$D$15996,$A92,'PTC NaTran'!$C$7:$C$15996,"DEL")&gt;0,J$14,SUMIFS('PTC NaTran'!$K$7:$K$15996,'PTC NaTran'!$A$7:$A$15996,J$16,'PTC NaTran'!$D$7:$D$15996,$A92,'PTC NaTran'!$C$7:$C$15996,"DEL")*1.0026*$F$4/INDIRECT($A$4&amp;"!D9"))</f>
        <v>375</v>
      </c>
      <c r="K92" s="110" cm="1">
        <f t="array" aca="1" ref="K92" ca="1">IF(COUNTIFS('PTC NaTran'!$K$7:$K$15996,"",'PTC NaTran'!$A$7:$A$15996,K$16,'PTC NaTran'!$D$7:$D$15996,$A92,'PTC NaTran'!$C$7:$C$15996,"DEL")&gt;0,K$14,SUMIFS('PTC NaTran'!$K$7:$K$15996,'PTC NaTran'!$A$7:$A$15996,K$16,'PTC NaTran'!$D$7:$D$15996,$A92,'PTC NaTran'!$C$7:$C$15996,"DEL")*1.0026*$F$4/INDIRECT($A$4&amp;"!D9"))</f>
        <v>345.89699999999999</v>
      </c>
      <c r="L92" s="111">
        <f t="shared" ca="1" si="11"/>
        <v>13.538066999999995</v>
      </c>
      <c r="M92" s="51">
        <f t="shared" ca="1" si="15"/>
        <v>0.29315999999999998</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1.0000000000000009</v>
      </c>
      <c r="O92" s="66">
        <f t="shared" ca="1" si="16"/>
        <v>345.89699999999999</v>
      </c>
      <c r="S92" s="111">
        <f t="shared" ca="1" si="12"/>
        <v>28.316096250000005</v>
      </c>
      <c r="T92" s="51">
        <f t="shared" ca="1" si="17"/>
        <v>0.62141999999999997</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0.93929000000000085</v>
      </c>
      <c r="V92" s="66">
        <f t="shared" ca="1" si="18"/>
        <v>352.23375000000033</v>
      </c>
    </row>
    <row r="93" spans="1:22" x14ac:dyDescent="0.3">
      <c r="A93" s="32">
        <f t="shared" si="19"/>
        <v>45824</v>
      </c>
      <c r="B93" s="65" cm="1">
        <f t="array" aca="1" ref="B93" ca="1">_xlfn.XLOOKUP(A93,INDIRECT($A$5&amp;"!$AJ$41:$AJ$406"),INDIRECT($A$5&amp;"!$AK$41:$AK$406"))*SUM($F$3:$I$3)</f>
        <v>0</v>
      </c>
      <c r="C93" s="65" cm="1">
        <f t="array" aca="1" ref="C93" ca="1">_xlfn.XLOOKUP(A93,INDIRECT($A$5&amp;"!$AJ$41:$AJ$406"),INDIRECT($A$5&amp;"!$AL$41:$AL$406"))*SUM($F$3:$I$3)</f>
        <v>45</v>
      </c>
      <c r="D93" s="65" cm="1">
        <f t="array" aca="1" ref="D93" ca="1">_xlfn.XLOOKUP(A93,INDIRECT($A$5&amp;"!$AJ$41:$AJ$406"),INDIRECT($A$5&amp;"!$AO$41:$AO$406"))*SUM($F$3:$I$3)</f>
        <v>38.25</v>
      </c>
      <c r="E93" s="34" cm="1">
        <f t="array" ref="E93">SUMPRODUCT(('PT Storengy'!$B$8:$K$372)*('PT Storengy'!$A$8:$A$372=$A93)*('PT Storengy'!$B$5:$K$5=$A$6)*('PT Storengy'!$B$7:$K$7=$A$7))</f>
        <v>0.05</v>
      </c>
      <c r="F93" s="111">
        <f t="shared" ca="1" si="10"/>
        <v>14.325000000000017</v>
      </c>
      <c r="G93" s="51">
        <f t="shared" ca="1" si="13"/>
        <v>0.31041999999999997</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1.0000000000000009</v>
      </c>
      <c r="I93" s="66">
        <f t="shared" ca="1" si="14"/>
        <v>356.25000000000034</v>
      </c>
      <c r="J93" s="110" cm="1">
        <f t="array" aca="1" ref="J93" ca="1">IF(COUNTIFS('PTC NaTran'!$K$7:$K$15996,"",'PTC NaTran'!$A$7:$A$15996,J$16,'PTC NaTran'!$D$7:$D$15996,$A93,'PTC NaTran'!$C$7:$C$15996,"DEL")&gt;0,J$14,SUMIFS('PTC NaTran'!$K$7:$K$15996,'PTC NaTran'!$A$7:$A$15996,J$16,'PTC NaTran'!$D$7:$D$15996,$A93,'PTC NaTran'!$C$7:$C$15996,"DEL")*1.0026*$F$4/INDIRECT($A$4&amp;"!D9"))</f>
        <v>375</v>
      </c>
      <c r="K93" s="110" cm="1">
        <f t="array" aca="1" ref="K93" ca="1">IF(COUNTIFS('PTC NaTran'!$K$7:$K$15996,"",'PTC NaTran'!$A$7:$A$15996,K$16,'PTC NaTran'!$D$7:$D$15996,$A93,'PTC NaTran'!$C$7:$C$15996,"DEL")&gt;0,K$14,SUMIFS('PTC NaTran'!$K$7:$K$15996,'PTC NaTran'!$A$7:$A$15996,K$16,'PTC NaTran'!$D$7:$D$15996,$A93,'PTC NaTran'!$C$7:$C$15996,"DEL")*1.0026*$F$4/INDIRECT($A$4&amp;"!D9"))</f>
        <v>345.89699999999999</v>
      </c>
      <c r="L93" s="111">
        <f t="shared" ca="1" si="11"/>
        <v>13.883963999999995</v>
      </c>
      <c r="M93" s="51">
        <f t="shared" ca="1" si="15"/>
        <v>0.30085000000000001</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1.0000000000000009</v>
      </c>
      <c r="O93" s="66">
        <f t="shared" ca="1" si="16"/>
        <v>345.89699999999999</v>
      </c>
      <c r="S93" s="111">
        <f t="shared" ca="1" si="12"/>
        <v>28.666861875000006</v>
      </c>
      <c r="T93" s="51">
        <f t="shared" ca="1" si="17"/>
        <v>0.62924999999999998</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0.93537500000000084</v>
      </c>
      <c r="V93" s="66">
        <f t="shared" ca="1" si="18"/>
        <v>350.76562500000034</v>
      </c>
    </row>
    <row r="94" spans="1:22" x14ac:dyDescent="0.3">
      <c r="A94" s="32">
        <f t="shared" si="19"/>
        <v>45825</v>
      </c>
      <c r="B94" s="65" cm="1">
        <f t="array" aca="1" ref="B94" ca="1">_xlfn.XLOOKUP(A94,INDIRECT($A$5&amp;"!$AJ$41:$AJ$406"),INDIRECT($A$5&amp;"!$AK$41:$AK$406"))*SUM($F$3:$I$3)</f>
        <v>0</v>
      </c>
      <c r="C94" s="65" cm="1">
        <f t="array" aca="1" ref="C94" ca="1">_xlfn.XLOOKUP(A94,INDIRECT($A$5&amp;"!$AJ$41:$AJ$406"),INDIRECT($A$5&amp;"!$AL$41:$AL$406"))*SUM($F$3:$I$3)</f>
        <v>45</v>
      </c>
      <c r="D94" s="65" cm="1">
        <f t="array" aca="1" ref="D94" ca="1">_xlfn.XLOOKUP(A94,INDIRECT($A$5&amp;"!$AJ$41:$AJ$406"),INDIRECT($A$5&amp;"!$AO$41:$AO$406"))*SUM($F$3:$I$3)</f>
        <v>38.25</v>
      </c>
      <c r="E94" s="34" cm="1">
        <f t="array" ref="E94">SUMPRODUCT(('PT Storengy'!$B$8:$K$372)*('PT Storengy'!$A$8:$A$372=$A94)*('PT Storengy'!$B$5:$K$5=$A$6)*('PT Storengy'!$B$7:$K$7=$A$7))</f>
        <v>0.05</v>
      </c>
      <c r="F94" s="111">
        <f t="shared" ca="1" si="10"/>
        <v>14.681250000000018</v>
      </c>
      <c r="G94" s="51">
        <f t="shared" ca="1" si="13"/>
        <v>0.31833</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1.0000000000000009</v>
      </c>
      <c r="I94" s="66">
        <f t="shared" ca="1" si="14"/>
        <v>356.25000000000034</v>
      </c>
      <c r="J94" s="110" cm="1">
        <f t="array" aca="1" ref="J94" ca="1">IF(COUNTIFS('PTC NaTran'!$K$7:$K$15996,"",'PTC NaTran'!$A$7:$A$15996,J$16,'PTC NaTran'!$D$7:$D$15996,$A94,'PTC NaTran'!$C$7:$C$15996,"DEL")&gt;0,J$14,SUMIFS('PTC NaTran'!$K$7:$K$15996,'PTC NaTran'!$A$7:$A$15996,J$16,'PTC NaTran'!$D$7:$D$15996,$A94,'PTC NaTran'!$C$7:$C$15996,"DEL")*1.0026*$F$4/INDIRECT($A$4&amp;"!D9"))</f>
        <v>375</v>
      </c>
      <c r="K94" s="110" cm="1">
        <f t="array" aca="1" ref="K94" ca="1">IF(COUNTIFS('PTC NaTran'!$K$7:$K$15996,"",'PTC NaTran'!$A$7:$A$15996,K$16,'PTC NaTran'!$D$7:$D$15996,$A94,'PTC NaTran'!$C$7:$C$15996,"DEL")&gt;0,K$14,SUMIFS('PTC NaTran'!$K$7:$K$15996,'PTC NaTran'!$A$7:$A$15996,K$16,'PTC NaTran'!$D$7:$D$15996,$A94,'PTC NaTran'!$C$7:$C$15996,"DEL")*1.0026*$F$4/INDIRECT($A$4&amp;"!D9"))</f>
        <v>345.89699999999999</v>
      </c>
      <c r="L94" s="111">
        <f t="shared" ca="1" si="11"/>
        <v>14.229860999999996</v>
      </c>
      <c r="M94" s="51">
        <f t="shared" ca="1" si="15"/>
        <v>0.30853000000000003</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1.0000000000000009</v>
      </c>
      <c r="O94" s="66">
        <f t="shared" ca="1" si="16"/>
        <v>345.89699999999999</v>
      </c>
      <c r="S94" s="111">
        <f t="shared" ca="1" si="12"/>
        <v>29.016166875000007</v>
      </c>
      <c r="T94" s="51">
        <f t="shared" ca="1" si="17"/>
        <v>0.63704000000000005</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0.93148000000000075</v>
      </c>
      <c r="V94" s="66">
        <f t="shared" ca="1" si="18"/>
        <v>349.30500000000029</v>
      </c>
    </row>
    <row r="95" spans="1:22" x14ac:dyDescent="0.3">
      <c r="A95" s="32">
        <f t="shared" si="19"/>
        <v>45826</v>
      </c>
      <c r="B95" s="65" cm="1">
        <f t="array" aca="1" ref="B95" ca="1">_xlfn.XLOOKUP(A95,INDIRECT($A$5&amp;"!$AJ$41:$AJ$406"),INDIRECT($A$5&amp;"!$AK$41:$AK$406"))*SUM($F$3:$I$3)</f>
        <v>0</v>
      </c>
      <c r="C95" s="65" cm="1">
        <f t="array" aca="1" ref="C95" ca="1">_xlfn.XLOOKUP(A95,INDIRECT($A$5&amp;"!$AJ$41:$AJ$406"),INDIRECT($A$5&amp;"!$AL$41:$AL$406"))*SUM($F$3:$I$3)</f>
        <v>45</v>
      </c>
      <c r="D95" s="65" cm="1">
        <f t="array" aca="1" ref="D95" ca="1">_xlfn.XLOOKUP(A95,INDIRECT($A$5&amp;"!$AJ$41:$AJ$406"),INDIRECT($A$5&amp;"!$AO$41:$AO$406"))*SUM($F$3:$I$3)</f>
        <v>38.25</v>
      </c>
      <c r="E95" s="34" cm="1">
        <f t="array" ref="E95">SUMPRODUCT(('PT Storengy'!$B$8:$K$372)*('PT Storengy'!$A$8:$A$372=$A95)*('PT Storengy'!$B$5:$K$5=$A$6)*('PT Storengy'!$B$7:$K$7=$A$7))</f>
        <v>0.05</v>
      </c>
      <c r="F95" s="111">
        <f t="shared" ca="1" si="10"/>
        <v>15.037500000000019</v>
      </c>
      <c r="G95" s="51">
        <f t="shared" ca="1" si="13"/>
        <v>0.32624999999999998</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1.0000000000000009</v>
      </c>
      <c r="I95" s="66">
        <f t="shared" ca="1" si="14"/>
        <v>356.25000000000034</v>
      </c>
      <c r="J95" s="110" cm="1">
        <f t="array" aca="1" ref="J95" ca="1">IF(COUNTIFS('PTC NaTran'!$K$7:$K$15996,"",'PTC NaTran'!$A$7:$A$15996,J$16,'PTC NaTran'!$D$7:$D$15996,$A95,'PTC NaTran'!$C$7:$C$15996,"DEL")&gt;0,J$14,SUMIFS('PTC NaTran'!$K$7:$K$15996,'PTC NaTran'!$A$7:$A$15996,J$16,'PTC NaTran'!$D$7:$D$15996,$A95,'PTC NaTran'!$C$7:$C$15996,"DEL")*1.0026*$F$4/INDIRECT($A$4&amp;"!D9"))</f>
        <v>375</v>
      </c>
      <c r="K95" s="110" cm="1">
        <f t="array" aca="1" ref="K95" ca="1">IF(COUNTIFS('PTC NaTran'!$K$7:$K$15996,"",'PTC NaTran'!$A$7:$A$15996,K$16,'PTC NaTran'!$D$7:$D$15996,$A95,'PTC NaTran'!$C$7:$C$15996,"DEL")&gt;0,K$14,SUMIFS('PTC NaTran'!$K$7:$K$15996,'PTC NaTran'!$A$7:$A$15996,K$16,'PTC NaTran'!$D$7:$D$15996,$A95,'PTC NaTran'!$C$7:$C$15996,"DEL")*1.0026*$F$4/INDIRECT($A$4&amp;"!D9"))</f>
        <v>345.89699999999999</v>
      </c>
      <c r="L95" s="111">
        <f t="shared" ca="1" si="11"/>
        <v>14.575757999999997</v>
      </c>
      <c r="M95" s="51">
        <f t="shared" ca="1" si="15"/>
        <v>0.31622</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1.0000000000000009</v>
      </c>
      <c r="O95" s="66">
        <f t="shared" ca="1" si="16"/>
        <v>345.89699999999999</v>
      </c>
      <c r="S95" s="111">
        <f t="shared" ca="1" si="12"/>
        <v>29.364016875000008</v>
      </c>
      <c r="T95" s="51">
        <f t="shared" ca="1" si="17"/>
        <v>0.64480000000000004</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0.92760000000000087</v>
      </c>
      <c r="V95" s="66">
        <f t="shared" ca="1" si="18"/>
        <v>347.85000000000031</v>
      </c>
    </row>
    <row r="96" spans="1:22" x14ac:dyDescent="0.3">
      <c r="A96" s="32">
        <f t="shared" si="19"/>
        <v>45827</v>
      </c>
      <c r="B96" s="65" cm="1">
        <f t="array" aca="1" ref="B96" ca="1">_xlfn.XLOOKUP(A96,INDIRECT($A$5&amp;"!$AJ$41:$AJ$406"),INDIRECT($A$5&amp;"!$AK$41:$AK$406"))*SUM($F$3:$I$3)</f>
        <v>0</v>
      </c>
      <c r="C96" s="65" cm="1">
        <f t="array" aca="1" ref="C96" ca="1">_xlfn.XLOOKUP(A96,INDIRECT($A$5&amp;"!$AJ$41:$AJ$406"),INDIRECT($A$5&amp;"!$AL$41:$AL$406"))*SUM($F$3:$I$3)</f>
        <v>45</v>
      </c>
      <c r="D96" s="65" cm="1">
        <f t="array" aca="1" ref="D96" ca="1">_xlfn.XLOOKUP(A96,INDIRECT($A$5&amp;"!$AJ$41:$AJ$406"),INDIRECT($A$5&amp;"!$AO$41:$AO$406"))*SUM($F$3:$I$3)</f>
        <v>38.25</v>
      </c>
      <c r="E96" s="34" cm="1">
        <f t="array" ref="E96">SUMPRODUCT(('PT Storengy'!$B$8:$K$372)*('PT Storengy'!$A$8:$A$372=$A96)*('PT Storengy'!$B$5:$K$5=$A$6)*('PT Storengy'!$B$7:$K$7=$A$7))</f>
        <v>0.05</v>
      </c>
      <c r="F96" s="111">
        <f t="shared" ca="1" si="10"/>
        <v>15.39375000000002</v>
      </c>
      <c r="G96" s="51">
        <f t="shared" ca="1" si="13"/>
        <v>0.33417000000000002</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1.0000000000000009</v>
      </c>
      <c r="I96" s="66">
        <f t="shared" ca="1" si="14"/>
        <v>356.25000000000034</v>
      </c>
      <c r="J96" s="110" cm="1">
        <f t="array" aca="1" ref="J96" ca="1">IF(COUNTIFS('PTC NaTran'!$K$7:$K$15996,"",'PTC NaTran'!$A$7:$A$15996,J$16,'PTC NaTran'!$D$7:$D$15996,$A96,'PTC NaTran'!$C$7:$C$15996,"DEL")&gt;0,J$14,SUMIFS('PTC NaTran'!$K$7:$K$15996,'PTC NaTran'!$A$7:$A$15996,J$16,'PTC NaTran'!$D$7:$D$15996,$A96,'PTC NaTran'!$C$7:$C$15996,"DEL")*1.0026*$F$4/INDIRECT($A$4&amp;"!D9"))</f>
        <v>375</v>
      </c>
      <c r="K96" s="110" cm="1">
        <f t="array" aca="1" ref="K96" ca="1">IF(COUNTIFS('PTC NaTran'!$K$7:$K$15996,"",'PTC NaTran'!$A$7:$A$15996,K$16,'PTC NaTran'!$D$7:$D$15996,$A96,'PTC NaTran'!$C$7:$C$15996,"DEL")&gt;0,K$14,SUMIFS('PTC NaTran'!$K$7:$K$15996,'PTC NaTran'!$A$7:$A$15996,K$16,'PTC NaTran'!$D$7:$D$15996,$A96,'PTC NaTran'!$C$7:$C$15996,"DEL")*1.0026*$F$4/INDIRECT($A$4&amp;"!D9"))</f>
        <v>345.89699999999999</v>
      </c>
      <c r="L96" s="111">
        <f t="shared" ca="1" si="11"/>
        <v>14.921654999999998</v>
      </c>
      <c r="M96" s="51">
        <f t="shared" ca="1" si="15"/>
        <v>0.32390999999999998</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1.0000000000000009</v>
      </c>
      <c r="O96" s="66">
        <f t="shared" ca="1" si="16"/>
        <v>345.89699999999999</v>
      </c>
      <c r="S96" s="111">
        <f t="shared" ca="1" si="12"/>
        <v>29.710417500000009</v>
      </c>
      <c r="T96" s="51">
        <f t="shared" ca="1" si="17"/>
        <v>0.65253000000000005</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0.92373500000000086</v>
      </c>
      <c r="V96" s="66">
        <f t="shared" ca="1" si="18"/>
        <v>346.40062500000033</v>
      </c>
    </row>
    <row r="97" spans="1:22" x14ac:dyDescent="0.3">
      <c r="A97" s="32">
        <f t="shared" si="19"/>
        <v>45828</v>
      </c>
      <c r="B97" s="65" cm="1">
        <f t="array" aca="1" ref="B97" ca="1">_xlfn.XLOOKUP(A97,INDIRECT($A$5&amp;"!$AJ$41:$AJ$406"),INDIRECT($A$5&amp;"!$AK$41:$AK$406"))*SUM($F$3:$I$3)</f>
        <v>0</v>
      </c>
      <c r="C97" s="65" cm="1">
        <f t="array" aca="1" ref="C97" ca="1">_xlfn.XLOOKUP(A97,INDIRECT($A$5&amp;"!$AJ$41:$AJ$406"),INDIRECT($A$5&amp;"!$AL$41:$AL$406"))*SUM($F$3:$I$3)</f>
        <v>45</v>
      </c>
      <c r="D97" s="65" cm="1">
        <f t="array" aca="1" ref="D97" ca="1">_xlfn.XLOOKUP(A97,INDIRECT($A$5&amp;"!$AJ$41:$AJ$406"),INDIRECT($A$5&amp;"!$AO$41:$AO$406"))*SUM($F$3:$I$3)</f>
        <v>38.25</v>
      </c>
      <c r="E97" s="34" cm="1">
        <f t="array" ref="E97">SUMPRODUCT(('PT Storengy'!$B$8:$K$372)*('PT Storengy'!$A$8:$A$372=$A97)*('PT Storengy'!$B$5:$K$5=$A$6)*('PT Storengy'!$B$7:$K$7=$A$7))</f>
        <v>0.05</v>
      </c>
      <c r="F97" s="111">
        <f t="shared" ca="1" si="10"/>
        <v>15.750000000000021</v>
      </c>
      <c r="G97" s="51">
        <f t="shared" ca="1" si="13"/>
        <v>0.34208</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1.0000000000000009</v>
      </c>
      <c r="I97" s="66">
        <f t="shared" ca="1" si="14"/>
        <v>356.25000000000034</v>
      </c>
      <c r="J97" s="110" cm="1">
        <f t="array" aca="1" ref="J97" ca="1">IF(COUNTIFS('PTC NaTran'!$K$7:$K$15996,"",'PTC NaTran'!$A$7:$A$15996,J$16,'PTC NaTran'!$D$7:$D$15996,$A97,'PTC NaTran'!$C$7:$C$15996,"DEL")&gt;0,J$14,SUMIFS('PTC NaTran'!$K$7:$K$15996,'PTC NaTran'!$A$7:$A$15996,J$16,'PTC NaTran'!$D$7:$D$15996,$A97,'PTC NaTran'!$C$7:$C$15996,"DEL")*1.0026*$F$4/INDIRECT($A$4&amp;"!D9"))</f>
        <v>375</v>
      </c>
      <c r="K97" s="110" cm="1">
        <f t="array" aca="1" ref="K97" ca="1">IF(COUNTIFS('PTC NaTran'!$K$7:$K$15996,"",'PTC NaTran'!$A$7:$A$15996,K$16,'PTC NaTran'!$D$7:$D$15996,$A97,'PTC NaTran'!$C$7:$C$15996,"DEL")&gt;0,K$14,SUMIFS('PTC NaTran'!$K$7:$K$15996,'PTC NaTran'!$A$7:$A$15996,K$16,'PTC NaTran'!$D$7:$D$15996,$A97,'PTC NaTran'!$C$7:$C$15996,"DEL")*1.0026*$F$4/INDIRECT($A$4&amp;"!D9"))</f>
        <v>345.89699999999999</v>
      </c>
      <c r="L97" s="111">
        <f t="shared" ca="1" si="11"/>
        <v>15.267551999999998</v>
      </c>
      <c r="M97" s="51">
        <f t="shared" ca="1" si="15"/>
        <v>0.33159</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1.0000000000000009</v>
      </c>
      <c r="O97" s="66">
        <f t="shared" ca="1" si="16"/>
        <v>345.89699999999999</v>
      </c>
      <c r="S97" s="111">
        <f t="shared" ca="1" si="12"/>
        <v>30.05537437500001</v>
      </c>
      <c r="T97" s="51">
        <f t="shared" ca="1" si="17"/>
        <v>0.66022999999999998</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0.91988500000000062</v>
      </c>
      <c r="V97" s="66">
        <f t="shared" ca="1" si="18"/>
        <v>344.95687500000025</v>
      </c>
    </row>
    <row r="98" spans="1:22" x14ac:dyDescent="0.3">
      <c r="A98" s="32">
        <f t="shared" si="19"/>
        <v>45829</v>
      </c>
      <c r="B98" s="65" cm="1">
        <f t="array" aca="1" ref="B98" ca="1">_xlfn.XLOOKUP(A98,INDIRECT($A$5&amp;"!$AJ$41:$AJ$406"),INDIRECT($A$5&amp;"!$AK$41:$AK$406"))*SUM($F$3:$I$3)</f>
        <v>0</v>
      </c>
      <c r="C98" s="65" cm="1">
        <f t="array" aca="1" ref="C98" ca="1">_xlfn.XLOOKUP(A98,INDIRECT($A$5&amp;"!$AJ$41:$AJ$406"),INDIRECT($A$5&amp;"!$AL$41:$AL$406"))*SUM($F$3:$I$3)</f>
        <v>45</v>
      </c>
      <c r="D98" s="65" cm="1">
        <f t="array" aca="1" ref="D98" ca="1">_xlfn.XLOOKUP(A98,INDIRECT($A$5&amp;"!$AJ$41:$AJ$406"),INDIRECT($A$5&amp;"!$AO$41:$AO$406"))*SUM($F$3:$I$3)</f>
        <v>38.25</v>
      </c>
      <c r="E98" s="34" cm="1">
        <f t="array" ref="E98">SUMPRODUCT(('PT Storengy'!$B$8:$K$372)*('PT Storengy'!$A$8:$A$372=$A98)*('PT Storengy'!$B$5:$K$5=$A$6)*('PT Storengy'!$B$7:$K$7=$A$7))</f>
        <v>0.05</v>
      </c>
      <c r="F98" s="111">
        <f t="shared" ca="1" si="10"/>
        <v>16.106250000000021</v>
      </c>
      <c r="G98" s="51">
        <f t="shared" ca="1" si="13"/>
        <v>0.35</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1</v>
      </c>
      <c r="I98" s="66">
        <f t="shared" ca="1" si="14"/>
        <v>356.25</v>
      </c>
      <c r="J98" s="110" cm="1">
        <f t="array" aca="1" ref="J98" ca="1">IF(COUNTIFS('PTC NaTran'!$K$7:$K$15996,"",'PTC NaTran'!$A$7:$A$15996,J$16,'PTC NaTran'!$D$7:$D$15996,$A98,'PTC NaTran'!$C$7:$C$15996,"DEL")&gt;0,J$14,SUMIFS('PTC NaTran'!$K$7:$K$15996,'PTC NaTran'!$A$7:$A$15996,J$16,'PTC NaTran'!$D$7:$D$15996,$A98,'PTC NaTran'!$C$7:$C$15996,"DEL")*1.0026*$F$4/INDIRECT($A$4&amp;"!D9"))</f>
        <v>375</v>
      </c>
      <c r="K98" s="110" cm="1">
        <f t="array" aca="1" ref="K98" ca="1">IF(COUNTIFS('PTC NaTran'!$K$7:$K$15996,"",'PTC NaTran'!$A$7:$A$15996,K$16,'PTC NaTran'!$D$7:$D$15996,$A98,'PTC NaTran'!$C$7:$C$15996,"DEL")&gt;0,K$14,SUMIFS('PTC NaTran'!$K$7:$K$15996,'PTC NaTran'!$A$7:$A$15996,K$16,'PTC NaTran'!$D$7:$D$15996,$A98,'PTC NaTran'!$C$7:$C$15996,"DEL")*1.0026*$F$4/INDIRECT($A$4&amp;"!D9"))</f>
        <v>345.89699999999999</v>
      </c>
      <c r="L98" s="111">
        <f t="shared" ca="1" si="11"/>
        <v>15.613448999999999</v>
      </c>
      <c r="M98" s="51">
        <f t="shared" ca="1" si="15"/>
        <v>0.33928000000000003</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1.0000000000000009</v>
      </c>
      <c r="O98" s="66">
        <f t="shared" ca="1" si="16"/>
        <v>345.89699999999999</v>
      </c>
      <c r="S98" s="111">
        <f t="shared" ca="1" si="12"/>
        <v>30.398893125000011</v>
      </c>
      <c r="T98" s="51">
        <f t="shared" ca="1" si="17"/>
        <v>0.66790000000000005</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0.91605000000000081</v>
      </c>
      <c r="V98" s="66">
        <f t="shared" ca="1" si="18"/>
        <v>343.5187500000003</v>
      </c>
    </row>
    <row r="99" spans="1:22" x14ac:dyDescent="0.3">
      <c r="A99" s="32">
        <f t="shared" si="19"/>
        <v>45830</v>
      </c>
      <c r="B99" s="65" cm="1">
        <f t="array" aca="1" ref="B99" ca="1">_xlfn.XLOOKUP(A99,INDIRECT($A$5&amp;"!$AJ$41:$AJ$406"),INDIRECT($A$5&amp;"!$AK$41:$AK$406"))*SUM($F$3:$I$3)</f>
        <v>0</v>
      </c>
      <c r="C99" s="65" cm="1">
        <f t="array" aca="1" ref="C99" ca="1">_xlfn.XLOOKUP(A99,INDIRECT($A$5&amp;"!$AJ$41:$AJ$406"),INDIRECT($A$5&amp;"!$AL$41:$AL$406"))*SUM($F$3:$I$3)</f>
        <v>45</v>
      </c>
      <c r="D99" s="65" cm="1">
        <f t="array" aca="1" ref="D99" ca="1">_xlfn.XLOOKUP(A99,INDIRECT($A$5&amp;"!$AJ$41:$AJ$406"),INDIRECT($A$5&amp;"!$AO$41:$AO$406"))*SUM($F$3:$I$3)</f>
        <v>38.25</v>
      </c>
      <c r="E99" s="34" cm="1">
        <f t="array" ref="E99">SUMPRODUCT(('PT Storengy'!$B$8:$K$372)*('PT Storengy'!$A$8:$A$372=$A99)*('PT Storengy'!$B$5:$K$5=$A$6)*('PT Storengy'!$B$7:$K$7=$A$7))</f>
        <v>0.05</v>
      </c>
      <c r="F99" s="111">
        <f t="shared" ca="1" si="10"/>
        <v>16.46250000000002</v>
      </c>
      <c r="G99" s="51">
        <f t="shared" ca="1" si="13"/>
        <v>0.35792000000000002</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1.0000000000000009</v>
      </c>
      <c r="I99" s="66">
        <f t="shared" ca="1" si="14"/>
        <v>356.25000000000034</v>
      </c>
      <c r="J99" s="110" cm="1">
        <f t="array" aca="1" ref="J99" ca="1">IF(COUNTIFS('PTC NaTran'!$K$7:$K$15996,"",'PTC NaTran'!$A$7:$A$15996,J$16,'PTC NaTran'!$D$7:$D$15996,$A99,'PTC NaTran'!$C$7:$C$15996,"DEL")&gt;0,J$14,SUMIFS('PTC NaTran'!$K$7:$K$15996,'PTC NaTran'!$A$7:$A$15996,J$16,'PTC NaTran'!$D$7:$D$15996,$A99,'PTC NaTran'!$C$7:$C$15996,"DEL")*1.0026*$F$4/INDIRECT($A$4&amp;"!D9"))</f>
        <v>375</v>
      </c>
      <c r="K99" s="110" cm="1">
        <f t="array" aca="1" ref="K99" ca="1">IF(COUNTIFS('PTC NaTran'!$K$7:$K$15996,"",'PTC NaTran'!$A$7:$A$15996,K$16,'PTC NaTran'!$D$7:$D$15996,$A99,'PTC NaTran'!$C$7:$C$15996,"DEL")&gt;0,K$14,SUMIFS('PTC NaTran'!$K$7:$K$15996,'PTC NaTran'!$A$7:$A$15996,K$16,'PTC NaTran'!$D$7:$D$15996,$A99,'PTC NaTran'!$C$7:$C$15996,"DEL")*1.0026*$F$4/INDIRECT($A$4&amp;"!D9"))</f>
        <v>345.89699999999999</v>
      </c>
      <c r="L99" s="111">
        <f t="shared" ca="1" si="11"/>
        <v>15.959346</v>
      </c>
      <c r="M99" s="51">
        <f t="shared" ca="1" si="15"/>
        <v>0.34697</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1.0000000000000009</v>
      </c>
      <c r="O99" s="66">
        <f t="shared" ca="1" si="16"/>
        <v>345.89699999999999</v>
      </c>
      <c r="S99" s="111">
        <f t="shared" ca="1" si="12"/>
        <v>30.740981250000011</v>
      </c>
      <c r="T99" s="51">
        <f t="shared" ca="1" si="17"/>
        <v>0.67552999999999996</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0.9122350000000008</v>
      </c>
      <c r="V99" s="66">
        <f t="shared" ca="1" si="18"/>
        <v>342.08812500000028</v>
      </c>
    </row>
    <row r="100" spans="1:22" x14ac:dyDescent="0.3">
      <c r="A100" s="32">
        <f t="shared" si="19"/>
        <v>45831</v>
      </c>
      <c r="B100" s="65" cm="1">
        <f t="array" aca="1" ref="B100" ca="1">_xlfn.XLOOKUP(A100,INDIRECT($A$5&amp;"!$AJ$41:$AJ$406"),INDIRECT($A$5&amp;"!$AK$41:$AK$406"))*SUM($F$3:$I$3)</f>
        <v>0</v>
      </c>
      <c r="C100" s="65" cm="1">
        <f t="array" aca="1" ref="C100" ca="1">_xlfn.XLOOKUP(A100,INDIRECT($A$5&amp;"!$AJ$41:$AJ$406"),INDIRECT($A$5&amp;"!$AL$41:$AL$406"))*SUM($F$3:$I$3)</f>
        <v>45</v>
      </c>
      <c r="D100" s="65" cm="1">
        <f t="array" aca="1" ref="D100" ca="1">_xlfn.XLOOKUP(A100,INDIRECT($A$5&amp;"!$AJ$41:$AJ$406"),INDIRECT($A$5&amp;"!$AO$41:$AO$406"))*SUM($F$3:$I$3)</f>
        <v>38.25</v>
      </c>
      <c r="E100" s="34" cm="1">
        <f t="array" ref="E100">SUMPRODUCT(('PT Storengy'!$B$8:$K$372)*('PT Storengy'!$A$8:$A$372=$A100)*('PT Storengy'!$B$5:$K$5=$A$6)*('PT Storengy'!$B$7:$K$7=$A$7))</f>
        <v>0.05</v>
      </c>
      <c r="F100" s="111">
        <f t="shared" ca="1" si="10"/>
        <v>16.818750000000019</v>
      </c>
      <c r="G100" s="51">
        <f t="shared" ca="1" si="13"/>
        <v>0.36582999999999999</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1.0000000000000009</v>
      </c>
      <c r="I100" s="66">
        <f t="shared" ca="1" si="14"/>
        <v>356.25000000000034</v>
      </c>
      <c r="J100" s="110" cm="1">
        <f t="array" aca="1" ref="J100" ca="1">IF(COUNTIFS('PTC NaTran'!$K$7:$K$15996,"",'PTC NaTran'!$A$7:$A$15996,J$16,'PTC NaTran'!$D$7:$D$15996,$A100,'PTC NaTran'!$C$7:$C$15996,"DEL")&gt;0,J$14,SUMIFS('PTC NaTran'!$K$7:$K$15996,'PTC NaTran'!$A$7:$A$15996,J$16,'PTC NaTran'!$D$7:$D$15996,$A100,'PTC NaTran'!$C$7:$C$15996,"DEL")*1.0026*$F$4/INDIRECT($A$4&amp;"!D9"))</f>
        <v>375</v>
      </c>
      <c r="K100" s="110" cm="1">
        <f t="array" aca="1" ref="K100" ca="1">IF(COUNTIFS('PTC NaTran'!$K$7:$K$15996,"",'PTC NaTran'!$A$7:$A$15996,K$16,'PTC NaTran'!$D$7:$D$15996,$A100,'PTC NaTran'!$C$7:$C$15996,"DEL")&gt;0,K$14,SUMIFS('PTC NaTran'!$K$7:$K$15996,'PTC NaTran'!$A$7:$A$15996,K$16,'PTC NaTran'!$D$7:$D$15996,$A100,'PTC NaTran'!$C$7:$C$15996,"DEL")*1.0026*$F$4/INDIRECT($A$4&amp;"!D9"))</f>
        <v>335.87099999999998</v>
      </c>
      <c r="L100" s="111">
        <f t="shared" ca="1" si="11"/>
        <v>16.295217000000001</v>
      </c>
      <c r="M100" s="51">
        <f t="shared" ca="1" si="15"/>
        <v>0.35465000000000002</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1.0000000000000009</v>
      </c>
      <c r="O100" s="66">
        <f t="shared" ca="1" si="16"/>
        <v>335.87099999999998</v>
      </c>
      <c r="S100" s="111">
        <f t="shared" ca="1" si="12"/>
        <v>31.08164437500001</v>
      </c>
      <c r="T100" s="51">
        <f t="shared" ca="1" si="17"/>
        <v>0.68313000000000001</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0.90843500000000088</v>
      </c>
      <c r="V100" s="66">
        <f t="shared" ca="1" si="18"/>
        <v>340.66312500000032</v>
      </c>
    </row>
    <row r="101" spans="1:22" x14ac:dyDescent="0.3">
      <c r="A101" s="32">
        <f t="shared" si="19"/>
        <v>45832</v>
      </c>
      <c r="B101" s="65" cm="1">
        <f t="array" aca="1" ref="B101" ca="1">_xlfn.XLOOKUP(A101,INDIRECT($A$5&amp;"!$AJ$41:$AJ$406"),INDIRECT($A$5&amp;"!$AK$41:$AK$406"))*SUM($F$3:$I$3)</f>
        <v>0</v>
      </c>
      <c r="C101" s="65" cm="1">
        <f t="array" aca="1" ref="C101" ca="1">_xlfn.XLOOKUP(A101,INDIRECT($A$5&amp;"!$AJ$41:$AJ$406"),INDIRECT($A$5&amp;"!$AL$41:$AL$406"))*SUM($F$3:$I$3)</f>
        <v>45</v>
      </c>
      <c r="D101" s="65" cm="1">
        <f t="array" aca="1" ref="D101" ca="1">_xlfn.XLOOKUP(A101,INDIRECT($A$5&amp;"!$AJ$41:$AJ$406"),INDIRECT($A$5&amp;"!$AO$41:$AO$406"))*SUM($F$3:$I$3)</f>
        <v>38.25</v>
      </c>
      <c r="E101" s="34" cm="1">
        <f t="array" ref="E101">SUMPRODUCT(('PT Storengy'!$B$8:$K$372)*('PT Storengy'!$A$8:$A$372=$A101)*('PT Storengy'!$B$5:$K$5=$A$6)*('PT Storengy'!$B$7:$K$7=$A$7))</f>
        <v>0.05</v>
      </c>
      <c r="F101" s="111">
        <f t="shared" ca="1" si="10"/>
        <v>17.175000000000018</v>
      </c>
      <c r="G101" s="51">
        <f t="shared" ca="1" si="13"/>
        <v>0.37375000000000003</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1.0000000000000009</v>
      </c>
      <c r="I101" s="66">
        <f t="shared" ca="1" si="14"/>
        <v>356.25000000000034</v>
      </c>
      <c r="J101" s="110" cm="1">
        <f t="array" aca="1" ref="J101" ca="1">IF(COUNTIFS('PTC NaTran'!$K$7:$K$15996,"",'PTC NaTran'!$A$7:$A$15996,J$16,'PTC NaTran'!$D$7:$D$15996,$A101,'PTC NaTran'!$C$7:$C$15996,"DEL")&gt;0,J$14,SUMIFS('PTC NaTran'!$K$7:$K$15996,'PTC NaTran'!$A$7:$A$15996,J$16,'PTC NaTran'!$D$7:$D$15996,$A101,'PTC NaTran'!$C$7:$C$15996,"DEL")*1.0026*$F$4/INDIRECT($A$4&amp;"!D9"))</f>
        <v>375</v>
      </c>
      <c r="K101" s="110" cm="1">
        <f t="array" aca="1" ref="K101" ca="1">IF(COUNTIFS('PTC NaTran'!$K$7:$K$15996,"",'PTC NaTran'!$A$7:$A$15996,K$16,'PTC NaTran'!$D$7:$D$15996,$A101,'PTC NaTran'!$C$7:$C$15996,"DEL")&gt;0,K$14,SUMIFS('PTC NaTran'!$K$7:$K$15996,'PTC NaTran'!$A$7:$A$15996,K$16,'PTC NaTran'!$D$7:$D$15996,$A101,'PTC NaTran'!$C$7:$C$15996,"DEL")*1.0026*$F$4/INDIRECT($A$4&amp;"!D9"))</f>
        <v>335.87099999999998</v>
      </c>
      <c r="L101" s="111">
        <f t="shared" ca="1" si="11"/>
        <v>16.631088000000002</v>
      </c>
      <c r="M101" s="51">
        <f t="shared" ca="1" si="15"/>
        <v>0.36212</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1.0000000000000009</v>
      </c>
      <c r="O101" s="66">
        <f t="shared" ca="1" si="16"/>
        <v>335.87099999999998</v>
      </c>
      <c r="S101" s="111">
        <f t="shared" ca="1" si="12"/>
        <v>31.420888125000012</v>
      </c>
      <c r="T101" s="51">
        <f t="shared" ca="1" si="17"/>
        <v>0.69069999999999998</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0.90465000000000095</v>
      </c>
      <c r="V101" s="66">
        <f t="shared" ca="1" si="18"/>
        <v>339.24375000000038</v>
      </c>
    </row>
    <row r="102" spans="1:22" x14ac:dyDescent="0.3">
      <c r="A102" s="32">
        <f t="shared" si="19"/>
        <v>45833</v>
      </c>
      <c r="B102" s="65" cm="1">
        <f t="array" aca="1" ref="B102" ca="1">_xlfn.XLOOKUP(A102,INDIRECT($A$5&amp;"!$AJ$41:$AJ$406"),INDIRECT($A$5&amp;"!$AK$41:$AK$406"))*SUM($F$3:$I$3)</f>
        <v>0</v>
      </c>
      <c r="C102" s="65" cm="1">
        <f t="array" aca="1" ref="C102" ca="1">_xlfn.XLOOKUP(A102,INDIRECT($A$5&amp;"!$AJ$41:$AJ$406"),INDIRECT($A$5&amp;"!$AL$41:$AL$406"))*SUM($F$3:$I$3)</f>
        <v>45</v>
      </c>
      <c r="D102" s="65" cm="1">
        <f t="array" aca="1" ref="D102" ca="1">_xlfn.XLOOKUP(A102,INDIRECT($A$5&amp;"!$AJ$41:$AJ$406"),INDIRECT($A$5&amp;"!$AO$41:$AO$406"))*SUM($F$3:$I$3)</f>
        <v>38.25</v>
      </c>
      <c r="E102" s="34" cm="1">
        <f t="array" ref="E102">SUMPRODUCT(('PT Storengy'!$B$8:$K$372)*('PT Storengy'!$A$8:$A$372=$A102)*('PT Storengy'!$B$5:$K$5=$A$6)*('PT Storengy'!$B$7:$K$7=$A$7))</f>
        <v>0.05</v>
      </c>
      <c r="F102" s="111">
        <f t="shared" ca="1" si="10"/>
        <v>17.531250000000018</v>
      </c>
      <c r="G102" s="51">
        <f t="shared" ca="1" si="13"/>
        <v>0.38167000000000001</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1.0000000000000009</v>
      </c>
      <c r="I102" s="66">
        <f t="shared" ca="1" si="14"/>
        <v>356.25000000000034</v>
      </c>
      <c r="J102" s="110" cm="1">
        <f t="array" aca="1" ref="J102" ca="1">IF(COUNTIFS('PTC NaTran'!$K$7:$K$15996,"",'PTC NaTran'!$A$7:$A$15996,J$16,'PTC NaTran'!$D$7:$D$15996,$A102,'PTC NaTran'!$C$7:$C$15996,"DEL")&gt;0,J$14,SUMIFS('PTC NaTran'!$K$7:$K$15996,'PTC NaTran'!$A$7:$A$15996,J$16,'PTC NaTran'!$D$7:$D$15996,$A102,'PTC NaTran'!$C$7:$C$15996,"DEL")*1.0026*$F$4/INDIRECT($A$4&amp;"!D9"))</f>
        <v>375</v>
      </c>
      <c r="K102" s="110" cm="1">
        <f t="array" aca="1" ref="K102" ca="1">IF(COUNTIFS('PTC NaTran'!$K$7:$K$15996,"",'PTC NaTran'!$A$7:$A$15996,K$16,'PTC NaTran'!$D$7:$D$15996,$A102,'PTC NaTran'!$C$7:$C$15996,"DEL")&gt;0,K$14,SUMIFS('PTC NaTran'!$K$7:$K$15996,'PTC NaTran'!$A$7:$A$15996,K$16,'PTC NaTran'!$D$7:$D$15996,$A102,'PTC NaTran'!$C$7:$C$15996,"DEL")*1.0026*$F$4/INDIRECT($A$4&amp;"!D9"))</f>
        <v>335.87099999999998</v>
      </c>
      <c r="L102" s="111">
        <f t="shared" ca="1" si="11"/>
        <v>16.966959000000003</v>
      </c>
      <c r="M102" s="51">
        <f t="shared" ca="1" si="15"/>
        <v>0.36958000000000002</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1.0000000000000009</v>
      </c>
      <c r="O102" s="66">
        <f t="shared" ca="1" si="16"/>
        <v>335.87099999999998</v>
      </c>
      <c r="S102" s="111">
        <f t="shared" ca="1" si="12"/>
        <v>31.758718125000012</v>
      </c>
      <c r="T102" s="51">
        <f t="shared" ca="1" si="17"/>
        <v>0.69823999999999997</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0.90088000000000079</v>
      </c>
      <c r="V102" s="66">
        <f t="shared" ca="1" si="18"/>
        <v>337.83000000000027</v>
      </c>
    </row>
    <row r="103" spans="1:22" x14ac:dyDescent="0.3">
      <c r="A103" s="32">
        <f t="shared" si="19"/>
        <v>45834</v>
      </c>
      <c r="B103" s="65" cm="1">
        <f t="array" aca="1" ref="B103" ca="1">_xlfn.XLOOKUP(A103,INDIRECT($A$5&amp;"!$AJ$41:$AJ$406"),INDIRECT($A$5&amp;"!$AK$41:$AK$406"))*SUM($F$3:$I$3)</f>
        <v>0</v>
      </c>
      <c r="C103" s="65" cm="1">
        <f t="array" aca="1" ref="C103" ca="1">_xlfn.XLOOKUP(A103,INDIRECT($A$5&amp;"!$AJ$41:$AJ$406"),INDIRECT($A$5&amp;"!$AL$41:$AL$406"))*SUM($F$3:$I$3)</f>
        <v>45</v>
      </c>
      <c r="D103" s="65" cm="1">
        <f t="array" aca="1" ref="D103" ca="1">_xlfn.XLOOKUP(A103,INDIRECT($A$5&amp;"!$AJ$41:$AJ$406"),INDIRECT($A$5&amp;"!$AO$41:$AO$406"))*SUM($F$3:$I$3)</f>
        <v>38.25</v>
      </c>
      <c r="E103" s="34" cm="1">
        <f t="array" ref="E103">SUMPRODUCT(('PT Storengy'!$B$8:$K$372)*('PT Storengy'!$A$8:$A$372=$A103)*('PT Storengy'!$B$5:$K$5=$A$6)*('PT Storengy'!$B$7:$K$7=$A$7))</f>
        <v>0.05</v>
      </c>
      <c r="F103" s="111">
        <f t="shared" ca="1" si="10"/>
        <v>17.887500000000017</v>
      </c>
      <c r="G103" s="51">
        <f t="shared" ca="1" si="13"/>
        <v>0.38957999999999998</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1.0000000000000009</v>
      </c>
      <c r="I103" s="66">
        <f t="shared" ca="1" si="14"/>
        <v>356.25000000000034</v>
      </c>
      <c r="J103" s="110" cm="1">
        <f t="array" aca="1" ref="J103" ca="1">IF(COUNTIFS('PTC NaTran'!$K$7:$K$15996,"",'PTC NaTran'!$A$7:$A$15996,J$16,'PTC NaTran'!$D$7:$D$15996,$A103,'PTC NaTran'!$C$7:$C$15996,"DEL")&gt;0,J$14,SUMIFS('PTC NaTran'!$K$7:$K$15996,'PTC NaTran'!$A$7:$A$15996,J$16,'PTC NaTran'!$D$7:$D$15996,$A103,'PTC NaTran'!$C$7:$C$15996,"DEL")*1.0026*$F$4/INDIRECT($A$4&amp;"!D9"))</f>
        <v>375</v>
      </c>
      <c r="K103" s="110" cm="1">
        <f t="array" aca="1" ref="K103" ca="1">IF(COUNTIFS('PTC NaTran'!$K$7:$K$15996,"",'PTC NaTran'!$A$7:$A$15996,K$16,'PTC NaTran'!$D$7:$D$15996,$A103,'PTC NaTran'!$C$7:$C$15996,"DEL")&gt;0,K$14,SUMIFS('PTC NaTran'!$K$7:$K$15996,'PTC NaTran'!$A$7:$A$15996,K$16,'PTC NaTran'!$D$7:$D$15996,$A103,'PTC NaTran'!$C$7:$C$15996,"DEL")*1.0026*$F$4/INDIRECT($A$4&amp;"!D9"))</f>
        <v>335.87099999999998</v>
      </c>
      <c r="L103" s="111">
        <f t="shared" ca="1" si="11"/>
        <v>17.302830000000004</v>
      </c>
      <c r="M103" s="51">
        <f t="shared" ca="1" si="15"/>
        <v>0.37703999999999999</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1.0000000000000009</v>
      </c>
      <c r="O103" s="66">
        <f t="shared" ca="1" si="16"/>
        <v>335.87099999999998</v>
      </c>
      <c r="S103" s="111">
        <f t="shared" ca="1" si="12"/>
        <v>32.095140000000015</v>
      </c>
      <c r="T103" s="51">
        <f t="shared" ca="1" si="17"/>
        <v>0.70574999999999999</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0.89712500000000073</v>
      </c>
      <c r="V103" s="66">
        <f t="shared" ca="1" si="18"/>
        <v>336.42187500000028</v>
      </c>
    </row>
    <row r="104" spans="1:22" x14ac:dyDescent="0.3">
      <c r="A104" s="32">
        <f t="shared" si="19"/>
        <v>45835</v>
      </c>
      <c r="B104" s="65" cm="1">
        <f t="array" aca="1" ref="B104" ca="1">_xlfn.XLOOKUP(A104,INDIRECT($A$5&amp;"!$AJ$41:$AJ$406"),INDIRECT($A$5&amp;"!$AK$41:$AK$406"))*SUM($F$3:$I$3)</f>
        <v>0</v>
      </c>
      <c r="C104" s="65" cm="1">
        <f t="array" aca="1" ref="C104" ca="1">_xlfn.XLOOKUP(A104,INDIRECT($A$5&amp;"!$AJ$41:$AJ$406"),INDIRECT($A$5&amp;"!$AL$41:$AL$406"))*SUM($F$3:$I$3)</f>
        <v>45</v>
      </c>
      <c r="D104" s="65" cm="1">
        <f t="array" aca="1" ref="D104" ca="1">_xlfn.XLOOKUP(A104,INDIRECT($A$5&amp;"!$AJ$41:$AJ$406"),INDIRECT($A$5&amp;"!$AO$41:$AO$406"))*SUM($F$3:$I$3)</f>
        <v>38.25</v>
      </c>
      <c r="E104" s="34" cm="1">
        <f t="array" ref="E104">SUMPRODUCT(('PT Storengy'!$B$8:$K$372)*('PT Storengy'!$A$8:$A$372=$A104)*('PT Storengy'!$B$5:$K$5=$A$6)*('PT Storengy'!$B$7:$K$7=$A$7))</f>
        <v>0.05</v>
      </c>
      <c r="F104" s="111">
        <f t="shared" ca="1" si="10"/>
        <v>18.243750000000016</v>
      </c>
      <c r="G104" s="51">
        <f t="shared" ca="1" si="13"/>
        <v>0.39750000000000002</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1.0000000000000009</v>
      </c>
      <c r="I104" s="66">
        <f t="shared" ca="1" si="14"/>
        <v>356.25000000000034</v>
      </c>
      <c r="J104" s="110" cm="1">
        <f t="array" aca="1" ref="J104" ca="1">IF(COUNTIFS('PTC NaTran'!$K$7:$K$15996,"",'PTC NaTran'!$A$7:$A$15996,J$16,'PTC NaTran'!$D$7:$D$15996,$A104,'PTC NaTran'!$C$7:$C$15996,"DEL")&gt;0,J$14,SUMIFS('PTC NaTran'!$K$7:$K$15996,'PTC NaTran'!$A$7:$A$15996,J$16,'PTC NaTran'!$D$7:$D$15996,$A104,'PTC NaTran'!$C$7:$C$15996,"DEL")*1.0026*$F$4/INDIRECT($A$4&amp;"!D9"))</f>
        <v>375</v>
      </c>
      <c r="K104" s="110" cm="1">
        <f t="array" aca="1" ref="K104" ca="1">IF(COUNTIFS('PTC NaTran'!$K$7:$K$15996,"",'PTC NaTran'!$A$7:$A$15996,K$16,'PTC NaTran'!$D$7:$D$15996,$A104,'PTC NaTran'!$C$7:$C$15996,"DEL")&gt;0,K$14,SUMIFS('PTC NaTran'!$K$7:$K$15996,'PTC NaTran'!$A$7:$A$15996,K$16,'PTC NaTran'!$D$7:$D$15996,$A104,'PTC NaTran'!$C$7:$C$15996,"DEL")*1.0026*$F$4/INDIRECT($A$4&amp;"!D9"))</f>
        <v>320.83199999999999</v>
      </c>
      <c r="L104" s="111">
        <f t="shared" ca="1" si="11"/>
        <v>17.623662000000003</v>
      </c>
      <c r="M104" s="51">
        <f t="shared" ca="1" si="15"/>
        <v>0.38451000000000002</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1.0000000000000009</v>
      </c>
      <c r="O104" s="66">
        <f t="shared" ca="1" si="16"/>
        <v>320.83199999999999</v>
      </c>
      <c r="S104" s="111">
        <f t="shared" ca="1" si="12"/>
        <v>32.430159375000017</v>
      </c>
      <c r="T104" s="51">
        <f t="shared" ca="1" si="17"/>
        <v>0.71323000000000003</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0.89338500000000065</v>
      </c>
      <c r="V104" s="66">
        <f t="shared" ca="1" si="18"/>
        <v>335.01937500000025</v>
      </c>
    </row>
    <row r="105" spans="1:22" x14ac:dyDescent="0.3">
      <c r="A105" s="32">
        <f t="shared" si="19"/>
        <v>45836</v>
      </c>
      <c r="B105" s="65" cm="1">
        <f t="array" aca="1" ref="B105" ca="1">_xlfn.XLOOKUP(A105,INDIRECT($A$5&amp;"!$AJ$41:$AJ$406"),INDIRECT($A$5&amp;"!$AK$41:$AK$406"))*SUM($F$3:$I$3)</f>
        <v>0</v>
      </c>
      <c r="C105" s="65" cm="1">
        <f t="array" aca="1" ref="C105" ca="1">_xlfn.XLOOKUP(A105,INDIRECT($A$5&amp;"!$AJ$41:$AJ$406"),INDIRECT($A$5&amp;"!$AL$41:$AL$406"))*SUM($F$3:$I$3)</f>
        <v>45</v>
      </c>
      <c r="D105" s="65" cm="1">
        <f t="array" aca="1" ref="D105" ca="1">_xlfn.XLOOKUP(A105,INDIRECT($A$5&amp;"!$AJ$41:$AJ$406"),INDIRECT($A$5&amp;"!$AO$41:$AO$406"))*SUM($F$3:$I$3)</f>
        <v>38.25</v>
      </c>
      <c r="E105" s="34" cm="1">
        <f t="array" ref="E105">SUMPRODUCT(('PT Storengy'!$B$8:$K$372)*('PT Storengy'!$A$8:$A$372=$A105)*('PT Storengy'!$B$5:$K$5=$A$6)*('PT Storengy'!$B$7:$K$7=$A$7))</f>
        <v>0.05</v>
      </c>
      <c r="F105" s="111">
        <f t="shared" ca="1" si="10"/>
        <v>18.600000000000016</v>
      </c>
      <c r="G105" s="51">
        <f t="shared" ca="1" si="13"/>
        <v>0.40542</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1.0000000000000009</v>
      </c>
      <c r="I105" s="66">
        <f t="shared" ca="1" si="14"/>
        <v>356.25000000000034</v>
      </c>
      <c r="J105" s="110" cm="1">
        <f t="array" aca="1" ref="J105" ca="1">IF(COUNTIFS('PTC NaTran'!$K$7:$K$15996,"",'PTC NaTran'!$A$7:$A$15996,J$16,'PTC NaTran'!$D$7:$D$15996,$A105,'PTC NaTran'!$C$7:$C$15996,"DEL")&gt;0,J$14,SUMIFS('PTC NaTran'!$K$7:$K$15996,'PTC NaTran'!$A$7:$A$15996,J$16,'PTC NaTran'!$D$7:$D$15996,$A105,'PTC NaTran'!$C$7:$C$15996,"DEL")*1.0026*$F$4/INDIRECT($A$4&amp;"!D9"))</f>
        <v>375</v>
      </c>
      <c r="K105" s="110" cm="1">
        <f t="array" aca="1" ref="K105" ca="1">IF(COUNTIFS('PTC NaTran'!$K$7:$K$15996,"",'PTC NaTran'!$A$7:$A$15996,K$16,'PTC NaTran'!$D$7:$D$15996,$A105,'PTC NaTran'!$C$7:$C$15996,"DEL")&gt;0,K$14,SUMIFS('PTC NaTran'!$K$7:$K$15996,'PTC NaTran'!$A$7:$A$15996,K$16,'PTC NaTran'!$D$7:$D$15996,$A105,'PTC NaTran'!$C$7:$C$15996,"DEL")*1.0026*$F$4/INDIRECT($A$4&amp;"!D9"))</f>
        <v>320.83199999999999</v>
      </c>
      <c r="L105" s="111">
        <f t="shared" ca="1" si="11"/>
        <v>17.944494000000002</v>
      </c>
      <c r="M105" s="51">
        <f t="shared" ca="1" si="15"/>
        <v>0.39163999999999999</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1.0000000000000009</v>
      </c>
      <c r="O105" s="66">
        <f t="shared" ca="1" si="16"/>
        <v>320.83199999999999</v>
      </c>
      <c r="S105" s="111">
        <f t="shared" ca="1" si="12"/>
        <v>32.763783750000016</v>
      </c>
      <c r="T105" s="51">
        <f t="shared" ca="1" si="17"/>
        <v>0.72067000000000003</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0.88966500000000082</v>
      </c>
      <c r="V105" s="66">
        <f t="shared" ca="1" si="18"/>
        <v>333.62437500000033</v>
      </c>
    </row>
    <row r="106" spans="1:22" x14ac:dyDescent="0.3">
      <c r="A106" s="32">
        <f t="shared" si="19"/>
        <v>45837</v>
      </c>
      <c r="B106" s="65" cm="1">
        <f t="array" aca="1" ref="B106" ca="1">_xlfn.XLOOKUP(A106,INDIRECT($A$5&amp;"!$AJ$41:$AJ$406"),INDIRECT($A$5&amp;"!$AK$41:$AK$406"))*SUM($F$3:$I$3)</f>
        <v>0</v>
      </c>
      <c r="C106" s="65" cm="1">
        <f t="array" aca="1" ref="C106" ca="1">_xlfn.XLOOKUP(A106,INDIRECT($A$5&amp;"!$AJ$41:$AJ$406"),INDIRECT($A$5&amp;"!$AL$41:$AL$406"))*SUM($F$3:$I$3)</f>
        <v>45</v>
      </c>
      <c r="D106" s="65" cm="1">
        <f t="array" aca="1" ref="D106" ca="1">_xlfn.XLOOKUP(A106,INDIRECT($A$5&amp;"!$AJ$41:$AJ$406"),INDIRECT($A$5&amp;"!$AO$41:$AO$406"))*SUM($F$3:$I$3)</f>
        <v>38.25</v>
      </c>
      <c r="E106" s="34" cm="1">
        <f t="array" ref="E106">SUMPRODUCT(('PT Storengy'!$B$8:$K$372)*('PT Storengy'!$A$8:$A$372=$A106)*('PT Storengy'!$B$5:$K$5=$A$6)*('PT Storengy'!$B$7:$K$7=$A$7))</f>
        <v>0.05</v>
      </c>
      <c r="F106" s="111">
        <f t="shared" ca="1" si="10"/>
        <v>18.956250000000015</v>
      </c>
      <c r="G106" s="51">
        <f t="shared" ca="1" si="13"/>
        <v>0.41332999999999998</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1.0000000000000009</v>
      </c>
      <c r="I106" s="66">
        <f t="shared" ca="1" si="14"/>
        <v>356.25000000000034</v>
      </c>
      <c r="J106" s="110" cm="1">
        <f t="array" aca="1" ref="J106" ca="1">IF(COUNTIFS('PTC NaTran'!$K$7:$K$15996,"",'PTC NaTran'!$A$7:$A$15996,J$16,'PTC NaTran'!$D$7:$D$15996,$A106,'PTC NaTran'!$C$7:$C$15996,"DEL")&gt;0,J$14,SUMIFS('PTC NaTran'!$K$7:$K$15996,'PTC NaTran'!$A$7:$A$15996,J$16,'PTC NaTran'!$D$7:$D$15996,$A106,'PTC NaTran'!$C$7:$C$15996,"DEL")*1.0026*$F$4/INDIRECT($A$4&amp;"!D9"))</f>
        <v>375</v>
      </c>
      <c r="K106" s="110" cm="1">
        <f t="array" aca="1" ref="K106" ca="1">IF(COUNTIFS('PTC NaTran'!$K$7:$K$15996,"",'PTC NaTran'!$A$7:$A$15996,K$16,'PTC NaTran'!$D$7:$D$15996,$A106,'PTC NaTran'!$C$7:$C$15996,"DEL")&gt;0,K$14,SUMIFS('PTC NaTran'!$K$7:$K$15996,'PTC NaTran'!$A$7:$A$15996,K$16,'PTC NaTran'!$D$7:$D$15996,$A106,'PTC NaTran'!$C$7:$C$15996,"DEL")*1.0026*$F$4/INDIRECT($A$4&amp;"!D9"))</f>
        <v>320.83199999999999</v>
      </c>
      <c r="L106" s="111">
        <f t="shared" ca="1" si="11"/>
        <v>18.265326000000002</v>
      </c>
      <c r="M106" s="51">
        <f t="shared" ca="1" si="15"/>
        <v>0.39877000000000001</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1.0000000000000009</v>
      </c>
      <c r="O106" s="66">
        <f t="shared" ca="1" si="16"/>
        <v>320.83199999999999</v>
      </c>
      <c r="S106" s="111">
        <f t="shared" ca="1" si="12"/>
        <v>33.096018750000013</v>
      </c>
      <c r="T106" s="51">
        <f t="shared" ca="1" si="17"/>
        <v>0.72807999999999995</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0.88596000000000086</v>
      </c>
      <c r="V106" s="66">
        <f t="shared" ca="1" si="18"/>
        <v>332.2350000000003</v>
      </c>
    </row>
    <row r="107" spans="1:22" x14ac:dyDescent="0.3">
      <c r="A107" s="32">
        <f t="shared" si="19"/>
        <v>45838</v>
      </c>
      <c r="B107" s="65" cm="1">
        <f t="array" aca="1" ref="B107" ca="1">_xlfn.XLOOKUP(A107,INDIRECT($A$5&amp;"!$AJ$41:$AJ$406"),INDIRECT($A$5&amp;"!$AK$41:$AK$406"))*SUM($F$3:$I$3)</f>
        <v>0</v>
      </c>
      <c r="C107" s="65" cm="1">
        <f t="array" aca="1" ref="C107" ca="1">_xlfn.XLOOKUP(A107,INDIRECT($A$5&amp;"!$AJ$41:$AJ$406"),INDIRECT($A$5&amp;"!$AL$41:$AL$406"))*SUM($F$3:$I$3)</f>
        <v>45</v>
      </c>
      <c r="D107" s="65" cm="1">
        <f t="array" aca="1" ref="D107" ca="1">_xlfn.XLOOKUP(A107,INDIRECT($A$5&amp;"!$AJ$41:$AJ$406"),INDIRECT($A$5&amp;"!$AO$41:$AO$406"))*SUM($F$3:$I$3)</f>
        <v>38.25</v>
      </c>
      <c r="E107" s="34" cm="1">
        <f t="array" ref="E107">SUMPRODUCT(('PT Storengy'!$B$8:$K$372)*('PT Storengy'!$A$8:$A$372=$A107)*('PT Storengy'!$B$5:$K$5=$A$6)*('PT Storengy'!$B$7:$K$7=$A$7))</f>
        <v>0.05</v>
      </c>
      <c r="F107" s="111">
        <f t="shared" ca="1" si="10"/>
        <v>19.312500000000014</v>
      </c>
      <c r="G107" s="51">
        <f t="shared" ca="1" si="13"/>
        <v>0.42125000000000001</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1.0000000000000009</v>
      </c>
      <c r="I107" s="66">
        <f t="shared" ca="1" si="14"/>
        <v>356.25000000000034</v>
      </c>
      <c r="J107" s="110" cm="1">
        <f t="array" aca="1" ref="J107" ca="1">IF(COUNTIFS('PTC NaTran'!$K$7:$K$15996,"",'PTC NaTran'!$A$7:$A$15996,J$16,'PTC NaTran'!$D$7:$D$15996,$A107,'PTC NaTran'!$C$7:$C$15996,"DEL")&gt;0,J$14,SUMIFS('PTC NaTran'!$K$7:$K$15996,'PTC NaTran'!$A$7:$A$15996,J$16,'PTC NaTran'!$D$7:$D$15996,$A107,'PTC NaTran'!$C$7:$C$15996,"DEL")*1.0026*$F$4/INDIRECT($A$4&amp;"!D9"))</f>
        <v>375</v>
      </c>
      <c r="K107" s="110" cm="1">
        <f t="array" aca="1" ref="K107" ca="1">IF(COUNTIFS('PTC NaTran'!$K$7:$K$15996,"",'PTC NaTran'!$A$7:$A$15996,K$16,'PTC NaTran'!$D$7:$D$15996,$A107,'PTC NaTran'!$C$7:$C$15996,"DEL")&gt;0,K$14,SUMIFS('PTC NaTran'!$K$7:$K$15996,'PTC NaTran'!$A$7:$A$15996,K$16,'PTC NaTran'!$D$7:$D$15996,$A107,'PTC NaTran'!$C$7:$C$15996,"DEL")*1.0026*$F$4/INDIRECT($A$4&amp;"!D9"))</f>
        <v>230.59800000000001</v>
      </c>
      <c r="L107" s="111">
        <f t="shared" ca="1" si="11"/>
        <v>18.495924000000002</v>
      </c>
      <c r="M107" s="51">
        <f t="shared" ca="1" si="15"/>
        <v>0.40589999999999998</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1.0000000000000009</v>
      </c>
      <c r="O107" s="66">
        <f t="shared" ca="1" si="16"/>
        <v>230.59800000000001</v>
      </c>
      <c r="S107" s="111">
        <f t="shared" ca="1" si="12"/>
        <v>33.426868125000013</v>
      </c>
      <c r="T107" s="51">
        <f t="shared" ca="1" si="17"/>
        <v>0.73546999999999996</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0.88226500000000085</v>
      </c>
      <c r="V107" s="66">
        <f t="shared" ca="1" si="18"/>
        <v>330.84937500000029</v>
      </c>
    </row>
    <row r="108" spans="1:22" x14ac:dyDescent="0.3">
      <c r="A108" s="32">
        <f t="shared" si="19"/>
        <v>45839</v>
      </c>
      <c r="B108" s="65" cm="1">
        <f t="array" aca="1" ref="B108" ca="1">_xlfn.XLOOKUP(A108,INDIRECT($A$5&amp;"!$AJ$41:$AJ$406"),INDIRECT($A$5&amp;"!$AK$41:$AK$406"))*SUM($F$3:$I$3)</f>
        <v>0</v>
      </c>
      <c r="C108" s="65" cm="1">
        <f t="array" aca="1" ref="C108" ca="1">_xlfn.XLOOKUP(A108,INDIRECT($A$5&amp;"!$AJ$41:$AJ$406"),INDIRECT($A$5&amp;"!$AL$41:$AL$406"))*SUM($F$3:$I$3)</f>
        <v>45</v>
      </c>
      <c r="D108" s="65" cm="1">
        <f t="array" aca="1" ref="D108" ca="1">_xlfn.XLOOKUP(A108,INDIRECT($A$5&amp;"!$AJ$41:$AJ$406"),INDIRECT($A$5&amp;"!$AO$41:$AO$406"))*SUM($F$3:$I$3)</f>
        <v>38.25</v>
      </c>
      <c r="E108" s="34" cm="1">
        <f t="array" ref="E108">SUMPRODUCT(('PT Storengy'!$B$8:$K$372)*('PT Storengy'!$A$8:$A$372=$A108)*('PT Storengy'!$B$5:$K$5=$A$6)*('PT Storengy'!$B$7:$K$7=$A$7))</f>
        <v>0.05</v>
      </c>
      <c r="F108" s="111">
        <f t="shared" ca="1" si="10"/>
        <v>19.668750000000014</v>
      </c>
      <c r="G108" s="51">
        <f t="shared" ca="1" si="13"/>
        <v>0.42917</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1.0000000000000009</v>
      </c>
      <c r="I108" s="66">
        <f t="shared" ca="1" si="14"/>
        <v>356.25000000000034</v>
      </c>
      <c r="J108" s="110" cm="1">
        <f t="array" aca="1" ref="J108" ca="1">IF(COUNTIFS('PTC NaTran'!$K$7:$K$15996,"",'PTC NaTran'!$A$7:$A$15996,J$16,'PTC NaTran'!$D$7:$D$15996,$A108,'PTC NaTran'!$C$7:$C$15996,"DEL")&gt;0,J$14,SUMIFS('PTC NaTran'!$K$7:$K$15996,'PTC NaTran'!$A$7:$A$15996,J$16,'PTC NaTran'!$D$7:$D$15996,$A108,'PTC NaTran'!$C$7:$C$15996,"DEL")*1.0026*$F$4/INDIRECT($A$4&amp;"!D9"))</f>
        <v>375</v>
      </c>
      <c r="K108" s="110" cm="1">
        <f t="array" aca="1" ref="K108" ca="1">IF(COUNTIFS('PTC NaTran'!$K$7:$K$15996,"",'PTC NaTran'!$A$7:$A$15996,K$16,'PTC NaTran'!$D$7:$D$15996,$A108,'PTC NaTran'!$C$7:$C$15996,"DEL")&gt;0,K$14,SUMIFS('PTC NaTran'!$K$7:$K$15996,'PTC NaTran'!$A$7:$A$15996,K$16,'PTC NaTran'!$D$7:$D$15996,$A108,'PTC NaTran'!$C$7:$C$15996,"DEL")*1.0026*$F$4/INDIRECT($A$4&amp;"!D9"))</f>
        <v>230.59800000000001</v>
      </c>
      <c r="L108" s="111">
        <f t="shared" ca="1" si="11"/>
        <v>18.726522000000003</v>
      </c>
      <c r="M108" s="51">
        <f t="shared" ca="1" si="15"/>
        <v>0.41102</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1.0000000000000009</v>
      </c>
      <c r="O108" s="66">
        <f t="shared" ca="1" si="16"/>
        <v>230.59800000000001</v>
      </c>
      <c r="S108" s="111">
        <f t="shared" ca="1" si="12"/>
        <v>33.75633937500001</v>
      </c>
      <c r="T108" s="51">
        <f t="shared" ca="1" si="17"/>
        <v>0.74282000000000004</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0.87859000000000076</v>
      </c>
      <c r="V108" s="66">
        <f t="shared" ca="1" si="18"/>
        <v>329.47125000000028</v>
      </c>
    </row>
    <row r="109" spans="1:22" x14ac:dyDescent="0.3">
      <c r="A109" s="32">
        <f t="shared" si="19"/>
        <v>45840</v>
      </c>
      <c r="B109" s="65" cm="1">
        <f t="array" aca="1" ref="B109" ca="1">_xlfn.XLOOKUP(A109,INDIRECT($A$5&amp;"!$AJ$41:$AJ$406"),INDIRECT($A$5&amp;"!$AK$41:$AK$406"))*SUM($F$3:$I$3)</f>
        <v>0</v>
      </c>
      <c r="C109" s="65" cm="1">
        <f t="array" aca="1" ref="C109" ca="1">_xlfn.XLOOKUP(A109,INDIRECT($A$5&amp;"!$AJ$41:$AJ$406"),INDIRECT($A$5&amp;"!$AL$41:$AL$406"))*SUM($F$3:$I$3)</f>
        <v>45</v>
      </c>
      <c r="D109" s="65" cm="1">
        <f t="array" aca="1" ref="D109" ca="1">_xlfn.XLOOKUP(A109,INDIRECT($A$5&amp;"!$AJ$41:$AJ$406"),INDIRECT($A$5&amp;"!$AO$41:$AO$406"))*SUM($F$3:$I$3)</f>
        <v>38.25</v>
      </c>
      <c r="E109" s="34" cm="1">
        <f t="array" ref="E109">SUMPRODUCT(('PT Storengy'!$B$8:$K$372)*('PT Storengy'!$A$8:$A$372=$A109)*('PT Storengy'!$B$5:$K$5=$A$6)*('PT Storengy'!$B$7:$K$7=$A$7))</f>
        <v>0.05</v>
      </c>
      <c r="F109" s="111">
        <f t="shared" ca="1" si="10"/>
        <v>20.025000000000013</v>
      </c>
      <c r="G109" s="51">
        <f t="shared" ca="1" si="13"/>
        <v>0.43708000000000002</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1.0000000000000009</v>
      </c>
      <c r="I109" s="66">
        <f t="shared" ca="1" si="14"/>
        <v>356.25000000000034</v>
      </c>
      <c r="J109" s="110" cm="1">
        <f t="array" aca="1" ref="J109" ca="1">IF(COUNTIFS('PTC NaTran'!$K$7:$K$15996,"",'PTC NaTran'!$A$7:$A$15996,J$16,'PTC NaTran'!$D$7:$D$15996,$A109,'PTC NaTran'!$C$7:$C$15996,"DEL")&gt;0,J$14,SUMIFS('PTC NaTran'!$K$7:$K$15996,'PTC NaTran'!$A$7:$A$15996,J$16,'PTC NaTran'!$D$7:$D$15996,$A109,'PTC NaTran'!$C$7:$C$15996,"DEL")*1.0026*$F$4/INDIRECT($A$4&amp;"!D9"))</f>
        <v>375</v>
      </c>
      <c r="K109" s="110" cm="1">
        <f t="array" aca="1" ref="K109" ca="1">IF(COUNTIFS('PTC NaTran'!$K$7:$K$15996,"",'PTC NaTran'!$A$7:$A$15996,K$16,'PTC NaTran'!$D$7:$D$15996,$A109,'PTC NaTran'!$C$7:$C$15996,"DEL")&gt;0,K$14,SUMIFS('PTC NaTran'!$K$7:$K$15996,'PTC NaTran'!$A$7:$A$15996,K$16,'PTC NaTran'!$D$7:$D$15996,$A109,'PTC NaTran'!$C$7:$C$15996,"DEL")*1.0026*$F$4/INDIRECT($A$4&amp;"!D9"))</f>
        <v>230.59800000000001</v>
      </c>
      <c r="L109" s="111">
        <f t="shared" ca="1" si="11"/>
        <v>18.957120000000003</v>
      </c>
      <c r="M109" s="51">
        <f t="shared" ca="1" si="15"/>
        <v>0.41614000000000001</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1.0000000000000009</v>
      </c>
      <c r="O109" s="66">
        <f t="shared" ca="1" si="16"/>
        <v>230.59800000000001</v>
      </c>
      <c r="S109" s="111">
        <f t="shared" ca="1" si="12"/>
        <v>34.084438125000013</v>
      </c>
      <c r="T109" s="51">
        <f t="shared" ca="1" si="17"/>
        <v>0.75014000000000003</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0.87493000000000076</v>
      </c>
      <c r="V109" s="66">
        <f t="shared" ca="1" si="18"/>
        <v>328.09875000000028</v>
      </c>
    </row>
    <row r="110" spans="1:22" x14ac:dyDescent="0.3">
      <c r="A110" s="32">
        <f t="shared" si="19"/>
        <v>45841</v>
      </c>
      <c r="B110" s="65" cm="1">
        <f t="array" aca="1" ref="B110" ca="1">_xlfn.XLOOKUP(A110,INDIRECT($A$5&amp;"!$AJ$41:$AJ$406"),INDIRECT($A$5&amp;"!$AK$41:$AK$406"))*SUM($F$3:$I$3)</f>
        <v>0</v>
      </c>
      <c r="C110" s="65" cm="1">
        <f t="array" aca="1" ref="C110" ca="1">_xlfn.XLOOKUP(A110,INDIRECT($A$5&amp;"!$AJ$41:$AJ$406"),INDIRECT($A$5&amp;"!$AL$41:$AL$406"))*SUM($F$3:$I$3)</f>
        <v>45</v>
      </c>
      <c r="D110" s="65" cm="1">
        <f t="array" aca="1" ref="D110" ca="1">_xlfn.XLOOKUP(A110,INDIRECT($A$5&amp;"!$AJ$41:$AJ$406"),INDIRECT($A$5&amp;"!$AO$41:$AO$406"))*SUM($F$3:$I$3)</f>
        <v>38.25</v>
      </c>
      <c r="E110" s="34" cm="1">
        <f t="array" ref="E110">SUMPRODUCT(('PT Storengy'!$B$8:$K$372)*('PT Storengy'!$A$8:$A$372=$A110)*('PT Storengy'!$B$5:$K$5=$A$6)*('PT Storengy'!$B$7:$K$7=$A$7))</f>
        <v>0.05</v>
      </c>
      <c r="F110" s="111">
        <f t="shared" ca="1" si="10"/>
        <v>20.381250000000012</v>
      </c>
      <c r="G110" s="51">
        <f t="shared" ca="1" si="13"/>
        <v>0.44500000000000001</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1.0000000000000009</v>
      </c>
      <c r="I110" s="66">
        <f t="shared" ca="1" si="14"/>
        <v>356.25000000000034</v>
      </c>
      <c r="J110" s="110" cm="1">
        <f t="array" aca="1" ref="J110" ca="1">IF(COUNTIFS('PTC NaTran'!$K$7:$K$15996,"",'PTC NaTran'!$A$7:$A$15996,J$16,'PTC NaTran'!$D$7:$D$15996,$A110,'PTC NaTran'!$C$7:$C$15996,"DEL")&gt;0,J$14,SUMIFS('PTC NaTran'!$K$7:$K$15996,'PTC NaTran'!$A$7:$A$15996,J$16,'PTC NaTran'!$D$7:$D$15996,$A110,'PTC NaTran'!$C$7:$C$15996,"DEL")*1.0026*$F$4/INDIRECT($A$4&amp;"!D9"))</f>
        <v>375</v>
      </c>
      <c r="K110" s="110" cm="1">
        <f t="array" aca="1" ref="K110" ca="1">IF(COUNTIFS('PTC NaTran'!$K$7:$K$15996,"",'PTC NaTran'!$A$7:$A$15996,K$16,'PTC NaTran'!$D$7:$D$15996,$A110,'PTC NaTran'!$C$7:$C$15996,"DEL")&gt;0,K$14,SUMIFS('PTC NaTran'!$K$7:$K$15996,'PTC NaTran'!$A$7:$A$15996,K$16,'PTC NaTran'!$D$7:$D$15996,$A110,'PTC NaTran'!$C$7:$C$15996,"DEL")*1.0026*$F$4/INDIRECT($A$4&amp;"!D9"))</f>
        <v>230.59800000000001</v>
      </c>
      <c r="L110" s="111">
        <f t="shared" ca="1" si="11"/>
        <v>19.187718000000004</v>
      </c>
      <c r="M110" s="51">
        <f t="shared" ca="1" si="15"/>
        <v>0.42126999999999998</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1.0000000000000009</v>
      </c>
      <c r="O110" s="66">
        <f t="shared" ca="1" si="16"/>
        <v>230.59800000000001</v>
      </c>
      <c r="S110" s="111">
        <f t="shared" ca="1" si="12"/>
        <v>34.411170000000013</v>
      </c>
      <c r="T110" s="51">
        <f t="shared" ca="1" si="17"/>
        <v>0.75743000000000005</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0.87128500000000075</v>
      </c>
      <c r="V110" s="66">
        <f t="shared" ca="1" si="18"/>
        <v>326.73187500000029</v>
      </c>
    </row>
    <row r="111" spans="1:22" x14ac:dyDescent="0.3">
      <c r="A111" s="32">
        <f t="shared" si="19"/>
        <v>45842</v>
      </c>
      <c r="B111" s="65" cm="1">
        <f t="array" aca="1" ref="B111" ca="1">_xlfn.XLOOKUP(A111,INDIRECT($A$5&amp;"!$AJ$41:$AJ$406"),INDIRECT($A$5&amp;"!$AK$41:$AK$406"))*SUM($F$3:$I$3)</f>
        <v>0</v>
      </c>
      <c r="C111" s="65" cm="1">
        <f t="array" aca="1" ref="C111" ca="1">_xlfn.XLOOKUP(A111,INDIRECT($A$5&amp;"!$AJ$41:$AJ$406"),INDIRECT($A$5&amp;"!$AL$41:$AL$406"))*SUM($F$3:$I$3)</f>
        <v>45</v>
      </c>
      <c r="D111" s="65" cm="1">
        <f t="array" aca="1" ref="D111" ca="1">_xlfn.XLOOKUP(A111,INDIRECT($A$5&amp;"!$AJ$41:$AJ$406"),INDIRECT($A$5&amp;"!$AO$41:$AO$406"))*SUM($F$3:$I$3)</f>
        <v>38.25</v>
      </c>
      <c r="E111" s="34" cm="1">
        <f t="array" ref="E111">SUMPRODUCT(('PT Storengy'!$B$8:$K$372)*('PT Storengy'!$A$8:$A$372=$A111)*('PT Storengy'!$B$5:$K$5=$A$6)*('PT Storengy'!$B$7:$K$7=$A$7))</f>
        <v>0.05</v>
      </c>
      <c r="F111" s="111">
        <f t="shared" ca="1" si="10"/>
        <v>20.737500000000011</v>
      </c>
      <c r="G111" s="51">
        <f t="shared" ca="1" si="13"/>
        <v>0.45291999999999999</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1.0000000000000009</v>
      </c>
      <c r="I111" s="66">
        <f t="shared" ca="1" si="14"/>
        <v>356.25000000000034</v>
      </c>
      <c r="J111" s="110" cm="1">
        <f t="array" aca="1" ref="J111" ca="1">IF(COUNTIFS('PTC NaTran'!$K$7:$K$15996,"",'PTC NaTran'!$A$7:$A$15996,J$16,'PTC NaTran'!$D$7:$D$15996,$A111,'PTC NaTran'!$C$7:$C$15996,"DEL")&gt;0,J$14,SUMIFS('PTC NaTran'!$K$7:$K$15996,'PTC NaTran'!$A$7:$A$15996,J$16,'PTC NaTran'!$D$7:$D$15996,$A111,'PTC NaTran'!$C$7:$C$15996,"DEL")*1.0026*$F$4/INDIRECT($A$4&amp;"!D9"))</f>
        <v>375</v>
      </c>
      <c r="K111" s="110" cm="1">
        <f t="array" aca="1" ref="K111" ca="1">IF(COUNTIFS('PTC NaTran'!$K$7:$K$15996,"",'PTC NaTran'!$A$7:$A$15996,K$16,'PTC NaTran'!$D$7:$D$15996,$A111,'PTC NaTran'!$C$7:$C$15996,"DEL")&gt;0,K$14,SUMIFS('PTC NaTran'!$K$7:$K$15996,'PTC NaTran'!$A$7:$A$15996,K$16,'PTC NaTran'!$D$7:$D$15996,$A111,'PTC NaTran'!$C$7:$C$15996,"DEL")*1.0026*$F$4/INDIRECT($A$4&amp;"!D9"))</f>
        <v>230.59800000000001</v>
      </c>
      <c r="L111" s="111">
        <f t="shared" ca="1" si="11"/>
        <v>19.418316000000004</v>
      </c>
      <c r="M111" s="51">
        <f t="shared" ca="1" si="15"/>
        <v>0.42638999999999999</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1.0000000000000009</v>
      </c>
      <c r="O111" s="66">
        <f t="shared" ca="1" si="16"/>
        <v>230.59800000000001</v>
      </c>
      <c r="S111" s="111">
        <f t="shared" ca="1" si="12"/>
        <v>34.736540625000011</v>
      </c>
      <c r="T111" s="51">
        <f t="shared" ca="1" si="17"/>
        <v>0.76468999999999998</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0.86765500000000084</v>
      </c>
      <c r="V111" s="66">
        <f t="shared" ca="1" si="18"/>
        <v>325.3706250000003</v>
      </c>
    </row>
    <row r="112" spans="1:22" x14ac:dyDescent="0.3">
      <c r="A112" s="32">
        <f t="shared" si="19"/>
        <v>45843</v>
      </c>
      <c r="B112" s="65" cm="1">
        <f t="array" aca="1" ref="B112" ca="1">_xlfn.XLOOKUP(A112,INDIRECT($A$5&amp;"!$AJ$41:$AJ$406"),INDIRECT($A$5&amp;"!$AK$41:$AK$406"))*SUM($F$3:$I$3)</f>
        <v>0</v>
      </c>
      <c r="C112" s="65" cm="1">
        <f t="array" aca="1" ref="C112" ca="1">_xlfn.XLOOKUP(A112,INDIRECT($A$5&amp;"!$AJ$41:$AJ$406"),INDIRECT($A$5&amp;"!$AL$41:$AL$406"))*SUM($F$3:$I$3)</f>
        <v>45</v>
      </c>
      <c r="D112" s="65" cm="1">
        <f t="array" aca="1" ref="D112" ca="1">_xlfn.XLOOKUP(A112,INDIRECT($A$5&amp;"!$AJ$41:$AJ$406"),INDIRECT($A$5&amp;"!$AO$41:$AO$406"))*SUM($F$3:$I$3)</f>
        <v>38.25</v>
      </c>
      <c r="E112" s="34" cm="1">
        <f t="array" ref="E112">SUMPRODUCT(('PT Storengy'!$B$8:$K$372)*('PT Storengy'!$A$8:$A$372=$A112)*('PT Storengy'!$B$5:$K$5=$A$6)*('PT Storengy'!$B$7:$K$7=$A$7))</f>
        <v>0.05</v>
      </c>
      <c r="F112" s="111">
        <f t="shared" ca="1" si="10"/>
        <v>21.093750000000011</v>
      </c>
      <c r="G112" s="51">
        <f t="shared" ca="1" si="13"/>
        <v>0.46083000000000002</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1.0000000000000009</v>
      </c>
      <c r="I112" s="66">
        <f t="shared" ca="1" si="14"/>
        <v>356.25000000000034</v>
      </c>
      <c r="J112" s="110" cm="1">
        <f t="array" aca="1" ref="J112" ca="1">IF(COUNTIFS('PTC NaTran'!$K$7:$K$15996,"",'PTC NaTran'!$A$7:$A$15996,J$16,'PTC NaTran'!$D$7:$D$15996,$A112,'PTC NaTran'!$C$7:$C$15996,"DEL")&gt;0,J$14,SUMIFS('PTC NaTran'!$K$7:$K$15996,'PTC NaTran'!$A$7:$A$15996,J$16,'PTC NaTran'!$D$7:$D$15996,$A112,'PTC NaTran'!$C$7:$C$15996,"DEL")*1.0026*$F$4/INDIRECT($A$4&amp;"!D9"))</f>
        <v>375</v>
      </c>
      <c r="K112" s="110" cm="1">
        <f t="array" aca="1" ref="K112" ca="1">IF(COUNTIFS('PTC NaTran'!$K$7:$K$15996,"",'PTC NaTran'!$A$7:$A$15996,K$16,'PTC NaTran'!$D$7:$D$15996,$A112,'PTC NaTran'!$C$7:$C$15996,"DEL")&gt;0,K$14,SUMIFS('PTC NaTran'!$K$7:$K$15996,'PTC NaTran'!$A$7:$A$15996,K$16,'PTC NaTran'!$D$7:$D$15996,$A112,'PTC NaTran'!$C$7:$C$15996,"DEL")*1.0026*$F$4/INDIRECT($A$4&amp;"!D9"))</f>
        <v>315.81899999999996</v>
      </c>
      <c r="L112" s="111">
        <f t="shared" ca="1" si="11"/>
        <v>19.734135000000006</v>
      </c>
      <c r="M112" s="51">
        <f t="shared" ca="1" si="15"/>
        <v>0.43152000000000001</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1.0000000000000009</v>
      </c>
      <c r="O112" s="66">
        <f t="shared" ca="1" si="16"/>
        <v>315.81899999999996</v>
      </c>
      <c r="S112" s="111">
        <f t="shared" ca="1" si="12"/>
        <v>35.060555625000013</v>
      </c>
      <c r="T112" s="51">
        <f t="shared" ca="1" si="17"/>
        <v>0.77192000000000005</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0.86404000000000081</v>
      </c>
      <c r="V112" s="66">
        <f t="shared" ca="1" si="18"/>
        <v>324.01500000000033</v>
      </c>
    </row>
    <row r="113" spans="1:22" x14ac:dyDescent="0.3">
      <c r="A113" s="32">
        <f t="shared" si="19"/>
        <v>45844</v>
      </c>
      <c r="B113" s="65" cm="1">
        <f t="array" aca="1" ref="B113" ca="1">_xlfn.XLOOKUP(A113,INDIRECT($A$5&amp;"!$AJ$41:$AJ$406"),INDIRECT($A$5&amp;"!$AK$41:$AK$406"))*SUM($F$3:$I$3)</f>
        <v>0</v>
      </c>
      <c r="C113" s="65" cm="1">
        <f t="array" aca="1" ref="C113" ca="1">_xlfn.XLOOKUP(A113,INDIRECT($A$5&amp;"!$AJ$41:$AJ$406"),INDIRECT($A$5&amp;"!$AL$41:$AL$406"))*SUM($F$3:$I$3)</f>
        <v>45</v>
      </c>
      <c r="D113" s="65" cm="1">
        <f t="array" aca="1" ref="D113" ca="1">_xlfn.XLOOKUP(A113,INDIRECT($A$5&amp;"!$AJ$41:$AJ$406"),INDIRECT($A$5&amp;"!$AO$41:$AO$406"))*SUM($F$3:$I$3)</f>
        <v>38.25</v>
      </c>
      <c r="E113" s="34" cm="1">
        <f t="array" ref="E113">SUMPRODUCT(('PT Storengy'!$B$8:$K$372)*('PT Storengy'!$A$8:$A$372=$A113)*('PT Storengy'!$B$5:$K$5=$A$6)*('PT Storengy'!$B$7:$K$7=$A$7))</f>
        <v>0.05</v>
      </c>
      <c r="F113" s="111">
        <f t="shared" ca="1" si="10"/>
        <v>21.45000000000001</v>
      </c>
      <c r="G113" s="51">
        <f t="shared" ca="1" si="13"/>
        <v>0.46875</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1.0000000000000009</v>
      </c>
      <c r="I113" s="66">
        <f t="shared" ca="1" si="14"/>
        <v>356.25000000000034</v>
      </c>
      <c r="J113" s="110" cm="1">
        <f t="array" aca="1" ref="J113" ca="1">IF(COUNTIFS('PTC NaTran'!$K$7:$K$15996,"",'PTC NaTran'!$A$7:$A$15996,J$16,'PTC NaTran'!$D$7:$D$15996,$A113,'PTC NaTran'!$C$7:$C$15996,"DEL")&gt;0,J$14,SUMIFS('PTC NaTran'!$K$7:$K$15996,'PTC NaTran'!$A$7:$A$15996,J$16,'PTC NaTran'!$D$7:$D$15996,$A113,'PTC NaTran'!$C$7:$C$15996,"DEL")*1.0026*$F$4/INDIRECT($A$4&amp;"!D9"))</f>
        <v>375</v>
      </c>
      <c r="K113" s="110" cm="1">
        <f t="array" aca="1" ref="K113" ca="1">IF(COUNTIFS('PTC NaTran'!$K$7:$K$15996,"",'PTC NaTran'!$A$7:$A$15996,K$16,'PTC NaTran'!$D$7:$D$15996,$A113,'PTC NaTran'!$C$7:$C$15996,"DEL")&gt;0,K$14,SUMIFS('PTC NaTran'!$K$7:$K$15996,'PTC NaTran'!$A$7:$A$15996,K$16,'PTC NaTran'!$D$7:$D$15996,$A113,'PTC NaTran'!$C$7:$C$15996,"DEL")*1.0026*$F$4/INDIRECT($A$4&amp;"!D9"))</f>
        <v>315.81899999999996</v>
      </c>
      <c r="L113" s="111">
        <f t="shared" ca="1" si="11"/>
        <v>20.049954000000007</v>
      </c>
      <c r="M113" s="51">
        <f t="shared" ca="1" si="15"/>
        <v>0.43853999999999999</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1.0000000000000009</v>
      </c>
      <c r="O113" s="66">
        <f t="shared" ca="1" si="16"/>
        <v>315.81899999999996</v>
      </c>
      <c r="S113" s="111">
        <f t="shared" ca="1" si="12"/>
        <v>35.383220625000014</v>
      </c>
      <c r="T113" s="51">
        <f t="shared" ca="1" si="17"/>
        <v>0.77912000000000003</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0.86044000000000076</v>
      </c>
      <c r="V113" s="66">
        <f t="shared" ca="1" si="18"/>
        <v>322.6650000000003</v>
      </c>
    </row>
    <row r="114" spans="1:22" x14ac:dyDescent="0.3">
      <c r="A114" s="32">
        <f t="shared" si="19"/>
        <v>45845</v>
      </c>
      <c r="B114" s="65" cm="1">
        <f t="array" aca="1" ref="B114" ca="1">_xlfn.XLOOKUP(A114,INDIRECT($A$5&amp;"!$AJ$41:$AJ$406"),INDIRECT($A$5&amp;"!$AK$41:$AK$406"))*SUM($F$3:$I$3)</f>
        <v>0</v>
      </c>
      <c r="C114" s="65" cm="1">
        <f t="array" aca="1" ref="C114" ca="1">_xlfn.XLOOKUP(A114,INDIRECT($A$5&amp;"!$AJ$41:$AJ$406"),INDIRECT($A$5&amp;"!$AL$41:$AL$406"))*SUM($F$3:$I$3)</f>
        <v>45</v>
      </c>
      <c r="D114" s="65" cm="1">
        <f t="array" aca="1" ref="D114" ca="1">_xlfn.XLOOKUP(A114,INDIRECT($A$5&amp;"!$AJ$41:$AJ$406"),INDIRECT($A$5&amp;"!$AO$41:$AO$406"))*SUM($F$3:$I$3)</f>
        <v>38.25</v>
      </c>
      <c r="E114" s="34" cm="1">
        <f t="array" ref="E114">SUMPRODUCT(('PT Storengy'!$B$8:$K$372)*('PT Storengy'!$A$8:$A$372=$A114)*('PT Storengy'!$B$5:$K$5=$A$6)*('PT Storengy'!$B$7:$K$7=$A$7))</f>
        <v>0.05</v>
      </c>
      <c r="F114" s="111">
        <f t="shared" ca="1" si="10"/>
        <v>21.806250000000009</v>
      </c>
      <c r="G114" s="51">
        <f t="shared" ca="1" si="13"/>
        <v>0.47666999999999998</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1.0000000000000009</v>
      </c>
      <c r="I114" s="66">
        <f t="shared" ca="1" si="14"/>
        <v>356.25000000000034</v>
      </c>
      <c r="J114" s="110" cm="1">
        <f t="array" aca="1" ref="J114" ca="1">IF(COUNTIFS('PTC NaTran'!$K$7:$K$15996,"",'PTC NaTran'!$A$7:$A$15996,J$16,'PTC NaTran'!$D$7:$D$15996,$A114,'PTC NaTran'!$C$7:$C$15996,"DEL")&gt;0,J$14,SUMIFS('PTC NaTran'!$K$7:$K$15996,'PTC NaTran'!$A$7:$A$15996,J$16,'PTC NaTran'!$D$7:$D$15996,$A114,'PTC NaTran'!$C$7:$C$15996,"DEL")*1.0026*$F$4/INDIRECT($A$4&amp;"!D9"))</f>
        <v>375</v>
      </c>
      <c r="K114" s="110" cm="1">
        <f t="array" aca="1" ref="K114" ca="1">IF(COUNTIFS('PTC NaTran'!$K$7:$K$15996,"",'PTC NaTran'!$A$7:$A$15996,K$16,'PTC NaTran'!$D$7:$D$15996,$A114,'PTC NaTran'!$C$7:$C$15996,"DEL")&gt;0,K$14,SUMIFS('PTC NaTran'!$K$7:$K$15996,'PTC NaTran'!$A$7:$A$15996,K$16,'PTC NaTran'!$D$7:$D$15996,$A114,'PTC NaTran'!$C$7:$C$15996,"DEL")*1.0026*$F$4/INDIRECT($A$4&amp;"!D9"))</f>
        <v>315.81899999999996</v>
      </c>
      <c r="L114" s="111">
        <f t="shared" ca="1" si="11"/>
        <v>20.365773000000008</v>
      </c>
      <c r="M114" s="51">
        <f t="shared" ca="1" si="15"/>
        <v>0.44555</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1.0000000000000009</v>
      </c>
      <c r="O114" s="66">
        <f t="shared" ca="1" si="16"/>
        <v>315.81899999999996</v>
      </c>
      <c r="S114" s="111">
        <f t="shared" ca="1" si="12"/>
        <v>35.704541250000013</v>
      </c>
      <c r="T114" s="51">
        <f t="shared" ca="1" si="17"/>
        <v>0.78629000000000004</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0.85685500000000081</v>
      </c>
      <c r="V114" s="66">
        <f t="shared" ca="1" si="18"/>
        <v>321.32062500000029</v>
      </c>
    </row>
    <row r="115" spans="1:22" x14ac:dyDescent="0.3">
      <c r="A115" s="32">
        <f t="shared" si="19"/>
        <v>45846</v>
      </c>
      <c r="B115" s="65" cm="1">
        <f t="array" aca="1" ref="B115" ca="1">_xlfn.XLOOKUP(A115,INDIRECT($A$5&amp;"!$AJ$41:$AJ$406"),INDIRECT($A$5&amp;"!$AK$41:$AK$406"))*SUM($F$3:$I$3)</f>
        <v>0</v>
      </c>
      <c r="C115" s="65" cm="1">
        <f t="array" aca="1" ref="C115" ca="1">_xlfn.XLOOKUP(A115,INDIRECT($A$5&amp;"!$AJ$41:$AJ$406"),INDIRECT($A$5&amp;"!$AL$41:$AL$406"))*SUM($F$3:$I$3)</f>
        <v>45</v>
      </c>
      <c r="D115" s="65" cm="1">
        <f t="array" aca="1" ref="D115" ca="1">_xlfn.XLOOKUP(A115,INDIRECT($A$5&amp;"!$AJ$41:$AJ$406"),INDIRECT($A$5&amp;"!$AO$41:$AO$406"))*SUM($F$3:$I$3)</f>
        <v>38.25</v>
      </c>
      <c r="E115" s="34" cm="1">
        <f t="array" ref="E115">SUMPRODUCT(('PT Storengy'!$B$8:$K$372)*('PT Storengy'!$A$8:$A$372=$A115)*('PT Storengy'!$B$5:$K$5=$A$6)*('PT Storengy'!$B$7:$K$7=$A$7))</f>
        <v>0.05</v>
      </c>
      <c r="F115" s="111">
        <f t="shared" ca="1" si="10"/>
        <v>22.162500000000009</v>
      </c>
      <c r="G115" s="51">
        <f t="shared" ca="1" si="13"/>
        <v>0.48458000000000001</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1.0000000000000009</v>
      </c>
      <c r="I115" s="66">
        <f t="shared" ca="1" si="14"/>
        <v>356.25000000000034</v>
      </c>
      <c r="J115" s="110" cm="1">
        <f t="array" aca="1" ref="J115" ca="1">IF(COUNTIFS('PTC NaTran'!$K$7:$K$15996,"",'PTC NaTran'!$A$7:$A$15996,J$16,'PTC NaTran'!$D$7:$D$15996,$A115,'PTC NaTran'!$C$7:$C$15996,"DEL")&gt;0,J$14,SUMIFS('PTC NaTran'!$K$7:$K$15996,'PTC NaTran'!$A$7:$A$15996,J$16,'PTC NaTran'!$D$7:$D$15996,$A115,'PTC NaTran'!$C$7:$C$15996,"DEL")*1.0026*$F$4/INDIRECT($A$4&amp;"!D9"))</f>
        <v>375</v>
      </c>
      <c r="K115" s="110" cm="1">
        <f t="array" aca="1" ref="K115" ca="1">IF(COUNTIFS('PTC NaTran'!$K$7:$K$15996,"",'PTC NaTran'!$A$7:$A$15996,K$16,'PTC NaTran'!$D$7:$D$15996,$A115,'PTC NaTran'!$C$7:$C$15996,"DEL")&gt;0,K$14,SUMIFS('PTC NaTran'!$K$7:$K$15996,'PTC NaTran'!$A$7:$A$15996,K$16,'PTC NaTran'!$D$7:$D$15996,$A115,'PTC NaTran'!$C$7:$C$15996,"DEL")*1.0026*$F$4/INDIRECT($A$4&amp;"!D9"))</f>
        <v>315.81899999999996</v>
      </c>
      <c r="L115" s="111">
        <f t="shared" ca="1" si="11"/>
        <v>20.681592000000009</v>
      </c>
      <c r="M115" s="51">
        <f t="shared" ca="1" si="15"/>
        <v>0.45256999999999997</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1.0000000000000009</v>
      </c>
      <c r="O115" s="66">
        <f t="shared" ca="1" si="16"/>
        <v>315.81899999999996</v>
      </c>
      <c r="S115" s="111">
        <f t="shared" ca="1" si="12"/>
        <v>36.024523125000016</v>
      </c>
      <c r="T115" s="51">
        <f t="shared" ca="1" si="17"/>
        <v>0.79342999999999997</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0.85328500000000074</v>
      </c>
      <c r="V115" s="66">
        <f t="shared" ca="1" si="18"/>
        <v>319.98187500000029</v>
      </c>
    </row>
    <row r="116" spans="1:22" x14ac:dyDescent="0.3">
      <c r="A116" s="32">
        <f t="shared" si="19"/>
        <v>45847</v>
      </c>
      <c r="B116" s="65" cm="1">
        <f t="array" aca="1" ref="B116" ca="1">_xlfn.XLOOKUP(A116,INDIRECT($A$5&amp;"!$AJ$41:$AJ$406"),INDIRECT($A$5&amp;"!$AK$41:$AK$406"))*SUM($F$3:$I$3)</f>
        <v>0</v>
      </c>
      <c r="C116" s="65" cm="1">
        <f t="array" aca="1" ref="C116" ca="1">_xlfn.XLOOKUP(A116,INDIRECT($A$5&amp;"!$AJ$41:$AJ$406"),INDIRECT($A$5&amp;"!$AL$41:$AL$406"))*SUM($F$3:$I$3)</f>
        <v>45</v>
      </c>
      <c r="D116" s="65" cm="1">
        <f t="array" aca="1" ref="D116" ca="1">_xlfn.XLOOKUP(A116,INDIRECT($A$5&amp;"!$AJ$41:$AJ$406"),INDIRECT($A$5&amp;"!$AO$41:$AO$406"))*SUM($F$3:$I$3)</f>
        <v>38.25</v>
      </c>
      <c r="E116" s="34" cm="1">
        <f t="array" ref="E116">SUMPRODUCT(('PT Storengy'!$B$8:$K$372)*('PT Storengy'!$A$8:$A$372=$A116)*('PT Storengy'!$B$5:$K$5=$A$6)*('PT Storengy'!$B$7:$K$7=$A$7))</f>
        <v>0.05</v>
      </c>
      <c r="F116" s="111">
        <f t="shared" ca="1" si="10"/>
        <v>22.518750000000008</v>
      </c>
      <c r="G116" s="51">
        <f t="shared" ca="1" si="13"/>
        <v>0.49249999999999999</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1.0000000000000009</v>
      </c>
      <c r="I116" s="66">
        <f t="shared" ca="1" si="14"/>
        <v>356.25000000000034</v>
      </c>
      <c r="J116" s="110" cm="1">
        <f t="array" aca="1" ref="J116" ca="1">IF(COUNTIFS('PTC NaTran'!$K$7:$K$15996,"",'PTC NaTran'!$A$7:$A$15996,J$16,'PTC NaTran'!$D$7:$D$15996,$A116,'PTC NaTran'!$C$7:$C$15996,"DEL")&gt;0,J$14,SUMIFS('PTC NaTran'!$K$7:$K$15996,'PTC NaTran'!$A$7:$A$15996,J$16,'PTC NaTran'!$D$7:$D$15996,$A116,'PTC NaTran'!$C$7:$C$15996,"DEL")*1.0026*$F$4/INDIRECT($A$4&amp;"!D9"))</f>
        <v>375</v>
      </c>
      <c r="K116" s="110" cm="1">
        <f t="array" aca="1" ref="K116" ca="1">IF(COUNTIFS('PTC NaTran'!$K$7:$K$15996,"",'PTC NaTran'!$A$7:$A$15996,K$16,'PTC NaTran'!$D$7:$D$15996,$A116,'PTC NaTran'!$C$7:$C$15996,"DEL")&gt;0,K$14,SUMIFS('PTC NaTran'!$K$7:$K$15996,'PTC NaTran'!$A$7:$A$15996,K$16,'PTC NaTran'!$D$7:$D$15996,$A116,'PTC NaTran'!$C$7:$C$15996,"DEL")*1.0026*$F$4/INDIRECT($A$4&amp;"!D9"))</f>
        <v>315.81899999999996</v>
      </c>
      <c r="L116" s="111">
        <f t="shared" ca="1" si="11"/>
        <v>20.99741100000001</v>
      </c>
      <c r="M116" s="51">
        <f t="shared" ca="1" si="15"/>
        <v>0.45959</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1.0000000000000009</v>
      </c>
      <c r="O116" s="66">
        <f t="shared" ca="1" si="16"/>
        <v>315.81899999999996</v>
      </c>
      <c r="S116" s="111">
        <f t="shared" ca="1" si="12"/>
        <v>36.343222500000017</v>
      </c>
      <c r="T116" s="51">
        <f t="shared" ca="1" si="17"/>
        <v>0.80054000000000003</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0.84986500000000054</v>
      </c>
      <c r="V116" s="66">
        <f t="shared" ca="1" si="18"/>
        <v>318.6993750000002</v>
      </c>
    </row>
    <row r="117" spans="1:22" x14ac:dyDescent="0.3">
      <c r="A117" s="32">
        <f t="shared" si="19"/>
        <v>45848</v>
      </c>
      <c r="B117" s="65" cm="1">
        <f t="array" aca="1" ref="B117" ca="1">_xlfn.XLOOKUP(A117,INDIRECT($A$5&amp;"!$AJ$41:$AJ$406"),INDIRECT($A$5&amp;"!$AK$41:$AK$406"))*SUM($F$3:$I$3)</f>
        <v>0</v>
      </c>
      <c r="C117" s="65" cm="1">
        <f t="array" aca="1" ref="C117" ca="1">_xlfn.XLOOKUP(A117,INDIRECT($A$5&amp;"!$AJ$41:$AJ$406"),INDIRECT($A$5&amp;"!$AL$41:$AL$406"))*SUM($F$3:$I$3)</f>
        <v>45</v>
      </c>
      <c r="D117" s="65" cm="1">
        <f t="array" aca="1" ref="D117" ca="1">_xlfn.XLOOKUP(A117,INDIRECT($A$5&amp;"!$AJ$41:$AJ$406"),INDIRECT($A$5&amp;"!$AO$41:$AO$406"))*SUM($F$3:$I$3)</f>
        <v>38.25</v>
      </c>
      <c r="E117" s="34" cm="1">
        <f t="array" ref="E117">SUMPRODUCT(('PT Storengy'!$B$8:$K$372)*('PT Storengy'!$A$8:$A$372=$A117)*('PT Storengy'!$B$5:$K$5=$A$6)*('PT Storengy'!$B$7:$K$7=$A$7))</f>
        <v>0.05</v>
      </c>
      <c r="F117" s="111">
        <f t="shared" ca="1" si="10"/>
        <v>22.874925187500008</v>
      </c>
      <c r="G117" s="51">
        <f t="shared" ca="1" si="13"/>
        <v>0.50041999999999998</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0.99979000000000084</v>
      </c>
      <c r="I117" s="66">
        <f t="shared" ca="1" si="14"/>
        <v>356.17518750000028</v>
      </c>
      <c r="J117" s="110" cm="1">
        <f t="array" aca="1" ref="J117" ca="1">IF(COUNTIFS('PTC NaTran'!$K$7:$K$15996,"",'PTC NaTran'!$A$7:$A$15996,J$16,'PTC NaTran'!$D$7:$D$15996,$A117,'PTC NaTran'!$C$7:$C$15996,"DEL")&gt;0,J$14,SUMIFS('PTC NaTran'!$K$7:$K$15996,'PTC NaTran'!$A$7:$A$15996,J$16,'PTC NaTran'!$D$7:$D$15996,$A117,'PTC NaTran'!$C$7:$C$15996,"DEL")*1.0026*$F$4/INDIRECT($A$4&amp;"!D9"))</f>
        <v>375</v>
      </c>
      <c r="K117" s="110" cm="1">
        <f t="array" aca="1" ref="K117" ca="1">IF(COUNTIFS('PTC NaTran'!$K$7:$K$15996,"",'PTC NaTran'!$A$7:$A$15996,K$16,'PTC NaTran'!$D$7:$D$15996,$A117,'PTC NaTran'!$C$7:$C$15996,"DEL")&gt;0,K$14,SUMIFS('PTC NaTran'!$K$7:$K$15996,'PTC NaTran'!$A$7:$A$15996,K$16,'PTC NaTran'!$D$7:$D$15996,$A117,'PTC NaTran'!$C$7:$C$15996,"DEL")*1.0026*$F$4/INDIRECT($A$4&amp;"!D9"))</f>
        <v>315.81899999999996</v>
      </c>
      <c r="L117" s="111">
        <f t="shared" ca="1" si="11"/>
        <v>21.313230000000011</v>
      </c>
      <c r="M117" s="51">
        <f t="shared" ca="1" si="15"/>
        <v>0.46661000000000002</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1.0000000000000009</v>
      </c>
      <c r="O117" s="66">
        <f t="shared" ca="1" si="16"/>
        <v>315.81899999999996</v>
      </c>
      <c r="S117" s="111">
        <f t="shared" ca="1" si="12"/>
        <v>36.66125718750002</v>
      </c>
      <c r="T117" s="51">
        <f t="shared" ca="1" si="17"/>
        <v>0.80762999999999996</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0.84809250000000058</v>
      </c>
      <c r="V117" s="66">
        <f t="shared" ca="1" si="18"/>
        <v>318.03468750000025</v>
      </c>
    </row>
    <row r="118" spans="1:22" x14ac:dyDescent="0.3">
      <c r="A118" s="32">
        <f t="shared" si="19"/>
        <v>45849</v>
      </c>
      <c r="B118" s="65" cm="1">
        <f t="array" aca="1" ref="B118" ca="1">_xlfn.XLOOKUP(A118,INDIRECT($A$5&amp;"!$AJ$41:$AJ$406"),INDIRECT($A$5&amp;"!$AK$41:$AK$406"))*SUM($F$3:$I$3)</f>
        <v>0</v>
      </c>
      <c r="C118" s="65" cm="1">
        <f t="array" aca="1" ref="C118" ca="1">_xlfn.XLOOKUP(A118,INDIRECT($A$5&amp;"!$AJ$41:$AJ$406"),INDIRECT($A$5&amp;"!$AL$41:$AL$406"))*SUM($F$3:$I$3)</f>
        <v>45</v>
      </c>
      <c r="D118" s="65" cm="1">
        <f t="array" aca="1" ref="D118" ca="1">_xlfn.XLOOKUP(A118,INDIRECT($A$5&amp;"!$AJ$41:$AJ$406"),INDIRECT($A$5&amp;"!$AO$41:$AO$406"))*SUM($F$3:$I$3)</f>
        <v>38.25</v>
      </c>
      <c r="E118" s="34" cm="1">
        <f t="array" ref="E118">SUMPRODUCT(('PT Storengy'!$B$8:$K$372)*('PT Storengy'!$A$8:$A$372=$A118)*('PT Storengy'!$B$5:$K$5=$A$6)*('PT Storengy'!$B$7:$K$7=$A$7))</f>
        <v>0.05</v>
      </c>
      <c r="F118" s="111">
        <f ca="1">F117+I118/1000</f>
        <v>23.229691406250009</v>
      </c>
      <c r="G118" s="51">
        <f t="shared" ca="1" si="13"/>
        <v>0.50832999999999995</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0.99583500000000091</v>
      </c>
      <c r="I118" s="66">
        <f t="shared" ca="1" si="14"/>
        <v>354.76621875000035</v>
      </c>
      <c r="J118" s="110" cm="1">
        <f t="array" aca="1" ref="J118" ca="1">IF(COUNTIFS('PTC NaTran'!$K$7:$K$15996,"",'PTC NaTran'!$A$7:$A$15996,J$16,'PTC NaTran'!$D$7:$D$15996,$A118,'PTC NaTran'!$C$7:$C$15996,"DEL")&gt;0,J$14,SUMIFS('PTC NaTran'!$K$7:$K$15996,'PTC NaTran'!$A$7:$A$15996,J$16,'PTC NaTran'!$D$7:$D$15996,$A118,'PTC NaTran'!$C$7:$C$15996,"DEL")*1.0026*$F$4/INDIRECT($A$4&amp;"!D9"))</f>
        <v>375</v>
      </c>
      <c r="K118" s="110" cm="1">
        <f t="array" aca="1" ref="K118" ca="1">IF(COUNTIFS('PTC NaTran'!$K$7:$K$15996,"",'PTC NaTran'!$A$7:$A$15996,K$16,'PTC NaTran'!$D$7:$D$15996,$A118,'PTC NaTran'!$C$7:$C$15996,"DEL")&gt;0,K$14,SUMIFS('PTC NaTran'!$K$7:$K$15996,'PTC NaTran'!$A$7:$A$15996,K$16,'PTC NaTran'!$D$7:$D$15996,$A118,'PTC NaTran'!$C$7:$C$15996,"DEL")*1.0026*$F$4/INDIRECT($A$4&amp;"!D9"))</f>
        <v>315.81899999999996</v>
      </c>
      <c r="L118" s="111">
        <f t="shared" ca="1" si="11"/>
        <v>21.629049000000013</v>
      </c>
      <c r="M118" s="51">
        <f t="shared" ca="1" si="15"/>
        <v>0.47363</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1.0000000000000009</v>
      </c>
      <c r="O118" s="66">
        <f t="shared" ca="1" si="16"/>
        <v>315.81899999999996</v>
      </c>
      <c r="S118" s="111">
        <f t="shared" ca="1" si="12"/>
        <v>36.978630000000017</v>
      </c>
      <c r="T118" s="51">
        <f t="shared" ca="1" si="17"/>
        <v>0.81469000000000003</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0.84632750000000057</v>
      </c>
      <c r="V118" s="66">
        <f t="shared" ca="1" si="18"/>
        <v>317.37281250000024</v>
      </c>
    </row>
    <row r="119" spans="1:22" x14ac:dyDescent="0.3">
      <c r="A119" s="32">
        <f t="shared" si="19"/>
        <v>45850</v>
      </c>
      <c r="B119" s="65" cm="1">
        <f t="array" aca="1" ref="B119" ca="1">_xlfn.XLOOKUP(A119,INDIRECT($A$5&amp;"!$AJ$41:$AJ$406"),INDIRECT($A$5&amp;"!$AK$41:$AK$406"))*SUM($F$3:$I$3)</f>
        <v>0</v>
      </c>
      <c r="C119" s="65" cm="1">
        <f t="array" aca="1" ref="C119" ca="1">_xlfn.XLOOKUP(A119,INDIRECT($A$5&amp;"!$AJ$41:$AJ$406"),INDIRECT($A$5&amp;"!$AL$41:$AL$406"))*SUM($F$3:$I$3)</f>
        <v>45</v>
      </c>
      <c r="D119" s="65" cm="1">
        <f t="array" aca="1" ref="D119" ca="1">_xlfn.XLOOKUP(A119,INDIRECT($A$5&amp;"!$AJ$41:$AJ$406"),INDIRECT($A$5&amp;"!$AO$41:$AO$406"))*SUM($F$3:$I$3)</f>
        <v>38.25</v>
      </c>
      <c r="E119" s="34" cm="1">
        <f t="array" ref="E119">SUMPRODUCT(('PT Storengy'!$B$8:$K$372)*('PT Storengy'!$A$8:$A$372=$A119)*('PT Storengy'!$B$5:$K$5=$A$6)*('PT Storengy'!$B$7:$K$7=$A$7))</f>
        <v>0</v>
      </c>
      <c r="F119" s="111">
        <f t="shared" ca="1" si="10"/>
        <v>23.60165015625001</v>
      </c>
      <c r="G119" s="51">
        <f t="shared" ca="1" si="13"/>
        <v>0.51622000000000001</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0.99189000000000083</v>
      </c>
      <c r="I119" s="66">
        <f t="shared" ca="1" si="14"/>
        <v>371.95875000000029</v>
      </c>
      <c r="J119" s="110" cm="1">
        <f t="array" aca="1" ref="J119" ca="1">IF(COUNTIFS('PTC NaTran'!$K$7:$K$15996,"",'PTC NaTran'!$A$7:$A$15996,J$16,'PTC NaTran'!$D$7:$D$15996,$A119,'PTC NaTran'!$C$7:$C$15996,"DEL")&gt;0,J$14,SUMIFS('PTC NaTran'!$K$7:$K$15996,'PTC NaTran'!$A$7:$A$15996,J$16,'PTC NaTran'!$D$7:$D$15996,$A119,'PTC NaTran'!$C$7:$C$15996,"DEL")*1.0026*$F$4/INDIRECT($A$4&amp;"!D9"))</f>
        <v>375</v>
      </c>
      <c r="K119" s="110" cm="1">
        <f t="array" aca="1" ref="K119" ca="1">IF(COUNTIFS('PTC NaTran'!$K$7:$K$15996,"",'PTC NaTran'!$A$7:$A$15996,K$16,'PTC NaTran'!$D$7:$D$15996,$A119,'PTC NaTran'!$C$7:$C$15996,"DEL")&gt;0,K$14,SUMIFS('PTC NaTran'!$K$7:$K$15996,'PTC NaTran'!$A$7:$A$15996,K$16,'PTC NaTran'!$D$7:$D$15996,$A119,'PTC NaTran'!$C$7:$C$15996,"DEL")*1.0026*$F$4/INDIRECT($A$4&amp;"!D9"))</f>
        <v>375</v>
      </c>
      <c r="L119" s="111">
        <f t="shared" ca="1" si="11"/>
        <v>22.004049000000013</v>
      </c>
      <c r="M119" s="51">
        <f t="shared" ca="1" si="15"/>
        <v>0.48065000000000002</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1.0000000000000009</v>
      </c>
      <c r="O119" s="66">
        <f t="shared" ca="1" si="16"/>
        <v>375</v>
      </c>
      <c r="S119" s="111">
        <f t="shared" ca="1" si="12"/>
        <v>37.295340937500015</v>
      </c>
      <c r="T119" s="51">
        <f t="shared" ca="1" si="17"/>
        <v>0.82174999999999998</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0.84456250000000055</v>
      </c>
      <c r="V119" s="66">
        <f t="shared" ca="1" si="18"/>
        <v>316.71093750000023</v>
      </c>
    </row>
    <row r="120" spans="1:22" x14ac:dyDescent="0.3">
      <c r="A120" s="32">
        <f t="shared" si="19"/>
        <v>45851</v>
      </c>
      <c r="B120" s="65" cm="1">
        <f t="array" aca="1" ref="B120" ca="1">_xlfn.XLOOKUP(A120,INDIRECT($A$5&amp;"!$AJ$41:$AJ$406"),INDIRECT($A$5&amp;"!$AK$41:$AK$406"))*SUM($F$3:$I$3)</f>
        <v>0</v>
      </c>
      <c r="C120" s="65" cm="1">
        <f t="array" aca="1" ref="C120" ca="1">_xlfn.XLOOKUP(A120,INDIRECT($A$5&amp;"!$AJ$41:$AJ$406"),INDIRECT($A$5&amp;"!$AL$41:$AL$406"))*SUM($F$3:$I$3)</f>
        <v>45</v>
      </c>
      <c r="D120" s="65" cm="1">
        <f t="array" aca="1" ref="D120" ca="1">_xlfn.XLOOKUP(A120,INDIRECT($A$5&amp;"!$AJ$41:$AJ$406"),INDIRECT($A$5&amp;"!$AO$41:$AO$406"))*SUM($F$3:$I$3)</f>
        <v>38.25</v>
      </c>
      <c r="E120" s="34" cm="1">
        <f t="array" ref="E120">SUMPRODUCT(('PT Storengy'!$B$8:$K$372)*('PT Storengy'!$A$8:$A$372=$A120)*('PT Storengy'!$B$5:$K$5=$A$6)*('PT Storengy'!$B$7:$K$7=$A$7))</f>
        <v>0</v>
      </c>
      <c r="F120" s="111">
        <f t="shared" ca="1" si="10"/>
        <v>23.972060156250009</v>
      </c>
      <c r="G120" s="51">
        <f t="shared" ca="1" si="13"/>
        <v>0.52447999999999995</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0.98776000000000075</v>
      </c>
      <c r="I120" s="66">
        <f t="shared" ca="1" si="14"/>
        <v>370.41000000000025</v>
      </c>
      <c r="J120" s="110" cm="1">
        <f t="array" aca="1" ref="J120" ca="1">IF(COUNTIFS('PTC NaTran'!$K$7:$K$15996,"",'PTC NaTran'!$A$7:$A$15996,J$16,'PTC NaTran'!$D$7:$D$15996,$A120,'PTC NaTran'!$C$7:$C$15996,"DEL")&gt;0,J$14,SUMIFS('PTC NaTran'!$K$7:$K$15996,'PTC NaTran'!$A$7:$A$15996,J$16,'PTC NaTran'!$D$7:$D$15996,$A120,'PTC NaTran'!$C$7:$C$15996,"DEL")*1.0026*$F$4/INDIRECT($A$4&amp;"!D9"))</f>
        <v>375</v>
      </c>
      <c r="K120" s="110" cm="1">
        <f t="array" aca="1" ref="K120" ca="1">IF(COUNTIFS('PTC NaTran'!$K$7:$K$15996,"",'PTC NaTran'!$A$7:$A$15996,K$16,'PTC NaTran'!$D$7:$D$15996,$A120,'PTC NaTran'!$C$7:$C$15996,"DEL")&gt;0,K$14,SUMIFS('PTC NaTran'!$K$7:$K$15996,'PTC NaTran'!$A$7:$A$15996,K$16,'PTC NaTran'!$D$7:$D$15996,$A120,'PTC NaTran'!$C$7:$C$15996,"DEL")*1.0026*$F$4/INDIRECT($A$4&amp;"!D9"))</f>
        <v>375</v>
      </c>
      <c r="L120" s="111">
        <f t="shared" ca="1" si="11"/>
        <v>22.379049000000013</v>
      </c>
      <c r="M120" s="51">
        <f t="shared" ca="1" si="15"/>
        <v>0.48898000000000003</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1.0000000000000009</v>
      </c>
      <c r="O120" s="66">
        <f t="shared" ca="1" si="16"/>
        <v>375</v>
      </c>
      <c r="S120" s="111">
        <f t="shared" ca="1" si="12"/>
        <v>37.611391875000017</v>
      </c>
      <c r="T120" s="51">
        <f t="shared" ca="1" si="17"/>
        <v>0.82879000000000003</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0.84280250000000057</v>
      </c>
      <c r="V120" s="66">
        <f t="shared" ca="1" si="18"/>
        <v>316.0509375000002</v>
      </c>
    </row>
    <row r="121" spans="1:22" x14ac:dyDescent="0.3">
      <c r="A121" s="32">
        <f t="shared" si="19"/>
        <v>45852</v>
      </c>
      <c r="B121" s="65" cm="1">
        <f t="array" aca="1" ref="B121" ca="1">_xlfn.XLOOKUP(A121,INDIRECT($A$5&amp;"!$AJ$41:$AJ$406"),INDIRECT($A$5&amp;"!$AK$41:$AK$406"))*SUM($F$3:$I$3)</f>
        <v>0</v>
      </c>
      <c r="C121" s="65" cm="1">
        <f t="array" aca="1" ref="C121" ca="1">_xlfn.XLOOKUP(A121,INDIRECT($A$5&amp;"!$AJ$41:$AJ$406"),INDIRECT($A$5&amp;"!$AL$41:$AL$406"))*SUM($F$3:$I$3)</f>
        <v>45</v>
      </c>
      <c r="D121" s="65" cm="1">
        <f t="array" aca="1" ref="D121" ca="1">_xlfn.XLOOKUP(A121,INDIRECT($A$5&amp;"!$AJ$41:$AJ$406"),INDIRECT($A$5&amp;"!$AO$41:$AO$406"))*SUM($F$3:$I$3)</f>
        <v>38.25</v>
      </c>
      <c r="E121" s="34" cm="1">
        <f t="array" ref="E121">SUMPRODUCT(('PT Storengy'!$B$8:$K$372)*('PT Storengy'!$A$8:$A$372=$A121)*('PT Storengy'!$B$5:$K$5=$A$6)*('PT Storengy'!$B$7:$K$7=$A$7))</f>
        <v>0</v>
      </c>
      <c r="F121" s="111">
        <f t="shared" ca="1" si="10"/>
        <v>24.340927031250011</v>
      </c>
      <c r="G121" s="51">
        <f t="shared" ca="1" si="13"/>
        <v>0.53271000000000002</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0.98364500000000077</v>
      </c>
      <c r="I121" s="66">
        <f t="shared" ca="1" si="14"/>
        <v>368.86687500000028</v>
      </c>
      <c r="J121" s="110" cm="1">
        <f t="array" aca="1" ref="J121" ca="1">IF(COUNTIFS('PTC NaTran'!$K$7:$K$15996,"",'PTC NaTran'!$A$7:$A$15996,J$16,'PTC NaTran'!$D$7:$D$15996,$A121,'PTC NaTran'!$C$7:$C$15996,"DEL")&gt;0,J$14,SUMIFS('PTC NaTran'!$K$7:$K$15996,'PTC NaTran'!$A$7:$A$15996,J$16,'PTC NaTran'!$D$7:$D$15996,$A121,'PTC NaTran'!$C$7:$C$15996,"DEL")*1.0026*$F$4/INDIRECT($A$4&amp;"!D9"))</f>
        <v>375</v>
      </c>
      <c r="K121" s="110" cm="1">
        <f t="array" aca="1" ref="K121" ca="1">IF(COUNTIFS('PTC NaTran'!$K$7:$K$15996,"",'PTC NaTran'!$A$7:$A$15996,K$16,'PTC NaTran'!$D$7:$D$15996,$A121,'PTC NaTran'!$C$7:$C$15996,"DEL")&gt;0,K$14,SUMIFS('PTC NaTran'!$K$7:$K$15996,'PTC NaTran'!$A$7:$A$15996,K$16,'PTC NaTran'!$D$7:$D$15996,$A121,'PTC NaTran'!$C$7:$C$15996,"DEL")*1.0026*$F$4/INDIRECT($A$4&amp;"!D9"))</f>
        <v>375</v>
      </c>
      <c r="L121" s="111">
        <f t="shared" ca="1" si="11"/>
        <v>22.754049000000013</v>
      </c>
      <c r="M121" s="51">
        <f t="shared" ca="1" si="15"/>
        <v>0.49730999999999997</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1.0000000000000009</v>
      </c>
      <c r="O121" s="66">
        <f t="shared" ca="1" si="16"/>
        <v>375</v>
      </c>
      <c r="S121" s="111">
        <f t="shared" ca="1" si="12"/>
        <v>37.926784687500017</v>
      </c>
      <c r="T121" s="51">
        <f t="shared" ca="1" si="17"/>
        <v>0.83581000000000005</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0.84104750000000061</v>
      </c>
      <c r="V121" s="66">
        <f t="shared" ca="1" si="18"/>
        <v>315.39281250000022</v>
      </c>
    </row>
    <row r="122" spans="1:22" x14ac:dyDescent="0.3">
      <c r="A122" s="32">
        <f t="shared" si="19"/>
        <v>45853</v>
      </c>
      <c r="B122" s="65" cm="1">
        <f t="array" aca="1" ref="B122" ca="1">_xlfn.XLOOKUP(A122,INDIRECT($A$5&amp;"!$AJ$41:$AJ$406"),INDIRECT($A$5&amp;"!$AK$41:$AK$406"))*SUM($F$3:$I$3)</f>
        <v>0</v>
      </c>
      <c r="C122" s="65" cm="1">
        <f t="array" aca="1" ref="C122" ca="1">_xlfn.XLOOKUP(A122,INDIRECT($A$5&amp;"!$AJ$41:$AJ$406"),INDIRECT($A$5&amp;"!$AL$41:$AL$406"))*SUM($F$3:$I$3)</f>
        <v>45</v>
      </c>
      <c r="D122" s="65" cm="1">
        <f t="array" aca="1" ref="D122" ca="1">_xlfn.XLOOKUP(A122,INDIRECT($A$5&amp;"!$AJ$41:$AJ$406"),INDIRECT($A$5&amp;"!$AO$41:$AO$406"))*SUM($F$3:$I$3)</f>
        <v>38.25</v>
      </c>
      <c r="E122" s="34" cm="1">
        <f t="array" ref="E122">SUMPRODUCT(('PT Storengy'!$B$8:$K$372)*('PT Storengy'!$A$8:$A$372=$A122)*('PT Storengy'!$B$5:$K$5=$A$6)*('PT Storengy'!$B$7:$K$7=$A$7))</f>
        <v>0</v>
      </c>
      <c r="F122" s="111">
        <f t="shared" ca="1" si="10"/>
        <v>24.708256406250012</v>
      </c>
      <c r="G122" s="51">
        <f t="shared" ca="1" si="13"/>
        <v>0.54091</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0.979545000000001</v>
      </c>
      <c r="I122" s="66">
        <f t="shared" ca="1" si="14"/>
        <v>367.32937500000037</v>
      </c>
      <c r="J122" s="110" cm="1">
        <f t="array" aca="1" ref="J122" ca="1">IF(COUNTIFS('PTC NaTran'!$K$7:$K$15996,"",'PTC NaTran'!$A$7:$A$15996,J$16,'PTC NaTran'!$D$7:$D$15996,$A122,'PTC NaTran'!$C$7:$C$15996,"DEL")&gt;0,J$14,SUMIFS('PTC NaTran'!$K$7:$K$15996,'PTC NaTran'!$A$7:$A$15996,J$16,'PTC NaTran'!$D$7:$D$15996,$A122,'PTC NaTran'!$C$7:$C$15996,"DEL")*1.0026*$F$4/INDIRECT($A$4&amp;"!D9"))</f>
        <v>375</v>
      </c>
      <c r="K122" s="110" cm="1">
        <f t="array" aca="1" ref="K122" ca="1">IF(COUNTIFS('PTC NaTran'!$K$7:$K$15996,"",'PTC NaTran'!$A$7:$A$15996,K$16,'PTC NaTran'!$D$7:$D$15996,$A122,'PTC NaTran'!$C$7:$C$15996,"DEL")&gt;0,K$14,SUMIFS('PTC NaTran'!$K$7:$K$15996,'PTC NaTran'!$A$7:$A$15996,K$16,'PTC NaTran'!$D$7:$D$15996,$A122,'PTC NaTran'!$C$7:$C$15996,"DEL")*1.0026*$F$4/INDIRECT($A$4&amp;"!D9"))</f>
        <v>330.858</v>
      </c>
      <c r="L122" s="111">
        <f t="shared" ca="1" si="11"/>
        <v>23.084907000000012</v>
      </c>
      <c r="M122" s="51">
        <f t="shared" ca="1" si="15"/>
        <v>0.50565000000000004</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0.99717500000000081</v>
      </c>
      <c r="O122" s="66">
        <f t="shared" ca="1" si="16"/>
        <v>330.858</v>
      </c>
      <c r="S122" s="111">
        <f t="shared" ca="1" si="12"/>
        <v>38.241520312500015</v>
      </c>
      <c r="T122" s="51">
        <f t="shared" ca="1" si="17"/>
        <v>0.84282000000000001</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0.83929500000000057</v>
      </c>
      <c r="V122" s="66">
        <f t="shared" ca="1" si="18"/>
        <v>314.7356250000002</v>
      </c>
    </row>
    <row r="123" spans="1:22" x14ac:dyDescent="0.3">
      <c r="A123" s="32">
        <f t="shared" si="19"/>
        <v>45854</v>
      </c>
      <c r="B123" s="65" cm="1">
        <f t="array" aca="1" ref="B123" ca="1">_xlfn.XLOOKUP(A123,INDIRECT($A$5&amp;"!$AJ$41:$AJ$406"),INDIRECT($A$5&amp;"!$AK$41:$AK$406"))*SUM($F$3:$I$3)</f>
        <v>0</v>
      </c>
      <c r="C123" s="65" cm="1">
        <f t="array" aca="1" ref="C123" ca="1">_xlfn.XLOOKUP(A123,INDIRECT($A$5&amp;"!$AJ$41:$AJ$406"),INDIRECT($A$5&amp;"!$AL$41:$AL$406"))*SUM($F$3:$I$3)</f>
        <v>45</v>
      </c>
      <c r="D123" s="65" cm="1">
        <f t="array" aca="1" ref="D123" ca="1">_xlfn.XLOOKUP(A123,INDIRECT($A$5&amp;"!$AJ$41:$AJ$406"),INDIRECT($A$5&amp;"!$AO$41:$AO$406"))*SUM($F$3:$I$3)</f>
        <v>38.25</v>
      </c>
      <c r="E123" s="34" cm="1">
        <f t="array" ref="E123">SUMPRODUCT(('PT Storengy'!$B$8:$K$372)*('PT Storengy'!$A$8:$A$372=$A123)*('PT Storengy'!$B$5:$K$5=$A$6)*('PT Storengy'!$B$7:$K$7=$A$7))</f>
        <v>0</v>
      </c>
      <c r="F123" s="111">
        <f t="shared" ca="1" si="10"/>
        <v>25.074055781250014</v>
      </c>
      <c r="G123" s="51">
        <f t="shared" ca="1" si="13"/>
        <v>0.54906999999999995</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0.97546500000000091</v>
      </c>
      <c r="I123" s="66">
        <f t="shared" ca="1" si="14"/>
        <v>365.79937500000034</v>
      </c>
      <c r="J123" s="110" cm="1">
        <f t="array" aca="1" ref="J123" ca="1">IF(COUNTIFS('PTC NaTran'!$K$7:$K$15996,"",'PTC NaTran'!$A$7:$A$15996,J$16,'PTC NaTran'!$D$7:$D$15996,$A123,'PTC NaTran'!$C$7:$C$15996,"DEL")&gt;0,J$14,SUMIFS('PTC NaTran'!$K$7:$K$15996,'PTC NaTran'!$A$7:$A$15996,J$16,'PTC NaTran'!$D$7:$D$15996,$A123,'PTC NaTran'!$C$7:$C$15996,"DEL")*1.0026*$F$4/INDIRECT($A$4&amp;"!D9"))</f>
        <v>375</v>
      </c>
      <c r="K123" s="110" cm="1">
        <f t="array" aca="1" ref="K123" ca="1">IF(COUNTIFS('PTC NaTran'!$K$7:$K$15996,"",'PTC NaTran'!$A$7:$A$15996,K$16,'PTC NaTran'!$D$7:$D$15996,$A123,'PTC NaTran'!$C$7:$C$15996,"DEL")&gt;0,K$14,SUMIFS('PTC NaTran'!$K$7:$K$15996,'PTC NaTran'!$A$7:$A$15996,K$16,'PTC NaTran'!$D$7:$D$15996,$A123,'PTC NaTran'!$C$7:$C$15996,"DEL")*1.0026*$F$4/INDIRECT($A$4&amp;"!D9"))</f>
        <v>375</v>
      </c>
      <c r="L123" s="111">
        <f t="shared" ca="1" si="11"/>
        <v>23.457469500000013</v>
      </c>
      <c r="M123" s="51">
        <f t="shared" ca="1" si="15"/>
        <v>0.51300000000000001</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0.99350000000000072</v>
      </c>
      <c r="O123" s="66">
        <f ca="1">IF(L122*1000+MIN(J123,K123,$F$4*(1-$E123)*N123)&gt;$D123*1000,$D123*1000-L122*1000,MIN(J123,K123,$F$4*(1-$E123)*N123))</f>
        <v>372.56250000000028</v>
      </c>
      <c r="S123" s="111">
        <f t="shared" ca="1" si="12"/>
        <v>38.555600625000018</v>
      </c>
      <c r="T123" s="51">
        <f t="shared" ca="1" si="17"/>
        <v>0.84980999999999995</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0.83754750000000067</v>
      </c>
      <c r="V123" s="66">
        <f t="shared" ca="1" si="18"/>
        <v>314.08031250000028</v>
      </c>
    </row>
    <row r="124" spans="1:22" x14ac:dyDescent="0.3">
      <c r="A124" s="32">
        <f t="shared" si="19"/>
        <v>45855</v>
      </c>
      <c r="B124" s="65" cm="1">
        <f t="array" aca="1" ref="B124" ca="1">_xlfn.XLOOKUP(A124,INDIRECT($A$5&amp;"!$AJ$41:$AJ$406"),INDIRECT($A$5&amp;"!$AK$41:$AK$406"))*SUM($F$3:$I$3)</f>
        <v>0</v>
      </c>
      <c r="C124" s="65" cm="1">
        <f t="array" aca="1" ref="C124" ca="1">_xlfn.XLOOKUP(A124,INDIRECT($A$5&amp;"!$AJ$41:$AJ$406"),INDIRECT($A$5&amp;"!$AL$41:$AL$406"))*SUM($F$3:$I$3)</f>
        <v>45</v>
      </c>
      <c r="D124" s="65" cm="1">
        <f t="array" aca="1" ref="D124" ca="1">_xlfn.XLOOKUP(A124,INDIRECT($A$5&amp;"!$AJ$41:$AJ$406"),INDIRECT($A$5&amp;"!$AO$41:$AO$406"))*SUM($F$3:$I$3)</f>
        <v>38.25</v>
      </c>
      <c r="E124" s="34" cm="1">
        <f t="array" ref="E124">SUMPRODUCT(('PT Storengy'!$B$8:$K$372)*('PT Storengy'!$A$8:$A$372=$A124)*('PT Storengy'!$B$5:$K$5=$A$6)*('PT Storengy'!$B$7:$K$7=$A$7))</f>
        <v>0</v>
      </c>
      <c r="F124" s="111">
        <f t="shared" ca="1" si="10"/>
        <v>25.438330781250013</v>
      </c>
      <c r="G124" s="51">
        <f t="shared" ca="1" si="13"/>
        <v>0.55720000000000003</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0.97140000000000071</v>
      </c>
      <c r="I124" s="66">
        <f t="shared" ca="1" si="14"/>
        <v>364.27500000000026</v>
      </c>
      <c r="J124" s="110" cm="1">
        <f t="array" aca="1" ref="J124" ca="1">IF(COUNTIFS('PTC NaTran'!$K$7:$K$15996,"",'PTC NaTran'!$A$7:$A$15996,J$16,'PTC NaTran'!$D$7:$D$15996,$A124,'PTC NaTran'!$C$7:$C$15996,"DEL")&gt;0,J$14,SUMIFS('PTC NaTran'!$K$7:$K$15996,'PTC NaTran'!$A$7:$A$15996,J$16,'PTC NaTran'!$D$7:$D$15996,$A124,'PTC NaTran'!$C$7:$C$15996,"DEL")*1.0026*$F$4/INDIRECT($A$4&amp;"!D9"))</f>
        <v>375</v>
      </c>
      <c r="K124" s="110" cm="1">
        <f t="array" aca="1" ref="K124" ca="1">IF(COUNTIFS('PTC NaTran'!$K$7:$K$15996,"",'PTC NaTran'!$A$7:$A$15996,K$16,'PTC NaTran'!$D$7:$D$15996,$A124,'PTC NaTran'!$C$7:$C$15996,"DEL")&gt;0,K$14,SUMIFS('PTC NaTran'!$K$7:$K$15996,'PTC NaTran'!$A$7:$A$15996,K$16,'PTC NaTran'!$D$7:$D$15996,$A124,'PTC NaTran'!$C$7:$C$15996,"DEL")*1.0026*$F$4/INDIRECT($A$4&amp;"!D9"))</f>
        <v>375</v>
      </c>
      <c r="L124" s="111">
        <f t="shared" ca="1" si="11"/>
        <v>23.828479500000014</v>
      </c>
      <c r="M124" s="51">
        <f t="shared" ca="1" si="15"/>
        <v>0.52127999999999997</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0.98936000000000079</v>
      </c>
      <c r="O124" s="66">
        <f t="shared" ca="1" si="16"/>
        <v>371.01000000000028</v>
      </c>
      <c r="S124" s="111">
        <f t="shared" ca="1" si="12"/>
        <v>38.869026562500018</v>
      </c>
      <c r="T124" s="51">
        <f t="shared" ca="1" si="17"/>
        <v>0.85679000000000005</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0.83580250000000056</v>
      </c>
      <c r="V124" s="66">
        <f t="shared" ca="1" si="18"/>
        <v>313.4259375000002</v>
      </c>
    </row>
    <row r="125" spans="1:22" x14ac:dyDescent="0.3">
      <c r="A125" s="32">
        <f t="shared" si="19"/>
        <v>45856</v>
      </c>
      <c r="B125" s="65" cm="1">
        <f t="array" aca="1" ref="B125" ca="1">_xlfn.XLOOKUP(A125,INDIRECT($A$5&amp;"!$AJ$41:$AJ$406"),INDIRECT($A$5&amp;"!$AK$41:$AK$406"))*SUM($F$3:$I$3)</f>
        <v>0</v>
      </c>
      <c r="C125" s="65" cm="1">
        <f t="array" aca="1" ref="C125" ca="1">_xlfn.XLOOKUP(A125,INDIRECT($A$5&amp;"!$AJ$41:$AJ$406"),INDIRECT($A$5&amp;"!$AL$41:$AL$406"))*SUM($F$3:$I$3)</f>
        <v>45</v>
      </c>
      <c r="D125" s="65" cm="1">
        <f t="array" aca="1" ref="D125" ca="1">_xlfn.XLOOKUP(A125,INDIRECT($A$5&amp;"!$AJ$41:$AJ$406"),INDIRECT($A$5&amp;"!$AO$41:$AO$406"))*SUM($F$3:$I$3)</f>
        <v>38.25</v>
      </c>
      <c r="E125" s="34" cm="1">
        <f t="array" ref="E125">SUMPRODUCT(('PT Storengy'!$B$8:$K$372)*('PT Storengy'!$A$8:$A$372=$A125)*('PT Storengy'!$B$5:$K$5=$A$6)*('PT Storengy'!$B$7:$K$7=$A$7))</f>
        <v>0</v>
      </c>
      <c r="F125" s="111">
        <f t="shared" ca="1" si="10"/>
        <v>25.801087031250013</v>
      </c>
      <c r="G125" s="51">
        <f t="shared" ca="1" si="13"/>
        <v>0.56530000000000002</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0.96735000000000082</v>
      </c>
      <c r="I125" s="66">
        <f t="shared" ca="1" si="14"/>
        <v>362.75625000000031</v>
      </c>
      <c r="J125" s="110" cm="1">
        <f t="array" aca="1" ref="J125" ca="1">IF(COUNTIFS('PTC NaTran'!$K$7:$K$15996,"",'PTC NaTran'!$A$7:$A$15996,J$16,'PTC NaTran'!$D$7:$D$15996,$A125,'PTC NaTran'!$C$7:$C$15996,"DEL")&gt;0,J$14,SUMIFS('PTC NaTran'!$K$7:$K$15996,'PTC NaTran'!$A$7:$A$15996,J$16,'PTC NaTran'!$D$7:$D$15996,$A125,'PTC NaTran'!$C$7:$C$15996,"DEL")*1.0026*$F$4/INDIRECT($A$4&amp;"!D9"))</f>
        <v>375</v>
      </c>
      <c r="K125" s="110" cm="1">
        <f t="array" aca="1" ref="K125" ca="1">IF(COUNTIFS('PTC NaTran'!$K$7:$K$15996,"",'PTC NaTran'!$A$7:$A$15996,K$16,'PTC NaTran'!$D$7:$D$15996,$A125,'PTC NaTran'!$C$7:$C$15996,"DEL")&gt;0,K$14,SUMIFS('PTC NaTran'!$K$7:$K$15996,'PTC NaTran'!$A$7:$A$15996,K$16,'PTC NaTran'!$D$7:$D$15996,$A125,'PTC NaTran'!$C$7:$C$15996,"DEL")*1.0026*$F$4/INDIRECT($A$4&amp;"!D9"))</f>
        <v>375</v>
      </c>
      <c r="L125" s="111">
        <f t="shared" ca="1" si="11"/>
        <v>24.197944500000016</v>
      </c>
      <c r="M125" s="51">
        <f t="shared" ca="1" si="15"/>
        <v>0.52951999999999999</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0.98524000000000078</v>
      </c>
      <c r="O125" s="66">
        <f t="shared" ca="1" si="16"/>
        <v>369.46500000000032</v>
      </c>
      <c r="S125" s="111">
        <f t="shared" ca="1" si="12"/>
        <v>39.181799062500019</v>
      </c>
      <c r="T125" s="51">
        <f t="shared" ca="1" si="17"/>
        <v>0.86375999999999997</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0.83406000000000058</v>
      </c>
      <c r="V125" s="66">
        <f t="shared" ca="1" si="18"/>
        <v>312.77250000000021</v>
      </c>
    </row>
    <row r="126" spans="1:22" x14ac:dyDescent="0.3">
      <c r="A126" s="32">
        <f t="shared" si="19"/>
        <v>45857</v>
      </c>
      <c r="B126" s="65" cm="1">
        <f t="array" aca="1" ref="B126" ca="1">_xlfn.XLOOKUP(A126,INDIRECT($A$5&amp;"!$AJ$41:$AJ$406"),INDIRECT($A$5&amp;"!$AK$41:$AK$406"))*SUM($F$3:$I$3)</f>
        <v>0</v>
      </c>
      <c r="C126" s="65" cm="1">
        <f t="array" aca="1" ref="C126" ca="1">_xlfn.XLOOKUP(A126,INDIRECT($A$5&amp;"!$AJ$41:$AJ$406"),INDIRECT($A$5&amp;"!$AL$41:$AL$406"))*SUM($F$3:$I$3)</f>
        <v>45</v>
      </c>
      <c r="D126" s="65" cm="1">
        <f t="array" aca="1" ref="D126" ca="1">_xlfn.XLOOKUP(A126,INDIRECT($A$5&amp;"!$AJ$41:$AJ$406"),INDIRECT($A$5&amp;"!$AO$41:$AO$406"))*SUM($F$3:$I$3)</f>
        <v>38.25</v>
      </c>
      <c r="E126" s="34" cm="1">
        <f t="array" ref="E126">SUMPRODUCT(('PT Storengy'!$B$8:$K$372)*('PT Storengy'!$A$8:$A$372=$A126)*('PT Storengy'!$B$5:$K$5=$A$6)*('PT Storengy'!$B$7:$K$7=$A$7))</f>
        <v>0</v>
      </c>
      <c r="F126" s="111">
        <f t="shared" ca="1" si="10"/>
        <v>26.162332031250013</v>
      </c>
      <c r="G126" s="51">
        <f t="shared" ca="1" si="13"/>
        <v>0.57335999999999998</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0.96332000000000084</v>
      </c>
      <c r="I126" s="66">
        <f t="shared" ca="1" si="14"/>
        <v>361.24500000000029</v>
      </c>
      <c r="J126" s="110" cm="1">
        <f t="array" aca="1" ref="J126" ca="1">IF(COUNTIFS('PTC NaTran'!$K$7:$K$15996,"",'PTC NaTran'!$A$7:$A$15996,J$16,'PTC NaTran'!$D$7:$D$15996,$A126,'PTC NaTran'!$C$7:$C$15996,"DEL")&gt;0,J$14,SUMIFS('PTC NaTran'!$K$7:$K$15996,'PTC NaTran'!$A$7:$A$15996,J$16,'PTC NaTran'!$D$7:$D$15996,$A126,'PTC NaTran'!$C$7:$C$15996,"DEL")*1.0026*$F$4/INDIRECT($A$4&amp;"!D9"))</f>
        <v>375</v>
      </c>
      <c r="K126" s="110" cm="1">
        <f t="array" aca="1" ref="K126" ca="1">IF(COUNTIFS('PTC NaTran'!$K$7:$K$15996,"",'PTC NaTran'!$A$7:$A$15996,K$16,'PTC NaTran'!$D$7:$D$15996,$A126,'PTC NaTran'!$C$7:$C$15996,"DEL")&gt;0,K$14,SUMIFS('PTC NaTran'!$K$7:$K$15996,'PTC NaTran'!$A$7:$A$15996,K$16,'PTC NaTran'!$D$7:$D$15996,$A126,'PTC NaTran'!$C$7:$C$15996,"DEL")*1.0026*$F$4/INDIRECT($A$4&amp;"!D9"))</f>
        <v>375</v>
      </c>
      <c r="L126" s="111">
        <f t="shared" ca="1" si="11"/>
        <v>24.565870125000018</v>
      </c>
      <c r="M126" s="51">
        <f t="shared" ca="1" si="15"/>
        <v>0.53773000000000004</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0.98113500000000098</v>
      </c>
      <c r="O126" s="66">
        <f t="shared" ca="1" si="16"/>
        <v>367.92562500000037</v>
      </c>
      <c r="S126" s="111">
        <f t="shared" ca="1" si="12"/>
        <v>39.493920000000017</v>
      </c>
      <c r="T126" s="51">
        <f t="shared" ca="1" si="17"/>
        <v>0.87070999999999998</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0.83232250000000063</v>
      </c>
      <c r="V126" s="66">
        <f t="shared" ca="1" si="18"/>
        <v>312.12093750000025</v>
      </c>
    </row>
    <row r="127" spans="1:22" x14ac:dyDescent="0.3">
      <c r="A127" s="32">
        <f t="shared" si="19"/>
        <v>45858</v>
      </c>
      <c r="B127" s="65" cm="1">
        <f t="array" aca="1" ref="B127" ca="1">_xlfn.XLOOKUP(A127,INDIRECT($A$5&amp;"!$AJ$41:$AJ$406"),INDIRECT($A$5&amp;"!$AK$41:$AK$406"))*SUM($F$3:$I$3)</f>
        <v>0</v>
      </c>
      <c r="C127" s="65" cm="1">
        <f t="array" aca="1" ref="C127" ca="1">_xlfn.XLOOKUP(A127,INDIRECT($A$5&amp;"!$AJ$41:$AJ$406"),INDIRECT($A$5&amp;"!$AL$41:$AL$406"))*SUM($F$3:$I$3)</f>
        <v>45</v>
      </c>
      <c r="D127" s="65" cm="1">
        <f t="array" aca="1" ref="D127" ca="1">_xlfn.XLOOKUP(A127,INDIRECT($A$5&amp;"!$AJ$41:$AJ$406"),INDIRECT($A$5&amp;"!$AO$41:$AO$406"))*SUM($F$3:$I$3)</f>
        <v>38.25</v>
      </c>
      <c r="E127" s="34" cm="1">
        <f t="array" ref="E127">SUMPRODUCT(('PT Storengy'!$B$8:$K$372)*('PT Storengy'!$A$8:$A$372=$A127)*('PT Storengy'!$B$5:$K$5=$A$6)*('PT Storengy'!$B$7:$K$7=$A$7))</f>
        <v>0</v>
      </c>
      <c r="F127" s="111">
        <f t="shared" ca="1" si="10"/>
        <v>26.522071406250014</v>
      </c>
      <c r="G127" s="51">
        <f t="shared" ca="1" si="13"/>
        <v>0.58138999999999996</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0.95930500000000085</v>
      </c>
      <c r="I127" s="66">
        <f ca="1">IF(F126*1000+$F$4*(1-$E127)*H127&gt;$D127*1000,D127*1000-F126*1000,$F$4*(1-$E127)*H127)</f>
        <v>359.73937500000034</v>
      </c>
      <c r="J127" s="110" cm="1">
        <f t="array" aca="1" ref="J127" ca="1">IF(COUNTIFS('PTC NaTran'!$K$7:$K$15996,"",'PTC NaTran'!$A$7:$A$15996,J$16,'PTC NaTran'!$D$7:$D$15996,$A127,'PTC NaTran'!$C$7:$C$15996,"DEL")&gt;0,J$14,SUMIFS('PTC NaTran'!$K$7:$K$15996,'PTC NaTran'!$A$7:$A$15996,J$16,'PTC NaTran'!$D$7:$D$15996,$A127,'PTC NaTran'!$C$7:$C$15996,"DEL")*1.0026*$F$4/INDIRECT($A$4&amp;"!D9"))</f>
        <v>375</v>
      </c>
      <c r="K127" s="110" cm="1">
        <f t="array" aca="1" ref="K127" ca="1">IF(COUNTIFS('PTC NaTran'!$K$7:$K$15996,"",'PTC NaTran'!$A$7:$A$15996,K$16,'PTC NaTran'!$D$7:$D$15996,$A127,'PTC NaTran'!$C$7:$C$15996,"DEL")&gt;0,K$14,SUMIFS('PTC NaTran'!$K$7:$K$15996,'PTC NaTran'!$A$7:$A$15996,K$16,'PTC NaTran'!$D$7:$D$15996,$A127,'PTC NaTran'!$C$7:$C$15996,"DEL")*1.0026*$F$4/INDIRECT($A$4&amp;"!D9"))</f>
        <v>375</v>
      </c>
      <c r="L127" s="111">
        <f t="shared" ca="1" si="11"/>
        <v>24.932262000000019</v>
      </c>
      <c r="M127" s="51">
        <f t="shared" ca="1" si="15"/>
        <v>0.54591000000000001</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0.97704500000000083</v>
      </c>
      <c r="O127" s="66">
        <f t="shared" ca="1" si="16"/>
        <v>366.39187500000031</v>
      </c>
      <c r="S127" s="111">
        <f t="shared" ca="1" si="12"/>
        <v>39.805391250000014</v>
      </c>
      <c r="T127" s="51">
        <f t="shared" ca="1" si="17"/>
        <v>0.87763999999999998</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0.83059000000000049</v>
      </c>
      <c r="V127" s="66">
        <f t="shared" ca="1" si="18"/>
        <v>311.47125000000017</v>
      </c>
    </row>
    <row r="128" spans="1:22" x14ac:dyDescent="0.3">
      <c r="A128" s="32">
        <f t="shared" si="19"/>
        <v>45859</v>
      </c>
      <c r="B128" s="65" cm="1">
        <f t="array" aca="1" ref="B128" ca="1">_xlfn.XLOOKUP(A128,INDIRECT($A$5&amp;"!$AJ$41:$AJ$406"),INDIRECT($A$5&amp;"!$AK$41:$AK$406"))*SUM($F$3:$I$3)</f>
        <v>0</v>
      </c>
      <c r="C128" s="65" cm="1">
        <f t="array" aca="1" ref="C128" ca="1">_xlfn.XLOOKUP(A128,INDIRECT($A$5&amp;"!$AJ$41:$AJ$406"),INDIRECT($A$5&amp;"!$AL$41:$AL$406"))*SUM($F$3:$I$3)</f>
        <v>45</v>
      </c>
      <c r="D128" s="65" cm="1">
        <f t="array" aca="1" ref="D128" ca="1">_xlfn.XLOOKUP(A128,INDIRECT($A$5&amp;"!$AJ$41:$AJ$406"),INDIRECT($A$5&amp;"!$AO$41:$AO$406"))*SUM($F$3:$I$3)</f>
        <v>38.25</v>
      </c>
      <c r="E128" s="34" cm="1">
        <f t="array" ref="E128">SUMPRODUCT(('PT Storengy'!$B$8:$K$372)*('PT Storengy'!$A$8:$A$372=$A128)*('PT Storengy'!$B$5:$K$5=$A$6)*('PT Storengy'!$B$7:$K$7=$A$7))</f>
        <v>0</v>
      </c>
      <c r="F128" s="111">
        <f t="shared" ca="1" si="10"/>
        <v>26.880312656250013</v>
      </c>
      <c r="G128" s="51">
        <f t="shared" ca="1" si="13"/>
        <v>0.58938000000000001</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0.95531000000000088</v>
      </c>
      <c r="I128" s="66">
        <f t="shared" ca="1" si="14"/>
        <v>358.24125000000032</v>
      </c>
      <c r="J128" s="110" cm="1">
        <f t="array" aca="1" ref="J128" ca="1">IF(COUNTIFS('PTC NaTran'!$K$7:$K$15996,"",'PTC NaTran'!$A$7:$A$15996,J$16,'PTC NaTran'!$D$7:$D$15996,$A128,'PTC NaTran'!$C$7:$C$15996,"DEL")&gt;0,J$14,SUMIFS('PTC NaTran'!$K$7:$K$15996,'PTC NaTran'!$A$7:$A$15996,J$16,'PTC NaTran'!$D$7:$D$15996,$A128,'PTC NaTran'!$C$7:$C$15996,"DEL")*1.0026*$F$4/INDIRECT($A$4&amp;"!D9"))</f>
        <v>375</v>
      </c>
      <c r="K128" s="110" cm="1">
        <f t="array" aca="1" ref="K128" ca="1">IF(COUNTIFS('PTC NaTran'!$K$7:$K$15996,"",'PTC NaTran'!$A$7:$A$15996,K$16,'PTC NaTran'!$D$7:$D$15996,$A128,'PTC NaTran'!$C$7:$C$15996,"DEL")&gt;0,K$14,SUMIFS('PTC NaTran'!$K$7:$K$15996,'PTC NaTran'!$A$7:$A$15996,K$16,'PTC NaTran'!$D$7:$D$15996,$A128,'PTC NaTran'!$C$7:$C$15996,"DEL")*1.0026*$F$4/INDIRECT($A$4&amp;"!D9"))</f>
        <v>375</v>
      </c>
      <c r="L128" s="111">
        <f t="shared" ca="1" si="11"/>
        <v>25.297127625000019</v>
      </c>
      <c r="M128" s="51">
        <f t="shared" ca="1" si="15"/>
        <v>0.55405000000000004</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0.97297500000000081</v>
      </c>
      <c r="O128" s="66">
        <f t="shared" ca="1" si="16"/>
        <v>364.86562500000031</v>
      </c>
      <c r="S128" s="111">
        <f t="shared" ca="1" si="12"/>
        <v>40.116213750000014</v>
      </c>
      <c r="T128" s="51">
        <f t="shared" ca="1" si="17"/>
        <v>0.88456000000000001</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0.8288600000000006</v>
      </c>
      <c r="V128" s="66">
        <f t="shared" ca="1" si="18"/>
        <v>310.82250000000022</v>
      </c>
    </row>
    <row r="129" spans="1:22" x14ac:dyDescent="0.3">
      <c r="A129" s="32">
        <f t="shared" si="19"/>
        <v>45860</v>
      </c>
      <c r="B129" s="65" cm="1">
        <f t="array" aca="1" ref="B129" ca="1">_xlfn.XLOOKUP(A129,INDIRECT($A$5&amp;"!$AJ$41:$AJ$406"),INDIRECT($A$5&amp;"!$AK$41:$AK$406"))*SUM($F$3:$I$3)</f>
        <v>0</v>
      </c>
      <c r="C129" s="65" cm="1">
        <f t="array" aca="1" ref="C129" ca="1">_xlfn.XLOOKUP(A129,INDIRECT($A$5&amp;"!$AJ$41:$AJ$406"),INDIRECT($A$5&amp;"!$AL$41:$AL$406"))*SUM($F$3:$I$3)</f>
        <v>45</v>
      </c>
      <c r="D129" s="65" cm="1">
        <f t="array" aca="1" ref="D129" ca="1">_xlfn.XLOOKUP(A129,INDIRECT($A$5&amp;"!$AJ$41:$AJ$406"),INDIRECT($A$5&amp;"!$AO$41:$AO$406"))*SUM($F$3:$I$3)</f>
        <v>38.25</v>
      </c>
      <c r="E129" s="34" cm="1">
        <f t="array" ref="E129">SUMPRODUCT(('PT Storengy'!$B$8:$K$372)*('PT Storengy'!$A$8:$A$372=$A129)*('PT Storengy'!$B$5:$K$5=$A$6)*('PT Storengy'!$B$7:$K$7=$A$7))</f>
        <v>0</v>
      </c>
      <c r="F129" s="111">
        <f t="shared" ca="1" si="10"/>
        <v>27.237061406250014</v>
      </c>
      <c r="G129" s="51">
        <f t="shared" ca="1" si="13"/>
        <v>0.59733999999999998</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0.95133000000000068</v>
      </c>
      <c r="I129" s="66">
        <f t="shared" ca="1" si="14"/>
        <v>356.74875000000026</v>
      </c>
      <c r="J129" s="110" cm="1">
        <f t="array" aca="1" ref="J129" ca="1">IF(COUNTIFS('PTC NaTran'!$K$7:$K$15996,"",'PTC NaTran'!$A$7:$A$15996,J$16,'PTC NaTran'!$D$7:$D$15996,$A129,'PTC NaTran'!$C$7:$C$15996,"DEL")&gt;0,J$14,SUMIFS('PTC NaTran'!$K$7:$K$15996,'PTC NaTran'!$A$7:$A$15996,J$16,'PTC NaTran'!$D$7:$D$15996,$A129,'PTC NaTran'!$C$7:$C$15996,"DEL")*1.0026*$F$4/INDIRECT($A$4&amp;"!D9"))</f>
        <v>375</v>
      </c>
      <c r="K129" s="110" cm="1">
        <f t="array" aca="1" ref="K129" ca="1">IF(COUNTIFS('PTC NaTran'!$K$7:$K$15996,"",'PTC NaTran'!$A$7:$A$15996,K$16,'PTC NaTran'!$D$7:$D$15996,$A129,'PTC NaTran'!$C$7:$C$15996,"DEL")&gt;0,K$14,SUMIFS('PTC NaTran'!$K$7:$K$15996,'PTC NaTran'!$A$7:$A$15996,K$16,'PTC NaTran'!$D$7:$D$15996,$A129,'PTC NaTran'!$C$7:$C$15996,"DEL")*1.0026*$F$4/INDIRECT($A$4&amp;"!D9"))</f>
        <v>375</v>
      </c>
      <c r="L129" s="111">
        <f t="shared" ca="1" si="11"/>
        <v>25.660472625000018</v>
      </c>
      <c r="M129" s="51">
        <f t="shared" ca="1" si="15"/>
        <v>0.56215999999999999</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0.96892000000000078</v>
      </c>
      <c r="O129" s="66">
        <f t="shared" ca="1" si="16"/>
        <v>363.34500000000031</v>
      </c>
      <c r="S129" s="111">
        <f t="shared" ca="1" si="12"/>
        <v>40.426388437500016</v>
      </c>
      <c r="T129" s="51">
        <f t="shared" ca="1" si="17"/>
        <v>0.89146999999999998</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0.82713250000000071</v>
      </c>
      <c r="V129" s="66">
        <f t="shared" ca="1" si="18"/>
        <v>310.17468750000029</v>
      </c>
    </row>
    <row r="130" spans="1:22" x14ac:dyDescent="0.3">
      <c r="A130" s="32">
        <f t="shared" si="19"/>
        <v>45861</v>
      </c>
      <c r="B130" s="65" cm="1">
        <f t="array" aca="1" ref="B130" ca="1">_xlfn.XLOOKUP(A130,INDIRECT($A$5&amp;"!$AJ$41:$AJ$406"),INDIRECT($A$5&amp;"!$AK$41:$AK$406"))*SUM($F$3:$I$3)</f>
        <v>0</v>
      </c>
      <c r="C130" s="65" cm="1">
        <f t="array" aca="1" ref="C130" ca="1">_xlfn.XLOOKUP(A130,INDIRECT($A$5&amp;"!$AJ$41:$AJ$406"),INDIRECT($A$5&amp;"!$AL$41:$AL$406"))*SUM($F$3:$I$3)</f>
        <v>45</v>
      </c>
      <c r="D130" s="65" cm="1">
        <f t="array" aca="1" ref="D130" ca="1">_xlfn.XLOOKUP(A130,INDIRECT($A$5&amp;"!$AJ$41:$AJ$406"),INDIRECT($A$5&amp;"!$AO$41:$AO$406"))*SUM($F$3:$I$3)</f>
        <v>38.25</v>
      </c>
      <c r="E130" s="34" cm="1">
        <f t="array" ref="E130">SUMPRODUCT(('PT Storengy'!$B$8:$K$372)*('PT Storengy'!$A$8:$A$372=$A130)*('PT Storengy'!$B$5:$K$5=$A$6)*('PT Storengy'!$B$7:$K$7=$A$7))</f>
        <v>0</v>
      </c>
      <c r="F130" s="111">
        <f t="shared" ca="1" si="10"/>
        <v>27.592323281250014</v>
      </c>
      <c r="G130" s="51">
        <f t="shared" ca="1" si="13"/>
        <v>0.60526999999999997</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0.94736500000000079</v>
      </c>
      <c r="I130" s="66">
        <f t="shared" ca="1" si="14"/>
        <v>355.26187500000032</v>
      </c>
      <c r="J130" s="110" cm="1">
        <f t="array" aca="1" ref="J130" ca="1">IF(COUNTIFS('PTC NaTran'!$K$7:$K$15996,"",'PTC NaTran'!$A$7:$A$15996,J$16,'PTC NaTran'!$D$7:$D$15996,$A130,'PTC NaTran'!$C$7:$C$15996,"DEL")&gt;0,J$14,SUMIFS('PTC NaTran'!$K$7:$K$15996,'PTC NaTran'!$A$7:$A$15996,J$16,'PTC NaTran'!$D$7:$D$15996,$A130,'PTC NaTran'!$C$7:$C$15996,"DEL")*1.0026*$F$4/INDIRECT($A$4&amp;"!D9"))</f>
        <v>375</v>
      </c>
      <c r="K130" s="110" cm="1">
        <f t="array" aca="1" ref="K130" ca="1">IF(COUNTIFS('PTC NaTran'!$K$7:$K$15996,"",'PTC NaTran'!$A$7:$A$15996,K$16,'PTC NaTran'!$D$7:$D$15996,$A130,'PTC NaTran'!$C$7:$C$15996,"DEL")&gt;0,K$14,SUMIFS('PTC NaTran'!$K$7:$K$15996,'PTC NaTran'!$A$7:$A$15996,K$16,'PTC NaTran'!$D$7:$D$15996,$A130,'PTC NaTran'!$C$7:$C$15996,"DEL")*1.0026*$F$4/INDIRECT($A$4&amp;"!D9"))</f>
        <v>375</v>
      </c>
      <c r="L130" s="111">
        <f t="shared" ca="1" si="11"/>
        <v>26.022304500000018</v>
      </c>
      <c r="M130" s="51">
        <f t="shared" ca="1" si="15"/>
        <v>0.57023000000000001</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0.96488500000000077</v>
      </c>
      <c r="O130" s="66">
        <f t="shared" ca="1" si="16"/>
        <v>361.83187500000031</v>
      </c>
      <c r="S130" s="111">
        <f t="shared" ca="1" si="12"/>
        <v>40.735917187500014</v>
      </c>
      <c r="T130" s="51">
        <f t="shared" ca="1" si="17"/>
        <v>0.89836000000000005</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0.82541000000000042</v>
      </c>
      <c r="V130" s="66">
        <f t="shared" ca="1" si="18"/>
        <v>309.52875000000017</v>
      </c>
    </row>
    <row r="131" spans="1:22" x14ac:dyDescent="0.3">
      <c r="A131" s="32">
        <f t="shared" si="19"/>
        <v>45862</v>
      </c>
      <c r="B131" s="65" cm="1">
        <f t="array" aca="1" ref="B131" ca="1">_xlfn.XLOOKUP(A131,INDIRECT($A$5&amp;"!$AJ$41:$AJ$406"),INDIRECT($A$5&amp;"!$AK$41:$AK$406"))*SUM($F$3:$I$3)</f>
        <v>0</v>
      </c>
      <c r="C131" s="65" cm="1">
        <f t="array" aca="1" ref="C131" ca="1">_xlfn.XLOOKUP(A131,INDIRECT($A$5&amp;"!$AJ$41:$AJ$406"),INDIRECT($A$5&amp;"!$AL$41:$AL$406"))*SUM($F$3:$I$3)</f>
        <v>45</v>
      </c>
      <c r="D131" s="65" cm="1">
        <f t="array" aca="1" ref="D131" ca="1">_xlfn.XLOOKUP(A131,INDIRECT($A$5&amp;"!$AJ$41:$AJ$406"),INDIRECT($A$5&amp;"!$AO$41:$AO$406"))*SUM($F$3:$I$3)</f>
        <v>38.25</v>
      </c>
      <c r="E131" s="34" cm="1">
        <f t="array" ref="E131">SUMPRODUCT(('PT Storengy'!$B$8:$K$372)*('PT Storengy'!$A$8:$A$372=$A131)*('PT Storengy'!$B$5:$K$5=$A$6)*('PT Storengy'!$B$7:$K$7=$A$7))</f>
        <v>0</v>
      </c>
      <c r="F131" s="111">
        <f t="shared" ca="1" si="10"/>
        <v>27.946105781250015</v>
      </c>
      <c r="G131" s="51">
        <f t="shared" ca="1" si="13"/>
        <v>0.61316000000000004</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0.94342000000000081</v>
      </c>
      <c r="I131" s="66">
        <f t="shared" ca="1" si="14"/>
        <v>353.78250000000031</v>
      </c>
      <c r="J131" s="110" cm="1">
        <f t="array" aca="1" ref="J131" ca="1">IF(COUNTIFS('PTC NaTran'!$K$7:$K$15996,"",'PTC NaTran'!$A$7:$A$15996,J$16,'PTC NaTran'!$D$7:$D$15996,$A131,'PTC NaTran'!$C$7:$C$15996,"DEL")&gt;0,J$14,SUMIFS('PTC NaTran'!$K$7:$K$15996,'PTC NaTran'!$A$7:$A$15996,J$16,'PTC NaTran'!$D$7:$D$15996,$A131,'PTC NaTran'!$C$7:$C$15996,"DEL")*1.0026*$F$4/INDIRECT($A$4&amp;"!D9"))</f>
        <v>375</v>
      </c>
      <c r="K131" s="110" cm="1">
        <f t="array" aca="1" ref="K131" ca="1">IF(COUNTIFS('PTC NaTran'!$K$7:$K$15996,"",'PTC NaTran'!$A$7:$A$15996,K$16,'PTC NaTran'!$D$7:$D$15996,$A131,'PTC NaTran'!$C$7:$C$15996,"DEL")&gt;0,K$14,SUMIFS('PTC NaTran'!$K$7:$K$15996,'PTC NaTran'!$A$7:$A$15996,K$16,'PTC NaTran'!$D$7:$D$15996,$A131,'PTC NaTran'!$C$7:$C$15996,"DEL")*1.0026*$F$4/INDIRECT($A$4&amp;"!D9"))</f>
        <v>375</v>
      </c>
      <c r="L131" s="111">
        <f t="shared" ca="1" si="11"/>
        <v>26.38262887500002</v>
      </c>
      <c r="M131" s="51">
        <f t="shared" ca="1" si="15"/>
        <v>0.57826999999999995</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0.96086500000000086</v>
      </c>
      <c r="O131" s="66">
        <f t="shared" ca="1" si="16"/>
        <v>360.32437500000032</v>
      </c>
      <c r="S131" s="111">
        <f t="shared" ca="1" si="12"/>
        <v>41.044800937500014</v>
      </c>
      <c r="T131" s="51">
        <f t="shared" ca="1" si="17"/>
        <v>0.90524000000000004</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0.82369000000000059</v>
      </c>
      <c r="V131" s="66">
        <f t="shared" ca="1" si="18"/>
        <v>308.88375000000025</v>
      </c>
    </row>
    <row r="132" spans="1:22" x14ac:dyDescent="0.3">
      <c r="A132" s="32">
        <f t="shared" si="19"/>
        <v>45863</v>
      </c>
      <c r="B132" s="65" cm="1">
        <f t="array" aca="1" ref="B132" ca="1">_xlfn.XLOOKUP(A132,INDIRECT($A$5&amp;"!$AJ$41:$AJ$406"),INDIRECT($A$5&amp;"!$AK$41:$AK$406"))*SUM($F$3:$I$3)</f>
        <v>0</v>
      </c>
      <c r="C132" s="65" cm="1">
        <f t="array" aca="1" ref="C132" ca="1">_xlfn.XLOOKUP(A132,INDIRECT($A$5&amp;"!$AJ$41:$AJ$406"),INDIRECT($A$5&amp;"!$AL$41:$AL$406"))*SUM($F$3:$I$3)</f>
        <v>45</v>
      </c>
      <c r="D132" s="65" cm="1">
        <f t="array" aca="1" ref="D132" ca="1">_xlfn.XLOOKUP(A132,INDIRECT($A$5&amp;"!$AJ$41:$AJ$406"),INDIRECT($A$5&amp;"!$AO$41:$AO$406"))*SUM($F$3:$I$3)</f>
        <v>38.25</v>
      </c>
      <c r="E132" s="34" cm="1">
        <f t="array" ref="E132">SUMPRODUCT(('PT Storengy'!$B$8:$K$372)*('PT Storengy'!$A$8:$A$372=$A132)*('PT Storengy'!$B$5:$K$5=$A$6)*('PT Storengy'!$B$7:$K$7=$A$7))</f>
        <v>0</v>
      </c>
      <c r="F132" s="111">
        <f t="shared" ca="1" si="10"/>
        <v>28.298414531250014</v>
      </c>
      <c r="G132" s="51">
        <f t="shared" ca="1" si="13"/>
        <v>0.62102000000000002</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0.93949000000000082</v>
      </c>
      <c r="I132" s="66">
        <f t="shared" ca="1" si="14"/>
        <v>352.30875000000032</v>
      </c>
      <c r="J132" s="110" cm="1">
        <f t="array" aca="1" ref="J132" ca="1">IF(COUNTIFS('PTC NaTran'!$K$7:$K$15996,"",'PTC NaTran'!$A$7:$A$15996,J$16,'PTC NaTran'!$D$7:$D$15996,$A132,'PTC NaTran'!$C$7:$C$15996,"DEL")&gt;0,J$14,SUMIFS('PTC NaTran'!$K$7:$K$15996,'PTC NaTran'!$A$7:$A$15996,J$16,'PTC NaTran'!$D$7:$D$15996,$A132,'PTC NaTran'!$C$7:$C$15996,"DEL")*1.0026*$F$4/INDIRECT($A$4&amp;"!D9"))</f>
        <v>375</v>
      </c>
      <c r="K132" s="110" cm="1">
        <f t="array" aca="1" ref="K132" ca="1">IF(COUNTIFS('PTC NaTran'!$K$7:$K$15996,"",'PTC NaTran'!$A$7:$A$15996,K$16,'PTC NaTran'!$D$7:$D$15996,$A132,'PTC NaTran'!$C$7:$C$15996,"DEL")&gt;0,K$14,SUMIFS('PTC NaTran'!$K$7:$K$15996,'PTC NaTran'!$A$7:$A$15996,K$16,'PTC NaTran'!$D$7:$D$15996,$A132,'PTC NaTran'!$C$7:$C$15996,"DEL")*1.0026*$F$4/INDIRECT($A$4&amp;"!D9"))</f>
        <v>375</v>
      </c>
      <c r="L132" s="111">
        <f t="shared" ca="1" si="11"/>
        <v>26.741451375000018</v>
      </c>
      <c r="M132" s="51">
        <f t="shared" ca="1" si="15"/>
        <v>0.58628000000000002</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0.95686000000000082</v>
      </c>
      <c r="O132" s="66">
        <f t="shared" ca="1" si="16"/>
        <v>358.82250000000033</v>
      </c>
      <c r="S132" s="111">
        <f t="shared" ca="1" si="12"/>
        <v>41.353040625000013</v>
      </c>
      <c r="T132" s="51">
        <f t="shared" ca="1" si="17"/>
        <v>0.91210999999999998</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0.82197250000000066</v>
      </c>
      <c r="V132" s="66">
        <f t="shared" ca="1" si="18"/>
        <v>308.23968750000023</v>
      </c>
    </row>
    <row r="133" spans="1:22" x14ac:dyDescent="0.3">
      <c r="A133" s="32">
        <f t="shared" si="19"/>
        <v>45864</v>
      </c>
      <c r="B133" s="65" cm="1">
        <f t="array" aca="1" ref="B133" ca="1">_xlfn.XLOOKUP(A133,INDIRECT($A$5&amp;"!$AJ$41:$AJ$406"),INDIRECT($A$5&amp;"!$AK$41:$AK$406"))*SUM($F$3:$I$3)</f>
        <v>0</v>
      </c>
      <c r="C133" s="65" cm="1">
        <f t="array" aca="1" ref="C133" ca="1">_xlfn.XLOOKUP(A133,INDIRECT($A$5&amp;"!$AJ$41:$AJ$406"),INDIRECT($A$5&amp;"!$AL$41:$AL$406"))*SUM($F$3:$I$3)</f>
        <v>45</v>
      </c>
      <c r="D133" s="65" cm="1">
        <f t="array" aca="1" ref="D133" ca="1">_xlfn.XLOOKUP(A133,INDIRECT($A$5&amp;"!$AJ$41:$AJ$406"),INDIRECT($A$5&amp;"!$AO$41:$AO$406"))*SUM($F$3:$I$3)</f>
        <v>38.25</v>
      </c>
      <c r="E133" s="34" cm="1">
        <f t="array" ref="E133">SUMPRODUCT(('PT Storengy'!$B$8:$K$372)*('PT Storengy'!$A$8:$A$372=$A133)*('PT Storengy'!$B$5:$K$5=$A$6)*('PT Storengy'!$B$7:$K$7=$A$7))</f>
        <v>0</v>
      </c>
      <c r="F133" s="111">
        <f t="shared" ca="1" si="10"/>
        <v>28.649255156250014</v>
      </c>
      <c r="G133" s="51">
        <f t="shared" ca="1" si="13"/>
        <v>0.62885000000000002</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0.93557500000000082</v>
      </c>
      <c r="I133" s="66">
        <f t="shared" ca="1" si="14"/>
        <v>350.84062500000033</v>
      </c>
      <c r="J133" s="110" cm="1">
        <f t="array" aca="1" ref="J133" ca="1">IF(COUNTIFS('PTC NaTran'!$K$7:$K$15996,"",'PTC NaTran'!$A$7:$A$15996,J$16,'PTC NaTran'!$D$7:$D$15996,$A133,'PTC NaTran'!$C$7:$C$15996,"DEL")&gt;0,J$14,SUMIFS('PTC NaTran'!$K$7:$K$15996,'PTC NaTran'!$A$7:$A$15996,J$16,'PTC NaTran'!$D$7:$D$15996,$A133,'PTC NaTran'!$C$7:$C$15996,"DEL")*1.0026*$F$4/INDIRECT($A$4&amp;"!D9"))</f>
        <v>375</v>
      </c>
      <c r="K133" s="110" cm="1">
        <f t="array" aca="1" ref="K133" ca="1">IF(COUNTIFS('PTC NaTran'!$K$7:$K$15996,"",'PTC NaTran'!$A$7:$A$15996,K$16,'PTC NaTran'!$D$7:$D$15996,$A133,'PTC NaTran'!$C$7:$C$15996,"DEL")&gt;0,K$14,SUMIFS('PTC NaTran'!$K$7:$K$15996,'PTC NaTran'!$A$7:$A$15996,K$16,'PTC NaTran'!$D$7:$D$15996,$A133,'PTC NaTran'!$C$7:$C$15996,"DEL")*1.0026*$F$4/INDIRECT($A$4&amp;"!D9"))</f>
        <v>375</v>
      </c>
      <c r="L133" s="111">
        <f t="shared" ca="1" si="11"/>
        <v>27.098779500000017</v>
      </c>
      <c r="M133" s="51">
        <f t="shared" ca="1" si="15"/>
        <v>0.59424999999999994</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0.9528750000000008</v>
      </c>
      <c r="O133" s="66">
        <f t="shared" ca="1" si="16"/>
        <v>357.32812500000028</v>
      </c>
      <c r="S133" s="111">
        <f t="shared" ca="1" si="12"/>
        <v>41.660638125000013</v>
      </c>
      <c r="T133" s="51">
        <f t="shared" ca="1" si="17"/>
        <v>0.91896</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0.82026000000000066</v>
      </c>
      <c r="V133" s="66">
        <f t="shared" ca="1" si="18"/>
        <v>307.59750000000025</v>
      </c>
    </row>
    <row r="134" spans="1:22" x14ac:dyDescent="0.3">
      <c r="A134" s="32">
        <f t="shared" si="19"/>
        <v>45865</v>
      </c>
      <c r="B134" s="65" cm="1">
        <f t="array" aca="1" ref="B134" ca="1">_xlfn.XLOOKUP(A134,INDIRECT($A$5&amp;"!$AJ$41:$AJ$406"),INDIRECT($A$5&amp;"!$AK$41:$AK$406"))*SUM($F$3:$I$3)</f>
        <v>0</v>
      </c>
      <c r="C134" s="65" cm="1">
        <f t="array" aca="1" ref="C134" ca="1">_xlfn.XLOOKUP(A134,INDIRECT($A$5&amp;"!$AJ$41:$AJ$406"),INDIRECT($A$5&amp;"!$AL$41:$AL$406"))*SUM($F$3:$I$3)</f>
        <v>45</v>
      </c>
      <c r="D134" s="65" cm="1">
        <f t="array" aca="1" ref="D134" ca="1">_xlfn.XLOOKUP(A134,INDIRECT($A$5&amp;"!$AJ$41:$AJ$406"),INDIRECT($A$5&amp;"!$AO$41:$AO$406"))*SUM($F$3:$I$3)</f>
        <v>38.25</v>
      </c>
      <c r="E134" s="34" cm="1">
        <f t="array" ref="E134">SUMPRODUCT(('PT Storengy'!$B$8:$K$372)*('PT Storengy'!$A$8:$A$372=$A134)*('PT Storengy'!$B$5:$K$5=$A$6)*('PT Storengy'!$B$7:$K$7=$A$7))</f>
        <v>0</v>
      </c>
      <c r="F134" s="111">
        <f t="shared" ca="1" si="10"/>
        <v>28.998633281250015</v>
      </c>
      <c r="G134" s="51">
        <f t="shared" ca="1" si="13"/>
        <v>0.63665000000000005</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0.93167500000000081</v>
      </c>
      <c r="I134" s="66">
        <f t="shared" ca="1" si="14"/>
        <v>349.3781250000003</v>
      </c>
      <c r="J134" s="110" cm="1">
        <f t="array" aca="1" ref="J134" ca="1">IF(COUNTIFS('PTC NaTran'!$K$7:$K$15996,"",'PTC NaTran'!$A$7:$A$15996,J$16,'PTC NaTran'!$D$7:$D$15996,$A134,'PTC NaTran'!$C$7:$C$15996,"DEL")&gt;0,J$14,SUMIFS('PTC NaTran'!$K$7:$K$15996,'PTC NaTran'!$A$7:$A$15996,J$16,'PTC NaTran'!$D$7:$D$15996,$A134,'PTC NaTran'!$C$7:$C$15996,"DEL")*1.0026*$F$4/INDIRECT($A$4&amp;"!D9"))</f>
        <v>375</v>
      </c>
      <c r="K134" s="110" cm="1">
        <f t="array" aca="1" ref="K134" ca="1">IF(COUNTIFS('PTC NaTran'!$K$7:$K$15996,"",'PTC NaTran'!$A$7:$A$15996,K$16,'PTC NaTran'!$D$7:$D$15996,$A134,'PTC NaTran'!$C$7:$C$15996,"DEL")&gt;0,K$14,SUMIFS('PTC NaTran'!$K$7:$K$15996,'PTC NaTran'!$A$7:$A$15996,K$16,'PTC NaTran'!$D$7:$D$15996,$A134,'PTC NaTran'!$C$7:$C$15996,"DEL")*1.0026*$F$4/INDIRECT($A$4&amp;"!D9"))</f>
        <v>375</v>
      </c>
      <c r="L134" s="111">
        <f t="shared" ca="1" si="11"/>
        <v>27.454617000000017</v>
      </c>
      <c r="M134" s="51">
        <f t="shared" ca="1" si="15"/>
        <v>0.60219999999999996</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0.94890000000000074</v>
      </c>
      <c r="O134" s="66">
        <f t="shared" ca="1" si="16"/>
        <v>355.83750000000026</v>
      </c>
      <c r="S134" s="111">
        <f t="shared" ca="1" si="12"/>
        <v>41.967595312500016</v>
      </c>
      <c r="T134" s="51">
        <f t="shared" ca="1" si="17"/>
        <v>0.92579</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0.81855250000000068</v>
      </c>
      <c r="V134" s="66">
        <f t="shared" ca="1" si="18"/>
        <v>306.95718750000026</v>
      </c>
    </row>
    <row r="135" spans="1:22" x14ac:dyDescent="0.3">
      <c r="A135" s="32">
        <f t="shared" si="19"/>
        <v>45866</v>
      </c>
      <c r="B135" s="65" cm="1">
        <f t="array" aca="1" ref="B135" ca="1">_xlfn.XLOOKUP(A135,INDIRECT($A$5&amp;"!$AJ$41:$AJ$406"),INDIRECT($A$5&amp;"!$AK$41:$AK$406"))*SUM($F$3:$I$3)</f>
        <v>0</v>
      </c>
      <c r="C135" s="65" cm="1">
        <f t="array" aca="1" ref="C135" ca="1">_xlfn.XLOOKUP(A135,INDIRECT($A$5&amp;"!$AJ$41:$AJ$406"),INDIRECT($A$5&amp;"!$AL$41:$AL$406"))*SUM($F$3:$I$3)</f>
        <v>45</v>
      </c>
      <c r="D135" s="65" cm="1">
        <f t="array" aca="1" ref="D135" ca="1">_xlfn.XLOOKUP(A135,INDIRECT($A$5&amp;"!$AJ$41:$AJ$406"),INDIRECT($A$5&amp;"!$AO$41:$AO$406"))*SUM($F$3:$I$3)</f>
        <v>38.25</v>
      </c>
      <c r="E135" s="34" cm="1">
        <f t="array" ref="E135">SUMPRODUCT(('PT Storengy'!$B$8:$K$372)*('PT Storengy'!$A$8:$A$372=$A135)*('PT Storengy'!$B$5:$K$5=$A$6)*('PT Storengy'!$B$7:$K$7=$A$7))</f>
        <v>0</v>
      </c>
      <c r="F135" s="111">
        <f t="shared" ca="1" si="10"/>
        <v>29.346556406250016</v>
      </c>
      <c r="G135" s="51">
        <f t="shared" ca="1" si="13"/>
        <v>0.64441000000000004</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0.92779500000000081</v>
      </c>
      <c r="I135" s="66">
        <f t="shared" ca="1" si="14"/>
        <v>347.92312500000031</v>
      </c>
      <c r="J135" s="110" cm="1">
        <f t="array" aca="1" ref="J135" ca="1">IF(COUNTIFS('PTC NaTran'!$K$7:$K$15996,"",'PTC NaTran'!$A$7:$A$15996,J$16,'PTC NaTran'!$D$7:$D$15996,$A135,'PTC NaTran'!$C$7:$C$15996,"DEL")&gt;0,J$14,SUMIFS('PTC NaTran'!$K$7:$K$15996,'PTC NaTran'!$A$7:$A$15996,J$16,'PTC NaTran'!$D$7:$D$15996,$A135,'PTC NaTran'!$C$7:$C$15996,"DEL")*1.0026*$F$4/INDIRECT($A$4&amp;"!D9"))</f>
        <v>375</v>
      </c>
      <c r="K135" s="110" cm="1">
        <f t="array" aca="1" ref="K135" ca="1">IF(COUNTIFS('PTC NaTran'!$K$7:$K$15996,"",'PTC NaTran'!$A$7:$A$15996,K$16,'PTC NaTran'!$D$7:$D$15996,$A135,'PTC NaTran'!$C$7:$C$15996,"DEL")&gt;0,K$14,SUMIFS('PTC NaTran'!$K$7:$K$15996,'PTC NaTran'!$A$7:$A$15996,K$16,'PTC NaTran'!$D$7:$D$15996,$A135,'PTC NaTran'!$C$7:$C$15996,"DEL")*1.0026*$F$4/INDIRECT($A$4&amp;"!D9"))</f>
        <v>375</v>
      </c>
      <c r="L135" s="111">
        <f t="shared" ca="1" si="11"/>
        <v>27.808973250000015</v>
      </c>
      <c r="M135" s="51">
        <f t="shared" ca="1" si="15"/>
        <v>0.61009999999999998</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0.94495000000000084</v>
      </c>
      <c r="O135" s="66">
        <f t="shared" ca="1" si="16"/>
        <v>354.35625000000033</v>
      </c>
      <c r="S135" s="111">
        <f t="shared" ca="1" si="12"/>
        <v>42.273913125000014</v>
      </c>
      <c r="T135" s="51">
        <f t="shared" ca="1" si="17"/>
        <v>0.93261000000000005</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0.81684750000000061</v>
      </c>
      <c r="V135" s="66">
        <f t="shared" ca="1" si="18"/>
        <v>306.31781250000023</v>
      </c>
    </row>
    <row r="136" spans="1:22" x14ac:dyDescent="0.3">
      <c r="A136" s="32">
        <f t="shared" si="19"/>
        <v>45867</v>
      </c>
      <c r="B136" s="65" cm="1">
        <f t="array" aca="1" ref="B136" ca="1">_xlfn.XLOOKUP(A136,INDIRECT($A$5&amp;"!$AJ$41:$AJ$406"),INDIRECT($A$5&amp;"!$AK$41:$AK$406"))*SUM($F$3:$I$3)</f>
        <v>0</v>
      </c>
      <c r="C136" s="65" cm="1">
        <f t="array" aca="1" ref="C136" ca="1">_xlfn.XLOOKUP(A136,INDIRECT($A$5&amp;"!$AJ$41:$AJ$406"),INDIRECT($A$5&amp;"!$AL$41:$AL$406"))*SUM($F$3:$I$3)</f>
        <v>45</v>
      </c>
      <c r="D136" s="65" cm="1">
        <f t="array" aca="1" ref="D136" ca="1">_xlfn.XLOOKUP(A136,INDIRECT($A$5&amp;"!$AJ$41:$AJ$406"),INDIRECT($A$5&amp;"!$AO$41:$AO$406"))*SUM($F$3:$I$3)</f>
        <v>38.25</v>
      </c>
      <c r="E136" s="34" cm="1">
        <f t="array" ref="E136">SUMPRODUCT(('PT Storengy'!$B$8:$K$372)*('PT Storengy'!$A$8:$A$372=$A136)*('PT Storengy'!$B$5:$K$5=$A$6)*('PT Storengy'!$B$7:$K$7=$A$7))</f>
        <v>0</v>
      </c>
      <c r="F136" s="111">
        <f t="shared" ca="1" si="10"/>
        <v>29.693028281250015</v>
      </c>
      <c r="G136" s="51">
        <f t="shared" ca="1" si="13"/>
        <v>0.65215000000000001</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0.923925000000001</v>
      </c>
      <c r="I136" s="66">
        <f t="shared" ca="1" si="14"/>
        <v>346.47187500000035</v>
      </c>
      <c r="J136" s="110" cm="1">
        <f t="array" aca="1" ref="J136" ca="1">IF(COUNTIFS('PTC NaTran'!$K$7:$K$15996,"",'PTC NaTran'!$A$7:$A$15996,J$16,'PTC NaTran'!$D$7:$D$15996,$A136,'PTC NaTran'!$C$7:$C$15996,"DEL")&gt;0,J$14,SUMIFS('PTC NaTran'!$K$7:$K$15996,'PTC NaTran'!$A$7:$A$15996,J$16,'PTC NaTran'!$D$7:$D$15996,$A136,'PTC NaTran'!$C$7:$C$15996,"DEL")*1.0026*$F$4/INDIRECT($A$4&amp;"!D9"))</f>
        <v>375</v>
      </c>
      <c r="K136" s="110" cm="1">
        <f t="array" aca="1" ref="K136" ca="1">IF(COUNTIFS('PTC NaTran'!$K$7:$K$15996,"",'PTC NaTran'!$A$7:$A$15996,K$16,'PTC NaTran'!$D$7:$D$15996,$A136,'PTC NaTran'!$C$7:$C$15996,"DEL")&gt;0,K$14,SUMIFS('PTC NaTran'!$K$7:$K$15996,'PTC NaTran'!$A$7:$A$15996,K$16,'PTC NaTran'!$D$7:$D$15996,$A136,'PTC NaTran'!$C$7:$C$15996,"DEL")*1.0026*$F$4/INDIRECT($A$4&amp;"!D9"))</f>
        <v>375</v>
      </c>
      <c r="L136" s="111">
        <f t="shared" ca="1" si="11"/>
        <v>28.161852000000014</v>
      </c>
      <c r="M136" s="51">
        <f t="shared" ca="1" si="15"/>
        <v>0.61797999999999997</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0.94101000000000079</v>
      </c>
      <c r="O136" s="66">
        <f t="shared" ca="1" si="16"/>
        <v>352.87875000000031</v>
      </c>
      <c r="S136" s="111">
        <f t="shared" ca="1" si="12"/>
        <v>42.579592500000011</v>
      </c>
      <c r="T136" s="51">
        <f t="shared" ca="1" si="17"/>
        <v>0.93942000000000003</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0.81514500000000067</v>
      </c>
      <c r="V136" s="66">
        <f t="shared" ca="1" si="18"/>
        <v>305.67937500000028</v>
      </c>
    </row>
    <row r="137" spans="1:22" x14ac:dyDescent="0.3">
      <c r="A137" s="32">
        <f t="shared" si="19"/>
        <v>45868</v>
      </c>
      <c r="B137" s="65" cm="1">
        <f t="array" aca="1" ref="B137" ca="1">_xlfn.XLOOKUP(A137,INDIRECT($A$5&amp;"!$AJ$41:$AJ$406"),INDIRECT($A$5&amp;"!$AK$41:$AK$406"))*SUM($F$3:$I$3)</f>
        <v>0</v>
      </c>
      <c r="C137" s="65" cm="1">
        <f t="array" aca="1" ref="C137" ca="1">_xlfn.XLOOKUP(A137,INDIRECT($A$5&amp;"!$AJ$41:$AJ$406"),INDIRECT($A$5&amp;"!$AL$41:$AL$406"))*SUM($F$3:$I$3)</f>
        <v>45</v>
      </c>
      <c r="D137" s="65" cm="1">
        <f t="array" aca="1" ref="D137" ca="1">_xlfn.XLOOKUP(A137,INDIRECT($A$5&amp;"!$AJ$41:$AJ$406"),INDIRECT($A$5&amp;"!$AO$41:$AO$406"))*SUM($F$3:$I$3)</f>
        <v>38.25</v>
      </c>
      <c r="E137" s="34" cm="1">
        <f t="array" ref="E137">SUMPRODUCT(('PT Storengy'!$B$8:$K$372)*('PT Storengy'!$A$8:$A$372=$A137)*('PT Storengy'!$B$5:$K$5=$A$6)*('PT Storengy'!$B$7:$K$7=$A$7))</f>
        <v>0</v>
      </c>
      <c r="F137" s="111">
        <f t="shared" ca="1" si="10"/>
        <v>30.038056406250014</v>
      </c>
      <c r="G137" s="51">
        <f t="shared" ca="1" si="13"/>
        <v>0.65985000000000005</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0.92007500000000064</v>
      </c>
      <c r="I137" s="66">
        <f t="shared" ca="1" si="14"/>
        <v>345.02812500000022</v>
      </c>
      <c r="J137" s="110" cm="1">
        <f t="array" aca="1" ref="J137" ca="1">IF(COUNTIFS('PTC NaTran'!$K$7:$K$15996,"",'PTC NaTran'!$A$7:$A$15996,J$16,'PTC NaTran'!$D$7:$D$15996,$A137,'PTC NaTran'!$C$7:$C$15996,"DEL")&gt;0,J$14,SUMIFS('PTC NaTran'!$K$7:$K$15996,'PTC NaTran'!$A$7:$A$15996,J$16,'PTC NaTran'!$D$7:$D$15996,$A137,'PTC NaTran'!$C$7:$C$15996,"DEL")*1.0026*$F$4/INDIRECT($A$4&amp;"!D9"))</f>
        <v>375</v>
      </c>
      <c r="K137" s="110" cm="1">
        <f t="array" aca="1" ref="K137" ca="1">IF(COUNTIFS('PTC NaTran'!$K$7:$K$15996,"",'PTC NaTran'!$A$7:$A$15996,K$16,'PTC NaTran'!$D$7:$D$15996,$A137,'PTC NaTran'!$C$7:$C$15996,"DEL")&gt;0,K$14,SUMIFS('PTC NaTran'!$K$7:$K$15996,'PTC NaTran'!$A$7:$A$15996,K$16,'PTC NaTran'!$D$7:$D$15996,$A137,'PTC NaTran'!$C$7:$C$15996,"DEL")*1.0026*$F$4/INDIRECT($A$4&amp;"!D9"))</f>
        <v>375</v>
      </c>
      <c r="L137" s="111">
        <f t="shared" ca="1" si="11"/>
        <v>28.513260750000015</v>
      </c>
      <c r="M137" s="51">
        <f t="shared" ca="1" si="15"/>
        <v>0.62582000000000004</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0.93709000000000087</v>
      </c>
      <c r="O137" s="66">
        <f t="shared" ca="1" si="16"/>
        <v>351.40875000000034</v>
      </c>
      <c r="S137" s="111">
        <f t="shared" ca="1" si="12"/>
        <v>42.884635312500009</v>
      </c>
      <c r="T137" s="51">
        <f t="shared" ca="1" si="17"/>
        <v>0.94621</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0.81344750000000066</v>
      </c>
      <c r="V137" s="66">
        <f t="shared" ca="1" si="18"/>
        <v>305.04281250000025</v>
      </c>
    </row>
    <row r="138" spans="1:22" x14ac:dyDescent="0.3">
      <c r="A138" s="32">
        <f t="shared" si="19"/>
        <v>45869</v>
      </c>
      <c r="B138" s="65" cm="1">
        <f t="array" aca="1" ref="B138" ca="1">_xlfn.XLOOKUP(A138,INDIRECT($A$5&amp;"!$AJ$41:$AJ$406"),INDIRECT($A$5&amp;"!$AK$41:$AK$406"))*SUM($F$3:$I$3)</f>
        <v>0</v>
      </c>
      <c r="C138" s="65" cm="1">
        <f t="array" aca="1" ref="C138" ca="1">_xlfn.XLOOKUP(A138,INDIRECT($A$5&amp;"!$AJ$41:$AJ$406"),INDIRECT($A$5&amp;"!$AL$41:$AL$406"))*SUM($F$3:$I$3)</f>
        <v>38.25</v>
      </c>
      <c r="D138" s="65" cm="1">
        <f t="array" aca="1" ref="D138" ca="1">_xlfn.XLOOKUP(A138,INDIRECT($A$5&amp;"!$AJ$41:$AJ$406"),INDIRECT($A$5&amp;"!$AO$41:$AO$406"))*SUM($F$3:$I$3)</f>
        <v>38.25</v>
      </c>
      <c r="E138" s="34" cm="1">
        <f t="array" ref="E138">SUMPRODUCT(('PT Storengy'!$B$8:$K$372)*('PT Storengy'!$A$8:$A$372=$A138)*('PT Storengy'!$B$5:$K$5=$A$6)*('PT Storengy'!$B$7:$K$7=$A$7))</f>
        <v>0</v>
      </c>
      <c r="F138" s="111">
        <f t="shared" ca="1" si="10"/>
        <v>30.381648281250015</v>
      </c>
      <c r="G138" s="51">
        <f t="shared" ca="1" si="13"/>
        <v>0.66751000000000005</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0.91624500000000086</v>
      </c>
      <c r="I138" s="66">
        <f t="shared" ca="1" si="14"/>
        <v>343.5918750000003</v>
      </c>
      <c r="J138" s="110" cm="1">
        <f t="array" aca="1" ref="J138" ca="1">IF(COUNTIFS('PTC NaTran'!$K$7:$K$15996,"",'PTC NaTran'!$A$7:$A$15996,J$16,'PTC NaTran'!$D$7:$D$15996,$A138,'PTC NaTran'!$C$7:$C$15996,"DEL")&gt;0,J$14,SUMIFS('PTC NaTran'!$K$7:$K$15996,'PTC NaTran'!$A$7:$A$15996,J$16,'PTC NaTran'!$D$7:$D$15996,$A138,'PTC NaTran'!$C$7:$C$15996,"DEL")*1.0026*$F$4/INDIRECT($A$4&amp;"!D9"))</f>
        <v>375</v>
      </c>
      <c r="K138" s="110" cm="1">
        <f t="array" aca="1" ref="K138" ca="1">IF(COUNTIFS('PTC NaTran'!$K$7:$K$15996,"",'PTC NaTran'!$A$7:$A$15996,K$16,'PTC NaTran'!$D$7:$D$15996,$A138,'PTC NaTran'!$C$7:$C$15996,"DEL")&gt;0,K$14,SUMIFS('PTC NaTran'!$K$7:$K$15996,'PTC NaTran'!$A$7:$A$15996,K$16,'PTC NaTran'!$D$7:$D$15996,$A138,'PTC NaTran'!$C$7:$C$15996,"DEL")*1.0026*$F$4/INDIRECT($A$4&amp;"!D9"))</f>
        <v>375</v>
      </c>
      <c r="L138" s="111">
        <f t="shared" ca="1" si="11"/>
        <v>28.863205125000015</v>
      </c>
      <c r="M138" s="51">
        <f t="shared" ca="1" si="15"/>
        <v>0.63363000000000003</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0.93318500000000082</v>
      </c>
      <c r="O138" s="66">
        <f t="shared" ca="1" si="16"/>
        <v>349.94437500000032</v>
      </c>
      <c r="S138" s="111">
        <f t="shared" ca="1" si="12"/>
        <v>43.189042500000006</v>
      </c>
      <c r="T138" s="51">
        <f t="shared" ca="1" si="17"/>
        <v>0.95299</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0.81175250000000065</v>
      </c>
      <c r="V138" s="66">
        <f t="shared" ca="1" si="18"/>
        <v>304.40718750000025</v>
      </c>
    </row>
    <row r="139" spans="1:22" x14ac:dyDescent="0.3">
      <c r="A139" s="32">
        <f t="shared" si="19"/>
        <v>45870</v>
      </c>
      <c r="B139" s="65" cm="1">
        <f t="array" aca="1" ref="B139" ca="1">_xlfn.XLOOKUP(A139,INDIRECT($A$5&amp;"!$AJ$41:$AJ$406"),INDIRECT($A$5&amp;"!$AK$41:$AK$406"))*SUM($F$3:$I$3)</f>
        <v>0</v>
      </c>
      <c r="C139" s="65" cm="1">
        <f t="array" aca="1" ref="C139" ca="1">_xlfn.XLOOKUP(A139,INDIRECT($A$5&amp;"!$AJ$41:$AJ$406"),INDIRECT($A$5&amp;"!$AL$41:$AL$406"))*SUM($F$3:$I$3)</f>
        <v>45</v>
      </c>
      <c r="D139" s="65" cm="1">
        <f t="array" aca="1" ref="D139" ca="1">_xlfn.XLOOKUP(A139,INDIRECT($A$5&amp;"!$AJ$41:$AJ$406"),INDIRECT($A$5&amp;"!$AO$41:$AO$406"))*SUM($F$3:$I$3)</f>
        <v>42.75</v>
      </c>
      <c r="E139" s="34" cm="1">
        <f t="array" ref="E139">SUMPRODUCT(('PT Storengy'!$B$8:$K$372)*('PT Storengy'!$A$8:$A$372=$A139)*('PT Storengy'!$B$5:$K$5=$A$6)*('PT Storengy'!$B$7:$K$7=$A$7))</f>
        <v>0</v>
      </c>
      <c r="F139" s="111">
        <f t="shared" ca="1" si="10"/>
        <v>30.723807656250017</v>
      </c>
      <c r="G139" s="51">
        <f t="shared" ca="1" si="13"/>
        <v>0.67515000000000003</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0.91242500000000082</v>
      </c>
      <c r="I139" s="66">
        <f t="shared" ca="1" si="14"/>
        <v>342.1593750000003</v>
      </c>
      <c r="J139" s="110" cm="1">
        <f t="array" aca="1" ref="J139" ca="1">IF(COUNTIFS('PTC NaTran'!$K$7:$K$15996,"",'PTC NaTran'!$A$7:$A$15996,J$16,'PTC NaTran'!$D$7:$D$15996,$A139,'PTC NaTran'!$C$7:$C$15996,"DEL")&gt;0,J$14,SUMIFS('PTC NaTran'!$K$7:$K$15996,'PTC NaTran'!$A$7:$A$15996,J$16,'PTC NaTran'!$D$7:$D$15996,$A139,'PTC NaTran'!$C$7:$C$15996,"DEL")*1.0026*$F$4/INDIRECT($A$4&amp;"!D9"))</f>
        <v>375</v>
      </c>
      <c r="K139" s="110" cm="1">
        <f t="array" aca="1" ref="K139" ca="1">IF(COUNTIFS('PTC NaTran'!$K$7:$K$15996,"",'PTC NaTran'!$A$7:$A$15996,K$16,'PTC NaTran'!$D$7:$D$15996,$A139,'PTC NaTran'!$C$7:$C$15996,"DEL")&gt;0,K$14,SUMIFS('PTC NaTran'!$K$7:$K$15996,'PTC NaTran'!$A$7:$A$15996,K$16,'PTC NaTran'!$D$7:$D$15996,$A139,'PTC NaTran'!$C$7:$C$15996,"DEL")*1.0026*$F$4/INDIRECT($A$4&amp;"!D9"))</f>
        <v>375</v>
      </c>
      <c r="L139" s="111">
        <f t="shared" ca="1" si="11"/>
        <v>29.211692625000016</v>
      </c>
      <c r="M139" s="51">
        <f t="shared" ca="1" si="15"/>
        <v>0.64139999999999997</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0.9293000000000009</v>
      </c>
      <c r="O139" s="66">
        <f t="shared" ca="1" si="16"/>
        <v>348.48750000000035</v>
      </c>
      <c r="S139" s="111">
        <f t="shared" ca="1" si="12"/>
        <v>43.492815000000007</v>
      </c>
      <c r="T139" s="51">
        <f t="shared" ca="1" si="17"/>
        <v>0.95975999999999995</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0.81006000000000056</v>
      </c>
      <c r="V139" s="66">
        <f t="shared" ca="1" si="18"/>
        <v>303.77250000000021</v>
      </c>
    </row>
    <row r="140" spans="1:22" x14ac:dyDescent="0.3">
      <c r="A140" s="32">
        <f t="shared" si="19"/>
        <v>45871</v>
      </c>
      <c r="B140" s="65" cm="1">
        <f t="array" aca="1" ref="B140" ca="1">_xlfn.XLOOKUP(A140,INDIRECT($A$5&amp;"!$AJ$41:$AJ$406"),INDIRECT($A$5&amp;"!$AK$41:$AK$406"))*SUM($F$3:$I$3)</f>
        <v>0</v>
      </c>
      <c r="C140" s="65" cm="1">
        <f t="array" aca="1" ref="C140" ca="1">_xlfn.XLOOKUP(A140,INDIRECT($A$5&amp;"!$AJ$41:$AJ$406"),INDIRECT($A$5&amp;"!$AL$41:$AL$406"))*SUM($F$3:$I$3)</f>
        <v>45</v>
      </c>
      <c r="D140" s="65" cm="1">
        <f t="array" aca="1" ref="D140" ca="1">_xlfn.XLOOKUP(A140,INDIRECT($A$5&amp;"!$AJ$41:$AJ$406"),INDIRECT($A$5&amp;"!$AO$41:$AO$406"))*SUM($F$3:$I$3)</f>
        <v>42.75</v>
      </c>
      <c r="E140" s="34" cm="1">
        <f t="array" ref="E140">SUMPRODUCT(('PT Storengy'!$B$8:$K$372)*('PT Storengy'!$A$8:$A$372=$A140)*('PT Storengy'!$B$5:$K$5=$A$6)*('PT Storengy'!$B$7:$K$7=$A$7))</f>
        <v>0</v>
      </c>
      <c r="F140" s="111">
        <f t="shared" ca="1" si="10"/>
        <v>31.064542031250017</v>
      </c>
      <c r="G140" s="51">
        <f t="shared" ca="1" si="13"/>
        <v>0.68274999999999997</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0.9086250000000009</v>
      </c>
      <c r="I140" s="66">
        <f t="shared" ca="1" si="14"/>
        <v>340.73437500000034</v>
      </c>
      <c r="J140" s="110" cm="1">
        <f t="array" aca="1" ref="J140" ca="1">IF(COUNTIFS('PTC NaTran'!$K$7:$K$15996,"",'PTC NaTran'!$A$7:$A$15996,J$16,'PTC NaTran'!$D$7:$D$15996,$A140,'PTC NaTran'!$C$7:$C$15996,"DEL")&gt;0,J$14,SUMIFS('PTC NaTran'!$K$7:$K$15996,'PTC NaTran'!$A$7:$A$15996,J$16,'PTC NaTran'!$D$7:$D$15996,$A140,'PTC NaTran'!$C$7:$C$15996,"DEL")*1.0026*$F$4/INDIRECT($A$4&amp;"!D9"))</f>
        <v>375</v>
      </c>
      <c r="K140" s="110" cm="1">
        <f t="array" aca="1" ref="K140" ca="1">IF(COUNTIFS('PTC NaTran'!$K$7:$K$15996,"",'PTC NaTran'!$A$7:$A$15996,K$16,'PTC NaTran'!$D$7:$D$15996,$A140,'PTC NaTran'!$C$7:$C$15996,"DEL")&gt;0,K$14,SUMIFS('PTC NaTran'!$K$7:$K$15996,'PTC NaTran'!$A$7:$A$15996,K$16,'PTC NaTran'!$D$7:$D$15996,$A140,'PTC NaTran'!$C$7:$C$15996,"DEL")*1.0026*$F$4/INDIRECT($A$4&amp;"!D9"))</f>
        <v>375</v>
      </c>
      <c r="L140" s="111">
        <f t="shared" ca="1" si="11"/>
        <v>29.558727000000015</v>
      </c>
      <c r="M140" s="51">
        <f t="shared" ca="1" si="15"/>
        <v>0.64915</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0.92542500000000094</v>
      </c>
      <c r="O140" s="66">
        <f t="shared" ca="1" si="16"/>
        <v>347.03437500000035</v>
      </c>
      <c r="S140" s="111">
        <f t="shared" ca="1" si="12"/>
        <v>43.795954687500007</v>
      </c>
      <c r="T140" s="51">
        <f t="shared" ca="1" si="17"/>
        <v>0.96650999999999998</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0.8083725000000006</v>
      </c>
      <c r="V140" s="66">
        <f t="shared" ca="1" si="18"/>
        <v>303.13968750000021</v>
      </c>
    </row>
    <row r="141" spans="1:22" x14ac:dyDescent="0.3">
      <c r="A141" s="32">
        <f t="shared" si="19"/>
        <v>45872</v>
      </c>
      <c r="B141" s="65" cm="1">
        <f t="array" aca="1" ref="B141" ca="1">_xlfn.XLOOKUP(A141,INDIRECT($A$5&amp;"!$AJ$41:$AJ$406"),INDIRECT($A$5&amp;"!$AK$41:$AK$406"))*SUM($F$3:$I$3)</f>
        <v>0</v>
      </c>
      <c r="C141" s="65" cm="1">
        <f t="array" aca="1" ref="C141" ca="1">_xlfn.XLOOKUP(A141,INDIRECT($A$5&amp;"!$AJ$41:$AJ$406"),INDIRECT($A$5&amp;"!$AL$41:$AL$406"))*SUM($F$3:$I$3)</f>
        <v>45</v>
      </c>
      <c r="D141" s="65" cm="1">
        <f t="array" aca="1" ref="D141" ca="1">_xlfn.XLOOKUP(A141,INDIRECT($A$5&amp;"!$AJ$41:$AJ$406"),INDIRECT($A$5&amp;"!$AO$41:$AO$406"))*SUM($F$3:$I$3)</f>
        <v>42.75</v>
      </c>
      <c r="E141" s="34" cm="1">
        <f t="array" ref="E141">SUMPRODUCT(('PT Storengy'!$B$8:$K$372)*('PT Storengy'!$A$8:$A$372=$A141)*('PT Storengy'!$B$5:$K$5=$A$6)*('PT Storengy'!$B$7:$K$7=$A$7))</f>
        <v>0</v>
      </c>
      <c r="F141" s="111">
        <f t="shared" ca="1" si="10"/>
        <v>31.403857031250016</v>
      </c>
      <c r="G141" s="51">
        <f t="shared" ca="1" si="13"/>
        <v>0.69032000000000004</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0.90484000000000087</v>
      </c>
      <c r="I141" s="66">
        <f t="shared" ca="1" si="14"/>
        <v>339.31500000000034</v>
      </c>
      <c r="J141" s="110" cm="1">
        <f t="array" aca="1" ref="J141" ca="1">IF(COUNTIFS('PTC NaTran'!$K$7:$K$15996,"",'PTC NaTran'!$A$7:$A$15996,J$16,'PTC NaTran'!$D$7:$D$15996,$A141,'PTC NaTran'!$C$7:$C$15996,"DEL")&gt;0,J$14,SUMIFS('PTC NaTran'!$K$7:$K$15996,'PTC NaTran'!$A$7:$A$15996,J$16,'PTC NaTran'!$D$7:$D$15996,$A141,'PTC NaTran'!$C$7:$C$15996,"DEL")*1.0026*$F$4/INDIRECT($A$4&amp;"!D9"))</f>
        <v>375</v>
      </c>
      <c r="K141" s="110" cm="1">
        <f t="array" aca="1" ref="K141" ca="1">IF(COUNTIFS('PTC NaTran'!$K$7:$K$15996,"",'PTC NaTran'!$A$7:$A$15996,K$16,'PTC NaTran'!$D$7:$D$15996,$A141,'PTC NaTran'!$C$7:$C$15996,"DEL")&gt;0,K$14,SUMIFS('PTC NaTran'!$K$7:$K$15996,'PTC NaTran'!$A$7:$A$15996,K$16,'PTC NaTran'!$D$7:$D$15996,$A141,'PTC NaTran'!$C$7:$C$15996,"DEL")*1.0026*$F$4/INDIRECT($A$4&amp;"!D9"))</f>
        <v>375</v>
      </c>
      <c r="L141" s="111">
        <f t="shared" ca="1" si="11"/>
        <v>29.904315750000016</v>
      </c>
      <c r="M141" s="51">
        <f t="shared" ca="1" si="15"/>
        <v>0.65686</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0.92157000000000078</v>
      </c>
      <c r="O141" s="66">
        <f t="shared" ca="1" si="16"/>
        <v>345.58875000000029</v>
      </c>
      <c r="S141" s="111">
        <f t="shared" ca="1" si="12"/>
        <v>44.098463437500008</v>
      </c>
      <c r="T141" s="51">
        <f t="shared" ca="1" si="17"/>
        <v>0.97323999999999999</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0.80669000000000057</v>
      </c>
      <c r="V141" s="66">
        <f t="shared" ca="1" si="18"/>
        <v>302.50875000000019</v>
      </c>
    </row>
    <row r="142" spans="1:22" x14ac:dyDescent="0.3">
      <c r="A142" s="32">
        <f t="shared" si="19"/>
        <v>45873</v>
      </c>
      <c r="B142" s="65" cm="1">
        <f t="array" aca="1" ref="B142" ca="1">_xlfn.XLOOKUP(A142,INDIRECT($A$5&amp;"!$AJ$41:$AJ$406"),INDIRECT($A$5&amp;"!$AK$41:$AK$406"))*SUM($F$3:$I$3)</f>
        <v>0</v>
      </c>
      <c r="C142" s="65" cm="1">
        <f t="array" aca="1" ref="C142" ca="1">_xlfn.XLOOKUP(A142,INDIRECT($A$5&amp;"!$AJ$41:$AJ$406"),INDIRECT($A$5&amp;"!$AL$41:$AL$406"))*SUM($F$3:$I$3)</f>
        <v>45</v>
      </c>
      <c r="D142" s="65" cm="1">
        <f t="array" aca="1" ref="D142" ca="1">_xlfn.XLOOKUP(A142,INDIRECT($A$5&amp;"!$AJ$41:$AJ$406"),INDIRECT($A$5&amp;"!$AO$41:$AO$406"))*SUM($F$3:$I$3)</f>
        <v>42.75</v>
      </c>
      <c r="E142" s="34" cm="1">
        <f t="array" ref="E142">SUMPRODUCT(('PT Storengy'!$B$8:$K$372)*('PT Storengy'!$A$8:$A$372=$A142)*('PT Storengy'!$B$5:$K$5=$A$6)*('PT Storengy'!$B$7:$K$7=$A$7))</f>
        <v>0</v>
      </c>
      <c r="F142" s="111">
        <f t="shared" ca="1" si="10"/>
        <v>31.741758281250018</v>
      </c>
      <c r="G142" s="51">
        <f t="shared" ca="1" si="13"/>
        <v>0.69786000000000004</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0.90107000000000081</v>
      </c>
      <c r="I142" s="66">
        <f t="shared" ca="1" si="14"/>
        <v>337.90125000000029</v>
      </c>
      <c r="J142" s="110" cm="1">
        <f t="array" aca="1" ref="J142" ca="1">IF(COUNTIFS('PTC NaTran'!$K$7:$K$15996,"",'PTC NaTran'!$A$7:$A$15996,J$16,'PTC NaTran'!$D$7:$D$15996,$A142,'PTC NaTran'!$C$7:$C$15996,"DEL")&gt;0,J$14,SUMIFS('PTC NaTran'!$K$7:$K$15996,'PTC NaTran'!$A$7:$A$15996,J$16,'PTC NaTran'!$D$7:$D$15996,$A142,'PTC NaTran'!$C$7:$C$15996,"DEL")*1.0026*$F$4/INDIRECT($A$4&amp;"!D9"))</f>
        <v>375</v>
      </c>
      <c r="K142" s="110" cm="1">
        <f t="array" aca="1" ref="K142" ca="1">IF(COUNTIFS('PTC NaTran'!$K$7:$K$15996,"",'PTC NaTran'!$A$7:$A$15996,K$16,'PTC NaTran'!$D$7:$D$15996,$A142,'PTC NaTran'!$C$7:$C$15996,"DEL")&gt;0,K$14,SUMIFS('PTC NaTran'!$K$7:$K$15996,'PTC NaTran'!$A$7:$A$15996,K$16,'PTC NaTran'!$D$7:$D$15996,$A142,'PTC NaTran'!$C$7:$C$15996,"DEL")*1.0026*$F$4/INDIRECT($A$4&amp;"!D9"))</f>
        <v>375</v>
      </c>
      <c r="L142" s="111">
        <f t="shared" ca="1" si="11"/>
        <v>30.248464500000015</v>
      </c>
      <c r="M142" s="51">
        <f t="shared" ca="1" si="15"/>
        <v>0.66454000000000002</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0.91773000000000071</v>
      </c>
      <c r="O142" s="66">
        <f t="shared" ca="1" si="16"/>
        <v>344.14875000000029</v>
      </c>
      <c r="S142" s="111">
        <f t="shared" ca="1" si="12"/>
        <v>44.400338437500011</v>
      </c>
      <c r="T142" s="51">
        <f t="shared" ca="1" si="17"/>
        <v>0.97997000000000001</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0.80500000000000005</v>
      </c>
      <c r="V142" s="66">
        <f t="shared" ca="1" si="18"/>
        <v>301.875</v>
      </c>
    </row>
    <row r="143" spans="1:22" x14ac:dyDescent="0.3">
      <c r="A143" s="32">
        <f t="shared" si="19"/>
        <v>45874</v>
      </c>
      <c r="B143" s="65" cm="1">
        <f t="array" aca="1" ref="B143" ca="1">_xlfn.XLOOKUP(A143,INDIRECT($A$5&amp;"!$AJ$41:$AJ$406"),INDIRECT($A$5&amp;"!$AK$41:$AK$406"))*SUM($F$3:$I$3)</f>
        <v>0</v>
      </c>
      <c r="C143" s="65" cm="1">
        <f t="array" aca="1" ref="C143" ca="1">_xlfn.XLOOKUP(A143,INDIRECT($A$5&amp;"!$AJ$41:$AJ$406"),INDIRECT($A$5&amp;"!$AL$41:$AL$406"))*SUM($F$3:$I$3)</f>
        <v>45</v>
      </c>
      <c r="D143" s="65" cm="1">
        <f t="array" aca="1" ref="D143" ca="1">_xlfn.XLOOKUP(A143,INDIRECT($A$5&amp;"!$AJ$41:$AJ$406"),INDIRECT($A$5&amp;"!$AO$41:$AO$406"))*SUM($F$3:$I$3)</f>
        <v>42.75</v>
      </c>
      <c r="E143" s="34" cm="1">
        <f t="array" ref="E143">SUMPRODUCT(('PT Storengy'!$B$8:$K$372)*('PT Storengy'!$A$8:$A$372=$A143)*('PT Storengy'!$B$5:$K$5=$A$6)*('PT Storengy'!$B$7:$K$7=$A$7))</f>
        <v>0</v>
      </c>
      <c r="F143" s="111">
        <f t="shared" ca="1" si="10"/>
        <v>32.078251406250018</v>
      </c>
      <c r="G143" s="51">
        <f t="shared" ca="1" si="13"/>
        <v>0.70537000000000005</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0.89731500000000075</v>
      </c>
      <c r="I143" s="66">
        <f t="shared" ca="1" si="14"/>
        <v>336.4931250000003</v>
      </c>
      <c r="J143" s="110" cm="1">
        <f t="array" aca="1" ref="J143" ca="1">IF(COUNTIFS('PTC NaTran'!$K$7:$K$15996,"",'PTC NaTran'!$A$7:$A$15996,J$16,'PTC NaTran'!$D$7:$D$15996,$A143,'PTC NaTran'!$C$7:$C$15996,"DEL")&gt;0,J$14,SUMIFS('PTC NaTran'!$K$7:$K$15996,'PTC NaTran'!$A$7:$A$15996,J$16,'PTC NaTran'!$D$7:$D$15996,$A143,'PTC NaTran'!$C$7:$C$15996,"DEL")*1.0026*$F$4/INDIRECT($A$4&amp;"!D9"))</f>
        <v>375</v>
      </c>
      <c r="K143" s="110" cm="1">
        <f t="array" aca="1" ref="K143" ca="1">IF(COUNTIFS('PTC NaTran'!$K$7:$K$15996,"",'PTC NaTran'!$A$7:$A$15996,K$16,'PTC NaTran'!$D$7:$D$15996,$A143,'PTC NaTran'!$C$7:$C$15996,"DEL")&gt;0,K$14,SUMIFS('PTC NaTran'!$K$7:$K$15996,'PTC NaTran'!$A$7:$A$15996,K$16,'PTC NaTran'!$D$7:$D$15996,$A143,'PTC NaTran'!$C$7:$C$15996,"DEL")*1.0026*$F$4/INDIRECT($A$4&amp;"!D9"))</f>
        <v>375</v>
      </c>
      <c r="L143" s="111">
        <f t="shared" ca="1" si="11"/>
        <v>30.591178875000015</v>
      </c>
      <c r="M143" s="51">
        <f t="shared" ca="1" si="15"/>
        <v>0.67218999999999995</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0.91390500000000086</v>
      </c>
      <c r="O143" s="66">
        <f t="shared" ca="1" si="16"/>
        <v>342.7143750000003</v>
      </c>
      <c r="S143" s="111">
        <f t="shared" ca="1" si="12"/>
        <v>44.701588125000008</v>
      </c>
      <c r="T143" s="51">
        <f t="shared" ca="1" si="17"/>
        <v>0.98667000000000005</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0.80333250000000045</v>
      </c>
      <c r="V143" s="66">
        <f t="shared" ca="1" si="18"/>
        <v>301.24968750000016</v>
      </c>
    </row>
    <row r="144" spans="1:22" x14ac:dyDescent="0.3">
      <c r="A144" s="32">
        <f t="shared" si="19"/>
        <v>45875</v>
      </c>
      <c r="B144" s="65" cm="1">
        <f t="array" aca="1" ref="B144" ca="1">_xlfn.XLOOKUP(A144,INDIRECT($A$5&amp;"!$AJ$41:$AJ$406"),INDIRECT($A$5&amp;"!$AK$41:$AK$406"))*SUM($F$3:$I$3)</f>
        <v>0</v>
      </c>
      <c r="C144" s="65" cm="1">
        <f t="array" aca="1" ref="C144" ca="1">_xlfn.XLOOKUP(A144,INDIRECT($A$5&amp;"!$AJ$41:$AJ$406"),INDIRECT($A$5&amp;"!$AL$41:$AL$406"))*SUM($F$3:$I$3)</f>
        <v>45</v>
      </c>
      <c r="D144" s="65" cm="1">
        <f t="array" aca="1" ref="D144" ca="1">_xlfn.XLOOKUP(A144,INDIRECT($A$5&amp;"!$AJ$41:$AJ$406"),INDIRECT($A$5&amp;"!$AO$41:$AO$406"))*SUM($F$3:$I$3)</f>
        <v>42.75</v>
      </c>
      <c r="E144" s="34" cm="1">
        <f t="array" ref="E144">SUMPRODUCT(('PT Storengy'!$B$8:$K$372)*('PT Storengy'!$A$8:$A$372=$A144)*('PT Storengy'!$B$5:$K$5=$A$6)*('PT Storengy'!$B$7:$K$7=$A$7))</f>
        <v>0</v>
      </c>
      <c r="F144" s="111">
        <f t="shared" ca="1" si="10"/>
        <v>32.413342031250018</v>
      </c>
      <c r="G144" s="51">
        <f t="shared" ca="1" si="13"/>
        <v>0.71284999999999998</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0.89357500000000067</v>
      </c>
      <c r="I144" s="66">
        <f t="shared" ca="1" si="14"/>
        <v>335.09062500000027</v>
      </c>
      <c r="J144" s="110" cm="1">
        <f t="array" aca="1" ref="J144" ca="1">IF(COUNTIFS('PTC NaTran'!$K$7:$K$15996,"",'PTC NaTran'!$A$7:$A$15996,J$16,'PTC NaTran'!$D$7:$D$15996,$A144,'PTC NaTran'!$C$7:$C$15996,"DEL")&gt;0,J$14,SUMIFS('PTC NaTran'!$K$7:$K$15996,'PTC NaTran'!$A$7:$A$15996,J$16,'PTC NaTran'!$D$7:$D$15996,$A144,'PTC NaTran'!$C$7:$C$15996,"DEL")*1.0026*$F$4/INDIRECT($A$4&amp;"!D9"))</f>
        <v>375</v>
      </c>
      <c r="K144" s="110" cm="1">
        <f t="array" aca="1" ref="K144" ca="1">IF(COUNTIFS('PTC NaTran'!$K$7:$K$15996,"",'PTC NaTran'!$A$7:$A$15996,K$16,'PTC NaTran'!$D$7:$D$15996,$A144,'PTC NaTran'!$C$7:$C$15996,"DEL")&gt;0,K$14,SUMIFS('PTC NaTran'!$K$7:$K$15996,'PTC NaTran'!$A$7:$A$15996,K$16,'PTC NaTran'!$D$7:$D$15996,$A144,'PTC NaTran'!$C$7:$C$15996,"DEL")*1.0026*$F$4/INDIRECT($A$4&amp;"!D9"))</f>
        <v>375</v>
      </c>
      <c r="L144" s="111">
        <f t="shared" ca="1" si="11"/>
        <v>30.932466375000015</v>
      </c>
      <c r="M144" s="51">
        <f t="shared" ca="1" si="15"/>
        <v>0.67979999999999996</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0.9101000000000008</v>
      </c>
      <c r="O144" s="66">
        <f t="shared" ca="1" si="16"/>
        <v>341.28750000000031</v>
      </c>
      <c r="S144" s="111">
        <f t="shared" ca="1" si="12"/>
        <v>45.002209687500006</v>
      </c>
      <c r="T144" s="51">
        <f t="shared" ca="1" si="17"/>
        <v>0.99336999999999998</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0.80165750000000058</v>
      </c>
      <c r="V144" s="66">
        <f t="shared" ca="1" si="18"/>
        <v>300.62156250000021</v>
      </c>
    </row>
    <row r="145" spans="1:22" x14ac:dyDescent="0.3">
      <c r="A145" s="32">
        <f t="shared" si="19"/>
        <v>45876</v>
      </c>
      <c r="B145" s="65" cm="1">
        <f t="array" aca="1" ref="B145" ca="1">_xlfn.XLOOKUP(A145,INDIRECT($A$5&amp;"!$AJ$41:$AJ$406"),INDIRECT($A$5&amp;"!$AK$41:$AK$406"))*SUM($F$3:$I$3)</f>
        <v>0</v>
      </c>
      <c r="C145" s="65" cm="1">
        <f t="array" aca="1" ref="C145" ca="1">_xlfn.XLOOKUP(A145,INDIRECT($A$5&amp;"!$AJ$41:$AJ$406"),INDIRECT($A$5&amp;"!$AL$41:$AL$406"))*SUM($F$3:$I$3)</f>
        <v>45</v>
      </c>
      <c r="D145" s="65" cm="1">
        <f t="array" aca="1" ref="D145" ca="1">_xlfn.XLOOKUP(A145,INDIRECT($A$5&amp;"!$AJ$41:$AJ$406"),INDIRECT($A$5&amp;"!$AO$41:$AO$406"))*SUM($F$3:$I$3)</f>
        <v>42.75</v>
      </c>
      <c r="E145" s="34" cm="1">
        <f t="array" ref="E145">SUMPRODUCT(('PT Storengy'!$B$8:$K$372)*('PT Storengy'!$A$8:$A$372=$A145)*('PT Storengy'!$B$5:$K$5=$A$6)*('PT Storengy'!$B$7:$K$7=$A$7))</f>
        <v>0</v>
      </c>
      <c r="F145" s="111">
        <f t="shared" ref="F145:F208" ca="1" si="20">F144+I145/1000</f>
        <v>32.74703578125002</v>
      </c>
      <c r="G145" s="51">
        <f t="shared" ca="1" si="13"/>
        <v>0.72030000000000005</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0.88985000000000081</v>
      </c>
      <c r="I145" s="66">
        <f t="shared" ca="1" si="14"/>
        <v>333.69375000000031</v>
      </c>
      <c r="J145" s="110" cm="1">
        <f t="array" aca="1" ref="J145" ca="1">IF(COUNTIFS('PTC NaTran'!$K$7:$K$15996,"",'PTC NaTran'!$A$7:$A$15996,J$16,'PTC NaTran'!$D$7:$D$15996,$A145,'PTC NaTran'!$C$7:$C$15996,"DEL")&gt;0,J$14,SUMIFS('PTC NaTran'!$K$7:$K$15996,'PTC NaTran'!$A$7:$A$15996,J$16,'PTC NaTran'!$D$7:$D$15996,$A145,'PTC NaTran'!$C$7:$C$15996,"DEL")*1.0026*$F$4/INDIRECT($A$4&amp;"!D9"))</f>
        <v>375</v>
      </c>
      <c r="K145" s="110" cm="1">
        <f t="array" aca="1" ref="K145" ca="1">IF(COUNTIFS('PTC NaTran'!$K$7:$K$15996,"",'PTC NaTran'!$A$7:$A$15996,K$16,'PTC NaTran'!$D$7:$D$15996,$A145,'PTC NaTran'!$C$7:$C$15996,"DEL")&gt;0,K$14,SUMIFS('PTC NaTran'!$K$7:$K$15996,'PTC NaTran'!$A$7:$A$15996,K$16,'PTC NaTran'!$D$7:$D$15996,$A145,'PTC NaTran'!$C$7:$C$15996,"DEL")*1.0026*$F$4/INDIRECT($A$4&amp;"!D9"))</f>
        <v>375</v>
      </c>
      <c r="L145" s="111">
        <f t="shared" ref="L145:L208" ca="1" si="21">L144+O145/1000</f>
        <v>31.272330750000016</v>
      </c>
      <c r="M145" s="51">
        <f t="shared" ca="1" si="15"/>
        <v>0.68738999999999995</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0.90630500000000092</v>
      </c>
      <c r="O145" s="66">
        <f t="shared" ca="1" si="16"/>
        <v>339.86437500000034</v>
      </c>
      <c r="S145" s="111">
        <f t="shared" ref="S145:S208" ca="1" si="22">S144+V145/1000</f>
        <v>45.302209687500003</v>
      </c>
      <c r="T145" s="51">
        <f t="shared" ca="1" si="17"/>
        <v>1</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0.79999999999999993</v>
      </c>
      <c r="V145" s="66">
        <f t="shared" ca="1" si="18"/>
        <v>300</v>
      </c>
    </row>
    <row r="146" spans="1:22" x14ac:dyDescent="0.3">
      <c r="A146" s="32">
        <f t="shared" si="19"/>
        <v>45877</v>
      </c>
      <c r="B146" s="65" cm="1">
        <f t="array" aca="1" ref="B146" ca="1">_xlfn.XLOOKUP(A146,INDIRECT($A$5&amp;"!$AJ$41:$AJ$406"),INDIRECT($A$5&amp;"!$AK$41:$AK$406"))*SUM($F$3:$I$3)</f>
        <v>0</v>
      </c>
      <c r="C146" s="65" cm="1">
        <f t="array" aca="1" ref="C146" ca="1">_xlfn.XLOOKUP(A146,INDIRECT($A$5&amp;"!$AJ$41:$AJ$406"),INDIRECT($A$5&amp;"!$AL$41:$AL$406"))*SUM($F$3:$I$3)</f>
        <v>45</v>
      </c>
      <c r="D146" s="65" cm="1">
        <f t="array" aca="1" ref="D146" ca="1">_xlfn.XLOOKUP(A146,INDIRECT($A$5&amp;"!$AJ$41:$AJ$406"),INDIRECT($A$5&amp;"!$AO$41:$AO$406"))*SUM($F$3:$I$3)</f>
        <v>42.75</v>
      </c>
      <c r="E146" s="34" cm="1">
        <f t="array" ref="E146">SUMPRODUCT(('PT Storengy'!$B$8:$K$372)*('PT Storengy'!$A$8:$A$372=$A146)*('PT Storengy'!$B$5:$K$5=$A$6)*('PT Storengy'!$B$7:$K$7=$A$7))</f>
        <v>0</v>
      </c>
      <c r="F146" s="111">
        <f t="shared" ca="1" si="20"/>
        <v>33.079340156250019</v>
      </c>
      <c r="G146" s="51">
        <f t="shared" ref="G146:G209" ca="1" si="23">ROUND(F145/SUM($F$3,$G$3,$H$3,$I$3),5)</f>
        <v>0.72770999999999997</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0.88614500000000085</v>
      </c>
      <c r="I146" s="66">
        <f t="shared" ref="I146:I209" ca="1" si="24">IF(F145*1000+$F$4*(1-$E146)*H146&gt;$D146*1000,D146*1000-F145*1000,$F$4*(1-$E146)*H146)</f>
        <v>332.30437500000033</v>
      </c>
      <c r="J146" s="110" cm="1">
        <f t="array" aca="1" ref="J146" ca="1">IF(COUNTIFS('PTC NaTran'!$K$7:$K$15996,"",'PTC NaTran'!$A$7:$A$15996,J$16,'PTC NaTran'!$D$7:$D$15996,$A146,'PTC NaTran'!$C$7:$C$15996,"DEL")&gt;0,J$14,SUMIFS('PTC NaTran'!$K$7:$K$15996,'PTC NaTran'!$A$7:$A$15996,J$16,'PTC NaTran'!$D$7:$D$15996,$A146,'PTC NaTran'!$C$7:$C$15996,"DEL")*1.0026*$F$4/INDIRECT($A$4&amp;"!D9"))</f>
        <v>375</v>
      </c>
      <c r="K146" s="110" cm="1">
        <f t="array" aca="1" ref="K146" ca="1">IF(COUNTIFS('PTC NaTran'!$K$7:$K$15996,"",'PTC NaTran'!$A$7:$A$15996,K$16,'PTC NaTran'!$D$7:$D$15996,$A146,'PTC NaTran'!$C$7:$C$15996,"DEL")&gt;0,K$14,SUMIFS('PTC NaTran'!$K$7:$K$15996,'PTC NaTran'!$A$7:$A$15996,K$16,'PTC NaTran'!$D$7:$D$15996,$A146,'PTC NaTran'!$C$7:$C$15996,"DEL")*1.0026*$F$4/INDIRECT($A$4&amp;"!D9"))</f>
        <v>375</v>
      </c>
      <c r="L146" s="111">
        <f t="shared" ca="1" si="21"/>
        <v>31.610779500000017</v>
      </c>
      <c r="M146" s="51">
        <f t="shared" ref="M146:M209" ca="1" si="25">ROUND(L145/SUM($F$3,$G$3,$H$3,$I$3),5)</f>
        <v>0.69494</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0.90253000000000083</v>
      </c>
      <c r="O146" s="66">
        <f t="shared" ref="O146:O209" ca="1" si="26">IF(L145*1000+MIN(J146,K146,$F$4*(1-$E146)*N146)&gt;$D146*1000,$D146*1000-L145*1000,MIN(J146,K146,$F$4*(1-$E146)*N146))</f>
        <v>338.4487500000003</v>
      </c>
      <c r="S146" s="111">
        <f t="shared" ca="1" si="22"/>
        <v>45.6022096875</v>
      </c>
      <c r="T146" s="51">
        <f t="shared" ref="T146:T209" ca="1" si="27">MIN(ROUND(S145/SUM($F$3,$G$3,$H$3,$I$3),5),1)</f>
        <v>1</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0.79999999999999993</v>
      </c>
      <c r="V146" s="66">
        <f t="shared" ref="V146:V209" ca="1" si="28">$F$4*(1)*U146</f>
        <v>300</v>
      </c>
    </row>
    <row r="147" spans="1:22" x14ac:dyDescent="0.3">
      <c r="A147" s="32">
        <f t="shared" ref="A147:A210" si="29">A146+1</f>
        <v>45878</v>
      </c>
      <c r="B147" s="65" cm="1">
        <f t="array" aca="1" ref="B147" ca="1">_xlfn.XLOOKUP(A147,INDIRECT($A$5&amp;"!$AJ$41:$AJ$406"),INDIRECT($A$5&amp;"!$AK$41:$AK$406"))*SUM($F$3:$I$3)</f>
        <v>0</v>
      </c>
      <c r="C147" s="65" cm="1">
        <f t="array" aca="1" ref="C147" ca="1">_xlfn.XLOOKUP(A147,INDIRECT($A$5&amp;"!$AJ$41:$AJ$406"),INDIRECT($A$5&amp;"!$AL$41:$AL$406"))*SUM($F$3:$I$3)</f>
        <v>45</v>
      </c>
      <c r="D147" s="65" cm="1">
        <f t="array" aca="1" ref="D147" ca="1">_xlfn.XLOOKUP(A147,INDIRECT($A$5&amp;"!$AJ$41:$AJ$406"),INDIRECT($A$5&amp;"!$AO$41:$AO$406"))*SUM($F$3:$I$3)</f>
        <v>42.75</v>
      </c>
      <c r="E147" s="34" cm="1">
        <f t="array" ref="E147">SUMPRODUCT(('PT Storengy'!$B$8:$K$372)*('PT Storengy'!$A$8:$A$372=$A147)*('PT Storengy'!$B$5:$K$5=$A$6)*('PT Storengy'!$B$7:$K$7=$A$7))</f>
        <v>0</v>
      </c>
      <c r="F147" s="111">
        <f t="shared" ca="1" si="20"/>
        <v>33.410258906250021</v>
      </c>
      <c r="G147" s="51">
        <f t="shared" ca="1" si="23"/>
        <v>0.73509999999999998</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0.88245000000000084</v>
      </c>
      <c r="I147" s="66">
        <f t="shared" ca="1" si="24"/>
        <v>330.91875000000033</v>
      </c>
      <c r="J147" s="110" cm="1">
        <f t="array" aca="1" ref="J147" ca="1">IF(COUNTIFS('PTC NaTran'!$K$7:$K$15996,"",'PTC NaTran'!$A$7:$A$15996,J$16,'PTC NaTran'!$D$7:$D$15996,$A147,'PTC NaTran'!$C$7:$C$15996,"DEL")&gt;0,J$14,SUMIFS('PTC NaTran'!$K$7:$K$15996,'PTC NaTran'!$A$7:$A$15996,J$16,'PTC NaTran'!$D$7:$D$15996,$A147,'PTC NaTran'!$C$7:$C$15996,"DEL")*1.0026*$F$4/INDIRECT($A$4&amp;"!D9"))</f>
        <v>375</v>
      </c>
      <c r="K147" s="110" cm="1">
        <f t="array" aca="1" ref="K147" ca="1">IF(COUNTIFS('PTC NaTran'!$K$7:$K$15996,"",'PTC NaTran'!$A$7:$A$15996,K$16,'PTC NaTran'!$D$7:$D$15996,$A147,'PTC NaTran'!$C$7:$C$15996,"DEL")&gt;0,K$14,SUMIFS('PTC NaTran'!$K$7:$K$15996,'PTC NaTran'!$A$7:$A$15996,K$16,'PTC NaTran'!$D$7:$D$15996,$A147,'PTC NaTran'!$C$7:$C$15996,"DEL")*1.0026*$F$4/INDIRECT($A$4&amp;"!D9"))</f>
        <v>375</v>
      </c>
      <c r="L147" s="111">
        <f t="shared" ca="1" si="21"/>
        <v>31.947818250000019</v>
      </c>
      <c r="M147" s="51">
        <f t="shared" ca="1" si="25"/>
        <v>0.70245999999999997</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0.89877000000000073</v>
      </c>
      <c r="O147" s="66">
        <f t="shared" ca="1" si="26"/>
        <v>337.03875000000028</v>
      </c>
      <c r="S147" s="111">
        <f t="shared" ca="1" si="22"/>
        <v>45.902209687499997</v>
      </c>
      <c r="T147" s="51">
        <f t="shared" ca="1" si="27"/>
        <v>1</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0.79999999999999993</v>
      </c>
      <c r="V147" s="66">
        <f t="shared" ca="1" si="28"/>
        <v>300</v>
      </c>
    </row>
    <row r="148" spans="1:22" x14ac:dyDescent="0.3">
      <c r="A148" s="32">
        <f t="shared" si="29"/>
        <v>45879</v>
      </c>
      <c r="B148" s="65" cm="1">
        <f t="array" aca="1" ref="B148" ca="1">_xlfn.XLOOKUP(A148,INDIRECT($A$5&amp;"!$AJ$41:$AJ$406"),INDIRECT($A$5&amp;"!$AK$41:$AK$406"))*SUM($F$3:$I$3)</f>
        <v>0</v>
      </c>
      <c r="C148" s="65" cm="1">
        <f t="array" aca="1" ref="C148" ca="1">_xlfn.XLOOKUP(A148,INDIRECT($A$5&amp;"!$AJ$41:$AJ$406"),INDIRECT($A$5&amp;"!$AL$41:$AL$406"))*SUM($F$3:$I$3)</f>
        <v>45</v>
      </c>
      <c r="D148" s="65" cm="1">
        <f t="array" aca="1" ref="D148" ca="1">_xlfn.XLOOKUP(A148,INDIRECT($A$5&amp;"!$AJ$41:$AJ$406"),INDIRECT($A$5&amp;"!$AO$41:$AO$406"))*SUM($F$3:$I$3)</f>
        <v>42.75</v>
      </c>
      <c r="E148" s="34" cm="1">
        <f t="array" ref="E148">SUMPRODUCT(('PT Storengy'!$B$8:$K$372)*('PT Storengy'!$A$8:$A$372=$A148)*('PT Storengy'!$B$5:$K$5=$A$6)*('PT Storengy'!$B$7:$K$7=$A$7))</f>
        <v>0</v>
      </c>
      <c r="F148" s="111">
        <f t="shared" ca="1" si="20"/>
        <v>33.739799531250021</v>
      </c>
      <c r="G148" s="51">
        <f t="shared" ca="1" si="23"/>
        <v>0.74245000000000005</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0.87877500000000075</v>
      </c>
      <c r="I148" s="66">
        <f t="shared" ca="1" si="24"/>
        <v>329.54062500000026</v>
      </c>
      <c r="J148" s="110" cm="1">
        <f t="array" aca="1" ref="J148" ca="1">IF(COUNTIFS('PTC NaTran'!$K$7:$K$15996,"",'PTC NaTran'!$A$7:$A$15996,J$16,'PTC NaTran'!$D$7:$D$15996,$A148,'PTC NaTran'!$C$7:$C$15996,"DEL")&gt;0,J$14,SUMIFS('PTC NaTran'!$K$7:$K$15996,'PTC NaTran'!$A$7:$A$15996,J$16,'PTC NaTran'!$D$7:$D$15996,$A148,'PTC NaTran'!$C$7:$C$15996,"DEL")*1.0026*$F$4/INDIRECT($A$4&amp;"!D9"))</f>
        <v>375</v>
      </c>
      <c r="K148" s="110" cm="1">
        <f t="array" aca="1" ref="K148" ca="1">IF(COUNTIFS('PTC NaTran'!$K$7:$K$15996,"",'PTC NaTran'!$A$7:$A$15996,K$16,'PTC NaTran'!$D$7:$D$15996,$A148,'PTC NaTran'!$C$7:$C$15996,"DEL")&gt;0,K$14,SUMIFS('PTC NaTran'!$K$7:$K$15996,'PTC NaTran'!$A$7:$A$15996,K$16,'PTC NaTran'!$D$7:$D$15996,$A148,'PTC NaTran'!$C$7:$C$15996,"DEL")*1.0026*$F$4/INDIRECT($A$4&amp;"!D9"))</f>
        <v>375</v>
      </c>
      <c r="L148" s="111">
        <f t="shared" ca="1" si="21"/>
        <v>32.283443250000019</v>
      </c>
      <c r="M148" s="51">
        <f t="shared" ca="1" si="25"/>
        <v>0.70994999999999997</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0.89499999999999991</v>
      </c>
      <c r="O148" s="66">
        <f t="shared" ca="1" si="26"/>
        <v>335.62499999999994</v>
      </c>
      <c r="S148" s="111">
        <f t="shared" ca="1" si="22"/>
        <v>46.202209687499995</v>
      </c>
      <c r="T148" s="51">
        <f t="shared" ca="1" si="27"/>
        <v>1</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0.79999999999999993</v>
      </c>
      <c r="V148" s="66">
        <f t="shared" ca="1" si="28"/>
        <v>300</v>
      </c>
    </row>
    <row r="149" spans="1:22" x14ac:dyDescent="0.3">
      <c r="A149" s="32">
        <f t="shared" si="29"/>
        <v>45880</v>
      </c>
      <c r="B149" s="65" cm="1">
        <f t="array" aca="1" ref="B149" ca="1">_xlfn.XLOOKUP(A149,INDIRECT($A$5&amp;"!$AJ$41:$AJ$406"),INDIRECT($A$5&amp;"!$AK$41:$AK$406"))*SUM($F$3:$I$3)</f>
        <v>0</v>
      </c>
      <c r="C149" s="65" cm="1">
        <f t="array" aca="1" ref="C149" ca="1">_xlfn.XLOOKUP(A149,INDIRECT($A$5&amp;"!$AJ$41:$AJ$406"),INDIRECT($A$5&amp;"!$AL$41:$AL$406"))*SUM($F$3:$I$3)</f>
        <v>45</v>
      </c>
      <c r="D149" s="65" cm="1">
        <f t="array" aca="1" ref="D149" ca="1">_xlfn.XLOOKUP(A149,INDIRECT($A$5&amp;"!$AJ$41:$AJ$406"),INDIRECT($A$5&amp;"!$AO$41:$AO$406"))*SUM($F$3:$I$3)</f>
        <v>42.75</v>
      </c>
      <c r="E149" s="34" cm="1">
        <f t="array" ref="E149">SUMPRODUCT(('PT Storengy'!$B$8:$K$372)*('PT Storengy'!$A$8:$A$372=$A149)*('PT Storengy'!$B$5:$K$5=$A$6)*('PT Storengy'!$B$7:$K$7=$A$7))</f>
        <v>0</v>
      </c>
      <c r="F149" s="111">
        <f t="shared" ca="1" si="20"/>
        <v>34.067967656250019</v>
      </c>
      <c r="G149" s="51">
        <f t="shared" ca="1" si="23"/>
        <v>0.74977000000000005</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0.87511500000000075</v>
      </c>
      <c r="I149" s="66">
        <f t="shared" ca="1" si="24"/>
        <v>328.16812500000026</v>
      </c>
      <c r="J149" s="110" cm="1">
        <f t="array" aca="1" ref="J149" ca="1">IF(COUNTIFS('PTC NaTran'!$K$7:$K$15996,"",'PTC NaTran'!$A$7:$A$15996,J$16,'PTC NaTran'!$D$7:$D$15996,$A149,'PTC NaTran'!$C$7:$C$15996,"DEL")&gt;0,J$14,SUMIFS('PTC NaTran'!$K$7:$K$15996,'PTC NaTran'!$A$7:$A$15996,J$16,'PTC NaTran'!$D$7:$D$15996,$A149,'PTC NaTran'!$C$7:$C$15996,"DEL")*1.0026*$F$4/INDIRECT($A$4&amp;"!D9"))</f>
        <v>375</v>
      </c>
      <c r="K149" s="110" cm="1">
        <f t="array" aca="1" ref="K149" ca="1">IF(COUNTIFS('PTC NaTran'!$K$7:$K$15996,"",'PTC NaTran'!$A$7:$A$15996,K$16,'PTC NaTran'!$D$7:$D$15996,$A149,'PTC NaTran'!$C$7:$C$15996,"DEL")&gt;0,K$14,SUMIFS('PTC NaTran'!$K$7:$K$15996,'PTC NaTran'!$A$7:$A$15996,K$16,'PTC NaTran'!$D$7:$D$15996,$A149,'PTC NaTran'!$C$7:$C$15996,"DEL")*1.0026*$F$4/INDIRECT($A$4&amp;"!D9"))</f>
        <v>375</v>
      </c>
      <c r="L149" s="111">
        <f t="shared" ca="1" si="21"/>
        <v>32.617678875000017</v>
      </c>
      <c r="M149" s="51">
        <f t="shared" ca="1" si="25"/>
        <v>0.71740999999999999</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0.89129500000000073</v>
      </c>
      <c r="O149" s="66">
        <f t="shared" ca="1" si="26"/>
        <v>334.23562500000025</v>
      </c>
      <c r="S149" s="111">
        <f t="shared" ca="1" si="22"/>
        <v>46.502209687499992</v>
      </c>
      <c r="T149" s="51">
        <f t="shared" ca="1" si="27"/>
        <v>1</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0.79999999999999993</v>
      </c>
      <c r="V149" s="66">
        <f t="shared" ca="1" si="28"/>
        <v>300</v>
      </c>
    </row>
    <row r="150" spans="1:22" x14ac:dyDescent="0.3">
      <c r="A150" s="32">
        <f t="shared" si="29"/>
        <v>45881</v>
      </c>
      <c r="B150" s="65" cm="1">
        <f t="array" aca="1" ref="B150" ca="1">_xlfn.XLOOKUP(A150,INDIRECT($A$5&amp;"!$AJ$41:$AJ$406"),INDIRECT($A$5&amp;"!$AK$41:$AK$406"))*SUM($F$3:$I$3)</f>
        <v>0</v>
      </c>
      <c r="C150" s="65" cm="1">
        <f t="array" aca="1" ref="C150" ca="1">_xlfn.XLOOKUP(A150,INDIRECT($A$5&amp;"!$AJ$41:$AJ$406"),INDIRECT($A$5&amp;"!$AL$41:$AL$406"))*SUM($F$3:$I$3)</f>
        <v>45</v>
      </c>
      <c r="D150" s="65" cm="1">
        <f t="array" aca="1" ref="D150" ca="1">_xlfn.XLOOKUP(A150,INDIRECT($A$5&amp;"!$AJ$41:$AJ$406"),INDIRECT($A$5&amp;"!$AO$41:$AO$406"))*SUM($F$3:$I$3)</f>
        <v>42.75</v>
      </c>
      <c r="E150" s="34" cm="1">
        <f t="array" ref="E150">SUMPRODUCT(('PT Storengy'!$B$8:$K$372)*('PT Storengy'!$A$8:$A$372=$A150)*('PT Storengy'!$B$5:$K$5=$A$6)*('PT Storengy'!$B$7:$K$7=$A$7))</f>
        <v>0</v>
      </c>
      <c r="F150" s="111">
        <f t="shared" ca="1" si="20"/>
        <v>34.394767031250019</v>
      </c>
      <c r="G150" s="51">
        <f t="shared" ca="1" si="23"/>
        <v>0.75707000000000002</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0.87146500000000082</v>
      </c>
      <c r="I150" s="66">
        <f t="shared" ca="1" si="24"/>
        <v>326.79937500000028</v>
      </c>
      <c r="J150" s="110" cm="1">
        <f t="array" aca="1" ref="J150" ca="1">IF(COUNTIFS('PTC NaTran'!$K$7:$K$15996,"",'PTC NaTran'!$A$7:$A$15996,J$16,'PTC NaTran'!$D$7:$D$15996,$A150,'PTC NaTran'!$C$7:$C$15996,"DEL")&gt;0,J$14,SUMIFS('PTC NaTran'!$K$7:$K$15996,'PTC NaTran'!$A$7:$A$15996,J$16,'PTC NaTran'!$D$7:$D$15996,$A150,'PTC NaTran'!$C$7:$C$15996,"DEL")*1.0026*$F$4/INDIRECT($A$4&amp;"!D9"))</f>
        <v>375</v>
      </c>
      <c r="K150" s="110" cm="1">
        <f t="array" aca="1" ref="K150" ca="1">IF(COUNTIFS('PTC NaTran'!$K$7:$K$15996,"",'PTC NaTran'!$A$7:$A$15996,K$16,'PTC NaTran'!$D$7:$D$15996,$A150,'PTC NaTran'!$C$7:$C$15996,"DEL")&gt;0,K$14,SUMIFS('PTC NaTran'!$K$7:$K$15996,'PTC NaTran'!$A$7:$A$15996,K$16,'PTC NaTran'!$D$7:$D$15996,$A150,'PTC NaTran'!$C$7:$C$15996,"DEL")*1.0026*$F$4/INDIRECT($A$4&amp;"!D9"))</f>
        <v>375</v>
      </c>
      <c r="L150" s="111">
        <f t="shared" ca="1" si="21"/>
        <v>32.950521375000015</v>
      </c>
      <c r="M150" s="51">
        <f t="shared" ca="1" si="25"/>
        <v>0.72484000000000004</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0.88758000000000081</v>
      </c>
      <c r="O150" s="66">
        <f t="shared" ca="1" si="26"/>
        <v>332.84250000000031</v>
      </c>
      <c r="S150" s="111">
        <f t="shared" ca="1" si="22"/>
        <v>46.802209687499989</v>
      </c>
      <c r="T150" s="51">
        <f t="shared" ca="1" si="27"/>
        <v>1</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0.79999999999999993</v>
      </c>
      <c r="V150" s="66">
        <f t="shared" ca="1" si="28"/>
        <v>300</v>
      </c>
    </row>
    <row r="151" spans="1:22" x14ac:dyDescent="0.3">
      <c r="A151" s="32">
        <f t="shared" si="29"/>
        <v>45882</v>
      </c>
      <c r="B151" s="65" cm="1">
        <f t="array" aca="1" ref="B151" ca="1">_xlfn.XLOOKUP(A151,INDIRECT($A$5&amp;"!$AJ$41:$AJ$406"),INDIRECT($A$5&amp;"!$AK$41:$AK$406"))*SUM($F$3:$I$3)</f>
        <v>0</v>
      </c>
      <c r="C151" s="65" cm="1">
        <f t="array" aca="1" ref="C151" ca="1">_xlfn.XLOOKUP(A151,INDIRECT($A$5&amp;"!$AJ$41:$AJ$406"),INDIRECT($A$5&amp;"!$AL$41:$AL$406"))*SUM($F$3:$I$3)</f>
        <v>45</v>
      </c>
      <c r="D151" s="65" cm="1">
        <f t="array" aca="1" ref="D151" ca="1">_xlfn.XLOOKUP(A151,INDIRECT($A$5&amp;"!$AJ$41:$AJ$406"),INDIRECT($A$5&amp;"!$AO$41:$AO$406"))*SUM($F$3:$I$3)</f>
        <v>42.75</v>
      </c>
      <c r="E151" s="34" cm="1">
        <f t="array" ref="E151">SUMPRODUCT(('PT Storengy'!$B$8:$K$372)*('PT Storengy'!$A$8:$A$372=$A151)*('PT Storengy'!$B$5:$K$5=$A$6)*('PT Storengy'!$B$7:$K$7=$A$7))</f>
        <v>0</v>
      </c>
      <c r="F151" s="111">
        <f t="shared" ca="1" si="20"/>
        <v>34.720205156250017</v>
      </c>
      <c r="G151" s="51">
        <f t="shared" ca="1" si="23"/>
        <v>0.76432999999999995</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0.8678350000000008</v>
      </c>
      <c r="I151" s="66">
        <f t="shared" ca="1" si="24"/>
        <v>325.4381250000003</v>
      </c>
      <c r="J151" s="110" cm="1">
        <f t="array" aca="1" ref="J151" ca="1">IF(COUNTIFS('PTC NaTran'!$K$7:$K$15996,"",'PTC NaTran'!$A$7:$A$15996,J$16,'PTC NaTran'!$D$7:$D$15996,$A151,'PTC NaTran'!$C$7:$C$15996,"DEL")&gt;0,J$14,SUMIFS('PTC NaTran'!$K$7:$K$15996,'PTC NaTran'!$A$7:$A$15996,J$16,'PTC NaTran'!$D$7:$D$15996,$A151,'PTC NaTran'!$C$7:$C$15996,"DEL")*1.0026*$F$4/INDIRECT($A$4&amp;"!D9"))</f>
        <v>375</v>
      </c>
      <c r="K151" s="110" cm="1">
        <f t="array" aca="1" ref="K151" ca="1">IF(COUNTIFS('PTC NaTran'!$K$7:$K$15996,"",'PTC NaTran'!$A$7:$A$15996,K$16,'PTC NaTran'!$D$7:$D$15996,$A151,'PTC NaTran'!$C$7:$C$15996,"DEL")&gt;0,K$14,SUMIFS('PTC NaTran'!$K$7:$K$15996,'PTC NaTran'!$A$7:$A$15996,K$16,'PTC NaTran'!$D$7:$D$15996,$A151,'PTC NaTran'!$C$7:$C$15996,"DEL")*1.0026*$F$4/INDIRECT($A$4&amp;"!D9"))</f>
        <v>375</v>
      </c>
      <c r="L151" s="111">
        <f t="shared" ca="1" si="21"/>
        <v>33.281978250000016</v>
      </c>
      <c r="M151" s="51">
        <f t="shared" ca="1" si="25"/>
        <v>0.73223000000000005</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0.88388500000000081</v>
      </c>
      <c r="O151" s="66">
        <f t="shared" ca="1" si="26"/>
        <v>331.45687500000031</v>
      </c>
      <c r="S151" s="111">
        <f t="shared" ca="1" si="22"/>
        <v>47.102209687499986</v>
      </c>
      <c r="T151" s="51">
        <f t="shared" ca="1" si="27"/>
        <v>1</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0.79999999999999993</v>
      </c>
      <c r="V151" s="66">
        <f t="shared" ca="1" si="28"/>
        <v>300</v>
      </c>
    </row>
    <row r="152" spans="1:22" x14ac:dyDescent="0.3">
      <c r="A152" s="32">
        <f t="shared" si="29"/>
        <v>45883</v>
      </c>
      <c r="B152" s="65" cm="1">
        <f t="array" aca="1" ref="B152" ca="1">_xlfn.XLOOKUP(A152,INDIRECT($A$5&amp;"!$AJ$41:$AJ$406"),INDIRECT($A$5&amp;"!$AK$41:$AK$406"))*SUM($F$3:$I$3)</f>
        <v>0</v>
      </c>
      <c r="C152" s="65" cm="1">
        <f t="array" aca="1" ref="C152" ca="1">_xlfn.XLOOKUP(A152,INDIRECT($A$5&amp;"!$AJ$41:$AJ$406"),INDIRECT($A$5&amp;"!$AL$41:$AL$406"))*SUM($F$3:$I$3)</f>
        <v>45</v>
      </c>
      <c r="D152" s="65" cm="1">
        <f t="array" aca="1" ref="D152" ca="1">_xlfn.XLOOKUP(A152,INDIRECT($A$5&amp;"!$AJ$41:$AJ$406"),INDIRECT($A$5&amp;"!$AO$41:$AO$406"))*SUM($F$3:$I$3)</f>
        <v>42.75</v>
      </c>
      <c r="E152" s="34" cm="1">
        <f t="array" ref="E152">SUMPRODUCT(('PT Storengy'!$B$8:$K$372)*('PT Storengy'!$A$8:$A$372=$A152)*('PT Storengy'!$B$5:$K$5=$A$6)*('PT Storengy'!$B$7:$K$7=$A$7))</f>
        <v>0</v>
      </c>
      <c r="F152" s="111">
        <f t="shared" ca="1" si="20"/>
        <v>35.04428765625002</v>
      </c>
      <c r="G152" s="51">
        <f t="shared" ca="1" si="23"/>
        <v>0.77156000000000002</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0.86422000000000088</v>
      </c>
      <c r="I152" s="66">
        <f t="shared" ca="1" si="24"/>
        <v>324.08250000000032</v>
      </c>
      <c r="J152" s="110" cm="1">
        <f t="array" aca="1" ref="J152" ca="1">IF(COUNTIFS('PTC NaTran'!$K$7:$K$15996,"",'PTC NaTran'!$A$7:$A$15996,J$16,'PTC NaTran'!$D$7:$D$15996,$A152,'PTC NaTran'!$C$7:$C$15996,"DEL")&gt;0,J$14,SUMIFS('PTC NaTran'!$K$7:$K$15996,'PTC NaTran'!$A$7:$A$15996,J$16,'PTC NaTran'!$D$7:$D$15996,$A152,'PTC NaTran'!$C$7:$C$15996,"DEL")*1.0026*$F$4/INDIRECT($A$4&amp;"!D9"))</f>
        <v>375</v>
      </c>
      <c r="K152" s="110" cm="1">
        <f t="array" aca="1" ref="K152" ca="1">IF(COUNTIFS('PTC NaTran'!$K$7:$K$15996,"",'PTC NaTran'!$A$7:$A$15996,K$16,'PTC NaTran'!$D$7:$D$15996,$A152,'PTC NaTran'!$C$7:$C$15996,"DEL")&gt;0,K$14,SUMIFS('PTC NaTran'!$K$7:$K$15996,'PTC NaTran'!$A$7:$A$15996,K$16,'PTC NaTran'!$D$7:$D$15996,$A152,'PTC NaTran'!$C$7:$C$15996,"DEL")*1.0026*$F$4/INDIRECT($A$4&amp;"!D9"))</f>
        <v>375</v>
      </c>
      <c r="L152" s="111">
        <f t="shared" ca="1" si="21"/>
        <v>33.612053250000017</v>
      </c>
      <c r="M152" s="51">
        <f t="shared" ca="1" si="25"/>
        <v>0.73960000000000004</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0.88020000000000076</v>
      </c>
      <c r="O152" s="66">
        <f t="shared" ca="1" si="26"/>
        <v>330.07500000000027</v>
      </c>
      <c r="S152" s="111">
        <f t="shared" ca="1" si="22"/>
        <v>47.402209687499983</v>
      </c>
      <c r="T152" s="51">
        <f t="shared" ca="1" si="27"/>
        <v>1</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0.79999999999999993</v>
      </c>
      <c r="V152" s="66">
        <f t="shared" ca="1" si="28"/>
        <v>300</v>
      </c>
    </row>
    <row r="153" spans="1:22" x14ac:dyDescent="0.3">
      <c r="A153" s="32">
        <f t="shared" si="29"/>
        <v>45884</v>
      </c>
      <c r="B153" s="65" cm="1">
        <f t="array" aca="1" ref="B153" ca="1">_xlfn.XLOOKUP(A153,INDIRECT($A$5&amp;"!$AJ$41:$AJ$406"),INDIRECT($A$5&amp;"!$AK$41:$AK$406"))*SUM($F$3:$I$3)</f>
        <v>0</v>
      </c>
      <c r="C153" s="65" cm="1">
        <f t="array" aca="1" ref="C153" ca="1">_xlfn.XLOOKUP(A153,INDIRECT($A$5&amp;"!$AJ$41:$AJ$406"),INDIRECT($A$5&amp;"!$AL$41:$AL$406"))*SUM($F$3:$I$3)</f>
        <v>45</v>
      </c>
      <c r="D153" s="65" cm="1">
        <f t="array" aca="1" ref="D153" ca="1">_xlfn.XLOOKUP(A153,INDIRECT($A$5&amp;"!$AJ$41:$AJ$406"),INDIRECT($A$5&amp;"!$AO$41:$AO$406"))*SUM($F$3:$I$3)</f>
        <v>42.75</v>
      </c>
      <c r="E153" s="34" cm="1">
        <f t="array" ref="E153">SUMPRODUCT(('PT Storengy'!$B$8:$K$372)*('PT Storengy'!$A$8:$A$372=$A153)*('PT Storengy'!$B$5:$K$5=$A$6)*('PT Storengy'!$B$7:$K$7=$A$7))</f>
        <v>0</v>
      </c>
      <c r="F153" s="111">
        <f t="shared" ca="1" si="20"/>
        <v>35.367020156250021</v>
      </c>
      <c r="G153" s="51">
        <f t="shared" ca="1" si="23"/>
        <v>0.77876000000000001</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0.86062000000000083</v>
      </c>
      <c r="I153" s="66">
        <f t="shared" ca="1" si="24"/>
        <v>322.7325000000003</v>
      </c>
      <c r="J153" s="110" cm="1">
        <f t="array" aca="1" ref="J153" ca="1">IF(COUNTIFS('PTC NaTran'!$K$7:$K$15996,"",'PTC NaTran'!$A$7:$A$15996,J$16,'PTC NaTran'!$D$7:$D$15996,$A153,'PTC NaTran'!$C$7:$C$15996,"DEL")&gt;0,J$14,SUMIFS('PTC NaTran'!$K$7:$K$15996,'PTC NaTran'!$A$7:$A$15996,J$16,'PTC NaTran'!$D$7:$D$15996,$A153,'PTC NaTran'!$C$7:$C$15996,"DEL")*1.0026*$F$4/INDIRECT($A$4&amp;"!D9"))</f>
        <v>375</v>
      </c>
      <c r="K153" s="110" cm="1">
        <f t="array" aca="1" ref="K153" ca="1">IF(COUNTIFS('PTC NaTran'!$K$7:$K$15996,"",'PTC NaTran'!$A$7:$A$15996,K$16,'PTC NaTran'!$D$7:$D$15996,$A153,'PTC NaTran'!$C$7:$C$15996,"DEL")&gt;0,K$14,SUMIFS('PTC NaTran'!$K$7:$K$15996,'PTC NaTran'!$A$7:$A$15996,K$16,'PTC NaTran'!$D$7:$D$15996,$A153,'PTC NaTran'!$C$7:$C$15996,"DEL")*1.0026*$F$4/INDIRECT($A$4&amp;"!D9"))</f>
        <v>375</v>
      </c>
      <c r="L153" s="111">
        <f t="shared" ca="1" si="21"/>
        <v>33.94075387500002</v>
      </c>
      <c r="M153" s="51">
        <f t="shared" ca="1" si="25"/>
        <v>0.74692999999999998</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0.87653500000000073</v>
      </c>
      <c r="O153" s="66">
        <f t="shared" ca="1" si="26"/>
        <v>328.70062500000029</v>
      </c>
      <c r="S153" s="111">
        <f t="shared" ca="1" si="22"/>
        <v>47.70220968749998</v>
      </c>
      <c r="T153" s="51">
        <f t="shared" ca="1" si="27"/>
        <v>1</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0.79999999999999993</v>
      </c>
      <c r="V153" s="66">
        <f t="shared" ca="1" si="28"/>
        <v>300</v>
      </c>
    </row>
    <row r="154" spans="1:22" x14ac:dyDescent="0.3">
      <c r="A154" s="32">
        <f t="shared" si="29"/>
        <v>45885</v>
      </c>
      <c r="B154" s="65" cm="1">
        <f t="array" aca="1" ref="B154" ca="1">_xlfn.XLOOKUP(A154,INDIRECT($A$5&amp;"!$AJ$41:$AJ$406"),INDIRECT($A$5&amp;"!$AK$41:$AK$406"))*SUM($F$3:$I$3)</f>
        <v>0</v>
      </c>
      <c r="C154" s="65" cm="1">
        <f t="array" aca="1" ref="C154" ca="1">_xlfn.XLOOKUP(A154,INDIRECT($A$5&amp;"!$AJ$41:$AJ$406"),INDIRECT($A$5&amp;"!$AL$41:$AL$406"))*SUM($F$3:$I$3)</f>
        <v>45</v>
      </c>
      <c r="D154" s="65" cm="1">
        <f t="array" aca="1" ref="D154" ca="1">_xlfn.XLOOKUP(A154,INDIRECT($A$5&amp;"!$AJ$41:$AJ$406"),INDIRECT($A$5&amp;"!$AO$41:$AO$406"))*SUM($F$3:$I$3)</f>
        <v>42.75</v>
      </c>
      <c r="E154" s="34" cm="1">
        <f t="array" ref="E154">SUMPRODUCT(('PT Storengy'!$B$8:$K$372)*('PT Storengy'!$A$8:$A$372=$A154)*('PT Storengy'!$B$5:$K$5=$A$6)*('PT Storengy'!$B$7:$K$7=$A$7))</f>
        <v>0</v>
      </c>
      <c r="F154" s="111">
        <f t="shared" ca="1" si="20"/>
        <v>35.68840828125002</v>
      </c>
      <c r="G154" s="51">
        <f t="shared" ca="1" si="23"/>
        <v>0.78593000000000002</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0.85703500000000077</v>
      </c>
      <c r="I154" s="66">
        <f t="shared" ca="1" si="24"/>
        <v>321.38812500000029</v>
      </c>
      <c r="J154" s="110" cm="1">
        <f t="array" aca="1" ref="J154" ca="1">IF(COUNTIFS('PTC NaTran'!$K$7:$K$15996,"",'PTC NaTran'!$A$7:$A$15996,J$16,'PTC NaTran'!$D$7:$D$15996,$A154,'PTC NaTran'!$C$7:$C$15996,"DEL")&gt;0,J$14,SUMIFS('PTC NaTran'!$K$7:$K$15996,'PTC NaTran'!$A$7:$A$15996,J$16,'PTC NaTran'!$D$7:$D$15996,$A154,'PTC NaTran'!$C$7:$C$15996,"DEL")*1.0026*$F$4/INDIRECT($A$4&amp;"!D9"))</f>
        <v>375</v>
      </c>
      <c r="K154" s="110" cm="1">
        <f t="array" aca="1" ref="K154" ca="1">IF(COUNTIFS('PTC NaTran'!$K$7:$K$15996,"",'PTC NaTran'!$A$7:$A$15996,K$16,'PTC NaTran'!$D$7:$D$15996,$A154,'PTC NaTran'!$C$7:$C$15996,"DEL")&gt;0,K$14,SUMIFS('PTC NaTran'!$K$7:$K$15996,'PTC NaTran'!$A$7:$A$15996,K$16,'PTC NaTran'!$D$7:$D$15996,$A154,'PTC NaTran'!$C$7:$C$15996,"DEL")*1.0026*$F$4/INDIRECT($A$4&amp;"!D9"))</f>
        <v>375</v>
      </c>
      <c r="L154" s="111">
        <f t="shared" ca="1" si="21"/>
        <v>34.268083875000023</v>
      </c>
      <c r="M154" s="51">
        <f t="shared" ca="1" si="25"/>
        <v>0.75424000000000002</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0.87288000000000077</v>
      </c>
      <c r="O154" s="66">
        <f t="shared" ca="1" si="26"/>
        <v>327.33000000000027</v>
      </c>
      <c r="S154" s="111">
        <f t="shared" ca="1" si="22"/>
        <v>48.002209687499978</v>
      </c>
      <c r="T154" s="51">
        <f t="shared" ca="1" si="27"/>
        <v>1</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0.79999999999999993</v>
      </c>
      <c r="V154" s="66">
        <f t="shared" ca="1" si="28"/>
        <v>300</v>
      </c>
    </row>
    <row r="155" spans="1:22" x14ac:dyDescent="0.3">
      <c r="A155" s="32">
        <f t="shared" si="29"/>
        <v>45886</v>
      </c>
      <c r="B155" s="65" cm="1">
        <f t="array" aca="1" ref="B155" ca="1">_xlfn.XLOOKUP(A155,INDIRECT($A$5&amp;"!$AJ$41:$AJ$406"),INDIRECT($A$5&amp;"!$AK$41:$AK$406"))*SUM($F$3:$I$3)</f>
        <v>0</v>
      </c>
      <c r="C155" s="65" cm="1">
        <f t="array" aca="1" ref="C155" ca="1">_xlfn.XLOOKUP(A155,INDIRECT($A$5&amp;"!$AJ$41:$AJ$406"),INDIRECT($A$5&amp;"!$AL$41:$AL$406"))*SUM($F$3:$I$3)</f>
        <v>45</v>
      </c>
      <c r="D155" s="65" cm="1">
        <f t="array" aca="1" ref="D155" ca="1">_xlfn.XLOOKUP(A155,INDIRECT($A$5&amp;"!$AJ$41:$AJ$406"),INDIRECT($A$5&amp;"!$AO$41:$AO$406"))*SUM($F$3:$I$3)</f>
        <v>42.75</v>
      </c>
      <c r="E155" s="34" cm="1">
        <f t="array" ref="E155">SUMPRODUCT(('PT Storengy'!$B$8:$K$372)*('PT Storengy'!$A$8:$A$372=$A155)*('PT Storengy'!$B$5:$K$5=$A$6)*('PT Storengy'!$B$7:$K$7=$A$7))</f>
        <v>0</v>
      </c>
      <c r="F155" s="111">
        <f t="shared" ca="1" si="20"/>
        <v>36.008455781250021</v>
      </c>
      <c r="G155" s="51">
        <f t="shared" ca="1" si="23"/>
        <v>0.79308000000000001</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0.85346000000000077</v>
      </c>
      <c r="I155" s="66">
        <f t="shared" ca="1" si="24"/>
        <v>320.0475000000003</v>
      </c>
      <c r="J155" s="110" cm="1">
        <f t="array" aca="1" ref="J155" ca="1">IF(COUNTIFS('PTC NaTran'!$K$7:$K$15996,"",'PTC NaTran'!$A$7:$A$15996,J$16,'PTC NaTran'!$D$7:$D$15996,$A155,'PTC NaTran'!$C$7:$C$15996,"DEL")&gt;0,J$14,SUMIFS('PTC NaTran'!$K$7:$K$15996,'PTC NaTran'!$A$7:$A$15996,J$16,'PTC NaTran'!$D$7:$D$15996,$A155,'PTC NaTran'!$C$7:$C$15996,"DEL")*1.0026*$F$4/INDIRECT($A$4&amp;"!D9"))</f>
        <v>375</v>
      </c>
      <c r="K155" s="110" cm="1">
        <f t="array" aca="1" ref="K155" ca="1">IF(COUNTIFS('PTC NaTran'!$K$7:$K$15996,"",'PTC NaTran'!$A$7:$A$15996,K$16,'PTC NaTran'!$D$7:$D$15996,$A155,'PTC NaTran'!$C$7:$C$15996,"DEL")&gt;0,K$14,SUMIFS('PTC NaTran'!$K$7:$K$15996,'PTC NaTran'!$A$7:$A$15996,K$16,'PTC NaTran'!$D$7:$D$15996,$A155,'PTC NaTran'!$C$7:$C$15996,"DEL")*1.0026*$F$4/INDIRECT($A$4&amp;"!D9"))</f>
        <v>375</v>
      </c>
      <c r="L155" s="111">
        <f t="shared" ca="1" si="21"/>
        <v>34.594050750000022</v>
      </c>
      <c r="M155" s="51">
        <f t="shared" ca="1" si="25"/>
        <v>0.76151000000000002</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0.86924500000000082</v>
      </c>
      <c r="O155" s="66">
        <f t="shared" ca="1" si="26"/>
        <v>325.9668750000003</v>
      </c>
      <c r="S155" s="111">
        <f t="shared" ca="1" si="22"/>
        <v>48.302209687499975</v>
      </c>
      <c r="T155" s="51">
        <f t="shared" ca="1" si="27"/>
        <v>1</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0.79999999999999993</v>
      </c>
      <c r="V155" s="66">
        <f t="shared" ca="1" si="28"/>
        <v>300</v>
      </c>
    </row>
    <row r="156" spans="1:22" x14ac:dyDescent="0.3">
      <c r="A156" s="32">
        <f t="shared" si="29"/>
        <v>45887</v>
      </c>
      <c r="B156" s="65" cm="1">
        <f t="array" aca="1" ref="B156" ca="1">_xlfn.XLOOKUP(A156,INDIRECT($A$5&amp;"!$AJ$41:$AJ$406"),INDIRECT($A$5&amp;"!$AK$41:$AK$406"))*SUM($F$3:$I$3)</f>
        <v>0</v>
      </c>
      <c r="C156" s="65" cm="1">
        <f t="array" aca="1" ref="C156" ca="1">_xlfn.XLOOKUP(A156,INDIRECT($A$5&amp;"!$AJ$41:$AJ$406"),INDIRECT($A$5&amp;"!$AL$41:$AL$406"))*SUM($F$3:$I$3)</f>
        <v>45</v>
      </c>
      <c r="D156" s="65" cm="1">
        <f t="array" aca="1" ref="D156" ca="1">_xlfn.XLOOKUP(A156,INDIRECT($A$5&amp;"!$AJ$41:$AJ$406"),INDIRECT($A$5&amp;"!$AO$41:$AO$406"))*SUM($F$3:$I$3)</f>
        <v>42.75</v>
      </c>
      <c r="E156" s="34" cm="1">
        <f t="array" ref="E156">SUMPRODUCT(('PT Storengy'!$B$8:$K$372)*('PT Storengy'!$A$8:$A$372=$A156)*('PT Storengy'!$B$5:$K$5=$A$6)*('PT Storengy'!$B$7:$K$7=$A$7))</f>
        <v>0</v>
      </c>
      <c r="F156" s="111">
        <f t="shared" ca="1" si="20"/>
        <v>36.327187968750025</v>
      </c>
      <c r="G156" s="51">
        <f t="shared" ca="1" si="23"/>
        <v>0.80018999999999996</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0.84995250000000055</v>
      </c>
      <c r="I156" s="66">
        <f t="shared" ca="1" si="24"/>
        <v>318.73218750000024</v>
      </c>
      <c r="J156" s="110" cm="1">
        <f t="array" aca="1" ref="J156" ca="1">IF(COUNTIFS('PTC NaTran'!$K$7:$K$15996,"",'PTC NaTran'!$A$7:$A$15996,J$16,'PTC NaTran'!$D$7:$D$15996,$A156,'PTC NaTran'!$C$7:$C$15996,"DEL")&gt;0,J$14,SUMIFS('PTC NaTran'!$K$7:$K$15996,'PTC NaTran'!$A$7:$A$15996,J$16,'PTC NaTran'!$D$7:$D$15996,$A156,'PTC NaTran'!$C$7:$C$15996,"DEL")*1.0026*$F$4/INDIRECT($A$4&amp;"!D9"))</f>
        <v>375</v>
      </c>
      <c r="K156" s="110" cm="1">
        <f t="array" aca="1" ref="K156" ca="1">IF(COUNTIFS('PTC NaTran'!$K$7:$K$15996,"",'PTC NaTran'!$A$7:$A$15996,K$16,'PTC NaTran'!$D$7:$D$15996,$A156,'PTC NaTran'!$C$7:$C$15996,"DEL")&gt;0,K$14,SUMIFS('PTC NaTran'!$K$7:$K$15996,'PTC NaTran'!$A$7:$A$15996,K$16,'PTC NaTran'!$D$7:$D$15996,$A156,'PTC NaTran'!$C$7:$C$15996,"DEL")*1.0026*$F$4/INDIRECT($A$4&amp;"!D9"))</f>
        <v>375</v>
      </c>
      <c r="L156" s="111">
        <f t="shared" ca="1" si="21"/>
        <v>34.918658250000021</v>
      </c>
      <c r="M156" s="51">
        <f t="shared" ca="1" si="25"/>
        <v>0.76876</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0.86562000000000083</v>
      </c>
      <c r="O156" s="66">
        <f t="shared" ca="1" si="26"/>
        <v>324.6075000000003</v>
      </c>
      <c r="S156" s="111">
        <f t="shared" ca="1" si="22"/>
        <v>48.602209687499972</v>
      </c>
      <c r="T156" s="51">
        <f t="shared" ca="1" si="27"/>
        <v>1</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0.79999999999999993</v>
      </c>
      <c r="V156" s="66">
        <f t="shared" ca="1" si="28"/>
        <v>300</v>
      </c>
    </row>
    <row r="157" spans="1:22" x14ac:dyDescent="0.3">
      <c r="A157" s="32">
        <f t="shared" si="29"/>
        <v>45888</v>
      </c>
      <c r="B157" s="65" cm="1">
        <f t="array" aca="1" ref="B157" ca="1">_xlfn.XLOOKUP(A157,INDIRECT($A$5&amp;"!$AJ$41:$AJ$406"),INDIRECT($A$5&amp;"!$AK$41:$AK$406"))*SUM($F$3:$I$3)</f>
        <v>0</v>
      </c>
      <c r="C157" s="65" cm="1">
        <f t="array" aca="1" ref="C157" ca="1">_xlfn.XLOOKUP(A157,INDIRECT($A$5&amp;"!$AJ$41:$AJ$406"),INDIRECT($A$5&amp;"!$AL$41:$AL$406"))*SUM($F$3:$I$3)</f>
        <v>45</v>
      </c>
      <c r="D157" s="65" cm="1">
        <f t="array" aca="1" ref="D157" ca="1">_xlfn.XLOOKUP(A157,INDIRECT($A$5&amp;"!$AJ$41:$AJ$406"),INDIRECT($A$5&amp;"!$AO$41:$AO$406"))*SUM($F$3:$I$3)</f>
        <v>42.75</v>
      </c>
      <c r="E157" s="34" cm="1">
        <f t="array" ref="E157">SUMPRODUCT(('PT Storengy'!$B$8:$K$372)*('PT Storengy'!$A$8:$A$372=$A157)*('PT Storengy'!$B$5:$K$5=$A$6)*('PT Storengy'!$B$7:$K$7=$A$7))</f>
        <v>0</v>
      </c>
      <c r="F157" s="111">
        <f t="shared" ca="1" si="20"/>
        <v>36.645256406250027</v>
      </c>
      <c r="G157" s="51">
        <f t="shared" ca="1" si="23"/>
        <v>0.80727000000000004</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0.84818250000000051</v>
      </c>
      <c r="I157" s="66">
        <f t="shared" ca="1" si="24"/>
        <v>318.06843750000019</v>
      </c>
      <c r="J157" s="110" cm="1">
        <f t="array" aca="1" ref="J157" ca="1">IF(COUNTIFS('PTC NaTran'!$K$7:$K$15996,"",'PTC NaTran'!$A$7:$A$15996,J$16,'PTC NaTran'!$D$7:$D$15996,$A157,'PTC NaTran'!$C$7:$C$15996,"DEL")&gt;0,J$14,SUMIFS('PTC NaTran'!$K$7:$K$15996,'PTC NaTran'!$A$7:$A$15996,J$16,'PTC NaTran'!$D$7:$D$15996,$A157,'PTC NaTran'!$C$7:$C$15996,"DEL")*1.0026*$F$4/INDIRECT($A$4&amp;"!D9"))</f>
        <v>375</v>
      </c>
      <c r="K157" s="110" cm="1">
        <f t="array" aca="1" ref="K157" ca="1">IF(COUNTIFS('PTC NaTran'!$K$7:$K$15996,"",'PTC NaTran'!$A$7:$A$15996,K$16,'PTC NaTran'!$D$7:$D$15996,$A157,'PTC NaTran'!$C$7:$C$15996,"DEL")&gt;0,K$14,SUMIFS('PTC NaTran'!$K$7:$K$15996,'PTC NaTran'!$A$7:$A$15996,K$16,'PTC NaTran'!$D$7:$D$15996,$A157,'PTC NaTran'!$C$7:$C$15996,"DEL")*1.0026*$F$4/INDIRECT($A$4&amp;"!D9"))</f>
        <v>375</v>
      </c>
      <c r="L157" s="111">
        <f t="shared" ca="1" si="21"/>
        <v>35.241913875000023</v>
      </c>
      <c r="M157" s="51">
        <f t="shared" ca="1" si="25"/>
        <v>0.77597000000000005</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0.86201500000000086</v>
      </c>
      <c r="O157" s="66">
        <f t="shared" ca="1" si="26"/>
        <v>323.25562500000035</v>
      </c>
      <c r="S157" s="111">
        <f t="shared" ca="1" si="22"/>
        <v>48.902209687499969</v>
      </c>
      <c r="T157" s="51">
        <f t="shared" ca="1" si="27"/>
        <v>1</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0.79999999999999993</v>
      </c>
      <c r="V157" s="66">
        <f t="shared" ca="1" si="28"/>
        <v>300</v>
      </c>
    </row>
    <row r="158" spans="1:22" x14ac:dyDescent="0.3">
      <c r="A158" s="32">
        <f t="shared" si="29"/>
        <v>45889</v>
      </c>
      <c r="B158" s="65" cm="1">
        <f t="array" aca="1" ref="B158" ca="1">_xlfn.XLOOKUP(A158,INDIRECT($A$5&amp;"!$AJ$41:$AJ$406"),INDIRECT($A$5&amp;"!$AK$41:$AK$406"))*SUM($F$3:$I$3)</f>
        <v>0</v>
      </c>
      <c r="C158" s="65" cm="1">
        <f t="array" aca="1" ref="C158" ca="1">_xlfn.XLOOKUP(A158,INDIRECT($A$5&amp;"!$AJ$41:$AJ$406"),INDIRECT($A$5&amp;"!$AL$41:$AL$406"))*SUM($F$3:$I$3)</f>
        <v>45</v>
      </c>
      <c r="D158" s="65" cm="1">
        <f t="array" aca="1" ref="D158" ca="1">_xlfn.XLOOKUP(A158,INDIRECT($A$5&amp;"!$AJ$41:$AJ$406"),INDIRECT($A$5&amp;"!$AO$41:$AO$406"))*SUM($F$3:$I$3)</f>
        <v>42.75</v>
      </c>
      <c r="E158" s="34" cm="1">
        <f t="array" ref="E158">SUMPRODUCT(('PT Storengy'!$B$8:$K$372)*('PT Storengy'!$A$8:$A$372=$A158)*('PT Storengy'!$B$5:$K$5=$A$6)*('PT Storengy'!$B$7:$K$7=$A$7))</f>
        <v>0</v>
      </c>
      <c r="F158" s="111">
        <f t="shared" ca="1" si="20"/>
        <v>36.962662031250026</v>
      </c>
      <c r="G158" s="51">
        <f t="shared" ca="1" si="23"/>
        <v>0.81433999999999995</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0.84641500000000058</v>
      </c>
      <c r="I158" s="66">
        <f t="shared" ca="1" si="24"/>
        <v>317.40562500000021</v>
      </c>
      <c r="J158" s="110" cm="1">
        <f t="array" aca="1" ref="J158" ca="1">IF(COUNTIFS('PTC NaTran'!$K$7:$K$15996,"",'PTC NaTran'!$A$7:$A$15996,J$16,'PTC NaTran'!$D$7:$D$15996,$A158,'PTC NaTran'!$C$7:$C$15996,"DEL")&gt;0,J$14,SUMIFS('PTC NaTran'!$K$7:$K$15996,'PTC NaTran'!$A$7:$A$15996,J$16,'PTC NaTran'!$D$7:$D$15996,$A158,'PTC NaTran'!$C$7:$C$15996,"DEL")*1.0026*$F$4/INDIRECT($A$4&amp;"!D9"))</f>
        <v>375</v>
      </c>
      <c r="K158" s="110" cm="1">
        <f t="array" aca="1" ref="K158" ca="1">IF(COUNTIFS('PTC NaTran'!$K$7:$K$15996,"",'PTC NaTran'!$A$7:$A$15996,K$16,'PTC NaTran'!$D$7:$D$15996,$A158,'PTC NaTran'!$C$7:$C$15996,"DEL")&gt;0,K$14,SUMIFS('PTC NaTran'!$K$7:$K$15996,'PTC NaTran'!$A$7:$A$15996,K$16,'PTC NaTran'!$D$7:$D$15996,$A158,'PTC NaTran'!$C$7:$C$15996,"DEL")*1.0026*$F$4/INDIRECT($A$4&amp;"!D9"))</f>
        <v>375</v>
      </c>
      <c r="L158" s="111">
        <f t="shared" ca="1" si="21"/>
        <v>35.56382325000002</v>
      </c>
      <c r="M158" s="51">
        <f t="shared" ca="1" si="25"/>
        <v>0.78315000000000001</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0.85842500000000088</v>
      </c>
      <c r="O158" s="66">
        <f t="shared" ca="1" si="26"/>
        <v>321.90937500000035</v>
      </c>
      <c r="S158" s="111">
        <f t="shared" ca="1" si="22"/>
        <v>49.202209687499966</v>
      </c>
      <c r="T158" s="51">
        <f t="shared" ca="1" si="27"/>
        <v>1</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0.79999999999999993</v>
      </c>
      <c r="V158" s="66">
        <f t="shared" ca="1" si="28"/>
        <v>300</v>
      </c>
    </row>
    <row r="159" spans="1:22" x14ac:dyDescent="0.3">
      <c r="A159" s="32">
        <f t="shared" si="29"/>
        <v>45890</v>
      </c>
      <c r="B159" s="65" cm="1">
        <f t="array" aca="1" ref="B159" ca="1">_xlfn.XLOOKUP(A159,INDIRECT($A$5&amp;"!$AJ$41:$AJ$406"),INDIRECT($A$5&amp;"!$AK$41:$AK$406"))*SUM($F$3:$I$3)</f>
        <v>0</v>
      </c>
      <c r="C159" s="65" cm="1">
        <f t="array" aca="1" ref="C159" ca="1">_xlfn.XLOOKUP(A159,INDIRECT($A$5&amp;"!$AJ$41:$AJ$406"),INDIRECT($A$5&amp;"!$AL$41:$AL$406"))*SUM($F$3:$I$3)</f>
        <v>45</v>
      </c>
      <c r="D159" s="65" cm="1">
        <f t="array" aca="1" ref="D159" ca="1">_xlfn.XLOOKUP(A159,INDIRECT($A$5&amp;"!$AJ$41:$AJ$406"),INDIRECT($A$5&amp;"!$AO$41:$AO$406"))*SUM($F$3:$I$3)</f>
        <v>42.75</v>
      </c>
      <c r="E159" s="34" cm="1">
        <f t="array" ref="E159">SUMPRODUCT(('PT Storengy'!$B$8:$K$372)*('PT Storengy'!$A$8:$A$372=$A159)*('PT Storengy'!$B$5:$K$5=$A$6)*('PT Storengy'!$B$7:$K$7=$A$7))</f>
        <v>0</v>
      </c>
      <c r="F159" s="111">
        <f t="shared" ca="1" si="20"/>
        <v>37.279406718750025</v>
      </c>
      <c r="G159" s="51">
        <f t="shared" ca="1" si="23"/>
        <v>0.82138999999999995</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0.84465250000000058</v>
      </c>
      <c r="I159" s="66">
        <f t="shared" ca="1" si="24"/>
        <v>316.74468750000023</v>
      </c>
      <c r="J159" s="110" cm="1">
        <f t="array" aca="1" ref="J159" ca="1">IF(COUNTIFS('PTC NaTran'!$K$7:$K$15996,"",'PTC NaTran'!$A$7:$A$15996,J$16,'PTC NaTran'!$D$7:$D$15996,$A159,'PTC NaTran'!$C$7:$C$15996,"DEL")&gt;0,J$14,SUMIFS('PTC NaTran'!$K$7:$K$15996,'PTC NaTran'!$A$7:$A$15996,J$16,'PTC NaTran'!$D$7:$D$15996,$A159,'PTC NaTran'!$C$7:$C$15996,"DEL")*1.0026*$F$4/INDIRECT($A$4&amp;"!D9"))</f>
        <v>375</v>
      </c>
      <c r="K159" s="110" cm="1">
        <f t="array" aca="1" ref="K159" ca="1">IF(COUNTIFS('PTC NaTran'!$K$7:$K$15996,"",'PTC NaTran'!$A$7:$A$15996,K$16,'PTC NaTran'!$D$7:$D$15996,$A159,'PTC NaTran'!$C$7:$C$15996,"DEL")&gt;0,K$14,SUMIFS('PTC NaTran'!$K$7:$K$15996,'PTC NaTran'!$A$7:$A$15996,K$16,'PTC NaTran'!$D$7:$D$15996,$A159,'PTC NaTran'!$C$7:$C$15996,"DEL")*1.0026*$F$4/INDIRECT($A$4&amp;"!D9"))</f>
        <v>375</v>
      </c>
      <c r="L159" s="111">
        <f t="shared" ca="1" si="21"/>
        <v>35.884390125000017</v>
      </c>
      <c r="M159" s="51">
        <f t="shared" ca="1" si="25"/>
        <v>0.79030999999999996</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0.85484500000000085</v>
      </c>
      <c r="O159" s="66">
        <f t="shared" ca="1" si="26"/>
        <v>320.56687500000032</v>
      </c>
      <c r="S159" s="111">
        <f t="shared" ca="1" si="22"/>
        <v>49.502209687499963</v>
      </c>
      <c r="T159" s="51">
        <f t="shared" ca="1" si="27"/>
        <v>1</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0.79999999999999993</v>
      </c>
      <c r="V159" s="66">
        <f t="shared" ca="1" si="28"/>
        <v>300</v>
      </c>
    </row>
    <row r="160" spans="1:22" x14ac:dyDescent="0.3">
      <c r="A160" s="32">
        <f t="shared" si="29"/>
        <v>45891</v>
      </c>
      <c r="B160" s="65" cm="1">
        <f t="array" aca="1" ref="B160" ca="1">_xlfn.XLOOKUP(A160,INDIRECT($A$5&amp;"!$AJ$41:$AJ$406"),INDIRECT($A$5&amp;"!$AK$41:$AK$406"))*SUM($F$3:$I$3)</f>
        <v>0</v>
      </c>
      <c r="C160" s="65" cm="1">
        <f t="array" aca="1" ref="C160" ca="1">_xlfn.XLOOKUP(A160,INDIRECT($A$5&amp;"!$AJ$41:$AJ$406"),INDIRECT($A$5&amp;"!$AL$41:$AL$406"))*SUM($F$3:$I$3)</f>
        <v>45</v>
      </c>
      <c r="D160" s="65" cm="1">
        <f t="array" aca="1" ref="D160" ca="1">_xlfn.XLOOKUP(A160,INDIRECT($A$5&amp;"!$AJ$41:$AJ$406"),INDIRECT($A$5&amp;"!$AO$41:$AO$406"))*SUM($F$3:$I$3)</f>
        <v>42.75</v>
      </c>
      <c r="E160" s="34" cm="1">
        <f t="array" ref="E160">SUMPRODUCT(('PT Storengy'!$B$8:$K$372)*('PT Storengy'!$A$8:$A$372=$A160)*('PT Storengy'!$B$5:$K$5=$A$6)*('PT Storengy'!$B$7:$K$7=$A$7))</f>
        <v>0</v>
      </c>
      <c r="F160" s="111">
        <f t="shared" ca="1" si="20"/>
        <v>37.595491406250027</v>
      </c>
      <c r="G160" s="51">
        <f t="shared" ca="1" si="23"/>
        <v>0.82843</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0.84289250000000049</v>
      </c>
      <c r="I160" s="66">
        <f t="shared" ca="1" si="24"/>
        <v>316.0846875000002</v>
      </c>
      <c r="J160" s="110" cm="1">
        <f t="array" aca="1" ref="J160" ca="1">IF(COUNTIFS('PTC NaTran'!$K$7:$K$15996,"",'PTC NaTran'!$A$7:$A$15996,J$16,'PTC NaTran'!$D$7:$D$15996,$A160,'PTC NaTran'!$C$7:$C$15996,"DEL")&gt;0,J$14,SUMIFS('PTC NaTran'!$K$7:$K$15996,'PTC NaTran'!$A$7:$A$15996,J$16,'PTC NaTran'!$D$7:$D$15996,$A160,'PTC NaTran'!$C$7:$C$15996,"DEL")*1.0026*$F$4/INDIRECT($A$4&amp;"!D9"))</f>
        <v>375</v>
      </c>
      <c r="K160" s="110" cm="1">
        <f t="array" aca="1" ref="K160" ca="1">IF(COUNTIFS('PTC NaTran'!$K$7:$K$15996,"",'PTC NaTran'!$A$7:$A$15996,K$16,'PTC NaTran'!$D$7:$D$15996,$A160,'PTC NaTran'!$C$7:$C$15996,"DEL")&gt;0,K$14,SUMIFS('PTC NaTran'!$K$7:$K$15996,'PTC NaTran'!$A$7:$A$15996,K$16,'PTC NaTran'!$D$7:$D$15996,$A160,'PTC NaTran'!$C$7:$C$15996,"DEL")*1.0026*$F$4/INDIRECT($A$4&amp;"!D9"))</f>
        <v>375</v>
      </c>
      <c r="L160" s="111">
        <f t="shared" ca="1" si="21"/>
        <v>36.203622000000017</v>
      </c>
      <c r="M160" s="51">
        <f t="shared" ca="1" si="25"/>
        <v>0.79742999999999997</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0.85128500000000062</v>
      </c>
      <c r="O160" s="66">
        <f t="shared" ca="1" si="26"/>
        <v>319.23187500000023</v>
      </c>
      <c r="S160" s="111">
        <f t="shared" ca="1" si="22"/>
        <v>49.80220968749996</v>
      </c>
      <c r="T160" s="51">
        <f t="shared" ca="1" si="27"/>
        <v>1</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0.79999999999999993</v>
      </c>
      <c r="V160" s="66">
        <f t="shared" ca="1" si="28"/>
        <v>300</v>
      </c>
    </row>
    <row r="161" spans="1:22" x14ac:dyDescent="0.3">
      <c r="A161" s="32">
        <f t="shared" si="29"/>
        <v>45892</v>
      </c>
      <c r="B161" s="65" cm="1">
        <f t="array" aca="1" ref="B161" ca="1">_xlfn.XLOOKUP(A161,INDIRECT($A$5&amp;"!$AJ$41:$AJ$406"),INDIRECT($A$5&amp;"!$AK$41:$AK$406"))*SUM($F$3:$I$3)</f>
        <v>0</v>
      </c>
      <c r="C161" s="65" cm="1">
        <f t="array" aca="1" ref="C161" ca="1">_xlfn.XLOOKUP(A161,INDIRECT($A$5&amp;"!$AJ$41:$AJ$406"),INDIRECT($A$5&amp;"!$AL$41:$AL$406"))*SUM($F$3:$I$3)</f>
        <v>45</v>
      </c>
      <c r="D161" s="65" cm="1">
        <f t="array" aca="1" ref="D161" ca="1">_xlfn.XLOOKUP(A161,INDIRECT($A$5&amp;"!$AJ$41:$AJ$406"),INDIRECT($A$5&amp;"!$AO$41:$AO$406"))*SUM($F$3:$I$3)</f>
        <v>42.75</v>
      </c>
      <c r="E161" s="34" cm="1">
        <f t="array" ref="E161">SUMPRODUCT(('PT Storengy'!$B$8:$K$372)*('PT Storengy'!$A$8:$A$372=$A161)*('PT Storengy'!$B$5:$K$5=$A$6)*('PT Storengy'!$B$7:$K$7=$A$7))</f>
        <v>0</v>
      </c>
      <c r="F161" s="111">
        <f t="shared" ca="1" si="20"/>
        <v>37.91091703125003</v>
      </c>
      <c r="G161" s="51">
        <f t="shared" ca="1" si="23"/>
        <v>0.83545999999999998</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0.84113500000000063</v>
      </c>
      <c r="I161" s="66">
        <f t="shared" ca="1" si="24"/>
        <v>315.42562500000025</v>
      </c>
      <c r="J161" s="110" cm="1">
        <f t="array" aca="1" ref="J161" ca="1">IF(COUNTIFS('PTC NaTran'!$K$7:$K$15996,"",'PTC NaTran'!$A$7:$A$15996,J$16,'PTC NaTran'!$D$7:$D$15996,$A161,'PTC NaTran'!$C$7:$C$15996,"DEL")&gt;0,J$14,SUMIFS('PTC NaTran'!$K$7:$K$15996,'PTC NaTran'!$A$7:$A$15996,J$16,'PTC NaTran'!$D$7:$D$15996,$A161,'PTC NaTran'!$C$7:$C$15996,"DEL")*1.0026*$F$4/INDIRECT($A$4&amp;"!D9"))</f>
        <v>375</v>
      </c>
      <c r="K161" s="110" cm="1">
        <f t="array" aca="1" ref="K161" ca="1">IF(COUNTIFS('PTC NaTran'!$K$7:$K$15996,"",'PTC NaTran'!$A$7:$A$15996,K$16,'PTC NaTran'!$D$7:$D$15996,$A161,'PTC NaTran'!$C$7:$C$15996,"DEL")&gt;0,K$14,SUMIFS('PTC NaTran'!$K$7:$K$15996,'PTC NaTran'!$A$7:$A$15996,K$16,'PTC NaTran'!$D$7:$D$15996,$A161,'PTC NaTran'!$C$7:$C$15996,"DEL")*1.0026*$F$4/INDIRECT($A$4&amp;"!D9"))</f>
        <v>375</v>
      </c>
      <c r="L161" s="111">
        <f t="shared" ca="1" si="21"/>
        <v>36.521948250000015</v>
      </c>
      <c r="M161" s="51">
        <f t="shared" ca="1" si="25"/>
        <v>0.80452000000000001</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0.84887000000000057</v>
      </c>
      <c r="O161" s="66">
        <f t="shared" ca="1" si="26"/>
        <v>318.32625000000019</v>
      </c>
      <c r="S161" s="111">
        <f t="shared" ca="1" si="22"/>
        <v>50.102209687499958</v>
      </c>
      <c r="T161" s="51">
        <f t="shared" ca="1" si="27"/>
        <v>1</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0.79999999999999993</v>
      </c>
      <c r="V161" s="66">
        <f t="shared" ca="1" si="28"/>
        <v>300</v>
      </c>
    </row>
    <row r="162" spans="1:22" x14ac:dyDescent="0.3">
      <c r="A162" s="32">
        <f t="shared" si="29"/>
        <v>45893</v>
      </c>
      <c r="B162" s="65" cm="1">
        <f t="array" aca="1" ref="B162" ca="1">_xlfn.XLOOKUP(A162,INDIRECT($A$5&amp;"!$AJ$41:$AJ$406"),INDIRECT($A$5&amp;"!$AK$41:$AK$406"))*SUM($F$3:$I$3)</f>
        <v>0</v>
      </c>
      <c r="C162" s="65" cm="1">
        <f t="array" aca="1" ref="C162" ca="1">_xlfn.XLOOKUP(A162,INDIRECT($A$5&amp;"!$AJ$41:$AJ$406"),INDIRECT($A$5&amp;"!$AL$41:$AL$406"))*SUM($F$3:$I$3)</f>
        <v>45</v>
      </c>
      <c r="D162" s="65" cm="1">
        <f t="array" aca="1" ref="D162" ca="1">_xlfn.XLOOKUP(A162,INDIRECT($A$5&amp;"!$AJ$41:$AJ$406"),INDIRECT($A$5&amp;"!$AO$41:$AO$406"))*SUM($F$3:$I$3)</f>
        <v>42.75</v>
      </c>
      <c r="E162" s="34" cm="1">
        <f t="array" ref="E162">SUMPRODUCT(('PT Storengy'!$B$8:$K$372)*('PT Storengy'!$A$8:$A$372=$A162)*('PT Storengy'!$B$5:$K$5=$A$6)*('PT Storengy'!$B$7:$K$7=$A$7))</f>
        <v>0</v>
      </c>
      <c r="F162" s="111">
        <f t="shared" ca="1" si="20"/>
        <v>38.225686406250027</v>
      </c>
      <c r="G162" s="51">
        <f t="shared" ca="1" si="23"/>
        <v>0.84245999999999999</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0.8393850000000006</v>
      </c>
      <c r="I162" s="66">
        <f t="shared" ca="1" si="24"/>
        <v>314.76937500000025</v>
      </c>
      <c r="J162" s="110" cm="1">
        <f t="array" aca="1" ref="J162" ca="1">IF(COUNTIFS('PTC NaTran'!$K$7:$K$15996,"",'PTC NaTran'!$A$7:$A$15996,J$16,'PTC NaTran'!$D$7:$D$15996,$A162,'PTC NaTran'!$C$7:$C$15996,"DEL")&gt;0,J$14,SUMIFS('PTC NaTran'!$K$7:$K$15996,'PTC NaTran'!$A$7:$A$15996,J$16,'PTC NaTran'!$D$7:$D$15996,$A162,'PTC NaTran'!$C$7:$C$15996,"DEL")*1.0026*$F$4/INDIRECT($A$4&amp;"!D9"))</f>
        <v>375</v>
      </c>
      <c r="K162" s="110" cm="1">
        <f t="array" aca="1" ref="K162" ca="1">IF(COUNTIFS('PTC NaTran'!$K$7:$K$15996,"",'PTC NaTran'!$A$7:$A$15996,K$16,'PTC NaTran'!$D$7:$D$15996,$A162,'PTC NaTran'!$C$7:$C$15996,"DEL")&gt;0,K$14,SUMIFS('PTC NaTran'!$K$7:$K$15996,'PTC NaTran'!$A$7:$A$15996,K$16,'PTC NaTran'!$D$7:$D$15996,$A162,'PTC NaTran'!$C$7:$C$15996,"DEL")*1.0026*$F$4/INDIRECT($A$4&amp;"!D9"))</f>
        <v>375</v>
      </c>
      <c r="L162" s="111">
        <f t="shared" ca="1" si="21"/>
        <v>36.839610750000013</v>
      </c>
      <c r="M162" s="51">
        <f t="shared" ca="1" si="25"/>
        <v>0.81159999999999999</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0.84710000000000052</v>
      </c>
      <c r="O162" s="66">
        <f t="shared" ca="1" si="26"/>
        <v>317.66250000000019</v>
      </c>
      <c r="S162" s="111">
        <f t="shared" ca="1" si="22"/>
        <v>50.402209687499955</v>
      </c>
      <c r="T162" s="51">
        <f t="shared" ca="1" si="27"/>
        <v>1</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0.79999999999999993</v>
      </c>
      <c r="V162" s="66">
        <f t="shared" ca="1" si="28"/>
        <v>300</v>
      </c>
    </row>
    <row r="163" spans="1:22" x14ac:dyDescent="0.3">
      <c r="A163" s="32">
        <f t="shared" si="29"/>
        <v>45894</v>
      </c>
      <c r="B163" s="65" cm="1">
        <f t="array" aca="1" ref="B163" ca="1">_xlfn.XLOOKUP(A163,INDIRECT($A$5&amp;"!$AJ$41:$AJ$406"),INDIRECT($A$5&amp;"!$AK$41:$AK$406"))*SUM($F$3:$I$3)</f>
        <v>0</v>
      </c>
      <c r="C163" s="65" cm="1">
        <f t="array" aca="1" ref="C163" ca="1">_xlfn.XLOOKUP(A163,INDIRECT($A$5&amp;"!$AJ$41:$AJ$406"),INDIRECT($A$5&amp;"!$AL$41:$AL$406"))*SUM($F$3:$I$3)</f>
        <v>45</v>
      </c>
      <c r="D163" s="65" cm="1">
        <f t="array" aca="1" ref="D163" ca="1">_xlfn.XLOOKUP(A163,INDIRECT($A$5&amp;"!$AJ$41:$AJ$406"),INDIRECT($A$5&amp;"!$AO$41:$AO$406"))*SUM($F$3:$I$3)</f>
        <v>42.75</v>
      </c>
      <c r="E163" s="34" cm="1">
        <f t="array" ref="E163">SUMPRODUCT(('PT Storengy'!$B$8:$K$372)*('PT Storengy'!$A$8:$A$372=$A163)*('PT Storengy'!$B$5:$K$5=$A$6)*('PT Storengy'!$B$7:$K$7=$A$7))</f>
        <v>0</v>
      </c>
      <c r="F163" s="111">
        <f t="shared" ca="1" si="20"/>
        <v>38.539799531250026</v>
      </c>
      <c r="G163" s="51">
        <f t="shared" ca="1" si="23"/>
        <v>0.84945999999999999</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0.83763500000000068</v>
      </c>
      <c r="I163" s="66">
        <f t="shared" ca="1" si="24"/>
        <v>314.11312500000025</v>
      </c>
      <c r="J163" s="110" cm="1">
        <f t="array" aca="1" ref="J163" ca="1">IF(COUNTIFS('PTC NaTran'!$K$7:$K$15996,"",'PTC NaTran'!$A$7:$A$15996,J$16,'PTC NaTran'!$D$7:$D$15996,$A163,'PTC NaTran'!$C$7:$C$15996,"DEL")&gt;0,J$14,SUMIFS('PTC NaTran'!$K$7:$K$15996,'PTC NaTran'!$A$7:$A$15996,J$16,'PTC NaTran'!$D$7:$D$15996,$A163,'PTC NaTran'!$C$7:$C$15996,"DEL")*1.0026*$F$4/INDIRECT($A$4&amp;"!D9"))</f>
        <v>375</v>
      </c>
      <c r="K163" s="110" cm="1">
        <f t="array" aca="1" ref="K163" ca="1">IF(COUNTIFS('PTC NaTran'!$K$7:$K$15996,"",'PTC NaTran'!$A$7:$A$15996,K$16,'PTC NaTran'!$D$7:$D$15996,$A163,'PTC NaTran'!$C$7:$C$15996,"DEL")&gt;0,K$14,SUMIFS('PTC NaTran'!$K$7:$K$15996,'PTC NaTran'!$A$7:$A$15996,K$16,'PTC NaTran'!$D$7:$D$15996,$A163,'PTC NaTran'!$C$7:$C$15996,"DEL")*1.0026*$F$4/INDIRECT($A$4&amp;"!D9"))</f>
        <v>375</v>
      </c>
      <c r="L163" s="111">
        <f t="shared" ca="1" si="21"/>
        <v>37.156611375000011</v>
      </c>
      <c r="M163" s="51">
        <f t="shared" ca="1" si="25"/>
        <v>0.81866000000000005</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0.84533500000000061</v>
      </c>
      <c r="O163" s="66">
        <f t="shared" ca="1" si="26"/>
        <v>317.00062500000024</v>
      </c>
      <c r="S163" s="111">
        <f t="shared" ca="1" si="22"/>
        <v>50.702209687499952</v>
      </c>
      <c r="T163" s="51">
        <f t="shared" ca="1" si="27"/>
        <v>1</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0.79999999999999993</v>
      </c>
      <c r="V163" s="66">
        <f t="shared" ca="1" si="28"/>
        <v>300</v>
      </c>
    </row>
    <row r="164" spans="1:22" x14ac:dyDescent="0.3">
      <c r="A164" s="32">
        <f t="shared" si="29"/>
        <v>45895</v>
      </c>
      <c r="B164" s="65" cm="1">
        <f t="array" aca="1" ref="B164" ca="1">_xlfn.XLOOKUP(A164,INDIRECT($A$5&amp;"!$AJ$41:$AJ$406"),INDIRECT($A$5&amp;"!$AK$41:$AK$406"))*SUM($F$3:$I$3)</f>
        <v>0</v>
      </c>
      <c r="C164" s="65" cm="1">
        <f t="array" aca="1" ref="C164" ca="1">_xlfn.XLOOKUP(A164,INDIRECT($A$5&amp;"!$AJ$41:$AJ$406"),INDIRECT($A$5&amp;"!$AL$41:$AL$406"))*SUM($F$3:$I$3)</f>
        <v>45</v>
      </c>
      <c r="D164" s="65" cm="1">
        <f t="array" aca="1" ref="D164" ca="1">_xlfn.XLOOKUP(A164,INDIRECT($A$5&amp;"!$AJ$41:$AJ$406"),INDIRECT($A$5&amp;"!$AO$41:$AO$406"))*SUM($F$3:$I$3)</f>
        <v>42.75</v>
      </c>
      <c r="E164" s="34" cm="1">
        <f t="array" ref="E164">SUMPRODUCT(('PT Storengy'!$B$8:$K$372)*('PT Storengy'!$A$8:$A$372=$A164)*('PT Storengy'!$B$5:$K$5=$A$6)*('PT Storengy'!$B$7:$K$7=$A$7))</f>
        <v>0</v>
      </c>
      <c r="F164" s="111">
        <f t="shared" ca="1" si="20"/>
        <v>38.853258281250028</v>
      </c>
      <c r="G164" s="51">
        <f t="shared" ca="1" si="23"/>
        <v>0.85643999999999998</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0.83589000000000058</v>
      </c>
      <c r="I164" s="66">
        <f t="shared" ca="1" si="24"/>
        <v>313.45875000000024</v>
      </c>
      <c r="J164" s="110" cm="1">
        <f t="array" aca="1" ref="J164" ca="1">IF(COUNTIFS('PTC NaTran'!$K$7:$K$15996,"",'PTC NaTran'!$A$7:$A$15996,J$16,'PTC NaTran'!$D$7:$D$15996,$A164,'PTC NaTran'!$C$7:$C$15996,"DEL")&gt;0,J$14,SUMIFS('PTC NaTran'!$K$7:$K$15996,'PTC NaTran'!$A$7:$A$15996,J$16,'PTC NaTran'!$D$7:$D$15996,$A164,'PTC NaTran'!$C$7:$C$15996,"DEL")*1.0026*$F$4/INDIRECT($A$4&amp;"!D9"))</f>
        <v>375</v>
      </c>
      <c r="K164" s="110" cm="1">
        <f t="array" aca="1" ref="K164" ca="1">IF(COUNTIFS('PTC NaTran'!$K$7:$K$15996,"",'PTC NaTran'!$A$7:$A$15996,K$16,'PTC NaTran'!$D$7:$D$15996,$A164,'PTC NaTran'!$C$7:$C$15996,"DEL")&gt;0,K$14,SUMIFS('PTC NaTran'!$K$7:$K$15996,'PTC NaTran'!$A$7:$A$15996,K$16,'PTC NaTran'!$D$7:$D$15996,$A164,'PTC NaTran'!$C$7:$C$15996,"DEL")*1.0026*$F$4/INDIRECT($A$4&amp;"!D9"))</f>
        <v>375</v>
      </c>
      <c r="L164" s="111">
        <f t="shared" ca="1" si="21"/>
        <v>37.472952000000014</v>
      </c>
      <c r="M164" s="51">
        <f t="shared" ca="1" si="25"/>
        <v>0.82569999999999999</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0.84357500000000063</v>
      </c>
      <c r="O164" s="66">
        <f t="shared" ca="1" si="26"/>
        <v>316.34062500000022</v>
      </c>
      <c r="S164" s="111">
        <f t="shared" ca="1" si="22"/>
        <v>51.002209687499949</v>
      </c>
      <c r="T164" s="51">
        <f t="shared" ca="1" si="27"/>
        <v>1</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0.79999999999999993</v>
      </c>
      <c r="V164" s="66">
        <f t="shared" ca="1" si="28"/>
        <v>300</v>
      </c>
    </row>
    <row r="165" spans="1:22" x14ac:dyDescent="0.3">
      <c r="A165" s="32">
        <f t="shared" si="29"/>
        <v>45896</v>
      </c>
      <c r="B165" s="65" cm="1">
        <f t="array" aca="1" ref="B165" ca="1">_xlfn.XLOOKUP(A165,INDIRECT($A$5&amp;"!$AJ$41:$AJ$406"),INDIRECT($A$5&amp;"!$AK$41:$AK$406"))*SUM($F$3:$I$3)</f>
        <v>0</v>
      </c>
      <c r="C165" s="65" cm="1">
        <f t="array" aca="1" ref="C165" ca="1">_xlfn.XLOOKUP(A165,INDIRECT($A$5&amp;"!$AJ$41:$AJ$406"),INDIRECT($A$5&amp;"!$AL$41:$AL$406"))*SUM($F$3:$I$3)</f>
        <v>45</v>
      </c>
      <c r="D165" s="65" cm="1">
        <f t="array" aca="1" ref="D165" ca="1">_xlfn.XLOOKUP(A165,INDIRECT($A$5&amp;"!$AJ$41:$AJ$406"),INDIRECT($A$5&amp;"!$AO$41:$AO$406"))*SUM($F$3:$I$3)</f>
        <v>42.75</v>
      </c>
      <c r="E165" s="34" cm="1">
        <f t="array" ref="E165">SUMPRODUCT(('PT Storengy'!$B$8:$K$372)*('PT Storengy'!$A$8:$A$372=$A165)*('PT Storengy'!$B$5:$K$5=$A$6)*('PT Storengy'!$B$7:$K$7=$A$7))</f>
        <v>0</v>
      </c>
      <c r="F165" s="111">
        <f t="shared" ca="1" si="20"/>
        <v>39.166063593750032</v>
      </c>
      <c r="G165" s="51">
        <f t="shared" ca="1" si="23"/>
        <v>0.86341000000000001</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0.83414750000000071</v>
      </c>
      <c r="I165" s="66">
        <f t="shared" ca="1" si="24"/>
        <v>312.80531250000024</v>
      </c>
      <c r="J165" s="110" cm="1">
        <f t="array" aca="1" ref="J165" ca="1">IF(COUNTIFS('PTC NaTran'!$K$7:$K$15996,"",'PTC NaTran'!$A$7:$A$15996,J$16,'PTC NaTran'!$D$7:$D$15996,$A165,'PTC NaTran'!$C$7:$C$15996,"DEL")&gt;0,J$14,SUMIFS('PTC NaTran'!$K$7:$K$15996,'PTC NaTran'!$A$7:$A$15996,J$16,'PTC NaTran'!$D$7:$D$15996,$A165,'PTC NaTran'!$C$7:$C$15996,"DEL")*1.0026*$F$4/INDIRECT($A$4&amp;"!D9"))</f>
        <v>375</v>
      </c>
      <c r="K165" s="110" cm="1">
        <f t="array" aca="1" ref="K165" ca="1">IF(COUNTIFS('PTC NaTran'!$K$7:$K$15996,"",'PTC NaTran'!$A$7:$A$15996,K$16,'PTC NaTran'!$D$7:$D$15996,$A165,'PTC NaTran'!$C$7:$C$15996,"DEL")&gt;0,K$14,SUMIFS('PTC NaTran'!$K$7:$K$15996,'PTC NaTran'!$A$7:$A$15996,K$16,'PTC NaTran'!$D$7:$D$15996,$A165,'PTC NaTran'!$C$7:$C$15996,"DEL")*1.0026*$F$4/INDIRECT($A$4&amp;"!D9"))</f>
        <v>375</v>
      </c>
      <c r="L165" s="111">
        <f t="shared" ca="1" si="21"/>
        <v>37.788633562500017</v>
      </c>
      <c r="M165" s="51">
        <f t="shared" ca="1" si="25"/>
        <v>0.83272999999999997</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0.84181750000000055</v>
      </c>
      <c r="O165" s="66">
        <f t="shared" ca="1" si="26"/>
        <v>315.68156250000021</v>
      </c>
      <c r="S165" s="111">
        <f t="shared" ca="1" si="22"/>
        <v>51.302209687499946</v>
      </c>
      <c r="T165" s="51">
        <f t="shared" ca="1" si="27"/>
        <v>1</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0.79999999999999993</v>
      </c>
      <c r="V165" s="66">
        <f t="shared" ca="1" si="28"/>
        <v>300</v>
      </c>
    </row>
    <row r="166" spans="1:22" x14ac:dyDescent="0.3">
      <c r="A166" s="32">
        <f t="shared" si="29"/>
        <v>45897</v>
      </c>
      <c r="B166" s="65" cm="1">
        <f t="array" aca="1" ref="B166" ca="1">_xlfn.XLOOKUP(A166,INDIRECT($A$5&amp;"!$AJ$41:$AJ$406"),INDIRECT($A$5&amp;"!$AK$41:$AK$406"))*SUM($F$3:$I$3)</f>
        <v>0</v>
      </c>
      <c r="C166" s="65" cm="1">
        <f t="array" aca="1" ref="C166" ca="1">_xlfn.XLOOKUP(A166,INDIRECT($A$5&amp;"!$AJ$41:$AJ$406"),INDIRECT($A$5&amp;"!$AL$41:$AL$406"))*SUM($F$3:$I$3)</f>
        <v>45</v>
      </c>
      <c r="D166" s="65" cm="1">
        <f t="array" aca="1" ref="D166" ca="1">_xlfn.XLOOKUP(A166,INDIRECT($A$5&amp;"!$AJ$41:$AJ$406"),INDIRECT($A$5&amp;"!$AO$41:$AO$406"))*SUM($F$3:$I$3)</f>
        <v>42.75</v>
      </c>
      <c r="E166" s="34" cm="1">
        <f t="array" ref="E166">SUMPRODUCT(('PT Storengy'!$B$8:$K$372)*('PT Storengy'!$A$8:$A$372=$A166)*('PT Storengy'!$B$5:$K$5=$A$6)*('PT Storengy'!$B$7:$K$7=$A$7))</f>
        <v>0</v>
      </c>
      <c r="F166" s="111">
        <f t="shared" ca="1" si="20"/>
        <v>39.478217343750032</v>
      </c>
      <c r="G166" s="51">
        <f t="shared" ca="1" si="23"/>
        <v>0.87036000000000002</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0.83241000000000065</v>
      </c>
      <c r="I166" s="66">
        <f t="shared" ca="1" si="24"/>
        <v>312.15375000000023</v>
      </c>
      <c r="J166" s="110" cm="1">
        <f t="array" aca="1" ref="J166" ca="1">IF(COUNTIFS('PTC NaTran'!$K$7:$K$15996,"",'PTC NaTran'!$A$7:$A$15996,J$16,'PTC NaTran'!$D$7:$D$15996,$A166,'PTC NaTran'!$C$7:$C$15996,"DEL")&gt;0,J$14,SUMIFS('PTC NaTran'!$K$7:$K$15996,'PTC NaTran'!$A$7:$A$15996,J$16,'PTC NaTran'!$D$7:$D$15996,$A166,'PTC NaTran'!$C$7:$C$15996,"DEL")*1.0026*$F$4/INDIRECT($A$4&amp;"!D9"))</f>
        <v>375</v>
      </c>
      <c r="K166" s="110" cm="1">
        <f t="array" aca="1" ref="K166" ca="1">IF(COUNTIFS('PTC NaTran'!$K$7:$K$15996,"",'PTC NaTran'!$A$7:$A$15996,K$16,'PTC NaTran'!$D$7:$D$15996,$A166,'PTC NaTran'!$C$7:$C$15996,"DEL")&gt;0,K$14,SUMIFS('PTC NaTran'!$K$7:$K$15996,'PTC NaTran'!$A$7:$A$15996,K$16,'PTC NaTran'!$D$7:$D$15996,$A166,'PTC NaTran'!$C$7:$C$15996,"DEL")*1.0026*$F$4/INDIRECT($A$4&amp;"!D9"))</f>
        <v>375</v>
      </c>
      <c r="L166" s="111">
        <f t="shared" ca="1" si="21"/>
        <v>38.10365700000002</v>
      </c>
      <c r="M166" s="51">
        <f t="shared" ca="1" si="25"/>
        <v>0.83975</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0.8400625000000006</v>
      </c>
      <c r="O166" s="66">
        <f t="shared" ca="1" si="26"/>
        <v>315.02343750000023</v>
      </c>
      <c r="S166" s="111">
        <f t="shared" ca="1" si="22"/>
        <v>51.602209687499943</v>
      </c>
      <c r="T166" s="51">
        <f t="shared" ca="1" si="27"/>
        <v>1</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0.79999999999999993</v>
      </c>
      <c r="V166" s="66">
        <f t="shared" ca="1" si="28"/>
        <v>300</v>
      </c>
    </row>
    <row r="167" spans="1:22" x14ac:dyDescent="0.3">
      <c r="A167" s="32">
        <f t="shared" si="29"/>
        <v>45898</v>
      </c>
      <c r="B167" s="65" cm="1">
        <f t="array" aca="1" ref="B167" ca="1">_xlfn.XLOOKUP(A167,INDIRECT($A$5&amp;"!$AJ$41:$AJ$406"),INDIRECT($A$5&amp;"!$AK$41:$AK$406"))*SUM($F$3:$I$3)</f>
        <v>0</v>
      </c>
      <c r="C167" s="65" cm="1">
        <f t="array" aca="1" ref="C167" ca="1">_xlfn.XLOOKUP(A167,INDIRECT($A$5&amp;"!$AJ$41:$AJ$406"),INDIRECT($A$5&amp;"!$AL$41:$AL$406"))*SUM($F$3:$I$3)</f>
        <v>45</v>
      </c>
      <c r="D167" s="65" cm="1">
        <f t="array" aca="1" ref="D167" ca="1">_xlfn.XLOOKUP(A167,INDIRECT($A$5&amp;"!$AJ$41:$AJ$406"),INDIRECT($A$5&amp;"!$AO$41:$AO$406"))*SUM($F$3:$I$3)</f>
        <v>42.75</v>
      </c>
      <c r="E167" s="34" cm="1">
        <f t="array" ref="E167">SUMPRODUCT(('PT Storengy'!$B$8:$K$372)*('PT Storengy'!$A$8:$A$372=$A167)*('PT Storengy'!$B$5:$K$5=$A$6)*('PT Storengy'!$B$7:$K$7=$A$7))</f>
        <v>0</v>
      </c>
      <c r="F167" s="111">
        <f t="shared" ca="1" si="20"/>
        <v>39.789721406250031</v>
      </c>
      <c r="G167" s="51">
        <f t="shared" ca="1" si="23"/>
        <v>0.87729000000000001</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0.83067750000000051</v>
      </c>
      <c r="I167" s="66">
        <f t="shared" ca="1" si="24"/>
        <v>311.5040625000002</v>
      </c>
      <c r="J167" s="110" cm="1">
        <f t="array" aca="1" ref="J167" ca="1">IF(COUNTIFS('PTC NaTran'!$K$7:$K$15996,"",'PTC NaTran'!$A$7:$A$15996,J$16,'PTC NaTran'!$D$7:$D$15996,$A167,'PTC NaTran'!$C$7:$C$15996,"DEL")&gt;0,J$14,SUMIFS('PTC NaTran'!$K$7:$K$15996,'PTC NaTran'!$A$7:$A$15996,J$16,'PTC NaTran'!$D$7:$D$15996,$A167,'PTC NaTran'!$C$7:$C$15996,"DEL")*1.0026*$F$4/INDIRECT($A$4&amp;"!D9"))</f>
        <v>375</v>
      </c>
      <c r="K167" s="110" cm="1">
        <f t="array" aca="1" ref="K167" ca="1">IF(COUNTIFS('PTC NaTran'!$K$7:$K$15996,"",'PTC NaTran'!$A$7:$A$15996,K$16,'PTC NaTran'!$D$7:$D$15996,$A167,'PTC NaTran'!$C$7:$C$15996,"DEL")&gt;0,K$14,SUMIFS('PTC NaTran'!$K$7:$K$15996,'PTC NaTran'!$A$7:$A$15996,K$16,'PTC NaTran'!$D$7:$D$15996,$A167,'PTC NaTran'!$C$7:$C$15996,"DEL")*1.0026*$F$4/INDIRECT($A$4&amp;"!D9"))</f>
        <v>375</v>
      </c>
      <c r="L167" s="111">
        <f t="shared" ca="1" si="21"/>
        <v>38.418024187500016</v>
      </c>
      <c r="M167" s="51">
        <f t="shared" ca="1" si="25"/>
        <v>0.84675</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0.83831250000000068</v>
      </c>
      <c r="O167" s="66">
        <f t="shared" ca="1" si="26"/>
        <v>314.36718750000023</v>
      </c>
      <c r="S167" s="111">
        <f t="shared" ca="1" si="22"/>
        <v>51.902209687499941</v>
      </c>
      <c r="T167" s="51">
        <f t="shared" ca="1" si="27"/>
        <v>1</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0.79999999999999993</v>
      </c>
      <c r="V167" s="66">
        <f t="shared" ca="1" si="28"/>
        <v>300</v>
      </c>
    </row>
    <row r="168" spans="1:22" x14ac:dyDescent="0.3">
      <c r="A168" s="32">
        <f t="shared" si="29"/>
        <v>45899</v>
      </c>
      <c r="B168" s="65" cm="1">
        <f t="array" aca="1" ref="B168" ca="1">_xlfn.XLOOKUP(A168,INDIRECT($A$5&amp;"!$AJ$41:$AJ$406"),INDIRECT($A$5&amp;"!$AK$41:$AK$406"))*SUM($F$3:$I$3)</f>
        <v>0</v>
      </c>
      <c r="C168" s="65" cm="1">
        <f t="array" aca="1" ref="C168" ca="1">_xlfn.XLOOKUP(A168,INDIRECT($A$5&amp;"!$AJ$41:$AJ$406"),INDIRECT($A$5&amp;"!$AL$41:$AL$406"))*SUM($F$3:$I$3)</f>
        <v>45</v>
      </c>
      <c r="D168" s="65" cm="1">
        <f t="array" aca="1" ref="D168" ca="1">_xlfn.XLOOKUP(A168,INDIRECT($A$5&amp;"!$AJ$41:$AJ$406"),INDIRECT($A$5&amp;"!$AO$41:$AO$406"))*SUM($F$3:$I$3)</f>
        <v>42.75</v>
      </c>
      <c r="E168" s="34" cm="1">
        <f t="array" ref="E168">SUMPRODUCT(('PT Storengy'!$B$8:$K$372)*('PT Storengy'!$A$8:$A$372=$A168)*('PT Storengy'!$B$5:$K$5=$A$6)*('PT Storengy'!$B$7:$K$7=$A$7))</f>
        <v>0</v>
      </c>
      <c r="F168" s="111">
        <f t="shared" ca="1" si="20"/>
        <v>40.100575781250029</v>
      </c>
      <c r="G168" s="51">
        <f t="shared" ca="1" si="23"/>
        <v>0.88422000000000001</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0.8289450000000006</v>
      </c>
      <c r="I168" s="66">
        <f t="shared" ca="1" si="24"/>
        <v>310.85437500000023</v>
      </c>
      <c r="J168" s="110" cm="1">
        <f t="array" aca="1" ref="J168" ca="1">IF(COUNTIFS('PTC NaTran'!$K$7:$K$15996,"",'PTC NaTran'!$A$7:$A$15996,J$16,'PTC NaTran'!$D$7:$D$15996,$A168,'PTC NaTran'!$C$7:$C$15996,"DEL")&gt;0,J$14,SUMIFS('PTC NaTran'!$K$7:$K$15996,'PTC NaTran'!$A$7:$A$15996,J$16,'PTC NaTran'!$D$7:$D$15996,$A168,'PTC NaTran'!$C$7:$C$15996,"DEL")*1.0026*$F$4/INDIRECT($A$4&amp;"!D9"))</f>
        <v>375</v>
      </c>
      <c r="K168" s="110" cm="1">
        <f t="array" aca="1" ref="K168" ca="1">IF(COUNTIFS('PTC NaTran'!$K$7:$K$15996,"",'PTC NaTran'!$A$7:$A$15996,K$16,'PTC NaTran'!$D$7:$D$15996,$A168,'PTC NaTran'!$C$7:$C$15996,"DEL")&gt;0,K$14,SUMIFS('PTC NaTran'!$K$7:$K$15996,'PTC NaTran'!$A$7:$A$15996,K$16,'PTC NaTran'!$D$7:$D$15996,$A168,'PTC NaTran'!$C$7:$C$15996,"DEL")*1.0026*$F$4/INDIRECT($A$4&amp;"!D9"))</f>
        <v>375</v>
      </c>
      <c r="L168" s="111">
        <f t="shared" ca="1" si="21"/>
        <v>38.731737000000017</v>
      </c>
      <c r="M168" s="51">
        <f t="shared" ca="1" si="25"/>
        <v>0.85372999999999999</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0.83656750000000057</v>
      </c>
      <c r="O168" s="66">
        <f t="shared" ca="1" si="26"/>
        <v>313.71281250000021</v>
      </c>
      <c r="S168" s="111">
        <f t="shared" ca="1" si="22"/>
        <v>52.202209687499938</v>
      </c>
      <c r="T168" s="51">
        <f t="shared" ca="1" si="27"/>
        <v>1</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0.79999999999999993</v>
      </c>
      <c r="V168" s="66">
        <f t="shared" ca="1" si="28"/>
        <v>300</v>
      </c>
    </row>
    <row r="169" spans="1:22" x14ac:dyDescent="0.3">
      <c r="A169" s="32">
        <f t="shared" si="29"/>
        <v>45900</v>
      </c>
      <c r="B169" s="65" cm="1">
        <f t="array" aca="1" ref="B169" ca="1">_xlfn.XLOOKUP(A169,INDIRECT($A$5&amp;"!$AJ$41:$AJ$406"),INDIRECT($A$5&amp;"!$AK$41:$AK$406"))*SUM($F$3:$I$3)</f>
        <v>0</v>
      </c>
      <c r="C169" s="65" cm="1">
        <f t="array" aca="1" ref="C169" ca="1">_xlfn.XLOOKUP(A169,INDIRECT($A$5&amp;"!$AJ$41:$AJ$406"),INDIRECT($A$5&amp;"!$AL$41:$AL$406"))*SUM($F$3:$I$3)</f>
        <v>42.75</v>
      </c>
      <c r="D169" s="65" cm="1">
        <f t="array" aca="1" ref="D169" ca="1">_xlfn.XLOOKUP(A169,INDIRECT($A$5&amp;"!$AJ$41:$AJ$406"),INDIRECT($A$5&amp;"!$AO$41:$AO$406"))*SUM($F$3:$I$3)</f>
        <v>42.75</v>
      </c>
      <c r="E169" s="34" cm="1">
        <f t="array" ref="E169">SUMPRODUCT(('PT Storengy'!$B$8:$K$372)*('PT Storengy'!$A$8:$A$372=$A169)*('PT Storengy'!$B$5:$K$5=$A$6)*('PT Storengy'!$B$7:$K$7=$A$7))</f>
        <v>0</v>
      </c>
      <c r="F169" s="111">
        <f t="shared" ca="1" si="20"/>
        <v>40.410783281250026</v>
      </c>
      <c r="G169" s="51">
        <f t="shared" ca="1" si="23"/>
        <v>0.89112000000000002</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0.82722000000000073</v>
      </c>
      <c r="I169" s="66">
        <f t="shared" ca="1" si="24"/>
        <v>310.20750000000027</v>
      </c>
      <c r="J169" s="110" cm="1">
        <f t="array" aca="1" ref="J169" ca="1">IF(COUNTIFS('PTC NaTran'!$K$7:$K$15996,"",'PTC NaTran'!$A$7:$A$15996,J$16,'PTC NaTran'!$D$7:$D$15996,$A169,'PTC NaTran'!$C$7:$C$15996,"DEL")&gt;0,J$14,SUMIFS('PTC NaTran'!$K$7:$K$15996,'PTC NaTran'!$A$7:$A$15996,J$16,'PTC NaTran'!$D$7:$D$15996,$A169,'PTC NaTran'!$C$7:$C$15996,"DEL")*1.0026*$F$4/INDIRECT($A$4&amp;"!D9"))</f>
        <v>375</v>
      </c>
      <c r="K169" s="110" cm="1">
        <f t="array" aca="1" ref="K169" ca="1">IF(COUNTIFS('PTC NaTran'!$K$7:$K$15996,"",'PTC NaTran'!$A$7:$A$15996,K$16,'PTC NaTran'!$D$7:$D$15996,$A169,'PTC NaTran'!$C$7:$C$15996,"DEL")&gt;0,K$14,SUMIFS('PTC NaTran'!$K$7:$K$15996,'PTC NaTran'!$A$7:$A$15996,K$16,'PTC NaTran'!$D$7:$D$15996,$A169,'PTC NaTran'!$C$7:$C$15996,"DEL")*1.0026*$F$4/INDIRECT($A$4&amp;"!D9"))</f>
        <v>375</v>
      </c>
      <c r="L169" s="111">
        <f t="shared" ca="1" si="21"/>
        <v>39.044795437500014</v>
      </c>
      <c r="M169" s="51">
        <f t="shared" ca="1" si="25"/>
        <v>0.86070999999999998</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0.83482250000000058</v>
      </c>
      <c r="O169" s="66">
        <f t="shared" ca="1" si="26"/>
        <v>313.0584375000002</v>
      </c>
      <c r="S169" s="111">
        <f t="shared" ca="1" si="22"/>
        <v>52.502209687499935</v>
      </c>
      <c r="T169" s="51">
        <f t="shared" ca="1" si="27"/>
        <v>1</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0.79999999999999993</v>
      </c>
      <c r="V169" s="66">
        <f t="shared" ca="1" si="28"/>
        <v>300</v>
      </c>
    </row>
    <row r="170" spans="1:22" x14ac:dyDescent="0.3">
      <c r="A170" s="32">
        <f t="shared" si="29"/>
        <v>45901</v>
      </c>
      <c r="B170" s="65" cm="1">
        <f t="array" aca="1" ref="B170" ca="1">_xlfn.XLOOKUP(A170,INDIRECT($A$5&amp;"!$AJ$41:$AJ$406"),INDIRECT($A$5&amp;"!$AK$41:$AK$406"))*SUM($F$3:$I$3)</f>
        <v>0</v>
      </c>
      <c r="C170" s="65" cm="1">
        <f t="array" aca="1" ref="C170" ca="1">_xlfn.XLOOKUP(A170,INDIRECT($A$5&amp;"!$AJ$41:$AJ$406"),INDIRECT($A$5&amp;"!$AL$41:$AL$406"))*SUM($F$3:$I$3)</f>
        <v>45</v>
      </c>
      <c r="D170" s="65" cm="1">
        <f t="array" aca="1" ref="D170" ca="1">_xlfn.XLOOKUP(A170,INDIRECT($A$5&amp;"!$AJ$41:$AJ$406"),INDIRECT($A$5&amp;"!$AO$41:$AO$406"))*SUM($F$3:$I$3)</f>
        <v>45</v>
      </c>
      <c r="E170" s="34" cm="1">
        <f t="array" ref="E170">SUMPRODUCT(('PT Storengy'!$B$8:$K$372)*('PT Storengy'!$A$8:$A$372=$A170)*('PT Storengy'!$B$5:$K$5=$A$6)*('PT Storengy'!$B$7:$K$7=$A$7))</f>
        <v>0</v>
      </c>
      <c r="F170" s="111">
        <f t="shared" ca="1" si="20"/>
        <v>40.720343906250029</v>
      </c>
      <c r="G170" s="51">
        <f t="shared" ca="1" si="23"/>
        <v>0.89802000000000004</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0.82549500000000053</v>
      </c>
      <c r="I170" s="66">
        <f t="shared" ca="1" si="24"/>
        <v>309.56062500000019</v>
      </c>
      <c r="J170" s="110" cm="1">
        <f t="array" aca="1" ref="J170" ca="1">IF(COUNTIFS('PTC NaTran'!$K$7:$K$15996,"",'PTC NaTran'!$A$7:$A$15996,J$16,'PTC NaTran'!$D$7:$D$15996,$A170,'PTC NaTran'!$C$7:$C$15996,"DEL")&gt;0,J$14,SUMIFS('PTC NaTran'!$K$7:$K$15996,'PTC NaTran'!$A$7:$A$15996,J$16,'PTC NaTran'!$D$7:$D$15996,$A170,'PTC NaTran'!$C$7:$C$15996,"DEL")*1.0026*$F$4/INDIRECT($A$4&amp;"!D9"))</f>
        <v>375</v>
      </c>
      <c r="K170" s="110" cm="1">
        <f t="array" aca="1" ref="K170" ca="1">IF(COUNTIFS('PTC NaTran'!$K$7:$K$15996,"",'PTC NaTran'!$A$7:$A$15996,K$16,'PTC NaTran'!$D$7:$D$15996,$A170,'PTC NaTran'!$C$7:$C$15996,"DEL")&gt;0,K$14,SUMIFS('PTC NaTran'!$K$7:$K$15996,'PTC NaTran'!$A$7:$A$15996,K$16,'PTC NaTran'!$D$7:$D$15996,$A170,'PTC NaTran'!$C$7:$C$15996,"DEL")*1.0026*$F$4/INDIRECT($A$4&amp;"!D9"))</f>
        <v>375</v>
      </c>
      <c r="L170" s="111">
        <f t="shared" ca="1" si="21"/>
        <v>39.357202312500014</v>
      </c>
      <c r="M170" s="51">
        <f t="shared" ca="1" si="25"/>
        <v>0.86765999999999999</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0.83308500000000063</v>
      </c>
      <c r="O170" s="66">
        <f t="shared" ca="1" si="26"/>
        <v>312.40687500000024</v>
      </c>
      <c r="S170" s="111">
        <f t="shared" ca="1" si="22"/>
        <v>52.802209687499932</v>
      </c>
      <c r="T170" s="51">
        <f t="shared" ca="1" si="27"/>
        <v>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0.79999999999999993</v>
      </c>
      <c r="V170" s="66">
        <f t="shared" ca="1" si="28"/>
        <v>300</v>
      </c>
    </row>
    <row r="171" spans="1:22" x14ac:dyDescent="0.3">
      <c r="A171" s="32">
        <f t="shared" si="29"/>
        <v>45902</v>
      </c>
      <c r="B171" s="65" cm="1">
        <f t="array" aca="1" ref="B171" ca="1">_xlfn.XLOOKUP(A171,INDIRECT($A$5&amp;"!$AJ$41:$AJ$406"),INDIRECT($A$5&amp;"!$AK$41:$AK$406"))*SUM($F$3:$I$3)</f>
        <v>0</v>
      </c>
      <c r="C171" s="65" cm="1">
        <f t="array" aca="1" ref="C171" ca="1">_xlfn.XLOOKUP(A171,INDIRECT($A$5&amp;"!$AJ$41:$AJ$406"),INDIRECT($A$5&amp;"!$AL$41:$AL$406"))*SUM($F$3:$I$3)</f>
        <v>45</v>
      </c>
      <c r="D171" s="65" cm="1">
        <f t="array" aca="1" ref="D171" ca="1">_xlfn.XLOOKUP(A171,INDIRECT($A$5&amp;"!$AJ$41:$AJ$406"),INDIRECT($A$5&amp;"!$AO$41:$AO$406"))*SUM($F$3:$I$3)</f>
        <v>45</v>
      </c>
      <c r="E171" s="34" cm="1">
        <f t="array" ref="E171">SUMPRODUCT(('PT Storengy'!$B$8:$K$372)*('PT Storengy'!$A$8:$A$372=$A171)*('PT Storengy'!$B$5:$K$5=$A$6)*('PT Storengy'!$B$7:$K$7=$A$7))</f>
        <v>0</v>
      </c>
      <c r="F171" s="111">
        <f t="shared" ca="1" si="20"/>
        <v>41.029259531250027</v>
      </c>
      <c r="G171" s="51">
        <f t="shared" ca="1" si="23"/>
        <v>0.90490000000000004</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0.82377500000000059</v>
      </c>
      <c r="I171" s="66">
        <f t="shared" ca="1" si="24"/>
        <v>308.9156250000002</v>
      </c>
      <c r="J171" s="110" cm="1">
        <f t="array" aca="1" ref="J171" ca="1">IF(COUNTIFS('PTC NaTran'!$K$7:$K$15996,"",'PTC NaTran'!$A$7:$A$15996,J$16,'PTC NaTran'!$D$7:$D$15996,$A171,'PTC NaTran'!$C$7:$C$15996,"DEL")&gt;0,J$14,SUMIFS('PTC NaTran'!$K$7:$K$15996,'PTC NaTran'!$A$7:$A$15996,J$16,'PTC NaTran'!$D$7:$D$15996,$A171,'PTC NaTran'!$C$7:$C$15996,"DEL")*1.0026*$F$4/INDIRECT($A$4&amp;"!D9"))</f>
        <v>375</v>
      </c>
      <c r="K171" s="110" cm="1">
        <f t="array" aca="1" ref="K171" ca="1">IF(COUNTIFS('PTC NaTran'!$K$7:$K$15996,"",'PTC NaTran'!$A$7:$A$15996,K$16,'PTC NaTran'!$D$7:$D$15996,$A171,'PTC NaTran'!$C$7:$C$15996,"DEL")&gt;0,K$14,SUMIFS('PTC NaTran'!$K$7:$K$15996,'PTC NaTran'!$A$7:$A$15996,K$16,'PTC NaTran'!$D$7:$D$15996,$A171,'PTC NaTran'!$C$7:$C$15996,"DEL")*1.0026*$F$4/INDIRECT($A$4&amp;"!D9"))</f>
        <v>375</v>
      </c>
      <c r="L171" s="111">
        <f t="shared" ca="1" si="21"/>
        <v>39.668958562500016</v>
      </c>
      <c r="M171" s="51">
        <f t="shared" ca="1" si="25"/>
        <v>0.87460000000000004</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0.83135000000000059</v>
      </c>
      <c r="O171" s="66">
        <f t="shared" ca="1" si="26"/>
        <v>311.75625000000019</v>
      </c>
      <c r="S171" s="111">
        <f t="shared" ca="1" si="22"/>
        <v>53.102209687499929</v>
      </c>
      <c r="T171" s="51">
        <f t="shared" ca="1" si="27"/>
        <v>1</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0.79999999999999993</v>
      </c>
      <c r="V171" s="66">
        <f t="shared" ca="1" si="28"/>
        <v>300</v>
      </c>
    </row>
    <row r="172" spans="1:22" x14ac:dyDescent="0.3">
      <c r="A172" s="32">
        <f t="shared" si="29"/>
        <v>45903</v>
      </c>
      <c r="B172" s="65" cm="1">
        <f t="array" aca="1" ref="B172" ca="1">_xlfn.XLOOKUP(A172,INDIRECT($A$5&amp;"!$AJ$41:$AJ$406"),INDIRECT($A$5&amp;"!$AK$41:$AK$406"))*SUM($F$3:$I$3)</f>
        <v>0</v>
      </c>
      <c r="C172" s="65" cm="1">
        <f t="array" aca="1" ref="C172" ca="1">_xlfn.XLOOKUP(A172,INDIRECT($A$5&amp;"!$AJ$41:$AJ$406"),INDIRECT($A$5&amp;"!$AL$41:$AL$406"))*SUM($F$3:$I$3)</f>
        <v>45</v>
      </c>
      <c r="D172" s="65" cm="1">
        <f t="array" aca="1" ref="D172" ca="1">_xlfn.XLOOKUP(A172,INDIRECT($A$5&amp;"!$AJ$41:$AJ$406"),INDIRECT($A$5&amp;"!$AO$41:$AO$406"))*SUM($F$3:$I$3)</f>
        <v>45</v>
      </c>
      <c r="E172" s="34" cm="1">
        <f t="array" ref="E172">SUMPRODUCT(('PT Storengy'!$B$8:$K$372)*('PT Storengy'!$A$8:$A$372=$A172)*('PT Storengy'!$B$5:$K$5=$A$6)*('PT Storengy'!$B$7:$K$7=$A$7))</f>
        <v>0</v>
      </c>
      <c r="F172" s="111">
        <f t="shared" ca="1" si="20"/>
        <v>41.337532031250028</v>
      </c>
      <c r="G172" s="51">
        <f t="shared" ca="1" si="23"/>
        <v>0.91176000000000001</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0.82206000000000068</v>
      </c>
      <c r="I172" s="66">
        <f t="shared" ca="1" si="24"/>
        <v>308.27250000000026</v>
      </c>
      <c r="J172" s="110" cm="1">
        <f t="array" aca="1" ref="J172" ca="1">IF(COUNTIFS('PTC NaTran'!$K$7:$K$15996,"",'PTC NaTran'!$A$7:$A$15996,J$16,'PTC NaTran'!$D$7:$D$15996,$A172,'PTC NaTran'!$C$7:$C$15996,"DEL")&gt;0,J$14,SUMIFS('PTC NaTran'!$K$7:$K$15996,'PTC NaTran'!$A$7:$A$15996,J$16,'PTC NaTran'!$D$7:$D$15996,$A172,'PTC NaTran'!$C$7:$C$15996,"DEL")*1.0026*$F$4/INDIRECT($A$4&amp;"!D9"))</f>
        <v>375</v>
      </c>
      <c r="K172" s="110" cm="1">
        <f t="array" aca="1" ref="K172" ca="1">IF(COUNTIFS('PTC NaTran'!$K$7:$K$15996,"",'PTC NaTran'!$A$7:$A$15996,K$16,'PTC NaTran'!$D$7:$D$15996,$A172,'PTC NaTran'!$C$7:$C$15996,"DEL")&gt;0,K$14,SUMIFS('PTC NaTran'!$K$7:$K$15996,'PTC NaTran'!$A$7:$A$15996,K$16,'PTC NaTran'!$D$7:$D$15996,$A172,'PTC NaTran'!$C$7:$C$15996,"DEL")*1.0026*$F$4/INDIRECT($A$4&amp;"!D9"))</f>
        <v>375</v>
      </c>
      <c r="L172" s="111">
        <f t="shared" ca="1" si="21"/>
        <v>39.980065125000017</v>
      </c>
      <c r="M172" s="51">
        <f t="shared" ca="1" si="25"/>
        <v>0.88153000000000004</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0.82961750000000056</v>
      </c>
      <c r="O172" s="66">
        <f t="shared" ca="1" si="26"/>
        <v>311.10656250000022</v>
      </c>
      <c r="S172" s="111">
        <f t="shared" ca="1" si="22"/>
        <v>53.402209687499926</v>
      </c>
      <c r="T172" s="51">
        <f t="shared" ca="1" si="27"/>
        <v>1</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0.79999999999999993</v>
      </c>
      <c r="V172" s="66">
        <f t="shared" ca="1" si="28"/>
        <v>300</v>
      </c>
    </row>
    <row r="173" spans="1:22" x14ac:dyDescent="0.3">
      <c r="A173" s="32">
        <f t="shared" si="29"/>
        <v>45904</v>
      </c>
      <c r="B173" s="65" cm="1">
        <f t="array" aca="1" ref="B173" ca="1">_xlfn.XLOOKUP(A173,INDIRECT($A$5&amp;"!$AJ$41:$AJ$406"),INDIRECT($A$5&amp;"!$AK$41:$AK$406"))*SUM($F$3:$I$3)</f>
        <v>0</v>
      </c>
      <c r="C173" s="65" cm="1">
        <f t="array" aca="1" ref="C173" ca="1">_xlfn.XLOOKUP(A173,INDIRECT($A$5&amp;"!$AJ$41:$AJ$406"),INDIRECT($A$5&amp;"!$AL$41:$AL$406"))*SUM($F$3:$I$3)</f>
        <v>45</v>
      </c>
      <c r="D173" s="65" cm="1">
        <f t="array" aca="1" ref="D173" ca="1">_xlfn.XLOOKUP(A173,INDIRECT($A$5&amp;"!$AJ$41:$AJ$406"),INDIRECT($A$5&amp;"!$AO$41:$AO$406"))*SUM($F$3:$I$3)</f>
        <v>45</v>
      </c>
      <c r="E173" s="34" cm="1">
        <f t="array" ref="E173">SUMPRODUCT(('PT Storengy'!$B$8:$K$372)*('PT Storengy'!$A$8:$A$372=$A173)*('PT Storengy'!$B$5:$K$5=$A$6)*('PT Storengy'!$B$7:$K$7=$A$7))</f>
        <v>0</v>
      </c>
      <c r="F173" s="111">
        <f t="shared" ca="1" si="20"/>
        <v>41.64516234375003</v>
      </c>
      <c r="G173" s="51">
        <f t="shared" ca="1" si="23"/>
        <v>0.91861000000000004</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0.82034750000000056</v>
      </c>
      <c r="I173" s="66">
        <f t="shared" ca="1" si="24"/>
        <v>307.63031250000023</v>
      </c>
      <c r="J173" s="110" cm="1">
        <f t="array" aca="1" ref="J173" ca="1">IF(COUNTIFS('PTC NaTran'!$K$7:$K$15996,"",'PTC NaTran'!$A$7:$A$15996,J$16,'PTC NaTran'!$D$7:$D$15996,$A173,'PTC NaTran'!$C$7:$C$15996,"DEL")&gt;0,J$14,SUMIFS('PTC NaTran'!$K$7:$K$15996,'PTC NaTran'!$A$7:$A$15996,J$16,'PTC NaTran'!$D$7:$D$15996,$A173,'PTC NaTran'!$C$7:$C$15996,"DEL")*1.0026*$F$4/INDIRECT($A$4&amp;"!D9"))</f>
        <v>375</v>
      </c>
      <c r="K173" s="110" cm="1">
        <f t="array" aca="1" ref="K173" ca="1">IF(COUNTIFS('PTC NaTran'!$K$7:$K$15996,"",'PTC NaTran'!$A$7:$A$15996,K$16,'PTC NaTran'!$D$7:$D$15996,$A173,'PTC NaTran'!$C$7:$C$15996,"DEL")&gt;0,K$14,SUMIFS('PTC NaTran'!$K$7:$K$15996,'PTC NaTran'!$A$7:$A$15996,K$16,'PTC NaTran'!$D$7:$D$15996,$A173,'PTC NaTran'!$C$7:$C$15996,"DEL")*1.0026*$F$4/INDIRECT($A$4&amp;"!D9"))</f>
        <v>375</v>
      </c>
      <c r="L173" s="111">
        <f t="shared" ca="1" si="21"/>
        <v>40.290522937500015</v>
      </c>
      <c r="M173" s="51">
        <f t="shared" ca="1" si="25"/>
        <v>0.88844999999999996</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0.82788750000000078</v>
      </c>
      <c r="O173" s="66">
        <f t="shared" ca="1" si="26"/>
        <v>310.45781250000027</v>
      </c>
      <c r="S173" s="111">
        <f t="shared" ca="1" si="22"/>
        <v>53.702209687499924</v>
      </c>
      <c r="T173" s="51">
        <f t="shared" ca="1" si="27"/>
        <v>1</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0.79999999999999993</v>
      </c>
      <c r="V173" s="66">
        <f t="shared" ca="1" si="28"/>
        <v>300</v>
      </c>
    </row>
    <row r="174" spans="1:22" x14ac:dyDescent="0.3">
      <c r="A174" s="32">
        <f t="shared" si="29"/>
        <v>45905</v>
      </c>
      <c r="B174" s="65" cm="1">
        <f t="array" aca="1" ref="B174" ca="1">_xlfn.XLOOKUP(A174,INDIRECT($A$5&amp;"!$AJ$41:$AJ$406"),INDIRECT($A$5&amp;"!$AK$41:$AK$406"))*SUM($F$3:$I$3)</f>
        <v>0</v>
      </c>
      <c r="C174" s="65" cm="1">
        <f t="array" aca="1" ref="C174" ca="1">_xlfn.XLOOKUP(A174,INDIRECT($A$5&amp;"!$AJ$41:$AJ$406"),INDIRECT($A$5&amp;"!$AL$41:$AL$406"))*SUM($F$3:$I$3)</f>
        <v>45</v>
      </c>
      <c r="D174" s="65" cm="1">
        <f t="array" aca="1" ref="D174" ca="1">_xlfn.XLOOKUP(A174,INDIRECT($A$5&amp;"!$AJ$41:$AJ$406"),INDIRECT($A$5&amp;"!$AO$41:$AO$406"))*SUM($F$3:$I$3)</f>
        <v>45</v>
      </c>
      <c r="E174" s="34" cm="1">
        <f t="array" ref="E174">SUMPRODUCT(('PT Storengy'!$B$8:$K$372)*('PT Storengy'!$A$8:$A$372=$A174)*('PT Storengy'!$B$5:$K$5=$A$6)*('PT Storengy'!$B$7:$K$7=$A$7))</f>
        <v>0</v>
      </c>
      <c r="F174" s="111">
        <f t="shared" ca="1" si="20"/>
        <v>41.952151406250032</v>
      </c>
      <c r="G174" s="51">
        <f t="shared" ca="1" si="23"/>
        <v>0.92544999999999999</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0.81863750000000057</v>
      </c>
      <c r="I174" s="66">
        <f t="shared" ca="1" si="24"/>
        <v>306.98906250000022</v>
      </c>
      <c r="J174" s="110" cm="1">
        <f t="array" aca="1" ref="J174" ca="1">IF(COUNTIFS('PTC NaTran'!$K$7:$K$15996,"",'PTC NaTran'!$A$7:$A$15996,J$16,'PTC NaTran'!$D$7:$D$15996,$A174,'PTC NaTran'!$C$7:$C$15996,"DEL")&gt;0,J$14,SUMIFS('PTC NaTran'!$K$7:$K$15996,'PTC NaTran'!$A$7:$A$15996,J$16,'PTC NaTran'!$D$7:$D$15996,$A174,'PTC NaTran'!$C$7:$C$15996,"DEL")*1.0026*$F$4/INDIRECT($A$4&amp;"!D9"))</f>
        <v>375</v>
      </c>
      <c r="K174" s="110" cm="1">
        <f t="array" aca="1" ref="K174" ca="1">IF(COUNTIFS('PTC NaTran'!$K$7:$K$15996,"",'PTC NaTran'!$A$7:$A$15996,K$16,'PTC NaTran'!$D$7:$D$15996,$A174,'PTC NaTran'!$C$7:$C$15996,"DEL")&gt;0,K$14,SUMIFS('PTC NaTran'!$K$7:$K$15996,'PTC NaTran'!$A$7:$A$15996,K$16,'PTC NaTran'!$D$7:$D$15996,$A174,'PTC NaTran'!$C$7:$C$15996,"DEL")*1.0026*$F$4/INDIRECT($A$4&amp;"!D9"))</f>
        <v>375</v>
      </c>
      <c r="L174" s="111">
        <f t="shared" ca="1" si="21"/>
        <v>40.600334812500016</v>
      </c>
      <c r="M174" s="51">
        <f t="shared" ca="1" si="25"/>
        <v>0.89534000000000002</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0.82616500000000059</v>
      </c>
      <c r="O174" s="66">
        <f ca="1">IF(L173*1000+MIN(J174,K174,$F$4*(1-$E174)*N174)&gt;$D174*1000,$D174*1000-L173*1000,MIN(J174,K174,$F$4*(1-$E174)*N174))</f>
        <v>309.81187500000021</v>
      </c>
      <c r="S174" s="111">
        <f t="shared" ca="1" si="22"/>
        <v>54.002209687499921</v>
      </c>
      <c r="T174" s="51">
        <f t="shared" ca="1" si="27"/>
        <v>1</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0.79999999999999993</v>
      </c>
      <c r="V174" s="66">
        <f t="shared" ca="1" si="28"/>
        <v>300</v>
      </c>
    </row>
    <row r="175" spans="1:22" x14ac:dyDescent="0.3">
      <c r="A175" s="32">
        <f t="shared" si="29"/>
        <v>45906</v>
      </c>
      <c r="B175" s="65" cm="1">
        <f t="array" aca="1" ref="B175" ca="1">_xlfn.XLOOKUP(A175,INDIRECT($A$5&amp;"!$AJ$41:$AJ$406"),INDIRECT($A$5&amp;"!$AK$41:$AK$406"))*SUM($F$3:$I$3)</f>
        <v>0</v>
      </c>
      <c r="C175" s="65" cm="1">
        <f t="array" aca="1" ref="C175" ca="1">_xlfn.XLOOKUP(A175,INDIRECT($A$5&amp;"!$AJ$41:$AJ$406"),INDIRECT($A$5&amp;"!$AL$41:$AL$406"))*SUM($F$3:$I$3)</f>
        <v>45</v>
      </c>
      <c r="D175" s="65" cm="1">
        <f t="array" aca="1" ref="D175" ca="1">_xlfn.XLOOKUP(A175,INDIRECT($A$5&amp;"!$AJ$41:$AJ$406"),INDIRECT($A$5&amp;"!$AO$41:$AO$406"))*SUM($F$3:$I$3)</f>
        <v>45</v>
      </c>
      <c r="E175" s="34" cm="1">
        <f t="array" ref="E175">SUMPRODUCT(('PT Storengy'!$B$8:$K$372)*('PT Storengy'!$A$8:$A$372=$A175)*('PT Storengy'!$B$5:$K$5=$A$6)*('PT Storengy'!$B$7:$K$7=$A$7))</f>
        <v>0</v>
      </c>
      <c r="F175" s="111">
        <f t="shared" ca="1" si="20"/>
        <v>42.258501093750034</v>
      </c>
      <c r="G175" s="51">
        <f t="shared" ca="1" si="23"/>
        <v>0.93227000000000004</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0.81693250000000062</v>
      </c>
      <c r="I175" s="66">
        <f t="shared" ca="1" si="24"/>
        <v>306.34968750000024</v>
      </c>
      <c r="J175" s="110" cm="1">
        <f t="array" aca="1" ref="J175" ca="1">IF(COUNTIFS('PTC NaTran'!$K$7:$K$15996,"",'PTC NaTran'!$A$7:$A$15996,J$16,'PTC NaTran'!$D$7:$D$15996,$A175,'PTC NaTran'!$C$7:$C$15996,"DEL")&gt;0,J$14,SUMIFS('PTC NaTran'!$K$7:$K$15996,'PTC NaTran'!$A$7:$A$15996,J$16,'PTC NaTran'!$D$7:$D$15996,$A175,'PTC NaTran'!$C$7:$C$15996,"DEL")*1.0026*$F$4/INDIRECT($A$4&amp;"!D9"))</f>
        <v>375</v>
      </c>
      <c r="K175" s="110" cm="1">
        <f t="array" aca="1" ref="K175" ca="1">IF(COUNTIFS('PTC NaTran'!$K$7:$K$15996,"",'PTC NaTran'!$A$7:$A$15996,K$16,'PTC NaTran'!$D$7:$D$15996,$A175,'PTC NaTran'!$C$7:$C$15996,"DEL")&gt;0,K$14,SUMIFS('PTC NaTran'!$K$7:$K$15996,'PTC NaTran'!$A$7:$A$15996,K$16,'PTC NaTran'!$D$7:$D$15996,$A175,'PTC NaTran'!$C$7:$C$15996,"DEL")*1.0026*$F$4/INDIRECT($A$4&amp;"!D9"))</f>
        <v>375</v>
      </c>
      <c r="L175" s="111">
        <f t="shared" ca="1" si="21"/>
        <v>40.909500750000014</v>
      </c>
      <c r="M175" s="51">
        <f t="shared" ca="1" si="25"/>
        <v>0.90222999999999998</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0.82444250000000052</v>
      </c>
      <c r="O175" s="66">
        <f t="shared" ca="1" si="26"/>
        <v>309.16593750000021</v>
      </c>
      <c r="S175" s="111">
        <f t="shared" ca="1" si="22"/>
        <v>54.302209687499918</v>
      </c>
      <c r="T175" s="51">
        <f t="shared" ca="1" si="27"/>
        <v>1</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0.79999999999999993</v>
      </c>
      <c r="V175" s="66">
        <f t="shared" ca="1" si="28"/>
        <v>300</v>
      </c>
    </row>
    <row r="176" spans="1:22" x14ac:dyDescent="0.3">
      <c r="A176" s="32">
        <f t="shared" si="29"/>
        <v>45907</v>
      </c>
      <c r="B176" s="65" cm="1">
        <f t="array" aca="1" ref="B176" ca="1">_xlfn.XLOOKUP(A176,INDIRECT($A$5&amp;"!$AJ$41:$AJ$406"),INDIRECT($A$5&amp;"!$AK$41:$AK$406"))*SUM($F$3:$I$3)</f>
        <v>0</v>
      </c>
      <c r="C176" s="65" cm="1">
        <f t="array" aca="1" ref="C176" ca="1">_xlfn.XLOOKUP(A176,INDIRECT($A$5&amp;"!$AJ$41:$AJ$406"),INDIRECT($A$5&amp;"!$AL$41:$AL$406"))*SUM($F$3:$I$3)</f>
        <v>45</v>
      </c>
      <c r="D176" s="65" cm="1">
        <f t="array" aca="1" ref="D176" ca="1">_xlfn.XLOOKUP(A176,INDIRECT($A$5&amp;"!$AJ$41:$AJ$406"),INDIRECT($A$5&amp;"!$AO$41:$AO$406"))*SUM($F$3:$I$3)</f>
        <v>45</v>
      </c>
      <c r="E176" s="34" cm="1">
        <f t="array" ref="E176">SUMPRODUCT(('PT Storengy'!$B$8:$K$372)*('PT Storengy'!$A$8:$A$372=$A176)*('PT Storengy'!$B$5:$K$5=$A$6)*('PT Storengy'!$B$7:$K$7=$A$7))</f>
        <v>0</v>
      </c>
      <c r="F176" s="111">
        <f t="shared" ca="1" si="20"/>
        <v>42.564212343750036</v>
      </c>
      <c r="G176" s="51">
        <f t="shared" ca="1" si="23"/>
        <v>0.93908000000000003</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0.81523000000000068</v>
      </c>
      <c r="I176" s="66">
        <f t="shared" ca="1" si="24"/>
        <v>305.71125000000023</v>
      </c>
      <c r="J176" s="110" cm="1">
        <f t="array" aca="1" ref="J176" ca="1">IF(COUNTIFS('PTC NaTran'!$K$7:$K$15996,"",'PTC NaTran'!$A$7:$A$15996,J$16,'PTC NaTran'!$D$7:$D$15996,$A176,'PTC NaTran'!$C$7:$C$15996,"DEL")&gt;0,J$14,SUMIFS('PTC NaTran'!$K$7:$K$15996,'PTC NaTran'!$A$7:$A$15996,J$16,'PTC NaTran'!$D$7:$D$15996,$A176,'PTC NaTran'!$C$7:$C$15996,"DEL")*1.0026*$F$4/INDIRECT($A$4&amp;"!D9"))</f>
        <v>375</v>
      </c>
      <c r="K176" s="110" cm="1">
        <f t="array" aca="1" ref="K176" ca="1">IF(COUNTIFS('PTC NaTran'!$K$7:$K$15996,"",'PTC NaTran'!$A$7:$A$15996,K$16,'PTC NaTran'!$D$7:$D$15996,$A176,'PTC NaTran'!$C$7:$C$15996,"DEL")&gt;0,K$14,SUMIFS('PTC NaTran'!$K$7:$K$15996,'PTC NaTran'!$A$7:$A$15996,K$16,'PTC NaTran'!$D$7:$D$15996,$A176,'PTC NaTran'!$C$7:$C$15996,"DEL")*1.0026*$F$4/INDIRECT($A$4&amp;"!D9"))</f>
        <v>375</v>
      </c>
      <c r="L176" s="111">
        <f t="shared" ca="1" si="21"/>
        <v>41.21802262500001</v>
      </c>
      <c r="M176" s="51">
        <f t="shared" ca="1" si="25"/>
        <v>0.90910000000000002</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0.82272500000000059</v>
      </c>
      <c r="O176" s="66">
        <f t="shared" ca="1" si="26"/>
        <v>308.52187500000025</v>
      </c>
      <c r="S176" s="111">
        <f t="shared" ca="1" si="22"/>
        <v>54.602209687499915</v>
      </c>
      <c r="T176" s="51">
        <f t="shared" ca="1" si="27"/>
        <v>1</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0.79999999999999993</v>
      </c>
      <c r="V176" s="66">
        <f t="shared" ca="1" si="28"/>
        <v>300</v>
      </c>
    </row>
    <row r="177" spans="1:22" x14ac:dyDescent="0.3">
      <c r="A177" s="32">
        <f t="shared" si="29"/>
        <v>45908</v>
      </c>
      <c r="B177" s="65" cm="1">
        <f t="array" aca="1" ref="B177" ca="1">_xlfn.XLOOKUP(A177,INDIRECT($A$5&amp;"!$AJ$41:$AJ$406"),INDIRECT($A$5&amp;"!$AK$41:$AK$406"))*SUM($F$3:$I$3)</f>
        <v>0</v>
      </c>
      <c r="C177" s="65" cm="1">
        <f t="array" aca="1" ref="C177" ca="1">_xlfn.XLOOKUP(A177,INDIRECT($A$5&amp;"!$AJ$41:$AJ$406"),INDIRECT($A$5&amp;"!$AL$41:$AL$406"))*SUM($F$3:$I$3)</f>
        <v>45</v>
      </c>
      <c r="D177" s="65" cm="1">
        <f t="array" aca="1" ref="D177" ca="1">_xlfn.XLOOKUP(A177,INDIRECT($A$5&amp;"!$AJ$41:$AJ$406"),INDIRECT($A$5&amp;"!$AO$41:$AO$406"))*SUM($F$3:$I$3)</f>
        <v>45</v>
      </c>
      <c r="E177" s="34" cm="1">
        <f t="array" ref="E177">SUMPRODUCT(('PT Storengy'!$B$8:$K$372)*('PT Storengy'!$A$8:$A$372=$A177)*('PT Storengy'!$B$5:$K$5=$A$6)*('PT Storengy'!$B$7:$K$7=$A$7))</f>
        <v>0</v>
      </c>
      <c r="F177" s="111">
        <f t="shared" ca="1" si="20"/>
        <v>42.869287031250039</v>
      </c>
      <c r="G177" s="51">
        <f t="shared" ca="1" si="23"/>
        <v>0.94586999999999999</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0.81353250000000066</v>
      </c>
      <c r="I177" s="66">
        <f t="shared" ca="1" si="24"/>
        <v>305.07468750000027</v>
      </c>
      <c r="J177" s="110" cm="1">
        <f t="array" aca="1" ref="J177" ca="1">IF(COUNTIFS('PTC NaTran'!$K$7:$K$15996,"",'PTC NaTran'!$A$7:$A$15996,J$16,'PTC NaTran'!$D$7:$D$15996,$A177,'PTC NaTran'!$C$7:$C$15996,"DEL")&gt;0,J$14,SUMIFS('PTC NaTran'!$K$7:$K$15996,'PTC NaTran'!$A$7:$A$15996,J$16,'PTC NaTran'!$D$7:$D$15996,$A177,'PTC NaTran'!$C$7:$C$15996,"DEL")*1.0026*$F$4/INDIRECT($A$4&amp;"!D9"))</f>
        <v>375</v>
      </c>
      <c r="K177" s="110" cm="1">
        <f t="array" aca="1" ref="K177" ca="1">IF(COUNTIFS('PTC NaTran'!$K$7:$K$15996,"",'PTC NaTran'!$A$7:$A$15996,K$16,'PTC NaTran'!$D$7:$D$15996,$A177,'PTC NaTran'!$C$7:$C$15996,"DEL")&gt;0,K$14,SUMIFS('PTC NaTran'!$K$7:$K$15996,'PTC NaTran'!$A$7:$A$15996,K$16,'PTC NaTran'!$D$7:$D$15996,$A177,'PTC NaTran'!$C$7:$C$15996,"DEL")*1.0026*$F$4/INDIRECT($A$4&amp;"!D9"))</f>
        <v>375</v>
      </c>
      <c r="L177" s="111">
        <f t="shared" ca="1" si="21"/>
        <v>41.525901375000011</v>
      </c>
      <c r="M177" s="51">
        <f t="shared" ca="1" si="25"/>
        <v>0.91596</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0.82101000000000057</v>
      </c>
      <c r="O177" s="66">
        <f t="shared" ca="1" si="26"/>
        <v>307.8787500000002</v>
      </c>
      <c r="S177" s="111">
        <f t="shared" ca="1" si="22"/>
        <v>54.902209687499912</v>
      </c>
      <c r="T177" s="51">
        <f t="shared" ca="1" si="27"/>
        <v>1</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0.79999999999999993</v>
      </c>
      <c r="V177" s="66">
        <f t="shared" ca="1" si="28"/>
        <v>300</v>
      </c>
    </row>
    <row r="178" spans="1:22" x14ac:dyDescent="0.3">
      <c r="A178" s="32">
        <f t="shared" si="29"/>
        <v>45909</v>
      </c>
      <c r="B178" s="65" cm="1">
        <f t="array" aca="1" ref="B178" ca="1">_xlfn.XLOOKUP(A178,INDIRECT($A$5&amp;"!$AJ$41:$AJ$406"),INDIRECT($A$5&amp;"!$AK$41:$AK$406"))*SUM($F$3:$I$3)</f>
        <v>0</v>
      </c>
      <c r="C178" s="65" cm="1">
        <f t="array" aca="1" ref="C178" ca="1">_xlfn.XLOOKUP(A178,INDIRECT($A$5&amp;"!$AJ$41:$AJ$406"),INDIRECT($A$5&amp;"!$AL$41:$AL$406"))*SUM($F$3:$I$3)</f>
        <v>45</v>
      </c>
      <c r="D178" s="65" cm="1">
        <f t="array" aca="1" ref="D178" ca="1">_xlfn.XLOOKUP(A178,INDIRECT($A$5&amp;"!$AJ$41:$AJ$406"),INDIRECT($A$5&amp;"!$AO$41:$AO$406"))*SUM($F$3:$I$3)</f>
        <v>45</v>
      </c>
      <c r="E178" s="34" cm="1">
        <f t="array" ref="E178">SUMPRODUCT(('PT Storengy'!$B$8:$K$372)*('PT Storengy'!$A$8:$A$372=$A178)*('PT Storengy'!$B$5:$K$5=$A$6)*('PT Storengy'!$B$7:$K$7=$A$7))</f>
        <v>0</v>
      </c>
      <c r="F178" s="111">
        <f t="shared" ca="1" si="20"/>
        <v>43.173726093750041</v>
      </c>
      <c r="G178" s="51">
        <f t="shared" ca="1" si="23"/>
        <v>0.95265</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0.81183750000000066</v>
      </c>
      <c r="I178" s="66">
        <f t="shared" ca="1" si="24"/>
        <v>304.43906250000026</v>
      </c>
      <c r="J178" s="110" cm="1">
        <f t="array" aca="1" ref="J178" ca="1">IF(COUNTIFS('PTC NaTran'!$K$7:$K$15996,"",'PTC NaTran'!$A$7:$A$15996,J$16,'PTC NaTran'!$D$7:$D$15996,$A178,'PTC NaTran'!$C$7:$C$15996,"DEL")&gt;0,J$14,SUMIFS('PTC NaTran'!$K$7:$K$15996,'PTC NaTran'!$A$7:$A$15996,J$16,'PTC NaTran'!$D$7:$D$15996,$A178,'PTC NaTran'!$C$7:$C$15996,"DEL")*1.0026*$F$4/INDIRECT($A$4&amp;"!D9"))</f>
        <v>375</v>
      </c>
      <c r="K178" s="110" cm="1">
        <f t="array" aca="1" ref="K178" ca="1">IF(COUNTIFS('PTC NaTran'!$K$7:$K$15996,"",'PTC NaTran'!$A$7:$A$15996,K$16,'PTC NaTran'!$D$7:$D$15996,$A178,'PTC NaTran'!$C$7:$C$15996,"DEL")&gt;0,K$14,SUMIFS('PTC NaTran'!$K$7:$K$15996,'PTC NaTran'!$A$7:$A$15996,K$16,'PTC NaTran'!$D$7:$D$15996,$A178,'PTC NaTran'!$C$7:$C$15996,"DEL")*1.0026*$F$4/INDIRECT($A$4&amp;"!D9"))</f>
        <v>375</v>
      </c>
      <c r="L178" s="111">
        <f t="shared" ca="1" si="21"/>
        <v>41.83313887500001</v>
      </c>
      <c r="M178" s="51">
        <f t="shared" ca="1" si="25"/>
        <v>0.92279999999999995</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0.81930000000000058</v>
      </c>
      <c r="O178" s="66">
        <f t="shared" ca="1" si="26"/>
        <v>307.23750000000024</v>
      </c>
      <c r="S178" s="111">
        <f t="shared" ca="1" si="22"/>
        <v>55.202209687499909</v>
      </c>
      <c r="T178" s="51">
        <f t="shared" ca="1" si="27"/>
        <v>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0.79999999999999993</v>
      </c>
      <c r="V178" s="66">
        <f t="shared" ca="1" si="28"/>
        <v>300</v>
      </c>
    </row>
    <row r="179" spans="1:22" x14ac:dyDescent="0.3">
      <c r="A179" s="32">
        <f t="shared" si="29"/>
        <v>45910</v>
      </c>
      <c r="B179" s="65" cm="1">
        <f t="array" aca="1" ref="B179" ca="1">_xlfn.XLOOKUP(A179,INDIRECT($A$5&amp;"!$AJ$41:$AJ$406"),INDIRECT($A$5&amp;"!$AK$41:$AK$406"))*SUM($F$3:$I$3)</f>
        <v>0</v>
      </c>
      <c r="C179" s="65" cm="1">
        <f t="array" aca="1" ref="C179" ca="1">_xlfn.XLOOKUP(A179,INDIRECT($A$5&amp;"!$AJ$41:$AJ$406"),INDIRECT($A$5&amp;"!$AL$41:$AL$406"))*SUM($F$3:$I$3)</f>
        <v>45</v>
      </c>
      <c r="D179" s="65" cm="1">
        <f t="array" aca="1" ref="D179" ca="1">_xlfn.XLOOKUP(A179,INDIRECT($A$5&amp;"!$AJ$41:$AJ$406"),INDIRECT($A$5&amp;"!$AO$41:$AO$406"))*SUM($F$3:$I$3)</f>
        <v>45</v>
      </c>
      <c r="E179" s="34" cm="1">
        <f t="array" ref="E179">SUMPRODUCT(('PT Storengy'!$B$8:$K$372)*('PT Storengy'!$A$8:$A$372=$A179)*('PT Storengy'!$B$5:$K$5=$A$6)*('PT Storengy'!$B$7:$K$7=$A$7))</f>
        <v>0</v>
      </c>
      <c r="F179" s="111">
        <f t="shared" ca="1" si="20"/>
        <v>43.477530468750039</v>
      </c>
      <c r="G179" s="51">
        <f t="shared" ca="1" si="23"/>
        <v>0.95942000000000005</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0.81014500000000067</v>
      </c>
      <c r="I179" s="66">
        <f t="shared" ca="1" si="24"/>
        <v>303.80437500000028</v>
      </c>
      <c r="J179" s="110" cm="1">
        <f t="array" aca="1" ref="J179" ca="1">IF(COUNTIFS('PTC NaTran'!$K$7:$K$15996,"",'PTC NaTran'!$A$7:$A$15996,J$16,'PTC NaTran'!$D$7:$D$15996,$A179,'PTC NaTran'!$C$7:$C$15996,"DEL")&gt;0,J$14,SUMIFS('PTC NaTran'!$K$7:$K$15996,'PTC NaTran'!$A$7:$A$15996,J$16,'PTC NaTran'!$D$7:$D$15996,$A179,'PTC NaTran'!$C$7:$C$15996,"DEL")*1.0026*$F$4/INDIRECT($A$4&amp;"!D9"))</f>
        <v>375</v>
      </c>
      <c r="K179" s="110" cm="1">
        <f t="array" aca="1" ref="K179" ca="1">IF(COUNTIFS('PTC NaTran'!$K$7:$K$15996,"",'PTC NaTran'!$A$7:$A$15996,K$16,'PTC NaTran'!$D$7:$D$15996,$A179,'PTC NaTran'!$C$7:$C$15996,"DEL")&gt;0,K$14,SUMIFS('PTC NaTran'!$K$7:$K$15996,'PTC NaTran'!$A$7:$A$15996,K$16,'PTC NaTran'!$D$7:$D$15996,$A179,'PTC NaTran'!$C$7:$C$15996,"DEL")*1.0026*$F$4/INDIRECT($A$4&amp;"!D9"))</f>
        <v>375</v>
      </c>
      <c r="L179" s="111">
        <f t="shared" ca="1" si="21"/>
        <v>42.139736062500013</v>
      </c>
      <c r="M179" s="51">
        <f t="shared" ca="1" si="25"/>
        <v>0.92962999999999996</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0.81759250000000061</v>
      </c>
      <c r="O179" s="66">
        <f t="shared" ca="1" si="26"/>
        <v>306.59718750000025</v>
      </c>
      <c r="S179" s="111">
        <f t="shared" ca="1" si="22"/>
        <v>55.502209687499906</v>
      </c>
      <c r="T179" s="51">
        <f t="shared" ca="1" si="27"/>
        <v>1</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0.79999999999999993</v>
      </c>
      <c r="V179" s="66">
        <f t="shared" ca="1" si="28"/>
        <v>300</v>
      </c>
    </row>
    <row r="180" spans="1:22" x14ac:dyDescent="0.3">
      <c r="A180" s="32">
        <f t="shared" si="29"/>
        <v>45911</v>
      </c>
      <c r="B180" s="65" cm="1">
        <f t="array" aca="1" ref="B180" ca="1">_xlfn.XLOOKUP(A180,INDIRECT($A$5&amp;"!$AJ$41:$AJ$406"),INDIRECT($A$5&amp;"!$AK$41:$AK$406"))*SUM($F$3:$I$3)</f>
        <v>0</v>
      </c>
      <c r="C180" s="65" cm="1">
        <f t="array" aca="1" ref="C180" ca="1">_xlfn.XLOOKUP(A180,INDIRECT($A$5&amp;"!$AJ$41:$AJ$406"),INDIRECT($A$5&amp;"!$AL$41:$AL$406"))*SUM($F$3:$I$3)</f>
        <v>45</v>
      </c>
      <c r="D180" s="65" cm="1">
        <f t="array" aca="1" ref="D180" ca="1">_xlfn.XLOOKUP(A180,INDIRECT($A$5&amp;"!$AJ$41:$AJ$406"),INDIRECT($A$5&amp;"!$AO$41:$AO$406"))*SUM($F$3:$I$3)</f>
        <v>45</v>
      </c>
      <c r="E180" s="34" cm="1">
        <f t="array" ref="E180">SUMPRODUCT(('PT Storengy'!$B$8:$K$372)*('PT Storengy'!$A$8:$A$372=$A180)*('PT Storengy'!$B$5:$K$5=$A$6)*('PT Storengy'!$B$7:$K$7=$A$7))</f>
        <v>0</v>
      </c>
      <c r="F180" s="111">
        <f t="shared" ca="1" si="20"/>
        <v>43.780702031250037</v>
      </c>
      <c r="G180" s="51">
        <f t="shared" ca="1" si="23"/>
        <v>0.96616999999999997</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0.8084575000000005</v>
      </c>
      <c r="I180" s="66">
        <f t="shared" ca="1" si="24"/>
        <v>303.17156250000016</v>
      </c>
      <c r="J180" s="110" cm="1">
        <f t="array" aca="1" ref="J180" ca="1">IF(COUNTIFS('PTC NaTran'!$K$7:$K$15996,"",'PTC NaTran'!$A$7:$A$15996,J$16,'PTC NaTran'!$D$7:$D$15996,$A180,'PTC NaTran'!$C$7:$C$15996,"DEL")&gt;0,J$14,SUMIFS('PTC NaTran'!$K$7:$K$15996,'PTC NaTran'!$A$7:$A$15996,J$16,'PTC NaTran'!$D$7:$D$15996,$A180,'PTC NaTran'!$C$7:$C$15996,"DEL")*1.0026*$F$4/INDIRECT($A$4&amp;"!D9"))</f>
        <v>375</v>
      </c>
      <c r="K180" s="110" cm="1">
        <f t="array" aca="1" ref="K180" ca="1">IF(COUNTIFS('PTC NaTran'!$K$7:$K$15996,"",'PTC NaTran'!$A$7:$A$15996,K$16,'PTC NaTran'!$D$7:$D$15996,$A180,'PTC NaTran'!$C$7:$C$15996,"DEL")&gt;0,K$14,SUMIFS('PTC NaTran'!$K$7:$K$15996,'PTC NaTran'!$A$7:$A$15996,K$16,'PTC NaTran'!$D$7:$D$15996,$A180,'PTC NaTran'!$C$7:$C$15996,"DEL")*1.0026*$F$4/INDIRECT($A$4&amp;"!D9"))</f>
        <v>375</v>
      </c>
      <c r="L180" s="111">
        <f t="shared" ca="1" si="21"/>
        <v>42.445694812500015</v>
      </c>
      <c r="M180" s="51">
        <f t="shared" ca="1" si="25"/>
        <v>0.93644000000000005</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0.81589000000000067</v>
      </c>
      <c r="O180" s="66">
        <f t="shared" ca="1" si="26"/>
        <v>305.95875000000024</v>
      </c>
      <c r="S180" s="111">
        <f t="shared" ca="1" si="22"/>
        <v>55.802209687499904</v>
      </c>
      <c r="T180" s="51">
        <f t="shared" ca="1" si="27"/>
        <v>1</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0.79999999999999993</v>
      </c>
      <c r="V180" s="66">
        <f t="shared" ca="1" si="28"/>
        <v>300</v>
      </c>
    </row>
    <row r="181" spans="1:22" x14ac:dyDescent="0.3">
      <c r="A181" s="32">
        <f t="shared" si="29"/>
        <v>45912</v>
      </c>
      <c r="B181" s="65" cm="1">
        <f t="array" aca="1" ref="B181" ca="1">_xlfn.XLOOKUP(A181,INDIRECT($A$5&amp;"!$AJ$41:$AJ$406"),INDIRECT($A$5&amp;"!$AK$41:$AK$406"))*SUM($F$3:$I$3)</f>
        <v>0</v>
      </c>
      <c r="C181" s="65" cm="1">
        <f t="array" aca="1" ref="C181" ca="1">_xlfn.XLOOKUP(A181,INDIRECT($A$5&amp;"!$AJ$41:$AJ$406"),INDIRECT($A$5&amp;"!$AL$41:$AL$406"))*SUM($F$3:$I$3)</f>
        <v>45</v>
      </c>
      <c r="D181" s="65" cm="1">
        <f t="array" aca="1" ref="D181" ca="1">_xlfn.XLOOKUP(A181,INDIRECT($A$5&amp;"!$AJ$41:$AJ$406"),INDIRECT($A$5&amp;"!$AO$41:$AO$406"))*SUM($F$3:$I$3)</f>
        <v>45</v>
      </c>
      <c r="E181" s="34" cm="1">
        <f t="array" ref="E181">SUMPRODUCT(('PT Storengy'!$B$8:$K$372)*('PT Storengy'!$A$8:$A$372=$A181)*('PT Storengy'!$B$5:$K$5=$A$6)*('PT Storengy'!$B$7:$K$7=$A$7))</f>
        <v>0</v>
      </c>
      <c r="F181" s="111">
        <f t="shared" ca="1" si="20"/>
        <v>44.083242656250036</v>
      </c>
      <c r="G181" s="51">
        <f t="shared" ca="1" si="23"/>
        <v>0.97289999999999999</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0.80677500000000058</v>
      </c>
      <c r="I181" s="66">
        <f t="shared" ca="1" si="24"/>
        <v>302.5406250000002</v>
      </c>
      <c r="J181" s="110" cm="1">
        <f t="array" aca="1" ref="J181" ca="1">IF(COUNTIFS('PTC NaTran'!$K$7:$K$15996,"",'PTC NaTran'!$A$7:$A$15996,J$16,'PTC NaTran'!$D$7:$D$15996,$A181,'PTC NaTran'!$C$7:$C$15996,"DEL")&gt;0,J$14,SUMIFS('PTC NaTran'!$K$7:$K$15996,'PTC NaTran'!$A$7:$A$15996,J$16,'PTC NaTran'!$D$7:$D$15996,$A181,'PTC NaTran'!$C$7:$C$15996,"DEL")*1.0026*$F$4/INDIRECT($A$4&amp;"!D9"))</f>
        <v>375</v>
      </c>
      <c r="K181" s="110" cm="1">
        <f t="array" aca="1" ref="K181" ca="1">IF(COUNTIFS('PTC NaTran'!$K$7:$K$15996,"",'PTC NaTran'!$A$7:$A$15996,K$16,'PTC NaTran'!$D$7:$D$15996,$A181,'PTC NaTran'!$C$7:$C$15996,"DEL")&gt;0,K$14,SUMIFS('PTC NaTran'!$K$7:$K$15996,'PTC NaTran'!$A$7:$A$15996,K$16,'PTC NaTran'!$D$7:$D$15996,$A181,'PTC NaTran'!$C$7:$C$15996,"DEL")*1.0026*$F$4/INDIRECT($A$4&amp;"!D9"))</f>
        <v>375</v>
      </c>
      <c r="L181" s="111">
        <f t="shared" ca="1" si="21"/>
        <v>42.751016062500014</v>
      </c>
      <c r="M181" s="51">
        <f t="shared" ca="1" si="25"/>
        <v>0.94323999999999997</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0.81419000000000064</v>
      </c>
      <c r="O181" s="66">
        <f t="shared" ca="1" si="26"/>
        <v>305.32125000000025</v>
      </c>
      <c r="S181" s="111">
        <f t="shared" ca="1" si="22"/>
        <v>56.102209687499901</v>
      </c>
      <c r="T181" s="51">
        <f t="shared" ca="1" si="27"/>
        <v>1</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0.79999999999999993</v>
      </c>
      <c r="V181" s="66">
        <f t="shared" ca="1" si="28"/>
        <v>300</v>
      </c>
    </row>
    <row r="182" spans="1:22" x14ac:dyDescent="0.3">
      <c r="A182" s="32">
        <f t="shared" si="29"/>
        <v>45913</v>
      </c>
      <c r="B182" s="65" cm="1">
        <f t="array" aca="1" ref="B182" ca="1">_xlfn.XLOOKUP(A182,INDIRECT($A$5&amp;"!$AJ$41:$AJ$406"),INDIRECT($A$5&amp;"!$AK$41:$AK$406"))*SUM($F$3:$I$3)</f>
        <v>0</v>
      </c>
      <c r="C182" s="65" cm="1">
        <f t="array" aca="1" ref="C182" ca="1">_xlfn.XLOOKUP(A182,INDIRECT($A$5&amp;"!$AJ$41:$AJ$406"),INDIRECT($A$5&amp;"!$AL$41:$AL$406"))*SUM($F$3:$I$3)</f>
        <v>45</v>
      </c>
      <c r="D182" s="65" cm="1">
        <f t="array" aca="1" ref="D182" ca="1">_xlfn.XLOOKUP(A182,INDIRECT($A$5&amp;"!$AJ$41:$AJ$406"),INDIRECT($A$5&amp;"!$AO$41:$AO$406"))*SUM($F$3:$I$3)</f>
        <v>45</v>
      </c>
      <c r="E182" s="34" cm="1">
        <f t="array" ref="E182">SUMPRODUCT(('PT Storengy'!$B$8:$K$372)*('PT Storengy'!$A$8:$A$372=$A182)*('PT Storengy'!$B$5:$K$5=$A$6)*('PT Storengy'!$B$7:$K$7=$A$7))</f>
        <v>0</v>
      </c>
      <c r="F182" s="111">
        <f t="shared" ca="1" si="20"/>
        <v>44.385152343750036</v>
      </c>
      <c r="G182" s="51">
        <f t="shared" ca="1" si="23"/>
        <v>0.97963</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0.80509250000000065</v>
      </c>
      <c r="I182" s="66">
        <f t="shared" ca="1" si="24"/>
        <v>301.90968750000025</v>
      </c>
      <c r="J182" s="110" cm="1">
        <f t="array" aca="1" ref="J182" ca="1">IF(COUNTIFS('PTC NaTran'!$K$7:$K$15996,"",'PTC NaTran'!$A$7:$A$15996,J$16,'PTC NaTran'!$D$7:$D$15996,$A182,'PTC NaTran'!$C$7:$C$15996,"DEL")&gt;0,J$14,SUMIFS('PTC NaTran'!$K$7:$K$15996,'PTC NaTran'!$A$7:$A$15996,J$16,'PTC NaTran'!$D$7:$D$15996,$A182,'PTC NaTran'!$C$7:$C$15996,"DEL")*1.0026*$F$4/INDIRECT($A$4&amp;"!D9"))</f>
        <v>375</v>
      </c>
      <c r="K182" s="110" cm="1">
        <f t="array" aca="1" ref="K182" ca="1">IF(COUNTIFS('PTC NaTran'!$K$7:$K$15996,"",'PTC NaTran'!$A$7:$A$15996,K$16,'PTC NaTran'!$D$7:$D$15996,$A182,'PTC NaTran'!$C$7:$C$15996,"DEL")&gt;0,K$14,SUMIFS('PTC NaTran'!$K$7:$K$15996,'PTC NaTran'!$A$7:$A$15996,K$16,'PTC NaTran'!$D$7:$D$15996,$A182,'PTC NaTran'!$C$7:$C$15996,"DEL")*1.0026*$F$4/INDIRECT($A$4&amp;"!D9"))</f>
        <v>375</v>
      </c>
      <c r="L182" s="111">
        <f t="shared" ca="1" si="21"/>
        <v>43.054766062500015</v>
      </c>
      <c r="M182" s="51">
        <f t="shared" ca="1" si="25"/>
        <v>0.95001999999999998</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0.80999999999999994</v>
      </c>
      <c r="O182" s="66">
        <f t="shared" ca="1" si="26"/>
        <v>303.75</v>
      </c>
      <c r="S182" s="111">
        <f t="shared" ca="1" si="22"/>
        <v>56.402209687499898</v>
      </c>
      <c r="T182" s="51">
        <f t="shared" ca="1" si="27"/>
        <v>1</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0.79999999999999993</v>
      </c>
      <c r="V182" s="66">
        <f t="shared" ca="1" si="28"/>
        <v>300</v>
      </c>
    </row>
    <row r="183" spans="1:22" x14ac:dyDescent="0.3">
      <c r="A183" s="32">
        <f t="shared" si="29"/>
        <v>45914</v>
      </c>
      <c r="B183" s="65" cm="1">
        <f t="array" aca="1" ref="B183" ca="1">_xlfn.XLOOKUP(A183,INDIRECT($A$5&amp;"!$AJ$41:$AJ$406"),INDIRECT($A$5&amp;"!$AK$41:$AK$406"))*SUM($F$3:$I$3)</f>
        <v>0</v>
      </c>
      <c r="C183" s="65" cm="1">
        <f t="array" aca="1" ref="C183" ca="1">_xlfn.XLOOKUP(A183,INDIRECT($A$5&amp;"!$AJ$41:$AJ$406"),INDIRECT($A$5&amp;"!$AL$41:$AL$406"))*SUM($F$3:$I$3)</f>
        <v>45</v>
      </c>
      <c r="D183" s="65" cm="1">
        <f t="array" aca="1" ref="D183" ca="1">_xlfn.XLOOKUP(A183,INDIRECT($A$5&amp;"!$AJ$41:$AJ$406"),INDIRECT($A$5&amp;"!$AO$41:$AO$406"))*SUM($F$3:$I$3)</f>
        <v>45</v>
      </c>
      <c r="E183" s="34" cm="1">
        <f t="array" ref="E183">SUMPRODUCT(('PT Storengy'!$B$8:$K$372)*('PT Storengy'!$A$8:$A$372=$A183)*('PT Storengy'!$B$5:$K$5=$A$6)*('PT Storengy'!$B$7:$K$7=$A$7))</f>
        <v>0</v>
      </c>
      <c r="F183" s="111">
        <f t="shared" ca="1" si="20"/>
        <v>44.686432968750033</v>
      </c>
      <c r="G183" s="51">
        <f t="shared" ca="1" si="23"/>
        <v>0.98633999999999999</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0.80341500000000055</v>
      </c>
      <c r="I183" s="66">
        <f t="shared" ca="1" si="24"/>
        <v>301.28062500000021</v>
      </c>
      <c r="J183" s="110" cm="1">
        <f t="array" aca="1" ref="J183" ca="1">IF(COUNTIFS('PTC NaTran'!$K$7:$K$15996,"",'PTC NaTran'!$A$7:$A$15996,J$16,'PTC NaTran'!$D$7:$D$15996,$A183,'PTC NaTran'!$C$7:$C$15996,"DEL")&gt;0,J$14,SUMIFS('PTC NaTran'!$K$7:$K$15996,'PTC NaTran'!$A$7:$A$15996,J$16,'PTC NaTran'!$D$7:$D$15996,$A183,'PTC NaTran'!$C$7:$C$15996,"DEL")*1.0026*$F$4/INDIRECT($A$4&amp;"!D9"))</f>
        <v>375</v>
      </c>
      <c r="K183" s="110" cm="1">
        <f t="array" aca="1" ref="K183" ca="1">IF(COUNTIFS('PTC NaTran'!$K$7:$K$15996,"",'PTC NaTran'!$A$7:$A$15996,K$16,'PTC NaTran'!$D$7:$D$15996,$A183,'PTC NaTran'!$C$7:$C$15996,"DEL")&gt;0,K$14,SUMIFS('PTC NaTran'!$K$7:$K$15996,'PTC NaTran'!$A$7:$A$15996,K$16,'PTC NaTran'!$D$7:$D$15996,$A183,'PTC NaTran'!$C$7:$C$15996,"DEL")*1.0026*$F$4/INDIRECT($A$4&amp;"!D9"))</f>
        <v>375</v>
      </c>
      <c r="L183" s="111">
        <f t="shared" ca="1" si="21"/>
        <v>43.358818875000019</v>
      </c>
      <c r="M183" s="51">
        <f t="shared" ca="1" si="25"/>
        <v>0.95677000000000001</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0.81080750000000068</v>
      </c>
      <c r="O183" s="66">
        <f t="shared" ca="1" si="26"/>
        <v>304.05281250000024</v>
      </c>
      <c r="S183" s="111">
        <f t="shared" ca="1" si="22"/>
        <v>56.702209687499895</v>
      </c>
      <c r="T183" s="51">
        <f t="shared" ca="1" si="27"/>
        <v>1</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0.79999999999999993</v>
      </c>
      <c r="V183" s="66">
        <f t="shared" ca="1" si="28"/>
        <v>300</v>
      </c>
    </row>
    <row r="184" spans="1:22" x14ac:dyDescent="0.3">
      <c r="A184" s="32">
        <f t="shared" si="29"/>
        <v>45915</v>
      </c>
      <c r="B184" s="65" cm="1">
        <f t="array" aca="1" ref="B184" ca="1">_xlfn.XLOOKUP(A184,INDIRECT($A$5&amp;"!$AJ$41:$AJ$406"),INDIRECT($A$5&amp;"!$AK$41:$AK$406"))*SUM($F$3:$I$3)</f>
        <v>0</v>
      </c>
      <c r="C184" s="65" cm="1">
        <f t="array" aca="1" ref="C184" ca="1">_xlfn.XLOOKUP(A184,INDIRECT($A$5&amp;"!$AJ$41:$AJ$406"),INDIRECT($A$5&amp;"!$AL$41:$AL$406"))*SUM($F$3:$I$3)</f>
        <v>45</v>
      </c>
      <c r="D184" s="65" cm="1">
        <f t="array" aca="1" ref="D184" ca="1">_xlfn.XLOOKUP(A184,INDIRECT($A$5&amp;"!$AJ$41:$AJ$406"),INDIRECT($A$5&amp;"!$AO$41:$AO$406"))*SUM($F$3:$I$3)</f>
        <v>45</v>
      </c>
      <c r="E184" s="34" cm="1">
        <f t="array" ref="E184">SUMPRODUCT(('PT Storengy'!$B$8:$K$372)*('PT Storengy'!$A$8:$A$372=$A184)*('PT Storengy'!$B$5:$K$5=$A$6)*('PT Storengy'!$B$7:$K$7=$A$7))</f>
        <v>0.1</v>
      </c>
      <c r="F184" s="111">
        <f t="shared" ca="1" si="20"/>
        <v>44.957021062500033</v>
      </c>
      <c r="G184" s="51">
        <f t="shared" ca="1" si="23"/>
        <v>0.99302999999999997</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0.80174250000000058</v>
      </c>
      <c r="I184" s="66">
        <f t="shared" ca="1" si="24"/>
        <v>270.58809375000021</v>
      </c>
      <c r="J184" s="110" cm="1">
        <f t="array" aca="1" ref="J184" ca="1">IF(COUNTIFS('PTC NaTran'!$K$7:$K$15996,"",'PTC NaTran'!$A$7:$A$15996,J$16,'PTC NaTran'!$D$7:$D$15996,$A184,'PTC NaTran'!$C$7:$C$15996,"DEL")&gt;0,J$14,SUMIFS('PTC NaTran'!$K$7:$K$15996,'PTC NaTran'!$A$7:$A$15996,J$16,'PTC NaTran'!$D$7:$D$15996,$A184,'PTC NaTran'!$C$7:$C$15996,"DEL")*1.0026*$F$4/INDIRECT($A$4&amp;"!D9"))</f>
        <v>375</v>
      </c>
      <c r="K184" s="110" cm="1">
        <f t="array" aca="1" ref="K184" ca="1">IF(COUNTIFS('PTC NaTran'!$K$7:$K$15996,"",'PTC NaTran'!$A$7:$A$15996,K$16,'PTC NaTran'!$D$7:$D$15996,$A184,'PTC NaTran'!$C$7:$C$15996,"DEL")&gt;0,K$14,SUMIFS('PTC NaTran'!$K$7:$K$15996,'PTC NaTran'!$A$7:$A$15996,K$16,'PTC NaTran'!$D$7:$D$15996,$A184,'PTC NaTran'!$C$7:$C$15996,"DEL")*1.0026*$F$4/INDIRECT($A$4&amp;"!D9"))</f>
        <v>375</v>
      </c>
      <c r="L184" s="111">
        <f t="shared" ca="1" si="21"/>
        <v>43.631896031250015</v>
      </c>
      <c r="M184" s="51">
        <f t="shared" ca="1" si="25"/>
        <v>0.96353</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0.8091175000000006</v>
      </c>
      <c r="O184" s="66">
        <f t="shared" ca="1" si="26"/>
        <v>273.0771562500002</v>
      </c>
      <c r="S184" s="111">
        <f t="shared" ca="1" si="22"/>
        <v>57.002209687499892</v>
      </c>
      <c r="T184" s="51">
        <f t="shared" ca="1" si="27"/>
        <v>1</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0.79999999999999993</v>
      </c>
      <c r="V184" s="66">
        <f t="shared" ca="1" si="28"/>
        <v>300</v>
      </c>
    </row>
    <row r="185" spans="1:22" x14ac:dyDescent="0.3">
      <c r="A185" s="32">
        <f t="shared" si="29"/>
        <v>45916</v>
      </c>
      <c r="B185" s="65" cm="1">
        <f t="array" aca="1" ref="B185" ca="1">_xlfn.XLOOKUP(A185,INDIRECT($A$5&amp;"!$AJ$41:$AJ$406"),INDIRECT($A$5&amp;"!$AK$41:$AK$406"))*SUM($F$3:$I$3)</f>
        <v>0</v>
      </c>
      <c r="C185" s="65" cm="1">
        <f t="array" aca="1" ref="C185" ca="1">_xlfn.XLOOKUP(A185,INDIRECT($A$5&amp;"!$AJ$41:$AJ$406"),INDIRECT($A$5&amp;"!$AL$41:$AL$406"))*SUM($F$3:$I$3)</f>
        <v>45</v>
      </c>
      <c r="D185" s="65" cm="1">
        <f t="array" aca="1" ref="D185" ca="1">_xlfn.XLOOKUP(A185,INDIRECT($A$5&amp;"!$AJ$41:$AJ$406"),INDIRECT($A$5&amp;"!$AO$41:$AO$406"))*SUM($F$3:$I$3)</f>
        <v>45</v>
      </c>
      <c r="E185" s="34" cm="1">
        <f t="array" ref="E185">SUMPRODUCT(('PT Storengy'!$B$8:$K$372)*('PT Storengy'!$A$8:$A$372=$A185)*('PT Storengy'!$B$5:$K$5=$A$6)*('PT Storengy'!$B$7:$K$7=$A$7))</f>
        <v>0.1</v>
      </c>
      <c r="F185" s="111">
        <f t="shared" ca="1" si="20"/>
        <v>45</v>
      </c>
      <c r="G185" s="51">
        <f t="shared" ca="1" si="23"/>
        <v>0.99904000000000004</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0.80024000000000051</v>
      </c>
      <c r="I185" s="66">
        <f ca="1">IF(F184*1000+$F$4*(1-$E185)*H185&gt;$D185*1000,D185*1000-F184*1000,$F$4*(1-$E185)*H185)</f>
        <v>42.978937499967287</v>
      </c>
      <c r="J185" s="110" cm="1">
        <f t="array" aca="1" ref="J185" ca="1">IF(COUNTIFS('PTC NaTran'!$K$7:$K$15996,"",'PTC NaTran'!$A$7:$A$15996,J$16,'PTC NaTran'!$D$7:$D$15996,$A185,'PTC NaTran'!$C$7:$C$15996,"DEL")&gt;0,J$14,SUMIFS('PTC NaTran'!$K$7:$K$15996,'PTC NaTran'!$A$7:$A$15996,J$16,'PTC NaTran'!$D$7:$D$15996,$A185,'PTC NaTran'!$C$7:$C$15996,"DEL")*1.0026*$F$4/INDIRECT($A$4&amp;"!D9"))</f>
        <v>375</v>
      </c>
      <c r="K185" s="110" cm="1">
        <f t="array" aca="1" ref="K185" ca="1">IF(COUNTIFS('PTC NaTran'!$K$7:$K$15996,"",'PTC NaTran'!$A$7:$A$15996,K$16,'PTC NaTran'!$D$7:$D$15996,$A185,'PTC NaTran'!$C$7:$C$15996,"DEL")&gt;0,K$14,SUMIFS('PTC NaTran'!$K$7:$K$15996,'PTC NaTran'!$A$7:$A$15996,K$16,'PTC NaTran'!$D$7:$D$15996,$A185,'PTC NaTran'!$C$7:$C$15996,"DEL")*1.0026*$F$4/INDIRECT($A$4&amp;"!D9"))</f>
        <v>375</v>
      </c>
      <c r="L185" s="111">
        <f t="shared" ca="1" si="21"/>
        <v>43.904461031250015</v>
      </c>
      <c r="M185" s="51">
        <f t="shared" ca="1" si="25"/>
        <v>0.96960000000000002</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0.80760000000000054</v>
      </c>
      <c r="O185" s="66">
        <f t="shared" ca="1" si="26"/>
        <v>272.56500000000017</v>
      </c>
      <c r="S185" s="111">
        <f t="shared" ca="1" si="22"/>
        <v>57.302209687499889</v>
      </c>
      <c r="T185" s="51">
        <f t="shared" ca="1" si="27"/>
        <v>1</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0.79999999999999993</v>
      </c>
      <c r="V185" s="66">
        <f t="shared" ca="1" si="28"/>
        <v>300</v>
      </c>
    </row>
    <row r="186" spans="1:22" x14ac:dyDescent="0.3">
      <c r="A186" s="32">
        <f t="shared" si="29"/>
        <v>45917</v>
      </c>
      <c r="B186" s="65" cm="1">
        <f t="array" aca="1" ref="B186" ca="1">_xlfn.XLOOKUP(A186,INDIRECT($A$5&amp;"!$AJ$41:$AJ$406"),INDIRECT($A$5&amp;"!$AK$41:$AK$406"))*SUM($F$3:$I$3)</f>
        <v>0</v>
      </c>
      <c r="C186" s="65" cm="1">
        <f t="array" aca="1" ref="C186" ca="1">_xlfn.XLOOKUP(A186,INDIRECT($A$5&amp;"!$AJ$41:$AJ$406"),INDIRECT($A$5&amp;"!$AL$41:$AL$406"))*SUM($F$3:$I$3)</f>
        <v>45</v>
      </c>
      <c r="D186" s="65" cm="1">
        <f t="array" aca="1" ref="D186" ca="1">_xlfn.XLOOKUP(A186,INDIRECT($A$5&amp;"!$AJ$41:$AJ$406"),INDIRECT($A$5&amp;"!$AO$41:$AO$406"))*SUM($F$3:$I$3)</f>
        <v>45</v>
      </c>
      <c r="E186" s="34" cm="1">
        <f t="array" ref="E186">SUMPRODUCT(('PT Storengy'!$B$8:$K$372)*('PT Storengy'!$A$8:$A$372=$A186)*('PT Storengy'!$B$5:$K$5=$A$6)*('PT Storengy'!$B$7:$K$7=$A$7))</f>
        <v>0.1</v>
      </c>
      <c r="F186" s="111">
        <f t="shared" ca="1" si="20"/>
        <v>45</v>
      </c>
      <c r="G186" s="51">
        <f t="shared" ca="1" si="23"/>
        <v>1</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0.79999999999999993</v>
      </c>
      <c r="I186" s="66">
        <f t="shared" ca="1" si="24"/>
        <v>0</v>
      </c>
      <c r="J186" s="110" cm="1">
        <f t="array" aca="1" ref="J186" ca="1">IF(COUNTIFS('PTC NaTran'!$K$7:$K$15996,"",'PTC NaTran'!$A$7:$A$15996,J$16,'PTC NaTran'!$D$7:$D$15996,$A186,'PTC NaTran'!$C$7:$C$15996,"DEL")&gt;0,J$14,SUMIFS('PTC NaTran'!$K$7:$K$15996,'PTC NaTran'!$A$7:$A$15996,J$16,'PTC NaTran'!$D$7:$D$15996,$A186,'PTC NaTran'!$C$7:$C$15996,"DEL")*1.0026*$F$4/INDIRECT($A$4&amp;"!D9"))</f>
        <v>375</v>
      </c>
      <c r="K186" s="110" cm="1">
        <f t="array" aca="1" ref="K186" ca="1">IF(COUNTIFS('PTC NaTran'!$K$7:$K$15996,"",'PTC NaTran'!$A$7:$A$15996,K$16,'PTC NaTran'!$D$7:$D$15996,$A186,'PTC NaTran'!$C$7:$C$15996,"DEL")&gt;0,K$14,SUMIFS('PTC NaTran'!$K$7:$K$15996,'PTC NaTran'!$A$7:$A$15996,K$16,'PTC NaTran'!$D$7:$D$15996,$A186,'PTC NaTran'!$C$7:$C$15996,"DEL")*1.0026*$F$4/INDIRECT($A$4&amp;"!D9"))</f>
        <v>375</v>
      </c>
      <c r="L186" s="111">
        <f t="shared" ca="1" si="21"/>
        <v>44.176515562500015</v>
      </c>
      <c r="M186" s="51">
        <f t="shared" ca="1" si="25"/>
        <v>0.97565000000000002</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0.80608750000000062</v>
      </c>
      <c r="O186" s="66">
        <f t="shared" ca="1" si="26"/>
        <v>272.0545312500002</v>
      </c>
      <c r="S186" s="111">
        <f t="shared" ca="1" si="22"/>
        <v>57.602209687499887</v>
      </c>
      <c r="T186" s="51">
        <f t="shared" ca="1" si="27"/>
        <v>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0.79999999999999993</v>
      </c>
      <c r="V186" s="66">
        <f t="shared" ca="1" si="28"/>
        <v>300</v>
      </c>
    </row>
    <row r="187" spans="1:22" x14ac:dyDescent="0.3">
      <c r="A187" s="32">
        <f t="shared" si="29"/>
        <v>45918</v>
      </c>
      <c r="B187" s="65" cm="1">
        <f t="array" aca="1" ref="B187" ca="1">_xlfn.XLOOKUP(A187,INDIRECT($A$5&amp;"!$AJ$41:$AJ$406"),INDIRECT($A$5&amp;"!$AK$41:$AK$406"))*SUM($F$3:$I$3)</f>
        <v>0</v>
      </c>
      <c r="C187" s="65" cm="1">
        <f t="array" aca="1" ref="C187" ca="1">_xlfn.XLOOKUP(A187,INDIRECT($A$5&amp;"!$AJ$41:$AJ$406"),INDIRECT($A$5&amp;"!$AL$41:$AL$406"))*SUM($F$3:$I$3)</f>
        <v>45</v>
      </c>
      <c r="D187" s="65" cm="1">
        <f t="array" aca="1" ref="D187" ca="1">_xlfn.XLOOKUP(A187,INDIRECT($A$5&amp;"!$AJ$41:$AJ$406"),INDIRECT($A$5&amp;"!$AO$41:$AO$406"))*SUM($F$3:$I$3)</f>
        <v>45</v>
      </c>
      <c r="E187" s="34" cm="1">
        <f t="array" ref="E187">SUMPRODUCT(('PT Storengy'!$B$8:$K$372)*('PT Storengy'!$A$8:$A$372=$A187)*('PT Storengy'!$B$5:$K$5=$A$6)*('PT Storengy'!$B$7:$K$7=$A$7))</f>
        <v>0.1</v>
      </c>
      <c r="F187" s="111">
        <f t="shared" ca="1" si="20"/>
        <v>45</v>
      </c>
      <c r="G187" s="51">
        <f t="shared" ca="1" si="23"/>
        <v>1</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0.79999999999999993</v>
      </c>
      <c r="I187" s="66">
        <f t="shared" ca="1" si="24"/>
        <v>0</v>
      </c>
      <c r="J187" s="110" cm="1">
        <f t="array" aca="1" ref="J187" ca="1">IF(COUNTIFS('PTC NaTran'!$K$7:$K$15996,"",'PTC NaTran'!$A$7:$A$15996,J$16,'PTC NaTran'!$D$7:$D$15996,$A187,'PTC NaTran'!$C$7:$C$15996,"DEL")&gt;0,J$14,SUMIFS('PTC NaTran'!$K$7:$K$15996,'PTC NaTran'!$A$7:$A$15996,J$16,'PTC NaTran'!$D$7:$D$15996,$A187,'PTC NaTran'!$C$7:$C$15996,"DEL")*1.0026*$F$4/INDIRECT($A$4&amp;"!D9"))</f>
        <v>375</v>
      </c>
      <c r="K187" s="110" cm="1">
        <f t="array" aca="1" ref="K187" ca="1">IF(COUNTIFS('PTC NaTran'!$K$7:$K$15996,"",'PTC NaTran'!$A$7:$A$15996,K$16,'PTC NaTran'!$D$7:$D$15996,$A187,'PTC NaTran'!$C$7:$C$15996,"DEL")&gt;0,K$14,SUMIFS('PTC NaTran'!$K$7:$K$15996,'PTC NaTran'!$A$7:$A$15996,K$16,'PTC NaTran'!$D$7:$D$15996,$A187,'PTC NaTran'!$C$7:$C$15996,"DEL")*1.0026*$F$4/INDIRECT($A$4&amp;"!D9"))</f>
        <v>375</v>
      </c>
      <c r="L187" s="111">
        <f t="shared" ca="1" si="21"/>
        <v>44.448059625000013</v>
      </c>
      <c r="M187" s="51">
        <f t="shared" ca="1" si="25"/>
        <v>0.98170000000000002</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0.80457500000000071</v>
      </c>
      <c r="O187" s="66">
        <f t="shared" ca="1" si="26"/>
        <v>271.54406250000022</v>
      </c>
      <c r="S187" s="111">
        <f t="shared" ca="1" si="22"/>
        <v>57.902209687499884</v>
      </c>
      <c r="T187" s="51">
        <f t="shared" ca="1" si="27"/>
        <v>1</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0.79999999999999993</v>
      </c>
      <c r="V187" s="66">
        <f t="shared" ca="1" si="28"/>
        <v>300</v>
      </c>
    </row>
    <row r="188" spans="1:22" x14ac:dyDescent="0.3">
      <c r="A188" s="32">
        <f t="shared" si="29"/>
        <v>45919</v>
      </c>
      <c r="B188" s="65" cm="1">
        <f t="array" aca="1" ref="B188" ca="1">_xlfn.XLOOKUP(A188,INDIRECT($A$5&amp;"!$AJ$41:$AJ$406"),INDIRECT($A$5&amp;"!$AK$41:$AK$406"))*SUM($F$3:$I$3)</f>
        <v>0</v>
      </c>
      <c r="C188" s="65" cm="1">
        <f t="array" aca="1" ref="C188" ca="1">_xlfn.XLOOKUP(A188,INDIRECT($A$5&amp;"!$AJ$41:$AJ$406"),INDIRECT($A$5&amp;"!$AL$41:$AL$406"))*SUM($F$3:$I$3)</f>
        <v>45</v>
      </c>
      <c r="D188" s="65" cm="1">
        <f t="array" aca="1" ref="D188" ca="1">_xlfn.XLOOKUP(A188,INDIRECT($A$5&amp;"!$AJ$41:$AJ$406"),INDIRECT($A$5&amp;"!$AO$41:$AO$406"))*SUM($F$3:$I$3)</f>
        <v>45</v>
      </c>
      <c r="E188" s="34" cm="1">
        <f t="array" ref="E188">SUMPRODUCT(('PT Storengy'!$B$8:$K$372)*('PT Storengy'!$A$8:$A$372=$A188)*('PT Storengy'!$B$5:$K$5=$A$6)*('PT Storengy'!$B$7:$K$7=$A$7))</f>
        <v>0.1</v>
      </c>
      <c r="F188" s="111">
        <f t="shared" ca="1" si="20"/>
        <v>45</v>
      </c>
      <c r="G188" s="51">
        <f t="shared" ca="1" si="23"/>
        <v>1</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0.79999999999999993</v>
      </c>
      <c r="I188" s="66">
        <f t="shared" ca="1" si="24"/>
        <v>0</v>
      </c>
      <c r="J188" s="110" cm="1">
        <f t="array" aca="1" ref="J188" ca="1">IF(COUNTIFS('PTC NaTran'!$K$7:$K$15996,"",'PTC NaTran'!$A$7:$A$15996,J$16,'PTC NaTran'!$D$7:$D$15996,$A188,'PTC NaTran'!$C$7:$C$15996,"DEL")&gt;0,J$14,SUMIFS('PTC NaTran'!$K$7:$K$15996,'PTC NaTran'!$A$7:$A$15996,J$16,'PTC NaTran'!$D$7:$D$15996,$A188,'PTC NaTran'!$C$7:$C$15996,"DEL")*1.0026*$F$4/INDIRECT($A$4&amp;"!D9"))</f>
        <v>375</v>
      </c>
      <c r="K188" s="110" cm="1">
        <f t="array" aca="1" ref="K188" ca="1">IF(COUNTIFS('PTC NaTran'!$K$7:$K$15996,"",'PTC NaTran'!$A$7:$A$15996,K$16,'PTC NaTran'!$D$7:$D$15996,$A188,'PTC NaTran'!$C$7:$C$15996,"DEL")&gt;0,K$14,SUMIFS('PTC NaTran'!$K$7:$K$15996,'PTC NaTran'!$A$7:$A$15996,K$16,'PTC NaTran'!$D$7:$D$15996,$A188,'PTC NaTran'!$C$7:$C$15996,"DEL")*1.0026*$F$4/INDIRECT($A$4&amp;"!D9"))</f>
        <v>310.80599999999998</v>
      </c>
      <c r="L188" s="111">
        <f t="shared" ca="1" si="21"/>
        <v>44.719094906250014</v>
      </c>
      <c r="M188" s="51">
        <f t="shared" ca="1" si="25"/>
        <v>0.98773</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0.80306750000000049</v>
      </c>
      <c r="O188" s="66">
        <f t="shared" ca="1" si="26"/>
        <v>271.03528125000014</v>
      </c>
      <c r="S188" s="111">
        <f t="shared" ca="1" si="22"/>
        <v>58.202209687499881</v>
      </c>
      <c r="T188" s="51">
        <f t="shared" ca="1" si="27"/>
        <v>1</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0.79999999999999993</v>
      </c>
      <c r="V188" s="66">
        <f t="shared" ca="1" si="28"/>
        <v>300</v>
      </c>
    </row>
    <row r="189" spans="1:22" x14ac:dyDescent="0.3">
      <c r="A189" s="32">
        <f t="shared" si="29"/>
        <v>45920</v>
      </c>
      <c r="B189" s="65" cm="1">
        <f t="array" aca="1" ref="B189" ca="1">_xlfn.XLOOKUP(A189,INDIRECT($A$5&amp;"!$AJ$41:$AJ$406"),INDIRECT($A$5&amp;"!$AK$41:$AK$406"))*SUM($F$3:$I$3)</f>
        <v>0</v>
      </c>
      <c r="C189" s="65" cm="1">
        <f t="array" aca="1" ref="C189" ca="1">_xlfn.XLOOKUP(A189,INDIRECT($A$5&amp;"!$AJ$41:$AJ$406"),INDIRECT($A$5&amp;"!$AL$41:$AL$406"))*SUM($F$3:$I$3)</f>
        <v>45</v>
      </c>
      <c r="D189" s="65" cm="1">
        <f t="array" aca="1" ref="D189" ca="1">_xlfn.XLOOKUP(A189,INDIRECT($A$5&amp;"!$AJ$41:$AJ$406"),INDIRECT($A$5&amp;"!$AO$41:$AO$406"))*SUM($F$3:$I$3)</f>
        <v>45</v>
      </c>
      <c r="E189" s="34" cm="1">
        <f t="array" ref="E189">SUMPRODUCT(('PT Storengy'!$B$8:$K$372)*('PT Storengy'!$A$8:$A$372=$A189)*('PT Storengy'!$B$5:$K$5=$A$6)*('PT Storengy'!$B$7:$K$7=$A$7))</f>
        <v>0.1</v>
      </c>
      <c r="F189" s="111">
        <f t="shared" ca="1" si="20"/>
        <v>45</v>
      </c>
      <c r="G189" s="51">
        <f t="shared" ca="1" si="23"/>
        <v>1</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0.79999999999999993</v>
      </c>
      <c r="I189" s="66">
        <f t="shared" ca="1" si="24"/>
        <v>0</v>
      </c>
      <c r="J189" s="110" cm="1">
        <f t="array" aca="1" ref="J189" ca="1">IF(COUNTIFS('PTC NaTran'!$K$7:$K$15996,"",'PTC NaTran'!$A$7:$A$15996,J$16,'PTC NaTran'!$D$7:$D$15996,$A189,'PTC NaTran'!$C$7:$C$15996,"DEL")&gt;0,J$14,SUMIFS('PTC NaTran'!$K$7:$K$15996,'PTC NaTran'!$A$7:$A$15996,J$16,'PTC NaTran'!$D$7:$D$15996,$A189,'PTC NaTran'!$C$7:$C$15996,"DEL")*1.0026*$F$4/INDIRECT($A$4&amp;"!D9"))</f>
        <v>375</v>
      </c>
      <c r="K189" s="110" cm="1">
        <f t="array" aca="1" ref="K189" ca="1">IF(COUNTIFS('PTC NaTran'!$K$7:$K$15996,"",'PTC NaTran'!$A$7:$A$15996,K$16,'PTC NaTran'!$D$7:$D$15996,$A189,'PTC NaTran'!$C$7:$C$15996,"DEL")&gt;0,K$14,SUMIFS('PTC NaTran'!$K$7:$K$15996,'PTC NaTran'!$A$7:$A$15996,K$16,'PTC NaTran'!$D$7:$D$15996,$A189,'PTC NaTran'!$C$7:$C$15996,"DEL")*1.0026*$F$4/INDIRECT($A$4&amp;"!D9"))</f>
        <v>310.80599999999998</v>
      </c>
      <c r="L189" s="111">
        <f t="shared" ca="1" si="21"/>
        <v>44.989621406250016</v>
      </c>
      <c r="M189" s="51">
        <f t="shared" ca="1" si="25"/>
        <v>0.99375999999999998</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0.80156000000000061</v>
      </c>
      <c r="O189" s="66">
        <f t="shared" ca="1" si="26"/>
        <v>270.52650000000023</v>
      </c>
      <c r="S189" s="111">
        <f t="shared" ca="1" si="22"/>
        <v>58.502209687499878</v>
      </c>
      <c r="T189" s="51">
        <f t="shared" ca="1" si="27"/>
        <v>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0.79999999999999993</v>
      </c>
      <c r="V189" s="66">
        <f t="shared" ca="1" si="28"/>
        <v>300</v>
      </c>
    </row>
    <row r="190" spans="1:22" x14ac:dyDescent="0.3">
      <c r="A190" s="32">
        <f t="shared" si="29"/>
        <v>45921</v>
      </c>
      <c r="B190" s="65" cm="1">
        <f t="array" aca="1" ref="B190" ca="1">_xlfn.XLOOKUP(A190,INDIRECT($A$5&amp;"!$AJ$41:$AJ$406"),INDIRECT($A$5&amp;"!$AK$41:$AK$406"))*SUM($F$3:$I$3)</f>
        <v>0</v>
      </c>
      <c r="C190" s="65" cm="1">
        <f t="array" aca="1" ref="C190" ca="1">_xlfn.XLOOKUP(A190,INDIRECT($A$5&amp;"!$AJ$41:$AJ$406"),INDIRECT($A$5&amp;"!$AL$41:$AL$406"))*SUM($F$3:$I$3)</f>
        <v>45</v>
      </c>
      <c r="D190" s="65" cm="1">
        <f t="array" aca="1" ref="D190" ca="1">_xlfn.XLOOKUP(A190,INDIRECT($A$5&amp;"!$AJ$41:$AJ$406"),INDIRECT($A$5&amp;"!$AO$41:$AO$406"))*SUM($F$3:$I$3)</f>
        <v>45</v>
      </c>
      <c r="E190" s="34" cm="1">
        <f t="array" ref="E190">SUMPRODUCT(('PT Storengy'!$B$8:$K$372)*('PT Storengy'!$A$8:$A$372=$A190)*('PT Storengy'!$B$5:$K$5=$A$6)*('PT Storengy'!$B$7:$K$7=$A$7))</f>
        <v>0.1</v>
      </c>
      <c r="F190" s="111">
        <f t="shared" ca="1" si="20"/>
        <v>45</v>
      </c>
      <c r="G190" s="51">
        <f t="shared" ca="1" si="23"/>
        <v>1</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0.79999999999999993</v>
      </c>
      <c r="I190" s="66">
        <f t="shared" ca="1" si="24"/>
        <v>0</v>
      </c>
      <c r="J190" s="110" cm="1">
        <f t="array" aca="1" ref="J190" ca="1">IF(COUNTIFS('PTC NaTran'!$K$7:$K$15996,"",'PTC NaTran'!$A$7:$A$15996,J$16,'PTC NaTran'!$D$7:$D$15996,$A190,'PTC NaTran'!$C$7:$C$15996,"DEL")&gt;0,J$14,SUMIFS('PTC NaTran'!$K$7:$K$15996,'PTC NaTran'!$A$7:$A$15996,J$16,'PTC NaTran'!$D$7:$D$15996,$A190,'PTC NaTran'!$C$7:$C$15996,"DEL")*1.0026*$F$4/INDIRECT($A$4&amp;"!D9"))</f>
        <v>375</v>
      </c>
      <c r="K190" s="110" cm="1">
        <f t="array" aca="1" ref="K190" ca="1">IF(COUNTIFS('PTC NaTran'!$K$7:$K$15996,"",'PTC NaTran'!$A$7:$A$15996,K$16,'PTC NaTran'!$D$7:$D$15996,$A190,'PTC NaTran'!$C$7:$C$15996,"DEL")&gt;0,K$14,SUMIFS('PTC NaTran'!$K$7:$K$15996,'PTC NaTran'!$A$7:$A$15996,K$16,'PTC NaTran'!$D$7:$D$15996,$A190,'PTC NaTran'!$C$7:$C$15996,"DEL")*1.0026*$F$4/INDIRECT($A$4&amp;"!D9"))</f>
        <v>310.80599999999998</v>
      </c>
      <c r="L190" s="111">
        <f t="shared" ca="1" si="21"/>
        <v>45</v>
      </c>
      <c r="M190" s="51">
        <f t="shared" ca="1" si="25"/>
        <v>0.99977000000000005</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0.80005750000000053</v>
      </c>
      <c r="O190" s="66">
        <f t="shared" ca="1" si="26"/>
        <v>10.378593749985157</v>
      </c>
      <c r="S190" s="111">
        <f t="shared" ca="1" si="22"/>
        <v>58.802209687499875</v>
      </c>
      <c r="T190" s="51">
        <f t="shared" ca="1" si="27"/>
        <v>1</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0.79999999999999993</v>
      </c>
      <c r="V190" s="66">
        <f t="shared" ca="1" si="28"/>
        <v>300</v>
      </c>
    </row>
    <row r="191" spans="1:22" x14ac:dyDescent="0.3">
      <c r="A191" s="32">
        <f t="shared" si="29"/>
        <v>45922</v>
      </c>
      <c r="B191" s="65" cm="1">
        <f t="array" aca="1" ref="B191" ca="1">_xlfn.XLOOKUP(A191,INDIRECT($A$5&amp;"!$AJ$41:$AJ$406"),INDIRECT($A$5&amp;"!$AK$41:$AK$406"))*SUM($F$3:$I$3)</f>
        <v>0</v>
      </c>
      <c r="C191" s="65" cm="1">
        <f t="array" aca="1" ref="C191" ca="1">_xlfn.XLOOKUP(A191,INDIRECT($A$5&amp;"!$AJ$41:$AJ$406"),INDIRECT($A$5&amp;"!$AL$41:$AL$406"))*SUM($F$3:$I$3)</f>
        <v>45</v>
      </c>
      <c r="D191" s="65" cm="1">
        <f t="array" aca="1" ref="D191" ca="1">_xlfn.XLOOKUP(A191,INDIRECT($A$5&amp;"!$AJ$41:$AJ$406"),INDIRECT($A$5&amp;"!$AO$41:$AO$406"))*SUM($F$3:$I$3)</f>
        <v>45</v>
      </c>
      <c r="E191" s="34" cm="1">
        <f t="array" ref="E191">SUMPRODUCT(('PT Storengy'!$B$8:$K$372)*('PT Storengy'!$A$8:$A$372=$A191)*('PT Storengy'!$B$5:$K$5=$A$6)*('PT Storengy'!$B$7:$K$7=$A$7))</f>
        <v>0.1</v>
      </c>
      <c r="F191" s="111">
        <f t="shared" ca="1" si="20"/>
        <v>45</v>
      </c>
      <c r="G191" s="51">
        <f t="shared" ca="1" si="23"/>
        <v>1</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0.79999999999999993</v>
      </c>
      <c r="I191" s="66">
        <f t="shared" ca="1" si="24"/>
        <v>0</v>
      </c>
      <c r="J191" s="110" cm="1">
        <f t="array" aca="1" ref="J191" ca="1">IF(COUNTIFS('PTC NaTran'!$K$7:$K$15996,"",'PTC NaTran'!$A$7:$A$15996,J$16,'PTC NaTran'!$D$7:$D$15996,$A191,'PTC NaTran'!$C$7:$C$15996,"DEL")&gt;0,J$14,SUMIFS('PTC NaTran'!$K$7:$K$15996,'PTC NaTran'!$A$7:$A$15996,J$16,'PTC NaTran'!$D$7:$D$15996,$A191,'PTC NaTran'!$C$7:$C$15996,"DEL")*1.0026*$F$4/INDIRECT($A$4&amp;"!D9"))</f>
        <v>375</v>
      </c>
      <c r="K191" s="110" cm="1">
        <f t="array" aca="1" ref="K191" ca="1">IF(COUNTIFS('PTC NaTran'!$K$7:$K$15996,"",'PTC NaTran'!$A$7:$A$15996,K$16,'PTC NaTran'!$D$7:$D$15996,$A191,'PTC NaTran'!$C$7:$C$15996,"DEL")&gt;0,K$14,SUMIFS('PTC NaTran'!$K$7:$K$15996,'PTC NaTran'!$A$7:$A$15996,K$16,'PTC NaTran'!$D$7:$D$15996,$A191,'PTC NaTran'!$C$7:$C$15996,"DEL")*1.0026*$F$4/INDIRECT($A$4&amp;"!D9"))</f>
        <v>225.58499999999995</v>
      </c>
      <c r="L191" s="111">
        <f t="shared" ca="1" si="21"/>
        <v>45</v>
      </c>
      <c r="M191" s="51">
        <f t="shared" ca="1" si="25"/>
        <v>1</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0.79999999999999993</v>
      </c>
      <c r="O191" s="66">
        <f t="shared" ca="1" si="26"/>
        <v>0</v>
      </c>
      <c r="S191" s="111">
        <f t="shared" ca="1" si="22"/>
        <v>59.102209687499872</v>
      </c>
      <c r="T191" s="51">
        <f t="shared" ca="1" si="27"/>
        <v>1</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0.79999999999999993</v>
      </c>
      <c r="V191" s="66">
        <f t="shared" ca="1" si="28"/>
        <v>300</v>
      </c>
    </row>
    <row r="192" spans="1:22" x14ac:dyDescent="0.3">
      <c r="A192" s="32">
        <f t="shared" si="29"/>
        <v>45923</v>
      </c>
      <c r="B192" s="65" cm="1">
        <f t="array" aca="1" ref="B192" ca="1">_xlfn.XLOOKUP(A192,INDIRECT($A$5&amp;"!$AJ$41:$AJ$406"),INDIRECT($A$5&amp;"!$AK$41:$AK$406"))*SUM($F$3:$I$3)</f>
        <v>0</v>
      </c>
      <c r="C192" s="65" cm="1">
        <f t="array" aca="1" ref="C192" ca="1">_xlfn.XLOOKUP(A192,INDIRECT($A$5&amp;"!$AJ$41:$AJ$406"),INDIRECT($A$5&amp;"!$AL$41:$AL$406"))*SUM($F$3:$I$3)</f>
        <v>45</v>
      </c>
      <c r="D192" s="65" cm="1">
        <f t="array" aca="1" ref="D192" ca="1">_xlfn.XLOOKUP(A192,INDIRECT($A$5&amp;"!$AJ$41:$AJ$406"),INDIRECT($A$5&amp;"!$AO$41:$AO$406"))*SUM($F$3:$I$3)</f>
        <v>45</v>
      </c>
      <c r="E192" s="34" cm="1">
        <f t="array" ref="E192">SUMPRODUCT(('PT Storengy'!$B$8:$K$372)*('PT Storengy'!$A$8:$A$372=$A192)*('PT Storengy'!$B$5:$K$5=$A$6)*('PT Storengy'!$B$7:$K$7=$A$7))</f>
        <v>0.1</v>
      </c>
      <c r="F192" s="111">
        <f t="shared" ca="1" si="20"/>
        <v>45</v>
      </c>
      <c r="G192" s="51">
        <f t="shared" ca="1" si="23"/>
        <v>1</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0.79999999999999993</v>
      </c>
      <c r="I192" s="66">
        <f t="shared" ca="1" si="24"/>
        <v>0</v>
      </c>
      <c r="J192" s="110" cm="1">
        <f t="array" aca="1" ref="J192" ca="1">IF(COUNTIFS('PTC NaTran'!$K$7:$K$15996,"",'PTC NaTran'!$A$7:$A$15996,J$16,'PTC NaTran'!$D$7:$D$15996,$A192,'PTC NaTran'!$C$7:$C$15996,"DEL")&gt;0,J$14,SUMIFS('PTC NaTran'!$K$7:$K$15996,'PTC NaTran'!$A$7:$A$15996,J$16,'PTC NaTran'!$D$7:$D$15996,$A192,'PTC NaTran'!$C$7:$C$15996,"DEL")*1.0026*$F$4/INDIRECT($A$4&amp;"!D9"))</f>
        <v>375</v>
      </c>
      <c r="K192" s="110" cm="1">
        <f t="array" aca="1" ref="K192" ca="1">IF(COUNTIFS('PTC NaTran'!$K$7:$K$15996,"",'PTC NaTran'!$A$7:$A$15996,K$16,'PTC NaTran'!$D$7:$D$15996,$A192,'PTC NaTran'!$C$7:$C$15996,"DEL")&gt;0,K$14,SUMIFS('PTC NaTran'!$K$7:$K$15996,'PTC NaTran'!$A$7:$A$15996,K$16,'PTC NaTran'!$D$7:$D$15996,$A192,'PTC NaTran'!$C$7:$C$15996,"DEL")*1.0026*$F$4/INDIRECT($A$4&amp;"!D9"))</f>
        <v>225.58499999999995</v>
      </c>
      <c r="L192" s="111">
        <f t="shared" ca="1" si="21"/>
        <v>45</v>
      </c>
      <c r="M192" s="51">
        <f t="shared" ca="1" si="25"/>
        <v>1</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0.79999999999999993</v>
      </c>
      <c r="O192" s="66">
        <f t="shared" ca="1" si="26"/>
        <v>0</v>
      </c>
      <c r="S192" s="111">
        <f t="shared" ca="1" si="22"/>
        <v>59.40220968749987</v>
      </c>
      <c r="T192" s="51">
        <f t="shared" ca="1" si="27"/>
        <v>1</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0.79999999999999993</v>
      </c>
      <c r="V192" s="66">
        <f t="shared" ca="1" si="28"/>
        <v>300</v>
      </c>
    </row>
    <row r="193" spans="1:22" x14ac:dyDescent="0.3">
      <c r="A193" s="32">
        <f t="shared" si="29"/>
        <v>45924</v>
      </c>
      <c r="B193" s="65" cm="1">
        <f t="array" aca="1" ref="B193" ca="1">_xlfn.XLOOKUP(A193,INDIRECT($A$5&amp;"!$AJ$41:$AJ$406"),INDIRECT($A$5&amp;"!$AK$41:$AK$406"))*SUM($F$3:$I$3)</f>
        <v>0</v>
      </c>
      <c r="C193" s="65" cm="1">
        <f t="array" aca="1" ref="C193" ca="1">_xlfn.XLOOKUP(A193,INDIRECT($A$5&amp;"!$AJ$41:$AJ$406"),INDIRECT($A$5&amp;"!$AL$41:$AL$406"))*SUM($F$3:$I$3)</f>
        <v>45</v>
      </c>
      <c r="D193" s="65" cm="1">
        <f t="array" aca="1" ref="D193" ca="1">_xlfn.XLOOKUP(A193,INDIRECT($A$5&amp;"!$AJ$41:$AJ$406"),INDIRECT($A$5&amp;"!$AO$41:$AO$406"))*SUM($F$3:$I$3)</f>
        <v>45</v>
      </c>
      <c r="E193" s="34" cm="1">
        <f t="array" ref="E193">SUMPRODUCT(('PT Storengy'!$B$8:$K$372)*('PT Storengy'!$A$8:$A$372=$A193)*('PT Storengy'!$B$5:$K$5=$A$6)*('PT Storengy'!$B$7:$K$7=$A$7))</f>
        <v>0.1</v>
      </c>
      <c r="F193" s="111">
        <f t="shared" ca="1" si="20"/>
        <v>45</v>
      </c>
      <c r="G193" s="51">
        <f t="shared" ca="1" si="23"/>
        <v>1</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0.79999999999999993</v>
      </c>
      <c r="I193" s="66">
        <f t="shared" ca="1" si="24"/>
        <v>0</v>
      </c>
      <c r="J193" s="110" cm="1">
        <f t="array" aca="1" ref="J193" ca="1">IF(COUNTIFS('PTC NaTran'!$K$7:$K$15996,"",'PTC NaTran'!$A$7:$A$15996,J$16,'PTC NaTran'!$D$7:$D$15996,$A193,'PTC NaTran'!$C$7:$C$15996,"DEL")&gt;0,J$14,SUMIFS('PTC NaTran'!$K$7:$K$15996,'PTC NaTran'!$A$7:$A$15996,J$16,'PTC NaTran'!$D$7:$D$15996,$A193,'PTC NaTran'!$C$7:$C$15996,"DEL")*1.0026*$F$4/INDIRECT($A$4&amp;"!D9"))</f>
        <v>375</v>
      </c>
      <c r="K193" s="110" cm="1">
        <f t="array" aca="1" ref="K193" ca="1">IF(COUNTIFS('PTC NaTran'!$K$7:$K$15996,"",'PTC NaTran'!$A$7:$A$15996,K$16,'PTC NaTran'!$D$7:$D$15996,$A193,'PTC NaTran'!$C$7:$C$15996,"DEL")&gt;0,K$14,SUMIFS('PTC NaTran'!$K$7:$K$15996,'PTC NaTran'!$A$7:$A$15996,K$16,'PTC NaTran'!$D$7:$D$15996,$A193,'PTC NaTran'!$C$7:$C$15996,"DEL")*1.0026*$F$4/INDIRECT($A$4&amp;"!D9"))</f>
        <v>225.58499999999995</v>
      </c>
      <c r="L193" s="111">
        <f t="shared" ca="1" si="21"/>
        <v>45</v>
      </c>
      <c r="M193" s="51">
        <f t="shared" ca="1" si="25"/>
        <v>1</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0.79999999999999993</v>
      </c>
      <c r="O193" s="66">
        <f t="shared" ca="1" si="26"/>
        <v>0</v>
      </c>
      <c r="S193" s="111">
        <f t="shared" ca="1" si="22"/>
        <v>59.702209687499867</v>
      </c>
      <c r="T193" s="51">
        <f t="shared" ca="1" si="27"/>
        <v>1</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0.79999999999999993</v>
      </c>
      <c r="V193" s="66">
        <f t="shared" ca="1" si="28"/>
        <v>300</v>
      </c>
    </row>
    <row r="194" spans="1:22" x14ac:dyDescent="0.3">
      <c r="A194" s="32">
        <f t="shared" si="29"/>
        <v>45925</v>
      </c>
      <c r="B194" s="65" cm="1">
        <f t="array" aca="1" ref="B194" ca="1">_xlfn.XLOOKUP(A194,INDIRECT($A$5&amp;"!$AJ$41:$AJ$406"),INDIRECT($A$5&amp;"!$AK$41:$AK$406"))*SUM($F$3:$I$3)</f>
        <v>0</v>
      </c>
      <c r="C194" s="65" cm="1">
        <f t="array" aca="1" ref="C194" ca="1">_xlfn.XLOOKUP(A194,INDIRECT($A$5&amp;"!$AJ$41:$AJ$406"),INDIRECT($A$5&amp;"!$AL$41:$AL$406"))*SUM($F$3:$I$3)</f>
        <v>45</v>
      </c>
      <c r="D194" s="65" cm="1">
        <f t="array" aca="1" ref="D194" ca="1">_xlfn.XLOOKUP(A194,INDIRECT($A$5&amp;"!$AJ$41:$AJ$406"),INDIRECT($A$5&amp;"!$AO$41:$AO$406"))*SUM($F$3:$I$3)</f>
        <v>45</v>
      </c>
      <c r="E194" s="34" cm="1">
        <f t="array" ref="E194">SUMPRODUCT(('PT Storengy'!$B$8:$K$372)*('PT Storengy'!$A$8:$A$372=$A194)*('PT Storengy'!$B$5:$K$5=$A$6)*('PT Storengy'!$B$7:$K$7=$A$7))</f>
        <v>0.1</v>
      </c>
      <c r="F194" s="111">
        <f t="shared" ca="1" si="20"/>
        <v>45</v>
      </c>
      <c r="G194" s="51">
        <f t="shared" ca="1" si="23"/>
        <v>1</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0.79999999999999993</v>
      </c>
      <c r="I194" s="66">
        <f t="shared" ca="1" si="24"/>
        <v>0</v>
      </c>
      <c r="J194" s="110" cm="1">
        <f t="array" aca="1" ref="J194" ca="1">IF(COUNTIFS('PTC NaTran'!$K$7:$K$15996,"",'PTC NaTran'!$A$7:$A$15996,J$16,'PTC NaTran'!$D$7:$D$15996,$A194,'PTC NaTran'!$C$7:$C$15996,"DEL")&gt;0,J$14,SUMIFS('PTC NaTran'!$K$7:$K$15996,'PTC NaTran'!$A$7:$A$15996,J$16,'PTC NaTran'!$D$7:$D$15996,$A194,'PTC NaTran'!$C$7:$C$15996,"DEL")*1.0026*$F$4/INDIRECT($A$4&amp;"!D9"))</f>
        <v>375</v>
      </c>
      <c r="K194" s="110" cm="1">
        <f t="array" aca="1" ref="K194" ca="1">IF(COUNTIFS('PTC NaTran'!$K$7:$K$15996,"",'PTC NaTran'!$A$7:$A$15996,K$16,'PTC NaTran'!$D$7:$D$15996,$A194,'PTC NaTran'!$C$7:$C$15996,"DEL")&gt;0,K$14,SUMIFS('PTC NaTran'!$K$7:$K$15996,'PTC NaTran'!$A$7:$A$15996,K$16,'PTC NaTran'!$D$7:$D$15996,$A194,'PTC NaTran'!$C$7:$C$15996,"DEL")*1.0026*$F$4/INDIRECT($A$4&amp;"!D9"))</f>
        <v>225.58499999999995</v>
      </c>
      <c r="L194" s="111">
        <f t="shared" ca="1" si="21"/>
        <v>45</v>
      </c>
      <c r="M194" s="51">
        <f t="shared" ca="1" si="25"/>
        <v>1</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0.79999999999999993</v>
      </c>
      <c r="O194" s="66">
        <f t="shared" ca="1" si="26"/>
        <v>0</v>
      </c>
      <c r="S194" s="111">
        <f t="shared" ca="1" si="22"/>
        <v>60.002209687499864</v>
      </c>
      <c r="T194" s="51">
        <f t="shared" ca="1" si="27"/>
        <v>1</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0.79999999999999993</v>
      </c>
      <c r="V194" s="66">
        <f t="shared" ca="1" si="28"/>
        <v>300</v>
      </c>
    </row>
    <row r="195" spans="1:22" x14ac:dyDescent="0.3">
      <c r="A195" s="32">
        <f t="shared" si="29"/>
        <v>45926</v>
      </c>
      <c r="B195" s="65" cm="1">
        <f t="array" aca="1" ref="B195" ca="1">_xlfn.XLOOKUP(A195,INDIRECT($A$5&amp;"!$AJ$41:$AJ$406"),INDIRECT($A$5&amp;"!$AK$41:$AK$406"))*SUM($F$3:$I$3)</f>
        <v>0</v>
      </c>
      <c r="C195" s="65" cm="1">
        <f t="array" aca="1" ref="C195" ca="1">_xlfn.XLOOKUP(A195,INDIRECT($A$5&amp;"!$AJ$41:$AJ$406"),INDIRECT($A$5&amp;"!$AL$41:$AL$406"))*SUM($F$3:$I$3)</f>
        <v>45</v>
      </c>
      <c r="D195" s="65" cm="1">
        <f t="array" aca="1" ref="D195" ca="1">_xlfn.XLOOKUP(A195,INDIRECT($A$5&amp;"!$AJ$41:$AJ$406"),INDIRECT($A$5&amp;"!$AO$41:$AO$406"))*SUM($F$3:$I$3)</f>
        <v>45</v>
      </c>
      <c r="E195" s="34" cm="1">
        <f t="array" ref="E195">SUMPRODUCT(('PT Storengy'!$B$8:$K$372)*('PT Storengy'!$A$8:$A$372=$A195)*('PT Storengy'!$B$5:$K$5=$A$6)*('PT Storengy'!$B$7:$K$7=$A$7))</f>
        <v>0.1</v>
      </c>
      <c r="F195" s="111">
        <f t="shared" ca="1" si="20"/>
        <v>45</v>
      </c>
      <c r="G195" s="51">
        <f t="shared" ca="1" si="23"/>
        <v>1</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0.79999999999999993</v>
      </c>
      <c r="I195" s="66">
        <f t="shared" ca="1" si="24"/>
        <v>0</v>
      </c>
      <c r="J195" s="110" cm="1">
        <f t="array" aca="1" ref="J195" ca="1">IF(COUNTIFS('PTC NaTran'!$K$7:$K$15996,"",'PTC NaTran'!$A$7:$A$15996,J$16,'PTC NaTran'!$D$7:$D$15996,$A195,'PTC NaTran'!$C$7:$C$15996,"DEL")&gt;0,J$14,SUMIFS('PTC NaTran'!$K$7:$K$15996,'PTC NaTran'!$A$7:$A$15996,J$16,'PTC NaTran'!$D$7:$D$15996,$A195,'PTC NaTran'!$C$7:$C$15996,"DEL")*1.0026*$F$4/INDIRECT($A$4&amp;"!D9"))</f>
        <v>375</v>
      </c>
      <c r="K195" s="110" cm="1">
        <f t="array" aca="1" ref="K195" ca="1">IF(COUNTIFS('PTC NaTran'!$K$7:$K$15996,"",'PTC NaTran'!$A$7:$A$15996,K$16,'PTC NaTran'!$D$7:$D$15996,$A195,'PTC NaTran'!$C$7:$C$15996,"DEL")&gt;0,K$14,SUMIFS('PTC NaTran'!$K$7:$K$15996,'PTC NaTran'!$A$7:$A$15996,K$16,'PTC NaTran'!$D$7:$D$15996,$A195,'PTC NaTran'!$C$7:$C$15996,"DEL")*1.0026*$F$4/INDIRECT($A$4&amp;"!D9"))</f>
        <v>225.58499999999995</v>
      </c>
      <c r="L195" s="111">
        <f t="shared" ca="1" si="21"/>
        <v>45</v>
      </c>
      <c r="M195" s="51">
        <f t="shared" ca="1" si="25"/>
        <v>1</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0.79999999999999993</v>
      </c>
      <c r="O195" s="66">
        <f t="shared" ca="1" si="26"/>
        <v>0</v>
      </c>
      <c r="S195" s="111">
        <f t="shared" ca="1" si="22"/>
        <v>60.302209687499861</v>
      </c>
      <c r="T195" s="51">
        <f t="shared" ca="1" si="27"/>
        <v>1</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0.79999999999999993</v>
      </c>
      <c r="V195" s="66">
        <f t="shared" ca="1" si="28"/>
        <v>300</v>
      </c>
    </row>
    <row r="196" spans="1:22" x14ac:dyDescent="0.3">
      <c r="A196" s="32">
        <f t="shared" si="29"/>
        <v>45927</v>
      </c>
      <c r="B196" s="65" cm="1">
        <f t="array" aca="1" ref="B196" ca="1">_xlfn.XLOOKUP(A196,INDIRECT($A$5&amp;"!$AJ$41:$AJ$406"),INDIRECT($A$5&amp;"!$AK$41:$AK$406"))*SUM($F$3:$I$3)</f>
        <v>0</v>
      </c>
      <c r="C196" s="65" cm="1">
        <f t="array" aca="1" ref="C196" ca="1">_xlfn.XLOOKUP(A196,INDIRECT($A$5&amp;"!$AJ$41:$AJ$406"),INDIRECT($A$5&amp;"!$AL$41:$AL$406"))*SUM($F$3:$I$3)</f>
        <v>45</v>
      </c>
      <c r="D196" s="65" cm="1">
        <f t="array" aca="1" ref="D196" ca="1">_xlfn.XLOOKUP(A196,INDIRECT($A$5&amp;"!$AJ$41:$AJ$406"),INDIRECT($A$5&amp;"!$AO$41:$AO$406"))*SUM($F$3:$I$3)</f>
        <v>45</v>
      </c>
      <c r="E196" s="34" cm="1">
        <f t="array" ref="E196">SUMPRODUCT(('PT Storengy'!$B$8:$K$372)*('PT Storengy'!$A$8:$A$372=$A196)*('PT Storengy'!$B$5:$K$5=$A$6)*('PT Storengy'!$B$7:$K$7=$A$7))</f>
        <v>0.1</v>
      </c>
      <c r="F196" s="111">
        <f t="shared" ca="1" si="20"/>
        <v>45</v>
      </c>
      <c r="G196" s="51">
        <f t="shared" ca="1" si="23"/>
        <v>1</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0.79999999999999993</v>
      </c>
      <c r="I196" s="66">
        <f t="shared" ca="1" si="24"/>
        <v>0</v>
      </c>
      <c r="J196" s="110" cm="1">
        <f t="array" aca="1" ref="J196" ca="1">IF(COUNTIFS('PTC NaTran'!$K$7:$K$15996,"",'PTC NaTran'!$A$7:$A$15996,J$16,'PTC NaTran'!$D$7:$D$15996,$A196,'PTC NaTran'!$C$7:$C$15996,"DEL")&gt;0,J$14,SUMIFS('PTC NaTran'!$K$7:$K$15996,'PTC NaTran'!$A$7:$A$15996,J$16,'PTC NaTran'!$D$7:$D$15996,$A196,'PTC NaTran'!$C$7:$C$15996,"DEL")*1.0026*$F$4/INDIRECT($A$4&amp;"!D9"))</f>
        <v>375</v>
      </c>
      <c r="K196" s="110" cm="1">
        <f t="array" aca="1" ref="K196" ca="1">IF(COUNTIFS('PTC NaTran'!$K$7:$K$15996,"",'PTC NaTran'!$A$7:$A$15996,K$16,'PTC NaTran'!$D$7:$D$15996,$A196,'PTC NaTran'!$C$7:$C$15996,"DEL")&gt;0,K$14,SUMIFS('PTC NaTran'!$K$7:$K$15996,'PTC NaTran'!$A$7:$A$15996,K$16,'PTC NaTran'!$D$7:$D$15996,$A196,'PTC NaTran'!$C$7:$C$15996,"DEL")*1.0026*$F$4/INDIRECT($A$4&amp;"!D9"))</f>
        <v>275.71499999999997</v>
      </c>
      <c r="L196" s="111">
        <f t="shared" ca="1" si="21"/>
        <v>45</v>
      </c>
      <c r="M196" s="51">
        <f t="shared" ca="1" si="25"/>
        <v>1</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0.79999999999999993</v>
      </c>
      <c r="O196" s="66">
        <f t="shared" ca="1" si="26"/>
        <v>0</v>
      </c>
      <c r="S196" s="111">
        <f t="shared" ca="1" si="22"/>
        <v>60.602209687499858</v>
      </c>
      <c r="T196" s="51">
        <f t="shared" ca="1" si="27"/>
        <v>1</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0.79999999999999993</v>
      </c>
      <c r="V196" s="66">
        <f t="shared" ca="1" si="28"/>
        <v>300</v>
      </c>
    </row>
    <row r="197" spans="1:22" x14ac:dyDescent="0.3">
      <c r="A197" s="32">
        <f t="shared" si="29"/>
        <v>45928</v>
      </c>
      <c r="B197" s="65" cm="1">
        <f t="array" aca="1" ref="B197" ca="1">_xlfn.XLOOKUP(A197,INDIRECT($A$5&amp;"!$AJ$41:$AJ$406"),INDIRECT($A$5&amp;"!$AK$41:$AK$406"))*SUM($F$3:$I$3)</f>
        <v>0</v>
      </c>
      <c r="C197" s="65" cm="1">
        <f t="array" aca="1" ref="C197" ca="1">_xlfn.XLOOKUP(A197,INDIRECT($A$5&amp;"!$AJ$41:$AJ$406"),INDIRECT($A$5&amp;"!$AL$41:$AL$406"))*SUM($F$3:$I$3)</f>
        <v>45</v>
      </c>
      <c r="D197" s="65" cm="1">
        <f t="array" aca="1" ref="D197" ca="1">_xlfn.XLOOKUP(A197,INDIRECT($A$5&amp;"!$AJ$41:$AJ$406"),INDIRECT($A$5&amp;"!$AO$41:$AO$406"))*SUM($F$3:$I$3)</f>
        <v>45</v>
      </c>
      <c r="E197" s="34" cm="1">
        <f t="array" ref="E197">SUMPRODUCT(('PT Storengy'!$B$8:$K$372)*('PT Storengy'!$A$8:$A$372=$A197)*('PT Storengy'!$B$5:$K$5=$A$6)*('PT Storengy'!$B$7:$K$7=$A$7))</f>
        <v>0.1</v>
      </c>
      <c r="F197" s="111">
        <f t="shared" ca="1" si="20"/>
        <v>45</v>
      </c>
      <c r="G197" s="51">
        <f t="shared" ca="1" si="23"/>
        <v>1</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0.79999999999999993</v>
      </c>
      <c r="I197" s="66">
        <f t="shared" ca="1" si="24"/>
        <v>0</v>
      </c>
      <c r="J197" s="110" cm="1">
        <f t="array" aca="1" ref="J197" ca="1">IF(COUNTIFS('PTC NaTran'!$K$7:$K$15996,"",'PTC NaTran'!$A$7:$A$15996,J$16,'PTC NaTran'!$D$7:$D$15996,$A197,'PTC NaTran'!$C$7:$C$15996,"DEL")&gt;0,J$14,SUMIFS('PTC NaTran'!$K$7:$K$15996,'PTC NaTran'!$A$7:$A$15996,J$16,'PTC NaTran'!$D$7:$D$15996,$A197,'PTC NaTran'!$C$7:$C$15996,"DEL")*1.0026*$F$4/INDIRECT($A$4&amp;"!D9"))</f>
        <v>375</v>
      </c>
      <c r="K197" s="110" cm="1">
        <f t="array" aca="1" ref="K197" ca="1">IF(COUNTIFS('PTC NaTran'!$K$7:$K$15996,"",'PTC NaTran'!$A$7:$A$15996,K$16,'PTC NaTran'!$D$7:$D$15996,$A197,'PTC NaTran'!$C$7:$C$15996,"DEL")&gt;0,K$14,SUMIFS('PTC NaTran'!$K$7:$K$15996,'PTC NaTran'!$A$7:$A$15996,K$16,'PTC NaTran'!$D$7:$D$15996,$A197,'PTC NaTran'!$C$7:$C$15996,"DEL")*1.0026*$F$4/INDIRECT($A$4&amp;"!D9"))</f>
        <v>275.71499999999997</v>
      </c>
      <c r="L197" s="111">
        <f t="shared" ca="1" si="21"/>
        <v>45</v>
      </c>
      <c r="M197" s="51">
        <f t="shared" ca="1" si="25"/>
        <v>1</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0.79999999999999993</v>
      </c>
      <c r="O197" s="66">
        <f t="shared" ca="1" si="26"/>
        <v>0</v>
      </c>
      <c r="S197" s="111">
        <f t="shared" ca="1" si="22"/>
        <v>60.902209687499855</v>
      </c>
      <c r="T197" s="51">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0.79999999999999993</v>
      </c>
      <c r="V197" s="66">
        <f t="shared" ca="1" si="28"/>
        <v>300</v>
      </c>
    </row>
    <row r="198" spans="1:22" x14ac:dyDescent="0.3">
      <c r="A198" s="32">
        <f t="shared" si="29"/>
        <v>45929</v>
      </c>
      <c r="B198" s="65" cm="1">
        <f t="array" aca="1" ref="B198" ca="1">_xlfn.XLOOKUP(A198,INDIRECT($A$5&amp;"!$AJ$41:$AJ$406"),INDIRECT($A$5&amp;"!$AK$41:$AK$406"))*SUM($F$3:$I$3)</f>
        <v>0</v>
      </c>
      <c r="C198" s="65" cm="1">
        <f t="array" aca="1" ref="C198" ca="1">_xlfn.XLOOKUP(A198,INDIRECT($A$5&amp;"!$AJ$41:$AJ$406"),INDIRECT($A$5&amp;"!$AL$41:$AL$406"))*SUM($F$3:$I$3)</f>
        <v>45</v>
      </c>
      <c r="D198" s="65" cm="1">
        <f t="array" aca="1" ref="D198" ca="1">_xlfn.XLOOKUP(A198,INDIRECT($A$5&amp;"!$AJ$41:$AJ$406"),INDIRECT($A$5&amp;"!$AO$41:$AO$406"))*SUM($F$3:$I$3)</f>
        <v>45</v>
      </c>
      <c r="E198" s="34" cm="1">
        <f t="array" ref="E198">SUMPRODUCT(('PT Storengy'!$B$8:$K$372)*('PT Storengy'!$A$8:$A$372=$A198)*('PT Storengy'!$B$5:$K$5=$A$6)*('PT Storengy'!$B$7:$K$7=$A$7))</f>
        <v>0.1</v>
      </c>
      <c r="F198" s="111">
        <f t="shared" ca="1" si="20"/>
        <v>45</v>
      </c>
      <c r="G198" s="51">
        <f t="shared" ca="1" si="23"/>
        <v>1</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0.79999999999999993</v>
      </c>
      <c r="I198" s="66">
        <f t="shared" ca="1" si="24"/>
        <v>0</v>
      </c>
      <c r="J198" s="110" cm="1">
        <f t="array" aca="1" ref="J198" ca="1">IF(COUNTIFS('PTC NaTran'!$K$7:$K$15996,"",'PTC NaTran'!$A$7:$A$15996,J$16,'PTC NaTran'!$D$7:$D$15996,$A198,'PTC NaTran'!$C$7:$C$15996,"DEL")&gt;0,J$14,SUMIFS('PTC NaTran'!$K$7:$K$15996,'PTC NaTran'!$A$7:$A$15996,J$16,'PTC NaTran'!$D$7:$D$15996,$A198,'PTC NaTran'!$C$7:$C$15996,"DEL")*1.0026*$F$4/INDIRECT($A$4&amp;"!D9"))</f>
        <v>375</v>
      </c>
      <c r="K198" s="110" cm="1">
        <f t="array" aca="1" ref="K198" ca="1">IF(COUNTIFS('PTC NaTran'!$K$7:$K$15996,"",'PTC NaTran'!$A$7:$A$15996,K$16,'PTC NaTran'!$D$7:$D$15996,$A198,'PTC NaTran'!$C$7:$C$15996,"DEL")&gt;0,K$14,SUMIFS('PTC NaTran'!$K$7:$K$15996,'PTC NaTran'!$A$7:$A$15996,K$16,'PTC NaTran'!$D$7:$D$15996,$A198,'PTC NaTran'!$C$7:$C$15996,"DEL")*1.0026*$F$4/INDIRECT($A$4&amp;"!D9"))</f>
        <v>170.44199999999998</v>
      </c>
      <c r="L198" s="111">
        <f t="shared" ca="1" si="21"/>
        <v>45</v>
      </c>
      <c r="M198" s="51">
        <f t="shared" ca="1" si="25"/>
        <v>1</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0.79999999999999993</v>
      </c>
      <c r="O198" s="66">
        <f t="shared" ca="1" si="26"/>
        <v>0</v>
      </c>
      <c r="S198" s="111">
        <f t="shared" ca="1" si="22"/>
        <v>61.202209687499852</v>
      </c>
      <c r="T198" s="51">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0.79999999999999993</v>
      </c>
      <c r="V198" s="66">
        <f t="shared" ca="1" si="28"/>
        <v>300</v>
      </c>
    </row>
    <row r="199" spans="1:22" x14ac:dyDescent="0.3">
      <c r="A199" s="32">
        <f t="shared" si="29"/>
        <v>45930</v>
      </c>
      <c r="B199" s="65" cm="1">
        <f t="array" aca="1" ref="B199" ca="1">_xlfn.XLOOKUP(A199,INDIRECT($A$5&amp;"!$AJ$41:$AJ$406"),INDIRECT($A$5&amp;"!$AK$41:$AK$406"))*SUM($F$3:$I$3)</f>
        <v>40.5</v>
      </c>
      <c r="C199" s="65" cm="1">
        <f t="array" aca="1" ref="C199" ca="1">_xlfn.XLOOKUP(A199,INDIRECT($A$5&amp;"!$AJ$41:$AJ$406"),INDIRECT($A$5&amp;"!$AL$41:$AL$406"))*SUM($F$3:$I$3)</f>
        <v>45</v>
      </c>
      <c r="D199" s="65" cm="1">
        <f t="array" aca="1" ref="D199" ca="1">_xlfn.XLOOKUP(A199,INDIRECT($A$5&amp;"!$AJ$41:$AJ$406"),INDIRECT($A$5&amp;"!$AO$41:$AO$406"))*SUM($F$3:$I$3)</f>
        <v>45</v>
      </c>
      <c r="E199" s="34" cm="1">
        <f t="array" ref="E199">SUMPRODUCT(('PT Storengy'!$B$8:$K$372)*('PT Storengy'!$A$8:$A$372=$A199)*('PT Storengy'!$B$5:$K$5=$A$6)*('PT Storengy'!$B$7:$K$7=$A$7))</f>
        <v>0.1</v>
      </c>
      <c r="F199" s="111">
        <f t="shared" ca="1" si="20"/>
        <v>45</v>
      </c>
      <c r="G199" s="51">
        <f t="shared" ca="1" si="23"/>
        <v>1</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0.79999999999999993</v>
      </c>
      <c r="I199" s="66">
        <f t="shared" ca="1" si="24"/>
        <v>0</v>
      </c>
      <c r="J199" s="110" cm="1">
        <f t="array" aca="1" ref="J199" ca="1">IF(COUNTIFS('PTC NaTran'!$K$7:$K$15996,"",'PTC NaTran'!$A$7:$A$15996,J$16,'PTC NaTran'!$D$7:$D$15996,$A199,'PTC NaTran'!$C$7:$C$15996,"DEL")&gt;0,J$14,SUMIFS('PTC NaTran'!$K$7:$K$15996,'PTC NaTran'!$A$7:$A$15996,J$16,'PTC NaTran'!$D$7:$D$15996,$A199,'PTC NaTran'!$C$7:$C$15996,"DEL")*1.0026*$F$4/INDIRECT($A$4&amp;"!D9"))</f>
        <v>375</v>
      </c>
      <c r="K199" s="110" cm="1">
        <f t="array" aca="1" ref="K199" ca="1">IF(COUNTIFS('PTC NaTran'!$K$7:$K$15996,"",'PTC NaTran'!$A$7:$A$15996,K$16,'PTC NaTran'!$D$7:$D$15996,$A199,'PTC NaTran'!$C$7:$C$15996,"DEL")&gt;0,K$14,SUMIFS('PTC NaTran'!$K$7:$K$15996,'PTC NaTran'!$A$7:$A$15996,K$16,'PTC NaTran'!$D$7:$D$15996,$A199,'PTC NaTran'!$C$7:$C$15996,"DEL")*1.0026*$F$4/INDIRECT($A$4&amp;"!D9"))</f>
        <v>170.44199999999998</v>
      </c>
      <c r="L199" s="111">
        <f t="shared" ca="1" si="21"/>
        <v>45</v>
      </c>
      <c r="M199" s="51">
        <f t="shared" ca="1" si="25"/>
        <v>1</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0.79999999999999993</v>
      </c>
      <c r="O199" s="66">
        <f t="shared" ca="1" si="26"/>
        <v>0</v>
      </c>
      <c r="S199" s="111">
        <f t="shared" ca="1" si="22"/>
        <v>61.50220968749985</v>
      </c>
      <c r="T199" s="51">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0.79999999999999993</v>
      </c>
      <c r="V199" s="66">
        <f t="shared" ca="1" si="28"/>
        <v>300</v>
      </c>
    </row>
    <row r="200" spans="1:22" x14ac:dyDescent="0.3">
      <c r="A200" s="32">
        <f t="shared" si="29"/>
        <v>45931</v>
      </c>
      <c r="B200" s="65" cm="1">
        <f t="array" aca="1" ref="B200" ca="1">_xlfn.XLOOKUP(A200,INDIRECT($A$5&amp;"!$AJ$41:$AJ$406"),INDIRECT($A$5&amp;"!$AK$41:$AK$406"))*SUM($F$3:$I$3)</f>
        <v>0</v>
      </c>
      <c r="C200" s="65" cm="1">
        <f t="array" aca="1" ref="C200" ca="1">_xlfn.XLOOKUP(A200,INDIRECT($A$5&amp;"!$AJ$41:$AJ$406"),INDIRECT($A$5&amp;"!$AL$41:$AL$406"))*SUM($F$3:$I$3)</f>
        <v>45</v>
      </c>
      <c r="D200" s="65" cm="1">
        <f t="array" aca="1" ref="D200" ca="1">_xlfn.XLOOKUP(A200,INDIRECT($A$5&amp;"!$AJ$41:$AJ$406"),INDIRECT($A$5&amp;"!$AO$41:$AO$406"))*SUM($F$3:$I$3)</f>
        <v>45</v>
      </c>
      <c r="E200" s="34" cm="1">
        <f t="array" ref="E200">SUMPRODUCT(('PT Storengy'!$B$8:$K$372)*('PT Storengy'!$A$8:$A$372=$A200)*('PT Storengy'!$B$5:$K$5=$A$6)*('PT Storengy'!$B$7:$K$7=$A$7))</f>
        <v>0.1</v>
      </c>
      <c r="F200" s="111">
        <f t="shared" ca="1" si="20"/>
        <v>45</v>
      </c>
      <c r="G200" s="51">
        <f t="shared" ca="1" si="23"/>
        <v>1</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0.79999999999999993</v>
      </c>
      <c r="I200" s="66">
        <f t="shared" ca="1" si="24"/>
        <v>0</v>
      </c>
      <c r="J200" s="110" cm="1">
        <f t="array" aca="1" ref="J200" ca="1">IF(COUNTIFS('PTC NaTran'!$K$7:$K$15996,"",'PTC NaTran'!$A$7:$A$15996,J$16,'PTC NaTran'!$D$7:$D$15996,$A200,'PTC NaTran'!$C$7:$C$15996,"DEL")&gt;0,J$14,SUMIFS('PTC NaTran'!$K$7:$K$15996,'PTC NaTran'!$A$7:$A$15996,J$16,'PTC NaTran'!$D$7:$D$15996,$A200,'PTC NaTran'!$C$7:$C$15996,"DEL")*1.0026*$F$4/INDIRECT($A$4&amp;"!D9"))</f>
        <v>375</v>
      </c>
      <c r="K200" s="110" cm="1">
        <f t="array" aca="1" ref="K200" ca="1">IF(COUNTIFS('PTC NaTran'!$K$7:$K$15996,"",'PTC NaTran'!$A$7:$A$15996,K$16,'PTC NaTran'!$D$7:$D$15996,$A200,'PTC NaTran'!$C$7:$C$15996,"DEL")&gt;0,K$14,SUMIFS('PTC NaTran'!$K$7:$K$15996,'PTC NaTran'!$A$7:$A$15996,K$16,'PTC NaTran'!$D$7:$D$15996,$A200,'PTC NaTran'!$C$7:$C$15996,"DEL")*1.0026*$F$4/INDIRECT($A$4&amp;"!D9"))</f>
        <v>135.351</v>
      </c>
      <c r="L200" s="111">
        <f t="shared" ca="1" si="21"/>
        <v>45</v>
      </c>
      <c r="M200" s="51">
        <f t="shared" ca="1" si="25"/>
        <v>1</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0.79999999999999993</v>
      </c>
      <c r="O200" s="66">
        <f t="shared" ca="1" si="26"/>
        <v>0</v>
      </c>
      <c r="S200" s="111">
        <f t="shared" ca="1" si="22"/>
        <v>61.802209687499847</v>
      </c>
      <c r="T200" s="51">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0.79999999999999993</v>
      </c>
      <c r="V200" s="66">
        <f t="shared" ca="1" si="28"/>
        <v>300</v>
      </c>
    </row>
    <row r="201" spans="1:22" x14ac:dyDescent="0.3">
      <c r="A201" s="32">
        <f t="shared" si="29"/>
        <v>45932</v>
      </c>
      <c r="B201" s="65" cm="1">
        <f t="array" aca="1" ref="B201" ca="1">_xlfn.XLOOKUP(A201,INDIRECT($A$5&amp;"!$AJ$41:$AJ$406"),INDIRECT($A$5&amp;"!$AK$41:$AK$406"))*SUM($F$3:$I$3)</f>
        <v>0</v>
      </c>
      <c r="C201" s="65" cm="1">
        <f t="array" aca="1" ref="C201" ca="1">_xlfn.XLOOKUP(A201,INDIRECT($A$5&amp;"!$AJ$41:$AJ$406"),INDIRECT($A$5&amp;"!$AL$41:$AL$406"))*SUM($F$3:$I$3)</f>
        <v>45</v>
      </c>
      <c r="D201" s="65" cm="1">
        <f t="array" aca="1" ref="D201" ca="1">_xlfn.XLOOKUP(A201,INDIRECT($A$5&amp;"!$AJ$41:$AJ$406"),INDIRECT($A$5&amp;"!$AO$41:$AO$406"))*SUM($F$3:$I$3)</f>
        <v>45</v>
      </c>
      <c r="E201" s="34" cm="1">
        <f t="array" ref="E201">SUMPRODUCT(('PT Storengy'!$B$8:$K$372)*('PT Storengy'!$A$8:$A$372=$A201)*('PT Storengy'!$B$5:$K$5=$A$6)*('PT Storengy'!$B$7:$K$7=$A$7))</f>
        <v>0.1</v>
      </c>
      <c r="F201" s="111">
        <f t="shared" ca="1" si="20"/>
        <v>45</v>
      </c>
      <c r="G201" s="51">
        <f t="shared" ca="1" si="23"/>
        <v>1</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0.79999999999999993</v>
      </c>
      <c r="I201" s="66">
        <f t="shared" ca="1" si="24"/>
        <v>0</v>
      </c>
      <c r="J201" s="110" cm="1">
        <f t="array" aca="1" ref="J201" ca="1">IF(COUNTIFS('PTC NaTran'!$K$7:$K$15996,"",'PTC NaTran'!$A$7:$A$15996,J$16,'PTC NaTran'!$D$7:$D$15996,$A201,'PTC NaTran'!$C$7:$C$15996,"DEL")&gt;0,J$14,SUMIFS('PTC NaTran'!$K$7:$K$15996,'PTC NaTran'!$A$7:$A$15996,J$16,'PTC NaTran'!$D$7:$D$15996,$A201,'PTC NaTran'!$C$7:$C$15996,"DEL")*1.0026*$F$4/INDIRECT($A$4&amp;"!D9"))</f>
        <v>375</v>
      </c>
      <c r="K201" s="110" cm="1">
        <f t="array" aca="1" ref="K201" ca="1">IF(COUNTIFS('PTC NaTran'!$K$7:$K$15996,"",'PTC NaTran'!$A$7:$A$15996,K$16,'PTC NaTran'!$D$7:$D$15996,$A201,'PTC NaTran'!$C$7:$C$15996,"DEL")&gt;0,K$14,SUMIFS('PTC NaTran'!$K$7:$K$15996,'PTC NaTran'!$A$7:$A$15996,K$16,'PTC NaTran'!$D$7:$D$15996,$A201,'PTC NaTran'!$C$7:$C$15996,"DEL")*1.0026*$F$4/INDIRECT($A$4&amp;"!D9"))</f>
        <v>135.351</v>
      </c>
      <c r="L201" s="111">
        <f t="shared" ca="1" si="21"/>
        <v>45</v>
      </c>
      <c r="M201" s="51">
        <f t="shared" ca="1" si="25"/>
        <v>1</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0.79999999999999993</v>
      </c>
      <c r="O201" s="66">
        <f t="shared" ca="1" si="26"/>
        <v>0</v>
      </c>
      <c r="S201" s="111">
        <f t="shared" ca="1" si="22"/>
        <v>62.102209687499844</v>
      </c>
      <c r="T201" s="51">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0.79999999999999993</v>
      </c>
      <c r="V201" s="66">
        <f t="shared" ca="1" si="28"/>
        <v>300</v>
      </c>
    </row>
    <row r="202" spans="1:22" x14ac:dyDescent="0.3">
      <c r="A202" s="32">
        <f t="shared" si="29"/>
        <v>45933</v>
      </c>
      <c r="B202" s="65" cm="1">
        <f t="array" aca="1" ref="B202" ca="1">_xlfn.XLOOKUP(A202,INDIRECT($A$5&amp;"!$AJ$41:$AJ$406"),INDIRECT($A$5&amp;"!$AK$41:$AK$406"))*SUM($F$3:$I$3)</f>
        <v>0</v>
      </c>
      <c r="C202" s="65" cm="1">
        <f t="array" aca="1" ref="C202" ca="1">_xlfn.XLOOKUP(A202,INDIRECT($A$5&amp;"!$AJ$41:$AJ$406"),INDIRECT($A$5&amp;"!$AL$41:$AL$406"))*SUM($F$3:$I$3)</f>
        <v>45</v>
      </c>
      <c r="D202" s="65" cm="1">
        <f t="array" aca="1" ref="D202" ca="1">_xlfn.XLOOKUP(A202,INDIRECT($A$5&amp;"!$AJ$41:$AJ$406"),INDIRECT($A$5&amp;"!$AO$41:$AO$406"))*SUM($F$3:$I$3)</f>
        <v>45</v>
      </c>
      <c r="E202" s="34" cm="1">
        <f t="array" ref="E202">SUMPRODUCT(('PT Storengy'!$B$8:$K$372)*('PT Storengy'!$A$8:$A$372=$A202)*('PT Storengy'!$B$5:$K$5=$A$6)*('PT Storengy'!$B$7:$K$7=$A$7))</f>
        <v>0.1</v>
      </c>
      <c r="F202" s="111">
        <f t="shared" ca="1" si="20"/>
        <v>45</v>
      </c>
      <c r="G202" s="51">
        <f t="shared" ca="1" si="23"/>
        <v>1</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0.79999999999999993</v>
      </c>
      <c r="I202" s="66">
        <f t="shared" ca="1" si="24"/>
        <v>0</v>
      </c>
      <c r="J202" s="110" cm="1">
        <f t="array" aca="1" ref="J202" ca="1">IF(COUNTIFS('PTC NaTran'!$K$7:$K$15996,"",'PTC NaTran'!$A$7:$A$15996,J$16,'PTC NaTran'!$D$7:$D$15996,$A202,'PTC NaTran'!$C$7:$C$15996,"DEL")&gt;0,J$14,SUMIFS('PTC NaTran'!$K$7:$K$15996,'PTC NaTran'!$A$7:$A$15996,J$16,'PTC NaTran'!$D$7:$D$15996,$A202,'PTC NaTran'!$C$7:$C$15996,"DEL")*1.0026*$F$4/INDIRECT($A$4&amp;"!D9"))</f>
        <v>375</v>
      </c>
      <c r="K202" s="110" cm="1">
        <f t="array" aca="1" ref="K202" ca="1">IF(COUNTIFS('PTC NaTran'!$K$7:$K$15996,"",'PTC NaTran'!$A$7:$A$15996,K$16,'PTC NaTran'!$D$7:$D$15996,$A202,'PTC NaTran'!$C$7:$C$15996,"DEL")&gt;0,K$14,SUMIFS('PTC NaTran'!$K$7:$K$15996,'PTC NaTran'!$A$7:$A$15996,K$16,'PTC NaTran'!$D$7:$D$15996,$A202,'PTC NaTran'!$C$7:$C$15996,"DEL")*1.0026*$F$4/INDIRECT($A$4&amp;"!D9"))</f>
        <v>135.351</v>
      </c>
      <c r="L202" s="111">
        <f t="shared" ca="1" si="21"/>
        <v>45</v>
      </c>
      <c r="M202" s="51">
        <f t="shared" ca="1" si="25"/>
        <v>1</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0.79999999999999993</v>
      </c>
      <c r="O202" s="66">
        <f t="shared" ca="1" si="26"/>
        <v>0</v>
      </c>
      <c r="S202" s="111">
        <f t="shared" ca="1" si="22"/>
        <v>62.402209687499841</v>
      </c>
      <c r="T202" s="51">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0.79999999999999993</v>
      </c>
      <c r="V202" s="66">
        <f t="shared" ca="1" si="28"/>
        <v>300</v>
      </c>
    </row>
    <row r="203" spans="1:22" x14ac:dyDescent="0.3">
      <c r="A203" s="32">
        <f t="shared" si="29"/>
        <v>45934</v>
      </c>
      <c r="B203" s="65" cm="1">
        <f t="array" aca="1" ref="B203" ca="1">_xlfn.XLOOKUP(A203,INDIRECT($A$5&amp;"!$AJ$41:$AJ$406"),INDIRECT($A$5&amp;"!$AK$41:$AK$406"))*SUM($F$3:$I$3)</f>
        <v>0</v>
      </c>
      <c r="C203" s="65" cm="1">
        <f t="array" aca="1" ref="C203" ca="1">_xlfn.XLOOKUP(A203,INDIRECT($A$5&amp;"!$AJ$41:$AJ$406"),INDIRECT($A$5&amp;"!$AL$41:$AL$406"))*SUM($F$3:$I$3)</f>
        <v>45</v>
      </c>
      <c r="D203" s="65" cm="1">
        <f t="array" aca="1" ref="D203" ca="1">_xlfn.XLOOKUP(A203,INDIRECT($A$5&amp;"!$AJ$41:$AJ$406"),INDIRECT($A$5&amp;"!$AO$41:$AO$406"))*SUM($F$3:$I$3)</f>
        <v>45</v>
      </c>
      <c r="E203" s="34" cm="1">
        <f t="array" ref="E203">SUMPRODUCT(('PT Storengy'!$B$8:$K$372)*('PT Storengy'!$A$8:$A$372=$A203)*('PT Storengy'!$B$5:$K$5=$A$6)*('PT Storengy'!$B$7:$K$7=$A$7))</f>
        <v>0.1</v>
      </c>
      <c r="F203" s="111">
        <f t="shared" ca="1" si="20"/>
        <v>45</v>
      </c>
      <c r="G203" s="51">
        <f t="shared" ca="1" si="23"/>
        <v>1</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0.79999999999999993</v>
      </c>
      <c r="I203" s="66">
        <f t="shared" ca="1" si="24"/>
        <v>0</v>
      </c>
      <c r="J203" s="110" cm="1">
        <f t="array" aca="1" ref="J203" ca="1">IF(COUNTIFS('PTC NaTran'!$K$7:$K$15996,"",'PTC NaTran'!$A$7:$A$15996,J$16,'PTC NaTran'!$D$7:$D$15996,$A203,'PTC NaTran'!$C$7:$C$15996,"DEL")&gt;0,J$14,SUMIFS('PTC NaTran'!$K$7:$K$15996,'PTC NaTran'!$A$7:$A$15996,J$16,'PTC NaTran'!$D$7:$D$15996,$A203,'PTC NaTran'!$C$7:$C$15996,"DEL")*1.0026*$F$4/INDIRECT($A$4&amp;"!D9"))</f>
        <v>375</v>
      </c>
      <c r="K203" s="110" cm="1">
        <f t="array" aca="1" ref="K203" ca="1">IF(COUNTIFS('PTC NaTran'!$K$7:$K$15996,"",'PTC NaTran'!$A$7:$A$15996,K$16,'PTC NaTran'!$D$7:$D$15996,$A203,'PTC NaTran'!$C$7:$C$15996,"DEL")&gt;0,K$14,SUMIFS('PTC NaTran'!$K$7:$K$15996,'PTC NaTran'!$A$7:$A$15996,K$16,'PTC NaTran'!$D$7:$D$15996,$A203,'PTC NaTran'!$C$7:$C$15996,"DEL")*1.0026*$F$4/INDIRECT($A$4&amp;"!D9"))</f>
        <v>235.61099999999999</v>
      </c>
      <c r="L203" s="111">
        <f t="shared" ca="1" si="21"/>
        <v>45</v>
      </c>
      <c r="M203" s="51">
        <f t="shared" ca="1" si="25"/>
        <v>1</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0.79999999999999993</v>
      </c>
      <c r="O203" s="66">
        <f t="shared" ca="1" si="26"/>
        <v>0</v>
      </c>
      <c r="S203" s="111">
        <f t="shared" ca="1" si="22"/>
        <v>62.702209687499838</v>
      </c>
      <c r="T203" s="51">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0.79999999999999993</v>
      </c>
      <c r="V203" s="66">
        <f t="shared" ca="1" si="28"/>
        <v>300</v>
      </c>
    </row>
    <row r="204" spans="1:22" x14ac:dyDescent="0.3">
      <c r="A204" s="32">
        <f t="shared" si="29"/>
        <v>45935</v>
      </c>
      <c r="B204" s="65" cm="1">
        <f t="array" aca="1" ref="B204" ca="1">_xlfn.XLOOKUP(A204,INDIRECT($A$5&amp;"!$AJ$41:$AJ$406"),INDIRECT($A$5&amp;"!$AK$41:$AK$406"))*SUM($F$3:$I$3)</f>
        <v>0</v>
      </c>
      <c r="C204" s="65" cm="1">
        <f t="array" aca="1" ref="C204" ca="1">_xlfn.XLOOKUP(A204,INDIRECT($A$5&amp;"!$AJ$41:$AJ$406"),INDIRECT($A$5&amp;"!$AL$41:$AL$406"))*SUM($F$3:$I$3)</f>
        <v>45</v>
      </c>
      <c r="D204" s="65" cm="1">
        <f t="array" aca="1" ref="D204" ca="1">_xlfn.XLOOKUP(A204,INDIRECT($A$5&amp;"!$AJ$41:$AJ$406"),INDIRECT($A$5&amp;"!$AO$41:$AO$406"))*SUM($F$3:$I$3)</f>
        <v>45</v>
      </c>
      <c r="E204" s="34" cm="1">
        <f t="array" ref="E204">SUMPRODUCT(('PT Storengy'!$B$8:$K$372)*('PT Storengy'!$A$8:$A$372=$A204)*('PT Storengy'!$B$5:$K$5=$A$6)*('PT Storengy'!$B$7:$K$7=$A$7))</f>
        <v>0.1</v>
      </c>
      <c r="F204" s="111">
        <f t="shared" ca="1" si="20"/>
        <v>45</v>
      </c>
      <c r="G204" s="51">
        <f t="shared" ca="1" si="23"/>
        <v>1</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0.79999999999999993</v>
      </c>
      <c r="I204" s="66">
        <f t="shared" ca="1" si="24"/>
        <v>0</v>
      </c>
      <c r="J204" s="110" cm="1">
        <f t="array" aca="1" ref="J204" ca="1">IF(COUNTIFS('PTC NaTran'!$K$7:$K$15996,"",'PTC NaTran'!$A$7:$A$15996,J$16,'PTC NaTran'!$D$7:$D$15996,$A204,'PTC NaTran'!$C$7:$C$15996,"DEL")&gt;0,J$14,SUMIFS('PTC NaTran'!$K$7:$K$15996,'PTC NaTran'!$A$7:$A$15996,J$16,'PTC NaTran'!$D$7:$D$15996,$A204,'PTC NaTran'!$C$7:$C$15996,"DEL")*1.0026*$F$4/INDIRECT($A$4&amp;"!D9"))</f>
        <v>375</v>
      </c>
      <c r="K204" s="110" cm="1">
        <f t="array" aca="1" ref="K204" ca="1">IF(COUNTIFS('PTC NaTran'!$K$7:$K$15996,"",'PTC NaTran'!$A$7:$A$15996,K$16,'PTC NaTran'!$D$7:$D$15996,$A204,'PTC NaTran'!$C$7:$C$15996,"DEL")&gt;0,K$14,SUMIFS('PTC NaTran'!$K$7:$K$15996,'PTC NaTran'!$A$7:$A$15996,K$16,'PTC NaTran'!$D$7:$D$15996,$A204,'PTC NaTran'!$C$7:$C$15996,"DEL")*1.0026*$F$4/INDIRECT($A$4&amp;"!D9"))</f>
        <v>235.61099999999999</v>
      </c>
      <c r="L204" s="111">
        <f t="shared" ca="1" si="21"/>
        <v>45</v>
      </c>
      <c r="M204" s="51">
        <f t="shared" ca="1" si="25"/>
        <v>1</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0.79999999999999993</v>
      </c>
      <c r="O204" s="66">
        <f t="shared" ca="1" si="26"/>
        <v>0</v>
      </c>
      <c r="S204" s="111">
        <f t="shared" ca="1" si="22"/>
        <v>63.002209687499835</v>
      </c>
      <c r="T204" s="51">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0.79999999999999993</v>
      </c>
      <c r="V204" s="66">
        <f t="shared" ca="1" si="28"/>
        <v>300</v>
      </c>
    </row>
    <row r="205" spans="1:22" x14ac:dyDescent="0.3">
      <c r="A205" s="32">
        <f t="shared" si="29"/>
        <v>45936</v>
      </c>
      <c r="B205" s="65" cm="1">
        <f t="array" aca="1" ref="B205" ca="1">_xlfn.XLOOKUP(A205,INDIRECT($A$5&amp;"!$AJ$41:$AJ$406"),INDIRECT($A$5&amp;"!$AK$41:$AK$406"))*SUM($F$3:$I$3)</f>
        <v>0</v>
      </c>
      <c r="C205" s="65" cm="1">
        <f t="array" aca="1" ref="C205" ca="1">_xlfn.XLOOKUP(A205,INDIRECT($A$5&amp;"!$AJ$41:$AJ$406"),INDIRECT($A$5&amp;"!$AL$41:$AL$406"))*SUM($F$3:$I$3)</f>
        <v>45</v>
      </c>
      <c r="D205" s="65" cm="1">
        <f t="array" aca="1" ref="D205" ca="1">_xlfn.XLOOKUP(A205,INDIRECT($A$5&amp;"!$AJ$41:$AJ$406"),INDIRECT($A$5&amp;"!$AO$41:$AO$406"))*SUM($F$3:$I$3)</f>
        <v>45</v>
      </c>
      <c r="E205" s="34" cm="1">
        <f t="array" ref="E205">SUMPRODUCT(('PT Storengy'!$B$8:$K$372)*('PT Storengy'!$A$8:$A$372=$A205)*('PT Storengy'!$B$5:$K$5=$A$6)*('PT Storengy'!$B$7:$K$7=$A$7))</f>
        <v>0.1</v>
      </c>
      <c r="F205" s="111">
        <f t="shared" ca="1" si="20"/>
        <v>45</v>
      </c>
      <c r="G205" s="51">
        <f t="shared" ca="1" si="23"/>
        <v>1</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0.79999999999999993</v>
      </c>
      <c r="I205" s="66">
        <f t="shared" ca="1" si="24"/>
        <v>0</v>
      </c>
      <c r="J205" s="110" cm="1">
        <f t="array" aca="1" ref="J205" ca="1">IF(COUNTIFS('PTC NaTran'!$K$7:$K$15996,"",'PTC NaTran'!$A$7:$A$15996,J$16,'PTC NaTran'!$D$7:$D$15996,$A205,'PTC NaTran'!$C$7:$C$15996,"DEL")&gt;0,J$14,SUMIFS('PTC NaTran'!$K$7:$K$15996,'PTC NaTran'!$A$7:$A$15996,J$16,'PTC NaTran'!$D$7:$D$15996,$A205,'PTC NaTran'!$C$7:$C$15996,"DEL")*1.0026*$F$4/INDIRECT($A$4&amp;"!D9"))</f>
        <v>375</v>
      </c>
      <c r="K205" s="110" cm="1">
        <f t="array" aca="1" ref="K205" ca="1">IF(COUNTIFS('PTC NaTran'!$K$7:$K$15996,"",'PTC NaTran'!$A$7:$A$15996,K$16,'PTC NaTran'!$D$7:$D$15996,$A205,'PTC NaTran'!$C$7:$C$15996,"DEL")&gt;0,K$14,SUMIFS('PTC NaTran'!$K$7:$K$15996,'PTC NaTran'!$A$7:$A$15996,K$16,'PTC NaTran'!$D$7:$D$15996,$A205,'PTC NaTran'!$C$7:$C$15996,"DEL")*1.0026*$F$4/INDIRECT($A$4&amp;"!D9"))</f>
        <v>190.494</v>
      </c>
      <c r="L205" s="111">
        <f t="shared" ca="1" si="21"/>
        <v>45</v>
      </c>
      <c r="M205" s="51">
        <f t="shared" ca="1" si="25"/>
        <v>1</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0.79999999999999993</v>
      </c>
      <c r="O205" s="66">
        <f t="shared" ca="1" si="26"/>
        <v>0</v>
      </c>
      <c r="S205" s="111">
        <f t="shared" ca="1" si="22"/>
        <v>63.302209687499833</v>
      </c>
      <c r="T205" s="51">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0.79999999999999993</v>
      </c>
      <c r="V205" s="66">
        <f t="shared" ca="1" si="28"/>
        <v>300</v>
      </c>
    </row>
    <row r="206" spans="1:22" x14ac:dyDescent="0.3">
      <c r="A206" s="32">
        <f t="shared" si="29"/>
        <v>45937</v>
      </c>
      <c r="B206" s="65" cm="1">
        <f t="array" aca="1" ref="B206" ca="1">_xlfn.XLOOKUP(A206,INDIRECT($A$5&amp;"!$AJ$41:$AJ$406"),INDIRECT($A$5&amp;"!$AK$41:$AK$406"))*SUM($F$3:$I$3)</f>
        <v>0</v>
      </c>
      <c r="C206" s="65" cm="1">
        <f t="array" aca="1" ref="C206" ca="1">_xlfn.XLOOKUP(A206,INDIRECT($A$5&amp;"!$AJ$41:$AJ$406"),INDIRECT($A$5&amp;"!$AL$41:$AL$406"))*SUM($F$3:$I$3)</f>
        <v>45</v>
      </c>
      <c r="D206" s="65" cm="1">
        <f t="array" aca="1" ref="D206" ca="1">_xlfn.XLOOKUP(A206,INDIRECT($A$5&amp;"!$AJ$41:$AJ$406"),INDIRECT($A$5&amp;"!$AO$41:$AO$406"))*SUM($F$3:$I$3)</f>
        <v>45</v>
      </c>
      <c r="E206" s="34" cm="1">
        <f t="array" ref="E206">SUMPRODUCT(('PT Storengy'!$B$8:$K$372)*('PT Storengy'!$A$8:$A$372=$A206)*('PT Storengy'!$B$5:$K$5=$A$6)*('PT Storengy'!$B$7:$K$7=$A$7))</f>
        <v>0.1</v>
      </c>
      <c r="F206" s="111">
        <f t="shared" ca="1" si="20"/>
        <v>45</v>
      </c>
      <c r="G206" s="51">
        <f t="shared" ca="1" si="23"/>
        <v>1</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0.79999999999999993</v>
      </c>
      <c r="I206" s="66">
        <f t="shared" ca="1" si="24"/>
        <v>0</v>
      </c>
      <c r="J206" s="110" cm="1">
        <f t="array" aca="1" ref="J206" ca="1">IF(COUNTIFS('PTC NaTran'!$K$7:$K$15996,"",'PTC NaTran'!$A$7:$A$15996,J$16,'PTC NaTran'!$D$7:$D$15996,$A206,'PTC NaTran'!$C$7:$C$15996,"DEL")&gt;0,J$14,SUMIFS('PTC NaTran'!$K$7:$K$15996,'PTC NaTran'!$A$7:$A$15996,J$16,'PTC NaTran'!$D$7:$D$15996,$A206,'PTC NaTran'!$C$7:$C$15996,"DEL")*1.0026*$F$4/INDIRECT($A$4&amp;"!D9"))</f>
        <v>375</v>
      </c>
      <c r="K206" s="110" cm="1">
        <f t="array" aca="1" ref="K206" ca="1">IF(COUNTIFS('PTC NaTran'!$K$7:$K$15996,"",'PTC NaTran'!$A$7:$A$15996,K$16,'PTC NaTran'!$D$7:$D$15996,$A206,'PTC NaTran'!$C$7:$C$15996,"DEL")&gt;0,K$14,SUMIFS('PTC NaTran'!$K$7:$K$15996,'PTC NaTran'!$A$7:$A$15996,K$16,'PTC NaTran'!$D$7:$D$15996,$A206,'PTC NaTran'!$C$7:$C$15996,"DEL")*1.0026*$F$4/INDIRECT($A$4&amp;"!D9"))</f>
        <v>190.494</v>
      </c>
      <c r="L206" s="111">
        <f t="shared" ca="1" si="21"/>
        <v>45</v>
      </c>
      <c r="M206" s="51">
        <f t="shared" ca="1" si="25"/>
        <v>1</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0.79999999999999993</v>
      </c>
      <c r="O206" s="66">
        <f t="shared" ca="1" si="26"/>
        <v>0</v>
      </c>
      <c r="S206" s="111">
        <f t="shared" ca="1" si="22"/>
        <v>63.60220968749983</v>
      </c>
      <c r="T206" s="51">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0.79999999999999993</v>
      </c>
      <c r="V206" s="66">
        <f t="shared" ca="1" si="28"/>
        <v>300</v>
      </c>
    </row>
    <row r="207" spans="1:22" x14ac:dyDescent="0.3">
      <c r="A207" s="32">
        <f t="shared" si="29"/>
        <v>45938</v>
      </c>
      <c r="B207" s="65" cm="1">
        <f t="array" aca="1" ref="B207" ca="1">_xlfn.XLOOKUP(A207,INDIRECT($A$5&amp;"!$AJ$41:$AJ$406"),INDIRECT($A$5&amp;"!$AK$41:$AK$406"))*SUM($F$3:$I$3)</f>
        <v>0</v>
      </c>
      <c r="C207" s="65" cm="1">
        <f t="array" aca="1" ref="C207" ca="1">_xlfn.XLOOKUP(A207,INDIRECT($A$5&amp;"!$AJ$41:$AJ$406"),INDIRECT($A$5&amp;"!$AL$41:$AL$406"))*SUM($F$3:$I$3)</f>
        <v>45</v>
      </c>
      <c r="D207" s="65" cm="1">
        <f t="array" aca="1" ref="D207" ca="1">_xlfn.XLOOKUP(A207,INDIRECT($A$5&amp;"!$AJ$41:$AJ$406"),INDIRECT($A$5&amp;"!$AO$41:$AO$406"))*SUM($F$3:$I$3)</f>
        <v>45</v>
      </c>
      <c r="E207" s="34" cm="1">
        <f t="array" ref="E207">SUMPRODUCT(('PT Storengy'!$B$8:$K$372)*('PT Storengy'!$A$8:$A$372=$A207)*('PT Storengy'!$B$5:$K$5=$A$6)*('PT Storengy'!$B$7:$K$7=$A$7))</f>
        <v>0.1</v>
      </c>
      <c r="F207" s="111">
        <f t="shared" ca="1" si="20"/>
        <v>45</v>
      </c>
      <c r="G207" s="51">
        <f t="shared" ca="1" si="23"/>
        <v>1</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0.79999999999999993</v>
      </c>
      <c r="I207" s="66">
        <f t="shared" ca="1" si="24"/>
        <v>0</v>
      </c>
      <c r="J207" s="110" cm="1">
        <f t="array" aca="1" ref="J207" ca="1">IF(COUNTIFS('PTC NaTran'!$K$7:$K$15996,"",'PTC NaTran'!$A$7:$A$15996,J$16,'PTC NaTran'!$D$7:$D$15996,$A207,'PTC NaTran'!$C$7:$C$15996,"DEL")&gt;0,J$14,SUMIFS('PTC NaTran'!$K$7:$K$15996,'PTC NaTran'!$A$7:$A$15996,J$16,'PTC NaTran'!$D$7:$D$15996,$A207,'PTC NaTran'!$C$7:$C$15996,"DEL")*1.0026*$F$4/INDIRECT($A$4&amp;"!D9"))</f>
        <v>375</v>
      </c>
      <c r="K207" s="110" cm="1">
        <f t="array" aca="1" ref="K207" ca="1">IF(COUNTIFS('PTC NaTran'!$K$7:$K$15996,"",'PTC NaTran'!$A$7:$A$15996,K$16,'PTC NaTran'!$D$7:$D$15996,$A207,'PTC NaTran'!$C$7:$C$15996,"DEL")&gt;0,K$14,SUMIFS('PTC NaTran'!$K$7:$K$15996,'PTC NaTran'!$A$7:$A$15996,K$16,'PTC NaTran'!$D$7:$D$15996,$A207,'PTC NaTran'!$C$7:$C$15996,"DEL")*1.0026*$F$4/INDIRECT($A$4&amp;"!D9"))</f>
        <v>190.494</v>
      </c>
      <c r="L207" s="111">
        <f t="shared" ca="1" si="21"/>
        <v>45</v>
      </c>
      <c r="M207" s="51">
        <f t="shared" ca="1" si="25"/>
        <v>1</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0.79999999999999993</v>
      </c>
      <c r="O207" s="66">
        <f t="shared" ca="1" si="26"/>
        <v>0</v>
      </c>
      <c r="S207" s="111">
        <f t="shared" ca="1" si="22"/>
        <v>63.902209687499827</v>
      </c>
      <c r="T207" s="51">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0.79999999999999993</v>
      </c>
      <c r="V207" s="66">
        <f t="shared" ca="1" si="28"/>
        <v>300</v>
      </c>
    </row>
    <row r="208" spans="1:22" x14ac:dyDescent="0.3">
      <c r="A208" s="32">
        <f t="shared" si="29"/>
        <v>45939</v>
      </c>
      <c r="B208" s="65" cm="1">
        <f t="array" aca="1" ref="B208" ca="1">_xlfn.XLOOKUP(A208,INDIRECT($A$5&amp;"!$AJ$41:$AJ$406"),INDIRECT($A$5&amp;"!$AK$41:$AK$406"))*SUM($F$3:$I$3)</f>
        <v>0</v>
      </c>
      <c r="C208" s="65" cm="1">
        <f t="array" aca="1" ref="C208" ca="1">_xlfn.XLOOKUP(A208,INDIRECT($A$5&amp;"!$AJ$41:$AJ$406"),INDIRECT($A$5&amp;"!$AL$41:$AL$406"))*SUM($F$3:$I$3)</f>
        <v>45</v>
      </c>
      <c r="D208" s="65" cm="1">
        <f t="array" aca="1" ref="D208" ca="1">_xlfn.XLOOKUP(A208,INDIRECT($A$5&amp;"!$AJ$41:$AJ$406"),INDIRECT($A$5&amp;"!$AO$41:$AO$406"))*SUM($F$3:$I$3)</f>
        <v>45</v>
      </c>
      <c r="E208" s="34" cm="1">
        <f t="array" ref="E208">SUMPRODUCT(('PT Storengy'!$B$8:$K$372)*('PT Storengy'!$A$8:$A$372=$A208)*('PT Storengy'!$B$5:$K$5=$A$6)*('PT Storengy'!$B$7:$K$7=$A$7))</f>
        <v>0.1</v>
      </c>
      <c r="F208" s="111">
        <f t="shared" ca="1" si="20"/>
        <v>45</v>
      </c>
      <c r="G208" s="51">
        <f t="shared" ca="1" si="23"/>
        <v>1</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0.79999999999999993</v>
      </c>
      <c r="I208" s="66">
        <f t="shared" ca="1" si="24"/>
        <v>0</v>
      </c>
      <c r="J208" s="110" cm="1">
        <f t="array" aca="1" ref="J208" ca="1">IF(COUNTIFS('PTC NaTran'!$K$7:$K$15996,"",'PTC NaTran'!$A$7:$A$15996,J$16,'PTC NaTran'!$D$7:$D$15996,$A208,'PTC NaTran'!$C$7:$C$15996,"DEL")&gt;0,J$14,SUMIFS('PTC NaTran'!$K$7:$K$15996,'PTC NaTran'!$A$7:$A$15996,J$16,'PTC NaTran'!$D$7:$D$15996,$A208,'PTC NaTran'!$C$7:$C$15996,"DEL")*1.0026*$F$4/INDIRECT($A$4&amp;"!D9"))</f>
        <v>375</v>
      </c>
      <c r="K208" s="110" cm="1">
        <f t="array" aca="1" ref="K208" ca="1">IF(COUNTIFS('PTC NaTran'!$K$7:$K$15996,"",'PTC NaTran'!$A$7:$A$15996,K$16,'PTC NaTran'!$D$7:$D$15996,$A208,'PTC NaTran'!$C$7:$C$15996,"DEL")&gt;0,K$14,SUMIFS('PTC NaTran'!$K$7:$K$15996,'PTC NaTran'!$A$7:$A$15996,K$16,'PTC NaTran'!$D$7:$D$15996,$A208,'PTC NaTran'!$C$7:$C$15996,"DEL")*1.0026*$F$4/INDIRECT($A$4&amp;"!D9"))</f>
        <v>190.494</v>
      </c>
      <c r="L208" s="111">
        <f t="shared" ca="1" si="21"/>
        <v>45</v>
      </c>
      <c r="M208" s="51">
        <f t="shared" ca="1" si="25"/>
        <v>1</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0.79999999999999993</v>
      </c>
      <c r="O208" s="66">
        <f t="shared" ca="1" si="26"/>
        <v>0</v>
      </c>
      <c r="S208" s="111">
        <f t="shared" ca="1" si="22"/>
        <v>64.202209687499831</v>
      </c>
      <c r="T208" s="51">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0.79999999999999993</v>
      </c>
      <c r="V208" s="66">
        <f t="shared" ca="1" si="28"/>
        <v>300</v>
      </c>
    </row>
    <row r="209" spans="1:22" x14ac:dyDescent="0.3">
      <c r="A209" s="32">
        <f t="shared" si="29"/>
        <v>45940</v>
      </c>
      <c r="B209" s="65" cm="1">
        <f t="array" aca="1" ref="B209" ca="1">_xlfn.XLOOKUP(A209,INDIRECT($A$5&amp;"!$AJ$41:$AJ$406"),INDIRECT($A$5&amp;"!$AK$41:$AK$406"))*SUM($F$3:$I$3)</f>
        <v>0</v>
      </c>
      <c r="C209" s="65" cm="1">
        <f t="array" aca="1" ref="C209" ca="1">_xlfn.XLOOKUP(A209,INDIRECT($A$5&amp;"!$AJ$41:$AJ$406"),INDIRECT($A$5&amp;"!$AL$41:$AL$406"))*SUM($F$3:$I$3)</f>
        <v>45</v>
      </c>
      <c r="D209" s="65" cm="1">
        <f t="array" aca="1" ref="D209" ca="1">_xlfn.XLOOKUP(A209,INDIRECT($A$5&amp;"!$AJ$41:$AJ$406"),INDIRECT($A$5&amp;"!$AO$41:$AO$406"))*SUM($F$3:$I$3)</f>
        <v>45</v>
      </c>
      <c r="E209" s="34" cm="1">
        <f t="array" ref="E209">SUMPRODUCT(('PT Storengy'!$B$8:$K$372)*('PT Storengy'!$A$8:$A$372=$A209)*('PT Storengy'!$B$5:$K$5=$A$6)*('PT Storengy'!$B$7:$K$7=$A$7))</f>
        <v>0.1</v>
      </c>
      <c r="F209" s="111">
        <f t="shared" ref="F209:F231" ca="1" si="30">F208+I209/1000</f>
        <v>45</v>
      </c>
      <c r="G209" s="51">
        <f t="shared" ca="1" si="23"/>
        <v>1</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0.79999999999999993</v>
      </c>
      <c r="I209" s="66">
        <f t="shared" ca="1" si="24"/>
        <v>0</v>
      </c>
      <c r="J209" s="110" cm="1">
        <f t="array" aca="1" ref="J209" ca="1">IF(COUNTIFS('PTC NaTran'!$K$7:$K$15996,"",'PTC NaTran'!$A$7:$A$15996,J$16,'PTC NaTran'!$D$7:$D$15996,$A209,'PTC NaTran'!$C$7:$C$15996,"DEL")&gt;0,J$14,SUMIFS('PTC NaTran'!$K$7:$K$15996,'PTC NaTran'!$A$7:$A$15996,J$16,'PTC NaTran'!$D$7:$D$15996,$A209,'PTC NaTran'!$C$7:$C$15996,"DEL")*1.0026*$F$4/INDIRECT($A$4&amp;"!D9"))</f>
        <v>375</v>
      </c>
      <c r="K209" s="110" cm="1">
        <f t="array" aca="1" ref="K209" ca="1">IF(COUNTIFS('PTC NaTran'!$K$7:$K$15996,"",'PTC NaTran'!$A$7:$A$15996,K$16,'PTC NaTran'!$D$7:$D$15996,$A209,'PTC NaTran'!$C$7:$C$15996,"DEL")&gt;0,K$14,SUMIFS('PTC NaTran'!$K$7:$K$15996,'PTC NaTran'!$A$7:$A$15996,K$16,'PTC NaTran'!$D$7:$D$15996,$A209,'PTC NaTran'!$C$7:$C$15996,"DEL")*1.0026*$F$4/INDIRECT($A$4&amp;"!D9"))</f>
        <v>225.58499999999995</v>
      </c>
      <c r="L209" s="111">
        <f t="shared" ref="L209:L231" ca="1" si="31">L208+O209/1000</f>
        <v>45</v>
      </c>
      <c r="M209" s="51">
        <f t="shared" ca="1" si="25"/>
        <v>1</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0.79999999999999993</v>
      </c>
      <c r="O209" s="66">
        <f t="shared" ca="1" si="26"/>
        <v>0</v>
      </c>
      <c r="S209" s="111">
        <f t="shared" ref="S209:S231" ca="1" si="32">S208+V209/1000</f>
        <v>64.502209687499828</v>
      </c>
      <c r="T209" s="51">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0.79999999999999993</v>
      </c>
      <c r="V209" s="66">
        <f t="shared" ca="1" si="28"/>
        <v>300</v>
      </c>
    </row>
    <row r="210" spans="1:22" x14ac:dyDescent="0.3">
      <c r="A210" s="32">
        <f t="shared" si="29"/>
        <v>45941</v>
      </c>
      <c r="B210" s="65" cm="1">
        <f t="array" aca="1" ref="B210" ca="1">_xlfn.XLOOKUP(A210,INDIRECT($A$5&amp;"!$AJ$41:$AJ$406"),INDIRECT($A$5&amp;"!$AK$41:$AK$406"))*SUM($F$3:$I$3)</f>
        <v>0</v>
      </c>
      <c r="C210" s="65" cm="1">
        <f t="array" aca="1" ref="C210" ca="1">_xlfn.XLOOKUP(A210,INDIRECT($A$5&amp;"!$AJ$41:$AJ$406"),INDIRECT($A$5&amp;"!$AL$41:$AL$406"))*SUM($F$3:$I$3)</f>
        <v>45</v>
      </c>
      <c r="D210" s="65" cm="1">
        <f t="array" aca="1" ref="D210" ca="1">_xlfn.XLOOKUP(A210,INDIRECT($A$5&amp;"!$AJ$41:$AJ$406"),INDIRECT($A$5&amp;"!$AO$41:$AO$406"))*SUM($F$3:$I$3)</f>
        <v>45</v>
      </c>
      <c r="E210" s="34" cm="1">
        <f t="array" ref="E210">SUMPRODUCT(('PT Storengy'!$B$8:$K$372)*('PT Storengy'!$A$8:$A$372=$A210)*('PT Storengy'!$B$5:$K$5=$A$6)*('PT Storengy'!$B$7:$K$7=$A$7))</f>
        <v>0.1</v>
      </c>
      <c r="F210" s="111">
        <f t="shared" ca="1" si="30"/>
        <v>45</v>
      </c>
      <c r="G210" s="51">
        <f t="shared" ref="G210:G231" ca="1" si="33">ROUND(F209/SUM($F$3,$G$3,$H$3,$I$3),5)</f>
        <v>1</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0.79999999999999993</v>
      </c>
      <c r="I210" s="66">
        <f t="shared" ref="I210:I231" ca="1" si="34">IF(F209*1000+$F$4*(1-$E210)*H210&gt;$D210*1000,D210*1000-F209*1000,$F$4*(1-$E210)*H210)</f>
        <v>0</v>
      </c>
      <c r="J210" s="110" cm="1">
        <f t="array" aca="1" ref="J210" ca="1">IF(COUNTIFS('PTC NaTran'!$K$7:$K$15996,"",'PTC NaTran'!$A$7:$A$15996,J$16,'PTC NaTran'!$D$7:$D$15996,$A210,'PTC NaTran'!$C$7:$C$15996,"DEL")&gt;0,J$14,SUMIFS('PTC NaTran'!$K$7:$K$15996,'PTC NaTran'!$A$7:$A$15996,J$16,'PTC NaTran'!$D$7:$D$15996,$A210,'PTC NaTran'!$C$7:$C$15996,"DEL")*1.0026*$F$4/INDIRECT($A$4&amp;"!D9"))</f>
        <v>375</v>
      </c>
      <c r="K210" s="110" cm="1">
        <f t="array" aca="1" ref="K210" ca="1">IF(COUNTIFS('PTC NaTran'!$K$7:$K$15996,"",'PTC NaTran'!$A$7:$A$15996,K$16,'PTC NaTran'!$D$7:$D$15996,$A210,'PTC NaTran'!$C$7:$C$15996,"DEL")&gt;0,K$14,SUMIFS('PTC NaTran'!$K$7:$K$15996,'PTC NaTran'!$A$7:$A$15996,K$16,'PTC NaTran'!$D$7:$D$15996,$A210,'PTC NaTran'!$C$7:$C$15996,"DEL")*1.0026*$F$4/INDIRECT($A$4&amp;"!D9"))</f>
        <v>270.702</v>
      </c>
      <c r="L210" s="111">
        <f t="shared" ca="1" si="31"/>
        <v>45</v>
      </c>
      <c r="M210" s="51">
        <f t="shared" ref="M210:M231" ca="1" si="35">ROUND(L209/SUM($F$3,$G$3,$H$3,$I$3),5)</f>
        <v>1</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0.79999999999999993</v>
      </c>
      <c r="O210" s="66">
        <f t="shared" ref="O210:O231" ca="1" si="36">IF(L209*1000+MIN(J210,K210,$F$4*(1-$E210)*N210)&gt;$D210*1000,$D210*1000-L209*1000,MIN(J210,K210,$F$4*(1-$E210)*N210))</f>
        <v>0</v>
      </c>
      <c r="S210" s="111">
        <f t="shared" ca="1" si="32"/>
        <v>64.802209687499825</v>
      </c>
      <c r="T210" s="51">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0.79999999999999993</v>
      </c>
      <c r="V210" s="66">
        <f t="shared" ref="V210:V231" ca="1" si="38">$F$4*(1)*U210</f>
        <v>300</v>
      </c>
    </row>
    <row r="211" spans="1:22" x14ac:dyDescent="0.3">
      <c r="A211" s="32">
        <f t="shared" ref="A211:A231" si="39">A210+1</f>
        <v>45942</v>
      </c>
      <c r="B211" s="65" cm="1">
        <f t="array" aca="1" ref="B211" ca="1">_xlfn.XLOOKUP(A211,INDIRECT($A$5&amp;"!$AJ$41:$AJ$406"),INDIRECT($A$5&amp;"!$AK$41:$AK$406"))*SUM($F$3:$I$3)</f>
        <v>0</v>
      </c>
      <c r="C211" s="65" cm="1">
        <f t="array" aca="1" ref="C211" ca="1">_xlfn.XLOOKUP(A211,INDIRECT($A$5&amp;"!$AJ$41:$AJ$406"),INDIRECT($A$5&amp;"!$AL$41:$AL$406"))*SUM($F$3:$I$3)</f>
        <v>45</v>
      </c>
      <c r="D211" s="65" cm="1">
        <f t="array" aca="1" ref="D211" ca="1">_xlfn.XLOOKUP(A211,INDIRECT($A$5&amp;"!$AJ$41:$AJ$406"),INDIRECT($A$5&amp;"!$AO$41:$AO$406"))*SUM($F$3:$I$3)</f>
        <v>45</v>
      </c>
      <c r="E211" s="34" cm="1">
        <f t="array" ref="E211">SUMPRODUCT(('PT Storengy'!$B$8:$K$372)*('PT Storengy'!$A$8:$A$372=$A211)*('PT Storengy'!$B$5:$K$5=$A$6)*('PT Storengy'!$B$7:$K$7=$A$7))</f>
        <v>0.1</v>
      </c>
      <c r="F211" s="111">
        <f t="shared" ca="1" si="30"/>
        <v>45</v>
      </c>
      <c r="G211" s="51">
        <f t="shared" ca="1" si="33"/>
        <v>1</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0.79999999999999993</v>
      </c>
      <c r="I211" s="66">
        <f t="shared" ca="1" si="34"/>
        <v>0</v>
      </c>
      <c r="J211" s="110" cm="1">
        <f t="array" aca="1" ref="J211" ca="1">IF(COUNTIFS('PTC NaTran'!$K$7:$K$15996,"",'PTC NaTran'!$A$7:$A$15996,J$16,'PTC NaTran'!$D$7:$D$15996,$A211,'PTC NaTran'!$C$7:$C$15996,"DEL")&gt;0,J$14,SUMIFS('PTC NaTran'!$K$7:$K$15996,'PTC NaTran'!$A$7:$A$15996,J$16,'PTC NaTran'!$D$7:$D$15996,$A211,'PTC NaTran'!$C$7:$C$15996,"DEL")*1.0026*$F$4/INDIRECT($A$4&amp;"!D9"))</f>
        <v>375</v>
      </c>
      <c r="K211" s="110" cm="1">
        <f t="array" aca="1" ref="K211" ca="1">IF(COUNTIFS('PTC NaTran'!$K$7:$K$15996,"",'PTC NaTran'!$A$7:$A$15996,K$16,'PTC NaTran'!$D$7:$D$15996,$A211,'PTC NaTran'!$C$7:$C$15996,"DEL")&gt;0,K$14,SUMIFS('PTC NaTran'!$K$7:$K$15996,'PTC NaTran'!$A$7:$A$15996,K$16,'PTC NaTran'!$D$7:$D$15996,$A211,'PTC NaTran'!$C$7:$C$15996,"DEL")*1.0026*$F$4/INDIRECT($A$4&amp;"!D9"))</f>
        <v>270.702</v>
      </c>
      <c r="L211" s="111">
        <f t="shared" ca="1" si="31"/>
        <v>45</v>
      </c>
      <c r="M211" s="51">
        <f t="shared" ca="1" si="35"/>
        <v>1</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0.79999999999999993</v>
      </c>
      <c r="O211" s="66">
        <f t="shared" ca="1" si="36"/>
        <v>0</v>
      </c>
      <c r="S211" s="111">
        <f t="shared" ca="1" si="32"/>
        <v>65.102209687499823</v>
      </c>
      <c r="T211" s="51">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0.79999999999999993</v>
      </c>
      <c r="V211" s="66">
        <f t="shared" ca="1" si="38"/>
        <v>300</v>
      </c>
    </row>
    <row r="212" spans="1:22" x14ac:dyDescent="0.3">
      <c r="A212" s="32">
        <f t="shared" si="39"/>
        <v>45943</v>
      </c>
      <c r="B212" s="65" cm="1">
        <f t="array" aca="1" ref="B212" ca="1">_xlfn.XLOOKUP(A212,INDIRECT($A$5&amp;"!$AJ$41:$AJ$406"),INDIRECT($A$5&amp;"!$AK$41:$AK$406"))*SUM($F$3:$I$3)</f>
        <v>0</v>
      </c>
      <c r="C212" s="65" cm="1">
        <f t="array" aca="1" ref="C212" ca="1">_xlfn.XLOOKUP(A212,INDIRECT($A$5&amp;"!$AJ$41:$AJ$406"),INDIRECT($A$5&amp;"!$AL$41:$AL$406"))*SUM($F$3:$I$3)</f>
        <v>45</v>
      </c>
      <c r="D212" s="65" cm="1">
        <f t="array" aca="1" ref="D212" ca="1">_xlfn.XLOOKUP(A212,INDIRECT($A$5&amp;"!$AJ$41:$AJ$406"),INDIRECT($A$5&amp;"!$AO$41:$AO$406"))*SUM($F$3:$I$3)</f>
        <v>45</v>
      </c>
      <c r="E212" s="34" cm="1">
        <f t="array" ref="E212">SUMPRODUCT(('PT Storengy'!$B$8:$K$372)*('PT Storengy'!$A$8:$A$372=$A212)*('PT Storengy'!$B$5:$K$5=$A$6)*('PT Storengy'!$B$7:$K$7=$A$7))</f>
        <v>0.1</v>
      </c>
      <c r="F212" s="111">
        <f t="shared" ca="1" si="30"/>
        <v>45</v>
      </c>
      <c r="G212" s="51">
        <f t="shared" ca="1" si="33"/>
        <v>1</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0.79999999999999993</v>
      </c>
      <c r="I212" s="66">
        <f t="shared" ca="1" si="34"/>
        <v>0</v>
      </c>
      <c r="J212" s="110" cm="1">
        <f t="array" aca="1" ref="J212" ca="1">IF(COUNTIFS('PTC NaTran'!$K$7:$K$15996,"",'PTC NaTran'!$A$7:$A$15996,J$16,'PTC NaTran'!$D$7:$D$15996,$A212,'PTC NaTran'!$C$7:$C$15996,"DEL")&gt;0,J$14,SUMIFS('PTC NaTran'!$K$7:$K$15996,'PTC NaTran'!$A$7:$A$15996,J$16,'PTC NaTran'!$D$7:$D$15996,$A212,'PTC NaTran'!$C$7:$C$15996,"DEL")*1.0026*$F$4/INDIRECT($A$4&amp;"!D9"))</f>
        <v>375</v>
      </c>
      <c r="K212" s="110" cm="1">
        <f t="array" aca="1" ref="K212" ca="1">IF(COUNTIFS('PTC NaTran'!$K$7:$K$15996,"",'PTC NaTran'!$A$7:$A$15996,K$16,'PTC NaTran'!$D$7:$D$15996,$A212,'PTC NaTran'!$C$7:$C$15996,"DEL")&gt;0,K$14,SUMIFS('PTC NaTran'!$K$7:$K$15996,'PTC NaTran'!$A$7:$A$15996,K$16,'PTC NaTran'!$D$7:$D$15996,$A212,'PTC NaTran'!$C$7:$C$15996,"DEL")*1.0026*$F$4/INDIRECT($A$4&amp;"!D9"))</f>
        <v>245.63699999999997</v>
      </c>
      <c r="L212" s="111">
        <f t="shared" ca="1" si="31"/>
        <v>45</v>
      </c>
      <c r="M212" s="51">
        <f t="shared" ca="1" si="35"/>
        <v>1</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0.79999999999999993</v>
      </c>
      <c r="O212" s="66">
        <f t="shared" ca="1" si="36"/>
        <v>0</v>
      </c>
      <c r="S212" s="111">
        <f t="shared" ca="1" si="32"/>
        <v>65.40220968749982</v>
      </c>
      <c r="T212" s="51">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0.79999999999999993</v>
      </c>
      <c r="V212" s="66">
        <f t="shared" ca="1" si="38"/>
        <v>300</v>
      </c>
    </row>
    <row r="213" spans="1:22" x14ac:dyDescent="0.3">
      <c r="A213" s="32">
        <f t="shared" si="39"/>
        <v>45944</v>
      </c>
      <c r="B213" s="65" cm="1">
        <f t="array" aca="1" ref="B213" ca="1">_xlfn.XLOOKUP(A213,INDIRECT($A$5&amp;"!$AJ$41:$AJ$406"),INDIRECT($A$5&amp;"!$AK$41:$AK$406"))*SUM($F$3:$I$3)</f>
        <v>0</v>
      </c>
      <c r="C213" s="65" cm="1">
        <f t="array" aca="1" ref="C213" ca="1">_xlfn.XLOOKUP(A213,INDIRECT($A$5&amp;"!$AJ$41:$AJ$406"),INDIRECT($A$5&amp;"!$AL$41:$AL$406"))*SUM($F$3:$I$3)</f>
        <v>45</v>
      </c>
      <c r="D213" s="65" cm="1">
        <f t="array" aca="1" ref="D213" ca="1">_xlfn.XLOOKUP(A213,INDIRECT($A$5&amp;"!$AJ$41:$AJ$406"),INDIRECT($A$5&amp;"!$AO$41:$AO$406"))*SUM($F$3:$I$3)</f>
        <v>45</v>
      </c>
      <c r="E213" s="34" cm="1">
        <f t="array" ref="E213">SUMPRODUCT(('PT Storengy'!$B$8:$K$372)*('PT Storengy'!$A$8:$A$372=$A213)*('PT Storengy'!$B$5:$K$5=$A$6)*('PT Storengy'!$B$7:$K$7=$A$7))</f>
        <v>0.1</v>
      </c>
      <c r="F213" s="111">
        <f t="shared" ca="1" si="30"/>
        <v>45</v>
      </c>
      <c r="G213" s="51">
        <f t="shared" ca="1" si="33"/>
        <v>1</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0.79999999999999993</v>
      </c>
      <c r="I213" s="66">
        <f t="shared" ca="1" si="34"/>
        <v>0</v>
      </c>
      <c r="J213" s="110" cm="1">
        <f t="array" aca="1" ref="J213" ca="1">IF(COUNTIFS('PTC NaTran'!$K$7:$K$15996,"",'PTC NaTran'!$A$7:$A$15996,J$16,'PTC NaTran'!$D$7:$D$15996,$A213,'PTC NaTran'!$C$7:$C$15996,"DEL")&gt;0,J$14,SUMIFS('PTC NaTran'!$K$7:$K$15996,'PTC NaTran'!$A$7:$A$15996,J$16,'PTC NaTran'!$D$7:$D$15996,$A213,'PTC NaTran'!$C$7:$C$15996,"DEL")*1.0026*$F$4/INDIRECT($A$4&amp;"!D9"))</f>
        <v>375</v>
      </c>
      <c r="K213" s="110" cm="1">
        <f t="array" aca="1" ref="K213" ca="1">IF(COUNTIFS('PTC NaTran'!$K$7:$K$15996,"",'PTC NaTran'!$A$7:$A$15996,K$16,'PTC NaTran'!$D$7:$D$15996,$A213,'PTC NaTran'!$C$7:$C$15996,"DEL")&gt;0,K$14,SUMIFS('PTC NaTran'!$K$7:$K$15996,'PTC NaTran'!$A$7:$A$15996,K$16,'PTC NaTran'!$D$7:$D$15996,$A213,'PTC NaTran'!$C$7:$C$15996,"DEL")*1.0026*$F$4/INDIRECT($A$4&amp;"!D9"))</f>
        <v>180.46799999999999</v>
      </c>
      <c r="L213" s="111">
        <f t="shared" ca="1" si="31"/>
        <v>45</v>
      </c>
      <c r="M213" s="51">
        <f t="shared" ca="1" si="35"/>
        <v>1</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0.79999999999999993</v>
      </c>
      <c r="O213" s="66">
        <f t="shared" ca="1" si="36"/>
        <v>0</v>
      </c>
      <c r="S213" s="111">
        <f t="shared" ca="1" si="32"/>
        <v>65.702209687499817</v>
      </c>
      <c r="T213" s="51">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0.79999999999999993</v>
      </c>
      <c r="V213" s="66">
        <f t="shared" ca="1" si="38"/>
        <v>300</v>
      </c>
    </row>
    <row r="214" spans="1:22" x14ac:dyDescent="0.3">
      <c r="A214" s="32">
        <f t="shared" si="39"/>
        <v>45945</v>
      </c>
      <c r="B214" s="65" cm="1">
        <f t="array" aca="1" ref="B214" ca="1">_xlfn.XLOOKUP(A214,INDIRECT($A$5&amp;"!$AJ$41:$AJ$406"),INDIRECT($A$5&amp;"!$AK$41:$AK$406"))*SUM($F$3:$I$3)</f>
        <v>0</v>
      </c>
      <c r="C214" s="65" cm="1">
        <f t="array" aca="1" ref="C214" ca="1">_xlfn.XLOOKUP(A214,INDIRECT($A$5&amp;"!$AJ$41:$AJ$406"),INDIRECT($A$5&amp;"!$AL$41:$AL$406"))*SUM($F$3:$I$3)</f>
        <v>45</v>
      </c>
      <c r="D214" s="65" cm="1">
        <f t="array" aca="1" ref="D214" ca="1">_xlfn.XLOOKUP(A214,INDIRECT($A$5&amp;"!$AJ$41:$AJ$406"),INDIRECT($A$5&amp;"!$AO$41:$AO$406"))*SUM($F$3:$I$3)</f>
        <v>45</v>
      </c>
      <c r="E214" s="34" cm="1">
        <f t="array" ref="E214">SUMPRODUCT(('PT Storengy'!$B$8:$K$372)*('PT Storengy'!$A$8:$A$372=$A214)*('PT Storengy'!$B$5:$K$5=$A$6)*('PT Storengy'!$B$7:$K$7=$A$7))</f>
        <v>0.1</v>
      </c>
      <c r="F214" s="111">
        <f t="shared" ca="1" si="30"/>
        <v>45</v>
      </c>
      <c r="G214" s="51">
        <f t="shared" ca="1" si="33"/>
        <v>1</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0.79999999999999993</v>
      </c>
      <c r="I214" s="66">
        <f t="shared" ca="1" si="34"/>
        <v>0</v>
      </c>
      <c r="J214" s="110" cm="1">
        <f t="array" aca="1" ref="J214" ca="1">IF(COUNTIFS('PTC NaTran'!$K$7:$K$15996,"",'PTC NaTran'!$A$7:$A$15996,J$16,'PTC NaTran'!$D$7:$D$15996,$A214,'PTC NaTran'!$C$7:$C$15996,"DEL")&gt;0,J$14,SUMIFS('PTC NaTran'!$K$7:$K$15996,'PTC NaTran'!$A$7:$A$15996,J$16,'PTC NaTran'!$D$7:$D$15996,$A214,'PTC NaTran'!$C$7:$C$15996,"DEL")*1.0026*$F$4/INDIRECT($A$4&amp;"!D9"))</f>
        <v>375</v>
      </c>
      <c r="K214" s="110" cm="1">
        <f t="array" aca="1" ref="K214" ca="1">IF(COUNTIFS('PTC NaTran'!$K$7:$K$15996,"",'PTC NaTran'!$A$7:$A$15996,K$16,'PTC NaTran'!$D$7:$D$15996,$A214,'PTC NaTran'!$C$7:$C$15996,"DEL")&gt;0,K$14,SUMIFS('PTC NaTran'!$K$7:$K$15996,'PTC NaTran'!$A$7:$A$15996,K$16,'PTC NaTran'!$D$7:$D$15996,$A214,'PTC NaTran'!$C$7:$C$15996,"DEL")*1.0026*$F$4/INDIRECT($A$4&amp;"!D9"))</f>
        <v>180.46799999999999</v>
      </c>
      <c r="L214" s="111">
        <f t="shared" ca="1" si="31"/>
        <v>45</v>
      </c>
      <c r="M214" s="51">
        <f t="shared" ca="1" si="35"/>
        <v>1</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0.79999999999999993</v>
      </c>
      <c r="O214" s="66">
        <f t="shared" ca="1" si="36"/>
        <v>0</v>
      </c>
      <c r="S214" s="111">
        <f t="shared" ca="1" si="32"/>
        <v>66.002209687499814</v>
      </c>
      <c r="T214" s="51">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0.79999999999999993</v>
      </c>
      <c r="V214" s="66">
        <f t="shared" ca="1" si="38"/>
        <v>300</v>
      </c>
    </row>
    <row r="215" spans="1:22" x14ac:dyDescent="0.3">
      <c r="A215" s="32">
        <f t="shared" si="39"/>
        <v>45946</v>
      </c>
      <c r="B215" s="65" cm="1">
        <f t="array" aca="1" ref="B215" ca="1">_xlfn.XLOOKUP(A215,INDIRECT($A$5&amp;"!$AJ$41:$AJ$406"),INDIRECT($A$5&amp;"!$AK$41:$AK$406"))*SUM($F$3:$I$3)</f>
        <v>0</v>
      </c>
      <c r="C215" s="65" cm="1">
        <f t="array" aca="1" ref="C215" ca="1">_xlfn.XLOOKUP(A215,INDIRECT($A$5&amp;"!$AJ$41:$AJ$406"),INDIRECT($A$5&amp;"!$AL$41:$AL$406"))*SUM($F$3:$I$3)</f>
        <v>45</v>
      </c>
      <c r="D215" s="65" cm="1">
        <f t="array" aca="1" ref="D215" ca="1">_xlfn.XLOOKUP(A215,INDIRECT($A$5&amp;"!$AJ$41:$AJ$406"),INDIRECT($A$5&amp;"!$AO$41:$AO$406"))*SUM($F$3:$I$3)</f>
        <v>45</v>
      </c>
      <c r="E215" s="34" cm="1">
        <f t="array" ref="E215">SUMPRODUCT(('PT Storengy'!$B$8:$K$372)*('PT Storengy'!$A$8:$A$372=$A215)*('PT Storengy'!$B$5:$K$5=$A$6)*('PT Storengy'!$B$7:$K$7=$A$7))</f>
        <v>0.1</v>
      </c>
      <c r="F215" s="111">
        <f t="shared" ca="1" si="30"/>
        <v>45</v>
      </c>
      <c r="G215" s="51">
        <f t="shared" ca="1" si="33"/>
        <v>1</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0.79999999999999993</v>
      </c>
      <c r="I215" s="66">
        <f t="shared" ca="1" si="34"/>
        <v>0</v>
      </c>
      <c r="J215" s="110" cm="1">
        <f t="array" aca="1" ref="J215" ca="1">IF(COUNTIFS('PTC NaTran'!$K$7:$K$15996,"",'PTC NaTran'!$A$7:$A$15996,J$16,'PTC NaTran'!$D$7:$D$15996,$A215,'PTC NaTran'!$C$7:$C$15996,"DEL")&gt;0,J$14,SUMIFS('PTC NaTran'!$K$7:$K$15996,'PTC NaTran'!$A$7:$A$15996,J$16,'PTC NaTran'!$D$7:$D$15996,$A215,'PTC NaTran'!$C$7:$C$15996,"DEL")*1.0026*$F$4/INDIRECT($A$4&amp;"!D9"))</f>
        <v>375</v>
      </c>
      <c r="K215" s="110" cm="1">
        <f t="array" aca="1" ref="K215" ca="1">IF(COUNTIFS('PTC NaTran'!$K$7:$K$15996,"",'PTC NaTran'!$A$7:$A$15996,K$16,'PTC NaTran'!$D$7:$D$15996,$A215,'PTC NaTran'!$C$7:$C$15996,"DEL")&gt;0,K$14,SUMIFS('PTC NaTran'!$K$7:$K$15996,'PTC NaTran'!$A$7:$A$15996,K$16,'PTC NaTran'!$D$7:$D$15996,$A215,'PTC NaTran'!$C$7:$C$15996,"DEL")*1.0026*$F$4/INDIRECT($A$4&amp;"!D9"))</f>
        <v>235.61099999999999</v>
      </c>
      <c r="L215" s="111">
        <f t="shared" ca="1" si="31"/>
        <v>45</v>
      </c>
      <c r="M215" s="51">
        <f t="shared" ca="1" si="35"/>
        <v>1</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0.79999999999999993</v>
      </c>
      <c r="O215" s="66">
        <f t="shared" ca="1" si="36"/>
        <v>0</v>
      </c>
      <c r="S215" s="111">
        <f t="shared" ca="1" si="32"/>
        <v>66.302209687499811</v>
      </c>
      <c r="T215" s="51">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0.79999999999999993</v>
      </c>
      <c r="V215" s="66">
        <f t="shared" ca="1" si="38"/>
        <v>300</v>
      </c>
    </row>
    <row r="216" spans="1:22" x14ac:dyDescent="0.3">
      <c r="A216" s="32">
        <f t="shared" si="39"/>
        <v>45947</v>
      </c>
      <c r="B216" s="65" cm="1">
        <f t="array" aca="1" ref="B216" ca="1">_xlfn.XLOOKUP(A216,INDIRECT($A$5&amp;"!$AJ$41:$AJ$406"),INDIRECT($A$5&amp;"!$AK$41:$AK$406"))*SUM($F$3:$I$3)</f>
        <v>0</v>
      </c>
      <c r="C216" s="65" cm="1">
        <f t="array" aca="1" ref="C216" ca="1">_xlfn.XLOOKUP(A216,INDIRECT($A$5&amp;"!$AJ$41:$AJ$406"),INDIRECT($A$5&amp;"!$AL$41:$AL$406"))*SUM($F$3:$I$3)</f>
        <v>45</v>
      </c>
      <c r="D216" s="65" cm="1">
        <f t="array" aca="1" ref="D216" ca="1">_xlfn.XLOOKUP(A216,INDIRECT($A$5&amp;"!$AJ$41:$AJ$406"),INDIRECT($A$5&amp;"!$AO$41:$AO$406"))*SUM($F$3:$I$3)</f>
        <v>45</v>
      </c>
      <c r="E216" s="34" cm="1">
        <f t="array" ref="E216">SUMPRODUCT(('PT Storengy'!$B$8:$K$372)*('PT Storengy'!$A$8:$A$372=$A216)*('PT Storengy'!$B$5:$K$5=$A$6)*('PT Storengy'!$B$7:$K$7=$A$7))</f>
        <v>0.1</v>
      </c>
      <c r="F216" s="111">
        <f t="shared" ca="1" si="30"/>
        <v>45</v>
      </c>
      <c r="G216" s="51">
        <f t="shared" ca="1" si="33"/>
        <v>1</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0.79999999999999993</v>
      </c>
      <c r="I216" s="66">
        <f t="shared" ca="1" si="34"/>
        <v>0</v>
      </c>
      <c r="J216" s="110" cm="1">
        <f t="array" aca="1" ref="J216" ca="1">IF(COUNTIFS('PTC NaTran'!$K$7:$K$15996,"",'PTC NaTran'!$A$7:$A$15996,J$16,'PTC NaTran'!$D$7:$D$15996,$A216,'PTC NaTran'!$C$7:$C$15996,"DEL")&gt;0,J$14,SUMIFS('PTC NaTran'!$K$7:$K$15996,'PTC NaTran'!$A$7:$A$15996,J$16,'PTC NaTran'!$D$7:$D$15996,$A216,'PTC NaTran'!$C$7:$C$15996,"DEL")*1.0026*$F$4/INDIRECT($A$4&amp;"!D9"))</f>
        <v>375</v>
      </c>
      <c r="K216" s="110" cm="1">
        <f t="array" aca="1" ref="K216" ca="1">IF(COUNTIFS('PTC NaTran'!$K$7:$K$15996,"",'PTC NaTran'!$A$7:$A$15996,K$16,'PTC NaTran'!$D$7:$D$15996,$A216,'PTC NaTran'!$C$7:$C$15996,"DEL")&gt;0,K$14,SUMIFS('PTC NaTran'!$K$7:$K$15996,'PTC NaTran'!$A$7:$A$15996,K$16,'PTC NaTran'!$D$7:$D$15996,$A216,'PTC NaTran'!$C$7:$C$15996,"DEL")*1.0026*$F$4/INDIRECT($A$4&amp;"!D9"))</f>
        <v>235.61099999999999</v>
      </c>
      <c r="L216" s="111">
        <f t="shared" ca="1" si="31"/>
        <v>45</v>
      </c>
      <c r="M216" s="51">
        <f t="shared" ca="1" si="35"/>
        <v>1</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0.79999999999999993</v>
      </c>
      <c r="O216" s="66">
        <f t="shared" ca="1" si="36"/>
        <v>0</v>
      </c>
      <c r="S216" s="111">
        <f t="shared" ca="1" si="32"/>
        <v>66.602209687499808</v>
      </c>
      <c r="T216" s="51">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0.79999999999999993</v>
      </c>
      <c r="V216" s="66">
        <f t="shared" ca="1" si="38"/>
        <v>300</v>
      </c>
    </row>
    <row r="217" spans="1:22" x14ac:dyDescent="0.3">
      <c r="A217" s="32">
        <f t="shared" si="39"/>
        <v>45948</v>
      </c>
      <c r="B217" s="65" cm="1">
        <f t="array" aca="1" ref="B217" ca="1">_xlfn.XLOOKUP(A217,INDIRECT($A$5&amp;"!$AJ$41:$AJ$406"),INDIRECT($A$5&amp;"!$AK$41:$AK$406"))*SUM($F$3:$I$3)</f>
        <v>0</v>
      </c>
      <c r="C217" s="65" cm="1">
        <f t="array" aca="1" ref="C217" ca="1">_xlfn.XLOOKUP(A217,INDIRECT($A$5&amp;"!$AJ$41:$AJ$406"),INDIRECT($A$5&amp;"!$AL$41:$AL$406"))*SUM($F$3:$I$3)</f>
        <v>45</v>
      </c>
      <c r="D217" s="65" cm="1">
        <f t="array" aca="1" ref="D217" ca="1">_xlfn.XLOOKUP(A217,INDIRECT($A$5&amp;"!$AJ$41:$AJ$406"),INDIRECT($A$5&amp;"!$AO$41:$AO$406"))*SUM($F$3:$I$3)</f>
        <v>45</v>
      </c>
      <c r="E217" s="34" cm="1">
        <f t="array" ref="E217">SUMPRODUCT(('PT Storengy'!$B$8:$K$372)*('PT Storengy'!$A$8:$A$372=$A217)*('PT Storengy'!$B$5:$K$5=$A$6)*('PT Storengy'!$B$7:$K$7=$A$7))</f>
        <v>0.1</v>
      </c>
      <c r="F217" s="111">
        <f t="shared" ca="1" si="30"/>
        <v>45</v>
      </c>
      <c r="G217" s="51">
        <f t="shared" ca="1" si="33"/>
        <v>1</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0.79999999999999993</v>
      </c>
      <c r="I217" s="66">
        <f t="shared" ca="1" si="34"/>
        <v>0</v>
      </c>
      <c r="J217" s="110" cm="1">
        <f t="array" aca="1" ref="J217" ca="1">IF(COUNTIFS('PTC NaTran'!$K$7:$K$15996,"",'PTC NaTran'!$A$7:$A$15996,J$16,'PTC NaTran'!$D$7:$D$15996,$A217,'PTC NaTran'!$C$7:$C$15996,"DEL")&gt;0,J$14,SUMIFS('PTC NaTran'!$K$7:$K$15996,'PTC NaTran'!$A$7:$A$15996,J$16,'PTC NaTran'!$D$7:$D$15996,$A217,'PTC NaTran'!$C$7:$C$15996,"DEL")*1.0026*$F$4/INDIRECT($A$4&amp;"!D9"))</f>
        <v>375</v>
      </c>
      <c r="K217" s="110" cm="1">
        <f t="array" aca="1" ref="K217" ca="1">IF(COUNTIFS('PTC NaTran'!$K$7:$K$15996,"",'PTC NaTran'!$A$7:$A$15996,K$16,'PTC NaTran'!$D$7:$D$15996,$A217,'PTC NaTran'!$C$7:$C$15996,"DEL")&gt;0,K$14,SUMIFS('PTC NaTran'!$K$7:$K$15996,'PTC NaTran'!$A$7:$A$15996,K$16,'PTC NaTran'!$D$7:$D$15996,$A217,'PTC NaTran'!$C$7:$C$15996,"DEL")*1.0026*$F$4/INDIRECT($A$4&amp;"!D9"))</f>
        <v>310.80599999999998</v>
      </c>
      <c r="L217" s="111">
        <f t="shared" ca="1" si="31"/>
        <v>45</v>
      </c>
      <c r="M217" s="51">
        <f t="shared" ca="1" si="35"/>
        <v>1</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0.79999999999999993</v>
      </c>
      <c r="O217" s="66">
        <f t="shared" ca="1" si="36"/>
        <v>0</v>
      </c>
      <c r="S217" s="111">
        <f t="shared" ca="1" si="32"/>
        <v>66.902209687499806</v>
      </c>
      <c r="T217" s="51">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0.79999999999999993</v>
      </c>
      <c r="V217" s="66">
        <f t="shared" ca="1" si="38"/>
        <v>300</v>
      </c>
    </row>
    <row r="218" spans="1:22" x14ac:dyDescent="0.3">
      <c r="A218" s="32">
        <f t="shared" si="39"/>
        <v>45949</v>
      </c>
      <c r="B218" s="65" cm="1">
        <f t="array" aca="1" ref="B218" ca="1">_xlfn.XLOOKUP(A218,INDIRECT($A$5&amp;"!$AJ$41:$AJ$406"),INDIRECT($A$5&amp;"!$AK$41:$AK$406"))*SUM($F$3:$I$3)</f>
        <v>0</v>
      </c>
      <c r="C218" s="65" cm="1">
        <f t="array" aca="1" ref="C218" ca="1">_xlfn.XLOOKUP(A218,INDIRECT($A$5&amp;"!$AJ$41:$AJ$406"),INDIRECT($A$5&amp;"!$AL$41:$AL$406"))*SUM($F$3:$I$3)</f>
        <v>45</v>
      </c>
      <c r="D218" s="65" cm="1">
        <f t="array" aca="1" ref="D218" ca="1">_xlfn.XLOOKUP(A218,INDIRECT($A$5&amp;"!$AJ$41:$AJ$406"),INDIRECT($A$5&amp;"!$AO$41:$AO$406"))*SUM($F$3:$I$3)</f>
        <v>45</v>
      </c>
      <c r="E218" s="34" cm="1">
        <f t="array" ref="E218">SUMPRODUCT(('PT Storengy'!$B$8:$K$372)*('PT Storengy'!$A$8:$A$372=$A218)*('PT Storengy'!$B$5:$K$5=$A$6)*('PT Storengy'!$B$7:$K$7=$A$7))</f>
        <v>0.1</v>
      </c>
      <c r="F218" s="111">
        <f t="shared" ca="1" si="30"/>
        <v>45</v>
      </c>
      <c r="G218" s="51">
        <f t="shared" ca="1" si="33"/>
        <v>1</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0.79999999999999993</v>
      </c>
      <c r="I218" s="66">
        <f t="shared" ca="1" si="34"/>
        <v>0</v>
      </c>
      <c r="J218" s="110" cm="1">
        <f t="array" aca="1" ref="J218" ca="1">IF(COUNTIFS('PTC NaTran'!$K$7:$K$15996,"",'PTC NaTran'!$A$7:$A$15996,J$16,'PTC NaTran'!$D$7:$D$15996,$A218,'PTC NaTran'!$C$7:$C$15996,"DEL")&gt;0,J$14,SUMIFS('PTC NaTran'!$K$7:$K$15996,'PTC NaTran'!$A$7:$A$15996,J$16,'PTC NaTran'!$D$7:$D$15996,$A218,'PTC NaTran'!$C$7:$C$15996,"DEL")*1.0026*$F$4/INDIRECT($A$4&amp;"!D9"))</f>
        <v>375</v>
      </c>
      <c r="K218" s="110" cm="1">
        <f t="array" aca="1" ref="K218" ca="1">IF(COUNTIFS('PTC NaTran'!$K$7:$K$15996,"",'PTC NaTran'!$A$7:$A$15996,K$16,'PTC NaTran'!$D$7:$D$15996,$A218,'PTC NaTran'!$C$7:$C$15996,"DEL")&gt;0,K$14,SUMIFS('PTC NaTran'!$K$7:$K$15996,'PTC NaTran'!$A$7:$A$15996,K$16,'PTC NaTran'!$D$7:$D$15996,$A218,'PTC NaTran'!$C$7:$C$15996,"DEL")*1.0026*$F$4/INDIRECT($A$4&amp;"!D9"))</f>
        <v>310.80599999999998</v>
      </c>
      <c r="L218" s="111">
        <f t="shared" ca="1" si="31"/>
        <v>45</v>
      </c>
      <c r="M218" s="51">
        <f t="shared" ca="1" si="35"/>
        <v>1</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0.79999999999999993</v>
      </c>
      <c r="O218" s="66">
        <f t="shared" ca="1" si="36"/>
        <v>0</v>
      </c>
      <c r="S218" s="111">
        <f t="shared" ca="1" si="32"/>
        <v>67.202209687499803</v>
      </c>
      <c r="T218" s="51">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0.79999999999999993</v>
      </c>
      <c r="V218" s="66">
        <f t="shared" ca="1" si="38"/>
        <v>300</v>
      </c>
    </row>
    <row r="219" spans="1:22" x14ac:dyDescent="0.3">
      <c r="A219" s="32">
        <f t="shared" si="39"/>
        <v>45950</v>
      </c>
      <c r="B219" s="65" cm="1">
        <f t="array" aca="1" ref="B219" ca="1">_xlfn.XLOOKUP(A219,INDIRECT($A$5&amp;"!$AJ$41:$AJ$406"),INDIRECT($A$5&amp;"!$AK$41:$AK$406"))*SUM($F$3:$I$3)</f>
        <v>0</v>
      </c>
      <c r="C219" s="65" cm="1">
        <f t="array" aca="1" ref="C219" ca="1">_xlfn.XLOOKUP(A219,INDIRECT($A$5&amp;"!$AJ$41:$AJ$406"),INDIRECT($A$5&amp;"!$AL$41:$AL$406"))*SUM($F$3:$I$3)</f>
        <v>45</v>
      </c>
      <c r="D219" s="65" cm="1">
        <f t="array" aca="1" ref="D219" ca="1">_xlfn.XLOOKUP(A219,INDIRECT($A$5&amp;"!$AJ$41:$AJ$406"),INDIRECT($A$5&amp;"!$AO$41:$AO$406"))*SUM($F$3:$I$3)</f>
        <v>45</v>
      </c>
      <c r="E219" s="34" cm="1">
        <f t="array" ref="E219">SUMPRODUCT(('PT Storengy'!$B$8:$K$372)*('PT Storengy'!$A$8:$A$372=$A219)*('PT Storengy'!$B$5:$K$5=$A$6)*('PT Storengy'!$B$7:$K$7=$A$7))</f>
        <v>0.8</v>
      </c>
      <c r="F219" s="111">
        <f t="shared" ca="1" si="30"/>
        <v>45</v>
      </c>
      <c r="G219" s="51">
        <f t="shared" ca="1" si="33"/>
        <v>1</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0.79999999999999993</v>
      </c>
      <c r="I219" s="66">
        <f t="shared" ca="1" si="34"/>
        <v>0</v>
      </c>
      <c r="J219" s="110" cm="1">
        <f t="array" aca="1" ref="J219" ca="1">IF(COUNTIFS('PTC NaTran'!$K$7:$K$15996,"",'PTC NaTran'!$A$7:$A$15996,J$16,'PTC NaTran'!$D$7:$D$15996,$A219,'PTC NaTran'!$C$7:$C$15996,"DEL")&gt;0,J$14,SUMIFS('PTC NaTran'!$K$7:$K$15996,'PTC NaTran'!$A$7:$A$15996,J$16,'PTC NaTran'!$D$7:$D$15996,$A219,'PTC NaTran'!$C$7:$C$15996,"DEL")*1.0026*$F$4/INDIRECT($A$4&amp;"!D9"))</f>
        <v>375</v>
      </c>
      <c r="K219" s="110" cm="1">
        <f t="array" aca="1" ref="K219" ca="1">IF(COUNTIFS('PTC NaTran'!$K$7:$K$15996,"",'PTC NaTran'!$A$7:$A$15996,K$16,'PTC NaTran'!$D$7:$D$15996,$A219,'PTC NaTran'!$C$7:$C$15996,"DEL")&gt;0,K$14,SUMIFS('PTC NaTran'!$K$7:$K$15996,'PTC NaTran'!$A$7:$A$15996,K$16,'PTC NaTran'!$D$7:$D$15996,$A219,'PTC NaTran'!$C$7:$C$15996,"DEL")*1.0026*$F$4/INDIRECT($A$4&amp;"!D9"))</f>
        <v>305.79300000000001</v>
      </c>
      <c r="L219" s="111">
        <f t="shared" ca="1" si="31"/>
        <v>45</v>
      </c>
      <c r="M219" s="51">
        <f t="shared" ca="1" si="35"/>
        <v>1</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0.79999999999999993</v>
      </c>
      <c r="O219" s="66">
        <f t="shared" ca="1" si="36"/>
        <v>0</v>
      </c>
      <c r="S219" s="111">
        <f t="shared" ca="1" si="32"/>
        <v>67.5022096874998</v>
      </c>
      <c r="T219" s="51">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0.79999999999999993</v>
      </c>
      <c r="V219" s="66">
        <f t="shared" ca="1" si="38"/>
        <v>300</v>
      </c>
    </row>
    <row r="220" spans="1:22" x14ac:dyDescent="0.3">
      <c r="A220" s="32">
        <f t="shared" si="39"/>
        <v>45951</v>
      </c>
      <c r="B220" s="65" cm="1">
        <f t="array" aca="1" ref="B220" ca="1">_xlfn.XLOOKUP(A220,INDIRECT($A$5&amp;"!$AJ$41:$AJ$406"),INDIRECT($A$5&amp;"!$AK$41:$AK$406"))*SUM($F$3:$I$3)</f>
        <v>0</v>
      </c>
      <c r="C220" s="65" cm="1">
        <f t="array" aca="1" ref="C220" ca="1">_xlfn.XLOOKUP(A220,INDIRECT($A$5&amp;"!$AJ$41:$AJ$406"),INDIRECT($A$5&amp;"!$AL$41:$AL$406"))*SUM($F$3:$I$3)</f>
        <v>45</v>
      </c>
      <c r="D220" s="65" cm="1">
        <f t="array" aca="1" ref="D220" ca="1">_xlfn.XLOOKUP(A220,INDIRECT($A$5&amp;"!$AJ$41:$AJ$406"),INDIRECT($A$5&amp;"!$AO$41:$AO$406"))*SUM($F$3:$I$3)</f>
        <v>45</v>
      </c>
      <c r="E220" s="34" cm="1">
        <f t="array" ref="E220">SUMPRODUCT(('PT Storengy'!$B$8:$K$372)*('PT Storengy'!$A$8:$A$372=$A220)*('PT Storengy'!$B$5:$K$5=$A$6)*('PT Storengy'!$B$7:$K$7=$A$7))</f>
        <v>0.8</v>
      </c>
      <c r="F220" s="111">
        <f t="shared" ca="1" si="30"/>
        <v>45</v>
      </c>
      <c r="G220" s="51">
        <f t="shared" ca="1" si="33"/>
        <v>1</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0.79999999999999993</v>
      </c>
      <c r="I220" s="66">
        <f t="shared" ca="1" si="34"/>
        <v>0</v>
      </c>
      <c r="J220" s="110" cm="1">
        <f t="array" aca="1" ref="J220" ca="1">IF(COUNTIFS('PTC NaTran'!$K$7:$K$15996,"",'PTC NaTran'!$A$7:$A$15996,J$16,'PTC NaTran'!$D$7:$D$15996,$A220,'PTC NaTran'!$C$7:$C$15996,"DEL")&gt;0,J$14,SUMIFS('PTC NaTran'!$K$7:$K$15996,'PTC NaTran'!$A$7:$A$15996,J$16,'PTC NaTran'!$D$7:$D$15996,$A220,'PTC NaTran'!$C$7:$C$15996,"DEL")*1.0026*$F$4/INDIRECT($A$4&amp;"!D9"))</f>
        <v>375</v>
      </c>
      <c r="K220" s="110" cm="1">
        <f t="array" aca="1" ref="K220" ca="1">IF(COUNTIFS('PTC NaTran'!$K$7:$K$15996,"",'PTC NaTran'!$A$7:$A$15996,K$16,'PTC NaTran'!$D$7:$D$15996,$A220,'PTC NaTran'!$C$7:$C$15996,"DEL")&gt;0,K$14,SUMIFS('PTC NaTran'!$K$7:$K$15996,'PTC NaTran'!$A$7:$A$15996,K$16,'PTC NaTran'!$D$7:$D$15996,$A220,'PTC NaTran'!$C$7:$C$15996,"DEL")*1.0026*$F$4/INDIRECT($A$4&amp;"!D9"))</f>
        <v>305.79300000000001</v>
      </c>
      <c r="L220" s="111">
        <f t="shared" ca="1" si="31"/>
        <v>45</v>
      </c>
      <c r="M220" s="51">
        <f t="shared" ca="1" si="35"/>
        <v>1</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0.79999999999999993</v>
      </c>
      <c r="O220" s="66">
        <f t="shared" ca="1" si="36"/>
        <v>0</v>
      </c>
      <c r="S220" s="111">
        <f t="shared" ca="1" si="32"/>
        <v>67.802209687499797</v>
      </c>
      <c r="T220" s="51">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0.79999999999999993</v>
      </c>
      <c r="V220" s="66">
        <f t="shared" ca="1" si="38"/>
        <v>300</v>
      </c>
    </row>
    <row r="221" spans="1:22" x14ac:dyDescent="0.3">
      <c r="A221" s="32">
        <f t="shared" si="39"/>
        <v>45952</v>
      </c>
      <c r="B221" s="65" cm="1">
        <f t="array" aca="1" ref="B221" ca="1">_xlfn.XLOOKUP(A221,INDIRECT($A$5&amp;"!$AJ$41:$AJ$406"),INDIRECT($A$5&amp;"!$AK$41:$AK$406"))*SUM($F$3:$I$3)</f>
        <v>0</v>
      </c>
      <c r="C221" s="65" cm="1">
        <f t="array" aca="1" ref="C221" ca="1">_xlfn.XLOOKUP(A221,INDIRECT($A$5&amp;"!$AJ$41:$AJ$406"),INDIRECT($A$5&amp;"!$AL$41:$AL$406"))*SUM($F$3:$I$3)</f>
        <v>45</v>
      </c>
      <c r="D221" s="65" cm="1">
        <f t="array" aca="1" ref="D221" ca="1">_xlfn.XLOOKUP(A221,INDIRECT($A$5&amp;"!$AJ$41:$AJ$406"),INDIRECT($A$5&amp;"!$AO$41:$AO$406"))*SUM($F$3:$I$3)</f>
        <v>45</v>
      </c>
      <c r="E221" s="34" cm="1">
        <f t="array" ref="E221">SUMPRODUCT(('PT Storengy'!$B$8:$K$372)*('PT Storengy'!$A$8:$A$372=$A221)*('PT Storengy'!$B$5:$K$5=$A$6)*('PT Storengy'!$B$7:$K$7=$A$7))</f>
        <v>0.8</v>
      </c>
      <c r="F221" s="111">
        <f t="shared" ca="1" si="30"/>
        <v>45</v>
      </c>
      <c r="G221" s="51">
        <f t="shared" ca="1" si="33"/>
        <v>1</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0.79999999999999993</v>
      </c>
      <c r="I221" s="66">
        <f t="shared" ca="1" si="34"/>
        <v>0</v>
      </c>
      <c r="J221" s="110" cm="1">
        <f t="array" aca="1" ref="J221" ca="1">IF(COUNTIFS('PTC NaTran'!$K$7:$K$15996,"",'PTC NaTran'!$A$7:$A$15996,J$16,'PTC NaTran'!$D$7:$D$15996,$A221,'PTC NaTran'!$C$7:$C$15996,"DEL")&gt;0,J$14,SUMIFS('PTC NaTran'!$K$7:$K$15996,'PTC NaTran'!$A$7:$A$15996,J$16,'PTC NaTran'!$D$7:$D$15996,$A221,'PTC NaTran'!$C$7:$C$15996,"DEL")*1.0026*$F$4/INDIRECT($A$4&amp;"!D9"))</f>
        <v>375</v>
      </c>
      <c r="K221" s="110" cm="1">
        <f t="array" aca="1" ref="K221" ca="1">IF(COUNTIFS('PTC NaTran'!$K$7:$K$15996,"",'PTC NaTran'!$A$7:$A$15996,K$16,'PTC NaTran'!$D$7:$D$15996,$A221,'PTC NaTran'!$C$7:$C$15996,"DEL")&gt;0,K$14,SUMIFS('PTC NaTran'!$K$7:$K$15996,'PTC NaTran'!$A$7:$A$15996,K$16,'PTC NaTran'!$D$7:$D$15996,$A221,'PTC NaTran'!$C$7:$C$15996,"DEL")*1.0026*$F$4/INDIRECT($A$4&amp;"!D9"))</f>
        <v>305.79300000000001</v>
      </c>
      <c r="L221" s="111">
        <f t="shared" ca="1" si="31"/>
        <v>45</v>
      </c>
      <c r="M221" s="51">
        <f t="shared" ca="1" si="35"/>
        <v>1</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0.79999999999999993</v>
      </c>
      <c r="O221" s="66">
        <f t="shared" ca="1" si="36"/>
        <v>0</v>
      </c>
      <c r="S221" s="111">
        <f t="shared" ca="1" si="32"/>
        <v>68.102209687499794</v>
      </c>
      <c r="T221" s="51">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0.79999999999999993</v>
      </c>
      <c r="V221" s="66">
        <f t="shared" ca="1" si="38"/>
        <v>300</v>
      </c>
    </row>
    <row r="222" spans="1:22" x14ac:dyDescent="0.3">
      <c r="A222" s="32">
        <f t="shared" si="39"/>
        <v>45953</v>
      </c>
      <c r="B222" s="65" cm="1">
        <f t="array" aca="1" ref="B222" ca="1">_xlfn.XLOOKUP(A222,INDIRECT($A$5&amp;"!$AJ$41:$AJ$406"),INDIRECT($A$5&amp;"!$AK$41:$AK$406"))*SUM($F$3:$I$3)</f>
        <v>0</v>
      </c>
      <c r="C222" s="65" cm="1">
        <f t="array" aca="1" ref="C222" ca="1">_xlfn.XLOOKUP(A222,INDIRECT($A$5&amp;"!$AJ$41:$AJ$406"),INDIRECT($A$5&amp;"!$AL$41:$AL$406"))*SUM($F$3:$I$3)</f>
        <v>45</v>
      </c>
      <c r="D222" s="65" cm="1">
        <f t="array" aca="1" ref="D222" ca="1">_xlfn.XLOOKUP(A222,INDIRECT($A$5&amp;"!$AJ$41:$AJ$406"),INDIRECT($A$5&amp;"!$AO$41:$AO$406"))*SUM($F$3:$I$3)</f>
        <v>45</v>
      </c>
      <c r="E222" s="34" cm="1">
        <f t="array" ref="E222">SUMPRODUCT(('PT Storengy'!$B$8:$K$372)*('PT Storengy'!$A$8:$A$372=$A222)*('PT Storengy'!$B$5:$K$5=$A$6)*('PT Storengy'!$B$7:$K$7=$A$7))</f>
        <v>0.8</v>
      </c>
      <c r="F222" s="111">
        <f t="shared" ca="1" si="30"/>
        <v>45</v>
      </c>
      <c r="G222" s="51">
        <f t="shared" ca="1" si="33"/>
        <v>1</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0.79999999999999993</v>
      </c>
      <c r="I222" s="66">
        <f t="shared" ca="1" si="34"/>
        <v>0</v>
      </c>
      <c r="J222" s="110" cm="1">
        <f t="array" aca="1" ref="J222" ca="1">IF(COUNTIFS('PTC NaTran'!$K$7:$K$15996,"",'PTC NaTran'!$A$7:$A$15996,J$16,'PTC NaTran'!$D$7:$D$15996,$A222,'PTC NaTran'!$C$7:$C$15996,"DEL")&gt;0,J$14,SUMIFS('PTC NaTran'!$K$7:$K$15996,'PTC NaTran'!$A$7:$A$15996,J$16,'PTC NaTran'!$D$7:$D$15996,$A222,'PTC NaTran'!$C$7:$C$15996,"DEL")*1.0026*$F$4/INDIRECT($A$4&amp;"!D9"))</f>
        <v>375</v>
      </c>
      <c r="K222" s="110" cm="1">
        <f t="array" aca="1" ref="K222" ca="1">IF(COUNTIFS('PTC NaTran'!$K$7:$K$15996,"",'PTC NaTran'!$A$7:$A$15996,K$16,'PTC NaTran'!$D$7:$D$15996,$A222,'PTC NaTran'!$C$7:$C$15996,"DEL")&gt;0,K$14,SUMIFS('PTC NaTran'!$K$7:$K$15996,'PTC NaTran'!$A$7:$A$15996,K$16,'PTC NaTran'!$D$7:$D$15996,$A222,'PTC NaTran'!$C$7:$C$15996,"DEL")*1.0026*$F$4/INDIRECT($A$4&amp;"!D9"))</f>
        <v>305.79300000000001</v>
      </c>
      <c r="L222" s="111">
        <f t="shared" ca="1" si="31"/>
        <v>45</v>
      </c>
      <c r="M222" s="51">
        <f t="shared" ca="1" si="35"/>
        <v>1</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0.79999999999999993</v>
      </c>
      <c r="O222" s="66">
        <f t="shared" ca="1" si="36"/>
        <v>0</v>
      </c>
      <c r="S222" s="111">
        <f t="shared" ca="1" si="32"/>
        <v>68.402209687499791</v>
      </c>
      <c r="T222" s="51">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0.79999999999999993</v>
      </c>
      <c r="V222" s="66">
        <f t="shared" ca="1" si="38"/>
        <v>300</v>
      </c>
    </row>
    <row r="223" spans="1:22" x14ac:dyDescent="0.3">
      <c r="A223" s="32">
        <f t="shared" si="39"/>
        <v>45954</v>
      </c>
      <c r="B223" s="65" cm="1">
        <f t="array" aca="1" ref="B223" ca="1">_xlfn.XLOOKUP(A223,INDIRECT($A$5&amp;"!$AJ$41:$AJ$406"),INDIRECT($A$5&amp;"!$AK$41:$AK$406"))*SUM($F$3:$I$3)</f>
        <v>0</v>
      </c>
      <c r="C223" s="65" cm="1">
        <f t="array" aca="1" ref="C223" ca="1">_xlfn.XLOOKUP(A223,INDIRECT($A$5&amp;"!$AJ$41:$AJ$406"),INDIRECT($A$5&amp;"!$AL$41:$AL$406"))*SUM($F$3:$I$3)</f>
        <v>45</v>
      </c>
      <c r="D223" s="65" cm="1">
        <f t="array" aca="1" ref="D223" ca="1">_xlfn.XLOOKUP(A223,INDIRECT($A$5&amp;"!$AJ$41:$AJ$406"),INDIRECT($A$5&amp;"!$AO$41:$AO$406"))*SUM($F$3:$I$3)</f>
        <v>45</v>
      </c>
      <c r="E223" s="34" cm="1">
        <f t="array" ref="E223">SUMPRODUCT(('PT Storengy'!$B$8:$K$372)*('PT Storengy'!$A$8:$A$372=$A223)*('PT Storengy'!$B$5:$K$5=$A$6)*('PT Storengy'!$B$7:$K$7=$A$7))</f>
        <v>0.8</v>
      </c>
      <c r="F223" s="111">
        <f t="shared" ca="1" si="30"/>
        <v>45</v>
      </c>
      <c r="G223" s="51">
        <f t="shared" ca="1" si="33"/>
        <v>1</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0.79999999999999993</v>
      </c>
      <c r="I223" s="66">
        <f t="shared" ca="1" si="34"/>
        <v>0</v>
      </c>
      <c r="J223" s="110" cm="1">
        <f t="array" aca="1" ref="J223" ca="1">IF(COUNTIFS('PTC NaTran'!$K$7:$K$15996,"",'PTC NaTran'!$A$7:$A$15996,J$16,'PTC NaTran'!$D$7:$D$15996,$A223,'PTC NaTran'!$C$7:$C$15996,"DEL")&gt;0,J$14,SUMIFS('PTC NaTran'!$K$7:$K$15996,'PTC NaTran'!$A$7:$A$15996,J$16,'PTC NaTran'!$D$7:$D$15996,$A223,'PTC NaTran'!$C$7:$C$15996,"DEL")*1.0026*$F$4/INDIRECT($A$4&amp;"!D9"))</f>
        <v>375</v>
      </c>
      <c r="K223" s="110" cm="1">
        <f t="array" aca="1" ref="K223" ca="1">IF(COUNTIFS('PTC NaTran'!$K$7:$K$15996,"",'PTC NaTran'!$A$7:$A$15996,K$16,'PTC NaTran'!$D$7:$D$15996,$A223,'PTC NaTran'!$C$7:$C$15996,"DEL")&gt;0,K$14,SUMIFS('PTC NaTran'!$K$7:$K$15996,'PTC NaTran'!$A$7:$A$15996,K$16,'PTC NaTran'!$D$7:$D$15996,$A223,'PTC NaTran'!$C$7:$C$15996,"DEL")*1.0026*$F$4/INDIRECT($A$4&amp;"!D9"))</f>
        <v>305.79300000000001</v>
      </c>
      <c r="L223" s="111">
        <f t="shared" ca="1" si="31"/>
        <v>45</v>
      </c>
      <c r="M223" s="51">
        <f t="shared" ca="1" si="35"/>
        <v>1</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0.79999999999999993</v>
      </c>
      <c r="O223" s="66">
        <f t="shared" ca="1" si="36"/>
        <v>0</v>
      </c>
      <c r="S223" s="111">
        <f t="shared" ca="1" si="32"/>
        <v>68.702209687499789</v>
      </c>
      <c r="T223" s="51">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0.79999999999999993</v>
      </c>
      <c r="V223" s="66">
        <f t="shared" ca="1" si="38"/>
        <v>300</v>
      </c>
    </row>
    <row r="224" spans="1:22" x14ac:dyDescent="0.3">
      <c r="A224" s="32">
        <f t="shared" si="39"/>
        <v>45955</v>
      </c>
      <c r="B224" s="65" cm="1">
        <f t="array" aca="1" ref="B224" ca="1">_xlfn.XLOOKUP(A224,INDIRECT($A$5&amp;"!$AJ$41:$AJ$406"),INDIRECT($A$5&amp;"!$AK$41:$AK$406"))*SUM($F$3:$I$3)</f>
        <v>0</v>
      </c>
      <c r="C224" s="65" cm="1">
        <f t="array" aca="1" ref="C224" ca="1">_xlfn.XLOOKUP(A224,INDIRECT($A$5&amp;"!$AJ$41:$AJ$406"),INDIRECT($A$5&amp;"!$AL$41:$AL$406"))*SUM($F$3:$I$3)</f>
        <v>45</v>
      </c>
      <c r="D224" s="65" cm="1">
        <f t="array" aca="1" ref="D224" ca="1">_xlfn.XLOOKUP(A224,INDIRECT($A$5&amp;"!$AJ$41:$AJ$406"),INDIRECT($A$5&amp;"!$AO$41:$AO$406"))*SUM($F$3:$I$3)</f>
        <v>45</v>
      </c>
      <c r="E224" s="34" cm="1">
        <f t="array" ref="E224">SUMPRODUCT(('PT Storengy'!$B$8:$K$372)*('PT Storengy'!$A$8:$A$372=$A224)*('PT Storengy'!$B$5:$K$5=$A$6)*('PT Storengy'!$B$7:$K$7=$A$7))</f>
        <v>0.8</v>
      </c>
      <c r="F224" s="111">
        <f t="shared" ca="1" si="30"/>
        <v>45</v>
      </c>
      <c r="G224" s="51">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0.79999999999999993</v>
      </c>
      <c r="I224" s="66">
        <f t="shared" ca="1" si="34"/>
        <v>0</v>
      </c>
      <c r="J224" s="110" cm="1">
        <f t="array" aca="1" ref="J224" ca="1">IF(COUNTIFS('PTC NaTran'!$K$7:$K$15996,"",'PTC NaTran'!$A$7:$A$15996,J$16,'PTC NaTran'!$D$7:$D$15996,$A224,'PTC NaTran'!$C$7:$C$15996,"DEL")&gt;0,J$14,SUMIFS('PTC NaTran'!$K$7:$K$15996,'PTC NaTran'!$A$7:$A$15996,J$16,'PTC NaTran'!$D$7:$D$15996,$A224,'PTC NaTran'!$C$7:$C$15996,"DEL")*1.0026*$F$4/INDIRECT($A$4&amp;"!D9"))</f>
        <v>375</v>
      </c>
      <c r="K224" s="110" cm="1">
        <f t="array" aca="1" ref="K224" ca="1">IF(COUNTIFS('PTC NaTran'!$K$7:$K$15996,"",'PTC NaTran'!$A$7:$A$15996,K$16,'PTC NaTran'!$D$7:$D$15996,$A224,'PTC NaTran'!$C$7:$C$15996,"DEL")&gt;0,K$14,SUMIFS('PTC NaTran'!$K$7:$K$15996,'PTC NaTran'!$A$7:$A$15996,K$16,'PTC NaTran'!$D$7:$D$15996,$A224,'PTC NaTran'!$C$7:$C$15996,"DEL")*1.0026*$F$4/INDIRECT($A$4&amp;"!D9"))</f>
        <v>355.923</v>
      </c>
      <c r="L224" s="111">
        <f t="shared" ca="1" si="31"/>
        <v>45</v>
      </c>
      <c r="M224" s="51">
        <f t="shared" ca="1" si="35"/>
        <v>1</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0.79999999999999993</v>
      </c>
      <c r="O224" s="66">
        <f t="shared" ca="1" si="36"/>
        <v>0</v>
      </c>
      <c r="S224" s="111">
        <f t="shared" ca="1" si="32"/>
        <v>69.002209687499786</v>
      </c>
      <c r="T224" s="51">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0.79999999999999993</v>
      </c>
      <c r="V224" s="66">
        <f t="shared" ca="1" si="38"/>
        <v>300</v>
      </c>
    </row>
    <row r="225" spans="1:22" x14ac:dyDescent="0.3">
      <c r="A225" s="32">
        <f t="shared" si="39"/>
        <v>45956</v>
      </c>
      <c r="B225" s="65" cm="1">
        <f t="array" aca="1" ref="B225" ca="1">_xlfn.XLOOKUP(A225,INDIRECT($A$5&amp;"!$AJ$41:$AJ$406"),INDIRECT($A$5&amp;"!$AK$41:$AK$406"))*SUM($F$3:$I$3)</f>
        <v>0</v>
      </c>
      <c r="C225" s="65" cm="1">
        <f t="array" aca="1" ref="C225" ca="1">_xlfn.XLOOKUP(A225,INDIRECT($A$5&amp;"!$AJ$41:$AJ$406"),INDIRECT($A$5&amp;"!$AL$41:$AL$406"))*SUM($F$3:$I$3)</f>
        <v>45</v>
      </c>
      <c r="D225" s="65" cm="1">
        <f t="array" aca="1" ref="D225" ca="1">_xlfn.XLOOKUP(A225,INDIRECT($A$5&amp;"!$AJ$41:$AJ$406"),INDIRECT($A$5&amp;"!$AO$41:$AO$406"))*SUM($F$3:$I$3)</f>
        <v>45</v>
      </c>
      <c r="E225" s="34" cm="1">
        <f t="array" ref="E225">SUMPRODUCT(('PT Storengy'!$B$8:$K$372)*('PT Storengy'!$A$8:$A$372=$A225)*('PT Storengy'!$B$5:$K$5=$A$6)*('PT Storengy'!$B$7:$K$7=$A$7))</f>
        <v>0.8</v>
      </c>
      <c r="F225" s="111">
        <f t="shared" ca="1" si="30"/>
        <v>45</v>
      </c>
      <c r="G225" s="51">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0.79999999999999993</v>
      </c>
      <c r="I225" s="66">
        <f t="shared" ca="1" si="34"/>
        <v>0</v>
      </c>
      <c r="J225" s="110" cm="1">
        <f t="array" aca="1" ref="J225" ca="1">IF(COUNTIFS('PTC NaTran'!$K$7:$K$15996,"",'PTC NaTran'!$A$7:$A$15996,J$16,'PTC NaTran'!$D$7:$D$15996,$A225,'PTC NaTran'!$C$7:$C$15996,"DEL")&gt;0,J$14,SUMIFS('PTC NaTran'!$K$7:$K$15996,'PTC NaTran'!$A$7:$A$15996,J$16,'PTC NaTran'!$D$7:$D$15996,$A225,'PTC NaTran'!$C$7:$C$15996,"DEL")*1.0026*$F$4/INDIRECT($A$4&amp;"!D9"))</f>
        <v>375</v>
      </c>
      <c r="K225" s="110" cm="1">
        <f t="array" aca="1" ref="K225" ca="1">IF(COUNTIFS('PTC NaTran'!$K$7:$K$15996,"",'PTC NaTran'!$A$7:$A$15996,K$16,'PTC NaTran'!$D$7:$D$15996,$A225,'PTC NaTran'!$C$7:$C$15996,"DEL")&gt;0,K$14,SUMIFS('PTC NaTran'!$K$7:$K$15996,'PTC NaTran'!$A$7:$A$15996,K$16,'PTC NaTran'!$D$7:$D$15996,$A225,'PTC NaTran'!$C$7:$C$15996,"DEL")*1.0026*$F$4/INDIRECT($A$4&amp;"!D9"))</f>
        <v>355.923</v>
      </c>
      <c r="L225" s="111">
        <f t="shared" ca="1" si="31"/>
        <v>45</v>
      </c>
      <c r="M225" s="51">
        <f t="shared" ca="1" si="35"/>
        <v>1</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0.79999999999999993</v>
      </c>
      <c r="O225" s="66">
        <f t="shared" ca="1" si="36"/>
        <v>0</v>
      </c>
      <c r="S225" s="111">
        <f t="shared" ca="1" si="32"/>
        <v>69.302209687499783</v>
      </c>
      <c r="T225" s="51">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0.79999999999999993</v>
      </c>
      <c r="V225" s="66">
        <f t="shared" ca="1" si="38"/>
        <v>300</v>
      </c>
    </row>
    <row r="226" spans="1:22" x14ac:dyDescent="0.3">
      <c r="A226" s="32">
        <f t="shared" si="39"/>
        <v>45957</v>
      </c>
      <c r="B226" s="65" cm="1">
        <f t="array" aca="1" ref="B226" ca="1">_xlfn.XLOOKUP(A226,INDIRECT($A$5&amp;"!$AJ$41:$AJ$406"),INDIRECT($A$5&amp;"!$AK$41:$AK$406"))*SUM($F$3:$I$3)</f>
        <v>0</v>
      </c>
      <c r="C226" s="65" cm="1">
        <f t="array" aca="1" ref="C226" ca="1">_xlfn.XLOOKUP(A226,INDIRECT($A$5&amp;"!$AJ$41:$AJ$406"),INDIRECT($A$5&amp;"!$AL$41:$AL$406"))*SUM($F$3:$I$3)</f>
        <v>45</v>
      </c>
      <c r="D226" s="65" cm="1">
        <f t="array" aca="1" ref="D226" ca="1">_xlfn.XLOOKUP(A226,INDIRECT($A$5&amp;"!$AJ$41:$AJ$406"),INDIRECT($A$5&amp;"!$AO$41:$AO$406"))*SUM($F$3:$I$3)</f>
        <v>45</v>
      </c>
      <c r="E226" s="34" cm="1">
        <f t="array" ref="E226">SUMPRODUCT(('PT Storengy'!$B$8:$K$372)*('PT Storengy'!$A$8:$A$372=$A226)*('PT Storengy'!$B$5:$K$5=$A$6)*('PT Storengy'!$B$7:$K$7=$A$7))</f>
        <v>0.8</v>
      </c>
      <c r="F226" s="111">
        <f t="shared" ca="1" si="30"/>
        <v>45</v>
      </c>
      <c r="G226" s="51">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0.79999999999999993</v>
      </c>
      <c r="I226" s="66">
        <f t="shared" ca="1" si="34"/>
        <v>0</v>
      </c>
      <c r="J226" s="110" cm="1">
        <f t="array" aca="1" ref="J226" ca="1">IF(COUNTIFS('PTC NaTran'!$K$7:$K$15996,"",'PTC NaTran'!$A$7:$A$15996,J$16,'PTC NaTran'!$D$7:$D$15996,$A226,'PTC NaTran'!$C$7:$C$15996,"DEL")&gt;0,J$14,SUMIFS('PTC NaTran'!$K$7:$K$15996,'PTC NaTran'!$A$7:$A$15996,J$16,'PTC NaTran'!$D$7:$D$15996,$A226,'PTC NaTran'!$C$7:$C$15996,"DEL")*1.0026*$F$4/INDIRECT($A$4&amp;"!D9"))</f>
        <v>375</v>
      </c>
      <c r="K226" s="110" cm="1">
        <f t="array" aca="1" ref="K226" ca="1">IF(COUNTIFS('PTC NaTran'!$K$7:$K$15996,"",'PTC NaTran'!$A$7:$A$15996,K$16,'PTC NaTran'!$D$7:$D$15996,$A226,'PTC NaTran'!$C$7:$C$15996,"DEL")&gt;0,K$14,SUMIFS('PTC NaTran'!$K$7:$K$15996,'PTC NaTran'!$A$7:$A$15996,K$16,'PTC NaTran'!$D$7:$D$15996,$A226,'PTC NaTran'!$C$7:$C$15996,"DEL")*1.0026*$F$4/INDIRECT($A$4&amp;"!D9"))</f>
        <v>355.923</v>
      </c>
      <c r="L226" s="111">
        <f t="shared" ca="1" si="31"/>
        <v>45</v>
      </c>
      <c r="M226" s="51">
        <f t="shared" ca="1" si="35"/>
        <v>1</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0.79999999999999993</v>
      </c>
      <c r="O226" s="66">
        <f t="shared" ca="1" si="36"/>
        <v>0</v>
      </c>
      <c r="S226" s="111">
        <f t="shared" ca="1" si="32"/>
        <v>69.60220968749978</v>
      </c>
      <c r="T226" s="51">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0.79999999999999993</v>
      </c>
      <c r="V226" s="66">
        <f t="shared" ca="1" si="38"/>
        <v>300</v>
      </c>
    </row>
    <row r="227" spans="1:22" x14ac:dyDescent="0.3">
      <c r="A227" s="32">
        <f t="shared" si="39"/>
        <v>45958</v>
      </c>
      <c r="B227" s="65" cm="1">
        <f t="array" aca="1" ref="B227" ca="1">_xlfn.XLOOKUP(A227,INDIRECT($A$5&amp;"!$AJ$41:$AJ$406"),INDIRECT($A$5&amp;"!$AK$41:$AK$406"))*SUM($F$3:$I$3)</f>
        <v>0</v>
      </c>
      <c r="C227" s="65" cm="1">
        <f t="array" aca="1" ref="C227" ca="1">_xlfn.XLOOKUP(A227,INDIRECT($A$5&amp;"!$AJ$41:$AJ$406"),INDIRECT($A$5&amp;"!$AL$41:$AL$406"))*SUM($F$3:$I$3)</f>
        <v>45</v>
      </c>
      <c r="D227" s="65" cm="1">
        <f t="array" aca="1" ref="D227" ca="1">_xlfn.XLOOKUP(A227,INDIRECT($A$5&amp;"!$AJ$41:$AJ$406"),INDIRECT($A$5&amp;"!$AO$41:$AO$406"))*SUM($F$3:$I$3)</f>
        <v>45</v>
      </c>
      <c r="E227" s="34" cm="1">
        <f t="array" ref="E227">SUMPRODUCT(('PT Storengy'!$B$8:$K$372)*('PT Storengy'!$A$8:$A$372=$A227)*('PT Storengy'!$B$5:$K$5=$A$6)*('PT Storengy'!$B$7:$K$7=$A$7))</f>
        <v>0.8</v>
      </c>
      <c r="F227" s="111">
        <f t="shared" ca="1" si="30"/>
        <v>45</v>
      </c>
      <c r="G227" s="51">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0.79999999999999993</v>
      </c>
      <c r="I227" s="66">
        <f t="shared" ca="1" si="34"/>
        <v>0</v>
      </c>
      <c r="J227" s="110" cm="1">
        <f t="array" aca="1" ref="J227" ca="1">IF(COUNTIFS('PTC NaTran'!$K$7:$K$15996,"",'PTC NaTran'!$A$7:$A$15996,J$16,'PTC NaTran'!$D$7:$D$15996,$A227,'PTC NaTran'!$C$7:$C$15996,"DEL")&gt;0,J$14,SUMIFS('PTC NaTran'!$K$7:$K$15996,'PTC NaTran'!$A$7:$A$15996,J$16,'PTC NaTran'!$D$7:$D$15996,$A227,'PTC NaTran'!$C$7:$C$15996,"DEL")*1.0026*$F$4/INDIRECT($A$4&amp;"!D9"))</f>
        <v>375</v>
      </c>
      <c r="K227" s="110" cm="1">
        <f t="array" aca="1" ref="K227" ca="1">IF(COUNTIFS('PTC NaTran'!$K$7:$K$15996,"",'PTC NaTran'!$A$7:$A$15996,K$16,'PTC NaTran'!$D$7:$D$15996,$A227,'PTC NaTran'!$C$7:$C$15996,"DEL")&gt;0,K$14,SUMIFS('PTC NaTran'!$K$7:$K$15996,'PTC NaTran'!$A$7:$A$15996,K$16,'PTC NaTran'!$D$7:$D$15996,$A227,'PTC NaTran'!$C$7:$C$15996,"DEL")*1.0026*$F$4/INDIRECT($A$4&amp;"!D9"))</f>
        <v>355.923</v>
      </c>
      <c r="L227" s="111">
        <f t="shared" ca="1" si="31"/>
        <v>45</v>
      </c>
      <c r="M227" s="51">
        <f t="shared" ca="1" si="35"/>
        <v>1</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0.79999999999999993</v>
      </c>
      <c r="O227" s="66">
        <f t="shared" ca="1" si="36"/>
        <v>0</v>
      </c>
      <c r="S227" s="111">
        <f t="shared" ca="1" si="32"/>
        <v>69.902209687499777</v>
      </c>
      <c r="T227" s="51">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0.79999999999999993</v>
      </c>
      <c r="V227" s="66">
        <f t="shared" ca="1" si="38"/>
        <v>300</v>
      </c>
    </row>
    <row r="228" spans="1:22" x14ac:dyDescent="0.3">
      <c r="A228" s="32">
        <f t="shared" si="39"/>
        <v>45959</v>
      </c>
      <c r="B228" s="65" cm="1">
        <f t="array" aca="1" ref="B228" ca="1">_xlfn.XLOOKUP(A228,INDIRECT($A$5&amp;"!$AJ$41:$AJ$406"),INDIRECT($A$5&amp;"!$AK$41:$AK$406"))*SUM($F$3:$I$3)</f>
        <v>0</v>
      </c>
      <c r="C228" s="65" cm="1">
        <f t="array" aca="1" ref="C228" ca="1">_xlfn.XLOOKUP(A228,INDIRECT($A$5&amp;"!$AJ$41:$AJ$406"),INDIRECT($A$5&amp;"!$AL$41:$AL$406"))*SUM($F$3:$I$3)</f>
        <v>45</v>
      </c>
      <c r="D228" s="65" cm="1">
        <f t="array" aca="1" ref="D228" ca="1">_xlfn.XLOOKUP(A228,INDIRECT($A$5&amp;"!$AJ$41:$AJ$406"),INDIRECT($A$5&amp;"!$AO$41:$AO$406"))*SUM($F$3:$I$3)</f>
        <v>45</v>
      </c>
      <c r="E228" s="34" cm="1">
        <f t="array" ref="E228">SUMPRODUCT(('PT Storengy'!$B$8:$K$372)*('PT Storengy'!$A$8:$A$372=$A228)*('PT Storengy'!$B$5:$K$5=$A$6)*('PT Storengy'!$B$7:$K$7=$A$7))</f>
        <v>0.8</v>
      </c>
      <c r="F228" s="111">
        <f t="shared" ca="1" si="30"/>
        <v>45</v>
      </c>
      <c r="G228" s="51">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0.79999999999999993</v>
      </c>
      <c r="I228" s="66">
        <f t="shared" ca="1" si="34"/>
        <v>0</v>
      </c>
      <c r="J228" s="110" cm="1">
        <f t="array" aca="1" ref="J228" ca="1">IF(COUNTIFS('PTC NaTran'!$K$7:$K$15996,"",'PTC NaTran'!$A$7:$A$15996,J$16,'PTC NaTran'!$D$7:$D$15996,$A228,'PTC NaTran'!$C$7:$C$15996,"DEL")&gt;0,J$14,SUMIFS('PTC NaTran'!$K$7:$K$15996,'PTC NaTran'!$A$7:$A$15996,J$16,'PTC NaTran'!$D$7:$D$15996,$A228,'PTC NaTran'!$C$7:$C$15996,"DEL")*1.0026*$F$4/INDIRECT($A$4&amp;"!D9"))</f>
        <v>375</v>
      </c>
      <c r="K228" s="110" cm="1">
        <f t="array" aca="1" ref="K228" ca="1">IF(COUNTIFS('PTC NaTran'!$K$7:$K$15996,"",'PTC NaTran'!$A$7:$A$15996,K$16,'PTC NaTran'!$D$7:$D$15996,$A228,'PTC NaTran'!$C$7:$C$15996,"DEL")&gt;0,K$14,SUMIFS('PTC NaTran'!$K$7:$K$15996,'PTC NaTran'!$A$7:$A$15996,K$16,'PTC NaTran'!$D$7:$D$15996,$A228,'PTC NaTran'!$C$7:$C$15996,"DEL")*1.0026*$F$4/INDIRECT($A$4&amp;"!D9"))</f>
        <v>355.923</v>
      </c>
      <c r="L228" s="111">
        <f t="shared" ca="1" si="31"/>
        <v>45</v>
      </c>
      <c r="M228" s="51">
        <f t="shared" ca="1" si="35"/>
        <v>1</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0.79999999999999993</v>
      </c>
      <c r="O228" s="66">
        <f t="shared" ca="1" si="36"/>
        <v>0</v>
      </c>
      <c r="S228" s="111">
        <f t="shared" ca="1" si="32"/>
        <v>70.202209687499774</v>
      </c>
      <c r="T228" s="51">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0.79999999999999993</v>
      </c>
      <c r="V228" s="66">
        <f t="shared" ca="1" si="38"/>
        <v>300</v>
      </c>
    </row>
    <row r="229" spans="1:22" x14ac:dyDescent="0.3">
      <c r="A229" s="32">
        <f t="shared" si="39"/>
        <v>45960</v>
      </c>
      <c r="B229" s="65" cm="1">
        <f t="array" aca="1" ref="B229" ca="1">_xlfn.XLOOKUP(A229,INDIRECT($A$5&amp;"!$AJ$41:$AJ$406"),INDIRECT($A$5&amp;"!$AK$41:$AK$406"))*SUM($F$3:$I$3)</f>
        <v>0</v>
      </c>
      <c r="C229" s="65" cm="1">
        <f t="array" aca="1" ref="C229" ca="1">_xlfn.XLOOKUP(A229,INDIRECT($A$5&amp;"!$AJ$41:$AJ$406"),INDIRECT($A$5&amp;"!$AL$41:$AL$406"))*SUM($F$3:$I$3)</f>
        <v>45</v>
      </c>
      <c r="D229" s="65" cm="1">
        <f t="array" aca="1" ref="D229" ca="1">_xlfn.XLOOKUP(A229,INDIRECT($A$5&amp;"!$AJ$41:$AJ$406"),INDIRECT($A$5&amp;"!$AO$41:$AO$406"))*SUM($F$3:$I$3)</f>
        <v>45</v>
      </c>
      <c r="E229" s="34" cm="1">
        <f t="array" ref="E229">SUMPRODUCT(('PT Storengy'!$B$8:$K$372)*('PT Storengy'!$A$8:$A$372=$A229)*('PT Storengy'!$B$5:$K$5=$A$6)*('PT Storengy'!$B$7:$K$7=$A$7))</f>
        <v>0.8</v>
      </c>
      <c r="F229" s="111">
        <f t="shared" ca="1" si="30"/>
        <v>45</v>
      </c>
      <c r="G229" s="51">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0.79999999999999993</v>
      </c>
      <c r="I229" s="66">
        <f t="shared" ca="1" si="34"/>
        <v>0</v>
      </c>
      <c r="J229" s="110" cm="1">
        <f t="array" aca="1" ref="J229" ca="1">IF(COUNTIFS('PTC NaTran'!$K$7:$K$15996,"",'PTC NaTran'!$A$7:$A$15996,J$16,'PTC NaTran'!$D$7:$D$15996,$A229,'PTC NaTran'!$C$7:$C$15996,"DEL")&gt;0,J$14,SUMIFS('PTC NaTran'!$K$7:$K$15996,'PTC NaTran'!$A$7:$A$15996,J$16,'PTC NaTran'!$D$7:$D$15996,$A229,'PTC NaTran'!$C$7:$C$15996,"DEL")*1.0026*$F$4/INDIRECT($A$4&amp;"!D9"))</f>
        <v>375</v>
      </c>
      <c r="K229" s="110" cm="1">
        <f t="array" aca="1" ref="K229" ca="1">IF(COUNTIFS('PTC NaTran'!$K$7:$K$15996,"",'PTC NaTran'!$A$7:$A$15996,K$16,'PTC NaTran'!$D$7:$D$15996,$A229,'PTC NaTran'!$C$7:$C$15996,"DEL")&gt;0,K$14,SUMIFS('PTC NaTran'!$K$7:$K$15996,'PTC NaTran'!$A$7:$A$15996,K$16,'PTC NaTran'!$D$7:$D$15996,$A229,'PTC NaTran'!$C$7:$C$15996,"DEL")*1.0026*$F$4/INDIRECT($A$4&amp;"!D9"))</f>
        <v>365.9489999999999</v>
      </c>
      <c r="L229" s="111">
        <f t="shared" ca="1" si="31"/>
        <v>45</v>
      </c>
      <c r="M229" s="51">
        <f t="shared" ca="1" si="35"/>
        <v>1</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0.79999999999999993</v>
      </c>
      <c r="O229" s="66">
        <f t="shared" ca="1" si="36"/>
        <v>0</v>
      </c>
      <c r="S229" s="111">
        <f t="shared" ca="1" si="32"/>
        <v>70.502209687499771</v>
      </c>
      <c r="T229" s="51">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0.79999999999999993</v>
      </c>
      <c r="V229" s="66">
        <f t="shared" ca="1" si="38"/>
        <v>300</v>
      </c>
    </row>
    <row r="230" spans="1:22" x14ac:dyDescent="0.3">
      <c r="A230" s="32">
        <f t="shared" si="39"/>
        <v>45961</v>
      </c>
      <c r="B230" s="65" cm="1">
        <f t="array" aca="1" ref="B230" ca="1">_xlfn.XLOOKUP(A230,INDIRECT($A$5&amp;"!$AJ$41:$AJ$406"),INDIRECT($A$5&amp;"!$AK$41:$AK$406"))*SUM($F$3:$I$3)</f>
        <v>38.25</v>
      </c>
      <c r="C230" s="65" cm="1">
        <f t="array" aca="1" ref="C230" ca="1">_xlfn.XLOOKUP(A230,INDIRECT($A$5&amp;"!$AJ$41:$AJ$406"),INDIRECT($A$5&amp;"!$AL$41:$AL$406"))*SUM($F$3:$I$3)</f>
        <v>45</v>
      </c>
      <c r="D230" s="65" cm="1">
        <f t="array" aca="1" ref="D230" ca="1">_xlfn.XLOOKUP(A230,INDIRECT($A$5&amp;"!$AJ$41:$AJ$406"),INDIRECT($A$5&amp;"!$AO$41:$AO$406"))*SUM($F$3:$I$3)</f>
        <v>45</v>
      </c>
      <c r="E230" s="34" cm="1">
        <f t="array" ref="E230">SUMPRODUCT(('PT Storengy'!$B$8:$K$372)*('PT Storengy'!$A$8:$A$372=$A230)*('PT Storengy'!$B$5:$K$5=$A$6)*('PT Storengy'!$B$7:$K$7=$A$7))</f>
        <v>0.8</v>
      </c>
      <c r="F230" s="111">
        <f t="shared" ca="1" si="30"/>
        <v>45</v>
      </c>
      <c r="G230" s="51">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0.79999999999999993</v>
      </c>
      <c r="I230" s="66">
        <f t="shared" ca="1" si="34"/>
        <v>0</v>
      </c>
      <c r="J230" s="110" cm="1">
        <f t="array" aca="1" ref="J230" ca="1">IF(COUNTIFS('PTC NaTran'!$K$7:$K$15996,"",'PTC NaTran'!$A$7:$A$15996,J$16,'PTC NaTran'!$D$7:$D$15996,$A230,'PTC NaTran'!$C$7:$C$15996,"DEL")&gt;0,J$14,SUMIFS('PTC NaTran'!$K$7:$K$15996,'PTC NaTran'!$A$7:$A$15996,J$16,'PTC NaTran'!$D$7:$D$15996,$A230,'PTC NaTran'!$C$7:$C$15996,"DEL")*1.0026*$F$4/INDIRECT($A$4&amp;"!D9"))</f>
        <v>375</v>
      </c>
      <c r="K230" s="110" cm="1">
        <f t="array" aca="1" ref="K230" ca="1">IF(COUNTIFS('PTC NaTran'!$K$7:$K$15996,"",'PTC NaTran'!$A$7:$A$15996,K$16,'PTC NaTran'!$D$7:$D$15996,$A230,'PTC NaTran'!$C$7:$C$15996,"DEL")&gt;0,K$14,SUMIFS('PTC NaTran'!$K$7:$K$15996,'PTC NaTran'!$A$7:$A$15996,K$16,'PTC NaTran'!$D$7:$D$15996,$A230,'PTC NaTran'!$C$7:$C$15996,"DEL")*1.0026*$F$4/INDIRECT($A$4&amp;"!D9"))</f>
        <v>365.9489999999999</v>
      </c>
      <c r="L230" s="111">
        <f t="shared" ca="1" si="31"/>
        <v>45</v>
      </c>
      <c r="M230" s="51">
        <f t="shared" ca="1" si="35"/>
        <v>1</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0.79999999999999993</v>
      </c>
      <c r="O230" s="66">
        <f t="shared" ca="1" si="36"/>
        <v>0</v>
      </c>
      <c r="S230" s="111">
        <f t="shared" ca="1" si="32"/>
        <v>70.802209687499769</v>
      </c>
      <c r="T230" s="51">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0.79999999999999993</v>
      </c>
      <c r="V230" s="66">
        <f t="shared" ca="1" si="38"/>
        <v>300</v>
      </c>
    </row>
    <row r="231" spans="1:22" x14ac:dyDescent="0.3">
      <c r="A231" s="32">
        <f t="shared" si="39"/>
        <v>45962</v>
      </c>
      <c r="B231" s="65" cm="1">
        <f t="array" aca="1" ref="B231" ca="1">_xlfn.XLOOKUP(A231,INDIRECT($A$5&amp;"!$AJ$41:$AJ$406"),INDIRECT($A$5&amp;"!$AK$41:$AK$406"))*SUM($F$3:$I$3)</f>
        <v>0</v>
      </c>
      <c r="C231" s="65" cm="1">
        <f t="array" aca="1" ref="C231" ca="1">_xlfn.XLOOKUP(A231,INDIRECT($A$5&amp;"!$AJ$41:$AJ$406"),INDIRECT($A$5&amp;"!$AL$41:$AL$406"))*SUM($F$3:$I$3)</f>
        <v>45</v>
      </c>
      <c r="D231" s="65" cm="1">
        <f t="array" aca="1" ref="D231" ca="1">_xlfn.XLOOKUP(A231,INDIRECT($A$5&amp;"!$AJ$41:$AJ$406"),INDIRECT($A$5&amp;"!$AO$41:$AO$406"))*SUM($F$3:$I$3)</f>
        <v>45</v>
      </c>
      <c r="E231" s="34" cm="1">
        <f t="array" ref="E231">SUMPRODUCT(('PT Storengy'!$B$8:$K$372)*('PT Storengy'!$A$8:$A$372=$A231)*('PT Storengy'!$B$5:$K$5=$A$6)*('PT Storengy'!$B$7:$K$7=$A$7))</f>
        <v>0.8</v>
      </c>
      <c r="F231" s="111">
        <f t="shared" ca="1" si="30"/>
        <v>45</v>
      </c>
      <c r="G231" s="51">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0.79999999999999993</v>
      </c>
      <c r="I231" s="66">
        <f t="shared" ca="1" si="34"/>
        <v>0</v>
      </c>
      <c r="J231" s="110" cm="1">
        <f t="array" aca="1" ref="J231" ca="1">IF(COUNTIFS('PTC NaTran'!$K$7:$K$15996,"",'PTC NaTran'!$A$7:$A$15996,J$16,'PTC NaTran'!$D$7:$D$15996,$A231,'PTC NaTran'!$C$7:$C$15996,"DEL")&gt;0,J$14,SUMIFS('PTC NaTran'!$K$7:$K$15996,'PTC NaTran'!$A$7:$A$15996,J$16,'PTC NaTran'!$D$7:$D$15996,$A231,'PTC NaTran'!$C$7:$C$15996,"DEL")*1.0026*$F$4/INDIRECT($A$4&amp;"!D9"))</f>
        <v>375</v>
      </c>
      <c r="K231" s="110" cm="1">
        <f t="array" aca="1" ref="K231" ca="1">IF(COUNTIFS('PTC NaTran'!$K$7:$K$15996,"",'PTC NaTran'!$A$7:$A$15996,K$16,'PTC NaTran'!$D$7:$D$15996,$A231,'PTC NaTran'!$C$7:$C$15996,"DEL")&gt;0,K$14,SUMIFS('PTC NaTran'!$K$7:$K$15996,'PTC NaTran'!$A$7:$A$15996,K$16,'PTC NaTran'!$D$7:$D$15996,$A231,'PTC NaTran'!$C$7:$C$15996,"DEL")*1.0026*$F$4/INDIRECT($A$4&amp;"!D9"))</f>
        <v>375</v>
      </c>
      <c r="L231" s="111">
        <f t="shared" ca="1" si="31"/>
        <v>45</v>
      </c>
      <c r="M231" s="51">
        <f t="shared" ca="1" si="35"/>
        <v>1</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0.79999999999999993</v>
      </c>
      <c r="O231" s="66">
        <f t="shared" ca="1" si="36"/>
        <v>0</v>
      </c>
      <c r="S231" s="111">
        <f t="shared" ca="1" si="32"/>
        <v>71.102209687499766</v>
      </c>
      <c r="T231" s="51">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0.79999999999999993</v>
      </c>
      <c r="V231" s="66">
        <f t="shared" ca="1" si="38"/>
        <v>300</v>
      </c>
    </row>
    <row r="232" spans="1:22" x14ac:dyDescent="0.3">
      <c r="A232" s="29"/>
      <c r="B232" s="29"/>
      <c r="C232" s="29"/>
      <c r="D232" s="29"/>
    </row>
    <row r="233" spans="1:22" x14ac:dyDescent="0.3">
      <c r="A233" s="29"/>
      <c r="B233" s="29"/>
      <c r="C233" s="29"/>
      <c r="D233" s="29"/>
    </row>
    <row r="234" spans="1:22" x14ac:dyDescent="0.3">
      <c r="A234" s="29"/>
      <c r="B234" s="29"/>
      <c r="C234" s="29"/>
      <c r="D234" s="29"/>
    </row>
    <row r="235" spans="1:22" x14ac:dyDescent="0.3">
      <c r="A235" s="29"/>
      <c r="B235" s="29"/>
      <c r="C235" s="29"/>
      <c r="D235" s="29"/>
    </row>
    <row r="236" spans="1:22" x14ac:dyDescent="0.3">
      <c r="A236" s="29"/>
      <c r="B236" s="29"/>
      <c r="C236" s="29"/>
      <c r="D236" s="29"/>
    </row>
    <row r="237" spans="1:22" x14ac:dyDescent="0.3">
      <c r="A237" s="29"/>
      <c r="B237" s="29"/>
      <c r="C237" s="29"/>
      <c r="D237" s="29"/>
    </row>
    <row r="238" spans="1:22" x14ac:dyDescent="0.3">
      <c r="A238" s="29"/>
      <c r="B238" s="29"/>
      <c r="C238" s="29"/>
      <c r="D238" s="29"/>
    </row>
    <row r="239" spans="1:22" x14ac:dyDescent="0.3">
      <c r="A239" s="29"/>
      <c r="B239" s="29"/>
      <c r="C239" s="29"/>
      <c r="D239" s="29"/>
    </row>
    <row r="240" spans="1:22" x14ac:dyDescent="0.3">
      <c r="A240" s="29"/>
      <c r="B240" s="29"/>
      <c r="C240" s="29"/>
      <c r="D240" s="29"/>
    </row>
    <row r="241" spans="1:4" x14ac:dyDescent="0.3">
      <c r="A241" s="29"/>
      <c r="B241" s="29"/>
      <c r="C241" s="29"/>
      <c r="D241" s="29"/>
    </row>
    <row r="242" spans="1:4" x14ac:dyDescent="0.3">
      <c r="A242" s="29"/>
      <c r="B242" s="29"/>
      <c r="C242" s="29"/>
      <c r="D242" s="29"/>
    </row>
    <row r="243" spans="1:4" x14ac:dyDescent="0.3">
      <c r="A243" s="29"/>
      <c r="B243" s="29"/>
      <c r="C243" s="29"/>
      <c r="D243" s="29"/>
    </row>
    <row r="244" spans="1:4" x14ac:dyDescent="0.3">
      <c r="A244" s="29"/>
      <c r="B244" s="29"/>
      <c r="C244" s="29"/>
      <c r="D244" s="29"/>
    </row>
    <row r="245" spans="1:4" x14ac:dyDescent="0.3">
      <c r="A245" s="29"/>
      <c r="B245" s="29"/>
      <c r="C245" s="29"/>
      <c r="D245" s="29"/>
    </row>
    <row r="246" spans="1:4" x14ac:dyDescent="0.3">
      <c r="A246" s="29"/>
      <c r="B246" s="29"/>
      <c r="C246" s="29"/>
      <c r="D246" s="29"/>
    </row>
    <row r="247" spans="1:4" x14ac:dyDescent="0.3">
      <c r="A247" s="29"/>
      <c r="B247" s="29"/>
      <c r="C247" s="29"/>
      <c r="D247" s="29"/>
    </row>
    <row r="248" spans="1:4" x14ac:dyDescent="0.3">
      <c r="A248" s="29"/>
      <c r="B248" s="29"/>
      <c r="C248" s="29"/>
      <c r="D248" s="29"/>
    </row>
    <row r="249" spans="1:4" x14ac:dyDescent="0.3">
      <c r="A249" s="29"/>
      <c r="B249" s="29"/>
      <c r="C249" s="29"/>
      <c r="D249" s="29"/>
    </row>
    <row r="250" spans="1:4" x14ac:dyDescent="0.3">
      <c r="A250" s="29"/>
      <c r="B250" s="29"/>
      <c r="C250" s="29"/>
      <c r="D250" s="29"/>
    </row>
    <row r="251" spans="1:4" x14ac:dyDescent="0.3">
      <c r="A251" s="29"/>
      <c r="B251" s="29"/>
      <c r="C251" s="29"/>
      <c r="D251" s="29"/>
    </row>
    <row r="252" spans="1:4" x14ac:dyDescent="0.3">
      <c r="A252" s="29"/>
      <c r="B252" s="29"/>
      <c r="C252" s="29"/>
      <c r="D252" s="29"/>
    </row>
    <row r="253" spans="1:4" x14ac:dyDescent="0.3">
      <c r="A253" s="29"/>
      <c r="B253" s="29"/>
      <c r="C253" s="29"/>
      <c r="D253" s="29"/>
    </row>
    <row r="254" spans="1:4" x14ac:dyDescent="0.3">
      <c r="A254" s="29"/>
      <c r="B254" s="29"/>
      <c r="C254" s="29"/>
      <c r="D254" s="29"/>
    </row>
    <row r="255" spans="1:4" x14ac:dyDescent="0.3">
      <c r="A255" s="29"/>
      <c r="B255" s="29"/>
      <c r="C255" s="29"/>
      <c r="D255" s="29"/>
    </row>
    <row r="256" spans="1:4" x14ac:dyDescent="0.3">
      <c r="A256" s="29"/>
      <c r="B256" s="29"/>
      <c r="C256" s="29"/>
      <c r="D256" s="29"/>
    </row>
    <row r="257" spans="1:4" x14ac:dyDescent="0.3">
      <c r="A257" s="29"/>
      <c r="B257" s="29"/>
      <c r="C257" s="29"/>
      <c r="D257" s="29"/>
    </row>
    <row r="258" spans="1:4" x14ac:dyDescent="0.3">
      <c r="A258" s="29"/>
      <c r="B258" s="29"/>
      <c r="C258" s="29"/>
      <c r="D258" s="29"/>
    </row>
    <row r="259" spans="1:4" x14ac:dyDescent="0.3">
      <c r="A259" s="29"/>
      <c r="B259" s="29"/>
      <c r="C259" s="29"/>
      <c r="D259" s="29"/>
    </row>
    <row r="260" spans="1:4" x14ac:dyDescent="0.3">
      <c r="A260" s="29"/>
      <c r="B260" s="29"/>
      <c r="C260" s="29"/>
      <c r="D260" s="29"/>
    </row>
    <row r="261" spans="1:4" x14ac:dyDescent="0.3">
      <c r="A261" s="29"/>
      <c r="B261" s="29"/>
      <c r="C261" s="29"/>
      <c r="D261" s="29"/>
    </row>
    <row r="262" spans="1:4" x14ac:dyDescent="0.3">
      <c r="A262" s="29"/>
      <c r="B262" s="29"/>
      <c r="C262" s="29"/>
      <c r="D262" s="29"/>
    </row>
    <row r="263" spans="1:4" x14ac:dyDescent="0.3">
      <c r="A263" s="29"/>
      <c r="B263" s="29"/>
      <c r="C263" s="29"/>
      <c r="D263" s="29"/>
    </row>
    <row r="264" spans="1:4" x14ac:dyDescent="0.3">
      <c r="A264" s="29"/>
      <c r="B264" s="29"/>
      <c r="C264" s="29"/>
      <c r="D264" s="29"/>
    </row>
    <row r="265" spans="1:4" x14ac:dyDescent="0.3">
      <c r="A265" s="29"/>
      <c r="B265" s="29"/>
      <c r="C265" s="29"/>
      <c r="D265" s="29"/>
    </row>
    <row r="266" spans="1:4" x14ac:dyDescent="0.3">
      <c r="A266" s="29"/>
      <c r="B266" s="29"/>
      <c r="C266" s="29"/>
      <c r="D266" s="29"/>
    </row>
    <row r="267" spans="1:4" x14ac:dyDescent="0.3">
      <c r="A267" s="29"/>
      <c r="B267" s="29"/>
      <c r="C267" s="29"/>
      <c r="D267" s="29"/>
    </row>
    <row r="268" spans="1:4" x14ac:dyDescent="0.3">
      <c r="A268" s="29"/>
      <c r="B268" s="29"/>
      <c r="C268" s="29"/>
      <c r="D268" s="29"/>
    </row>
    <row r="269" spans="1:4" x14ac:dyDescent="0.3">
      <c r="A269" s="29"/>
      <c r="B269" s="29"/>
      <c r="C269" s="29"/>
      <c r="D269" s="29"/>
    </row>
    <row r="270" spans="1:4" x14ac:dyDescent="0.3">
      <c r="A270" s="29"/>
      <c r="B270" s="29"/>
      <c r="C270" s="29"/>
      <c r="D270" s="29"/>
    </row>
    <row r="271" spans="1:4" x14ac:dyDescent="0.3">
      <c r="A271" s="29"/>
      <c r="B271" s="29"/>
      <c r="C271" s="29"/>
      <c r="D271" s="29"/>
    </row>
    <row r="272" spans="1:4" x14ac:dyDescent="0.3">
      <c r="A272" s="29"/>
      <c r="B272" s="29"/>
      <c r="C272" s="29"/>
      <c r="D272" s="29"/>
    </row>
    <row r="273" spans="1:4" x14ac:dyDescent="0.3">
      <c r="A273" s="29"/>
      <c r="B273" s="29"/>
      <c r="C273" s="29"/>
      <c r="D273" s="29"/>
    </row>
    <row r="274" spans="1:4" x14ac:dyDescent="0.3">
      <c r="A274" s="29"/>
      <c r="B274" s="29"/>
      <c r="C274" s="29"/>
      <c r="D274" s="29"/>
    </row>
    <row r="275" spans="1:4" x14ac:dyDescent="0.3">
      <c r="A275" s="29"/>
      <c r="B275" s="29"/>
      <c r="C275" s="29"/>
      <c r="D275" s="29"/>
    </row>
    <row r="276" spans="1:4" x14ac:dyDescent="0.3">
      <c r="A276" s="29"/>
      <c r="B276" s="29"/>
      <c r="C276" s="29"/>
      <c r="D276" s="29"/>
    </row>
    <row r="277" spans="1:4" x14ac:dyDescent="0.3">
      <c r="A277" s="29"/>
      <c r="B277" s="29"/>
      <c r="C277" s="29"/>
      <c r="D277" s="29"/>
    </row>
  </sheetData>
  <autoFilter ref="A16:O231" xr:uid="{E0BA2D08-F164-426D-8B22-833BD306E2C0}"/>
  <mergeCells count="3">
    <mergeCell ref="F11:I11"/>
    <mergeCell ref="L11:O11"/>
    <mergeCell ref="S11:V11"/>
  </mergeCells>
  <conditionalFormatting sqref="I17:I231">
    <cfRule type="cellIs" dxfId="15" priority="36" operator="equal">
      <formula>0</formula>
    </cfRule>
  </conditionalFormatting>
  <conditionalFormatting sqref="O17:O231">
    <cfRule type="cellIs" dxfId="14" priority="5" operator="equal">
      <formula>0</formula>
    </cfRule>
  </conditionalFormatting>
  <conditionalFormatting sqref="V17:V231">
    <cfRule type="cellIs" dxfId="13"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3A53-BF0A-41C9-9BE9-12A592ED0AA7}">
  <sheetPr codeName="Feuil5">
    <tabColor theme="7" tint="0.59999389629810485"/>
  </sheetPr>
  <dimension ref="A1:N277"/>
  <sheetViews>
    <sheetView showGridLines="0" zoomScale="60" zoomScaleNormal="60" workbookViewId="0">
      <pane xSplit="1" ySplit="16" topLeftCell="B17" activePane="bottomRight" state="frozen"/>
      <selection activeCell="N41" sqref="N41"/>
      <selection pane="topRight" activeCell="N41" sqref="N41"/>
      <selection pane="bottomLeft" activeCell="N41" sqref="N41"/>
      <selection pane="bottomRight" activeCell="E5" sqref="E5"/>
    </sheetView>
  </sheetViews>
  <sheetFormatPr baseColWidth="10" defaultColWidth="10.5546875" defaultRowHeight="14.4" x14ac:dyDescent="0.3"/>
  <cols>
    <col min="1" max="4" width="13.88671875" customWidth="1"/>
    <col min="5" max="5" width="29.33203125" bestFit="1" customWidth="1"/>
    <col min="6" max="9" width="19.88671875" customWidth="1"/>
    <col min="11" max="11" width="12.5546875" customWidth="1"/>
    <col min="14" max="14" width="14.5546875" customWidth="1"/>
    <col min="16" max="16" width="32.109375" bestFit="1" customWidth="1"/>
  </cols>
  <sheetData>
    <row r="1" spans="1:13" x14ac:dyDescent="0.3">
      <c r="A1" s="33"/>
      <c r="B1" s="33"/>
      <c r="C1" s="33"/>
      <c r="D1" s="33"/>
      <c r="G1" s="49"/>
    </row>
    <row r="2" spans="1:13" x14ac:dyDescent="0.3">
      <c r="F2" s="31" t="str" cm="1">
        <f t="array" aca="1" ref="F2" ca="1">INDEX(INDIRECT($A$4&amp;"!A1:Z500"),3,7+(COLUMN()-COLUMN($F$2))*5)</f>
        <v>Serene Atl 23</v>
      </c>
      <c r="G2" s="31" t="str" cm="1">
        <f t="array" aca="1" ref="G2" ca="1">INDEX(INDIRECT($A$4&amp;"!A1:Z500"),3,7+(COLUMN()-COLUMN($F$2))*5)</f>
        <v>Serene Atl 24</v>
      </c>
      <c r="H2" s="31" t="str" cm="1">
        <f t="array" aca="1" ref="H2" ca="1">INDEX(INDIRECT($A$4&amp;"!A1:Z500"),3,7+(COLUMN()-COLUMN($F$2))*5)</f>
        <v>Serene Atl 25</v>
      </c>
      <c r="I2" s="31" cm="1">
        <f t="array" aca="1" ref="I2" ca="1">INDEX(INDIRECT($A$4&amp;"!A1:Z500"),3,7+(COLUMN()-COLUMN($F$2))*5)</f>
        <v>0</v>
      </c>
    </row>
    <row r="3" spans="1:13" x14ac:dyDescent="0.3">
      <c r="A3" t="s">
        <v>68</v>
      </c>
      <c r="E3" s="31" t="s">
        <v>47</v>
      </c>
      <c r="F3" s="119" cm="1">
        <f t="array" aca="1" ref="F3" ca="1">INDEX(INDIRECT($A$4&amp;"!A1:Z500"),3,8+(COLUMN()-COLUMN($F$2))*5)</f>
        <v>5</v>
      </c>
      <c r="G3" s="119" cm="1">
        <f t="array" aca="1" ref="G3" ca="1">INDEX(INDIRECT($A$4&amp;"!A1:Z500"),3,8+(COLUMN()-COLUMN($F$2))*5)</f>
        <v>31.5</v>
      </c>
      <c r="H3" s="119" cm="1">
        <f t="array" aca="1" ref="H3" ca="1">INDEX(INDIRECT($A$4&amp;"!A1:Z500"),3,8+(COLUMN()-COLUMN($F$2))*5)</f>
        <v>8.5</v>
      </c>
      <c r="I3" s="48" cm="1">
        <f t="array" aca="1" ref="I3" ca="1">INDEX(INDIRECT($A$4&amp;"!A1:Z500"),3,8+(COLUMN()-COLUMN($F$2))*5)+Serene_A_I!AB3</f>
        <v>0</v>
      </c>
    </row>
    <row r="4" spans="1:13" x14ac:dyDescent="0.3">
      <c r="A4" t="s">
        <v>209</v>
      </c>
      <c r="E4" s="31" t="s">
        <v>48</v>
      </c>
      <c r="F4" s="71" cm="1">
        <f t="array" aca="1" ref="F4" ca="1">INDIRECT($A$4&amp;"!D5")</f>
        <v>644.9579831932773</v>
      </c>
      <c r="G4" s="50" t="s">
        <v>16</v>
      </c>
    </row>
    <row r="5" spans="1:13" x14ac:dyDescent="0.3">
      <c r="A5" t="s">
        <v>69</v>
      </c>
      <c r="E5" s="31" t="str">
        <f xml:space="preserve"> "COS GRTgaz (" &amp; Results!B9 &amp; ")"</f>
        <v>COS GRTgaz (Firm+Interuptible)</v>
      </c>
      <c r="F5" s="71">
        <f ca="1">F4</f>
        <v>644.9579831932773</v>
      </c>
      <c r="G5" s="50" t="s">
        <v>16</v>
      </c>
    </row>
    <row r="6" spans="1:13" ht="15" thickBot="1" x14ac:dyDescent="0.35">
      <c r="A6" s="44" t="s">
        <v>70</v>
      </c>
      <c r="E6" s="31" t="s">
        <v>212</v>
      </c>
      <c r="F6" s="31">
        <f ca="1">SUM(F3:I3)</f>
        <v>45</v>
      </c>
      <c r="G6" s="50" t="s">
        <v>15</v>
      </c>
    </row>
    <row r="7" spans="1:13" ht="15" thickBot="1" x14ac:dyDescent="0.35">
      <c r="A7" s="44" t="s">
        <v>53</v>
      </c>
      <c r="H7" s="67"/>
      <c r="I7" s="67"/>
    </row>
    <row r="8" spans="1:13" x14ac:dyDescent="0.3">
      <c r="F8" s="67"/>
      <c r="G8" s="67"/>
    </row>
    <row r="11" spans="1:13" ht="37.5" customHeight="1" x14ac:dyDescent="0.3">
      <c r="F11" s="330" t="s">
        <v>30</v>
      </c>
      <c r="G11" s="330"/>
      <c r="H11" s="330"/>
      <c r="I11" s="330"/>
    </row>
    <row r="13" spans="1:13" ht="17.25" customHeight="1" x14ac:dyDescent="0.3">
      <c r="K13" t="s">
        <v>217</v>
      </c>
    </row>
    <row r="14" spans="1:13" x14ac:dyDescent="0.3">
      <c r="G14" s="32" cm="1">
        <f t="array" aca="1" ref="G14:H14" ca="1">IF(_xlfn.XLOOKUP(0,F$17:F$185,A$17:B$185,"",0,1)="", "Only " &amp; TEXT(G186,"0,0%") &amp; " withdrawal on 31/03", _xlfn.XLOOKUP(0,F$17:F$185,A$17:B$185,"",0,1))</f>
        <v>46107</v>
      </c>
      <c r="H14">
        <f ca="1"/>
        <v>0</v>
      </c>
      <c r="I14" s="29"/>
      <c r="K14" t="s">
        <v>216</v>
      </c>
    </row>
    <row r="15" spans="1:13" ht="48" customHeight="1" x14ac:dyDescent="0.3">
      <c r="F15" s="37" t="s">
        <v>20</v>
      </c>
      <c r="G15" s="37" t="s">
        <v>185</v>
      </c>
      <c r="K15" s="67">
        <f ca="1">COUNTIF(K17:K185,"&gt;"&amp;0)+1</f>
        <v>158</v>
      </c>
    </row>
    <row r="16" spans="1:13" ht="43.2" customHeight="1" x14ac:dyDescent="0.3">
      <c r="A16" s="37" t="s">
        <v>2</v>
      </c>
      <c r="B16" s="37" t="s">
        <v>210</v>
      </c>
      <c r="C16" s="37" t="s">
        <v>211</v>
      </c>
      <c r="D16" s="37" t="s">
        <v>207</v>
      </c>
      <c r="E16" s="37" t="s">
        <v>19</v>
      </c>
      <c r="F16" s="37">
        <f ca="1">F6</f>
        <v>45</v>
      </c>
      <c r="G16" s="37" t="s">
        <v>185</v>
      </c>
      <c r="H16" s="37" t="s">
        <v>21</v>
      </c>
      <c r="I16" s="112" t="s">
        <v>60</v>
      </c>
      <c r="K16" s="37">
        <f ca="1">F16</f>
        <v>45</v>
      </c>
      <c r="L16" s="37" t="s">
        <v>185</v>
      </c>
      <c r="M16" s="37" t="s">
        <v>21</v>
      </c>
    </row>
    <row r="17" spans="1:14" x14ac:dyDescent="0.3">
      <c r="A17" s="32">
        <f>Results!I9</f>
        <v>45945</v>
      </c>
      <c r="B17" s="65" cm="1">
        <f t="array" aca="1" ref="B17" ca="1">_xlfn.XLOOKUP(A17,INDIRECT($A$5&amp;"!$AJ$41:$AJ$406"),INDIRECT($A$5&amp;"!$An$41:$An$406"))*SUM($F$3:$I$3)</f>
        <v>38.25</v>
      </c>
      <c r="C17" s="65" cm="1">
        <f t="array" aca="1" ref="C17" ca="1">_xlfn.XLOOKUP(A17,INDIRECT($A$5&amp;"!$AJ$41:$AJ$406"),INDIRECT($A$5&amp;"!$Ak$41:$Ak$406"))*SUM($F$3:$I$3)</f>
        <v>0</v>
      </c>
      <c r="D17" s="65" cm="1">
        <f t="array" aca="1" ref="D17" ca="1">_xlfn.XLOOKUP(A17,INDIRECT($A$5&amp;"!$AJ$41:$AJ$406"),INDIRECT($A$5&amp;"!$AO$41:$AO$406"))*SUM($F$3:$I$3)</f>
        <v>45</v>
      </c>
      <c r="E17" s="34" cm="1">
        <f t="array" ref="E17">SUMPRODUCT(('PT Storengy'!$B$8:$K$372)*('PT Storengy'!$A$8:$A$372=$A17)*('PT Storengy'!$A$5:$J$5=$A$6)*('PT Storengy'!$B$7:$K$7=$A$7))</f>
        <v>0.5</v>
      </c>
      <c r="F17" s="36">
        <f ca="1">-I17/1000+F6</f>
        <v>44.67752100840336</v>
      </c>
      <c r="G17" s="51">
        <f ca="1">$F$6/SUM($F$3,$G$3,$H$3,$I$3)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87">
        <f ca="1">IF(F16*1000-$F$4*(1-E17)*H17&gt;1000*B17,$F$4*(1-E17)*H17,F16*1000-1000*B17)</f>
        <v>322.47899159663865</v>
      </c>
      <c r="K17" s="36">
        <f t="shared" ref="K17:K80" ca="1" si="0">K16-N17/1000</f>
        <v>44.355042016806721</v>
      </c>
      <c r="L17" s="51">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67">
        <f ca="1">IF(K16*1000&lt;$F$4*(1)*M17,K16*1000,$F$4*(1)*M17)</f>
        <v>644.9579831932773</v>
      </c>
    </row>
    <row r="18" spans="1:14" x14ac:dyDescent="0.3">
      <c r="A18" s="32">
        <f>A17+1</f>
        <v>45946</v>
      </c>
      <c r="B18" s="65" cm="1">
        <f t="array" aca="1" ref="B18" ca="1">_xlfn.XLOOKUP(A18,INDIRECT($A$5&amp;"!$AJ$41:$AJ$406"),INDIRECT($A$5&amp;"!$An$41:$An$406"))*SUM($F$3:$I$3)</f>
        <v>38.25</v>
      </c>
      <c r="C18" s="65" cm="1">
        <f t="array" aca="1" ref="C18" ca="1">_xlfn.XLOOKUP(A18,INDIRECT($A$5&amp;"!$AJ$41:$AJ$406"),INDIRECT($A$5&amp;"!$Ak$41:$Ak$406"))*SUM($F$3:$I$3)</f>
        <v>0</v>
      </c>
      <c r="D18" s="65" cm="1">
        <f t="array" aca="1" ref="D18" ca="1">_xlfn.XLOOKUP(A18,INDIRECT($A$5&amp;"!$AJ$41:$AJ$406"),INDIRECT($A$5&amp;"!$AO$41:$AO$406"))*SUM($F$3:$I$3)</f>
        <v>45</v>
      </c>
      <c r="E18" s="34" cm="1">
        <f t="array" ref="E18">SUMPRODUCT(('PT Storengy'!$B$8:$K$372)*('PT Storengy'!$A$8:$A$372=$A18)*('PT Storengy'!$A$5:$J$5=$A$6)*('PT Storengy'!$B$7:$K$7=$A$7))</f>
        <v>0.5</v>
      </c>
      <c r="F18" s="36">
        <f ca="1">F17-I18/1000</f>
        <v>44.357452951245854</v>
      </c>
      <c r="G18" s="51">
        <f ca="1">$F17/SUM($F$3,$G$3,$H$3,$I$3)</f>
        <v>0.99283380018674139</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0.99252374727668946</v>
      </c>
      <c r="I18" s="87">
        <f t="shared" ref="I18:I81" ca="1" si="1">IF(F17*1000-$F$4*(1-E18)*H18&gt;1000*B18,$F$4*(1-E18)*H18,F17*1000-1000*B18)</f>
        <v>320.06805715750386</v>
      </c>
      <c r="K18" s="36">
        <f t="shared" ca="1" si="0"/>
        <v>43.719727771369982</v>
      </c>
      <c r="L18" s="51">
        <f t="shared" ref="L18:L81" ca="1" si="2">MAX(K17/SUM($F$3,$G$3,$H$3,$I$3),0)</f>
        <v>0.98566760037348267</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0.98504749455337781</v>
      </c>
      <c r="N18" s="67">
        <f t="shared" ref="N18:N81" ca="1" si="3">IF(K17*1000&lt;$F$4*(1)*M18,K17*1000,$F$4*(1)*M18)</f>
        <v>635.31424543673734</v>
      </c>
    </row>
    <row r="19" spans="1:14" x14ac:dyDescent="0.3">
      <c r="A19" s="32">
        <f t="shared" ref="A19:A82" si="4">A18+1</f>
        <v>45947</v>
      </c>
      <c r="B19" s="65" cm="1">
        <f t="array" aca="1" ref="B19" ca="1">_xlfn.XLOOKUP(A19,INDIRECT($A$5&amp;"!$AJ$41:$AJ$406"),INDIRECT($A$5&amp;"!$An$41:$An$406"))*SUM($F$3:$I$3)</f>
        <v>38.25</v>
      </c>
      <c r="C19" s="65" cm="1">
        <f t="array" aca="1" ref="C19" ca="1">_xlfn.XLOOKUP(A19,INDIRECT($A$5&amp;"!$AJ$41:$AJ$406"),INDIRECT($A$5&amp;"!$Ak$41:$Ak$406"))*SUM($F$3:$I$3)</f>
        <v>0</v>
      </c>
      <c r="D19" s="65" cm="1">
        <f t="array" aca="1" ref="D19" ca="1">_xlfn.XLOOKUP(A19,INDIRECT($A$5&amp;"!$AJ$41:$AJ$406"),INDIRECT($A$5&amp;"!$AO$41:$AO$406"))*SUM($F$3:$I$3)</f>
        <v>45</v>
      </c>
      <c r="E19" s="34" cm="1">
        <f t="array" ref="E19">SUMPRODUCT(('PT Storengy'!$B$8:$K$372)*('PT Storengy'!$A$8:$A$372=$A19)*('PT Storengy'!$A$5:$J$5=$A$6)*('PT Storengy'!$B$7:$K$7=$A$7))</f>
        <v>0.5</v>
      </c>
      <c r="F19" s="36">
        <f t="shared" ref="F19:F82" ca="1" si="5">F18-I19/1000</f>
        <v>44.039777803772317</v>
      </c>
      <c r="G19" s="51">
        <f t="shared" ref="G19:G82" ca="1" si="6">$F18/SUM($F$3,$G$3,$H$3,$I$3)</f>
        <v>0.98572117669435233</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0.98510338890816063</v>
      </c>
      <c r="I19" s="87">
        <f t="shared" ca="1" si="1"/>
        <v>317.67514747353499</v>
      </c>
      <c r="K19" s="36">
        <f t="shared" ca="1" si="0"/>
        <v>43.093913065648458</v>
      </c>
      <c r="L19" s="51">
        <f t="shared" ca="1" si="2"/>
        <v>0.97154950603044399</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0.97031856652588588</v>
      </c>
      <c r="N19" s="67">
        <f t="shared" ca="1" si="3"/>
        <v>625.81470572152728</v>
      </c>
    </row>
    <row r="20" spans="1:14" x14ac:dyDescent="0.3">
      <c r="A20" s="32">
        <f t="shared" si="4"/>
        <v>45948</v>
      </c>
      <c r="B20" s="65" cm="1">
        <f t="array" aca="1" ref="B20" ca="1">_xlfn.XLOOKUP(A20,INDIRECT($A$5&amp;"!$AJ$41:$AJ$406"),INDIRECT($A$5&amp;"!$An$41:$An$406"))*SUM($F$3:$I$3)</f>
        <v>38.25</v>
      </c>
      <c r="C20" s="65" cm="1">
        <f t="array" aca="1" ref="C20" ca="1">_xlfn.XLOOKUP(A20,INDIRECT($A$5&amp;"!$AJ$41:$AJ$406"),INDIRECT($A$5&amp;"!$Ak$41:$Ak$406"))*SUM($F$3:$I$3)</f>
        <v>0</v>
      </c>
      <c r="D20" s="65" cm="1">
        <f t="array" aca="1" ref="D20" ca="1">_xlfn.XLOOKUP(A20,INDIRECT($A$5&amp;"!$AJ$41:$AJ$406"),INDIRECT($A$5&amp;"!$AO$41:$AO$406"))*SUM($F$3:$I$3)</f>
        <v>45</v>
      </c>
      <c r="E20" s="34" cm="1">
        <f t="array" ref="E20">SUMPRODUCT(('PT Storengy'!$B$8:$K$372)*('PT Storengy'!$A$8:$A$372=$A20)*('PT Storengy'!$A$5:$J$5=$A$6)*('PT Storengy'!$B$7:$K$7=$A$7))</f>
        <v>0</v>
      </c>
      <c r="F20" s="36">
        <f t="shared" ca="1" si="5"/>
        <v>43.409177548198102</v>
      </c>
      <c r="G20" s="51">
        <f t="shared" ca="1" si="6"/>
        <v>0.97866172897271819</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0.97773850701409237</v>
      </c>
      <c r="I20" s="87">
        <f t="shared" ca="1" si="1"/>
        <v>630.600255574215</v>
      </c>
      <c r="K20" s="36">
        <f t="shared" ca="1" si="0"/>
        <v>42.477455857722809</v>
      </c>
      <c r="L20" s="51">
        <f t="shared" ca="1" si="2"/>
        <v>0.95764251256996569</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0.95580987287494779</v>
      </c>
      <c r="N20" s="67">
        <f t="shared" ca="1" si="3"/>
        <v>616.45720792564907</v>
      </c>
    </row>
    <row r="21" spans="1:14" x14ac:dyDescent="0.3">
      <c r="A21" s="32">
        <f t="shared" si="4"/>
        <v>45949</v>
      </c>
      <c r="B21" s="65" cm="1">
        <f t="array" aca="1" ref="B21" ca="1">_xlfn.XLOOKUP(A21,INDIRECT($A$5&amp;"!$AJ$41:$AJ$406"),INDIRECT($A$5&amp;"!$An$41:$An$406"))*SUM($F$3:$I$3)</f>
        <v>38.25</v>
      </c>
      <c r="C21" s="65" cm="1">
        <f t="array" aca="1" ref="C21" ca="1">_xlfn.XLOOKUP(A21,INDIRECT($A$5&amp;"!$AJ$41:$AJ$406"),INDIRECT($A$5&amp;"!$Ak$41:$Ak$406"))*SUM($F$3:$I$3)</f>
        <v>0</v>
      </c>
      <c r="D21" s="65" cm="1">
        <f t="array" aca="1" ref="D21" ca="1">_xlfn.XLOOKUP(A21,INDIRECT($A$5&amp;"!$AJ$41:$AJ$406"),INDIRECT($A$5&amp;"!$AO$41:$AO$406"))*SUM($F$3:$I$3)</f>
        <v>45</v>
      </c>
      <c r="E21" s="34" cm="1">
        <f t="array" ref="E21">SUMPRODUCT(('PT Storengy'!$B$8:$K$372)*('PT Storengy'!$A$8:$A$372=$A21)*('PT Storengy'!$A$5:$J$5=$A$6)*('PT Storengy'!$B$7:$K$7=$A$7))</f>
        <v>0</v>
      </c>
      <c r="F21" s="36">
        <f t="shared" ca="1" si="5"/>
        <v>42.788006346380001</v>
      </c>
      <c r="G21" s="51">
        <f t="shared" ca="1" si="6"/>
        <v>0.96464838995995783</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0.96311886666259094</v>
      </c>
      <c r="I21" s="87">
        <f t="shared" ca="1" si="1"/>
        <v>621.17120181809958</v>
      </c>
      <c r="K21" s="36">
        <f t="shared" ca="1" si="0"/>
        <v>41.870216229556277</v>
      </c>
      <c r="L21" s="51">
        <f t="shared" ca="1" si="2"/>
        <v>0.94394346350495129</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0.94151812054484907</v>
      </c>
      <c r="N21" s="67">
        <f t="shared" ca="1" si="3"/>
        <v>607.23962816653079</v>
      </c>
    </row>
    <row r="22" spans="1:14" x14ac:dyDescent="0.3">
      <c r="A22" s="32">
        <f t="shared" si="4"/>
        <v>45950</v>
      </c>
      <c r="B22" s="65" cm="1">
        <f t="array" aca="1" ref="B22" ca="1">_xlfn.XLOOKUP(A22,INDIRECT($A$5&amp;"!$AJ$41:$AJ$406"),INDIRECT($A$5&amp;"!$An$41:$An$406"))*SUM($F$3:$I$3)</f>
        <v>38.25</v>
      </c>
      <c r="C22" s="65" cm="1">
        <f t="array" aca="1" ref="C22" ca="1">_xlfn.XLOOKUP(A22,INDIRECT($A$5&amp;"!$AJ$41:$AJ$406"),INDIRECT($A$5&amp;"!$Ak$41:$Ak$406"))*SUM($F$3:$I$3)</f>
        <v>0</v>
      </c>
      <c r="D22" s="65" cm="1">
        <f t="array" aca="1" ref="D22" ca="1">_xlfn.XLOOKUP(A22,INDIRECT($A$5&amp;"!$AJ$41:$AJ$406"),INDIRECT($A$5&amp;"!$AO$41:$AO$406"))*SUM($F$3:$I$3)</f>
        <v>45</v>
      </c>
      <c r="E22" s="34" cm="1">
        <f t="array" ref="E22">SUMPRODUCT(('PT Storengy'!$B$8:$K$372)*('PT Storengy'!$A$8:$A$372=$A22)*('PT Storengy'!$A$5:$J$5=$A$6)*('PT Storengy'!$B$7:$K$7=$A$7))</f>
        <v>0</v>
      </c>
      <c r="F22" s="36">
        <f t="shared" ca="1" si="5"/>
        <v>42.176123210340371</v>
      </c>
      <c r="G22" s="51">
        <f t="shared" ca="1" si="6"/>
        <v>0.95084458547511119</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0.94871782656307302</v>
      </c>
      <c r="I22" s="87">
        <f t="shared" ca="1" si="1"/>
        <v>611.88313603962899</v>
      </c>
      <c r="K22" s="36">
        <f t="shared" ca="1" si="0"/>
        <v>41.272056355237311</v>
      </c>
      <c r="L22" s="51">
        <f t="shared" ca="1" si="2"/>
        <v>0.93044924954569508</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0.92744006571930815</v>
      </c>
      <c r="N22" s="67">
        <f t="shared" ca="1" si="3"/>
        <v>598.15987431896554</v>
      </c>
    </row>
    <row r="23" spans="1:14" x14ac:dyDescent="0.3">
      <c r="A23" s="32">
        <f t="shared" si="4"/>
        <v>45951</v>
      </c>
      <c r="B23" s="65" cm="1">
        <f t="array" aca="1" ref="B23" ca="1">_xlfn.XLOOKUP(A23,INDIRECT($A$5&amp;"!$AJ$41:$AJ$406"),INDIRECT($A$5&amp;"!$An$41:$An$406"))*SUM($F$3:$I$3)</f>
        <v>38.25</v>
      </c>
      <c r="C23" s="65" cm="1">
        <f t="array" aca="1" ref="C23" ca="1">_xlfn.XLOOKUP(A23,INDIRECT($A$5&amp;"!$AJ$41:$AJ$406"),INDIRECT($A$5&amp;"!$Ak$41:$Ak$406"))*SUM($F$3:$I$3)</f>
        <v>0</v>
      </c>
      <c r="D23" s="65" cm="1">
        <f t="array" aca="1" ref="D23" ca="1">_xlfn.XLOOKUP(A23,INDIRECT($A$5&amp;"!$AJ$41:$AJ$406"),INDIRECT($A$5&amp;"!$AO$41:$AO$406"))*SUM($F$3:$I$3)</f>
        <v>45</v>
      </c>
      <c r="E23" s="34" cm="1">
        <f t="array" ref="E23">SUMPRODUCT(('PT Storengy'!$B$8:$K$372)*('PT Storengy'!$A$8:$A$372=$A23)*('PT Storengy'!$A$5:$J$5=$A$6)*('PT Storengy'!$B$7:$K$7=$A$7))</f>
        <v>0</v>
      </c>
      <c r="F23" s="36">
        <f t="shared" ca="1" si="5"/>
        <v>41.573389260225071</v>
      </c>
      <c r="G23" s="51">
        <f t="shared" ca="1" si="6"/>
        <v>0.93724718245200822</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0.93453211809407999</v>
      </c>
      <c r="I23" s="87">
        <f t="shared" ca="1" si="1"/>
        <v>602.73395011529954</v>
      </c>
      <c r="K23" s="36">
        <f t="shared" ca="1" si="0"/>
        <v>40.682840469697048</v>
      </c>
      <c r="L23" s="51">
        <f t="shared" ca="1" si="2"/>
        <v>0.91715680789416243</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0.91357251308522347</v>
      </c>
      <c r="N23" s="67">
        <f t="shared" ca="1" si="3"/>
        <v>589.21588554025971</v>
      </c>
    </row>
    <row r="24" spans="1:14" x14ac:dyDescent="0.3">
      <c r="A24" s="32">
        <f t="shared" si="4"/>
        <v>45952</v>
      </c>
      <c r="B24" s="65" cm="1">
        <f t="array" aca="1" ref="B24" ca="1">_xlfn.XLOOKUP(A24,INDIRECT($A$5&amp;"!$AJ$41:$AJ$406"),INDIRECT($A$5&amp;"!$An$41:$An$406"))*SUM($F$3:$I$3)</f>
        <v>38.25</v>
      </c>
      <c r="C24" s="65" cm="1">
        <f t="array" aca="1" ref="C24" ca="1">_xlfn.XLOOKUP(A24,INDIRECT($A$5&amp;"!$AJ$41:$AJ$406"),INDIRECT($A$5&amp;"!$Ak$41:$Ak$406"))*SUM($F$3:$I$3)</f>
        <v>0</v>
      </c>
      <c r="D24" s="65" cm="1">
        <f t="array" aca="1" ref="D24" ca="1">_xlfn.XLOOKUP(A24,INDIRECT($A$5&amp;"!$AJ$41:$AJ$406"),INDIRECT($A$5&amp;"!$AO$41:$AO$406"))*SUM($F$3:$I$3)</f>
        <v>45</v>
      </c>
      <c r="E24" s="34" cm="1">
        <f t="array" ref="E24">SUMPRODUCT(('PT Storengy'!$B$8:$K$372)*('PT Storengy'!$A$8:$A$372=$A24)*('PT Storengy'!$A$5:$J$5=$A$6)*('PT Storengy'!$B$7:$K$7=$A$7))</f>
        <v>0</v>
      </c>
      <c r="F24" s="36">
        <f t="shared" ca="1" si="5"/>
        <v>40.979667692781732</v>
      </c>
      <c r="G24" s="51">
        <f t="shared" ca="1" si="6"/>
        <v>0.92385309467166821</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0.92055852150823436</v>
      </c>
      <c r="I24" s="87">
        <f t="shared" ca="1" si="1"/>
        <v>593.72156744333597</v>
      </c>
      <c r="K24" s="36">
        <f t="shared" ca="1" si="0"/>
        <v>40.102434837894563</v>
      </c>
      <c r="L24" s="51">
        <f t="shared" ca="1" si="2"/>
        <v>0.90406312154882329</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0.89991231510743153</v>
      </c>
      <c r="N24" s="67">
        <f t="shared" ca="1" si="3"/>
        <v>580.40563180248205</v>
      </c>
    </row>
    <row r="25" spans="1:14" x14ac:dyDescent="0.3">
      <c r="A25" s="32">
        <f t="shared" si="4"/>
        <v>45953</v>
      </c>
      <c r="B25" s="65" cm="1">
        <f t="array" aca="1" ref="B25" ca="1">_xlfn.XLOOKUP(A25,INDIRECT($A$5&amp;"!$AJ$41:$AJ$406"),INDIRECT($A$5&amp;"!$An$41:$An$406"))*SUM($F$3:$I$3)</f>
        <v>38.25</v>
      </c>
      <c r="C25" s="65" cm="1">
        <f t="array" aca="1" ref="C25" ca="1">_xlfn.XLOOKUP(A25,INDIRECT($A$5&amp;"!$AJ$41:$AJ$406"),INDIRECT($A$5&amp;"!$Ak$41:$Ak$406"))*SUM($F$3:$I$3)</f>
        <v>0</v>
      </c>
      <c r="D25" s="65" cm="1">
        <f t="array" aca="1" ref="D25" ca="1">_xlfn.XLOOKUP(A25,INDIRECT($A$5&amp;"!$AJ$41:$AJ$406"),INDIRECT($A$5&amp;"!$AO$41:$AO$406"))*SUM($F$3:$I$3)</f>
        <v>45</v>
      </c>
      <c r="E25" s="34" cm="1">
        <f t="array" ref="E25">SUMPRODUCT(('PT Storengy'!$B$8:$K$372)*('PT Storengy'!$A$8:$A$372=$A25)*('PT Storengy'!$A$5:$J$5=$A$6)*('PT Storengy'!$B$7:$K$7=$A$7))</f>
        <v>0</v>
      </c>
      <c r="F25" s="36">
        <f t="shared" ca="1" si="5"/>
        <v>40.394823750309371</v>
      </c>
      <c r="G25" s="51">
        <f t="shared" ca="1" si="6"/>
        <v>0.91065928206181623</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0.906793865201447</v>
      </c>
      <c r="I25" s="87">
        <f t="shared" ca="1" si="1"/>
        <v>584.84394247236185</v>
      </c>
      <c r="K25" s="36">
        <f t="shared" ca="1" si="0"/>
        <v>39.530707724462857</v>
      </c>
      <c r="L25" s="51">
        <f t="shared" ca="1" si="2"/>
        <v>0.89116521861987918</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0.88645637131430455</v>
      </c>
      <c r="N25" s="67">
        <f t="shared" ca="1" si="3"/>
        <v>571.72711343170477</v>
      </c>
    </row>
    <row r="26" spans="1:14" x14ac:dyDescent="0.3">
      <c r="A26" s="32">
        <f t="shared" si="4"/>
        <v>45954</v>
      </c>
      <c r="B26" s="65" cm="1">
        <f t="array" aca="1" ref="B26" ca="1">_xlfn.XLOOKUP(A26,INDIRECT($A$5&amp;"!$AJ$41:$AJ$406"),INDIRECT($A$5&amp;"!$An$41:$An$406"))*SUM($F$3:$I$3)</f>
        <v>38.25</v>
      </c>
      <c r="C26" s="65" cm="1">
        <f t="array" aca="1" ref="C26" ca="1">_xlfn.XLOOKUP(A26,INDIRECT($A$5&amp;"!$AJ$41:$AJ$406"),INDIRECT($A$5&amp;"!$Ak$41:$Ak$406"))*SUM($F$3:$I$3)</f>
        <v>0</v>
      </c>
      <c r="D26" s="65" cm="1">
        <f t="array" aca="1" ref="D26" ca="1">_xlfn.XLOOKUP(A26,INDIRECT($A$5&amp;"!$AJ$41:$AJ$406"),INDIRECT($A$5&amp;"!$AO$41:$AO$406"))*SUM($F$3:$I$3)</f>
        <v>45</v>
      </c>
      <c r="E26" s="34" cm="1">
        <f t="array" ref="E26">SUMPRODUCT(('PT Storengy'!$B$8:$K$372)*('PT Storengy'!$A$8:$A$372=$A26)*('PT Storengy'!$A$5:$J$5=$A$6)*('PT Storengy'!$B$7:$K$7=$A$7))</f>
        <v>0</v>
      </c>
      <c r="F26" s="36">
        <f t="shared" ca="1" si="5"/>
        <v>39.818724690072251</v>
      </c>
      <c r="G26" s="51">
        <f t="shared" ca="1" si="6"/>
        <v>0.8976627500068749</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0.89323502499305807</v>
      </c>
      <c r="I26" s="87">
        <f t="shared" ca="1" si="1"/>
        <v>576.09906023711937</v>
      </c>
      <c r="K26" s="36">
        <f t="shared" ca="1" si="0"/>
        <v>38.967529363808723</v>
      </c>
      <c r="L26" s="51">
        <f t="shared" ca="1" si="2"/>
        <v>0.87846017165473012</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0.87320162759403341</v>
      </c>
      <c r="N26" s="67">
        <f t="shared" ca="1" si="3"/>
        <v>563.17836065413496</v>
      </c>
    </row>
    <row r="27" spans="1:14" x14ac:dyDescent="0.3">
      <c r="A27" s="32">
        <f t="shared" si="4"/>
        <v>45955</v>
      </c>
      <c r="B27" s="65" cm="1">
        <f t="array" aca="1" ref="B27" ca="1">_xlfn.XLOOKUP(A27,INDIRECT($A$5&amp;"!$AJ$41:$AJ$406"),INDIRECT($A$5&amp;"!$An$41:$An$406"))*SUM($F$3:$I$3)</f>
        <v>38.25</v>
      </c>
      <c r="C27" s="65" cm="1">
        <f t="array" aca="1" ref="C27" ca="1">_xlfn.XLOOKUP(A27,INDIRECT($A$5&amp;"!$AJ$41:$AJ$406"),INDIRECT($A$5&amp;"!$Ak$41:$Ak$406"))*SUM($F$3:$I$3)</f>
        <v>0</v>
      </c>
      <c r="D27" s="65" cm="1">
        <f t="array" aca="1" ref="D27" ca="1">_xlfn.XLOOKUP(A27,INDIRECT($A$5&amp;"!$AJ$41:$AJ$406"),INDIRECT($A$5&amp;"!$AO$41:$AO$406"))*SUM($F$3:$I$3)</f>
        <v>45</v>
      </c>
      <c r="E27" s="34" cm="1">
        <f t="array" ref="E27">SUMPRODUCT(('PT Storengy'!$B$8:$K$372)*('PT Storengy'!$A$8:$A$372=$A27)*('PT Storengy'!$A$5:$J$5=$A$6)*('PT Storengy'!$B$7:$K$7=$A$7))</f>
        <v>0</v>
      </c>
      <c r="F27" s="36">
        <f t="shared" ca="1" si="5"/>
        <v>39.251239754171124</v>
      </c>
      <c r="G27" s="51">
        <f t="shared" ca="1" si="6"/>
        <v>0.88486054866827224</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0.87987892341673479</v>
      </c>
      <c r="I27" s="87">
        <f t="shared" ca="1" si="1"/>
        <v>567.48493590112935</v>
      </c>
      <c r="K27" s="36">
        <f t="shared" ca="1" si="0"/>
        <v>38.412771930659687</v>
      </c>
      <c r="L27" s="51">
        <f t="shared" ca="1" si="2"/>
        <v>0.86594509697352717</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0.86014507550143349</v>
      </c>
      <c r="N27" s="67">
        <f t="shared" ca="1" si="3"/>
        <v>554.75743314903377</v>
      </c>
    </row>
    <row r="28" spans="1:14" x14ac:dyDescent="0.3">
      <c r="A28" s="32">
        <f t="shared" si="4"/>
        <v>45956</v>
      </c>
      <c r="B28" s="65" cm="1">
        <f t="array" aca="1" ref="B28" ca="1">_xlfn.XLOOKUP(A28,INDIRECT($A$5&amp;"!$AJ$41:$AJ$406"),INDIRECT($A$5&amp;"!$An$41:$An$406"))*SUM($F$3:$I$3)</f>
        <v>38.25</v>
      </c>
      <c r="C28" s="65" cm="1">
        <f t="array" aca="1" ref="C28" ca="1">_xlfn.XLOOKUP(A28,INDIRECT($A$5&amp;"!$AJ$41:$AJ$406"),INDIRECT($A$5&amp;"!$Ak$41:$Ak$406"))*SUM($F$3:$I$3)</f>
        <v>0</v>
      </c>
      <c r="D28" s="65" cm="1">
        <f t="array" aca="1" ref="D28" ca="1">_xlfn.XLOOKUP(A28,INDIRECT($A$5&amp;"!$AJ$41:$AJ$406"),INDIRECT($A$5&amp;"!$AO$41:$AO$406"))*SUM($F$3:$I$3)</f>
        <v>45</v>
      </c>
      <c r="E28" s="34" cm="1">
        <f t="array" ref="E28">SUMPRODUCT(('PT Storengy'!$B$8:$K$372)*('PT Storengy'!$A$8:$A$372=$A28)*('PT Storengy'!$A$5:$J$5=$A$6)*('PT Storengy'!$B$7:$K$7=$A$7))</f>
        <v>0</v>
      </c>
      <c r="F28" s="36">
        <f t="shared" ca="1" si="5"/>
        <v>38.692240139864936</v>
      </c>
      <c r="G28" s="51">
        <f t="shared" ca="1" si="6"/>
        <v>0.87224977231491385</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0.86672252902197711</v>
      </c>
      <c r="I28" s="87">
        <f t="shared" ca="1" si="1"/>
        <v>558.99961430619112</v>
      </c>
      <c r="K28" s="36">
        <f t="shared" ca="1" si="0"/>
        <v>37.866309511051369</v>
      </c>
      <c r="L28" s="51">
        <f t="shared" ca="1" si="2"/>
        <v>0.85361715401465976</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0.84728375157511215</v>
      </c>
      <c r="N28" s="67">
        <f t="shared" ca="1" si="3"/>
        <v>546.4624196083181</v>
      </c>
    </row>
    <row r="29" spans="1:14" x14ac:dyDescent="0.3">
      <c r="A29" s="32">
        <f t="shared" si="4"/>
        <v>45957</v>
      </c>
      <c r="B29" s="65" cm="1">
        <f t="array" aca="1" ref="B29" ca="1">_xlfn.XLOOKUP(A29,INDIRECT($A$5&amp;"!$AJ$41:$AJ$406"),INDIRECT($A$5&amp;"!$An$41:$An$406"))*SUM($F$3:$I$3)</f>
        <v>38.25</v>
      </c>
      <c r="C29" s="65" cm="1">
        <f t="array" aca="1" ref="C29" ca="1">_xlfn.XLOOKUP(A29,INDIRECT($A$5&amp;"!$AJ$41:$AJ$406"),INDIRECT($A$5&amp;"!$Ak$41:$Ak$406"))*SUM($F$3:$I$3)</f>
        <v>0</v>
      </c>
      <c r="D29" s="65" cm="1">
        <f t="array" aca="1" ref="D29" ca="1">_xlfn.XLOOKUP(A29,INDIRECT($A$5&amp;"!$AJ$41:$AJ$406"),INDIRECT($A$5&amp;"!$AO$41:$AO$406"))*SUM($F$3:$I$3)</f>
        <v>45</v>
      </c>
      <c r="E29" s="34" cm="1">
        <f t="array" ref="E29">SUMPRODUCT(('PT Storengy'!$B$8:$K$372)*('PT Storengy'!$A$8:$A$372=$A29)*('PT Storengy'!$A$5:$J$5=$A$6)*('PT Storengy'!$B$7:$K$7=$A$7))</f>
        <v>0</v>
      </c>
      <c r="F29" s="36">
        <f t="shared" ca="1" si="5"/>
        <v>38.25</v>
      </c>
      <c r="G29" s="51">
        <f t="shared" ca="1" si="6"/>
        <v>0.85982755866366523</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0.85376285568606503</v>
      </c>
      <c r="I29" s="87">
        <f t="shared" ca="1" si="1"/>
        <v>442.2401398649381</v>
      </c>
      <c r="K29" s="36">
        <f t="shared" ca="1" si="0"/>
        <v>37.328018073748616</v>
      </c>
      <c r="L29" s="51">
        <f t="shared" ca="1" si="2"/>
        <v>0.84147354469003044</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0.83461473666484998</v>
      </c>
      <c r="N29" s="67">
        <f t="shared" ca="1" si="3"/>
        <v>538.29143730274984</v>
      </c>
    </row>
    <row r="30" spans="1:14" x14ac:dyDescent="0.3">
      <c r="A30" s="32">
        <f t="shared" si="4"/>
        <v>45958</v>
      </c>
      <c r="B30" s="65" cm="1">
        <f t="array" aca="1" ref="B30" ca="1">_xlfn.XLOOKUP(A30,INDIRECT($A$5&amp;"!$AJ$41:$AJ$406"),INDIRECT($A$5&amp;"!$An$41:$An$406"))*SUM($F$3:$I$3)</f>
        <v>38.25</v>
      </c>
      <c r="C30" s="65" cm="1">
        <f t="array" aca="1" ref="C30" ca="1">_xlfn.XLOOKUP(A30,INDIRECT($A$5&amp;"!$AJ$41:$AJ$406"),INDIRECT($A$5&amp;"!$Ak$41:$Ak$406"))*SUM($F$3:$I$3)</f>
        <v>0</v>
      </c>
      <c r="D30" s="65" cm="1">
        <f t="array" aca="1" ref="D30" ca="1">_xlfn.XLOOKUP(A30,INDIRECT($A$5&amp;"!$AJ$41:$AJ$406"),INDIRECT($A$5&amp;"!$AO$41:$AO$406"))*SUM($F$3:$I$3)</f>
        <v>45</v>
      </c>
      <c r="E30" s="34" cm="1">
        <f t="array" ref="E30">SUMPRODUCT(('PT Storengy'!$B$8:$K$372)*('PT Storengy'!$A$8:$A$372=$A30)*('PT Storengy'!$A$5:$J$5=$A$6)*('PT Storengy'!$B$7:$K$7=$A$7))</f>
        <v>0</v>
      </c>
      <c r="F30" s="36">
        <f t="shared" ca="1" si="5"/>
        <v>38.25</v>
      </c>
      <c r="G30" s="51">
        <f t="shared" ca="1" si="6"/>
        <v>0.85</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0.84351009771986951</v>
      </c>
      <c r="I30" s="87">
        <f t="shared" ca="1" si="1"/>
        <v>0</v>
      </c>
      <c r="K30" s="36">
        <f t="shared" ca="1" si="0"/>
        <v>36.797775442094007</v>
      </c>
      <c r="L30" s="51">
        <f t="shared" ca="1" si="2"/>
        <v>0.82951151274996926</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0.82213515526903691</v>
      </c>
      <c r="N30" s="67">
        <f t="shared" ca="1" si="3"/>
        <v>530.24263165460991</v>
      </c>
    </row>
    <row r="31" spans="1:14" x14ac:dyDescent="0.3">
      <c r="A31" s="32">
        <f t="shared" si="4"/>
        <v>45959</v>
      </c>
      <c r="B31" s="65" cm="1">
        <f t="array" aca="1" ref="B31" ca="1">_xlfn.XLOOKUP(A31,INDIRECT($A$5&amp;"!$AJ$41:$AJ$406"),INDIRECT($A$5&amp;"!$An$41:$An$406"))*SUM($F$3:$I$3)</f>
        <v>38.25</v>
      </c>
      <c r="C31" s="65" cm="1">
        <f t="array" aca="1" ref="C31" ca="1">_xlfn.XLOOKUP(A31,INDIRECT($A$5&amp;"!$AJ$41:$AJ$406"),INDIRECT($A$5&amp;"!$Ak$41:$Ak$406"))*SUM($F$3:$I$3)</f>
        <v>0</v>
      </c>
      <c r="D31" s="65" cm="1">
        <f t="array" aca="1" ref="D31" ca="1">_xlfn.XLOOKUP(A31,INDIRECT($A$5&amp;"!$AJ$41:$AJ$406"),INDIRECT($A$5&amp;"!$AO$41:$AO$406"))*SUM($F$3:$I$3)</f>
        <v>45</v>
      </c>
      <c r="E31" s="34" cm="1">
        <f t="array" ref="E31">SUMPRODUCT(('PT Storengy'!$B$8:$K$372)*('PT Storengy'!$A$8:$A$372=$A31)*('PT Storengy'!$A$5:$J$5=$A$6)*('PT Storengy'!$B$7:$K$7=$A$7))</f>
        <v>0</v>
      </c>
      <c r="F31" s="36">
        <f t="shared" ca="1" si="5"/>
        <v>38.25</v>
      </c>
      <c r="G31" s="51">
        <f t="shared" ca="1" si="6"/>
        <v>0.85</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0.84351009771986951</v>
      </c>
      <c r="I31" s="87">
        <f t="shared" ca="1" si="1"/>
        <v>0</v>
      </c>
      <c r="K31" s="36">
        <f t="shared" ca="1" si="0"/>
        <v>36.275461266277247</v>
      </c>
      <c r="L31" s="51">
        <f t="shared" ca="1" si="2"/>
        <v>0.81772834315764464</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0.80984217488201637</v>
      </c>
      <c r="N31" s="67">
        <f t="shared" ca="1" si="3"/>
        <v>522.3141758167626</v>
      </c>
    </row>
    <row r="32" spans="1:14" x14ac:dyDescent="0.3">
      <c r="A32" s="32">
        <f t="shared" si="4"/>
        <v>45960</v>
      </c>
      <c r="B32" s="65" cm="1">
        <f t="array" aca="1" ref="B32" ca="1">_xlfn.XLOOKUP(A32,INDIRECT($A$5&amp;"!$AJ$41:$AJ$406"),INDIRECT($A$5&amp;"!$An$41:$An$406"))*SUM($F$3:$I$3)</f>
        <v>38.25</v>
      </c>
      <c r="C32" s="65" cm="1">
        <f t="array" aca="1" ref="C32" ca="1">_xlfn.XLOOKUP(A32,INDIRECT($A$5&amp;"!$AJ$41:$AJ$406"),INDIRECT($A$5&amp;"!$Ak$41:$Ak$406"))*SUM($F$3:$I$3)</f>
        <v>0</v>
      </c>
      <c r="D32" s="65" cm="1">
        <f t="array" aca="1" ref="D32" ca="1">_xlfn.XLOOKUP(A32,INDIRECT($A$5&amp;"!$AJ$41:$AJ$406"),INDIRECT($A$5&amp;"!$AO$41:$AO$406"))*SUM($F$3:$I$3)</f>
        <v>45</v>
      </c>
      <c r="E32" s="34" cm="1">
        <f t="array" ref="E32">SUMPRODUCT(('PT Storengy'!$B$8:$K$372)*('PT Storengy'!$A$8:$A$372=$A32)*('PT Storengy'!$A$5:$J$5=$A$6)*('PT Storengy'!$B$7:$K$7=$A$7))</f>
        <v>0</v>
      </c>
      <c r="F32" s="36">
        <f t="shared" ca="1" si="5"/>
        <v>38.25</v>
      </c>
      <c r="G32" s="51">
        <f t="shared" ca="1" si="6"/>
        <v>0.85</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0.84351009771986951</v>
      </c>
      <c r="I32" s="87">
        <f t="shared" ca="1" si="1"/>
        <v>0</v>
      </c>
      <c r="K32" s="36">
        <f t="shared" ca="1" si="0"/>
        <v>35.760956996019232</v>
      </c>
      <c r="L32" s="51">
        <f t="shared" ca="1" si="2"/>
        <v>0.80612136147282776</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0.79773300535118796</v>
      </c>
      <c r="N32" s="67">
        <f t="shared" ca="1" si="3"/>
        <v>514.50427025801412</v>
      </c>
    </row>
    <row r="33" spans="1:14" x14ac:dyDescent="0.3">
      <c r="A33" s="32">
        <f t="shared" si="4"/>
        <v>45961</v>
      </c>
      <c r="B33" s="65" cm="1">
        <f t="array" aca="1" ref="B33" ca="1">_xlfn.XLOOKUP(A33,INDIRECT($A$5&amp;"!$AJ$41:$AJ$406"),INDIRECT($A$5&amp;"!$An$41:$An$406"))*SUM($F$3:$I$3)</f>
        <v>38.25</v>
      </c>
      <c r="C33" s="65" cm="1">
        <f t="array" aca="1" ref="C33" ca="1">_xlfn.XLOOKUP(A33,INDIRECT($A$5&amp;"!$AJ$41:$AJ$406"),INDIRECT($A$5&amp;"!$Ak$41:$Ak$406"))*SUM($F$3:$I$3)</f>
        <v>38.25</v>
      </c>
      <c r="D33" s="65" cm="1">
        <f t="array" aca="1" ref="D33" ca="1">_xlfn.XLOOKUP(A33,INDIRECT($A$5&amp;"!$AJ$41:$AJ$406"),INDIRECT($A$5&amp;"!$AO$41:$AO$406"))*SUM($F$3:$I$3)</f>
        <v>45</v>
      </c>
      <c r="E33" s="34" cm="1">
        <f t="array" ref="E33">SUMPRODUCT(('PT Storengy'!$B$8:$K$372)*('PT Storengy'!$A$8:$A$372=$A33)*('PT Storengy'!$A$5:$J$5=$A$6)*('PT Storengy'!$B$7:$K$7=$A$7))</f>
        <v>0</v>
      </c>
      <c r="F33" s="36">
        <f t="shared" ca="1" si="5"/>
        <v>38.25</v>
      </c>
      <c r="G33" s="51">
        <f t="shared" ca="1" si="6"/>
        <v>0.85</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0.84351009771986951</v>
      </c>
      <c r="I33" s="87">
        <f t="shared" ca="1" si="1"/>
        <v>0</v>
      </c>
      <c r="K33" s="36">
        <f t="shared" ca="1" si="0"/>
        <v>35.254145853664561</v>
      </c>
      <c r="L33" s="51">
        <f t="shared" ca="1" si="2"/>
        <v>0.79468793324487186</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0.78580489824372313</v>
      </c>
      <c r="N33" s="67">
        <f t="shared" ca="1" si="3"/>
        <v>506.81114235467015</v>
      </c>
    </row>
    <row r="34" spans="1:14" x14ac:dyDescent="0.3">
      <c r="A34" s="32">
        <f t="shared" si="4"/>
        <v>45962</v>
      </c>
      <c r="B34" s="65" cm="1">
        <f t="array" aca="1" ref="B34" ca="1">_xlfn.XLOOKUP(A34,INDIRECT($A$5&amp;"!$AJ$41:$AJ$406"),INDIRECT($A$5&amp;"!$An$41:$An$406"))*SUM($F$3:$I$3)</f>
        <v>0</v>
      </c>
      <c r="C34" s="65" cm="1">
        <f t="array" aca="1" ref="C34" ca="1">_xlfn.XLOOKUP(A34,INDIRECT($A$5&amp;"!$AJ$41:$AJ$406"),INDIRECT($A$5&amp;"!$Ak$41:$Ak$406"))*SUM($F$3:$I$3)</f>
        <v>0</v>
      </c>
      <c r="D34" s="65" cm="1">
        <f t="array" aca="1" ref="D34" ca="1">_xlfn.XLOOKUP(A34,INDIRECT($A$5&amp;"!$AJ$41:$AJ$406"),INDIRECT($A$5&amp;"!$AO$41:$AO$406"))*SUM($F$3:$I$3)</f>
        <v>45</v>
      </c>
      <c r="E34" s="34" cm="1">
        <f t="array" ref="E34">SUMPRODUCT(('PT Storengy'!$B$8:$K$372)*('PT Storengy'!$A$8:$A$372=$A34)*('PT Storengy'!$A$5:$J$5=$A$6)*('PT Storengy'!$B$7:$K$7=$A$7))</f>
        <v>0</v>
      </c>
      <c r="F34" s="36">
        <f t="shared" ca="1" si="5"/>
        <v>37.705971428571431</v>
      </c>
      <c r="G34" s="51">
        <f t="shared" ca="1" si="6"/>
        <v>0.85</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0.84351009771986951</v>
      </c>
      <c r="I34" s="87">
        <f t="shared" ca="1" si="1"/>
        <v>544.02857142857124</v>
      </c>
      <c r="K34" s="36">
        <f t="shared" ca="1" si="0"/>
        <v>34.754912807676355</v>
      </c>
      <c r="L34" s="51">
        <f t="shared" ca="1" si="2"/>
        <v>0.78342546341476804</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0.77405514622275096</v>
      </c>
      <c r="N34" s="67">
        <f t="shared" ca="1" si="3"/>
        <v>499.23304598820283</v>
      </c>
    </row>
    <row r="35" spans="1:14" x14ac:dyDescent="0.3">
      <c r="A35" s="32">
        <f t="shared" si="4"/>
        <v>45963</v>
      </c>
      <c r="B35" s="65" cm="1">
        <f t="array" aca="1" ref="B35" ca="1">_xlfn.XLOOKUP(A35,INDIRECT($A$5&amp;"!$AJ$41:$AJ$406"),INDIRECT($A$5&amp;"!$An$41:$An$406"))*SUM($F$3:$I$3)</f>
        <v>0</v>
      </c>
      <c r="C35" s="65" cm="1">
        <f t="array" aca="1" ref="C35" ca="1">_xlfn.XLOOKUP(A35,INDIRECT($A$5&amp;"!$AJ$41:$AJ$406"),INDIRECT($A$5&amp;"!$Ak$41:$Ak$406"))*SUM($F$3:$I$3)</f>
        <v>0</v>
      </c>
      <c r="D35" s="65" cm="1">
        <f t="array" aca="1" ref="D35" ca="1">_xlfn.XLOOKUP(A35,INDIRECT($A$5&amp;"!$AJ$41:$AJ$406"),INDIRECT($A$5&amp;"!$AO$41:$AO$406"))*SUM($F$3:$I$3)</f>
        <v>45</v>
      </c>
      <c r="E35" s="34" cm="1">
        <f t="array" ref="E35">SUMPRODUCT(('PT Storengy'!$B$8:$K$372)*('PT Storengy'!$A$8:$A$372=$A35)*('PT Storengy'!$A$5:$J$5=$A$6)*('PT Storengy'!$B$7:$K$7=$A$7))</f>
        <v>0</v>
      </c>
      <c r="F35" s="36">
        <f t="shared" ca="1" si="5"/>
        <v>37.17007744732026</v>
      </c>
      <c r="G35" s="51">
        <f t="shared" ca="1" si="6"/>
        <v>0.83791047619047621</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0.83089750838943244</v>
      </c>
      <c r="I35" s="87">
        <f t="shared" ca="1" si="1"/>
        <v>535.89398125116759</v>
      </c>
      <c r="K35" s="36">
        <f t="shared" ca="1" si="0"/>
        <v>34.263144546527428</v>
      </c>
      <c r="L35" s="51">
        <f t="shared" ca="1" si="2"/>
        <v>0.77233139572614118</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0.7624810824328685</v>
      </c>
      <c r="N35" s="67">
        <f t="shared" ca="1" si="3"/>
        <v>491.76826114892987</v>
      </c>
    </row>
    <row r="36" spans="1:14" x14ac:dyDescent="0.3">
      <c r="A36" s="32">
        <f t="shared" si="4"/>
        <v>45964</v>
      </c>
      <c r="B36" s="65" cm="1">
        <f t="array" aca="1" ref="B36" ca="1">_xlfn.XLOOKUP(A36,INDIRECT($A$5&amp;"!$AJ$41:$AJ$406"),INDIRECT($A$5&amp;"!$An$41:$An$406"))*SUM($F$3:$I$3)</f>
        <v>0</v>
      </c>
      <c r="C36" s="65" cm="1">
        <f t="array" aca="1" ref="C36" ca="1">_xlfn.XLOOKUP(A36,INDIRECT($A$5&amp;"!$AJ$41:$AJ$406"),INDIRECT($A$5&amp;"!$Ak$41:$Ak$406"))*SUM($F$3:$I$3)</f>
        <v>0</v>
      </c>
      <c r="D36" s="65" cm="1">
        <f t="array" aca="1" ref="D36" ca="1">_xlfn.XLOOKUP(A36,INDIRECT($A$5&amp;"!$AJ$41:$AJ$406"),INDIRECT($A$5&amp;"!$AO$41:$AO$406"))*SUM($F$3:$I$3)</f>
        <v>45</v>
      </c>
      <c r="E36" s="34" cm="1">
        <f t="array" ref="E36">SUMPRODUCT(('PT Storengy'!$B$8:$K$372)*('PT Storengy'!$A$8:$A$372=$A36)*('PT Storengy'!$A$5:$J$5=$A$6)*('PT Storengy'!$B$7:$K$7=$A$7))</f>
        <v>0</v>
      </c>
      <c r="F36" s="36">
        <f t="shared" ca="1" si="5"/>
        <v>36.642196423742561</v>
      </c>
      <c r="G36" s="51">
        <f t="shared" ca="1" si="6"/>
        <v>0.82600172105156133</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0.81847350886965375</v>
      </c>
      <c r="I36" s="87">
        <f t="shared" ca="1" si="1"/>
        <v>527.88102357769685</v>
      </c>
      <c r="K36" s="36">
        <f t="shared" ca="1" si="0"/>
        <v>33.778729452981807</v>
      </c>
      <c r="L36" s="51">
        <f t="shared" ca="1" si="2"/>
        <v>0.76140321214505391</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0.75108007989484382</v>
      </c>
      <c r="N36" s="67">
        <f t="shared" ca="1" si="3"/>
        <v>484.41509354562407</v>
      </c>
    </row>
    <row r="37" spans="1:14" x14ac:dyDescent="0.3">
      <c r="A37" s="32">
        <f t="shared" si="4"/>
        <v>45965</v>
      </c>
      <c r="B37" s="65" cm="1">
        <f t="array" aca="1" ref="B37" ca="1">_xlfn.XLOOKUP(A37,INDIRECT($A$5&amp;"!$AJ$41:$AJ$406"),INDIRECT($A$5&amp;"!$An$41:$An$406"))*SUM($F$3:$I$3)</f>
        <v>0</v>
      </c>
      <c r="C37" s="65" cm="1">
        <f t="array" aca="1" ref="C37" ca="1">_xlfn.XLOOKUP(A37,INDIRECT($A$5&amp;"!$AJ$41:$AJ$406"),INDIRECT($A$5&amp;"!$Ak$41:$Ak$406"))*SUM($F$3:$I$3)</f>
        <v>0</v>
      </c>
      <c r="D37" s="65" cm="1">
        <f t="array" aca="1" ref="D37" ca="1">_xlfn.XLOOKUP(A37,INDIRECT($A$5&amp;"!$AJ$41:$AJ$406"),INDIRECT($A$5&amp;"!$AO$41:$AO$406"))*SUM($F$3:$I$3)</f>
        <v>45</v>
      </c>
      <c r="E37" s="34" cm="1">
        <f t="array" ref="E37">SUMPRODUCT(('PT Storengy'!$B$8:$K$372)*('PT Storengy'!$A$8:$A$372=$A37)*('PT Storengy'!$A$5:$J$5=$A$6)*('PT Storengy'!$B$7:$K$7=$A$7))</f>
        <v>0</v>
      </c>
      <c r="F37" s="36">
        <f t="shared" ca="1" si="5"/>
        <v>36.12220854404508</v>
      </c>
      <c r="G37" s="51">
        <f t="shared" ca="1" si="6"/>
        <v>0.81427103163872361</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0.80623527927036354</v>
      </c>
      <c r="I37" s="87">
        <f t="shared" ca="1" si="1"/>
        <v>519.98787969748241</v>
      </c>
      <c r="K37" s="36">
        <f t="shared" ca="1" si="0"/>
        <v>33.30155757876085</v>
      </c>
      <c r="L37" s="51">
        <f t="shared" ca="1" si="2"/>
        <v>0.75063843228848459</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0.73984955090936633</v>
      </c>
      <c r="N37" s="67">
        <f t="shared" ca="1" si="3"/>
        <v>477.17187422095685</v>
      </c>
    </row>
    <row r="38" spans="1:14" x14ac:dyDescent="0.3">
      <c r="A38" s="32">
        <f t="shared" si="4"/>
        <v>45966</v>
      </c>
      <c r="B38" s="65" cm="1">
        <f t="array" aca="1" ref="B38" ca="1">_xlfn.XLOOKUP(A38,INDIRECT($A$5&amp;"!$AJ$41:$AJ$406"),INDIRECT($A$5&amp;"!$An$41:$An$406"))*SUM($F$3:$I$3)</f>
        <v>0</v>
      </c>
      <c r="C38" s="65" cm="1">
        <f t="array" aca="1" ref="C38" ca="1">_xlfn.XLOOKUP(A38,INDIRECT($A$5&amp;"!$AJ$41:$AJ$406"),INDIRECT($A$5&amp;"!$Ak$41:$Ak$406"))*SUM($F$3:$I$3)</f>
        <v>0</v>
      </c>
      <c r="D38" s="65" cm="1">
        <f t="array" aca="1" ref="D38" ca="1">_xlfn.XLOOKUP(A38,INDIRECT($A$5&amp;"!$AJ$41:$AJ$406"),INDIRECT($A$5&amp;"!$AO$41:$AO$406"))*SUM($F$3:$I$3)</f>
        <v>45</v>
      </c>
      <c r="E38" s="34" cm="1">
        <f t="array" ref="E38">SUMPRODUCT(('PT Storengy'!$B$8:$K$372)*('PT Storengy'!$A$8:$A$372=$A38)*('PT Storengy'!$A$5:$J$5=$A$6)*('PT Storengy'!$B$7:$K$7=$A$7))</f>
        <v>0</v>
      </c>
      <c r="F38" s="36">
        <f t="shared" ca="1" si="5"/>
        <v>35.60999578595095</v>
      </c>
      <c r="G38" s="51">
        <f t="shared" ca="1" si="6"/>
        <v>0.80271574542322399</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0.7941800418658137</v>
      </c>
      <c r="I38" s="87">
        <f t="shared" ca="1" si="1"/>
        <v>512.21275809412771</v>
      </c>
      <c r="K38" s="36">
        <f t="shared" ca="1" si="0"/>
        <v>32.824815281842085</v>
      </c>
      <c r="L38" s="51">
        <f t="shared" ca="1" si="2"/>
        <v>0.74003461286135219</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0.73918349619978274</v>
      </c>
      <c r="N38" s="67">
        <f t="shared" ca="1" si="3"/>
        <v>476.74229691876741</v>
      </c>
    </row>
    <row r="39" spans="1:14" x14ac:dyDescent="0.3">
      <c r="A39" s="32">
        <f t="shared" si="4"/>
        <v>45967</v>
      </c>
      <c r="B39" s="65" cm="1">
        <f t="array" aca="1" ref="B39" ca="1">_xlfn.XLOOKUP(A39,INDIRECT($A$5&amp;"!$AJ$41:$AJ$406"),INDIRECT($A$5&amp;"!$An$41:$An$406"))*SUM($F$3:$I$3)</f>
        <v>0</v>
      </c>
      <c r="C39" s="65" cm="1">
        <f t="array" aca="1" ref="C39" ca="1">_xlfn.XLOOKUP(A39,INDIRECT($A$5&amp;"!$AJ$41:$AJ$406"),INDIRECT($A$5&amp;"!$Ak$41:$Ak$406"))*SUM($F$3:$I$3)</f>
        <v>0</v>
      </c>
      <c r="D39" s="65" cm="1">
        <f t="array" aca="1" ref="D39" ca="1">_xlfn.XLOOKUP(A39,INDIRECT($A$5&amp;"!$AJ$41:$AJ$406"),INDIRECT($A$5&amp;"!$AO$41:$AO$406"))*SUM($F$3:$I$3)</f>
        <v>45</v>
      </c>
      <c r="E39" s="34" cm="1">
        <f t="array" ref="E39">SUMPRODUCT(('PT Storengy'!$B$8:$K$372)*('PT Storengy'!$A$8:$A$372=$A39)*('PT Storengy'!$A$5:$J$5=$A$6)*('PT Storengy'!$B$7:$K$7=$A$7))</f>
        <v>0</v>
      </c>
      <c r="F39" s="36">
        <f t="shared" ca="1" si="5"/>
        <v>35.105441891912058</v>
      </c>
      <c r="G39" s="51">
        <f t="shared" ca="1" si="6"/>
        <v>0.7913332396877989</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0.78230506046421566</v>
      </c>
      <c r="I39" s="87">
        <f t="shared" ca="1" si="1"/>
        <v>504.55389403889541</v>
      </c>
      <c r="K39" s="36">
        <f t="shared" ca="1" si="0"/>
        <v>32.358629967409925</v>
      </c>
      <c r="L39" s="51">
        <f t="shared" ca="1" si="2"/>
        <v>0.72944033959649079</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0.72281501521077896</v>
      </c>
      <c r="N39" s="67">
        <f t="shared" ca="1" si="3"/>
        <v>466.18531443216204</v>
      </c>
    </row>
    <row r="40" spans="1:14" x14ac:dyDescent="0.3">
      <c r="A40" s="32">
        <f t="shared" si="4"/>
        <v>45968</v>
      </c>
      <c r="B40" s="65" cm="1">
        <f t="array" aca="1" ref="B40" ca="1">_xlfn.XLOOKUP(A40,INDIRECT($A$5&amp;"!$AJ$41:$AJ$406"),INDIRECT($A$5&amp;"!$An$41:$An$406"))*SUM($F$3:$I$3)</f>
        <v>0</v>
      </c>
      <c r="C40" s="65" cm="1">
        <f t="array" aca="1" ref="C40" ca="1">_xlfn.XLOOKUP(A40,INDIRECT($A$5&amp;"!$AJ$41:$AJ$406"),INDIRECT($A$5&amp;"!$Ak$41:$Ak$406"))*SUM($F$3:$I$3)</f>
        <v>0</v>
      </c>
      <c r="D40" s="65" cm="1">
        <f t="array" aca="1" ref="D40" ca="1">_xlfn.XLOOKUP(A40,INDIRECT($A$5&amp;"!$AJ$41:$AJ$406"),INDIRECT($A$5&amp;"!$AO$41:$AO$406"))*SUM($F$3:$I$3)</f>
        <v>45</v>
      </c>
      <c r="E40" s="34" cm="1">
        <f t="array" ref="E40">SUMPRODUCT(('PT Storengy'!$B$8:$K$372)*('PT Storengy'!$A$8:$A$372=$A40)*('PT Storengy'!$A$5:$J$5=$A$6)*('PT Storengy'!$B$7:$K$7=$A$7))</f>
        <v>0</v>
      </c>
      <c r="F40" s="36">
        <f t="shared" ca="1" si="5"/>
        <v>34.608432342721891</v>
      </c>
      <c r="G40" s="51">
        <f t="shared" ca="1" si="6"/>
        <v>0.78012093093137902</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0.77060763978670388</v>
      </c>
      <c r="I40" s="87">
        <f t="shared" ca="1" si="1"/>
        <v>497.00954919016402</v>
      </c>
      <c r="K40" s="36">
        <f t="shared" ca="1" si="0"/>
        <v>31.897764142268262</v>
      </c>
      <c r="L40" s="51">
        <f t="shared" ca="1" si="2"/>
        <v>0.7190806659424428</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0.71456720771150573</v>
      </c>
      <c r="N40" s="67">
        <f t="shared" ca="1" si="3"/>
        <v>460.8658251416644</v>
      </c>
    </row>
    <row r="41" spans="1:14" x14ac:dyDescent="0.3">
      <c r="A41" s="32">
        <f t="shared" si="4"/>
        <v>45969</v>
      </c>
      <c r="B41" s="65" cm="1">
        <f t="array" aca="1" ref="B41" ca="1">_xlfn.XLOOKUP(A41,INDIRECT($A$5&amp;"!$AJ$41:$AJ$406"),INDIRECT($A$5&amp;"!$An$41:$An$406"))*SUM($F$3:$I$3)</f>
        <v>0</v>
      </c>
      <c r="C41" s="65" cm="1">
        <f t="array" aca="1" ref="C41" ca="1">_xlfn.XLOOKUP(A41,INDIRECT($A$5&amp;"!$AJ$41:$AJ$406"),INDIRECT($A$5&amp;"!$Ak$41:$Ak$406"))*SUM($F$3:$I$3)</f>
        <v>0</v>
      </c>
      <c r="D41" s="65" cm="1">
        <f t="array" aca="1" ref="D41" ca="1">_xlfn.XLOOKUP(A41,INDIRECT($A$5&amp;"!$AJ$41:$AJ$406"),INDIRECT($A$5&amp;"!$AO$41:$AO$406"))*SUM($F$3:$I$3)</f>
        <v>45</v>
      </c>
      <c r="E41" s="34" cm="1">
        <f t="array" ref="E41">SUMPRODUCT(('PT Storengy'!$B$8:$K$372)*('PT Storengy'!$A$8:$A$372=$A41)*('PT Storengy'!$A$5:$J$5=$A$6)*('PT Storengy'!$B$7:$K$7=$A$7))</f>
        <v>0</v>
      </c>
      <c r="F41" s="36">
        <f t="shared" ca="1" si="5"/>
        <v>34.118854331523018</v>
      </c>
      <c r="G41" s="51">
        <f t="shared" ca="1" si="6"/>
        <v>0.76907627428270864</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0.75908512485558366</v>
      </c>
      <c r="I41" s="87">
        <f t="shared" ca="1" si="1"/>
        <v>489.57801119887432</v>
      </c>
      <c r="K41" s="36">
        <f t="shared" ca="1" si="0"/>
        <v>31.442157107451607</v>
      </c>
      <c r="L41" s="51">
        <f t="shared" ca="1" si="2"/>
        <v>0.70883920316151694</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0.70641351326621371</v>
      </c>
      <c r="N41" s="67">
        <f t="shared" ca="1" si="3"/>
        <v>455.60703481665462</v>
      </c>
    </row>
    <row r="42" spans="1:14" x14ac:dyDescent="0.3">
      <c r="A42" s="32">
        <f t="shared" si="4"/>
        <v>45970</v>
      </c>
      <c r="B42" s="65" cm="1">
        <f t="array" aca="1" ref="B42" ca="1">_xlfn.XLOOKUP(A42,INDIRECT($A$5&amp;"!$AJ$41:$AJ$406"),INDIRECT($A$5&amp;"!$An$41:$An$406"))*SUM($F$3:$I$3)</f>
        <v>0</v>
      </c>
      <c r="C42" s="65" cm="1">
        <f t="array" aca="1" ref="C42" ca="1">_xlfn.XLOOKUP(A42,INDIRECT($A$5&amp;"!$AJ$41:$AJ$406"),INDIRECT($A$5&amp;"!$Ak$41:$Ak$406"))*SUM($F$3:$I$3)</f>
        <v>0</v>
      </c>
      <c r="D42" s="65" cm="1">
        <f t="array" aca="1" ref="D42" ca="1">_xlfn.XLOOKUP(A42,INDIRECT($A$5&amp;"!$AJ$41:$AJ$406"),INDIRECT($A$5&amp;"!$AO$41:$AO$406"))*SUM($F$3:$I$3)</f>
        <v>45</v>
      </c>
      <c r="E42" s="34" cm="1">
        <f t="array" ref="E42">SUMPRODUCT(('PT Storengy'!$B$8:$K$372)*('PT Storengy'!$A$8:$A$372=$A42)*('PT Storengy'!$A$5:$J$5=$A$6)*('PT Storengy'!$B$7:$K$7=$A$7))</f>
        <v>0</v>
      </c>
      <c r="F42" s="36">
        <f t="shared" ca="1" si="5"/>
        <v>33.636596738203139</v>
      </c>
      <c r="G42" s="51">
        <f t="shared" ca="1" si="6"/>
        <v>0.75819676292273375</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0.74773490039173007</v>
      </c>
      <c r="I42" s="87">
        <f t="shared" ca="1" si="1"/>
        <v>482.25759331987632</v>
      </c>
      <c r="K42" s="36">
        <f t="shared" ca="1" si="0"/>
        <v>30.991728045411229</v>
      </c>
      <c r="L42" s="51">
        <f t="shared" ca="1" si="2"/>
        <v>0.69871460238781347</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0.69838512550885834</v>
      </c>
      <c r="N42" s="67">
        <f t="shared" ca="1" si="3"/>
        <v>450.42906204037712</v>
      </c>
    </row>
    <row r="43" spans="1:14" x14ac:dyDescent="0.3">
      <c r="A43" s="32">
        <f t="shared" si="4"/>
        <v>45971</v>
      </c>
      <c r="B43" s="65" cm="1">
        <f t="array" aca="1" ref="B43" ca="1">_xlfn.XLOOKUP(A43,INDIRECT($A$5&amp;"!$AJ$41:$AJ$406"),INDIRECT($A$5&amp;"!$An$41:$An$406"))*SUM($F$3:$I$3)</f>
        <v>0</v>
      </c>
      <c r="C43" s="65" cm="1">
        <f t="array" aca="1" ref="C43" ca="1">_xlfn.XLOOKUP(A43,INDIRECT($A$5&amp;"!$AJ$41:$AJ$406"),INDIRECT($A$5&amp;"!$Ak$41:$Ak$406"))*SUM($F$3:$I$3)</f>
        <v>0</v>
      </c>
      <c r="D43" s="65" cm="1">
        <f t="array" aca="1" ref="D43" ca="1">_xlfn.XLOOKUP(A43,INDIRECT($A$5&amp;"!$AJ$41:$AJ$406"),INDIRECT($A$5&amp;"!$AO$41:$AO$406"))*SUM($F$3:$I$3)</f>
        <v>45</v>
      </c>
      <c r="E43" s="34" cm="1">
        <f t="array" ref="E43">SUMPRODUCT(('PT Storengy'!$B$8:$K$372)*('PT Storengy'!$A$8:$A$372=$A43)*('PT Storengy'!$A$5:$J$5=$A$6)*('PT Storengy'!$B$7:$K$7=$A$7))</f>
        <v>0</v>
      </c>
      <c r="F43" s="36">
        <f t="shared" ca="1" si="5"/>
        <v>33.161148449091911</v>
      </c>
      <c r="G43" s="51">
        <f t="shared" ca="1" si="6"/>
        <v>0.74747992751562531</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0.73717715184672405</v>
      </c>
      <c r="I43" s="87">
        <f t="shared" ca="1" si="1"/>
        <v>475.4482891112275</v>
      </c>
      <c r="K43" s="36">
        <f t="shared" ca="1" si="0"/>
        <v>30.546276624046648</v>
      </c>
      <c r="L43" s="51">
        <f t="shared" ca="1" si="2"/>
        <v>0.68870506767580508</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0.6906673503893811</v>
      </c>
      <c r="N43" s="67">
        <f t="shared" ca="1" si="3"/>
        <v>445.4514213645798</v>
      </c>
    </row>
    <row r="44" spans="1:14" x14ac:dyDescent="0.3">
      <c r="A44" s="32">
        <f t="shared" si="4"/>
        <v>45972</v>
      </c>
      <c r="B44" s="65" cm="1">
        <f t="array" aca="1" ref="B44" ca="1">_xlfn.XLOOKUP(A44,INDIRECT($A$5&amp;"!$AJ$41:$AJ$406"),INDIRECT($A$5&amp;"!$An$41:$An$406"))*SUM($F$3:$I$3)</f>
        <v>0</v>
      </c>
      <c r="C44" s="65" cm="1">
        <f t="array" aca="1" ref="C44" ca="1">_xlfn.XLOOKUP(A44,INDIRECT($A$5&amp;"!$AJ$41:$AJ$406"),INDIRECT($A$5&amp;"!$Ak$41:$Ak$406"))*SUM($F$3:$I$3)</f>
        <v>0</v>
      </c>
      <c r="D44" s="65" cm="1">
        <f t="array" aca="1" ref="D44" ca="1">_xlfn.XLOOKUP(A44,INDIRECT($A$5&amp;"!$AJ$41:$AJ$406"),INDIRECT($A$5&amp;"!$AO$41:$AO$406"))*SUM($F$3:$I$3)</f>
        <v>45</v>
      </c>
      <c r="E44" s="34" cm="1">
        <f t="array" ref="E44">SUMPRODUCT(('PT Storengy'!$B$8:$K$372)*('PT Storengy'!$A$8:$A$372=$A44)*('PT Storengy'!$A$5:$J$5=$A$6)*('PT Storengy'!$B$7:$K$7=$A$7))</f>
        <v>0</v>
      </c>
      <c r="F44" s="36">
        <f t="shared" ca="1" si="5"/>
        <v>32.691125346068311</v>
      </c>
      <c r="G44" s="51">
        <f t="shared" ca="1" si="6"/>
        <v>0.73691440997982027</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0.72876546266851649</v>
      </c>
      <c r="I44" s="87">
        <f t="shared" ca="1" si="1"/>
        <v>470.023103023602</v>
      </c>
      <c r="K44" s="36">
        <f t="shared" ca="1" si="0"/>
        <v>30.105747836013123</v>
      </c>
      <c r="L44" s="51">
        <f t="shared" ca="1" si="2"/>
        <v>0.6788061472010366</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0.68303486353080634</v>
      </c>
      <c r="N44" s="67">
        <f t="shared" ca="1" si="3"/>
        <v>440.52878803352422</v>
      </c>
    </row>
    <row r="45" spans="1:14" x14ac:dyDescent="0.3">
      <c r="A45" s="32">
        <f t="shared" si="4"/>
        <v>45973</v>
      </c>
      <c r="B45" s="65" cm="1">
        <f t="array" aca="1" ref="B45" ca="1">_xlfn.XLOOKUP(A45,INDIRECT($A$5&amp;"!$AJ$41:$AJ$406"),INDIRECT($A$5&amp;"!$An$41:$An$406"))*SUM($F$3:$I$3)</f>
        <v>0</v>
      </c>
      <c r="C45" s="65" cm="1">
        <f t="array" aca="1" ref="C45" ca="1">_xlfn.XLOOKUP(A45,INDIRECT($A$5&amp;"!$AJ$41:$AJ$406"),INDIRECT($A$5&amp;"!$Ak$41:$Ak$406"))*SUM($F$3:$I$3)</f>
        <v>0</v>
      </c>
      <c r="D45" s="65" cm="1">
        <f t="array" aca="1" ref="D45" ca="1">_xlfn.XLOOKUP(A45,INDIRECT($A$5&amp;"!$AJ$41:$AJ$406"),INDIRECT($A$5&amp;"!$AO$41:$AO$406"))*SUM($F$3:$I$3)</f>
        <v>45</v>
      </c>
      <c r="E45" s="34" cm="1">
        <f t="array" ref="E45">SUMPRODUCT(('PT Storengy'!$B$8:$K$372)*('PT Storengy'!$A$8:$A$372=$A45)*('PT Storengy'!$A$5:$J$5=$A$6)*('PT Storengy'!$B$7:$K$7=$A$7))</f>
        <v>0</v>
      </c>
      <c r="F45" s="36">
        <f t="shared" ca="1" si="5"/>
        <v>32.226465524095005</v>
      </c>
      <c r="G45" s="51">
        <f t="shared" ca="1" si="6"/>
        <v>0.72646945213485137</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0.72044975654492982</v>
      </c>
      <c r="I45" s="87">
        <f t="shared" ca="1" si="1"/>
        <v>464.65982197330555</v>
      </c>
      <c r="K45" s="36">
        <f t="shared" ca="1" si="0"/>
        <v>29.670087281845863</v>
      </c>
      <c r="L45" s="51">
        <f t="shared" ca="1" si="2"/>
        <v>0.66901661857806938</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0.67548672242219854</v>
      </c>
      <c r="N45" s="67">
        <f t="shared" ca="1" si="3"/>
        <v>435.66055416725828</v>
      </c>
    </row>
    <row r="46" spans="1:14" x14ac:dyDescent="0.3">
      <c r="A46" s="32">
        <f t="shared" si="4"/>
        <v>45974</v>
      </c>
      <c r="B46" s="65" cm="1">
        <f t="array" aca="1" ref="B46" ca="1">_xlfn.XLOOKUP(A46,INDIRECT($A$5&amp;"!$AJ$41:$AJ$406"),INDIRECT($A$5&amp;"!$An$41:$An$406"))*SUM($F$3:$I$3)</f>
        <v>0</v>
      </c>
      <c r="C46" s="65" cm="1">
        <f t="array" aca="1" ref="C46" ca="1">_xlfn.XLOOKUP(A46,INDIRECT($A$5&amp;"!$AJ$41:$AJ$406"),INDIRECT($A$5&amp;"!$Ak$41:$Ak$406"))*SUM($F$3:$I$3)</f>
        <v>0</v>
      </c>
      <c r="D46" s="65" cm="1">
        <f t="array" aca="1" ref="D46" ca="1">_xlfn.XLOOKUP(A46,INDIRECT($A$5&amp;"!$AJ$41:$AJ$406"),INDIRECT($A$5&amp;"!$AO$41:$AO$406"))*SUM($F$3:$I$3)</f>
        <v>45</v>
      </c>
      <c r="E46" s="34" cm="1">
        <f t="array" ref="E46">SUMPRODUCT(('PT Storengy'!$B$8:$K$372)*('PT Storengy'!$A$8:$A$372=$A46)*('PT Storengy'!$A$5:$J$5=$A$6)*('PT Storengy'!$B$7:$K$7=$A$7))</f>
        <v>0</v>
      </c>
      <c r="F46" s="36">
        <f t="shared" ca="1" si="5"/>
        <v>31.767107784512952</v>
      </c>
      <c r="G46" s="51">
        <f t="shared" ca="1" si="6"/>
        <v>0.71614367831322234</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0.71222893824448519</v>
      </c>
      <c r="I46" s="87">
        <f t="shared" ca="1" si="1"/>
        <v>459.35773958205243</v>
      </c>
      <c r="K46" s="36">
        <f t="shared" ca="1" si="0"/>
        <v>29.239241163242419</v>
      </c>
      <c r="L46" s="51">
        <f t="shared" ca="1" si="2"/>
        <v>0.65933527292990801</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0.66802199496820425</v>
      </c>
      <c r="N46" s="67">
        <f t="shared" ca="1" si="3"/>
        <v>430.84611860344268</v>
      </c>
    </row>
    <row r="47" spans="1:14" x14ac:dyDescent="0.3">
      <c r="A47" s="32">
        <f t="shared" si="4"/>
        <v>45975</v>
      </c>
      <c r="B47" s="65" cm="1">
        <f t="array" aca="1" ref="B47" ca="1">_xlfn.XLOOKUP(A47,INDIRECT($A$5&amp;"!$AJ$41:$AJ$406"),INDIRECT($A$5&amp;"!$An$41:$An$406"))*SUM($F$3:$I$3)</f>
        <v>0</v>
      </c>
      <c r="C47" s="65" cm="1">
        <f t="array" aca="1" ref="C47" ca="1">_xlfn.XLOOKUP(A47,INDIRECT($A$5&amp;"!$AJ$41:$AJ$406"),INDIRECT($A$5&amp;"!$Ak$41:$Ak$406"))*SUM($F$3:$I$3)</f>
        <v>0</v>
      </c>
      <c r="D47" s="65" cm="1">
        <f t="array" aca="1" ref="D47" ca="1">_xlfn.XLOOKUP(A47,INDIRECT($A$5&amp;"!$AJ$41:$AJ$406"),INDIRECT($A$5&amp;"!$AO$41:$AO$406"))*SUM($F$3:$I$3)</f>
        <v>45</v>
      </c>
      <c r="E47" s="34" cm="1">
        <f t="array" ref="E47">SUMPRODUCT(('PT Storengy'!$B$8:$K$372)*('PT Storengy'!$A$8:$A$372=$A47)*('PT Storengy'!$A$5:$J$5=$A$6)*('PT Storengy'!$B$7:$K$7=$A$7))</f>
        <v>0</v>
      </c>
      <c r="F47" s="36">
        <f t="shared" ca="1" si="5"/>
        <v>31.312991626981141</v>
      </c>
      <c r="G47" s="51">
        <f t="shared" ca="1" si="6"/>
        <v>0.7059357285447323</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0.70410192503303526</v>
      </c>
      <c r="I47" s="87">
        <f t="shared" ca="1" si="1"/>
        <v>454.11615753181053</v>
      </c>
      <c r="K47" s="36">
        <f t="shared" ca="1" si="0"/>
        <v>28.813156276419303</v>
      </c>
      <c r="L47" s="51">
        <f t="shared" ca="1" si="2"/>
        <v>0.64976091473872044</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0.66063975937395003</v>
      </c>
      <c r="N47" s="67">
        <f t="shared" ca="1" si="3"/>
        <v>426.0848868231148</v>
      </c>
    </row>
    <row r="48" spans="1:14" x14ac:dyDescent="0.3">
      <c r="A48" s="32">
        <f t="shared" si="4"/>
        <v>45976</v>
      </c>
      <c r="B48" s="65" cm="1">
        <f t="array" aca="1" ref="B48" ca="1">_xlfn.XLOOKUP(A48,INDIRECT($A$5&amp;"!$AJ$41:$AJ$406"),INDIRECT($A$5&amp;"!$An$41:$An$406"))*SUM($F$3:$I$3)</f>
        <v>0</v>
      </c>
      <c r="C48" s="65" cm="1">
        <f t="array" aca="1" ref="C48" ca="1">_xlfn.XLOOKUP(A48,INDIRECT($A$5&amp;"!$AJ$41:$AJ$406"),INDIRECT($A$5&amp;"!$Ak$41:$Ak$406"))*SUM($F$3:$I$3)</f>
        <v>0</v>
      </c>
      <c r="D48" s="65" cm="1">
        <f t="array" aca="1" ref="D48" ca="1">_xlfn.XLOOKUP(A48,INDIRECT($A$5&amp;"!$AJ$41:$AJ$406"),INDIRECT($A$5&amp;"!$AO$41:$AO$406"))*SUM($F$3:$I$3)</f>
        <v>45</v>
      </c>
      <c r="E48" s="34" cm="1">
        <f t="array" ref="E48">SUMPRODUCT(('PT Storengy'!$B$8:$K$372)*('PT Storengy'!$A$8:$A$372=$A48)*('PT Storengy'!$A$5:$J$5=$A$6)*('PT Storengy'!$B$7:$K$7=$A$7))</f>
        <v>0</v>
      </c>
      <c r="F48" s="36">
        <f t="shared" ca="1" si="5"/>
        <v>30.863989958072519</v>
      </c>
      <c r="G48" s="51">
        <f t="shared" ca="1" si="6"/>
        <v>0.69584425837735864</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0.69617196873128595</v>
      </c>
      <c r="I48" s="87">
        <f t="shared" ca="1" si="1"/>
        <v>449.00166890862351</v>
      </c>
      <c r="K48" s="36">
        <f t="shared" ca="1" si="0"/>
        <v>28.391780005542028</v>
      </c>
      <c r="L48" s="51">
        <f t="shared" ca="1" si="2"/>
        <v>0.64029236169820669</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0.65333910403121387</v>
      </c>
      <c r="N48" s="67">
        <f t="shared" ca="1" si="3"/>
        <v>421.37627087727446</v>
      </c>
    </row>
    <row r="49" spans="1:14" x14ac:dyDescent="0.3">
      <c r="A49" s="32">
        <f t="shared" si="4"/>
        <v>45977</v>
      </c>
      <c r="B49" s="65" cm="1">
        <f t="array" aca="1" ref="B49" ca="1">_xlfn.XLOOKUP(A49,INDIRECT($A$5&amp;"!$AJ$41:$AJ$406"),INDIRECT($A$5&amp;"!$An$41:$An$406"))*SUM($F$3:$I$3)</f>
        <v>0</v>
      </c>
      <c r="C49" s="65" cm="1">
        <f t="array" aca="1" ref="C49" ca="1">_xlfn.XLOOKUP(A49,INDIRECT($A$5&amp;"!$AJ$41:$AJ$406"),INDIRECT($A$5&amp;"!$Ak$41:$Ak$406"))*SUM($F$3:$I$3)</f>
        <v>0</v>
      </c>
      <c r="D49" s="65" cm="1">
        <f t="array" aca="1" ref="D49" ca="1">_xlfn.XLOOKUP(A49,INDIRECT($A$5&amp;"!$AJ$41:$AJ$406"),INDIRECT($A$5&amp;"!$AO$41:$AO$406"))*SUM($F$3:$I$3)</f>
        <v>45</v>
      </c>
      <c r="E49" s="34" cm="1">
        <f t="array" ref="E49">SUMPRODUCT(('PT Storengy'!$B$8:$K$372)*('PT Storengy'!$A$8:$A$372=$A49)*('PT Storengy'!$A$5:$J$5=$A$6)*('PT Storengy'!$B$7:$K$7=$A$7))</f>
        <v>0</v>
      </c>
      <c r="F49" s="36">
        <f t="shared" ca="1" si="5"/>
        <v>30.419950155879459</v>
      </c>
      <c r="G49" s="51">
        <f t="shared" ca="1" si="6"/>
        <v>0.68586644351272263</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0.68847865095731842</v>
      </c>
      <c r="I49" s="87">
        <f t="shared" ca="1" si="1"/>
        <v>444.03980219306038</v>
      </c>
      <c r="K49" s="36">
        <f t="shared" ca="1" si="0"/>
        <v>27.975060316227747</v>
      </c>
      <c r="L49" s="51">
        <f t="shared" ca="1" si="2"/>
        <v>0.63092844456760067</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0.6461191274058532</v>
      </c>
      <c r="N49" s="67">
        <f t="shared" ca="1" si="3"/>
        <v>416.71968931427926</v>
      </c>
    </row>
    <row r="50" spans="1:14" x14ac:dyDescent="0.3">
      <c r="A50" s="32">
        <f t="shared" si="4"/>
        <v>45978</v>
      </c>
      <c r="B50" s="65" cm="1">
        <f t="array" aca="1" ref="B50" ca="1">_xlfn.XLOOKUP(A50,INDIRECT($A$5&amp;"!$AJ$41:$AJ$406"),INDIRECT($A$5&amp;"!$An$41:$An$406"))*SUM($F$3:$I$3)</f>
        <v>0</v>
      </c>
      <c r="C50" s="65" cm="1">
        <f t="array" aca="1" ref="C50" ca="1">_xlfn.XLOOKUP(A50,INDIRECT($A$5&amp;"!$AJ$41:$AJ$406"),INDIRECT($A$5&amp;"!$Ak$41:$Ak$406"))*SUM($F$3:$I$3)</f>
        <v>0</v>
      </c>
      <c r="D50" s="65" cm="1">
        <f t="array" aca="1" ref="D50" ca="1">_xlfn.XLOOKUP(A50,INDIRECT($A$5&amp;"!$AJ$41:$AJ$406"),INDIRECT($A$5&amp;"!$AO$41:$AO$406"))*SUM($F$3:$I$3)</f>
        <v>45</v>
      </c>
      <c r="E50" s="34" cm="1">
        <f t="array" ref="E50">SUMPRODUCT(('PT Storengy'!$B$8:$K$372)*('PT Storengy'!$A$8:$A$372=$A50)*('PT Storengy'!$A$5:$J$5=$A$6)*('PT Storengy'!$B$7:$K$7=$A$7))</f>
        <v>0</v>
      </c>
      <c r="F50" s="36">
        <f t="shared" ca="1" si="5"/>
        <v>29.98081738737347</v>
      </c>
      <c r="G50" s="51">
        <f t="shared" ca="1" si="6"/>
        <v>0.67599889235287691</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0.68087035116889139</v>
      </c>
      <c r="I50" s="87">
        <f t="shared" ca="1" si="1"/>
        <v>439.13276850598669</v>
      </c>
      <c r="K50" s="36">
        <f t="shared" ca="1" si="0"/>
        <v>27.562945749119706</v>
      </c>
      <c r="L50" s="51">
        <f t="shared" ca="1" si="2"/>
        <v>0.62166800702728331</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0.63897893792647686</v>
      </c>
      <c r="N50" s="67">
        <f t="shared" ca="1" si="3"/>
        <v>412.11456710804282</v>
      </c>
    </row>
    <row r="51" spans="1:14" x14ac:dyDescent="0.3">
      <c r="A51" s="32">
        <f t="shared" si="4"/>
        <v>45979</v>
      </c>
      <c r="B51" s="65" cm="1">
        <f t="array" aca="1" ref="B51" ca="1">_xlfn.XLOOKUP(A51,INDIRECT($A$5&amp;"!$AJ$41:$AJ$406"),INDIRECT($A$5&amp;"!$An$41:$An$406"))*SUM($F$3:$I$3)</f>
        <v>0</v>
      </c>
      <c r="C51" s="65" cm="1">
        <f t="array" aca="1" ref="C51" ca="1">_xlfn.XLOOKUP(A51,INDIRECT($A$5&amp;"!$AJ$41:$AJ$406"),INDIRECT($A$5&amp;"!$Ak$41:$Ak$406"))*SUM($F$3:$I$3)</f>
        <v>0</v>
      </c>
      <c r="D51" s="65" cm="1">
        <f t="array" aca="1" ref="D51" ca="1">_xlfn.XLOOKUP(A51,INDIRECT($A$5&amp;"!$AJ$41:$AJ$406"),INDIRECT($A$5&amp;"!$AO$41:$AO$406"))*SUM($F$3:$I$3)</f>
        <v>45</v>
      </c>
      <c r="E51" s="34" cm="1">
        <f t="array" ref="E51">SUMPRODUCT(('PT Storengy'!$B$8:$K$372)*('PT Storengy'!$A$8:$A$372=$A51)*('PT Storengy'!$A$5:$J$5=$A$6)*('PT Storengy'!$B$7:$K$7=$A$7))</f>
        <v>0</v>
      </c>
      <c r="F51" s="36">
        <f t="shared" ca="1" si="5"/>
        <v>29.54653742547967</v>
      </c>
      <c r="G51" s="51">
        <f t="shared" ca="1" si="6"/>
        <v>0.66624038638607708</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0.67334612984185171</v>
      </c>
      <c r="I51" s="87">
        <f t="shared" ca="1" si="1"/>
        <v>434.27996189379934</v>
      </c>
      <c r="K51" s="36">
        <f t="shared" ca="1" si="0"/>
        <v>27.155385413532677</v>
      </c>
      <c r="L51" s="51">
        <f t="shared" ca="1" si="2"/>
        <v>0.61250990553599349</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0.63191765387434917</v>
      </c>
      <c r="N51" s="67">
        <f t="shared" ca="1" si="3"/>
        <v>407.56033558702774</v>
      </c>
    </row>
    <row r="52" spans="1:14" x14ac:dyDescent="0.3">
      <c r="A52" s="32">
        <f t="shared" si="4"/>
        <v>45980</v>
      </c>
      <c r="B52" s="65" cm="1">
        <f t="array" aca="1" ref="B52" ca="1">_xlfn.XLOOKUP(A52,INDIRECT($A$5&amp;"!$AJ$41:$AJ$406"),INDIRECT($A$5&amp;"!$An$41:$An$406"))*SUM($F$3:$I$3)</f>
        <v>0</v>
      </c>
      <c r="C52" s="65" cm="1">
        <f t="array" aca="1" ref="C52" ca="1">_xlfn.XLOOKUP(A52,INDIRECT($A$5&amp;"!$AJ$41:$AJ$406"),INDIRECT($A$5&amp;"!$Ak$41:$Ak$406"))*SUM($F$3:$I$3)</f>
        <v>0</v>
      </c>
      <c r="D52" s="65" cm="1">
        <f t="array" aca="1" ref="D52" ca="1">_xlfn.XLOOKUP(A52,INDIRECT($A$5&amp;"!$AJ$41:$AJ$406"),INDIRECT($A$5&amp;"!$AO$41:$AO$406"))*SUM($F$3:$I$3)</f>
        <v>45</v>
      </c>
      <c r="E52" s="34" cm="1">
        <f t="array" ref="E52">SUMPRODUCT(('PT Storengy'!$B$8:$K$372)*('PT Storengy'!$A$8:$A$372=$A52)*('PT Storengy'!$A$5:$J$5=$A$6)*('PT Storengy'!$B$7:$K$7=$A$7))</f>
        <v>0</v>
      </c>
      <c r="F52" s="36">
        <f t="shared" ca="1" si="5"/>
        <v>29.117056642380451</v>
      </c>
      <c r="G52" s="51">
        <f t="shared" ca="1" si="6"/>
        <v>0.6565897205662149</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0.66590505783462173</v>
      </c>
      <c r="I52" s="87">
        <f t="shared" ca="1" si="1"/>
        <v>429.48078309922033</v>
      </c>
      <c r="K52" s="36">
        <f t="shared" ca="1" si="0"/>
        <v>26.752328981168656</v>
      </c>
      <c r="L52" s="51">
        <f t="shared" ca="1" si="2"/>
        <v>0.60345300918961509</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0.624934403274508</v>
      </c>
      <c r="N52" s="67">
        <f t="shared" ca="1" si="3"/>
        <v>403.05643236402091</v>
      </c>
    </row>
    <row r="53" spans="1:14" x14ac:dyDescent="0.3">
      <c r="A53" s="32">
        <f t="shared" si="4"/>
        <v>45981</v>
      </c>
      <c r="B53" s="65" cm="1">
        <f t="array" aca="1" ref="B53" ca="1">_xlfn.XLOOKUP(A53,INDIRECT($A$5&amp;"!$AJ$41:$AJ$406"),INDIRECT($A$5&amp;"!$An$41:$An$406"))*SUM($F$3:$I$3)</f>
        <v>0</v>
      </c>
      <c r="C53" s="65" cm="1">
        <f t="array" aca="1" ref="C53" ca="1">_xlfn.XLOOKUP(A53,INDIRECT($A$5&amp;"!$AJ$41:$AJ$406"),INDIRECT($A$5&amp;"!$Ak$41:$Ak$406"))*SUM($F$3:$I$3)</f>
        <v>0</v>
      </c>
      <c r="D53" s="65" cm="1">
        <f t="array" aca="1" ref="D53" ca="1">_xlfn.XLOOKUP(A53,INDIRECT($A$5&amp;"!$AJ$41:$AJ$406"),INDIRECT($A$5&amp;"!$AO$41:$AO$406"))*SUM($F$3:$I$3)</f>
        <v>45</v>
      </c>
      <c r="E53" s="34" cm="1">
        <f t="array" ref="E53">SUMPRODUCT(('PT Storengy'!$B$8:$K$372)*('PT Storengy'!$A$8:$A$372=$A53)*('PT Storengy'!$A$5:$J$5=$A$6)*('PT Storengy'!$B$7:$K$7=$A$7))</f>
        <v>0</v>
      </c>
      <c r="F53" s="36">
        <f t="shared" ca="1" si="5"/>
        <v>28.692322002893153</v>
      </c>
      <c r="G53" s="51">
        <f t="shared" ca="1" si="6"/>
        <v>0.64704570316401</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0.65854621627346244</v>
      </c>
      <c r="I53" s="87">
        <f t="shared" ca="1" si="1"/>
        <v>424.73463948729614</v>
      </c>
      <c r="K53" s="36">
        <f t="shared" ca="1" si="0"/>
        <v>26.353726679901968</v>
      </c>
      <c r="L53" s="51">
        <f t="shared" ca="1" si="2"/>
        <v>0.59449619958152566</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0.61802832378808825</v>
      </c>
      <c r="N53" s="67">
        <f t="shared" ca="1" si="3"/>
        <v>398.60230126668716</v>
      </c>
    </row>
    <row r="54" spans="1:14" x14ac:dyDescent="0.3">
      <c r="A54" s="32">
        <f t="shared" si="4"/>
        <v>45982</v>
      </c>
      <c r="B54" s="65" cm="1">
        <f t="array" aca="1" ref="B54" ca="1">_xlfn.XLOOKUP(A54,INDIRECT($A$5&amp;"!$AJ$41:$AJ$406"),INDIRECT($A$5&amp;"!$An$41:$An$406"))*SUM($F$3:$I$3)</f>
        <v>0</v>
      </c>
      <c r="C54" s="65" cm="1">
        <f t="array" aca="1" ref="C54" ca="1">_xlfn.XLOOKUP(A54,INDIRECT($A$5&amp;"!$AJ$41:$AJ$406"),INDIRECT($A$5&amp;"!$Ak$41:$Ak$406"))*SUM($F$3:$I$3)</f>
        <v>0</v>
      </c>
      <c r="D54" s="65" cm="1">
        <f t="array" aca="1" ref="D54" ca="1">_xlfn.XLOOKUP(A54,INDIRECT($A$5&amp;"!$AJ$41:$AJ$406"),INDIRECT($A$5&amp;"!$AO$41:$AO$406"))*SUM($F$3:$I$3)</f>
        <v>45</v>
      </c>
      <c r="E54" s="34" cm="1">
        <f t="array" ref="E54">SUMPRODUCT(('PT Storengy'!$B$8:$K$372)*('PT Storengy'!$A$8:$A$372=$A54)*('PT Storengy'!$A$5:$J$5=$A$6)*('PT Storengy'!$B$7:$K$7=$A$7))</f>
        <v>0</v>
      </c>
      <c r="F54" s="36">
        <f t="shared" ca="1" si="5"/>
        <v>28.272281057920939</v>
      </c>
      <c r="G54" s="51">
        <f t="shared" ca="1" si="6"/>
        <v>0.63760715561984782</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0.65126869643900442</v>
      </c>
      <c r="I54" s="87">
        <f t="shared" ca="1" si="1"/>
        <v>420.04094497221502</v>
      </c>
      <c r="K54" s="36">
        <f t="shared" ca="1" si="0"/>
        <v>25.959529287633078</v>
      </c>
      <c r="L54" s="51">
        <f t="shared" ca="1" si="2"/>
        <v>0.58563837066448821</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0.61119856260583438</v>
      </c>
      <c r="N54" s="67">
        <f t="shared" ca="1" si="3"/>
        <v>394.19739226888896</v>
      </c>
    </row>
    <row r="55" spans="1:14" x14ac:dyDescent="0.3">
      <c r="A55" s="32">
        <f t="shared" si="4"/>
        <v>45983</v>
      </c>
      <c r="B55" s="65" cm="1">
        <f t="array" aca="1" ref="B55" ca="1">_xlfn.XLOOKUP(A55,INDIRECT($A$5&amp;"!$AJ$41:$AJ$406"),INDIRECT($A$5&amp;"!$An$41:$An$406"))*SUM($F$3:$I$3)</f>
        <v>0</v>
      </c>
      <c r="C55" s="65" cm="1">
        <f t="array" aca="1" ref="C55" ca="1">_xlfn.XLOOKUP(A55,INDIRECT($A$5&amp;"!$AJ$41:$AJ$406"),INDIRECT($A$5&amp;"!$Ak$41:$Ak$406"))*SUM($F$3:$I$3)</f>
        <v>0</v>
      </c>
      <c r="D55" s="65" cm="1">
        <f t="array" aca="1" ref="D55" ca="1">_xlfn.XLOOKUP(A55,INDIRECT($A$5&amp;"!$AJ$41:$AJ$406"),INDIRECT($A$5&amp;"!$AO$41:$AO$406"))*SUM($F$3:$I$3)</f>
        <v>45</v>
      </c>
      <c r="E55" s="34" cm="1">
        <f t="array" ref="E55">SUMPRODUCT(('PT Storengy'!$B$8:$K$372)*('PT Storengy'!$A$8:$A$372=$A55)*('PT Storengy'!$A$5:$J$5=$A$6)*('PT Storengy'!$B$7:$K$7=$A$7))</f>
        <v>0</v>
      </c>
      <c r="F55" s="36">
        <f t="shared" ca="1" si="5"/>
        <v>27.856881937976006</v>
      </c>
      <c r="G55" s="51">
        <f t="shared" ca="1" si="6"/>
        <v>0.62827291239824312</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0.64407159965403349</v>
      </c>
      <c r="I55" s="87">
        <f t="shared" ca="1" si="1"/>
        <v>415.39911994493337</v>
      </c>
      <c r="K55" s="36">
        <f t="shared" ca="1" si="0"/>
        <v>25.569688126210313</v>
      </c>
      <c r="L55" s="51">
        <f t="shared" ca="1" si="2"/>
        <v>0.57687842861406835</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0.60444427634278919</v>
      </c>
      <c r="N55" s="67">
        <f t="shared" ca="1" si="3"/>
        <v>389.84116142276531</v>
      </c>
    </row>
    <row r="56" spans="1:14" x14ac:dyDescent="0.3">
      <c r="A56" s="32">
        <f t="shared" si="4"/>
        <v>45984</v>
      </c>
      <c r="B56" s="65" cm="1">
        <f t="array" aca="1" ref="B56" ca="1">_xlfn.XLOOKUP(A56,INDIRECT($A$5&amp;"!$AJ$41:$AJ$406"),INDIRECT($A$5&amp;"!$An$41:$An$406"))*SUM($F$3:$I$3)</f>
        <v>0</v>
      </c>
      <c r="C56" s="65" cm="1">
        <f t="array" aca="1" ref="C56" ca="1">_xlfn.XLOOKUP(A56,INDIRECT($A$5&amp;"!$AJ$41:$AJ$406"),INDIRECT($A$5&amp;"!$Ak$41:$Ak$406"))*SUM($F$3:$I$3)</f>
        <v>0</v>
      </c>
      <c r="D56" s="65" cm="1">
        <f t="array" aca="1" ref="D56" ca="1">_xlfn.XLOOKUP(A56,INDIRECT($A$5&amp;"!$AJ$41:$AJ$406"),INDIRECT($A$5&amp;"!$AO$41:$AO$406"))*SUM($F$3:$I$3)</f>
        <v>45</v>
      </c>
      <c r="E56" s="34" cm="1">
        <f t="array" ref="E56">SUMPRODUCT(('PT Storengy'!$B$8:$K$372)*('PT Storengy'!$A$8:$A$372=$A56)*('PT Storengy'!$A$5:$J$5=$A$6)*('PT Storengy'!$B$7:$K$7=$A$7))</f>
        <v>0</v>
      </c>
      <c r="F56" s="36">
        <f t="shared" ca="1" si="5"/>
        <v>27.446073346774405</v>
      </c>
      <c r="G56" s="51">
        <f t="shared" ca="1" si="6"/>
        <v>0.61904182084391124</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0.63695403717251597</v>
      </c>
      <c r="I56" s="87">
        <f t="shared" ca="1" si="1"/>
        <v>410.8085912016017</v>
      </c>
      <c r="K56" s="36">
        <f t="shared" ca="1" si="0"/>
        <v>25.184155055418749</v>
      </c>
      <c r="L56" s="51">
        <f t="shared" ca="1" si="2"/>
        <v>0.56821529169356255</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0.59776463093414767</v>
      </c>
      <c r="N56" s="67">
        <f t="shared" ca="1" si="3"/>
        <v>385.53307079156161</v>
      </c>
    </row>
    <row r="57" spans="1:14" x14ac:dyDescent="0.3">
      <c r="A57" s="32">
        <f t="shared" si="4"/>
        <v>45985</v>
      </c>
      <c r="B57" s="65" cm="1">
        <f t="array" aca="1" ref="B57" ca="1">_xlfn.XLOOKUP(A57,INDIRECT($A$5&amp;"!$AJ$41:$AJ$406"),INDIRECT($A$5&amp;"!$An$41:$An$406"))*SUM($F$3:$I$3)</f>
        <v>0</v>
      </c>
      <c r="C57" s="65" cm="1">
        <f t="array" aca="1" ref="C57" ca="1">_xlfn.XLOOKUP(A57,INDIRECT($A$5&amp;"!$AJ$41:$AJ$406"),INDIRECT($A$5&amp;"!$Ak$41:$Ak$406"))*SUM($F$3:$I$3)</f>
        <v>0</v>
      </c>
      <c r="D57" s="65" cm="1">
        <f t="array" aca="1" ref="D57" ca="1">_xlfn.XLOOKUP(A57,INDIRECT($A$5&amp;"!$AJ$41:$AJ$406"),INDIRECT($A$5&amp;"!$AO$41:$AO$406"))*SUM($F$3:$I$3)</f>
        <v>45</v>
      </c>
      <c r="E57" s="34" cm="1">
        <f t="array" ref="E57">SUMPRODUCT(('PT Storengy'!$B$8:$K$372)*('PT Storengy'!$A$8:$A$372=$A57)*('PT Storengy'!$A$5:$J$5=$A$6)*('PT Storengy'!$B$7:$K$7=$A$7))</f>
        <v>0</v>
      </c>
      <c r="F57" s="36">
        <f t="shared" ca="1" si="5"/>
        <v>27.039804554901625</v>
      </c>
      <c r="G57" s="51">
        <f t="shared" ca="1" si="6"/>
        <v>0.60991274103943127</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0.62991513006984989</v>
      </c>
      <c r="I57" s="87">
        <f t="shared" ca="1" si="1"/>
        <v>406.26879187278132</v>
      </c>
      <c r="K57" s="36">
        <f t="shared" ca="1" si="0"/>
        <v>24.802882467035548</v>
      </c>
      <c r="L57" s="51">
        <f t="shared" ca="1" si="2"/>
        <v>0.5596478901204166</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0.59115880153226052</v>
      </c>
      <c r="N57" s="67">
        <f t="shared" ca="1" si="3"/>
        <v>381.27258838320165</v>
      </c>
    </row>
    <row r="58" spans="1:14" x14ac:dyDescent="0.3">
      <c r="A58" s="32">
        <f t="shared" si="4"/>
        <v>45986</v>
      </c>
      <c r="B58" s="65" cm="1">
        <f t="array" aca="1" ref="B58" ca="1">_xlfn.XLOOKUP(A58,INDIRECT($A$5&amp;"!$AJ$41:$AJ$406"),INDIRECT($A$5&amp;"!$An$41:$An$406"))*SUM($F$3:$I$3)</f>
        <v>0</v>
      </c>
      <c r="C58" s="65" cm="1">
        <f t="array" aca="1" ref="C58" ca="1">_xlfn.XLOOKUP(A58,INDIRECT($A$5&amp;"!$AJ$41:$AJ$406"),INDIRECT($A$5&amp;"!$Ak$41:$Ak$406"))*SUM($F$3:$I$3)</f>
        <v>0</v>
      </c>
      <c r="D58" s="65" cm="1">
        <f t="array" aca="1" ref="D58" ca="1">_xlfn.XLOOKUP(A58,INDIRECT($A$5&amp;"!$AJ$41:$AJ$406"),INDIRECT($A$5&amp;"!$AO$41:$AO$406"))*SUM($F$3:$I$3)</f>
        <v>45</v>
      </c>
      <c r="E58" s="34" cm="1">
        <f t="array" ref="E58">SUMPRODUCT(('PT Storengy'!$B$8:$K$372)*('PT Storengy'!$A$8:$A$372=$A58)*('PT Storengy'!$A$5:$J$5=$A$6)*('PT Storengy'!$B$7:$K$7=$A$7))</f>
        <v>0</v>
      </c>
      <c r="F58" s="36">
        <f t="shared" ca="1" si="5"/>
        <v>26.63802539354818</v>
      </c>
      <c r="G58" s="51">
        <f t="shared" ca="1" si="6"/>
        <v>0.60088454566448057</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0.62295400913433019</v>
      </c>
      <c r="I58" s="87">
        <f t="shared" ca="1" si="1"/>
        <v>401.77916135344407</v>
      </c>
      <c r="K58" s="36">
        <f t="shared" ca="1" si="0"/>
        <v>24.425823278950954</v>
      </c>
      <c r="L58" s="51">
        <f t="shared" ca="1" si="2"/>
        <v>0.5511751659341233</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0.58462597240477665</v>
      </c>
      <c r="N58" s="67">
        <f t="shared" ca="1" si="3"/>
        <v>377.05918808459336</v>
      </c>
    </row>
    <row r="59" spans="1:14" x14ac:dyDescent="0.3">
      <c r="A59" s="32">
        <f t="shared" si="4"/>
        <v>45987</v>
      </c>
      <c r="B59" s="65" cm="1">
        <f t="array" aca="1" ref="B59" ca="1">_xlfn.XLOOKUP(A59,INDIRECT($A$5&amp;"!$AJ$41:$AJ$406"),INDIRECT($A$5&amp;"!$An$41:$An$406"))*SUM($F$3:$I$3)</f>
        <v>0</v>
      </c>
      <c r="C59" s="65" cm="1">
        <f t="array" aca="1" ref="C59" ca="1">_xlfn.XLOOKUP(A59,INDIRECT($A$5&amp;"!$AJ$41:$AJ$406"),INDIRECT($A$5&amp;"!$Ak$41:$Ak$406"))*SUM($F$3:$I$3)</f>
        <v>0</v>
      </c>
      <c r="D59" s="65" cm="1">
        <f t="array" aca="1" ref="D59" ca="1">_xlfn.XLOOKUP(A59,INDIRECT($A$5&amp;"!$AJ$41:$AJ$406"),INDIRECT($A$5&amp;"!$AO$41:$AO$406"))*SUM($F$3:$I$3)</f>
        <v>45</v>
      </c>
      <c r="E59" s="34" cm="1">
        <f t="array" ref="E59">SUMPRODUCT(('PT Storengy'!$B$8:$K$372)*('PT Storengy'!$A$8:$A$372=$A59)*('PT Storengy'!$A$5:$J$5=$A$6)*('PT Storengy'!$B$7:$K$7=$A$7))</f>
        <v>0</v>
      </c>
      <c r="F59" s="36">
        <f t="shared" ca="1" si="5"/>
        <v>26.240686248314436</v>
      </c>
      <c r="G59" s="51">
        <f t="shared" ca="1" si="6"/>
        <v>0.59195611985662622</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0.6160698147598116</v>
      </c>
      <c r="I59" s="87">
        <f t="shared" ca="1" si="1"/>
        <v>397.33914523374403</v>
      </c>
      <c r="K59" s="36">
        <f t="shared" ca="1" si="0"/>
        <v>24.052930929354293</v>
      </c>
      <c r="L59" s="51">
        <f t="shared" ca="1" si="2"/>
        <v>0.54279607286557674</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0.57816533683391136</v>
      </c>
      <c r="N59" s="67">
        <f t="shared" ca="1" si="3"/>
        <v>372.89234959666129</v>
      </c>
    </row>
    <row r="60" spans="1:14" x14ac:dyDescent="0.3">
      <c r="A60" s="32">
        <f t="shared" si="4"/>
        <v>45988</v>
      </c>
      <c r="B60" s="65" cm="1">
        <f t="array" aca="1" ref="B60" ca="1">_xlfn.XLOOKUP(A60,INDIRECT($A$5&amp;"!$AJ$41:$AJ$406"),INDIRECT($A$5&amp;"!$An$41:$An$406"))*SUM($F$3:$I$3)</f>
        <v>0</v>
      </c>
      <c r="C60" s="65" cm="1">
        <f t="array" aca="1" ref="C60" ca="1">_xlfn.XLOOKUP(A60,INDIRECT($A$5&amp;"!$AJ$41:$AJ$406"),INDIRECT($A$5&amp;"!$Ak$41:$Ak$406"))*SUM($F$3:$I$3)</f>
        <v>0</v>
      </c>
      <c r="D60" s="65" cm="1">
        <f t="array" aca="1" ref="D60" ca="1">_xlfn.XLOOKUP(A60,INDIRECT($A$5&amp;"!$AJ$41:$AJ$406"),INDIRECT($A$5&amp;"!$AO$41:$AO$406"))*SUM($F$3:$I$3)</f>
        <v>45</v>
      </c>
      <c r="E60" s="34" cm="1">
        <f t="array" ref="E60">SUMPRODUCT(('PT Storengy'!$B$8:$K$372)*('PT Storengy'!$A$8:$A$372=$A60)*('PT Storengy'!$A$5:$J$5=$A$6)*('PT Storengy'!$B$7:$K$7=$A$7))</f>
        <v>0</v>
      </c>
      <c r="F60" s="36">
        <f t="shared" ca="1" si="5"/>
        <v>25.84773805308388</v>
      </c>
      <c r="G60" s="51">
        <f t="shared" ca="1" si="6"/>
        <v>0.58312636107365412</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0.60926169683955966</v>
      </c>
      <c r="I60" s="87">
        <f t="shared" ca="1" si="1"/>
        <v>392.94819523055634</v>
      </c>
      <c r="K60" s="36">
        <f t="shared" ca="1" si="0"/>
        <v>23.684159370984197</v>
      </c>
      <c r="L60" s="51">
        <f t="shared" ca="1" si="2"/>
        <v>0.5345095762078732</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0.57177609701682663</v>
      </c>
      <c r="N60" s="67">
        <f t="shared" ca="1" si="3"/>
        <v>368.77155837009616</v>
      </c>
    </row>
    <row r="61" spans="1:14" x14ac:dyDescent="0.3">
      <c r="A61" s="32">
        <f t="shared" si="4"/>
        <v>45989</v>
      </c>
      <c r="B61" s="65" cm="1">
        <f t="array" aca="1" ref="B61" ca="1">_xlfn.XLOOKUP(A61,INDIRECT($A$5&amp;"!$AJ$41:$AJ$406"),INDIRECT($A$5&amp;"!$An$41:$An$406"))*SUM($F$3:$I$3)</f>
        <v>0</v>
      </c>
      <c r="C61" s="65" cm="1">
        <f t="array" aca="1" ref="C61" ca="1">_xlfn.XLOOKUP(A61,INDIRECT($A$5&amp;"!$AJ$41:$AJ$406"),INDIRECT($A$5&amp;"!$Ak$41:$Ak$406"))*SUM($F$3:$I$3)</f>
        <v>0</v>
      </c>
      <c r="D61" s="65" cm="1">
        <f t="array" aca="1" ref="D61" ca="1">_xlfn.XLOOKUP(A61,INDIRECT($A$5&amp;"!$AJ$41:$AJ$406"),INDIRECT($A$5&amp;"!$AO$41:$AO$406"))*SUM($F$3:$I$3)</f>
        <v>45</v>
      </c>
      <c r="E61" s="34" cm="1">
        <f t="array" ref="E61">SUMPRODUCT(('PT Storengy'!$B$8:$K$372)*('PT Storengy'!$A$8:$A$372=$A61)*('PT Storengy'!$A$5:$J$5=$A$6)*('PT Storengy'!$B$7:$K$7=$A$7))</f>
        <v>0</v>
      </c>
      <c r="F61" s="36">
        <f t="shared" ca="1" si="5"/>
        <v>25.459132283964109</v>
      </c>
      <c r="G61" s="51">
        <f t="shared" ca="1" si="6"/>
        <v>0.57439417895741951</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0.60252881466127328</v>
      </c>
      <c r="I61" s="87">
        <f t="shared" ca="1" si="1"/>
        <v>388.6057691197708</v>
      </c>
      <c r="K61" s="36">
        <f t="shared" ca="1" si="0"/>
        <v>23.319463065442381</v>
      </c>
      <c r="L61" s="51">
        <f t="shared" ca="1" si="2"/>
        <v>0.52631465268853772</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0.56545746396711372</v>
      </c>
      <c r="N61" s="67">
        <f t="shared" ca="1" si="3"/>
        <v>364.69630554181492</v>
      </c>
    </row>
    <row r="62" spans="1:14" x14ac:dyDescent="0.3">
      <c r="A62" s="32">
        <f t="shared" si="4"/>
        <v>45990</v>
      </c>
      <c r="B62" s="65" cm="1">
        <f t="array" aca="1" ref="B62" ca="1">_xlfn.XLOOKUP(A62,INDIRECT($A$5&amp;"!$AJ$41:$AJ$406"),INDIRECT($A$5&amp;"!$An$41:$An$406"))*SUM($F$3:$I$3)</f>
        <v>0</v>
      </c>
      <c r="C62" s="65" cm="1">
        <f t="array" aca="1" ref="C62" ca="1">_xlfn.XLOOKUP(A62,INDIRECT($A$5&amp;"!$AJ$41:$AJ$406"),INDIRECT($A$5&amp;"!$Ak$41:$Ak$406"))*SUM($F$3:$I$3)</f>
        <v>0</v>
      </c>
      <c r="D62" s="65" cm="1">
        <f t="array" aca="1" ref="D62" ca="1">_xlfn.XLOOKUP(A62,INDIRECT($A$5&amp;"!$AJ$41:$AJ$406"),INDIRECT($A$5&amp;"!$AO$41:$AO$406"))*SUM($F$3:$I$3)</f>
        <v>45</v>
      </c>
      <c r="E62" s="34" cm="1">
        <f t="array" ref="E62">SUMPRODUCT(('PT Storengy'!$B$8:$K$372)*('PT Storengy'!$A$8:$A$372=$A62)*('PT Storengy'!$A$5:$J$5=$A$6)*('PT Storengy'!$B$7:$K$7=$A$7))</f>
        <v>0</v>
      </c>
      <c r="F62" s="36">
        <f t="shared" ca="1" si="5"/>
        <v>25.074820953294775</v>
      </c>
      <c r="G62" s="51">
        <f t="shared" ca="1" si="6"/>
        <v>0.5657584951992024</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0.59587033680326829</v>
      </c>
      <c r="I62" s="87">
        <f t="shared" ca="1" si="1"/>
        <v>384.31133066933478</v>
      </c>
      <c r="K62" s="36">
        <f t="shared" ca="1" si="0"/>
        <v>22.958796977570259</v>
      </c>
      <c r="L62" s="51">
        <f t="shared" ca="1" si="2"/>
        <v>0.51821029034316402</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0.55920865741736325</v>
      </c>
      <c r="N62" s="67">
        <f t="shared" ca="1" si="3"/>
        <v>360.66608787212294</v>
      </c>
    </row>
    <row r="63" spans="1:14" x14ac:dyDescent="0.3">
      <c r="A63" s="32">
        <f t="shared" si="4"/>
        <v>45991</v>
      </c>
      <c r="B63" s="65" cm="1">
        <f t="array" aca="1" ref="B63" ca="1">_xlfn.XLOOKUP(A63,INDIRECT($A$5&amp;"!$AJ$41:$AJ$406"),INDIRECT($A$5&amp;"!$An$41:$An$406"))*SUM($F$3:$I$3)</f>
        <v>0</v>
      </c>
      <c r="C63" s="65" cm="1">
        <f t="array" aca="1" ref="C63" ca="1">_xlfn.XLOOKUP(A63,INDIRECT($A$5&amp;"!$AJ$41:$AJ$406"),INDIRECT($A$5&amp;"!$Ak$41:$Ak$406"))*SUM($F$3:$I$3)</f>
        <v>0</v>
      </c>
      <c r="D63" s="65" cm="1">
        <f t="array" aca="1" ref="D63" ca="1">_xlfn.XLOOKUP(A63,INDIRECT($A$5&amp;"!$AJ$41:$AJ$406"),INDIRECT($A$5&amp;"!$AO$41:$AO$406"))*SUM($F$3:$I$3)</f>
        <v>45</v>
      </c>
      <c r="E63" s="34" cm="1">
        <f t="array" ref="E63">SUMPRODUCT(('PT Storengy'!$B$8:$K$372)*('PT Storengy'!$A$8:$A$372=$A63)*('PT Storengy'!$A$5:$J$5=$A$6)*('PT Storengy'!$B$7:$K$7=$A$7))</f>
        <v>0</v>
      </c>
      <c r="F63" s="36">
        <f t="shared" ca="1" si="5"/>
        <v>24.694756603721739</v>
      </c>
      <c r="G63" s="51">
        <f t="shared" ca="1" si="6"/>
        <v>0.55721824340655057</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0.58928544103180691</v>
      </c>
      <c r="I63" s="87">
        <f t="shared" ca="1" si="1"/>
        <v>380.06434957303514</v>
      </c>
      <c r="K63" s="36">
        <f t="shared" ca="1" si="0"/>
        <v>22.602116569887688</v>
      </c>
      <c r="L63" s="51">
        <f t="shared" ca="1" si="2"/>
        <v>0.51019548839045015</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0.55302890572281305</v>
      </c>
      <c r="N63" s="67">
        <f t="shared" ca="1" si="3"/>
        <v>356.6804076825706</v>
      </c>
    </row>
    <row r="64" spans="1:14" x14ac:dyDescent="0.3">
      <c r="A64" s="32">
        <f t="shared" si="4"/>
        <v>45992</v>
      </c>
      <c r="B64" s="65" cm="1">
        <f t="array" aca="1" ref="B64" ca="1">_xlfn.XLOOKUP(A64,INDIRECT($A$5&amp;"!$AJ$41:$AJ$406"),INDIRECT($A$5&amp;"!$An$41:$An$406"))*SUM($F$3:$I$3)</f>
        <v>0</v>
      </c>
      <c r="C64" s="65" cm="1">
        <f t="array" aca="1" ref="C64" ca="1">_xlfn.XLOOKUP(A64,INDIRECT($A$5&amp;"!$AJ$41:$AJ$406"),INDIRECT($A$5&amp;"!$Ak$41:$Ak$406"))*SUM($F$3:$I$3)</f>
        <v>0</v>
      </c>
      <c r="D64" s="65" cm="1">
        <f t="array" aca="1" ref="D64" ca="1">_xlfn.XLOOKUP(A64,INDIRECT($A$5&amp;"!$AJ$41:$AJ$406"),INDIRECT($A$5&amp;"!$AO$41:$AO$406"))*SUM($F$3:$I$3)</f>
        <v>45</v>
      </c>
      <c r="E64" s="34" cm="1">
        <f t="array" ref="E64">SUMPRODUCT(('PT Storengy'!$B$8:$K$372)*('PT Storengy'!$A$8:$A$372=$A64)*('PT Storengy'!$A$5:$J$5=$A$6)*('PT Storengy'!$B$7:$K$7=$A$7))</f>
        <v>0</v>
      </c>
      <c r="F64" s="36">
        <f t="shared" ca="1" si="5"/>
        <v>24.318892302336724</v>
      </c>
      <c r="G64" s="51">
        <f t="shared" ca="1" si="6"/>
        <v>0.5487723689715942</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0.58277331419956413</v>
      </c>
      <c r="I64" s="87">
        <f t="shared" ca="1" si="1"/>
        <v>375.86430138501299</v>
      </c>
      <c r="K64" s="36">
        <f t="shared" ca="1" si="0"/>
        <v>22.249377797093192</v>
      </c>
      <c r="L64" s="51">
        <f t="shared" ca="1" si="2"/>
        <v>0.50226925710861525</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0.54691744576606005</v>
      </c>
      <c r="N64" s="67">
        <f t="shared" ca="1" si="3"/>
        <v>352.7387727944967</v>
      </c>
    </row>
    <row r="65" spans="1:14" x14ac:dyDescent="0.3">
      <c r="A65" s="32">
        <f t="shared" si="4"/>
        <v>45993</v>
      </c>
      <c r="B65" s="65" cm="1">
        <f t="array" aca="1" ref="B65" ca="1">_xlfn.XLOOKUP(A65,INDIRECT($A$5&amp;"!$AJ$41:$AJ$406"),INDIRECT($A$5&amp;"!$An$41:$An$406"))*SUM($F$3:$I$3)</f>
        <v>0</v>
      </c>
      <c r="C65" s="65" cm="1">
        <f t="array" aca="1" ref="C65" ca="1">_xlfn.XLOOKUP(A65,INDIRECT($A$5&amp;"!$AJ$41:$AJ$406"),INDIRECT($A$5&amp;"!$Ak$41:$Ak$406"))*SUM($F$3:$I$3)</f>
        <v>0</v>
      </c>
      <c r="D65" s="65" cm="1">
        <f t="array" aca="1" ref="D65" ca="1">_xlfn.XLOOKUP(A65,INDIRECT($A$5&amp;"!$AJ$41:$AJ$406"),INDIRECT($A$5&amp;"!$AO$41:$AO$406"))*SUM($F$3:$I$3)</f>
        <v>45</v>
      </c>
      <c r="E65" s="34" cm="1">
        <f t="array" ref="E65">SUMPRODUCT(('PT Storengy'!$B$8:$K$372)*('PT Storengy'!$A$8:$A$372=$A65)*('PT Storengy'!$A$5:$J$5=$A$6)*('PT Storengy'!$B$7:$K$7=$A$7))</f>
        <v>0</v>
      </c>
      <c r="F65" s="36">
        <f t="shared" ca="1" si="5"/>
        <v>23.947181634881723</v>
      </c>
      <c r="G65" s="51">
        <f t="shared" ca="1" si="6"/>
        <v>0.54041982894081608</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0.57633315214521408</v>
      </c>
      <c r="I65" s="87">
        <f t="shared" ca="1" si="1"/>
        <v>371.7106674550015</v>
      </c>
      <c r="K65" s="36">
        <f t="shared" ca="1" si="0"/>
        <v>21.900537100624941</v>
      </c>
      <c r="L65" s="51">
        <f t="shared" ca="1" si="2"/>
        <v>0.49443061771318203</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0.54087352286282553</v>
      </c>
      <c r="N65" s="67">
        <f t="shared" ca="1" si="3"/>
        <v>348.84069646825094</v>
      </c>
    </row>
    <row r="66" spans="1:14" x14ac:dyDescent="0.3">
      <c r="A66" s="32">
        <f t="shared" si="4"/>
        <v>45994</v>
      </c>
      <c r="B66" s="65" cm="1">
        <f t="array" aca="1" ref="B66" ca="1">_xlfn.XLOOKUP(A66,INDIRECT($A$5&amp;"!$AJ$41:$AJ$406"),INDIRECT($A$5&amp;"!$An$41:$An$406"))*SUM($F$3:$I$3)</f>
        <v>0</v>
      </c>
      <c r="C66" s="65" cm="1">
        <f t="array" aca="1" ref="C66" ca="1">_xlfn.XLOOKUP(A66,INDIRECT($A$5&amp;"!$AJ$41:$AJ$406"),INDIRECT($A$5&amp;"!$Ak$41:$Ak$406"))*SUM($F$3:$I$3)</f>
        <v>0</v>
      </c>
      <c r="D66" s="65" cm="1">
        <f t="array" aca="1" ref="D66" ca="1">_xlfn.XLOOKUP(A66,INDIRECT($A$5&amp;"!$AJ$41:$AJ$406"),INDIRECT($A$5&amp;"!$AO$41:$AO$406"))*SUM($F$3:$I$3)</f>
        <v>45</v>
      </c>
      <c r="E66" s="34" cm="1">
        <f t="array" ref="E66">SUMPRODUCT(('PT Storengy'!$B$8:$K$372)*('PT Storengy'!$A$8:$A$372=$A66)*('PT Storengy'!$A$5:$J$5=$A$6)*('PT Storengy'!$B$7:$K$7=$A$7))</f>
        <v>0</v>
      </c>
      <c r="F66" s="36">
        <f t="shared" ca="1" si="5"/>
        <v>23.579578700017443</v>
      </c>
      <c r="G66" s="51">
        <f t="shared" ca="1" si="6"/>
        <v>0.5321595918862605</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0.56996415959412661</v>
      </c>
      <c r="I66" s="87">
        <f t="shared" ca="1" si="1"/>
        <v>367.60293486427912</v>
      </c>
      <c r="K66" s="36">
        <f t="shared" ca="1" si="0"/>
        <v>21.555551403281854</v>
      </c>
      <c r="L66" s="51">
        <f t="shared" ca="1" si="2"/>
        <v>0.48667860223610981</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0.53489639066876116</v>
      </c>
      <c r="N66" s="67">
        <f t="shared" ca="1" si="3"/>
        <v>344.98569734308757</v>
      </c>
    </row>
    <row r="67" spans="1:14" x14ac:dyDescent="0.3">
      <c r="A67" s="32">
        <f t="shared" si="4"/>
        <v>45995</v>
      </c>
      <c r="B67" s="65" cm="1">
        <f t="array" aca="1" ref="B67" ca="1">_xlfn.XLOOKUP(A67,INDIRECT($A$5&amp;"!$AJ$41:$AJ$406"),INDIRECT($A$5&amp;"!$An$41:$An$406"))*SUM($F$3:$I$3)</f>
        <v>0</v>
      </c>
      <c r="C67" s="65" cm="1">
        <f t="array" aca="1" ref="C67" ca="1">_xlfn.XLOOKUP(A67,INDIRECT($A$5&amp;"!$AJ$41:$AJ$406"),INDIRECT($A$5&amp;"!$Ak$41:$Ak$406"))*SUM($F$3:$I$3)</f>
        <v>0</v>
      </c>
      <c r="D67" s="65" cm="1">
        <f t="array" aca="1" ref="D67" ca="1">_xlfn.XLOOKUP(A67,INDIRECT($A$5&amp;"!$AJ$41:$AJ$406"),INDIRECT($A$5&amp;"!$AO$41:$AO$406"))*SUM($F$3:$I$3)</f>
        <v>45</v>
      </c>
      <c r="E67" s="34" cm="1">
        <f t="array" ref="E67">SUMPRODUCT(('PT Storengy'!$B$8:$K$372)*('PT Storengy'!$A$8:$A$372=$A67)*('PT Storengy'!$A$5:$J$5=$A$6)*('PT Storengy'!$B$7:$K$7=$A$7))</f>
        <v>0</v>
      </c>
      <c r="F67" s="36">
        <f t="shared" ca="1" si="5"/>
        <v>23.216038103655112</v>
      </c>
      <c r="G67" s="51">
        <f t="shared" ca="1" si="6"/>
        <v>0.52399063777816535</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0.56366555006016172</v>
      </c>
      <c r="I67" s="87">
        <f t="shared" ca="1" si="1"/>
        <v>363.5405963623312</v>
      </c>
      <c r="K67" s="36">
        <f t="shared" ca="1" si="0"/>
        <v>21.214378103904128</v>
      </c>
      <c r="L67" s="51">
        <f t="shared" ca="1" si="2"/>
        <v>0.47901225340626341</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0.52898531108728575</v>
      </c>
      <c r="N67" s="67">
        <f t="shared" ca="1" si="3"/>
        <v>341.17329937772422</v>
      </c>
    </row>
    <row r="68" spans="1:14" x14ac:dyDescent="0.3">
      <c r="A68" s="32">
        <f t="shared" si="4"/>
        <v>45996</v>
      </c>
      <c r="B68" s="65" cm="1">
        <f t="array" aca="1" ref="B68" ca="1">_xlfn.XLOOKUP(A68,INDIRECT($A$5&amp;"!$AJ$41:$AJ$406"),INDIRECT($A$5&amp;"!$An$41:$An$406"))*SUM($F$3:$I$3)</f>
        <v>0</v>
      </c>
      <c r="C68" s="65" cm="1">
        <f t="array" aca="1" ref="C68" ca="1">_xlfn.XLOOKUP(A68,INDIRECT($A$5&amp;"!$AJ$41:$AJ$406"),INDIRECT($A$5&amp;"!$Ak$41:$Ak$406"))*SUM($F$3:$I$3)</f>
        <v>0</v>
      </c>
      <c r="D68" s="65" cm="1">
        <f t="array" aca="1" ref="D68" ca="1">_xlfn.XLOOKUP(A68,INDIRECT($A$5&amp;"!$AJ$41:$AJ$406"),INDIRECT($A$5&amp;"!$AO$41:$AO$406"))*SUM($F$3:$I$3)</f>
        <v>45</v>
      </c>
      <c r="E68" s="34" cm="1">
        <f t="array" ref="E68">SUMPRODUCT(('PT Storengy'!$B$8:$K$372)*('PT Storengy'!$A$8:$A$372=$A68)*('PT Storengy'!$A$5:$J$5=$A$6)*('PT Storengy'!$B$7:$K$7=$A$7))</f>
        <v>0</v>
      </c>
      <c r="F68" s="36">
        <f t="shared" ca="1" si="5"/>
        <v>22.856514953350899</v>
      </c>
      <c r="G68" s="51">
        <f t="shared" ca="1" si="6"/>
        <v>0.51591195785900246</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0.55743654574854928</v>
      </c>
      <c r="I68" s="87">
        <f t="shared" ca="1" si="1"/>
        <v>359.52315030421141</v>
      </c>
      <c r="K68" s="36">
        <f t="shared" ca="1" si="0"/>
        <v>20.876975072112572</v>
      </c>
      <c r="L68" s="51">
        <f t="shared" ca="1" si="2"/>
        <v>0.47143062453120282</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0.52313955417844016</v>
      </c>
      <c r="N68" s="67">
        <f t="shared" ca="1" si="3"/>
        <v>337.403031791557</v>
      </c>
    </row>
    <row r="69" spans="1:14" x14ac:dyDescent="0.3">
      <c r="A69" s="32">
        <f t="shared" si="4"/>
        <v>45997</v>
      </c>
      <c r="B69" s="65" cm="1">
        <f t="array" aca="1" ref="B69" ca="1">_xlfn.XLOOKUP(A69,INDIRECT($A$5&amp;"!$AJ$41:$AJ$406"),INDIRECT($A$5&amp;"!$An$41:$An$406"))*SUM($F$3:$I$3)</f>
        <v>0</v>
      </c>
      <c r="C69" s="65" cm="1">
        <f t="array" aca="1" ref="C69" ca="1">_xlfn.XLOOKUP(A69,INDIRECT($A$5&amp;"!$AJ$41:$AJ$406"),INDIRECT($A$5&amp;"!$Ak$41:$Ak$406"))*SUM($F$3:$I$3)</f>
        <v>0</v>
      </c>
      <c r="D69" s="65" cm="1">
        <f t="array" aca="1" ref="D69" ca="1">_xlfn.XLOOKUP(A69,INDIRECT($A$5&amp;"!$AJ$41:$AJ$406"),INDIRECT($A$5&amp;"!$AO$41:$AO$406"))*SUM($F$3:$I$3)</f>
        <v>45</v>
      </c>
      <c r="E69" s="34" cm="1">
        <f t="array" ref="E69">SUMPRODUCT(('PT Storengy'!$B$8:$K$372)*('PT Storengy'!$A$8:$A$372=$A69)*('PT Storengy'!$A$5:$J$5=$A$6)*('PT Storengy'!$B$7:$K$7=$A$7))</f>
        <v>0</v>
      </c>
      <c r="F69" s="36">
        <f t="shared" ca="1" si="5"/>
        <v>22.500964852762305</v>
      </c>
      <c r="G69" s="51">
        <f t="shared" ca="1" si="6"/>
        <v>0.50792255451890889</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0.55127637745984059</v>
      </c>
      <c r="I69" s="87">
        <f t="shared" ca="1" si="1"/>
        <v>355.55010058859466</v>
      </c>
      <c r="K69" s="36">
        <f t="shared" ca="1" si="0"/>
        <v>20.543300643106047</v>
      </c>
      <c r="L69" s="51">
        <f t="shared" ca="1" si="2"/>
        <v>0.46393277938027938</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0.51735839806874939</v>
      </c>
      <c r="N69" s="67">
        <f t="shared" ca="1" si="3"/>
        <v>333.67442900652532</v>
      </c>
    </row>
    <row r="70" spans="1:14" x14ac:dyDescent="0.3">
      <c r="A70" s="32">
        <f t="shared" si="4"/>
        <v>45998</v>
      </c>
      <c r="B70" s="65" cm="1">
        <f t="array" aca="1" ref="B70" ca="1">_xlfn.XLOOKUP(A70,INDIRECT($A$5&amp;"!$AJ$41:$AJ$406"),INDIRECT($A$5&amp;"!$An$41:$An$406"))*SUM($F$3:$I$3)</f>
        <v>0</v>
      </c>
      <c r="C70" s="65" cm="1">
        <f t="array" aca="1" ref="C70" ca="1">_xlfn.XLOOKUP(A70,INDIRECT($A$5&amp;"!$AJ$41:$AJ$406"),INDIRECT($A$5&amp;"!$Ak$41:$Ak$406"))*SUM($F$3:$I$3)</f>
        <v>0</v>
      </c>
      <c r="D70" s="65" cm="1">
        <f t="array" aca="1" ref="D70" ca="1">_xlfn.XLOOKUP(A70,INDIRECT($A$5&amp;"!$AJ$41:$AJ$406"),INDIRECT($A$5&amp;"!$AO$41:$AO$406"))*SUM($F$3:$I$3)</f>
        <v>45</v>
      </c>
      <c r="E70" s="34" cm="1">
        <f t="array" ref="E70">SUMPRODUCT(('PT Storengy'!$B$8:$K$372)*('PT Storengy'!$A$8:$A$372=$A70)*('PT Storengy'!$A$5:$J$5=$A$6)*('PT Storengy'!$B$7:$K$7=$A$7))</f>
        <v>0</v>
      </c>
      <c r="F70" s="36">
        <f t="shared" ca="1" si="5"/>
        <v>22.144381659484996</v>
      </c>
      <c r="G70" s="51">
        <f t="shared" ca="1" si="6"/>
        <v>0.5000214411724957</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0.55287817589576549</v>
      </c>
      <c r="I70" s="87">
        <f t="shared" ca="1" si="1"/>
        <v>356.58319327731095</v>
      </c>
      <c r="K70" s="36">
        <f t="shared" ca="1" si="0"/>
        <v>20.21331361251643</v>
      </c>
      <c r="L70" s="51">
        <f t="shared" ca="1" si="2"/>
        <v>0.45651779206902326</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0.51164112886208013</v>
      </c>
      <c r="N70" s="67">
        <f t="shared" ca="1" si="3"/>
        <v>329.98703058961888</v>
      </c>
    </row>
    <row r="71" spans="1:14" x14ac:dyDescent="0.3">
      <c r="A71" s="32">
        <f t="shared" si="4"/>
        <v>45999</v>
      </c>
      <c r="B71" s="65" cm="1">
        <f t="array" aca="1" ref="B71" ca="1">_xlfn.XLOOKUP(A71,INDIRECT($A$5&amp;"!$AJ$41:$AJ$406"),INDIRECT($A$5&amp;"!$An$41:$An$406"))*SUM($F$3:$I$3)</f>
        <v>0</v>
      </c>
      <c r="C71" s="65" cm="1">
        <f t="array" aca="1" ref="C71" ca="1">_xlfn.XLOOKUP(A71,INDIRECT($A$5&amp;"!$AJ$41:$AJ$406"),INDIRECT($A$5&amp;"!$Ak$41:$Ak$406"))*SUM($F$3:$I$3)</f>
        <v>0</v>
      </c>
      <c r="D71" s="65" cm="1">
        <f t="array" aca="1" ref="D71" ca="1">_xlfn.XLOOKUP(A71,INDIRECT($A$5&amp;"!$AJ$41:$AJ$406"),INDIRECT($A$5&amp;"!$AO$41:$AO$406"))*SUM($F$3:$I$3)</f>
        <v>45</v>
      </c>
      <c r="E71" s="34" cm="1">
        <f t="array" ref="E71">SUMPRODUCT(('PT Storengy'!$B$8:$K$372)*('PT Storengy'!$A$8:$A$372=$A71)*('PT Storengy'!$A$5:$J$5=$A$6)*('PT Storengy'!$B$7:$K$7=$A$7))</f>
        <v>0</v>
      </c>
      <c r="F71" s="36">
        <f t="shared" ca="1" si="5"/>
        <v>21.796701263471142</v>
      </c>
      <c r="G71" s="51">
        <f t="shared" ca="1" si="6"/>
        <v>0.49209737021077771</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0.53907449023646026</v>
      </c>
      <c r="I71" s="87">
        <f t="shared" ca="1" si="1"/>
        <v>347.68039601385146</v>
      </c>
      <c r="K71" s="36">
        <f t="shared" ca="1" si="0"/>
        <v>19.886961002524583</v>
      </c>
      <c r="L71" s="51">
        <f t="shared" ca="1" si="2"/>
        <v>0.44918474694480953</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0.50600600116000005</v>
      </c>
      <c r="N71" s="67">
        <f t="shared" ca="1" si="3"/>
        <v>326.35260999184879</v>
      </c>
    </row>
    <row r="72" spans="1:14" x14ac:dyDescent="0.3">
      <c r="A72" s="32">
        <f t="shared" si="4"/>
        <v>46000</v>
      </c>
      <c r="B72" s="65" cm="1">
        <f t="array" aca="1" ref="B72" ca="1">_xlfn.XLOOKUP(A72,INDIRECT($A$5&amp;"!$AJ$41:$AJ$406"),INDIRECT($A$5&amp;"!$An$41:$An$406"))*SUM($F$3:$I$3)</f>
        <v>0</v>
      </c>
      <c r="C72" s="65" cm="1">
        <f t="array" aca="1" ref="C72" ca="1">_xlfn.XLOOKUP(A72,INDIRECT($A$5&amp;"!$AJ$41:$AJ$406"),INDIRECT($A$5&amp;"!$Ak$41:$Ak$406"))*SUM($F$3:$I$3)</f>
        <v>0</v>
      </c>
      <c r="D72" s="65" cm="1">
        <f t="array" aca="1" ref="D72" ca="1">_xlfn.XLOOKUP(A72,INDIRECT($A$5&amp;"!$AJ$41:$AJ$406"),INDIRECT($A$5&amp;"!$AO$41:$AO$406"))*SUM($F$3:$I$3)</f>
        <v>45</v>
      </c>
      <c r="E72" s="34" cm="1">
        <f t="array" ref="E72">SUMPRODUCT(('PT Storengy'!$B$8:$K$372)*('PT Storengy'!$A$8:$A$372=$A72)*('PT Storengy'!$A$5:$J$5=$A$6)*('PT Storengy'!$B$7:$K$7=$A$7))</f>
        <v>0</v>
      </c>
      <c r="F72" s="36">
        <f t="shared" ca="1" si="5"/>
        <v>21.452863044233222</v>
      </c>
      <c r="G72" s="51">
        <f t="shared" ca="1" si="6"/>
        <v>0.48437113918824759</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0.53311723894869778</v>
      </c>
      <c r="I72" s="87">
        <f t="shared" ca="1" si="1"/>
        <v>343.83821923792061</v>
      </c>
      <c r="K72" s="36">
        <f t="shared" ca="1" si="0"/>
        <v>19.564106094151587</v>
      </c>
      <c r="L72" s="51">
        <f t="shared" ca="1" si="2"/>
        <v>0.44193246672276848</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0.50058285467604591</v>
      </c>
      <c r="N72" s="67">
        <f t="shared" ca="1" si="3"/>
        <v>322.85490837299596</v>
      </c>
    </row>
    <row r="73" spans="1:14" x14ac:dyDescent="0.3">
      <c r="A73" s="32">
        <f t="shared" si="4"/>
        <v>46001</v>
      </c>
      <c r="B73" s="65" cm="1">
        <f t="array" aca="1" ref="B73" ca="1">_xlfn.XLOOKUP(A73,INDIRECT($A$5&amp;"!$AJ$41:$AJ$406"),INDIRECT($A$5&amp;"!$An$41:$An$406"))*SUM($F$3:$I$3)</f>
        <v>0</v>
      </c>
      <c r="C73" s="65" cm="1">
        <f t="array" aca="1" ref="C73" ca="1">_xlfn.XLOOKUP(A73,INDIRECT($A$5&amp;"!$AJ$41:$AJ$406"),INDIRECT($A$5&amp;"!$Ak$41:$Ak$406"))*SUM($F$3:$I$3)</f>
        <v>0</v>
      </c>
      <c r="D73" s="65" cm="1">
        <f t="array" aca="1" ref="D73" ca="1">_xlfn.XLOOKUP(A73,INDIRECT($A$5&amp;"!$AJ$41:$AJ$406"),INDIRECT($A$5&amp;"!$AO$41:$AO$406"))*SUM($F$3:$I$3)</f>
        <v>45</v>
      </c>
      <c r="E73" s="34" cm="1">
        <f t="array" ref="E73">SUMPRODUCT(('PT Storengy'!$B$8:$K$372)*('PT Storengy'!$A$8:$A$372=$A73)*('PT Storengy'!$A$5:$J$5=$A$6)*('PT Storengy'!$B$7:$K$7=$A$7))</f>
        <v>0</v>
      </c>
      <c r="F73" s="36">
        <f t="shared" ca="1" si="5"/>
        <v>21.112824542309767</v>
      </c>
      <c r="G73" s="51">
        <f t="shared" ca="1" si="6"/>
        <v>0.4767302898718494</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0.52722582057187484</v>
      </c>
      <c r="I73" s="87">
        <f t="shared" ca="1" si="1"/>
        <v>340.03850192345709</v>
      </c>
      <c r="K73" s="36">
        <f t="shared" ca="1" si="0"/>
        <v>19.244711400592557</v>
      </c>
      <c r="L73" s="51">
        <f t="shared" ca="1" si="2"/>
        <v>0.4347579132033686</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0.49521783105569206</v>
      </c>
      <c r="N73" s="67">
        <f t="shared" ca="1" si="3"/>
        <v>319.39469355902827</v>
      </c>
    </row>
    <row r="74" spans="1:14" x14ac:dyDescent="0.3">
      <c r="A74" s="32">
        <f t="shared" si="4"/>
        <v>46002</v>
      </c>
      <c r="B74" s="65" cm="1">
        <f t="array" aca="1" ref="B74" ca="1">_xlfn.XLOOKUP(A74,INDIRECT($A$5&amp;"!$AJ$41:$AJ$406"),INDIRECT($A$5&amp;"!$An$41:$An$406"))*SUM($F$3:$I$3)</f>
        <v>0</v>
      </c>
      <c r="C74" s="65" cm="1">
        <f t="array" aca="1" ref="C74" ca="1">_xlfn.XLOOKUP(A74,INDIRECT($A$5&amp;"!$AJ$41:$AJ$406"),INDIRECT($A$5&amp;"!$Ak$41:$Ak$406"))*SUM($F$3:$I$3)</f>
        <v>0</v>
      </c>
      <c r="D74" s="65" cm="1">
        <f t="array" aca="1" ref="D74" ca="1">_xlfn.XLOOKUP(A74,INDIRECT($A$5&amp;"!$AJ$41:$AJ$406"),INDIRECT($A$5&amp;"!$AO$41:$AO$406"))*SUM($F$3:$I$3)</f>
        <v>45</v>
      </c>
      <c r="E74" s="34" cm="1">
        <f t="array" ref="E74">SUMPRODUCT(('PT Storengy'!$B$8:$K$372)*('PT Storengy'!$A$8:$A$372=$A74)*('PT Storengy'!$A$5:$J$5=$A$6)*('PT Storengy'!$B$7:$K$7=$A$7))</f>
        <v>0</v>
      </c>
      <c r="F74" s="36">
        <f t="shared" ca="1" si="5"/>
        <v>20.776543767454019</v>
      </c>
      <c r="G74" s="51">
        <f t="shared" ca="1" si="6"/>
        <v>0.46917387871799482</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0.5213995075939305</v>
      </c>
      <c r="I74" s="87">
        <f t="shared" ca="1" si="1"/>
        <v>336.28077485574931</v>
      </c>
      <c r="K74" s="36">
        <f t="shared" ca="1" si="0"/>
        <v>18.928739836809456</v>
      </c>
      <c r="L74" s="51">
        <f t="shared" ca="1" si="2"/>
        <v>0.42766025334650126</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0.48991030736402741</v>
      </c>
      <c r="N74" s="67">
        <f t="shared" ca="1" si="3"/>
        <v>315.97156378310171</v>
      </c>
    </row>
    <row r="75" spans="1:14" x14ac:dyDescent="0.3">
      <c r="A75" s="32">
        <f t="shared" si="4"/>
        <v>46003</v>
      </c>
      <c r="B75" s="65" cm="1">
        <f t="array" aca="1" ref="B75" ca="1">_xlfn.XLOOKUP(A75,INDIRECT($A$5&amp;"!$AJ$41:$AJ$406"),INDIRECT($A$5&amp;"!$An$41:$An$406"))*SUM($F$3:$I$3)</f>
        <v>0</v>
      </c>
      <c r="C75" s="65" cm="1">
        <f t="array" aca="1" ref="C75" ca="1">_xlfn.XLOOKUP(A75,INDIRECT($A$5&amp;"!$AJ$41:$AJ$406"),INDIRECT($A$5&amp;"!$Ak$41:$Ak$406"))*SUM($F$3:$I$3)</f>
        <v>0</v>
      </c>
      <c r="D75" s="65" cm="1">
        <f t="array" aca="1" ref="D75" ca="1">_xlfn.XLOOKUP(A75,INDIRECT($A$5&amp;"!$AJ$41:$AJ$406"),INDIRECT($A$5&amp;"!$AO$41:$AO$406"))*SUM($F$3:$I$3)</f>
        <v>45</v>
      </c>
      <c r="E75" s="34" cm="1">
        <f t="array" ref="E75">SUMPRODUCT(('PT Storengy'!$B$8:$K$372)*('PT Storengy'!$A$8:$A$372=$A75)*('PT Storengy'!$A$5:$J$5=$A$6)*('PT Storengy'!$B$7:$K$7=$A$7))</f>
        <v>0</v>
      </c>
      <c r="F75" s="36">
        <f t="shared" ca="1" si="5"/>
        <v>20.443979193448694</v>
      </c>
      <c r="G75" s="51">
        <f t="shared" ca="1" si="6"/>
        <v>0.4617009726100893</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0.51563758054245723</v>
      </c>
      <c r="I75" s="87">
        <f t="shared" ca="1" si="1"/>
        <v>332.56457400532429</v>
      </c>
      <c r="K75" s="36">
        <f t="shared" ca="1" si="0"/>
        <v>18.616154715225125</v>
      </c>
      <c r="L75" s="51">
        <f t="shared" ca="1" si="2"/>
        <v>0.42063866304021014</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0.48465966734247934</v>
      </c>
      <c r="N75" s="67">
        <f t="shared" ca="1" si="3"/>
        <v>312.58512158433018</v>
      </c>
    </row>
    <row r="76" spans="1:14" x14ac:dyDescent="0.3">
      <c r="A76" s="32">
        <f t="shared" si="4"/>
        <v>46004</v>
      </c>
      <c r="B76" s="65" cm="1">
        <f t="array" aca="1" ref="B76" ca="1">_xlfn.XLOOKUP(A76,INDIRECT($A$5&amp;"!$AJ$41:$AJ$406"),INDIRECT($A$5&amp;"!$An$41:$An$406"))*SUM($F$3:$I$3)</f>
        <v>0</v>
      </c>
      <c r="C76" s="65" cm="1">
        <f t="array" aca="1" ref="C76" ca="1">_xlfn.XLOOKUP(A76,INDIRECT($A$5&amp;"!$AJ$41:$AJ$406"),INDIRECT($A$5&amp;"!$Ak$41:$Ak$406"))*SUM($F$3:$I$3)</f>
        <v>0</v>
      </c>
      <c r="D76" s="65" cm="1">
        <f t="array" aca="1" ref="D76" ca="1">_xlfn.XLOOKUP(A76,INDIRECT($A$5&amp;"!$AJ$41:$AJ$406"),INDIRECT($A$5&amp;"!$AO$41:$AO$406"))*SUM($F$3:$I$3)</f>
        <v>45</v>
      </c>
      <c r="E76" s="34" cm="1">
        <f t="array" ref="E76">SUMPRODUCT(('PT Storengy'!$B$8:$K$372)*('PT Storengy'!$A$8:$A$372=$A76)*('PT Storengy'!$A$5:$J$5=$A$6)*('PT Storengy'!$B$7:$K$7=$A$7))</f>
        <v>0</v>
      </c>
      <c r="F76" s="36">
        <f t="shared" ca="1" si="5"/>
        <v>20.115089752978047</v>
      </c>
      <c r="G76" s="51">
        <f t="shared" ca="1" si="6"/>
        <v>0.45431064874330429</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0.50993932789585561</v>
      </c>
      <c r="I76" s="87">
        <f t="shared" ca="1" si="1"/>
        <v>328.88944047064638</v>
      </c>
      <c r="K76" s="36">
        <f t="shared" ca="1" si="0"/>
        <v>18.306919741463489</v>
      </c>
      <c r="L76" s="51">
        <f t="shared" ca="1" si="2"/>
        <v>0.4136923270050028</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0.4794653013372594</v>
      </c>
      <c r="N76" s="67">
        <f t="shared" ca="1" si="3"/>
        <v>309.23497376163579</v>
      </c>
    </row>
    <row r="77" spans="1:14" x14ac:dyDescent="0.3">
      <c r="A77" s="32">
        <f t="shared" si="4"/>
        <v>46005</v>
      </c>
      <c r="B77" s="65" cm="1">
        <f t="array" aca="1" ref="B77" ca="1">_xlfn.XLOOKUP(A77,INDIRECT($A$5&amp;"!$AJ$41:$AJ$406"),INDIRECT($A$5&amp;"!$An$41:$An$406"))*SUM($F$3:$I$3)</f>
        <v>0</v>
      </c>
      <c r="C77" s="65" cm="1">
        <f t="array" aca="1" ref="C77" ca="1">_xlfn.XLOOKUP(A77,INDIRECT($A$5&amp;"!$AJ$41:$AJ$406"),INDIRECT($A$5&amp;"!$Ak$41:$Ak$406"))*SUM($F$3:$I$3)</f>
        <v>0</v>
      </c>
      <c r="D77" s="65" cm="1">
        <f t="array" aca="1" ref="D77" ca="1">_xlfn.XLOOKUP(A77,INDIRECT($A$5&amp;"!$AJ$41:$AJ$406"),INDIRECT($A$5&amp;"!$AO$41:$AO$406"))*SUM($F$3:$I$3)</f>
        <v>45</v>
      </c>
      <c r="E77" s="34" cm="1">
        <f t="array" ref="E77">SUMPRODUCT(('PT Storengy'!$B$8:$K$372)*('PT Storengy'!$A$8:$A$372=$A77)*('PT Storengy'!$A$5:$J$5=$A$6)*('PT Storengy'!$B$7:$K$7=$A$7))</f>
        <v>0</v>
      </c>
      <c r="F77" s="36">
        <f t="shared" ca="1" si="5"/>
        <v>19.789789862474258</v>
      </c>
      <c r="G77" s="51">
        <f t="shared" ca="1" si="6"/>
        <v>0.44700199451062328</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0.50437377159545238</v>
      </c>
      <c r="I77" s="87">
        <f t="shared" ca="1" si="1"/>
        <v>325.29989050378964</v>
      </c>
      <c r="K77" s="36">
        <f t="shared" ca="1" si="0"/>
        <v>18.000999010135395</v>
      </c>
      <c r="L77" s="51">
        <f t="shared" ca="1" si="2"/>
        <v>0.40682043869918866</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0.47432660622857603</v>
      </c>
      <c r="N77" s="67">
        <f t="shared" ca="1" si="3"/>
        <v>305.92073132809418</v>
      </c>
    </row>
    <row r="78" spans="1:14" x14ac:dyDescent="0.3">
      <c r="A78" s="32">
        <f t="shared" si="4"/>
        <v>46006</v>
      </c>
      <c r="B78" s="65" cm="1">
        <f t="array" aca="1" ref="B78" ca="1">_xlfn.XLOOKUP(A78,INDIRECT($A$5&amp;"!$AJ$41:$AJ$406"),INDIRECT($A$5&amp;"!$An$41:$An$406"))*SUM($F$3:$I$3)</f>
        <v>0</v>
      </c>
      <c r="C78" s="65" cm="1">
        <f t="array" aca="1" ref="C78" ca="1">_xlfn.XLOOKUP(A78,INDIRECT($A$5&amp;"!$AJ$41:$AJ$406"),INDIRECT($A$5&amp;"!$Ak$41:$Ak$406"))*SUM($F$3:$I$3)</f>
        <v>0</v>
      </c>
      <c r="D78" s="65" cm="1">
        <f t="array" aca="1" ref="D78" ca="1">_xlfn.XLOOKUP(A78,INDIRECT($A$5&amp;"!$AJ$41:$AJ$406"),INDIRECT($A$5&amp;"!$AO$41:$AO$406"))*SUM($F$3:$I$3)</f>
        <v>45</v>
      </c>
      <c r="E78" s="34" cm="1">
        <f t="array" ref="E78">SUMPRODUCT(('PT Storengy'!$B$8:$K$372)*('PT Storengy'!$A$8:$A$372=$A78)*('PT Storengy'!$A$5:$J$5=$A$6)*('PT Storengy'!$B$7:$K$7=$A$7))</f>
        <v>0</v>
      </c>
      <c r="F78" s="36">
        <f t="shared" ca="1" si="5"/>
        <v>19.467976391011689</v>
      </c>
      <c r="G78" s="51">
        <f t="shared" ca="1" si="6"/>
        <v>0.43977310805498349</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0.49896811861948759</v>
      </c>
      <c r="I78" s="87">
        <f t="shared" ca="1" si="1"/>
        <v>321.81347146256866</v>
      </c>
      <c r="K78" s="36">
        <f t="shared" ca="1" si="0"/>
        <v>17.693544808454721</v>
      </c>
      <c r="L78" s="51">
        <f t="shared" ca="1" si="2"/>
        <v>0.40002220022523099</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0.47670423452768729</v>
      </c>
      <c r="N78" s="67">
        <f t="shared" ca="1" si="3"/>
        <v>307.45420168067227</v>
      </c>
    </row>
    <row r="79" spans="1:14" x14ac:dyDescent="0.3">
      <c r="A79" s="32">
        <f t="shared" si="4"/>
        <v>46007</v>
      </c>
      <c r="B79" s="65" cm="1">
        <f t="array" aca="1" ref="B79" ca="1">_xlfn.XLOOKUP(A79,INDIRECT($A$5&amp;"!$AJ$41:$AJ$406"),INDIRECT($A$5&amp;"!$An$41:$An$406"))*SUM($F$3:$I$3)</f>
        <v>0</v>
      </c>
      <c r="C79" s="65" cm="1">
        <f t="array" aca="1" ref="C79" ca="1">_xlfn.XLOOKUP(A79,INDIRECT($A$5&amp;"!$AJ$41:$AJ$406"),INDIRECT($A$5&amp;"!$Ak$41:$Ak$406"))*SUM($F$3:$I$3)</f>
        <v>0</v>
      </c>
      <c r="D79" s="65" cm="1">
        <f t="array" aca="1" ref="D79" ca="1">_xlfn.XLOOKUP(A79,INDIRECT($A$5&amp;"!$AJ$41:$AJ$406"),INDIRECT($A$5&amp;"!$AO$41:$AO$406"))*SUM($F$3:$I$3)</f>
        <v>45</v>
      </c>
      <c r="E79" s="34" cm="1">
        <f t="array" ref="E79">SUMPRODUCT(('PT Storengy'!$B$8:$K$372)*('PT Storengy'!$A$8:$A$372=$A79)*('PT Storengy'!$A$5:$J$5=$A$6)*('PT Storengy'!$B$7:$K$7=$A$7))</f>
        <v>0</v>
      </c>
      <c r="F79" s="36">
        <f t="shared" ca="1" si="5"/>
        <v>19.149611972707088</v>
      </c>
      <c r="G79" s="51">
        <f t="shared" ca="1" si="6"/>
        <v>0.43262169757803753</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0.49362040101951199</v>
      </c>
      <c r="I79" s="87">
        <f t="shared" ca="1" si="1"/>
        <v>318.3644183046012</v>
      </c>
      <c r="K79" s="36">
        <f t="shared" ca="1" si="0"/>
        <v>17.394197955902108</v>
      </c>
      <c r="L79" s="51">
        <f t="shared" ca="1" si="2"/>
        <v>0.39318988463232712</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0.464133882133692</v>
      </c>
      <c r="N79" s="67">
        <f t="shared" ca="1" si="3"/>
        <v>299.34685255261229</v>
      </c>
    </row>
    <row r="80" spans="1:14" x14ac:dyDescent="0.3">
      <c r="A80" s="32">
        <f t="shared" si="4"/>
        <v>46008</v>
      </c>
      <c r="B80" s="65" cm="1">
        <f t="array" aca="1" ref="B80" ca="1">_xlfn.XLOOKUP(A80,INDIRECT($A$5&amp;"!$AJ$41:$AJ$406"),INDIRECT($A$5&amp;"!$An$41:$An$406"))*SUM($F$3:$I$3)</f>
        <v>0</v>
      </c>
      <c r="C80" s="65" cm="1">
        <f t="array" aca="1" ref="C80" ca="1">_xlfn.XLOOKUP(A80,INDIRECT($A$5&amp;"!$AJ$41:$AJ$406"),INDIRECT($A$5&amp;"!$Ak$41:$Ak$406"))*SUM($F$3:$I$3)</f>
        <v>0</v>
      </c>
      <c r="D80" s="65" cm="1">
        <f t="array" aca="1" ref="D80" ca="1">_xlfn.XLOOKUP(A80,INDIRECT($A$5&amp;"!$AJ$41:$AJ$406"),INDIRECT($A$5&amp;"!$AO$41:$AO$406"))*SUM($F$3:$I$3)</f>
        <v>45</v>
      </c>
      <c r="E80" s="34" cm="1">
        <f t="array" ref="E80">SUMPRODUCT(('PT Storengy'!$B$8:$K$372)*('PT Storengy'!$A$8:$A$372=$A80)*('PT Storengy'!$A$5:$J$5=$A$6)*('PT Storengy'!$B$7:$K$7=$A$7))</f>
        <v>0</v>
      </c>
      <c r="F80" s="36">
        <f t="shared" ca="1" si="5"/>
        <v>18.834659642148061</v>
      </c>
      <c r="G80" s="51">
        <f t="shared" ca="1" si="6"/>
        <v>0.4255469327268242</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0.48832999787002329</v>
      </c>
      <c r="I80" s="87">
        <f t="shared" ca="1" si="1"/>
        <v>314.95233055902764</v>
      </c>
      <c r="K80" s="36">
        <f t="shared" ca="1" si="0"/>
        <v>17.098059369313106</v>
      </c>
      <c r="L80" s="51">
        <f t="shared" ca="1" si="2"/>
        <v>0.38653773235338018</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0.45915950233343844</v>
      </c>
      <c r="N80" s="67">
        <f t="shared" ca="1" si="3"/>
        <v>296.13858658900335</v>
      </c>
    </row>
    <row r="81" spans="1:14" x14ac:dyDescent="0.3">
      <c r="A81" s="32">
        <f t="shared" si="4"/>
        <v>46009</v>
      </c>
      <c r="B81" s="65" cm="1">
        <f t="array" aca="1" ref="B81" ca="1">_xlfn.XLOOKUP(A81,INDIRECT($A$5&amp;"!$AJ$41:$AJ$406"),INDIRECT($A$5&amp;"!$An$41:$An$406"))*SUM($F$3:$I$3)</f>
        <v>0</v>
      </c>
      <c r="C81" s="65" cm="1">
        <f t="array" aca="1" ref="C81" ca="1">_xlfn.XLOOKUP(A81,INDIRECT($A$5&amp;"!$AJ$41:$AJ$406"),INDIRECT($A$5&amp;"!$Ak$41:$Ak$406"))*SUM($F$3:$I$3)</f>
        <v>0</v>
      </c>
      <c r="D81" s="65" cm="1">
        <f t="array" aca="1" ref="D81" ca="1">_xlfn.XLOOKUP(A81,INDIRECT($A$5&amp;"!$AJ$41:$AJ$406"),INDIRECT($A$5&amp;"!$AO$41:$AO$406"))*SUM($F$3:$I$3)</f>
        <v>45</v>
      </c>
      <c r="E81" s="34" cm="1">
        <f t="array" ref="E81">SUMPRODUCT(('PT Storengy'!$B$8:$K$372)*('PT Storengy'!$A$8:$A$372=$A81)*('PT Storengy'!$A$5:$J$5=$A$6)*('PT Storengy'!$B$7:$K$7=$A$7))</f>
        <v>0</v>
      </c>
      <c r="F81" s="36">
        <f t="shared" ca="1" si="5"/>
        <v>18.523082830101007</v>
      </c>
      <c r="G81" s="51">
        <f t="shared" ca="1" si="6"/>
        <v>0.41854799204773468</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0.48309629490032102</v>
      </c>
      <c r="I81" s="87">
        <f t="shared" ca="1" si="1"/>
        <v>311.5768120470558</v>
      </c>
      <c r="K81" s="36">
        <f t="shared" ref="K81:K144" ca="1" si="7">K80-N81/1000</f>
        <v>16.805073865111424</v>
      </c>
      <c r="L81" s="51">
        <f t="shared" ca="1" si="2"/>
        <v>0.37995687487362456</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0.45427068403908794</v>
      </c>
      <c r="N81" s="67">
        <f t="shared" ca="1" si="3"/>
        <v>292.98550420168067</v>
      </c>
    </row>
    <row r="82" spans="1:14" x14ac:dyDescent="0.3">
      <c r="A82" s="32">
        <f t="shared" si="4"/>
        <v>46010</v>
      </c>
      <c r="B82" s="65" cm="1">
        <f t="array" aca="1" ref="B82" ca="1">_xlfn.XLOOKUP(A82,INDIRECT($A$5&amp;"!$AJ$41:$AJ$406"),INDIRECT($A$5&amp;"!$An$41:$An$406"))*SUM($F$3:$I$3)</f>
        <v>0</v>
      </c>
      <c r="C82" s="65" cm="1">
        <f t="array" aca="1" ref="C82" ca="1">_xlfn.XLOOKUP(A82,INDIRECT($A$5&amp;"!$AJ$41:$AJ$406"),INDIRECT($A$5&amp;"!$Ak$41:$Ak$406"))*SUM($F$3:$I$3)</f>
        <v>0</v>
      </c>
      <c r="D82" s="65" cm="1">
        <f t="array" aca="1" ref="D82" ca="1">_xlfn.XLOOKUP(A82,INDIRECT($A$5&amp;"!$AJ$41:$AJ$406"),INDIRECT($A$5&amp;"!$AO$41:$AO$406"))*SUM($F$3:$I$3)</f>
        <v>45</v>
      </c>
      <c r="E82" s="34" cm="1">
        <f t="array" ref="E82">SUMPRODUCT(('PT Storengy'!$B$8:$K$372)*('PT Storengy'!$A$8:$A$372=$A82)*('PT Storengy'!$A$5:$J$5=$A$6)*('PT Storengy'!$B$7:$K$7=$A$7))</f>
        <v>0</v>
      </c>
      <c r="F82" s="36">
        <f t="shared" ca="1" si="5"/>
        <v>18.214845359265045</v>
      </c>
      <c r="G82" s="51">
        <f t="shared" ca="1" si="6"/>
        <v>0.41162406289113351</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0.47791868442318453</v>
      </c>
      <c r="I82" s="87">
        <f t="shared" ref="I82:I145" ca="1" si="8">IF(F81*1000-$F$4*(1-E82)*H82&gt;1000*B82,$F$4*(1-E82)*H82,F81*1000-1000*B82)</f>
        <v>308.23747083596146</v>
      </c>
      <c r="K82" s="36">
        <f t="shared" ca="1" si="7"/>
        <v>16.515249247594447</v>
      </c>
      <c r="L82" s="51">
        <f t="shared" ref="L82:L145" ca="1" si="9">MAX(K81/SUM($F$3,$G$3,$H$3,$I$3),0)</f>
        <v>0.37344608589136497</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0.44936976527062145</v>
      </c>
      <c r="N82" s="67">
        <f t="shared" ref="N82:N145" ca="1" si="10">IF(K81*1000&lt;$F$4*(1)*M82,K81*1000,$F$4*(1)*M82)</f>
        <v>289.82461751697645</v>
      </c>
    </row>
    <row r="83" spans="1:14" x14ac:dyDescent="0.3">
      <c r="A83" s="32">
        <f t="shared" ref="A83:A146" si="11">A82+1</f>
        <v>46011</v>
      </c>
      <c r="B83" s="65" cm="1">
        <f t="array" aca="1" ref="B83" ca="1">_xlfn.XLOOKUP(A83,INDIRECT($A$5&amp;"!$AJ$41:$AJ$406"),INDIRECT($A$5&amp;"!$An$41:$An$406"))*SUM($F$3:$I$3)</f>
        <v>0</v>
      </c>
      <c r="C83" s="65" cm="1">
        <f t="array" aca="1" ref="C83" ca="1">_xlfn.XLOOKUP(A83,INDIRECT($A$5&amp;"!$AJ$41:$AJ$406"),INDIRECT($A$5&amp;"!$Ak$41:$Ak$406"))*SUM($F$3:$I$3)</f>
        <v>0</v>
      </c>
      <c r="D83" s="65" cm="1">
        <f t="array" aca="1" ref="D83" ca="1">_xlfn.XLOOKUP(A83,INDIRECT($A$5&amp;"!$AJ$41:$AJ$406"),INDIRECT($A$5&amp;"!$AO$41:$AO$406"))*SUM($F$3:$I$3)</f>
        <v>45</v>
      </c>
      <c r="E83" s="34" cm="1">
        <f t="array" ref="E83">SUMPRODUCT(('PT Storengy'!$B$8:$K$372)*('PT Storengy'!$A$8:$A$372=$A83)*('PT Storengy'!$A$5:$J$5=$A$6)*('PT Storengy'!$B$7:$K$7=$A$7))</f>
        <v>0</v>
      </c>
      <c r="F83" s="36">
        <f t="shared" ref="F83:F146" ca="1" si="12">F82-I83/1000</f>
        <v>17.909911440071465</v>
      </c>
      <c r="G83" s="51">
        <f t="shared" ref="G83:G146" ca="1" si="13">$F82/SUM($F$3,$G$3,$H$3,$I$3)</f>
        <v>0.40477434131700102</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0.4727965652643128</v>
      </c>
      <c r="I83" s="87">
        <f t="shared" ca="1" si="8"/>
        <v>304.93391919357987</v>
      </c>
      <c r="K83" s="36">
        <f t="shared" ca="1" si="7"/>
        <v>16.228530840975854</v>
      </c>
      <c r="L83" s="51">
        <f t="shared" ca="1" si="9"/>
        <v>0.36700553883543213</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0.4445536206855058</v>
      </c>
      <c r="N83" s="67">
        <f t="shared" ca="1" si="10"/>
        <v>286.71840661859301</v>
      </c>
    </row>
    <row r="84" spans="1:14" x14ac:dyDescent="0.3">
      <c r="A84" s="32">
        <f t="shared" si="11"/>
        <v>46012</v>
      </c>
      <c r="B84" s="65" cm="1">
        <f t="array" aca="1" ref="B84" ca="1">_xlfn.XLOOKUP(A84,INDIRECT($A$5&amp;"!$AJ$41:$AJ$406"),INDIRECT($A$5&amp;"!$An$41:$An$406"))*SUM($F$3:$I$3)</f>
        <v>0</v>
      </c>
      <c r="C84" s="65" cm="1">
        <f t="array" aca="1" ref="C84" ca="1">_xlfn.XLOOKUP(A84,INDIRECT($A$5&amp;"!$AJ$41:$AJ$406"),INDIRECT($A$5&amp;"!$Ak$41:$Ak$406"))*SUM($F$3:$I$3)</f>
        <v>0</v>
      </c>
      <c r="D84" s="65" cm="1">
        <f t="array" aca="1" ref="D84" ca="1">_xlfn.XLOOKUP(A84,INDIRECT($A$5&amp;"!$AJ$41:$AJ$406"),INDIRECT($A$5&amp;"!$AO$41:$AO$406"))*SUM($F$3:$I$3)</f>
        <v>45</v>
      </c>
      <c r="E84" s="34" cm="1">
        <f t="array" ref="E84">SUMPRODUCT(('PT Storengy'!$B$8:$K$372)*('PT Storengy'!$A$8:$A$372=$A84)*('PT Storengy'!$A$5:$J$5=$A$6)*('PT Storengy'!$B$7:$K$7=$A$7))</f>
        <v>0</v>
      </c>
      <c r="F84" s="36">
        <f t="shared" ca="1" si="12"/>
        <v>17.608245666528177</v>
      </c>
      <c r="G84" s="51">
        <f t="shared" ca="1" si="13"/>
        <v>0.39799803200158812</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0.46772934269252342</v>
      </c>
      <c r="I84" s="87">
        <f t="shared" ca="1" si="8"/>
        <v>301.66577354328717</v>
      </c>
      <c r="K84" s="36">
        <f t="shared" ca="1" si="7"/>
        <v>15.944885354273573</v>
      </c>
      <c r="L84" s="51">
        <f t="shared" ca="1" si="9"/>
        <v>0.36063401868835232</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0.43978909338855093</v>
      </c>
      <c r="N84" s="67">
        <f t="shared" ca="1" si="10"/>
        <v>283.6454867022797</v>
      </c>
    </row>
    <row r="85" spans="1:14" x14ac:dyDescent="0.3">
      <c r="A85" s="32">
        <f t="shared" si="11"/>
        <v>46013</v>
      </c>
      <c r="B85" s="65" cm="1">
        <f t="array" aca="1" ref="B85" ca="1">_xlfn.XLOOKUP(A85,INDIRECT($A$5&amp;"!$AJ$41:$AJ$406"),INDIRECT($A$5&amp;"!$An$41:$An$406"))*SUM($F$3:$I$3)</f>
        <v>0</v>
      </c>
      <c r="C85" s="65" cm="1">
        <f t="array" aca="1" ref="C85" ca="1">_xlfn.XLOOKUP(A85,INDIRECT($A$5&amp;"!$AJ$41:$AJ$406"),INDIRECT($A$5&amp;"!$Ak$41:$Ak$406"))*SUM($F$3:$I$3)</f>
        <v>0</v>
      </c>
      <c r="D85" s="65" cm="1">
        <f t="array" aca="1" ref="D85" ca="1">_xlfn.XLOOKUP(A85,INDIRECT($A$5&amp;"!$AJ$41:$AJ$406"),INDIRECT($A$5&amp;"!$AO$41:$AO$406"))*SUM($F$3:$I$3)</f>
        <v>45</v>
      </c>
      <c r="E85" s="34" cm="1">
        <f t="array" ref="E85">SUMPRODUCT(('PT Storengy'!$B$8:$K$372)*('PT Storengy'!$A$8:$A$372=$A85)*('PT Storengy'!$A$5:$J$5=$A$6)*('PT Storengy'!$B$7:$K$7=$A$7))</f>
        <v>0</v>
      </c>
      <c r="F85" s="36">
        <f t="shared" ca="1" si="12"/>
        <v>17.309813012108716</v>
      </c>
      <c r="G85" s="51">
        <f t="shared" ca="1" si="13"/>
        <v>0.39129434814507058</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0.46271642835069698</v>
      </c>
      <c r="I85" s="87">
        <f t="shared" ca="1" si="8"/>
        <v>298.43265441946215</v>
      </c>
      <c r="K85" s="36">
        <f t="shared" ca="1" si="7"/>
        <v>15.664279853303425</v>
      </c>
      <c r="L85" s="51">
        <f t="shared" ca="1" si="9"/>
        <v>0.35433078565052384</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0.43507563016869988</v>
      </c>
      <c r="N85" s="67">
        <f t="shared" ca="1" si="10"/>
        <v>280.60550097014885</v>
      </c>
    </row>
    <row r="86" spans="1:14" x14ac:dyDescent="0.3">
      <c r="A86" s="32">
        <f t="shared" si="11"/>
        <v>46014</v>
      </c>
      <c r="B86" s="65" cm="1">
        <f t="array" aca="1" ref="B86" ca="1">_xlfn.XLOOKUP(A86,INDIRECT($A$5&amp;"!$AJ$41:$AJ$406"),INDIRECT($A$5&amp;"!$An$41:$An$406"))*SUM($F$3:$I$3)</f>
        <v>0</v>
      </c>
      <c r="C86" s="65" cm="1">
        <f t="array" aca="1" ref="C86" ca="1">_xlfn.XLOOKUP(A86,INDIRECT($A$5&amp;"!$AJ$41:$AJ$406"),INDIRECT($A$5&amp;"!$Ak$41:$Ak$406"))*SUM($F$3:$I$3)</f>
        <v>0</v>
      </c>
      <c r="D86" s="65" cm="1">
        <f t="array" aca="1" ref="D86" ca="1">_xlfn.XLOOKUP(A86,INDIRECT($A$5&amp;"!$AJ$41:$AJ$406"),INDIRECT($A$5&amp;"!$AO$41:$AO$406"))*SUM($F$3:$I$3)</f>
        <v>45</v>
      </c>
      <c r="E86" s="34" cm="1">
        <f t="array" ref="E86">SUMPRODUCT(('PT Storengy'!$B$8:$K$372)*('PT Storengy'!$A$8:$A$372=$A86)*('PT Storengy'!$A$5:$J$5=$A$6)*('PT Storengy'!$B$7:$K$7=$A$7))</f>
        <v>0</v>
      </c>
      <c r="F86" s="36">
        <f t="shared" ca="1" si="12"/>
        <v>17.014578825685287</v>
      </c>
      <c r="G86" s="51">
        <f t="shared" ca="1" si="13"/>
        <v>0.38466251138019369</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0.45775724018746311</v>
      </c>
      <c r="I86" s="87">
        <f t="shared" ca="1" si="8"/>
        <v>295.23418642342682</v>
      </c>
      <c r="K86" s="36">
        <f t="shared" ca="1" si="7"/>
        <v>15.386763461787965</v>
      </c>
      <c r="L86" s="51">
        <f t="shared" ca="1" si="9"/>
        <v>0.34809510785118725</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0.43028600117706478</v>
      </c>
      <c r="N86" s="67">
        <f t="shared" ca="1" si="10"/>
        <v>277.51639151545982</v>
      </c>
    </row>
    <row r="87" spans="1:14" x14ac:dyDescent="0.3">
      <c r="A87" s="32">
        <f t="shared" si="11"/>
        <v>46015</v>
      </c>
      <c r="B87" s="65" cm="1">
        <f t="array" aca="1" ref="B87" ca="1">_xlfn.XLOOKUP(A87,INDIRECT($A$5&amp;"!$AJ$41:$AJ$406"),INDIRECT($A$5&amp;"!$An$41:$An$406"))*SUM($F$3:$I$3)</f>
        <v>0</v>
      </c>
      <c r="C87" s="65" cm="1">
        <f t="array" aca="1" ref="C87" ca="1">_xlfn.XLOOKUP(A87,INDIRECT($A$5&amp;"!$AJ$41:$AJ$406"),INDIRECT($A$5&amp;"!$Ak$41:$Ak$406"))*SUM($F$3:$I$3)</f>
        <v>0</v>
      </c>
      <c r="D87" s="65" cm="1">
        <f t="array" aca="1" ref="D87" ca="1">_xlfn.XLOOKUP(A87,INDIRECT($A$5&amp;"!$AJ$41:$AJ$406"),INDIRECT($A$5&amp;"!$AO$41:$AO$406"))*SUM($F$3:$I$3)</f>
        <v>45</v>
      </c>
      <c r="E87" s="34" cm="1">
        <f t="array" ref="E87">SUMPRODUCT(('PT Storengy'!$B$8:$K$372)*('PT Storengy'!$A$8:$A$372=$A87)*('PT Storengy'!$A$5:$J$5=$A$6)*('PT Storengy'!$B$7:$K$7=$A$7))</f>
        <v>0</v>
      </c>
      <c r="F87" s="36">
        <f t="shared" ca="1" si="12"/>
        <v>16.722508827505429</v>
      </c>
      <c r="G87" s="51">
        <f t="shared" ca="1" si="13"/>
        <v>0.3781017516818953</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0.45285120238961835</v>
      </c>
      <c r="I87" s="87">
        <f t="shared" ca="1" si="8"/>
        <v>292.06999817985889</v>
      </c>
      <c r="K87" s="36">
        <f t="shared" ca="1" si="7"/>
        <v>15.112485884355619</v>
      </c>
      <c r="L87" s="51">
        <f t="shared" ca="1" si="9"/>
        <v>0.34192807692862143</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0.42526425686578634</v>
      </c>
      <c r="N87" s="67">
        <f t="shared" ca="1" si="10"/>
        <v>274.27757743234537</v>
      </c>
    </row>
    <row r="88" spans="1:14" x14ac:dyDescent="0.3">
      <c r="A88" s="32">
        <f t="shared" si="11"/>
        <v>46016</v>
      </c>
      <c r="B88" s="65" cm="1">
        <f t="array" aca="1" ref="B88" ca="1">_xlfn.XLOOKUP(A88,INDIRECT($A$5&amp;"!$AJ$41:$AJ$406"),INDIRECT($A$5&amp;"!$An$41:$An$406"))*SUM($F$3:$I$3)</f>
        <v>0</v>
      </c>
      <c r="C88" s="65" cm="1">
        <f t="array" aca="1" ref="C88" ca="1">_xlfn.XLOOKUP(A88,INDIRECT($A$5&amp;"!$AJ$41:$AJ$406"),INDIRECT($A$5&amp;"!$Ak$41:$Ak$406"))*SUM($F$3:$I$3)</f>
        <v>0</v>
      </c>
      <c r="D88" s="65" cm="1">
        <f t="array" aca="1" ref="D88" ca="1">_xlfn.XLOOKUP(A88,INDIRECT($A$5&amp;"!$AJ$41:$AJ$406"),INDIRECT($A$5&amp;"!$AO$41:$AO$406"))*SUM($F$3:$I$3)</f>
        <v>45</v>
      </c>
      <c r="E88" s="34" cm="1">
        <f t="array" ref="E88">SUMPRODUCT(('PT Storengy'!$B$8:$K$372)*('PT Storengy'!$A$8:$A$372=$A88)*('PT Storengy'!$A$5:$J$5=$A$6)*('PT Storengy'!$B$7:$K$7=$A$7))</f>
        <v>0</v>
      </c>
      <c r="F88" s="36">
        <f t="shared" ca="1" si="12"/>
        <v>16.43356910521176</v>
      </c>
      <c r="G88" s="51">
        <f t="shared" ca="1" si="13"/>
        <v>0.37161130727789843</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0.44799774531526798</v>
      </c>
      <c r="I88" s="87">
        <f t="shared" ca="1" si="8"/>
        <v>288.93972229367074</v>
      </c>
      <c r="K88" s="36">
        <f t="shared" ca="1" si="7"/>
        <v>14.84140932173764</v>
      </c>
      <c r="L88" s="51">
        <f t="shared" ca="1" si="9"/>
        <v>0.33583301965234708</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0.42030111988976604</v>
      </c>
      <c r="N88" s="67">
        <f t="shared" ca="1" si="10"/>
        <v>271.07656261797933</v>
      </c>
    </row>
    <row r="89" spans="1:14" x14ac:dyDescent="0.3">
      <c r="A89" s="32">
        <f t="shared" si="11"/>
        <v>46017</v>
      </c>
      <c r="B89" s="65" cm="1">
        <f t="array" aca="1" ref="B89" ca="1">_xlfn.XLOOKUP(A89,INDIRECT($A$5&amp;"!$AJ$41:$AJ$406"),INDIRECT($A$5&amp;"!$An$41:$An$406"))*SUM($F$3:$I$3)</f>
        <v>0</v>
      </c>
      <c r="C89" s="65" cm="1">
        <f t="array" aca="1" ref="C89" ca="1">_xlfn.XLOOKUP(A89,INDIRECT($A$5&amp;"!$AJ$41:$AJ$406"),INDIRECT($A$5&amp;"!$Ak$41:$Ak$406"))*SUM($F$3:$I$3)</f>
        <v>0</v>
      </c>
      <c r="D89" s="65" cm="1">
        <f t="array" aca="1" ref="D89" ca="1">_xlfn.XLOOKUP(A89,INDIRECT($A$5&amp;"!$AJ$41:$AJ$406"),INDIRECT($A$5&amp;"!$AO$41:$AO$406"))*SUM($F$3:$I$3)</f>
        <v>45</v>
      </c>
      <c r="E89" s="34" cm="1">
        <f t="array" ref="E89">SUMPRODUCT(('PT Storengy'!$B$8:$K$372)*('PT Storengy'!$A$8:$A$372=$A89)*('PT Storengy'!$A$5:$J$5=$A$6)*('PT Storengy'!$B$7:$K$7=$A$7))</f>
        <v>0</v>
      </c>
      <c r="F89" s="36">
        <f t="shared" ca="1" si="12"/>
        <v>16.147726109904408</v>
      </c>
      <c r="G89" s="51">
        <f t="shared" ca="1" si="13"/>
        <v>0.36519042456026135</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0.44319630542768507</v>
      </c>
      <c r="I89" s="87">
        <f t="shared" ca="1" si="8"/>
        <v>285.84299530735149</v>
      </c>
      <c r="K89" s="36">
        <f t="shared" ca="1" si="7"/>
        <v>14.573496415809686</v>
      </c>
      <c r="L89" s="51">
        <f t="shared" ca="1" si="9"/>
        <v>0.32980909603861419</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0.41539590625963019</v>
      </c>
      <c r="N89" s="67">
        <f t="shared" ca="1" si="10"/>
        <v>267.91290592795474</v>
      </c>
    </row>
    <row r="90" spans="1:14" x14ac:dyDescent="0.3">
      <c r="A90" s="32">
        <f t="shared" si="11"/>
        <v>46018</v>
      </c>
      <c r="B90" s="65" cm="1">
        <f t="array" aca="1" ref="B90" ca="1">_xlfn.XLOOKUP(A90,INDIRECT($A$5&amp;"!$AJ$41:$AJ$406"),INDIRECT($A$5&amp;"!$An$41:$An$406"))*SUM($F$3:$I$3)</f>
        <v>0</v>
      </c>
      <c r="C90" s="65" cm="1">
        <f t="array" aca="1" ref="C90" ca="1">_xlfn.XLOOKUP(A90,INDIRECT($A$5&amp;"!$AJ$41:$AJ$406"),INDIRECT($A$5&amp;"!$Ak$41:$Ak$406"))*SUM($F$3:$I$3)</f>
        <v>0</v>
      </c>
      <c r="D90" s="65" cm="1">
        <f t="array" aca="1" ref="D90" ca="1">_xlfn.XLOOKUP(A90,INDIRECT($A$5&amp;"!$AJ$41:$AJ$406"),INDIRECT($A$5&amp;"!$AO$41:$AO$406"))*SUM($F$3:$I$3)</f>
        <v>45</v>
      </c>
      <c r="E90" s="34" cm="1">
        <f t="array" ref="E90">SUMPRODUCT(('PT Storengy'!$B$8:$K$372)*('PT Storengy'!$A$8:$A$372=$A90)*('PT Storengy'!$A$5:$J$5=$A$6)*('PT Storengy'!$B$7:$K$7=$A$7))</f>
        <v>0</v>
      </c>
      <c r="F90" s="36">
        <f t="shared" ca="1" si="12"/>
        <v>15.864946652245642</v>
      </c>
      <c r="G90" s="51">
        <f t="shared" ca="1" si="13"/>
        <v>0.35883835799787572</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0.43844632522987764</v>
      </c>
      <c r="I90" s="87">
        <f t="shared" ca="1" si="8"/>
        <v>282.77945765876564</v>
      </c>
      <c r="K90" s="36">
        <f t="shared" ca="1" si="7"/>
        <v>14.308710244443352</v>
      </c>
      <c r="L90" s="51">
        <f t="shared" ca="1" si="9"/>
        <v>0.32385547590688191</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0.41054793996864875</v>
      </c>
      <c r="N90" s="67">
        <f t="shared" ca="1" si="10"/>
        <v>264.78617136633437</v>
      </c>
    </row>
    <row r="91" spans="1:14" x14ac:dyDescent="0.3">
      <c r="A91" s="32">
        <f t="shared" si="11"/>
        <v>46019</v>
      </c>
      <c r="B91" s="65" cm="1">
        <f t="array" aca="1" ref="B91" ca="1">_xlfn.XLOOKUP(A91,INDIRECT($A$5&amp;"!$AJ$41:$AJ$406"),INDIRECT($A$5&amp;"!$An$41:$An$406"))*SUM($F$3:$I$3)</f>
        <v>0</v>
      </c>
      <c r="C91" s="65" cm="1">
        <f t="array" aca="1" ref="C91" ca="1">_xlfn.XLOOKUP(A91,INDIRECT($A$5&amp;"!$AJ$41:$AJ$406"),INDIRECT($A$5&amp;"!$Ak$41:$Ak$406"))*SUM($F$3:$I$3)</f>
        <v>0</v>
      </c>
      <c r="D91" s="65" cm="1">
        <f t="array" aca="1" ref="D91" ca="1">_xlfn.XLOOKUP(A91,INDIRECT($A$5&amp;"!$AJ$41:$AJ$406"),INDIRECT($A$5&amp;"!$AO$41:$AO$406"))*SUM($F$3:$I$3)</f>
        <v>45</v>
      </c>
      <c r="E91" s="34" cm="1">
        <f t="array" ref="E91">SUMPRODUCT(('PT Storengy'!$B$8:$K$372)*('PT Storengy'!$A$8:$A$372=$A91)*('PT Storengy'!$A$5:$J$5=$A$6)*('PT Storengy'!$B$7:$K$7=$A$7))</f>
        <v>0</v>
      </c>
      <c r="F91" s="36">
        <f t="shared" ca="1" si="12"/>
        <v>15.585197898606237</v>
      </c>
      <c r="G91" s="51">
        <f t="shared" ca="1" si="13"/>
        <v>0.35255437004990314</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0.43374725319985791</v>
      </c>
      <c r="I91" s="87">
        <f t="shared" ca="1" si="8"/>
        <v>279.74875363940413</v>
      </c>
      <c r="K91" s="36">
        <f t="shared" ca="1" si="7"/>
        <v>14.047014316417789</v>
      </c>
      <c r="L91" s="51">
        <f t="shared" ca="1" si="9"/>
        <v>0.31797133876540784</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0.40575655289957174</v>
      </c>
      <c r="N91" s="67">
        <f t="shared" ca="1" si="10"/>
        <v>261.69592802556411</v>
      </c>
    </row>
    <row r="92" spans="1:14" x14ac:dyDescent="0.3">
      <c r="A92" s="32">
        <f t="shared" si="11"/>
        <v>46020</v>
      </c>
      <c r="B92" s="65" cm="1">
        <f t="array" aca="1" ref="B92" ca="1">_xlfn.XLOOKUP(A92,INDIRECT($A$5&amp;"!$AJ$41:$AJ$406"),INDIRECT($A$5&amp;"!$An$41:$An$406"))*SUM($F$3:$I$3)</f>
        <v>0</v>
      </c>
      <c r="C92" s="65" cm="1">
        <f t="array" aca="1" ref="C92" ca="1">_xlfn.XLOOKUP(A92,INDIRECT($A$5&amp;"!$AJ$41:$AJ$406"),INDIRECT($A$5&amp;"!$Ak$41:$Ak$406"))*SUM($F$3:$I$3)</f>
        <v>0</v>
      </c>
      <c r="D92" s="65" cm="1">
        <f t="array" aca="1" ref="D92" ca="1">_xlfn.XLOOKUP(A92,INDIRECT($A$5&amp;"!$AJ$41:$AJ$406"),INDIRECT($A$5&amp;"!$AO$41:$AO$406"))*SUM($F$3:$I$3)</f>
        <v>45</v>
      </c>
      <c r="E92" s="34" cm="1">
        <f t="array" ref="E92">SUMPRODUCT(('PT Storengy'!$B$8:$K$372)*('PT Storengy'!$A$8:$A$372=$A92)*('PT Storengy'!$A$5:$J$5=$A$6)*('PT Storengy'!$B$7:$K$7=$A$7))</f>
        <v>0</v>
      </c>
      <c r="F92" s="36">
        <f t="shared" ca="1" si="12"/>
        <v>15.308604449866138</v>
      </c>
      <c r="G92" s="51">
        <f t="shared" ca="1" si="13"/>
        <v>0.3463377310801386</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0.42885498892601637</v>
      </c>
      <c r="I92" s="87">
        <f t="shared" ca="1" si="8"/>
        <v>276.59344874009878</v>
      </c>
      <c r="K92" s="36">
        <f t="shared" ca="1" si="7"/>
        <v>13.7883725663907</v>
      </c>
      <c r="L92" s="51">
        <f t="shared" ca="1" si="9"/>
        <v>0.3121558736981731</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0.40102108473255393</v>
      </c>
      <c r="N92" s="67">
        <f t="shared" ca="1" si="10"/>
        <v>258.64175002708834</v>
      </c>
    </row>
    <row r="93" spans="1:14" x14ac:dyDescent="0.3">
      <c r="A93" s="32">
        <f t="shared" si="11"/>
        <v>46021</v>
      </c>
      <c r="B93" s="65" cm="1">
        <f t="array" aca="1" ref="B93" ca="1">_xlfn.XLOOKUP(A93,INDIRECT($A$5&amp;"!$AJ$41:$AJ$406"),INDIRECT($A$5&amp;"!$An$41:$An$406"))*SUM($F$3:$I$3)</f>
        <v>0</v>
      </c>
      <c r="C93" s="65" cm="1">
        <f t="array" aca="1" ref="C93" ca="1">_xlfn.XLOOKUP(A93,INDIRECT($A$5&amp;"!$AJ$41:$AJ$406"),INDIRECT($A$5&amp;"!$Ak$41:$Ak$406"))*SUM($F$3:$I$3)</f>
        <v>0</v>
      </c>
      <c r="D93" s="65" cm="1">
        <f t="array" aca="1" ref="D93" ca="1">_xlfn.XLOOKUP(A93,INDIRECT($A$5&amp;"!$AJ$41:$AJ$406"),INDIRECT($A$5&amp;"!$AO$41:$AO$406"))*SUM($F$3:$I$3)</f>
        <v>45</v>
      </c>
      <c r="E93" s="34" cm="1">
        <f t="array" ref="E93">SUMPRODUCT(('PT Storengy'!$B$8:$K$372)*('PT Storengy'!$A$8:$A$372=$A93)*('PT Storengy'!$A$5:$J$5=$A$6)*('PT Storengy'!$B$7:$K$7=$A$7))</f>
        <v>0</v>
      </c>
      <c r="F93" s="36">
        <f t="shared" ca="1" si="12"/>
        <v>15.035239043809156</v>
      </c>
      <c r="G93" s="51">
        <f t="shared" ca="1" si="13"/>
        <v>0.34019120999702529</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0.42384994554763228</v>
      </c>
      <c r="I93" s="87">
        <f t="shared" ca="1" si="8"/>
        <v>273.36540605698133</v>
      </c>
      <c r="K93" s="36">
        <f t="shared" ca="1" si="7"/>
        <v>13.532749349928043</v>
      </c>
      <c r="L93" s="51">
        <f t="shared" ca="1" si="9"/>
        <v>0.30640827925312669</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0.39634088285415325</v>
      </c>
      <c r="N93" s="67">
        <f t="shared" ca="1" si="10"/>
        <v>255.62321646265767</v>
      </c>
    </row>
    <row r="94" spans="1:14" x14ac:dyDescent="0.3">
      <c r="A94" s="32">
        <f t="shared" si="11"/>
        <v>46022</v>
      </c>
      <c r="B94" s="65" cm="1">
        <f t="array" aca="1" ref="B94" ca="1">_xlfn.XLOOKUP(A94,INDIRECT($A$5&amp;"!$AJ$41:$AJ$406"),INDIRECT($A$5&amp;"!$An$41:$An$406"))*SUM($F$3:$I$3)</f>
        <v>0</v>
      </c>
      <c r="C94" s="65" cm="1">
        <f t="array" aca="1" ref="C94" ca="1">_xlfn.XLOOKUP(A94,INDIRECT($A$5&amp;"!$AJ$41:$AJ$406"),INDIRECT($A$5&amp;"!$Ak$41:$Ak$406"))*SUM($F$3:$I$3)</f>
        <v>0</v>
      </c>
      <c r="D94" s="65" cm="1">
        <f t="array" aca="1" ref="D94" ca="1">_xlfn.XLOOKUP(A94,INDIRECT($A$5&amp;"!$AJ$41:$AJ$406"),INDIRECT($A$5&amp;"!$AO$41:$AO$406"))*SUM($F$3:$I$3)</f>
        <v>45</v>
      </c>
      <c r="E94" s="34" cm="1">
        <f t="array" ref="E94">SUMPRODUCT(('PT Storengy'!$B$8:$K$372)*('PT Storengy'!$A$8:$A$372=$A94)*('PT Storengy'!$A$5:$J$5=$A$6)*('PT Storengy'!$B$7:$K$7=$A$7))</f>
        <v>0</v>
      </c>
      <c r="F94" s="36">
        <f t="shared" ca="1" si="12"/>
        <v>14.765064006876459</v>
      </c>
      <c r="G94" s="51">
        <f t="shared" ca="1" si="13"/>
        <v>0.33411642319575902</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0.41890331459271635</v>
      </c>
      <c r="I94" s="87">
        <f t="shared" ca="1" si="8"/>
        <v>270.17503693269731</v>
      </c>
      <c r="K94" s="36">
        <f t="shared" ca="1" si="7"/>
        <v>13.280109438591721</v>
      </c>
      <c r="L94" s="51">
        <f t="shared" ca="1" si="9"/>
        <v>0.30072776333173429</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0.39171530226739165</v>
      </c>
      <c r="N94" s="67">
        <f t="shared" ca="1" si="10"/>
        <v>252.63991133632192</v>
      </c>
    </row>
    <row r="95" spans="1:14" x14ac:dyDescent="0.3">
      <c r="A95" s="32">
        <f t="shared" si="11"/>
        <v>46023</v>
      </c>
      <c r="B95" s="65" cm="1">
        <f t="array" aca="1" ref="B95" ca="1">_xlfn.XLOOKUP(A95,INDIRECT($A$5&amp;"!$AJ$41:$AJ$406"),INDIRECT($A$5&amp;"!$An$41:$An$406"))*SUM($F$3:$I$3)</f>
        <v>0</v>
      </c>
      <c r="C95" s="65" cm="1">
        <f t="array" aca="1" ref="C95" ca="1">_xlfn.XLOOKUP(A95,INDIRECT($A$5&amp;"!$AJ$41:$AJ$406"),INDIRECT($A$5&amp;"!$Ak$41:$Ak$406"))*SUM($F$3:$I$3)</f>
        <v>0</v>
      </c>
      <c r="D95" s="65" cm="1">
        <f t="array" aca="1" ref="D95" ca="1">_xlfn.XLOOKUP(A95,INDIRECT($A$5&amp;"!$AJ$41:$AJ$406"),INDIRECT($A$5&amp;"!$AO$41:$AO$406"))*SUM($F$3:$I$3)</f>
        <v>45</v>
      </c>
      <c r="E95" s="34" cm="1">
        <f t="array" ref="E95">SUMPRODUCT(('PT Storengy'!$B$8:$K$372)*('PT Storengy'!$A$8:$A$372=$A95)*('PT Storengy'!$A$5:$J$5=$A$6)*('PT Storengy'!$B$7:$K$7=$A$7))</f>
        <v>0</v>
      </c>
      <c r="F95" s="36">
        <f t="shared" ca="1" si="12"/>
        <v>14.498042105186496</v>
      </c>
      <c r="G95" s="51">
        <f t="shared" ca="1" si="13"/>
        <v>0.32811253348614355</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0.4140144143466542</v>
      </c>
      <c r="I95" s="87">
        <f t="shared" ca="1" si="8"/>
        <v>267.02190168996395</v>
      </c>
      <c r="K95" s="36">
        <f t="shared" ca="1" si="7"/>
        <v>13.030418015084621</v>
      </c>
      <c r="L95" s="51">
        <f t="shared" ca="1" si="9"/>
        <v>0.29511354307981602</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0.38714370550286548</v>
      </c>
      <c r="N95" s="67">
        <f t="shared" ca="1" si="10"/>
        <v>249.69142350710021</v>
      </c>
    </row>
    <row r="96" spans="1:14" x14ac:dyDescent="0.3">
      <c r="A96" s="32">
        <f t="shared" si="11"/>
        <v>46024</v>
      </c>
      <c r="B96" s="65" cm="1">
        <f t="array" aca="1" ref="B96" ca="1">_xlfn.XLOOKUP(A96,INDIRECT($A$5&amp;"!$AJ$41:$AJ$406"),INDIRECT($A$5&amp;"!$An$41:$An$406"))*SUM($F$3:$I$3)</f>
        <v>0</v>
      </c>
      <c r="C96" s="65" cm="1">
        <f t="array" aca="1" ref="C96" ca="1">_xlfn.XLOOKUP(A96,INDIRECT($A$5&amp;"!$AJ$41:$AJ$406"),INDIRECT($A$5&amp;"!$Ak$41:$Ak$406"))*SUM($F$3:$I$3)</f>
        <v>0</v>
      </c>
      <c r="D96" s="65" cm="1">
        <f t="array" aca="1" ref="D96" ca="1">_xlfn.XLOOKUP(A96,INDIRECT($A$5&amp;"!$AJ$41:$AJ$406"),INDIRECT($A$5&amp;"!$AO$41:$AO$406"))*SUM($F$3:$I$3)</f>
        <v>45</v>
      </c>
      <c r="E96" s="34" cm="1">
        <f t="array" ref="E96">SUMPRODUCT(('PT Storengy'!$B$8:$K$372)*('PT Storengy'!$A$8:$A$372=$A96)*('PT Storengy'!$A$5:$J$5=$A$6)*('PT Storengy'!$B$7:$K$7=$A$7))</f>
        <v>0</v>
      </c>
      <c r="F96" s="36">
        <f t="shared" ca="1" si="12"/>
        <v>14.23413653940365</v>
      </c>
      <c r="G96" s="51">
        <f t="shared" ca="1" si="13"/>
        <v>0.32217871344858878</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0.40918257105092726</v>
      </c>
      <c r="I96" s="87">
        <f t="shared" ca="1" si="8"/>
        <v>263.90556578284594</v>
      </c>
      <c r="K96" s="36">
        <f t="shared" ca="1" si="7"/>
        <v>12.783640668452302</v>
      </c>
      <c r="L96" s="51">
        <f t="shared" ca="1" si="9"/>
        <v>0.28956484477965821</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0.3826254625308933</v>
      </c>
      <c r="N96" s="67">
        <f t="shared" ca="1" si="10"/>
        <v>246.77734663231985</v>
      </c>
    </row>
    <row r="97" spans="1:14" x14ac:dyDescent="0.3">
      <c r="A97" s="32">
        <f t="shared" si="11"/>
        <v>46025</v>
      </c>
      <c r="B97" s="65" cm="1">
        <f t="array" aca="1" ref="B97" ca="1">_xlfn.XLOOKUP(A97,INDIRECT($A$5&amp;"!$AJ$41:$AJ$406"),INDIRECT($A$5&amp;"!$An$41:$An$406"))*SUM($F$3:$I$3)</f>
        <v>0</v>
      </c>
      <c r="C97" s="65" cm="1">
        <f t="array" aca="1" ref="C97" ca="1">_xlfn.XLOOKUP(A97,INDIRECT($A$5&amp;"!$AJ$41:$AJ$406"),INDIRECT($A$5&amp;"!$Ak$41:$Ak$406"))*SUM($F$3:$I$3)</f>
        <v>0</v>
      </c>
      <c r="D97" s="65" cm="1">
        <f t="array" aca="1" ref="D97" ca="1">_xlfn.XLOOKUP(A97,INDIRECT($A$5&amp;"!$AJ$41:$AJ$406"),INDIRECT($A$5&amp;"!$AO$41:$AO$406"))*SUM($F$3:$I$3)</f>
        <v>45</v>
      </c>
      <c r="E97" s="34" cm="1">
        <f t="array" ref="E97">SUMPRODUCT(('PT Storengy'!$B$8:$K$372)*('PT Storengy'!$A$8:$A$372=$A97)*('PT Storengy'!$A$5:$J$5=$A$6)*('PT Storengy'!$B$7:$K$7=$A$7))</f>
        <v>0</v>
      </c>
      <c r="F97" s="36">
        <f t="shared" ca="1" si="12"/>
        <v>13.973310939666781</v>
      </c>
      <c r="G97" s="51">
        <f t="shared" ca="1" si="13"/>
        <v>0.31631414532008112</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0.40440711881025881</v>
      </c>
      <c r="I97" s="87">
        <f t="shared" ca="1" si="8"/>
        <v>260.82559973686858</v>
      </c>
      <c r="K97" s="36">
        <f t="shared" ca="1" si="7"/>
        <v>12.539743389340686</v>
      </c>
      <c r="L97" s="51">
        <f t="shared" ca="1" si="9"/>
        <v>0.28408090374338446</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0.37815995067468938</v>
      </c>
      <c r="N97" s="67">
        <f t="shared" ca="1" si="10"/>
        <v>243.89727911161688</v>
      </c>
    </row>
    <row r="98" spans="1:14" x14ac:dyDescent="0.3">
      <c r="A98" s="32">
        <f t="shared" si="11"/>
        <v>46026</v>
      </c>
      <c r="B98" s="65" cm="1">
        <f t="array" aca="1" ref="B98" ca="1">_xlfn.XLOOKUP(A98,INDIRECT($A$5&amp;"!$AJ$41:$AJ$406"),INDIRECT($A$5&amp;"!$An$41:$An$406"))*SUM($F$3:$I$3)</f>
        <v>0</v>
      </c>
      <c r="C98" s="65" cm="1">
        <f t="array" aca="1" ref="C98" ca="1">_xlfn.XLOOKUP(A98,INDIRECT($A$5&amp;"!$AJ$41:$AJ$406"),INDIRECT($A$5&amp;"!$Ak$41:$Ak$406"))*SUM($F$3:$I$3)</f>
        <v>0</v>
      </c>
      <c r="D98" s="65" cm="1">
        <f t="array" aca="1" ref="D98" ca="1">_xlfn.XLOOKUP(A98,INDIRECT($A$5&amp;"!$AJ$41:$AJ$406"),INDIRECT($A$5&amp;"!$AO$41:$AO$406"))*SUM($F$3:$I$3)</f>
        <v>45</v>
      </c>
      <c r="E98" s="34" cm="1">
        <f t="array" ref="E98">SUMPRODUCT(('PT Storengy'!$B$8:$K$372)*('PT Storengy'!$A$8:$A$372=$A98)*('PT Storengy'!$A$5:$J$5=$A$6)*('PT Storengy'!$B$7:$K$7=$A$7))</f>
        <v>0</v>
      </c>
      <c r="F98" s="36">
        <f t="shared" ca="1" si="12"/>
        <v>13.715529360576951</v>
      </c>
      <c r="G98" s="51">
        <f t="shared" ca="1" si="13"/>
        <v>0.31051802088148406</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0.39968739950084481</v>
      </c>
      <c r="I98" s="87">
        <f t="shared" ca="1" si="8"/>
        <v>257.78157908983059</v>
      </c>
      <c r="K98" s="36">
        <f t="shared" ca="1" si="7"/>
        <v>12.298692565309096</v>
      </c>
      <c r="L98" s="51">
        <f t="shared" ca="1" si="9"/>
        <v>0.2786609642075708</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0.37374655452454952</v>
      </c>
      <c r="N98" s="67">
        <f t="shared" ca="1" si="10"/>
        <v>241.05082403158971</v>
      </c>
    </row>
    <row r="99" spans="1:14" x14ac:dyDescent="0.3">
      <c r="A99" s="32">
        <f t="shared" si="11"/>
        <v>46027</v>
      </c>
      <c r="B99" s="65" cm="1">
        <f t="array" aca="1" ref="B99" ca="1">_xlfn.XLOOKUP(A99,INDIRECT($A$5&amp;"!$AJ$41:$AJ$406"),INDIRECT($A$5&amp;"!$An$41:$An$406"))*SUM($F$3:$I$3)</f>
        <v>0</v>
      </c>
      <c r="C99" s="65" cm="1">
        <f t="array" aca="1" ref="C99" ca="1">_xlfn.XLOOKUP(A99,INDIRECT($A$5&amp;"!$AJ$41:$AJ$406"),INDIRECT($A$5&amp;"!$Ak$41:$Ak$406"))*SUM($F$3:$I$3)</f>
        <v>0</v>
      </c>
      <c r="D99" s="65" cm="1">
        <f t="array" aca="1" ref="D99" ca="1">_xlfn.XLOOKUP(A99,INDIRECT($A$5&amp;"!$AJ$41:$AJ$406"),INDIRECT($A$5&amp;"!$AO$41:$AO$406"))*SUM($F$3:$I$3)</f>
        <v>45</v>
      </c>
      <c r="E99" s="34" cm="1">
        <f t="array" ref="E99">SUMPRODUCT(('PT Storengy'!$B$8:$K$372)*('PT Storengy'!$A$8:$A$372=$A99)*('PT Storengy'!$A$5:$J$5=$A$6)*('PT Storengy'!$B$7:$K$7=$A$7))</f>
        <v>0</v>
      </c>
      <c r="F99" s="36">
        <f t="shared" ca="1" si="12"/>
        <v>13.460756276243645</v>
      </c>
      <c r="G99" s="51">
        <f t="shared" ca="1" si="13"/>
        <v>0.30478954134615449</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0.39502276267965508</v>
      </c>
      <c r="I99" s="87">
        <f t="shared" ca="1" si="8"/>
        <v>254.77308433330694</v>
      </c>
      <c r="K99" s="36">
        <f t="shared" ca="1" si="7"/>
        <v>12.060454976197997</v>
      </c>
      <c r="L99" s="51">
        <f t="shared" ca="1" si="9"/>
        <v>0.27330427922909101</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0.36938466585303953</v>
      </c>
      <c r="N99" s="67">
        <f t="shared" ca="1" si="10"/>
        <v>238.23758911109903</v>
      </c>
    </row>
    <row r="100" spans="1:14" x14ac:dyDescent="0.3">
      <c r="A100" s="32">
        <f t="shared" si="11"/>
        <v>46028</v>
      </c>
      <c r="B100" s="65" cm="1">
        <f t="array" aca="1" ref="B100" ca="1">_xlfn.XLOOKUP(A100,INDIRECT($A$5&amp;"!$AJ$41:$AJ$406"),INDIRECT($A$5&amp;"!$An$41:$An$406"))*SUM($F$3:$I$3)</f>
        <v>0</v>
      </c>
      <c r="C100" s="65" cm="1">
        <f t="array" aca="1" ref="C100" ca="1">_xlfn.XLOOKUP(A100,INDIRECT($A$5&amp;"!$AJ$41:$AJ$406"),INDIRECT($A$5&amp;"!$Ak$41:$Ak$406"))*SUM($F$3:$I$3)</f>
        <v>0</v>
      </c>
      <c r="D100" s="65" cm="1">
        <f t="array" aca="1" ref="D100" ca="1">_xlfn.XLOOKUP(A100,INDIRECT($A$5&amp;"!$AJ$41:$AJ$406"),INDIRECT($A$5&amp;"!$AO$41:$AO$406"))*SUM($F$3:$I$3)</f>
        <v>45</v>
      </c>
      <c r="E100" s="34" cm="1">
        <f t="array" ref="E100">SUMPRODUCT(('PT Storengy'!$B$8:$K$372)*('PT Storengy'!$A$8:$A$372=$A100)*('PT Storengy'!$A$5:$J$5=$A$6)*('PT Storengy'!$B$7:$K$7=$A$7))</f>
        <v>0</v>
      </c>
      <c r="F100" s="36">
        <f t="shared" ca="1" si="12"/>
        <v>13.208956575388809</v>
      </c>
      <c r="G100" s="51">
        <f t="shared" ca="1" si="13"/>
        <v>0.29912791724985877</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0.39041256549479303</v>
      </c>
      <c r="I100" s="87">
        <f t="shared" ca="1" si="8"/>
        <v>251.79970085483501</v>
      </c>
      <c r="K100" s="36">
        <f t="shared" ca="1" si="7"/>
        <v>11.824997789550791</v>
      </c>
      <c r="L100" s="51">
        <f t="shared" ca="1" si="9"/>
        <v>0.26801011058217772</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0.36507368353117298</v>
      </c>
      <c r="N100" s="67">
        <f t="shared" ca="1" si="10"/>
        <v>235.4571866472061</v>
      </c>
    </row>
    <row r="101" spans="1:14" x14ac:dyDescent="0.3">
      <c r="A101" s="32">
        <f t="shared" si="11"/>
        <v>46029</v>
      </c>
      <c r="B101" s="65" cm="1">
        <f t="array" aca="1" ref="B101" ca="1">_xlfn.XLOOKUP(A101,INDIRECT($A$5&amp;"!$AJ$41:$AJ$406"),INDIRECT($A$5&amp;"!$An$41:$An$406"))*SUM($F$3:$I$3)</f>
        <v>0</v>
      </c>
      <c r="C101" s="65" cm="1">
        <f t="array" aca="1" ref="C101" ca="1">_xlfn.XLOOKUP(A101,INDIRECT($A$5&amp;"!$AJ$41:$AJ$406"),INDIRECT($A$5&amp;"!$Ak$41:$Ak$406"))*SUM($F$3:$I$3)</f>
        <v>0</v>
      </c>
      <c r="D101" s="65" cm="1">
        <f t="array" aca="1" ref="D101" ca="1">_xlfn.XLOOKUP(A101,INDIRECT($A$5&amp;"!$AJ$41:$AJ$406"),INDIRECT($A$5&amp;"!$AO$41:$AO$406"))*SUM($F$3:$I$3)</f>
        <v>45</v>
      </c>
      <c r="E101" s="34" cm="1">
        <f t="array" ref="E101">SUMPRODUCT(('PT Storengy'!$B$8:$K$372)*('PT Storengy'!$A$8:$A$372=$A101)*('PT Storengy'!$A$5:$J$5=$A$6)*('PT Storengy'!$B$7:$K$7=$A$7))</f>
        <v>0</v>
      </c>
      <c r="F101" s="36">
        <f t="shared" ca="1" si="12"/>
        <v>12.960095556508033</v>
      </c>
      <c r="G101" s="51">
        <f t="shared" ca="1" si="13"/>
        <v>0.29353236834197355</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0.38585617259690208</v>
      </c>
      <c r="I101" s="87">
        <f t="shared" ca="1" si="8"/>
        <v>248.86101888077508</v>
      </c>
      <c r="K101" s="36">
        <f t="shared" ca="1" si="7"/>
        <v>11.592288556089049</v>
      </c>
      <c r="L101" s="51">
        <f t="shared" ca="1" si="9"/>
        <v>0.26277772865668425</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0.36081301344556704</v>
      </c>
      <c r="N101" s="67">
        <f t="shared" ca="1" si="10"/>
        <v>232.70923346174177</v>
      </c>
    </row>
    <row r="102" spans="1:14" x14ac:dyDescent="0.3">
      <c r="A102" s="32">
        <f t="shared" si="11"/>
        <v>46030</v>
      </c>
      <c r="B102" s="65" cm="1">
        <f t="array" aca="1" ref="B102" ca="1">_xlfn.XLOOKUP(A102,INDIRECT($A$5&amp;"!$AJ$41:$AJ$406"),INDIRECT($A$5&amp;"!$An$41:$An$406"))*SUM($F$3:$I$3)</f>
        <v>0</v>
      </c>
      <c r="C102" s="65" cm="1">
        <f t="array" aca="1" ref="C102" ca="1">_xlfn.XLOOKUP(A102,INDIRECT($A$5&amp;"!$AJ$41:$AJ$406"),INDIRECT($A$5&amp;"!$Ak$41:$Ak$406"))*SUM($F$3:$I$3)</f>
        <v>0</v>
      </c>
      <c r="D102" s="65" cm="1">
        <f t="array" aca="1" ref="D102" ca="1">_xlfn.XLOOKUP(A102,INDIRECT($A$5&amp;"!$AJ$41:$AJ$406"),INDIRECT($A$5&amp;"!$AO$41:$AO$406"))*SUM($F$3:$I$3)</f>
        <v>45</v>
      </c>
      <c r="E102" s="34" cm="1">
        <f t="array" ref="E102">SUMPRODUCT(('PT Storengy'!$B$8:$K$372)*('PT Storengy'!$A$8:$A$372=$A102)*('PT Storengy'!$A$5:$J$5=$A$6)*('PT Storengy'!$B$7:$K$7=$A$7))</f>
        <v>0</v>
      </c>
      <c r="F102" s="36">
        <f t="shared" ca="1" si="12"/>
        <v>12.714138923088196</v>
      </c>
      <c r="G102" s="51">
        <f t="shared" ca="1" si="13"/>
        <v>0.28800212347795628</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0.38135295605160524</v>
      </c>
      <c r="I102" s="87">
        <f t="shared" ca="1" si="8"/>
        <v>245.95663341983783</v>
      </c>
      <c r="K102" s="36">
        <f t="shared" ca="1" si="7"/>
        <v>11.362295205240549</v>
      </c>
      <c r="L102" s="51">
        <f t="shared" ca="1" si="9"/>
        <v>0.2576064123575344</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0.3566020684165655</v>
      </c>
      <c r="N102" s="67">
        <f t="shared" ca="1" si="10"/>
        <v>229.99335084849918</v>
      </c>
    </row>
    <row r="103" spans="1:14" x14ac:dyDescent="0.3">
      <c r="A103" s="32">
        <f t="shared" si="11"/>
        <v>46031</v>
      </c>
      <c r="B103" s="65" cm="1">
        <f t="array" aca="1" ref="B103" ca="1">_xlfn.XLOOKUP(A103,INDIRECT($A$5&amp;"!$AJ$41:$AJ$406"),INDIRECT($A$5&amp;"!$An$41:$An$406"))*SUM($F$3:$I$3)</f>
        <v>0</v>
      </c>
      <c r="C103" s="65" cm="1">
        <f t="array" aca="1" ref="C103" ca="1">_xlfn.XLOOKUP(A103,INDIRECT($A$5&amp;"!$AJ$41:$AJ$406"),INDIRECT($A$5&amp;"!$Ak$41:$Ak$406"))*SUM($F$3:$I$3)</f>
        <v>0</v>
      </c>
      <c r="D103" s="65" cm="1">
        <f t="array" aca="1" ref="D103" ca="1">_xlfn.XLOOKUP(A103,INDIRECT($A$5&amp;"!$AJ$41:$AJ$406"),INDIRECT($A$5&amp;"!$AO$41:$AO$406"))*SUM($F$3:$I$3)</f>
        <v>45</v>
      </c>
      <c r="E103" s="34" cm="1">
        <f t="array" ref="E103">SUMPRODUCT(('PT Storengy'!$B$8:$K$372)*('PT Storengy'!$A$8:$A$372=$A103)*('PT Storengy'!$A$5:$J$5=$A$6)*('PT Storengy'!$B$7:$K$7=$A$7))</f>
        <v>0</v>
      </c>
      <c r="F103" s="36">
        <f t="shared" ca="1" si="12"/>
        <v>12.471052778880924</v>
      </c>
      <c r="G103" s="51">
        <f t="shared" ca="1" si="13"/>
        <v>0.28253642051307104</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0.37690229525296748</v>
      </c>
      <c r="I103" s="87">
        <f t="shared" ca="1" si="8"/>
        <v>243.08614420727105</v>
      </c>
      <c r="K103" s="36">
        <f t="shared" ca="1" si="7"/>
        <v>11.134986040719507</v>
      </c>
      <c r="L103" s="51">
        <f t="shared" ca="1" si="9"/>
        <v>0.25249544900534554</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0.35244026811731732</v>
      </c>
      <c r="N103" s="67">
        <f t="shared" ca="1" si="10"/>
        <v>227.3091645210429</v>
      </c>
    </row>
    <row r="104" spans="1:14" x14ac:dyDescent="0.3">
      <c r="A104" s="32">
        <f t="shared" si="11"/>
        <v>46032</v>
      </c>
      <c r="B104" s="65" cm="1">
        <f t="array" aca="1" ref="B104" ca="1">_xlfn.XLOOKUP(A104,INDIRECT($A$5&amp;"!$AJ$41:$AJ$406"),INDIRECT($A$5&amp;"!$An$41:$An$406"))*SUM($F$3:$I$3)</f>
        <v>0</v>
      </c>
      <c r="C104" s="65" cm="1">
        <f t="array" aca="1" ref="C104" ca="1">_xlfn.XLOOKUP(A104,INDIRECT($A$5&amp;"!$AJ$41:$AJ$406"),INDIRECT($A$5&amp;"!$Ak$41:$Ak$406"))*SUM($F$3:$I$3)</f>
        <v>0</v>
      </c>
      <c r="D104" s="65" cm="1">
        <f t="array" aca="1" ref="D104" ca="1">_xlfn.XLOOKUP(A104,INDIRECT($A$5&amp;"!$AJ$41:$AJ$406"),INDIRECT($A$5&amp;"!$AO$41:$AO$406"))*SUM($F$3:$I$3)</f>
        <v>45</v>
      </c>
      <c r="E104" s="34" cm="1">
        <f t="array" ref="E104">SUMPRODUCT(('PT Storengy'!$B$8:$K$372)*('PT Storengy'!$A$8:$A$372=$A104)*('PT Storengy'!$A$5:$J$5=$A$6)*('PT Storengy'!$B$7:$K$7=$A$7))</f>
        <v>0</v>
      </c>
      <c r="F104" s="36">
        <f t="shared" ca="1" si="12"/>
        <v>12.230803623231226</v>
      </c>
      <c r="G104" s="51">
        <f t="shared" ca="1" si="13"/>
        <v>0.27713450619735386</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0.3725035768379672</v>
      </c>
      <c r="I104" s="87">
        <f t="shared" ca="1" si="8"/>
        <v>240.24915564969731</v>
      </c>
      <c r="K104" s="36">
        <f t="shared" ca="1" si="7"/>
        <v>10.910371116842143</v>
      </c>
      <c r="L104" s="51">
        <f t="shared" ca="1" si="9"/>
        <v>0.24744413423821127</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0.34826287871539269</v>
      </c>
      <c r="N104" s="67">
        <f t="shared" ca="1" si="10"/>
        <v>224.61492387736462</v>
      </c>
    </row>
    <row r="105" spans="1:14" x14ac:dyDescent="0.3">
      <c r="A105" s="32">
        <f t="shared" si="11"/>
        <v>46033</v>
      </c>
      <c r="B105" s="65" cm="1">
        <f t="array" aca="1" ref="B105" ca="1">_xlfn.XLOOKUP(A105,INDIRECT($A$5&amp;"!$AJ$41:$AJ$406"),INDIRECT($A$5&amp;"!$An$41:$An$406"))*SUM($F$3:$I$3)</f>
        <v>0</v>
      </c>
      <c r="C105" s="65" cm="1">
        <f t="array" aca="1" ref="C105" ca="1">_xlfn.XLOOKUP(A105,INDIRECT($A$5&amp;"!$AJ$41:$AJ$406"),INDIRECT($A$5&amp;"!$Ak$41:$Ak$406"))*SUM($F$3:$I$3)</f>
        <v>0</v>
      </c>
      <c r="D105" s="65" cm="1">
        <f t="array" aca="1" ref="D105" ca="1">_xlfn.XLOOKUP(A105,INDIRECT($A$5&amp;"!$AJ$41:$AJ$406"),INDIRECT($A$5&amp;"!$AO$41:$AO$406"))*SUM($F$3:$I$3)</f>
        <v>45</v>
      </c>
      <c r="E105" s="34" cm="1">
        <f t="array" ref="E105">SUMPRODUCT(('PT Storengy'!$B$8:$K$372)*('PT Storengy'!$A$8:$A$372=$A105)*('PT Storengy'!$A$5:$J$5=$A$6)*('PT Storengy'!$B$7:$K$7=$A$7))</f>
        <v>0</v>
      </c>
      <c r="F105" s="36">
        <f t="shared" ca="1" si="12"/>
        <v>11.99335834646063</v>
      </c>
      <c r="G105" s="51">
        <f t="shared" ca="1" si="13"/>
        <v>0.27179563607180501</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0.36815619460196652</v>
      </c>
      <c r="I105" s="87">
        <f t="shared" ca="1" si="8"/>
        <v>237.44527677059605</v>
      </c>
      <c r="K105" s="36">
        <f t="shared" ca="1" si="7"/>
        <v>10.688458423051163</v>
      </c>
      <c r="L105" s="51">
        <f t="shared" ca="1" si="9"/>
        <v>0.24245269148538096</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0.34407310177363581</v>
      </c>
      <c r="N105" s="67">
        <f t="shared" ca="1" si="10"/>
        <v>221.9126937909794</v>
      </c>
    </row>
    <row r="106" spans="1:14" x14ac:dyDescent="0.3">
      <c r="A106" s="32">
        <f t="shared" si="11"/>
        <v>46034</v>
      </c>
      <c r="B106" s="65" cm="1">
        <f t="array" aca="1" ref="B106" ca="1">_xlfn.XLOOKUP(A106,INDIRECT($A$5&amp;"!$AJ$41:$AJ$406"),INDIRECT($A$5&amp;"!$An$41:$An$406"))*SUM($F$3:$I$3)</f>
        <v>0</v>
      </c>
      <c r="C106" s="65" cm="1">
        <f t="array" aca="1" ref="C106" ca="1">_xlfn.XLOOKUP(A106,INDIRECT($A$5&amp;"!$AJ$41:$AJ$406"),INDIRECT($A$5&amp;"!$Ak$41:$Ak$406"))*SUM($F$3:$I$3)</f>
        <v>0</v>
      </c>
      <c r="D106" s="65" cm="1">
        <f t="array" aca="1" ref="D106" ca="1">_xlfn.XLOOKUP(A106,INDIRECT($A$5&amp;"!$AJ$41:$AJ$406"),INDIRECT($A$5&amp;"!$AO$41:$AO$406"))*SUM($F$3:$I$3)</f>
        <v>45</v>
      </c>
      <c r="E106" s="34" cm="1">
        <f t="array" ref="E106">SUMPRODUCT(('PT Storengy'!$B$8:$K$372)*('PT Storengy'!$A$8:$A$372=$A106)*('PT Storengy'!$A$5:$J$5=$A$6)*('PT Storengy'!$B$7:$K$7=$A$7))</f>
        <v>0</v>
      </c>
      <c r="F106" s="36">
        <f t="shared" ca="1" si="12"/>
        <v>11.758684225304208</v>
      </c>
      <c r="G106" s="51">
        <f t="shared" ca="1" si="13"/>
        <v>0.26651907436579175</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0.36385954941516774</v>
      </c>
      <c r="I106" s="87">
        <f t="shared" ca="1" si="8"/>
        <v>234.67412115642119</v>
      </c>
      <c r="K106" s="36">
        <f t="shared" ca="1" si="7"/>
        <v>10.469215450164571</v>
      </c>
      <c r="L106" s="51">
        <f t="shared" ca="1" si="9"/>
        <v>0.23752129829002583</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0.33993372994794069</v>
      </c>
      <c r="N106" s="67">
        <f t="shared" ca="1" si="10"/>
        <v>219.24297288659199</v>
      </c>
    </row>
    <row r="107" spans="1:14" x14ac:dyDescent="0.3">
      <c r="A107" s="32">
        <f t="shared" si="11"/>
        <v>46035</v>
      </c>
      <c r="B107" s="65" cm="1">
        <f t="array" aca="1" ref="B107" ca="1">_xlfn.XLOOKUP(A107,INDIRECT($A$5&amp;"!$AJ$41:$AJ$406"),INDIRECT($A$5&amp;"!$An$41:$An$406"))*SUM($F$3:$I$3)</f>
        <v>0</v>
      </c>
      <c r="C107" s="65" cm="1">
        <f t="array" aca="1" ref="C107" ca="1">_xlfn.XLOOKUP(A107,INDIRECT($A$5&amp;"!$AJ$41:$AJ$406"),INDIRECT($A$5&amp;"!$Ak$41:$Ak$406"))*SUM($F$3:$I$3)</f>
        <v>0</v>
      </c>
      <c r="D107" s="65" cm="1">
        <f t="array" aca="1" ref="D107" ca="1">_xlfn.XLOOKUP(A107,INDIRECT($A$5&amp;"!$AJ$41:$AJ$406"),INDIRECT($A$5&amp;"!$AO$41:$AO$406"))*SUM($F$3:$I$3)</f>
        <v>45</v>
      </c>
      <c r="E107" s="34" cm="1">
        <f t="array" ref="E107">SUMPRODUCT(('PT Storengy'!$B$8:$K$372)*('PT Storengy'!$A$8:$A$372=$A107)*('PT Storengy'!$A$5:$J$5=$A$6)*('PT Storengy'!$B$7:$K$7=$A$7))</f>
        <v>0</v>
      </c>
      <c r="F107" s="36">
        <f t="shared" ca="1" si="12"/>
        <v>11.526748918400859</v>
      </c>
      <c r="G107" s="51">
        <f t="shared" ca="1" si="13"/>
        <v>0.26130409389564907</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0.35961304914004483</v>
      </c>
      <c r="I107" s="87">
        <f t="shared" ca="1" si="8"/>
        <v>231.93530690334825</v>
      </c>
      <c r="K107" s="36">
        <f t="shared" ca="1" si="7"/>
        <v>10.252610080102118</v>
      </c>
      <c r="L107" s="51">
        <f t="shared" ca="1" si="9"/>
        <v>0.23264923222587935</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0.3358441568395038</v>
      </c>
      <c r="N107" s="67">
        <f t="shared" ca="1" si="10"/>
        <v>216.60537006245309</v>
      </c>
    </row>
    <row r="108" spans="1:14" x14ac:dyDescent="0.3">
      <c r="A108" s="32">
        <f t="shared" si="11"/>
        <v>46036</v>
      </c>
      <c r="B108" s="65" cm="1">
        <f t="array" aca="1" ref="B108" ca="1">_xlfn.XLOOKUP(A108,INDIRECT($A$5&amp;"!$AJ$41:$AJ$406"),INDIRECT($A$5&amp;"!$An$41:$An$406"))*SUM($F$3:$I$3)</f>
        <v>0</v>
      </c>
      <c r="C108" s="65" cm="1">
        <f t="array" aca="1" ref="C108" ca="1">_xlfn.XLOOKUP(A108,INDIRECT($A$5&amp;"!$AJ$41:$AJ$406"),INDIRECT($A$5&amp;"!$Ak$41:$Ak$406"))*SUM($F$3:$I$3)</f>
        <v>0</v>
      </c>
      <c r="D108" s="65" cm="1">
        <f t="array" aca="1" ref="D108" ca="1">_xlfn.XLOOKUP(A108,INDIRECT($A$5&amp;"!$AJ$41:$AJ$406"),INDIRECT($A$5&amp;"!$AO$41:$AO$406"))*SUM($F$3:$I$3)</f>
        <v>45</v>
      </c>
      <c r="E108" s="34" cm="1">
        <f t="array" ref="E108">SUMPRODUCT(('PT Storengy'!$B$8:$K$372)*('PT Storengy'!$A$8:$A$372=$A108)*('PT Storengy'!$A$5:$J$5=$A$6)*('PT Storengy'!$B$7:$K$7=$A$7))</f>
        <v>0</v>
      </c>
      <c r="F108" s="36">
        <f t="shared" ca="1" si="12"/>
        <v>11.297520461836216</v>
      </c>
      <c r="G108" s="51">
        <f t="shared" ca="1" si="13"/>
        <v>0.25614997596446354</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0.35541610854973871</v>
      </c>
      <c r="I108" s="87">
        <f t="shared" ca="1" si="8"/>
        <v>229.22845656464239</v>
      </c>
      <c r="K108" s="36">
        <f t="shared" ca="1" si="7"/>
        <v>10.038610581180155</v>
      </c>
      <c r="L108" s="51">
        <f t="shared" ca="1" si="9"/>
        <v>0.22783577955782483</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0.33180378334480287</v>
      </c>
      <c r="N108" s="67">
        <f t="shared" ca="1" si="10"/>
        <v>213.99949892196318</v>
      </c>
    </row>
    <row r="109" spans="1:14" x14ac:dyDescent="0.3">
      <c r="A109" s="32">
        <f t="shared" si="11"/>
        <v>46037</v>
      </c>
      <c r="B109" s="65" cm="1">
        <f t="array" aca="1" ref="B109" ca="1">_xlfn.XLOOKUP(A109,INDIRECT($A$5&amp;"!$AJ$41:$AJ$406"),INDIRECT($A$5&amp;"!$An$41:$An$406"))*SUM($F$3:$I$3)</f>
        <v>0</v>
      </c>
      <c r="C109" s="65" cm="1">
        <f t="array" aca="1" ref="C109" ca="1">_xlfn.XLOOKUP(A109,INDIRECT($A$5&amp;"!$AJ$41:$AJ$406"),INDIRECT($A$5&amp;"!$Ak$41:$Ak$406"))*SUM($F$3:$I$3)</f>
        <v>0</v>
      </c>
      <c r="D109" s="65" cm="1">
        <f t="array" aca="1" ref="D109" ca="1">_xlfn.XLOOKUP(A109,INDIRECT($A$5&amp;"!$AJ$41:$AJ$406"),INDIRECT($A$5&amp;"!$AO$41:$AO$406"))*SUM($F$3:$I$3)</f>
        <v>45</v>
      </c>
      <c r="E109" s="34" cm="1">
        <f t="array" ref="E109">SUMPRODUCT(('PT Storengy'!$B$8:$K$372)*('PT Storengy'!$A$8:$A$372=$A109)*('PT Storengy'!$A$5:$J$5=$A$6)*('PT Storengy'!$B$7:$K$7=$A$7))</f>
        <v>0</v>
      </c>
      <c r="F109" s="36">
        <f t="shared" ca="1" si="12"/>
        <v>11.070967264737574</v>
      </c>
      <c r="G109" s="51">
        <f t="shared" ca="1" si="13"/>
        <v>0.25105601026302704</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0.35126814924740507</v>
      </c>
      <c r="I109" s="87">
        <f t="shared" ca="1" si="8"/>
        <v>226.5531970986415</v>
      </c>
      <c r="K109" s="36">
        <f t="shared" ca="1" si="7"/>
        <v>9.8271856034630876</v>
      </c>
      <c r="L109" s="51">
        <f t="shared" ca="1" si="9"/>
        <v>0.22308023513733677</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0.32781201756783118</v>
      </c>
      <c r="N109" s="67">
        <f t="shared" ca="1" si="10"/>
        <v>211.42497771706758</v>
      </c>
    </row>
    <row r="110" spans="1:14" x14ac:dyDescent="0.3">
      <c r="A110" s="32">
        <f t="shared" si="11"/>
        <v>46038</v>
      </c>
      <c r="B110" s="65" cm="1">
        <f t="array" aca="1" ref="B110" ca="1">_xlfn.XLOOKUP(A110,INDIRECT($A$5&amp;"!$AJ$41:$AJ$406"),INDIRECT($A$5&amp;"!$An$41:$An$406"))*SUM($F$3:$I$3)</f>
        <v>0</v>
      </c>
      <c r="C110" s="65" cm="1">
        <f t="array" aca="1" ref="C110" ca="1">_xlfn.XLOOKUP(A110,INDIRECT($A$5&amp;"!$AJ$41:$AJ$406"),INDIRECT($A$5&amp;"!$Ak$41:$Ak$406"))*SUM($F$3:$I$3)</f>
        <v>0</v>
      </c>
      <c r="D110" s="65" cm="1">
        <f t="array" aca="1" ref="D110" ca="1">_xlfn.XLOOKUP(A110,INDIRECT($A$5&amp;"!$AJ$41:$AJ$406"),INDIRECT($A$5&amp;"!$AO$41:$AO$406"))*SUM($F$3:$I$3)</f>
        <v>45</v>
      </c>
      <c r="E110" s="34" cm="1">
        <f t="array" ref="E110">SUMPRODUCT(('PT Storengy'!$B$8:$K$372)*('PT Storengy'!$A$8:$A$372=$A110)*('PT Storengy'!$A$5:$J$5=$A$6)*('PT Storengy'!$B$7:$K$7=$A$7))</f>
        <v>0</v>
      </c>
      <c r="F110" s="36">
        <f t="shared" ca="1" si="12"/>
        <v>10.847122518814396</v>
      </c>
      <c r="G110" s="51">
        <f t="shared" ca="1" si="13"/>
        <v>0.24602149477194607</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0.34706872657795473</v>
      </c>
      <c r="I110" s="87">
        <f t="shared" ca="1" si="8"/>
        <v>223.84474592317667</v>
      </c>
      <c r="K110" s="36">
        <f t="shared" ca="1" si="7"/>
        <v>9.6183041741707562</v>
      </c>
      <c r="L110" s="51">
        <f t="shared" ca="1" si="9"/>
        <v>0.21838190229917973</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0.3238682747333877</v>
      </c>
      <c r="N110" s="67">
        <f t="shared" ca="1" si="10"/>
        <v>208.88142929233197</v>
      </c>
    </row>
    <row r="111" spans="1:14" x14ac:dyDescent="0.3">
      <c r="A111" s="32">
        <f t="shared" si="11"/>
        <v>46039</v>
      </c>
      <c r="B111" s="65" cm="1">
        <f t="array" aca="1" ref="B111" ca="1">_xlfn.XLOOKUP(A111,INDIRECT($A$5&amp;"!$AJ$41:$AJ$406"),INDIRECT($A$5&amp;"!$An$41:$An$406"))*SUM($F$3:$I$3)</f>
        <v>0</v>
      </c>
      <c r="C111" s="65" cm="1">
        <f t="array" aca="1" ref="C111" ca="1">_xlfn.XLOOKUP(A111,INDIRECT($A$5&amp;"!$AJ$41:$AJ$406"),INDIRECT($A$5&amp;"!$Ak$41:$Ak$406"))*SUM($F$3:$I$3)</f>
        <v>0</v>
      </c>
      <c r="D111" s="65" cm="1">
        <f t="array" aca="1" ref="D111" ca="1">_xlfn.XLOOKUP(A111,INDIRECT($A$5&amp;"!$AJ$41:$AJ$406"),INDIRECT($A$5&amp;"!$AO$41:$AO$406"))*SUM($F$3:$I$3)</f>
        <v>45</v>
      </c>
      <c r="E111" s="34" cm="1">
        <f t="array" ref="E111">SUMPRODUCT(('PT Storengy'!$B$8:$K$372)*('PT Storengy'!$A$8:$A$372=$A111)*('PT Storengy'!$A$5:$J$5=$A$6)*('PT Storengy'!$B$7:$K$7=$A$7))</f>
        <v>0</v>
      </c>
      <c r="F111" s="36">
        <f t="shared" ca="1" si="12"/>
        <v>10.625970737350888</v>
      </c>
      <c r="G111" s="51">
        <f t="shared" ca="1" si="13"/>
        <v>0.24104716708476437</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0.34289331588478811</v>
      </c>
      <c r="I111" s="87">
        <f t="shared" ca="1" si="8"/>
        <v>221.15178146350829</v>
      </c>
      <c r="K111" s="36">
        <f t="shared" ca="1" si="7"/>
        <v>9.411935693141066</v>
      </c>
      <c r="L111" s="51">
        <f t="shared" ca="1" si="9"/>
        <v>0.21374009275935013</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0.31997197710141001</v>
      </c>
      <c r="N111" s="67">
        <f t="shared" ca="1" si="10"/>
        <v>206.36848102969091</v>
      </c>
    </row>
    <row r="112" spans="1:14" x14ac:dyDescent="0.3">
      <c r="A112" s="32">
        <f t="shared" si="11"/>
        <v>46040</v>
      </c>
      <c r="B112" s="65" cm="1">
        <f t="array" aca="1" ref="B112" ca="1">_xlfn.XLOOKUP(A112,INDIRECT($A$5&amp;"!$AJ$41:$AJ$406"),INDIRECT($A$5&amp;"!$An$41:$An$406"))*SUM($F$3:$I$3)</f>
        <v>0</v>
      </c>
      <c r="C112" s="65" cm="1">
        <f t="array" aca="1" ref="C112" ca="1">_xlfn.XLOOKUP(A112,INDIRECT($A$5&amp;"!$AJ$41:$AJ$406"),INDIRECT($A$5&amp;"!$Ak$41:$Ak$406"))*SUM($F$3:$I$3)</f>
        <v>0</v>
      </c>
      <c r="D112" s="65" cm="1">
        <f t="array" aca="1" ref="D112" ca="1">_xlfn.XLOOKUP(A112,INDIRECT($A$5&amp;"!$AJ$41:$AJ$406"),INDIRECT($A$5&amp;"!$AO$41:$AO$406"))*SUM($F$3:$I$3)</f>
        <v>45</v>
      </c>
      <c r="E112" s="34" cm="1">
        <f t="array" ref="E112">SUMPRODUCT(('PT Storengy'!$B$8:$K$372)*('PT Storengy'!$A$8:$A$372=$A112)*('PT Storengy'!$A$5:$J$5=$A$6)*('PT Storengy'!$B$7:$K$7=$A$7))</f>
        <v>0</v>
      </c>
      <c r="F112" s="36">
        <f t="shared" ca="1" si="12"/>
        <v>10.407479522635183</v>
      </c>
      <c r="G112" s="51">
        <f t="shared" ca="1" si="13"/>
        <v>0.23613268305224197</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0.33876813747451406</v>
      </c>
      <c r="I112" s="87">
        <f t="shared" ca="1" si="8"/>
        <v>218.4912147157055</v>
      </c>
      <c r="K112" s="36">
        <f t="shared" ca="1" si="7"/>
        <v>9.2080499283472044</v>
      </c>
      <c r="L112" s="51">
        <f t="shared" ca="1" si="9"/>
        <v>0.20915412651424592</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0.31612255388233812</v>
      </c>
      <c r="N112" s="67">
        <f t="shared" ca="1" si="10"/>
        <v>203.88576479386091</v>
      </c>
    </row>
    <row r="113" spans="1:14" x14ac:dyDescent="0.3">
      <c r="A113" s="32">
        <f t="shared" si="11"/>
        <v>46041</v>
      </c>
      <c r="B113" s="65" cm="1">
        <f t="array" aca="1" ref="B113" ca="1">_xlfn.XLOOKUP(A113,INDIRECT($A$5&amp;"!$AJ$41:$AJ$406"),INDIRECT($A$5&amp;"!$An$41:$An$406"))*SUM($F$3:$I$3)</f>
        <v>0</v>
      </c>
      <c r="C113" s="65" cm="1">
        <f t="array" aca="1" ref="C113" ca="1">_xlfn.XLOOKUP(A113,INDIRECT($A$5&amp;"!$AJ$41:$AJ$406"),INDIRECT($A$5&amp;"!$Ak$41:$Ak$406"))*SUM($F$3:$I$3)</f>
        <v>0</v>
      </c>
      <c r="D113" s="65" cm="1">
        <f t="array" aca="1" ref="D113" ca="1">_xlfn.XLOOKUP(A113,INDIRECT($A$5&amp;"!$AJ$41:$AJ$406"),INDIRECT($A$5&amp;"!$AO$41:$AO$406"))*SUM($F$3:$I$3)</f>
        <v>45</v>
      </c>
      <c r="E113" s="34" cm="1">
        <f t="array" ref="E113">SUMPRODUCT(('PT Storengy'!$B$8:$K$372)*('PT Storengy'!$A$8:$A$372=$A113)*('PT Storengy'!$A$5:$J$5=$A$6)*('PT Storengy'!$B$7:$K$7=$A$7))</f>
        <v>0</v>
      </c>
      <c r="F113" s="36">
        <f t="shared" ca="1" si="12"/>
        <v>10.191616866716123</v>
      </c>
      <c r="G113" s="51">
        <f t="shared" ca="1" si="13"/>
        <v>0.2312773227252263</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0.33469258702759846</v>
      </c>
      <c r="I113" s="87">
        <f t="shared" ca="1" si="8"/>
        <v>215.86265591906036</v>
      </c>
      <c r="K113" s="36">
        <f t="shared" ca="1" si="7"/>
        <v>9.0066170114687942</v>
      </c>
      <c r="L113" s="51">
        <f t="shared" ca="1" si="9"/>
        <v>0.20462333174104899</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0.31231944115349658</v>
      </c>
      <c r="N113" s="67">
        <f t="shared" ca="1" si="10"/>
        <v>201.43291687841059</v>
      </c>
    </row>
    <row r="114" spans="1:14" x14ac:dyDescent="0.3">
      <c r="A114" s="32">
        <f t="shared" si="11"/>
        <v>46042</v>
      </c>
      <c r="B114" s="65" cm="1">
        <f t="array" aca="1" ref="B114" ca="1">_xlfn.XLOOKUP(A114,INDIRECT($A$5&amp;"!$AJ$41:$AJ$406"),INDIRECT($A$5&amp;"!$An$41:$An$406"))*SUM($F$3:$I$3)</f>
        <v>0</v>
      </c>
      <c r="C114" s="65" cm="1">
        <f t="array" aca="1" ref="C114" ca="1">_xlfn.XLOOKUP(A114,INDIRECT($A$5&amp;"!$AJ$41:$AJ$406"),INDIRECT($A$5&amp;"!$Ak$41:$Ak$406"))*SUM($F$3:$I$3)</f>
        <v>0</v>
      </c>
      <c r="D114" s="65" cm="1">
        <f t="array" aca="1" ref="D114" ca="1">_xlfn.XLOOKUP(A114,INDIRECT($A$5&amp;"!$AJ$41:$AJ$406"),INDIRECT($A$5&amp;"!$AO$41:$AO$406"))*SUM($F$3:$I$3)</f>
        <v>45</v>
      </c>
      <c r="E114" s="34" cm="1">
        <f t="array" ref="E114">SUMPRODUCT(('PT Storengy'!$B$8:$K$372)*('PT Storengy'!$A$8:$A$372=$A114)*('PT Storengy'!$A$5:$J$5=$A$6)*('PT Storengy'!$B$7:$K$7=$A$7))</f>
        <v>0</v>
      </c>
      <c r="F114" s="36">
        <f t="shared" ca="1" si="12"/>
        <v>9.9783511467142407</v>
      </c>
      <c r="G114" s="51">
        <f t="shared" ca="1" si="13"/>
        <v>0.22648037481591385</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0.33066606749477406</v>
      </c>
      <c r="I114" s="87">
        <f t="shared" ca="1" si="8"/>
        <v>213.26572000188159</v>
      </c>
      <c r="K114" s="36">
        <f t="shared" ca="1" si="7"/>
        <v>8.8076074335163153</v>
      </c>
      <c r="L114" s="51">
        <f t="shared" ca="1" si="9"/>
        <v>0.20014704469930653</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0.3085620817764822</v>
      </c>
      <c r="N114" s="67">
        <f t="shared" ca="1" si="10"/>
        <v>199.00957795247905</v>
      </c>
    </row>
    <row r="115" spans="1:14" x14ac:dyDescent="0.3">
      <c r="A115" s="32">
        <f t="shared" si="11"/>
        <v>46043</v>
      </c>
      <c r="B115" s="65" cm="1">
        <f t="array" aca="1" ref="B115" ca="1">_xlfn.XLOOKUP(A115,INDIRECT($A$5&amp;"!$AJ$41:$AJ$406"),INDIRECT($A$5&amp;"!$An$41:$An$406"))*SUM($F$3:$I$3)</f>
        <v>0</v>
      </c>
      <c r="C115" s="65" cm="1">
        <f t="array" aca="1" ref="C115" ca="1">_xlfn.XLOOKUP(A115,INDIRECT($A$5&amp;"!$AJ$41:$AJ$406"),INDIRECT($A$5&amp;"!$Ak$41:$Ak$406"))*SUM($F$3:$I$3)</f>
        <v>0</v>
      </c>
      <c r="D115" s="65" cm="1">
        <f t="array" aca="1" ref="D115" ca="1">_xlfn.XLOOKUP(A115,INDIRECT($A$5&amp;"!$AJ$41:$AJ$406"),INDIRECT($A$5&amp;"!$AO$41:$AO$406"))*SUM($F$3:$I$3)</f>
        <v>45</v>
      </c>
      <c r="E115" s="34" cm="1">
        <f t="array" ref="E115">SUMPRODUCT(('PT Storengy'!$B$8:$K$372)*('PT Storengy'!$A$8:$A$372=$A115)*('PT Storengy'!$A$5:$J$5=$A$6)*('PT Storengy'!$B$7:$K$7=$A$7))</f>
        <v>0</v>
      </c>
      <c r="F115" s="36">
        <f t="shared" ca="1" si="12"/>
        <v>9.7676511201891572</v>
      </c>
      <c r="G115" s="51">
        <f t="shared" ca="1" si="13"/>
        <v>0.2217411365936498</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0.32668798900957546</v>
      </c>
      <c r="I115" s="87">
        <f t="shared" ca="1" si="8"/>
        <v>210.70002652508333</v>
      </c>
      <c r="K115" s="36">
        <f t="shared" ca="1" si="7"/>
        <v>8.6106829130184597</v>
      </c>
      <c r="L115" s="51">
        <f t="shared" ca="1" si="9"/>
        <v>0.1957246096336959</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0.30532922396410289</v>
      </c>
      <c r="N115" s="67">
        <f t="shared" ca="1" si="10"/>
        <v>196.92452049785626</v>
      </c>
    </row>
    <row r="116" spans="1:14" x14ac:dyDescent="0.3">
      <c r="A116" s="32">
        <f t="shared" si="11"/>
        <v>46044</v>
      </c>
      <c r="B116" s="65" cm="1">
        <f t="array" aca="1" ref="B116" ca="1">_xlfn.XLOOKUP(A116,INDIRECT($A$5&amp;"!$AJ$41:$AJ$406"),INDIRECT($A$5&amp;"!$An$41:$An$406"))*SUM($F$3:$I$3)</f>
        <v>0</v>
      </c>
      <c r="C116" s="65" cm="1">
        <f t="array" aca="1" ref="C116" ca="1">_xlfn.XLOOKUP(A116,INDIRECT($A$5&amp;"!$AJ$41:$AJ$406"),INDIRECT($A$5&amp;"!$Ak$41:$Ak$406"))*SUM($F$3:$I$3)</f>
        <v>0</v>
      </c>
      <c r="D116" s="65" cm="1">
        <f t="array" aca="1" ref="D116" ca="1">_xlfn.XLOOKUP(A116,INDIRECT($A$5&amp;"!$AJ$41:$AJ$406"),INDIRECT($A$5&amp;"!$AO$41:$AO$406"))*SUM($F$3:$I$3)</f>
        <v>45</v>
      </c>
      <c r="E116" s="34" cm="1">
        <f t="array" ref="E116">SUMPRODUCT(('PT Storengy'!$B$8:$K$372)*('PT Storengy'!$A$8:$A$372=$A116)*('PT Storengy'!$A$5:$J$5=$A$6)*('PT Storengy'!$B$7:$K$7=$A$7))</f>
        <v>0</v>
      </c>
      <c r="F116" s="36">
        <f t="shared" ca="1" si="12"/>
        <v>9.5594859205627039</v>
      </c>
      <c r="G116" s="51">
        <f t="shared" ca="1" si="13"/>
        <v>0.21705891378198128</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0.32275776880192653</v>
      </c>
      <c r="I116" s="87">
        <f t="shared" ca="1" si="8"/>
        <v>208.16519962645262</v>
      </c>
      <c r="K116" s="36">
        <f t="shared" ca="1" si="7"/>
        <v>8.415811083954857</v>
      </c>
      <c r="L116" s="51">
        <f t="shared" ca="1" si="9"/>
        <v>0.19134850917818799</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0.30214654929731366</v>
      </c>
      <c r="N116" s="67">
        <f t="shared" ca="1" si="10"/>
        <v>194.87182906360354</v>
      </c>
    </row>
    <row r="117" spans="1:14" x14ac:dyDescent="0.3">
      <c r="A117" s="32">
        <f t="shared" si="11"/>
        <v>46045</v>
      </c>
      <c r="B117" s="65" cm="1">
        <f t="array" aca="1" ref="B117" ca="1">_xlfn.XLOOKUP(A117,INDIRECT($A$5&amp;"!$AJ$41:$AJ$406"),INDIRECT($A$5&amp;"!$An$41:$An$406"))*SUM($F$3:$I$3)</f>
        <v>0</v>
      </c>
      <c r="C117" s="65" cm="1">
        <f t="array" aca="1" ref="C117" ca="1">_xlfn.XLOOKUP(A117,INDIRECT($A$5&amp;"!$AJ$41:$AJ$406"),INDIRECT($A$5&amp;"!$Ak$41:$Ak$406"))*SUM($F$3:$I$3)</f>
        <v>0</v>
      </c>
      <c r="D117" s="65" cm="1">
        <f t="array" aca="1" ref="D117" ca="1">_xlfn.XLOOKUP(A117,INDIRECT($A$5&amp;"!$AJ$41:$AJ$406"),INDIRECT($A$5&amp;"!$AO$41:$AO$406"))*SUM($F$3:$I$3)</f>
        <v>45</v>
      </c>
      <c r="E117" s="34" cm="1">
        <f t="array" ref="E117">SUMPRODUCT(('PT Storengy'!$B$8:$K$372)*('PT Storengy'!$A$8:$A$372=$A117)*('PT Storengy'!$A$5:$J$5=$A$6)*('PT Storengy'!$B$7:$K$7=$A$7))</f>
        <v>0</v>
      </c>
      <c r="F117" s="36">
        <f t="shared" ca="1" si="12"/>
        <v>9.3538250525971165</v>
      </c>
      <c r="G117" s="51">
        <f t="shared" ca="1" si="13"/>
        <v>0.21243302045694898</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0.31887483111276693</v>
      </c>
      <c r="I117" s="87">
        <f t="shared" ca="1" si="8"/>
        <v>205.66086796558707</v>
      </c>
      <c r="K117" s="36">
        <f t="shared" ca="1" si="7"/>
        <v>8.2229705495887586</v>
      </c>
      <c r="L117" s="51">
        <f t="shared" ca="1" si="9"/>
        <v>0.1870180240878857</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0.29899705002691501</v>
      </c>
      <c r="N117" s="67">
        <f t="shared" ca="1" si="10"/>
        <v>192.84053436609855</v>
      </c>
    </row>
    <row r="118" spans="1:14" x14ac:dyDescent="0.3">
      <c r="A118" s="32">
        <f t="shared" si="11"/>
        <v>46046</v>
      </c>
      <c r="B118" s="65" cm="1">
        <f t="array" aca="1" ref="B118" ca="1">_xlfn.XLOOKUP(A118,INDIRECT($A$5&amp;"!$AJ$41:$AJ$406"),INDIRECT($A$5&amp;"!$An$41:$An$406"))*SUM($F$3:$I$3)</f>
        <v>0</v>
      </c>
      <c r="C118" s="65" cm="1">
        <f t="array" aca="1" ref="C118" ca="1">_xlfn.XLOOKUP(A118,INDIRECT($A$5&amp;"!$AJ$41:$AJ$406"),INDIRECT($A$5&amp;"!$Ak$41:$Ak$406"))*SUM($F$3:$I$3)</f>
        <v>0</v>
      </c>
      <c r="D118" s="65" cm="1">
        <f t="array" aca="1" ref="D118" ca="1">_xlfn.XLOOKUP(A118,INDIRECT($A$5&amp;"!$AJ$41:$AJ$406"),INDIRECT($A$5&amp;"!$AO$41:$AO$406"))*SUM($F$3:$I$3)</f>
        <v>45</v>
      </c>
      <c r="E118" s="34" cm="1">
        <f t="array" ref="E118">SUMPRODUCT(('PT Storengy'!$B$8:$K$372)*('PT Storengy'!$A$8:$A$372=$A118)*('PT Storengy'!$A$5:$J$5=$A$6)*('PT Storengy'!$B$7:$K$7=$A$7))</f>
        <v>0</v>
      </c>
      <c r="F118" s="36">
        <f t="shared" ca="1" si="12"/>
        <v>9.1506383879276214</v>
      </c>
      <c r="G118" s="51">
        <f t="shared" ca="1" si="13"/>
        <v>0.2078627789466026</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0.31503860710970655</v>
      </c>
      <c r="I118" s="87">
        <f t="shared" ca="1" si="8"/>
        <v>203.1866646694956</v>
      </c>
      <c r="K118" s="36">
        <f t="shared" ca="1" si="7"/>
        <v>8.0321401362175937</v>
      </c>
      <c r="L118" s="51">
        <f t="shared" ca="1" si="9"/>
        <v>0.1827326788797502</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0.29588038034095909</v>
      </c>
      <c r="N118" s="67">
        <f t="shared" ca="1" si="10"/>
        <v>190.83041337116478</v>
      </c>
    </row>
    <row r="119" spans="1:14" x14ac:dyDescent="0.3">
      <c r="A119" s="32">
        <f t="shared" si="11"/>
        <v>46047</v>
      </c>
      <c r="B119" s="65" cm="1">
        <f t="array" aca="1" ref="B119" ca="1">_xlfn.XLOOKUP(A119,INDIRECT($A$5&amp;"!$AJ$41:$AJ$406"),INDIRECT($A$5&amp;"!$An$41:$An$406"))*SUM($F$3:$I$3)</f>
        <v>0</v>
      </c>
      <c r="C119" s="65" cm="1">
        <f t="array" aca="1" ref="C119" ca="1">_xlfn.XLOOKUP(A119,INDIRECT($A$5&amp;"!$AJ$41:$AJ$406"),INDIRECT($A$5&amp;"!$Ak$41:$Ak$406"))*SUM($F$3:$I$3)</f>
        <v>0</v>
      </c>
      <c r="D119" s="65" cm="1">
        <f t="array" aca="1" ref="D119" ca="1">_xlfn.XLOOKUP(A119,INDIRECT($A$5&amp;"!$AJ$41:$AJ$406"),INDIRECT($A$5&amp;"!$AO$41:$AO$406"))*SUM($F$3:$I$3)</f>
        <v>45</v>
      </c>
      <c r="E119" s="34" cm="1">
        <f t="array" ref="E119">SUMPRODUCT(('PT Storengy'!$B$8:$K$372)*('PT Storengy'!$A$8:$A$372=$A119)*('PT Storengy'!$A$5:$J$5=$A$6)*('PT Storengy'!$B$7:$K$7=$A$7))</f>
        <v>0</v>
      </c>
      <c r="F119" s="36">
        <f t="shared" ca="1" si="12"/>
        <v>8.9498961606487679</v>
      </c>
      <c r="G119" s="51">
        <f t="shared" ca="1" si="13"/>
        <v>0.20334751973172491</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0.31124853480369391</v>
      </c>
      <c r="I119" s="87">
        <f t="shared" ca="1" si="8"/>
        <v>200.74222727885299</v>
      </c>
      <c r="K119" s="36">
        <f t="shared" ca="1" si="7"/>
        <v>7.843298890848116</v>
      </c>
      <c r="L119" s="51">
        <f t="shared" ca="1" si="9"/>
        <v>0.17849200302705764</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0.29279619803215445</v>
      </c>
      <c r="N119" s="67">
        <f t="shared" ca="1" si="10"/>
        <v>188.84124536947778</v>
      </c>
    </row>
    <row r="120" spans="1:14" x14ac:dyDescent="0.3">
      <c r="A120" s="32">
        <f t="shared" si="11"/>
        <v>46048</v>
      </c>
      <c r="B120" s="65" cm="1">
        <f t="array" aca="1" ref="B120" ca="1">_xlfn.XLOOKUP(A120,INDIRECT($A$5&amp;"!$AJ$41:$AJ$406"),INDIRECT($A$5&amp;"!$An$41:$An$406"))*SUM($F$3:$I$3)</f>
        <v>0</v>
      </c>
      <c r="C120" s="65" cm="1">
        <f t="array" aca="1" ref="C120" ca="1">_xlfn.XLOOKUP(A120,INDIRECT($A$5&amp;"!$AJ$41:$AJ$406"),INDIRECT($A$5&amp;"!$Ak$41:$Ak$406"))*SUM($F$3:$I$3)</f>
        <v>0</v>
      </c>
      <c r="D120" s="65" cm="1">
        <f t="array" aca="1" ref="D120" ca="1">_xlfn.XLOOKUP(A120,INDIRECT($A$5&amp;"!$AJ$41:$AJ$406"),INDIRECT($A$5&amp;"!$AO$41:$AO$406"))*SUM($F$3:$I$3)</f>
        <v>45</v>
      </c>
      <c r="E120" s="34" cm="1">
        <f t="array" ref="E120">SUMPRODUCT(('PT Storengy'!$B$8:$K$372)*('PT Storengy'!$A$8:$A$372=$A120)*('PT Storengy'!$A$5:$J$5=$A$6)*('PT Storengy'!$B$7:$K$7=$A$7))</f>
        <v>0</v>
      </c>
      <c r="F120" s="36">
        <f t="shared" ca="1" si="12"/>
        <v>8.7514884584189616</v>
      </c>
      <c r="G120" s="51">
        <f t="shared" ca="1" si="13"/>
        <v>0.19888658134775039</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0.30762888033025393</v>
      </c>
      <c r="I120" s="87">
        <f t="shared" ca="1" si="8"/>
        <v>198.40770222980663</v>
      </c>
      <c r="K120" s="36">
        <f t="shared" ca="1" si="7"/>
        <v>7.6564260788957847</v>
      </c>
      <c r="L120" s="51">
        <f t="shared" ca="1" si="9"/>
        <v>0.17429553090773592</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0.28974416446029205</v>
      </c>
      <c r="N120" s="67">
        <f t="shared" ca="1" si="10"/>
        <v>186.8728119523312</v>
      </c>
    </row>
    <row r="121" spans="1:14" x14ac:dyDescent="0.3">
      <c r="A121" s="32">
        <f t="shared" si="11"/>
        <v>46049</v>
      </c>
      <c r="B121" s="65" cm="1">
        <f t="array" aca="1" ref="B121" ca="1">_xlfn.XLOOKUP(A121,INDIRECT($A$5&amp;"!$AJ$41:$AJ$406"),INDIRECT($A$5&amp;"!$An$41:$An$406"))*SUM($F$3:$I$3)</f>
        <v>0</v>
      </c>
      <c r="C121" s="65" cm="1">
        <f t="array" aca="1" ref="C121" ca="1">_xlfn.XLOOKUP(A121,INDIRECT($A$5&amp;"!$AJ$41:$AJ$406"),INDIRECT($A$5&amp;"!$Ak$41:$Ak$406"))*SUM($F$3:$I$3)</f>
        <v>0</v>
      </c>
      <c r="D121" s="65" cm="1">
        <f t="array" aca="1" ref="D121" ca="1">_xlfn.XLOOKUP(A121,INDIRECT($A$5&amp;"!$AJ$41:$AJ$406"),INDIRECT($A$5&amp;"!$AO$41:$AO$406"))*SUM($F$3:$I$3)</f>
        <v>45</v>
      </c>
      <c r="E121" s="34" cm="1">
        <f t="array" ref="E121">SUMPRODUCT(('PT Storengy'!$B$8:$K$372)*('PT Storengy'!$A$8:$A$372=$A121)*('PT Storengy'!$A$5:$J$5=$A$6)*('PT Storengy'!$B$7:$K$7=$A$7))</f>
        <v>0</v>
      </c>
      <c r="F121" s="36">
        <f t="shared" ca="1" si="12"/>
        <v>8.5551489079349476</v>
      </c>
      <c r="G121" s="51">
        <f t="shared" ca="1" si="13"/>
        <v>0.19447752129819915</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0.30442223462668072</v>
      </c>
      <c r="I121" s="87">
        <f t="shared" ca="1" si="8"/>
        <v>196.33955048401467</v>
      </c>
      <c r="K121" s="36">
        <f t="shared" ca="1" si="7"/>
        <v>7.4715011819081285</v>
      </c>
      <c r="L121" s="51">
        <f t="shared" ca="1" si="9"/>
        <v>0.17014280175323965</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0.28672394451506267</v>
      </c>
      <c r="N121" s="67">
        <f t="shared" ca="1" si="10"/>
        <v>184.92489698765596</v>
      </c>
    </row>
    <row r="122" spans="1:14" x14ac:dyDescent="0.3">
      <c r="A122" s="32">
        <f t="shared" si="11"/>
        <v>46050</v>
      </c>
      <c r="B122" s="65" cm="1">
        <f t="array" aca="1" ref="B122" ca="1">_xlfn.XLOOKUP(A122,INDIRECT($A$5&amp;"!$AJ$41:$AJ$406"),INDIRECT($A$5&amp;"!$An$41:$An$406"))*SUM($F$3:$I$3)</f>
        <v>0</v>
      </c>
      <c r="C122" s="65" cm="1">
        <f t="array" aca="1" ref="C122" ca="1">_xlfn.XLOOKUP(A122,INDIRECT($A$5&amp;"!$AJ$41:$AJ$406"),INDIRECT($A$5&amp;"!$Ak$41:$Ak$406"))*SUM($F$3:$I$3)</f>
        <v>0</v>
      </c>
      <c r="D122" s="65" cm="1">
        <f t="array" aca="1" ref="D122" ca="1">_xlfn.XLOOKUP(A122,INDIRECT($A$5&amp;"!$AJ$41:$AJ$406"),INDIRECT($A$5&amp;"!$AO$41:$AO$406"))*SUM($F$3:$I$3)</f>
        <v>45</v>
      </c>
      <c r="E122" s="34" cm="1">
        <f t="array" ref="E122">SUMPRODUCT(('PT Storengy'!$B$8:$K$372)*('PT Storengy'!$A$8:$A$372=$A122)*('PT Storengy'!$A$5:$J$5=$A$6)*('PT Storengy'!$B$7:$K$7=$A$7))</f>
        <v>0</v>
      </c>
      <c r="F122" s="36">
        <f t="shared" ca="1" si="12"/>
        <v>8.3608559513055969</v>
      </c>
      <c r="G122" s="51">
        <f t="shared" ca="1" si="13"/>
        <v>0.19011442017633218</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0.30124901418752748</v>
      </c>
      <c r="I122" s="87">
        <f t="shared" ca="1" si="8"/>
        <v>194.2929566293507</v>
      </c>
      <c r="K122" s="36">
        <f t="shared" ca="1" si="7"/>
        <v>7.2885038953118393</v>
      </c>
      <c r="L122" s="51">
        <f t="shared" ca="1" si="9"/>
        <v>0.16603335959795842</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0.28373520657926243</v>
      </c>
      <c r="N122" s="67">
        <f t="shared" ca="1" si="10"/>
        <v>182.997286596289</v>
      </c>
    </row>
    <row r="123" spans="1:14" x14ac:dyDescent="0.3">
      <c r="A123" s="32">
        <f t="shared" si="11"/>
        <v>46051</v>
      </c>
      <c r="B123" s="65" cm="1">
        <f t="array" aca="1" ref="B123" ca="1">_xlfn.XLOOKUP(A123,INDIRECT($A$5&amp;"!$AJ$41:$AJ$406"),INDIRECT($A$5&amp;"!$An$41:$An$406"))*SUM($F$3:$I$3)</f>
        <v>0</v>
      </c>
      <c r="C123" s="65" cm="1">
        <f t="array" aca="1" ref="C123" ca="1">_xlfn.XLOOKUP(A123,INDIRECT($A$5&amp;"!$AJ$41:$AJ$406"),INDIRECT($A$5&amp;"!$Ak$41:$Ak$406"))*SUM($F$3:$I$3)</f>
        <v>0</v>
      </c>
      <c r="D123" s="65" cm="1">
        <f t="array" aca="1" ref="D123" ca="1">_xlfn.XLOOKUP(A123,INDIRECT($A$5&amp;"!$AJ$41:$AJ$406"),INDIRECT($A$5&amp;"!$AO$41:$AO$406"))*SUM($F$3:$I$3)</f>
        <v>45</v>
      </c>
      <c r="E123" s="34" cm="1">
        <f t="array" ref="E123">SUMPRODUCT(('PT Storengy'!$B$8:$K$372)*('PT Storengy'!$A$8:$A$372=$A123)*('PT Storengy'!$A$5:$J$5=$A$6)*('PT Storengy'!$B$7:$K$7=$A$7))</f>
        <v>0</v>
      </c>
      <c r="F123" s="36">
        <f t="shared" ca="1" si="12"/>
        <v>8.1685882553537912</v>
      </c>
      <c r="G123" s="51">
        <f t="shared" ca="1" si="13"/>
        <v>0.18579679891790216</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0.2981088705962851</v>
      </c>
      <c r="I123" s="87">
        <f t="shared" ca="1" si="8"/>
        <v>192.26769595180573</v>
      </c>
      <c r="K123" s="36">
        <f t="shared" ca="1" si="7"/>
        <v>7.1074141261833494</v>
      </c>
      <c r="L123" s="51">
        <f t="shared" ca="1" si="9"/>
        <v>0.16196675322915199</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0.28077762249238131</v>
      </c>
      <c r="N123" s="67">
        <f t="shared" ca="1" si="10"/>
        <v>181.08976912848962</v>
      </c>
    </row>
    <row r="124" spans="1:14" x14ac:dyDescent="0.3">
      <c r="A124" s="32">
        <f t="shared" si="11"/>
        <v>46052</v>
      </c>
      <c r="B124" s="65" cm="1">
        <f t="array" aca="1" ref="B124" ca="1">_xlfn.XLOOKUP(A124,INDIRECT($A$5&amp;"!$AJ$41:$AJ$406"),INDIRECT($A$5&amp;"!$An$41:$An$406"))*SUM($F$3:$I$3)</f>
        <v>0</v>
      </c>
      <c r="C124" s="65" cm="1">
        <f t="array" aca="1" ref="C124" ca="1">_xlfn.XLOOKUP(A124,INDIRECT($A$5&amp;"!$AJ$41:$AJ$406"),INDIRECT($A$5&amp;"!$Ak$41:$Ak$406"))*SUM($F$3:$I$3)</f>
        <v>0</v>
      </c>
      <c r="D124" s="65" cm="1">
        <f t="array" aca="1" ref="D124" ca="1">_xlfn.XLOOKUP(A124,INDIRECT($A$5&amp;"!$AJ$41:$AJ$406"),INDIRECT($A$5&amp;"!$AO$41:$AO$406"))*SUM($F$3:$I$3)</f>
        <v>45</v>
      </c>
      <c r="E124" s="34" cm="1">
        <f t="array" ref="E124">SUMPRODUCT(('PT Storengy'!$B$8:$K$372)*('PT Storengy'!$A$8:$A$372=$A124)*('PT Storengy'!$A$5:$J$5=$A$6)*('PT Storengy'!$B$7:$K$7=$A$7))</f>
        <v>0</v>
      </c>
      <c r="F124" s="36">
        <f t="shared" ca="1" si="12"/>
        <v>7.9783247092740579</v>
      </c>
      <c r="G124" s="51">
        <f t="shared" ca="1" si="13"/>
        <v>0.18152418345230648</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0.29500145906825048</v>
      </c>
      <c r="I124" s="87">
        <f t="shared" ca="1" si="8"/>
        <v>190.26354607973298</v>
      </c>
      <c r="K124" s="36">
        <f t="shared" ca="1" si="7"/>
        <v>6.928211991042649</v>
      </c>
      <c r="L124" s="51">
        <f t="shared" ca="1" si="9"/>
        <v>0.15794253613740777</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0.27785086751457122</v>
      </c>
      <c r="N124" s="67">
        <f t="shared" ca="1" si="10"/>
        <v>179.20213514070034</v>
      </c>
    </row>
    <row r="125" spans="1:14" x14ac:dyDescent="0.3">
      <c r="A125" s="32">
        <f t="shared" si="11"/>
        <v>46053</v>
      </c>
      <c r="B125" s="65" cm="1">
        <f t="array" aca="1" ref="B125" ca="1">_xlfn.XLOOKUP(A125,INDIRECT($A$5&amp;"!$AJ$41:$AJ$406"),INDIRECT($A$5&amp;"!$An$41:$An$406"))*SUM($F$3:$I$3)</f>
        <v>0</v>
      </c>
      <c r="C125" s="65" cm="1">
        <f t="array" aca="1" ref="C125" ca="1">_xlfn.XLOOKUP(A125,INDIRECT($A$5&amp;"!$AJ$41:$AJ$406"),INDIRECT($A$5&amp;"!$Ak$41:$Ak$406"))*SUM($F$3:$I$3)</f>
        <v>0</v>
      </c>
      <c r="D125" s="65" cm="1">
        <f t="array" aca="1" ref="D125" ca="1">_xlfn.XLOOKUP(A125,INDIRECT($A$5&amp;"!$AJ$41:$AJ$406"),INDIRECT($A$5&amp;"!$AO$41:$AO$406"))*SUM($F$3:$I$3)</f>
        <v>45</v>
      </c>
      <c r="E125" s="34" cm="1">
        <f t="array" ref="E125">SUMPRODUCT(('PT Storengy'!$B$8:$K$372)*('PT Storengy'!$A$8:$A$372=$A125)*('PT Storengy'!$A$5:$J$5=$A$6)*('PT Storengy'!$B$7:$K$7=$A$7))</f>
        <v>0</v>
      </c>
      <c r="F125" s="36">
        <f t="shared" ca="1" si="12"/>
        <v>7.7900444223146268</v>
      </c>
      <c r="G125" s="51">
        <f t="shared" ca="1" si="13"/>
        <v>0.17729610465053461</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0.29192643841266863</v>
      </c>
      <c r="I125" s="87">
        <f t="shared" ca="1" si="8"/>
        <v>188.28028695943124</v>
      </c>
      <c r="K125" s="36">
        <f t="shared" ca="1" si="7"/>
        <v>6.7508778136700984</v>
      </c>
      <c r="L125" s="51">
        <f t="shared" ca="1" si="9"/>
        <v>0.15396026646761443</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0.27495462029099066</v>
      </c>
      <c r="N125" s="67">
        <f t="shared" ca="1" si="10"/>
        <v>177.3341773725507</v>
      </c>
    </row>
    <row r="126" spans="1:14" x14ac:dyDescent="0.3">
      <c r="A126" s="32">
        <f t="shared" si="11"/>
        <v>46054</v>
      </c>
      <c r="B126" s="65" cm="1">
        <f t="array" aca="1" ref="B126" ca="1">_xlfn.XLOOKUP(A126,INDIRECT($A$5&amp;"!$AJ$41:$AJ$406"),INDIRECT($A$5&amp;"!$An$41:$An$406"))*SUM($F$3:$I$3)</f>
        <v>0</v>
      </c>
      <c r="C126" s="65" cm="1">
        <f t="array" aca="1" ref="C126" ca="1">_xlfn.XLOOKUP(A126,INDIRECT($A$5&amp;"!$AJ$41:$AJ$406"),INDIRECT($A$5&amp;"!$Ak$41:$Ak$406"))*SUM($F$3:$I$3)</f>
        <v>0</v>
      </c>
      <c r="D126" s="65" cm="1">
        <f t="array" aca="1" ref="D126" ca="1">_xlfn.XLOOKUP(A126,INDIRECT($A$5&amp;"!$AJ$41:$AJ$406"),INDIRECT($A$5&amp;"!$AO$41:$AO$406"))*SUM($F$3:$I$3)</f>
        <v>45</v>
      </c>
      <c r="E126" s="34" cm="1">
        <f t="array" ref="E126">SUMPRODUCT(('PT Storengy'!$B$8:$K$372)*('PT Storengy'!$A$8:$A$372=$A126)*('PT Storengy'!$A$5:$J$5=$A$6)*('PT Storengy'!$B$7:$K$7=$A$7))</f>
        <v>0</v>
      </c>
      <c r="F126" s="36">
        <f t="shared" ca="1" si="12"/>
        <v>7.6037267214836435</v>
      </c>
      <c r="G126" s="51">
        <f t="shared" ca="1" si="13"/>
        <v>0.17311209827365837</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0.28888347099527123</v>
      </c>
      <c r="I126" s="87">
        <f t="shared" ca="1" si="8"/>
        <v>186.31770083098374</v>
      </c>
      <c r="K126" s="36">
        <f t="shared" ca="1" si="7"/>
        <v>6.5707105867793425</v>
      </c>
      <c r="L126" s="51">
        <f t="shared" ca="1" si="9"/>
        <v>0.15001950697044664</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0.27934723127035838</v>
      </c>
      <c r="N126" s="67">
        <f t="shared" ca="1" si="10"/>
        <v>180.16722689075635</v>
      </c>
    </row>
    <row r="127" spans="1:14" x14ac:dyDescent="0.3">
      <c r="A127" s="32">
        <f t="shared" si="11"/>
        <v>46055</v>
      </c>
      <c r="B127" s="65" cm="1">
        <f t="array" aca="1" ref="B127" ca="1">_xlfn.XLOOKUP(A127,INDIRECT($A$5&amp;"!$AJ$41:$AJ$406"),INDIRECT($A$5&amp;"!$An$41:$An$406"))*SUM($F$3:$I$3)</f>
        <v>0</v>
      </c>
      <c r="C127" s="65" cm="1">
        <f t="array" aca="1" ref="C127" ca="1">_xlfn.XLOOKUP(A127,INDIRECT($A$5&amp;"!$AJ$41:$AJ$406"),INDIRECT($A$5&amp;"!$Ak$41:$Ak$406"))*SUM($F$3:$I$3)</f>
        <v>0</v>
      </c>
      <c r="D127" s="65" cm="1">
        <f t="array" aca="1" ref="D127" ca="1">_xlfn.XLOOKUP(A127,INDIRECT($A$5&amp;"!$AJ$41:$AJ$406"),INDIRECT($A$5&amp;"!$AO$41:$AO$406"))*SUM($F$3:$I$3)</f>
        <v>45</v>
      </c>
      <c r="E127" s="34" cm="1">
        <f t="array" ref="E127">SUMPRODUCT(('PT Storengy'!$B$8:$K$372)*('PT Storengy'!$A$8:$A$372=$A127)*('PT Storengy'!$A$5:$J$5=$A$6)*('PT Storengy'!$B$7:$K$7=$A$7))</f>
        <v>0</v>
      </c>
      <c r="F127" s="36">
        <f t="shared" ca="1" si="12"/>
        <v>7.4193511492792954</v>
      </c>
      <c r="G127" s="51">
        <f t="shared" ca="1" si="13"/>
        <v>0.16897170492185876</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0.28587222270120399</v>
      </c>
      <c r="I127" s="87">
        <f t="shared" ca="1" si="8"/>
        <v>184.37557220434795</v>
      </c>
      <c r="K127" s="36">
        <f t="shared" ca="1" si="7"/>
        <v>6.3971029136958935</v>
      </c>
      <c r="L127" s="51">
        <f t="shared" ca="1" si="9"/>
        <v>0.14601579081731872</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0.26917671787531461</v>
      </c>
      <c r="N127" s="67">
        <f t="shared" ca="1" si="10"/>
        <v>173.6076730834487</v>
      </c>
    </row>
    <row r="128" spans="1:14" x14ac:dyDescent="0.3">
      <c r="A128" s="32">
        <f t="shared" si="11"/>
        <v>46056</v>
      </c>
      <c r="B128" s="65" cm="1">
        <f t="array" aca="1" ref="B128" ca="1">_xlfn.XLOOKUP(A128,INDIRECT($A$5&amp;"!$AJ$41:$AJ$406"),INDIRECT($A$5&amp;"!$An$41:$An$406"))*SUM($F$3:$I$3)</f>
        <v>0</v>
      </c>
      <c r="C128" s="65" cm="1">
        <f t="array" aca="1" ref="C128" ca="1">_xlfn.XLOOKUP(A128,INDIRECT($A$5&amp;"!$AJ$41:$AJ$406"),INDIRECT($A$5&amp;"!$Ak$41:$Ak$406"))*SUM($F$3:$I$3)</f>
        <v>0</v>
      </c>
      <c r="D128" s="65" cm="1">
        <f t="array" aca="1" ref="D128" ca="1">_xlfn.XLOOKUP(A128,INDIRECT($A$5&amp;"!$AJ$41:$AJ$406"),INDIRECT($A$5&amp;"!$AO$41:$AO$406"))*SUM($F$3:$I$3)</f>
        <v>45</v>
      </c>
      <c r="E128" s="34" cm="1">
        <f t="array" ref="E128">SUMPRODUCT(('PT Storengy'!$B$8:$K$372)*('PT Storengy'!$A$8:$A$372=$A128)*('PT Storengy'!$A$5:$J$5=$A$6)*('PT Storengy'!$B$7:$K$7=$A$7))</f>
        <v>0</v>
      </c>
      <c r="F128" s="36">
        <f t="shared" ca="1" si="12"/>
        <v>7.2368974614436006</v>
      </c>
      <c r="G128" s="51">
        <f t="shared" ca="1" si="13"/>
        <v>0.16487446998398433</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0.28289236289834147</v>
      </c>
      <c r="I128" s="87">
        <f t="shared" ca="1" si="8"/>
        <v>182.45368783569501</v>
      </c>
      <c r="K128" s="36">
        <f t="shared" ca="1" si="7"/>
        <v>6.2253048831219608</v>
      </c>
      <c r="L128" s="51">
        <f t="shared" ca="1" si="9"/>
        <v>0.1421578425265754</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0.2663708877954139</v>
      </c>
      <c r="N128" s="67">
        <f t="shared" ca="1" si="10"/>
        <v>171.79803057393292</v>
      </c>
    </row>
    <row r="129" spans="1:14" x14ac:dyDescent="0.3">
      <c r="A129" s="32">
        <f t="shared" si="11"/>
        <v>46057</v>
      </c>
      <c r="B129" s="65" cm="1">
        <f t="array" aca="1" ref="B129" ca="1">_xlfn.XLOOKUP(A129,INDIRECT($A$5&amp;"!$AJ$41:$AJ$406"),INDIRECT($A$5&amp;"!$An$41:$An$406"))*SUM($F$3:$I$3)</f>
        <v>0</v>
      </c>
      <c r="C129" s="65" cm="1">
        <f t="array" aca="1" ref="C129" ca="1">_xlfn.XLOOKUP(A129,INDIRECT($A$5&amp;"!$AJ$41:$AJ$406"),INDIRECT($A$5&amp;"!$Ak$41:$Ak$406"))*SUM($F$3:$I$3)</f>
        <v>0</v>
      </c>
      <c r="D129" s="65" cm="1">
        <f t="array" aca="1" ref="D129" ca="1">_xlfn.XLOOKUP(A129,INDIRECT($A$5&amp;"!$AJ$41:$AJ$406"),INDIRECT($A$5&amp;"!$AO$41:$AO$406"))*SUM($F$3:$I$3)</f>
        <v>45</v>
      </c>
      <c r="E129" s="34" cm="1">
        <f t="array" ref="E129">SUMPRODUCT(('PT Storengy'!$B$8:$K$372)*('PT Storengy'!$A$8:$A$372=$A129)*('PT Storengy'!$A$5:$J$5=$A$6)*('PT Storengy'!$B$7:$K$7=$A$7))</f>
        <v>0</v>
      </c>
      <c r="F129" s="36">
        <f t="shared" ca="1" si="12"/>
        <v>7.0563456247396044</v>
      </c>
      <c r="G129" s="51">
        <f t="shared" ca="1" si="13"/>
        <v>0.16081994358763557</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0.27994356440098395</v>
      </c>
      <c r="I129" s="87">
        <f t="shared" ca="1" si="8"/>
        <v>180.55183670399595</v>
      </c>
      <c r="K129" s="36">
        <f t="shared" ca="1" si="7"/>
        <v>6.0552976318013636</v>
      </c>
      <c r="L129" s="51">
        <f t="shared" ca="1" si="9"/>
        <v>0.13834010851382136</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0.26359430497916742</v>
      </c>
      <c r="N129" s="67">
        <f t="shared" ca="1" si="10"/>
        <v>170.00725132059748</v>
      </c>
    </row>
    <row r="130" spans="1:14" x14ac:dyDescent="0.3">
      <c r="A130" s="32">
        <f t="shared" si="11"/>
        <v>46058</v>
      </c>
      <c r="B130" s="65" cm="1">
        <f t="array" aca="1" ref="B130" ca="1">_xlfn.XLOOKUP(A130,INDIRECT($A$5&amp;"!$AJ$41:$AJ$406"),INDIRECT($A$5&amp;"!$An$41:$An$406"))*SUM($F$3:$I$3)</f>
        <v>0</v>
      </c>
      <c r="C130" s="65" cm="1">
        <f t="array" aca="1" ref="C130" ca="1">_xlfn.XLOOKUP(A130,INDIRECT($A$5&amp;"!$AJ$41:$AJ$406"),INDIRECT($A$5&amp;"!$Ak$41:$Ak$406"))*SUM($F$3:$I$3)</f>
        <v>0</v>
      </c>
      <c r="D130" s="65" cm="1">
        <f t="array" aca="1" ref="D130" ca="1">_xlfn.XLOOKUP(A130,INDIRECT($A$5&amp;"!$AJ$41:$AJ$406"),INDIRECT($A$5&amp;"!$AO$41:$AO$406"))*SUM($F$3:$I$3)</f>
        <v>45</v>
      </c>
      <c r="E130" s="34" cm="1">
        <f t="array" ref="E130">SUMPRODUCT(('PT Storengy'!$B$8:$K$372)*('PT Storengy'!$A$8:$A$372=$A130)*('PT Storengy'!$A$5:$J$5=$A$6)*('PT Storengy'!$B$7:$K$7=$A$7))</f>
        <v>0</v>
      </c>
      <c r="F130" s="36">
        <f t="shared" ca="1" si="12"/>
        <v>6.8776758147517532</v>
      </c>
      <c r="G130" s="51">
        <f t="shared" ca="1" si="13"/>
        <v>0.15680768054976899</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0.27702550343393273</v>
      </c>
      <c r="I130" s="87">
        <f t="shared" ca="1" si="8"/>
        <v>178.66980998785158</v>
      </c>
      <c r="K130" s="36">
        <f t="shared" ca="1" si="7"/>
        <v>5.8870624931037367</v>
      </c>
      <c r="L130" s="51">
        <f t="shared" ca="1" si="9"/>
        <v>0.13456216959558587</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0.26084666456049022</v>
      </c>
      <c r="N130" s="67">
        <f t="shared" ca="1" si="10"/>
        <v>168.23513869762709</v>
      </c>
    </row>
    <row r="131" spans="1:14" x14ac:dyDescent="0.3">
      <c r="A131" s="32">
        <f t="shared" si="11"/>
        <v>46059</v>
      </c>
      <c r="B131" s="65" cm="1">
        <f t="array" aca="1" ref="B131" ca="1">_xlfn.XLOOKUP(A131,INDIRECT($A$5&amp;"!$AJ$41:$AJ$406"),INDIRECT($A$5&amp;"!$An$41:$An$406"))*SUM($F$3:$I$3)</f>
        <v>0</v>
      </c>
      <c r="C131" s="65" cm="1">
        <f t="array" aca="1" ref="C131" ca="1">_xlfn.XLOOKUP(A131,INDIRECT($A$5&amp;"!$AJ$41:$AJ$406"),INDIRECT($A$5&amp;"!$Ak$41:$Ak$406"))*SUM($F$3:$I$3)</f>
        <v>0</v>
      </c>
      <c r="D131" s="65" cm="1">
        <f t="array" aca="1" ref="D131" ca="1">_xlfn.XLOOKUP(A131,INDIRECT($A$5&amp;"!$AJ$41:$AJ$406"),INDIRECT($A$5&amp;"!$AO$41:$AO$406"))*SUM($F$3:$I$3)</f>
        <v>45</v>
      </c>
      <c r="E131" s="34" cm="1">
        <f t="array" ref="E131">SUMPRODUCT(('PT Storengy'!$B$8:$K$372)*('PT Storengy'!$A$8:$A$372=$A131)*('PT Storengy'!$A$5:$J$5=$A$6)*('PT Storengy'!$B$7:$K$7=$A$7))</f>
        <v>0</v>
      </c>
      <c r="F131" s="36">
        <f t="shared" ca="1" si="12"/>
        <v>6.7008684137091894</v>
      </c>
      <c r="G131" s="51">
        <f t="shared" ca="1" si="13"/>
        <v>0.15283724032781673</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0.27413785959693993</v>
      </c>
      <c r="I131" s="87">
        <f t="shared" ca="1" si="8"/>
        <v>176.80740104256418</v>
      </c>
      <c r="K131" s="36">
        <f t="shared" ca="1" si="7"/>
        <v>5.7205809949749522</v>
      </c>
      <c r="L131" s="51">
        <f t="shared" ca="1" si="9"/>
        <v>0.13082361095786083</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0.25812766485114452</v>
      </c>
      <c r="N131" s="67">
        <f t="shared" ca="1" si="10"/>
        <v>166.48149812878438</v>
      </c>
    </row>
    <row r="132" spans="1:14" x14ac:dyDescent="0.3">
      <c r="A132" s="32">
        <f t="shared" si="11"/>
        <v>46060</v>
      </c>
      <c r="B132" s="65" cm="1">
        <f t="array" aca="1" ref="B132" ca="1">_xlfn.XLOOKUP(A132,INDIRECT($A$5&amp;"!$AJ$41:$AJ$406"),INDIRECT($A$5&amp;"!$An$41:$An$406"))*SUM($F$3:$I$3)</f>
        <v>0</v>
      </c>
      <c r="C132" s="65" cm="1">
        <f t="array" aca="1" ref="C132" ca="1">_xlfn.XLOOKUP(A132,INDIRECT($A$5&amp;"!$AJ$41:$AJ$406"),INDIRECT($A$5&amp;"!$Ak$41:$Ak$406"))*SUM($F$3:$I$3)</f>
        <v>0</v>
      </c>
      <c r="D132" s="65" cm="1">
        <f t="array" aca="1" ref="D132" ca="1">_xlfn.XLOOKUP(A132,INDIRECT($A$5&amp;"!$AJ$41:$AJ$406"),INDIRECT($A$5&amp;"!$AO$41:$AO$406"))*SUM($F$3:$I$3)</f>
        <v>45</v>
      </c>
      <c r="E132" s="34" cm="1">
        <f t="array" ref="E132">SUMPRODUCT(('PT Storengy'!$B$8:$K$372)*('PT Storengy'!$A$8:$A$372=$A132)*('PT Storengy'!$A$5:$J$5=$A$6)*('PT Storengy'!$B$7:$K$7=$A$7))</f>
        <v>0</v>
      </c>
      <c r="F132" s="36">
        <f t="shared" ca="1" si="12"/>
        <v>6.5259040083317412</v>
      </c>
      <c r="G132" s="51">
        <f t="shared" ca="1" si="13"/>
        <v>0.14890818697131533</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0.27128031582952911</v>
      </c>
      <c r="I132" s="87">
        <f t="shared" ca="1" si="8"/>
        <v>174.9644053774484</v>
      </c>
      <c r="K132" s="36">
        <f t="shared" ca="1" si="7"/>
        <v>5.5558348579089065</v>
      </c>
      <c r="L132" s="51">
        <f t="shared" ca="1" si="9"/>
        <v>0.12712402211055449</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0.25543700730761443</v>
      </c>
      <c r="N132" s="67">
        <f t="shared" ca="1" si="10"/>
        <v>164.74613706604543</v>
      </c>
    </row>
    <row r="133" spans="1:14" x14ac:dyDescent="0.3">
      <c r="A133" s="32">
        <f t="shared" si="11"/>
        <v>46061</v>
      </c>
      <c r="B133" s="65" cm="1">
        <f t="array" aca="1" ref="B133" ca="1">_xlfn.XLOOKUP(A133,INDIRECT($A$5&amp;"!$AJ$41:$AJ$406"),INDIRECT($A$5&amp;"!$An$41:$An$406"))*SUM($F$3:$I$3)</f>
        <v>0</v>
      </c>
      <c r="C133" s="65" cm="1">
        <f t="array" aca="1" ref="C133" ca="1">_xlfn.XLOOKUP(A133,INDIRECT($A$5&amp;"!$AJ$41:$AJ$406"),INDIRECT($A$5&amp;"!$Ak$41:$Ak$406"))*SUM($F$3:$I$3)</f>
        <v>0</v>
      </c>
      <c r="D133" s="65" cm="1">
        <f t="array" aca="1" ref="D133" ca="1">_xlfn.XLOOKUP(A133,INDIRECT($A$5&amp;"!$AJ$41:$AJ$406"),INDIRECT($A$5&amp;"!$AO$41:$AO$406"))*SUM($F$3:$I$3)</f>
        <v>45</v>
      </c>
      <c r="E133" s="34" cm="1">
        <f t="array" ref="E133">SUMPRODUCT(('PT Storengy'!$B$8:$K$372)*('PT Storengy'!$A$8:$A$372=$A133)*('PT Storengy'!$A$5:$J$5=$A$6)*('PT Storengy'!$B$7:$K$7=$A$7))</f>
        <v>0</v>
      </c>
      <c r="F133" s="36">
        <f t="shared" ca="1" si="12"/>
        <v>6.3527633876983636</v>
      </c>
      <c r="G133" s="51">
        <f t="shared" ca="1" si="13"/>
        <v>0.14502008907403868</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0.26845255837618187</v>
      </c>
      <c r="I133" s="87">
        <f t="shared" ca="1" si="8"/>
        <v>173.14062063337781</v>
      </c>
      <c r="K133" s="36">
        <f t="shared" ca="1" si="7"/>
        <v>5.3928059929404482</v>
      </c>
      <c r="L133" s="51">
        <f t="shared" ca="1" si="9"/>
        <v>0.12346299684242014</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0.25277439649832628</v>
      </c>
      <c r="N133" s="67">
        <f t="shared" ca="1" si="10"/>
        <v>163.02886496845832</v>
      </c>
    </row>
    <row r="134" spans="1:14" x14ac:dyDescent="0.3">
      <c r="A134" s="32">
        <f t="shared" si="11"/>
        <v>46062</v>
      </c>
      <c r="B134" s="65" cm="1">
        <f t="array" aca="1" ref="B134" ca="1">_xlfn.XLOOKUP(A134,INDIRECT($A$5&amp;"!$AJ$41:$AJ$406"),INDIRECT($A$5&amp;"!$An$41:$An$406"))*SUM($F$3:$I$3)</f>
        <v>0</v>
      </c>
      <c r="C134" s="65" cm="1">
        <f t="array" aca="1" ref="C134" ca="1">_xlfn.XLOOKUP(A134,INDIRECT($A$5&amp;"!$AJ$41:$AJ$406"),INDIRECT($A$5&amp;"!$Ak$41:$Ak$406"))*SUM($F$3:$I$3)</f>
        <v>0</v>
      </c>
      <c r="D134" s="65" cm="1">
        <f t="array" aca="1" ref="D134" ca="1">_xlfn.XLOOKUP(A134,INDIRECT($A$5&amp;"!$AJ$41:$AJ$406"),INDIRECT($A$5&amp;"!$AO$41:$AO$406"))*SUM($F$3:$I$3)</f>
        <v>45</v>
      </c>
      <c r="E134" s="34" cm="1">
        <f t="array" ref="E134">SUMPRODUCT(('PT Storengy'!$B$8:$K$372)*('PT Storengy'!$A$8:$A$372=$A134)*('PT Storengy'!$A$5:$J$5=$A$6)*('PT Storengy'!$B$7:$K$7=$A$7))</f>
        <v>0</v>
      </c>
      <c r="F134" s="36">
        <f t="shared" ca="1" si="12"/>
        <v>6.181427541137797</v>
      </c>
      <c r="G134" s="51">
        <f t="shared" ca="1" si="13"/>
        <v>0.14117251972663031</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0.26565427675188819</v>
      </c>
      <c r="I134" s="87">
        <f t="shared" ca="1" si="8"/>
        <v>171.33584656056652</v>
      </c>
      <c r="K134" s="36">
        <f t="shared" ca="1" si="7"/>
        <v>5.2314764996592267</v>
      </c>
      <c r="L134" s="51">
        <f t="shared" ca="1" si="9"/>
        <v>0.11984013317645441</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0.25013954007120992</v>
      </c>
      <c r="N134" s="67">
        <f t="shared" ca="1" si="10"/>
        <v>161.32949328122152</v>
      </c>
    </row>
    <row r="135" spans="1:14" x14ac:dyDescent="0.3">
      <c r="A135" s="32">
        <f t="shared" si="11"/>
        <v>46063</v>
      </c>
      <c r="B135" s="65" cm="1">
        <f t="array" aca="1" ref="B135" ca="1">_xlfn.XLOOKUP(A135,INDIRECT($A$5&amp;"!$AJ$41:$AJ$406"),INDIRECT($A$5&amp;"!$An$41:$An$406"))*SUM($F$3:$I$3)</f>
        <v>0</v>
      </c>
      <c r="C135" s="65" cm="1">
        <f t="array" aca="1" ref="C135" ca="1">_xlfn.XLOOKUP(A135,INDIRECT($A$5&amp;"!$AJ$41:$AJ$406"),INDIRECT($A$5&amp;"!$Ak$41:$Ak$406"))*SUM($F$3:$I$3)</f>
        <v>0</v>
      </c>
      <c r="D135" s="65" cm="1">
        <f t="array" aca="1" ref="D135" ca="1">_xlfn.XLOOKUP(A135,INDIRECT($A$5&amp;"!$AJ$41:$AJ$406"),INDIRECT($A$5&amp;"!$AO$41:$AO$406"))*SUM($F$3:$I$3)</f>
        <v>45</v>
      </c>
      <c r="E135" s="34" cm="1">
        <f t="array" ref="E135">SUMPRODUCT(('PT Storengy'!$B$8:$K$372)*('PT Storengy'!$A$8:$A$372=$A135)*('PT Storengy'!$A$5:$J$5=$A$6)*('PT Storengy'!$B$7:$K$7=$A$7))</f>
        <v>0</v>
      </c>
      <c r="F135" s="36">
        <f t="shared" ca="1" si="12"/>
        <v>6.0118776561412153</v>
      </c>
      <c r="G135" s="51">
        <f t="shared" ca="1" si="13"/>
        <v>0.13736505646972882</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0.26288516370805504</v>
      </c>
      <c r="I135" s="87">
        <f t="shared" ca="1" si="8"/>
        <v>169.54988499658171</v>
      </c>
      <c r="K135" s="36">
        <f t="shared" ca="1" si="7"/>
        <v>5.0718286642442445</v>
      </c>
      <c r="L135" s="51">
        <f t="shared" ca="1" si="9"/>
        <v>0.11625503332576059</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0.24753214872160054</v>
      </c>
      <c r="N135" s="67">
        <f t="shared" ca="1" si="10"/>
        <v>159.64783541498187</v>
      </c>
    </row>
    <row r="136" spans="1:14" x14ac:dyDescent="0.3">
      <c r="A136" s="32">
        <f t="shared" si="11"/>
        <v>46064</v>
      </c>
      <c r="B136" s="65" cm="1">
        <f t="array" aca="1" ref="B136" ca="1">_xlfn.XLOOKUP(A136,INDIRECT($A$5&amp;"!$AJ$41:$AJ$406"),INDIRECT($A$5&amp;"!$An$41:$An$406"))*SUM($F$3:$I$3)</f>
        <v>0</v>
      </c>
      <c r="C136" s="65" cm="1">
        <f t="array" aca="1" ref="C136" ca="1">_xlfn.XLOOKUP(A136,INDIRECT($A$5&amp;"!$AJ$41:$AJ$406"),INDIRECT($A$5&amp;"!$Ak$41:$Ak$406"))*SUM($F$3:$I$3)</f>
        <v>0</v>
      </c>
      <c r="D136" s="65" cm="1">
        <f t="array" aca="1" ref="D136" ca="1">_xlfn.XLOOKUP(A136,INDIRECT($A$5&amp;"!$AJ$41:$AJ$406"),INDIRECT($A$5&amp;"!$AO$41:$AO$406"))*SUM($F$3:$I$3)</f>
        <v>45</v>
      </c>
      <c r="E136" s="34" cm="1">
        <f t="array" ref="E136">SUMPRODUCT(('PT Storengy'!$B$8:$K$372)*('PT Storengy'!$A$8:$A$372=$A136)*('PT Storengy'!$A$5:$J$5=$A$6)*('PT Storengy'!$B$7:$K$7=$A$7))</f>
        <v>0</v>
      </c>
      <c r="F136" s="36">
        <f t="shared" ca="1" si="12"/>
        <v>5.8440951162966295</v>
      </c>
      <c r="G136" s="51">
        <f t="shared" ca="1" si="13"/>
        <v>0.13359728124758255</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0.26014491519877136</v>
      </c>
      <c r="I136" s="87">
        <f t="shared" ca="1" si="8"/>
        <v>167.78253984458573</v>
      </c>
      <c r="K136" s="36">
        <f t="shared" ca="1" si="7"/>
        <v>4.9138449575188989</v>
      </c>
      <c r="L136" s="51">
        <f t="shared" ca="1" si="9"/>
        <v>0.1127073036498721</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0.2449519361604709</v>
      </c>
      <c r="N136" s="67">
        <f t="shared" ca="1" si="10"/>
        <v>157.98370672534571</v>
      </c>
    </row>
    <row r="137" spans="1:14" x14ac:dyDescent="0.3">
      <c r="A137" s="32">
        <f t="shared" si="11"/>
        <v>46065</v>
      </c>
      <c r="B137" s="65" cm="1">
        <f t="array" aca="1" ref="B137" ca="1">_xlfn.XLOOKUP(A137,INDIRECT($A$5&amp;"!$AJ$41:$AJ$406"),INDIRECT($A$5&amp;"!$An$41:$An$406"))*SUM($F$3:$I$3)</f>
        <v>0</v>
      </c>
      <c r="C137" s="65" cm="1">
        <f t="array" aca="1" ref="C137" ca="1">_xlfn.XLOOKUP(A137,INDIRECT($A$5&amp;"!$AJ$41:$AJ$406"),INDIRECT($A$5&amp;"!$Ak$41:$Ak$406"))*SUM($F$3:$I$3)</f>
        <v>0</v>
      </c>
      <c r="D137" s="65" cm="1">
        <f t="array" aca="1" ref="D137" ca="1">_xlfn.XLOOKUP(A137,INDIRECT($A$5&amp;"!$AJ$41:$AJ$406"),INDIRECT($A$5&amp;"!$AO$41:$AO$406"))*SUM($F$3:$I$3)</f>
        <v>45</v>
      </c>
      <c r="E137" s="34" cm="1">
        <f t="array" ref="E137">SUMPRODUCT(('PT Storengy'!$B$8:$K$372)*('PT Storengy'!$A$8:$A$372=$A137)*('PT Storengy'!$A$5:$J$5=$A$6)*('PT Storengy'!$B$7:$K$7=$A$7))</f>
        <v>0</v>
      </c>
      <c r="F137" s="36">
        <f t="shared" ca="1" si="12"/>
        <v>5.6780614992448246</v>
      </c>
      <c r="G137" s="51">
        <f t="shared" ca="1" si="13"/>
        <v>0.12986878036214733</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0.25743323034742382</v>
      </c>
      <c r="I137" s="87">
        <f t="shared" ca="1" si="8"/>
        <v>166.03361705180487</v>
      </c>
      <c r="K137" s="36">
        <f t="shared" ca="1" si="7"/>
        <v>4.7575080330262924</v>
      </c>
      <c r="L137" s="51">
        <f t="shared" ca="1" si="9"/>
        <v>0.10919655461153109</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0.24239861908299859</v>
      </c>
      <c r="N137" s="67">
        <f t="shared" ca="1" si="10"/>
        <v>156.33692449260624</v>
      </c>
    </row>
    <row r="138" spans="1:14" x14ac:dyDescent="0.3">
      <c r="A138" s="32">
        <f t="shared" si="11"/>
        <v>46066</v>
      </c>
      <c r="B138" s="65" cm="1">
        <f t="array" aca="1" ref="B138" ca="1">_xlfn.XLOOKUP(A138,INDIRECT($A$5&amp;"!$AJ$41:$AJ$406"),INDIRECT($A$5&amp;"!$An$41:$An$406"))*SUM($F$3:$I$3)</f>
        <v>0</v>
      </c>
      <c r="C138" s="65" cm="1">
        <f t="array" aca="1" ref="C138" ca="1">_xlfn.XLOOKUP(A138,INDIRECT($A$5&amp;"!$AJ$41:$AJ$406"),INDIRECT($A$5&amp;"!$Ak$41:$Ak$406"))*SUM($F$3:$I$3)</f>
        <v>0</v>
      </c>
      <c r="D138" s="65" cm="1">
        <f t="array" aca="1" ref="D138" ca="1">_xlfn.XLOOKUP(A138,INDIRECT($A$5&amp;"!$AJ$41:$AJ$406"),INDIRECT($A$5&amp;"!$AO$41:$AO$406"))*SUM($F$3:$I$3)</f>
        <v>45</v>
      </c>
      <c r="E138" s="34" cm="1">
        <f t="array" ref="E138">SUMPRODUCT(('PT Storengy'!$B$8:$K$372)*('PT Storengy'!$A$8:$A$372=$A138)*('PT Storengy'!$A$5:$J$5=$A$6)*('PT Storengy'!$B$7:$K$7=$A$7))</f>
        <v>0</v>
      </c>
      <c r="F138" s="36">
        <f t="shared" ca="1" si="12"/>
        <v>5.5137585746566025</v>
      </c>
      <c r="G138" s="51">
        <f t="shared" ca="1" si="13"/>
        <v>0.12617914442766276</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0.25474981141366071</v>
      </c>
      <c r="I138" s="87">
        <f t="shared" ca="1" si="8"/>
        <v>164.30292458822234</v>
      </c>
      <c r="K138" s="36">
        <f t="shared" ca="1" si="7"/>
        <v>4.6028007251246121</v>
      </c>
      <c r="L138" s="51">
        <f t="shared" ca="1" si="9"/>
        <v>0.10572240073391762</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0.2398719171374592</v>
      </c>
      <c r="N138" s="67">
        <f t="shared" ca="1" si="10"/>
        <v>154.70730790168062</v>
      </c>
    </row>
    <row r="139" spans="1:14" x14ac:dyDescent="0.3">
      <c r="A139" s="32">
        <f t="shared" si="11"/>
        <v>46067</v>
      </c>
      <c r="B139" s="65" cm="1">
        <f t="array" aca="1" ref="B139" ca="1">_xlfn.XLOOKUP(A139,INDIRECT($A$5&amp;"!$AJ$41:$AJ$406"),INDIRECT($A$5&amp;"!$An$41:$An$406"))*SUM($F$3:$I$3)</f>
        <v>0</v>
      </c>
      <c r="C139" s="65" cm="1">
        <f t="array" aca="1" ref="C139" ca="1">_xlfn.XLOOKUP(A139,INDIRECT($A$5&amp;"!$AJ$41:$AJ$406"),INDIRECT($A$5&amp;"!$Ak$41:$Ak$406"))*SUM($F$3:$I$3)</f>
        <v>0</v>
      </c>
      <c r="D139" s="65" cm="1">
        <f t="array" aca="1" ref="D139" ca="1">_xlfn.XLOOKUP(A139,INDIRECT($A$5&amp;"!$AJ$41:$AJ$406"),INDIRECT($A$5&amp;"!$AO$41:$AO$406"))*SUM($F$3:$I$3)</f>
        <v>45</v>
      </c>
      <c r="E139" s="34" cm="1">
        <f t="array" ref="E139">SUMPRODUCT(('PT Storengy'!$B$8:$K$372)*('PT Storengy'!$A$8:$A$372=$A139)*('PT Storengy'!$A$5:$J$5=$A$6)*('PT Storengy'!$B$7:$K$7=$A$7))</f>
        <v>0</v>
      </c>
      <c r="F139" s="36">
        <f t="shared" ca="1" si="12"/>
        <v>5.351168302231109</v>
      </c>
      <c r="G139" s="51">
        <f t="shared" ca="1" si="13"/>
        <v>0.12252796832570227</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0.25209436376070071</v>
      </c>
      <c r="I139" s="87">
        <f t="shared" ca="1" si="8"/>
        <v>162.59027242549394</v>
      </c>
      <c r="K139" s="36">
        <f t="shared" ca="1" si="7"/>
        <v>4.4497060471023557</v>
      </c>
      <c r="L139" s="51">
        <f t="shared" ca="1" si="9"/>
        <v>0.10228446055832471</v>
      </c>
      <c r="M139" s="35"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0.23737155289444359</v>
      </c>
      <c r="N139" s="67">
        <f t="shared" ca="1" si="10"/>
        <v>153.09467802225669</v>
      </c>
    </row>
    <row r="140" spans="1:14" x14ac:dyDescent="0.3">
      <c r="A140" s="32">
        <f t="shared" si="11"/>
        <v>46068</v>
      </c>
      <c r="B140" s="65" cm="1">
        <f t="array" aca="1" ref="B140" ca="1">_xlfn.XLOOKUP(A140,INDIRECT($A$5&amp;"!$AJ$41:$AJ$406"),INDIRECT($A$5&amp;"!$An$41:$An$406"))*SUM($F$3:$I$3)</f>
        <v>0</v>
      </c>
      <c r="C140" s="65" cm="1">
        <f t="array" aca="1" ref="C140" ca="1">_xlfn.XLOOKUP(A140,INDIRECT($A$5&amp;"!$AJ$41:$AJ$406"),INDIRECT($A$5&amp;"!$Ak$41:$Ak$406"))*SUM($F$3:$I$3)</f>
        <v>0</v>
      </c>
      <c r="D140" s="65" cm="1">
        <f t="array" aca="1" ref="D140" ca="1">_xlfn.XLOOKUP(A140,INDIRECT($A$5&amp;"!$AJ$41:$AJ$406"),INDIRECT($A$5&amp;"!$AO$41:$AO$406"))*SUM($F$3:$I$3)</f>
        <v>45</v>
      </c>
      <c r="E140" s="34" cm="1">
        <f t="array" ref="E140">SUMPRODUCT(('PT Storengy'!$B$8:$K$372)*('PT Storengy'!$A$8:$A$372=$A140)*('PT Storengy'!$A$5:$J$5=$A$6)*('PT Storengy'!$B$7:$K$7=$A$7))</f>
        <v>0</v>
      </c>
      <c r="F140" s="36">
        <f t="shared" ca="1" si="12"/>
        <v>5.1902728297150267</v>
      </c>
      <c r="G140" s="51">
        <f t="shared" ca="1" si="13"/>
        <v>0.11891485116069131</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0.24946659582298125</v>
      </c>
      <c r="I140" s="87">
        <f t="shared" ca="1" si="8"/>
        <v>160.89547251608244</v>
      </c>
      <c r="K140" s="36">
        <f t="shared" ca="1" si="7"/>
        <v>4.2981483799820435</v>
      </c>
      <c r="L140" s="51">
        <f t="shared" ca="1" si="9"/>
        <v>9.8882356602274568E-2</v>
      </c>
      <c r="M140" s="35"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0.23498843501390507</v>
      </c>
      <c r="N140" s="67">
        <f t="shared" ca="1" si="10"/>
        <v>151.55766712031271</v>
      </c>
    </row>
    <row r="141" spans="1:14" x14ac:dyDescent="0.3">
      <c r="A141" s="32">
        <f t="shared" si="11"/>
        <v>46069</v>
      </c>
      <c r="B141" s="65" cm="1">
        <f t="array" aca="1" ref="B141" ca="1">_xlfn.XLOOKUP(A141,INDIRECT($A$5&amp;"!$AJ$41:$AJ$406"),INDIRECT($A$5&amp;"!$An$41:$An$406"))*SUM($F$3:$I$3)</f>
        <v>0</v>
      </c>
      <c r="C141" s="65" cm="1">
        <f t="array" aca="1" ref="C141" ca="1">_xlfn.XLOOKUP(A141,INDIRECT($A$5&amp;"!$AJ$41:$AJ$406"),INDIRECT($A$5&amp;"!$Ak$41:$Ak$406"))*SUM($F$3:$I$3)</f>
        <v>0</v>
      </c>
      <c r="D141" s="65" cm="1">
        <f t="array" aca="1" ref="D141" ca="1">_xlfn.XLOOKUP(A141,INDIRECT($A$5&amp;"!$AJ$41:$AJ$406"),INDIRECT($A$5&amp;"!$AO$41:$AO$406"))*SUM($F$3:$I$3)</f>
        <v>45</v>
      </c>
      <c r="E141" s="34" cm="1">
        <f t="array" ref="E141">SUMPRODUCT(('PT Storengy'!$B$8:$K$372)*('PT Storengy'!$A$8:$A$372=$A141)*('PT Storengy'!$A$5:$J$5=$A$6)*('PT Storengy'!$B$7:$K$7=$A$7))</f>
        <v>0</v>
      </c>
      <c r="F141" s="36">
        <f t="shared" ca="1" si="12"/>
        <v>5.0310544909424149</v>
      </c>
      <c r="G141" s="51">
        <f t="shared" ca="1" si="13"/>
        <v>0.11533939621588948</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0.24686621907414671</v>
      </c>
      <c r="I141" s="87">
        <f t="shared" ca="1" si="8"/>
        <v>159.21833877261142</v>
      </c>
      <c r="K141" s="36">
        <f t="shared" ca="1" si="7"/>
        <v>4.1479932934571213</v>
      </c>
      <c r="L141" s="51">
        <f t="shared" ca="1" si="9"/>
        <v>9.5514408444045407E-2</v>
      </c>
      <c r="M141" s="35"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0.23281374979108499</v>
      </c>
      <c r="N141" s="67">
        <f t="shared" ca="1" si="10"/>
        <v>150.15508652492247</v>
      </c>
    </row>
    <row r="142" spans="1:14" x14ac:dyDescent="0.3">
      <c r="A142" s="32">
        <f t="shared" si="11"/>
        <v>46070</v>
      </c>
      <c r="B142" s="65" cm="1">
        <f t="array" aca="1" ref="B142" ca="1">_xlfn.XLOOKUP(A142,INDIRECT($A$5&amp;"!$AJ$41:$AJ$406"),INDIRECT($A$5&amp;"!$An$41:$An$406"))*SUM($F$3:$I$3)</f>
        <v>0</v>
      </c>
      <c r="C142" s="65" cm="1">
        <f t="array" aca="1" ref="C142" ca="1">_xlfn.XLOOKUP(A142,INDIRECT($A$5&amp;"!$AJ$41:$AJ$406"),INDIRECT($A$5&amp;"!$Ak$41:$Ak$406"))*SUM($F$3:$I$3)</f>
        <v>0</v>
      </c>
      <c r="D142" s="65" cm="1">
        <f t="array" aca="1" ref="D142" ca="1">_xlfn.XLOOKUP(A142,INDIRECT($A$5&amp;"!$AJ$41:$AJ$406"),INDIRECT($A$5&amp;"!$AO$41:$AO$406"))*SUM($F$3:$I$3)</f>
        <v>45</v>
      </c>
      <c r="E142" s="34" cm="1">
        <f t="array" ref="E142">SUMPRODUCT(('PT Storengy'!$B$8:$K$372)*('PT Storengy'!$A$8:$A$372=$A142)*('PT Storengy'!$A$5:$J$5=$A$6)*('PT Storengy'!$B$7:$K$7=$A$7))</f>
        <v>0</v>
      </c>
      <c r="F142" s="36">
        <f t="shared" ca="1" si="12"/>
        <v>4.8734958038949836</v>
      </c>
      <c r="G142" s="51">
        <f t="shared" ca="1" si="13"/>
        <v>0.11180121090983144</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0.24429294799536619</v>
      </c>
      <c r="I142" s="87">
        <f t="shared" ca="1" si="8"/>
        <v>157.55868704743156</v>
      </c>
      <c r="K142" s="36">
        <f t="shared" ca="1" si="7"/>
        <v>3.9992278074364864</v>
      </c>
      <c r="L142" s="51">
        <f t="shared" ca="1" si="9"/>
        <v>9.2177628743491585E-2</v>
      </c>
      <c r="M142" s="35"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0.23065919005153845</v>
      </c>
      <c r="N142" s="67">
        <f t="shared" ca="1" si="10"/>
        <v>148.76548602063508</v>
      </c>
    </row>
    <row r="143" spans="1:14" x14ac:dyDescent="0.3">
      <c r="A143" s="32">
        <f t="shared" si="11"/>
        <v>46071</v>
      </c>
      <c r="B143" s="65" cm="1">
        <f t="array" aca="1" ref="B143" ca="1">_xlfn.XLOOKUP(A143,INDIRECT($A$5&amp;"!$AJ$41:$AJ$406"),INDIRECT($A$5&amp;"!$An$41:$An$406"))*SUM($F$3:$I$3)</f>
        <v>0</v>
      </c>
      <c r="C143" s="65" cm="1">
        <f t="array" aca="1" ref="C143" ca="1">_xlfn.XLOOKUP(A143,INDIRECT($A$5&amp;"!$AJ$41:$AJ$406"),INDIRECT($A$5&amp;"!$Ak$41:$Ak$406"))*SUM($F$3:$I$3)</f>
        <v>0</v>
      </c>
      <c r="D143" s="65" cm="1">
        <f t="array" aca="1" ref="D143" ca="1">_xlfn.XLOOKUP(A143,INDIRECT($A$5&amp;"!$AJ$41:$AJ$406"),INDIRECT($A$5&amp;"!$AO$41:$AO$406"))*SUM($F$3:$I$3)</f>
        <v>45</v>
      </c>
      <c r="E143" s="34" cm="1">
        <f t="array" ref="E143">SUMPRODUCT(('PT Storengy'!$B$8:$K$372)*('PT Storengy'!$A$8:$A$372=$A143)*('PT Storengy'!$A$5:$J$5=$A$6)*('PT Storengy'!$B$7:$K$7=$A$7))</f>
        <v>0</v>
      </c>
      <c r="F143" s="36">
        <f t="shared" ca="1" si="12"/>
        <v>4.7175794687825814</v>
      </c>
      <c r="G143" s="51">
        <f t="shared" ca="1" si="13"/>
        <v>0.10829990675322186</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0.24174650004398529</v>
      </c>
      <c r="I143" s="87">
        <f t="shared" ca="1" si="8"/>
        <v>155.91633511240227</v>
      </c>
      <c r="K143" s="36">
        <f t="shared" ca="1" si="7"/>
        <v>3.8518390619524467</v>
      </c>
      <c r="L143" s="51">
        <f t="shared" ca="1" si="9"/>
        <v>8.8871729054144144E-2</v>
      </c>
      <c r="M143" s="35"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0.22852456954528649</v>
      </c>
      <c r="N143" s="67">
        <f t="shared" ca="1" si="10"/>
        <v>147.38874548403982</v>
      </c>
    </row>
    <row r="144" spans="1:14" x14ac:dyDescent="0.3">
      <c r="A144" s="32">
        <f t="shared" si="11"/>
        <v>46072</v>
      </c>
      <c r="B144" s="65" cm="1">
        <f t="array" aca="1" ref="B144" ca="1">_xlfn.XLOOKUP(A144,INDIRECT($A$5&amp;"!$AJ$41:$AJ$406"),INDIRECT($A$5&amp;"!$An$41:$An$406"))*SUM($F$3:$I$3)</f>
        <v>0</v>
      </c>
      <c r="C144" s="65" cm="1">
        <f t="array" aca="1" ref="C144" ca="1">_xlfn.XLOOKUP(A144,INDIRECT($A$5&amp;"!$AJ$41:$AJ$406"),INDIRECT($A$5&amp;"!$Ak$41:$Ak$406"))*SUM($F$3:$I$3)</f>
        <v>0</v>
      </c>
      <c r="D144" s="65" cm="1">
        <f t="array" aca="1" ref="D144" ca="1">_xlfn.XLOOKUP(A144,INDIRECT($A$5&amp;"!$AJ$41:$AJ$406"),INDIRECT($A$5&amp;"!$AO$41:$AO$406"))*SUM($F$3:$I$3)</f>
        <v>45</v>
      </c>
      <c r="E144" s="34" cm="1">
        <f t="array" ref="E144">SUMPRODUCT(('PT Storengy'!$B$8:$K$372)*('PT Storengy'!$A$8:$A$372=$A144)*('PT Storengy'!$A$5:$J$5=$A$6)*('PT Storengy'!$B$7:$K$7=$A$7))</f>
        <v>0</v>
      </c>
      <c r="F144" s="36">
        <f t="shared" ca="1" si="12"/>
        <v>4.5632883661436985</v>
      </c>
      <c r="G144" s="51">
        <f t="shared" ca="1" si="13"/>
        <v>0.10483509930627959</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0.23922659562250287</v>
      </c>
      <c r="I144" s="87">
        <f t="shared" ca="1" si="8"/>
        <v>154.29110263888316</v>
      </c>
      <c r="K144" s="36">
        <f t="shared" ca="1" si="7"/>
        <v>3.7058143160490467</v>
      </c>
      <c r="L144" s="51">
        <f t="shared" ca="1" si="9"/>
        <v>8.5596423598943261E-2</v>
      </c>
      <c r="M144" s="35"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0.22640970374598854</v>
      </c>
      <c r="N144" s="67">
        <f t="shared" ca="1" si="10"/>
        <v>146.02474590340017</v>
      </c>
    </row>
    <row r="145" spans="1:14" x14ac:dyDescent="0.3">
      <c r="A145" s="32">
        <f t="shared" si="11"/>
        <v>46073</v>
      </c>
      <c r="B145" s="65" cm="1">
        <f t="array" aca="1" ref="B145" ca="1">_xlfn.XLOOKUP(A145,INDIRECT($A$5&amp;"!$AJ$41:$AJ$406"),INDIRECT($A$5&amp;"!$An$41:$An$406"))*SUM($F$3:$I$3)</f>
        <v>0</v>
      </c>
      <c r="C145" s="65" cm="1">
        <f t="array" aca="1" ref="C145" ca="1">_xlfn.XLOOKUP(A145,INDIRECT($A$5&amp;"!$AJ$41:$AJ$406"),INDIRECT($A$5&amp;"!$Ak$41:$Ak$406"))*SUM($F$3:$I$3)</f>
        <v>0</v>
      </c>
      <c r="D145" s="65" cm="1">
        <f t="array" aca="1" ref="D145" ca="1">_xlfn.XLOOKUP(A145,INDIRECT($A$5&amp;"!$AJ$41:$AJ$406"),INDIRECT($A$5&amp;"!$AO$41:$AO$406"))*SUM($F$3:$I$3)</f>
        <v>45</v>
      </c>
      <c r="E145" s="34" cm="1">
        <f t="array" ref="E145">SUMPRODUCT(('PT Storengy'!$B$8:$K$372)*('PT Storengy'!$A$8:$A$372=$A145)*('PT Storengy'!$A$5:$J$5=$A$6)*('PT Storengy'!$B$7:$K$7=$A$7))</f>
        <v>0</v>
      </c>
      <c r="F145" s="36">
        <f t="shared" ca="1" si="12"/>
        <v>4.4106055549657643</v>
      </c>
      <c r="G145" s="51">
        <f t="shared" ca="1" si="13"/>
        <v>0.10140640813652663</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0.23673295804787137</v>
      </c>
      <c r="I145" s="87">
        <f t="shared" ca="1" si="8"/>
        <v>152.68281117793384</v>
      </c>
      <c r="K145" s="36">
        <f t="shared" ref="K145:K185" ca="1" si="14">K144-N145/1000</f>
        <v>3.5611409466806805</v>
      </c>
      <c r="L145" s="51">
        <f t="shared" ca="1" si="9"/>
        <v>8.2351429245534374E-2</v>
      </c>
      <c r="M145" s="35"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0.22431440983499104</v>
      </c>
      <c r="N145" s="67">
        <f t="shared" ca="1" si="10"/>
        <v>144.67336936836608</v>
      </c>
    </row>
    <row r="146" spans="1:14" x14ac:dyDescent="0.3">
      <c r="A146" s="32">
        <f t="shared" si="11"/>
        <v>46074</v>
      </c>
      <c r="B146" s="65" cm="1">
        <f t="array" aca="1" ref="B146" ca="1">_xlfn.XLOOKUP(A146,INDIRECT($A$5&amp;"!$AJ$41:$AJ$406"),INDIRECT($A$5&amp;"!$An$41:$An$406"))*SUM($F$3:$I$3)</f>
        <v>0</v>
      </c>
      <c r="C146" s="65" cm="1">
        <f t="array" aca="1" ref="C146" ca="1">_xlfn.XLOOKUP(A146,INDIRECT($A$5&amp;"!$AJ$41:$AJ$406"),INDIRECT($A$5&amp;"!$Ak$41:$Ak$406"))*SUM($F$3:$I$3)</f>
        <v>0</v>
      </c>
      <c r="D146" s="65" cm="1">
        <f t="array" aca="1" ref="D146" ca="1">_xlfn.XLOOKUP(A146,INDIRECT($A$5&amp;"!$AJ$41:$AJ$406"),INDIRECT($A$5&amp;"!$AO$41:$AO$406"))*SUM($F$3:$I$3)</f>
        <v>45</v>
      </c>
      <c r="E146" s="34" cm="1">
        <f t="array" ref="E146">SUMPRODUCT(('PT Storengy'!$B$8:$K$372)*('PT Storengy'!$A$8:$A$372=$A146)*('PT Storengy'!$A$5:$J$5=$A$6)*('PT Storengy'!$B$7:$K$7=$A$7))</f>
        <v>0</v>
      </c>
      <c r="F146" s="36">
        <f t="shared" ca="1" si="12"/>
        <v>4.2594097408125959</v>
      </c>
      <c r="G146" s="51">
        <f t="shared" ca="1" si="13"/>
        <v>9.8013456777016991E-2</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0.234427386113707</v>
      </c>
      <c r="I146" s="87">
        <f t="shared" ref="I146:I185" ca="1" si="15">IF(F145*1000-$F$4*(1-E146)*H146&gt;1000*B146,$F$4*(1-E146)*H146,F145*1000-1000*B146)</f>
        <v>151.19581415316816</v>
      </c>
      <c r="K146" s="36">
        <f t="shared" ca="1" si="14"/>
        <v>3.4178064476208996</v>
      </c>
      <c r="L146" s="51">
        <f t="shared" ref="L146:L186" ca="1" si="16">MAX(K145/SUM($F$3,$G$3,$H$3,$I$3),0)</f>
        <v>7.91364654817929E-2</v>
      </c>
      <c r="M146" s="35"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0.22223850668552372</v>
      </c>
      <c r="N146" s="67">
        <f t="shared" ref="N146:N185" ca="1" si="17">IF(K145*1000&lt;$F$4*(1)*M146,K145*1000,$F$4*(1)*M146)</f>
        <v>143.33449905978105</v>
      </c>
    </row>
    <row r="147" spans="1:14" x14ac:dyDescent="0.3">
      <c r="A147" s="32">
        <f t="shared" ref="A147:A185" si="18">A146+1</f>
        <v>46075</v>
      </c>
      <c r="B147" s="65" cm="1">
        <f t="array" aca="1" ref="B147" ca="1">_xlfn.XLOOKUP(A147,INDIRECT($A$5&amp;"!$AJ$41:$AJ$406"),INDIRECT($A$5&amp;"!$An$41:$An$406"))*SUM($F$3:$I$3)</f>
        <v>0</v>
      </c>
      <c r="C147" s="65" cm="1">
        <f t="array" aca="1" ref="C147" ca="1">_xlfn.XLOOKUP(A147,INDIRECT($A$5&amp;"!$AJ$41:$AJ$406"),INDIRECT($A$5&amp;"!$Ak$41:$Ak$406"))*SUM($F$3:$I$3)</f>
        <v>0</v>
      </c>
      <c r="D147" s="65" cm="1">
        <f t="array" aca="1" ref="D147" ca="1">_xlfn.XLOOKUP(A147,INDIRECT($A$5&amp;"!$AJ$41:$AJ$406"),INDIRECT($A$5&amp;"!$AO$41:$AO$406"))*SUM($F$3:$I$3)</f>
        <v>45</v>
      </c>
      <c r="E147" s="34" cm="1">
        <f t="array" ref="E147">SUMPRODUCT(('PT Storengy'!$B$8:$K$372)*('PT Storengy'!$A$8:$A$372=$A147)*('PT Storengy'!$A$5:$J$5=$A$6)*('PT Storengy'!$B$7:$K$7=$A$7))</f>
        <v>0</v>
      </c>
      <c r="F147" s="36">
        <f t="shared" ref="F147:F184" ca="1" si="19">F146-I147/1000</f>
        <v>4.1096131585100153</v>
      </c>
      <c r="G147" s="51">
        <f t="shared" ref="G147:G186" ca="1" si="20">$F146/SUM($F$3,$G$3,$H$3,$I$3)</f>
        <v>9.465354979583547E-2</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0.23225789308152583</v>
      </c>
      <c r="I147" s="87">
        <f t="shared" ca="1" si="15"/>
        <v>149.79658230258073</v>
      </c>
      <c r="K147" s="36">
        <f t="shared" ca="1" si="14"/>
        <v>3.2757984283813157</v>
      </c>
      <c r="L147" s="51">
        <f t="shared" ca="1" si="16"/>
        <v>7.5951254391575546E-2</v>
      </c>
      <c r="M147" s="35"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0.2201818148470423</v>
      </c>
      <c r="N147" s="67">
        <f t="shared" ca="1" si="17"/>
        <v>142.008019239584</v>
      </c>
    </row>
    <row r="148" spans="1:14" x14ac:dyDescent="0.3">
      <c r="A148" s="32">
        <f t="shared" si="18"/>
        <v>46076</v>
      </c>
      <c r="B148" s="65" cm="1">
        <f t="array" aca="1" ref="B148" ca="1">_xlfn.XLOOKUP(A148,INDIRECT($A$5&amp;"!$AJ$41:$AJ$406"),INDIRECT($A$5&amp;"!$An$41:$An$406"))*SUM($F$3:$I$3)</f>
        <v>0</v>
      </c>
      <c r="C148" s="65" cm="1">
        <f t="array" aca="1" ref="C148" ca="1">_xlfn.XLOOKUP(A148,INDIRECT($A$5&amp;"!$AJ$41:$AJ$406"),INDIRECT($A$5&amp;"!$Ak$41:$Ak$406"))*SUM($F$3:$I$3)</f>
        <v>0</v>
      </c>
      <c r="D148" s="65" cm="1">
        <f t="array" aca="1" ref="D148" ca="1">_xlfn.XLOOKUP(A148,INDIRECT($A$5&amp;"!$AJ$41:$AJ$406"),INDIRECT($A$5&amp;"!$AO$41:$AO$406"))*SUM($F$3:$I$3)</f>
        <v>45</v>
      </c>
      <c r="E148" s="34" cm="1">
        <f t="array" ref="E148">SUMPRODUCT(('PT Storengy'!$B$8:$K$372)*('PT Storengy'!$A$8:$A$372=$A148)*('PT Storengy'!$A$5:$J$5=$A$6)*('PT Storengy'!$B$7:$K$7=$A$7))</f>
        <v>0</v>
      </c>
      <c r="F148" s="36">
        <f t="shared" ca="1" si="19"/>
        <v>3.9612028589576607</v>
      </c>
      <c r="G148" s="51">
        <f t="shared" ca="1" si="20"/>
        <v>9.1324736855778119E-2</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0.23010847748182689</v>
      </c>
      <c r="I148" s="87">
        <f t="shared" ca="1" si="15"/>
        <v>148.41029955235473</v>
      </c>
      <c r="K148" s="36">
        <f t="shared" ca="1" si="14"/>
        <v>3.1351046131405114</v>
      </c>
      <c r="L148" s="51">
        <f t="shared" ca="1" si="16"/>
        <v>7.2795520630695901E-2</v>
      </c>
      <c r="M148" s="35"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0.21814415652971603</v>
      </c>
      <c r="N148" s="67">
        <f t="shared" ca="1" si="17"/>
        <v>140.69381524080424</v>
      </c>
    </row>
    <row r="149" spans="1:14" x14ac:dyDescent="0.3">
      <c r="A149" s="32">
        <f t="shared" si="18"/>
        <v>46077</v>
      </c>
      <c r="B149" s="65" cm="1">
        <f t="array" aca="1" ref="B149" ca="1">_xlfn.XLOOKUP(A149,INDIRECT($A$5&amp;"!$AJ$41:$AJ$406"),INDIRECT($A$5&amp;"!$An$41:$An$406"))*SUM($F$3:$I$3)</f>
        <v>0</v>
      </c>
      <c r="C149" s="65" cm="1">
        <f t="array" aca="1" ref="C149" ca="1">_xlfn.XLOOKUP(A149,INDIRECT($A$5&amp;"!$AJ$41:$AJ$406"),INDIRECT($A$5&amp;"!$Ak$41:$Ak$406"))*SUM($F$3:$I$3)</f>
        <v>0</v>
      </c>
      <c r="D149" s="65" cm="1">
        <f t="array" aca="1" ref="D149" ca="1">_xlfn.XLOOKUP(A149,INDIRECT($A$5&amp;"!$AJ$41:$AJ$406"),INDIRECT($A$5&amp;"!$AO$41:$AO$406"))*SUM($F$3:$I$3)</f>
        <v>45</v>
      </c>
      <c r="E149" s="34" cm="1">
        <f t="array" ref="E149">SUMPRODUCT(('PT Storengy'!$B$8:$K$372)*('PT Storengy'!$A$8:$A$372=$A149)*('PT Storengy'!$A$5:$J$5=$A$6)*('PT Storengy'!$B$7:$K$7=$A$7))</f>
        <v>0</v>
      </c>
      <c r="F149" s="36">
        <f t="shared" ca="1" si="19"/>
        <v>3.8141660128917794</v>
      </c>
      <c r="G149" s="51">
        <f t="shared" ca="1" si="20"/>
        <v>8.8026730199059128E-2</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0.22797895350931419</v>
      </c>
      <c r="I149" s="87">
        <f t="shared" ca="1" si="15"/>
        <v>147.03684606588121</v>
      </c>
      <c r="K149" s="36">
        <f t="shared" ca="1" si="14"/>
        <v>2.9957128396828625</v>
      </c>
      <c r="L149" s="51">
        <f t="shared" ca="1" si="16"/>
        <v>6.9668991403122479E-2</v>
      </c>
      <c r="M149" s="35"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0.21612535558905846</v>
      </c>
      <c r="N149" s="67">
        <f t="shared" ca="1" si="17"/>
        <v>139.39177345764904</v>
      </c>
    </row>
    <row r="150" spans="1:14" x14ac:dyDescent="0.3">
      <c r="A150" s="32">
        <f t="shared" si="18"/>
        <v>46078</v>
      </c>
      <c r="B150" s="65" cm="1">
        <f t="array" aca="1" ref="B150" ca="1">_xlfn.XLOOKUP(A150,INDIRECT($A$5&amp;"!$AJ$41:$AJ$406"),INDIRECT($A$5&amp;"!$An$41:$An$406"))*SUM($F$3:$I$3)</f>
        <v>0</v>
      </c>
      <c r="C150" s="65" cm="1">
        <f t="array" aca="1" ref="C150" ca="1">_xlfn.XLOOKUP(A150,INDIRECT($A$5&amp;"!$AJ$41:$AJ$406"),INDIRECT($A$5&amp;"!$Ak$41:$Ak$406"))*SUM($F$3:$I$3)</f>
        <v>0</v>
      </c>
      <c r="D150" s="65" cm="1">
        <f t="array" aca="1" ref="D150" ca="1">_xlfn.XLOOKUP(A150,INDIRECT($A$5&amp;"!$AJ$41:$AJ$406"),INDIRECT($A$5&amp;"!$AO$41:$AO$406"))*SUM($F$3:$I$3)</f>
        <v>45</v>
      </c>
      <c r="E150" s="34" cm="1">
        <f t="array" ref="E150">SUMPRODUCT(('PT Storengy'!$B$8:$K$372)*('PT Storengy'!$A$8:$A$372=$A150)*('PT Storengy'!$A$5:$J$5=$A$6)*('PT Storengy'!$B$7:$K$7=$A$7))</f>
        <v>0</v>
      </c>
      <c r="F150" s="36">
        <f t="shared" ca="1" si="19"/>
        <v>3.6684899097762083</v>
      </c>
      <c r="G150" s="51">
        <f t="shared" ca="1" si="20"/>
        <v>8.4759244730928426E-2</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0.22586913707821471</v>
      </c>
      <c r="I150" s="87">
        <f t="shared" ca="1" si="15"/>
        <v>145.67610311557124</v>
      </c>
      <c r="K150" s="36">
        <f t="shared" ca="1" si="14"/>
        <v>2.8576110583471794</v>
      </c>
      <c r="L150" s="51">
        <f t="shared" ca="1" si="16"/>
        <v>6.6571396437396943E-2</v>
      </c>
      <c r="M150" s="35"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0.21412523751070089</v>
      </c>
      <c r="N150" s="67">
        <f t="shared" ca="1" si="17"/>
        <v>138.10178133568314</v>
      </c>
    </row>
    <row r="151" spans="1:14" x14ac:dyDescent="0.3">
      <c r="A151" s="32">
        <f t="shared" si="18"/>
        <v>46079</v>
      </c>
      <c r="B151" s="65" cm="1">
        <f t="array" aca="1" ref="B151" ca="1">_xlfn.XLOOKUP(A151,INDIRECT($A$5&amp;"!$AJ$41:$AJ$406"),INDIRECT($A$5&amp;"!$An$41:$An$406"))*SUM($F$3:$I$3)</f>
        <v>0</v>
      </c>
      <c r="C151" s="65" cm="1">
        <f t="array" aca="1" ref="C151" ca="1">_xlfn.XLOOKUP(A151,INDIRECT($A$5&amp;"!$AJ$41:$AJ$406"),INDIRECT($A$5&amp;"!$Ak$41:$Ak$406"))*SUM($F$3:$I$3)</f>
        <v>0</v>
      </c>
      <c r="D151" s="65" cm="1">
        <f t="array" aca="1" ref="D151" ca="1">_xlfn.XLOOKUP(A151,INDIRECT($A$5&amp;"!$AJ$41:$AJ$406"),INDIRECT($A$5&amp;"!$AO$41:$AO$406"))*SUM($F$3:$I$3)</f>
        <v>45</v>
      </c>
      <c r="E151" s="34" cm="1">
        <f t="array" ref="E151">SUMPRODUCT(('PT Storengy'!$B$8:$K$372)*('PT Storengy'!$A$8:$A$372=$A151)*('PT Storengy'!$A$5:$J$5=$A$6)*('PT Storengy'!$B$7:$K$7=$A$7))</f>
        <v>0</v>
      </c>
      <c r="F151" s="36">
        <f t="shared" ca="1" si="19"/>
        <v>3.5241619567036153</v>
      </c>
      <c r="G151" s="51">
        <f t="shared" ca="1" si="20"/>
        <v>8.1521997995026851E-2</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0.22377884580636526</v>
      </c>
      <c r="I151" s="87">
        <f t="shared" ca="1" si="15"/>
        <v>144.32795307259272</v>
      </c>
      <c r="K151" s="36">
        <f t="shared" ca="1" si="14"/>
        <v>2.7207873309850803</v>
      </c>
      <c r="L151" s="51">
        <f t="shared" ca="1" si="16"/>
        <v>6.3502467963270651E-2</v>
      </c>
      <c r="M151" s="35"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0.21214362939530657</v>
      </c>
      <c r="N151" s="67">
        <f t="shared" ca="1" si="17"/>
        <v>136.82372736209899</v>
      </c>
    </row>
    <row r="152" spans="1:14" x14ac:dyDescent="0.3">
      <c r="A152" s="32">
        <f t="shared" si="18"/>
        <v>46080</v>
      </c>
      <c r="B152" s="65" cm="1">
        <f t="array" aca="1" ref="B152" ca="1">_xlfn.XLOOKUP(A152,INDIRECT($A$5&amp;"!$AJ$41:$AJ$406"),INDIRECT($A$5&amp;"!$An$41:$An$406"))*SUM($F$3:$I$3)</f>
        <v>0</v>
      </c>
      <c r="C152" s="65" cm="1">
        <f t="array" aca="1" ref="C152" ca="1">_xlfn.XLOOKUP(A152,INDIRECT($A$5&amp;"!$AJ$41:$AJ$406"),INDIRECT($A$5&amp;"!$Ak$41:$Ak$406"))*SUM($F$3:$I$3)</f>
        <v>0</v>
      </c>
      <c r="D152" s="65" cm="1">
        <f t="array" aca="1" ref="D152" ca="1">_xlfn.XLOOKUP(A152,INDIRECT($A$5&amp;"!$AJ$41:$AJ$406"),INDIRECT($A$5&amp;"!$AO$41:$AO$406"))*SUM($F$3:$I$3)</f>
        <v>45</v>
      </c>
      <c r="E152" s="34" cm="1">
        <f t="array" ref="E152">SUMPRODUCT(('PT Storengy'!$B$8:$K$372)*('PT Storengy'!$A$8:$A$372=$A152)*('PT Storengy'!$A$5:$J$5=$A$6)*('PT Storengy'!$B$7:$K$7=$A$7))</f>
        <v>0</v>
      </c>
      <c r="F152" s="36">
        <f t="shared" ca="1" si="19"/>
        <v>3.3811696773069135</v>
      </c>
      <c r="G152" s="51">
        <f t="shared" ca="1" si="20"/>
        <v>7.8314710148969235E-2</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0.22170789899944673</v>
      </c>
      <c r="I152" s="87">
        <f t="shared" ca="1" si="15"/>
        <v>142.99227939670197</v>
      </c>
      <c r="K152" s="36">
        <f t="shared" ca="1" si="14"/>
        <v>2.5852298299290033</v>
      </c>
      <c r="L152" s="51">
        <f t="shared" ca="1" si="16"/>
        <v>6.0461940688557342E-2</v>
      </c>
      <c r="M152" s="35"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0.21018035994362444</v>
      </c>
      <c r="N152" s="67">
        <f t="shared" ca="1" si="17"/>
        <v>135.55750105607711</v>
      </c>
    </row>
    <row r="153" spans="1:14" x14ac:dyDescent="0.3">
      <c r="A153" s="32">
        <f t="shared" si="18"/>
        <v>46081</v>
      </c>
      <c r="B153" s="65" cm="1">
        <f t="array" aca="1" ref="B153" ca="1">_xlfn.XLOOKUP(A153,INDIRECT($A$5&amp;"!$AJ$41:$AJ$406"),INDIRECT($A$5&amp;"!$An$41:$An$406"))*SUM($F$3:$I$3)</f>
        <v>0</v>
      </c>
      <c r="C153" s="65" cm="1">
        <f t="array" aca="1" ref="C153" ca="1">_xlfn.XLOOKUP(A153,INDIRECT($A$5&amp;"!$AJ$41:$AJ$406"),INDIRECT($A$5&amp;"!$Ak$41:$Ak$406"))*SUM($F$3:$I$3)</f>
        <v>0</v>
      </c>
      <c r="D153" s="65" cm="1">
        <f t="array" aca="1" ref="D153" ca="1">_xlfn.XLOOKUP(A153,INDIRECT($A$5&amp;"!$AJ$41:$AJ$406"),INDIRECT($A$5&amp;"!$AO$41:$AO$406"))*SUM($F$3:$I$3)</f>
        <v>45</v>
      </c>
      <c r="E153" s="34" cm="1">
        <f t="array" ref="E153">SUMPRODUCT(('PT Storengy'!$B$8:$K$372)*('PT Storengy'!$A$8:$A$372=$A153)*('PT Storengy'!$A$5:$J$5=$A$6)*('PT Storengy'!$B$7:$K$7=$A$7))</f>
        <v>0</v>
      </c>
      <c r="F153" s="36">
        <f t="shared" ca="1" si="19"/>
        <v>3.2395007106807441</v>
      </c>
      <c r="G153" s="51">
        <f t="shared" ca="1" si="20"/>
        <v>7.5137103940153632E-2</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0.21965611763536358</v>
      </c>
      <c r="I153" s="87">
        <f t="shared" ca="1" si="15"/>
        <v>141.66896662616938</v>
      </c>
      <c r="K153" s="36">
        <f t="shared" ca="1" si="14"/>
        <v>2.4509268369697677</v>
      </c>
      <c r="L153" s="51">
        <f t="shared" ca="1" si="16"/>
        <v>5.7449551776200071E-2</v>
      </c>
      <c r="M153" s="35"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0.20823525944168131</v>
      </c>
      <c r="N153" s="67">
        <f t="shared" ca="1" si="17"/>
        <v>134.30299295923564</v>
      </c>
    </row>
    <row r="154" spans="1:14" x14ac:dyDescent="0.3">
      <c r="A154" s="32">
        <f t="shared" si="18"/>
        <v>46082</v>
      </c>
      <c r="B154" s="65" cm="1">
        <f t="array" aca="1" ref="B154" ca="1">_xlfn.XLOOKUP(A154,INDIRECT($A$5&amp;"!$AJ$41:$AJ$406"),INDIRECT($A$5&amp;"!$An$41:$An$406"))*SUM($F$3:$I$3)</f>
        <v>0</v>
      </c>
      <c r="C154" s="65" cm="1">
        <f t="array" aca="1" ref="C154" ca="1">_xlfn.XLOOKUP(A154,INDIRECT($A$5&amp;"!$AJ$41:$AJ$406"),INDIRECT($A$5&amp;"!$Ak$41:$Ak$406"))*SUM($F$3:$I$3)</f>
        <v>0</v>
      </c>
      <c r="D154" s="65" cm="1">
        <f t="array" aca="1" ref="D154" ca="1">_xlfn.XLOOKUP(A154,INDIRECT($A$5&amp;"!$AJ$41:$AJ$406"),INDIRECT($A$5&amp;"!$AO$41:$AO$406"))*SUM($F$3:$I$3)</f>
        <v>45</v>
      </c>
      <c r="E154" s="34" cm="1">
        <f t="array" ref="E154">SUMPRODUCT(('PT Storengy'!$B$8:$K$372)*('PT Storengy'!$A$8:$A$372=$A154)*('PT Storengy'!$A$5:$J$5=$A$6)*('PT Storengy'!$B$7:$K$7=$A$7))</f>
        <v>0</v>
      </c>
      <c r="F154" s="36">
        <f t="shared" ca="1" si="19"/>
        <v>3.0991428103129457</v>
      </c>
      <c r="G154" s="51">
        <f t="shared" ca="1" si="20"/>
        <v>7.1988904681794308E-2</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0.21762332434876891</v>
      </c>
      <c r="I154" s="87">
        <f t="shared" ca="1" si="15"/>
        <v>140.35790036779844</v>
      </c>
      <c r="K154" s="36">
        <f t="shared" ca="1" si="14"/>
        <v>2.3178667423435995</v>
      </c>
      <c r="L154" s="51">
        <f t="shared" ca="1" si="16"/>
        <v>5.446504082155039E-2</v>
      </c>
      <c r="M154" s="35"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0.20630815974611061</v>
      </c>
      <c r="N154" s="67">
        <f t="shared" ca="1" si="17"/>
        <v>133.06009462616797</v>
      </c>
    </row>
    <row r="155" spans="1:14" x14ac:dyDescent="0.3">
      <c r="A155" s="32">
        <f t="shared" si="18"/>
        <v>46083</v>
      </c>
      <c r="B155" s="65" cm="1">
        <f t="array" aca="1" ref="B155" ca="1">_xlfn.XLOOKUP(A155,INDIRECT($A$5&amp;"!$AJ$41:$AJ$406"),INDIRECT($A$5&amp;"!$An$41:$An$406"))*SUM($F$3:$I$3)</f>
        <v>0</v>
      </c>
      <c r="C155" s="65" cm="1">
        <f t="array" aca="1" ref="C155" ca="1">_xlfn.XLOOKUP(A155,INDIRECT($A$5&amp;"!$AJ$41:$AJ$406"),INDIRECT($A$5&amp;"!$Ak$41:$Ak$406"))*SUM($F$3:$I$3)</f>
        <v>0</v>
      </c>
      <c r="D155" s="65" cm="1">
        <f t="array" aca="1" ref="D155" ca="1">_xlfn.XLOOKUP(A155,INDIRECT($A$5&amp;"!$AJ$41:$AJ$406"),INDIRECT($A$5&amp;"!$AO$41:$AO$406"))*SUM($F$3:$I$3)</f>
        <v>45</v>
      </c>
      <c r="E155" s="34" cm="1">
        <f t="array" ref="E155">SUMPRODUCT(('PT Storengy'!$B$8:$K$372)*('PT Storengy'!$A$8:$A$372=$A155)*('PT Storengy'!$A$5:$J$5=$A$6)*('PT Storengy'!$B$7:$K$7=$A$7))</f>
        <v>0</v>
      </c>
      <c r="F155" s="36">
        <f t="shared" ca="1" si="19"/>
        <v>2.9600838430259087</v>
      </c>
      <c r="G155" s="51">
        <f t="shared" ca="1" si="20"/>
        <v>6.8869840229176568E-2</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0.21560934341573174</v>
      </c>
      <c r="I155" s="87">
        <f t="shared" ca="1" si="15"/>
        <v>139.05896728703706</v>
      </c>
      <c r="K155" s="36">
        <f t="shared" ca="1" si="14"/>
        <v>2.1860380437285309</v>
      </c>
      <c r="L155" s="51">
        <f t="shared" ca="1" si="16"/>
        <v>5.1508149829857769E-2</v>
      </c>
      <c r="M155" s="35"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0.20439889426961799</v>
      </c>
      <c r="N155" s="67">
        <f t="shared" ca="1" si="17"/>
        <v>131.82869861506873</v>
      </c>
    </row>
    <row r="156" spans="1:14" x14ac:dyDescent="0.3">
      <c r="A156" s="32">
        <f t="shared" si="18"/>
        <v>46084</v>
      </c>
      <c r="B156" s="65" cm="1">
        <f t="array" aca="1" ref="B156" ca="1">_xlfn.XLOOKUP(A156,INDIRECT($A$5&amp;"!$AJ$41:$AJ$406"),INDIRECT($A$5&amp;"!$An$41:$An$406"))*SUM($F$3:$I$3)</f>
        <v>0</v>
      </c>
      <c r="C156" s="65" cm="1">
        <f t="array" aca="1" ref="C156" ca="1">_xlfn.XLOOKUP(A156,INDIRECT($A$5&amp;"!$AJ$41:$AJ$406"),INDIRECT($A$5&amp;"!$Ak$41:$Ak$406"))*SUM($F$3:$I$3)</f>
        <v>0</v>
      </c>
      <c r="D156" s="65" cm="1">
        <f t="array" aca="1" ref="D156" ca="1">_xlfn.XLOOKUP(A156,INDIRECT($A$5&amp;"!$AJ$41:$AJ$406"),INDIRECT($A$5&amp;"!$AO$41:$AO$406"))*SUM($F$3:$I$3)</f>
        <v>45</v>
      </c>
      <c r="E156" s="34" cm="1">
        <f t="array" ref="E156">SUMPRODUCT(('PT Storengy'!$B$8:$K$372)*('PT Storengy'!$A$8:$A$372=$A156)*('PT Storengy'!$A$5:$J$5=$A$6)*('PT Storengy'!$B$7:$K$7=$A$7))</f>
        <v>0</v>
      </c>
      <c r="F156" s="36">
        <f t="shared" ca="1" si="19"/>
        <v>2.8223117879277284</v>
      </c>
      <c r="G156" s="51">
        <f t="shared" ca="1" si="20"/>
        <v>6.5779640956131299E-2</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0.21361400073854686</v>
      </c>
      <c r="I156" s="87">
        <f t="shared" ca="1" si="15"/>
        <v>137.77205509818043</v>
      </c>
      <c r="K156" s="36">
        <f t="shared" ca="1" si="14"/>
        <v>2.0554293452500851</v>
      </c>
      <c r="L156" s="51">
        <f t="shared" ca="1" si="16"/>
        <v>4.8578623193967357E-2</v>
      </c>
      <c r="M156" s="35"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0.20250729796658037</v>
      </c>
      <c r="N156" s="67">
        <f t="shared" ca="1" si="17"/>
        <v>130.60869847844575</v>
      </c>
    </row>
    <row r="157" spans="1:14" x14ac:dyDescent="0.3">
      <c r="A157" s="32">
        <f t="shared" si="18"/>
        <v>46085</v>
      </c>
      <c r="B157" s="65" cm="1">
        <f t="array" aca="1" ref="B157" ca="1">_xlfn.XLOOKUP(A157,INDIRECT($A$5&amp;"!$AJ$41:$AJ$406"),INDIRECT($A$5&amp;"!$An$41:$An$406"))*SUM($F$3:$I$3)</f>
        <v>0</v>
      </c>
      <c r="C157" s="65" cm="1">
        <f t="array" aca="1" ref="C157" ca="1">_xlfn.XLOOKUP(A157,INDIRECT($A$5&amp;"!$AJ$41:$AJ$406"),INDIRECT($A$5&amp;"!$Ak$41:$Ak$406"))*SUM($F$3:$I$3)</f>
        <v>0</v>
      </c>
      <c r="D157" s="65" cm="1">
        <f t="array" aca="1" ref="D157" ca="1">_xlfn.XLOOKUP(A157,INDIRECT($A$5&amp;"!$AJ$41:$AJ$406"),INDIRECT($A$5&amp;"!$AO$41:$AO$406"))*SUM($F$3:$I$3)</f>
        <v>45</v>
      </c>
      <c r="E157" s="34" cm="1">
        <f t="array" ref="E157">SUMPRODUCT(('PT Storengy'!$B$8:$K$372)*('PT Storengy'!$A$8:$A$372=$A157)*('PT Storengy'!$A$5:$J$5=$A$6)*('PT Storengy'!$B$7:$K$7=$A$7))</f>
        <v>0</v>
      </c>
      <c r="F157" s="36">
        <f t="shared" ca="1" si="19"/>
        <v>2.6858147353730639</v>
      </c>
      <c r="G157" s="51">
        <f t="shared" ca="1" si="20"/>
        <v>6.2718039731727293E-2</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0.21163712383068495</v>
      </c>
      <c r="I157" s="87">
        <f t="shared" ca="1" si="15"/>
        <v>136.49705255466444</v>
      </c>
      <c r="K157" s="36">
        <f t="shared" ca="1" si="14"/>
        <v>1.926029356496167</v>
      </c>
      <c r="L157" s="51">
        <f t="shared" ca="1" si="16"/>
        <v>4.5676207672224113E-2</v>
      </c>
      <c r="M157" s="35"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0.20063320731877851</v>
      </c>
      <c r="N157" s="67">
        <f t="shared" ca="1" si="17"/>
        <v>129.39998875391808</v>
      </c>
    </row>
    <row r="158" spans="1:14" x14ac:dyDescent="0.3">
      <c r="A158" s="32">
        <f t="shared" si="18"/>
        <v>46086</v>
      </c>
      <c r="B158" s="65" cm="1">
        <f t="array" aca="1" ref="B158" ca="1">_xlfn.XLOOKUP(A158,INDIRECT($A$5&amp;"!$AJ$41:$AJ$406"),INDIRECT($A$5&amp;"!$An$41:$An$406"))*SUM($F$3:$I$3)</f>
        <v>0</v>
      </c>
      <c r="C158" s="65" cm="1">
        <f t="array" aca="1" ref="C158" ca="1">_xlfn.XLOOKUP(A158,INDIRECT($A$5&amp;"!$AJ$41:$AJ$406"),INDIRECT($A$5&amp;"!$Ak$41:$Ak$406"))*SUM($F$3:$I$3)</f>
        <v>0</v>
      </c>
      <c r="D158" s="65" cm="1">
        <f t="array" aca="1" ref="D158" ca="1">_xlfn.XLOOKUP(A158,INDIRECT($A$5&amp;"!$AJ$41:$AJ$406"),INDIRECT($A$5&amp;"!$AO$41:$AO$406"))*SUM($F$3:$I$3)</f>
        <v>45</v>
      </c>
      <c r="E158" s="34" cm="1">
        <f t="array" ref="E158">SUMPRODUCT(('PT Storengy'!$B$8:$K$372)*('PT Storengy'!$A$8:$A$372=$A158)*('PT Storengy'!$A$5:$J$5=$A$6)*('PT Storengy'!$B$7:$K$7=$A$7))</f>
        <v>0</v>
      </c>
      <c r="F158" s="36">
        <f t="shared" ca="1" si="19"/>
        <v>2.5505808859336145</v>
      </c>
      <c r="G158" s="51">
        <f t="shared" ca="1" si="20"/>
        <v>5.9684771897179197E-2</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0.20967854180188228</v>
      </c>
      <c r="I158" s="87">
        <f t="shared" ca="1" si="15"/>
        <v>135.23384943944927</v>
      </c>
      <c r="K158" s="36">
        <f t="shared" ca="1" si="14"/>
        <v>1.7978268915410673</v>
      </c>
      <c r="L158" s="51">
        <f t="shared" ca="1" si="16"/>
        <v>4.2800652366581489E-2</v>
      </c>
      <c r="M158" s="35"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0.19877646032126212</v>
      </c>
      <c r="N158" s="67">
        <f t="shared" ca="1" si="17"/>
        <v>128.20246495509971</v>
      </c>
    </row>
    <row r="159" spans="1:14" x14ac:dyDescent="0.3">
      <c r="A159" s="32">
        <f t="shared" si="18"/>
        <v>46087</v>
      </c>
      <c r="B159" s="65" cm="1">
        <f t="array" aca="1" ref="B159" ca="1">_xlfn.XLOOKUP(A159,INDIRECT($A$5&amp;"!$AJ$41:$AJ$406"),INDIRECT($A$5&amp;"!$An$41:$An$406"))*SUM($F$3:$I$3)</f>
        <v>0</v>
      </c>
      <c r="C159" s="65" cm="1">
        <f t="array" aca="1" ref="C159" ca="1">_xlfn.XLOOKUP(A159,INDIRECT($A$5&amp;"!$AJ$41:$AJ$406"),INDIRECT($A$5&amp;"!$Ak$41:$Ak$406"))*SUM($F$3:$I$3)</f>
        <v>0</v>
      </c>
      <c r="D159" s="65" cm="1">
        <f t="array" aca="1" ref="D159" ca="1">_xlfn.XLOOKUP(A159,INDIRECT($A$5&amp;"!$AJ$41:$AJ$406"),INDIRECT($A$5&amp;"!$AO$41:$AO$406"))*SUM($F$3:$I$3)</f>
        <v>45</v>
      </c>
      <c r="E159" s="34" cm="1">
        <f t="array" ref="E159">SUMPRODUCT(('PT Storengy'!$B$8:$K$372)*('PT Storengy'!$A$8:$A$372=$A159)*('PT Storengy'!$A$5:$J$5=$A$6)*('PT Storengy'!$B$7:$K$7=$A$7))</f>
        <v>0</v>
      </c>
      <c r="F159" s="36">
        <f t="shared" ca="1" si="19"/>
        <v>2.4165985493781235</v>
      </c>
      <c r="G159" s="51">
        <f t="shared" ca="1" si="20"/>
        <v>5.667957524296921E-2</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0.20773808534336746</v>
      </c>
      <c r="I159" s="87">
        <f t="shared" ca="1" si="15"/>
        <v>133.9823365554912</v>
      </c>
      <c r="K159" s="36">
        <f t="shared" ca="1" si="14"/>
        <v>1.6707907570872857</v>
      </c>
      <c r="L159" s="51">
        <f t="shared" ca="1" si="16"/>
        <v>3.9951708700912608E-2</v>
      </c>
      <c r="M159" s="35"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0.19696807817589579</v>
      </c>
      <c r="N159" s="67">
        <f t="shared" ca="1" si="17"/>
        <v>127.03613445378153</v>
      </c>
    </row>
    <row r="160" spans="1:14" x14ac:dyDescent="0.3">
      <c r="A160" s="32">
        <f t="shared" si="18"/>
        <v>46088</v>
      </c>
      <c r="B160" s="65" cm="1">
        <f t="array" aca="1" ref="B160" ca="1">_xlfn.XLOOKUP(A160,INDIRECT($A$5&amp;"!$AJ$41:$AJ$406"),INDIRECT($A$5&amp;"!$An$41:$An$406"))*SUM($F$3:$I$3)</f>
        <v>0</v>
      </c>
      <c r="C160" s="65" cm="1">
        <f t="array" aca="1" ref="C160" ca="1">_xlfn.XLOOKUP(A160,INDIRECT($A$5&amp;"!$AJ$41:$AJ$406"),INDIRECT($A$5&amp;"!$Ak$41:$Ak$406"))*SUM($F$3:$I$3)</f>
        <v>0</v>
      </c>
      <c r="D160" s="65" cm="1">
        <f t="array" aca="1" ref="D160" ca="1">_xlfn.XLOOKUP(A160,INDIRECT($A$5&amp;"!$AJ$41:$AJ$406"),INDIRECT($A$5&amp;"!$AO$41:$AO$406"))*SUM($F$3:$I$3)</f>
        <v>45</v>
      </c>
      <c r="E160" s="34" cm="1">
        <f t="array" ref="E160">SUMPRODUCT(('PT Storengy'!$B$8:$K$372)*('PT Storengy'!$A$8:$A$372=$A160)*('PT Storengy'!$A$5:$J$5=$A$6)*('PT Storengy'!$B$7:$K$7=$A$7))</f>
        <v>0</v>
      </c>
      <c r="F160" s="36">
        <f t="shared" ca="1" si="19"/>
        <v>2.2838561436618199</v>
      </c>
      <c r="G160" s="51">
        <f t="shared" ca="1" si="20"/>
        <v>5.3702189986180524E-2</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0.20581558671322669</v>
      </c>
      <c r="I160" s="87">
        <f t="shared" ca="1" si="15"/>
        <v>132.74240571630378</v>
      </c>
      <c r="K160" s="36">
        <f t="shared" ca="1" si="14"/>
        <v>1.5449503811873131</v>
      </c>
      <c r="L160" s="51">
        <f t="shared" ca="1" si="16"/>
        <v>3.7128683490828575E-2</v>
      </c>
      <c r="M160" s="35"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0.19511406817064159</v>
      </c>
      <c r="N160" s="67">
        <f t="shared" ca="1" si="17"/>
        <v>125.84037589997261</v>
      </c>
    </row>
    <row r="161" spans="1:14" x14ac:dyDescent="0.3">
      <c r="A161" s="32">
        <f t="shared" si="18"/>
        <v>46089</v>
      </c>
      <c r="B161" s="65" cm="1">
        <f t="array" aca="1" ref="B161" ca="1">_xlfn.XLOOKUP(A161,INDIRECT($A$5&amp;"!$AJ$41:$AJ$406"),INDIRECT($A$5&amp;"!$An$41:$An$406"))*SUM($F$3:$I$3)</f>
        <v>0</v>
      </c>
      <c r="C161" s="65" cm="1">
        <f t="array" aca="1" ref="C161" ca="1">_xlfn.XLOOKUP(A161,INDIRECT($A$5&amp;"!$AJ$41:$AJ$406"),INDIRECT($A$5&amp;"!$Ak$41:$Ak$406"))*SUM($F$3:$I$3)</f>
        <v>0</v>
      </c>
      <c r="D161" s="65" cm="1">
        <f t="array" aca="1" ref="D161" ca="1">_xlfn.XLOOKUP(A161,INDIRECT($A$5&amp;"!$AJ$41:$AJ$406"),INDIRECT($A$5&amp;"!$AO$41:$AO$406"))*SUM($F$3:$I$3)</f>
        <v>45</v>
      </c>
      <c r="E161" s="34" cm="1">
        <f t="array" ref="E161">SUMPRODUCT(('PT Storengy'!$B$8:$K$372)*('PT Storengy'!$A$8:$A$372=$A161)*('PT Storengy'!$A$5:$J$5=$A$6)*('PT Storengy'!$B$7:$K$7=$A$7))</f>
        <v>0</v>
      </c>
      <c r="F161" s="36">
        <f t="shared" ca="1" si="19"/>
        <v>2.1523421939252145</v>
      </c>
      <c r="G161" s="51">
        <f t="shared" ca="1" si="20"/>
        <v>5.075235874804044E-2</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0.20391087972190255</v>
      </c>
      <c r="I161" s="87">
        <f t="shared" ca="1" si="15"/>
        <v>131.51394973660521</v>
      </c>
      <c r="K161" s="36">
        <f t="shared" ca="1" si="14"/>
        <v>1.4202745868799946</v>
      </c>
      <c r="L161" s="51">
        <f t="shared" ca="1" si="16"/>
        <v>3.4332230693051399E-2</v>
      </c>
      <c r="M161" s="35"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0.19330839768822017</v>
      </c>
      <c r="N161" s="67">
        <f t="shared" ca="1" si="17"/>
        <v>124.67579430731847</v>
      </c>
    </row>
    <row r="162" spans="1:14" x14ac:dyDescent="0.3">
      <c r="A162" s="32">
        <f t="shared" si="18"/>
        <v>46090</v>
      </c>
      <c r="B162" s="65" cm="1">
        <f t="array" aca="1" ref="B162" ca="1">_xlfn.XLOOKUP(A162,INDIRECT($A$5&amp;"!$AJ$41:$AJ$406"),INDIRECT($A$5&amp;"!$An$41:$An$406"))*SUM($F$3:$I$3)</f>
        <v>0</v>
      </c>
      <c r="C162" s="65" cm="1">
        <f t="array" aca="1" ref="C162" ca="1">_xlfn.XLOOKUP(A162,INDIRECT($A$5&amp;"!$AJ$41:$AJ$406"),INDIRECT($A$5&amp;"!$Ak$41:$Ak$406"))*SUM($F$3:$I$3)</f>
        <v>0</v>
      </c>
      <c r="D162" s="65" cm="1">
        <f t="array" aca="1" ref="D162" ca="1">_xlfn.XLOOKUP(A162,INDIRECT($A$5&amp;"!$AJ$41:$AJ$406"),INDIRECT($A$5&amp;"!$AO$41:$AO$406"))*SUM($F$3:$I$3)</f>
        <v>45</v>
      </c>
      <c r="E162" s="34" cm="1">
        <f t="array" ref="E162">SUMPRODUCT(('PT Storengy'!$B$8:$K$372)*('PT Storengy'!$A$8:$A$372=$A162)*('PT Storengy'!$A$5:$J$5=$A$6)*('PT Storengy'!$B$7:$K$7=$A$7))</f>
        <v>0</v>
      </c>
      <c r="F162" s="36">
        <f t="shared" ca="1" si="19"/>
        <v>2.0220453315021616</v>
      </c>
      <c r="G162" s="51">
        <f t="shared" ca="1" si="20"/>
        <v>4.7829826531671435E-2</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0.20202379971782819</v>
      </c>
      <c r="I162" s="87">
        <f t="shared" ca="1" si="15"/>
        <v>130.29686242305306</v>
      </c>
      <c r="K162" s="36">
        <f t="shared" ca="1" si="14"/>
        <v>1.2967525966205538</v>
      </c>
      <c r="L162" s="51">
        <f t="shared" ca="1" si="16"/>
        <v>3.1561657486222104E-2</v>
      </c>
      <c r="M162" s="35"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0.19151943766610366</v>
      </c>
      <c r="N162" s="67">
        <f t="shared" ca="1" si="17"/>
        <v>123.5219902594408</v>
      </c>
    </row>
    <row r="163" spans="1:14" x14ac:dyDescent="0.3">
      <c r="A163" s="32">
        <f t="shared" si="18"/>
        <v>46091</v>
      </c>
      <c r="B163" s="65" cm="1">
        <f t="array" aca="1" ref="B163" ca="1">_xlfn.XLOOKUP(A163,INDIRECT($A$5&amp;"!$AJ$41:$AJ$406"),INDIRECT($A$5&amp;"!$An$41:$An$406"))*SUM($F$3:$I$3)</f>
        <v>0</v>
      </c>
      <c r="C163" s="65" cm="1">
        <f t="array" aca="1" ref="C163" ca="1">_xlfn.XLOOKUP(A163,INDIRECT($A$5&amp;"!$AJ$41:$AJ$406"),INDIRECT($A$5&amp;"!$Ak$41:$Ak$406"))*SUM($F$3:$I$3)</f>
        <v>0</v>
      </c>
      <c r="D163" s="65" cm="1">
        <f t="array" aca="1" ref="D163" ca="1">_xlfn.XLOOKUP(A163,INDIRECT($A$5&amp;"!$AJ$41:$AJ$406"),INDIRECT($A$5&amp;"!$AO$41:$AO$406"))*SUM($F$3:$I$3)</f>
        <v>45</v>
      </c>
      <c r="E163" s="34" cm="1">
        <f t="array" ref="E163">SUMPRODUCT(('PT Storengy'!$B$8:$K$372)*('PT Storengy'!$A$8:$A$372=$A163)*('PT Storengy'!$A$5:$J$5=$A$6)*('PT Storengy'!$B$7:$K$7=$A$7))</f>
        <v>0</v>
      </c>
      <c r="F163" s="36">
        <f t="shared" ca="1" si="19"/>
        <v>1.8929542929370975</v>
      </c>
      <c r="G163" s="51">
        <f t="shared" ca="1" si="20"/>
        <v>4.4934340700048037E-2</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0.20015418357319392</v>
      </c>
      <c r="I163" s="87">
        <f t="shared" ca="1" si="15"/>
        <v>129.09103856506414</v>
      </c>
      <c r="K163" s="36">
        <f t="shared" ca="1" si="14"/>
        <v>1.1743737326043029</v>
      </c>
      <c r="L163" s="51">
        <f t="shared" ca="1" si="16"/>
        <v>2.8816724369345639E-2</v>
      </c>
      <c r="M163" s="35"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0.18974703345842145</v>
      </c>
      <c r="N163" s="67">
        <f t="shared" ca="1" si="17"/>
        <v>122.3788640162508</v>
      </c>
    </row>
    <row r="164" spans="1:14" x14ac:dyDescent="0.3">
      <c r="A164" s="32">
        <f t="shared" si="18"/>
        <v>46092</v>
      </c>
      <c r="B164" s="65" cm="1">
        <f t="array" aca="1" ref="B164" ca="1">_xlfn.XLOOKUP(A164,INDIRECT($A$5&amp;"!$AJ$41:$AJ$406"),INDIRECT($A$5&amp;"!$An$41:$An$406"))*SUM($F$3:$I$3)</f>
        <v>0</v>
      </c>
      <c r="C164" s="65" cm="1">
        <f t="array" aca="1" ref="C164" ca="1">_xlfn.XLOOKUP(A164,INDIRECT($A$5&amp;"!$AJ$41:$AJ$406"),INDIRECT($A$5&amp;"!$Ak$41:$Ak$406"))*SUM($F$3:$I$3)</f>
        <v>0</v>
      </c>
      <c r="D164" s="65" cm="1">
        <f t="array" aca="1" ref="D164" ca="1">_xlfn.XLOOKUP(A164,INDIRECT($A$5&amp;"!$AJ$41:$AJ$406"),INDIRECT($A$5&amp;"!$AO$41:$AO$406"))*SUM($F$3:$I$3)</f>
        <v>45</v>
      </c>
      <c r="E164" s="34" cm="1">
        <f t="array" ref="E164">SUMPRODUCT(('PT Storengy'!$B$8:$K$372)*('PT Storengy'!$A$8:$A$372=$A164)*('PT Storengy'!$A$5:$J$5=$A$6)*('PT Storengy'!$B$7:$K$7=$A$7))</f>
        <v>0</v>
      </c>
      <c r="F164" s="36">
        <f t="shared" ca="1" si="19"/>
        <v>1.7650579190113775</v>
      </c>
      <c r="G164" s="51">
        <f t="shared" ca="1" si="20"/>
        <v>4.2065650954157721E-2</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0.19830186966984595</v>
      </c>
      <c r="I164" s="87">
        <f t="shared" ca="1" si="15"/>
        <v>127.89637392571997</v>
      </c>
      <c r="K164" s="36">
        <f t="shared" ca="1" si="14"/>
        <v>1.0531274158436048</v>
      </c>
      <c r="L164" s="51">
        <f t="shared" ca="1" si="16"/>
        <v>2.6097194057873398E-2</v>
      </c>
      <c r="M164" s="35"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0.18799103185046334</v>
      </c>
      <c r="N164" s="67">
        <f t="shared" ca="1" si="17"/>
        <v>121.24631676069799</v>
      </c>
    </row>
    <row r="165" spans="1:14" x14ac:dyDescent="0.3">
      <c r="A165" s="32">
        <f t="shared" si="18"/>
        <v>46093</v>
      </c>
      <c r="B165" s="65" cm="1">
        <f t="array" aca="1" ref="B165" ca="1">_xlfn.XLOOKUP(A165,INDIRECT($A$5&amp;"!$AJ$41:$AJ$406"),INDIRECT($A$5&amp;"!$An$41:$An$406"))*SUM($F$3:$I$3)</f>
        <v>0</v>
      </c>
      <c r="C165" s="65" cm="1">
        <f t="array" aca="1" ref="C165" ca="1">_xlfn.XLOOKUP(A165,INDIRECT($A$5&amp;"!$AJ$41:$AJ$406"),INDIRECT($A$5&amp;"!$Ak$41:$Ak$406"))*SUM($F$3:$I$3)</f>
        <v>0</v>
      </c>
      <c r="D165" s="65" cm="1">
        <f t="array" aca="1" ref="D165" ca="1">_xlfn.XLOOKUP(A165,INDIRECT($A$5&amp;"!$AJ$41:$AJ$406"),INDIRECT($A$5&amp;"!$AO$41:$AO$406"))*SUM($F$3:$I$3)</f>
        <v>45</v>
      </c>
      <c r="E165" s="34" cm="1">
        <f t="array" ref="E165">SUMPRODUCT(('PT Storengy'!$B$8:$K$372)*('PT Storengy'!$A$8:$A$372=$A165)*('PT Storengy'!$A$5:$J$5=$A$6)*('PT Storengy'!$B$7:$K$7=$A$7))</f>
        <v>0</v>
      </c>
      <c r="F165" s="36">
        <f t="shared" ca="1" si="19"/>
        <v>1.6383451537786218</v>
      </c>
      <c r="G165" s="51">
        <f t="shared" ca="1" si="20"/>
        <v>3.9223509311363945E-2</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0.19646669788531498</v>
      </c>
      <c r="I165" s="87">
        <f t="shared" ca="1" si="15"/>
        <v>126.71276523275567</v>
      </c>
      <c r="K165" s="36">
        <f t="shared" ca="1" si="14"/>
        <v>0.93300316525337712</v>
      </c>
      <c r="L165" s="51">
        <f t="shared" ca="1" si="16"/>
        <v>2.3402831463191217E-2</v>
      </c>
      <c r="M165" s="35"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0.18625128104543448</v>
      </c>
      <c r="N165" s="67">
        <f t="shared" ca="1" si="17"/>
        <v>120.1242505902277</v>
      </c>
    </row>
    <row r="166" spans="1:14" x14ac:dyDescent="0.3">
      <c r="A166" s="32">
        <f t="shared" si="18"/>
        <v>46094</v>
      </c>
      <c r="B166" s="65" cm="1">
        <f t="array" aca="1" ref="B166" ca="1">_xlfn.XLOOKUP(A166,INDIRECT($A$5&amp;"!$AJ$41:$AJ$406"),INDIRECT($A$5&amp;"!$An$41:$An$406"))*SUM($F$3:$I$3)</f>
        <v>0</v>
      </c>
      <c r="C166" s="65" cm="1">
        <f t="array" aca="1" ref="C166" ca="1">_xlfn.XLOOKUP(A166,INDIRECT($A$5&amp;"!$AJ$41:$AJ$406"),INDIRECT($A$5&amp;"!$Ak$41:$Ak$406"))*SUM($F$3:$I$3)</f>
        <v>0</v>
      </c>
      <c r="D166" s="65" cm="1">
        <f t="array" aca="1" ref="D166" ca="1">_xlfn.XLOOKUP(A166,INDIRECT($A$5&amp;"!$AJ$41:$AJ$406"),INDIRECT($A$5&amp;"!$AO$41:$AO$406"))*SUM($F$3:$I$3)</f>
        <v>45</v>
      </c>
      <c r="E166" s="34" cm="1">
        <f t="array" ref="E166">SUMPRODUCT(('PT Storengy'!$B$8:$K$372)*('PT Storengy'!$A$8:$A$372=$A166)*('PT Storengy'!$A$5:$J$5=$A$6)*('PT Storengy'!$B$7:$K$7=$A$7))</f>
        <v>0</v>
      </c>
      <c r="F166" s="36">
        <f t="shared" ca="1" si="19"/>
        <v>1.5128050436089888</v>
      </c>
      <c r="G166" s="51">
        <f t="shared" ca="1" si="20"/>
        <v>3.6407670083969376E-2</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0.19464850957897478</v>
      </c>
      <c r="I166" s="87">
        <f t="shared" ca="1" si="15"/>
        <v>125.5401101696329</v>
      </c>
      <c r="K166" s="36">
        <f t="shared" ca="1" si="14"/>
        <v>0.81399059674505891</v>
      </c>
      <c r="L166" s="51">
        <f t="shared" ca="1" si="16"/>
        <v>2.0733403672297271E-2</v>
      </c>
      <c r="M166" s="35"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0.18452763065133382</v>
      </c>
      <c r="N166" s="67">
        <f t="shared" ca="1" si="17"/>
        <v>119.01256850831824</v>
      </c>
    </row>
    <row r="167" spans="1:14" x14ac:dyDescent="0.3">
      <c r="A167" s="32">
        <f t="shared" si="18"/>
        <v>46095</v>
      </c>
      <c r="B167" s="65" cm="1">
        <f t="array" aca="1" ref="B167" ca="1">_xlfn.XLOOKUP(A167,INDIRECT($A$5&amp;"!$AJ$41:$AJ$406"),INDIRECT($A$5&amp;"!$An$41:$An$406"))*SUM($F$3:$I$3)</f>
        <v>0</v>
      </c>
      <c r="C167" s="65" cm="1">
        <f t="array" aca="1" ref="C167" ca="1">_xlfn.XLOOKUP(A167,INDIRECT($A$5&amp;"!$AJ$41:$AJ$406"),INDIRECT($A$5&amp;"!$Ak$41:$Ak$406"))*SUM($F$3:$I$3)</f>
        <v>0</v>
      </c>
      <c r="D167" s="65" cm="1">
        <f t="array" aca="1" ref="D167" ca="1">_xlfn.XLOOKUP(A167,INDIRECT($A$5&amp;"!$AJ$41:$AJ$406"),INDIRECT($A$5&amp;"!$AO$41:$AO$406"))*SUM($F$3:$I$3)</f>
        <v>45</v>
      </c>
      <c r="E167" s="34" cm="1">
        <f t="array" ref="E167">SUMPRODUCT(('PT Storengy'!$B$8:$K$372)*('PT Storengy'!$A$8:$A$372=$A167)*('PT Storengy'!$A$5:$J$5=$A$6)*('PT Storengy'!$B$7:$K$7=$A$7))</f>
        <v>0</v>
      </c>
      <c r="F167" s="36">
        <f t="shared" ca="1" si="19"/>
        <v>1.3884267362422937</v>
      </c>
      <c r="G167" s="51">
        <f t="shared" ca="1" si="20"/>
        <v>3.3617889857977527E-2</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0.19284714757832866</v>
      </c>
      <c r="I167" s="87">
        <f t="shared" ca="1" si="15"/>
        <v>124.37830736669517</v>
      </c>
      <c r="K167" s="36">
        <f t="shared" ca="1" si="14"/>
        <v>0.69607942232896303</v>
      </c>
      <c r="L167" s="51">
        <f t="shared" ca="1" si="16"/>
        <v>1.8088679927667977E-2</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0.18281993166795318</v>
      </c>
      <c r="N167" s="67">
        <f t="shared" ca="1" si="17"/>
        <v>117.91117441609586</v>
      </c>
    </row>
    <row r="168" spans="1:14" x14ac:dyDescent="0.3">
      <c r="A168" s="32">
        <f t="shared" si="18"/>
        <v>46096</v>
      </c>
      <c r="B168" s="65" cm="1">
        <f t="array" aca="1" ref="B168" ca="1">_xlfn.XLOOKUP(A168,INDIRECT($A$5&amp;"!$AJ$41:$AJ$406"),INDIRECT($A$5&amp;"!$An$41:$An$406"))*SUM($F$3:$I$3)</f>
        <v>0</v>
      </c>
      <c r="C168" s="65" cm="1">
        <f t="array" aca="1" ref="C168" ca="1">_xlfn.XLOOKUP(A168,INDIRECT($A$5&amp;"!$AJ$41:$AJ$406"),INDIRECT($A$5&amp;"!$Ak$41:$Ak$406"))*SUM($F$3:$I$3)</f>
        <v>0</v>
      </c>
      <c r="D168" s="65" cm="1">
        <f t="array" aca="1" ref="D168" ca="1">_xlfn.XLOOKUP(A168,INDIRECT($A$5&amp;"!$AJ$41:$AJ$406"),INDIRECT($A$5&amp;"!$AO$41:$AO$406"))*SUM($F$3:$I$3)</f>
        <v>45</v>
      </c>
      <c r="E168" s="34" cm="1">
        <f t="array" ref="E168">SUMPRODUCT(('PT Storengy'!$B$8:$K$372)*('PT Storengy'!$A$8:$A$372=$A168)*('PT Storengy'!$A$5:$J$5=$A$6)*('PT Storengy'!$B$7:$K$7=$A$7))</f>
        <v>0</v>
      </c>
      <c r="F168" s="36">
        <f t="shared" ca="1" si="19"/>
        <v>1.2651994798498889</v>
      </c>
      <c r="G168" s="51">
        <f t="shared" ca="1" si="20"/>
        <v>3.0853927472050971E-2</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0.19106245616542239</v>
      </c>
      <c r="I168" s="87">
        <f t="shared" ca="1" si="15"/>
        <v>123.22725639240477</v>
      </c>
      <c r="K168" s="36">
        <f t="shared" ca="1" si="14"/>
        <v>0.57925944922493544</v>
      </c>
      <c r="L168" s="51">
        <f t="shared" ca="1" si="16"/>
        <v>1.546843160731029E-2</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0.18112803647399717</v>
      </c>
      <c r="N168" s="67">
        <f t="shared" ca="1" si="17"/>
        <v>116.81997310402758</v>
      </c>
    </row>
    <row r="169" spans="1:14" x14ac:dyDescent="0.3">
      <c r="A169" s="32">
        <f t="shared" si="18"/>
        <v>46097</v>
      </c>
      <c r="B169" s="65" cm="1">
        <f t="array" aca="1" ref="B169" ca="1">_xlfn.XLOOKUP(A169,INDIRECT($A$5&amp;"!$AJ$41:$AJ$406"),INDIRECT($A$5&amp;"!$An$41:$An$406"))*SUM($F$3:$I$3)</f>
        <v>0</v>
      </c>
      <c r="C169" s="65" cm="1">
        <f t="array" aca="1" ref="C169" ca="1">_xlfn.XLOOKUP(A169,INDIRECT($A$5&amp;"!$AJ$41:$AJ$406"),INDIRECT($A$5&amp;"!$Ak$41:$Ak$406"))*SUM($F$3:$I$3)</f>
        <v>0</v>
      </c>
      <c r="D169" s="65" cm="1">
        <f t="array" aca="1" ref="D169" ca="1">_xlfn.XLOOKUP(A169,INDIRECT($A$5&amp;"!$AJ$41:$AJ$406"),INDIRECT($A$5&amp;"!$AO$41:$AO$406"))*SUM($F$3:$I$3)</f>
        <v>45</v>
      </c>
      <c r="E169" s="34" cm="1">
        <f t="array" ref="E169">SUMPRODUCT(('PT Storengy'!$B$8:$K$372)*('PT Storengy'!$A$8:$A$372=$A169)*('PT Storengy'!$A$5:$J$5=$A$6)*('PT Storengy'!$B$7:$K$7=$A$7))</f>
        <v>0</v>
      </c>
      <c r="F169" s="36">
        <f t="shared" ca="1" si="19"/>
        <v>1.1431126221052277</v>
      </c>
      <c r="G169" s="51">
        <f t="shared" ca="1" si="20"/>
        <v>2.8115543996664199E-2</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0.18929428106338353</v>
      </c>
      <c r="I169" s="87">
        <f t="shared" ca="1" si="15"/>
        <v>122.08685774466123</v>
      </c>
      <c r="K169" s="36">
        <f t="shared" ca="1" si="14"/>
        <v>0.46352057898124455</v>
      </c>
      <c r="L169" s="51">
        <f t="shared" ca="1" si="16"/>
        <v>1.2872432204998565E-2</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0.17945179881432205</v>
      </c>
      <c r="N169" s="67">
        <f t="shared" ca="1" si="17"/>
        <v>115.7388702436909</v>
      </c>
    </row>
    <row r="170" spans="1:14" x14ac:dyDescent="0.3">
      <c r="A170" s="32">
        <f t="shared" si="18"/>
        <v>46098</v>
      </c>
      <c r="B170" s="65" cm="1">
        <f t="array" aca="1" ref="B170" ca="1">_xlfn.XLOOKUP(A170,INDIRECT($A$5&amp;"!$AJ$41:$AJ$406"),INDIRECT($A$5&amp;"!$An$41:$An$406"))*SUM($F$3:$I$3)</f>
        <v>0</v>
      </c>
      <c r="C170" s="65" cm="1">
        <f t="array" aca="1" ref="C170" ca="1">_xlfn.XLOOKUP(A170,INDIRECT($A$5&amp;"!$AJ$41:$AJ$406"),INDIRECT($A$5&amp;"!$Ak$41:$Ak$406"))*SUM($F$3:$I$3)</f>
        <v>0</v>
      </c>
      <c r="D170" s="65" cm="1">
        <f t="array" aca="1" ref="D170" ca="1">_xlfn.XLOOKUP(A170,INDIRECT($A$5&amp;"!$AJ$41:$AJ$406"),INDIRECT($A$5&amp;"!$AO$41:$AO$406"))*SUM($F$3:$I$3)</f>
        <v>45</v>
      </c>
      <c r="E170" s="34" cm="1">
        <f t="array" ref="E170">SUMPRODUCT(('PT Storengy'!$B$8:$K$372)*('PT Storengy'!$A$8:$A$372=$A170)*('PT Storengy'!$A$5:$J$5=$A$6)*('PT Storengy'!$B$7:$K$7=$A$7))</f>
        <v>0</v>
      </c>
      <c r="F170" s="36">
        <f t="shared" ca="1" si="19"/>
        <v>1.022155609263028</v>
      </c>
      <c r="G170" s="51">
        <f t="shared" ca="1" si="20"/>
        <v>2.5402502713449505E-2</v>
      </c>
      <c r="H170" s="35" cm="1">
        <f t="array" aca="1" ref="H170" ca="1">IF(ROUND(ROUND(G170,2)-G170,4)=0,_xlfn.XLOOKUP(G170,INDIRECT($A$4&amp;"!$G$32:$G$132"),INDIRECT($A$4&amp;"!$A$32:$A$132"),0,1,1),IF(G170&lt;0,0,(ROUNDUP(G170,2)-G170)*100*_xlfn.XLOOKUP(G170,INDIRECT($A$4&amp;"!$G$32:$G$132"),INDIRECT($A$4&amp;"!$A$32:$A$132"),0,-1,-1)+(G170-ROUNDDOWN(G170,2))*100*_xlfn.XLOOKUP(G170,INDIRECT($A$4&amp;"!$G$32:$G$132"),INDIRECT($A$4&amp;"!$A$32:$A$132"),0,1,1)))</f>
        <v>0.187542469423085</v>
      </c>
      <c r="I170" s="87">
        <f t="shared" ca="1" si="15"/>
        <v>120.95701284219977</v>
      </c>
      <c r="K170" s="36">
        <f t="shared" ca="1" si="14"/>
        <v>0.34885280660162493</v>
      </c>
      <c r="L170" s="51">
        <f t="shared" ca="1" si="16"/>
        <v>1.0300457310694323E-2</v>
      </c>
      <c r="M170" s="35" cm="1">
        <f t="array" aca="1" ref="M170" ca="1">IF(ROUND(ROUND(L170,2)-L170,4)=0,_xlfn.XLOOKUP(L170,INDIRECT($A$4&amp;"!$G$32:$G$132"),INDIRECT($A$4&amp;"!$A$32:$A$132"),0,1,1),IF(L170&lt;0,0,(ROUNDUP(L170,2)-L170)*100*_xlfn.XLOOKUP(L170,INDIRECT($A$4&amp;"!$G$32:$G$132"),INDIRECT($A$4&amp;"!$A$32:$A$132"),0,-1,-1)+(L170-ROUNDDOWN(L170,2))*100*_xlfn.XLOOKUP(L170,INDIRECT($A$4&amp;"!$G$32:$G$132"),INDIRECT($A$4&amp;"!$A$32:$A$132"),0,1,1)))</f>
        <v>0.17779107378729297</v>
      </c>
      <c r="N170" s="67">
        <f t="shared" ca="1" si="17"/>
        <v>114.66777237961962</v>
      </c>
    </row>
    <row r="171" spans="1:14" x14ac:dyDescent="0.3">
      <c r="A171" s="32">
        <f t="shared" si="18"/>
        <v>46099</v>
      </c>
      <c r="B171" s="65" cm="1">
        <f t="array" aca="1" ref="B171" ca="1">_xlfn.XLOOKUP(A171,INDIRECT($A$5&amp;"!$AJ$41:$AJ$406"),INDIRECT($A$5&amp;"!$An$41:$An$406"))*SUM($F$3:$I$3)</f>
        <v>0</v>
      </c>
      <c r="C171" s="65" cm="1">
        <f t="array" aca="1" ref="C171" ca="1">_xlfn.XLOOKUP(A171,INDIRECT($A$5&amp;"!$AJ$41:$AJ$406"),INDIRECT($A$5&amp;"!$Ak$41:$Ak$406"))*SUM($F$3:$I$3)</f>
        <v>0</v>
      </c>
      <c r="D171" s="65" cm="1">
        <f t="array" aca="1" ref="D171" ca="1">_xlfn.XLOOKUP(A171,INDIRECT($A$5&amp;"!$AJ$41:$AJ$406"),INDIRECT($A$5&amp;"!$AO$41:$AO$406"))*SUM($F$3:$I$3)</f>
        <v>45</v>
      </c>
      <c r="E171" s="34" cm="1">
        <f t="array" ref="E171">SUMPRODUCT(('PT Storengy'!$B$8:$K$372)*('PT Storengy'!$A$8:$A$372=$A171)*('PT Storengy'!$A$5:$J$5=$A$6)*('PT Storengy'!$B$7:$K$7=$A$7))</f>
        <v>0</v>
      </c>
      <c r="F171" s="36">
        <f t="shared" ca="1" si="19"/>
        <v>0.90231798524695839</v>
      </c>
      <c r="G171" s="51">
        <f t="shared" ca="1" si="20"/>
        <v>2.2714569094733954E-2</v>
      </c>
      <c r="H171" s="35" cm="1">
        <f t="array" aca="1" ref="H171" ca="1">IF(ROUND(ROUND(G171,2)-G171,4)=0,_xlfn.XLOOKUP(G171,INDIRECT($A$4&amp;"!$G$32:$G$132"),INDIRECT($A$4&amp;"!$A$32:$A$132"),0,1,1),IF(G171&lt;0,0,(ROUNDUP(G171,2)-G171)*100*_xlfn.XLOOKUP(G171,INDIRECT($A$4&amp;"!$G$32:$G$132"),INDIRECT($A$4&amp;"!$A$32:$A$132"),0,-1,-1)+(G171-ROUNDDOWN(G171,2))*100*_xlfn.XLOOKUP(G171,INDIRECT($A$4&amp;"!$G$32:$G$132"),INDIRECT($A$4&amp;"!$A$32:$A$132"),0,1,1)))</f>
        <v>0.18580686980993194</v>
      </c>
      <c r="I171" s="87">
        <f t="shared" ca="1" si="15"/>
        <v>119.83762401606955</v>
      </c>
      <c r="K171" s="36">
        <f t="shared" ca="1" si="14"/>
        <v>0.23524621968039988</v>
      </c>
      <c r="L171" s="51">
        <f t="shared" ca="1" si="16"/>
        <v>7.7522845911472205E-3</v>
      </c>
      <c r="M171" s="35" cm="1">
        <f t="array" aca="1" ref="M171" ca="1">IF(ROUND(ROUND(L171,2)-L171,4)=0,_xlfn.XLOOKUP(L171,INDIRECT($A$4&amp;"!$G$32:$G$132"),INDIRECT($A$4&amp;"!$A$32:$A$132"),0,1,1),IF(L171&lt;0,0,(ROUNDUP(L171,2)-L171)*100*_xlfn.XLOOKUP(L171,INDIRECT($A$4&amp;"!$G$32:$G$132"),INDIRECT($A$4&amp;"!$A$32:$A$132"),0,-1,-1)+(L171-ROUNDDOWN(L171,2))*100*_xlfn.XLOOKUP(L171,INDIRECT($A$4&amp;"!$G$32:$G$132"),INDIRECT($A$4&amp;"!$A$32:$A$132"),0,1,1)))</f>
        <v>0.17614571783225771</v>
      </c>
      <c r="N171" s="67">
        <f t="shared" ca="1" si="17"/>
        <v>113.60658692122503</v>
      </c>
    </row>
    <row r="172" spans="1:14" x14ac:dyDescent="0.3">
      <c r="A172" s="32">
        <f t="shared" si="18"/>
        <v>46100</v>
      </c>
      <c r="B172" s="65" cm="1">
        <f t="array" aca="1" ref="B172" ca="1">_xlfn.XLOOKUP(A172,INDIRECT($A$5&amp;"!$AJ$41:$AJ$406"),INDIRECT($A$5&amp;"!$An$41:$An$406"))*SUM($F$3:$I$3)</f>
        <v>0</v>
      </c>
      <c r="C172" s="65" cm="1">
        <f t="array" aca="1" ref="C172" ca="1">_xlfn.XLOOKUP(A172,INDIRECT($A$5&amp;"!$AJ$41:$AJ$406"),INDIRECT($A$5&amp;"!$Ak$41:$Ak$406"))*SUM($F$3:$I$3)</f>
        <v>0</v>
      </c>
      <c r="D172" s="65" cm="1">
        <f t="array" aca="1" ref="D172" ca="1">_xlfn.XLOOKUP(A172,INDIRECT($A$5&amp;"!$AJ$41:$AJ$406"),INDIRECT($A$5&amp;"!$AO$41:$AO$406"))*SUM($F$3:$I$3)</f>
        <v>45</v>
      </c>
      <c r="E172" s="34" cm="1">
        <f t="array" ref="E172">SUMPRODUCT(('PT Storengy'!$B$8:$K$372)*('PT Storengy'!$A$8:$A$372=$A172)*('PT Storengy'!$A$5:$J$5=$A$6)*('PT Storengy'!$B$7:$K$7=$A$7))</f>
        <v>0</v>
      </c>
      <c r="F172" s="36">
        <f t="shared" ca="1" si="19"/>
        <v>0.78358939074576772</v>
      </c>
      <c r="G172" s="51">
        <f t="shared" ca="1" si="20"/>
        <v>2.0051510783265742E-2</v>
      </c>
      <c r="H172" s="35" cm="1">
        <f t="array" aca="1" ref="H172" ca="1">IF(ROUND(ROUND(G172,2)-G172,4)=0,_xlfn.XLOOKUP(G172,INDIRECT($A$4&amp;"!$G$32:$G$132"),INDIRECT($A$4&amp;"!$A$32:$A$132"),0,1,1),IF(G172&lt;0,0,(ROUNDUP(G172,2)-G172)*100*_xlfn.XLOOKUP(G172,INDIRECT($A$4&amp;"!$G$32:$G$132"),INDIRECT($A$4&amp;"!$A$32:$A$132"),0,-1,-1)+(G172-ROUNDDOWN(G172,2))*100*_xlfn.XLOOKUP(G172,INDIRECT($A$4&amp;"!$G$32:$G$132"),INDIRECT($A$4&amp;"!$A$32:$A$132"),0,1,1)))</f>
        <v>0.18408733219077122</v>
      </c>
      <c r="I172" s="87">
        <f t="shared" ca="1" si="15"/>
        <v>118.72859450119068</v>
      </c>
      <c r="K172" s="36">
        <f t="shared" ca="1" si="14"/>
        <v>0.12269099754560781</v>
      </c>
      <c r="L172" s="51">
        <f t="shared" ca="1" si="16"/>
        <v>5.2276937706755532E-3</v>
      </c>
      <c r="M172" s="35" cm="1">
        <f t="array" aca="1" ref="M172" ca="1">IF(ROUND(ROUND(L172,2)-L172,4)=0,_xlfn.XLOOKUP(L172,INDIRECT($A$4&amp;"!$G$32:$G$132"),INDIRECT($A$4&amp;"!$A$32:$A$132"),0,1,1),IF(L172&lt;0,0,(ROUNDUP(L172,2)-L172)*100*_xlfn.XLOOKUP(L172,INDIRECT($A$4&amp;"!$G$32:$G$132"),INDIRECT($A$4&amp;"!$A$32:$A$132"),0,-1,-1)+(L172-ROUNDDOWN(L172,2))*100*_xlfn.XLOOKUP(L172,INDIRECT($A$4&amp;"!$G$32:$G$132"),INDIRECT($A$4&amp;"!$A$32:$A$132"),0,1,1)))</f>
        <v>0.1745155887171369</v>
      </c>
      <c r="N172" s="67">
        <f t="shared" ca="1" si="17"/>
        <v>112.55522213479207</v>
      </c>
    </row>
    <row r="173" spans="1:14" x14ac:dyDescent="0.3">
      <c r="A173" s="32">
        <f t="shared" si="18"/>
        <v>46101</v>
      </c>
      <c r="B173" s="65" cm="1">
        <f t="array" aca="1" ref="B173" ca="1">_xlfn.XLOOKUP(A173,INDIRECT($A$5&amp;"!$AJ$41:$AJ$406"),INDIRECT($A$5&amp;"!$An$41:$An$406"))*SUM($F$3:$I$3)</f>
        <v>0</v>
      </c>
      <c r="C173" s="65" cm="1">
        <f t="array" aca="1" ref="C173" ca="1">_xlfn.XLOOKUP(A173,INDIRECT($A$5&amp;"!$AJ$41:$AJ$406"),INDIRECT($A$5&amp;"!$Ak$41:$Ak$406"))*SUM($F$3:$I$3)</f>
        <v>0</v>
      </c>
      <c r="D173" s="65" cm="1">
        <f t="array" aca="1" ref="D173" ca="1">_xlfn.XLOOKUP(A173,INDIRECT($A$5&amp;"!$AJ$41:$AJ$406"),INDIRECT($A$5&amp;"!$AO$41:$AO$406"))*SUM($F$3:$I$3)</f>
        <v>45</v>
      </c>
      <c r="E173" s="34" cm="1">
        <f t="array" ref="E173">SUMPRODUCT(('PT Storengy'!$B$8:$K$372)*('PT Storengy'!$A$8:$A$372=$A173)*('PT Storengy'!$A$5:$J$5=$A$6)*('PT Storengy'!$B$7:$K$7=$A$7))</f>
        <v>0</v>
      </c>
      <c r="F173" s="36">
        <f t="shared" ca="1" si="19"/>
        <v>0.66595956231777831</v>
      </c>
      <c r="G173" s="51">
        <f t="shared" ca="1" si="20"/>
        <v>1.741309757212817E-2</v>
      </c>
      <c r="H173" s="35" cm="1">
        <f t="array" aca="1" ref="H173" ca="1">IF(ROUND(ROUND(G173,2)-G173,4)=0,_xlfn.XLOOKUP(G173,INDIRECT($A$4&amp;"!$G$32:$G$132"),INDIRECT($A$4&amp;"!$A$32:$A$132"),0,1,1),IF(G173&lt;0,0,(ROUNDUP(G173,2)-G173)*100*_xlfn.XLOOKUP(G173,INDIRECT($A$4&amp;"!$G$32:$G$132"),INDIRECT($A$4&amp;"!$A$32:$A$132"),0,-1,-1)+(G173-ROUNDDOWN(G173,2))*100*_xlfn.XLOOKUP(G173,INDIRECT($A$4&amp;"!$G$32:$G$132"),INDIRECT($A$4&amp;"!$A$32:$A$132"),0,1,1)))</f>
        <v>0.18238370792092173</v>
      </c>
      <c r="I173" s="87">
        <f t="shared" ca="1" si="15"/>
        <v>117.62982842798944</v>
      </c>
      <c r="K173" s="36">
        <f t="shared" ca="1" si="14"/>
        <v>1.1177410410058486E-2</v>
      </c>
      <c r="L173" s="51">
        <f t="shared" ca="1" si="16"/>
        <v>2.7264666121246178E-3</v>
      </c>
      <c r="M173" s="35" cm="1">
        <f t="array" aca="1" ref="M173" ca="1">IF(ROUND(ROUND(L173,2)-L173,4)=0,_xlfn.XLOOKUP(L173,INDIRECT($A$4&amp;"!$G$32:$G$132"),INDIRECT($A$4&amp;"!$A$32:$A$132"),0,1,1),IF(L173&lt;0,0,(ROUNDUP(L173,2)-L173)*100*_xlfn.XLOOKUP(L173,INDIRECT($A$4&amp;"!$G$32:$G$132"),INDIRECT($A$4&amp;"!$A$32:$A$132"),0,-1,-1)+(L173-ROUNDDOWN(L173,2))*100*_xlfn.XLOOKUP(L173,INDIRECT($A$4&amp;"!$G$32:$G$132"),INDIRECT($A$4&amp;"!$A$32:$A$132"),0,1,1)))</f>
        <v>0.17290054552612857</v>
      </c>
      <c r="N173" s="67">
        <f t="shared" ca="1" si="17"/>
        <v>111.51358713554932</v>
      </c>
    </row>
    <row r="174" spans="1:14" x14ac:dyDescent="0.3">
      <c r="A174" s="32">
        <f t="shared" si="18"/>
        <v>46102</v>
      </c>
      <c r="B174" s="65" cm="1">
        <f t="array" aca="1" ref="B174" ca="1">_xlfn.XLOOKUP(A174,INDIRECT($A$5&amp;"!$AJ$41:$AJ$406"),INDIRECT($A$5&amp;"!$An$41:$An$406"))*SUM($F$3:$I$3)</f>
        <v>0</v>
      </c>
      <c r="C174" s="65" cm="1">
        <f t="array" aca="1" ref="C174" ca="1">_xlfn.XLOOKUP(A174,INDIRECT($A$5&amp;"!$AJ$41:$AJ$406"),INDIRECT($A$5&amp;"!$Ak$41:$Ak$406"))*SUM($F$3:$I$3)</f>
        <v>0</v>
      </c>
      <c r="D174" s="65" cm="1">
        <f t="array" aca="1" ref="D174" ca="1">_xlfn.XLOOKUP(A174,INDIRECT($A$5&amp;"!$AJ$41:$AJ$406"),INDIRECT($A$5&amp;"!$AO$41:$AO$406"))*SUM($F$3:$I$3)</f>
        <v>45</v>
      </c>
      <c r="E174" s="34" cm="1">
        <f t="array" ref="E174">SUMPRODUCT(('PT Storengy'!$B$8:$K$372)*('PT Storengy'!$A$8:$A$372=$A174)*('PT Storengy'!$A$5:$J$5=$A$6)*('PT Storengy'!$B$7:$K$7=$A$7))</f>
        <v>0</v>
      </c>
      <c r="F174" s="36">
        <f t="shared" ca="1" si="19"/>
        <v>0.54941833150366748</v>
      </c>
      <c r="G174" s="51">
        <f t="shared" ca="1" si="20"/>
        <v>1.4799101384839518E-2</v>
      </c>
      <c r="H174" s="35" cm="1">
        <f t="array" aca="1" ref="H174" ca="1">IF(ROUND(ROUND(G174,2)-G174,4)=0,_xlfn.XLOOKUP(G174,INDIRECT($A$4&amp;"!$G$32:$G$132"),INDIRECT($A$4&amp;"!$A$32:$A$132"),0,1,1),IF(G174&lt;0,0,(ROUNDUP(G174,2)-G174)*100*_xlfn.XLOOKUP(G174,INDIRECT($A$4&amp;"!$G$32:$G$132"),INDIRECT($A$4&amp;"!$A$32:$A$132"),0,-1,-1)+(G174-ROUNDDOWN(G174,2))*100*_xlfn.XLOOKUP(G174,INDIRECT($A$4&amp;"!$G$32:$G$132"),INDIRECT($A$4&amp;"!$A$32:$A$132"),0,1,1)))</f>
        <v>0.18069584973132491</v>
      </c>
      <c r="I174" s="87">
        <f t="shared" ca="1" si="15"/>
        <v>116.5412308141108</v>
      </c>
      <c r="K174" s="36">
        <f ca="1">K173-N174/1000</f>
        <v>0</v>
      </c>
      <c r="L174" s="51">
        <f t="shared" ca="1" si="16"/>
        <v>2.4838689800129969E-4</v>
      </c>
      <c r="M174" s="35" cm="1">
        <f t="array" aca="1" ref="M174" ca="1">IF(ROUND(ROUND(L174,2)-L174,4)=0,_xlfn.XLOOKUP(L174,INDIRECT($A$4&amp;"!$G$32:$G$132"),INDIRECT($A$4&amp;"!$A$32:$A$132"),0,1,1),IF(L174&lt;0,0,(ROUNDUP(L174,2)-L174)*100*_xlfn.XLOOKUP(L174,INDIRECT($A$4&amp;"!$G$32:$G$132"),INDIRECT($A$4&amp;"!$A$32:$A$132"),0,-1,-1)+(L174-ROUNDDOWN(L174,2))*100*_xlfn.XLOOKUP(L174,INDIRECT($A$4&amp;"!$G$32:$G$132"),INDIRECT($A$4&amp;"!$A$32:$A$132"),0,1,1)))</f>
        <v>0.17130044864752705</v>
      </c>
      <c r="N174" s="67">
        <f t="shared" ca="1" si="17"/>
        <v>11.177410410058485</v>
      </c>
    </row>
    <row r="175" spans="1:14" x14ac:dyDescent="0.3">
      <c r="A175" s="32">
        <f t="shared" si="18"/>
        <v>46103</v>
      </c>
      <c r="B175" s="65" cm="1">
        <f t="array" aca="1" ref="B175" ca="1">_xlfn.XLOOKUP(A175,INDIRECT($A$5&amp;"!$AJ$41:$AJ$406"),INDIRECT($A$5&amp;"!$An$41:$An$406"))*SUM($F$3:$I$3)</f>
        <v>0</v>
      </c>
      <c r="C175" s="65" cm="1">
        <f t="array" aca="1" ref="C175" ca="1">_xlfn.XLOOKUP(A175,INDIRECT($A$5&amp;"!$AJ$41:$AJ$406"),INDIRECT($A$5&amp;"!$Ak$41:$Ak$406"))*SUM($F$3:$I$3)</f>
        <v>0</v>
      </c>
      <c r="D175" s="65" cm="1">
        <f t="array" aca="1" ref="D175" ca="1">_xlfn.XLOOKUP(A175,INDIRECT($A$5&amp;"!$AJ$41:$AJ$406"),INDIRECT($A$5&amp;"!$AO$41:$AO$406"))*SUM($F$3:$I$3)</f>
        <v>45</v>
      </c>
      <c r="E175" s="34" cm="1">
        <f t="array" ref="E175">SUMPRODUCT(('PT Storengy'!$B$8:$K$372)*('PT Storengy'!$A$8:$A$372=$A175)*('PT Storengy'!$A$5:$J$5=$A$6)*('PT Storengy'!$B$7:$K$7=$A$7))</f>
        <v>0</v>
      </c>
      <c r="F175" s="36">
        <f t="shared" ca="1" si="19"/>
        <v>0.43395562394745962</v>
      </c>
      <c r="G175" s="51">
        <f t="shared" ca="1" si="20"/>
        <v>1.2209296255637055E-2</v>
      </c>
      <c r="H175" s="35" cm="1">
        <f t="array" aca="1" ref="H175" ca="1">IF(ROUND(ROUND(G175,2)-G175,4)=0,_xlfn.XLOOKUP(G175,INDIRECT($A$4&amp;"!$G$32:$G$132"),INDIRECT($A$4&amp;"!$A$32:$A$132"),0,1,1),IF(G175&lt;0,0,(ROUNDUP(G175,2)-G175)*100*_xlfn.XLOOKUP(G175,INDIRECT($A$4&amp;"!$G$32:$G$132"),INDIRECT($A$4&amp;"!$A$32:$A$132"),0,-1,-1)+(G175-ROUNDDOWN(G175,2))*100*_xlfn.XLOOKUP(G175,INDIRECT($A$4&amp;"!$G$32:$G$132"),INDIRECT($A$4&amp;"!$A$32:$A$132"),0,1,1)))</f>
        <v>0.17902361171581416</v>
      </c>
      <c r="I175" s="87">
        <f t="shared" ca="1" si="15"/>
        <v>115.46270755620787</v>
      </c>
      <c r="K175" s="36">
        <f ca="1">K174-N175/1000</f>
        <v>0</v>
      </c>
      <c r="L175" s="51">
        <f t="shared" ca="1" si="16"/>
        <v>0</v>
      </c>
      <c r="M175" s="35" cm="1">
        <f t="array" aca="1" ref="M175" ca="1">IF(ROUND(ROUND(L175,2)-L175,4)=0,_xlfn.XLOOKUP(L175,INDIRECT($A$4&amp;"!$G$32:$G$132"),INDIRECT($A$4&amp;"!$A$32:$A$132"),0,1,1),IF(L175&lt;0,0,(ROUNDUP(L175,2)-L175)*100*_xlfn.XLOOKUP(L175,INDIRECT($A$4&amp;"!$G$32:$G$132"),INDIRECT($A$4&amp;"!$A$32:$A$132"),0,-1,-1)+(L175-ROUNDDOWN(L175,2))*100*_xlfn.XLOOKUP(L175,INDIRECT($A$4&amp;"!$G$32:$G$132"),INDIRECT($A$4&amp;"!$A$32:$A$132"),0,1,1)))</f>
        <v>0.17114006514657981</v>
      </c>
      <c r="N175" s="67">
        <f t="shared" ca="1" si="17"/>
        <v>0</v>
      </c>
    </row>
    <row r="176" spans="1:14" x14ac:dyDescent="0.3">
      <c r="A176" s="32">
        <f t="shared" si="18"/>
        <v>46104</v>
      </c>
      <c r="B176" s="65" cm="1">
        <f t="array" aca="1" ref="B176" ca="1">_xlfn.XLOOKUP(A176,INDIRECT($A$5&amp;"!$AJ$41:$AJ$406"),INDIRECT($A$5&amp;"!$An$41:$An$406"))*SUM($F$3:$I$3)</f>
        <v>0</v>
      </c>
      <c r="C176" s="65" cm="1">
        <f t="array" aca="1" ref="C176" ca="1">_xlfn.XLOOKUP(A176,INDIRECT($A$5&amp;"!$AJ$41:$AJ$406"),INDIRECT($A$5&amp;"!$Ak$41:$Ak$406"))*SUM($F$3:$I$3)</f>
        <v>0</v>
      </c>
      <c r="D176" s="65" cm="1">
        <f t="array" aca="1" ref="D176" ca="1">_xlfn.XLOOKUP(A176,INDIRECT($A$5&amp;"!$AJ$41:$AJ$406"),INDIRECT($A$5&amp;"!$AO$41:$AO$406"))*SUM($F$3:$I$3)</f>
        <v>45</v>
      </c>
      <c r="E176" s="34" cm="1">
        <f t="array" ref="E176">SUMPRODUCT(('PT Storengy'!$B$8:$K$372)*('PT Storengy'!$A$8:$A$372=$A176)*('PT Storengy'!$A$5:$J$5=$A$6)*('PT Storengy'!$B$7:$K$7=$A$7))</f>
        <v>0</v>
      </c>
      <c r="F176" s="36">
        <f t="shared" ca="1" si="19"/>
        <v>0.31956145852565265</v>
      </c>
      <c r="G176" s="51">
        <f t="shared" ca="1" si="20"/>
        <v>9.6434583099435471E-3</v>
      </c>
      <c r="H176" s="35" cm="1">
        <f t="array" aca="1" ref="H176" ca="1">IF(ROUND(ROUND(G176,2)-G176,4)=0,_xlfn.XLOOKUP(G176,INDIRECT($A$4&amp;"!$G$32:$G$132"),INDIRECT($A$4&amp;"!$A$32:$A$132"),0,1,1),IF(G176&lt;0,0,(ROUNDUP(G176,2)-G176)*100*_xlfn.XLOOKUP(G176,INDIRECT($A$4&amp;"!$G$32:$G$132"),INDIRECT($A$4&amp;"!$A$32:$A$132"),0,-1,-1)+(G176-ROUNDDOWN(G176,2))*100*_xlfn.XLOOKUP(G176,INDIRECT($A$4&amp;"!$G$32:$G$132"),INDIRECT($A$4&amp;"!$A$32:$A$132"),0,1,1)))</f>
        <v>0.17736684931850202</v>
      </c>
      <c r="I176" s="87">
        <f t="shared" ca="1" si="15"/>
        <v>114.39416542180697</v>
      </c>
      <c r="K176" s="36">
        <f t="shared" ca="1" si="14"/>
        <v>0</v>
      </c>
      <c r="L176" s="51">
        <f t="shared" ca="1" si="16"/>
        <v>0</v>
      </c>
      <c r="M176" s="35" cm="1">
        <f t="array" aca="1" ref="M176" ca="1">IF(ROUND(ROUND(L176,2)-L176,4)=0,_xlfn.XLOOKUP(L176,INDIRECT($A$4&amp;"!$G$32:$G$132"),INDIRECT($A$4&amp;"!$A$32:$A$132"),0,1,1),IF(L176&lt;0,0,(ROUNDUP(L176,2)-L176)*100*_xlfn.XLOOKUP(L176,INDIRECT($A$4&amp;"!$G$32:$G$132"),INDIRECT($A$4&amp;"!$A$32:$A$132"),0,-1,-1)+(L176-ROUNDDOWN(L176,2))*100*_xlfn.XLOOKUP(L176,INDIRECT($A$4&amp;"!$G$32:$G$132"),INDIRECT($A$4&amp;"!$A$32:$A$132"),0,1,1)))</f>
        <v>0.17114006514657981</v>
      </c>
      <c r="N176" s="67">
        <f t="shared" ca="1" si="17"/>
        <v>0</v>
      </c>
    </row>
    <row r="177" spans="1:14" x14ac:dyDescent="0.3">
      <c r="A177" s="32">
        <f t="shared" si="18"/>
        <v>46105</v>
      </c>
      <c r="B177" s="65" cm="1">
        <f t="array" aca="1" ref="B177" ca="1">_xlfn.XLOOKUP(A177,INDIRECT($A$5&amp;"!$AJ$41:$AJ$406"),INDIRECT($A$5&amp;"!$An$41:$An$406"))*SUM($F$3:$I$3)</f>
        <v>0</v>
      </c>
      <c r="C177" s="65" cm="1">
        <f t="array" aca="1" ref="C177" ca="1">_xlfn.XLOOKUP(A177,INDIRECT($A$5&amp;"!$AJ$41:$AJ$406"),INDIRECT($A$5&amp;"!$Ak$41:$Ak$406"))*SUM($F$3:$I$3)</f>
        <v>0</v>
      </c>
      <c r="D177" s="65" cm="1">
        <f t="array" aca="1" ref="D177" ca="1">_xlfn.XLOOKUP(A177,INDIRECT($A$5&amp;"!$AJ$41:$AJ$406"),INDIRECT($A$5&amp;"!$AO$41:$AO$406"))*SUM($F$3:$I$3)</f>
        <v>45</v>
      </c>
      <c r="E177" s="34" cm="1">
        <f t="array" ref="E177">SUMPRODUCT(('PT Storengy'!$B$8:$K$372)*('PT Storengy'!$A$8:$A$372=$A177)*('PT Storengy'!$A$5:$J$5=$A$6)*('PT Storengy'!$B$7:$K$7=$A$7))</f>
        <v>0</v>
      </c>
      <c r="F177" s="36">
        <f t="shared" ca="1" si="19"/>
        <v>0.20622594648440426</v>
      </c>
      <c r="G177" s="51">
        <f t="shared" ca="1" si="20"/>
        <v>7.1013657450145033E-3</v>
      </c>
      <c r="H177" s="35" cm="1">
        <f t="array" aca="1" ref="H177" ca="1">IF(ROUND(ROUND(G177,2)-G177,4)=0,_xlfn.XLOOKUP(G177,INDIRECT($A$4&amp;"!$G$32:$G$132"),INDIRECT($A$4&amp;"!$A$32:$A$132"),0,1,1),IF(G177&lt;0,0,(ROUNDUP(G177,2)-G177)*100*_xlfn.XLOOKUP(G177,INDIRECT($A$4&amp;"!$G$32:$G$132"),INDIRECT($A$4&amp;"!$A$32:$A$132"),0,-1,-1)+(G177-ROUNDDOWN(G177,2))*100*_xlfn.XLOOKUP(G177,INDIRECT($A$4&amp;"!$G$32:$G$132"),INDIRECT($A$4&amp;"!$A$32:$A$132"),0,1,1)))</f>
        <v>0.17572541932128416</v>
      </c>
      <c r="I177" s="87">
        <f t="shared" ca="1" si="15"/>
        <v>113.33551204124839</v>
      </c>
      <c r="K177" s="36">
        <f t="shared" ca="1" si="14"/>
        <v>0</v>
      </c>
      <c r="L177" s="51">
        <f t="shared" ca="1" si="16"/>
        <v>0</v>
      </c>
      <c r="M177" s="35" cm="1">
        <f t="array" aca="1" ref="M177" ca="1">IF(ROUND(ROUND(L177,2)-L177,4)=0,_xlfn.XLOOKUP(L177,INDIRECT($A$4&amp;"!$G$32:$G$132"),INDIRECT($A$4&amp;"!$A$32:$A$132"),0,1,1),IF(L177&lt;0,0,(ROUNDUP(L177,2)-L177)*100*_xlfn.XLOOKUP(L177,INDIRECT($A$4&amp;"!$G$32:$G$132"),INDIRECT($A$4&amp;"!$A$32:$A$132"),0,-1,-1)+(L177-ROUNDDOWN(L177,2))*100*_xlfn.XLOOKUP(L177,INDIRECT($A$4&amp;"!$G$32:$G$132"),INDIRECT($A$4&amp;"!$A$32:$A$132"),0,1,1)))</f>
        <v>0.17114006514657981</v>
      </c>
      <c r="N177" s="67">
        <f t="shared" ca="1" si="17"/>
        <v>0</v>
      </c>
    </row>
    <row r="178" spans="1:14" x14ac:dyDescent="0.3">
      <c r="A178" s="32">
        <f t="shared" si="18"/>
        <v>46106</v>
      </c>
      <c r="B178" s="65" cm="1">
        <f t="array" aca="1" ref="B178" ca="1">_xlfn.XLOOKUP(A178,INDIRECT($A$5&amp;"!$AJ$41:$AJ$406"),INDIRECT($A$5&amp;"!$An$41:$An$406"))*SUM($F$3:$I$3)</f>
        <v>0</v>
      </c>
      <c r="C178" s="65" cm="1">
        <f t="array" aca="1" ref="C178" ca="1">_xlfn.XLOOKUP(A178,INDIRECT($A$5&amp;"!$AJ$41:$AJ$406"),INDIRECT($A$5&amp;"!$Ak$41:$Ak$406"))*SUM($F$3:$I$3)</f>
        <v>0</v>
      </c>
      <c r="D178" s="65" cm="1">
        <f t="array" aca="1" ref="D178" ca="1">_xlfn.XLOOKUP(A178,INDIRECT($A$5&amp;"!$AJ$41:$AJ$406"),INDIRECT($A$5&amp;"!$AO$41:$AO$406"))*SUM($F$3:$I$3)</f>
        <v>45</v>
      </c>
      <c r="E178" s="34" cm="1">
        <f t="array" ref="E178">SUMPRODUCT(('PT Storengy'!$B$8:$K$372)*('PT Storengy'!$A$8:$A$372=$A178)*('PT Storengy'!$A$5:$J$5=$A$6)*('PT Storengy'!$B$7:$K$7=$A$7))</f>
        <v>0</v>
      </c>
      <c r="F178" s="36">
        <f t="shared" ca="1" si="19"/>
        <v>9.3939290584702878E-2</v>
      </c>
      <c r="G178" s="51">
        <f t="shared" ca="1" si="20"/>
        <v>4.5827988107645387E-3</v>
      </c>
      <c r="H178" s="35" cm="1">
        <f t="array" aca="1" ref="H178" ca="1">IF(ROUND(ROUND(G178,2)-G178,4)=0,_xlfn.XLOOKUP(G178,INDIRECT($A$4&amp;"!$G$32:$G$132"),INDIRECT($A$4&amp;"!$A$32:$A$132"),0,1,1),IF(G178&lt;0,0,(ROUNDUP(G178,2)-G178)*100*_xlfn.XLOOKUP(G178,INDIRECT($A$4&amp;"!$G$32:$G$132"),INDIRECT($A$4&amp;"!$A$32:$A$132"),0,-1,-1)+(G178-ROUNDDOWN(G178,2))*100*_xlfn.XLOOKUP(G178,INDIRECT($A$4&amp;"!$G$32:$G$132"),INDIRECT($A$4&amp;"!$A$32:$A$132"),0,1,1)))</f>
        <v>0.17409917983145884</v>
      </c>
      <c r="I178" s="87">
        <f t="shared" ca="1" si="15"/>
        <v>112.28665589970139</v>
      </c>
      <c r="K178" s="36">
        <f t="shared" ca="1" si="14"/>
        <v>0</v>
      </c>
      <c r="L178" s="51">
        <f t="shared" ca="1" si="16"/>
        <v>0</v>
      </c>
      <c r="M178" s="35" cm="1">
        <f t="array" aca="1" ref="M178" ca="1">IF(ROUND(ROUND(L178,2)-L178,4)=0,_xlfn.XLOOKUP(L178,INDIRECT($A$4&amp;"!$G$32:$G$132"),INDIRECT($A$4&amp;"!$A$32:$A$132"),0,1,1),IF(L178&lt;0,0,(ROUNDUP(L178,2)-L178)*100*_xlfn.XLOOKUP(L178,INDIRECT($A$4&amp;"!$G$32:$G$132"),INDIRECT($A$4&amp;"!$A$32:$A$132"),0,-1,-1)+(L178-ROUNDDOWN(L178,2))*100*_xlfn.XLOOKUP(L178,INDIRECT($A$4&amp;"!$G$32:$G$132"),INDIRECT($A$4&amp;"!$A$32:$A$132"),0,1,1)))</f>
        <v>0.17114006514657981</v>
      </c>
      <c r="N178" s="67">
        <f t="shared" ca="1" si="17"/>
        <v>0</v>
      </c>
    </row>
    <row r="179" spans="1:14" x14ac:dyDescent="0.3">
      <c r="A179" s="32">
        <f t="shared" si="18"/>
        <v>46107</v>
      </c>
      <c r="B179" s="65" cm="1">
        <f t="array" aca="1" ref="B179" ca="1">_xlfn.XLOOKUP(A179,INDIRECT($A$5&amp;"!$AJ$41:$AJ$406"),INDIRECT($A$5&amp;"!$An$41:$An$406"))*SUM($F$3:$I$3)</f>
        <v>0</v>
      </c>
      <c r="C179" s="65" cm="1">
        <f t="array" aca="1" ref="C179" ca="1">_xlfn.XLOOKUP(A179,INDIRECT($A$5&amp;"!$AJ$41:$AJ$406"),INDIRECT($A$5&amp;"!$Ak$41:$Ak$406"))*SUM($F$3:$I$3)</f>
        <v>0</v>
      </c>
      <c r="D179" s="65" cm="1">
        <f t="array" aca="1" ref="D179" ca="1">_xlfn.XLOOKUP(A179,INDIRECT($A$5&amp;"!$AJ$41:$AJ$406"),INDIRECT($A$5&amp;"!$AO$41:$AO$406"))*SUM($F$3:$I$3)</f>
        <v>45</v>
      </c>
      <c r="E179" s="34" cm="1">
        <f t="array" ref="E179">SUMPRODUCT(('PT Storengy'!$B$8:$K$372)*('PT Storengy'!$A$8:$A$372=$A179)*('PT Storengy'!$A$5:$J$5=$A$6)*('PT Storengy'!$B$7:$K$7=$A$7))</f>
        <v>0</v>
      </c>
      <c r="F179" s="36">
        <f t="shared" ca="1" si="19"/>
        <v>0</v>
      </c>
      <c r="G179" s="51">
        <f t="shared" ca="1" si="20"/>
        <v>2.0875397907711749E-3</v>
      </c>
      <c r="H179" s="35" cm="1">
        <f t="array" aca="1" ref="H179" ca="1">IF(ROUND(ROUND(G179,2)-G179,4)=0,_xlfn.XLOOKUP(G179,INDIRECT($A$4&amp;"!$G$32:$G$132"),INDIRECT($A$4&amp;"!$A$32:$A$132"),0,1,1),IF(G179&lt;0,0,(ROUNDUP(G179,2)-G179)*100*_xlfn.XLOOKUP(G179,INDIRECT($A$4&amp;"!$G$32:$G$132"),INDIRECT($A$4&amp;"!$A$32:$A$132"),0,-1,-1)+(G179-ROUNDDOWN(G179,2))*100*_xlfn.XLOOKUP(G179,INDIRECT($A$4&amp;"!$G$32:$G$132"),INDIRECT($A$4&amp;"!$A$32:$A$132"),0,1,1)))</f>
        <v>0.17248799026946116</v>
      </c>
      <c r="I179" s="87">
        <f t="shared" ca="1" si="15"/>
        <v>93.939290584702874</v>
      </c>
      <c r="K179" s="36">
        <f t="shared" ca="1" si="14"/>
        <v>0</v>
      </c>
      <c r="L179" s="51">
        <f t="shared" ca="1" si="16"/>
        <v>0</v>
      </c>
      <c r="M179" s="35" cm="1">
        <f t="array" aca="1" ref="M179" ca="1">IF(ROUND(ROUND(L179,2)-L179,4)=0,_xlfn.XLOOKUP(L179,INDIRECT($A$4&amp;"!$G$32:$G$132"),INDIRECT($A$4&amp;"!$A$32:$A$132"),0,1,1),IF(L179&lt;0,0,(ROUNDUP(L179,2)-L179)*100*_xlfn.XLOOKUP(L179,INDIRECT($A$4&amp;"!$G$32:$G$132"),INDIRECT($A$4&amp;"!$A$32:$A$132"),0,-1,-1)+(L179-ROUNDDOWN(L179,2))*100*_xlfn.XLOOKUP(L179,INDIRECT($A$4&amp;"!$G$32:$G$132"),INDIRECT($A$4&amp;"!$A$32:$A$132"),0,1,1)))</f>
        <v>0.17114006514657981</v>
      </c>
      <c r="N179" s="67">
        <f t="shared" ca="1" si="17"/>
        <v>0</v>
      </c>
    </row>
    <row r="180" spans="1:14" x14ac:dyDescent="0.3">
      <c r="A180" s="32">
        <f t="shared" si="18"/>
        <v>46108</v>
      </c>
      <c r="B180" s="65" cm="1">
        <f t="array" aca="1" ref="B180" ca="1">_xlfn.XLOOKUP(A180,INDIRECT($A$5&amp;"!$AJ$41:$AJ$406"),INDIRECT($A$5&amp;"!$An$41:$An$406"))*SUM($F$3:$I$3)</f>
        <v>0</v>
      </c>
      <c r="C180" s="65" cm="1">
        <f t="array" aca="1" ref="C180" ca="1">_xlfn.XLOOKUP(A180,INDIRECT($A$5&amp;"!$AJ$41:$AJ$406"),INDIRECT($A$5&amp;"!$Ak$41:$Ak$406"))*SUM($F$3:$I$3)</f>
        <v>0</v>
      </c>
      <c r="D180" s="65" cm="1">
        <f t="array" aca="1" ref="D180" ca="1">_xlfn.XLOOKUP(A180,INDIRECT($A$5&amp;"!$AJ$41:$AJ$406"),INDIRECT($A$5&amp;"!$AO$41:$AO$406"))*SUM($F$3:$I$3)</f>
        <v>45</v>
      </c>
      <c r="E180" s="34" cm="1">
        <f t="array" ref="E180">SUMPRODUCT(('PT Storengy'!$B$8:$K$372)*('PT Storengy'!$A$8:$A$372=$A180)*('PT Storengy'!$A$5:$J$5=$A$6)*('PT Storengy'!$B$7:$K$7=$A$7))</f>
        <v>0</v>
      </c>
      <c r="F180" s="36">
        <f t="shared" ca="1" si="19"/>
        <v>0</v>
      </c>
      <c r="G180" s="51">
        <f t="shared" ca="1" si="20"/>
        <v>0</v>
      </c>
      <c r="H180" s="35" cm="1">
        <f t="array" aca="1" ref="H180" ca="1">IF(ROUND(ROUND(G180,2)-G180,4)=0,_xlfn.XLOOKUP(G180,INDIRECT($A$4&amp;"!$G$32:$G$132"),INDIRECT($A$4&amp;"!$A$32:$A$132"),0,1,1),IF(G180&lt;0,0,(ROUNDUP(G180,2)-G180)*100*_xlfn.XLOOKUP(G180,INDIRECT($A$4&amp;"!$G$32:$G$132"),INDIRECT($A$4&amp;"!$A$32:$A$132"),0,-1,-1)+(G180-ROUNDDOWN(G180,2))*100*_xlfn.XLOOKUP(G180,INDIRECT($A$4&amp;"!$G$32:$G$132"),INDIRECT($A$4&amp;"!$A$32:$A$132"),0,1,1)))</f>
        <v>0.17114006514657981</v>
      </c>
      <c r="I180" s="87">
        <f t="shared" ca="1" si="15"/>
        <v>0</v>
      </c>
      <c r="K180" s="36">
        <f t="shared" ca="1" si="14"/>
        <v>0</v>
      </c>
      <c r="L180" s="51">
        <f t="shared" ca="1" si="16"/>
        <v>0</v>
      </c>
      <c r="M180" s="35" cm="1">
        <f t="array" aca="1" ref="M180" ca="1">IF(ROUND(ROUND(L180,2)-L180,4)=0,_xlfn.XLOOKUP(L180,INDIRECT($A$4&amp;"!$G$32:$G$132"),INDIRECT($A$4&amp;"!$A$32:$A$132"),0,1,1),IF(L180&lt;0,0,(ROUNDUP(L180,2)-L180)*100*_xlfn.XLOOKUP(L180,INDIRECT($A$4&amp;"!$G$32:$G$132"),INDIRECT($A$4&amp;"!$A$32:$A$132"),0,-1,-1)+(L180-ROUNDDOWN(L180,2))*100*_xlfn.XLOOKUP(L180,INDIRECT($A$4&amp;"!$G$32:$G$132"),INDIRECT($A$4&amp;"!$A$32:$A$132"),0,1,1)))</f>
        <v>0.17114006514657981</v>
      </c>
      <c r="N180" s="67">
        <f t="shared" ca="1" si="17"/>
        <v>0</v>
      </c>
    </row>
    <row r="181" spans="1:14" x14ac:dyDescent="0.3">
      <c r="A181" s="32">
        <f t="shared" si="18"/>
        <v>46109</v>
      </c>
      <c r="B181" s="65" cm="1">
        <f t="array" aca="1" ref="B181" ca="1">_xlfn.XLOOKUP(A181,INDIRECT($A$5&amp;"!$AJ$41:$AJ$406"),INDIRECT($A$5&amp;"!$An$41:$An$406"))*SUM($F$3:$I$3)</f>
        <v>0</v>
      </c>
      <c r="C181" s="65" cm="1">
        <f t="array" aca="1" ref="C181" ca="1">_xlfn.XLOOKUP(A181,INDIRECT($A$5&amp;"!$AJ$41:$AJ$406"),INDIRECT($A$5&amp;"!$Ak$41:$Ak$406"))*SUM($F$3:$I$3)</f>
        <v>0</v>
      </c>
      <c r="D181" s="65" cm="1">
        <f t="array" aca="1" ref="D181" ca="1">_xlfn.XLOOKUP(A181,INDIRECT($A$5&amp;"!$AJ$41:$AJ$406"),INDIRECT($A$5&amp;"!$AO$41:$AO$406"))*SUM($F$3:$I$3)</f>
        <v>45</v>
      </c>
      <c r="E181" s="34" cm="1">
        <f t="array" ref="E181">SUMPRODUCT(('PT Storengy'!$B$8:$K$372)*('PT Storengy'!$A$8:$A$372=$A181)*('PT Storengy'!$A$5:$J$5=$A$6)*('PT Storengy'!$B$7:$K$7=$A$7))</f>
        <v>0</v>
      </c>
      <c r="F181" s="36">
        <f t="shared" ca="1" si="19"/>
        <v>0</v>
      </c>
      <c r="G181" s="51">
        <f t="shared" ca="1" si="20"/>
        <v>0</v>
      </c>
      <c r="H181" s="35" cm="1">
        <f t="array" aca="1" ref="H181" ca="1">IF(ROUND(ROUND(G181,2)-G181,4)=0,_xlfn.XLOOKUP(G181,INDIRECT($A$4&amp;"!$G$32:$G$132"),INDIRECT($A$4&amp;"!$A$32:$A$132"),0,1,1),IF(G181&lt;0,0,(ROUNDUP(G181,2)-G181)*100*_xlfn.XLOOKUP(G181,INDIRECT($A$4&amp;"!$G$32:$G$132"),INDIRECT($A$4&amp;"!$A$32:$A$132"),0,-1,-1)+(G181-ROUNDDOWN(G181,2))*100*_xlfn.XLOOKUP(G181,INDIRECT($A$4&amp;"!$G$32:$G$132"),INDIRECT($A$4&amp;"!$A$32:$A$132"),0,1,1)))</f>
        <v>0.17114006514657981</v>
      </c>
      <c r="I181" s="87">
        <f t="shared" ca="1" si="15"/>
        <v>0</v>
      </c>
      <c r="K181" s="36">
        <f t="shared" ca="1" si="14"/>
        <v>0</v>
      </c>
      <c r="L181" s="51">
        <f t="shared" ca="1" si="16"/>
        <v>0</v>
      </c>
      <c r="M181" s="35" cm="1">
        <f t="array" aca="1" ref="M181" ca="1">IF(ROUND(ROUND(L181,2)-L181,4)=0,_xlfn.XLOOKUP(L181,INDIRECT($A$4&amp;"!$G$32:$G$132"),INDIRECT($A$4&amp;"!$A$32:$A$132"),0,1,1),IF(L181&lt;0,0,(ROUNDUP(L181,2)-L181)*100*_xlfn.XLOOKUP(L181,INDIRECT($A$4&amp;"!$G$32:$G$132"),INDIRECT($A$4&amp;"!$A$32:$A$132"),0,-1,-1)+(L181-ROUNDDOWN(L181,2))*100*_xlfn.XLOOKUP(L181,INDIRECT($A$4&amp;"!$G$32:$G$132"),INDIRECT($A$4&amp;"!$A$32:$A$132"),0,1,1)))</f>
        <v>0.17114006514657981</v>
      </c>
      <c r="N181" s="67">
        <f t="shared" ca="1" si="17"/>
        <v>0</v>
      </c>
    </row>
    <row r="182" spans="1:14" x14ac:dyDescent="0.3">
      <c r="A182" s="32">
        <f t="shared" si="18"/>
        <v>46110</v>
      </c>
      <c r="B182" s="65" cm="1">
        <f t="array" aca="1" ref="B182" ca="1">_xlfn.XLOOKUP(A182,INDIRECT($A$5&amp;"!$AJ$41:$AJ$406"),INDIRECT($A$5&amp;"!$An$41:$An$406"))*SUM($F$3:$I$3)</f>
        <v>0</v>
      </c>
      <c r="C182" s="65" cm="1">
        <f t="array" aca="1" ref="C182" ca="1">_xlfn.XLOOKUP(A182,INDIRECT($A$5&amp;"!$AJ$41:$AJ$406"),INDIRECT($A$5&amp;"!$Ak$41:$Ak$406"))*SUM($F$3:$I$3)</f>
        <v>0</v>
      </c>
      <c r="D182" s="65" cm="1">
        <f t="array" aca="1" ref="D182" ca="1">_xlfn.XLOOKUP(A182,INDIRECT($A$5&amp;"!$AJ$41:$AJ$406"),INDIRECT($A$5&amp;"!$AO$41:$AO$406"))*SUM($F$3:$I$3)</f>
        <v>45</v>
      </c>
      <c r="E182" s="34" cm="1">
        <f t="array" ref="E182">SUMPRODUCT(('PT Storengy'!$B$8:$K$372)*('PT Storengy'!$A$8:$A$372=$A182)*('PT Storengy'!$A$5:$J$5=$A$6)*('PT Storengy'!$B$7:$K$7=$A$7))</f>
        <v>0</v>
      </c>
      <c r="F182" s="36">
        <f t="shared" ca="1" si="19"/>
        <v>0</v>
      </c>
      <c r="G182" s="51">
        <f t="shared" ca="1" si="20"/>
        <v>0</v>
      </c>
      <c r="H182" s="35" cm="1">
        <f t="array" aca="1" ref="H182" ca="1">IF(ROUND(ROUND(G182,2)-G182,4)=0,_xlfn.XLOOKUP(G182,INDIRECT($A$4&amp;"!$G$32:$G$132"),INDIRECT($A$4&amp;"!$A$32:$A$132"),0,1,1),IF(G182&lt;0,0,(ROUNDUP(G182,2)-G182)*100*_xlfn.XLOOKUP(G182,INDIRECT($A$4&amp;"!$G$32:$G$132"),INDIRECT($A$4&amp;"!$A$32:$A$132"),0,-1,-1)+(G182-ROUNDDOWN(G182,2))*100*_xlfn.XLOOKUP(G182,INDIRECT($A$4&amp;"!$G$32:$G$132"),INDIRECT($A$4&amp;"!$A$32:$A$132"),0,1,1)))</f>
        <v>0.17114006514657981</v>
      </c>
      <c r="I182" s="87">
        <f t="shared" ca="1" si="15"/>
        <v>0</v>
      </c>
      <c r="K182" s="36">
        <f t="shared" ca="1" si="14"/>
        <v>0</v>
      </c>
      <c r="L182" s="51">
        <f t="shared" ca="1" si="16"/>
        <v>0</v>
      </c>
      <c r="M182" s="35" cm="1">
        <f t="array" aca="1" ref="M182" ca="1">IF(ROUND(ROUND(L182,2)-L182,4)=0,_xlfn.XLOOKUP(L182,INDIRECT($A$4&amp;"!$G$32:$G$132"),INDIRECT($A$4&amp;"!$A$32:$A$132"),0,1,1),IF(L182&lt;0,0,(ROUNDUP(L182,2)-L182)*100*_xlfn.XLOOKUP(L182,INDIRECT($A$4&amp;"!$G$32:$G$132"),INDIRECT($A$4&amp;"!$A$32:$A$132"),0,-1,-1)+(L182-ROUNDDOWN(L182,2))*100*_xlfn.XLOOKUP(L182,INDIRECT($A$4&amp;"!$G$32:$G$132"),INDIRECT($A$4&amp;"!$A$32:$A$132"),0,1,1)))</f>
        <v>0.17114006514657981</v>
      </c>
      <c r="N182" s="67">
        <f t="shared" ca="1" si="17"/>
        <v>0</v>
      </c>
    </row>
    <row r="183" spans="1:14" x14ac:dyDescent="0.3">
      <c r="A183" s="32">
        <f t="shared" si="18"/>
        <v>46111</v>
      </c>
      <c r="B183" s="65" cm="1">
        <f t="array" aca="1" ref="B183" ca="1">_xlfn.XLOOKUP(A183,INDIRECT($A$5&amp;"!$AJ$41:$AJ$406"),INDIRECT($A$5&amp;"!$An$41:$An$406"))*SUM($F$3:$I$3)</f>
        <v>0</v>
      </c>
      <c r="C183" s="65" cm="1">
        <f t="array" aca="1" ref="C183" ca="1">_xlfn.XLOOKUP(A183,INDIRECT($A$5&amp;"!$AJ$41:$AJ$406"),INDIRECT($A$5&amp;"!$Ak$41:$Ak$406"))*SUM($F$3:$I$3)</f>
        <v>0</v>
      </c>
      <c r="D183" s="65" cm="1">
        <f t="array" aca="1" ref="D183" ca="1">_xlfn.XLOOKUP(A183,INDIRECT($A$5&amp;"!$AJ$41:$AJ$406"),INDIRECT($A$5&amp;"!$AO$41:$AO$406"))*SUM($F$3:$I$3)</f>
        <v>45</v>
      </c>
      <c r="E183" s="34" cm="1">
        <f t="array" ref="E183">SUMPRODUCT(('PT Storengy'!$B$8:$K$372)*('PT Storengy'!$A$8:$A$372=$A183)*('PT Storengy'!$A$5:$J$5=$A$6)*('PT Storengy'!$B$7:$K$7=$A$7))</f>
        <v>0</v>
      </c>
      <c r="F183" s="36">
        <f t="shared" ca="1" si="19"/>
        <v>0</v>
      </c>
      <c r="G183" s="51">
        <f t="shared" ca="1" si="20"/>
        <v>0</v>
      </c>
      <c r="H183" s="35" cm="1">
        <f t="array" aca="1" ref="H183" ca="1">IF(ROUND(ROUND(G183,2)-G183,4)=0,_xlfn.XLOOKUP(G183,INDIRECT($A$4&amp;"!$G$32:$G$132"),INDIRECT($A$4&amp;"!$A$32:$A$132"),0,1,1),IF(G183&lt;0,0,(ROUNDUP(G183,2)-G183)*100*_xlfn.XLOOKUP(G183,INDIRECT($A$4&amp;"!$G$32:$G$132"),INDIRECT($A$4&amp;"!$A$32:$A$132"),0,-1,-1)+(G183-ROUNDDOWN(G183,2))*100*_xlfn.XLOOKUP(G183,INDIRECT($A$4&amp;"!$G$32:$G$132"),INDIRECT($A$4&amp;"!$A$32:$A$132"),0,1,1)))</f>
        <v>0.17114006514657981</v>
      </c>
      <c r="I183" s="87">
        <f t="shared" ca="1" si="15"/>
        <v>0</v>
      </c>
      <c r="K183" s="36">
        <f t="shared" ca="1" si="14"/>
        <v>0</v>
      </c>
      <c r="L183" s="51">
        <f t="shared" ca="1" si="16"/>
        <v>0</v>
      </c>
      <c r="M183" s="35" cm="1">
        <f t="array" aca="1" ref="M183" ca="1">IF(ROUND(ROUND(L183,2)-L183,4)=0,_xlfn.XLOOKUP(L183,INDIRECT($A$4&amp;"!$G$32:$G$132"),INDIRECT($A$4&amp;"!$A$32:$A$132"),0,1,1),IF(L183&lt;0,0,(ROUNDUP(L183,2)-L183)*100*_xlfn.XLOOKUP(L183,INDIRECT($A$4&amp;"!$G$32:$G$132"),INDIRECT($A$4&amp;"!$A$32:$A$132"),0,-1,-1)+(L183-ROUNDDOWN(L183,2))*100*_xlfn.XLOOKUP(L183,INDIRECT($A$4&amp;"!$G$32:$G$132"),INDIRECT($A$4&amp;"!$A$32:$A$132"),0,1,1)))</f>
        <v>0.17114006514657981</v>
      </c>
      <c r="N183" s="67">
        <f t="shared" ca="1" si="17"/>
        <v>0</v>
      </c>
    </row>
    <row r="184" spans="1:14" x14ac:dyDescent="0.3">
      <c r="A184" s="32">
        <f t="shared" si="18"/>
        <v>46112</v>
      </c>
      <c r="B184" s="65" cm="1">
        <f t="array" aca="1" ref="B184" ca="1">_xlfn.XLOOKUP(A184,INDIRECT($A$5&amp;"!$AJ$41:$AJ$406"),INDIRECT($A$5&amp;"!$An$41:$An$406"))*SUM($F$3:$I$3)</f>
        <v>0</v>
      </c>
      <c r="C184" s="65" cm="1">
        <f t="array" aca="1" ref="C184" ca="1">_xlfn.XLOOKUP(A184,INDIRECT($A$5&amp;"!$AJ$41:$AJ$406"),INDIRECT($A$5&amp;"!$Ak$41:$Ak$406"))*SUM($F$3:$I$3)</f>
        <v>0</v>
      </c>
      <c r="D184" s="65" cm="1">
        <f t="array" aca="1" ref="D184" ca="1">_xlfn.XLOOKUP(A184,INDIRECT($A$5&amp;"!$AJ$41:$AJ$406"),INDIRECT($A$5&amp;"!$AO$41:$AO$406"))*SUM($F$3:$I$3)</f>
        <v>15.749999999999998</v>
      </c>
      <c r="E184" s="34" cm="1">
        <f t="array" ref="E184">SUMPRODUCT(('PT Storengy'!$B$8:$K$372)*('PT Storengy'!$A$8:$A$372=$A184)*('PT Storengy'!$A$5:$J$5=$A$6)*('PT Storengy'!$B$7:$K$7=$A$7))</f>
        <v>0</v>
      </c>
      <c r="F184" s="36">
        <f t="shared" ca="1" si="19"/>
        <v>0</v>
      </c>
      <c r="G184" s="51">
        <f t="shared" ca="1" si="20"/>
        <v>0</v>
      </c>
      <c r="H184" s="35" cm="1">
        <f t="array" aca="1" ref="H184" ca="1">IF(ROUND(ROUND(G184,2)-G184,4)=0,_xlfn.XLOOKUP(G184,INDIRECT($A$4&amp;"!$G$32:$G$132"),INDIRECT($A$4&amp;"!$A$32:$A$132"),0,1,1),IF(G184&lt;0,0,(ROUNDUP(G184,2)-G184)*100*_xlfn.XLOOKUP(G184,INDIRECT($A$4&amp;"!$G$32:$G$132"),INDIRECT($A$4&amp;"!$A$32:$A$132"),0,-1,-1)+(G184-ROUNDDOWN(G184,2))*100*_xlfn.XLOOKUP(G184,INDIRECT($A$4&amp;"!$G$32:$G$132"),INDIRECT($A$4&amp;"!$A$32:$A$132"),0,1,1)))</f>
        <v>0.17114006514657981</v>
      </c>
      <c r="I184" s="87">
        <f t="shared" ca="1" si="15"/>
        <v>0</v>
      </c>
      <c r="K184" s="36">
        <f t="shared" ca="1" si="14"/>
        <v>0</v>
      </c>
      <c r="L184" s="51">
        <f t="shared" ca="1" si="16"/>
        <v>0</v>
      </c>
      <c r="M184" s="35" cm="1">
        <f t="array" aca="1" ref="M184" ca="1">IF(ROUND(ROUND(L184,2)-L184,4)=0,_xlfn.XLOOKUP(L184,INDIRECT($A$4&amp;"!$G$32:$G$132"),INDIRECT($A$4&amp;"!$A$32:$A$132"),0,1,1),IF(L184&lt;0,0,(ROUNDUP(L184,2)-L184)*100*_xlfn.XLOOKUP(L184,INDIRECT($A$4&amp;"!$G$32:$G$132"),INDIRECT($A$4&amp;"!$A$32:$A$132"),0,-1,-1)+(L184-ROUNDDOWN(L184,2))*100*_xlfn.XLOOKUP(L184,INDIRECT($A$4&amp;"!$G$32:$G$132"),INDIRECT($A$4&amp;"!$A$32:$A$132"),0,1,1)))</f>
        <v>0.17114006514657981</v>
      </c>
      <c r="N184" s="67">
        <f t="shared" ca="1" si="17"/>
        <v>0</v>
      </c>
    </row>
    <row r="185" spans="1:14" x14ac:dyDescent="0.3">
      <c r="A185" s="32">
        <f t="shared" si="18"/>
        <v>46113</v>
      </c>
      <c r="B185" s="65" cm="1">
        <f t="array" aca="1" ref="B185" ca="1">_xlfn.XLOOKUP(A185,INDIRECT($A$5&amp;"!$AJ$41:$AJ$406"),INDIRECT($A$5&amp;"!$An$41:$An$406"))*SUM($F$3:$I$3)</f>
        <v>0</v>
      </c>
      <c r="C185" s="65" cm="1">
        <f t="array" aca="1" ref="C185" ca="1">_xlfn.XLOOKUP(A185,INDIRECT($A$5&amp;"!$AJ$41:$AJ$406"),INDIRECT($A$5&amp;"!$Ak$41:$Ak$406"))*SUM($F$3:$I$3)</f>
        <v>0</v>
      </c>
      <c r="D185" s="65" cm="1">
        <f t="array" aca="1" ref="D185" ca="1">_xlfn.XLOOKUP(A185,INDIRECT($A$5&amp;"!$AJ$41:$AJ$406"),INDIRECT($A$5&amp;"!$AO$41:$AO$406"))*SUM($F$3:$I$3)</f>
        <v>45</v>
      </c>
      <c r="E185" s="34" cm="1">
        <f t="array" ref="E185">SUMPRODUCT(('PT Storengy'!$B$8:$K$372)*('PT Storengy'!$A$8:$A$372=$A185)*('PT Storengy'!$A$5:$J$5=$A$6)*('PT Storengy'!$B$7:$K$7=$A$7))</f>
        <v>0</v>
      </c>
      <c r="F185" s="36">
        <f t="shared" ref="F185" ca="1" si="21">F184-I185/1000</f>
        <v>0</v>
      </c>
      <c r="G185" s="51">
        <f t="shared" ca="1" si="20"/>
        <v>0</v>
      </c>
      <c r="H185" s="35" cm="1">
        <f t="array" aca="1" ref="H185" ca="1">IF(ROUND(ROUND(G185,2)-G185,4)=0,_xlfn.XLOOKUP(G185,INDIRECT($A$4&amp;"!$G$32:$G$132"),INDIRECT($A$4&amp;"!$A$32:$A$132"),0,1,1),IF(G185&lt;0,0,(ROUNDUP(G185,2)-G185)*100*_xlfn.XLOOKUP(G185,INDIRECT($A$4&amp;"!$G$32:$G$132"),INDIRECT($A$4&amp;"!$A$32:$A$132"),0,-1,-1)+(G185-ROUNDDOWN(G185,2))*100*_xlfn.XLOOKUP(G185,INDIRECT($A$4&amp;"!$G$32:$G$132"),INDIRECT($A$4&amp;"!$A$32:$A$132"),0,1,1)))</f>
        <v>0.17114006514657981</v>
      </c>
      <c r="I185" s="87">
        <f t="shared" ca="1" si="15"/>
        <v>0</v>
      </c>
      <c r="K185" s="36">
        <f t="shared" ca="1" si="14"/>
        <v>0</v>
      </c>
      <c r="L185" s="51">
        <f t="shared" ca="1" si="16"/>
        <v>0</v>
      </c>
      <c r="M185" s="35" cm="1">
        <f t="array" aca="1" ref="M185" ca="1">IF(ROUND(ROUND(L185,2)-L185,4)=0,_xlfn.XLOOKUP(L185,INDIRECT($A$4&amp;"!$G$32:$G$132"),INDIRECT($A$4&amp;"!$A$32:$A$132"),0,1,1),IF(L185&lt;0,0,(ROUNDUP(L185,2)-L185)*100*_xlfn.XLOOKUP(L185,INDIRECT($A$4&amp;"!$G$32:$G$132"),INDIRECT($A$4&amp;"!$A$32:$A$132"),0,-1,-1)+(L185-ROUNDDOWN(L185,2))*100*_xlfn.XLOOKUP(L185,INDIRECT($A$4&amp;"!$G$32:$G$132"),INDIRECT($A$4&amp;"!$A$32:$A$132"),0,1,1)))</f>
        <v>0.17114006514657981</v>
      </c>
      <c r="N185" s="67">
        <f t="shared" ca="1" si="17"/>
        <v>0</v>
      </c>
    </row>
    <row r="186" spans="1:14" x14ac:dyDescent="0.3">
      <c r="A186" s="32"/>
      <c r="B186" s="65"/>
      <c r="C186" s="65"/>
      <c r="D186" s="61"/>
      <c r="E186" s="34"/>
      <c r="F186" s="36"/>
      <c r="G186" s="51">
        <f t="shared" ca="1" si="20"/>
        <v>0</v>
      </c>
      <c r="H186" s="35"/>
      <c r="I186" s="87"/>
      <c r="K186" s="36"/>
      <c r="L186" s="51">
        <f t="shared" ca="1" si="16"/>
        <v>0</v>
      </c>
      <c r="M186" s="51"/>
      <c r="N186" s="67">
        <f t="shared" ref="N186" ca="1" si="22">IF(K185*1000&lt;$F$4*(1)*M186,0,$F$4*(1)*M186)</f>
        <v>0</v>
      </c>
    </row>
    <row r="187" spans="1:14" x14ac:dyDescent="0.3">
      <c r="A187" s="32"/>
      <c r="B187" s="65"/>
      <c r="C187" s="65"/>
      <c r="D187" s="61"/>
      <c r="E187" s="34"/>
      <c r="F187" s="36"/>
      <c r="G187" s="51"/>
      <c r="H187" s="35"/>
      <c r="I187" s="87"/>
      <c r="L187" s="51"/>
      <c r="M187" s="51"/>
      <c r="N187" s="67">
        <f t="shared" ref="N187:N231" ca="1" si="23">IF(K186&lt;$F$4*(1)*M187,0,$F$4*(1)*M187)</f>
        <v>0</v>
      </c>
    </row>
    <row r="188" spans="1:14" x14ac:dyDescent="0.3">
      <c r="A188" s="32"/>
      <c r="B188" s="65"/>
      <c r="C188" s="65"/>
      <c r="D188" s="61"/>
      <c r="E188" s="34"/>
      <c r="F188" s="36"/>
      <c r="G188" s="51"/>
      <c r="H188" s="35"/>
      <c r="I188" s="87"/>
      <c r="L188" s="51"/>
      <c r="M188" s="51"/>
      <c r="N188" s="67">
        <f t="shared" ca="1" si="23"/>
        <v>0</v>
      </c>
    </row>
    <row r="189" spans="1:14" x14ac:dyDescent="0.3">
      <c r="A189" s="32"/>
      <c r="B189" s="65"/>
      <c r="C189" s="65"/>
      <c r="D189" s="61"/>
      <c r="E189" s="34"/>
      <c r="F189" s="36"/>
      <c r="G189" s="51"/>
      <c r="H189" s="35"/>
      <c r="I189" s="87"/>
      <c r="L189" s="51"/>
      <c r="M189" s="51"/>
      <c r="N189" s="67">
        <f t="shared" ca="1" si="23"/>
        <v>0</v>
      </c>
    </row>
    <row r="190" spans="1:14" x14ac:dyDescent="0.3">
      <c r="A190" s="32"/>
      <c r="B190" s="65"/>
      <c r="C190" s="65"/>
      <c r="D190" s="61"/>
      <c r="E190" s="34"/>
      <c r="F190" s="36"/>
      <c r="G190" s="51"/>
      <c r="H190" s="35"/>
      <c r="I190" s="87"/>
      <c r="L190" s="51"/>
      <c r="M190" s="51"/>
      <c r="N190" s="67">
        <f t="shared" ca="1" si="23"/>
        <v>0</v>
      </c>
    </row>
    <row r="191" spans="1:14" x14ac:dyDescent="0.3">
      <c r="A191" s="32"/>
      <c r="B191" s="65"/>
      <c r="C191" s="65"/>
      <c r="D191" s="61"/>
      <c r="E191" s="34"/>
      <c r="F191" s="36"/>
      <c r="G191" s="51"/>
      <c r="H191" s="35"/>
      <c r="I191" s="87"/>
      <c r="L191" s="51"/>
      <c r="M191" s="51"/>
      <c r="N191" s="67">
        <f t="shared" ca="1" si="23"/>
        <v>0</v>
      </c>
    </row>
    <row r="192" spans="1:14" x14ac:dyDescent="0.3">
      <c r="A192" s="32"/>
      <c r="B192" s="65"/>
      <c r="C192" s="65"/>
      <c r="D192" s="61"/>
      <c r="E192" s="34"/>
      <c r="F192" s="36"/>
      <c r="G192" s="51"/>
      <c r="H192" s="35"/>
      <c r="I192" s="87"/>
      <c r="L192" s="51"/>
      <c r="M192" s="51"/>
      <c r="N192" s="67">
        <f t="shared" ca="1" si="23"/>
        <v>0</v>
      </c>
    </row>
    <row r="193" spans="1:14" x14ac:dyDescent="0.3">
      <c r="A193" s="32"/>
      <c r="B193" s="65"/>
      <c r="C193" s="65"/>
      <c r="D193" s="61"/>
      <c r="E193" s="34"/>
      <c r="F193" s="36"/>
      <c r="G193" s="51"/>
      <c r="H193" s="35"/>
      <c r="I193" s="87"/>
      <c r="L193" s="51"/>
      <c r="M193" s="51"/>
      <c r="N193" s="67">
        <f t="shared" ca="1" si="23"/>
        <v>0</v>
      </c>
    </row>
    <row r="194" spans="1:14" x14ac:dyDescent="0.3">
      <c r="A194" s="32"/>
      <c r="B194" s="65"/>
      <c r="C194" s="65"/>
      <c r="D194" s="61"/>
      <c r="E194" s="34"/>
      <c r="F194" s="36"/>
      <c r="G194" s="51"/>
      <c r="H194" s="35"/>
      <c r="I194" s="87"/>
      <c r="L194" s="51"/>
      <c r="M194" s="51"/>
      <c r="N194" s="67">
        <f t="shared" ca="1" si="23"/>
        <v>0</v>
      </c>
    </row>
    <row r="195" spans="1:14" x14ac:dyDescent="0.3">
      <c r="A195" s="32"/>
      <c r="B195" s="65"/>
      <c r="C195" s="65"/>
      <c r="D195" s="61"/>
      <c r="E195" s="34"/>
      <c r="F195" s="36"/>
      <c r="G195" s="51"/>
      <c r="H195" s="35"/>
      <c r="I195" s="87"/>
      <c r="L195" s="51"/>
      <c r="M195" s="51"/>
      <c r="N195" s="67">
        <f t="shared" ca="1" si="23"/>
        <v>0</v>
      </c>
    </row>
    <row r="196" spans="1:14" x14ac:dyDescent="0.3">
      <c r="A196" s="32"/>
      <c r="B196" s="65"/>
      <c r="C196" s="65"/>
      <c r="D196" s="61"/>
      <c r="E196" s="34"/>
      <c r="F196" s="36"/>
      <c r="G196" s="51"/>
      <c r="H196" s="35"/>
      <c r="I196" s="87"/>
      <c r="L196" s="51"/>
      <c r="M196" s="51"/>
      <c r="N196" s="67">
        <f t="shared" ca="1" si="23"/>
        <v>0</v>
      </c>
    </row>
    <row r="197" spans="1:14" x14ac:dyDescent="0.3">
      <c r="A197" s="32"/>
      <c r="B197" s="65"/>
      <c r="C197" s="65"/>
      <c r="D197" s="61"/>
      <c r="E197" s="34"/>
      <c r="F197" s="36"/>
      <c r="G197" s="51"/>
      <c r="H197" s="35"/>
      <c r="I197" s="87"/>
      <c r="L197" s="51"/>
      <c r="M197" s="51"/>
      <c r="N197" s="67">
        <f t="shared" ca="1" si="23"/>
        <v>0</v>
      </c>
    </row>
    <row r="198" spans="1:14" x14ac:dyDescent="0.3">
      <c r="A198" s="32"/>
      <c r="B198" s="65"/>
      <c r="C198" s="65"/>
      <c r="D198" s="61"/>
      <c r="E198" s="34"/>
      <c r="F198" s="36"/>
      <c r="G198" s="51"/>
      <c r="H198" s="35"/>
      <c r="I198" s="87"/>
      <c r="L198" s="51"/>
      <c r="M198" s="51"/>
      <c r="N198" s="67">
        <f t="shared" ca="1" si="23"/>
        <v>0</v>
      </c>
    </row>
    <row r="199" spans="1:14" x14ac:dyDescent="0.3">
      <c r="A199" s="32"/>
      <c r="B199" s="65"/>
      <c r="C199" s="65"/>
      <c r="D199" s="61"/>
      <c r="E199" s="34"/>
      <c r="F199" s="36"/>
      <c r="G199" s="51"/>
      <c r="H199" s="35"/>
      <c r="I199" s="87"/>
      <c r="L199" s="51"/>
      <c r="M199" s="51"/>
      <c r="N199" s="67">
        <f t="shared" ca="1" si="23"/>
        <v>0</v>
      </c>
    </row>
    <row r="200" spans="1:14" x14ac:dyDescent="0.3">
      <c r="A200" s="32"/>
      <c r="B200" s="65"/>
      <c r="C200" s="65"/>
      <c r="D200" s="61"/>
      <c r="E200" s="34"/>
      <c r="F200" s="36"/>
      <c r="G200" s="51"/>
      <c r="H200" s="35"/>
      <c r="I200" s="87"/>
      <c r="L200" s="51"/>
      <c r="M200" s="51"/>
      <c r="N200" s="67">
        <f t="shared" ca="1" si="23"/>
        <v>0</v>
      </c>
    </row>
    <row r="201" spans="1:14" x14ac:dyDescent="0.3">
      <c r="A201" s="32"/>
      <c r="B201" s="65"/>
      <c r="C201" s="65"/>
      <c r="D201" s="61"/>
      <c r="E201" s="34"/>
      <c r="F201" s="36"/>
      <c r="G201" s="51"/>
      <c r="H201" s="35"/>
      <c r="I201" s="87"/>
      <c r="L201" s="51"/>
      <c r="M201" s="51"/>
      <c r="N201" s="67">
        <f t="shared" ca="1" si="23"/>
        <v>0</v>
      </c>
    </row>
    <row r="202" spans="1:14" x14ac:dyDescent="0.3">
      <c r="A202" s="32"/>
      <c r="B202" s="65"/>
      <c r="C202" s="65"/>
      <c r="D202" s="61"/>
      <c r="E202" s="34"/>
      <c r="F202" s="36"/>
      <c r="G202" s="51"/>
      <c r="H202" s="35"/>
      <c r="I202" s="87"/>
      <c r="L202" s="51"/>
      <c r="M202" s="51"/>
      <c r="N202" s="67">
        <f t="shared" ca="1" si="23"/>
        <v>0</v>
      </c>
    </row>
    <row r="203" spans="1:14" x14ac:dyDescent="0.3">
      <c r="A203" s="32"/>
      <c r="B203" s="65"/>
      <c r="C203" s="65"/>
      <c r="D203" s="61"/>
      <c r="E203" s="34"/>
      <c r="F203" s="36"/>
      <c r="G203" s="51"/>
      <c r="H203" s="35"/>
      <c r="I203" s="87"/>
      <c r="L203" s="51"/>
      <c r="M203" s="51"/>
      <c r="N203" s="67">
        <f t="shared" ca="1" si="23"/>
        <v>0</v>
      </c>
    </row>
    <row r="204" spans="1:14" x14ac:dyDescent="0.3">
      <c r="A204" s="32"/>
      <c r="B204" s="65"/>
      <c r="C204" s="65"/>
      <c r="D204" s="61"/>
      <c r="E204" s="34"/>
      <c r="F204" s="36"/>
      <c r="G204" s="51"/>
      <c r="H204" s="35"/>
      <c r="I204" s="87"/>
      <c r="L204" s="51"/>
      <c r="M204" s="51"/>
      <c r="N204" s="67">
        <f t="shared" ca="1" si="23"/>
        <v>0</v>
      </c>
    </row>
    <row r="205" spans="1:14" x14ac:dyDescent="0.3">
      <c r="A205" s="32"/>
      <c r="B205" s="65"/>
      <c r="C205" s="65"/>
      <c r="D205" s="61"/>
      <c r="E205" s="34"/>
      <c r="F205" s="36"/>
      <c r="G205" s="51"/>
      <c r="H205" s="35"/>
      <c r="I205" s="87"/>
      <c r="L205" s="51"/>
      <c r="M205" s="51"/>
      <c r="N205" s="67">
        <f t="shared" ca="1" si="23"/>
        <v>0</v>
      </c>
    </row>
    <row r="206" spans="1:14" x14ac:dyDescent="0.3">
      <c r="A206" s="32"/>
      <c r="B206" s="65"/>
      <c r="C206" s="65"/>
      <c r="D206" s="61"/>
      <c r="E206" s="34"/>
      <c r="F206" s="36"/>
      <c r="G206" s="51"/>
      <c r="H206" s="35"/>
      <c r="I206" s="87"/>
      <c r="L206" s="51"/>
      <c r="M206" s="51"/>
      <c r="N206" s="67">
        <f t="shared" ca="1" si="23"/>
        <v>0</v>
      </c>
    </row>
    <row r="207" spans="1:14" x14ac:dyDescent="0.3">
      <c r="A207" s="32"/>
      <c r="B207" s="65"/>
      <c r="C207" s="65"/>
      <c r="D207" s="61"/>
      <c r="E207" s="34"/>
      <c r="F207" s="36"/>
      <c r="G207" s="51"/>
      <c r="H207" s="35"/>
      <c r="I207" s="87"/>
      <c r="L207" s="51"/>
      <c r="M207" s="51"/>
      <c r="N207" s="67">
        <f t="shared" ca="1" si="23"/>
        <v>0</v>
      </c>
    </row>
    <row r="208" spans="1:14" x14ac:dyDescent="0.3">
      <c r="A208" s="32"/>
      <c r="B208" s="65"/>
      <c r="C208" s="65"/>
      <c r="D208" s="61"/>
      <c r="E208" s="34"/>
      <c r="F208" s="36"/>
      <c r="G208" s="51"/>
      <c r="H208" s="35"/>
      <c r="I208" s="87"/>
      <c r="L208" s="51"/>
      <c r="M208" s="51"/>
      <c r="N208" s="67">
        <f t="shared" ca="1" si="23"/>
        <v>0</v>
      </c>
    </row>
    <row r="209" spans="1:14" x14ac:dyDescent="0.3">
      <c r="A209" s="32"/>
      <c r="B209" s="65"/>
      <c r="C209" s="65"/>
      <c r="D209" s="61"/>
      <c r="E209" s="34"/>
      <c r="F209" s="36"/>
      <c r="G209" s="51"/>
      <c r="H209" s="35"/>
      <c r="I209" s="87"/>
      <c r="L209" s="51"/>
      <c r="M209" s="51"/>
      <c r="N209" s="67">
        <f t="shared" ca="1" si="23"/>
        <v>0</v>
      </c>
    </row>
    <row r="210" spans="1:14" x14ac:dyDescent="0.3">
      <c r="A210" s="32"/>
      <c r="B210" s="65"/>
      <c r="C210" s="65"/>
      <c r="D210" s="61"/>
      <c r="E210" s="34"/>
      <c r="F210" s="36"/>
      <c r="G210" s="51"/>
      <c r="H210" s="35"/>
      <c r="I210" s="87"/>
      <c r="L210" s="51"/>
      <c r="M210" s="51"/>
      <c r="N210" s="67">
        <f t="shared" ca="1" si="23"/>
        <v>0</v>
      </c>
    </row>
    <row r="211" spans="1:14" x14ac:dyDescent="0.3">
      <c r="A211" s="32"/>
      <c r="B211" s="65"/>
      <c r="C211" s="65"/>
      <c r="D211" s="61"/>
      <c r="E211" s="34"/>
      <c r="F211" s="36"/>
      <c r="G211" s="51"/>
      <c r="H211" s="35"/>
      <c r="I211" s="87"/>
      <c r="L211" s="51"/>
      <c r="M211" s="51"/>
      <c r="N211" s="67">
        <f t="shared" ca="1" si="23"/>
        <v>0</v>
      </c>
    </row>
    <row r="212" spans="1:14" x14ac:dyDescent="0.3">
      <c r="A212" s="32"/>
      <c r="B212" s="65"/>
      <c r="C212" s="65"/>
      <c r="D212" s="61"/>
      <c r="E212" s="34"/>
      <c r="F212" s="36"/>
      <c r="G212" s="51"/>
      <c r="H212" s="35"/>
      <c r="I212" s="87"/>
      <c r="L212" s="51"/>
      <c r="M212" s="51"/>
      <c r="N212" s="67">
        <f t="shared" ca="1" si="23"/>
        <v>0</v>
      </c>
    </row>
    <row r="213" spans="1:14" x14ac:dyDescent="0.3">
      <c r="A213" s="32"/>
      <c r="B213" s="65"/>
      <c r="C213" s="65"/>
      <c r="D213" s="61"/>
      <c r="E213" s="34"/>
      <c r="F213" s="36"/>
      <c r="G213" s="51"/>
      <c r="H213" s="35"/>
      <c r="I213" s="87"/>
      <c r="L213" s="51"/>
      <c r="M213" s="51"/>
      <c r="N213" s="67">
        <f t="shared" ca="1" si="23"/>
        <v>0</v>
      </c>
    </row>
    <row r="214" spans="1:14" x14ac:dyDescent="0.3">
      <c r="A214" s="32"/>
      <c r="B214" s="65"/>
      <c r="C214" s="65"/>
      <c r="D214" s="61"/>
      <c r="E214" s="34"/>
      <c r="F214" s="36"/>
      <c r="G214" s="51"/>
      <c r="H214" s="35"/>
      <c r="I214" s="87"/>
      <c r="L214" s="51"/>
      <c r="M214" s="51"/>
      <c r="N214" s="67">
        <f t="shared" ca="1" si="23"/>
        <v>0</v>
      </c>
    </row>
    <row r="215" spans="1:14" x14ac:dyDescent="0.3">
      <c r="A215" s="32"/>
      <c r="B215" s="65"/>
      <c r="C215" s="65"/>
      <c r="D215" s="61"/>
      <c r="E215" s="34"/>
      <c r="F215" s="36"/>
      <c r="G215" s="51"/>
      <c r="H215" s="35"/>
      <c r="I215" s="87"/>
      <c r="L215" s="51"/>
      <c r="M215" s="51"/>
      <c r="N215" s="67">
        <f t="shared" ca="1" si="23"/>
        <v>0</v>
      </c>
    </row>
    <row r="216" spans="1:14" x14ac:dyDescent="0.3">
      <c r="A216" s="32"/>
      <c r="B216" s="65"/>
      <c r="C216" s="65"/>
      <c r="D216" s="61"/>
      <c r="E216" s="34"/>
      <c r="F216" s="36"/>
      <c r="G216" s="51"/>
      <c r="H216" s="35"/>
      <c r="I216" s="87"/>
      <c r="L216" s="51"/>
      <c r="M216" s="51"/>
      <c r="N216" s="67">
        <f t="shared" ca="1" si="23"/>
        <v>0</v>
      </c>
    </row>
    <row r="217" spans="1:14" x14ac:dyDescent="0.3">
      <c r="A217" s="32"/>
      <c r="B217" s="65"/>
      <c r="C217" s="65"/>
      <c r="D217" s="61"/>
      <c r="E217" s="34"/>
      <c r="F217" s="36"/>
      <c r="G217" s="51"/>
      <c r="H217" s="35"/>
      <c r="I217" s="87"/>
      <c r="L217" s="51"/>
      <c r="M217" s="51"/>
      <c r="N217" s="67">
        <f t="shared" ca="1" si="23"/>
        <v>0</v>
      </c>
    </row>
    <row r="218" spans="1:14" x14ac:dyDescent="0.3">
      <c r="A218" s="32"/>
      <c r="B218" s="65"/>
      <c r="C218" s="65"/>
      <c r="D218" s="61"/>
      <c r="E218" s="34"/>
      <c r="F218" s="36"/>
      <c r="G218" s="51"/>
      <c r="H218" s="35"/>
      <c r="I218" s="87"/>
      <c r="L218" s="51"/>
      <c r="M218" s="51"/>
      <c r="N218" s="67">
        <f t="shared" ca="1" si="23"/>
        <v>0</v>
      </c>
    </row>
    <row r="219" spans="1:14" x14ac:dyDescent="0.3">
      <c r="A219" s="32"/>
      <c r="B219" s="65"/>
      <c r="C219" s="65"/>
      <c r="D219" s="61"/>
      <c r="E219" s="34"/>
      <c r="F219" s="36"/>
      <c r="G219" s="51"/>
      <c r="H219" s="35"/>
      <c r="I219" s="87"/>
      <c r="L219" s="51"/>
      <c r="M219" s="51"/>
      <c r="N219" s="67">
        <f t="shared" ca="1" si="23"/>
        <v>0</v>
      </c>
    </row>
    <row r="220" spans="1:14" x14ac:dyDescent="0.3">
      <c r="A220" s="32"/>
      <c r="B220" s="65"/>
      <c r="C220" s="65"/>
      <c r="D220" s="61"/>
      <c r="E220" s="34"/>
      <c r="F220" s="36"/>
      <c r="G220" s="51"/>
      <c r="H220" s="35"/>
      <c r="I220" s="87"/>
      <c r="L220" s="51"/>
      <c r="M220" s="51"/>
      <c r="N220" s="67">
        <f t="shared" ca="1" si="23"/>
        <v>0</v>
      </c>
    </row>
    <row r="221" spans="1:14" x14ac:dyDescent="0.3">
      <c r="A221" s="32"/>
      <c r="B221" s="65"/>
      <c r="C221" s="65"/>
      <c r="D221" s="61"/>
      <c r="E221" s="34"/>
      <c r="F221" s="36"/>
      <c r="G221" s="51"/>
      <c r="H221" s="35"/>
      <c r="I221" s="87"/>
      <c r="L221" s="51"/>
      <c r="M221" s="51"/>
      <c r="N221" s="67">
        <f t="shared" ca="1" si="23"/>
        <v>0</v>
      </c>
    </row>
    <row r="222" spans="1:14" x14ac:dyDescent="0.3">
      <c r="A222" s="32"/>
      <c r="B222" s="65"/>
      <c r="C222" s="65"/>
      <c r="D222" s="61"/>
      <c r="E222" s="34"/>
      <c r="F222" s="36"/>
      <c r="G222" s="51"/>
      <c r="H222" s="35"/>
      <c r="I222" s="87"/>
      <c r="L222" s="51"/>
      <c r="M222" s="51"/>
      <c r="N222" s="67">
        <f t="shared" ca="1" si="23"/>
        <v>0</v>
      </c>
    </row>
    <row r="223" spans="1:14" x14ac:dyDescent="0.3">
      <c r="A223" s="32"/>
      <c r="B223" s="65"/>
      <c r="C223" s="65"/>
      <c r="D223" s="61"/>
      <c r="E223" s="34"/>
      <c r="F223" s="36"/>
      <c r="G223" s="51"/>
      <c r="H223" s="35"/>
      <c r="I223" s="87"/>
      <c r="L223" s="51"/>
      <c r="M223" s="51"/>
      <c r="N223" s="67">
        <f t="shared" ca="1" si="23"/>
        <v>0</v>
      </c>
    </row>
    <row r="224" spans="1:14" x14ac:dyDescent="0.3">
      <c r="A224" s="32"/>
      <c r="B224" s="65"/>
      <c r="C224" s="65"/>
      <c r="D224" s="61"/>
      <c r="E224" s="34"/>
      <c r="F224" s="36"/>
      <c r="G224" s="51"/>
      <c r="H224" s="35"/>
      <c r="I224" s="87"/>
      <c r="L224" s="51"/>
      <c r="M224" s="51"/>
      <c r="N224" s="67">
        <f t="shared" ca="1" si="23"/>
        <v>0</v>
      </c>
    </row>
    <row r="225" spans="1:14" x14ac:dyDescent="0.3">
      <c r="A225" s="32"/>
      <c r="B225" s="65"/>
      <c r="C225" s="65"/>
      <c r="D225" s="61"/>
      <c r="E225" s="34"/>
      <c r="F225" s="36"/>
      <c r="G225" s="51"/>
      <c r="H225" s="35"/>
      <c r="I225" s="87"/>
      <c r="L225" s="51"/>
      <c r="M225" s="51"/>
      <c r="N225" s="67">
        <f t="shared" ca="1" si="23"/>
        <v>0</v>
      </c>
    </row>
    <row r="226" spans="1:14" x14ac:dyDescent="0.3">
      <c r="A226" s="32"/>
      <c r="B226" s="65"/>
      <c r="C226" s="65"/>
      <c r="D226" s="61"/>
      <c r="E226" s="34"/>
      <c r="F226" s="36"/>
      <c r="G226" s="51"/>
      <c r="H226" s="35"/>
      <c r="I226" s="87"/>
      <c r="L226" s="51"/>
      <c r="M226" s="51"/>
      <c r="N226" s="67">
        <f t="shared" ca="1" si="23"/>
        <v>0</v>
      </c>
    </row>
    <row r="227" spans="1:14" x14ac:dyDescent="0.3">
      <c r="A227" s="32"/>
      <c r="B227" s="65"/>
      <c r="C227" s="65"/>
      <c r="D227" s="61"/>
      <c r="E227" s="34"/>
      <c r="F227" s="36"/>
      <c r="G227" s="51"/>
      <c r="H227" s="35"/>
      <c r="I227" s="87"/>
      <c r="L227" s="51"/>
      <c r="M227" s="51"/>
      <c r="N227" s="67">
        <f t="shared" ca="1" si="23"/>
        <v>0</v>
      </c>
    </row>
    <row r="228" spans="1:14" x14ac:dyDescent="0.3">
      <c r="A228" s="32"/>
      <c r="B228" s="65"/>
      <c r="C228" s="65"/>
      <c r="D228" s="61"/>
      <c r="E228" s="34"/>
      <c r="F228" s="36"/>
      <c r="G228" s="51"/>
      <c r="H228" s="35"/>
      <c r="I228" s="87"/>
      <c r="L228" s="51"/>
      <c r="M228" s="51"/>
      <c r="N228" s="67">
        <f t="shared" ca="1" si="23"/>
        <v>0</v>
      </c>
    </row>
    <row r="229" spans="1:14" x14ac:dyDescent="0.3">
      <c r="A229" s="32"/>
      <c r="B229" s="65"/>
      <c r="C229" s="65"/>
      <c r="D229" s="61"/>
      <c r="E229" s="34"/>
      <c r="F229" s="36"/>
      <c r="G229" s="51"/>
      <c r="H229" s="35"/>
      <c r="I229" s="87"/>
      <c r="L229" s="51"/>
      <c r="M229" s="51"/>
      <c r="N229" s="67">
        <f t="shared" ca="1" si="23"/>
        <v>0</v>
      </c>
    </row>
    <row r="230" spans="1:14" x14ac:dyDescent="0.3">
      <c r="A230" s="32"/>
      <c r="B230" s="65"/>
      <c r="C230" s="65"/>
      <c r="D230" s="61"/>
      <c r="E230" s="34"/>
      <c r="F230" s="36"/>
      <c r="G230" s="51"/>
      <c r="H230" s="35"/>
      <c r="I230" s="87"/>
      <c r="L230" s="51"/>
      <c r="M230" s="51"/>
      <c r="N230" s="67">
        <f t="shared" ca="1" si="23"/>
        <v>0</v>
      </c>
    </row>
    <row r="231" spans="1:14" x14ac:dyDescent="0.3">
      <c r="A231" s="32"/>
      <c r="B231" s="65"/>
      <c r="C231" s="65"/>
      <c r="D231" s="61"/>
      <c r="E231" s="34"/>
      <c r="F231" s="36"/>
      <c r="G231" s="51"/>
      <c r="H231" s="35"/>
      <c r="I231" s="87"/>
      <c r="L231" s="51"/>
      <c r="M231" s="51"/>
      <c r="N231" s="67">
        <f t="shared" ca="1" si="23"/>
        <v>0</v>
      </c>
    </row>
    <row r="232" spans="1:14" x14ac:dyDescent="0.3">
      <c r="A232" s="29"/>
      <c r="B232" s="29"/>
      <c r="C232" s="29"/>
      <c r="D232" s="29"/>
    </row>
    <row r="233" spans="1:14" x14ac:dyDescent="0.3">
      <c r="A233" s="29"/>
      <c r="B233" s="29"/>
      <c r="C233" s="29"/>
      <c r="D233" s="29"/>
    </row>
    <row r="234" spans="1:14" x14ac:dyDescent="0.3">
      <c r="A234" s="29"/>
      <c r="B234" s="29"/>
      <c r="C234" s="29"/>
      <c r="D234" s="29"/>
    </row>
    <row r="235" spans="1:14" x14ac:dyDescent="0.3">
      <c r="A235" s="29"/>
      <c r="B235" s="29"/>
      <c r="C235" s="29"/>
      <c r="D235" s="29"/>
    </row>
    <row r="236" spans="1:14" x14ac:dyDescent="0.3">
      <c r="A236" s="29"/>
      <c r="B236" s="29"/>
      <c r="C236" s="29"/>
      <c r="D236" s="29"/>
    </row>
    <row r="237" spans="1:14" x14ac:dyDescent="0.3">
      <c r="A237" s="29"/>
      <c r="B237" s="29"/>
      <c r="C237" s="29"/>
      <c r="D237" s="29"/>
    </row>
    <row r="238" spans="1:14" x14ac:dyDescent="0.3">
      <c r="A238" s="29"/>
      <c r="B238" s="29"/>
      <c r="C238" s="29"/>
      <c r="D238" s="29"/>
    </row>
    <row r="239" spans="1:14" x14ac:dyDescent="0.3">
      <c r="A239" s="29"/>
      <c r="B239" s="29"/>
      <c r="C239" s="29"/>
      <c r="D239" s="29"/>
    </row>
    <row r="240" spans="1:14" x14ac:dyDescent="0.3">
      <c r="A240" s="29"/>
      <c r="B240" s="29"/>
      <c r="C240" s="29"/>
      <c r="D240" s="29"/>
    </row>
    <row r="241" spans="1:4" x14ac:dyDescent="0.3">
      <c r="A241" s="29"/>
      <c r="B241" s="29"/>
      <c r="C241" s="29"/>
      <c r="D241" s="29"/>
    </row>
    <row r="242" spans="1:4" x14ac:dyDescent="0.3">
      <c r="A242" s="29"/>
      <c r="B242" s="29"/>
      <c r="C242" s="29"/>
      <c r="D242" s="29"/>
    </row>
    <row r="243" spans="1:4" x14ac:dyDescent="0.3">
      <c r="A243" s="29"/>
      <c r="B243" s="29"/>
      <c r="C243" s="29"/>
      <c r="D243" s="29"/>
    </row>
    <row r="244" spans="1:4" x14ac:dyDescent="0.3">
      <c r="A244" s="29"/>
      <c r="B244" s="29"/>
      <c r="C244" s="29"/>
      <c r="D244" s="29"/>
    </row>
    <row r="245" spans="1:4" x14ac:dyDescent="0.3">
      <c r="A245" s="29"/>
      <c r="B245" s="29"/>
      <c r="C245" s="29"/>
      <c r="D245" s="29"/>
    </row>
    <row r="246" spans="1:4" x14ac:dyDescent="0.3">
      <c r="A246" s="29"/>
      <c r="B246" s="29"/>
      <c r="C246" s="29"/>
      <c r="D246" s="29"/>
    </row>
    <row r="247" spans="1:4" x14ac:dyDescent="0.3">
      <c r="A247" s="29"/>
      <c r="B247" s="29"/>
      <c r="C247" s="29"/>
      <c r="D247" s="29"/>
    </row>
    <row r="248" spans="1:4" x14ac:dyDescent="0.3">
      <c r="A248" s="29"/>
      <c r="B248" s="29"/>
      <c r="C248" s="29"/>
      <c r="D248" s="29"/>
    </row>
    <row r="249" spans="1:4" x14ac:dyDescent="0.3">
      <c r="A249" s="29"/>
      <c r="B249" s="29"/>
      <c r="C249" s="29"/>
      <c r="D249" s="29"/>
    </row>
    <row r="250" spans="1:4" x14ac:dyDescent="0.3">
      <c r="A250" s="29"/>
      <c r="B250" s="29"/>
      <c r="C250" s="29"/>
      <c r="D250" s="29"/>
    </row>
    <row r="251" spans="1:4" x14ac:dyDescent="0.3">
      <c r="A251" s="29"/>
      <c r="B251" s="29"/>
      <c r="C251" s="29"/>
      <c r="D251" s="29"/>
    </row>
    <row r="252" spans="1:4" x14ac:dyDescent="0.3">
      <c r="A252" s="29"/>
      <c r="B252" s="29"/>
      <c r="C252" s="29"/>
      <c r="D252" s="29"/>
    </row>
    <row r="253" spans="1:4" x14ac:dyDescent="0.3">
      <c r="A253" s="29"/>
      <c r="B253" s="29"/>
      <c r="C253" s="29"/>
      <c r="D253" s="29"/>
    </row>
    <row r="254" spans="1:4" x14ac:dyDescent="0.3">
      <c r="A254" s="29"/>
      <c r="B254" s="29"/>
      <c r="C254" s="29"/>
      <c r="D254" s="29"/>
    </row>
    <row r="255" spans="1:4" x14ac:dyDescent="0.3">
      <c r="A255" s="29"/>
      <c r="B255" s="29"/>
      <c r="C255" s="29"/>
      <c r="D255" s="29"/>
    </row>
    <row r="256" spans="1:4" x14ac:dyDescent="0.3">
      <c r="A256" s="29"/>
      <c r="B256" s="29"/>
      <c r="C256" s="29"/>
      <c r="D256" s="29"/>
    </row>
    <row r="257" spans="1:4" x14ac:dyDescent="0.3">
      <c r="A257" s="29"/>
      <c r="B257" s="29"/>
      <c r="C257" s="29"/>
      <c r="D257" s="29"/>
    </row>
    <row r="258" spans="1:4" x14ac:dyDescent="0.3">
      <c r="A258" s="29"/>
      <c r="B258" s="29"/>
      <c r="C258" s="29"/>
      <c r="D258" s="29"/>
    </row>
    <row r="259" spans="1:4" x14ac:dyDescent="0.3">
      <c r="A259" s="29"/>
      <c r="B259" s="29"/>
      <c r="C259" s="29"/>
      <c r="D259" s="29"/>
    </row>
    <row r="260" spans="1:4" x14ac:dyDescent="0.3">
      <c r="A260" s="29"/>
      <c r="B260" s="29"/>
      <c r="C260" s="29"/>
      <c r="D260" s="29"/>
    </row>
    <row r="261" spans="1:4" x14ac:dyDescent="0.3">
      <c r="A261" s="29"/>
      <c r="B261" s="29"/>
      <c r="C261" s="29"/>
      <c r="D261" s="29"/>
    </row>
    <row r="262" spans="1:4" x14ac:dyDescent="0.3">
      <c r="A262" s="29"/>
      <c r="B262" s="29"/>
      <c r="C262" s="29"/>
      <c r="D262" s="29"/>
    </row>
    <row r="263" spans="1:4" x14ac:dyDescent="0.3">
      <c r="A263" s="29"/>
      <c r="B263" s="29"/>
      <c r="C263" s="29"/>
      <c r="D263" s="29"/>
    </row>
    <row r="264" spans="1:4" x14ac:dyDescent="0.3">
      <c r="A264" s="29"/>
      <c r="B264" s="29"/>
      <c r="C264" s="29"/>
      <c r="D264" s="29"/>
    </row>
    <row r="265" spans="1:4" x14ac:dyDescent="0.3">
      <c r="A265" s="29"/>
      <c r="B265" s="29"/>
      <c r="C265" s="29"/>
      <c r="D265" s="29"/>
    </row>
    <row r="266" spans="1:4" x14ac:dyDescent="0.3">
      <c r="A266" s="29"/>
      <c r="B266" s="29"/>
      <c r="C266" s="29"/>
      <c r="D266" s="29"/>
    </row>
    <row r="267" spans="1:4" x14ac:dyDescent="0.3">
      <c r="A267" s="29"/>
      <c r="B267" s="29"/>
      <c r="C267" s="29"/>
      <c r="D267" s="29"/>
    </row>
    <row r="268" spans="1:4" x14ac:dyDescent="0.3">
      <c r="A268" s="29"/>
      <c r="B268" s="29"/>
      <c r="C268" s="29"/>
      <c r="D268" s="29"/>
    </row>
    <row r="269" spans="1:4" x14ac:dyDescent="0.3">
      <c r="A269" s="29"/>
      <c r="B269" s="29"/>
      <c r="C269" s="29"/>
      <c r="D269" s="29"/>
    </row>
    <row r="270" spans="1:4" x14ac:dyDescent="0.3">
      <c r="A270" s="29"/>
      <c r="B270" s="29"/>
      <c r="C270" s="29"/>
      <c r="D270" s="29"/>
    </row>
    <row r="271" spans="1:4" x14ac:dyDescent="0.3">
      <c r="A271" s="29"/>
      <c r="B271" s="29"/>
      <c r="C271" s="29"/>
      <c r="D271" s="29"/>
    </row>
    <row r="272" spans="1:4" x14ac:dyDescent="0.3">
      <c r="A272" s="29"/>
      <c r="B272" s="29"/>
      <c r="C272" s="29"/>
      <c r="D272" s="29"/>
    </row>
    <row r="273" spans="1:4" x14ac:dyDescent="0.3">
      <c r="A273" s="29"/>
      <c r="B273" s="29"/>
      <c r="C273" s="29"/>
      <c r="D273" s="29"/>
    </row>
    <row r="274" spans="1:4" x14ac:dyDescent="0.3">
      <c r="A274" s="29"/>
      <c r="B274" s="29"/>
      <c r="C274" s="29"/>
      <c r="D274" s="29"/>
    </row>
    <row r="275" spans="1:4" x14ac:dyDescent="0.3">
      <c r="A275" s="29"/>
      <c r="B275" s="29"/>
      <c r="C275" s="29"/>
      <c r="D275" s="29"/>
    </row>
    <row r="276" spans="1:4" x14ac:dyDescent="0.3">
      <c r="A276" s="29"/>
      <c r="B276" s="29"/>
      <c r="C276" s="29"/>
      <c r="D276" s="29"/>
    </row>
    <row r="277" spans="1:4" x14ac:dyDescent="0.3">
      <c r="A277" s="29"/>
      <c r="B277" s="29"/>
      <c r="C277" s="29"/>
      <c r="D277" s="29"/>
    </row>
  </sheetData>
  <autoFilter ref="A16:U231" xr:uid="{E0BA2D08-F164-426D-8B22-833BD306E2C0}"/>
  <mergeCells count="1">
    <mergeCell ref="F11:I11"/>
  </mergeCells>
  <conditionalFormatting sqref="I17:I231">
    <cfRule type="cellIs" dxfId="12" priority="3"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92D050"/>
    <pageSetUpPr fitToPage="1"/>
  </sheetPr>
  <dimension ref="A1:AP938"/>
  <sheetViews>
    <sheetView showGridLines="0" zoomScale="70" zoomScaleNormal="70" workbookViewId="0">
      <selection activeCell="C8" sqref="C8"/>
    </sheetView>
  </sheetViews>
  <sheetFormatPr baseColWidth="10" defaultColWidth="11.33203125" defaultRowHeight="14.4" x14ac:dyDescent="0.3"/>
  <cols>
    <col min="1" max="1" width="17.44140625" style="1" customWidth="1"/>
    <col min="2" max="4" width="11.33203125" style="1"/>
    <col min="5" max="5" width="10.88671875" style="1" customWidth="1"/>
    <col min="6" max="6" width="1.88671875" style="1" customWidth="1"/>
    <col min="7" max="7" width="23.5546875" style="1" customWidth="1"/>
    <col min="8" max="8" width="8.109375" style="1" customWidth="1"/>
    <col min="9" max="9" width="13.88671875" style="1" customWidth="1"/>
    <col min="10" max="18" width="12.5546875" style="1" customWidth="1"/>
    <col min="19" max="19" width="13.5546875" style="1" customWidth="1"/>
    <col min="20" max="21" width="11.33203125" style="1"/>
    <col min="22" max="23" width="12.5546875" style="1" customWidth="1"/>
    <col min="24" max="24" width="13.5546875" style="1" customWidth="1"/>
    <col min="25" max="32" width="11.33203125" style="1"/>
    <col min="33" max="33" width="1.88671875" style="1" customWidth="1"/>
    <col min="34" max="34" width="10.5546875" style="1" customWidth="1"/>
    <col min="35" max="35" width="1.88671875" style="1" customWidth="1"/>
    <col min="38" max="40" width="11.33203125" style="1"/>
    <col min="41" max="41" width="11.5546875" style="1" bestFit="1" customWidth="1"/>
    <col min="42" max="16384" width="11.33203125" style="1"/>
  </cols>
  <sheetData>
    <row r="1" spans="1:42" s="72" customFormat="1" ht="15" x14ac:dyDescent="0.3">
      <c r="A1" s="107" t="s">
        <v>67</v>
      </c>
      <c r="G1" s="72" t="s">
        <v>49</v>
      </c>
      <c r="K1" s="72" t="s">
        <v>1</v>
      </c>
      <c r="L1" s="72" t="s">
        <v>1</v>
      </c>
      <c r="AJ1" s="72" t="s">
        <v>130</v>
      </c>
    </row>
    <row r="2" spans="1:42" x14ac:dyDescent="0.3">
      <c r="A2" s="88"/>
      <c r="B2" s="88"/>
      <c r="C2" s="89"/>
      <c r="D2" s="90"/>
      <c r="F2" s="2"/>
      <c r="G2" s="3"/>
      <c r="H2" s="3"/>
      <c r="I2" s="3"/>
      <c r="J2" s="3"/>
      <c r="K2" s="3"/>
      <c r="L2" s="3"/>
      <c r="M2" s="3"/>
      <c r="N2" s="3"/>
      <c r="O2" s="3"/>
      <c r="P2" s="3"/>
      <c r="Q2" s="3"/>
      <c r="R2" s="3"/>
      <c r="S2" s="3"/>
      <c r="V2" s="3"/>
      <c r="W2" s="3"/>
      <c r="X2" s="3"/>
      <c r="AI2" s="2"/>
      <c r="AL2"/>
      <c r="AM2"/>
      <c r="AN2"/>
    </row>
    <row r="3" spans="1:42" ht="15" x14ac:dyDescent="0.3">
      <c r="A3" s="88" t="s">
        <v>62</v>
      </c>
      <c r="B3" s="88"/>
      <c r="C3" s="89"/>
      <c r="D3" s="90">
        <f>H3+M3+R3+W3</f>
        <v>15</v>
      </c>
      <c r="E3" s="88" t="s">
        <v>15</v>
      </c>
      <c r="F3" s="2"/>
      <c r="G3" s="3" t="str">
        <f>Results!D14</f>
        <v>Serene N 23</v>
      </c>
      <c r="H3" s="3">
        <f>Results!E14</f>
        <v>4</v>
      </c>
      <c r="I3" s="7" t="s">
        <v>1</v>
      </c>
      <c r="J3" s="8"/>
      <c r="K3" s="3"/>
      <c r="L3" s="3" t="str">
        <f>Results!D15</f>
        <v>Serene N 24</v>
      </c>
      <c r="M3" s="3">
        <f>Results!E15</f>
        <v>9.5</v>
      </c>
      <c r="N3" s="7" t="s">
        <v>1</v>
      </c>
      <c r="O3" s="8"/>
      <c r="P3" s="3"/>
      <c r="Q3" s="3" t="str">
        <f>Results!D16</f>
        <v>Serene N 25</v>
      </c>
      <c r="R3" s="3">
        <f>Results!E16</f>
        <v>1.5</v>
      </c>
      <c r="S3" s="7" t="s">
        <v>1</v>
      </c>
      <c r="T3" s="8"/>
      <c r="V3" s="3">
        <f>Results!D17</f>
        <v>0</v>
      </c>
      <c r="W3" s="3">
        <f>Results!E17</f>
        <v>0</v>
      </c>
      <c r="X3" s="7" t="s">
        <v>1</v>
      </c>
      <c r="Y3" s="8"/>
      <c r="AH3" s="88"/>
      <c r="AI3" s="2"/>
      <c r="AL3"/>
      <c r="AM3"/>
      <c r="AN3"/>
    </row>
    <row r="4" spans="1:42" ht="25.5" customHeight="1" x14ac:dyDescent="0.3">
      <c r="A4" s="88" t="s">
        <v>64</v>
      </c>
      <c r="B4" s="88"/>
      <c r="C4" s="89"/>
      <c r="D4" s="167">
        <f>IFERROR(D3/D5*1000,0)</f>
        <v>120.00000000000001</v>
      </c>
      <c r="E4" s="88" t="s">
        <v>63</v>
      </c>
      <c r="F4" s="2"/>
      <c r="G4" s="322" t="s">
        <v>50</v>
      </c>
      <c r="H4" s="323"/>
      <c r="I4" s="7">
        <f>SUMIFS('Base Produits'!$S:$S,'Base Produits'!$R:$R,G3)</f>
        <v>120</v>
      </c>
      <c r="J4" s="8"/>
      <c r="K4" s="3"/>
      <c r="L4" s="322" t="s">
        <v>50</v>
      </c>
      <c r="M4" s="323"/>
      <c r="N4" s="7">
        <f>SUMIFS('Base Produits'!$S:$S,'Base Produits'!$R:$R,L3)</f>
        <v>120</v>
      </c>
      <c r="O4" s="8"/>
      <c r="P4" s="3"/>
      <c r="Q4" s="322" t="s">
        <v>50</v>
      </c>
      <c r="R4" s="323"/>
      <c r="S4" s="7">
        <f>SUMIFS('Base Produits'!$S:$S,'Base Produits'!$R:$R,Q3)</f>
        <v>120</v>
      </c>
      <c r="T4" s="8"/>
      <c r="V4" s="322" t="s">
        <v>50</v>
      </c>
      <c r="W4" s="323"/>
      <c r="X4" s="7">
        <f>SUMIFS('Base Produits'!$S:$S,'Base Produits'!$R:$R,V3)</f>
        <v>0</v>
      </c>
      <c r="Y4" s="8"/>
      <c r="AH4" s="88"/>
      <c r="AI4" s="2"/>
      <c r="AL4"/>
      <c r="AM4"/>
      <c r="AN4"/>
    </row>
    <row r="5" spans="1:42" ht="38.25" customHeight="1" x14ac:dyDescent="0.3">
      <c r="A5" s="88" t="s">
        <v>65</v>
      </c>
      <c r="B5" s="88"/>
      <c r="C5" s="89"/>
      <c r="D5" s="91">
        <f>(IFERROR(H3/I4,0)+IFERROR(M3/N4,0)+IFERROR(R3/S4,0)+IFERROR(W3/X4,0))*1000</f>
        <v>124.99999999999999</v>
      </c>
      <c r="E5" s="88" t="s">
        <v>66</v>
      </c>
      <c r="F5" s="2"/>
      <c r="G5" s="324" t="s">
        <v>51</v>
      </c>
      <c r="H5" s="325"/>
      <c r="I5" s="9" t="s">
        <v>204</v>
      </c>
      <c r="J5" s="10" t="s">
        <v>203</v>
      </c>
      <c r="K5" s="3"/>
      <c r="L5" s="324" t="s">
        <v>51</v>
      </c>
      <c r="M5" s="325"/>
      <c r="N5" s="9" t="s">
        <v>204</v>
      </c>
      <c r="O5" s="10" t="s">
        <v>203</v>
      </c>
      <c r="P5" s="3"/>
      <c r="Q5" s="324" t="s">
        <v>51</v>
      </c>
      <c r="R5" s="325"/>
      <c r="S5" s="9" t="s">
        <v>204</v>
      </c>
      <c r="T5" s="10" t="s">
        <v>203</v>
      </c>
      <c r="V5" s="324" t="s">
        <v>51</v>
      </c>
      <c r="W5" s="325"/>
      <c r="X5" s="9" t="s">
        <v>204</v>
      </c>
      <c r="Y5" s="10" t="s">
        <v>203</v>
      </c>
      <c r="AH5" s="88"/>
      <c r="AI5" s="2"/>
      <c r="AL5"/>
      <c r="AM5"/>
      <c r="AN5"/>
    </row>
    <row r="6" spans="1:42" x14ac:dyDescent="0.3">
      <c r="C6" s="5"/>
      <c r="D6" s="6"/>
      <c r="F6" s="2"/>
      <c r="G6" s="326"/>
      <c r="H6" s="327"/>
      <c r="I6" s="11">
        <f>SUMIFS('Base Produits'!$C:$C,'Base Produits'!$A:$A,G$3,'Base Produits'!$B:$B,1)</f>
        <v>1</v>
      </c>
      <c r="J6" s="11">
        <f>SUMIFS('Base Produits'!$D:$D,'Base Produits'!$A:$A,G$3,'Base Produits'!$B:$B,1)</f>
        <v>0.7</v>
      </c>
      <c r="K6" s="3"/>
      <c r="L6" s="326"/>
      <c r="M6" s="327"/>
      <c r="N6" s="11">
        <f>SUMIFS('Base Produits'!$C:$C,'Base Produits'!$A:$A,L$3,'Base Produits'!$B:$B,1)</f>
        <v>1</v>
      </c>
      <c r="O6" s="11">
        <f>SUMIFS('Base Produits'!$D:$D,'Base Produits'!$A:$A,L$3,'Base Produits'!$B:$B,1)</f>
        <v>0.7</v>
      </c>
      <c r="P6" s="3"/>
      <c r="Q6" s="326"/>
      <c r="R6" s="327"/>
      <c r="S6" s="11">
        <f>SUMIFS('Base Produits'!$C:$C,'Base Produits'!$A:$A,Q$3,'Base Produits'!$B:$B,1)</f>
        <v>1</v>
      </c>
      <c r="T6" s="11">
        <f>SUMIFS('Base Produits'!$D:$D,'Base Produits'!$A:$A,Q$3,'Base Produits'!$B:$B,1)</f>
        <v>0.7</v>
      </c>
      <c r="V6" s="326"/>
      <c r="W6" s="327"/>
      <c r="X6" s="11">
        <f>SUMIFS('Base Produits'!$C:$C,'Base Produits'!$A:$A,V$3,'Base Produits'!$B:$B,1)</f>
        <v>0</v>
      </c>
      <c r="Y6" s="11">
        <f>SUMIFS('Base Produits'!$D:$D,'Base Produits'!$A:$A,V$3,'Base Produits'!$B:$B,1)</f>
        <v>0</v>
      </c>
      <c r="AI6" s="2"/>
      <c r="AL6"/>
      <c r="AM6"/>
      <c r="AN6"/>
    </row>
    <row r="7" spans="1:42" x14ac:dyDescent="0.3">
      <c r="C7" s="5"/>
      <c r="D7" s="6"/>
      <c r="F7" s="2"/>
      <c r="G7" s="326"/>
      <c r="H7" s="327"/>
      <c r="I7" s="11">
        <f>IF(OR(I6=0,I6=""),"",SUMIFS('Base Produits'!$C:$C,'Base Produits'!$A:$A,G$3,'Base Produits'!$B:$B,2))</f>
        <v>0.85</v>
      </c>
      <c r="J7" s="11">
        <f>IF(OR(I6=0,I6=""),"",SUMIFS('Base Produits'!$D:$D,'Base Produits'!$A:$A,G$3,'Base Produits'!$B:$B,2))</f>
        <v>0.8</v>
      </c>
      <c r="K7" s="3"/>
      <c r="L7" s="326"/>
      <c r="M7" s="327"/>
      <c r="N7" s="11">
        <f>IF(OR(N6=0,N6=""),"",SUMIFS('Base Produits'!$C:$C,'Base Produits'!$A:$A,L$3,'Base Produits'!$B:$B,2))</f>
        <v>0.85</v>
      </c>
      <c r="O7" s="11">
        <f>IF(OR(N6=0,N6=""),"",SUMIFS('Base Produits'!$D:$D,'Base Produits'!$A:$A,L$3,'Base Produits'!$B:$B,2))</f>
        <v>0.8</v>
      </c>
      <c r="P7" s="3"/>
      <c r="Q7" s="326"/>
      <c r="R7" s="327"/>
      <c r="S7" s="11">
        <f>IF(OR(S6=0,S6=""),"",SUMIFS('Base Produits'!$C:$C,'Base Produits'!$A:$A,Q$3,'Base Produits'!$B:$B,2))</f>
        <v>0.85</v>
      </c>
      <c r="T7" s="11">
        <f>IF(OR(S6=0,S6=""),"",SUMIFS('Base Produits'!$D:$D,'Base Produits'!$A:$A,Q$3,'Base Produits'!$B:$B,2))</f>
        <v>0.8</v>
      </c>
      <c r="V7" s="326"/>
      <c r="W7" s="327"/>
      <c r="X7" s="11" t="str">
        <f>IF(OR(X6=0,X6=""),"",SUMIFS('Base Produits'!$C:$C,'Base Produits'!$A:$A,V$3,'Base Produits'!$B:$B,2))</f>
        <v/>
      </c>
      <c r="Y7" s="11" t="str">
        <f>IF(OR(X6=0,X6=""),"",SUMIFS('Base Produits'!$D:$D,'Base Produits'!$A:$A,V$3,'Base Produits'!$B:$B,2))</f>
        <v/>
      </c>
      <c r="AI7" s="2"/>
      <c r="AL7"/>
      <c r="AM7"/>
      <c r="AN7"/>
    </row>
    <row r="8" spans="1:42" x14ac:dyDescent="0.3">
      <c r="A8" s="1" t="s">
        <v>156</v>
      </c>
      <c r="C8" s="5"/>
      <c r="D8" s="6">
        <f>Results!J14</f>
        <v>0</v>
      </c>
      <c r="F8" s="2"/>
      <c r="G8" s="326"/>
      <c r="H8" s="327"/>
      <c r="I8" s="11">
        <f>IF(OR(I7=0,I7=""),"",SUMIFS('Base Produits'!$C:$C,'Base Produits'!$A:$A,G$3,'Base Produits'!$B:$B,3))</f>
        <v>0.75</v>
      </c>
      <c r="J8" s="11">
        <f>IF(OR(I7=0,I7=""),"",SUMIFS('Base Produits'!$D:$D,'Base Produits'!$A:$A,G$3,'Base Produits'!$B:$B,3))</f>
        <v>1</v>
      </c>
      <c r="K8" s="3"/>
      <c r="L8" s="326"/>
      <c r="M8" s="327"/>
      <c r="N8" s="11">
        <f>IF(OR(N7=0,N7=""),"",SUMIFS('Base Produits'!$C:$C,'Base Produits'!$A:$A,L$3,'Base Produits'!$B:$B,3))</f>
        <v>0.75</v>
      </c>
      <c r="O8" s="11">
        <f>IF(OR(N7=0,N7=""),"",SUMIFS('Base Produits'!$D:$D,'Base Produits'!$A:$A,L$3,'Base Produits'!$B:$B,3))</f>
        <v>1</v>
      </c>
      <c r="P8" s="3"/>
      <c r="Q8" s="326"/>
      <c r="R8" s="327"/>
      <c r="S8" s="11">
        <f>IF(OR(S7=0,S7=""),"",SUMIFS('Base Produits'!$C:$C,'Base Produits'!$A:$A,Q$3,'Base Produits'!$B:$B,3))</f>
        <v>0.75</v>
      </c>
      <c r="T8" s="11">
        <f>IF(OR(S7=0,S7=""),"",SUMIFS('Base Produits'!$D:$D,'Base Produits'!$A:$A,Q$3,'Base Produits'!$B:$B,3))</f>
        <v>1</v>
      </c>
      <c r="V8" s="326"/>
      <c r="W8" s="327"/>
      <c r="X8" s="11" t="str">
        <f>IF(OR(X7=0,X7=""),"",SUMIFS('Base Produits'!$C:$C,'Base Produits'!$A:$A,V$3,'Base Produits'!$B:$B,3))</f>
        <v/>
      </c>
      <c r="Y8" s="11" t="str">
        <f>IF(OR(X7=0,X7=""),"",SUMIFS('Base Produits'!$D:$D,'Base Produits'!$A:$A,V$3,'Base Produits'!$B:$B,3))</f>
        <v/>
      </c>
      <c r="AI8" s="2"/>
      <c r="AL8"/>
      <c r="AM8"/>
      <c r="AN8"/>
    </row>
    <row r="9" spans="1:42" x14ac:dyDescent="0.3">
      <c r="A9" s="1" t="s">
        <v>157</v>
      </c>
      <c r="C9" s="5"/>
      <c r="D9" s="6">
        <f>Results!K14</f>
        <v>125</v>
      </c>
      <c r="F9" s="2"/>
      <c r="G9" s="326"/>
      <c r="H9" s="327"/>
      <c r="I9" s="11">
        <f>IF(OR(I8=0,I8=""),"",SUMIFS('Base Produits'!$C:$C,'Base Produits'!$A:$A,G$3,'Base Produits'!$B:$B,4))</f>
        <v>0</v>
      </c>
      <c r="J9" s="11">
        <f>IF(OR(I8=0,I8=""),"",SUMIFS('Base Produits'!$D:$D,'Base Produits'!$A:$A,G$3,'Base Produits'!$B:$B,4))</f>
        <v>1</v>
      </c>
      <c r="K9" s="3"/>
      <c r="L9" s="326"/>
      <c r="M9" s="327"/>
      <c r="N9" s="11">
        <f>IF(OR(N8=0,N8=""),"",SUMIFS('Base Produits'!$C:$C,'Base Produits'!$A:$A,L$3,'Base Produits'!$B:$B,4))</f>
        <v>0</v>
      </c>
      <c r="O9" s="11">
        <f>IF(OR(N8=0,N8=""),"",SUMIFS('Base Produits'!$D:$D,'Base Produits'!$A:$A,L$3,'Base Produits'!$B:$B,4))</f>
        <v>1</v>
      </c>
      <c r="P9" s="3"/>
      <c r="Q9" s="326"/>
      <c r="R9" s="327"/>
      <c r="S9" s="11">
        <f>IF(OR(S8=0,S8=""),"",SUMIFS('Base Produits'!$C:$C,'Base Produits'!$A:$A,Q$3,'Base Produits'!$B:$B,4))</f>
        <v>0</v>
      </c>
      <c r="T9" s="11">
        <f>IF(OR(S8=0,S8=""),"",SUMIFS('Base Produits'!$D:$D,'Base Produits'!$A:$A,Q$3,'Base Produits'!$B:$B,4))</f>
        <v>1</v>
      </c>
      <c r="V9" s="326"/>
      <c r="W9" s="327"/>
      <c r="X9" s="11" t="str">
        <f>IF(OR(X8=0,X8=""),"",SUMIFS('Base Produits'!$C:$C,'Base Produits'!$A:$A,V$3,'Base Produits'!$B:$B,4))</f>
        <v/>
      </c>
      <c r="Y9" s="11" t="str">
        <f>IF(OR(X8=0,X8=""),"",SUMIFS('Base Produits'!$D:$D,'Base Produits'!$A:$A,V$3,'Base Produits'!$B:$B,4))</f>
        <v/>
      </c>
      <c r="AI9" s="2"/>
      <c r="AL9"/>
      <c r="AM9"/>
      <c r="AN9"/>
    </row>
    <row r="10" spans="1:42" x14ac:dyDescent="0.3">
      <c r="A10" s="1" t="s">
        <v>158</v>
      </c>
      <c r="C10" s="5"/>
      <c r="D10" s="6">
        <f>Results!L14</f>
        <v>176.47058823529412</v>
      </c>
      <c r="F10" s="2"/>
      <c r="G10" s="326"/>
      <c r="H10" s="327"/>
      <c r="I10" s="11" t="str">
        <f>IF(OR(I9=0,I9=""),"",SUMIFS('Base Produits'!$C:$C,'Base Produits'!$A:$A,G$3,'Base Produits'!$B:$B,5))</f>
        <v/>
      </c>
      <c r="J10" s="11" t="str">
        <f>IF(OR(I9=0,I9=""),"",SUMIFS('Base Produits'!$D:$D,'Base Produits'!$A:$A,G$3,'Base Produits'!$B:$B,5))</f>
        <v/>
      </c>
      <c r="K10" s="3"/>
      <c r="L10" s="326"/>
      <c r="M10" s="327"/>
      <c r="N10" s="11" t="str">
        <f>IF(OR(N9=0,N9=""),"",SUMIFS('Base Produits'!$C:$C,'Base Produits'!$A:$A,L$3,'Base Produits'!$B:$B,5))</f>
        <v/>
      </c>
      <c r="O10" s="11" t="str">
        <f>IF(OR(N9=0,N9=""),"",SUMIFS('Base Produits'!$D:$D,'Base Produits'!$A:$A,L$3,'Base Produits'!$B:$B,5))</f>
        <v/>
      </c>
      <c r="P10" s="3"/>
      <c r="Q10" s="326"/>
      <c r="R10" s="327"/>
      <c r="S10" s="11" t="str">
        <f>IF(OR(S9=0,S9=""),"",SUMIFS('Base Produits'!$C:$C,'Base Produits'!$A:$A,Q$3,'Base Produits'!$B:$B,5))</f>
        <v/>
      </c>
      <c r="T10" s="11" t="str">
        <f>IF(OR(S9=0,S9=""),"",SUMIFS('Base Produits'!$D:$D,'Base Produits'!$A:$A,Q$3,'Base Produits'!$B:$B,5))</f>
        <v/>
      </c>
      <c r="V10" s="326"/>
      <c r="W10" s="327"/>
      <c r="X10" s="11" t="str">
        <f>IF(OR(X9=0,X9=""),"",SUMIFS('Base Produits'!$C:$C,'Base Produits'!$A:$A,V$3,'Base Produits'!$B:$B,5))</f>
        <v/>
      </c>
      <c r="Y10" s="11" t="str">
        <f>IF(OR(X9=0,X9=""),"",SUMIFS('Base Produits'!$D:$D,'Base Produits'!$A:$A,V$3,'Base Produits'!$B:$B,5))</f>
        <v/>
      </c>
      <c r="AI10" s="2"/>
      <c r="AL10"/>
      <c r="AM10"/>
      <c r="AN10"/>
    </row>
    <row r="11" spans="1:42" x14ac:dyDescent="0.3">
      <c r="C11" s="5"/>
      <c r="D11" s="6"/>
      <c r="F11" s="2"/>
      <c r="G11" s="328"/>
      <c r="H11" s="329"/>
      <c r="I11" s="11" t="str">
        <f>IF(OR(I10=0,I10=""),"",SUMIFS('Base Produits'!$C:$C,'Base Produits'!$A:$A,G$3,'Base Produits'!$B:$B,6))</f>
        <v/>
      </c>
      <c r="J11" s="11" t="str">
        <f>IF(OR(I10=0,I10=""),"",SUMIFS('Base Produits'!$D:$D,'Base Produits'!$A:$A,G$3,'Base Produits'!$B:$B,6))</f>
        <v/>
      </c>
      <c r="K11" s="3"/>
      <c r="L11" s="328"/>
      <c r="M11" s="329"/>
      <c r="N11" s="11" t="str">
        <f>IF(OR(N10=0,N10=""),"",SUMIFS('Base Produits'!$C:$C,'Base Produits'!$A:$A,L$3,'Base Produits'!$B:$B,6))</f>
        <v/>
      </c>
      <c r="O11" s="11" t="str">
        <f>IF(OR(N10=0,N10=""),"",SUMIFS('Base Produits'!$D:$D,'Base Produits'!$A:$A,L$3,'Base Produits'!$B:$B,6))</f>
        <v/>
      </c>
      <c r="P11" s="3"/>
      <c r="Q11" s="328"/>
      <c r="R11" s="329"/>
      <c r="S11" s="11" t="str">
        <f>IF(OR(S10=0,S10=""),"",SUMIFS('Base Produits'!$C:$C,'Base Produits'!$A:$A,Q$3,'Base Produits'!$B:$B,6))</f>
        <v/>
      </c>
      <c r="T11" s="11" t="str">
        <f>IF(OR(S10=0,S10=""),"",SUMIFS('Base Produits'!$D:$D,'Base Produits'!$A:$A,Q$3,'Base Produits'!$B:$B,6))</f>
        <v/>
      </c>
      <c r="V11" s="328"/>
      <c r="W11" s="329"/>
      <c r="X11" s="11" t="str">
        <f>IF(OR(X10=0,X10=""),"",SUMIFS('Base Produits'!$C:$C,'Base Produits'!$A:$A,V$3,'Base Produits'!$B:$B,6))</f>
        <v/>
      </c>
      <c r="Y11" s="11" t="str">
        <f>IF(OR(X10=0,X10=""),"",SUMIFS('Base Produits'!$D:$D,'Base Produits'!$A:$A,V$3,'Base Produits'!$B:$B,6))</f>
        <v/>
      </c>
      <c r="AI11" s="2"/>
      <c r="AL11"/>
      <c r="AM11"/>
      <c r="AN11"/>
    </row>
    <row r="12" spans="1:42" ht="25.5" customHeight="1" x14ac:dyDescent="0.3">
      <c r="C12" s="5"/>
      <c r="D12" s="6"/>
      <c r="F12" s="2"/>
      <c r="G12" s="322" t="s">
        <v>52</v>
      </c>
      <c r="H12" s="323"/>
      <c r="I12" s="7">
        <f>SUMIFS('Base Produits'!$T:$T,'Base Produits'!$R:$R,G3)</f>
        <v>128</v>
      </c>
      <c r="J12" s="8"/>
      <c r="K12" s="3"/>
      <c r="L12" s="322" t="s">
        <v>52</v>
      </c>
      <c r="M12" s="323"/>
      <c r="N12" s="7">
        <f>SUMIFS('Base Produits'!$T:$T,'Base Produits'!$R:$R,L3)</f>
        <v>128</v>
      </c>
      <c r="O12" s="8"/>
      <c r="P12" s="3"/>
      <c r="Q12" s="322" t="s">
        <v>52</v>
      </c>
      <c r="R12" s="323"/>
      <c r="S12" s="7">
        <f>SUMIFS('Base Produits'!$T:$T,'Base Produits'!$R:$R,Q3)</f>
        <v>128</v>
      </c>
      <c r="T12" s="8"/>
      <c r="V12" s="322" t="s">
        <v>52</v>
      </c>
      <c r="W12" s="323"/>
      <c r="X12" s="7">
        <f>SUMIFS('Base Produits'!$T:$T,'Base Produits'!$R:$R,V3)</f>
        <v>0</v>
      </c>
      <c r="Y12" s="8"/>
      <c r="AI12" s="2"/>
      <c r="AL12"/>
      <c r="AM12"/>
      <c r="AN12"/>
      <c r="AO12" s="19"/>
      <c r="AP12" s="19"/>
    </row>
    <row r="13" spans="1:42" ht="15" thickBot="1" x14ac:dyDescent="0.35">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35">
      <c r="A14" s="52" t="s">
        <v>45</v>
      </c>
      <c r="B14" s="58" t="s">
        <v>46</v>
      </c>
      <c r="C14" s="58"/>
      <c r="D14" s="57" t="s">
        <v>15</v>
      </c>
      <c r="F14" s="2"/>
      <c r="G14" s="52" t="s">
        <v>45</v>
      </c>
      <c r="H14" s="58" t="s">
        <v>46</v>
      </c>
      <c r="I14" s="58"/>
      <c r="J14" s="57" t="s">
        <v>15</v>
      </c>
      <c r="K14" s="3"/>
      <c r="L14" s="52" t="s">
        <v>45</v>
      </c>
      <c r="M14" s="58" t="s">
        <v>46</v>
      </c>
      <c r="N14" s="58"/>
      <c r="O14" s="57" t="s">
        <v>15</v>
      </c>
      <c r="P14" s="3"/>
      <c r="Q14" s="52" t="s">
        <v>45</v>
      </c>
      <c r="R14" s="58" t="s">
        <v>46</v>
      </c>
      <c r="S14" s="58"/>
      <c r="T14" s="57" t="s">
        <v>15</v>
      </c>
      <c r="V14" s="52" t="s">
        <v>45</v>
      </c>
      <c r="W14" s="58" t="s">
        <v>46</v>
      </c>
      <c r="X14" s="58"/>
      <c r="Y14" s="57" t="s">
        <v>15</v>
      </c>
      <c r="AI14" s="2"/>
      <c r="AL14"/>
      <c r="AM14"/>
      <c r="AN14"/>
      <c r="AO14" s="19"/>
      <c r="AP14" s="19"/>
    </row>
    <row r="15" spans="1:42" x14ac:dyDescent="0.3">
      <c r="A15" s="55"/>
      <c r="B15" s="55"/>
      <c r="C15" s="55"/>
      <c r="D15" s="56"/>
      <c r="F15" s="2"/>
      <c r="G15" s="97" t="str">
        <f t="shared" ref="G15:G24" si="0">IF($A15&lt;DATE(2000,1,1),"",$A15)</f>
        <v/>
      </c>
      <c r="H15" s="103"/>
      <c r="I15" s="93"/>
      <c r="J15" s="114"/>
      <c r="L15" s="97" t="str">
        <f t="shared" ref="L15:L24" si="1">IF($A15&lt;DATE(2000,1,1),"",$A15)</f>
        <v/>
      </c>
      <c r="M15" s="103"/>
      <c r="N15" s="93"/>
      <c r="O15" s="114"/>
      <c r="Q15" s="97" t="str">
        <f t="shared" ref="Q15:Q24" si="2">IF($A15&lt;DATE(2000,1,1),"",$A15)</f>
        <v/>
      </c>
      <c r="R15" s="103"/>
      <c r="S15" s="93"/>
      <c r="T15" s="114"/>
      <c r="V15" s="97" t="str">
        <f t="shared" ref="V15:V24" si="3">IF($A15&lt;DATE(2000,1,1),"",$A15)</f>
        <v/>
      </c>
      <c r="W15" s="103"/>
      <c r="X15" s="93"/>
      <c r="Y15" s="114"/>
      <c r="AI15" s="2"/>
      <c r="AL15"/>
      <c r="AM15"/>
      <c r="AN15"/>
      <c r="AO15" s="19"/>
      <c r="AP15" s="19"/>
    </row>
    <row r="16" spans="1:42" x14ac:dyDescent="0.3">
      <c r="A16" s="92">
        <f>DATE(Results!$J$4,4,1)</f>
        <v>45748</v>
      </c>
      <c r="B16" s="60">
        <f>D16/SUM($H$3,$M$3,$R$3,$W$3,$AB$3)</f>
        <v>0.35</v>
      </c>
      <c r="C16" s="59"/>
      <c r="D16" s="120">
        <f>SUM(J16,O16,T16,Y16)</f>
        <v>5.25</v>
      </c>
      <c r="F16" s="2"/>
      <c r="G16" s="98">
        <f>$A16</f>
        <v>45748</v>
      </c>
      <c r="H16" s="104">
        <f>IF(SUMIFS('Base Produits'!$L:$L,'Base Produits'!$J:$J,G$3,'Base Produits'!$K:$K,DATE(1900,MONTH($A16),DAY($A16)))=0,100%,SUMIFS('Base Produits'!$L:$L,'Base Produits'!$J:$J,G$3,'Base Produits'!$K:$K,DATE(1900,MONTH($A16),DAY($A16))))</f>
        <v>0.35</v>
      </c>
      <c r="I16" s="95"/>
      <c r="J16" s="114">
        <f t="shared" ref="J16:J23" si="4">H16*H$3</f>
        <v>1.4</v>
      </c>
      <c r="L16" s="98">
        <f>$A16</f>
        <v>45748</v>
      </c>
      <c r="M16" s="104">
        <f>IF(SUMIFS('Base Produits'!$L:$L,'Base Produits'!$J:$J,L$3,'Base Produits'!$K:$K,DATE(1900,MONTH($A16),DAY($A16)))=0,100%,SUMIFS('Base Produits'!$L:$L,'Base Produits'!$J:$J,L$3,'Base Produits'!$K:$K,DATE(1900,MONTH($A16),DAY($A16))))</f>
        <v>0.35</v>
      </c>
      <c r="N16" s="95"/>
      <c r="O16" s="114">
        <f t="shared" ref="O16:O23" si="5">M16*M$3</f>
        <v>3.3249999999999997</v>
      </c>
      <c r="Q16" s="98">
        <f>$A16</f>
        <v>45748</v>
      </c>
      <c r="R16" s="104">
        <f>IF(SUMIFS('Base Produits'!$L:$L,'Base Produits'!$J:$J,Q$3,'Base Produits'!$K:$K,DATE(1900,MONTH($A16),DAY($A16)))=0,100%,SUMIFS('Base Produits'!$L:$L,'Base Produits'!$J:$J,Q$3,'Base Produits'!$K:$K,DATE(1900,MONTH($A16),DAY($A16))))</f>
        <v>0.35</v>
      </c>
      <c r="S16" s="95"/>
      <c r="T16" s="114">
        <f t="shared" ref="T16:T23" si="6">R16*R$3</f>
        <v>0.52499999999999991</v>
      </c>
      <c r="V16" s="98">
        <f>$A16</f>
        <v>45748</v>
      </c>
      <c r="W16" s="104">
        <f>IF(SUMIFS('Base Produits'!$L:$L,'Base Produits'!$J:$J,V$3,'Base Produits'!$K:$K,DATE(1900,MONTH($A16),DAY($A16)))=0,100%,SUMIFS('Base Produits'!$L:$L,'Base Produits'!$J:$J,V$3,'Base Produits'!$K:$K,DATE(1900,MONTH($A16),DAY($A16))))</f>
        <v>1</v>
      </c>
      <c r="X16" s="95"/>
      <c r="Y16" s="114">
        <f t="shared" ref="Y16:Y23" si="7">W16*W$3</f>
        <v>0</v>
      </c>
      <c r="AI16" s="2"/>
      <c r="AL16"/>
      <c r="AM16"/>
      <c r="AN16"/>
      <c r="AO16" s="19"/>
      <c r="AP16" s="19"/>
    </row>
    <row r="17" spans="1:42" x14ac:dyDescent="0.3">
      <c r="A17" s="92">
        <f>A18-1</f>
        <v>45808</v>
      </c>
      <c r="B17" s="60">
        <f t="shared" ref="B17:B23" si="8">D17/SUM($H$3,$M$3,$R$3,$W$3,$AB$3)</f>
        <v>1</v>
      </c>
      <c r="C17" s="59"/>
      <c r="D17" s="120">
        <f t="shared" ref="D17:D23" si="9">SUM(J17,O17,T17,Y17)</f>
        <v>15</v>
      </c>
      <c r="F17" s="2"/>
      <c r="G17" s="98">
        <f t="shared" ref="G17:G23" si="10">$A17</f>
        <v>45808</v>
      </c>
      <c r="H17" s="104">
        <f>IF(SUMIFS('Base Produits'!$L:$L,'Base Produits'!$J:$J,G$3,'Base Produits'!$K:$K,DATE(1900,MONTH($A17),DAY($A17)))=0,100%,SUMIFS('Base Produits'!$L:$L,'Base Produits'!$J:$J,G$3,'Base Produits'!$K:$K,DATE(1900,MONTH($A17),DAY($A17))))</f>
        <v>1</v>
      </c>
      <c r="I17" s="95"/>
      <c r="J17" s="114">
        <f t="shared" si="4"/>
        <v>4</v>
      </c>
      <c r="L17" s="98">
        <f t="shared" ref="L17:L23" si="11">$A17</f>
        <v>45808</v>
      </c>
      <c r="M17" s="104">
        <f>IF(SUMIFS('Base Produits'!$L:$L,'Base Produits'!$J:$J,L$3,'Base Produits'!$K:$K,DATE(1900,MONTH($A17),DAY($A17)))=0,100%,SUMIFS('Base Produits'!$L:$L,'Base Produits'!$J:$J,L$3,'Base Produits'!$K:$K,DATE(1900,MONTH($A17),DAY($A17))))</f>
        <v>1</v>
      </c>
      <c r="N17" s="95"/>
      <c r="O17" s="114">
        <f t="shared" si="5"/>
        <v>9.5</v>
      </c>
      <c r="Q17" s="98">
        <f t="shared" ref="Q17:Q23" si="12">$A17</f>
        <v>45808</v>
      </c>
      <c r="R17" s="104">
        <f>IF(SUMIFS('Base Produits'!$L:$L,'Base Produits'!$J:$J,Q$3,'Base Produits'!$K:$K,DATE(1900,MONTH($A17),DAY($A17)))=0,100%,SUMIFS('Base Produits'!$L:$L,'Base Produits'!$J:$J,Q$3,'Base Produits'!$K:$K,DATE(1900,MONTH($A17),DAY($A17))))</f>
        <v>1</v>
      </c>
      <c r="S17" s="95"/>
      <c r="T17" s="114">
        <f t="shared" si="6"/>
        <v>1.5</v>
      </c>
      <c r="V17" s="98">
        <f t="shared" ref="V17:V23" si="13">$A17</f>
        <v>45808</v>
      </c>
      <c r="W17" s="104">
        <f>IF(SUMIFS('Base Produits'!$L:$L,'Base Produits'!$J:$J,V$3,'Base Produits'!$K:$K,DATE(1900,MONTH($A17),DAY($A17)))=0,100%,SUMIFS('Base Produits'!$L:$L,'Base Produits'!$J:$J,V$3,'Base Produits'!$K:$K,DATE(1900,MONTH($A17),DAY($A17))))</f>
        <v>1</v>
      </c>
      <c r="X17" s="95"/>
      <c r="Y17" s="114">
        <f t="shared" si="7"/>
        <v>0</v>
      </c>
      <c r="AI17" s="2"/>
      <c r="AL17"/>
      <c r="AM17"/>
      <c r="AN17"/>
      <c r="AO17" s="19"/>
      <c r="AP17" s="19"/>
    </row>
    <row r="18" spans="1:42" x14ac:dyDescent="0.3">
      <c r="A18" s="92">
        <f>DATE(Results!$J$4,6,1)</f>
        <v>45809</v>
      </c>
      <c r="B18" s="60">
        <f t="shared" si="8"/>
        <v>1</v>
      </c>
      <c r="C18" s="59"/>
      <c r="D18" s="120">
        <f t="shared" si="9"/>
        <v>15</v>
      </c>
      <c r="F18" s="2"/>
      <c r="G18" s="98">
        <f t="shared" si="10"/>
        <v>45809</v>
      </c>
      <c r="H18" s="104">
        <f>IF(SUMIFS('Base Produits'!$L:$L,'Base Produits'!$J:$J,G$3,'Base Produits'!$K:$K,DATE(1900,MONTH($A18),DAY($A18)))=0,100%,SUMIFS('Base Produits'!$L:$L,'Base Produits'!$J:$J,G$3,'Base Produits'!$K:$K,DATE(1900,MONTH($A18),DAY($A18))))</f>
        <v>1</v>
      </c>
      <c r="I18" s="95"/>
      <c r="J18" s="114">
        <f t="shared" si="4"/>
        <v>4</v>
      </c>
      <c r="L18" s="98">
        <f t="shared" si="11"/>
        <v>45809</v>
      </c>
      <c r="M18" s="104">
        <f>IF(SUMIFS('Base Produits'!$L:$L,'Base Produits'!$J:$J,L$3,'Base Produits'!$K:$K,DATE(1900,MONTH($A18),DAY($A18)))=0,100%,SUMIFS('Base Produits'!$L:$L,'Base Produits'!$J:$J,L$3,'Base Produits'!$K:$K,DATE(1900,MONTH($A18),DAY($A18))))</f>
        <v>1</v>
      </c>
      <c r="N18" s="95"/>
      <c r="O18" s="114">
        <f t="shared" si="5"/>
        <v>9.5</v>
      </c>
      <c r="Q18" s="98">
        <f t="shared" si="12"/>
        <v>45809</v>
      </c>
      <c r="R18" s="104">
        <f>IF(SUMIFS('Base Produits'!$L:$L,'Base Produits'!$J:$J,Q$3,'Base Produits'!$K:$K,DATE(1900,MONTH($A18),DAY($A18)))=0,100%,SUMIFS('Base Produits'!$L:$L,'Base Produits'!$J:$J,Q$3,'Base Produits'!$K:$K,DATE(1900,MONTH($A18),DAY($A18))))</f>
        <v>1</v>
      </c>
      <c r="S18" s="95"/>
      <c r="T18" s="114">
        <f t="shared" si="6"/>
        <v>1.5</v>
      </c>
      <c r="V18" s="98">
        <f t="shared" si="13"/>
        <v>45809</v>
      </c>
      <c r="W18" s="104">
        <f>IF(SUMIFS('Base Produits'!$L:$L,'Base Produits'!$J:$J,V$3,'Base Produits'!$K:$K,DATE(1900,MONTH($A18),DAY($A18)))=0,100%,SUMIFS('Base Produits'!$L:$L,'Base Produits'!$J:$J,V$3,'Base Produits'!$K:$K,DATE(1900,MONTH($A18),DAY($A18))))</f>
        <v>1</v>
      </c>
      <c r="X18" s="95"/>
      <c r="Y18" s="114">
        <f t="shared" si="7"/>
        <v>0</v>
      </c>
      <c r="AI18" s="2"/>
      <c r="AL18"/>
      <c r="AM18"/>
      <c r="AN18"/>
      <c r="AO18" s="19"/>
      <c r="AP18" s="19"/>
    </row>
    <row r="19" spans="1:42" x14ac:dyDescent="0.3">
      <c r="A19" s="92">
        <f>A20-1</f>
        <v>45869</v>
      </c>
      <c r="B19" s="60">
        <f t="shared" si="8"/>
        <v>0.85</v>
      </c>
      <c r="C19" s="59"/>
      <c r="D19" s="120">
        <f t="shared" si="9"/>
        <v>12.75</v>
      </c>
      <c r="F19" s="2"/>
      <c r="G19" s="98">
        <f t="shared" si="10"/>
        <v>45869</v>
      </c>
      <c r="H19" s="104">
        <f>IF(SUMIFS('Base Produits'!$L:$L,'Base Produits'!$J:$J,G$3,'Base Produits'!$K:$K,DATE(1900,MONTH($A19),DAY($A19)))=0,100%,SUMIFS('Base Produits'!$L:$L,'Base Produits'!$J:$J,G$3,'Base Produits'!$K:$K,DATE(1900,MONTH($A19),DAY($A19))))</f>
        <v>0.85</v>
      </c>
      <c r="I19" s="95"/>
      <c r="J19" s="114">
        <f t="shared" si="4"/>
        <v>3.4</v>
      </c>
      <c r="L19" s="98">
        <f t="shared" si="11"/>
        <v>45869</v>
      </c>
      <c r="M19" s="104">
        <f>IF(SUMIFS('Base Produits'!$L:$L,'Base Produits'!$J:$J,L$3,'Base Produits'!$K:$K,DATE(1900,MONTH($A19),DAY($A19)))=0,100%,SUMIFS('Base Produits'!$L:$L,'Base Produits'!$J:$J,L$3,'Base Produits'!$K:$K,DATE(1900,MONTH($A19),DAY($A19))))</f>
        <v>0.85</v>
      </c>
      <c r="N19" s="95"/>
      <c r="O19" s="114">
        <f t="shared" si="5"/>
        <v>8.0749999999999993</v>
      </c>
      <c r="Q19" s="98">
        <f t="shared" si="12"/>
        <v>45869</v>
      </c>
      <c r="R19" s="104">
        <f>IF(SUMIFS('Base Produits'!$L:$L,'Base Produits'!$J:$J,Q$3,'Base Produits'!$K:$K,DATE(1900,MONTH($A19),DAY($A19)))=0,100%,SUMIFS('Base Produits'!$L:$L,'Base Produits'!$J:$J,Q$3,'Base Produits'!$K:$K,DATE(1900,MONTH($A19),DAY($A19))))</f>
        <v>0.85</v>
      </c>
      <c r="S19" s="95"/>
      <c r="T19" s="114">
        <f t="shared" si="6"/>
        <v>1.2749999999999999</v>
      </c>
      <c r="V19" s="98">
        <f t="shared" si="13"/>
        <v>45869</v>
      </c>
      <c r="W19" s="104">
        <f>IF(SUMIFS('Base Produits'!$L:$L,'Base Produits'!$J:$J,V$3,'Base Produits'!$K:$K,DATE(1900,MONTH($A19),DAY($A19)))=0,100%,SUMIFS('Base Produits'!$L:$L,'Base Produits'!$J:$J,V$3,'Base Produits'!$K:$K,DATE(1900,MONTH($A19),DAY($A19))))</f>
        <v>1</v>
      </c>
      <c r="X19" s="95"/>
      <c r="Y19" s="114">
        <f t="shared" si="7"/>
        <v>0</v>
      </c>
      <c r="AI19" s="2"/>
      <c r="AL19"/>
      <c r="AM19"/>
      <c r="AN19"/>
      <c r="AO19" s="19"/>
      <c r="AP19" s="19"/>
    </row>
    <row r="20" spans="1:42" x14ac:dyDescent="0.3">
      <c r="A20" s="92">
        <f>DATE(Results!$J$4,8,1)</f>
        <v>45870</v>
      </c>
      <c r="B20" s="60">
        <f t="shared" si="8"/>
        <v>1</v>
      </c>
      <c r="C20" s="59"/>
      <c r="D20" s="120">
        <f t="shared" si="9"/>
        <v>15</v>
      </c>
      <c r="F20" s="2"/>
      <c r="G20" s="98">
        <f t="shared" si="10"/>
        <v>45870</v>
      </c>
      <c r="H20" s="104">
        <f>IF(SUMIFS('Base Produits'!$L:$L,'Base Produits'!$J:$J,G$3,'Base Produits'!$K:$K,DATE(1900,MONTH($A20),DAY($A20)))=0,100%,SUMIFS('Base Produits'!$L:$L,'Base Produits'!$J:$J,G$3,'Base Produits'!$K:$K,DATE(1900,MONTH($A20),DAY($A20))))</f>
        <v>1</v>
      </c>
      <c r="I20" s="95"/>
      <c r="J20" s="114">
        <f t="shared" si="4"/>
        <v>4</v>
      </c>
      <c r="L20" s="98">
        <f t="shared" si="11"/>
        <v>45870</v>
      </c>
      <c r="M20" s="104">
        <f>IF(SUMIFS('Base Produits'!$L:$L,'Base Produits'!$J:$J,L$3,'Base Produits'!$K:$K,DATE(1900,MONTH($A20),DAY($A20)))=0,100%,SUMIFS('Base Produits'!$L:$L,'Base Produits'!$J:$J,L$3,'Base Produits'!$K:$K,DATE(1900,MONTH($A20),DAY($A20))))</f>
        <v>1</v>
      </c>
      <c r="N20" s="95"/>
      <c r="O20" s="114">
        <f t="shared" si="5"/>
        <v>9.5</v>
      </c>
      <c r="Q20" s="98">
        <f t="shared" si="12"/>
        <v>45870</v>
      </c>
      <c r="R20" s="104">
        <f>IF(SUMIFS('Base Produits'!$L:$L,'Base Produits'!$J:$J,Q$3,'Base Produits'!$K:$K,DATE(1900,MONTH($A20),DAY($A20)))=0,100%,SUMIFS('Base Produits'!$L:$L,'Base Produits'!$J:$J,Q$3,'Base Produits'!$K:$K,DATE(1900,MONTH($A20),DAY($A20))))</f>
        <v>1</v>
      </c>
      <c r="S20" s="95"/>
      <c r="T20" s="114">
        <f t="shared" si="6"/>
        <v>1.5</v>
      </c>
      <c r="V20" s="98">
        <f t="shared" si="13"/>
        <v>45870</v>
      </c>
      <c r="W20" s="104">
        <f>IF(SUMIFS('Base Produits'!$L:$L,'Base Produits'!$J:$J,V$3,'Base Produits'!$K:$K,DATE(1900,MONTH($A20),DAY($A20)))=0,100%,SUMIFS('Base Produits'!$L:$L,'Base Produits'!$J:$J,V$3,'Base Produits'!$K:$K,DATE(1900,MONTH($A20),DAY($A20))))</f>
        <v>1</v>
      </c>
      <c r="X20" s="95"/>
      <c r="Y20" s="114">
        <f t="shared" si="7"/>
        <v>0</v>
      </c>
      <c r="AI20" s="2"/>
      <c r="AL20"/>
      <c r="AM20"/>
      <c r="AN20"/>
    </row>
    <row r="21" spans="1:42" x14ac:dyDescent="0.3">
      <c r="A21" s="92">
        <f>A22-1</f>
        <v>45900</v>
      </c>
      <c r="B21" s="60">
        <f t="shared" si="8"/>
        <v>0.95</v>
      </c>
      <c r="C21" s="59"/>
      <c r="D21" s="120">
        <f t="shared" si="9"/>
        <v>14.25</v>
      </c>
      <c r="F21" s="2"/>
      <c r="G21" s="98">
        <f t="shared" si="10"/>
        <v>45900</v>
      </c>
      <c r="H21" s="104">
        <f>IF(SUMIFS('Base Produits'!$L:$L,'Base Produits'!$J:$J,G$3,'Base Produits'!$K:$K,DATE(1900,MONTH($A21),DAY($A21)))=0,100%,SUMIFS('Base Produits'!$L:$L,'Base Produits'!$J:$J,G$3,'Base Produits'!$K:$K,DATE(1900,MONTH($A21),DAY($A21))))</f>
        <v>0.95</v>
      </c>
      <c r="I21" s="95"/>
      <c r="J21" s="114">
        <f t="shared" si="4"/>
        <v>3.8</v>
      </c>
      <c r="L21" s="98">
        <f t="shared" si="11"/>
        <v>45900</v>
      </c>
      <c r="M21" s="104">
        <f>IF(SUMIFS('Base Produits'!$L:$L,'Base Produits'!$J:$J,L$3,'Base Produits'!$K:$K,DATE(1900,MONTH($A21),DAY($A21)))=0,100%,SUMIFS('Base Produits'!$L:$L,'Base Produits'!$J:$J,L$3,'Base Produits'!$K:$K,DATE(1900,MONTH($A21),DAY($A21))))</f>
        <v>0.95</v>
      </c>
      <c r="N21" s="95"/>
      <c r="O21" s="114">
        <f t="shared" si="5"/>
        <v>9.0250000000000004</v>
      </c>
      <c r="Q21" s="98">
        <f t="shared" si="12"/>
        <v>45900</v>
      </c>
      <c r="R21" s="104">
        <f>IF(SUMIFS('Base Produits'!$L:$L,'Base Produits'!$J:$J,Q$3,'Base Produits'!$K:$K,DATE(1900,MONTH($A21),DAY($A21)))=0,100%,SUMIFS('Base Produits'!$L:$L,'Base Produits'!$J:$J,Q$3,'Base Produits'!$K:$K,DATE(1900,MONTH($A21),DAY($A21))))</f>
        <v>0.95</v>
      </c>
      <c r="S21" s="95"/>
      <c r="T21" s="114">
        <f t="shared" si="6"/>
        <v>1.4249999999999998</v>
      </c>
      <c r="V21" s="98">
        <f t="shared" si="13"/>
        <v>45900</v>
      </c>
      <c r="W21" s="104">
        <f>IF(SUMIFS('Base Produits'!$L:$L,'Base Produits'!$J:$J,V$3,'Base Produits'!$K:$K,DATE(1900,MONTH($A21),DAY($A21)))=0,100%,SUMIFS('Base Produits'!$L:$L,'Base Produits'!$J:$J,V$3,'Base Produits'!$K:$K,DATE(1900,MONTH($A21),DAY($A21))))</f>
        <v>1</v>
      </c>
      <c r="X21" s="95"/>
      <c r="Y21" s="114">
        <f t="shared" si="7"/>
        <v>0</v>
      </c>
      <c r="AI21" s="2"/>
      <c r="AL21"/>
      <c r="AM21"/>
      <c r="AN21"/>
    </row>
    <row r="22" spans="1:42" x14ac:dyDescent="0.3">
      <c r="A22" s="92">
        <f>DATE(Results!$J$4,9,1)</f>
        <v>45901</v>
      </c>
      <c r="B22" s="60">
        <f t="shared" si="8"/>
        <v>1</v>
      </c>
      <c r="C22" s="59"/>
      <c r="D22" s="120">
        <f t="shared" si="9"/>
        <v>15</v>
      </c>
      <c r="F22" s="2"/>
      <c r="G22" s="98">
        <f t="shared" si="10"/>
        <v>45901</v>
      </c>
      <c r="H22" s="104">
        <f>IF(SUMIFS('Base Produits'!$L:$L,'Base Produits'!$J:$J,G$3,'Base Produits'!$K:$K,DATE(1900,MONTH($A22),DAY($A22)))=0,100%,SUMIFS('Base Produits'!$L:$L,'Base Produits'!$J:$J,G$3,'Base Produits'!$K:$K,DATE(1900,MONTH($A22),DAY($A22))))</f>
        <v>1</v>
      </c>
      <c r="I22" s="95"/>
      <c r="J22" s="114">
        <f t="shared" si="4"/>
        <v>4</v>
      </c>
      <c r="L22" s="98">
        <f t="shared" si="11"/>
        <v>45901</v>
      </c>
      <c r="M22" s="104">
        <f>IF(SUMIFS('Base Produits'!$L:$L,'Base Produits'!$J:$J,L$3,'Base Produits'!$K:$K,DATE(1900,MONTH($A22),DAY($A22)))=0,100%,SUMIFS('Base Produits'!$L:$L,'Base Produits'!$J:$J,L$3,'Base Produits'!$K:$K,DATE(1900,MONTH($A22),DAY($A22))))</f>
        <v>1</v>
      </c>
      <c r="N22" s="95"/>
      <c r="O22" s="114">
        <f t="shared" si="5"/>
        <v>9.5</v>
      </c>
      <c r="Q22" s="98">
        <f t="shared" si="12"/>
        <v>45901</v>
      </c>
      <c r="R22" s="104">
        <f>IF(SUMIFS('Base Produits'!$L:$L,'Base Produits'!$J:$J,Q$3,'Base Produits'!$K:$K,DATE(1900,MONTH($A22),DAY($A22)))=0,100%,SUMIFS('Base Produits'!$L:$L,'Base Produits'!$J:$J,Q$3,'Base Produits'!$K:$K,DATE(1900,MONTH($A22),DAY($A22))))</f>
        <v>1</v>
      </c>
      <c r="S22" s="95"/>
      <c r="T22" s="114">
        <f t="shared" si="6"/>
        <v>1.5</v>
      </c>
      <c r="V22" s="98">
        <f t="shared" si="13"/>
        <v>45901</v>
      </c>
      <c r="W22" s="104">
        <f>IF(SUMIFS('Base Produits'!$L:$L,'Base Produits'!$J:$J,V$3,'Base Produits'!$K:$K,DATE(1900,MONTH($A22),DAY($A22)))=0,100%,SUMIFS('Base Produits'!$L:$L,'Base Produits'!$J:$J,V$3,'Base Produits'!$K:$K,DATE(1900,MONTH($A22),DAY($A22))))</f>
        <v>1</v>
      </c>
      <c r="X22" s="95"/>
      <c r="Y22" s="114">
        <f t="shared" si="7"/>
        <v>0</v>
      </c>
      <c r="AI22" s="2"/>
      <c r="AL22"/>
      <c r="AM22"/>
      <c r="AN22"/>
    </row>
    <row r="23" spans="1:42" x14ac:dyDescent="0.3">
      <c r="A23" s="92">
        <f>DATE(Results!M4,3,31)</f>
        <v>46112</v>
      </c>
      <c r="B23" s="60">
        <f t="shared" si="8"/>
        <v>0.35</v>
      </c>
      <c r="C23" s="59"/>
      <c r="D23" s="120">
        <f t="shared" si="9"/>
        <v>5.25</v>
      </c>
      <c r="F23" s="2"/>
      <c r="G23" s="98">
        <f t="shared" si="10"/>
        <v>46112</v>
      </c>
      <c r="H23" s="104">
        <f>IF(SUMIFS('Base Produits'!$L:$L,'Base Produits'!$J:$J,G$3,'Base Produits'!$K:$K,DATE(1900,MONTH($A23),DAY($A23)))=0,100%,SUMIFS('Base Produits'!$L:$L,'Base Produits'!$J:$J,G$3,'Base Produits'!$K:$K,DATE(1900,MONTH($A23),DAY($A23))))</f>
        <v>0.35</v>
      </c>
      <c r="I23" s="95"/>
      <c r="J23" s="114">
        <f t="shared" si="4"/>
        <v>1.4</v>
      </c>
      <c r="L23" s="98">
        <f t="shared" si="11"/>
        <v>46112</v>
      </c>
      <c r="M23" s="104">
        <f>IF(SUMIFS('Base Produits'!$L:$L,'Base Produits'!$J:$J,L$3,'Base Produits'!$K:$K,DATE(1900,MONTH($A23),DAY($A23)))=0,100%,SUMIFS('Base Produits'!$L:$L,'Base Produits'!$J:$J,L$3,'Base Produits'!$K:$K,DATE(1900,MONTH($A23),DAY($A23))))</f>
        <v>0.35</v>
      </c>
      <c r="N23" s="95"/>
      <c r="O23" s="114">
        <f t="shared" si="5"/>
        <v>3.3249999999999997</v>
      </c>
      <c r="Q23" s="98">
        <f t="shared" si="12"/>
        <v>46112</v>
      </c>
      <c r="R23" s="104">
        <f>IF(SUMIFS('Base Produits'!$L:$L,'Base Produits'!$J:$J,Q$3,'Base Produits'!$K:$K,DATE(1900,MONTH($A23),DAY($A23)))=0,100%,SUMIFS('Base Produits'!$L:$L,'Base Produits'!$J:$J,Q$3,'Base Produits'!$K:$K,DATE(1900,MONTH($A23),DAY($A23))))</f>
        <v>0.35</v>
      </c>
      <c r="S23" s="95"/>
      <c r="T23" s="114">
        <f t="shared" si="6"/>
        <v>0.52499999999999991</v>
      </c>
      <c r="V23" s="98">
        <f t="shared" si="13"/>
        <v>46112</v>
      </c>
      <c r="W23" s="104">
        <f>IF(SUMIFS('Base Produits'!$L:$L,'Base Produits'!$J:$J,V$3,'Base Produits'!$K:$K,DATE(1900,MONTH($A23),DAY($A23)))=0,100%,SUMIFS('Base Produits'!$L:$L,'Base Produits'!$J:$J,V$3,'Base Produits'!$K:$K,DATE(1900,MONTH($A23),DAY($A23))))</f>
        <v>1</v>
      </c>
      <c r="X23" s="95"/>
      <c r="Y23" s="114">
        <f t="shared" si="7"/>
        <v>0</v>
      </c>
      <c r="AI23" s="2"/>
      <c r="AL23"/>
      <c r="AM23"/>
      <c r="AN23"/>
      <c r="AO23" s="19"/>
      <c r="AP23" s="19"/>
    </row>
    <row r="24" spans="1:42" ht="15" thickBot="1" x14ac:dyDescent="0.35">
      <c r="A24" s="96"/>
      <c r="B24" s="96"/>
      <c r="C24" s="96"/>
      <c r="D24" s="102"/>
      <c r="F24" s="2"/>
      <c r="G24" s="115" t="str">
        <f t="shared" si="0"/>
        <v/>
      </c>
      <c r="H24" s="116"/>
      <c r="I24" s="117"/>
      <c r="J24" s="102"/>
      <c r="L24" s="115" t="str">
        <f t="shared" si="1"/>
        <v/>
      </c>
      <c r="M24" s="116"/>
      <c r="N24" s="117"/>
      <c r="O24" s="102"/>
      <c r="Q24" s="115" t="str">
        <f t="shared" si="2"/>
        <v/>
      </c>
      <c r="R24" s="116"/>
      <c r="S24" s="117"/>
      <c r="T24" s="102"/>
      <c r="V24" s="115" t="str">
        <f t="shared" si="3"/>
        <v/>
      </c>
      <c r="W24" s="116"/>
      <c r="X24" s="117"/>
      <c r="Y24" s="102"/>
      <c r="AI24" s="2"/>
      <c r="AL24"/>
      <c r="AM24"/>
      <c r="AN24"/>
    </row>
    <row r="25" spans="1:42" ht="15" thickBot="1" x14ac:dyDescent="0.35">
      <c r="F25" s="2"/>
      <c r="AI25" s="2"/>
      <c r="AL25"/>
      <c r="AM25"/>
      <c r="AN25"/>
    </row>
    <row r="26" spans="1:42" ht="15" thickBot="1" x14ac:dyDescent="0.35">
      <c r="A26" s="52" t="s">
        <v>45</v>
      </c>
      <c r="B26" s="58" t="s">
        <v>54</v>
      </c>
      <c r="C26" s="58"/>
      <c r="D26" s="57" t="s">
        <v>15</v>
      </c>
      <c r="F26" s="2"/>
      <c r="G26" s="52" t="s">
        <v>45</v>
      </c>
      <c r="H26" s="58" t="s">
        <v>54</v>
      </c>
      <c r="I26" s="58"/>
      <c r="J26" s="57" t="s">
        <v>15</v>
      </c>
      <c r="L26" s="52" t="s">
        <v>45</v>
      </c>
      <c r="M26" s="58" t="s">
        <v>54</v>
      </c>
      <c r="N26" s="58"/>
      <c r="O26" s="57" t="s">
        <v>15</v>
      </c>
      <c r="Q26" s="52" t="s">
        <v>45</v>
      </c>
      <c r="R26" s="58" t="s">
        <v>54</v>
      </c>
      <c r="S26" s="58"/>
      <c r="T26" s="57" t="s">
        <v>15</v>
      </c>
      <c r="V26" s="52" t="s">
        <v>45</v>
      </c>
      <c r="W26" s="58" t="s">
        <v>54</v>
      </c>
      <c r="X26" s="58"/>
      <c r="Y26" s="57" t="s">
        <v>15</v>
      </c>
      <c r="AI26" s="2"/>
      <c r="AL26"/>
      <c r="AM26"/>
      <c r="AN26"/>
    </row>
    <row r="27" spans="1:42" x14ac:dyDescent="0.3">
      <c r="A27" s="55"/>
      <c r="B27" s="55"/>
      <c r="C27" s="55"/>
      <c r="D27" s="56"/>
      <c r="F27" s="2"/>
      <c r="G27" s="97" t="str">
        <f>IF($A27&lt;DATE(2000,1,1),"",$A27)</f>
        <v/>
      </c>
      <c r="H27" s="103"/>
      <c r="I27" s="93"/>
      <c r="J27" s="100">
        <f>H27*H$3</f>
        <v>0</v>
      </c>
      <c r="L27" s="97" t="str">
        <f>IF($A27&lt;DATE(2000,1,1),"",$A27)</f>
        <v/>
      </c>
      <c r="M27" s="103"/>
      <c r="N27" s="93"/>
      <c r="O27" s="100">
        <f>M27*M$3</f>
        <v>0</v>
      </c>
      <c r="Q27" s="97" t="str">
        <f>IF($A27&lt;DATE(2000,1,1),"",$A27)</f>
        <v/>
      </c>
      <c r="R27" s="103"/>
      <c r="S27" s="93"/>
      <c r="T27" s="100">
        <f>R27*R$3</f>
        <v>0</v>
      </c>
      <c r="V27" s="97" t="str">
        <f>IF($A27&lt;DATE(2000,1,1),"",$A27)</f>
        <v/>
      </c>
      <c r="W27" s="103"/>
      <c r="X27" s="93"/>
      <c r="Y27" s="100">
        <f>W27*W$3</f>
        <v>0</v>
      </c>
      <c r="AI27" s="2"/>
      <c r="AL27"/>
      <c r="AM27"/>
      <c r="AN27"/>
    </row>
    <row r="28" spans="1:42" x14ac:dyDescent="0.3">
      <c r="A28" s="92">
        <f>A29-1</f>
        <v>45808</v>
      </c>
      <c r="B28" s="60">
        <f t="shared" ref="B28:B35" si="14">D28/SUM($H$3,$M$3,$R$3,$W$3,$AB$3)</f>
        <v>0</v>
      </c>
      <c r="C28" s="59"/>
      <c r="D28" s="120">
        <f t="shared" ref="D28:D35" si="15">SUM(J28,O28,T28,Y28)</f>
        <v>0</v>
      </c>
      <c r="F28" s="2"/>
      <c r="G28" s="98">
        <f>$A28</f>
        <v>45808</v>
      </c>
      <c r="H28" s="104">
        <f>IF(SUMIFS('Base Produits'!$P:$P,'Base Produits'!$N:$N,G$3,'Base Produits'!$O:$O,DATE(1900,MONTH($A28),DAY($A28)))=0,0%,SUMIFS('Base Produits'!$P:$P,'Base Produits'!$N:$N,G$3,'Base Produits'!$O:$O,DATE(1900,MONTH($A28),DAY($A28))))</f>
        <v>0</v>
      </c>
      <c r="I28" s="94"/>
      <c r="J28" s="101">
        <f t="shared" ref="J28:J35" si="16">H28*H$3</f>
        <v>0</v>
      </c>
      <c r="L28" s="98">
        <f>$A28</f>
        <v>45808</v>
      </c>
      <c r="M28" s="104">
        <f>IF(SUMIFS('Base Produits'!$P:$P,'Base Produits'!$N:$N,L$3,'Base Produits'!$O:$O,DATE(1900,MONTH($A28),DAY($A28)))=0,0%,SUMIFS('Base Produits'!$P:$P,'Base Produits'!$N:$N,L$3,'Base Produits'!$O:$O,DATE(1900,MONTH($A28),DAY($A28))))</f>
        <v>0</v>
      </c>
      <c r="N28" s="94"/>
      <c r="O28" s="101">
        <f t="shared" ref="O28:O35" si="17">M28*M$3</f>
        <v>0</v>
      </c>
      <c r="Q28" s="98">
        <f>$A28</f>
        <v>45808</v>
      </c>
      <c r="R28" s="104">
        <f>IF(SUMIFS('Base Produits'!$P:$P,'Base Produits'!$N:$N,Q$3,'Base Produits'!$O:$O,DATE(1900,MONTH($A28),DAY($A28)))=0,0%,SUMIFS('Base Produits'!$P:$P,'Base Produits'!$N:$N,Q$3,'Base Produits'!$O:$O,DATE(1900,MONTH($A28),DAY($A28))))</f>
        <v>0</v>
      </c>
      <c r="S28" s="94"/>
      <c r="T28" s="101">
        <f t="shared" ref="T28:T35" si="18">R28*R$3</f>
        <v>0</v>
      </c>
      <c r="V28" s="98">
        <f>$A28</f>
        <v>45808</v>
      </c>
      <c r="W28" s="104">
        <f>IF(SUMIFS('Base Produits'!$P:$P,'Base Produits'!$N:$N,V$3,'Base Produits'!$O:$O,DATE(1900,MONTH($A28),DAY($A28)))=0,0%,SUMIFS('Base Produits'!$P:$P,'Base Produits'!$N:$N,V$3,'Base Produits'!$O:$O,DATE(1900,MONTH($A28),DAY($A28))))</f>
        <v>0</v>
      </c>
      <c r="X28" s="94"/>
      <c r="Y28" s="101">
        <f t="shared" ref="Y28:Y35" si="19">W28*W$3</f>
        <v>0</v>
      </c>
      <c r="AI28" s="2"/>
      <c r="AL28"/>
      <c r="AM28"/>
      <c r="AN28"/>
    </row>
    <row r="29" spans="1:42" x14ac:dyDescent="0.3">
      <c r="A29" s="92">
        <f>DATE(Results!$J$4,6,1)</f>
        <v>45809</v>
      </c>
      <c r="B29" s="60">
        <f t="shared" si="14"/>
        <v>0</v>
      </c>
      <c r="C29" s="59"/>
      <c r="D29" s="120">
        <f t="shared" si="15"/>
        <v>0</v>
      </c>
      <c r="F29" s="2"/>
      <c r="G29" s="98">
        <f t="shared" ref="G29:G35" si="20">$A29</f>
        <v>45809</v>
      </c>
      <c r="H29" s="104">
        <f>IF(SUMIFS('Base Produits'!$P:$P,'Base Produits'!$N:$N,G$3,'Base Produits'!$O:$O,DATE(1900,MONTH($A29),DAY($A29)))=0,0%,SUMIFS('Base Produits'!$P:$P,'Base Produits'!$N:$N,G$3,'Base Produits'!$O:$O,DATE(1900,MONTH($A29),DAY($A29))))</f>
        <v>0</v>
      </c>
      <c r="I29" s="94"/>
      <c r="J29" s="101">
        <f t="shared" si="16"/>
        <v>0</v>
      </c>
      <c r="L29" s="98">
        <f t="shared" ref="L29:L35" si="21">$A29</f>
        <v>45809</v>
      </c>
      <c r="M29" s="104">
        <f>IF(SUMIFS('Base Produits'!$P:$P,'Base Produits'!$N:$N,L$3,'Base Produits'!$O:$O,DATE(1900,MONTH($A29),DAY($A29)))=0,0%,SUMIFS('Base Produits'!$P:$P,'Base Produits'!$N:$N,L$3,'Base Produits'!$O:$O,DATE(1900,MONTH($A29),DAY($A29))))</f>
        <v>0</v>
      </c>
      <c r="N29" s="94"/>
      <c r="O29" s="101">
        <f t="shared" si="17"/>
        <v>0</v>
      </c>
      <c r="Q29" s="98">
        <f t="shared" ref="Q29:Q35" si="22">$A29</f>
        <v>45809</v>
      </c>
      <c r="R29" s="104">
        <f>IF(SUMIFS('Base Produits'!$P:$P,'Base Produits'!$N:$N,Q$3,'Base Produits'!$O:$O,DATE(1900,MONTH($A29),DAY($A29)))=0,0%,SUMIFS('Base Produits'!$P:$P,'Base Produits'!$N:$N,Q$3,'Base Produits'!$O:$O,DATE(1900,MONTH($A29),DAY($A29))))</f>
        <v>0</v>
      </c>
      <c r="S29" s="94"/>
      <c r="T29" s="101">
        <f t="shared" si="18"/>
        <v>0</v>
      </c>
      <c r="V29" s="98">
        <f t="shared" ref="V29:V35" si="23">$A29</f>
        <v>45809</v>
      </c>
      <c r="W29" s="104">
        <f>IF(SUMIFS('Base Produits'!$P:$P,'Base Produits'!$N:$N,V$3,'Base Produits'!$O:$O,DATE(1900,MONTH($A29),DAY($A29)))=0,0%,SUMIFS('Base Produits'!$P:$P,'Base Produits'!$N:$N,V$3,'Base Produits'!$O:$O,DATE(1900,MONTH($A29),DAY($A29))))</f>
        <v>0</v>
      </c>
      <c r="X29" s="94"/>
      <c r="Y29" s="101">
        <f t="shared" si="19"/>
        <v>0</v>
      </c>
      <c r="AI29" s="2"/>
      <c r="AL29"/>
      <c r="AM29"/>
      <c r="AN29"/>
    </row>
    <row r="30" spans="1:42" x14ac:dyDescent="0.3">
      <c r="A30" s="92">
        <f>A31-1</f>
        <v>45869</v>
      </c>
      <c r="B30" s="60">
        <f t="shared" si="14"/>
        <v>0</v>
      </c>
      <c r="C30" s="59"/>
      <c r="D30" s="120">
        <f t="shared" si="15"/>
        <v>0</v>
      </c>
      <c r="F30" s="2"/>
      <c r="G30" s="98">
        <f t="shared" si="20"/>
        <v>45869</v>
      </c>
      <c r="H30" s="104">
        <f>IF(SUMIFS('Base Produits'!$P:$P,'Base Produits'!$N:$N,G$3,'Base Produits'!$O:$O,DATE(1900,MONTH($A30),DAY($A30)))=0,0%,SUMIFS('Base Produits'!$P:$P,'Base Produits'!$N:$N,G$3,'Base Produits'!$O:$O,DATE(1900,MONTH($A30),DAY($A30))))</f>
        <v>0</v>
      </c>
      <c r="I30" s="94"/>
      <c r="J30" s="101">
        <f t="shared" si="16"/>
        <v>0</v>
      </c>
      <c r="L30" s="98">
        <f t="shared" si="21"/>
        <v>45869</v>
      </c>
      <c r="M30" s="104">
        <f>IF(SUMIFS('Base Produits'!$P:$P,'Base Produits'!$N:$N,L$3,'Base Produits'!$O:$O,DATE(1900,MONTH($A30),DAY($A30)))=0,0%,SUMIFS('Base Produits'!$P:$P,'Base Produits'!$N:$N,L$3,'Base Produits'!$O:$O,DATE(1900,MONTH($A30),DAY($A30))))</f>
        <v>0</v>
      </c>
      <c r="N30" s="94"/>
      <c r="O30" s="101">
        <f t="shared" si="17"/>
        <v>0</v>
      </c>
      <c r="Q30" s="98">
        <f t="shared" si="22"/>
        <v>45869</v>
      </c>
      <c r="R30" s="104">
        <f>IF(SUMIFS('Base Produits'!$P:$P,'Base Produits'!$N:$N,Q$3,'Base Produits'!$O:$O,DATE(1900,MONTH($A30),DAY($A30)))=0,0%,SUMIFS('Base Produits'!$P:$P,'Base Produits'!$N:$N,Q$3,'Base Produits'!$O:$O,DATE(1900,MONTH($A30),DAY($A30))))</f>
        <v>0</v>
      </c>
      <c r="S30" s="94"/>
      <c r="T30" s="101">
        <f t="shared" si="18"/>
        <v>0</v>
      </c>
      <c r="V30" s="98">
        <f t="shared" si="23"/>
        <v>45869</v>
      </c>
      <c r="W30" s="104">
        <f>IF(SUMIFS('Base Produits'!$P:$P,'Base Produits'!$N:$N,V$3,'Base Produits'!$O:$O,DATE(1900,MONTH($A30),DAY($A30)))=0,0%,SUMIFS('Base Produits'!$P:$P,'Base Produits'!$N:$N,V$3,'Base Produits'!$O:$O,DATE(1900,MONTH($A30),DAY($A30))))</f>
        <v>0</v>
      </c>
      <c r="X30" s="94"/>
      <c r="Y30" s="101">
        <f t="shared" si="19"/>
        <v>0</v>
      </c>
      <c r="AI30" s="2"/>
      <c r="AL30"/>
      <c r="AM30"/>
      <c r="AN30"/>
    </row>
    <row r="31" spans="1:42" x14ac:dyDescent="0.3">
      <c r="A31" s="92">
        <f>DATE(Results!$J$4,8,1)</f>
        <v>45870</v>
      </c>
      <c r="B31" s="60">
        <f t="shared" si="14"/>
        <v>0</v>
      </c>
      <c r="C31" s="59"/>
      <c r="D31" s="120">
        <f t="shared" si="15"/>
        <v>0</v>
      </c>
      <c r="F31" s="2"/>
      <c r="G31" s="98">
        <f t="shared" si="20"/>
        <v>45870</v>
      </c>
      <c r="H31" s="104">
        <f>IF(SUMIFS('Base Produits'!$P:$P,'Base Produits'!$N:$N,G$3,'Base Produits'!$O:$O,DATE(1900,MONTH($A31),DAY($A31)))=0,0%,SUMIFS('Base Produits'!$P:$P,'Base Produits'!$N:$N,G$3,'Base Produits'!$O:$O,DATE(1900,MONTH($A31),DAY($A31))))</f>
        <v>0</v>
      </c>
      <c r="I31" s="94"/>
      <c r="J31" s="101">
        <f t="shared" si="16"/>
        <v>0</v>
      </c>
      <c r="L31" s="98">
        <f t="shared" si="21"/>
        <v>45870</v>
      </c>
      <c r="M31" s="104">
        <f>IF(SUMIFS('Base Produits'!$P:$P,'Base Produits'!$N:$N,L$3,'Base Produits'!$O:$O,DATE(1900,MONTH($A31),DAY($A31)))=0,0%,SUMIFS('Base Produits'!$P:$P,'Base Produits'!$N:$N,L$3,'Base Produits'!$O:$O,DATE(1900,MONTH($A31),DAY($A31))))</f>
        <v>0</v>
      </c>
      <c r="N31" s="94"/>
      <c r="O31" s="101">
        <f t="shared" si="17"/>
        <v>0</v>
      </c>
      <c r="Q31" s="98">
        <f t="shared" si="22"/>
        <v>45870</v>
      </c>
      <c r="R31" s="104">
        <f>IF(SUMIFS('Base Produits'!$P:$P,'Base Produits'!$N:$N,Q$3,'Base Produits'!$O:$O,DATE(1900,MONTH($A31),DAY($A31)))=0,0%,SUMIFS('Base Produits'!$P:$P,'Base Produits'!$N:$N,Q$3,'Base Produits'!$O:$O,DATE(1900,MONTH($A31),DAY($A31))))</f>
        <v>0</v>
      </c>
      <c r="S31" s="94"/>
      <c r="T31" s="101">
        <f t="shared" si="18"/>
        <v>0</v>
      </c>
      <c r="V31" s="98">
        <f t="shared" si="23"/>
        <v>45870</v>
      </c>
      <c r="W31" s="104">
        <f>IF(SUMIFS('Base Produits'!$P:$P,'Base Produits'!$N:$N,V$3,'Base Produits'!$O:$O,DATE(1900,MONTH($A31),DAY($A31)))=0,0%,SUMIFS('Base Produits'!$P:$P,'Base Produits'!$N:$N,V$3,'Base Produits'!$O:$O,DATE(1900,MONTH($A31),DAY($A31))))</f>
        <v>0</v>
      </c>
      <c r="X31" s="94"/>
      <c r="Y31" s="101">
        <f t="shared" si="19"/>
        <v>0</v>
      </c>
      <c r="AI31" s="2"/>
      <c r="AL31"/>
      <c r="AM31"/>
      <c r="AN31"/>
    </row>
    <row r="32" spans="1:42" x14ac:dyDescent="0.3">
      <c r="A32" s="92">
        <f>A33-1</f>
        <v>45930</v>
      </c>
      <c r="B32" s="60">
        <f t="shared" si="14"/>
        <v>0.9</v>
      </c>
      <c r="C32" s="59"/>
      <c r="D32" s="120">
        <f t="shared" si="15"/>
        <v>13.5</v>
      </c>
      <c r="F32" s="2"/>
      <c r="G32" s="98">
        <f t="shared" si="20"/>
        <v>45930</v>
      </c>
      <c r="H32" s="104">
        <f>IF(SUMIFS('Base Produits'!$P:$P,'Base Produits'!$N:$N,G$3,'Base Produits'!$O:$O,DATE(1900,MONTH($A32),DAY($A32)))=0,0%,SUMIFS('Base Produits'!$P:$P,'Base Produits'!$N:$N,G$3,'Base Produits'!$O:$O,DATE(1900,MONTH($A32),DAY($A32))))</f>
        <v>0.9</v>
      </c>
      <c r="I32" s="94"/>
      <c r="J32" s="101">
        <f t="shared" si="16"/>
        <v>3.6</v>
      </c>
      <c r="L32" s="98">
        <f t="shared" si="21"/>
        <v>45930</v>
      </c>
      <c r="M32" s="104">
        <f>IF(SUMIFS('Base Produits'!$P:$P,'Base Produits'!$N:$N,L$3,'Base Produits'!$O:$O,DATE(1900,MONTH($A32),DAY($A32)))=0,0%,SUMIFS('Base Produits'!$P:$P,'Base Produits'!$N:$N,L$3,'Base Produits'!$O:$O,DATE(1900,MONTH($A32),DAY($A32))))</f>
        <v>0.9</v>
      </c>
      <c r="N32" s="94"/>
      <c r="O32" s="101">
        <f t="shared" si="17"/>
        <v>8.5500000000000007</v>
      </c>
      <c r="Q32" s="98">
        <f t="shared" si="22"/>
        <v>45930</v>
      </c>
      <c r="R32" s="104">
        <f>IF(SUMIFS('Base Produits'!$P:$P,'Base Produits'!$N:$N,Q$3,'Base Produits'!$O:$O,DATE(1900,MONTH($A32),DAY($A32)))=0,0%,SUMIFS('Base Produits'!$P:$P,'Base Produits'!$N:$N,Q$3,'Base Produits'!$O:$O,DATE(1900,MONTH($A32),DAY($A32))))</f>
        <v>0.9</v>
      </c>
      <c r="S32" s="94"/>
      <c r="T32" s="101">
        <f t="shared" si="18"/>
        <v>1.35</v>
      </c>
      <c r="V32" s="98">
        <f t="shared" si="23"/>
        <v>45930</v>
      </c>
      <c r="W32" s="104">
        <f>IF(SUMIFS('Base Produits'!$P:$P,'Base Produits'!$N:$N,V$3,'Base Produits'!$O:$O,DATE(1900,MONTH($A32),DAY($A32)))=0,0%,SUMIFS('Base Produits'!$P:$P,'Base Produits'!$N:$N,V$3,'Base Produits'!$O:$O,DATE(1900,MONTH($A32),DAY($A32))))</f>
        <v>0</v>
      </c>
      <c r="X32" s="94"/>
      <c r="Y32" s="101">
        <f t="shared" si="19"/>
        <v>0</v>
      </c>
      <c r="AI32" s="2"/>
      <c r="AL32"/>
      <c r="AM32"/>
      <c r="AN32"/>
    </row>
    <row r="33" spans="1:41" x14ac:dyDescent="0.3">
      <c r="A33" s="92">
        <f>DATE(Results!$J$4,10,1)</f>
        <v>45931</v>
      </c>
      <c r="B33" s="60">
        <f t="shared" si="14"/>
        <v>0</v>
      </c>
      <c r="C33" s="59"/>
      <c r="D33" s="120">
        <f t="shared" si="15"/>
        <v>0</v>
      </c>
      <c r="F33" s="2"/>
      <c r="G33" s="98">
        <f t="shared" si="20"/>
        <v>45931</v>
      </c>
      <c r="H33" s="104">
        <f>IF(SUMIFS('Base Produits'!$P:$P,'Base Produits'!$N:$N,G$3,'Base Produits'!$O:$O,DATE(1900,MONTH($A33),DAY($A33)))=0,0%,SUMIFS('Base Produits'!$P:$P,'Base Produits'!$N:$N,G$3,'Base Produits'!$O:$O,DATE(1900,MONTH($A33),DAY($A33))))</f>
        <v>0</v>
      </c>
      <c r="I33" s="94"/>
      <c r="J33" s="101">
        <f t="shared" si="16"/>
        <v>0</v>
      </c>
      <c r="L33" s="98">
        <f t="shared" si="21"/>
        <v>45931</v>
      </c>
      <c r="M33" s="104">
        <f>IF(SUMIFS('Base Produits'!$P:$P,'Base Produits'!$N:$N,L$3,'Base Produits'!$O:$O,DATE(1900,MONTH($A33),DAY($A33)))=0,0%,SUMIFS('Base Produits'!$P:$P,'Base Produits'!$N:$N,L$3,'Base Produits'!$O:$O,DATE(1900,MONTH($A33),DAY($A33))))</f>
        <v>0</v>
      </c>
      <c r="N33" s="94"/>
      <c r="O33" s="101">
        <f t="shared" si="17"/>
        <v>0</v>
      </c>
      <c r="Q33" s="98">
        <f t="shared" si="22"/>
        <v>45931</v>
      </c>
      <c r="R33" s="104">
        <f>IF(SUMIFS('Base Produits'!$P:$P,'Base Produits'!$N:$N,Q$3,'Base Produits'!$O:$O,DATE(1900,MONTH($A33),DAY($A33)))=0,0%,SUMIFS('Base Produits'!$P:$P,'Base Produits'!$N:$N,Q$3,'Base Produits'!$O:$O,DATE(1900,MONTH($A33),DAY($A33))))</f>
        <v>0</v>
      </c>
      <c r="S33" s="94"/>
      <c r="T33" s="101">
        <f t="shared" si="18"/>
        <v>0</v>
      </c>
      <c r="V33" s="98">
        <f t="shared" si="23"/>
        <v>45931</v>
      </c>
      <c r="W33" s="104">
        <f>IF(SUMIFS('Base Produits'!$P:$P,'Base Produits'!$N:$N,V$3,'Base Produits'!$O:$O,DATE(1900,MONTH($A33),DAY($A33)))=0,0%,SUMIFS('Base Produits'!$P:$P,'Base Produits'!$N:$N,V$3,'Base Produits'!$O:$O,DATE(1900,MONTH($A33),DAY($A33))))</f>
        <v>0</v>
      </c>
      <c r="X33" s="94"/>
      <c r="Y33" s="101">
        <f t="shared" si="19"/>
        <v>0</v>
      </c>
      <c r="AI33" s="2"/>
      <c r="AL33"/>
      <c r="AM33"/>
      <c r="AN33"/>
    </row>
    <row r="34" spans="1:41" x14ac:dyDescent="0.3">
      <c r="A34" s="92">
        <f>A35-1</f>
        <v>45961</v>
      </c>
      <c r="B34" s="60">
        <f t="shared" si="14"/>
        <v>0.85</v>
      </c>
      <c r="C34" s="59"/>
      <c r="D34" s="120">
        <f t="shared" si="15"/>
        <v>12.75</v>
      </c>
      <c r="F34" s="2"/>
      <c r="G34" s="98">
        <f t="shared" si="20"/>
        <v>45961</v>
      </c>
      <c r="H34" s="104">
        <f>IF(SUMIFS('Base Produits'!$P:$P,'Base Produits'!$N:$N,G$3,'Base Produits'!$O:$O,DATE(1900,MONTH($A34),DAY($A34)))=0,0%,SUMIFS('Base Produits'!$P:$P,'Base Produits'!$N:$N,G$3,'Base Produits'!$O:$O,DATE(1900,MONTH($A34),DAY($A34))))</f>
        <v>0.85</v>
      </c>
      <c r="I34" s="94"/>
      <c r="J34" s="101">
        <f t="shared" si="16"/>
        <v>3.4</v>
      </c>
      <c r="L34" s="98">
        <f t="shared" si="21"/>
        <v>45961</v>
      </c>
      <c r="M34" s="104">
        <f>IF(SUMIFS('Base Produits'!$P:$P,'Base Produits'!$N:$N,L$3,'Base Produits'!$O:$O,DATE(1900,MONTH($A34),DAY($A34)))=0,0%,SUMIFS('Base Produits'!$P:$P,'Base Produits'!$N:$N,L$3,'Base Produits'!$O:$O,DATE(1900,MONTH($A34),DAY($A34))))</f>
        <v>0.85</v>
      </c>
      <c r="N34" s="94"/>
      <c r="O34" s="101">
        <f t="shared" si="17"/>
        <v>8.0749999999999993</v>
      </c>
      <c r="Q34" s="98">
        <f t="shared" si="22"/>
        <v>45961</v>
      </c>
      <c r="R34" s="104">
        <f>IF(SUMIFS('Base Produits'!$P:$P,'Base Produits'!$N:$N,Q$3,'Base Produits'!$O:$O,DATE(1900,MONTH($A34),DAY($A34)))=0,0%,SUMIFS('Base Produits'!$P:$P,'Base Produits'!$N:$N,Q$3,'Base Produits'!$O:$O,DATE(1900,MONTH($A34),DAY($A34))))</f>
        <v>0.85</v>
      </c>
      <c r="S34" s="94"/>
      <c r="T34" s="101">
        <f t="shared" si="18"/>
        <v>1.2749999999999999</v>
      </c>
      <c r="V34" s="98">
        <f t="shared" si="23"/>
        <v>45961</v>
      </c>
      <c r="W34" s="104">
        <f>IF(SUMIFS('Base Produits'!$P:$P,'Base Produits'!$N:$N,V$3,'Base Produits'!$O:$O,DATE(1900,MONTH($A34),DAY($A34)))=0,0%,SUMIFS('Base Produits'!$P:$P,'Base Produits'!$N:$N,V$3,'Base Produits'!$O:$O,DATE(1900,MONTH($A34),DAY($A34))))</f>
        <v>0</v>
      </c>
      <c r="X34" s="94"/>
      <c r="Y34" s="101">
        <f t="shared" si="19"/>
        <v>0</v>
      </c>
      <c r="AI34" s="2"/>
      <c r="AL34"/>
      <c r="AM34"/>
      <c r="AN34"/>
    </row>
    <row r="35" spans="1:41" x14ac:dyDescent="0.3">
      <c r="A35" s="92">
        <f>DATE(Results!$J$4,11,1)</f>
        <v>45962</v>
      </c>
      <c r="B35" s="60">
        <f t="shared" si="14"/>
        <v>0</v>
      </c>
      <c r="C35" s="59"/>
      <c r="D35" s="120">
        <f t="shared" si="15"/>
        <v>0</v>
      </c>
      <c r="F35" s="2"/>
      <c r="G35" s="98">
        <f t="shared" si="20"/>
        <v>45962</v>
      </c>
      <c r="H35" s="104">
        <f>IF(SUMIFS('Base Produits'!$P:$P,'Base Produits'!$N:$N,G$3,'Base Produits'!$O:$O,DATE(1900,MONTH($A35),DAY($A35)))=0,0%,SUMIFS('Base Produits'!$P:$P,'Base Produits'!$N:$N,G$3,'Base Produits'!$O:$O,DATE(1900,MONTH($A35),DAY($A35))))</f>
        <v>0</v>
      </c>
      <c r="I35" s="94"/>
      <c r="J35" s="101">
        <f t="shared" si="16"/>
        <v>0</v>
      </c>
      <c r="L35" s="98">
        <f t="shared" si="21"/>
        <v>45962</v>
      </c>
      <c r="M35" s="104">
        <f>IF(SUMIFS('Base Produits'!$P:$P,'Base Produits'!$N:$N,L$3,'Base Produits'!$O:$O,DATE(1900,MONTH($A35),DAY($A35)))=0,0%,SUMIFS('Base Produits'!$P:$P,'Base Produits'!$N:$N,L$3,'Base Produits'!$O:$O,DATE(1900,MONTH($A35),DAY($A35))))</f>
        <v>0</v>
      </c>
      <c r="N35" s="94"/>
      <c r="O35" s="101">
        <f t="shared" si="17"/>
        <v>0</v>
      </c>
      <c r="Q35" s="98">
        <f t="shared" si="22"/>
        <v>45962</v>
      </c>
      <c r="R35" s="104">
        <f>IF(SUMIFS('Base Produits'!$P:$P,'Base Produits'!$N:$N,Q$3,'Base Produits'!$O:$O,DATE(1900,MONTH($A35),DAY($A35)))=0,0%,SUMIFS('Base Produits'!$P:$P,'Base Produits'!$N:$N,Q$3,'Base Produits'!$O:$O,DATE(1900,MONTH($A35),DAY($A35))))</f>
        <v>0</v>
      </c>
      <c r="S35" s="94"/>
      <c r="T35" s="101">
        <f t="shared" si="18"/>
        <v>0</v>
      </c>
      <c r="V35" s="98">
        <f t="shared" si="23"/>
        <v>45962</v>
      </c>
      <c r="W35" s="104">
        <f>IF(SUMIFS('Base Produits'!$P:$P,'Base Produits'!$N:$N,V$3,'Base Produits'!$O:$O,DATE(1900,MONTH($A35),DAY($A35)))=0,0%,SUMIFS('Base Produits'!$P:$P,'Base Produits'!$N:$N,V$3,'Base Produits'!$O:$O,DATE(1900,MONTH($A35),DAY($A35))))</f>
        <v>0</v>
      </c>
      <c r="X35" s="94"/>
      <c r="Y35" s="101">
        <f t="shared" si="19"/>
        <v>0</v>
      </c>
      <c r="AI35" s="2"/>
      <c r="AL35"/>
      <c r="AM35"/>
      <c r="AN35"/>
    </row>
    <row r="36" spans="1:41" ht="15" thickBot="1" x14ac:dyDescent="0.35">
      <c r="A36" s="53"/>
      <c r="B36" s="53"/>
      <c r="C36" s="53"/>
      <c r="D36" s="54"/>
      <c r="F36" s="2"/>
      <c r="G36" s="99" t="str">
        <f>IF($A36&lt;DATE(2000,1,1),"",$A36)</f>
        <v/>
      </c>
      <c r="H36" s="105"/>
      <c r="I36" s="96"/>
      <c r="J36" s="102"/>
      <c r="L36" s="99" t="str">
        <f>IF($A36&lt;DATE(2000,1,1),"",$A36)</f>
        <v/>
      </c>
      <c r="M36" s="105"/>
      <c r="N36" s="96"/>
      <c r="O36" s="102"/>
      <c r="Q36" s="99" t="str">
        <f>IF($A36&lt;DATE(2000,1,1),"",$A36)</f>
        <v/>
      </c>
      <c r="R36" s="105"/>
      <c r="S36" s="96"/>
      <c r="T36" s="102"/>
      <c r="V36" s="99" t="str">
        <f>IF($A36&lt;DATE(2000,1,1),"",$A36)</f>
        <v/>
      </c>
      <c r="W36" s="105"/>
      <c r="X36" s="96"/>
      <c r="Y36" s="102"/>
      <c r="AI36" s="2"/>
      <c r="AL36"/>
      <c r="AM36"/>
      <c r="AN36"/>
    </row>
    <row r="37" spans="1:41" x14ac:dyDescent="0.3">
      <c r="F37" s="2"/>
      <c r="AI37" s="2"/>
      <c r="AL37" s="20"/>
    </row>
    <row r="38" spans="1:41" x14ac:dyDescent="0.3">
      <c r="F38" s="2"/>
      <c r="AI38" s="2"/>
    </row>
    <row r="39" spans="1:41" ht="15" thickBot="1" x14ac:dyDescent="0.35">
      <c r="F39" s="2"/>
      <c r="AI39" s="2"/>
    </row>
    <row r="40" spans="1:41" x14ac:dyDescent="0.3">
      <c r="A40" s="62" t="s">
        <v>38</v>
      </c>
      <c r="F40" s="2"/>
      <c r="G40" s="62" t="s">
        <v>36</v>
      </c>
      <c r="H40" s="3"/>
      <c r="I40" s="62" t="s">
        <v>37</v>
      </c>
      <c r="K40" s="3"/>
      <c r="L40" s="3"/>
      <c r="M40" s="3"/>
      <c r="N40" s="62" t="s">
        <v>37</v>
      </c>
      <c r="S40" s="62" t="s">
        <v>37</v>
      </c>
      <c r="X40" s="62" t="s">
        <v>37</v>
      </c>
      <c r="AI40" s="2"/>
      <c r="AK40" t="s">
        <v>150</v>
      </c>
      <c r="AL40" s="1" t="s">
        <v>151</v>
      </c>
      <c r="AM40" s="1" t="s">
        <v>153</v>
      </c>
      <c r="AN40" s="1" t="s">
        <v>154</v>
      </c>
      <c r="AO40" s="1" t="s">
        <v>152</v>
      </c>
    </row>
    <row r="41" spans="1:41" x14ac:dyDescent="0.3">
      <c r="A41" s="63">
        <f>(IFERROR((I41*$H$3/$I$4),0)+IFERROR((N41*$M$3/$N$4),0)+IFERROR((S41*$R$3/$S$4),0)+IFERROR((X41*$W$3/$X$4),0))/($D$5/1000)</f>
        <v>1</v>
      </c>
      <c r="F41" s="2"/>
      <c r="G41" s="63">
        <v>0</v>
      </c>
      <c r="H41" s="3"/>
      <c r="I41" s="63" cm="1">
        <f t="array" ref="I41">IF($G41&gt;=I$7,TREND(J$6:J$7,I$6:I$7,$G41),IF($G41&gt;=I$8,TREND(J$7:J$8,I$7:I$8,$G41),IF($G41&gt;=I$9,TREND(J$8:J$9,I$8:I$9,$G41),IF($G41&gt;=I$10,TREND(J$9:J$10,I$9:I$10,$G41),IF($G41&gt;=I$11,TREND(J$10:J$11,I$10:I$11,$G41),0)))))</f>
        <v>1</v>
      </c>
      <c r="J41" s="20"/>
      <c r="K41" s="3"/>
      <c r="L41" s="3"/>
      <c r="M41" s="3"/>
      <c r="N41" s="63" cm="1">
        <f t="array" ref="N41">IF($G41&gt;=N$7,TREND(O$6:O$7,N$6:N$7,$G41),IF($G41&gt;=N$8,TREND(O$7:O$8,N$7:N$8,$G41),IF($G41&gt;=N$9,TREND(O$8:O$9,N$8:N$9,$G41),IF($G41&gt;=N$10,TREND(O$9:O$10,N$9:N$10,$G41),IF($G41&gt;=N$11,TREND(O$10:O$11,N$10:N$11,$G41),0)))))</f>
        <v>1</v>
      </c>
      <c r="S41" s="63" cm="1">
        <f t="array" ref="S41">IF($G41&gt;=S$7,TREND(T$6:T$7,S$6:S$7,$G41),IF($G41&gt;=S$8,TREND(T$7:T$8,S$7:S$8,$G41),IF($G41&gt;=S$9,TREND(T$8:T$9,S$8:S$9,$G41),IF($G41&gt;=S$10,TREND(T$9:T$10,S$9:S$10,$G41),IF($G41&gt;=S$11,TREND(T$10:T$11,S$10:S$11,$G41),0)))))</f>
        <v>1</v>
      </c>
      <c r="X41" s="63"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45748</v>
      </c>
      <c r="AK41">
        <f t="shared" ref="AK41:AK104" si="24">_xlfn.XLOOKUP(AJ41,A$27:A$36,B$27:B$36,0,0)</f>
        <v>0</v>
      </c>
      <c r="AL41" s="1">
        <f t="shared" ref="AL41:AL104" si="25">_xlfn.XLOOKUP(AJ41,A$15:A$24,B$15:B$24,1,0)</f>
        <v>0.35</v>
      </c>
      <c r="AM41" s="1">
        <f t="shared" ref="AM41:AM104" si="26">_xlfn.XLOOKUP(AJ41,A$27:A$36,B$27:B$36,0,-1)</f>
        <v>0</v>
      </c>
      <c r="AN41" s="127">
        <f t="shared" ref="AN41:AN104" si="27">AK41</f>
        <v>0</v>
      </c>
      <c r="AO41" s="126">
        <f>IF(AL41=1,AO42,AL41)</f>
        <v>0.35</v>
      </c>
    </row>
    <row r="42" spans="1:41" x14ac:dyDescent="0.3">
      <c r="A42" s="63">
        <f t="shared" ref="A42:A105" si="28">(IFERROR((I42*$H$3/$I$4),0)+IFERROR((N42*$M$3/$N$4),0)+IFERROR((S42*$R$3/$S$4),0)+IFERROR((X42*$W$3/$X$4),0))/($D$5/1000)</f>
        <v>1</v>
      </c>
      <c r="D42" s="179"/>
      <c r="F42" s="2"/>
      <c r="G42" s="63">
        <v>0.01</v>
      </c>
      <c r="H42" s="3"/>
      <c r="I42" s="178">
        <v>1</v>
      </c>
      <c r="J42" s="20"/>
      <c r="K42" s="3"/>
      <c r="L42" s="3"/>
      <c r="M42" s="3"/>
      <c r="N42" s="177">
        <v>1</v>
      </c>
      <c r="S42" s="152">
        <v>1</v>
      </c>
      <c r="X42" s="152">
        <v>0</v>
      </c>
      <c r="Y42" s="20"/>
      <c r="Z42" s="18"/>
      <c r="AA42" s="18"/>
      <c r="AB42" s="18"/>
      <c r="AC42" s="18"/>
      <c r="AD42" s="18"/>
      <c r="AE42" s="18"/>
      <c r="AF42" s="18"/>
      <c r="AI42" s="2"/>
      <c r="AJ42" s="29">
        <f>AJ41+1</f>
        <v>45749</v>
      </c>
      <c r="AK42">
        <f t="shared" si="24"/>
        <v>0</v>
      </c>
      <c r="AL42" s="1">
        <f t="shared" si="25"/>
        <v>1</v>
      </c>
      <c r="AM42" s="1">
        <f t="shared" si="26"/>
        <v>0</v>
      </c>
      <c r="AN42" s="127">
        <f t="shared" si="27"/>
        <v>0</v>
      </c>
      <c r="AO42" s="126">
        <f t="shared" ref="AO42:AO105" si="29">IF(AL42=1,AO43,AL42)</f>
        <v>0.85</v>
      </c>
    </row>
    <row r="43" spans="1:41" x14ac:dyDescent="0.3">
      <c r="A43" s="63">
        <f t="shared" si="28"/>
        <v>1</v>
      </c>
      <c r="D43" s="179"/>
      <c r="F43" s="21"/>
      <c r="G43" s="63">
        <v>0.02</v>
      </c>
      <c r="H43" s="3"/>
      <c r="I43" s="178">
        <v>1</v>
      </c>
      <c r="J43" s="20"/>
      <c r="K43" s="3"/>
      <c r="L43" s="3"/>
      <c r="M43" s="3"/>
      <c r="N43" s="177">
        <v>1</v>
      </c>
      <c r="S43" s="152">
        <v>1</v>
      </c>
      <c r="X43" s="152">
        <v>0</v>
      </c>
      <c r="Y43" s="20"/>
      <c r="Z43" s="18"/>
      <c r="AA43" s="18"/>
      <c r="AB43" s="18"/>
      <c r="AC43" s="18"/>
      <c r="AD43" s="18"/>
      <c r="AE43" s="18"/>
      <c r="AF43" s="18"/>
      <c r="AI43" s="21"/>
      <c r="AJ43" s="29">
        <f t="shared" ref="AJ43:AJ106" si="30">AJ42+1</f>
        <v>45750</v>
      </c>
      <c r="AK43">
        <f t="shared" si="24"/>
        <v>0</v>
      </c>
      <c r="AL43" s="1">
        <f t="shared" si="25"/>
        <v>1</v>
      </c>
      <c r="AM43" s="1">
        <f t="shared" si="26"/>
        <v>0</v>
      </c>
      <c r="AN43" s="127">
        <f t="shared" si="27"/>
        <v>0</v>
      </c>
      <c r="AO43" s="126">
        <f t="shared" si="29"/>
        <v>0.85</v>
      </c>
    </row>
    <row r="44" spans="1:41" x14ac:dyDescent="0.3">
      <c r="A44" s="63">
        <f t="shared" si="28"/>
        <v>1</v>
      </c>
      <c r="D44" s="179"/>
      <c r="F44" s="21"/>
      <c r="G44" s="63">
        <v>0.03</v>
      </c>
      <c r="H44" s="3"/>
      <c r="I44" s="178">
        <v>1</v>
      </c>
      <c r="J44" s="20"/>
      <c r="K44" s="3"/>
      <c r="L44" s="3"/>
      <c r="M44" s="3"/>
      <c r="N44" s="177">
        <v>1</v>
      </c>
      <c r="S44" s="152">
        <v>1</v>
      </c>
      <c r="X44" s="152">
        <v>0</v>
      </c>
      <c r="Y44" s="20"/>
      <c r="Z44" s="18"/>
      <c r="AA44" s="18"/>
      <c r="AB44" s="18"/>
      <c r="AC44" s="18"/>
      <c r="AD44" s="18"/>
      <c r="AE44" s="18"/>
      <c r="AF44" s="18"/>
      <c r="AI44" s="21"/>
      <c r="AJ44" s="29">
        <f t="shared" si="30"/>
        <v>45751</v>
      </c>
      <c r="AK44">
        <f t="shared" si="24"/>
        <v>0</v>
      </c>
      <c r="AL44" s="1">
        <f t="shared" si="25"/>
        <v>1</v>
      </c>
      <c r="AM44" s="1">
        <f t="shared" si="26"/>
        <v>0</v>
      </c>
      <c r="AN44" s="127">
        <f t="shared" si="27"/>
        <v>0</v>
      </c>
      <c r="AO44" s="126">
        <f t="shared" si="29"/>
        <v>0.85</v>
      </c>
    </row>
    <row r="45" spans="1:41" x14ac:dyDescent="0.3">
      <c r="A45" s="63">
        <f t="shared" si="28"/>
        <v>1</v>
      </c>
      <c r="D45" s="179"/>
      <c r="F45" s="21"/>
      <c r="G45" s="63">
        <v>0.04</v>
      </c>
      <c r="H45" s="3"/>
      <c r="I45" s="178">
        <v>1</v>
      </c>
      <c r="J45" s="20"/>
      <c r="K45" s="3"/>
      <c r="L45" s="3"/>
      <c r="M45" s="3"/>
      <c r="N45" s="177">
        <v>1</v>
      </c>
      <c r="S45" s="152">
        <v>1</v>
      </c>
      <c r="X45" s="152">
        <v>0</v>
      </c>
      <c r="Y45" s="20"/>
      <c r="Z45" s="18"/>
      <c r="AA45" s="18"/>
      <c r="AB45" s="18"/>
      <c r="AC45" s="18"/>
      <c r="AD45" s="18"/>
      <c r="AE45" s="18"/>
      <c r="AF45" s="18"/>
      <c r="AI45" s="21"/>
      <c r="AJ45" s="29">
        <f t="shared" si="30"/>
        <v>45752</v>
      </c>
      <c r="AK45">
        <f t="shared" si="24"/>
        <v>0</v>
      </c>
      <c r="AL45" s="1">
        <f t="shared" si="25"/>
        <v>1</v>
      </c>
      <c r="AM45" s="1">
        <f t="shared" si="26"/>
        <v>0</v>
      </c>
      <c r="AN45" s="127">
        <f t="shared" si="27"/>
        <v>0</v>
      </c>
      <c r="AO45" s="126">
        <f t="shared" si="29"/>
        <v>0.85</v>
      </c>
    </row>
    <row r="46" spans="1:41" x14ac:dyDescent="0.3">
      <c r="A46" s="63">
        <f t="shared" si="28"/>
        <v>1</v>
      </c>
      <c r="D46" s="179"/>
      <c r="F46" s="21"/>
      <c r="G46" s="63">
        <v>0.05</v>
      </c>
      <c r="H46" s="3"/>
      <c r="I46" s="178">
        <v>1</v>
      </c>
      <c r="J46" s="20"/>
      <c r="K46" s="3"/>
      <c r="L46" s="3"/>
      <c r="M46" s="3"/>
      <c r="N46" s="177">
        <v>1</v>
      </c>
      <c r="S46" s="152">
        <v>1</v>
      </c>
      <c r="X46" s="152">
        <v>0</v>
      </c>
      <c r="Y46" s="20"/>
      <c r="Z46" s="18"/>
      <c r="AA46" s="18"/>
      <c r="AB46" s="18"/>
      <c r="AC46" s="18"/>
      <c r="AD46" s="18"/>
      <c r="AE46" s="18"/>
      <c r="AF46" s="18"/>
      <c r="AI46" s="21"/>
      <c r="AJ46" s="29">
        <f t="shared" si="30"/>
        <v>45753</v>
      </c>
      <c r="AK46">
        <f t="shared" si="24"/>
        <v>0</v>
      </c>
      <c r="AL46" s="1">
        <f t="shared" si="25"/>
        <v>1</v>
      </c>
      <c r="AM46" s="1">
        <f t="shared" si="26"/>
        <v>0</v>
      </c>
      <c r="AN46" s="127">
        <f t="shared" si="27"/>
        <v>0</v>
      </c>
      <c r="AO46" s="126">
        <f t="shared" si="29"/>
        <v>0.85</v>
      </c>
    </row>
    <row r="47" spans="1:41" x14ac:dyDescent="0.3">
      <c r="A47" s="63">
        <f t="shared" si="28"/>
        <v>1</v>
      </c>
      <c r="D47" s="179"/>
      <c r="F47" s="21"/>
      <c r="G47" s="63">
        <v>0.06</v>
      </c>
      <c r="H47" s="3"/>
      <c r="I47" s="178">
        <v>1</v>
      </c>
      <c r="J47" s="20"/>
      <c r="K47" s="3"/>
      <c r="L47" s="3"/>
      <c r="M47" s="3"/>
      <c r="N47" s="177">
        <v>1</v>
      </c>
      <c r="S47" s="152">
        <v>1</v>
      </c>
      <c r="X47" s="152">
        <v>0</v>
      </c>
      <c r="Y47" s="20"/>
      <c r="Z47" s="18"/>
      <c r="AA47" s="18"/>
      <c r="AB47" s="18"/>
      <c r="AC47" s="18"/>
      <c r="AD47" s="18"/>
      <c r="AE47" s="18"/>
      <c r="AF47" s="18"/>
      <c r="AI47" s="21"/>
      <c r="AJ47" s="29">
        <f t="shared" si="30"/>
        <v>45754</v>
      </c>
      <c r="AK47">
        <f t="shared" si="24"/>
        <v>0</v>
      </c>
      <c r="AL47" s="1">
        <f t="shared" si="25"/>
        <v>1</v>
      </c>
      <c r="AM47" s="1">
        <f t="shared" si="26"/>
        <v>0</v>
      </c>
      <c r="AN47" s="127">
        <f t="shared" si="27"/>
        <v>0</v>
      </c>
      <c r="AO47" s="126">
        <f t="shared" si="29"/>
        <v>0.85</v>
      </c>
    </row>
    <row r="48" spans="1:41" x14ac:dyDescent="0.3">
      <c r="A48" s="63">
        <f t="shared" si="28"/>
        <v>1</v>
      </c>
      <c r="D48" s="179"/>
      <c r="F48" s="21"/>
      <c r="G48" s="63">
        <v>7.0000000000000007E-2</v>
      </c>
      <c r="H48" s="3"/>
      <c r="I48" s="178">
        <v>1</v>
      </c>
      <c r="J48" s="20"/>
      <c r="K48" s="3"/>
      <c r="L48" s="3"/>
      <c r="M48" s="3"/>
      <c r="N48" s="177">
        <v>1</v>
      </c>
      <c r="S48" s="152">
        <v>1</v>
      </c>
      <c r="X48" s="152">
        <v>0</v>
      </c>
      <c r="Y48" s="20"/>
      <c r="Z48" s="18"/>
      <c r="AA48" s="18"/>
      <c r="AB48" s="18"/>
      <c r="AC48" s="18"/>
      <c r="AD48" s="18"/>
      <c r="AE48" s="18"/>
      <c r="AF48" s="18"/>
      <c r="AI48" s="21"/>
      <c r="AJ48" s="29">
        <f t="shared" si="30"/>
        <v>45755</v>
      </c>
      <c r="AK48">
        <f t="shared" si="24"/>
        <v>0</v>
      </c>
      <c r="AL48" s="1">
        <f t="shared" si="25"/>
        <v>1</v>
      </c>
      <c r="AM48" s="1">
        <f t="shared" si="26"/>
        <v>0</v>
      </c>
      <c r="AN48" s="127">
        <f t="shared" si="27"/>
        <v>0</v>
      </c>
      <c r="AO48" s="126">
        <f t="shared" si="29"/>
        <v>0.85</v>
      </c>
    </row>
    <row r="49" spans="1:41" x14ac:dyDescent="0.3">
      <c r="A49" s="63">
        <f t="shared" si="28"/>
        <v>1</v>
      </c>
      <c r="D49" s="179"/>
      <c r="F49" s="21"/>
      <c r="G49" s="63">
        <v>0.08</v>
      </c>
      <c r="H49" s="3"/>
      <c r="I49" s="178">
        <v>1</v>
      </c>
      <c r="J49" s="20"/>
      <c r="K49" s="3"/>
      <c r="L49" s="3"/>
      <c r="M49" s="3"/>
      <c r="N49" s="177">
        <v>1</v>
      </c>
      <c r="S49" s="152">
        <v>1</v>
      </c>
      <c r="X49" s="152">
        <v>0</v>
      </c>
      <c r="Y49" s="20"/>
      <c r="Z49" s="18"/>
      <c r="AA49" s="18"/>
      <c r="AB49" s="18"/>
      <c r="AC49" s="18"/>
      <c r="AD49" s="18"/>
      <c r="AE49" s="18"/>
      <c r="AF49" s="18"/>
      <c r="AI49" s="21"/>
      <c r="AJ49" s="29">
        <f t="shared" si="30"/>
        <v>45756</v>
      </c>
      <c r="AK49">
        <f t="shared" si="24"/>
        <v>0</v>
      </c>
      <c r="AL49" s="1">
        <f t="shared" si="25"/>
        <v>1</v>
      </c>
      <c r="AM49" s="1">
        <f t="shared" si="26"/>
        <v>0</v>
      </c>
      <c r="AN49" s="127">
        <f t="shared" si="27"/>
        <v>0</v>
      </c>
      <c r="AO49" s="126">
        <f t="shared" si="29"/>
        <v>0.85</v>
      </c>
    </row>
    <row r="50" spans="1:41" x14ac:dyDescent="0.3">
      <c r="A50" s="63">
        <f t="shared" si="28"/>
        <v>1</v>
      </c>
      <c r="D50" s="179"/>
      <c r="F50" s="21"/>
      <c r="G50" s="63">
        <v>0.09</v>
      </c>
      <c r="H50" s="3"/>
      <c r="I50" s="178">
        <v>1</v>
      </c>
      <c r="J50" s="20"/>
      <c r="K50" s="3"/>
      <c r="L50" s="3"/>
      <c r="M50" s="3"/>
      <c r="N50" s="177">
        <v>1</v>
      </c>
      <c r="S50" s="152">
        <v>1</v>
      </c>
      <c r="X50" s="152">
        <v>0</v>
      </c>
      <c r="Y50" s="20"/>
      <c r="Z50" s="18"/>
      <c r="AA50" s="18"/>
      <c r="AB50" s="18"/>
      <c r="AC50" s="18"/>
      <c r="AD50" s="18"/>
      <c r="AE50" s="18"/>
      <c r="AF50" s="18"/>
      <c r="AI50" s="21"/>
      <c r="AJ50" s="29">
        <f t="shared" si="30"/>
        <v>45757</v>
      </c>
      <c r="AK50">
        <f t="shared" si="24"/>
        <v>0</v>
      </c>
      <c r="AL50" s="1">
        <f t="shared" si="25"/>
        <v>1</v>
      </c>
      <c r="AM50" s="1">
        <f t="shared" si="26"/>
        <v>0</v>
      </c>
      <c r="AN50" s="127">
        <f t="shared" si="27"/>
        <v>0</v>
      </c>
      <c r="AO50" s="126">
        <f t="shared" si="29"/>
        <v>0.85</v>
      </c>
    </row>
    <row r="51" spans="1:41" x14ac:dyDescent="0.3">
      <c r="A51" s="63">
        <f t="shared" si="28"/>
        <v>1</v>
      </c>
      <c r="D51" s="179"/>
      <c r="F51" s="21"/>
      <c r="G51" s="63">
        <v>0.1</v>
      </c>
      <c r="H51" s="3"/>
      <c r="I51" s="178">
        <v>1</v>
      </c>
      <c r="J51" s="20"/>
      <c r="K51" s="3"/>
      <c r="L51" s="3"/>
      <c r="M51" s="27"/>
      <c r="N51" s="177">
        <v>1</v>
      </c>
      <c r="S51" s="152">
        <v>1</v>
      </c>
      <c r="X51" s="152">
        <v>0</v>
      </c>
      <c r="Y51" s="20"/>
      <c r="Z51" s="18"/>
      <c r="AA51" s="18"/>
      <c r="AB51" s="18"/>
      <c r="AC51" s="18"/>
      <c r="AD51" s="18"/>
      <c r="AE51" s="18"/>
      <c r="AF51" s="18"/>
      <c r="AI51" s="21"/>
      <c r="AJ51" s="29">
        <f t="shared" si="30"/>
        <v>45758</v>
      </c>
      <c r="AK51">
        <f t="shared" si="24"/>
        <v>0</v>
      </c>
      <c r="AL51" s="1">
        <f t="shared" si="25"/>
        <v>1</v>
      </c>
      <c r="AM51" s="1">
        <f t="shared" si="26"/>
        <v>0</v>
      </c>
      <c r="AN51" s="127">
        <f t="shared" si="27"/>
        <v>0</v>
      </c>
      <c r="AO51" s="126">
        <f t="shared" si="29"/>
        <v>0.85</v>
      </c>
    </row>
    <row r="52" spans="1:41" x14ac:dyDescent="0.3">
      <c r="A52" s="63">
        <f t="shared" si="28"/>
        <v>1</v>
      </c>
      <c r="D52" s="179"/>
      <c r="F52" s="21"/>
      <c r="G52" s="63">
        <v>0.11</v>
      </c>
      <c r="H52" s="3"/>
      <c r="I52" s="178">
        <v>1</v>
      </c>
      <c r="J52" s="20"/>
      <c r="K52" s="3"/>
      <c r="L52" s="3"/>
      <c r="M52" s="3"/>
      <c r="N52" s="177">
        <v>1</v>
      </c>
      <c r="S52" s="152">
        <v>1</v>
      </c>
      <c r="X52" s="152">
        <v>0</v>
      </c>
      <c r="Y52" s="20"/>
      <c r="Z52" s="18"/>
      <c r="AA52" s="18"/>
      <c r="AB52" s="18"/>
      <c r="AC52" s="18"/>
      <c r="AD52" s="18"/>
      <c r="AE52" s="18"/>
      <c r="AF52" s="18"/>
      <c r="AI52" s="21"/>
      <c r="AJ52" s="29">
        <f t="shared" si="30"/>
        <v>45759</v>
      </c>
      <c r="AK52">
        <f t="shared" si="24"/>
        <v>0</v>
      </c>
      <c r="AL52" s="1">
        <f t="shared" si="25"/>
        <v>1</v>
      </c>
      <c r="AM52" s="1">
        <f t="shared" si="26"/>
        <v>0</v>
      </c>
      <c r="AN52" s="127">
        <f t="shared" si="27"/>
        <v>0</v>
      </c>
      <c r="AO52" s="126">
        <f t="shared" si="29"/>
        <v>0.85</v>
      </c>
    </row>
    <row r="53" spans="1:41" x14ac:dyDescent="0.3">
      <c r="A53" s="63">
        <f t="shared" si="28"/>
        <v>1</v>
      </c>
      <c r="D53" s="179"/>
      <c r="F53" s="21"/>
      <c r="G53" s="63">
        <v>0.12</v>
      </c>
      <c r="H53" s="3"/>
      <c r="I53" s="178">
        <v>1</v>
      </c>
      <c r="J53" s="20"/>
      <c r="K53" s="3"/>
      <c r="L53" s="3"/>
      <c r="M53" s="3"/>
      <c r="N53" s="177">
        <v>1</v>
      </c>
      <c r="S53" s="152">
        <v>1</v>
      </c>
      <c r="X53" s="152">
        <v>0</v>
      </c>
      <c r="Y53" s="20"/>
      <c r="Z53" s="18"/>
      <c r="AA53" s="18"/>
      <c r="AB53" s="18"/>
      <c r="AC53" s="18"/>
      <c r="AD53" s="18"/>
      <c r="AE53" s="18"/>
      <c r="AF53" s="18"/>
      <c r="AI53" s="21"/>
      <c r="AJ53" s="29">
        <f t="shared" si="30"/>
        <v>45760</v>
      </c>
      <c r="AK53">
        <f t="shared" si="24"/>
        <v>0</v>
      </c>
      <c r="AL53" s="1">
        <f t="shared" si="25"/>
        <v>1</v>
      </c>
      <c r="AM53" s="1">
        <f t="shared" si="26"/>
        <v>0</v>
      </c>
      <c r="AN53" s="127">
        <f t="shared" si="27"/>
        <v>0</v>
      </c>
      <c r="AO53" s="126">
        <f t="shared" si="29"/>
        <v>0.85</v>
      </c>
    </row>
    <row r="54" spans="1:41" x14ac:dyDescent="0.3">
      <c r="A54" s="63">
        <f t="shared" si="28"/>
        <v>1</v>
      </c>
      <c r="D54" s="179"/>
      <c r="F54" s="21"/>
      <c r="G54" s="63">
        <v>0.13</v>
      </c>
      <c r="H54" s="3"/>
      <c r="I54" s="178">
        <v>1</v>
      </c>
      <c r="J54" s="20"/>
      <c r="K54" s="3"/>
      <c r="L54" s="3"/>
      <c r="M54" s="3"/>
      <c r="N54" s="177">
        <v>1</v>
      </c>
      <c r="S54" s="152">
        <v>1</v>
      </c>
      <c r="X54" s="152">
        <v>0</v>
      </c>
      <c r="Y54" s="20"/>
      <c r="Z54" s="18"/>
      <c r="AA54" s="18"/>
      <c r="AB54" s="18"/>
      <c r="AC54" s="18"/>
      <c r="AD54" s="18"/>
      <c r="AE54" s="18"/>
      <c r="AF54" s="18"/>
      <c r="AI54" s="21"/>
      <c r="AJ54" s="29">
        <f t="shared" si="30"/>
        <v>45761</v>
      </c>
      <c r="AK54">
        <f t="shared" si="24"/>
        <v>0</v>
      </c>
      <c r="AL54" s="1">
        <f t="shared" si="25"/>
        <v>1</v>
      </c>
      <c r="AM54" s="1">
        <f t="shared" si="26"/>
        <v>0</v>
      </c>
      <c r="AN54" s="127">
        <f t="shared" si="27"/>
        <v>0</v>
      </c>
      <c r="AO54" s="126">
        <f t="shared" si="29"/>
        <v>0.85</v>
      </c>
    </row>
    <row r="55" spans="1:41" x14ac:dyDescent="0.3">
      <c r="A55" s="63">
        <f t="shared" si="28"/>
        <v>1</v>
      </c>
      <c r="D55" s="179"/>
      <c r="F55" s="21"/>
      <c r="G55" s="63">
        <v>0.14000000000000001</v>
      </c>
      <c r="H55" s="3"/>
      <c r="I55" s="178">
        <v>1</v>
      </c>
      <c r="J55" s="20"/>
      <c r="K55" s="3"/>
      <c r="L55" s="3"/>
      <c r="M55" s="3"/>
      <c r="N55" s="177">
        <v>1</v>
      </c>
      <c r="S55" s="152">
        <v>1</v>
      </c>
      <c r="X55" s="152">
        <v>0</v>
      </c>
      <c r="Y55" s="20"/>
      <c r="Z55" s="18"/>
      <c r="AA55" s="18"/>
      <c r="AB55" s="18"/>
      <c r="AC55" s="18"/>
      <c r="AD55" s="18"/>
      <c r="AE55" s="18"/>
      <c r="AF55" s="18"/>
      <c r="AI55" s="21"/>
      <c r="AJ55" s="29">
        <f t="shared" si="30"/>
        <v>45762</v>
      </c>
      <c r="AK55">
        <f t="shared" si="24"/>
        <v>0</v>
      </c>
      <c r="AL55" s="1">
        <f t="shared" si="25"/>
        <v>1</v>
      </c>
      <c r="AM55" s="1">
        <f t="shared" si="26"/>
        <v>0</v>
      </c>
      <c r="AN55" s="127">
        <f t="shared" si="27"/>
        <v>0</v>
      </c>
      <c r="AO55" s="126">
        <f t="shared" si="29"/>
        <v>0.85</v>
      </c>
    </row>
    <row r="56" spans="1:41" x14ac:dyDescent="0.3">
      <c r="A56" s="63">
        <f t="shared" si="28"/>
        <v>1</v>
      </c>
      <c r="D56" s="179"/>
      <c r="F56" s="21"/>
      <c r="G56" s="63">
        <v>0.15</v>
      </c>
      <c r="H56" s="3"/>
      <c r="I56" s="178">
        <v>1</v>
      </c>
      <c r="J56" s="20"/>
      <c r="K56" s="3"/>
      <c r="L56" s="3"/>
      <c r="M56" s="3"/>
      <c r="N56" s="177">
        <v>1</v>
      </c>
      <c r="S56" s="152">
        <v>1</v>
      </c>
      <c r="X56" s="152">
        <v>0</v>
      </c>
      <c r="Y56" s="20"/>
      <c r="Z56" s="18"/>
      <c r="AA56" s="18"/>
      <c r="AB56" s="18"/>
      <c r="AC56" s="18"/>
      <c r="AD56" s="18"/>
      <c r="AE56" s="18"/>
      <c r="AF56" s="18"/>
      <c r="AI56" s="21"/>
      <c r="AJ56" s="29">
        <f t="shared" si="30"/>
        <v>45763</v>
      </c>
      <c r="AK56">
        <f t="shared" si="24"/>
        <v>0</v>
      </c>
      <c r="AL56" s="1">
        <f t="shared" si="25"/>
        <v>1</v>
      </c>
      <c r="AM56" s="1">
        <f t="shared" si="26"/>
        <v>0</v>
      </c>
      <c r="AN56" s="127">
        <f t="shared" si="27"/>
        <v>0</v>
      </c>
      <c r="AO56" s="126">
        <f t="shared" si="29"/>
        <v>0.85</v>
      </c>
    </row>
    <row r="57" spans="1:41" x14ac:dyDescent="0.3">
      <c r="A57" s="63">
        <f t="shared" si="28"/>
        <v>1</v>
      </c>
      <c r="D57" s="179"/>
      <c r="F57" s="21"/>
      <c r="G57" s="63">
        <v>0.16</v>
      </c>
      <c r="H57" s="3"/>
      <c r="I57" s="178">
        <v>1</v>
      </c>
      <c r="J57" s="20"/>
      <c r="K57" s="3"/>
      <c r="L57" s="3"/>
      <c r="M57" s="3"/>
      <c r="N57" s="177">
        <v>1</v>
      </c>
      <c r="S57" s="152">
        <v>1</v>
      </c>
      <c r="X57" s="152">
        <v>0</v>
      </c>
      <c r="Y57" s="20"/>
      <c r="Z57" s="18"/>
      <c r="AA57" s="18"/>
      <c r="AB57" s="18"/>
      <c r="AC57" s="18"/>
      <c r="AD57" s="18"/>
      <c r="AE57" s="18"/>
      <c r="AF57" s="18"/>
      <c r="AI57" s="21"/>
      <c r="AJ57" s="29">
        <f t="shared" si="30"/>
        <v>45764</v>
      </c>
      <c r="AK57">
        <f t="shared" si="24"/>
        <v>0</v>
      </c>
      <c r="AL57" s="1">
        <f t="shared" si="25"/>
        <v>1</v>
      </c>
      <c r="AM57" s="1">
        <f t="shared" si="26"/>
        <v>0</v>
      </c>
      <c r="AN57" s="127">
        <f t="shared" si="27"/>
        <v>0</v>
      </c>
      <c r="AO57" s="126">
        <f t="shared" si="29"/>
        <v>0.85</v>
      </c>
    </row>
    <row r="58" spans="1:41" x14ac:dyDescent="0.3">
      <c r="A58" s="63">
        <f t="shared" si="28"/>
        <v>1</v>
      </c>
      <c r="D58" s="179"/>
      <c r="F58" s="21"/>
      <c r="G58" s="63">
        <v>0.17</v>
      </c>
      <c r="H58" s="3"/>
      <c r="I58" s="178">
        <v>1</v>
      </c>
      <c r="J58" s="20"/>
      <c r="K58" s="3"/>
      <c r="L58" s="3"/>
      <c r="M58" s="3"/>
      <c r="N58" s="177">
        <v>1</v>
      </c>
      <c r="S58" s="152">
        <v>1</v>
      </c>
      <c r="X58" s="152">
        <v>0</v>
      </c>
      <c r="Y58" s="20"/>
      <c r="Z58" s="18"/>
      <c r="AA58" s="18"/>
      <c r="AB58" s="18"/>
      <c r="AC58" s="18"/>
      <c r="AD58" s="18"/>
      <c r="AE58" s="18"/>
      <c r="AF58" s="18"/>
      <c r="AI58" s="21"/>
      <c r="AJ58" s="29">
        <f t="shared" si="30"/>
        <v>45765</v>
      </c>
      <c r="AK58">
        <f t="shared" si="24"/>
        <v>0</v>
      </c>
      <c r="AL58" s="1">
        <f t="shared" si="25"/>
        <v>1</v>
      </c>
      <c r="AM58" s="1">
        <f t="shared" si="26"/>
        <v>0</v>
      </c>
      <c r="AN58" s="127">
        <f t="shared" si="27"/>
        <v>0</v>
      </c>
      <c r="AO58" s="126">
        <f t="shared" si="29"/>
        <v>0.85</v>
      </c>
    </row>
    <row r="59" spans="1:41" x14ac:dyDescent="0.3">
      <c r="A59" s="63">
        <f t="shared" si="28"/>
        <v>1</v>
      </c>
      <c r="D59" s="179"/>
      <c r="F59" s="21"/>
      <c r="G59" s="63">
        <v>0.18</v>
      </c>
      <c r="H59" s="3"/>
      <c r="I59" s="178">
        <v>1</v>
      </c>
      <c r="J59" s="20"/>
      <c r="K59" s="3"/>
      <c r="L59" s="3"/>
      <c r="M59" s="3"/>
      <c r="N59" s="177">
        <v>1</v>
      </c>
      <c r="S59" s="152">
        <v>1</v>
      </c>
      <c r="X59" s="152">
        <v>0</v>
      </c>
      <c r="Y59" s="20"/>
      <c r="Z59" s="18"/>
      <c r="AA59" s="18"/>
      <c r="AB59" s="18"/>
      <c r="AC59" s="18"/>
      <c r="AD59" s="18"/>
      <c r="AE59" s="18"/>
      <c r="AF59" s="18"/>
      <c r="AI59" s="21"/>
      <c r="AJ59" s="29">
        <f t="shared" si="30"/>
        <v>45766</v>
      </c>
      <c r="AK59">
        <f t="shared" si="24"/>
        <v>0</v>
      </c>
      <c r="AL59" s="1">
        <f t="shared" si="25"/>
        <v>1</v>
      </c>
      <c r="AM59" s="1">
        <f t="shared" si="26"/>
        <v>0</v>
      </c>
      <c r="AN59" s="127">
        <f t="shared" si="27"/>
        <v>0</v>
      </c>
      <c r="AO59" s="126">
        <f t="shared" si="29"/>
        <v>0.85</v>
      </c>
    </row>
    <row r="60" spans="1:41" ht="12.75" customHeight="1" x14ac:dyDescent="0.3">
      <c r="A60" s="63">
        <f t="shared" si="28"/>
        <v>1</v>
      </c>
      <c r="D60" s="179"/>
      <c r="F60" s="21"/>
      <c r="G60" s="63">
        <v>0.19</v>
      </c>
      <c r="H60" s="3"/>
      <c r="I60" s="178">
        <v>1</v>
      </c>
      <c r="J60" s="20"/>
      <c r="K60" s="3"/>
      <c r="L60" s="3"/>
      <c r="M60" s="3"/>
      <c r="N60" s="177">
        <v>1</v>
      </c>
      <c r="S60" s="152">
        <v>1</v>
      </c>
      <c r="X60" s="152">
        <v>0</v>
      </c>
      <c r="Y60" s="20"/>
      <c r="Z60" s="18"/>
      <c r="AA60" s="18"/>
      <c r="AB60" s="18"/>
      <c r="AC60" s="18"/>
      <c r="AD60" s="18"/>
      <c r="AE60" s="18"/>
      <c r="AF60" s="18"/>
      <c r="AI60" s="21"/>
      <c r="AJ60" s="29">
        <f t="shared" si="30"/>
        <v>45767</v>
      </c>
      <c r="AK60">
        <f t="shared" si="24"/>
        <v>0</v>
      </c>
      <c r="AL60" s="1">
        <f t="shared" si="25"/>
        <v>1</v>
      </c>
      <c r="AM60" s="1">
        <f t="shared" si="26"/>
        <v>0</v>
      </c>
      <c r="AN60" s="127">
        <f t="shared" si="27"/>
        <v>0</v>
      </c>
      <c r="AO60" s="126">
        <f t="shared" si="29"/>
        <v>0.85</v>
      </c>
    </row>
    <row r="61" spans="1:41" x14ac:dyDescent="0.3">
      <c r="A61" s="63">
        <f t="shared" si="28"/>
        <v>1</v>
      </c>
      <c r="D61" s="179"/>
      <c r="F61" s="21"/>
      <c r="G61" s="63">
        <v>0.2</v>
      </c>
      <c r="H61" s="3"/>
      <c r="I61" s="178">
        <v>1</v>
      </c>
      <c r="J61" s="20"/>
      <c r="K61" s="3"/>
      <c r="L61" s="3"/>
      <c r="M61" s="3"/>
      <c r="N61" s="177">
        <v>1</v>
      </c>
      <c r="S61" s="152">
        <v>1</v>
      </c>
      <c r="X61" s="152">
        <v>0</v>
      </c>
      <c r="Y61" s="20"/>
      <c r="Z61" s="18"/>
      <c r="AA61" s="18"/>
      <c r="AB61" s="18"/>
      <c r="AC61" s="18"/>
      <c r="AD61" s="18"/>
      <c r="AE61" s="18"/>
      <c r="AF61" s="18"/>
      <c r="AI61" s="21"/>
      <c r="AJ61" s="29">
        <f t="shared" si="30"/>
        <v>45768</v>
      </c>
      <c r="AK61">
        <f t="shared" si="24"/>
        <v>0</v>
      </c>
      <c r="AL61" s="1">
        <f t="shared" si="25"/>
        <v>1</v>
      </c>
      <c r="AM61" s="1">
        <f t="shared" si="26"/>
        <v>0</v>
      </c>
      <c r="AN61" s="127">
        <f t="shared" si="27"/>
        <v>0</v>
      </c>
      <c r="AO61" s="126">
        <f t="shared" si="29"/>
        <v>0.85</v>
      </c>
    </row>
    <row r="62" spans="1:41" x14ac:dyDescent="0.3">
      <c r="A62" s="63">
        <f t="shared" si="28"/>
        <v>1</v>
      </c>
      <c r="D62" s="179"/>
      <c r="F62" s="21"/>
      <c r="G62" s="63">
        <v>0.21</v>
      </c>
      <c r="H62" s="3"/>
      <c r="I62" s="178">
        <v>1</v>
      </c>
      <c r="J62" s="20"/>
      <c r="K62" s="3"/>
      <c r="L62" s="3"/>
      <c r="M62" s="27"/>
      <c r="N62" s="177">
        <v>1</v>
      </c>
      <c r="S62" s="152">
        <v>1</v>
      </c>
      <c r="X62" s="152">
        <v>0</v>
      </c>
      <c r="Y62" s="20"/>
      <c r="Z62" s="18"/>
      <c r="AA62" s="18"/>
      <c r="AB62" s="18"/>
      <c r="AC62" s="18"/>
      <c r="AD62" s="18"/>
      <c r="AE62" s="18"/>
      <c r="AF62" s="18"/>
      <c r="AI62" s="21"/>
      <c r="AJ62" s="29">
        <f t="shared" si="30"/>
        <v>45769</v>
      </c>
      <c r="AK62">
        <f t="shared" si="24"/>
        <v>0</v>
      </c>
      <c r="AL62" s="1">
        <f t="shared" si="25"/>
        <v>1</v>
      </c>
      <c r="AM62" s="1">
        <f t="shared" si="26"/>
        <v>0</v>
      </c>
      <c r="AN62" s="127">
        <f t="shared" si="27"/>
        <v>0</v>
      </c>
      <c r="AO62" s="126">
        <f t="shared" si="29"/>
        <v>0.85</v>
      </c>
    </row>
    <row r="63" spans="1:41" x14ac:dyDescent="0.3">
      <c r="A63" s="63">
        <f t="shared" si="28"/>
        <v>1</v>
      </c>
      <c r="D63" s="179"/>
      <c r="F63" s="21"/>
      <c r="G63" s="63">
        <v>0.22</v>
      </c>
      <c r="H63" s="3"/>
      <c r="I63" s="178">
        <v>1</v>
      </c>
      <c r="J63" s="20"/>
      <c r="K63" s="3"/>
      <c r="L63" s="3"/>
      <c r="M63" s="3"/>
      <c r="N63" s="177">
        <v>1</v>
      </c>
      <c r="S63" s="152">
        <v>1</v>
      </c>
      <c r="X63" s="152">
        <v>0</v>
      </c>
      <c r="Y63" s="20"/>
      <c r="Z63" s="18"/>
      <c r="AA63" s="18"/>
      <c r="AB63" s="18"/>
      <c r="AC63" s="18"/>
      <c r="AD63" s="18"/>
      <c r="AE63" s="18"/>
      <c r="AF63" s="18"/>
      <c r="AI63" s="21"/>
      <c r="AJ63" s="29">
        <f t="shared" si="30"/>
        <v>45770</v>
      </c>
      <c r="AK63">
        <f t="shared" si="24"/>
        <v>0</v>
      </c>
      <c r="AL63" s="1">
        <f t="shared" si="25"/>
        <v>1</v>
      </c>
      <c r="AM63" s="1">
        <f t="shared" si="26"/>
        <v>0</v>
      </c>
      <c r="AN63" s="127">
        <f t="shared" si="27"/>
        <v>0</v>
      </c>
      <c r="AO63" s="126">
        <f t="shared" si="29"/>
        <v>0.85</v>
      </c>
    </row>
    <row r="64" spans="1:41" x14ac:dyDescent="0.3">
      <c r="A64" s="63">
        <f t="shared" si="28"/>
        <v>1</v>
      </c>
      <c r="D64" s="179"/>
      <c r="F64" s="21"/>
      <c r="G64" s="63">
        <v>0.23</v>
      </c>
      <c r="H64" s="22"/>
      <c r="I64" s="178">
        <v>1</v>
      </c>
      <c r="J64" s="20"/>
      <c r="K64" s="3"/>
      <c r="L64" s="28"/>
      <c r="M64" s="28"/>
      <c r="N64" s="177">
        <v>1</v>
      </c>
      <c r="S64" s="152">
        <v>1</v>
      </c>
      <c r="X64" s="152">
        <v>0</v>
      </c>
      <c r="Y64" s="20"/>
      <c r="Z64" s="18"/>
      <c r="AA64" s="18"/>
      <c r="AB64" s="18"/>
      <c r="AC64" s="18"/>
      <c r="AD64" s="18"/>
      <c r="AE64" s="18"/>
      <c r="AF64" s="18"/>
      <c r="AI64" s="21"/>
      <c r="AJ64" s="29">
        <f t="shared" si="30"/>
        <v>45771</v>
      </c>
      <c r="AK64">
        <f t="shared" si="24"/>
        <v>0</v>
      </c>
      <c r="AL64" s="1">
        <f t="shared" si="25"/>
        <v>1</v>
      </c>
      <c r="AM64" s="1">
        <f t="shared" si="26"/>
        <v>0</v>
      </c>
      <c r="AN64" s="127">
        <f t="shared" si="27"/>
        <v>0</v>
      </c>
      <c r="AO64" s="126">
        <f t="shared" si="29"/>
        <v>0.85</v>
      </c>
    </row>
    <row r="65" spans="1:42" x14ac:dyDescent="0.3">
      <c r="A65" s="63">
        <f t="shared" si="28"/>
        <v>1</v>
      </c>
      <c r="D65" s="179"/>
      <c r="F65" s="21"/>
      <c r="G65" s="63">
        <v>0.24</v>
      </c>
      <c r="H65" s="22"/>
      <c r="I65" s="178">
        <v>1</v>
      </c>
      <c r="J65" s="20"/>
      <c r="K65" s="3"/>
      <c r="L65" s="28"/>
      <c r="M65" s="28"/>
      <c r="N65" s="177">
        <v>1</v>
      </c>
      <c r="S65" s="152">
        <v>1</v>
      </c>
      <c r="X65" s="152">
        <v>0</v>
      </c>
      <c r="Y65" s="20"/>
      <c r="Z65" s="18"/>
      <c r="AA65" s="18"/>
      <c r="AB65" s="18"/>
      <c r="AC65" s="18"/>
      <c r="AD65" s="18"/>
      <c r="AE65" s="18"/>
      <c r="AF65" s="18"/>
      <c r="AI65" s="21"/>
      <c r="AJ65" s="29">
        <f t="shared" si="30"/>
        <v>45772</v>
      </c>
      <c r="AK65">
        <f t="shared" si="24"/>
        <v>0</v>
      </c>
      <c r="AL65" s="1">
        <f t="shared" si="25"/>
        <v>1</v>
      </c>
      <c r="AM65" s="1">
        <f t="shared" si="26"/>
        <v>0</v>
      </c>
      <c r="AN65" s="127">
        <f t="shared" si="27"/>
        <v>0</v>
      </c>
      <c r="AO65" s="126">
        <f t="shared" si="29"/>
        <v>0.85</v>
      </c>
    </row>
    <row r="66" spans="1:42" x14ac:dyDescent="0.3">
      <c r="A66" s="63">
        <f t="shared" si="28"/>
        <v>1</v>
      </c>
      <c r="D66" s="179"/>
      <c r="F66" s="21"/>
      <c r="G66" s="63">
        <v>0.25</v>
      </c>
      <c r="H66" s="22"/>
      <c r="I66" s="178">
        <v>1</v>
      </c>
      <c r="J66" s="20"/>
      <c r="K66" s="3"/>
      <c r="L66" s="28"/>
      <c r="M66" s="28"/>
      <c r="N66" s="177">
        <v>1</v>
      </c>
      <c r="S66" s="152">
        <v>1</v>
      </c>
      <c r="X66" s="152">
        <v>0</v>
      </c>
      <c r="Y66" s="20"/>
      <c r="Z66" s="18"/>
      <c r="AA66" s="18"/>
      <c r="AB66" s="18"/>
      <c r="AC66" s="18"/>
      <c r="AD66" s="18"/>
      <c r="AE66" s="18"/>
      <c r="AF66" s="18"/>
      <c r="AI66" s="21"/>
      <c r="AJ66" s="29">
        <f t="shared" si="30"/>
        <v>45773</v>
      </c>
      <c r="AK66">
        <f t="shared" si="24"/>
        <v>0</v>
      </c>
      <c r="AL66" s="1">
        <f t="shared" si="25"/>
        <v>1</v>
      </c>
      <c r="AM66" s="1">
        <f t="shared" si="26"/>
        <v>0</v>
      </c>
      <c r="AN66" s="127">
        <f t="shared" si="27"/>
        <v>0</v>
      </c>
      <c r="AO66" s="126">
        <f t="shared" si="29"/>
        <v>0.85</v>
      </c>
    </row>
    <row r="67" spans="1:42" s="4" customFormat="1" x14ac:dyDescent="0.3">
      <c r="A67" s="63">
        <f t="shared" si="28"/>
        <v>1</v>
      </c>
      <c r="B67" s="1"/>
      <c r="C67" s="1"/>
      <c r="D67" s="179"/>
      <c r="E67" s="1"/>
      <c r="F67" s="21"/>
      <c r="G67" s="63">
        <v>0.26</v>
      </c>
      <c r="H67" s="22"/>
      <c r="I67" s="178">
        <v>1</v>
      </c>
      <c r="J67" s="20"/>
      <c r="K67" s="3"/>
      <c r="L67" s="28"/>
      <c r="M67" s="28"/>
      <c r="N67" s="177">
        <v>1</v>
      </c>
      <c r="O67" s="1"/>
      <c r="P67" s="1"/>
      <c r="Q67" s="1"/>
      <c r="R67" s="1"/>
      <c r="S67" s="152">
        <v>1</v>
      </c>
      <c r="T67" s="1"/>
      <c r="U67" s="1"/>
      <c r="V67" s="1"/>
      <c r="W67" s="1"/>
      <c r="X67" s="152">
        <v>0</v>
      </c>
      <c r="Y67" s="20"/>
      <c r="Z67" s="18"/>
      <c r="AA67" s="18"/>
      <c r="AB67" s="18"/>
      <c r="AC67" s="18"/>
      <c r="AD67" s="18"/>
      <c r="AE67" s="18"/>
      <c r="AF67" s="18"/>
      <c r="AG67" s="1"/>
      <c r="AH67" s="1"/>
      <c r="AI67" s="21"/>
      <c r="AJ67" s="29">
        <f t="shared" si="30"/>
        <v>45774</v>
      </c>
      <c r="AK67">
        <f t="shared" si="24"/>
        <v>0</v>
      </c>
      <c r="AL67" s="1">
        <f t="shared" si="25"/>
        <v>1</v>
      </c>
      <c r="AM67" s="1">
        <f t="shared" si="26"/>
        <v>0</v>
      </c>
      <c r="AN67" s="127">
        <f t="shared" si="27"/>
        <v>0</v>
      </c>
      <c r="AO67" s="126">
        <f t="shared" si="29"/>
        <v>0.85</v>
      </c>
      <c r="AP67" s="1"/>
    </row>
    <row r="68" spans="1:42" x14ac:dyDescent="0.3">
      <c r="A68" s="63">
        <f t="shared" si="28"/>
        <v>1</v>
      </c>
      <c r="D68" s="179"/>
      <c r="F68" s="21"/>
      <c r="G68" s="63">
        <v>0.27</v>
      </c>
      <c r="H68" s="22"/>
      <c r="I68" s="178">
        <v>1</v>
      </c>
      <c r="J68" s="20"/>
      <c r="K68" s="3"/>
      <c r="L68" s="28"/>
      <c r="M68" s="28"/>
      <c r="N68" s="177">
        <v>1</v>
      </c>
      <c r="S68" s="152">
        <v>1</v>
      </c>
      <c r="X68" s="152">
        <v>0</v>
      </c>
      <c r="Y68" s="20"/>
      <c r="Z68" s="18"/>
      <c r="AA68" s="18"/>
      <c r="AB68" s="18"/>
      <c r="AC68" s="18"/>
      <c r="AD68" s="18"/>
      <c r="AE68" s="18"/>
      <c r="AF68" s="18"/>
      <c r="AI68" s="21"/>
      <c r="AJ68" s="29">
        <f t="shared" si="30"/>
        <v>45775</v>
      </c>
      <c r="AK68">
        <f t="shared" si="24"/>
        <v>0</v>
      </c>
      <c r="AL68" s="1">
        <f t="shared" si="25"/>
        <v>1</v>
      </c>
      <c r="AM68" s="1">
        <f t="shared" si="26"/>
        <v>0</v>
      </c>
      <c r="AN68" s="127">
        <f t="shared" si="27"/>
        <v>0</v>
      </c>
      <c r="AO68" s="126">
        <f t="shared" si="29"/>
        <v>0.85</v>
      </c>
    </row>
    <row r="69" spans="1:42" x14ac:dyDescent="0.3">
      <c r="A69" s="63">
        <f t="shared" si="28"/>
        <v>1</v>
      </c>
      <c r="D69" s="179"/>
      <c r="F69" s="21"/>
      <c r="G69" s="63">
        <v>0.28000000000000003</v>
      </c>
      <c r="H69" s="22"/>
      <c r="I69" s="178">
        <v>1</v>
      </c>
      <c r="J69" s="20"/>
      <c r="K69" s="3"/>
      <c r="L69" s="28"/>
      <c r="M69" s="28"/>
      <c r="N69" s="177">
        <v>1</v>
      </c>
      <c r="S69" s="152">
        <v>1</v>
      </c>
      <c r="X69" s="152">
        <v>0</v>
      </c>
      <c r="Y69" s="20"/>
      <c r="Z69" s="18"/>
      <c r="AA69" s="18"/>
      <c r="AB69" s="18"/>
      <c r="AC69" s="18"/>
      <c r="AD69" s="18"/>
      <c r="AE69" s="18"/>
      <c r="AF69" s="18"/>
      <c r="AI69" s="21"/>
      <c r="AJ69" s="29">
        <f t="shared" si="30"/>
        <v>45776</v>
      </c>
      <c r="AK69">
        <f t="shared" si="24"/>
        <v>0</v>
      </c>
      <c r="AL69" s="1">
        <f t="shared" si="25"/>
        <v>1</v>
      </c>
      <c r="AM69" s="1">
        <f t="shared" si="26"/>
        <v>0</v>
      </c>
      <c r="AN69" s="127">
        <f t="shared" si="27"/>
        <v>0</v>
      </c>
      <c r="AO69" s="126">
        <f t="shared" si="29"/>
        <v>0.85</v>
      </c>
    </row>
    <row r="70" spans="1:42" x14ac:dyDescent="0.3">
      <c r="A70" s="63">
        <f t="shared" si="28"/>
        <v>1</v>
      </c>
      <c r="D70" s="179"/>
      <c r="F70" s="21"/>
      <c r="G70" s="63">
        <v>0.28999999999999998</v>
      </c>
      <c r="H70" s="22"/>
      <c r="I70" s="178">
        <v>1</v>
      </c>
      <c r="J70" s="20"/>
      <c r="K70" s="3"/>
      <c r="L70" s="23"/>
      <c r="M70" s="23"/>
      <c r="N70" s="177">
        <v>1</v>
      </c>
      <c r="S70" s="152">
        <v>1</v>
      </c>
      <c r="X70" s="152">
        <v>0</v>
      </c>
      <c r="Y70" s="20"/>
      <c r="Z70" s="18"/>
      <c r="AA70" s="18"/>
      <c r="AB70" s="18"/>
      <c r="AC70" s="18"/>
      <c r="AD70" s="18"/>
      <c r="AE70" s="18"/>
      <c r="AF70" s="18"/>
      <c r="AI70" s="21"/>
      <c r="AJ70" s="29">
        <f t="shared" si="30"/>
        <v>45777</v>
      </c>
      <c r="AK70">
        <f t="shared" si="24"/>
        <v>0</v>
      </c>
      <c r="AL70" s="1">
        <f t="shared" si="25"/>
        <v>1</v>
      </c>
      <c r="AM70" s="1">
        <f t="shared" si="26"/>
        <v>0</v>
      </c>
      <c r="AN70" s="127">
        <f t="shared" si="27"/>
        <v>0</v>
      </c>
      <c r="AO70" s="126">
        <f t="shared" si="29"/>
        <v>0.85</v>
      </c>
    </row>
    <row r="71" spans="1:42" x14ac:dyDescent="0.3">
      <c r="A71" s="63">
        <f t="shared" si="28"/>
        <v>1</v>
      </c>
      <c r="D71" s="179"/>
      <c r="F71" s="21"/>
      <c r="G71" s="63">
        <v>0.3</v>
      </c>
      <c r="H71" s="22"/>
      <c r="I71" s="178">
        <v>1</v>
      </c>
      <c r="J71" s="20"/>
      <c r="K71" s="3"/>
      <c r="L71" s="23"/>
      <c r="M71" s="23"/>
      <c r="N71" s="177">
        <v>1</v>
      </c>
      <c r="S71" s="152">
        <v>1</v>
      </c>
      <c r="X71" s="152">
        <v>0</v>
      </c>
      <c r="Y71" s="20"/>
      <c r="Z71" s="18"/>
      <c r="AA71" s="18"/>
      <c r="AB71" s="18"/>
      <c r="AC71" s="18"/>
      <c r="AD71" s="18"/>
      <c r="AE71" s="18"/>
      <c r="AF71" s="18"/>
      <c r="AI71" s="21"/>
      <c r="AJ71" s="29">
        <f t="shared" si="30"/>
        <v>45778</v>
      </c>
      <c r="AK71">
        <f t="shared" si="24"/>
        <v>0</v>
      </c>
      <c r="AL71" s="1">
        <f t="shared" si="25"/>
        <v>1</v>
      </c>
      <c r="AM71" s="1">
        <f t="shared" si="26"/>
        <v>0</v>
      </c>
      <c r="AN71" s="127">
        <f t="shared" si="27"/>
        <v>0</v>
      </c>
      <c r="AO71" s="126">
        <f t="shared" si="29"/>
        <v>0.85</v>
      </c>
    </row>
    <row r="72" spans="1:42" x14ac:dyDescent="0.3">
      <c r="A72" s="63">
        <f t="shared" si="28"/>
        <v>1</v>
      </c>
      <c r="D72" s="179"/>
      <c r="F72" s="21"/>
      <c r="G72" s="63">
        <v>0.31</v>
      </c>
      <c r="H72" s="22"/>
      <c r="I72" s="178">
        <v>1</v>
      </c>
      <c r="J72" s="20"/>
      <c r="K72" s="3"/>
      <c r="L72" s="23"/>
      <c r="M72" s="23"/>
      <c r="N72" s="177">
        <v>1</v>
      </c>
      <c r="S72" s="152">
        <v>1</v>
      </c>
      <c r="X72" s="152">
        <v>0</v>
      </c>
      <c r="Y72" s="20"/>
      <c r="Z72" s="18"/>
      <c r="AA72" s="18"/>
      <c r="AB72" s="18"/>
      <c r="AC72" s="18"/>
      <c r="AD72" s="18"/>
      <c r="AE72" s="18"/>
      <c r="AF72" s="18"/>
      <c r="AI72" s="21"/>
      <c r="AJ72" s="29">
        <f t="shared" si="30"/>
        <v>45779</v>
      </c>
      <c r="AK72">
        <f t="shared" si="24"/>
        <v>0</v>
      </c>
      <c r="AL72" s="1">
        <f t="shared" si="25"/>
        <v>1</v>
      </c>
      <c r="AM72" s="1">
        <f t="shared" si="26"/>
        <v>0</v>
      </c>
      <c r="AN72" s="127">
        <f t="shared" si="27"/>
        <v>0</v>
      </c>
      <c r="AO72" s="126">
        <f t="shared" si="29"/>
        <v>0.85</v>
      </c>
    </row>
    <row r="73" spans="1:42" x14ac:dyDescent="0.3">
      <c r="A73" s="63">
        <f t="shared" si="28"/>
        <v>1</v>
      </c>
      <c r="D73" s="179"/>
      <c r="F73" s="21"/>
      <c r="G73" s="63">
        <v>0.32</v>
      </c>
      <c r="H73" s="22"/>
      <c r="I73" s="178">
        <v>1</v>
      </c>
      <c r="J73" s="20"/>
      <c r="K73" s="3"/>
      <c r="L73" s="23"/>
      <c r="M73" s="23"/>
      <c r="N73" s="177">
        <v>1</v>
      </c>
      <c r="S73" s="152">
        <v>1</v>
      </c>
      <c r="X73" s="152">
        <v>0</v>
      </c>
      <c r="Y73" s="20"/>
      <c r="Z73" s="18"/>
      <c r="AA73" s="18"/>
      <c r="AB73" s="18"/>
      <c r="AC73" s="18"/>
      <c r="AD73" s="18"/>
      <c r="AE73" s="18"/>
      <c r="AF73" s="18"/>
      <c r="AI73" s="21"/>
      <c r="AJ73" s="29">
        <f t="shared" si="30"/>
        <v>45780</v>
      </c>
      <c r="AK73">
        <f t="shared" si="24"/>
        <v>0</v>
      </c>
      <c r="AL73" s="1">
        <f t="shared" si="25"/>
        <v>1</v>
      </c>
      <c r="AM73" s="1">
        <f t="shared" si="26"/>
        <v>0</v>
      </c>
      <c r="AN73" s="127">
        <f t="shared" si="27"/>
        <v>0</v>
      </c>
      <c r="AO73" s="126">
        <f t="shared" si="29"/>
        <v>0.85</v>
      </c>
    </row>
    <row r="74" spans="1:42" x14ac:dyDescent="0.3">
      <c r="A74" s="63">
        <f t="shared" si="28"/>
        <v>1</v>
      </c>
      <c r="D74" s="179"/>
      <c r="F74" s="21"/>
      <c r="G74" s="63">
        <v>0.33</v>
      </c>
      <c r="H74" s="24"/>
      <c r="I74" s="178">
        <v>1</v>
      </c>
      <c r="J74" s="20"/>
      <c r="K74" s="3"/>
      <c r="L74" s="23"/>
      <c r="M74" s="23"/>
      <c r="N74" s="177">
        <v>1</v>
      </c>
      <c r="S74" s="152">
        <v>1</v>
      </c>
      <c r="X74" s="152">
        <v>0</v>
      </c>
      <c r="Y74" s="20"/>
      <c r="Z74" s="18"/>
      <c r="AA74" s="18"/>
      <c r="AB74" s="18"/>
      <c r="AC74" s="18"/>
      <c r="AD74" s="18"/>
      <c r="AE74" s="18"/>
      <c r="AF74" s="18"/>
      <c r="AI74" s="21"/>
      <c r="AJ74" s="29">
        <f t="shared" si="30"/>
        <v>45781</v>
      </c>
      <c r="AK74">
        <f t="shared" si="24"/>
        <v>0</v>
      </c>
      <c r="AL74" s="1">
        <f t="shared" si="25"/>
        <v>1</v>
      </c>
      <c r="AM74" s="1">
        <f t="shared" si="26"/>
        <v>0</v>
      </c>
      <c r="AN74" s="127">
        <f t="shared" si="27"/>
        <v>0</v>
      </c>
      <c r="AO74" s="126">
        <f t="shared" si="29"/>
        <v>0.85</v>
      </c>
    </row>
    <row r="75" spans="1:42" x14ac:dyDescent="0.3">
      <c r="A75" s="63">
        <f t="shared" si="28"/>
        <v>1</v>
      </c>
      <c r="D75" s="179"/>
      <c r="F75" s="21"/>
      <c r="G75" s="63">
        <v>0.34</v>
      </c>
      <c r="I75" s="178">
        <v>1</v>
      </c>
      <c r="J75" s="20"/>
      <c r="K75" s="3"/>
      <c r="N75" s="177">
        <v>1</v>
      </c>
      <c r="S75" s="152">
        <v>1</v>
      </c>
      <c r="X75" s="152">
        <v>0</v>
      </c>
      <c r="Y75" s="20"/>
      <c r="Z75" s="18"/>
      <c r="AA75" s="18"/>
      <c r="AB75" s="18"/>
      <c r="AC75" s="18"/>
      <c r="AD75" s="18"/>
      <c r="AE75" s="18"/>
      <c r="AF75" s="18"/>
      <c r="AI75" s="21"/>
      <c r="AJ75" s="29">
        <f t="shared" si="30"/>
        <v>45782</v>
      </c>
      <c r="AK75">
        <f t="shared" si="24"/>
        <v>0</v>
      </c>
      <c r="AL75" s="1">
        <f t="shared" si="25"/>
        <v>1</v>
      </c>
      <c r="AM75" s="1">
        <f t="shared" si="26"/>
        <v>0</v>
      </c>
      <c r="AN75" s="127">
        <f t="shared" si="27"/>
        <v>0</v>
      </c>
      <c r="AO75" s="126">
        <f t="shared" si="29"/>
        <v>0.85</v>
      </c>
    </row>
    <row r="76" spans="1:42" x14ac:dyDescent="0.3">
      <c r="A76" s="63">
        <f t="shared" si="28"/>
        <v>1</v>
      </c>
      <c r="D76" s="179"/>
      <c r="F76" s="21"/>
      <c r="G76" s="63">
        <v>0.35</v>
      </c>
      <c r="I76" s="178">
        <v>1</v>
      </c>
      <c r="J76" s="20"/>
      <c r="K76" s="3"/>
      <c r="N76" s="177">
        <v>1</v>
      </c>
      <c r="S76" s="152">
        <v>1</v>
      </c>
      <c r="X76" s="152">
        <v>0</v>
      </c>
      <c r="Y76" s="20"/>
      <c r="Z76" s="18"/>
      <c r="AA76" s="18"/>
      <c r="AB76" s="18"/>
      <c r="AC76" s="18"/>
      <c r="AD76" s="18"/>
      <c r="AE76" s="18"/>
      <c r="AF76" s="18"/>
      <c r="AI76" s="21"/>
      <c r="AJ76" s="29">
        <f t="shared" si="30"/>
        <v>45783</v>
      </c>
      <c r="AK76">
        <f t="shared" si="24"/>
        <v>0</v>
      </c>
      <c r="AL76" s="1">
        <f t="shared" si="25"/>
        <v>1</v>
      </c>
      <c r="AM76" s="1">
        <f t="shared" si="26"/>
        <v>0</v>
      </c>
      <c r="AN76" s="127">
        <f t="shared" si="27"/>
        <v>0</v>
      </c>
      <c r="AO76" s="126">
        <f t="shared" si="29"/>
        <v>0.85</v>
      </c>
    </row>
    <row r="77" spans="1:42" x14ac:dyDescent="0.3">
      <c r="A77" s="63">
        <f t="shared" si="28"/>
        <v>1</v>
      </c>
      <c r="D77" s="179"/>
      <c r="F77" s="21"/>
      <c r="G77" s="63">
        <v>0.36</v>
      </c>
      <c r="I77" s="178">
        <v>1</v>
      </c>
      <c r="J77" s="20"/>
      <c r="K77" s="3"/>
      <c r="N77" s="177">
        <v>1</v>
      </c>
      <c r="S77" s="152">
        <v>1</v>
      </c>
      <c r="X77" s="152">
        <v>0</v>
      </c>
      <c r="Y77" s="20"/>
      <c r="Z77" s="18"/>
      <c r="AA77" s="18"/>
      <c r="AB77" s="18"/>
      <c r="AC77" s="18"/>
      <c r="AD77" s="18"/>
      <c r="AE77" s="18"/>
      <c r="AF77" s="18"/>
      <c r="AI77" s="21"/>
      <c r="AJ77" s="29">
        <f t="shared" si="30"/>
        <v>45784</v>
      </c>
      <c r="AK77">
        <f t="shared" si="24"/>
        <v>0</v>
      </c>
      <c r="AL77" s="1">
        <f t="shared" si="25"/>
        <v>1</v>
      </c>
      <c r="AM77" s="1">
        <f t="shared" si="26"/>
        <v>0</v>
      </c>
      <c r="AN77" s="127">
        <f t="shared" si="27"/>
        <v>0</v>
      </c>
      <c r="AO77" s="126">
        <f t="shared" si="29"/>
        <v>0.85</v>
      </c>
    </row>
    <row r="78" spans="1:42" x14ac:dyDescent="0.3">
      <c r="A78" s="63">
        <f t="shared" si="28"/>
        <v>1</v>
      </c>
      <c r="D78" s="179"/>
      <c r="F78" s="21"/>
      <c r="G78" s="63">
        <v>0.37</v>
      </c>
      <c r="I78" s="178">
        <v>1</v>
      </c>
      <c r="J78" s="20"/>
      <c r="K78" s="3"/>
      <c r="N78" s="177">
        <v>1</v>
      </c>
      <c r="S78" s="152">
        <v>1</v>
      </c>
      <c r="X78" s="152">
        <v>0</v>
      </c>
      <c r="Y78" s="20"/>
      <c r="Z78" s="18"/>
      <c r="AA78" s="18"/>
      <c r="AB78" s="18"/>
      <c r="AC78" s="18"/>
      <c r="AD78" s="18"/>
      <c r="AE78" s="18"/>
      <c r="AF78" s="18"/>
      <c r="AI78" s="21"/>
      <c r="AJ78" s="29">
        <f t="shared" si="30"/>
        <v>45785</v>
      </c>
      <c r="AK78">
        <f t="shared" si="24"/>
        <v>0</v>
      </c>
      <c r="AL78" s="1">
        <f t="shared" si="25"/>
        <v>1</v>
      </c>
      <c r="AM78" s="1">
        <f t="shared" si="26"/>
        <v>0</v>
      </c>
      <c r="AN78" s="127">
        <f t="shared" si="27"/>
        <v>0</v>
      </c>
      <c r="AO78" s="126">
        <f t="shared" si="29"/>
        <v>0.85</v>
      </c>
    </row>
    <row r="79" spans="1:42" x14ac:dyDescent="0.3">
      <c r="A79" s="63">
        <f t="shared" si="28"/>
        <v>1</v>
      </c>
      <c r="D79" s="179"/>
      <c r="F79" s="21"/>
      <c r="G79" s="63">
        <v>0.38</v>
      </c>
      <c r="I79" s="178">
        <v>1</v>
      </c>
      <c r="J79" s="20"/>
      <c r="K79" s="3"/>
      <c r="N79" s="177">
        <v>1</v>
      </c>
      <c r="S79" s="152">
        <v>1</v>
      </c>
      <c r="X79" s="152">
        <v>0</v>
      </c>
      <c r="Y79" s="20"/>
      <c r="Z79" s="18"/>
      <c r="AA79" s="18"/>
      <c r="AB79" s="18"/>
      <c r="AC79" s="18"/>
      <c r="AD79" s="18"/>
      <c r="AE79" s="18"/>
      <c r="AF79" s="18"/>
      <c r="AI79" s="21"/>
      <c r="AJ79" s="29">
        <f t="shared" si="30"/>
        <v>45786</v>
      </c>
      <c r="AK79">
        <f t="shared" si="24"/>
        <v>0</v>
      </c>
      <c r="AL79" s="1">
        <f t="shared" si="25"/>
        <v>1</v>
      </c>
      <c r="AM79" s="1">
        <f t="shared" si="26"/>
        <v>0</v>
      </c>
      <c r="AN79" s="127">
        <f t="shared" si="27"/>
        <v>0</v>
      </c>
      <c r="AO79" s="126">
        <f t="shared" si="29"/>
        <v>0.85</v>
      </c>
    </row>
    <row r="80" spans="1:42" x14ac:dyDescent="0.3">
      <c r="A80" s="63">
        <f t="shared" si="28"/>
        <v>1</v>
      </c>
      <c r="D80" s="179"/>
      <c r="F80" s="21"/>
      <c r="G80" s="63">
        <v>0.39</v>
      </c>
      <c r="I80" s="178">
        <v>1</v>
      </c>
      <c r="J80" s="20"/>
      <c r="K80" s="3"/>
      <c r="N80" s="177">
        <v>1</v>
      </c>
      <c r="S80" s="152">
        <v>1</v>
      </c>
      <c r="X80" s="152">
        <v>0</v>
      </c>
      <c r="Y80" s="20"/>
      <c r="Z80" s="18"/>
      <c r="AA80" s="18"/>
      <c r="AB80" s="18"/>
      <c r="AC80" s="18"/>
      <c r="AD80" s="18"/>
      <c r="AE80" s="18"/>
      <c r="AF80" s="18"/>
      <c r="AI80" s="21"/>
      <c r="AJ80" s="29">
        <f t="shared" si="30"/>
        <v>45787</v>
      </c>
      <c r="AK80">
        <f t="shared" si="24"/>
        <v>0</v>
      </c>
      <c r="AL80" s="1">
        <f t="shared" si="25"/>
        <v>1</v>
      </c>
      <c r="AM80" s="1">
        <f t="shared" si="26"/>
        <v>0</v>
      </c>
      <c r="AN80" s="127">
        <f t="shared" si="27"/>
        <v>0</v>
      </c>
      <c r="AO80" s="126">
        <f t="shared" si="29"/>
        <v>0.85</v>
      </c>
    </row>
    <row r="81" spans="1:41" x14ac:dyDescent="0.3">
      <c r="A81" s="63">
        <f t="shared" si="28"/>
        <v>1</v>
      </c>
      <c r="D81" s="179"/>
      <c r="F81" s="21"/>
      <c r="G81" s="63">
        <v>0.4</v>
      </c>
      <c r="I81" s="178">
        <v>1</v>
      </c>
      <c r="J81" s="20"/>
      <c r="K81" s="3"/>
      <c r="N81" s="177">
        <v>1</v>
      </c>
      <c r="S81" s="152">
        <v>1</v>
      </c>
      <c r="X81" s="152">
        <v>0</v>
      </c>
      <c r="Y81" s="20"/>
      <c r="Z81" s="18"/>
      <c r="AA81" s="18"/>
      <c r="AB81" s="18"/>
      <c r="AC81" s="18"/>
      <c r="AD81" s="18"/>
      <c r="AE81" s="18"/>
      <c r="AF81" s="18"/>
      <c r="AI81" s="21"/>
      <c r="AJ81" s="29">
        <f t="shared" si="30"/>
        <v>45788</v>
      </c>
      <c r="AK81">
        <f t="shared" si="24"/>
        <v>0</v>
      </c>
      <c r="AL81" s="1">
        <f t="shared" si="25"/>
        <v>1</v>
      </c>
      <c r="AM81" s="1">
        <f t="shared" si="26"/>
        <v>0</v>
      </c>
      <c r="AN81" s="127">
        <f t="shared" si="27"/>
        <v>0</v>
      </c>
      <c r="AO81" s="126">
        <f t="shared" si="29"/>
        <v>0.85</v>
      </c>
    </row>
    <row r="82" spans="1:41" x14ac:dyDescent="0.3">
      <c r="A82" s="63">
        <f t="shared" si="28"/>
        <v>1</v>
      </c>
      <c r="D82" s="179"/>
      <c r="F82" s="21"/>
      <c r="G82" s="63">
        <v>0.41</v>
      </c>
      <c r="I82" s="178">
        <v>1</v>
      </c>
      <c r="J82" s="20"/>
      <c r="K82" s="3"/>
      <c r="N82" s="177">
        <v>1</v>
      </c>
      <c r="S82" s="152">
        <v>1</v>
      </c>
      <c r="X82" s="152">
        <v>0</v>
      </c>
      <c r="Y82" s="20"/>
      <c r="Z82" s="18"/>
      <c r="AA82" s="18"/>
      <c r="AB82" s="18"/>
      <c r="AC82" s="18"/>
      <c r="AD82" s="18"/>
      <c r="AE82" s="18"/>
      <c r="AF82" s="18"/>
      <c r="AI82" s="21"/>
      <c r="AJ82" s="29">
        <f t="shared" si="30"/>
        <v>45789</v>
      </c>
      <c r="AK82">
        <f t="shared" si="24"/>
        <v>0</v>
      </c>
      <c r="AL82" s="1">
        <f t="shared" si="25"/>
        <v>1</v>
      </c>
      <c r="AM82" s="1">
        <f t="shared" si="26"/>
        <v>0</v>
      </c>
      <c r="AN82" s="127">
        <f t="shared" si="27"/>
        <v>0</v>
      </c>
      <c r="AO82" s="126">
        <f t="shared" si="29"/>
        <v>0.85</v>
      </c>
    </row>
    <row r="83" spans="1:41" x14ac:dyDescent="0.3">
      <c r="A83" s="63">
        <f t="shared" si="28"/>
        <v>1</v>
      </c>
      <c r="B83" s="4"/>
      <c r="D83" s="179"/>
      <c r="F83" s="21"/>
      <c r="G83" s="63">
        <v>0.42</v>
      </c>
      <c r="I83" s="178">
        <v>1</v>
      </c>
      <c r="J83" s="20"/>
      <c r="K83" s="3"/>
      <c r="N83" s="177">
        <v>1</v>
      </c>
      <c r="S83" s="152">
        <v>1</v>
      </c>
      <c r="X83" s="152">
        <v>0</v>
      </c>
      <c r="Y83" s="20"/>
      <c r="Z83" s="18"/>
      <c r="AA83" s="18"/>
      <c r="AB83" s="18"/>
      <c r="AC83" s="18"/>
      <c r="AD83" s="18"/>
      <c r="AE83" s="18"/>
      <c r="AF83" s="18"/>
      <c r="AI83" s="21"/>
      <c r="AJ83" s="29">
        <f t="shared" si="30"/>
        <v>45790</v>
      </c>
      <c r="AK83">
        <f t="shared" si="24"/>
        <v>0</v>
      </c>
      <c r="AL83" s="1">
        <f t="shared" si="25"/>
        <v>1</v>
      </c>
      <c r="AM83" s="1">
        <f t="shared" si="26"/>
        <v>0</v>
      </c>
      <c r="AN83" s="127">
        <f t="shared" si="27"/>
        <v>0</v>
      </c>
      <c r="AO83" s="126">
        <f t="shared" si="29"/>
        <v>0.85</v>
      </c>
    </row>
    <row r="84" spans="1:41" x14ac:dyDescent="0.3">
      <c r="A84" s="63">
        <f t="shared" si="28"/>
        <v>1</v>
      </c>
      <c r="D84" s="179"/>
      <c r="F84" s="21"/>
      <c r="G84" s="63">
        <v>0.43</v>
      </c>
      <c r="I84" s="178">
        <v>1</v>
      </c>
      <c r="J84" s="20"/>
      <c r="K84" s="3"/>
      <c r="N84" s="177">
        <v>1</v>
      </c>
      <c r="S84" s="152">
        <v>1</v>
      </c>
      <c r="X84" s="152">
        <v>0</v>
      </c>
      <c r="Y84" s="20"/>
      <c r="Z84" s="18"/>
      <c r="AA84" s="18"/>
      <c r="AB84" s="18"/>
      <c r="AC84" s="18"/>
      <c r="AD84" s="18"/>
      <c r="AE84" s="18"/>
      <c r="AF84" s="18"/>
      <c r="AI84" s="21"/>
      <c r="AJ84" s="29">
        <f t="shared" si="30"/>
        <v>45791</v>
      </c>
      <c r="AK84">
        <f t="shared" si="24"/>
        <v>0</v>
      </c>
      <c r="AL84" s="1">
        <f t="shared" si="25"/>
        <v>1</v>
      </c>
      <c r="AM84" s="1">
        <f t="shared" si="26"/>
        <v>0</v>
      </c>
      <c r="AN84" s="127">
        <f t="shared" si="27"/>
        <v>0</v>
      </c>
      <c r="AO84" s="126">
        <f t="shared" si="29"/>
        <v>0.85</v>
      </c>
    </row>
    <row r="85" spans="1:41" x14ac:dyDescent="0.3">
      <c r="A85" s="63">
        <f t="shared" si="28"/>
        <v>1</v>
      </c>
      <c r="D85" s="179"/>
      <c r="F85" s="21"/>
      <c r="G85" s="63">
        <v>0.44</v>
      </c>
      <c r="I85" s="178">
        <v>1</v>
      </c>
      <c r="J85" s="20"/>
      <c r="K85" s="3"/>
      <c r="N85" s="177">
        <v>1</v>
      </c>
      <c r="S85" s="152">
        <v>1</v>
      </c>
      <c r="X85" s="152">
        <v>0</v>
      </c>
      <c r="Y85" s="20"/>
      <c r="Z85" s="18"/>
      <c r="AA85" s="18"/>
      <c r="AB85" s="18"/>
      <c r="AC85" s="18"/>
      <c r="AD85" s="18"/>
      <c r="AE85" s="18"/>
      <c r="AF85" s="18"/>
      <c r="AI85" s="21"/>
      <c r="AJ85" s="29">
        <f t="shared" si="30"/>
        <v>45792</v>
      </c>
      <c r="AK85">
        <f t="shared" si="24"/>
        <v>0</v>
      </c>
      <c r="AL85" s="1">
        <f t="shared" si="25"/>
        <v>1</v>
      </c>
      <c r="AM85" s="1">
        <f t="shared" si="26"/>
        <v>0</v>
      </c>
      <c r="AN85" s="127">
        <f t="shared" si="27"/>
        <v>0</v>
      </c>
      <c r="AO85" s="126">
        <f t="shared" si="29"/>
        <v>0.85</v>
      </c>
    </row>
    <row r="86" spans="1:41" x14ac:dyDescent="0.3">
      <c r="A86" s="63">
        <f t="shared" si="28"/>
        <v>1</v>
      </c>
      <c r="D86" s="179"/>
      <c r="F86" s="21"/>
      <c r="G86" s="63">
        <v>0.45</v>
      </c>
      <c r="I86" s="178">
        <v>1</v>
      </c>
      <c r="J86" s="20"/>
      <c r="K86" s="3"/>
      <c r="N86" s="177">
        <v>1</v>
      </c>
      <c r="S86" s="152">
        <v>1</v>
      </c>
      <c r="X86" s="152">
        <v>0</v>
      </c>
      <c r="Y86" s="20"/>
      <c r="Z86" s="18"/>
      <c r="AA86" s="18"/>
      <c r="AB86" s="18"/>
      <c r="AC86" s="18"/>
      <c r="AD86" s="18"/>
      <c r="AE86" s="18"/>
      <c r="AF86" s="18"/>
      <c r="AI86" s="21"/>
      <c r="AJ86" s="29">
        <f t="shared" si="30"/>
        <v>45793</v>
      </c>
      <c r="AK86">
        <f t="shared" si="24"/>
        <v>0</v>
      </c>
      <c r="AL86" s="1">
        <f t="shared" si="25"/>
        <v>1</v>
      </c>
      <c r="AM86" s="1">
        <f t="shared" si="26"/>
        <v>0</v>
      </c>
      <c r="AN86" s="127">
        <f t="shared" si="27"/>
        <v>0</v>
      </c>
      <c r="AO86" s="126">
        <f t="shared" si="29"/>
        <v>0.85</v>
      </c>
    </row>
    <row r="87" spans="1:41" x14ac:dyDescent="0.3">
      <c r="A87" s="63">
        <f t="shared" si="28"/>
        <v>1</v>
      </c>
      <c r="D87" s="179"/>
      <c r="F87" s="21"/>
      <c r="G87" s="63">
        <v>0.46</v>
      </c>
      <c r="I87" s="178">
        <v>1</v>
      </c>
      <c r="J87" s="20"/>
      <c r="K87" s="3"/>
      <c r="N87" s="177">
        <v>1</v>
      </c>
      <c r="S87" s="152">
        <v>1</v>
      </c>
      <c r="X87" s="152">
        <v>0</v>
      </c>
      <c r="Y87" s="20"/>
      <c r="Z87" s="18"/>
      <c r="AA87" s="18"/>
      <c r="AB87" s="18"/>
      <c r="AC87" s="18"/>
      <c r="AD87" s="18"/>
      <c r="AE87" s="18"/>
      <c r="AF87" s="18"/>
      <c r="AI87" s="21"/>
      <c r="AJ87" s="29">
        <f t="shared" si="30"/>
        <v>45794</v>
      </c>
      <c r="AK87">
        <f t="shared" si="24"/>
        <v>0</v>
      </c>
      <c r="AL87" s="1">
        <f t="shared" si="25"/>
        <v>1</v>
      </c>
      <c r="AM87" s="1">
        <f t="shared" si="26"/>
        <v>0</v>
      </c>
      <c r="AN87" s="127">
        <f t="shared" si="27"/>
        <v>0</v>
      </c>
      <c r="AO87" s="126">
        <f t="shared" si="29"/>
        <v>0.85</v>
      </c>
    </row>
    <row r="88" spans="1:41" x14ac:dyDescent="0.3">
      <c r="A88" s="63">
        <f t="shared" si="28"/>
        <v>1</v>
      </c>
      <c r="D88" s="179"/>
      <c r="F88" s="21"/>
      <c r="G88" s="63">
        <v>0.47</v>
      </c>
      <c r="I88" s="178">
        <v>1</v>
      </c>
      <c r="J88" s="20"/>
      <c r="K88" s="3"/>
      <c r="N88" s="177">
        <v>1</v>
      </c>
      <c r="S88" s="152">
        <v>1</v>
      </c>
      <c r="X88" s="152">
        <v>0</v>
      </c>
      <c r="Y88" s="20"/>
      <c r="Z88" s="18"/>
      <c r="AA88" s="18"/>
      <c r="AB88" s="18"/>
      <c r="AC88" s="18"/>
      <c r="AD88" s="18"/>
      <c r="AE88" s="18"/>
      <c r="AF88" s="18"/>
      <c r="AI88" s="21"/>
      <c r="AJ88" s="29">
        <f t="shared" si="30"/>
        <v>45795</v>
      </c>
      <c r="AK88">
        <f t="shared" si="24"/>
        <v>0</v>
      </c>
      <c r="AL88" s="1">
        <f t="shared" si="25"/>
        <v>1</v>
      </c>
      <c r="AM88" s="1">
        <f t="shared" si="26"/>
        <v>0</v>
      </c>
      <c r="AN88" s="127">
        <f t="shared" si="27"/>
        <v>0</v>
      </c>
      <c r="AO88" s="126">
        <f t="shared" si="29"/>
        <v>0.85</v>
      </c>
    </row>
    <row r="89" spans="1:41" x14ac:dyDescent="0.3">
      <c r="A89" s="63">
        <f t="shared" si="28"/>
        <v>1</v>
      </c>
      <c r="D89" s="179"/>
      <c r="F89" s="21"/>
      <c r="G89" s="63">
        <v>0.48</v>
      </c>
      <c r="I89" s="178">
        <v>1</v>
      </c>
      <c r="J89" s="20"/>
      <c r="K89" s="3"/>
      <c r="N89" s="177">
        <v>1</v>
      </c>
      <c r="S89" s="152">
        <v>1</v>
      </c>
      <c r="X89" s="152">
        <v>0</v>
      </c>
      <c r="Y89" s="20"/>
      <c r="Z89" s="18"/>
      <c r="AA89" s="18"/>
      <c r="AB89" s="18"/>
      <c r="AC89" s="18"/>
      <c r="AD89" s="18"/>
      <c r="AE89" s="18"/>
      <c r="AF89" s="18"/>
      <c r="AI89" s="21"/>
      <c r="AJ89" s="29">
        <f t="shared" si="30"/>
        <v>45796</v>
      </c>
      <c r="AK89">
        <f t="shared" si="24"/>
        <v>0</v>
      </c>
      <c r="AL89" s="1">
        <f t="shared" si="25"/>
        <v>1</v>
      </c>
      <c r="AM89" s="1">
        <f t="shared" si="26"/>
        <v>0</v>
      </c>
      <c r="AN89" s="127">
        <f t="shared" si="27"/>
        <v>0</v>
      </c>
      <c r="AO89" s="126">
        <f t="shared" si="29"/>
        <v>0.85</v>
      </c>
    </row>
    <row r="90" spans="1:41" x14ac:dyDescent="0.3">
      <c r="A90" s="63">
        <f t="shared" si="28"/>
        <v>1</v>
      </c>
      <c r="D90" s="179"/>
      <c r="F90" s="21"/>
      <c r="G90" s="63">
        <v>0.49</v>
      </c>
      <c r="I90" s="178">
        <v>1</v>
      </c>
      <c r="J90" s="20"/>
      <c r="K90" s="3"/>
      <c r="N90" s="177">
        <v>1</v>
      </c>
      <c r="S90" s="152">
        <v>1</v>
      </c>
      <c r="X90" s="152">
        <v>0</v>
      </c>
      <c r="Y90" s="20"/>
      <c r="Z90" s="18"/>
      <c r="AA90" s="18"/>
      <c r="AB90" s="18"/>
      <c r="AC90" s="18"/>
      <c r="AD90" s="18"/>
      <c r="AE90" s="18"/>
      <c r="AF90" s="18"/>
      <c r="AI90" s="21"/>
      <c r="AJ90" s="29">
        <f t="shared" si="30"/>
        <v>45797</v>
      </c>
      <c r="AK90">
        <f t="shared" si="24"/>
        <v>0</v>
      </c>
      <c r="AL90" s="1">
        <f t="shared" si="25"/>
        <v>1</v>
      </c>
      <c r="AM90" s="1">
        <f t="shared" si="26"/>
        <v>0</v>
      </c>
      <c r="AN90" s="127">
        <f t="shared" si="27"/>
        <v>0</v>
      </c>
      <c r="AO90" s="126">
        <f t="shared" si="29"/>
        <v>0.85</v>
      </c>
    </row>
    <row r="91" spans="1:41" x14ac:dyDescent="0.3">
      <c r="A91" s="63">
        <f t="shared" si="28"/>
        <v>1</v>
      </c>
      <c r="D91" s="179"/>
      <c r="F91" s="21"/>
      <c r="G91" s="63">
        <v>0.5</v>
      </c>
      <c r="I91" s="178">
        <v>1</v>
      </c>
      <c r="J91" s="20"/>
      <c r="K91" s="3"/>
      <c r="N91" s="177">
        <v>1</v>
      </c>
      <c r="S91" s="152">
        <v>1</v>
      </c>
      <c r="X91" s="152">
        <v>0</v>
      </c>
      <c r="Y91" s="20"/>
      <c r="Z91" s="18"/>
      <c r="AA91" s="18"/>
      <c r="AB91" s="18"/>
      <c r="AC91" s="18"/>
      <c r="AD91" s="18"/>
      <c r="AE91" s="18"/>
      <c r="AF91" s="18"/>
      <c r="AI91" s="21"/>
      <c r="AJ91" s="29">
        <f t="shared" si="30"/>
        <v>45798</v>
      </c>
      <c r="AK91">
        <f t="shared" si="24"/>
        <v>0</v>
      </c>
      <c r="AL91" s="1">
        <f t="shared" si="25"/>
        <v>1</v>
      </c>
      <c r="AM91" s="1">
        <f t="shared" si="26"/>
        <v>0</v>
      </c>
      <c r="AN91" s="127">
        <f t="shared" si="27"/>
        <v>0</v>
      </c>
      <c r="AO91" s="126">
        <f t="shared" si="29"/>
        <v>0.85</v>
      </c>
    </row>
    <row r="92" spans="1:41" x14ac:dyDescent="0.3">
      <c r="A92" s="63">
        <f t="shared" si="28"/>
        <v>1</v>
      </c>
      <c r="D92" s="179"/>
      <c r="F92" s="21"/>
      <c r="G92" s="63">
        <v>0.51</v>
      </c>
      <c r="I92" s="178">
        <v>1</v>
      </c>
      <c r="J92" s="20"/>
      <c r="K92" s="3"/>
      <c r="N92" s="177">
        <v>1</v>
      </c>
      <c r="S92" s="152">
        <v>1</v>
      </c>
      <c r="X92" s="152">
        <v>0</v>
      </c>
      <c r="Y92" s="20"/>
      <c r="Z92" s="18"/>
      <c r="AA92" s="18"/>
      <c r="AB92" s="18"/>
      <c r="AC92" s="18"/>
      <c r="AD92" s="18"/>
      <c r="AE92" s="18"/>
      <c r="AF92" s="18"/>
      <c r="AI92" s="21"/>
      <c r="AJ92" s="29">
        <f t="shared" si="30"/>
        <v>45799</v>
      </c>
      <c r="AK92">
        <f t="shared" si="24"/>
        <v>0</v>
      </c>
      <c r="AL92" s="1">
        <f t="shared" si="25"/>
        <v>1</v>
      </c>
      <c r="AM92" s="1">
        <f t="shared" si="26"/>
        <v>0</v>
      </c>
      <c r="AN92" s="127">
        <f t="shared" si="27"/>
        <v>0</v>
      </c>
      <c r="AO92" s="126">
        <f t="shared" si="29"/>
        <v>0.85</v>
      </c>
    </row>
    <row r="93" spans="1:41" x14ac:dyDescent="0.3">
      <c r="A93" s="63">
        <f t="shared" si="28"/>
        <v>1</v>
      </c>
      <c r="D93" s="179"/>
      <c r="F93" s="21"/>
      <c r="G93" s="63">
        <v>0.52</v>
      </c>
      <c r="I93" s="178">
        <v>1</v>
      </c>
      <c r="J93" s="20"/>
      <c r="K93" s="3"/>
      <c r="N93" s="177">
        <v>1</v>
      </c>
      <c r="S93" s="152">
        <v>1</v>
      </c>
      <c r="X93" s="152">
        <v>0</v>
      </c>
      <c r="Y93" s="20"/>
      <c r="Z93" s="18"/>
      <c r="AA93" s="18"/>
      <c r="AB93" s="18"/>
      <c r="AC93" s="18"/>
      <c r="AD93" s="18"/>
      <c r="AE93" s="18"/>
      <c r="AF93" s="18"/>
      <c r="AI93" s="21"/>
      <c r="AJ93" s="29">
        <f t="shared" si="30"/>
        <v>45800</v>
      </c>
      <c r="AK93">
        <f t="shared" si="24"/>
        <v>0</v>
      </c>
      <c r="AL93" s="1">
        <f t="shared" si="25"/>
        <v>1</v>
      </c>
      <c r="AM93" s="1">
        <f t="shared" si="26"/>
        <v>0</v>
      </c>
      <c r="AN93" s="127">
        <f t="shared" si="27"/>
        <v>0</v>
      </c>
      <c r="AO93" s="126">
        <f t="shared" si="29"/>
        <v>0.85</v>
      </c>
    </row>
    <row r="94" spans="1:41" x14ac:dyDescent="0.3">
      <c r="A94" s="63">
        <f t="shared" si="28"/>
        <v>1</v>
      </c>
      <c r="D94" s="179"/>
      <c r="F94" s="21"/>
      <c r="G94" s="63">
        <v>0.53</v>
      </c>
      <c r="I94" s="178">
        <v>1</v>
      </c>
      <c r="J94" s="20"/>
      <c r="K94" s="3"/>
      <c r="N94" s="177">
        <v>1</v>
      </c>
      <c r="S94" s="152">
        <v>1</v>
      </c>
      <c r="X94" s="152">
        <v>0</v>
      </c>
      <c r="Y94" s="20"/>
      <c r="Z94" s="18"/>
      <c r="AA94" s="18"/>
      <c r="AB94" s="18"/>
      <c r="AC94" s="18"/>
      <c r="AD94" s="18"/>
      <c r="AE94" s="18"/>
      <c r="AF94" s="18"/>
      <c r="AI94" s="21"/>
      <c r="AJ94" s="29">
        <f t="shared" si="30"/>
        <v>45801</v>
      </c>
      <c r="AK94">
        <f t="shared" si="24"/>
        <v>0</v>
      </c>
      <c r="AL94" s="1">
        <f t="shared" si="25"/>
        <v>1</v>
      </c>
      <c r="AM94" s="1">
        <f t="shared" si="26"/>
        <v>0</v>
      </c>
      <c r="AN94" s="127">
        <f t="shared" si="27"/>
        <v>0</v>
      </c>
      <c r="AO94" s="126">
        <f t="shared" si="29"/>
        <v>0.85</v>
      </c>
    </row>
    <row r="95" spans="1:41" x14ac:dyDescent="0.3">
      <c r="A95" s="63">
        <f t="shared" si="28"/>
        <v>1</v>
      </c>
      <c r="D95" s="179"/>
      <c r="F95" s="21"/>
      <c r="G95" s="63">
        <v>0.54</v>
      </c>
      <c r="I95" s="178">
        <v>1</v>
      </c>
      <c r="J95" s="20"/>
      <c r="K95" s="3"/>
      <c r="N95" s="177">
        <v>1</v>
      </c>
      <c r="S95" s="152">
        <v>1</v>
      </c>
      <c r="X95" s="152">
        <v>0</v>
      </c>
      <c r="Y95" s="20"/>
      <c r="Z95" s="18"/>
      <c r="AA95" s="18"/>
      <c r="AB95" s="18"/>
      <c r="AC95" s="18"/>
      <c r="AD95" s="18"/>
      <c r="AE95" s="18"/>
      <c r="AF95" s="18"/>
      <c r="AI95" s="21"/>
      <c r="AJ95" s="29">
        <f t="shared" si="30"/>
        <v>45802</v>
      </c>
      <c r="AK95">
        <f t="shared" si="24"/>
        <v>0</v>
      </c>
      <c r="AL95" s="1">
        <f t="shared" si="25"/>
        <v>1</v>
      </c>
      <c r="AM95" s="1">
        <f t="shared" si="26"/>
        <v>0</v>
      </c>
      <c r="AN95" s="127">
        <f t="shared" si="27"/>
        <v>0</v>
      </c>
      <c r="AO95" s="126">
        <f t="shared" si="29"/>
        <v>0.85</v>
      </c>
    </row>
    <row r="96" spans="1:41" x14ac:dyDescent="0.3">
      <c r="A96" s="63">
        <f t="shared" si="28"/>
        <v>1</v>
      </c>
      <c r="D96" s="179"/>
      <c r="F96" s="21"/>
      <c r="G96" s="63">
        <v>0.55000000000000004</v>
      </c>
      <c r="I96" s="178">
        <v>1</v>
      </c>
      <c r="J96" s="20"/>
      <c r="K96" s="3"/>
      <c r="N96" s="177">
        <v>1</v>
      </c>
      <c r="S96" s="152">
        <v>1</v>
      </c>
      <c r="X96" s="152">
        <v>0</v>
      </c>
      <c r="Y96" s="20"/>
      <c r="Z96" s="18"/>
      <c r="AA96" s="18"/>
      <c r="AB96" s="18"/>
      <c r="AC96" s="18"/>
      <c r="AD96" s="18"/>
      <c r="AE96" s="18"/>
      <c r="AF96" s="18"/>
      <c r="AI96" s="21"/>
      <c r="AJ96" s="29">
        <f t="shared" si="30"/>
        <v>45803</v>
      </c>
      <c r="AK96">
        <f t="shared" si="24"/>
        <v>0</v>
      </c>
      <c r="AL96" s="1">
        <f t="shared" si="25"/>
        <v>1</v>
      </c>
      <c r="AM96" s="1">
        <f t="shared" si="26"/>
        <v>0</v>
      </c>
      <c r="AN96" s="127">
        <f t="shared" si="27"/>
        <v>0</v>
      </c>
      <c r="AO96" s="126">
        <f t="shared" si="29"/>
        <v>0.85</v>
      </c>
    </row>
    <row r="97" spans="1:41" x14ac:dyDescent="0.3">
      <c r="A97" s="63">
        <f t="shared" si="28"/>
        <v>1</v>
      </c>
      <c r="D97" s="179"/>
      <c r="F97" s="21"/>
      <c r="G97" s="63">
        <v>0.56000000000000005</v>
      </c>
      <c r="I97" s="178">
        <v>1</v>
      </c>
      <c r="J97" s="20"/>
      <c r="K97" s="3"/>
      <c r="N97" s="177">
        <v>1</v>
      </c>
      <c r="S97" s="152">
        <v>1</v>
      </c>
      <c r="X97" s="152">
        <v>0</v>
      </c>
      <c r="Y97" s="20"/>
      <c r="Z97" s="18"/>
      <c r="AA97" s="18"/>
      <c r="AB97" s="18"/>
      <c r="AC97" s="18"/>
      <c r="AD97" s="18"/>
      <c r="AE97" s="18"/>
      <c r="AF97" s="18"/>
      <c r="AI97" s="21"/>
      <c r="AJ97" s="29">
        <f t="shared" si="30"/>
        <v>45804</v>
      </c>
      <c r="AK97">
        <f t="shared" si="24"/>
        <v>0</v>
      </c>
      <c r="AL97" s="1">
        <f t="shared" si="25"/>
        <v>1</v>
      </c>
      <c r="AM97" s="1">
        <f t="shared" si="26"/>
        <v>0</v>
      </c>
      <c r="AN97" s="127">
        <f t="shared" si="27"/>
        <v>0</v>
      </c>
      <c r="AO97" s="126">
        <f t="shared" si="29"/>
        <v>0.85</v>
      </c>
    </row>
    <row r="98" spans="1:41" x14ac:dyDescent="0.3">
      <c r="A98" s="63">
        <f t="shared" si="28"/>
        <v>1</v>
      </c>
      <c r="D98" s="179"/>
      <c r="F98" s="21"/>
      <c r="G98" s="63">
        <v>0.56999999999999995</v>
      </c>
      <c r="I98" s="178">
        <v>1</v>
      </c>
      <c r="J98" s="20"/>
      <c r="K98" s="3"/>
      <c r="N98" s="177">
        <v>1</v>
      </c>
      <c r="S98" s="152">
        <v>1</v>
      </c>
      <c r="X98" s="152">
        <v>0</v>
      </c>
      <c r="Y98" s="20"/>
      <c r="Z98" s="18"/>
      <c r="AA98" s="18"/>
      <c r="AB98" s="18"/>
      <c r="AC98" s="18"/>
      <c r="AD98" s="18"/>
      <c r="AE98" s="18"/>
      <c r="AF98" s="18"/>
      <c r="AI98" s="21"/>
      <c r="AJ98" s="29">
        <f t="shared" si="30"/>
        <v>45805</v>
      </c>
      <c r="AK98">
        <f t="shared" si="24"/>
        <v>0</v>
      </c>
      <c r="AL98" s="1">
        <f t="shared" si="25"/>
        <v>1</v>
      </c>
      <c r="AM98" s="1">
        <f t="shared" si="26"/>
        <v>0</v>
      </c>
      <c r="AN98" s="127">
        <f t="shared" si="27"/>
        <v>0</v>
      </c>
      <c r="AO98" s="126">
        <f t="shared" si="29"/>
        <v>0.85</v>
      </c>
    </row>
    <row r="99" spans="1:41" x14ac:dyDescent="0.3">
      <c r="A99" s="63">
        <f t="shared" si="28"/>
        <v>1</v>
      </c>
      <c r="D99" s="179"/>
      <c r="F99" s="21"/>
      <c r="G99" s="63">
        <v>0.57999999999999996</v>
      </c>
      <c r="I99" s="178">
        <v>1</v>
      </c>
      <c r="J99" s="20"/>
      <c r="K99" s="3"/>
      <c r="N99" s="177">
        <v>1</v>
      </c>
      <c r="S99" s="152">
        <v>1</v>
      </c>
      <c r="X99" s="152">
        <v>0</v>
      </c>
      <c r="Y99" s="20"/>
      <c r="Z99" s="18"/>
      <c r="AA99" s="18"/>
      <c r="AB99" s="18"/>
      <c r="AC99" s="18"/>
      <c r="AD99" s="18"/>
      <c r="AE99" s="18"/>
      <c r="AF99" s="18"/>
      <c r="AI99" s="21"/>
      <c r="AJ99" s="29">
        <f t="shared" si="30"/>
        <v>45806</v>
      </c>
      <c r="AK99">
        <f t="shared" si="24"/>
        <v>0</v>
      </c>
      <c r="AL99" s="1">
        <f t="shared" si="25"/>
        <v>1</v>
      </c>
      <c r="AM99" s="1">
        <f t="shared" si="26"/>
        <v>0</v>
      </c>
      <c r="AN99" s="127">
        <f t="shared" si="27"/>
        <v>0</v>
      </c>
      <c r="AO99" s="126">
        <f t="shared" si="29"/>
        <v>0.85</v>
      </c>
    </row>
    <row r="100" spans="1:41" x14ac:dyDescent="0.3">
      <c r="A100" s="63">
        <f t="shared" si="28"/>
        <v>1</v>
      </c>
      <c r="D100" s="179"/>
      <c r="F100" s="21"/>
      <c r="G100" s="63">
        <v>0.59</v>
      </c>
      <c r="I100" s="178">
        <v>1</v>
      </c>
      <c r="J100" s="20"/>
      <c r="K100" s="3"/>
      <c r="N100" s="177">
        <v>1</v>
      </c>
      <c r="S100" s="152">
        <v>1</v>
      </c>
      <c r="X100" s="152">
        <v>0</v>
      </c>
      <c r="Y100" s="20"/>
      <c r="Z100" s="18"/>
      <c r="AA100" s="18"/>
      <c r="AB100" s="18"/>
      <c r="AC100" s="18"/>
      <c r="AD100" s="18"/>
      <c r="AE100" s="18"/>
      <c r="AF100" s="18"/>
      <c r="AI100" s="21"/>
      <c r="AJ100" s="29">
        <f t="shared" si="30"/>
        <v>45807</v>
      </c>
      <c r="AK100">
        <f t="shared" si="24"/>
        <v>0</v>
      </c>
      <c r="AL100" s="1">
        <f t="shared" si="25"/>
        <v>1</v>
      </c>
      <c r="AM100" s="1">
        <f t="shared" si="26"/>
        <v>0</v>
      </c>
      <c r="AN100" s="127">
        <f t="shared" si="27"/>
        <v>0</v>
      </c>
      <c r="AO100" s="126">
        <f t="shared" si="29"/>
        <v>0.85</v>
      </c>
    </row>
    <row r="101" spans="1:41" x14ac:dyDescent="0.3">
      <c r="A101" s="63">
        <f t="shared" si="28"/>
        <v>1</v>
      </c>
      <c r="D101" s="179"/>
      <c r="F101" s="21"/>
      <c r="G101" s="63">
        <v>0.6</v>
      </c>
      <c r="I101" s="178">
        <v>1</v>
      </c>
      <c r="J101" s="20"/>
      <c r="K101" s="3"/>
      <c r="N101" s="177">
        <v>1</v>
      </c>
      <c r="S101" s="152">
        <v>1</v>
      </c>
      <c r="X101" s="152">
        <v>0</v>
      </c>
      <c r="Y101" s="20"/>
      <c r="Z101" s="18"/>
      <c r="AA101" s="18"/>
      <c r="AB101" s="18"/>
      <c r="AC101" s="18"/>
      <c r="AD101" s="18"/>
      <c r="AE101" s="18"/>
      <c r="AF101" s="18"/>
      <c r="AI101" s="21"/>
      <c r="AJ101" s="29">
        <f t="shared" si="30"/>
        <v>45808</v>
      </c>
      <c r="AK101">
        <f t="shared" si="24"/>
        <v>0</v>
      </c>
      <c r="AL101" s="1">
        <f t="shared" si="25"/>
        <v>1</v>
      </c>
      <c r="AM101" s="1">
        <f t="shared" si="26"/>
        <v>0</v>
      </c>
      <c r="AN101" s="127">
        <f t="shared" si="27"/>
        <v>0</v>
      </c>
      <c r="AO101" s="126">
        <f t="shared" si="29"/>
        <v>0.85</v>
      </c>
    </row>
    <row r="102" spans="1:41" x14ac:dyDescent="0.3">
      <c r="A102" s="63">
        <f t="shared" si="28"/>
        <v>1</v>
      </c>
      <c r="D102" s="179"/>
      <c r="F102" s="21"/>
      <c r="G102" s="63">
        <v>0.61</v>
      </c>
      <c r="I102" s="178">
        <v>1</v>
      </c>
      <c r="J102" s="20"/>
      <c r="K102" s="3"/>
      <c r="N102" s="177">
        <v>1</v>
      </c>
      <c r="S102" s="152">
        <v>1</v>
      </c>
      <c r="X102" s="152">
        <v>0</v>
      </c>
      <c r="Y102" s="20"/>
      <c r="Z102" s="18"/>
      <c r="AA102" s="18"/>
      <c r="AB102" s="18"/>
      <c r="AC102" s="18"/>
      <c r="AD102" s="18"/>
      <c r="AE102" s="18"/>
      <c r="AF102" s="18"/>
      <c r="AI102" s="21"/>
      <c r="AJ102" s="29">
        <f t="shared" si="30"/>
        <v>45809</v>
      </c>
      <c r="AK102">
        <f t="shared" si="24"/>
        <v>0</v>
      </c>
      <c r="AL102" s="1">
        <f t="shared" si="25"/>
        <v>1</v>
      </c>
      <c r="AM102" s="1">
        <f t="shared" si="26"/>
        <v>0</v>
      </c>
      <c r="AN102" s="127">
        <f t="shared" si="27"/>
        <v>0</v>
      </c>
      <c r="AO102" s="126">
        <f t="shared" si="29"/>
        <v>0.85</v>
      </c>
    </row>
    <row r="103" spans="1:41" x14ac:dyDescent="0.3">
      <c r="A103" s="63">
        <f t="shared" si="28"/>
        <v>1</v>
      </c>
      <c r="D103" s="179"/>
      <c r="F103" s="21"/>
      <c r="G103" s="63">
        <v>0.62</v>
      </c>
      <c r="I103" s="178">
        <v>1</v>
      </c>
      <c r="J103" s="20"/>
      <c r="K103" s="3"/>
      <c r="N103" s="177">
        <v>1</v>
      </c>
      <c r="S103" s="152">
        <v>1</v>
      </c>
      <c r="X103" s="152">
        <v>0</v>
      </c>
      <c r="Y103" s="20"/>
      <c r="Z103" s="18"/>
      <c r="AA103" s="18"/>
      <c r="AB103" s="18"/>
      <c r="AC103" s="18"/>
      <c r="AD103" s="18"/>
      <c r="AE103" s="18"/>
      <c r="AF103" s="18"/>
      <c r="AI103" s="21"/>
      <c r="AJ103" s="29">
        <f t="shared" si="30"/>
        <v>45810</v>
      </c>
      <c r="AK103">
        <f t="shared" si="24"/>
        <v>0</v>
      </c>
      <c r="AL103" s="1">
        <f t="shared" si="25"/>
        <v>1</v>
      </c>
      <c r="AM103" s="1">
        <f t="shared" si="26"/>
        <v>0</v>
      </c>
      <c r="AN103" s="127">
        <f t="shared" si="27"/>
        <v>0</v>
      </c>
      <c r="AO103" s="126">
        <f t="shared" si="29"/>
        <v>0.85</v>
      </c>
    </row>
    <row r="104" spans="1:41" x14ac:dyDescent="0.3">
      <c r="A104" s="63">
        <f t="shared" si="28"/>
        <v>1</v>
      </c>
      <c r="D104" s="179"/>
      <c r="F104" s="21"/>
      <c r="G104" s="63">
        <v>0.63</v>
      </c>
      <c r="I104" s="178">
        <v>1</v>
      </c>
      <c r="J104" s="20"/>
      <c r="K104" s="3"/>
      <c r="N104" s="177">
        <v>1</v>
      </c>
      <c r="S104" s="152">
        <v>1</v>
      </c>
      <c r="X104" s="152">
        <v>0</v>
      </c>
      <c r="Y104" s="20"/>
      <c r="Z104" s="18"/>
      <c r="AA104" s="18"/>
      <c r="AB104" s="18"/>
      <c r="AC104" s="18"/>
      <c r="AD104" s="18"/>
      <c r="AE104" s="18"/>
      <c r="AF104" s="18"/>
      <c r="AI104" s="21"/>
      <c r="AJ104" s="29">
        <f t="shared" si="30"/>
        <v>45811</v>
      </c>
      <c r="AK104">
        <f t="shared" si="24"/>
        <v>0</v>
      </c>
      <c r="AL104" s="1">
        <f t="shared" si="25"/>
        <v>1</v>
      </c>
      <c r="AM104" s="1">
        <f t="shared" si="26"/>
        <v>0</v>
      </c>
      <c r="AN104" s="127">
        <f t="shared" si="27"/>
        <v>0</v>
      </c>
      <c r="AO104" s="126">
        <f t="shared" si="29"/>
        <v>0.85</v>
      </c>
    </row>
    <row r="105" spans="1:41" x14ac:dyDescent="0.3">
      <c r="A105" s="63">
        <f t="shared" si="28"/>
        <v>1</v>
      </c>
      <c r="D105" s="179"/>
      <c r="F105" s="21"/>
      <c r="G105" s="63">
        <v>0.64</v>
      </c>
      <c r="I105" s="178">
        <v>1</v>
      </c>
      <c r="J105" s="20"/>
      <c r="K105" s="3"/>
      <c r="N105" s="177">
        <v>1</v>
      </c>
      <c r="S105" s="152">
        <v>1</v>
      </c>
      <c r="X105" s="152">
        <v>0</v>
      </c>
      <c r="Y105" s="20"/>
      <c r="Z105" s="18"/>
      <c r="AA105" s="18"/>
      <c r="AB105" s="18"/>
      <c r="AC105" s="18"/>
      <c r="AD105" s="18"/>
      <c r="AE105" s="18"/>
      <c r="AF105" s="18"/>
      <c r="AI105" s="21"/>
      <c r="AJ105" s="29">
        <f t="shared" si="30"/>
        <v>45812</v>
      </c>
      <c r="AK105">
        <f t="shared" ref="AK105:AK168" si="31">_xlfn.XLOOKUP(AJ105,A$27:A$36,B$27:B$36,0,0)</f>
        <v>0</v>
      </c>
      <c r="AL105" s="1">
        <f t="shared" ref="AL105:AL168" si="32">_xlfn.XLOOKUP(AJ105,A$15:A$24,B$15:B$24,1,0)</f>
        <v>1</v>
      </c>
      <c r="AM105" s="1">
        <f t="shared" ref="AM105:AM168" si="33">_xlfn.XLOOKUP(AJ105,A$27:A$36,B$27:B$36,0,-1)</f>
        <v>0</v>
      </c>
      <c r="AN105" s="127">
        <f t="shared" ref="AN105:AN168" si="34">AK105</f>
        <v>0</v>
      </c>
      <c r="AO105" s="126">
        <f t="shared" si="29"/>
        <v>0.85</v>
      </c>
    </row>
    <row r="106" spans="1:41" x14ac:dyDescent="0.3">
      <c r="A106" s="63">
        <f t="shared" ref="A106:A141" si="35">(IFERROR((I106*$H$3/$I$4),0)+IFERROR((N106*$M$3/$N$4),0)+IFERROR((S106*$R$3/$S$4),0)+IFERROR((X106*$W$3/$X$4),0))/($D$5/1000)</f>
        <v>1</v>
      </c>
      <c r="D106" s="179"/>
      <c r="F106" s="21"/>
      <c r="G106" s="63">
        <v>0.65</v>
      </c>
      <c r="I106" s="178">
        <v>1</v>
      </c>
      <c r="J106" s="20"/>
      <c r="K106" s="3"/>
      <c r="N106" s="177">
        <v>1</v>
      </c>
      <c r="S106" s="152">
        <v>1</v>
      </c>
      <c r="X106" s="152">
        <v>0</v>
      </c>
      <c r="Y106" s="20"/>
      <c r="Z106" s="18"/>
      <c r="AA106" s="18"/>
      <c r="AB106" s="18"/>
      <c r="AC106" s="18"/>
      <c r="AD106" s="18"/>
      <c r="AE106" s="18"/>
      <c r="AF106" s="18"/>
      <c r="AI106" s="21"/>
      <c r="AJ106" s="29">
        <f t="shared" si="30"/>
        <v>45813</v>
      </c>
      <c r="AK106">
        <f t="shared" si="31"/>
        <v>0</v>
      </c>
      <c r="AL106" s="1">
        <f t="shared" si="32"/>
        <v>1</v>
      </c>
      <c r="AM106" s="1">
        <f t="shared" si="33"/>
        <v>0</v>
      </c>
      <c r="AN106" s="127">
        <f t="shared" si="34"/>
        <v>0</v>
      </c>
      <c r="AO106" s="126">
        <f t="shared" ref="AO106:AO169" si="36">IF(AL106=1,AO107,AL106)</f>
        <v>0.85</v>
      </c>
    </row>
    <row r="107" spans="1:41" x14ac:dyDescent="0.3">
      <c r="A107" s="63">
        <f t="shared" si="35"/>
        <v>1</v>
      </c>
      <c r="D107" s="179"/>
      <c r="F107" s="21"/>
      <c r="G107" s="63">
        <v>0.66</v>
      </c>
      <c r="I107" s="178">
        <v>1</v>
      </c>
      <c r="J107" s="20"/>
      <c r="K107" s="3"/>
      <c r="N107" s="177">
        <v>1</v>
      </c>
      <c r="S107" s="152">
        <v>1</v>
      </c>
      <c r="X107" s="152">
        <v>0</v>
      </c>
      <c r="Y107" s="20"/>
      <c r="Z107" s="18"/>
      <c r="AA107" s="18"/>
      <c r="AB107" s="18"/>
      <c r="AC107" s="18"/>
      <c r="AD107" s="18"/>
      <c r="AE107" s="18"/>
      <c r="AF107" s="18"/>
      <c r="AI107" s="21"/>
      <c r="AJ107" s="29">
        <f t="shared" ref="AJ107:AJ170" si="37">AJ106+1</f>
        <v>45814</v>
      </c>
      <c r="AK107">
        <f t="shared" si="31"/>
        <v>0</v>
      </c>
      <c r="AL107" s="1">
        <f t="shared" si="32"/>
        <v>1</v>
      </c>
      <c r="AM107" s="1">
        <f t="shared" si="33"/>
        <v>0</v>
      </c>
      <c r="AN107" s="127">
        <f t="shared" si="34"/>
        <v>0</v>
      </c>
      <c r="AO107" s="126">
        <f t="shared" si="36"/>
        <v>0.85</v>
      </c>
    </row>
    <row r="108" spans="1:41" x14ac:dyDescent="0.3">
      <c r="A108" s="63">
        <f t="shared" si="35"/>
        <v>1</v>
      </c>
      <c r="D108" s="179"/>
      <c r="F108" s="21"/>
      <c r="G108" s="63">
        <v>0.67</v>
      </c>
      <c r="I108" s="178">
        <v>1</v>
      </c>
      <c r="J108" s="20"/>
      <c r="K108" s="3"/>
      <c r="N108" s="177">
        <v>1</v>
      </c>
      <c r="S108" s="152">
        <v>1</v>
      </c>
      <c r="X108" s="152">
        <v>0</v>
      </c>
      <c r="Y108" s="20"/>
      <c r="Z108" s="18"/>
      <c r="AA108" s="18"/>
      <c r="AB108" s="18"/>
      <c r="AC108" s="18"/>
      <c r="AD108" s="18"/>
      <c r="AE108" s="18"/>
      <c r="AF108" s="18"/>
      <c r="AI108" s="21"/>
      <c r="AJ108" s="29">
        <f t="shared" si="37"/>
        <v>45815</v>
      </c>
      <c r="AK108">
        <f t="shared" si="31"/>
        <v>0</v>
      </c>
      <c r="AL108" s="1">
        <f t="shared" si="32"/>
        <v>1</v>
      </c>
      <c r="AM108" s="1">
        <f t="shared" si="33"/>
        <v>0</v>
      </c>
      <c r="AN108" s="127">
        <f t="shared" si="34"/>
        <v>0</v>
      </c>
      <c r="AO108" s="126">
        <f t="shared" si="36"/>
        <v>0.85</v>
      </c>
    </row>
    <row r="109" spans="1:41" x14ac:dyDescent="0.3">
      <c r="A109" s="63">
        <f t="shared" si="35"/>
        <v>1</v>
      </c>
      <c r="D109" s="179"/>
      <c r="F109" s="21"/>
      <c r="G109" s="63">
        <v>0.68</v>
      </c>
      <c r="I109" s="178">
        <v>1</v>
      </c>
      <c r="J109" s="20"/>
      <c r="K109" s="3"/>
      <c r="N109" s="177">
        <v>1</v>
      </c>
      <c r="S109" s="152">
        <v>1</v>
      </c>
      <c r="X109" s="152">
        <v>0</v>
      </c>
      <c r="Y109" s="20"/>
      <c r="Z109" s="18"/>
      <c r="AA109" s="18"/>
      <c r="AB109" s="18"/>
      <c r="AC109" s="18"/>
      <c r="AD109" s="18"/>
      <c r="AE109" s="18"/>
      <c r="AF109" s="18"/>
      <c r="AI109" s="21"/>
      <c r="AJ109" s="29">
        <f t="shared" si="37"/>
        <v>45816</v>
      </c>
      <c r="AK109">
        <f t="shared" si="31"/>
        <v>0</v>
      </c>
      <c r="AL109" s="1">
        <f t="shared" si="32"/>
        <v>1</v>
      </c>
      <c r="AM109" s="1">
        <f t="shared" si="33"/>
        <v>0</v>
      </c>
      <c r="AN109" s="127">
        <f t="shared" si="34"/>
        <v>0</v>
      </c>
      <c r="AO109" s="126">
        <f t="shared" si="36"/>
        <v>0.85</v>
      </c>
    </row>
    <row r="110" spans="1:41" x14ac:dyDescent="0.3">
      <c r="A110" s="63">
        <f t="shared" si="35"/>
        <v>1</v>
      </c>
      <c r="D110" s="179"/>
      <c r="F110" s="21"/>
      <c r="G110" s="63">
        <v>0.69</v>
      </c>
      <c r="I110" s="178">
        <v>1</v>
      </c>
      <c r="J110" s="20"/>
      <c r="K110" s="3"/>
      <c r="N110" s="177">
        <v>1</v>
      </c>
      <c r="S110" s="152">
        <v>1</v>
      </c>
      <c r="X110" s="152">
        <v>0</v>
      </c>
      <c r="Y110" s="20"/>
      <c r="Z110" s="18"/>
      <c r="AA110" s="18"/>
      <c r="AB110" s="18"/>
      <c r="AC110" s="18"/>
      <c r="AD110" s="18"/>
      <c r="AE110" s="18"/>
      <c r="AF110" s="18"/>
      <c r="AI110" s="21"/>
      <c r="AJ110" s="29">
        <f t="shared" si="37"/>
        <v>45817</v>
      </c>
      <c r="AK110">
        <f t="shared" si="31"/>
        <v>0</v>
      </c>
      <c r="AL110" s="1">
        <f t="shared" si="32"/>
        <v>1</v>
      </c>
      <c r="AM110" s="1">
        <f t="shared" si="33"/>
        <v>0</v>
      </c>
      <c r="AN110" s="127">
        <f t="shared" si="34"/>
        <v>0</v>
      </c>
      <c r="AO110" s="126">
        <f t="shared" si="36"/>
        <v>0.85</v>
      </c>
    </row>
    <row r="111" spans="1:41" x14ac:dyDescent="0.3">
      <c r="A111" s="63">
        <f t="shared" si="35"/>
        <v>1</v>
      </c>
      <c r="D111" s="179"/>
      <c r="F111" s="21"/>
      <c r="G111" s="63">
        <v>0.7</v>
      </c>
      <c r="I111" s="178">
        <v>1</v>
      </c>
      <c r="J111" s="20"/>
      <c r="K111" s="3"/>
      <c r="N111" s="177">
        <v>1</v>
      </c>
      <c r="S111" s="152">
        <v>1</v>
      </c>
      <c r="X111" s="152">
        <v>0</v>
      </c>
      <c r="Y111" s="20"/>
      <c r="Z111" s="18"/>
      <c r="AA111" s="18"/>
      <c r="AB111" s="18"/>
      <c r="AC111" s="18"/>
      <c r="AD111" s="18"/>
      <c r="AE111" s="18"/>
      <c r="AF111" s="18"/>
      <c r="AI111" s="21"/>
      <c r="AJ111" s="29">
        <f t="shared" si="37"/>
        <v>45818</v>
      </c>
      <c r="AK111">
        <f t="shared" si="31"/>
        <v>0</v>
      </c>
      <c r="AL111" s="1">
        <f t="shared" si="32"/>
        <v>1</v>
      </c>
      <c r="AM111" s="1">
        <f t="shared" si="33"/>
        <v>0</v>
      </c>
      <c r="AN111" s="127">
        <f t="shared" si="34"/>
        <v>0</v>
      </c>
      <c r="AO111" s="126">
        <f t="shared" si="36"/>
        <v>0.85</v>
      </c>
    </row>
    <row r="112" spans="1:41" x14ac:dyDescent="0.3">
      <c r="A112" s="63">
        <f t="shared" si="35"/>
        <v>1</v>
      </c>
      <c r="D112" s="179"/>
      <c r="F112" s="21"/>
      <c r="G112" s="63">
        <v>0.71</v>
      </c>
      <c r="I112" s="178">
        <v>1</v>
      </c>
      <c r="J112" s="20"/>
      <c r="K112" s="3"/>
      <c r="N112" s="177">
        <v>1</v>
      </c>
      <c r="S112" s="152">
        <v>1</v>
      </c>
      <c r="X112" s="152">
        <v>0</v>
      </c>
      <c r="Y112" s="20"/>
      <c r="Z112" s="18"/>
      <c r="AA112" s="18"/>
      <c r="AB112" s="18"/>
      <c r="AC112" s="18"/>
      <c r="AD112" s="18"/>
      <c r="AE112" s="18"/>
      <c r="AF112" s="18"/>
      <c r="AI112" s="21"/>
      <c r="AJ112" s="29">
        <f t="shared" si="37"/>
        <v>45819</v>
      </c>
      <c r="AK112">
        <f t="shared" si="31"/>
        <v>0</v>
      </c>
      <c r="AL112" s="1">
        <f t="shared" si="32"/>
        <v>1</v>
      </c>
      <c r="AM112" s="1">
        <f t="shared" si="33"/>
        <v>0</v>
      </c>
      <c r="AN112" s="127">
        <f t="shared" si="34"/>
        <v>0</v>
      </c>
      <c r="AO112" s="126">
        <f t="shared" si="36"/>
        <v>0.85</v>
      </c>
    </row>
    <row r="113" spans="1:41" x14ac:dyDescent="0.3">
      <c r="A113" s="63">
        <f t="shared" si="35"/>
        <v>1</v>
      </c>
      <c r="D113" s="179"/>
      <c r="F113" s="21"/>
      <c r="G113" s="63">
        <v>0.72</v>
      </c>
      <c r="I113" s="178">
        <v>1</v>
      </c>
      <c r="J113" s="20"/>
      <c r="K113" s="3"/>
      <c r="N113" s="177">
        <v>1</v>
      </c>
      <c r="S113" s="152">
        <v>1</v>
      </c>
      <c r="X113" s="152">
        <v>0</v>
      </c>
      <c r="Y113" s="20"/>
      <c r="Z113" s="18"/>
      <c r="AA113" s="18"/>
      <c r="AB113" s="18"/>
      <c r="AC113" s="18"/>
      <c r="AD113" s="18"/>
      <c r="AE113" s="18"/>
      <c r="AF113" s="18"/>
      <c r="AI113" s="21"/>
      <c r="AJ113" s="29">
        <f t="shared" si="37"/>
        <v>45820</v>
      </c>
      <c r="AK113">
        <f t="shared" si="31"/>
        <v>0</v>
      </c>
      <c r="AL113" s="1">
        <f t="shared" si="32"/>
        <v>1</v>
      </c>
      <c r="AM113" s="1">
        <f t="shared" si="33"/>
        <v>0</v>
      </c>
      <c r="AN113" s="127">
        <f t="shared" si="34"/>
        <v>0</v>
      </c>
      <c r="AO113" s="126">
        <f t="shared" si="36"/>
        <v>0.85</v>
      </c>
    </row>
    <row r="114" spans="1:41" x14ac:dyDescent="0.3">
      <c r="A114" s="63">
        <f t="shared" si="35"/>
        <v>1</v>
      </c>
      <c r="D114" s="179"/>
      <c r="F114" s="21"/>
      <c r="G114" s="63">
        <v>0.73</v>
      </c>
      <c r="I114" s="178">
        <v>1</v>
      </c>
      <c r="J114" s="20"/>
      <c r="K114" s="3"/>
      <c r="N114" s="177">
        <v>1</v>
      </c>
      <c r="S114" s="152">
        <v>1</v>
      </c>
      <c r="X114" s="152">
        <v>0</v>
      </c>
      <c r="Y114" s="20"/>
      <c r="Z114" s="18"/>
      <c r="AA114" s="18"/>
      <c r="AB114" s="18"/>
      <c r="AC114" s="18"/>
      <c r="AD114" s="18"/>
      <c r="AE114" s="18"/>
      <c r="AF114" s="18"/>
      <c r="AI114" s="21"/>
      <c r="AJ114" s="29">
        <f t="shared" si="37"/>
        <v>45821</v>
      </c>
      <c r="AK114">
        <f t="shared" si="31"/>
        <v>0</v>
      </c>
      <c r="AL114" s="1">
        <f t="shared" si="32"/>
        <v>1</v>
      </c>
      <c r="AM114" s="1">
        <f t="shared" si="33"/>
        <v>0</v>
      </c>
      <c r="AN114" s="127">
        <f t="shared" si="34"/>
        <v>0</v>
      </c>
      <c r="AO114" s="126">
        <f t="shared" si="36"/>
        <v>0.85</v>
      </c>
    </row>
    <row r="115" spans="1:41" x14ac:dyDescent="0.3">
      <c r="A115" s="63">
        <f t="shared" si="35"/>
        <v>1</v>
      </c>
      <c r="D115" s="179"/>
      <c r="F115" s="21"/>
      <c r="G115" s="63">
        <v>0.74</v>
      </c>
      <c r="I115" s="178">
        <v>1</v>
      </c>
      <c r="J115" s="20"/>
      <c r="K115" s="3"/>
      <c r="N115" s="177">
        <v>1</v>
      </c>
      <c r="S115" s="152">
        <v>1</v>
      </c>
      <c r="X115" s="152">
        <v>0</v>
      </c>
      <c r="Y115" s="20"/>
      <c r="Z115" s="18"/>
      <c r="AA115" s="18"/>
      <c r="AB115" s="18"/>
      <c r="AC115" s="18"/>
      <c r="AD115" s="18"/>
      <c r="AE115" s="18"/>
      <c r="AF115" s="18"/>
      <c r="AI115" s="21"/>
      <c r="AJ115" s="29">
        <f t="shared" si="37"/>
        <v>45822</v>
      </c>
      <c r="AK115">
        <f t="shared" si="31"/>
        <v>0</v>
      </c>
      <c r="AL115" s="1">
        <f t="shared" si="32"/>
        <v>1</v>
      </c>
      <c r="AM115" s="1">
        <f t="shared" si="33"/>
        <v>0</v>
      </c>
      <c r="AN115" s="127">
        <f t="shared" si="34"/>
        <v>0</v>
      </c>
      <c r="AO115" s="126">
        <f t="shared" si="36"/>
        <v>0.85</v>
      </c>
    </row>
    <row r="116" spans="1:41" x14ac:dyDescent="0.3">
      <c r="A116" s="63">
        <f t="shared" si="35"/>
        <v>1</v>
      </c>
      <c r="D116" s="179"/>
      <c r="F116" s="21"/>
      <c r="G116" s="63">
        <v>0.75</v>
      </c>
      <c r="I116" s="178">
        <v>1</v>
      </c>
      <c r="J116" s="20"/>
      <c r="K116" s="3"/>
      <c r="N116" s="177">
        <v>1</v>
      </c>
      <c r="S116" s="152">
        <v>1</v>
      </c>
      <c r="X116" s="152">
        <v>0</v>
      </c>
      <c r="Y116" s="20"/>
      <c r="Z116" s="18"/>
      <c r="AA116" s="18"/>
      <c r="AB116" s="18"/>
      <c r="AC116" s="18"/>
      <c r="AD116" s="18"/>
      <c r="AE116" s="18"/>
      <c r="AF116" s="18"/>
      <c r="AI116" s="21"/>
      <c r="AJ116" s="29">
        <f t="shared" si="37"/>
        <v>45823</v>
      </c>
      <c r="AK116">
        <f t="shared" si="31"/>
        <v>0</v>
      </c>
      <c r="AL116" s="1">
        <f t="shared" si="32"/>
        <v>1</v>
      </c>
      <c r="AM116" s="1">
        <f t="shared" si="33"/>
        <v>0</v>
      </c>
      <c r="AN116" s="127">
        <f t="shared" si="34"/>
        <v>0</v>
      </c>
      <c r="AO116" s="126">
        <f t="shared" si="36"/>
        <v>0.85</v>
      </c>
    </row>
    <row r="117" spans="1:41" x14ac:dyDescent="0.3">
      <c r="A117" s="63">
        <f t="shared" si="35"/>
        <v>0.98000000000000009</v>
      </c>
      <c r="D117" s="179"/>
      <c r="F117" s="21"/>
      <c r="G117" s="63">
        <v>0.76</v>
      </c>
      <c r="I117" s="178">
        <v>0.98</v>
      </c>
      <c r="J117" s="20"/>
      <c r="K117" s="3"/>
      <c r="N117" s="177">
        <v>0.98</v>
      </c>
      <c r="S117" s="152">
        <v>0.98</v>
      </c>
      <c r="X117" s="152">
        <v>0</v>
      </c>
      <c r="Y117" s="20"/>
      <c r="Z117" s="18"/>
      <c r="AA117" s="18"/>
      <c r="AB117" s="18"/>
      <c r="AC117" s="18"/>
      <c r="AD117" s="18"/>
      <c r="AE117" s="18"/>
      <c r="AF117" s="18"/>
      <c r="AI117" s="21"/>
      <c r="AJ117" s="29">
        <f t="shared" si="37"/>
        <v>45824</v>
      </c>
      <c r="AK117">
        <f t="shared" si="31"/>
        <v>0</v>
      </c>
      <c r="AL117" s="1">
        <f t="shared" si="32"/>
        <v>1</v>
      </c>
      <c r="AM117" s="1">
        <f t="shared" si="33"/>
        <v>0</v>
      </c>
      <c r="AN117" s="127">
        <f t="shared" si="34"/>
        <v>0</v>
      </c>
      <c r="AO117" s="126">
        <f t="shared" si="36"/>
        <v>0.85</v>
      </c>
    </row>
    <row r="118" spans="1:41" x14ac:dyDescent="0.3">
      <c r="A118" s="63">
        <f t="shared" si="35"/>
        <v>0.96000000000000008</v>
      </c>
      <c r="D118" s="179"/>
      <c r="F118" s="21"/>
      <c r="G118" s="63">
        <v>0.77</v>
      </c>
      <c r="I118" s="178">
        <v>0.96</v>
      </c>
      <c r="J118" s="20"/>
      <c r="K118" s="3"/>
      <c r="N118" s="177">
        <v>0.96</v>
      </c>
      <c r="S118" s="152">
        <v>0.96</v>
      </c>
      <c r="X118" s="152">
        <v>0</v>
      </c>
      <c r="Y118" s="20"/>
      <c r="Z118" s="18"/>
      <c r="AA118" s="18"/>
      <c r="AB118" s="18"/>
      <c r="AC118" s="18"/>
      <c r="AD118" s="18"/>
      <c r="AE118" s="18"/>
      <c r="AF118" s="18"/>
      <c r="AI118" s="21"/>
      <c r="AJ118" s="29">
        <f t="shared" si="37"/>
        <v>45825</v>
      </c>
      <c r="AK118">
        <f t="shared" si="31"/>
        <v>0</v>
      </c>
      <c r="AL118" s="1">
        <f t="shared" si="32"/>
        <v>1</v>
      </c>
      <c r="AM118" s="1">
        <f t="shared" si="33"/>
        <v>0</v>
      </c>
      <c r="AN118" s="127">
        <f t="shared" si="34"/>
        <v>0</v>
      </c>
      <c r="AO118" s="126">
        <f t="shared" si="36"/>
        <v>0.85</v>
      </c>
    </row>
    <row r="119" spans="1:41" x14ac:dyDescent="0.3">
      <c r="A119" s="63">
        <f t="shared" si="35"/>
        <v>0.94</v>
      </c>
      <c r="D119" s="179"/>
      <c r="F119" s="21"/>
      <c r="G119" s="63">
        <v>0.78</v>
      </c>
      <c r="I119" s="178">
        <v>0.94</v>
      </c>
      <c r="J119" s="20"/>
      <c r="K119" s="3"/>
      <c r="N119" s="177">
        <v>0.94</v>
      </c>
      <c r="S119" s="152">
        <v>0.94</v>
      </c>
      <c r="X119" s="152">
        <v>0</v>
      </c>
      <c r="Y119" s="20"/>
      <c r="Z119" s="18"/>
      <c r="AA119" s="18"/>
      <c r="AB119" s="18"/>
      <c r="AC119" s="18"/>
      <c r="AD119" s="18"/>
      <c r="AE119" s="18"/>
      <c r="AF119" s="18"/>
      <c r="AI119" s="21"/>
      <c r="AJ119" s="29">
        <f t="shared" si="37"/>
        <v>45826</v>
      </c>
      <c r="AK119">
        <f t="shared" si="31"/>
        <v>0</v>
      </c>
      <c r="AL119" s="1">
        <f t="shared" si="32"/>
        <v>1</v>
      </c>
      <c r="AM119" s="1">
        <f t="shared" si="33"/>
        <v>0</v>
      </c>
      <c r="AN119" s="127">
        <f t="shared" si="34"/>
        <v>0</v>
      </c>
      <c r="AO119" s="126">
        <f t="shared" si="36"/>
        <v>0.85</v>
      </c>
    </row>
    <row r="120" spans="1:41" x14ac:dyDescent="0.3">
      <c r="A120" s="63">
        <f t="shared" si="35"/>
        <v>0.91999999999999993</v>
      </c>
      <c r="D120" s="179"/>
      <c r="F120" s="21"/>
      <c r="G120" s="63">
        <v>0.79</v>
      </c>
      <c r="I120" s="178">
        <v>0.91999999999999993</v>
      </c>
      <c r="J120" s="20"/>
      <c r="K120" s="3"/>
      <c r="N120" s="177">
        <v>0.91999999999999993</v>
      </c>
      <c r="S120" s="152">
        <v>0.91999999999999993</v>
      </c>
      <c r="X120" s="152">
        <v>0</v>
      </c>
      <c r="Y120" s="20"/>
      <c r="Z120" s="18"/>
      <c r="AA120" s="18"/>
      <c r="AB120" s="18"/>
      <c r="AC120" s="18"/>
      <c r="AD120" s="18"/>
      <c r="AE120" s="18"/>
      <c r="AF120" s="18"/>
      <c r="AI120" s="21"/>
      <c r="AJ120" s="29">
        <f t="shared" si="37"/>
        <v>45827</v>
      </c>
      <c r="AK120">
        <f t="shared" si="31"/>
        <v>0</v>
      </c>
      <c r="AL120" s="1">
        <f t="shared" si="32"/>
        <v>1</v>
      </c>
      <c r="AM120" s="1">
        <f t="shared" si="33"/>
        <v>0</v>
      </c>
      <c r="AN120" s="127">
        <f t="shared" si="34"/>
        <v>0</v>
      </c>
      <c r="AO120" s="126">
        <f t="shared" si="36"/>
        <v>0.85</v>
      </c>
    </row>
    <row r="121" spans="1:41" x14ac:dyDescent="0.3">
      <c r="A121" s="63">
        <f t="shared" si="35"/>
        <v>0.9</v>
      </c>
      <c r="D121" s="179"/>
      <c r="F121" s="21"/>
      <c r="G121" s="63">
        <v>0.8</v>
      </c>
      <c r="I121" s="178">
        <v>0.89999999999999991</v>
      </c>
      <c r="J121" s="20"/>
      <c r="K121" s="3"/>
      <c r="N121" s="177">
        <v>0.89999999999999991</v>
      </c>
      <c r="S121" s="152">
        <v>0.89999999999999991</v>
      </c>
      <c r="X121" s="152">
        <v>0</v>
      </c>
      <c r="Y121" s="20"/>
      <c r="Z121" s="18"/>
      <c r="AA121" s="18"/>
      <c r="AB121" s="18"/>
      <c r="AC121" s="18"/>
      <c r="AD121" s="18"/>
      <c r="AE121" s="18"/>
      <c r="AF121" s="18"/>
      <c r="AI121" s="21"/>
      <c r="AJ121" s="29">
        <f t="shared" si="37"/>
        <v>45828</v>
      </c>
      <c r="AK121">
        <f t="shared" si="31"/>
        <v>0</v>
      </c>
      <c r="AL121" s="1">
        <f t="shared" si="32"/>
        <v>1</v>
      </c>
      <c r="AM121" s="1">
        <f t="shared" si="33"/>
        <v>0</v>
      </c>
      <c r="AN121" s="127">
        <f t="shared" si="34"/>
        <v>0</v>
      </c>
      <c r="AO121" s="126">
        <f t="shared" si="36"/>
        <v>0.85</v>
      </c>
    </row>
    <row r="122" spans="1:41" x14ac:dyDescent="0.3">
      <c r="A122" s="63">
        <f t="shared" si="35"/>
        <v>0.88000000000000012</v>
      </c>
      <c r="D122" s="179"/>
      <c r="F122" s="21"/>
      <c r="G122" s="63">
        <v>0.81</v>
      </c>
      <c r="I122" s="178">
        <v>0.87999999999999989</v>
      </c>
      <c r="J122" s="20"/>
      <c r="K122" s="3"/>
      <c r="N122" s="177">
        <v>0.87999999999999989</v>
      </c>
      <c r="S122" s="152">
        <v>0.87999999999999989</v>
      </c>
      <c r="X122" s="152">
        <v>0</v>
      </c>
      <c r="Y122" s="20"/>
      <c r="Z122" s="18"/>
      <c r="AA122" s="18"/>
      <c r="AB122" s="18"/>
      <c r="AC122" s="18"/>
      <c r="AD122" s="18"/>
      <c r="AE122" s="18"/>
      <c r="AF122" s="18"/>
      <c r="AI122" s="21"/>
      <c r="AJ122" s="29">
        <f t="shared" si="37"/>
        <v>45829</v>
      </c>
      <c r="AK122">
        <f t="shared" si="31"/>
        <v>0</v>
      </c>
      <c r="AL122" s="1">
        <f t="shared" si="32"/>
        <v>1</v>
      </c>
      <c r="AM122" s="1">
        <f t="shared" si="33"/>
        <v>0</v>
      </c>
      <c r="AN122" s="127">
        <f t="shared" si="34"/>
        <v>0</v>
      </c>
      <c r="AO122" s="126">
        <f t="shared" si="36"/>
        <v>0.85</v>
      </c>
    </row>
    <row r="123" spans="1:41" x14ac:dyDescent="0.3">
      <c r="A123" s="63">
        <f t="shared" si="35"/>
        <v>0.86000000000000021</v>
      </c>
      <c r="D123" s="179"/>
      <c r="F123" s="21"/>
      <c r="G123" s="63">
        <v>0.82</v>
      </c>
      <c r="I123" s="178">
        <v>0.8600000000000001</v>
      </c>
      <c r="J123" s="20"/>
      <c r="K123" s="3"/>
      <c r="N123" s="177">
        <v>0.8600000000000001</v>
      </c>
      <c r="S123" s="152">
        <v>0.8600000000000001</v>
      </c>
      <c r="X123" s="152">
        <v>0</v>
      </c>
      <c r="Y123" s="20"/>
      <c r="Z123" s="18"/>
      <c r="AA123" s="18"/>
      <c r="AB123" s="18"/>
      <c r="AC123" s="18"/>
      <c r="AD123" s="18"/>
      <c r="AE123" s="18"/>
      <c r="AF123" s="18"/>
      <c r="AI123" s="21"/>
      <c r="AJ123" s="29">
        <f t="shared" si="37"/>
        <v>45830</v>
      </c>
      <c r="AK123">
        <f t="shared" si="31"/>
        <v>0</v>
      </c>
      <c r="AL123" s="1">
        <f t="shared" si="32"/>
        <v>1</v>
      </c>
      <c r="AM123" s="1">
        <f t="shared" si="33"/>
        <v>0</v>
      </c>
      <c r="AN123" s="127">
        <f t="shared" si="34"/>
        <v>0</v>
      </c>
      <c r="AO123" s="126">
        <f t="shared" si="36"/>
        <v>0.85</v>
      </c>
    </row>
    <row r="124" spans="1:41" x14ac:dyDescent="0.3">
      <c r="A124" s="63">
        <f t="shared" si="35"/>
        <v>0.84000000000000019</v>
      </c>
      <c r="D124" s="179"/>
      <c r="F124" s="21"/>
      <c r="G124" s="63">
        <v>0.83</v>
      </c>
      <c r="I124" s="178">
        <v>0.84000000000000008</v>
      </c>
      <c r="J124" s="20"/>
      <c r="K124" s="3"/>
      <c r="N124" s="177">
        <v>0.84000000000000008</v>
      </c>
      <c r="S124" s="152">
        <v>0.84000000000000008</v>
      </c>
      <c r="X124" s="152">
        <v>0</v>
      </c>
      <c r="Y124" s="20"/>
      <c r="Z124" s="18"/>
      <c r="AA124" s="18"/>
      <c r="AB124" s="18"/>
      <c r="AC124" s="18"/>
      <c r="AD124" s="18"/>
      <c r="AE124" s="18"/>
      <c r="AF124" s="18"/>
      <c r="AI124" s="21"/>
      <c r="AJ124" s="29">
        <f t="shared" si="37"/>
        <v>45831</v>
      </c>
      <c r="AK124">
        <f t="shared" si="31"/>
        <v>0</v>
      </c>
      <c r="AL124" s="1">
        <f t="shared" si="32"/>
        <v>1</v>
      </c>
      <c r="AM124" s="1">
        <f t="shared" si="33"/>
        <v>0</v>
      </c>
      <c r="AN124" s="127">
        <f t="shared" si="34"/>
        <v>0</v>
      </c>
      <c r="AO124" s="126">
        <f t="shared" si="36"/>
        <v>0.85</v>
      </c>
    </row>
    <row r="125" spans="1:41" x14ac:dyDescent="0.3">
      <c r="A125" s="63">
        <f t="shared" si="35"/>
        <v>0.82000000000000017</v>
      </c>
      <c r="D125" s="179"/>
      <c r="F125" s="21"/>
      <c r="G125" s="63">
        <v>0.84</v>
      </c>
      <c r="I125" s="178">
        <v>0.82000000000000006</v>
      </c>
      <c r="J125" s="20"/>
      <c r="K125" s="3"/>
      <c r="N125" s="177">
        <v>0.82000000000000006</v>
      </c>
      <c r="S125" s="152">
        <v>0.82000000000000006</v>
      </c>
      <c r="X125" s="152">
        <v>0</v>
      </c>
      <c r="Y125" s="20"/>
      <c r="Z125" s="18"/>
      <c r="AA125" s="18"/>
      <c r="AB125" s="18"/>
      <c r="AC125" s="18"/>
      <c r="AD125" s="18"/>
      <c r="AE125" s="18"/>
      <c r="AF125" s="18"/>
      <c r="AI125" s="21"/>
      <c r="AJ125" s="29">
        <f t="shared" si="37"/>
        <v>45832</v>
      </c>
      <c r="AK125">
        <f t="shared" si="31"/>
        <v>0</v>
      </c>
      <c r="AL125" s="1">
        <f t="shared" si="32"/>
        <v>1</v>
      </c>
      <c r="AM125" s="1">
        <f t="shared" si="33"/>
        <v>0</v>
      </c>
      <c r="AN125" s="127">
        <f t="shared" si="34"/>
        <v>0</v>
      </c>
      <c r="AO125" s="126">
        <f t="shared" si="36"/>
        <v>0.85</v>
      </c>
    </row>
    <row r="126" spans="1:41" x14ac:dyDescent="0.3">
      <c r="A126" s="63">
        <f t="shared" si="35"/>
        <v>0.80000000000000016</v>
      </c>
      <c r="D126" s="179"/>
      <c r="F126" s="21"/>
      <c r="G126" s="63">
        <v>0.85</v>
      </c>
      <c r="I126" s="178">
        <v>0.80000000000000016</v>
      </c>
      <c r="J126" s="20"/>
      <c r="K126" s="3"/>
      <c r="N126" s="177">
        <v>0.80000000000000016</v>
      </c>
      <c r="S126" s="152">
        <v>0.80000000000000016</v>
      </c>
      <c r="X126" s="152">
        <v>0</v>
      </c>
      <c r="Y126" s="20"/>
      <c r="Z126" s="18"/>
      <c r="AA126" s="18"/>
      <c r="AB126" s="18"/>
      <c r="AC126" s="18"/>
      <c r="AD126" s="18"/>
      <c r="AE126" s="18"/>
      <c r="AF126" s="18"/>
      <c r="AI126" s="21"/>
      <c r="AJ126" s="29">
        <f t="shared" si="37"/>
        <v>45833</v>
      </c>
      <c r="AK126">
        <f t="shared" si="31"/>
        <v>0</v>
      </c>
      <c r="AL126" s="1">
        <f t="shared" si="32"/>
        <v>1</v>
      </c>
      <c r="AM126" s="1">
        <f t="shared" si="33"/>
        <v>0</v>
      </c>
      <c r="AN126" s="127">
        <f t="shared" si="34"/>
        <v>0</v>
      </c>
      <c r="AO126" s="126">
        <f t="shared" si="36"/>
        <v>0.85</v>
      </c>
    </row>
    <row r="127" spans="1:41" x14ac:dyDescent="0.3">
      <c r="A127" s="63">
        <f t="shared" si="35"/>
        <v>0.79333333333333367</v>
      </c>
      <c r="D127" s="179"/>
      <c r="F127" s="21"/>
      <c r="G127" s="63">
        <v>0.86</v>
      </c>
      <c r="I127" s="178">
        <v>0.79333333333333345</v>
      </c>
      <c r="J127" s="20"/>
      <c r="K127" s="3"/>
      <c r="N127" s="177">
        <v>0.79333333333333345</v>
      </c>
      <c r="S127" s="152">
        <v>0.79333333333333345</v>
      </c>
      <c r="X127" s="152">
        <v>0</v>
      </c>
      <c r="Y127" s="20"/>
      <c r="Z127" s="18"/>
      <c r="AA127" s="18"/>
      <c r="AB127" s="18"/>
      <c r="AC127" s="18"/>
      <c r="AD127" s="18"/>
      <c r="AE127" s="18"/>
      <c r="AF127" s="18"/>
      <c r="AI127" s="21"/>
      <c r="AJ127" s="29">
        <f t="shared" si="37"/>
        <v>45834</v>
      </c>
      <c r="AK127">
        <f t="shared" si="31"/>
        <v>0</v>
      </c>
      <c r="AL127" s="1">
        <f t="shared" si="32"/>
        <v>1</v>
      </c>
      <c r="AM127" s="1">
        <f t="shared" si="33"/>
        <v>0</v>
      </c>
      <c r="AN127" s="127">
        <f t="shared" si="34"/>
        <v>0</v>
      </c>
      <c r="AO127" s="126">
        <f t="shared" si="36"/>
        <v>0.85</v>
      </c>
    </row>
    <row r="128" spans="1:41" x14ac:dyDescent="0.3">
      <c r="A128" s="63">
        <f t="shared" si="35"/>
        <v>0.78666666666666674</v>
      </c>
      <c r="D128" s="179"/>
      <c r="F128" s="21"/>
      <c r="G128" s="63">
        <v>0.87</v>
      </c>
      <c r="I128" s="178">
        <v>0.78666666666666674</v>
      </c>
      <c r="J128" s="20"/>
      <c r="K128" s="3"/>
      <c r="N128" s="177">
        <v>0.78666666666666674</v>
      </c>
      <c r="S128" s="152">
        <v>0.78666666666666674</v>
      </c>
      <c r="X128" s="152">
        <v>0</v>
      </c>
      <c r="Y128" s="20"/>
      <c r="Z128" s="18"/>
      <c r="AA128" s="18"/>
      <c r="AB128" s="18"/>
      <c r="AC128" s="18"/>
      <c r="AD128" s="18"/>
      <c r="AE128" s="18"/>
      <c r="AF128" s="18"/>
      <c r="AI128" s="21"/>
      <c r="AJ128" s="29">
        <f t="shared" si="37"/>
        <v>45835</v>
      </c>
      <c r="AK128">
        <f t="shared" si="31"/>
        <v>0</v>
      </c>
      <c r="AL128" s="1">
        <f t="shared" si="32"/>
        <v>1</v>
      </c>
      <c r="AM128" s="1">
        <f t="shared" si="33"/>
        <v>0</v>
      </c>
      <c r="AN128" s="127">
        <f t="shared" si="34"/>
        <v>0</v>
      </c>
      <c r="AO128" s="126">
        <f t="shared" si="36"/>
        <v>0.85</v>
      </c>
    </row>
    <row r="129" spans="1:41" x14ac:dyDescent="0.3">
      <c r="A129" s="63">
        <f t="shared" si="35"/>
        <v>0.78000000000000014</v>
      </c>
      <c r="D129" s="179"/>
      <c r="F129" s="21"/>
      <c r="G129" s="63">
        <v>0.88</v>
      </c>
      <c r="I129" s="178">
        <v>0.78000000000000014</v>
      </c>
      <c r="J129" s="20"/>
      <c r="K129" s="3"/>
      <c r="N129" s="177">
        <v>0.78000000000000014</v>
      </c>
      <c r="S129" s="152">
        <v>0.78000000000000014</v>
      </c>
      <c r="X129" s="152">
        <v>0</v>
      </c>
      <c r="Y129" s="20"/>
      <c r="Z129" s="18"/>
      <c r="AA129" s="18"/>
      <c r="AB129" s="18"/>
      <c r="AC129" s="18"/>
      <c r="AD129" s="18"/>
      <c r="AE129" s="18"/>
      <c r="AF129" s="18"/>
      <c r="AI129" s="21"/>
      <c r="AJ129" s="29">
        <f t="shared" si="37"/>
        <v>45836</v>
      </c>
      <c r="AK129">
        <f t="shared" si="31"/>
        <v>0</v>
      </c>
      <c r="AL129" s="1">
        <f t="shared" si="32"/>
        <v>1</v>
      </c>
      <c r="AM129" s="1">
        <f t="shared" si="33"/>
        <v>0</v>
      </c>
      <c r="AN129" s="127">
        <f t="shared" si="34"/>
        <v>0</v>
      </c>
      <c r="AO129" s="126">
        <f t="shared" si="36"/>
        <v>0.85</v>
      </c>
    </row>
    <row r="130" spans="1:41" x14ac:dyDescent="0.3">
      <c r="A130" s="63">
        <f t="shared" si="35"/>
        <v>0.77333333333333354</v>
      </c>
      <c r="D130" s="179"/>
      <c r="F130" s="21"/>
      <c r="G130" s="63">
        <v>0.89</v>
      </c>
      <c r="I130" s="178">
        <v>0.77333333333333343</v>
      </c>
      <c r="J130" s="20"/>
      <c r="K130" s="3"/>
      <c r="N130" s="177">
        <v>0.77333333333333343</v>
      </c>
      <c r="S130" s="152">
        <v>0.77333333333333343</v>
      </c>
      <c r="X130" s="152">
        <v>0</v>
      </c>
      <c r="Y130" s="20"/>
      <c r="Z130" s="18"/>
      <c r="AA130" s="18"/>
      <c r="AB130" s="18"/>
      <c r="AC130" s="18"/>
      <c r="AD130" s="18"/>
      <c r="AE130" s="18"/>
      <c r="AF130" s="18"/>
      <c r="AI130" s="21"/>
      <c r="AJ130" s="29">
        <f t="shared" si="37"/>
        <v>45837</v>
      </c>
      <c r="AK130">
        <f t="shared" si="31"/>
        <v>0</v>
      </c>
      <c r="AL130" s="1">
        <f t="shared" si="32"/>
        <v>1</v>
      </c>
      <c r="AM130" s="1">
        <f t="shared" si="33"/>
        <v>0</v>
      </c>
      <c r="AN130" s="127">
        <f t="shared" si="34"/>
        <v>0</v>
      </c>
      <c r="AO130" s="126">
        <f t="shared" si="36"/>
        <v>0.85</v>
      </c>
    </row>
    <row r="131" spans="1:41" x14ac:dyDescent="0.3">
      <c r="A131" s="63">
        <f t="shared" si="35"/>
        <v>0.76666666666666683</v>
      </c>
      <c r="D131" s="179"/>
      <c r="F131" s="21"/>
      <c r="G131" s="63">
        <v>0.9</v>
      </c>
      <c r="I131" s="178">
        <v>0.76666666666666672</v>
      </c>
      <c r="J131" s="20"/>
      <c r="K131" s="3"/>
      <c r="N131" s="177">
        <v>0.76666666666666672</v>
      </c>
      <c r="S131" s="152">
        <v>0.76666666666666672</v>
      </c>
      <c r="X131" s="152">
        <v>0</v>
      </c>
      <c r="Y131" s="20"/>
      <c r="Z131" s="18"/>
      <c r="AA131" s="18"/>
      <c r="AB131" s="18"/>
      <c r="AC131" s="18"/>
      <c r="AD131" s="18"/>
      <c r="AE131" s="18"/>
      <c r="AF131" s="18"/>
      <c r="AI131" s="21"/>
      <c r="AJ131" s="29">
        <f t="shared" si="37"/>
        <v>45838</v>
      </c>
      <c r="AK131">
        <f t="shared" si="31"/>
        <v>0</v>
      </c>
      <c r="AL131" s="1">
        <f t="shared" si="32"/>
        <v>1</v>
      </c>
      <c r="AM131" s="1">
        <f t="shared" si="33"/>
        <v>0</v>
      </c>
      <c r="AN131" s="127">
        <f t="shared" si="34"/>
        <v>0</v>
      </c>
      <c r="AO131" s="126">
        <f t="shared" si="36"/>
        <v>0.85</v>
      </c>
    </row>
    <row r="132" spans="1:41" x14ac:dyDescent="0.3">
      <c r="A132" s="63">
        <f t="shared" si="35"/>
        <v>0.76000000000000034</v>
      </c>
      <c r="D132" s="179"/>
      <c r="F132" s="21"/>
      <c r="G132" s="63">
        <v>0.91</v>
      </c>
      <c r="I132" s="178">
        <v>0.76000000000000012</v>
      </c>
      <c r="J132" s="20"/>
      <c r="K132" s="3"/>
      <c r="N132" s="177">
        <v>0.76000000000000012</v>
      </c>
      <c r="S132" s="152">
        <v>0.76000000000000012</v>
      </c>
      <c r="X132" s="152">
        <v>0</v>
      </c>
      <c r="Y132" s="20"/>
      <c r="Z132" s="18"/>
      <c r="AA132" s="18"/>
      <c r="AB132" s="18"/>
      <c r="AC132" s="18"/>
      <c r="AD132" s="18"/>
      <c r="AE132" s="18"/>
      <c r="AF132" s="18"/>
      <c r="AI132" s="21"/>
      <c r="AJ132" s="29">
        <f t="shared" si="37"/>
        <v>45839</v>
      </c>
      <c r="AK132">
        <f t="shared" si="31"/>
        <v>0</v>
      </c>
      <c r="AL132" s="1">
        <f t="shared" si="32"/>
        <v>1</v>
      </c>
      <c r="AM132" s="1">
        <f t="shared" si="33"/>
        <v>0</v>
      </c>
      <c r="AN132" s="127">
        <f t="shared" si="34"/>
        <v>0</v>
      </c>
      <c r="AO132" s="126">
        <f t="shared" si="36"/>
        <v>0.85</v>
      </c>
    </row>
    <row r="133" spans="1:41" x14ac:dyDescent="0.3">
      <c r="A133" s="63">
        <f t="shared" si="35"/>
        <v>0.75333333333333352</v>
      </c>
      <c r="D133" s="179"/>
      <c r="F133" s="21"/>
      <c r="G133" s="63">
        <v>0.92</v>
      </c>
      <c r="I133" s="178">
        <v>0.75333333333333341</v>
      </c>
      <c r="J133" s="20"/>
      <c r="K133" s="3"/>
      <c r="N133" s="177">
        <v>0.75333333333333341</v>
      </c>
      <c r="S133" s="152">
        <v>0.75333333333333341</v>
      </c>
      <c r="X133" s="152">
        <v>0</v>
      </c>
      <c r="Y133" s="20"/>
      <c r="Z133" s="18"/>
      <c r="AA133" s="18"/>
      <c r="AB133" s="18"/>
      <c r="AC133" s="18"/>
      <c r="AD133" s="18"/>
      <c r="AE133" s="18"/>
      <c r="AF133" s="18"/>
      <c r="AI133" s="21"/>
      <c r="AJ133" s="29">
        <f t="shared" si="37"/>
        <v>45840</v>
      </c>
      <c r="AK133">
        <f t="shared" si="31"/>
        <v>0</v>
      </c>
      <c r="AL133" s="1">
        <f t="shared" si="32"/>
        <v>1</v>
      </c>
      <c r="AM133" s="1">
        <f t="shared" si="33"/>
        <v>0</v>
      </c>
      <c r="AN133" s="127">
        <f t="shared" si="34"/>
        <v>0</v>
      </c>
      <c r="AO133" s="126">
        <f t="shared" si="36"/>
        <v>0.85</v>
      </c>
    </row>
    <row r="134" spans="1:41" x14ac:dyDescent="0.3">
      <c r="A134" s="63">
        <f t="shared" si="35"/>
        <v>0.74666666666666681</v>
      </c>
      <c r="D134" s="179"/>
      <c r="F134" s="21"/>
      <c r="G134" s="63">
        <v>0.93</v>
      </c>
      <c r="I134" s="178">
        <v>0.7466666666666667</v>
      </c>
      <c r="J134" s="20"/>
      <c r="K134" s="3"/>
      <c r="N134" s="177">
        <v>0.7466666666666667</v>
      </c>
      <c r="S134" s="152">
        <v>0.7466666666666667</v>
      </c>
      <c r="X134" s="152">
        <v>0</v>
      </c>
      <c r="Y134" s="20"/>
      <c r="Z134" s="18"/>
      <c r="AA134" s="18"/>
      <c r="AB134" s="18"/>
      <c r="AC134" s="18"/>
      <c r="AD134" s="18"/>
      <c r="AE134" s="18"/>
      <c r="AF134" s="18"/>
      <c r="AI134" s="21"/>
      <c r="AJ134" s="29">
        <f t="shared" si="37"/>
        <v>45841</v>
      </c>
      <c r="AK134">
        <f t="shared" si="31"/>
        <v>0</v>
      </c>
      <c r="AL134" s="1">
        <f t="shared" si="32"/>
        <v>1</v>
      </c>
      <c r="AM134" s="1">
        <f t="shared" si="33"/>
        <v>0</v>
      </c>
      <c r="AN134" s="127">
        <f t="shared" si="34"/>
        <v>0</v>
      </c>
      <c r="AO134" s="126">
        <f t="shared" si="36"/>
        <v>0.85</v>
      </c>
    </row>
    <row r="135" spans="1:41" x14ac:dyDescent="0.3">
      <c r="A135" s="63">
        <f t="shared" si="35"/>
        <v>0.74000000000000032</v>
      </c>
      <c r="D135" s="179"/>
      <c r="F135" s="21"/>
      <c r="G135" s="63">
        <v>0.94</v>
      </c>
      <c r="I135" s="178">
        <v>0.7400000000000001</v>
      </c>
      <c r="J135" s="20"/>
      <c r="K135" s="3"/>
      <c r="N135" s="177">
        <v>0.7400000000000001</v>
      </c>
      <c r="S135" s="152">
        <v>0.7400000000000001</v>
      </c>
      <c r="X135" s="152">
        <v>0</v>
      </c>
      <c r="Y135" s="20"/>
      <c r="Z135" s="18"/>
      <c r="AA135" s="18"/>
      <c r="AB135" s="18"/>
      <c r="AC135" s="18"/>
      <c r="AD135" s="18"/>
      <c r="AE135" s="18"/>
      <c r="AF135" s="18"/>
      <c r="AI135" s="21"/>
      <c r="AJ135" s="29">
        <f t="shared" si="37"/>
        <v>45842</v>
      </c>
      <c r="AK135">
        <f t="shared" si="31"/>
        <v>0</v>
      </c>
      <c r="AL135" s="1">
        <f t="shared" si="32"/>
        <v>1</v>
      </c>
      <c r="AM135" s="1">
        <f t="shared" si="33"/>
        <v>0</v>
      </c>
      <c r="AN135" s="127">
        <f t="shared" si="34"/>
        <v>0</v>
      </c>
      <c r="AO135" s="126">
        <f t="shared" si="36"/>
        <v>0.85</v>
      </c>
    </row>
    <row r="136" spans="1:41" x14ac:dyDescent="0.3">
      <c r="A136" s="63">
        <f t="shared" si="35"/>
        <v>0.73333333333333361</v>
      </c>
      <c r="D136" s="179"/>
      <c r="F136" s="21"/>
      <c r="G136" s="63">
        <v>0.95</v>
      </c>
      <c r="I136" s="178">
        <v>0.7333333333333335</v>
      </c>
      <c r="J136" s="20"/>
      <c r="K136" s="3"/>
      <c r="N136" s="177">
        <v>0.7333333333333335</v>
      </c>
      <c r="S136" s="152">
        <v>0.7333333333333335</v>
      </c>
      <c r="X136" s="152">
        <v>0</v>
      </c>
      <c r="Y136" s="20"/>
      <c r="Z136" s="18"/>
      <c r="AA136" s="18"/>
      <c r="AB136" s="18"/>
      <c r="AC136" s="18"/>
      <c r="AD136" s="18"/>
      <c r="AE136" s="18"/>
      <c r="AF136" s="18"/>
      <c r="AI136" s="21"/>
      <c r="AJ136" s="29">
        <f t="shared" si="37"/>
        <v>45843</v>
      </c>
      <c r="AK136">
        <f t="shared" si="31"/>
        <v>0</v>
      </c>
      <c r="AL136" s="1">
        <f t="shared" si="32"/>
        <v>1</v>
      </c>
      <c r="AM136" s="1">
        <f t="shared" si="33"/>
        <v>0</v>
      </c>
      <c r="AN136" s="127">
        <f t="shared" si="34"/>
        <v>0</v>
      </c>
      <c r="AO136" s="126">
        <f t="shared" si="36"/>
        <v>0.85</v>
      </c>
    </row>
    <row r="137" spans="1:41" x14ac:dyDescent="0.3">
      <c r="A137" s="63">
        <f t="shared" si="35"/>
        <v>0.72666666666666679</v>
      </c>
      <c r="D137" s="179"/>
      <c r="F137" s="21"/>
      <c r="G137" s="63">
        <v>0.96</v>
      </c>
      <c r="I137" s="178">
        <v>0.72666666666666679</v>
      </c>
      <c r="J137" s="20"/>
      <c r="K137" s="3"/>
      <c r="N137" s="177">
        <v>0.72666666666666679</v>
      </c>
      <c r="S137" s="152">
        <v>0.72666666666666679</v>
      </c>
      <c r="X137" s="152">
        <v>0</v>
      </c>
      <c r="Y137" s="20"/>
      <c r="Z137" s="18"/>
      <c r="AA137" s="18"/>
      <c r="AB137" s="18"/>
      <c r="AC137" s="18"/>
      <c r="AD137" s="18"/>
      <c r="AE137" s="18"/>
      <c r="AF137" s="18"/>
      <c r="AI137" s="21"/>
      <c r="AJ137" s="29">
        <f t="shared" si="37"/>
        <v>45844</v>
      </c>
      <c r="AK137">
        <f t="shared" si="31"/>
        <v>0</v>
      </c>
      <c r="AL137" s="1">
        <f t="shared" si="32"/>
        <v>1</v>
      </c>
      <c r="AM137" s="1">
        <f t="shared" si="33"/>
        <v>0</v>
      </c>
      <c r="AN137" s="127">
        <f t="shared" si="34"/>
        <v>0</v>
      </c>
      <c r="AO137" s="126">
        <f t="shared" si="36"/>
        <v>0.85</v>
      </c>
    </row>
    <row r="138" spans="1:41" x14ac:dyDescent="0.3">
      <c r="A138" s="63">
        <f t="shared" si="35"/>
        <v>0.72000000000000031</v>
      </c>
      <c r="D138" s="179"/>
      <c r="F138" s="21"/>
      <c r="G138" s="63">
        <v>0.97</v>
      </c>
      <c r="I138" s="178">
        <v>0.72000000000000008</v>
      </c>
      <c r="J138" s="20"/>
      <c r="K138" s="3"/>
      <c r="N138" s="177">
        <v>0.72000000000000008</v>
      </c>
      <c r="S138" s="152">
        <v>0.72000000000000008</v>
      </c>
      <c r="X138" s="152">
        <v>0</v>
      </c>
      <c r="Y138" s="20"/>
      <c r="Z138" s="18"/>
      <c r="AA138" s="18"/>
      <c r="AB138" s="18"/>
      <c r="AC138" s="18"/>
      <c r="AD138" s="18"/>
      <c r="AE138" s="18"/>
      <c r="AF138" s="18"/>
      <c r="AI138" s="21"/>
      <c r="AJ138" s="29">
        <f t="shared" si="37"/>
        <v>45845</v>
      </c>
      <c r="AK138">
        <f t="shared" si="31"/>
        <v>0</v>
      </c>
      <c r="AL138" s="1">
        <f t="shared" si="32"/>
        <v>1</v>
      </c>
      <c r="AM138" s="1">
        <f t="shared" si="33"/>
        <v>0</v>
      </c>
      <c r="AN138" s="127">
        <f t="shared" si="34"/>
        <v>0</v>
      </c>
      <c r="AO138" s="126">
        <f t="shared" si="36"/>
        <v>0.85</v>
      </c>
    </row>
    <row r="139" spans="1:41" x14ac:dyDescent="0.3">
      <c r="A139" s="63">
        <f t="shared" si="35"/>
        <v>0.7133333333333336</v>
      </c>
      <c r="D139" s="179"/>
      <c r="F139" s="21"/>
      <c r="G139" s="63">
        <v>0.98</v>
      </c>
      <c r="I139" s="178">
        <v>0.71333333333333337</v>
      </c>
      <c r="J139" s="20"/>
      <c r="K139" s="3"/>
      <c r="N139" s="177">
        <v>0.71333333333333337</v>
      </c>
      <c r="S139" s="152">
        <v>0.71333333333333337</v>
      </c>
      <c r="X139" s="152">
        <v>0</v>
      </c>
      <c r="Y139" s="20"/>
      <c r="Z139" s="18"/>
      <c r="AA139" s="18"/>
      <c r="AB139" s="18"/>
      <c r="AC139" s="18"/>
      <c r="AD139" s="18"/>
      <c r="AE139" s="18"/>
      <c r="AF139" s="18"/>
      <c r="AI139" s="21"/>
      <c r="AJ139" s="29">
        <f t="shared" si="37"/>
        <v>45846</v>
      </c>
      <c r="AK139">
        <f t="shared" si="31"/>
        <v>0</v>
      </c>
      <c r="AL139" s="1">
        <f t="shared" si="32"/>
        <v>1</v>
      </c>
      <c r="AM139" s="1">
        <f t="shared" si="33"/>
        <v>0</v>
      </c>
      <c r="AN139" s="127">
        <f t="shared" si="34"/>
        <v>0</v>
      </c>
      <c r="AO139" s="126">
        <f t="shared" si="36"/>
        <v>0.85</v>
      </c>
    </row>
    <row r="140" spans="1:41" x14ac:dyDescent="0.3">
      <c r="A140" s="63">
        <f t="shared" si="35"/>
        <v>0.70666666666666689</v>
      </c>
      <c r="D140" s="179"/>
      <c r="F140" s="21"/>
      <c r="G140" s="63">
        <v>0.99</v>
      </c>
      <c r="I140" s="178">
        <v>0.70666666666666678</v>
      </c>
      <c r="J140" s="20"/>
      <c r="K140" s="3"/>
      <c r="N140" s="177">
        <v>0.70666666666666678</v>
      </c>
      <c r="S140" s="152">
        <v>0.70666666666666678</v>
      </c>
      <c r="X140" s="152">
        <v>0</v>
      </c>
      <c r="Y140" s="20"/>
      <c r="Z140" s="18"/>
      <c r="AA140" s="18"/>
      <c r="AB140" s="18"/>
      <c r="AC140" s="18"/>
      <c r="AD140" s="18"/>
      <c r="AE140" s="18"/>
      <c r="AF140" s="18"/>
      <c r="AI140" s="21"/>
      <c r="AJ140" s="29">
        <f t="shared" si="37"/>
        <v>45847</v>
      </c>
      <c r="AK140">
        <f t="shared" si="31"/>
        <v>0</v>
      </c>
      <c r="AL140" s="1">
        <f t="shared" si="32"/>
        <v>1</v>
      </c>
      <c r="AM140" s="1">
        <f t="shared" si="33"/>
        <v>0</v>
      </c>
      <c r="AN140" s="127">
        <f t="shared" si="34"/>
        <v>0</v>
      </c>
      <c r="AO140" s="126">
        <f t="shared" si="36"/>
        <v>0.85</v>
      </c>
    </row>
    <row r="141" spans="1:41" x14ac:dyDescent="0.3">
      <c r="A141" s="63">
        <f t="shared" si="35"/>
        <v>0.70000000000000007</v>
      </c>
      <c r="D141" s="179"/>
      <c r="F141" s="21"/>
      <c r="G141" s="63">
        <v>1</v>
      </c>
      <c r="I141" s="178">
        <v>0.70000000000000007</v>
      </c>
      <c r="J141" s="20"/>
      <c r="K141" s="3"/>
      <c r="N141" s="177">
        <v>0.70000000000000007</v>
      </c>
      <c r="S141" s="152">
        <v>0.70000000000000007</v>
      </c>
      <c r="X141" s="152">
        <v>0</v>
      </c>
      <c r="Y141" s="20"/>
      <c r="Z141" s="18"/>
      <c r="AA141" s="18"/>
      <c r="AB141" s="18"/>
      <c r="AC141" s="18"/>
      <c r="AD141" s="18"/>
      <c r="AE141" s="18"/>
      <c r="AF141" s="18"/>
      <c r="AI141" s="21"/>
      <c r="AJ141" s="29">
        <f t="shared" si="37"/>
        <v>45848</v>
      </c>
      <c r="AK141">
        <f t="shared" si="31"/>
        <v>0</v>
      </c>
      <c r="AL141" s="1">
        <f t="shared" si="32"/>
        <v>1</v>
      </c>
      <c r="AM141" s="1">
        <f t="shared" si="33"/>
        <v>0</v>
      </c>
      <c r="AN141" s="127">
        <f t="shared" si="34"/>
        <v>0</v>
      </c>
      <c r="AO141" s="126">
        <f t="shared" si="36"/>
        <v>0.85</v>
      </c>
    </row>
    <row r="142" spans="1:41" x14ac:dyDescent="0.3">
      <c r="D142" s="179"/>
      <c r="AJ142" s="29">
        <f t="shared" si="37"/>
        <v>45849</v>
      </c>
      <c r="AK142">
        <f t="shared" si="31"/>
        <v>0</v>
      </c>
      <c r="AL142" s="1">
        <f t="shared" si="32"/>
        <v>1</v>
      </c>
      <c r="AM142" s="1">
        <f t="shared" si="33"/>
        <v>0</v>
      </c>
      <c r="AN142" s="127">
        <f t="shared" si="34"/>
        <v>0</v>
      </c>
      <c r="AO142" s="126">
        <f t="shared" si="36"/>
        <v>0.85</v>
      </c>
    </row>
    <row r="143" spans="1:41" x14ac:dyDescent="0.3">
      <c r="AJ143" s="29">
        <f t="shared" si="37"/>
        <v>45850</v>
      </c>
      <c r="AK143">
        <f t="shared" si="31"/>
        <v>0</v>
      </c>
      <c r="AL143" s="1">
        <f t="shared" si="32"/>
        <v>1</v>
      </c>
      <c r="AM143" s="1">
        <f t="shared" si="33"/>
        <v>0</v>
      </c>
      <c r="AN143" s="127">
        <f t="shared" si="34"/>
        <v>0</v>
      </c>
      <c r="AO143" s="126">
        <f t="shared" si="36"/>
        <v>0.85</v>
      </c>
    </row>
    <row r="144" spans="1:41" x14ac:dyDescent="0.3">
      <c r="AJ144" s="29">
        <f t="shared" si="37"/>
        <v>45851</v>
      </c>
      <c r="AK144">
        <f t="shared" si="31"/>
        <v>0</v>
      </c>
      <c r="AL144" s="1">
        <f t="shared" si="32"/>
        <v>1</v>
      </c>
      <c r="AM144" s="1">
        <f t="shared" si="33"/>
        <v>0</v>
      </c>
      <c r="AN144" s="127">
        <f t="shared" si="34"/>
        <v>0</v>
      </c>
      <c r="AO144" s="126">
        <f t="shared" si="36"/>
        <v>0.85</v>
      </c>
    </row>
    <row r="145" spans="36:41" x14ac:dyDescent="0.3">
      <c r="AJ145" s="29">
        <f t="shared" si="37"/>
        <v>45852</v>
      </c>
      <c r="AK145">
        <f t="shared" si="31"/>
        <v>0</v>
      </c>
      <c r="AL145" s="1">
        <f t="shared" si="32"/>
        <v>1</v>
      </c>
      <c r="AM145" s="1">
        <f t="shared" si="33"/>
        <v>0</v>
      </c>
      <c r="AN145" s="127">
        <f t="shared" si="34"/>
        <v>0</v>
      </c>
      <c r="AO145" s="126">
        <f t="shared" si="36"/>
        <v>0.85</v>
      </c>
    </row>
    <row r="146" spans="36:41" x14ac:dyDescent="0.3">
      <c r="AJ146" s="29">
        <f t="shared" si="37"/>
        <v>45853</v>
      </c>
      <c r="AK146">
        <f t="shared" si="31"/>
        <v>0</v>
      </c>
      <c r="AL146" s="1">
        <f t="shared" si="32"/>
        <v>1</v>
      </c>
      <c r="AM146" s="1">
        <f t="shared" si="33"/>
        <v>0</v>
      </c>
      <c r="AN146" s="127">
        <f t="shared" si="34"/>
        <v>0</v>
      </c>
      <c r="AO146" s="126">
        <f t="shared" si="36"/>
        <v>0.85</v>
      </c>
    </row>
    <row r="147" spans="36:41" x14ac:dyDescent="0.3">
      <c r="AJ147" s="29">
        <f t="shared" si="37"/>
        <v>45854</v>
      </c>
      <c r="AK147">
        <f t="shared" si="31"/>
        <v>0</v>
      </c>
      <c r="AL147" s="1">
        <f t="shared" si="32"/>
        <v>1</v>
      </c>
      <c r="AM147" s="1">
        <f t="shared" si="33"/>
        <v>0</v>
      </c>
      <c r="AN147" s="127">
        <f t="shared" si="34"/>
        <v>0</v>
      </c>
      <c r="AO147" s="126">
        <f t="shared" si="36"/>
        <v>0.85</v>
      </c>
    </row>
    <row r="148" spans="36:41" x14ac:dyDescent="0.3">
      <c r="AJ148" s="29">
        <f t="shared" si="37"/>
        <v>45855</v>
      </c>
      <c r="AK148">
        <f t="shared" si="31"/>
        <v>0</v>
      </c>
      <c r="AL148" s="1">
        <f t="shared" si="32"/>
        <v>1</v>
      </c>
      <c r="AM148" s="1">
        <f t="shared" si="33"/>
        <v>0</v>
      </c>
      <c r="AN148" s="127">
        <f t="shared" si="34"/>
        <v>0</v>
      </c>
      <c r="AO148" s="126">
        <f t="shared" si="36"/>
        <v>0.85</v>
      </c>
    </row>
    <row r="149" spans="36:41" x14ac:dyDescent="0.3">
      <c r="AJ149" s="29">
        <f t="shared" si="37"/>
        <v>45856</v>
      </c>
      <c r="AK149">
        <f t="shared" si="31"/>
        <v>0</v>
      </c>
      <c r="AL149" s="1">
        <f t="shared" si="32"/>
        <v>1</v>
      </c>
      <c r="AM149" s="1">
        <f t="shared" si="33"/>
        <v>0</v>
      </c>
      <c r="AN149" s="127">
        <f t="shared" si="34"/>
        <v>0</v>
      </c>
      <c r="AO149" s="126">
        <f t="shared" si="36"/>
        <v>0.85</v>
      </c>
    </row>
    <row r="150" spans="36:41" x14ac:dyDescent="0.3">
      <c r="AJ150" s="29">
        <f t="shared" si="37"/>
        <v>45857</v>
      </c>
      <c r="AK150">
        <f t="shared" si="31"/>
        <v>0</v>
      </c>
      <c r="AL150" s="1">
        <f t="shared" si="32"/>
        <v>1</v>
      </c>
      <c r="AM150" s="1">
        <f t="shared" si="33"/>
        <v>0</v>
      </c>
      <c r="AN150" s="127">
        <f t="shared" si="34"/>
        <v>0</v>
      </c>
      <c r="AO150" s="126">
        <f t="shared" si="36"/>
        <v>0.85</v>
      </c>
    </row>
    <row r="151" spans="36:41" x14ac:dyDescent="0.3">
      <c r="AJ151" s="29">
        <f t="shared" si="37"/>
        <v>45858</v>
      </c>
      <c r="AK151">
        <f t="shared" si="31"/>
        <v>0</v>
      </c>
      <c r="AL151" s="1">
        <f t="shared" si="32"/>
        <v>1</v>
      </c>
      <c r="AM151" s="1">
        <f t="shared" si="33"/>
        <v>0</v>
      </c>
      <c r="AN151" s="127">
        <f t="shared" si="34"/>
        <v>0</v>
      </c>
      <c r="AO151" s="126">
        <f t="shared" si="36"/>
        <v>0.85</v>
      </c>
    </row>
    <row r="152" spans="36:41" x14ac:dyDescent="0.3">
      <c r="AJ152" s="29">
        <f t="shared" si="37"/>
        <v>45859</v>
      </c>
      <c r="AK152">
        <f t="shared" si="31"/>
        <v>0</v>
      </c>
      <c r="AL152" s="1">
        <f t="shared" si="32"/>
        <v>1</v>
      </c>
      <c r="AM152" s="1">
        <f t="shared" si="33"/>
        <v>0</v>
      </c>
      <c r="AN152" s="127">
        <f t="shared" si="34"/>
        <v>0</v>
      </c>
      <c r="AO152" s="126">
        <f t="shared" si="36"/>
        <v>0.85</v>
      </c>
    </row>
    <row r="153" spans="36:41" x14ac:dyDescent="0.3">
      <c r="AJ153" s="29">
        <f t="shared" si="37"/>
        <v>45860</v>
      </c>
      <c r="AK153">
        <f t="shared" si="31"/>
        <v>0</v>
      </c>
      <c r="AL153" s="1">
        <f t="shared" si="32"/>
        <v>1</v>
      </c>
      <c r="AM153" s="1">
        <f t="shared" si="33"/>
        <v>0</v>
      </c>
      <c r="AN153" s="127">
        <f t="shared" si="34"/>
        <v>0</v>
      </c>
      <c r="AO153" s="126">
        <f t="shared" si="36"/>
        <v>0.85</v>
      </c>
    </row>
    <row r="154" spans="36:41" x14ac:dyDescent="0.3">
      <c r="AJ154" s="29">
        <f t="shared" si="37"/>
        <v>45861</v>
      </c>
      <c r="AK154">
        <f t="shared" si="31"/>
        <v>0</v>
      </c>
      <c r="AL154" s="1">
        <f t="shared" si="32"/>
        <v>1</v>
      </c>
      <c r="AM154" s="1">
        <f t="shared" si="33"/>
        <v>0</v>
      </c>
      <c r="AN154" s="127">
        <f t="shared" si="34"/>
        <v>0</v>
      </c>
      <c r="AO154" s="126">
        <f t="shared" si="36"/>
        <v>0.85</v>
      </c>
    </row>
    <row r="155" spans="36:41" x14ac:dyDescent="0.3">
      <c r="AJ155" s="29">
        <f t="shared" si="37"/>
        <v>45862</v>
      </c>
      <c r="AK155">
        <f t="shared" si="31"/>
        <v>0</v>
      </c>
      <c r="AL155" s="1">
        <f t="shared" si="32"/>
        <v>1</v>
      </c>
      <c r="AM155" s="1">
        <f t="shared" si="33"/>
        <v>0</v>
      </c>
      <c r="AN155" s="127">
        <f t="shared" si="34"/>
        <v>0</v>
      </c>
      <c r="AO155" s="126">
        <f t="shared" si="36"/>
        <v>0.85</v>
      </c>
    </row>
    <row r="156" spans="36:41" x14ac:dyDescent="0.3">
      <c r="AJ156" s="29">
        <f t="shared" si="37"/>
        <v>45863</v>
      </c>
      <c r="AK156">
        <f t="shared" si="31"/>
        <v>0</v>
      </c>
      <c r="AL156" s="1">
        <f t="shared" si="32"/>
        <v>1</v>
      </c>
      <c r="AM156" s="1">
        <f t="shared" si="33"/>
        <v>0</v>
      </c>
      <c r="AN156" s="127">
        <f t="shared" si="34"/>
        <v>0</v>
      </c>
      <c r="AO156" s="126">
        <f t="shared" si="36"/>
        <v>0.85</v>
      </c>
    </row>
    <row r="157" spans="36:41" x14ac:dyDescent="0.3">
      <c r="AJ157" s="29">
        <f t="shared" si="37"/>
        <v>45864</v>
      </c>
      <c r="AK157">
        <f t="shared" si="31"/>
        <v>0</v>
      </c>
      <c r="AL157" s="1">
        <f t="shared" si="32"/>
        <v>1</v>
      </c>
      <c r="AM157" s="1">
        <f t="shared" si="33"/>
        <v>0</v>
      </c>
      <c r="AN157" s="127">
        <f t="shared" si="34"/>
        <v>0</v>
      </c>
      <c r="AO157" s="126">
        <f t="shared" si="36"/>
        <v>0.85</v>
      </c>
    </row>
    <row r="158" spans="36:41" x14ac:dyDescent="0.3">
      <c r="AJ158" s="29">
        <f t="shared" si="37"/>
        <v>45865</v>
      </c>
      <c r="AK158">
        <f t="shared" si="31"/>
        <v>0</v>
      </c>
      <c r="AL158" s="1">
        <f t="shared" si="32"/>
        <v>1</v>
      </c>
      <c r="AM158" s="1">
        <f t="shared" si="33"/>
        <v>0</v>
      </c>
      <c r="AN158" s="127">
        <f t="shared" si="34"/>
        <v>0</v>
      </c>
      <c r="AO158" s="126">
        <f t="shared" si="36"/>
        <v>0.85</v>
      </c>
    </row>
    <row r="159" spans="36:41" x14ac:dyDescent="0.3">
      <c r="AJ159" s="29">
        <f t="shared" si="37"/>
        <v>45866</v>
      </c>
      <c r="AK159">
        <f t="shared" si="31"/>
        <v>0</v>
      </c>
      <c r="AL159" s="1">
        <f t="shared" si="32"/>
        <v>1</v>
      </c>
      <c r="AM159" s="1">
        <f t="shared" si="33"/>
        <v>0</v>
      </c>
      <c r="AN159" s="127">
        <f t="shared" si="34"/>
        <v>0</v>
      </c>
      <c r="AO159" s="126">
        <f t="shared" si="36"/>
        <v>0.85</v>
      </c>
    </row>
    <row r="160" spans="36:41" x14ac:dyDescent="0.3">
      <c r="AJ160" s="29">
        <f t="shared" si="37"/>
        <v>45867</v>
      </c>
      <c r="AK160">
        <f t="shared" si="31"/>
        <v>0</v>
      </c>
      <c r="AL160" s="1">
        <f t="shared" si="32"/>
        <v>1</v>
      </c>
      <c r="AM160" s="1">
        <f t="shared" si="33"/>
        <v>0</v>
      </c>
      <c r="AN160" s="127">
        <f t="shared" si="34"/>
        <v>0</v>
      </c>
      <c r="AO160" s="126">
        <f t="shared" si="36"/>
        <v>0.85</v>
      </c>
    </row>
    <row r="161" spans="36:41" x14ac:dyDescent="0.3">
      <c r="AJ161" s="29">
        <f t="shared" si="37"/>
        <v>45868</v>
      </c>
      <c r="AK161">
        <f t="shared" si="31"/>
        <v>0</v>
      </c>
      <c r="AL161" s="1">
        <f t="shared" si="32"/>
        <v>1</v>
      </c>
      <c r="AM161" s="1">
        <f t="shared" si="33"/>
        <v>0</v>
      </c>
      <c r="AN161" s="127">
        <f t="shared" si="34"/>
        <v>0</v>
      </c>
      <c r="AO161" s="126">
        <f t="shared" si="36"/>
        <v>0.85</v>
      </c>
    </row>
    <row r="162" spans="36:41" x14ac:dyDescent="0.3">
      <c r="AJ162" s="29">
        <f t="shared" si="37"/>
        <v>45869</v>
      </c>
      <c r="AK162">
        <f t="shared" si="31"/>
        <v>0</v>
      </c>
      <c r="AL162" s="1">
        <f t="shared" si="32"/>
        <v>0.85</v>
      </c>
      <c r="AM162" s="1">
        <f t="shared" si="33"/>
        <v>0</v>
      </c>
      <c r="AN162" s="127">
        <f t="shared" si="34"/>
        <v>0</v>
      </c>
      <c r="AO162" s="126">
        <f t="shared" si="36"/>
        <v>0.85</v>
      </c>
    </row>
    <row r="163" spans="36:41" x14ac:dyDescent="0.3">
      <c r="AJ163" s="29">
        <f t="shared" si="37"/>
        <v>45870</v>
      </c>
      <c r="AK163">
        <f t="shared" si="31"/>
        <v>0</v>
      </c>
      <c r="AL163" s="1">
        <f t="shared" si="32"/>
        <v>1</v>
      </c>
      <c r="AM163" s="1">
        <f t="shared" si="33"/>
        <v>0</v>
      </c>
      <c r="AN163" s="127">
        <f t="shared" si="34"/>
        <v>0</v>
      </c>
      <c r="AO163" s="126">
        <f t="shared" si="36"/>
        <v>0.95</v>
      </c>
    </row>
    <row r="164" spans="36:41" x14ac:dyDescent="0.3">
      <c r="AJ164" s="29">
        <f t="shared" si="37"/>
        <v>45871</v>
      </c>
      <c r="AK164">
        <f t="shared" si="31"/>
        <v>0</v>
      </c>
      <c r="AL164" s="1">
        <f t="shared" si="32"/>
        <v>1</v>
      </c>
      <c r="AM164" s="1">
        <f t="shared" si="33"/>
        <v>0</v>
      </c>
      <c r="AN164" s="127">
        <f t="shared" si="34"/>
        <v>0</v>
      </c>
      <c r="AO164" s="126">
        <f t="shared" si="36"/>
        <v>0.95</v>
      </c>
    </row>
    <row r="165" spans="36:41" x14ac:dyDescent="0.3">
      <c r="AJ165" s="29">
        <f t="shared" si="37"/>
        <v>45872</v>
      </c>
      <c r="AK165">
        <f t="shared" si="31"/>
        <v>0</v>
      </c>
      <c r="AL165" s="1">
        <f t="shared" si="32"/>
        <v>1</v>
      </c>
      <c r="AM165" s="1">
        <f t="shared" si="33"/>
        <v>0</v>
      </c>
      <c r="AN165" s="127">
        <f t="shared" si="34"/>
        <v>0</v>
      </c>
      <c r="AO165" s="126">
        <f t="shared" si="36"/>
        <v>0.95</v>
      </c>
    </row>
    <row r="166" spans="36:41" x14ac:dyDescent="0.3">
      <c r="AJ166" s="29">
        <f t="shared" si="37"/>
        <v>45873</v>
      </c>
      <c r="AK166">
        <f t="shared" si="31"/>
        <v>0</v>
      </c>
      <c r="AL166" s="1">
        <f t="shared" si="32"/>
        <v>1</v>
      </c>
      <c r="AM166" s="1">
        <f t="shared" si="33"/>
        <v>0</v>
      </c>
      <c r="AN166" s="127">
        <f t="shared" si="34"/>
        <v>0</v>
      </c>
      <c r="AO166" s="126">
        <f t="shared" si="36"/>
        <v>0.95</v>
      </c>
    </row>
    <row r="167" spans="36:41" x14ac:dyDescent="0.3">
      <c r="AJ167" s="29">
        <f t="shared" si="37"/>
        <v>45874</v>
      </c>
      <c r="AK167">
        <f t="shared" si="31"/>
        <v>0</v>
      </c>
      <c r="AL167" s="1">
        <f t="shared" si="32"/>
        <v>1</v>
      </c>
      <c r="AM167" s="1">
        <f t="shared" si="33"/>
        <v>0</v>
      </c>
      <c r="AN167" s="127">
        <f t="shared" si="34"/>
        <v>0</v>
      </c>
      <c r="AO167" s="126">
        <f t="shared" si="36"/>
        <v>0.95</v>
      </c>
    </row>
    <row r="168" spans="36:41" x14ac:dyDescent="0.3">
      <c r="AJ168" s="29">
        <f t="shared" si="37"/>
        <v>45875</v>
      </c>
      <c r="AK168">
        <f t="shared" si="31"/>
        <v>0</v>
      </c>
      <c r="AL168" s="1">
        <f t="shared" si="32"/>
        <v>1</v>
      </c>
      <c r="AM168" s="1">
        <f t="shared" si="33"/>
        <v>0</v>
      </c>
      <c r="AN168" s="127">
        <f t="shared" si="34"/>
        <v>0</v>
      </c>
      <c r="AO168" s="126">
        <f t="shared" si="36"/>
        <v>0.95</v>
      </c>
    </row>
    <row r="169" spans="36:41" x14ac:dyDescent="0.3">
      <c r="AJ169" s="29">
        <f t="shared" si="37"/>
        <v>45876</v>
      </c>
      <c r="AK169">
        <f t="shared" ref="AK169:AK232" si="38">_xlfn.XLOOKUP(AJ169,A$27:A$36,B$27:B$36,0,0)</f>
        <v>0</v>
      </c>
      <c r="AL169" s="1">
        <f t="shared" ref="AL169:AL232" si="39">_xlfn.XLOOKUP(AJ169,A$15:A$24,B$15:B$24,1,0)</f>
        <v>1</v>
      </c>
      <c r="AM169" s="1">
        <f t="shared" ref="AM169:AM232" si="40">_xlfn.XLOOKUP(AJ169,A$27:A$36,B$27:B$36,0,-1)</f>
        <v>0</v>
      </c>
      <c r="AN169" s="127">
        <f t="shared" ref="AN169:AN223" si="41">AK169</f>
        <v>0</v>
      </c>
      <c r="AO169" s="126">
        <f t="shared" si="36"/>
        <v>0.95</v>
      </c>
    </row>
    <row r="170" spans="36:41" x14ac:dyDescent="0.3">
      <c r="AJ170" s="29">
        <f t="shared" si="37"/>
        <v>45877</v>
      </c>
      <c r="AK170">
        <f t="shared" si="38"/>
        <v>0</v>
      </c>
      <c r="AL170" s="1">
        <f t="shared" si="39"/>
        <v>1</v>
      </c>
      <c r="AM170" s="1">
        <f t="shared" si="40"/>
        <v>0</v>
      </c>
      <c r="AN170" s="127">
        <f t="shared" si="41"/>
        <v>0</v>
      </c>
      <c r="AO170" s="126">
        <f t="shared" ref="AO170:AO233" si="42">IF(AL170=1,AO171,AL170)</f>
        <v>0.95</v>
      </c>
    </row>
    <row r="171" spans="36:41" x14ac:dyDescent="0.3">
      <c r="AJ171" s="29">
        <f t="shared" ref="AJ171:AJ234" si="43">AJ170+1</f>
        <v>45878</v>
      </c>
      <c r="AK171">
        <f t="shared" si="38"/>
        <v>0</v>
      </c>
      <c r="AL171" s="1">
        <f t="shared" si="39"/>
        <v>1</v>
      </c>
      <c r="AM171" s="1">
        <f t="shared" si="40"/>
        <v>0</v>
      </c>
      <c r="AN171" s="127">
        <f t="shared" si="41"/>
        <v>0</v>
      </c>
      <c r="AO171" s="126">
        <f t="shared" si="42"/>
        <v>0.95</v>
      </c>
    </row>
    <row r="172" spans="36:41" x14ac:dyDescent="0.3">
      <c r="AJ172" s="29">
        <f t="shared" si="43"/>
        <v>45879</v>
      </c>
      <c r="AK172">
        <f t="shared" si="38"/>
        <v>0</v>
      </c>
      <c r="AL172" s="1">
        <f t="shared" si="39"/>
        <v>1</v>
      </c>
      <c r="AM172" s="1">
        <f t="shared" si="40"/>
        <v>0</v>
      </c>
      <c r="AN172" s="127">
        <f t="shared" si="41"/>
        <v>0</v>
      </c>
      <c r="AO172" s="126">
        <f t="shared" si="42"/>
        <v>0.95</v>
      </c>
    </row>
    <row r="173" spans="36:41" x14ac:dyDescent="0.3">
      <c r="AJ173" s="29">
        <f t="shared" si="43"/>
        <v>45880</v>
      </c>
      <c r="AK173">
        <f t="shared" si="38"/>
        <v>0</v>
      </c>
      <c r="AL173" s="1">
        <f t="shared" si="39"/>
        <v>1</v>
      </c>
      <c r="AM173" s="1">
        <f t="shared" si="40"/>
        <v>0</v>
      </c>
      <c r="AN173" s="127">
        <f t="shared" si="41"/>
        <v>0</v>
      </c>
      <c r="AO173" s="126">
        <f t="shared" si="42"/>
        <v>0.95</v>
      </c>
    </row>
    <row r="174" spans="36:41" x14ac:dyDescent="0.3">
      <c r="AJ174" s="29">
        <f t="shared" si="43"/>
        <v>45881</v>
      </c>
      <c r="AK174">
        <f t="shared" si="38"/>
        <v>0</v>
      </c>
      <c r="AL174" s="1">
        <f t="shared" si="39"/>
        <v>1</v>
      </c>
      <c r="AM174" s="1">
        <f t="shared" si="40"/>
        <v>0</v>
      </c>
      <c r="AN174" s="127">
        <f t="shared" si="41"/>
        <v>0</v>
      </c>
      <c r="AO174" s="126">
        <f t="shared" si="42"/>
        <v>0.95</v>
      </c>
    </row>
    <row r="175" spans="36:41" x14ac:dyDescent="0.3">
      <c r="AJ175" s="29">
        <f t="shared" si="43"/>
        <v>45882</v>
      </c>
      <c r="AK175">
        <f t="shared" si="38"/>
        <v>0</v>
      </c>
      <c r="AL175" s="1">
        <f t="shared" si="39"/>
        <v>1</v>
      </c>
      <c r="AM175" s="1">
        <f t="shared" si="40"/>
        <v>0</v>
      </c>
      <c r="AN175" s="127">
        <f t="shared" si="41"/>
        <v>0</v>
      </c>
      <c r="AO175" s="126">
        <f t="shared" si="42"/>
        <v>0.95</v>
      </c>
    </row>
    <row r="176" spans="36:41" x14ac:dyDescent="0.3">
      <c r="AJ176" s="29">
        <f t="shared" si="43"/>
        <v>45883</v>
      </c>
      <c r="AK176">
        <f t="shared" si="38"/>
        <v>0</v>
      </c>
      <c r="AL176" s="1">
        <f t="shared" si="39"/>
        <v>1</v>
      </c>
      <c r="AM176" s="1">
        <f t="shared" si="40"/>
        <v>0</v>
      </c>
      <c r="AN176" s="127">
        <f t="shared" si="41"/>
        <v>0</v>
      </c>
      <c r="AO176" s="126">
        <f t="shared" si="42"/>
        <v>0.95</v>
      </c>
    </row>
    <row r="177" spans="36:41" x14ac:dyDescent="0.3">
      <c r="AJ177" s="29">
        <f t="shared" si="43"/>
        <v>45884</v>
      </c>
      <c r="AK177">
        <f t="shared" si="38"/>
        <v>0</v>
      </c>
      <c r="AL177" s="1">
        <f t="shared" si="39"/>
        <v>1</v>
      </c>
      <c r="AM177" s="1">
        <f t="shared" si="40"/>
        <v>0</v>
      </c>
      <c r="AN177" s="127">
        <f t="shared" si="41"/>
        <v>0</v>
      </c>
      <c r="AO177" s="126">
        <f t="shared" si="42"/>
        <v>0.95</v>
      </c>
    </row>
    <row r="178" spans="36:41" x14ac:dyDescent="0.3">
      <c r="AJ178" s="29">
        <f t="shared" si="43"/>
        <v>45885</v>
      </c>
      <c r="AK178">
        <f t="shared" si="38"/>
        <v>0</v>
      </c>
      <c r="AL178" s="1">
        <f t="shared" si="39"/>
        <v>1</v>
      </c>
      <c r="AM178" s="1">
        <f t="shared" si="40"/>
        <v>0</v>
      </c>
      <c r="AN178" s="127">
        <f t="shared" si="41"/>
        <v>0</v>
      </c>
      <c r="AO178" s="126">
        <f t="shared" si="42"/>
        <v>0.95</v>
      </c>
    </row>
    <row r="179" spans="36:41" x14ac:dyDescent="0.3">
      <c r="AJ179" s="29">
        <f t="shared" si="43"/>
        <v>45886</v>
      </c>
      <c r="AK179">
        <f t="shared" si="38"/>
        <v>0</v>
      </c>
      <c r="AL179" s="1">
        <f t="shared" si="39"/>
        <v>1</v>
      </c>
      <c r="AM179" s="1">
        <f t="shared" si="40"/>
        <v>0</v>
      </c>
      <c r="AN179" s="127">
        <f t="shared" si="41"/>
        <v>0</v>
      </c>
      <c r="AO179" s="126">
        <f t="shared" si="42"/>
        <v>0.95</v>
      </c>
    </row>
    <row r="180" spans="36:41" x14ac:dyDescent="0.3">
      <c r="AJ180" s="29">
        <f t="shared" si="43"/>
        <v>45887</v>
      </c>
      <c r="AK180">
        <f t="shared" si="38"/>
        <v>0</v>
      </c>
      <c r="AL180" s="1">
        <f t="shared" si="39"/>
        <v>1</v>
      </c>
      <c r="AM180" s="1">
        <f t="shared" si="40"/>
        <v>0</v>
      </c>
      <c r="AN180" s="127">
        <f t="shared" si="41"/>
        <v>0</v>
      </c>
      <c r="AO180" s="126">
        <f t="shared" si="42"/>
        <v>0.95</v>
      </c>
    </row>
    <row r="181" spans="36:41" x14ac:dyDescent="0.3">
      <c r="AJ181" s="29">
        <f t="shared" si="43"/>
        <v>45888</v>
      </c>
      <c r="AK181">
        <f t="shared" si="38"/>
        <v>0</v>
      </c>
      <c r="AL181" s="1">
        <f t="shared" si="39"/>
        <v>1</v>
      </c>
      <c r="AM181" s="1">
        <f t="shared" si="40"/>
        <v>0</v>
      </c>
      <c r="AN181" s="127">
        <f t="shared" si="41"/>
        <v>0</v>
      </c>
      <c r="AO181" s="126">
        <f t="shared" si="42"/>
        <v>0.95</v>
      </c>
    </row>
    <row r="182" spans="36:41" x14ac:dyDescent="0.3">
      <c r="AJ182" s="29">
        <f t="shared" si="43"/>
        <v>45889</v>
      </c>
      <c r="AK182">
        <f t="shared" si="38"/>
        <v>0</v>
      </c>
      <c r="AL182" s="1">
        <f t="shared" si="39"/>
        <v>1</v>
      </c>
      <c r="AM182" s="1">
        <f t="shared" si="40"/>
        <v>0</v>
      </c>
      <c r="AN182" s="127">
        <f t="shared" si="41"/>
        <v>0</v>
      </c>
      <c r="AO182" s="126">
        <f t="shared" si="42"/>
        <v>0.95</v>
      </c>
    </row>
    <row r="183" spans="36:41" x14ac:dyDescent="0.3">
      <c r="AJ183" s="29">
        <f t="shared" si="43"/>
        <v>45890</v>
      </c>
      <c r="AK183">
        <f t="shared" si="38"/>
        <v>0</v>
      </c>
      <c r="AL183" s="1">
        <f t="shared" si="39"/>
        <v>1</v>
      </c>
      <c r="AM183" s="1">
        <f t="shared" si="40"/>
        <v>0</v>
      </c>
      <c r="AN183" s="127">
        <f t="shared" si="41"/>
        <v>0</v>
      </c>
      <c r="AO183" s="126">
        <f t="shared" si="42"/>
        <v>0.95</v>
      </c>
    </row>
    <row r="184" spans="36:41" x14ac:dyDescent="0.3">
      <c r="AJ184" s="29">
        <f t="shared" si="43"/>
        <v>45891</v>
      </c>
      <c r="AK184">
        <f t="shared" si="38"/>
        <v>0</v>
      </c>
      <c r="AL184" s="1">
        <f t="shared" si="39"/>
        <v>1</v>
      </c>
      <c r="AM184" s="1">
        <f t="shared" si="40"/>
        <v>0</v>
      </c>
      <c r="AN184" s="127">
        <f t="shared" si="41"/>
        <v>0</v>
      </c>
      <c r="AO184" s="126">
        <f t="shared" si="42"/>
        <v>0.95</v>
      </c>
    </row>
    <row r="185" spans="36:41" x14ac:dyDescent="0.3">
      <c r="AJ185" s="29">
        <f t="shared" si="43"/>
        <v>45892</v>
      </c>
      <c r="AK185">
        <f t="shared" si="38"/>
        <v>0</v>
      </c>
      <c r="AL185" s="1">
        <f t="shared" si="39"/>
        <v>1</v>
      </c>
      <c r="AM185" s="1">
        <f t="shared" si="40"/>
        <v>0</v>
      </c>
      <c r="AN185" s="127">
        <f t="shared" si="41"/>
        <v>0</v>
      </c>
      <c r="AO185" s="126">
        <f t="shared" si="42"/>
        <v>0.95</v>
      </c>
    </row>
    <row r="186" spans="36:41" x14ac:dyDescent="0.3">
      <c r="AJ186" s="29">
        <f t="shared" si="43"/>
        <v>45893</v>
      </c>
      <c r="AK186">
        <f t="shared" si="38"/>
        <v>0</v>
      </c>
      <c r="AL186" s="1">
        <f t="shared" si="39"/>
        <v>1</v>
      </c>
      <c r="AM186" s="1">
        <f t="shared" si="40"/>
        <v>0</v>
      </c>
      <c r="AN186" s="127">
        <f t="shared" si="41"/>
        <v>0</v>
      </c>
      <c r="AO186" s="126">
        <f t="shared" si="42"/>
        <v>0.95</v>
      </c>
    </row>
    <row r="187" spans="36:41" x14ac:dyDescent="0.3">
      <c r="AJ187" s="29">
        <f t="shared" si="43"/>
        <v>45894</v>
      </c>
      <c r="AK187">
        <f t="shared" si="38"/>
        <v>0</v>
      </c>
      <c r="AL187" s="1">
        <f t="shared" si="39"/>
        <v>1</v>
      </c>
      <c r="AM187" s="1">
        <f t="shared" si="40"/>
        <v>0</v>
      </c>
      <c r="AN187" s="127">
        <f t="shared" si="41"/>
        <v>0</v>
      </c>
      <c r="AO187" s="126">
        <f t="shared" si="42"/>
        <v>0.95</v>
      </c>
    </row>
    <row r="188" spans="36:41" x14ac:dyDescent="0.3">
      <c r="AJ188" s="29">
        <f t="shared" si="43"/>
        <v>45895</v>
      </c>
      <c r="AK188">
        <f t="shared" si="38"/>
        <v>0</v>
      </c>
      <c r="AL188" s="1">
        <f t="shared" si="39"/>
        <v>1</v>
      </c>
      <c r="AM188" s="1">
        <f t="shared" si="40"/>
        <v>0</v>
      </c>
      <c r="AN188" s="127">
        <f t="shared" si="41"/>
        <v>0</v>
      </c>
      <c r="AO188" s="126">
        <f t="shared" si="42"/>
        <v>0.95</v>
      </c>
    </row>
    <row r="189" spans="36:41" x14ac:dyDescent="0.3">
      <c r="AJ189" s="29">
        <f t="shared" si="43"/>
        <v>45896</v>
      </c>
      <c r="AK189">
        <f t="shared" si="38"/>
        <v>0</v>
      </c>
      <c r="AL189" s="1">
        <f t="shared" si="39"/>
        <v>1</v>
      </c>
      <c r="AM189" s="1">
        <f t="shared" si="40"/>
        <v>0</v>
      </c>
      <c r="AN189" s="127">
        <f t="shared" si="41"/>
        <v>0</v>
      </c>
      <c r="AO189" s="126">
        <f t="shared" si="42"/>
        <v>0.95</v>
      </c>
    </row>
    <row r="190" spans="36:41" x14ac:dyDescent="0.3">
      <c r="AJ190" s="29">
        <f t="shared" si="43"/>
        <v>45897</v>
      </c>
      <c r="AK190">
        <f t="shared" si="38"/>
        <v>0</v>
      </c>
      <c r="AL190" s="1">
        <f t="shared" si="39"/>
        <v>1</v>
      </c>
      <c r="AM190" s="1">
        <f t="shared" si="40"/>
        <v>0</v>
      </c>
      <c r="AN190" s="127">
        <f t="shared" si="41"/>
        <v>0</v>
      </c>
      <c r="AO190" s="126">
        <f t="shared" si="42"/>
        <v>0.95</v>
      </c>
    </row>
    <row r="191" spans="36:41" x14ac:dyDescent="0.3">
      <c r="AJ191" s="29">
        <f t="shared" si="43"/>
        <v>45898</v>
      </c>
      <c r="AK191">
        <f t="shared" si="38"/>
        <v>0</v>
      </c>
      <c r="AL191" s="1">
        <f t="shared" si="39"/>
        <v>1</v>
      </c>
      <c r="AM191" s="1">
        <f t="shared" si="40"/>
        <v>0</v>
      </c>
      <c r="AN191" s="127">
        <f t="shared" si="41"/>
        <v>0</v>
      </c>
      <c r="AO191" s="126">
        <f t="shared" si="42"/>
        <v>0.95</v>
      </c>
    </row>
    <row r="192" spans="36:41" x14ac:dyDescent="0.3">
      <c r="AJ192" s="29">
        <f t="shared" si="43"/>
        <v>45899</v>
      </c>
      <c r="AK192">
        <f t="shared" si="38"/>
        <v>0</v>
      </c>
      <c r="AL192" s="1">
        <f t="shared" si="39"/>
        <v>1</v>
      </c>
      <c r="AM192" s="1">
        <f t="shared" si="40"/>
        <v>0</v>
      </c>
      <c r="AN192" s="127">
        <f t="shared" si="41"/>
        <v>0</v>
      </c>
      <c r="AO192" s="126">
        <f t="shared" si="42"/>
        <v>0.95</v>
      </c>
    </row>
    <row r="193" spans="36:41" x14ac:dyDescent="0.3">
      <c r="AJ193" s="29">
        <f t="shared" si="43"/>
        <v>45900</v>
      </c>
      <c r="AK193">
        <f t="shared" si="38"/>
        <v>0</v>
      </c>
      <c r="AL193" s="1">
        <f t="shared" si="39"/>
        <v>0.95</v>
      </c>
      <c r="AM193" s="1">
        <f t="shared" si="40"/>
        <v>0</v>
      </c>
      <c r="AN193" s="127">
        <f t="shared" si="41"/>
        <v>0</v>
      </c>
      <c r="AO193" s="126">
        <f t="shared" si="42"/>
        <v>0.95</v>
      </c>
    </row>
    <row r="194" spans="36:41" x14ac:dyDescent="0.3">
      <c r="AJ194" s="29">
        <f t="shared" si="43"/>
        <v>45901</v>
      </c>
      <c r="AK194">
        <f t="shared" si="38"/>
        <v>0</v>
      </c>
      <c r="AL194" s="1">
        <f t="shared" si="39"/>
        <v>1</v>
      </c>
      <c r="AM194" s="1">
        <f t="shared" si="40"/>
        <v>0</v>
      </c>
      <c r="AN194" s="127">
        <f t="shared" si="41"/>
        <v>0</v>
      </c>
      <c r="AO194" s="126">
        <f t="shared" si="42"/>
        <v>1</v>
      </c>
    </row>
    <row r="195" spans="36:41" x14ac:dyDescent="0.3">
      <c r="AJ195" s="29">
        <f t="shared" si="43"/>
        <v>45902</v>
      </c>
      <c r="AK195">
        <f t="shared" si="38"/>
        <v>0</v>
      </c>
      <c r="AL195" s="1">
        <f t="shared" si="39"/>
        <v>1</v>
      </c>
      <c r="AM195" s="1">
        <f t="shared" si="40"/>
        <v>0</v>
      </c>
      <c r="AN195" s="127">
        <f t="shared" si="41"/>
        <v>0</v>
      </c>
      <c r="AO195" s="126">
        <f t="shared" si="42"/>
        <v>1</v>
      </c>
    </row>
    <row r="196" spans="36:41" x14ac:dyDescent="0.3">
      <c r="AJ196" s="29">
        <f t="shared" si="43"/>
        <v>45903</v>
      </c>
      <c r="AK196">
        <f t="shared" si="38"/>
        <v>0</v>
      </c>
      <c r="AL196" s="1">
        <f t="shared" si="39"/>
        <v>1</v>
      </c>
      <c r="AM196" s="1">
        <f t="shared" si="40"/>
        <v>0</v>
      </c>
      <c r="AN196" s="127">
        <f t="shared" si="41"/>
        <v>0</v>
      </c>
      <c r="AO196" s="126">
        <f t="shared" si="42"/>
        <v>1</v>
      </c>
    </row>
    <row r="197" spans="36:41" x14ac:dyDescent="0.3">
      <c r="AJ197" s="29">
        <f t="shared" si="43"/>
        <v>45904</v>
      </c>
      <c r="AK197">
        <f t="shared" si="38"/>
        <v>0</v>
      </c>
      <c r="AL197" s="1">
        <f t="shared" si="39"/>
        <v>1</v>
      </c>
      <c r="AM197" s="1">
        <f t="shared" si="40"/>
        <v>0</v>
      </c>
      <c r="AN197" s="127">
        <f t="shared" si="41"/>
        <v>0</v>
      </c>
      <c r="AO197" s="126">
        <f t="shared" si="42"/>
        <v>1</v>
      </c>
    </row>
    <row r="198" spans="36:41" x14ac:dyDescent="0.3">
      <c r="AJ198" s="29">
        <f t="shared" si="43"/>
        <v>45905</v>
      </c>
      <c r="AK198">
        <f t="shared" si="38"/>
        <v>0</v>
      </c>
      <c r="AL198" s="1">
        <f t="shared" si="39"/>
        <v>1</v>
      </c>
      <c r="AM198" s="1">
        <f t="shared" si="40"/>
        <v>0</v>
      </c>
      <c r="AN198" s="127">
        <f t="shared" si="41"/>
        <v>0</v>
      </c>
      <c r="AO198" s="126">
        <f t="shared" si="42"/>
        <v>1</v>
      </c>
    </row>
    <row r="199" spans="36:41" x14ac:dyDescent="0.3">
      <c r="AJ199" s="29">
        <f t="shared" si="43"/>
        <v>45906</v>
      </c>
      <c r="AK199">
        <f t="shared" si="38"/>
        <v>0</v>
      </c>
      <c r="AL199" s="1">
        <f t="shared" si="39"/>
        <v>1</v>
      </c>
      <c r="AM199" s="1">
        <f t="shared" si="40"/>
        <v>0</v>
      </c>
      <c r="AN199" s="127">
        <f t="shared" si="41"/>
        <v>0</v>
      </c>
      <c r="AO199" s="126">
        <f t="shared" si="42"/>
        <v>1</v>
      </c>
    </row>
    <row r="200" spans="36:41" x14ac:dyDescent="0.3">
      <c r="AJ200" s="29">
        <f t="shared" si="43"/>
        <v>45907</v>
      </c>
      <c r="AK200">
        <f t="shared" si="38"/>
        <v>0</v>
      </c>
      <c r="AL200" s="1">
        <f t="shared" si="39"/>
        <v>1</v>
      </c>
      <c r="AM200" s="1">
        <f t="shared" si="40"/>
        <v>0</v>
      </c>
      <c r="AN200" s="127">
        <f t="shared" si="41"/>
        <v>0</v>
      </c>
      <c r="AO200" s="126">
        <f t="shared" si="42"/>
        <v>1</v>
      </c>
    </row>
    <row r="201" spans="36:41" x14ac:dyDescent="0.3">
      <c r="AJ201" s="29">
        <f t="shared" si="43"/>
        <v>45908</v>
      </c>
      <c r="AK201">
        <f t="shared" si="38"/>
        <v>0</v>
      </c>
      <c r="AL201" s="1">
        <f t="shared" si="39"/>
        <v>1</v>
      </c>
      <c r="AM201" s="1">
        <f t="shared" si="40"/>
        <v>0</v>
      </c>
      <c r="AN201" s="127">
        <f t="shared" si="41"/>
        <v>0</v>
      </c>
      <c r="AO201" s="126">
        <f t="shared" si="42"/>
        <v>1</v>
      </c>
    </row>
    <row r="202" spans="36:41" x14ac:dyDescent="0.3">
      <c r="AJ202" s="29">
        <f t="shared" si="43"/>
        <v>45909</v>
      </c>
      <c r="AK202">
        <f t="shared" si="38"/>
        <v>0</v>
      </c>
      <c r="AL202" s="1">
        <f t="shared" si="39"/>
        <v>1</v>
      </c>
      <c r="AM202" s="1">
        <f t="shared" si="40"/>
        <v>0</v>
      </c>
      <c r="AN202" s="127">
        <f t="shared" si="41"/>
        <v>0</v>
      </c>
      <c r="AO202" s="126">
        <f t="shared" si="42"/>
        <v>1</v>
      </c>
    </row>
    <row r="203" spans="36:41" x14ac:dyDescent="0.3">
      <c r="AJ203" s="29">
        <f t="shared" si="43"/>
        <v>45910</v>
      </c>
      <c r="AK203">
        <f t="shared" si="38"/>
        <v>0</v>
      </c>
      <c r="AL203" s="1">
        <f t="shared" si="39"/>
        <v>1</v>
      </c>
      <c r="AM203" s="1">
        <f t="shared" si="40"/>
        <v>0</v>
      </c>
      <c r="AN203" s="127">
        <f t="shared" si="41"/>
        <v>0</v>
      </c>
      <c r="AO203" s="126">
        <f t="shared" si="42"/>
        <v>1</v>
      </c>
    </row>
    <row r="204" spans="36:41" x14ac:dyDescent="0.3">
      <c r="AJ204" s="29">
        <f t="shared" si="43"/>
        <v>45911</v>
      </c>
      <c r="AK204">
        <f t="shared" si="38"/>
        <v>0</v>
      </c>
      <c r="AL204" s="1">
        <f t="shared" si="39"/>
        <v>1</v>
      </c>
      <c r="AM204" s="1">
        <f t="shared" si="40"/>
        <v>0</v>
      </c>
      <c r="AN204" s="127">
        <f t="shared" si="41"/>
        <v>0</v>
      </c>
      <c r="AO204" s="126">
        <f t="shared" si="42"/>
        <v>1</v>
      </c>
    </row>
    <row r="205" spans="36:41" x14ac:dyDescent="0.3">
      <c r="AJ205" s="29">
        <f t="shared" si="43"/>
        <v>45912</v>
      </c>
      <c r="AK205">
        <f t="shared" si="38"/>
        <v>0</v>
      </c>
      <c r="AL205" s="1">
        <f t="shared" si="39"/>
        <v>1</v>
      </c>
      <c r="AM205" s="1">
        <f t="shared" si="40"/>
        <v>0</v>
      </c>
      <c r="AN205" s="127">
        <f t="shared" si="41"/>
        <v>0</v>
      </c>
      <c r="AO205" s="126">
        <f t="shared" si="42"/>
        <v>1</v>
      </c>
    </row>
    <row r="206" spans="36:41" x14ac:dyDescent="0.3">
      <c r="AJ206" s="29">
        <f t="shared" si="43"/>
        <v>45913</v>
      </c>
      <c r="AK206">
        <f t="shared" si="38"/>
        <v>0</v>
      </c>
      <c r="AL206" s="1">
        <f t="shared" si="39"/>
        <v>1</v>
      </c>
      <c r="AM206" s="1">
        <f t="shared" si="40"/>
        <v>0</v>
      </c>
      <c r="AN206" s="127">
        <f t="shared" si="41"/>
        <v>0</v>
      </c>
      <c r="AO206" s="126">
        <f t="shared" si="42"/>
        <v>1</v>
      </c>
    </row>
    <row r="207" spans="36:41" x14ac:dyDescent="0.3">
      <c r="AJ207" s="29">
        <f t="shared" si="43"/>
        <v>45914</v>
      </c>
      <c r="AK207">
        <f t="shared" si="38"/>
        <v>0</v>
      </c>
      <c r="AL207" s="1">
        <f t="shared" si="39"/>
        <v>1</v>
      </c>
      <c r="AM207" s="1">
        <f t="shared" si="40"/>
        <v>0</v>
      </c>
      <c r="AN207" s="127">
        <f t="shared" si="41"/>
        <v>0</v>
      </c>
      <c r="AO207" s="126">
        <f t="shared" si="42"/>
        <v>1</v>
      </c>
    </row>
    <row r="208" spans="36:41" x14ac:dyDescent="0.3">
      <c r="AJ208" s="29">
        <f t="shared" si="43"/>
        <v>45915</v>
      </c>
      <c r="AK208">
        <f t="shared" si="38"/>
        <v>0</v>
      </c>
      <c r="AL208" s="1">
        <f t="shared" si="39"/>
        <v>1</v>
      </c>
      <c r="AM208" s="1">
        <f t="shared" si="40"/>
        <v>0</v>
      </c>
      <c r="AN208" s="127">
        <f t="shared" si="41"/>
        <v>0</v>
      </c>
      <c r="AO208" s="126">
        <f t="shared" si="42"/>
        <v>1</v>
      </c>
    </row>
    <row r="209" spans="36:41" x14ac:dyDescent="0.3">
      <c r="AJ209" s="29">
        <f t="shared" si="43"/>
        <v>45916</v>
      </c>
      <c r="AK209">
        <f t="shared" si="38"/>
        <v>0</v>
      </c>
      <c r="AL209" s="1">
        <f t="shared" si="39"/>
        <v>1</v>
      </c>
      <c r="AM209" s="1">
        <f t="shared" si="40"/>
        <v>0</v>
      </c>
      <c r="AN209" s="127">
        <f t="shared" si="41"/>
        <v>0</v>
      </c>
      <c r="AO209" s="126">
        <f t="shared" si="42"/>
        <v>1</v>
      </c>
    </row>
    <row r="210" spans="36:41" x14ac:dyDescent="0.3">
      <c r="AJ210" s="29">
        <f t="shared" si="43"/>
        <v>45917</v>
      </c>
      <c r="AK210">
        <f t="shared" si="38"/>
        <v>0</v>
      </c>
      <c r="AL210" s="1">
        <f t="shared" si="39"/>
        <v>1</v>
      </c>
      <c r="AM210" s="1">
        <f t="shared" si="40"/>
        <v>0</v>
      </c>
      <c r="AN210" s="127">
        <f t="shared" si="41"/>
        <v>0</v>
      </c>
      <c r="AO210" s="126">
        <f t="shared" si="42"/>
        <v>1</v>
      </c>
    </row>
    <row r="211" spans="36:41" x14ac:dyDescent="0.3">
      <c r="AJ211" s="29">
        <f t="shared" si="43"/>
        <v>45918</v>
      </c>
      <c r="AK211">
        <f t="shared" si="38"/>
        <v>0</v>
      </c>
      <c r="AL211" s="1">
        <f t="shared" si="39"/>
        <v>1</v>
      </c>
      <c r="AM211" s="1">
        <f t="shared" si="40"/>
        <v>0</v>
      </c>
      <c r="AN211" s="127">
        <f t="shared" si="41"/>
        <v>0</v>
      </c>
      <c r="AO211" s="126">
        <f t="shared" si="42"/>
        <v>1</v>
      </c>
    </row>
    <row r="212" spans="36:41" x14ac:dyDescent="0.3">
      <c r="AJ212" s="29">
        <f t="shared" si="43"/>
        <v>45919</v>
      </c>
      <c r="AK212">
        <f t="shared" si="38"/>
        <v>0</v>
      </c>
      <c r="AL212" s="1">
        <f t="shared" si="39"/>
        <v>1</v>
      </c>
      <c r="AM212" s="1">
        <f t="shared" si="40"/>
        <v>0</v>
      </c>
      <c r="AN212" s="127">
        <f t="shared" si="41"/>
        <v>0</v>
      </c>
      <c r="AO212" s="126">
        <f t="shared" si="42"/>
        <v>1</v>
      </c>
    </row>
    <row r="213" spans="36:41" x14ac:dyDescent="0.3">
      <c r="AJ213" s="29">
        <f t="shared" si="43"/>
        <v>45920</v>
      </c>
      <c r="AK213">
        <f t="shared" si="38"/>
        <v>0</v>
      </c>
      <c r="AL213" s="1">
        <f t="shared" si="39"/>
        <v>1</v>
      </c>
      <c r="AM213" s="1">
        <f t="shared" si="40"/>
        <v>0</v>
      </c>
      <c r="AN213" s="127">
        <f t="shared" si="41"/>
        <v>0</v>
      </c>
      <c r="AO213" s="126">
        <f t="shared" si="42"/>
        <v>1</v>
      </c>
    </row>
    <row r="214" spans="36:41" x14ac:dyDescent="0.3">
      <c r="AJ214" s="29">
        <f t="shared" si="43"/>
        <v>45921</v>
      </c>
      <c r="AK214">
        <f t="shared" si="38"/>
        <v>0</v>
      </c>
      <c r="AL214" s="1">
        <f t="shared" si="39"/>
        <v>1</v>
      </c>
      <c r="AM214" s="1">
        <f t="shared" si="40"/>
        <v>0</v>
      </c>
      <c r="AN214" s="127">
        <f t="shared" si="41"/>
        <v>0</v>
      </c>
      <c r="AO214" s="126">
        <f t="shared" si="42"/>
        <v>1</v>
      </c>
    </row>
    <row r="215" spans="36:41" x14ac:dyDescent="0.3">
      <c r="AJ215" s="29">
        <f t="shared" si="43"/>
        <v>45922</v>
      </c>
      <c r="AK215">
        <f t="shared" si="38"/>
        <v>0</v>
      </c>
      <c r="AL215" s="1">
        <f t="shared" si="39"/>
        <v>1</v>
      </c>
      <c r="AM215" s="1">
        <f t="shared" si="40"/>
        <v>0</v>
      </c>
      <c r="AN215" s="127">
        <f t="shared" si="41"/>
        <v>0</v>
      </c>
      <c r="AO215" s="126">
        <f t="shared" si="42"/>
        <v>1</v>
      </c>
    </row>
    <row r="216" spans="36:41" x14ac:dyDescent="0.3">
      <c r="AJ216" s="29">
        <f t="shared" si="43"/>
        <v>45923</v>
      </c>
      <c r="AK216">
        <f t="shared" si="38"/>
        <v>0</v>
      </c>
      <c r="AL216" s="1">
        <f t="shared" si="39"/>
        <v>1</v>
      </c>
      <c r="AM216" s="1">
        <f t="shared" si="40"/>
        <v>0</v>
      </c>
      <c r="AN216" s="127">
        <f t="shared" si="41"/>
        <v>0</v>
      </c>
      <c r="AO216" s="126">
        <f t="shared" si="42"/>
        <v>1</v>
      </c>
    </row>
    <row r="217" spans="36:41" x14ac:dyDescent="0.3">
      <c r="AJ217" s="29">
        <f t="shared" si="43"/>
        <v>45924</v>
      </c>
      <c r="AK217">
        <f t="shared" si="38"/>
        <v>0</v>
      </c>
      <c r="AL217" s="1">
        <f t="shared" si="39"/>
        <v>1</v>
      </c>
      <c r="AM217" s="1">
        <f t="shared" si="40"/>
        <v>0</v>
      </c>
      <c r="AN217" s="127">
        <f t="shared" si="41"/>
        <v>0</v>
      </c>
      <c r="AO217" s="126">
        <f t="shared" si="42"/>
        <v>1</v>
      </c>
    </row>
    <row r="218" spans="36:41" x14ac:dyDescent="0.3">
      <c r="AJ218" s="29">
        <f t="shared" si="43"/>
        <v>45925</v>
      </c>
      <c r="AK218">
        <f t="shared" si="38"/>
        <v>0</v>
      </c>
      <c r="AL218" s="1">
        <f t="shared" si="39"/>
        <v>1</v>
      </c>
      <c r="AM218" s="1">
        <f t="shared" si="40"/>
        <v>0</v>
      </c>
      <c r="AN218" s="127">
        <f t="shared" si="41"/>
        <v>0</v>
      </c>
      <c r="AO218" s="126">
        <f t="shared" si="42"/>
        <v>1</v>
      </c>
    </row>
    <row r="219" spans="36:41" x14ac:dyDescent="0.3">
      <c r="AJ219" s="29">
        <f t="shared" si="43"/>
        <v>45926</v>
      </c>
      <c r="AK219">
        <f t="shared" si="38"/>
        <v>0</v>
      </c>
      <c r="AL219" s="1">
        <f t="shared" si="39"/>
        <v>1</v>
      </c>
      <c r="AM219" s="1">
        <f t="shared" si="40"/>
        <v>0</v>
      </c>
      <c r="AN219" s="127">
        <f t="shared" si="41"/>
        <v>0</v>
      </c>
      <c r="AO219" s="126">
        <f t="shared" si="42"/>
        <v>1</v>
      </c>
    </row>
    <row r="220" spans="36:41" x14ac:dyDescent="0.3">
      <c r="AJ220" s="29">
        <f t="shared" si="43"/>
        <v>45927</v>
      </c>
      <c r="AK220">
        <f t="shared" si="38"/>
        <v>0</v>
      </c>
      <c r="AL220" s="1">
        <f t="shared" si="39"/>
        <v>1</v>
      </c>
      <c r="AM220" s="1">
        <f t="shared" si="40"/>
        <v>0</v>
      </c>
      <c r="AN220" s="127">
        <f t="shared" si="41"/>
        <v>0</v>
      </c>
      <c r="AO220" s="126">
        <f t="shared" si="42"/>
        <v>1</v>
      </c>
    </row>
    <row r="221" spans="36:41" x14ac:dyDescent="0.3">
      <c r="AJ221" s="29">
        <f t="shared" si="43"/>
        <v>45928</v>
      </c>
      <c r="AK221">
        <f t="shared" si="38"/>
        <v>0</v>
      </c>
      <c r="AL221" s="1">
        <f t="shared" si="39"/>
        <v>1</v>
      </c>
      <c r="AM221" s="1">
        <f t="shared" si="40"/>
        <v>0</v>
      </c>
      <c r="AN221" s="127">
        <f t="shared" si="41"/>
        <v>0</v>
      </c>
      <c r="AO221" s="126">
        <f t="shared" si="42"/>
        <v>1</v>
      </c>
    </row>
    <row r="222" spans="36:41" x14ac:dyDescent="0.3">
      <c r="AJ222" s="29">
        <f t="shared" si="43"/>
        <v>45929</v>
      </c>
      <c r="AK222">
        <f t="shared" si="38"/>
        <v>0</v>
      </c>
      <c r="AL222" s="1">
        <f t="shared" si="39"/>
        <v>1</v>
      </c>
      <c r="AM222" s="1">
        <f t="shared" si="40"/>
        <v>0</v>
      </c>
      <c r="AN222" s="127">
        <f t="shared" si="41"/>
        <v>0</v>
      </c>
      <c r="AO222" s="126">
        <f t="shared" si="42"/>
        <v>1</v>
      </c>
    </row>
    <row r="223" spans="36:41" x14ac:dyDescent="0.3">
      <c r="AJ223" s="29">
        <f t="shared" si="43"/>
        <v>45930</v>
      </c>
      <c r="AK223">
        <f t="shared" si="38"/>
        <v>0.9</v>
      </c>
      <c r="AL223" s="1">
        <f t="shared" si="39"/>
        <v>1</v>
      </c>
      <c r="AM223" s="1">
        <f t="shared" si="40"/>
        <v>0.9</v>
      </c>
      <c r="AN223" s="127">
        <f t="shared" si="41"/>
        <v>0.9</v>
      </c>
      <c r="AO223" s="126">
        <f t="shared" si="42"/>
        <v>1</v>
      </c>
    </row>
    <row r="224" spans="36:41" x14ac:dyDescent="0.3">
      <c r="AJ224" s="29">
        <f t="shared" si="43"/>
        <v>45931</v>
      </c>
      <c r="AK224">
        <f t="shared" si="38"/>
        <v>0</v>
      </c>
      <c r="AL224" s="1">
        <f t="shared" si="39"/>
        <v>1</v>
      </c>
      <c r="AM224" s="1">
        <f t="shared" si="40"/>
        <v>0</v>
      </c>
      <c r="AN224" s="127">
        <f>AK224</f>
        <v>0</v>
      </c>
      <c r="AO224" s="126">
        <f t="shared" si="42"/>
        <v>1</v>
      </c>
    </row>
    <row r="225" spans="36:41" x14ac:dyDescent="0.3">
      <c r="AJ225" s="29">
        <f t="shared" si="43"/>
        <v>45932</v>
      </c>
      <c r="AK225">
        <f t="shared" si="38"/>
        <v>0</v>
      </c>
      <c r="AL225" s="1">
        <f t="shared" si="39"/>
        <v>1</v>
      </c>
      <c r="AM225" s="1">
        <f t="shared" si="40"/>
        <v>0</v>
      </c>
      <c r="AN225" s="1">
        <f t="shared" ref="AN225:AN256" si="44">_xlfn.XLOOKUP(AJ225,A$27:A$36,B$27:B$36,0,1)</f>
        <v>0.85</v>
      </c>
      <c r="AO225" s="126">
        <f t="shared" si="42"/>
        <v>1</v>
      </c>
    </row>
    <row r="226" spans="36:41" x14ac:dyDescent="0.3">
      <c r="AJ226" s="29">
        <f t="shared" si="43"/>
        <v>45933</v>
      </c>
      <c r="AK226">
        <f t="shared" si="38"/>
        <v>0</v>
      </c>
      <c r="AL226" s="1">
        <f t="shared" si="39"/>
        <v>1</v>
      </c>
      <c r="AM226" s="1">
        <f t="shared" si="40"/>
        <v>0</v>
      </c>
      <c r="AN226" s="1">
        <f t="shared" si="44"/>
        <v>0.85</v>
      </c>
      <c r="AO226" s="126">
        <f t="shared" si="42"/>
        <v>1</v>
      </c>
    </row>
    <row r="227" spans="36:41" x14ac:dyDescent="0.3">
      <c r="AJ227" s="29">
        <f t="shared" si="43"/>
        <v>45934</v>
      </c>
      <c r="AK227">
        <f t="shared" si="38"/>
        <v>0</v>
      </c>
      <c r="AL227" s="1">
        <f t="shared" si="39"/>
        <v>1</v>
      </c>
      <c r="AM227" s="1">
        <f t="shared" si="40"/>
        <v>0</v>
      </c>
      <c r="AN227" s="1">
        <f t="shared" si="44"/>
        <v>0.85</v>
      </c>
      <c r="AO227" s="126">
        <f t="shared" si="42"/>
        <v>1</v>
      </c>
    </row>
    <row r="228" spans="36:41" x14ac:dyDescent="0.3">
      <c r="AJ228" s="29">
        <f t="shared" si="43"/>
        <v>45935</v>
      </c>
      <c r="AK228">
        <f t="shared" si="38"/>
        <v>0</v>
      </c>
      <c r="AL228" s="1">
        <f t="shared" si="39"/>
        <v>1</v>
      </c>
      <c r="AM228" s="1">
        <f t="shared" si="40"/>
        <v>0</v>
      </c>
      <c r="AN228" s="1">
        <f t="shared" si="44"/>
        <v>0.85</v>
      </c>
      <c r="AO228" s="126">
        <f t="shared" si="42"/>
        <v>1</v>
      </c>
    </row>
    <row r="229" spans="36:41" x14ac:dyDescent="0.3">
      <c r="AJ229" s="29">
        <f t="shared" si="43"/>
        <v>45936</v>
      </c>
      <c r="AK229">
        <f t="shared" si="38"/>
        <v>0</v>
      </c>
      <c r="AL229" s="1">
        <f t="shared" si="39"/>
        <v>1</v>
      </c>
      <c r="AM229" s="1">
        <f t="shared" si="40"/>
        <v>0</v>
      </c>
      <c r="AN229" s="1">
        <f t="shared" si="44"/>
        <v>0.85</v>
      </c>
      <c r="AO229" s="126">
        <f t="shared" si="42"/>
        <v>1</v>
      </c>
    </row>
    <row r="230" spans="36:41" x14ac:dyDescent="0.3">
      <c r="AJ230" s="29">
        <f t="shared" si="43"/>
        <v>45937</v>
      </c>
      <c r="AK230">
        <f t="shared" si="38"/>
        <v>0</v>
      </c>
      <c r="AL230" s="1">
        <f t="shared" si="39"/>
        <v>1</v>
      </c>
      <c r="AM230" s="1">
        <f t="shared" si="40"/>
        <v>0</v>
      </c>
      <c r="AN230" s="1">
        <f t="shared" si="44"/>
        <v>0.85</v>
      </c>
      <c r="AO230" s="126">
        <f t="shared" si="42"/>
        <v>1</v>
      </c>
    </row>
    <row r="231" spans="36:41" x14ac:dyDescent="0.3">
      <c r="AJ231" s="29">
        <f t="shared" si="43"/>
        <v>45938</v>
      </c>
      <c r="AK231">
        <f t="shared" si="38"/>
        <v>0</v>
      </c>
      <c r="AL231" s="1">
        <f t="shared" si="39"/>
        <v>1</v>
      </c>
      <c r="AM231" s="1">
        <f t="shared" si="40"/>
        <v>0</v>
      </c>
      <c r="AN231" s="1">
        <f t="shared" si="44"/>
        <v>0.85</v>
      </c>
      <c r="AO231" s="126">
        <f t="shared" si="42"/>
        <v>1</v>
      </c>
    </row>
    <row r="232" spans="36:41" x14ac:dyDescent="0.3">
      <c r="AJ232" s="29">
        <f t="shared" si="43"/>
        <v>45939</v>
      </c>
      <c r="AK232">
        <f t="shared" si="38"/>
        <v>0</v>
      </c>
      <c r="AL232" s="1">
        <f t="shared" si="39"/>
        <v>1</v>
      </c>
      <c r="AM232" s="1">
        <f t="shared" si="40"/>
        <v>0</v>
      </c>
      <c r="AN232" s="1">
        <f t="shared" si="44"/>
        <v>0.85</v>
      </c>
      <c r="AO232" s="126">
        <f t="shared" si="42"/>
        <v>1</v>
      </c>
    </row>
    <row r="233" spans="36:41" x14ac:dyDescent="0.3">
      <c r="AJ233" s="29">
        <f t="shared" si="43"/>
        <v>45940</v>
      </c>
      <c r="AK233">
        <f t="shared" ref="AK233:AK296" si="45">_xlfn.XLOOKUP(AJ233,A$27:A$36,B$27:B$36,0,0)</f>
        <v>0</v>
      </c>
      <c r="AL233" s="1">
        <f t="shared" ref="AL233:AL296" si="46">_xlfn.XLOOKUP(AJ233,A$15:A$24,B$15:B$24,1,0)</f>
        <v>1</v>
      </c>
      <c r="AM233" s="1">
        <f t="shared" ref="AM233:AM296" si="47">_xlfn.XLOOKUP(AJ233,A$27:A$36,B$27:B$36,0,-1)</f>
        <v>0</v>
      </c>
      <c r="AN233" s="1">
        <f t="shared" si="44"/>
        <v>0.85</v>
      </c>
      <c r="AO233" s="126">
        <f t="shared" si="42"/>
        <v>1</v>
      </c>
    </row>
    <row r="234" spans="36:41" x14ac:dyDescent="0.3">
      <c r="AJ234" s="29">
        <f t="shared" si="43"/>
        <v>45941</v>
      </c>
      <c r="AK234">
        <f t="shared" si="45"/>
        <v>0</v>
      </c>
      <c r="AL234" s="1">
        <f t="shared" si="46"/>
        <v>1</v>
      </c>
      <c r="AM234" s="1">
        <f t="shared" si="47"/>
        <v>0</v>
      </c>
      <c r="AN234" s="1">
        <f t="shared" si="44"/>
        <v>0.85</v>
      </c>
      <c r="AO234" s="126">
        <f t="shared" ref="AO234:AO254" si="48">IF(AL234=1,AO235,AL234)</f>
        <v>1</v>
      </c>
    </row>
    <row r="235" spans="36:41" x14ac:dyDescent="0.3">
      <c r="AJ235" s="29">
        <f t="shared" ref="AJ235:AJ298" si="49">AJ234+1</f>
        <v>45942</v>
      </c>
      <c r="AK235">
        <f t="shared" si="45"/>
        <v>0</v>
      </c>
      <c r="AL235" s="1">
        <f t="shared" si="46"/>
        <v>1</v>
      </c>
      <c r="AM235" s="1">
        <f t="shared" si="47"/>
        <v>0</v>
      </c>
      <c r="AN235" s="1">
        <f t="shared" si="44"/>
        <v>0.85</v>
      </c>
      <c r="AO235" s="126">
        <f t="shared" si="48"/>
        <v>1</v>
      </c>
    </row>
    <row r="236" spans="36:41" x14ac:dyDescent="0.3">
      <c r="AJ236" s="29">
        <f t="shared" si="49"/>
        <v>45943</v>
      </c>
      <c r="AK236">
        <f t="shared" si="45"/>
        <v>0</v>
      </c>
      <c r="AL236" s="1">
        <f t="shared" si="46"/>
        <v>1</v>
      </c>
      <c r="AM236" s="1">
        <f t="shared" si="47"/>
        <v>0</v>
      </c>
      <c r="AN236" s="1">
        <f t="shared" si="44"/>
        <v>0.85</v>
      </c>
      <c r="AO236" s="126">
        <f t="shared" si="48"/>
        <v>1</v>
      </c>
    </row>
    <row r="237" spans="36:41" x14ac:dyDescent="0.3">
      <c r="AJ237" s="29">
        <f t="shared" si="49"/>
        <v>45944</v>
      </c>
      <c r="AK237">
        <f t="shared" si="45"/>
        <v>0</v>
      </c>
      <c r="AL237" s="1">
        <f t="shared" si="46"/>
        <v>1</v>
      </c>
      <c r="AM237" s="1">
        <f t="shared" si="47"/>
        <v>0</v>
      </c>
      <c r="AN237" s="1">
        <f t="shared" si="44"/>
        <v>0.85</v>
      </c>
      <c r="AO237" s="126">
        <f t="shared" si="48"/>
        <v>1</v>
      </c>
    </row>
    <row r="238" spans="36:41" x14ac:dyDescent="0.3">
      <c r="AJ238" s="29">
        <f t="shared" si="49"/>
        <v>45945</v>
      </c>
      <c r="AK238">
        <f t="shared" si="45"/>
        <v>0</v>
      </c>
      <c r="AL238" s="1">
        <f t="shared" si="46"/>
        <v>1</v>
      </c>
      <c r="AM238" s="1">
        <f t="shared" si="47"/>
        <v>0</v>
      </c>
      <c r="AN238" s="1">
        <f t="shared" si="44"/>
        <v>0.85</v>
      </c>
      <c r="AO238" s="126">
        <f t="shared" si="48"/>
        <v>1</v>
      </c>
    </row>
    <row r="239" spans="36:41" x14ac:dyDescent="0.3">
      <c r="AJ239" s="29">
        <f t="shared" si="49"/>
        <v>45946</v>
      </c>
      <c r="AK239">
        <f t="shared" si="45"/>
        <v>0</v>
      </c>
      <c r="AL239" s="1">
        <f t="shared" si="46"/>
        <v>1</v>
      </c>
      <c r="AM239" s="1">
        <f t="shared" si="47"/>
        <v>0</v>
      </c>
      <c r="AN239" s="1">
        <f t="shared" si="44"/>
        <v>0.85</v>
      </c>
      <c r="AO239" s="126">
        <f t="shared" si="48"/>
        <v>1</v>
      </c>
    </row>
    <row r="240" spans="36:41" x14ac:dyDescent="0.3">
      <c r="AJ240" s="29">
        <f t="shared" si="49"/>
        <v>45947</v>
      </c>
      <c r="AK240">
        <f t="shared" si="45"/>
        <v>0</v>
      </c>
      <c r="AL240" s="1">
        <f t="shared" si="46"/>
        <v>1</v>
      </c>
      <c r="AM240" s="1">
        <f t="shared" si="47"/>
        <v>0</v>
      </c>
      <c r="AN240" s="1">
        <f t="shared" si="44"/>
        <v>0.85</v>
      </c>
      <c r="AO240" s="126">
        <f t="shared" si="48"/>
        <v>1</v>
      </c>
    </row>
    <row r="241" spans="36:41" x14ac:dyDescent="0.3">
      <c r="AJ241" s="29">
        <f t="shared" si="49"/>
        <v>45948</v>
      </c>
      <c r="AK241">
        <f t="shared" si="45"/>
        <v>0</v>
      </c>
      <c r="AL241" s="1">
        <f t="shared" si="46"/>
        <v>1</v>
      </c>
      <c r="AM241" s="1">
        <f t="shared" si="47"/>
        <v>0</v>
      </c>
      <c r="AN241" s="1">
        <f t="shared" si="44"/>
        <v>0.85</v>
      </c>
      <c r="AO241" s="126">
        <f t="shared" si="48"/>
        <v>1</v>
      </c>
    </row>
    <row r="242" spans="36:41" x14ac:dyDescent="0.3">
      <c r="AJ242" s="29">
        <f t="shared" si="49"/>
        <v>45949</v>
      </c>
      <c r="AK242">
        <f t="shared" si="45"/>
        <v>0</v>
      </c>
      <c r="AL242" s="1">
        <f t="shared" si="46"/>
        <v>1</v>
      </c>
      <c r="AM242" s="1">
        <f t="shared" si="47"/>
        <v>0</v>
      </c>
      <c r="AN242" s="1">
        <f t="shared" si="44"/>
        <v>0.85</v>
      </c>
      <c r="AO242" s="126">
        <f t="shared" si="48"/>
        <v>1</v>
      </c>
    </row>
    <row r="243" spans="36:41" x14ac:dyDescent="0.3">
      <c r="AJ243" s="29">
        <f t="shared" si="49"/>
        <v>45950</v>
      </c>
      <c r="AK243">
        <f t="shared" si="45"/>
        <v>0</v>
      </c>
      <c r="AL243" s="1">
        <f t="shared" si="46"/>
        <v>1</v>
      </c>
      <c r="AM243" s="1">
        <f t="shared" si="47"/>
        <v>0</v>
      </c>
      <c r="AN243" s="1">
        <f t="shared" si="44"/>
        <v>0.85</v>
      </c>
      <c r="AO243" s="126">
        <f t="shared" si="48"/>
        <v>1</v>
      </c>
    </row>
    <row r="244" spans="36:41" x14ac:dyDescent="0.3">
      <c r="AJ244" s="29">
        <f t="shared" si="49"/>
        <v>45951</v>
      </c>
      <c r="AK244">
        <f t="shared" si="45"/>
        <v>0</v>
      </c>
      <c r="AL244" s="1">
        <f t="shared" si="46"/>
        <v>1</v>
      </c>
      <c r="AM244" s="1">
        <f t="shared" si="47"/>
        <v>0</v>
      </c>
      <c r="AN244" s="1">
        <f t="shared" si="44"/>
        <v>0.85</v>
      </c>
      <c r="AO244" s="126">
        <f t="shared" si="48"/>
        <v>1</v>
      </c>
    </row>
    <row r="245" spans="36:41" x14ac:dyDescent="0.3">
      <c r="AJ245" s="29">
        <f t="shared" si="49"/>
        <v>45952</v>
      </c>
      <c r="AK245">
        <f t="shared" si="45"/>
        <v>0</v>
      </c>
      <c r="AL245" s="1">
        <f t="shared" si="46"/>
        <v>1</v>
      </c>
      <c r="AM245" s="1">
        <f t="shared" si="47"/>
        <v>0</v>
      </c>
      <c r="AN245" s="1">
        <f t="shared" si="44"/>
        <v>0.85</v>
      </c>
      <c r="AO245" s="126">
        <f t="shared" si="48"/>
        <v>1</v>
      </c>
    </row>
    <row r="246" spans="36:41" x14ac:dyDescent="0.3">
      <c r="AJ246" s="29">
        <f t="shared" si="49"/>
        <v>45953</v>
      </c>
      <c r="AK246">
        <f t="shared" si="45"/>
        <v>0</v>
      </c>
      <c r="AL246" s="1">
        <f t="shared" si="46"/>
        <v>1</v>
      </c>
      <c r="AM246" s="1">
        <f t="shared" si="47"/>
        <v>0</v>
      </c>
      <c r="AN246" s="1">
        <f t="shared" si="44"/>
        <v>0.85</v>
      </c>
      <c r="AO246" s="126">
        <f t="shared" si="48"/>
        <v>1</v>
      </c>
    </row>
    <row r="247" spans="36:41" x14ac:dyDescent="0.3">
      <c r="AJ247" s="29">
        <f t="shared" si="49"/>
        <v>45954</v>
      </c>
      <c r="AK247">
        <f t="shared" si="45"/>
        <v>0</v>
      </c>
      <c r="AL247" s="1">
        <f t="shared" si="46"/>
        <v>1</v>
      </c>
      <c r="AM247" s="1">
        <f t="shared" si="47"/>
        <v>0</v>
      </c>
      <c r="AN247" s="1">
        <f t="shared" si="44"/>
        <v>0.85</v>
      </c>
      <c r="AO247" s="126">
        <f t="shared" si="48"/>
        <v>1</v>
      </c>
    </row>
    <row r="248" spans="36:41" x14ac:dyDescent="0.3">
      <c r="AJ248" s="29">
        <f t="shared" si="49"/>
        <v>45955</v>
      </c>
      <c r="AK248">
        <f t="shared" si="45"/>
        <v>0</v>
      </c>
      <c r="AL248" s="1">
        <f t="shared" si="46"/>
        <v>1</v>
      </c>
      <c r="AM248" s="1">
        <f t="shared" si="47"/>
        <v>0</v>
      </c>
      <c r="AN248" s="1">
        <f t="shared" si="44"/>
        <v>0.85</v>
      </c>
      <c r="AO248" s="126">
        <f t="shared" si="48"/>
        <v>1</v>
      </c>
    </row>
    <row r="249" spans="36:41" x14ac:dyDescent="0.3">
      <c r="AJ249" s="29">
        <f t="shared" si="49"/>
        <v>45956</v>
      </c>
      <c r="AK249">
        <f t="shared" si="45"/>
        <v>0</v>
      </c>
      <c r="AL249" s="1">
        <f t="shared" si="46"/>
        <v>1</v>
      </c>
      <c r="AM249" s="1">
        <f t="shared" si="47"/>
        <v>0</v>
      </c>
      <c r="AN249" s="1">
        <f t="shared" si="44"/>
        <v>0.85</v>
      </c>
      <c r="AO249" s="126">
        <f t="shared" si="48"/>
        <v>1</v>
      </c>
    </row>
    <row r="250" spans="36:41" x14ac:dyDescent="0.3">
      <c r="AJ250" s="29">
        <f t="shared" si="49"/>
        <v>45957</v>
      </c>
      <c r="AK250">
        <f t="shared" si="45"/>
        <v>0</v>
      </c>
      <c r="AL250" s="1">
        <f t="shared" si="46"/>
        <v>1</v>
      </c>
      <c r="AM250" s="1">
        <f t="shared" si="47"/>
        <v>0</v>
      </c>
      <c r="AN250" s="1">
        <f t="shared" si="44"/>
        <v>0.85</v>
      </c>
      <c r="AO250" s="126">
        <f t="shared" si="48"/>
        <v>1</v>
      </c>
    </row>
    <row r="251" spans="36:41" x14ac:dyDescent="0.3">
      <c r="AJ251" s="29">
        <f t="shared" si="49"/>
        <v>45958</v>
      </c>
      <c r="AK251">
        <f t="shared" si="45"/>
        <v>0</v>
      </c>
      <c r="AL251" s="1">
        <f t="shared" si="46"/>
        <v>1</v>
      </c>
      <c r="AM251" s="1">
        <f t="shared" si="47"/>
        <v>0</v>
      </c>
      <c r="AN251" s="1">
        <f t="shared" si="44"/>
        <v>0.85</v>
      </c>
      <c r="AO251" s="126">
        <f t="shared" si="48"/>
        <v>1</v>
      </c>
    </row>
    <row r="252" spans="36:41" x14ac:dyDescent="0.3">
      <c r="AJ252" s="29">
        <f t="shared" si="49"/>
        <v>45959</v>
      </c>
      <c r="AK252">
        <f t="shared" si="45"/>
        <v>0</v>
      </c>
      <c r="AL252" s="1">
        <f t="shared" si="46"/>
        <v>1</v>
      </c>
      <c r="AM252" s="1">
        <f t="shared" si="47"/>
        <v>0</v>
      </c>
      <c r="AN252" s="1">
        <f t="shared" si="44"/>
        <v>0.85</v>
      </c>
      <c r="AO252" s="126">
        <f t="shared" si="48"/>
        <v>1</v>
      </c>
    </row>
    <row r="253" spans="36:41" x14ac:dyDescent="0.3">
      <c r="AJ253" s="29">
        <f t="shared" si="49"/>
        <v>45960</v>
      </c>
      <c r="AK253">
        <f t="shared" si="45"/>
        <v>0</v>
      </c>
      <c r="AL253" s="1">
        <f t="shared" si="46"/>
        <v>1</v>
      </c>
      <c r="AM253" s="1">
        <f t="shared" si="47"/>
        <v>0</v>
      </c>
      <c r="AN253" s="1">
        <f t="shared" si="44"/>
        <v>0.85</v>
      </c>
      <c r="AO253" s="126">
        <f t="shared" si="48"/>
        <v>1</v>
      </c>
    </row>
    <row r="254" spans="36:41" x14ac:dyDescent="0.3">
      <c r="AJ254" s="29">
        <f t="shared" si="49"/>
        <v>45961</v>
      </c>
      <c r="AK254">
        <f t="shared" si="45"/>
        <v>0.85</v>
      </c>
      <c r="AL254" s="1">
        <f t="shared" si="46"/>
        <v>1</v>
      </c>
      <c r="AM254" s="1">
        <f t="shared" si="47"/>
        <v>0.85</v>
      </c>
      <c r="AN254" s="1">
        <f t="shared" si="44"/>
        <v>0.85</v>
      </c>
      <c r="AO254" s="126">
        <f t="shared" si="48"/>
        <v>1</v>
      </c>
    </row>
    <row r="255" spans="36:41" x14ac:dyDescent="0.3">
      <c r="AJ255" s="29">
        <f t="shared" si="49"/>
        <v>45962</v>
      </c>
      <c r="AK255">
        <f t="shared" si="45"/>
        <v>0</v>
      </c>
      <c r="AL255" s="1">
        <f t="shared" si="46"/>
        <v>1</v>
      </c>
      <c r="AM255" s="1">
        <f t="shared" si="47"/>
        <v>0</v>
      </c>
      <c r="AN255" s="1">
        <f t="shared" si="44"/>
        <v>0</v>
      </c>
      <c r="AO255" s="134">
        <f>AL255</f>
        <v>1</v>
      </c>
    </row>
    <row r="256" spans="36:41" x14ac:dyDescent="0.3">
      <c r="AJ256" s="29">
        <f t="shared" si="49"/>
        <v>45963</v>
      </c>
      <c r="AK256">
        <f t="shared" si="45"/>
        <v>0</v>
      </c>
      <c r="AL256" s="1">
        <f t="shared" si="46"/>
        <v>1</v>
      </c>
      <c r="AM256" s="1">
        <f t="shared" si="47"/>
        <v>0</v>
      </c>
      <c r="AN256" s="1">
        <f t="shared" si="44"/>
        <v>0</v>
      </c>
      <c r="AO256" s="1">
        <f>AL256</f>
        <v>1</v>
      </c>
    </row>
    <row r="257" spans="36:41" x14ac:dyDescent="0.3">
      <c r="AJ257" s="29">
        <f t="shared" si="49"/>
        <v>45964</v>
      </c>
      <c r="AK257">
        <f t="shared" si="45"/>
        <v>0</v>
      </c>
      <c r="AL257" s="1">
        <f t="shared" si="46"/>
        <v>1</v>
      </c>
      <c r="AM257" s="1">
        <f t="shared" si="47"/>
        <v>0</v>
      </c>
      <c r="AN257" s="1">
        <f t="shared" ref="AN257:AN288" si="50">_xlfn.XLOOKUP(AJ257,A$27:A$36,B$27:B$36,0,1)</f>
        <v>0</v>
      </c>
      <c r="AO257" s="1">
        <f t="shared" ref="AO257:AO320" si="51">AL257</f>
        <v>1</v>
      </c>
    </row>
    <row r="258" spans="36:41" x14ac:dyDescent="0.3">
      <c r="AJ258" s="29">
        <f t="shared" si="49"/>
        <v>45965</v>
      </c>
      <c r="AK258">
        <f t="shared" si="45"/>
        <v>0</v>
      </c>
      <c r="AL258" s="1">
        <f t="shared" si="46"/>
        <v>1</v>
      </c>
      <c r="AM258" s="1">
        <f t="shared" si="47"/>
        <v>0</v>
      </c>
      <c r="AN258" s="1">
        <f t="shared" si="50"/>
        <v>0</v>
      </c>
      <c r="AO258" s="1">
        <f t="shared" si="51"/>
        <v>1</v>
      </c>
    </row>
    <row r="259" spans="36:41" x14ac:dyDescent="0.3">
      <c r="AJ259" s="29">
        <f t="shared" si="49"/>
        <v>45966</v>
      </c>
      <c r="AK259">
        <f t="shared" si="45"/>
        <v>0</v>
      </c>
      <c r="AL259" s="1">
        <f t="shared" si="46"/>
        <v>1</v>
      </c>
      <c r="AM259" s="1">
        <f t="shared" si="47"/>
        <v>0</v>
      </c>
      <c r="AN259" s="1">
        <f t="shared" si="50"/>
        <v>0</v>
      </c>
      <c r="AO259" s="1">
        <f t="shared" si="51"/>
        <v>1</v>
      </c>
    </row>
    <row r="260" spans="36:41" x14ac:dyDescent="0.3">
      <c r="AJ260" s="29">
        <f t="shared" si="49"/>
        <v>45967</v>
      </c>
      <c r="AK260">
        <f t="shared" si="45"/>
        <v>0</v>
      </c>
      <c r="AL260" s="1">
        <f t="shared" si="46"/>
        <v>1</v>
      </c>
      <c r="AM260" s="1">
        <f t="shared" si="47"/>
        <v>0</v>
      </c>
      <c r="AN260" s="1">
        <f t="shared" si="50"/>
        <v>0</v>
      </c>
      <c r="AO260" s="1">
        <f t="shared" si="51"/>
        <v>1</v>
      </c>
    </row>
    <row r="261" spans="36:41" x14ac:dyDescent="0.3">
      <c r="AJ261" s="29">
        <f t="shared" si="49"/>
        <v>45968</v>
      </c>
      <c r="AK261">
        <f t="shared" si="45"/>
        <v>0</v>
      </c>
      <c r="AL261" s="1">
        <f t="shared" si="46"/>
        <v>1</v>
      </c>
      <c r="AM261" s="1">
        <f t="shared" si="47"/>
        <v>0</v>
      </c>
      <c r="AN261" s="1">
        <f t="shared" si="50"/>
        <v>0</v>
      </c>
      <c r="AO261" s="1">
        <f t="shared" si="51"/>
        <v>1</v>
      </c>
    </row>
    <row r="262" spans="36:41" x14ac:dyDescent="0.3">
      <c r="AJ262" s="29">
        <f t="shared" si="49"/>
        <v>45969</v>
      </c>
      <c r="AK262">
        <f t="shared" si="45"/>
        <v>0</v>
      </c>
      <c r="AL262" s="1">
        <f t="shared" si="46"/>
        <v>1</v>
      </c>
      <c r="AM262" s="1">
        <f t="shared" si="47"/>
        <v>0</v>
      </c>
      <c r="AN262" s="1">
        <f t="shared" si="50"/>
        <v>0</v>
      </c>
      <c r="AO262" s="1">
        <f t="shared" si="51"/>
        <v>1</v>
      </c>
    </row>
    <row r="263" spans="36:41" x14ac:dyDescent="0.3">
      <c r="AJ263" s="29">
        <f t="shared" si="49"/>
        <v>45970</v>
      </c>
      <c r="AK263">
        <f t="shared" si="45"/>
        <v>0</v>
      </c>
      <c r="AL263" s="1">
        <f t="shared" si="46"/>
        <v>1</v>
      </c>
      <c r="AM263" s="1">
        <f t="shared" si="47"/>
        <v>0</v>
      </c>
      <c r="AN263" s="1">
        <f t="shared" si="50"/>
        <v>0</v>
      </c>
      <c r="AO263" s="1">
        <f t="shared" si="51"/>
        <v>1</v>
      </c>
    </row>
    <row r="264" spans="36:41" x14ac:dyDescent="0.3">
      <c r="AJ264" s="29">
        <f t="shared" si="49"/>
        <v>45971</v>
      </c>
      <c r="AK264">
        <f t="shared" si="45"/>
        <v>0</v>
      </c>
      <c r="AL264" s="1">
        <f t="shared" si="46"/>
        <v>1</v>
      </c>
      <c r="AM264" s="1">
        <f t="shared" si="47"/>
        <v>0</v>
      </c>
      <c r="AN264" s="1">
        <f t="shared" si="50"/>
        <v>0</v>
      </c>
      <c r="AO264" s="1">
        <f t="shared" si="51"/>
        <v>1</v>
      </c>
    </row>
    <row r="265" spans="36:41" x14ac:dyDescent="0.3">
      <c r="AJ265" s="29">
        <f t="shared" si="49"/>
        <v>45972</v>
      </c>
      <c r="AK265">
        <f t="shared" si="45"/>
        <v>0</v>
      </c>
      <c r="AL265" s="1">
        <f t="shared" si="46"/>
        <v>1</v>
      </c>
      <c r="AM265" s="1">
        <f t="shared" si="47"/>
        <v>0</v>
      </c>
      <c r="AN265" s="1">
        <f t="shared" si="50"/>
        <v>0</v>
      </c>
      <c r="AO265" s="1">
        <f t="shared" si="51"/>
        <v>1</v>
      </c>
    </row>
    <row r="266" spans="36:41" x14ac:dyDescent="0.3">
      <c r="AJ266" s="29">
        <f t="shared" si="49"/>
        <v>45973</v>
      </c>
      <c r="AK266">
        <f t="shared" si="45"/>
        <v>0</v>
      </c>
      <c r="AL266" s="1">
        <f t="shared" si="46"/>
        <v>1</v>
      </c>
      <c r="AM266" s="1">
        <f t="shared" si="47"/>
        <v>0</v>
      </c>
      <c r="AN266" s="1">
        <f t="shared" si="50"/>
        <v>0</v>
      </c>
      <c r="AO266" s="1">
        <f t="shared" si="51"/>
        <v>1</v>
      </c>
    </row>
    <row r="267" spans="36:41" x14ac:dyDescent="0.3">
      <c r="AJ267" s="29">
        <f t="shared" si="49"/>
        <v>45974</v>
      </c>
      <c r="AK267">
        <f t="shared" si="45"/>
        <v>0</v>
      </c>
      <c r="AL267" s="1">
        <f t="shared" si="46"/>
        <v>1</v>
      </c>
      <c r="AM267" s="1">
        <f t="shared" si="47"/>
        <v>0</v>
      </c>
      <c r="AN267" s="1">
        <f t="shared" si="50"/>
        <v>0</v>
      </c>
      <c r="AO267" s="1">
        <f t="shared" si="51"/>
        <v>1</v>
      </c>
    </row>
    <row r="268" spans="36:41" x14ac:dyDescent="0.3">
      <c r="AJ268" s="29">
        <f t="shared" si="49"/>
        <v>45975</v>
      </c>
      <c r="AK268">
        <f t="shared" si="45"/>
        <v>0</v>
      </c>
      <c r="AL268" s="1">
        <f t="shared" si="46"/>
        <v>1</v>
      </c>
      <c r="AM268" s="1">
        <f t="shared" si="47"/>
        <v>0</v>
      </c>
      <c r="AN268" s="1">
        <f t="shared" si="50"/>
        <v>0</v>
      </c>
      <c r="AO268" s="1">
        <f t="shared" si="51"/>
        <v>1</v>
      </c>
    </row>
    <row r="269" spans="36:41" x14ac:dyDescent="0.3">
      <c r="AJ269" s="29">
        <f t="shared" si="49"/>
        <v>45976</v>
      </c>
      <c r="AK269">
        <f t="shared" si="45"/>
        <v>0</v>
      </c>
      <c r="AL269" s="1">
        <f t="shared" si="46"/>
        <v>1</v>
      </c>
      <c r="AM269" s="1">
        <f t="shared" si="47"/>
        <v>0</v>
      </c>
      <c r="AN269" s="1">
        <f t="shared" si="50"/>
        <v>0</v>
      </c>
      <c r="AO269" s="1">
        <f t="shared" si="51"/>
        <v>1</v>
      </c>
    </row>
    <row r="270" spans="36:41" x14ac:dyDescent="0.3">
      <c r="AJ270" s="29">
        <f t="shared" si="49"/>
        <v>45977</v>
      </c>
      <c r="AK270">
        <f t="shared" si="45"/>
        <v>0</v>
      </c>
      <c r="AL270" s="1">
        <f t="shared" si="46"/>
        <v>1</v>
      </c>
      <c r="AM270" s="1">
        <f t="shared" si="47"/>
        <v>0</v>
      </c>
      <c r="AN270" s="1">
        <f t="shared" si="50"/>
        <v>0</v>
      </c>
      <c r="AO270" s="1">
        <f t="shared" si="51"/>
        <v>1</v>
      </c>
    </row>
    <row r="271" spans="36:41" x14ac:dyDescent="0.3">
      <c r="AJ271" s="29">
        <f t="shared" si="49"/>
        <v>45978</v>
      </c>
      <c r="AK271">
        <f t="shared" si="45"/>
        <v>0</v>
      </c>
      <c r="AL271" s="1">
        <f t="shared" si="46"/>
        <v>1</v>
      </c>
      <c r="AM271" s="1">
        <f t="shared" si="47"/>
        <v>0</v>
      </c>
      <c r="AN271" s="1">
        <f t="shared" si="50"/>
        <v>0</v>
      </c>
      <c r="AO271" s="1">
        <f t="shared" si="51"/>
        <v>1</v>
      </c>
    </row>
    <row r="272" spans="36:41" x14ac:dyDescent="0.3">
      <c r="AJ272" s="29">
        <f t="shared" si="49"/>
        <v>45979</v>
      </c>
      <c r="AK272">
        <f t="shared" si="45"/>
        <v>0</v>
      </c>
      <c r="AL272" s="1">
        <f t="shared" si="46"/>
        <v>1</v>
      </c>
      <c r="AM272" s="1">
        <f t="shared" si="47"/>
        <v>0</v>
      </c>
      <c r="AN272" s="1">
        <f t="shared" si="50"/>
        <v>0</v>
      </c>
      <c r="AO272" s="1">
        <f t="shared" si="51"/>
        <v>1</v>
      </c>
    </row>
    <row r="273" spans="36:41" x14ac:dyDescent="0.3">
      <c r="AJ273" s="29">
        <f t="shared" si="49"/>
        <v>45980</v>
      </c>
      <c r="AK273">
        <f t="shared" si="45"/>
        <v>0</v>
      </c>
      <c r="AL273" s="1">
        <f t="shared" si="46"/>
        <v>1</v>
      </c>
      <c r="AM273" s="1">
        <f t="shared" si="47"/>
        <v>0</v>
      </c>
      <c r="AN273" s="1">
        <f t="shared" si="50"/>
        <v>0</v>
      </c>
      <c r="AO273" s="1">
        <f t="shared" si="51"/>
        <v>1</v>
      </c>
    </row>
    <row r="274" spans="36:41" x14ac:dyDescent="0.3">
      <c r="AJ274" s="29">
        <f t="shared" si="49"/>
        <v>45981</v>
      </c>
      <c r="AK274">
        <f t="shared" si="45"/>
        <v>0</v>
      </c>
      <c r="AL274" s="1">
        <f t="shared" si="46"/>
        <v>1</v>
      </c>
      <c r="AM274" s="1">
        <f t="shared" si="47"/>
        <v>0</v>
      </c>
      <c r="AN274" s="1">
        <f t="shared" si="50"/>
        <v>0</v>
      </c>
      <c r="AO274" s="1">
        <f t="shared" si="51"/>
        <v>1</v>
      </c>
    </row>
    <row r="275" spans="36:41" x14ac:dyDescent="0.3">
      <c r="AJ275" s="29">
        <f t="shared" si="49"/>
        <v>45982</v>
      </c>
      <c r="AK275">
        <f t="shared" si="45"/>
        <v>0</v>
      </c>
      <c r="AL275" s="1">
        <f t="shared" si="46"/>
        <v>1</v>
      </c>
      <c r="AM275" s="1">
        <f t="shared" si="47"/>
        <v>0</v>
      </c>
      <c r="AN275" s="1">
        <f t="shared" si="50"/>
        <v>0</v>
      </c>
      <c r="AO275" s="1">
        <f t="shared" si="51"/>
        <v>1</v>
      </c>
    </row>
    <row r="276" spans="36:41" x14ac:dyDescent="0.3">
      <c r="AJ276" s="29">
        <f t="shared" si="49"/>
        <v>45983</v>
      </c>
      <c r="AK276">
        <f t="shared" si="45"/>
        <v>0</v>
      </c>
      <c r="AL276" s="1">
        <f t="shared" si="46"/>
        <v>1</v>
      </c>
      <c r="AM276" s="1">
        <f t="shared" si="47"/>
        <v>0</v>
      </c>
      <c r="AN276" s="1">
        <f t="shared" si="50"/>
        <v>0</v>
      </c>
      <c r="AO276" s="1">
        <f t="shared" si="51"/>
        <v>1</v>
      </c>
    </row>
    <row r="277" spans="36:41" x14ac:dyDescent="0.3">
      <c r="AJ277" s="29">
        <f t="shared" si="49"/>
        <v>45984</v>
      </c>
      <c r="AK277">
        <f t="shared" si="45"/>
        <v>0</v>
      </c>
      <c r="AL277" s="1">
        <f t="shared" si="46"/>
        <v>1</v>
      </c>
      <c r="AM277" s="1">
        <f t="shared" si="47"/>
        <v>0</v>
      </c>
      <c r="AN277" s="1">
        <f t="shared" si="50"/>
        <v>0</v>
      </c>
      <c r="AO277" s="1">
        <f t="shared" si="51"/>
        <v>1</v>
      </c>
    </row>
    <row r="278" spans="36:41" x14ac:dyDescent="0.3">
      <c r="AJ278" s="29">
        <f t="shared" si="49"/>
        <v>45985</v>
      </c>
      <c r="AK278">
        <f t="shared" si="45"/>
        <v>0</v>
      </c>
      <c r="AL278" s="1">
        <f t="shared" si="46"/>
        <v>1</v>
      </c>
      <c r="AM278" s="1">
        <f t="shared" si="47"/>
        <v>0</v>
      </c>
      <c r="AN278" s="1">
        <f t="shared" si="50"/>
        <v>0</v>
      </c>
      <c r="AO278" s="1">
        <f t="shared" si="51"/>
        <v>1</v>
      </c>
    </row>
    <row r="279" spans="36:41" x14ac:dyDescent="0.3">
      <c r="AJ279" s="29">
        <f t="shared" si="49"/>
        <v>45986</v>
      </c>
      <c r="AK279">
        <f t="shared" si="45"/>
        <v>0</v>
      </c>
      <c r="AL279" s="1">
        <f t="shared" si="46"/>
        <v>1</v>
      </c>
      <c r="AM279" s="1">
        <f t="shared" si="47"/>
        <v>0</v>
      </c>
      <c r="AN279" s="1">
        <f t="shared" si="50"/>
        <v>0</v>
      </c>
      <c r="AO279" s="1">
        <f t="shared" si="51"/>
        <v>1</v>
      </c>
    </row>
    <row r="280" spans="36:41" x14ac:dyDescent="0.3">
      <c r="AJ280" s="29">
        <f t="shared" si="49"/>
        <v>45987</v>
      </c>
      <c r="AK280">
        <f t="shared" si="45"/>
        <v>0</v>
      </c>
      <c r="AL280" s="1">
        <f t="shared" si="46"/>
        <v>1</v>
      </c>
      <c r="AM280" s="1">
        <f t="shared" si="47"/>
        <v>0</v>
      </c>
      <c r="AN280" s="1">
        <f t="shared" si="50"/>
        <v>0</v>
      </c>
      <c r="AO280" s="1">
        <f t="shared" si="51"/>
        <v>1</v>
      </c>
    </row>
    <row r="281" spans="36:41" x14ac:dyDescent="0.3">
      <c r="AJ281" s="29">
        <f t="shared" si="49"/>
        <v>45988</v>
      </c>
      <c r="AK281">
        <f t="shared" si="45"/>
        <v>0</v>
      </c>
      <c r="AL281" s="1">
        <f t="shared" si="46"/>
        <v>1</v>
      </c>
      <c r="AM281" s="1">
        <f t="shared" si="47"/>
        <v>0</v>
      </c>
      <c r="AN281" s="1">
        <f t="shared" si="50"/>
        <v>0</v>
      </c>
      <c r="AO281" s="1">
        <f t="shared" si="51"/>
        <v>1</v>
      </c>
    </row>
    <row r="282" spans="36:41" x14ac:dyDescent="0.3">
      <c r="AJ282" s="29">
        <f t="shared" si="49"/>
        <v>45989</v>
      </c>
      <c r="AK282">
        <f t="shared" si="45"/>
        <v>0</v>
      </c>
      <c r="AL282" s="1">
        <f t="shared" si="46"/>
        <v>1</v>
      </c>
      <c r="AM282" s="1">
        <f t="shared" si="47"/>
        <v>0</v>
      </c>
      <c r="AN282" s="1">
        <f t="shared" si="50"/>
        <v>0</v>
      </c>
      <c r="AO282" s="1">
        <f t="shared" si="51"/>
        <v>1</v>
      </c>
    </row>
    <row r="283" spans="36:41" x14ac:dyDescent="0.3">
      <c r="AJ283" s="29">
        <f t="shared" si="49"/>
        <v>45990</v>
      </c>
      <c r="AK283">
        <f t="shared" si="45"/>
        <v>0</v>
      </c>
      <c r="AL283" s="1">
        <f t="shared" si="46"/>
        <v>1</v>
      </c>
      <c r="AM283" s="1">
        <f t="shared" si="47"/>
        <v>0</v>
      </c>
      <c r="AN283" s="1">
        <f t="shared" si="50"/>
        <v>0</v>
      </c>
      <c r="AO283" s="1">
        <f t="shared" si="51"/>
        <v>1</v>
      </c>
    </row>
    <row r="284" spans="36:41" x14ac:dyDescent="0.3">
      <c r="AJ284" s="29">
        <f t="shared" si="49"/>
        <v>45991</v>
      </c>
      <c r="AK284">
        <f t="shared" si="45"/>
        <v>0</v>
      </c>
      <c r="AL284" s="1">
        <f t="shared" si="46"/>
        <v>1</v>
      </c>
      <c r="AM284" s="1">
        <f t="shared" si="47"/>
        <v>0</v>
      </c>
      <c r="AN284" s="1">
        <f t="shared" si="50"/>
        <v>0</v>
      </c>
      <c r="AO284" s="1">
        <f t="shared" si="51"/>
        <v>1</v>
      </c>
    </row>
    <row r="285" spans="36:41" x14ac:dyDescent="0.3">
      <c r="AJ285" s="29">
        <f t="shared" si="49"/>
        <v>45992</v>
      </c>
      <c r="AK285">
        <f t="shared" si="45"/>
        <v>0</v>
      </c>
      <c r="AL285" s="1">
        <f t="shared" si="46"/>
        <v>1</v>
      </c>
      <c r="AM285" s="1">
        <f t="shared" si="47"/>
        <v>0</v>
      </c>
      <c r="AN285" s="1">
        <f t="shared" si="50"/>
        <v>0</v>
      </c>
      <c r="AO285" s="1">
        <f t="shared" si="51"/>
        <v>1</v>
      </c>
    </row>
    <row r="286" spans="36:41" x14ac:dyDescent="0.3">
      <c r="AJ286" s="29">
        <f t="shared" si="49"/>
        <v>45993</v>
      </c>
      <c r="AK286">
        <f t="shared" si="45"/>
        <v>0</v>
      </c>
      <c r="AL286" s="1">
        <f t="shared" si="46"/>
        <v>1</v>
      </c>
      <c r="AM286" s="1">
        <f t="shared" si="47"/>
        <v>0</v>
      </c>
      <c r="AN286" s="1">
        <f t="shared" si="50"/>
        <v>0</v>
      </c>
      <c r="AO286" s="1">
        <f t="shared" si="51"/>
        <v>1</v>
      </c>
    </row>
    <row r="287" spans="36:41" x14ac:dyDescent="0.3">
      <c r="AJ287" s="29">
        <f t="shared" si="49"/>
        <v>45994</v>
      </c>
      <c r="AK287">
        <f t="shared" si="45"/>
        <v>0</v>
      </c>
      <c r="AL287" s="1">
        <f t="shared" si="46"/>
        <v>1</v>
      </c>
      <c r="AM287" s="1">
        <f t="shared" si="47"/>
        <v>0</v>
      </c>
      <c r="AN287" s="1">
        <f t="shared" si="50"/>
        <v>0</v>
      </c>
      <c r="AO287" s="1">
        <f t="shared" si="51"/>
        <v>1</v>
      </c>
    </row>
    <row r="288" spans="36:41" x14ac:dyDescent="0.3">
      <c r="AJ288" s="29">
        <f t="shared" si="49"/>
        <v>45995</v>
      </c>
      <c r="AK288">
        <f t="shared" si="45"/>
        <v>0</v>
      </c>
      <c r="AL288" s="1">
        <f t="shared" si="46"/>
        <v>1</v>
      </c>
      <c r="AM288" s="1">
        <f t="shared" si="47"/>
        <v>0</v>
      </c>
      <c r="AN288" s="1">
        <f t="shared" si="50"/>
        <v>0</v>
      </c>
      <c r="AO288" s="1">
        <f t="shared" si="51"/>
        <v>1</v>
      </c>
    </row>
    <row r="289" spans="36:41" x14ac:dyDescent="0.3">
      <c r="AJ289" s="29">
        <f t="shared" si="49"/>
        <v>45996</v>
      </c>
      <c r="AK289">
        <f t="shared" si="45"/>
        <v>0</v>
      </c>
      <c r="AL289" s="1">
        <f t="shared" si="46"/>
        <v>1</v>
      </c>
      <c r="AM289" s="1">
        <f t="shared" si="47"/>
        <v>0</v>
      </c>
      <c r="AN289" s="1">
        <f t="shared" ref="AN289:AN320" si="52">_xlfn.XLOOKUP(AJ289,A$27:A$36,B$27:B$36,0,1)</f>
        <v>0</v>
      </c>
      <c r="AO289" s="1">
        <f t="shared" si="51"/>
        <v>1</v>
      </c>
    </row>
    <row r="290" spans="36:41" x14ac:dyDescent="0.3">
      <c r="AJ290" s="29">
        <f t="shared" si="49"/>
        <v>45997</v>
      </c>
      <c r="AK290">
        <f t="shared" si="45"/>
        <v>0</v>
      </c>
      <c r="AL290" s="1">
        <f t="shared" si="46"/>
        <v>1</v>
      </c>
      <c r="AM290" s="1">
        <f t="shared" si="47"/>
        <v>0</v>
      </c>
      <c r="AN290" s="1">
        <f t="shared" si="52"/>
        <v>0</v>
      </c>
      <c r="AO290" s="1">
        <f t="shared" si="51"/>
        <v>1</v>
      </c>
    </row>
    <row r="291" spans="36:41" x14ac:dyDescent="0.3">
      <c r="AJ291" s="29">
        <f t="shared" si="49"/>
        <v>45998</v>
      </c>
      <c r="AK291">
        <f t="shared" si="45"/>
        <v>0</v>
      </c>
      <c r="AL291" s="1">
        <f t="shared" si="46"/>
        <v>1</v>
      </c>
      <c r="AM291" s="1">
        <f t="shared" si="47"/>
        <v>0</v>
      </c>
      <c r="AN291" s="1">
        <f t="shared" si="52"/>
        <v>0</v>
      </c>
      <c r="AO291" s="1">
        <f t="shared" si="51"/>
        <v>1</v>
      </c>
    </row>
    <row r="292" spans="36:41" x14ac:dyDescent="0.3">
      <c r="AJ292" s="29">
        <f t="shared" si="49"/>
        <v>45999</v>
      </c>
      <c r="AK292">
        <f t="shared" si="45"/>
        <v>0</v>
      </c>
      <c r="AL292" s="1">
        <f t="shared" si="46"/>
        <v>1</v>
      </c>
      <c r="AM292" s="1">
        <f t="shared" si="47"/>
        <v>0</v>
      </c>
      <c r="AN292" s="1">
        <f t="shared" si="52"/>
        <v>0</v>
      </c>
      <c r="AO292" s="1">
        <f t="shared" si="51"/>
        <v>1</v>
      </c>
    </row>
    <row r="293" spans="36:41" x14ac:dyDescent="0.3">
      <c r="AJ293" s="29">
        <f t="shared" si="49"/>
        <v>46000</v>
      </c>
      <c r="AK293">
        <f t="shared" si="45"/>
        <v>0</v>
      </c>
      <c r="AL293" s="1">
        <f t="shared" si="46"/>
        <v>1</v>
      </c>
      <c r="AM293" s="1">
        <f t="shared" si="47"/>
        <v>0</v>
      </c>
      <c r="AN293" s="1">
        <f t="shared" si="52"/>
        <v>0</v>
      </c>
      <c r="AO293" s="1">
        <f t="shared" si="51"/>
        <v>1</v>
      </c>
    </row>
    <row r="294" spans="36:41" x14ac:dyDescent="0.3">
      <c r="AJ294" s="29">
        <f t="shared" si="49"/>
        <v>46001</v>
      </c>
      <c r="AK294">
        <f t="shared" si="45"/>
        <v>0</v>
      </c>
      <c r="AL294" s="1">
        <f t="shared" si="46"/>
        <v>1</v>
      </c>
      <c r="AM294" s="1">
        <f t="shared" si="47"/>
        <v>0</v>
      </c>
      <c r="AN294" s="1">
        <f t="shared" si="52"/>
        <v>0</v>
      </c>
      <c r="AO294" s="1">
        <f t="shared" si="51"/>
        <v>1</v>
      </c>
    </row>
    <row r="295" spans="36:41" x14ac:dyDescent="0.3">
      <c r="AJ295" s="29">
        <f t="shared" si="49"/>
        <v>46002</v>
      </c>
      <c r="AK295">
        <f t="shared" si="45"/>
        <v>0</v>
      </c>
      <c r="AL295" s="1">
        <f t="shared" si="46"/>
        <v>1</v>
      </c>
      <c r="AM295" s="1">
        <f t="shared" si="47"/>
        <v>0</v>
      </c>
      <c r="AN295" s="1">
        <f t="shared" si="52"/>
        <v>0</v>
      </c>
      <c r="AO295" s="1">
        <f t="shared" si="51"/>
        <v>1</v>
      </c>
    </row>
    <row r="296" spans="36:41" x14ac:dyDescent="0.3">
      <c r="AJ296" s="29">
        <f t="shared" si="49"/>
        <v>46003</v>
      </c>
      <c r="AK296">
        <f t="shared" si="45"/>
        <v>0</v>
      </c>
      <c r="AL296" s="1">
        <f t="shared" si="46"/>
        <v>1</v>
      </c>
      <c r="AM296" s="1">
        <f t="shared" si="47"/>
        <v>0</v>
      </c>
      <c r="AN296" s="1">
        <f t="shared" si="52"/>
        <v>0</v>
      </c>
      <c r="AO296" s="1">
        <f t="shared" si="51"/>
        <v>1</v>
      </c>
    </row>
    <row r="297" spans="36:41" x14ac:dyDescent="0.3">
      <c r="AJ297" s="29">
        <f t="shared" si="49"/>
        <v>46004</v>
      </c>
      <c r="AK297">
        <f t="shared" ref="AK297:AK360" si="53">_xlfn.XLOOKUP(AJ297,A$27:A$36,B$27:B$36,0,0)</f>
        <v>0</v>
      </c>
      <c r="AL297" s="1">
        <f t="shared" ref="AL297:AL360" si="54">_xlfn.XLOOKUP(AJ297,A$15:A$24,B$15:B$24,1,0)</f>
        <v>1</v>
      </c>
      <c r="AM297" s="1">
        <f t="shared" ref="AM297:AM360" si="55">_xlfn.XLOOKUP(AJ297,A$27:A$36,B$27:B$36,0,-1)</f>
        <v>0</v>
      </c>
      <c r="AN297" s="1">
        <f t="shared" si="52"/>
        <v>0</v>
      </c>
      <c r="AO297" s="1">
        <f t="shared" si="51"/>
        <v>1</v>
      </c>
    </row>
    <row r="298" spans="36:41" x14ac:dyDescent="0.3">
      <c r="AJ298" s="29">
        <f t="shared" si="49"/>
        <v>46005</v>
      </c>
      <c r="AK298">
        <f t="shared" si="53"/>
        <v>0</v>
      </c>
      <c r="AL298" s="1">
        <f t="shared" si="54"/>
        <v>1</v>
      </c>
      <c r="AM298" s="1">
        <f t="shared" si="55"/>
        <v>0</v>
      </c>
      <c r="AN298" s="1">
        <f t="shared" si="52"/>
        <v>0</v>
      </c>
      <c r="AO298" s="1">
        <f t="shared" si="51"/>
        <v>1</v>
      </c>
    </row>
    <row r="299" spans="36:41" x14ac:dyDescent="0.3">
      <c r="AJ299" s="29">
        <f t="shared" ref="AJ299:AJ362" si="56">AJ298+1</f>
        <v>46006</v>
      </c>
      <c r="AK299">
        <f t="shared" si="53"/>
        <v>0</v>
      </c>
      <c r="AL299" s="1">
        <f t="shared" si="54"/>
        <v>1</v>
      </c>
      <c r="AM299" s="1">
        <f t="shared" si="55"/>
        <v>0</v>
      </c>
      <c r="AN299" s="1">
        <f t="shared" si="52"/>
        <v>0</v>
      </c>
      <c r="AO299" s="1">
        <f t="shared" si="51"/>
        <v>1</v>
      </c>
    </row>
    <row r="300" spans="36:41" x14ac:dyDescent="0.3">
      <c r="AJ300" s="29">
        <f t="shared" si="56"/>
        <v>46007</v>
      </c>
      <c r="AK300">
        <f t="shared" si="53"/>
        <v>0</v>
      </c>
      <c r="AL300" s="1">
        <f t="shared" si="54"/>
        <v>1</v>
      </c>
      <c r="AM300" s="1">
        <f t="shared" si="55"/>
        <v>0</v>
      </c>
      <c r="AN300" s="1">
        <f t="shared" si="52"/>
        <v>0</v>
      </c>
      <c r="AO300" s="1">
        <f t="shared" si="51"/>
        <v>1</v>
      </c>
    </row>
    <row r="301" spans="36:41" x14ac:dyDescent="0.3">
      <c r="AJ301" s="29">
        <f t="shared" si="56"/>
        <v>46008</v>
      </c>
      <c r="AK301">
        <f t="shared" si="53"/>
        <v>0</v>
      </c>
      <c r="AL301" s="1">
        <f t="shared" si="54"/>
        <v>1</v>
      </c>
      <c r="AM301" s="1">
        <f t="shared" si="55"/>
        <v>0</v>
      </c>
      <c r="AN301" s="1">
        <f t="shared" si="52"/>
        <v>0</v>
      </c>
      <c r="AO301" s="1">
        <f t="shared" si="51"/>
        <v>1</v>
      </c>
    </row>
    <row r="302" spans="36:41" x14ac:dyDescent="0.3">
      <c r="AJ302" s="29">
        <f t="shared" si="56"/>
        <v>46009</v>
      </c>
      <c r="AK302">
        <f t="shared" si="53"/>
        <v>0</v>
      </c>
      <c r="AL302" s="1">
        <f t="shared" si="54"/>
        <v>1</v>
      </c>
      <c r="AM302" s="1">
        <f t="shared" si="55"/>
        <v>0</v>
      </c>
      <c r="AN302" s="1">
        <f t="shared" si="52"/>
        <v>0</v>
      </c>
      <c r="AO302" s="1">
        <f t="shared" si="51"/>
        <v>1</v>
      </c>
    </row>
    <row r="303" spans="36:41" x14ac:dyDescent="0.3">
      <c r="AJ303" s="29">
        <f t="shared" si="56"/>
        <v>46010</v>
      </c>
      <c r="AK303">
        <f t="shared" si="53"/>
        <v>0</v>
      </c>
      <c r="AL303" s="1">
        <f t="shared" si="54"/>
        <v>1</v>
      </c>
      <c r="AM303" s="1">
        <f t="shared" si="55"/>
        <v>0</v>
      </c>
      <c r="AN303" s="1">
        <f t="shared" si="52"/>
        <v>0</v>
      </c>
      <c r="AO303" s="1">
        <f t="shared" si="51"/>
        <v>1</v>
      </c>
    </row>
    <row r="304" spans="36:41" x14ac:dyDescent="0.3">
      <c r="AJ304" s="29">
        <f t="shared" si="56"/>
        <v>46011</v>
      </c>
      <c r="AK304">
        <f t="shared" si="53"/>
        <v>0</v>
      </c>
      <c r="AL304" s="1">
        <f t="shared" si="54"/>
        <v>1</v>
      </c>
      <c r="AM304" s="1">
        <f t="shared" si="55"/>
        <v>0</v>
      </c>
      <c r="AN304" s="1">
        <f t="shared" si="52"/>
        <v>0</v>
      </c>
      <c r="AO304" s="1">
        <f t="shared" si="51"/>
        <v>1</v>
      </c>
    </row>
    <row r="305" spans="36:41" x14ac:dyDescent="0.3">
      <c r="AJ305" s="29">
        <f t="shared" si="56"/>
        <v>46012</v>
      </c>
      <c r="AK305">
        <f t="shared" si="53"/>
        <v>0</v>
      </c>
      <c r="AL305" s="1">
        <f t="shared" si="54"/>
        <v>1</v>
      </c>
      <c r="AM305" s="1">
        <f t="shared" si="55"/>
        <v>0</v>
      </c>
      <c r="AN305" s="1">
        <f t="shared" si="52"/>
        <v>0</v>
      </c>
      <c r="AO305" s="1">
        <f t="shared" si="51"/>
        <v>1</v>
      </c>
    </row>
    <row r="306" spans="36:41" x14ac:dyDescent="0.3">
      <c r="AJ306" s="29">
        <f t="shared" si="56"/>
        <v>46013</v>
      </c>
      <c r="AK306">
        <f t="shared" si="53"/>
        <v>0</v>
      </c>
      <c r="AL306" s="1">
        <f t="shared" si="54"/>
        <v>1</v>
      </c>
      <c r="AM306" s="1">
        <f t="shared" si="55"/>
        <v>0</v>
      </c>
      <c r="AN306" s="1">
        <f t="shared" si="52"/>
        <v>0</v>
      </c>
      <c r="AO306" s="1">
        <f t="shared" si="51"/>
        <v>1</v>
      </c>
    </row>
    <row r="307" spans="36:41" x14ac:dyDescent="0.3">
      <c r="AJ307" s="29">
        <f t="shared" si="56"/>
        <v>46014</v>
      </c>
      <c r="AK307">
        <f t="shared" si="53"/>
        <v>0</v>
      </c>
      <c r="AL307" s="1">
        <f t="shared" si="54"/>
        <v>1</v>
      </c>
      <c r="AM307" s="1">
        <f t="shared" si="55"/>
        <v>0</v>
      </c>
      <c r="AN307" s="1">
        <f t="shared" si="52"/>
        <v>0</v>
      </c>
      <c r="AO307" s="1">
        <f t="shared" si="51"/>
        <v>1</v>
      </c>
    </row>
    <row r="308" spans="36:41" x14ac:dyDescent="0.3">
      <c r="AJ308" s="29">
        <f t="shared" si="56"/>
        <v>46015</v>
      </c>
      <c r="AK308">
        <f t="shared" si="53"/>
        <v>0</v>
      </c>
      <c r="AL308" s="1">
        <f t="shared" si="54"/>
        <v>1</v>
      </c>
      <c r="AM308" s="1">
        <f t="shared" si="55"/>
        <v>0</v>
      </c>
      <c r="AN308" s="1">
        <f t="shared" si="52"/>
        <v>0</v>
      </c>
      <c r="AO308" s="1">
        <f t="shared" si="51"/>
        <v>1</v>
      </c>
    </row>
    <row r="309" spans="36:41" x14ac:dyDescent="0.3">
      <c r="AJ309" s="29">
        <f t="shared" si="56"/>
        <v>46016</v>
      </c>
      <c r="AK309">
        <f t="shared" si="53"/>
        <v>0</v>
      </c>
      <c r="AL309" s="1">
        <f t="shared" si="54"/>
        <v>1</v>
      </c>
      <c r="AM309" s="1">
        <f t="shared" si="55"/>
        <v>0</v>
      </c>
      <c r="AN309" s="1">
        <f t="shared" si="52"/>
        <v>0</v>
      </c>
      <c r="AO309" s="1">
        <f t="shared" si="51"/>
        <v>1</v>
      </c>
    </row>
    <row r="310" spans="36:41" x14ac:dyDescent="0.3">
      <c r="AJ310" s="29">
        <f t="shared" si="56"/>
        <v>46017</v>
      </c>
      <c r="AK310">
        <f t="shared" si="53"/>
        <v>0</v>
      </c>
      <c r="AL310" s="1">
        <f t="shared" si="54"/>
        <v>1</v>
      </c>
      <c r="AM310" s="1">
        <f t="shared" si="55"/>
        <v>0</v>
      </c>
      <c r="AN310" s="1">
        <f t="shared" si="52"/>
        <v>0</v>
      </c>
      <c r="AO310" s="1">
        <f t="shared" si="51"/>
        <v>1</v>
      </c>
    </row>
    <row r="311" spans="36:41" x14ac:dyDescent="0.3">
      <c r="AJ311" s="29">
        <f t="shared" si="56"/>
        <v>46018</v>
      </c>
      <c r="AK311">
        <f t="shared" si="53"/>
        <v>0</v>
      </c>
      <c r="AL311" s="1">
        <f t="shared" si="54"/>
        <v>1</v>
      </c>
      <c r="AM311" s="1">
        <f t="shared" si="55"/>
        <v>0</v>
      </c>
      <c r="AN311" s="1">
        <f t="shared" si="52"/>
        <v>0</v>
      </c>
      <c r="AO311" s="1">
        <f t="shared" si="51"/>
        <v>1</v>
      </c>
    </row>
    <row r="312" spans="36:41" x14ac:dyDescent="0.3">
      <c r="AJ312" s="29">
        <f t="shared" si="56"/>
        <v>46019</v>
      </c>
      <c r="AK312">
        <f t="shared" si="53"/>
        <v>0</v>
      </c>
      <c r="AL312" s="1">
        <f t="shared" si="54"/>
        <v>1</v>
      </c>
      <c r="AM312" s="1">
        <f t="shared" si="55"/>
        <v>0</v>
      </c>
      <c r="AN312" s="1">
        <f t="shared" si="52"/>
        <v>0</v>
      </c>
      <c r="AO312" s="1">
        <f t="shared" si="51"/>
        <v>1</v>
      </c>
    </row>
    <row r="313" spans="36:41" x14ac:dyDescent="0.3">
      <c r="AJ313" s="29">
        <f t="shared" si="56"/>
        <v>46020</v>
      </c>
      <c r="AK313">
        <f t="shared" si="53"/>
        <v>0</v>
      </c>
      <c r="AL313" s="1">
        <f t="shared" si="54"/>
        <v>1</v>
      </c>
      <c r="AM313" s="1">
        <f t="shared" si="55"/>
        <v>0</v>
      </c>
      <c r="AN313" s="1">
        <f t="shared" si="52"/>
        <v>0</v>
      </c>
      <c r="AO313" s="1">
        <f t="shared" si="51"/>
        <v>1</v>
      </c>
    </row>
    <row r="314" spans="36:41" x14ac:dyDescent="0.3">
      <c r="AJ314" s="29">
        <f t="shared" si="56"/>
        <v>46021</v>
      </c>
      <c r="AK314">
        <f t="shared" si="53"/>
        <v>0</v>
      </c>
      <c r="AL314" s="1">
        <f t="shared" si="54"/>
        <v>1</v>
      </c>
      <c r="AM314" s="1">
        <f t="shared" si="55"/>
        <v>0</v>
      </c>
      <c r="AN314" s="1">
        <f t="shared" si="52"/>
        <v>0</v>
      </c>
      <c r="AO314" s="1">
        <f t="shared" si="51"/>
        <v>1</v>
      </c>
    </row>
    <row r="315" spans="36:41" x14ac:dyDescent="0.3">
      <c r="AJ315" s="29">
        <f t="shared" si="56"/>
        <v>46022</v>
      </c>
      <c r="AK315">
        <f t="shared" si="53"/>
        <v>0</v>
      </c>
      <c r="AL315" s="1">
        <f t="shared" si="54"/>
        <v>1</v>
      </c>
      <c r="AM315" s="1">
        <f t="shared" si="55"/>
        <v>0</v>
      </c>
      <c r="AN315" s="1">
        <f t="shared" si="52"/>
        <v>0</v>
      </c>
      <c r="AO315" s="1">
        <f t="shared" si="51"/>
        <v>1</v>
      </c>
    </row>
    <row r="316" spans="36:41" x14ac:dyDescent="0.3">
      <c r="AJ316" s="29">
        <f t="shared" si="56"/>
        <v>46023</v>
      </c>
      <c r="AK316">
        <f t="shared" si="53"/>
        <v>0</v>
      </c>
      <c r="AL316" s="1">
        <f t="shared" si="54"/>
        <v>1</v>
      </c>
      <c r="AM316" s="1">
        <f t="shared" si="55"/>
        <v>0</v>
      </c>
      <c r="AN316" s="1">
        <f t="shared" si="52"/>
        <v>0</v>
      </c>
      <c r="AO316" s="1">
        <f t="shared" si="51"/>
        <v>1</v>
      </c>
    </row>
    <row r="317" spans="36:41" x14ac:dyDescent="0.3">
      <c r="AJ317" s="29">
        <f t="shared" si="56"/>
        <v>46024</v>
      </c>
      <c r="AK317">
        <f t="shared" si="53"/>
        <v>0</v>
      </c>
      <c r="AL317" s="1">
        <f t="shared" si="54"/>
        <v>1</v>
      </c>
      <c r="AM317" s="1">
        <f t="shared" si="55"/>
        <v>0</v>
      </c>
      <c r="AN317" s="1">
        <f t="shared" si="52"/>
        <v>0</v>
      </c>
      <c r="AO317" s="1">
        <f t="shared" si="51"/>
        <v>1</v>
      </c>
    </row>
    <row r="318" spans="36:41" x14ac:dyDescent="0.3">
      <c r="AJ318" s="29">
        <f t="shared" si="56"/>
        <v>46025</v>
      </c>
      <c r="AK318">
        <f t="shared" si="53"/>
        <v>0</v>
      </c>
      <c r="AL318" s="1">
        <f t="shared" si="54"/>
        <v>1</v>
      </c>
      <c r="AM318" s="1">
        <f t="shared" si="55"/>
        <v>0</v>
      </c>
      <c r="AN318" s="1">
        <f t="shared" si="52"/>
        <v>0</v>
      </c>
      <c r="AO318" s="1">
        <f t="shared" si="51"/>
        <v>1</v>
      </c>
    </row>
    <row r="319" spans="36:41" x14ac:dyDescent="0.3">
      <c r="AJ319" s="29">
        <f t="shared" si="56"/>
        <v>46026</v>
      </c>
      <c r="AK319">
        <f t="shared" si="53"/>
        <v>0</v>
      </c>
      <c r="AL319" s="1">
        <f t="shared" si="54"/>
        <v>1</v>
      </c>
      <c r="AM319" s="1">
        <f t="shared" si="55"/>
        <v>0</v>
      </c>
      <c r="AN319" s="1">
        <f t="shared" si="52"/>
        <v>0</v>
      </c>
      <c r="AO319" s="1">
        <f t="shared" si="51"/>
        <v>1</v>
      </c>
    </row>
    <row r="320" spans="36:41" x14ac:dyDescent="0.3">
      <c r="AJ320" s="29">
        <f t="shared" si="56"/>
        <v>46027</v>
      </c>
      <c r="AK320">
        <f t="shared" si="53"/>
        <v>0</v>
      </c>
      <c r="AL320" s="1">
        <f t="shared" si="54"/>
        <v>1</v>
      </c>
      <c r="AM320" s="1">
        <f t="shared" si="55"/>
        <v>0</v>
      </c>
      <c r="AN320" s="1">
        <f t="shared" si="52"/>
        <v>0</v>
      </c>
      <c r="AO320" s="1">
        <f t="shared" si="51"/>
        <v>1</v>
      </c>
    </row>
    <row r="321" spans="36:41" x14ac:dyDescent="0.3">
      <c r="AJ321" s="29">
        <f t="shared" si="56"/>
        <v>46028</v>
      </c>
      <c r="AK321">
        <f t="shared" si="53"/>
        <v>0</v>
      </c>
      <c r="AL321" s="1">
        <f t="shared" si="54"/>
        <v>1</v>
      </c>
      <c r="AM321" s="1">
        <f t="shared" si="55"/>
        <v>0</v>
      </c>
      <c r="AN321" s="1">
        <f t="shared" ref="AN321:AN352" si="57">_xlfn.XLOOKUP(AJ321,A$27:A$36,B$27:B$36,0,1)</f>
        <v>0</v>
      </c>
      <c r="AO321" s="1">
        <f t="shared" ref="AO321:AO384" si="58">AL321</f>
        <v>1</v>
      </c>
    </row>
    <row r="322" spans="36:41" x14ac:dyDescent="0.3">
      <c r="AJ322" s="29">
        <f t="shared" si="56"/>
        <v>46029</v>
      </c>
      <c r="AK322">
        <f t="shared" si="53"/>
        <v>0</v>
      </c>
      <c r="AL322" s="1">
        <f t="shared" si="54"/>
        <v>1</v>
      </c>
      <c r="AM322" s="1">
        <f t="shared" si="55"/>
        <v>0</v>
      </c>
      <c r="AN322" s="1">
        <f t="shared" si="57"/>
        <v>0</v>
      </c>
      <c r="AO322" s="1">
        <f t="shared" si="58"/>
        <v>1</v>
      </c>
    </row>
    <row r="323" spans="36:41" x14ac:dyDescent="0.3">
      <c r="AJ323" s="29">
        <f t="shared" si="56"/>
        <v>46030</v>
      </c>
      <c r="AK323">
        <f t="shared" si="53"/>
        <v>0</v>
      </c>
      <c r="AL323" s="1">
        <f t="shared" si="54"/>
        <v>1</v>
      </c>
      <c r="AM323" s="1">
        <f t="shared" si="55"/>
        <v>0</v>
      </c>
      <c r="AN323" s="1">
        <f t="shared" si="57"/>
        <v>0</v>
      </c>
      <c r="AO323" s="1">
        <f t="shared" si="58"/>
        <v>1</v>
      </c>
    </row>
    <row r="324" spans="36:41" x14ac:dyDescent="0.3">
      <c r="AJ324" s="29">
        <f t="shared" si="56"/>
        <v>46031</v>
      </c>
      <c r="AK324">
        <f t="shared" si="53"/>
        <v>0</v>
      </c>
      <c r="AL324" s="1">
        <f t="shared" si="54"/>
        <v>1</v>
      </c>
      <c r="AM324" s="1">
        <f t="shared" si="55"/>
        <v>0</v>
      </c>
      <c r="AN324" s="1">
        <f t="shared" si="57"/>
        <v>0</v>
      </c>
      <c r="AO324" s="1">
        <f t="shared" si="58"/>
        <v>1</v>
      </c>
    </row>
    <row r="325" spans="36:41" x14ac:dyDescent="0.3">
      <c r="AJ325" s="29">
        <f t="shared" si="56"/>
        <v>46032</v>
      </c>
      <c r="AK325">
        <f t="shared" si="53"/>
        <v>0</v>
      </c>
      <c r="AL325" s="1">
        <f t="shared" si="54"/>
        <v>1</v>
      </c>
      <c r="AM325" s="1">
        <f t="shared" si="55"/>
        <v>0</v>
      </c>
      <c r="AN325" s="1">
        <f t="shared" si="57"/>
        <v>0</v>
      </c>
      <c r="AO325" s="1">
        <f t="shared" si="58"/>
        <v>1</v>
      </c>
    </row>
    <row r="326" spans="36:41" x14ac:dyDescent="0.3">
      <c r="AJ326" s="29">
        <f t="shared" si="56"/>
        <v>46033</v>
      </c>
      <c r="AK326">
        <f t="shared" si="53"/>
        <v>0</v>
      </c>
      <c r="AL326" s="1">
        <f t="shared" si="54"/>
        <v>1</v>
      </c>
      <c r="AM326" s="1">
        <f t="shared" si="55"/>
        <v>0</v>
      </c>
      <c r="AN326" s="1">
        <f t="shared" si="57"/>
        <v>0</v>
      </c>
      <c r="AO326" s="1">
        <f t="shared" si="58"/>
        <v>1</v>
      </c>
    </row>
    <row r="327" spans="36:41" x14ac:dyDescent="0.3">
      <c r="AJ327" s="29">
        <f t="shared" si="56"/>
        <v>46034</v>
      </c>
      <c r="AK327">
        <f t="shared" si="53"/>
        <v>0</v>
      </c>
      <c r="AL327" s="1">
        <f t="shared" si="54"/>
        <v>1</v>
      </c>
      <c r="AM327" s="1">
        <f t="shared" si="55"/>
        <v>0</v>
      </c>
      <c r="AN327" s="1">
        <f t="shared" si="57"/>
        <v>0</v>
      </c>
      <c r="AO327" s="1">
        <f t="shared" si="58"/>
        <v>1</v>
      </c>
    </row>
    <row r="328" spans="36:41" x14ac:dyDescent="0.3">
      <c r="AJ328" s="29">
        <f t="shared" si="56"/>
        <v>46035</v>
      </c>
      <c r="AK328">
        <f t="shared" si="53"/>
        <v>0</v>
      </c>
      <c r="AL328" s="1">
        <f t="shared" si="54"/>
        <v>1</v>
      </c>
      <c r="AM328" s="1">
        <f t="shared" si="55"/>
        <v>0</v>
      </c>
      <c r="AN328" s="1">
        <f t="shared" si="57"/>
        <v>0</v>
      </c>
      <c r="AO328" s="1">
        <f t="shared" si="58"/>
        <v>1</v>
      </c>
    </row>
    <row r="329" spans="36:41" x14ac:dyDescent="0.3">
      <c r="AJ329" s="29">
        <f t="shared" si="56"/>
        <v>46036</v>
      </c>
      <c r="AK329">
        <f t="shared" si="53"/>
        <v>0</v>
      </c>
      <c r="AL329" s="1">
        <f t="shared" si="54"/>
        <v>1</v>
      </c>
      <c r="AM329" s="1">
        <f t="shared" si="55"/>
        <v>0</v>
      </c>
      <c r="AN329" s="1">
        <f t="shared" si="57"/>
        <v>0</v>
      </c>
      <c r="AO329" s="1">
        <f t="shared" si="58"/>
        <v>1</v>
      </c>
    </row>
    <row r="330" spans="36:41" x14ac:dyDescent="0.3">
      <c r="AJ330" s="29">
        <f t="shared" si="56"/>
        <v>46037</v>
      </c>
      <c r="AK330">
        <f t="shared" si="53"/>
        <v>0</v>
      </c>
      <c r="AL330" s="1">
        <f t="shared" si="54"/>
        <v>1</v>
      </c>
      <c r="AM330" s="1">
        <f t="shared" si="55"/>
        <v>0</v>
      </c>
      <c r="AN330" s="1">
        <f t="shared" si="57"/>
        <v>0</v>
      </c>
      <c r="AO330" s="1">
        <f t="shared" si="58"/>
        <v>1</v>
      </c>
    </row>
    <row r="331" spans="36:41" x14ac:dyDescent="0.3">
      <c r="AJ331" s="29">
        <f t="shared" si="56"/>
        <v>46038</v>
      </c>
      <c r="AK331">
        <f t="shared" si="53"/>
        <v>0</v>
      </c>
      <c r="AL331" s="1">
        <f t="shared" si="54"/>
        <v>1</v>
      </c>
      <c r="AM331" s="1">
        <f t="shared" si="55"/>
        <v>0</v>
      </c>
      <c r="AN331" s="1">
        <f t="shared" si="57"/>
        <v>0</v>
      </c>
      <c r="AO331" s="1">
        <f t="shared" si="58"/>
        <v>1</v>
      </c>
    </row>
    <row r="332" spans="36:41" x14ac:dyDescent="0.3">
      <c r="AJ332" s="29">
        <f t="shared" si="56"/>
        <v>46039</v>
      </c>
      <c r="AK332">
        <f t="shared" si="53"/>
        <v>0</v>
      </c>
      <c r="AL332" s="1">
        <f t="shared" si="54"/>
        <v>1</v>
      </c>
      <c r="AM332" s="1">
        <f t="shared" si="55"/>
        <v>0</v>
      </c>
      <c r="AN332" s="1">
        <f t="shared" si="57"/>
        <v>0</v>
      </c>
      <c r="AO332" s="1">
        <f t="shared" si="58"/>
        <v>1</v>
      </c>
    </row>
    <row r="333" spans="36:41" x14ac:dyDescent="0.3">
      <c r="AJ333" s="29">
        <f t="shared" si="56"/>
        <v>46040</v>
      </c>
      <c r="AK333">
        <f t="shared" si="53"/>
        <v>0</v>
      </c>
      <c r="AL333" s="1">
        <f t="shared" si="54"/>
        <v>1</v>
      </c>
      <c r="AM333" s="1">
        <f t="shared" si="55"/>
        <v>0</v>
      </c>
      <c r="AN333" s="1">
        <f t="shared" si="57"/>
        <v>0</v>
      </c>
      <c r="AO333" s="1">
        <f t="shared" si="58"/>
        <v>1</v>
      </c>
    </row>
    <row r="334" spans="36:41" x14ac:dyDescent="0.3">
      <c r="AJ334" s="29">
        <f t="shared" si="56"/>
        <v>46041</v>
      </c>
      <c r="AK334">
        <f t="shared" si="53"/>
        <v>0</v>
      </c>
      <c r="AL334" s="1">
        <f t="shared" si="54"/>
        <v>1</v>
      </c>
      <c r="AM334" s="1">
        <f t="shared" si="55"/>
        <v>0</v>
      </c>
      <c r="AN334" s="1">
        <f t="shared" si="57"/>
        <v>0</v>
      </c>
      <c r="AO334" s="1">
        <f t="shared" si="58"/>
        <v>1</v>
      </c>
    </row>
    <row r="335" spans="36:41" x14ac:dyDescent="0.3">
      <c r="AJ335" s="29">
        <f t="shared" si="56"/>
        <v>46042</v>
      </c>
      <c r="AK335">
        <f t="shared" si="53"/>
        <v>0</v>
      </c>
      <c r="AL335" s="1">
        <f t="shared" si="54"/>
        <v>1</v>
      </c>
      <c r="AM335" s="1">
        <f t="shared" si="55"/>
        <v>0</v>
      </c>
      <c r="AN335" s="1">
        <f t="shared" si="57"/>
        <v>0</v>
      </c>
      <c r="AO335" s="1">
        <f t="shared" si="58"/>
        <v>1</v>
      </c>
    </row>
    <row r="336" spans="36:41" x14ac:dyDescent="0.3">
      <c r="AJ336" s="29">
        <f t="shared" si="56"/>
        <v>46043</v>
      </c>
      <c r="AK336">
        <f t="shared" si="53"/>
        <v>0</v>
      </c>
      <c r="AL336" s="1">
        <f t="shared" si="54"/>
        <v>1</v>
      </c>
      <c r="AM336" s="1">
        <f t="shared" si="55"/>
        <v>0</v>
      </c>
      <c r="AN336" s="1">
        <f t="shared" si="57"/>
        <v>0</v>
      </c>
      <c r="AO336" s="1">
        <f t="shared" si="58"/>
        <v>1</v>
      </c>
    </row>
    <row r="337" spans="36:41" x14ac:dyDescent="0.3">
      <c r="AJ337" s="29">
        <f t="shared" si="56"/>
        <v>46044</v>
      </c>
      <c r="AK337">
        <f t="shared" si="53"/>
        <v>0</v>
      </c>
      <c r="AL337" s="1">
        <f t="shared" si="54"/>
        <v>1</v>
      </c>
      <c r="AM337" s="1">
        <f t="shared" si="55"/>
        <v>0</v>
      </c>
      <c r="AN337" s="1">
        <f t="shared" si="57"/>
        <v>0</v>
      </c>
      <c r="AO337" s="1">
        <f t="shared" si="58"/>
        <v>1</v>
      </c>
    </row>
    <row r="338" spans="36:41" x14ac:dyDescent="0.3">
      <c r="AJ338" s="29">
        <f t="shared" si="56"/>
        <v>46045</v>
      </c>
      <c r="AK338">
        <f t="shared" si="53"/>
        <v>0</v>
      </c>
      <c r="AL338" s="1">
        <f t="shared" si="54"/>
        <v>1</v>
      </c>
      <c r="AM338" s="1">
        <f t="shared" si="55"/>
        <v>0</v>
      </c>
      <c r="AN338" s="1">
        <f t="shared" si="57"/>
        <v>0</v>
      </c>
      <c r="AO338" s="1">
        <f t="shared" si="58"/>
        <v>1</v>
      </c>
    </row>
    <row r="339" spans="36:41" x14ac:dyDescent="0.3">
      <c r="AJ339" s="29">
        <f t="shared" si="56"/>
        <v>46046</v>
      </c>
      <c r="AK339">
        <f t="shared" si="53"/>
        <v>0</v>
      </c>
      <c r="AL339" s="1">
        <f t="shared" si="54"/>
        <v>1</v>
      </c>
      <c r="AM339" s="1">
        <f t="shared" si="55"/>
        <v>0</v>
      </c>
      <c r="AN339" s="1">
        <f t="shared" si="57"/>
        <v>0</v>
      </c>
      <c r="AO339" s="1">
        <f t="shared" si="58"/>
        <v>1</v>
      </c>
    </row>
    <row r="340" spans="36:41" x14ac:dyDescent="0.3">
      <c r="AJ340" s="29">
        <f t="shared" si="56"/>
        <v>46047</v>
      </c>
      <c r="AK340">
        <f t="shared" si="53"/>
        <v>0</v>
      </c>
      <c r="AL340" s="1">
        <f t="shared" si="54"/>
        <v>1</v>
      </c>
      <c r="AM340" s="1">
        <f t="shared" si="55"/>
        <v>0</v>
      </c>
      <c r="AN340" s="1">
        <f t="shared" si="57"/>
        <v>0</v>
      </c>
      <c r="AO340" s="1">
        <f t="shared" si="58"/>
        <v>1</v>
      </c>
    </row>
    <row r="341" spans="36:41" x14ac:dyDescent="0.3">
      <c r="AJ341" s="29">
        <f t="shared" si="56"/>
        <v>46048</v>
      </c>
      <c r="AK341">
        <f t="shared" si="53"/>
        <v>0</v>
      </c>
      <c r="AL341" s="1">
        <f t="shared" si="54"/>
        <v>1</v>
      </c>
      <c r="AM341" s="1">
        <f t="shared" si="55"/>
        <v>0</v>
      </c>
      <c r="AN341" s="1">
        <f t="shared" si="57"/>
        <v>0</v>
      </c>
      <c r="AO341" s="1">
        <f t="shared" si="58"/>
        <v>1</v>
      </c>
    </row>
    <row r="342" spans="36:41" x14ac:dyDescent="0.3">
      <c r="AJ342" s="29">
        <f t="shared" si="56"/>
        <v>46049</v>
      </c>
      <c r="AK342">
        <f t="shared" si="53"/>
        <v>0</v>
      </c>
      <c r="AL342" s="1">
        <f t="shared" si="54"/>
        <v>1</v>
      </c>
      <c r="AM342" s="1">
        <f t="shared" si="55"/>
        <v>0</v>
      </c>
      <c r="AN342" s="1">
        <f t="shared" si="57"/>
        <v>0</v>
      </c>
      <c r="AO342" s="1">
        <f t="shared" si="58"/>
        <v>1</v>
      </c>
    </row>
    <row r="343" spans="36:41" x14ac:dyDescent="0.3">
      <c r="AJ343" s="29">
        <f t="shared" si="56"/>
        <v>46050</v>
      </c>
      <c r="AK343">
        <f t="shared" si="53"/>
        <v>0</v>
      </c>
      <c r="AL343" s="1">
        <f t="shared" si="54"/>
        <v>1</v>
      </c>
      <c r="AM343" s="1">
        <f t="shared" si="55"/>
        <v>0</v>
      </c>
      <c r="AN343" s="1">
        <f t="shared" si="57"/>
        <v>0</v>
      </c>
      <c r="AO343" s="1">
        <f t="shared" si="58"/>
        <v>1</v>
      </c>
    </row>
    <row r="344" spans="36:41" x14ac:dyDescent="0.3">
      <c r="AJ344" s="29">
        <f t="shared" si="56"/>
        <v>46051</v>
      </c>
      <c r="AK344">
        <f t="shared" si="53"/>
        <v>0</v>
      </c>
      <c r="AL344" s="1">
        <f t="shared" si="54"/>
        <v>1</v>
      </c>
      <c r="AM344" s="1">
        <f t="shared" si="55"/>
        <v>0</v>
      </c>
      <c r="AN344" s="1">
        <f t="shared" si="57"/>
        <v>0</v>
      </c>
      <c r="AO344" s="1">
        <f t="shared" si="58"/>
        <v>1</v>
      </c>
    </row>
    <row r="345" spans="36:41" x14ac:dyDescent="0.3">
      <c r="AJ345" s="29">
        <f t="shared" si="56"/>
        <v>46052</v>
      </c>
      <c r="AK345">
        <f t="shared" si="53"/>
        <v>0</v>
      </c>
      <c r="AL345" s="1">
        <f t="shared" si="54"/>
        <v>1</v>
      </c>
      <c r="AM345" s="1">
        <f t="shared" si="55"/>
        <v>0</v>
      </c>
      <c r="AN345" s="1">
        <f t="shared" si="57"/>
        <v>0</v>
      </c>
      <c r="AO345" s="1">
        <f t="shared" si="58"/>
        <v>1</v>
      </c>
    </row>
    <row r="346" spans="36:41" x14ac:dyDescent="0.3">
      <c r="AJ346" s="29">
        <f t="shared" si="56"/>
        <v>46053</v>
      </c>
      <c r="AK346">
        <f t="shared" si="53"/>
        <v>0</v>
      </c>
      <c r="AL346" s="1">
        <f t="shared" si="54"/>
        <v>1</v>
      </c>
      <c r="AM346" s="1">
        <f t="shared" si="55"/>
        <v>0</v>
      </c>
      <c r="AN346" s="1">
        <f t="shared" si="57"/>
        <v>0</v>
      </c>
      <c r="AO346" s="1">
        <f t="shared" si="58"/>
        <v>1</v>
      </c>
    </row>
    <row r="347" spans="36:41" x14ac:dyDescent="0.3">
      <c r="AJ347" s="29">
        <f t="shared" si="56"/>
        <v>46054</v>
      </c>
      <c r="AK347">
        <f t="shared" si="53"/>
        <v>0</v>
      </c>
      <c r="AL347" s="1">
        <f t="shared" si="54"/>
        <v>1</v>
      </c>
      <c r="AM347" s="1">
        <f t="shared" si="55"/>
        <v>0</v>
      </c>
      <c r="AN347" s="1">
        <f t="shared" si="57"/>
        <v>0</v>
      </c>
      <c r="AO347" s="1">
        <f t="shared" si="58"/>
        <v>1</v>
      </c>
    </row>
    <row r="348" spans="36:41" x14ac:dyDescent="0.3">
      <c r="AJ348" s="29">
        <f t="shared" si="56"/>
        <v>46055</v>
      </c>
      <c r="AK348">
        <f t="shared" si="53"/>
        <v>0</v>
      </c>
      <c r="AL348" s="1">
        <f t="shared" si="54"/>
        <v>1</v>
      </c>
      <c r="AM348" s="1">
        <f t="shared" si="55"/>
        <v>0</v>
      </c>
      <c r="AN348" s="1">
        <f t="shared" si="57"/>
        <v>0</v>
      </c>
      <c r="AO348" s="1">
        <f t="shared" si="58"/>
        <v>1</v>
      </c>
    </row>
    <row r="349" spans="36:41" x14ac:dyDescent="0.3">
      <c r="AJ349" s="29">
        <f t="shared" si="56"/>
        <v>46056</v>
      </c>
      <c r="AK349">
        <f t="shared" si="53"/>
        <v>0</v>
      </c>
      <c r="AL349" s="1">
        <f t="shared" si="54"/>
        <v>1</v>
      </c>
      <c r="AM349" s="1">
        <f t="shared" si="55"/>
        <v>0</v>
      </c>
      <c r="AN349" s="1">
        <f t="shared" si="57"/>
        <v>0</v>
      </c>
      <c r="AO349" s="1">
        <f t="shared" si="58"/>
        <v>1</v>
      </c>
    </row>
    <row r="350" spans="36:41" x14ac:dyDescent="0.3">
      <c r="AJ350" s="29">
        <f t="shared" si="56"/>
        <v>46057</v>
      </c>
      <c r="AK350">
        <f t="shared" si="53"/>
        <v>0</v>
      </c>
      <c r="AL350" s="1">
        <f t="shared" si="54"/>
        <v>1</v>
      </c>
      <c r="AM350" s="1">
        <f t="shared" si="55"/>
        <v>0</v>
      </c>
      <c r="AN350" s="1">
        <f t="shared" si="57"/>
        <v>0</v>
      </c>
      <c r="AO350" s="1">
        <f t="shared" si="58"/>
        <v>1</v>
      </c>
    </row>
    <row r="351" spans="36:41" x14ac:dyDescent="0.3">
      <c r="AJ351" s="29">
        <f t="shared" si="56"/>
        <v>46058</v>
      </c>
      <c r="AK351">
        <f t="shared" si="53"/>
        <v>0</v>
      </c>
      <c r="AL351" s="1">
        <f t="shared" si="54"/>
        <v>1</v>
      </c>
      <c r="AM351" s="1">
        <f t="shared" si="55"/>
        <v>0</v>
      </c>
      <c r="AN351" s="1">
        <f t="shared" si="57"/>
        <v>0</v>
      </c>
      <c r="AO351" s="1">
        <f t="shared" si="58"/>
        <v>1</v>
      </c>
    </row>
    <row r="352" spans="36:41" x14ac:dyDescent="0.3">
      <c r="AJ352" s="29">
        <f t="shared" si="56"/>
        <v>46059</v>
      </c>
      <c r="AK352">
        <f t="shared" si="53"/>
        <v>0</v>
      </c>
      <c r="AL352" s="1">
        <f t="shared" si="54"/>
        <v>1</v>
      </c>
      <c r="AM352" s="1">
        <f t="shared" si="55"/>
        <v>0</v>
      </c>
      <c r="AN352" s="1">
        <f t="shared" si="57"/>
        <v>0</v>
      </c>
      <c r="AO352" s="1">
        <f t="shared" si="58"/>
        <v>1</v>
      </c>
    </row>
    <row r="353" spans="36:41" x14ac:dyDescent="0.3">
      <c r="AJ353" s="29">
        <f t="shared" si="56"/>
        <v>46060</v>
      </c>
      <c r="AK353">
        <f t="shared" si="53"/>
        <v>0</v>
      </c>
      <c r="AL353" s="1">
        <f t="shared" si="54"/>
        <v>1</v>
      </c>
      <c r="AM353" s="1">
        <f t="shared" si="55"/>
        <v>0</v>
      </c>
      <c r="AN353" s="1">
        <f t="shared" ref="AN353:AN384" si="59">_xlfn.XLOOKUP(AJ353,A$27:A$36,B$27:B$36,0,1)</f>
        <v>0</v>
      </c>
      <c r="AO353" s="1">
        <f t="shared" si="58"/>
        <v>1</v>
      </c>
    </row>
    <row r="354" spans="36:41" x14ac:dyDescent="0.3">
      <c r="AJ354" s="29">
        <f t="shared" si="56"/>
        <v>46061</v>
      </c>
      <c r="AK354">
        <f t="shared" si="53"/>
        <v>0</v>
      </c>
      <c r="AL354" s="1">
        <f t="shared" si="54"/>
        <v>1</v>
      </c>
      <c r="AM354" s="1">
        <f t="shared" si="55"/>
        <v>0</v>
      </c>
      <c r="AN354" s="1">
        <f t="shared" si="59"/>
        <v>0</v>
      </c>
      <c r="AO354" s="1">
        <f t="shared" si="58"/>
        <v>1</v>
      </c>
    </row>
    <row r="355" spans="36:41" x14ac:dyDescent="0.3">
      <c r="AJ355" s="29">
        <f t="shared" si="56"/>
        <v>46062</v>
      </c>
      <c r="AK355">
        <f t="shared" si="53"/>
        <v>0</v>
      </c>
      <c r="AL355" s="1">
        <f t="shared" si="54"/>
        <v>1</v>
      </c>
      <c r="AM355" s="1">
        <f t="shared" si="55"/>
        <v>0</v>
      </c>
      <c r="AN355" s="1">
        <f t="shared" si="59"/>
        <v>0</v>
      </c>
      <c r="AO355" s="1">
        <f t="shared" si="58"/>
        <v>1</v>
      </c>
    </row>
    <row r="356" spans="36:41" x14ac:dyDescent="0.3">
      <c r="AJ356" s="29">
        <f t="shared" si="56"/>
        <v>46063</v>
      </c>
      <c r="AK356">
        <f t="shared" si="53"/>
        <v>0</v>
      </c>
      <c r="AL356" s="1">
        <f t="shared" si="54"/>
        <v>1</v>
      </c>
      <c r="AM356" s="1">
        <f t="shared" si="55"/>
        <v>0</v>
      </c>
      <c r="AN356" s="1">
        <f t="shared" si="59"/>
        <v>0</v>
      </c>
      <c r="AO356" s="1">
        <f t="shared" si="58"/>
        <v>1</v>
      </c>
    </row>
    <row r="357" spans="36:41" x14ac:dyDescent="0.3">
      <c r="AJ357" s="29">
        <f t="shared" si="56"/>
        <v>46064</v>
      </c>
      <c r="AK357">
        <f t="shared" si="53"/>
        <v>0</v>
      </c>
      <c r="AL357" s="1">
        <f t="shared" si="54"/>
        <v>1</v>
      </c>
      <c r="AM357" s="1">
        <f t="shared" si="55"/>
        <v>0</v>
      </c>
      <c r="AN357" s="1">
        <f t="shared" si="59"/>
        <v>0</v>
      </c>
      <c r="AO357" s="1">
        <f t="shared" si="58"/>
        <v>1</v>
      </c>
    </row>
    <row r="358" spans="36:41" x14ac:dyDescent="0.3">
      <c r="AJ358" s="29">
        <f t="shared" si="56"/>
        <v>46065</v>
      </c>
      <c r="AK358">
        <f t="shared" si="53"/>
        <v>0</v>
      </c>
      <c r="AL358" s="1">
        <f t="shared" si="54"/>
        <v>1</v>
      </c>
      <c r="AM358" s="1">
        <f t="shared" si="55"/>
        <v>0</v>
      </c>
      <c r="AN358" s="1">
        <f t="shared" si="59"/>
        <v>0</v>
      </c>
      <c r="AO358" s="1">
        <f t="shared" si="58"/>
        <v>1</v>
      </c>
    </row>
    <row r="359" spans="36:41" x14ac:dyDescent="0.3">
      <c r="AJ359" s="29">
        <f t="shared" si="56"/>
        <v>46066</v>
      </c>
      <c r="AK359">
        <f t="shared" si="53"/>
        <v>0</v>
      </c>
      <c r="AL359" s="1">
        <f t="shared" si="54"/>
        <v>1</v>
      </c>
      <c r="AM359" s="1">
        <f t="shared" si="55"/>
        <v>0</v>
      </c>
      <c r="AN359" s="1">
        <f t="shared" si="59"/>
        <v>0</v>
      </c>
      <c r="AO359" s="1">
        <f t="shared" si="58"/>
        <v>1</v>
      </c>
    </row>
    <row r="360" spans="36:41" x14ac:dyDescent="0.3">
      <c r="AJ360" s="29">
        <f t="shared" si="56"/>
        <v>46067</v>
      </c>
      <c r="AK360">
        <f t="shared" si="53"/>
        <v>0</v>
      </c>
      <c r="AL360" s="1">
        <f t="shared" si="54"/>
        <v>1</v>
      </c>
      <c r="AM360" s="1">
        <f t="shared" si="55"/>
        <v>0</v>
      </c>
      <c r="AN360" s="1">
        <f t="shared" si="59"/>
        <v>0</v>
      </c>
      <c r="AO360" s="1">
        <f t="shared" si="58"/>
        <v>1</v>
      </c>
    </row>
    <row r="361" spans="36:41" x14ac:dyDescent="0.3">
      <c r="AJ361" s="29">
        <f t="shared" si="56"/>
        <v>46068</v>
      </c>
      <c r="AK361">
        <f t="shared" ref="AK361:AK406" si="60">_xlfn.XLOOKUP(AJ361,A$27:A$36,B$27:B$36,0,0)</f>
        <v>0</v>
      </c>
      <c r="AL361" s="1">
        <f t="shared" ref="AL361:AL406" si="61">_xlfn.XLOOKUP(AJ361,A$15:A$24,B$15:B$24,1,0)</f>
        <v>1</v>
      </c>
      <c r="AM361" s="1">
        <f t="shared" ref="AM361:AM406" si="62">_xlfn.XLOOKUP(AJ361,A$27:A$36,B$27:B$36,0,-1)</f>
        <v>0</v>
      </c>
      <c r="AN361" s="1">
        <f t="shared" si="59"/>
        <v>0</v>
      </c>
      <c r="AO361" s="1">
        <f t="shared" si="58"/>
        <v>1</v>
      </c>
    </row>
    <row r="362" spans="36:41" x14ac:dyDescent="0.3">
      <c r="AJ362" s="29">
        <f t="shared" si="56"/>
        <v>46069</v>
      </c>
      <c r="AK362">
        <f t="shared" si="60"/>
        <v>0</v>
      </c>
      <c r="AL362" s="1">
        <f t="shared" si="61"/>
        <v>1</v>
      </c>
      <c r="AM362" s="1">
        <f t="shared" si="62"/>
        <v>0</v>
      </c>
      <c r="AN362" s="1">
        <f t="shared" si="59"/>
        <v>0</v>
      </c>
      <c r="AO362" s="1">
        <f t="shared" si="58"/>
        <v>1</v>
      </c>
    </row>
    <row r="363" spans="36:41" x14ac:dyDescent="0.3">
      <c r="AJ363" s="29">
        <f t="shared" ref="AJ363:AJ406" si="63">AJ362+1</f>
        <v>46070</v>
      </c>
      <c r="AK363">
        <f t="shared" si="60"/>
        <v>0</v>
      </c>
      <c r="AL363" s="1">
        <f t="shared" si="61"/>
        <v>1</v>
      </c>
      <c r="AM363" s="1">
        <f t="shared" si="62"/>
        <v>0</v>
      </c>
      <c r="AN363" s="1">
        <f t="shared" si="59"/>
        <v>0</v>
      </c>
      <c r="AO363" s="1">
        <f t="shared" si="58"/>
        <v>1</v>
      </c>
    </row>
    <row r="364" spans="36:41" x14ac:dyDescent="0.3">
      <c r="AJ364" s="29">
        <f t="shared" si="63"/>
        <v>46071</v>
      </c>
      <c r="AK364">
        <f t="shared" si="60"/>
        <v>0</v>
      </c>
      <c r="AL364" s="1">
        <f t="shared" si="61"/>
        <v>1</v>
      </c>
      <c r="AM364" s="1">
        <f t="shared" si="62"/>
        <v>0</v>
      </c>
      <c r="AN364" s="1">
        <f t="shared" si="59"/>
        <v>0</v>
      </c>
      <c r="AO364" s="1">
        <f t="shared" si="58"/>
        <v>1</v>
      </c>
    </row>
    <row r="365" spans="36:41" x14ac:dyDescent="0.3">
      <c r="AJ365" s="29">
        <f t="shared" si="63"/>
        <v>46072</v>
      </c>
      <c r="AK365">
        <f t="shared" si="60"/>
        <v>0</v>
      </c>
      <c r="AL365" s="1">
        <f t="shared" si="61"/>
        <v>1</v>
      </c>
      <c r="AM365" s="1">
        <f t="shared" si="62"/>
        <v>0</v>
      </c>
      <c r="AN365" s="1">
        <f t="shared" si="59"/>
        <v>0</v>
      </c>
      <c r="AO365" s="1">
        <f t="shared" si="58"/>
        <v>1</v>
      </c>
    </row>
    <row r="366" spans="36:41" x14ac:dyDescent="0.3">
      <c r="AJ366" s="29">
        <f t="shared" si="63"/>
        <v>46073</v>
      </c>
      <c r="AK366">
        <f t="shared" si="60"/>
        <v>0</v>
      </c>
      <c r="AL366" s="1">
        <f t="shared" si="61"/>
        <v>1</v>
      </c>
      <c r="AM366" s="1">
        <f t="shared" si="62"/>
        <v>0</v>
      </c>
      <c r="AN366" s="1">
        <f t="shared" si="59"/>
        <v>0</v>
      </c>
      <c r="AO366" s="1">
        <f t="shared" si="58"/>
        <v>1</v>
      </c>
    </row>
    <row r="367" spans="36:41" x14ac:dyDescent="0.3">
      <c r="AJ367" s="29">
        <f t="shared" si="63"/>
        <v>46074</v>
      </c>
      <c r="AK367">
        <f t="shared" si="60"/>
        <v>0</v>
      </c>
      <c r="AL367" s="1">
        <f t="shared" si="61"/>
        <v>1</v>
      </c>
      <c r="AM367" s="1">
        <f t="shared" si="62"/>
        <v>0</v>
      </c>
      <c r="AN367" s="1">
        <f t="shared" si="59"/>
        <v>0</v>
      </c>
      <c r="AO367" s="1">
        <f t="shared" si="58"/>
        <v>1</v>
      </c>
    </row>
    <row r="368" spans="36:41" x14ac:dyDescent="0.3">
      <c r="AJ368" s="29">
        <f t="shared" si="63"/>
        <v>46075</v>
      </c>
      <c r="AK368">
        <f t="shared" si="60"/>
        <v>0</v>
      </c>
      <c r="AL368" s="1">
        <f t="shared" si="61"/>
        <v>1</v>
      </c>
      <c r="AM368" s="1">
        <f t="shared" si="62"/>
        <v>0</v>
      </c>
      <c r="AN368" s="1">
        <f t="shared" si="59"/>
        <v>0</v>
      </c>
      <c r="AO368" s="1">
        <f t="shared" si="58"/>
        <v>1</v>
      </c>
    </row>
    <row r="369" spans="36:41" x14ac:dyDescent="0.3">
      <c r="AJ369" s="29">
        <f t="shared" si="63"/>
        <v>46076</v>
      </c>
      <c r="AK369">
        <f t="shared" si="60"/>
        <v>0</v>
      </c>
      <c r="AL369" s="1">
        <f t="shared" si="61"/>
        <v>1</v>
      </c>
      <c r="AM369" s="1">
        <f t="shared" si="62"/>
        <v>0</v>
      </c>
      <c r="AN369" s="1">
        <f t="shared" si="59"/>
        <v>0</v>
      </c>
      <c r="AO369" s="1">
        <f t="shared" si="58"/>
        <v>1</v>
      </c>
    </row>
    <row r="370" spans="36:41" x14ac:dyDescent="0.3">
      <c r="AJ370" s="29">
        <f t="shared" si="63"/>
        <v>46077</v>
      </c>
      <c r="AK370">
        <f t="shared" si="60"/>
        <v>0</v>
      </c>
      <c r="AL370" s="1">
        <f t="shared" si="61"/>
        <v>1</v>
      </c>
      <c r="AM370" s="1">
        <f t="shared" si="62"/>
        <v>0</v>
      </c>
      <c r="AN370" s="1">
        <f t="shared" si="59"/>
        <v>0</v>
      </c>
      <c r="AO370" s="1">
        <f t="shared" si="58"/>
        <v>1</v>
      </c>
    </row>
    <row r="371" spans="36:41" x14ac:dyDescent="0.3">
      <c r="AJ371" s="29">
        <f t="shared" si="63"/>
        <v>46078</v>
      </c>
      <c r="AK371">
        <f t="shared" si="60"/>
        <v>0</v>
      </c>
      <c r="AL371" s="1">
        <f t="shared" si="61"/>
        <v>1</v>
      </c>
      <c r="AM371" s="1">
        <f t="shared" si="62"/>
        <v>0</v>
      </c>
      <c r="AN371" s="1">
        <f t="shared" si="59"/>
        <v>0</v>
      </c>
      <c r="AO371" s="1">
        <f t="shared" si="58"/>
        <v>1</v>
      </c>
    </row>
    <row r="372" spans="36:41" x14ac:dyDescent="0.3">
      <c r="AJ372" s="29">
        <f t="shared" si="63"/>
        <v>46079</v>
      </c>
      <c r="AK372">
        <f t="shared" si="60"/>
        <v>0</v>
      </c>
      <c r="AL372" s="1">
        <f t="shared" si="61"/>
        <v>1</v>
      </c>
      <c r="AM372" s="1">
        <f t="shared" si="62"/>
        <v>0</v>
      </c>
      <c r="AN372" s="1">
        <f t="shared" si="59"/>
        <v>0</v>
      </c>
      <c r="AO372" s="1">
        <f t="shared" si="58"/>
        <v>1</v>
      </c>
    </row>
    <row r="373" spans="36:41" x14ac:dyDescent="0.3">
      <c r="AJ373" s="29">
        <f t="shared" si="63"/>
        <v>46080</v>
      </c>
      <c r="AK373">
        <f t="shared" si="60"/>
        <v>0</v>
      </c>
      <c r="AL373" s="1">
        <f t="shared" si="61"/>
        <v>1</v>
      </c>
      <c r="AM373" s="1">
        <f t="shared" si="62"/>
        <v>0</v>
      </c>
      <c r="AN373" s="1">
        <f t="shared" si="59"/>
        <v>0</v>
      </c>
      <c r="AO373" s="1">
        <f t="shared" si="58"/>
        <v>1</v>
      </c>
    </row>
    <row r="374" spans="36:41" x14ac:dyDescent="0.3">
      <c r="AJ374" s="29">
        <f t="shared" si="63"/>
        <v>46081</v>
      </c>
      <c r="AK374">
        <f t="shared" si="60"/>
        <v>0</v>
      </c>
      <c r="AL374" s="1">
        <f t="shared" si="61"/>
        <v>1</v>
      </c>
      <c r="AM374" s="1">
        <f t="shared" si="62"/>
        <v>0</v>
      </c>
      <c r="AN374" s="1">
        <f t="shared" si="59"/>
        <v>0</v>
      </c>
      <c r="AO374" s="1">
        <f t="shared" si="58"/>
        <v>1</v>
      </c>
    </row>
    <row r="375" spans="36:41" x14ac:dyDescent="0.3">
      <c r="AJ375" s="29">
        <f t="shared" si="63"/>
        <v>46082</v>
      </c>
      <c r="AK375">
        <f t="shared" si="60"/>
        <v>0</v>
      </c>
      <c r="AL375" s="1">
        <f t="shared" si="61"/>
        <v>1</v>
      </c>
      <c r="AM375" s="1">
        <f t="shared" si="62"/>
        <v>0</v>
      </c>
      <c r="AN375" s="1">
        <f t="shared" si="59"/>
        <v>0</v>
      </c>
      <c r="AO375" s="1">
        <f t="shared" si="58"/>
        <v>1</v>
      </c>
    </row>
    <row r="376" spans="36:41" x14ac:dyDescent="0.3">
      <c r="AJ376" s="29">
        <f t="shared" si="63"/>
        <v>46083</v>
      </c>
      <c r="AK376">
        <f t="shared" si="60"/>
        <v>0</v>
      </c>
      <c r="AL376" s="1">
        <f t="shared" si="61"/>
        <v>1</v>
      </c>
      <c r="AM376" s="1">
        <f t="shared" si="62"/>
        <v>0</v>
      </c>
      <c r="AN376" s="1">
        <f t="shared" si="59"/>
        <v>0</v>
      </c>
      <c r="AO376" s="1">
        <f t="shared" si="58"/>
        <v>1</v>
      </c>
    </row>
    <row r="377" spans="36:41" x14ac:dyDescent="0.3">
      <c r="AJ377" s="29">
        <f t="shared" si="63"/>
        <v>46084</v>
      </c>
      <c r="AK377">
        <f t="shared" si="60"/>
        <v>0</v>
      </c>
      <c r="AL377" s="1">
        <f t="shared" si="61"/>
        <v>1</v>
      </c>
      <c r="AM377" s="1">
        <f t="shared" si="62"/>
        <v>0</v>
      </c>
      <c r="AN377" s="1">
        <f t="shared" si="59"/>
        <v>0</v>
      </c>
      <c r="AO377" s="1">
        <f t="shared" si="58"/>
        <v>1</v>
      </c>
    </row>
    <row r="378" spans="36:41" x14ac:dyDescent="0.3">
      <c r="AJ378" s="29">
        <f t="shared" si="63"/>
        <v>46085</v>
      </c>
      <c r="AK378">
        <f t="shared" si="60"/>
        <v>0</v>
      </c>
      <c r="AL378" s="1">
        <f t="shared" si="61"/>
        <v>1</v>
      </c>
      <c r="AM378" s="1">
        <f t="shared" si="62"/>
        <v>0</v>
      </c>
      <c r="AN378" s="1">
        <f t="shared" si="59"/>
        <v>0</v>
      </c>
      <c r="AO378" s="1">
        <f t="shared" si="58"/>
        <v>1</v>
      </c>
    </row>
    <row r="379" spans="36:41" x14ac:dyDescent="0.3">
      <c r="AJ379" s="29">
        <f t="shared" si="63"/>
        <v>46086</v>
      </c>
      <c r="AK379">
        <f t="shared" si="60"/>
        <v>0</v>
      </c>
      <c r="AL379" s="1">
        <f t="shared" si="61"/>
        <v>1</v>
      </c>
      <c r="AM379" s="1">
        <f t="shared" si="62"/>
        <v>0</v>
      </c>
      <c r="AN379" s="1">
        <f t="shared" si="59"/>
        <v>0</v>
      </c>
      <c r="AO379" s="1">
        <f t="shared" si="58"/>
        <v>1</v>
      </c>
    </row>
    <row r="380" spans="36:41" x14ac:dyDescent="0.3">
      <c r="AJ380" s="29">
        <f t="shared" si="63"/>
        <v>46087</v>
      </c>
      <c r="AK380">
        <f t="shared" si="60"/>
        <v>0</v>
      </c>
      <c r="AL380" s="1">
        <f t="shared" si="61"/>
        <v>1</v>
      </c>
      <c r="AM380" s="1">
        <f t="shared" si="62"/>
        <v>0</v>
      </c>
      <c r="AN380" s="1">
        <f t="shared" si="59"/>
        <v>0</v>
      </c>
      <c r="AO380" s="1">
        <f t="shared" si="58"/>
        <v>1</v>
      </c>
    </row>
    <row r="381" spans="36:41" x14ac:dyDescent="0.3">
      <c r="AJ381" s="29">
        <f t="shared" si="63"/>
        <v>46088</v>
      </c>
      <c r="AK381">
        <f t="shared" si="60"/>
        <v>0</v>
      </c>
      <c r="AL381" s="1">
        <f t="shared" si="61"/>
        <v>1</v>
      </c>
      <c r="AM381" s="1">
        <f t="shared" si="62"/>
        <v>0</v>
      </c>
      <c r="AN381" s="1">
        <f t="shared" si="59"/>
        <v>0</v>
      </c>
      <c r="AO381" s="1">
        <f t="shared" si="58"/>
        <v>1</v>
      </c>
    </row>
    <row r="382" spans="36:41" x14ac:dyDescent="0.3">
      <c r="AJ382" s="29">
        <f t="shared" si="63"/>
        <v>46089</v>
      </c>
      <c r="AK382">
        <f t="shared" si="60"/>
        <v>0</v>
      </c>
      <c r="AL382" s="1">
        <f t="shared" si="61"/>
        <v>1</v>
      </c>
      <c r="AM382" s="1">
        <f t="shared" si="62"/>
        <v>0</v>
      </c>
      <c r="AN382" s="1">
        <f t="shared" si="59"/>
        <v>0</v>
      </c>
      <c r="AO382" s="1">
        <f t="shared" si="58"/>
        <v>1</v>
      </c>
    </row>
    <row r="383" spans="36:41" x14ac:dyDescent="0.3">
      <c r="AJ383" s="29">
        <f t="shared" si="63"/>
        <v>46090</v>
      </c>
      <c r="AK383">
        <f t="shared" si="60"/>
        <v>0</v>
      </c>
      <c r="AL383" s="1">
        <f t="shared" si="61"/>
        <v>1</v>
      </c>
      <c r="AM383" s="1">
        <f t="shared" si="62"/>
        <v>0</v>
      </c>
      <c r="AN383" s="1">
        <f t="shared" si="59"/>
        <v>0</v>
      </c>
      <c r="AO383" s="1">
        <f t="shared" si="58"/>
        <v>1</v>
      </c>
    </row>
    <row r="384" spans="36:41" x14ac:dyDescent="0.3">
      <c r="AJ384" s="29">
        <f t="shared" si="63"/>
        <v>46091</v>
      </c>
      <c r="AK384">
        <f t="shared" si="60"/>
        <v>0</v>
      </c>
      <c r="AL384" s="1">
        <f t="shared" si="61"/>
        <v>1</v>
      </c>
      <c r="AM384" s="1">
        <f t="shared" si="62"/>
        <v>0</v>
      </c>
      <c r="AN384" s="1">
        <f t="shared" si="59"/>
        <v>0</v>
      </c>
      <c r="AO384" s="1">
        <f t="shared" si="58"/>
        <v>1</v>
      </c>
    </row>
    <row r="385" spans="36:41" x14ac:dyDescent="0.3">
      <c r="AJ385" s="29">
        <f t="shared" si="63"/>
        <v>46092</v>
      </c>
      <c r="AK385">
        <f t="shared" si="60"/>
        <v>0</v>
      </c>
      <c r="AL385" s="1">
        <f t="shared" si="61"/>
        <v>1</v>
      </c>
      <c r="AM385" s="1">
        <f t="shared" si="62"/>
        <v>0</v>
      </c>
      <c r="AN385" s="1">
        <f t="shared" ref="AN385:AN406" si="64">_xlfn.XLOOKUP(AJ385,A$27:A$36,B$27:B$36,0,1)</f>
        <v>0</v>
      </c>
      <c r="AO385" s="1">
        <f t="shared" ref="AO385:AO406" si="65">AL385</f>
        <v>1</v>
      </c>
    </row>
    <row r="386" spans="36:41" x14ac:dyDescent="0.3">
      <c r="AJ386" s="29">
        <f t="shared" si="63"/>
        <v>46093</v>
      </c>
      <c r="AK386">
        <f t="shared" si="60"/>
        <v>0</v>
      </c>
      <c r="AL386" s="1">
        <f t="shared" si="61"/>
        <v>1</v>
      </c>
      <c r="AM386" s="1">
        <f t="shared" si="62"/>
        <v>0</v>
      </c>
      <c r="AN386" s="1">
        <f t="shared" si="64"/>
        <v>0</v>
      </c>
      <c r="AO386" s="1">
        <f t="shared" si="65"/>
        <v>1</v>
      </c>
    </row>
    <row r="387" spans="36:41" x14ac:dyDescent="0.3">
      <c r="AJ387" s="29">
        <f t="shared" si="63"/>
        <v>46094</v>
      </c>
      <c r="AK387">
        <f t="shared" si="60"/>
        <v>0</v>
      </c>
      <c r="AL387" s="1">
        <f t="shared" si="61"/>
        <v>1</v>
      </c>
      <c r="AM387" s="1">
        <f t="shared" si="62"/>
        <v>0</v>
      </c>
      <c r="AN387" s="1">
        <f t="shared" si="64"/>
        <v>0</v>
      </c>
      <c r="AO387" s="1">
        <f t="shared" si="65"/>
        <v>1</v>
      </c>
    </row>
    <row r="388" spans="36:41" x14ac:dyDescent="0.3">
      <c r="AJ388" s="29">
        <f t="shared" si="63"/>
        <v>46095</v>
      </c>
      <c r="AK388">
        <f t="shared" si="60"/>
        <v>0</v>
      </c>
      <c r="AL388" s="1">
        <f t="shared" si="61"/>
        <v>1</v>
      </c>
      <c r="AM388" s="1">
        <f t="shared" si="62"/>
        <v>0</v>
      </c>
      <c r="AN388" s="1">
        <f t="shared" si="64"/>
        <v>0</v>
      </c>
      <c r="AO388" s="1">
        <f t="shared" si="65"/>
        <v>1</v>
      </c>
    </row>
    <row r="389" spans="36:41" x14ac:dyDescent="0.3">
      <c r="AJ389" s="29">
        <f t="shared" si="63"/>
        <v>46096</v>
      </c>
      <c r="AK389">
        <f t="shared" si="60"/>
        <v>0</v>
      </c>
      <c r="AL389" s="1">
        <f t="shared" si="61"/>
        <v>1</v>
      </c>
      <c r="AM389" s="1">
        <f t="shared" si="62"/>
        <v>0</v>
      </c>
      <c r="AN389" s="1">
        <f t="shared" si="64"/>
        <v>0</v>
      </c>
      <c r="AO389" s="1">
        <f t="shared" si="65"/>
        <v>1</v>
      </c>
    </row>
    <row r="390" spans="36:41" x14ac:dyDescent="0.3">
      <c r="AJ390" s="29">
        <f t="shared" si="63"/>
        <v>46097</v>
      </c>
      <c r="AK390">
        <f t="shared" si="60"/>
        <v>0</v>
      </c>
      <c r="AL390" s="1">
        <f t="shared" si="61"/>
        <v>1</v>
      </c>
      <c r="AM390" s="1">
        <f t="shared" si="62"/>
        <v>0</v>
      </c>
      <c r="AN390" s="1">
        <f t="shared" si="64"/>
        <v>0</v>
      </c>
      <c r="AO390" s="1">
        <f t="shared" si="65"/>
        <v>1</v>
      </c>
    </row>
    <row r="391" spans="36:41" x14ac:dyDescent="0.3">
      <c r="AJ391" s="29">
        <f t="shared" si="63"/>
        <v>46098</v>
      </c>
      <c r="AK391">
        <f t="shared" si="60"/>
        <v>0</v>
      </c>
      <c r="AL391" s="1">
        <f t="shared" si="61"/>
        <v>1</v>
      </c>
      <c r="AM391" s="1">
        <f t="shared" si="62"/>
        <v>0</v>
      </c>
      <c r="AN391" s="1">
        <f t="shared" si="64"/>
        <v>0</v>
      </c>
      <c r="AO391" s="1">
        <f t="shared" si="65"/>
        <v>1</v>
      </c>
    </row>
    <row r="392" spans="36:41" x14ac:dyDescent="0.3">
      <c r="AJ392" s="29">
        <f t="shared" si="63"/>
        <v>46099</v>
      </c>
      <c r="AK392">
        <f t="shared" si="60"/>
        <v>0</v>
      </c>
      <c r="AL392" s="1">
        <f t="shared" si="61"/>
        <v>1</v>
      </c>
      <c r="AM392" s="1">
        <f t="shared" si="62"/>
        <v>0</v>
      </c>
      <c r="AN392" s="1">
        <f t="shared" si="64"/>
        <v>0</v>
      </c>
      <c r="AO392" s="1">
        <f t="shared" si="65"/>
        <v>1</v>
      </c>
    </row>
    <row r="393" spans="36:41" x14ac:dyDescent="0.3">
      <c r="AJ393" s="29">
        <f t="shared" si="63"/>
        <v>46100</v>
      </c>
      <c r="AK393">
        <f t="shared" si="60"/>
        <v>0</v>
      </c>
      <c r="AL393" s="1">
        <f t="shared" si="61"/>
        <v>1</v>
      </c>
      <c r="AM393" s="1">
        <f t="shared" si="62"/>
        <v>0</v>
      </c>
      <c r="AN393" s="1">
        <f t="shared" si="64"/>
        <v>0</v>
      </c>
      <c r="AO393" s="1">
        <f t="shared" si="65"/>
        <v>1</v>
      </c>
    </row>
    <row r="394" spans="36:41" x14ac:dyDescent="0.3">
      <c r="AJ394" s="29">
        <f t="shared" si="63"/>
        <v>46101</v>
      </c>
      <c r="AK394">
        <f t="shared" si="60"/>
        <v>0</v>
      </c>
      <c r="AL394" s="1">
        <f t="shared" si="61"/>
        <v>1</v>
      </c>
      <c r="AM394" s="1">
        <f t="shared" si="62"/>
        <v>0</v>
      </c>
      <c r="AN394" s="1">
        <f t="shared" si="64"/>
        <v>0</v>
      </c>
      <c r="AO394" s="1">
        <f t="shared" si="65"/>
        <v>1</v>
      </c>
    </row>
    <row r="395" spans="36:41" x14ac:dyDescent="0.3">
      <c r="AJ395" s="29">
        <f t="shared" si="63"/>
        <v>46102</v>
      </c>
      <c r="AK395">
        <f t="shared" si="60"/>
        <v>0</v>
      </c>
      <c r="AL395" s="1">
        <f t="shared" si="61"/>
        <v>1</v>
      </c>
      <c r="AM395" s="1">
        <f t="shared" si="62"/>
        <v>0</v>
      </c>
      <c r="AN395" s="1">
        <f t="shared" si="64"/>
        <v>0</v>
      </c>
      <c r="AO395" s="1">
        <f t="shared" si="65"/>
        <v>1</v>
      </c>
    </row>
    <row r="396" spans="36:41" x14ac:dyDescent="0.3">
      <c r="AJ396" s="29">
        <f t="shared" si="63"/>
        <v>46103</v>
      </c>
      <c r="AK396">
        <f t="shared" si="60"/>
        <v>0</v>
      </c>
      <c r="AL396" s="1">
        <f t="shared" si="61"/>
        <v>1</v>
      </c>
      <c r="AM396" s="1">
        <f t="shared" si="62"/>
        <v>0</v>
      </c>
      <c r="AN396" s="1">
        <f t="shared" si="64"/>
        <v>0</v>
      </c>
      <c r="AO396" s="1">
        <f t="shared" si="65"/>
        <v>1</v>
      </c>
    </row>
    <row r="397" spans="36:41" x14ac:dyDescent="0.3">
      <c r="AJ397" s="29">
        <f t="shared" si="63"/>
        <v>46104</v>
      </c>
      <c r="AK397">
        <f t="shared" si="60"/>
        <v>0</v>
      </c>
      <c r="AL397" s="1">
        <f t="shared" si="61"/>
        <v>1</v>
      </c>
      <c r="AM397" s="1">
        <f t="shared" si="62"/>
        <v>0</v>
      </c>
      <c r="AN397" s="1">
        <f t="shared" si="64"/>
        <v>0</v>
      </c>
      <c r="AO397" s="1">
        <f t="shared" si="65"/>
        <v>1</v>
      </c>
    </row>
    <row r="398" spans="36:41" x14ac:dyDescent="0.3">
      <c r="AJ398" s="29">
        <f t="shared" si="63"/>
        <v>46105</v>
      </c>
      <c r="AK398">
        <f t="shared" si="60"/>
        <v>0</v>
      </c>
      <c r="AL398" s="1">
        <f t="shared" si="61"/>
        <v>1</v>
      </c>
      <c r="AM398" s="1">
        <f t="shared" si="62"/>
        <v>0</v>
      </c>
      <c r="AN398" s="1">
        <f t="shared" si="64"/>
        <v>0</v>
      </c>
      <c r="AO398" s="1">
        <f t="shared" si="65"/>
        <v>1</v>
      </c>
    </row>
    <row r="399" spans="36:41" x14ac:dyDescent="0.3">
      <c r="AJ399" s="29">
        <f t="shared" si="63"/>
        <v>46106</v>
      </c>
      <c r="AK399">
        <f t="shared" si="60"/>
        <v>0</v>
      </c>
      <c r="AL399" s="1">
        <f t="shared" si="61"/>
        <v>1</v>
      </c>
      <c r="AM399" s="1">
        <f t="shared" si="62"/>
        <v>0</v>
      </c>
      <c r="AN399" s="1">
        <f t="shared" si="64"/>
        <v>0</v>
      </c>
      <c r="AO399" s="1">
        <f t="shared" si="65"/>
        <v>1</v>
      </c>
    </row>
    <row r="400" spans="36:41" x14ac:dyDescent="0.3">
      <c r="AJ400" s="29">
        <f t="shared" si="63"/>
        <v>46107</v>
      </c>
      <c r="AK400">
        <f t="shared" si="60"/>
        <v>0</v>
      </c>
      <c r="AL400" s="1">
        <f t="shared" si="61"/>
        <v>1</v>
      </c>
      <c r="AM400" s="1">
        <f t="shared" si="62"/>
        <v>0</v>
      </c>
      <c r="AN400" s="1">
        <f t="shared" si="64"/>
        <v>0</v>
      </c>
      <c r="AO400" s="1">
        <f t="shared" si="65"/>
        <v>1</v>
      </c>
    </row>
    <row r="401" spans="36:41" x14ac:dyDescent="0.3">
      <c r="AJ401" s="29">
        <f t="shared" si="63"/>
        <v>46108</v>
      </c>
      <c r="AK401">
        <f t="shared" si="60"/>
        <v>0</v>
      </c>
      <c r="AL401" s="1">
        <f t="shared" si="61"/>
        <v>1</v>
      </c>
      <c r="AM401" s="1">
        <f t="shared" si="62"/>
        <v>0</v>
      </c>
      <c r="AN401" s="1">
        <f t="shared" si="64"/>
        <v>0</v>
      </c>
      <c r="AO401" s="1">
        <f t="shared" si="65"/>
        <v>1</v>
      </c>
    </row>
    <row r="402" spans="36:41" x14ac:dyDescent="0.3">
      <c r="AJ402" s="29">
        <f t="shared" si="63"/>
        <v>46109</v>
      </c>
      <c r="AK402">
        <f t="shared" si="60"/>
        <v>0</v>
      </c>
      <c r="AL402" s="1">
        <f t="shared" si="61"/>
        <v>1</v>
      </c>
      <c r="AM402" s="1">
        <f t="shared" si="62"/>
        <v>0</v>
      </c>
      <c r="AN402" s="1">
        <f t="shared" si="64"/>
        <v>0</v>
      </c>
      <c r="AO402" s="1">
        <f t="shared" si="65"/>
        <v>1</v>
      </c>
    </row>
    <row r="403" spans="36:41" x14ac:dyDescent="0.3">
      <c r="AJ403" s="29">
        <f t="shared" si="63"/>
        <v>46110</v>
      </c>
      <c r="AK403">
        <f t="shared" si="60"/>
        <v>0</v>
      </c>
      <c r="AL403" s="1">
        <f t="shared" si="61"/>
        <v>1</v>
      </c>
      <c r="AM403" s="1">
        <f t="shared" si="62"/>
        <v>0</v>
      </c>
      <c r="AN403" s="1">
        <f t="shared" si="64"/>
        <v>0</v>
      </c>
      <c r="AO403" s="1">
        <f t="shared" si="65"/>
        <v>1</v>
      </c>
    </row>
    <row r="404" spans="36:41" x14ac:dyDescent="0.3">
      <c r="AJ404" s="29">
        <f t="shared" si="63"/>
        <v>46111</v>
      </c>
      <c r="AK404">
        <f t="shared" si="60"/>
        <v>0</v>
      </c>
      <c r="AL404" s="1">
        <f t="shared" si="61"/>
        <v>1</v>
      </c>
      <c r="AM404" s="1">
        <f t="shared" si="62"/>
        <v>0</v>
      </c>
      <c r="AN404" s="1">
        <f t="shared" si="64"/>
        <v>0</v>
      </c>
      <c r="AO404" s="1">
        <f t="shared" si="65"/>
        <v>1</v>
      </c>
    </row>
    <row r="405" spans="36:41" x14ac:dyDescent="0.3">
      <c r="AJ405" s="29">
        <f t="shared" si="63"/>
        <v>46112</v>
      </c>
      <c r="AK405">
        <f t="shared" si="60"/>
        <v>0</v>
      </c>
      <c r="AL405" s="1">
        <f t="shared" si="61"/>
        <v>0.35</v>
      </c>
      <c r="AM405" s="1">
        <f t="shared" si="62"/>
        <v>0</v>
      </c>
      <c r="AN405" s="1">
        <f t="shared" si="64"/>
        <v>0</v>
      </c>
      <c r="AO405" s="1">
        <f t="shared" si="65"/>
        <v>0.35</v>
      </c>
    </row>
    <row r="406" spans="36:41" x14ac:dyDescent="0.3">
      <c r="AJ406" s="29">
        <f t="shared" si="63"/>
        <v>46113</v>
      </c>
      <c r="AK406">
        <f t="shared" si="60"/>
        <v>0</v>
      </c>
      <c r="AL406" s="1">
        <f t="shared" si="61"/>
        <v>1</v>
      </c>
      <c r="AM406" s="1">
        <f t="shared" si="62"/>
        <v>0</v>
      </c>
      <c r="AN406" s="1">
        <f t="shared" si="64"/>
        <v>0</v>
      </c>
      <c r="AO406" s="1">
        <f t="shared" si="65"/>
        <v>1</v>
      </c>
    </row>
    <row r="407" spans="36:41" x14ac:dyDescent="0.3">
      <c r="AJ407" s="29"/>
      <c r="AK407" s="1"/>
    </row>
    <row r="408" spans="36:41" x14ac:dyDescent="0.3">
      <c r="AJ408" s="29"/>
      <c r="AK408" s="1"/>
    </row>
    <row r="874" spans="15:22" x14ac:dyDescent="0.3">
      <c r="O874" s="25"/>
      <c r="P874" s="26"/>
      <c r="Q874" s="26"/>
      <c r="V874" s="26"/>
    </row>
    <row r="875" spans="15:22" x14ac:dyDescent="0.3">
      <c r="O875" s="25"/>
      <c r="P875" s="26"/>
      <c r="Q875" s="26"/>
      <c r="V875" s="26"/>
    </row>
    <row r="876" spans="15:22" x14ac:dyDescent="0.3">
      <c r="O876" s="25"/>
      <c r="P876" s="26"/>
      <c r="Q876" s="26"/>
      <c r="V876" s="26"/>
    </row>
    <row r="877" spans="15:22" x14ac:dyDescent="0.3">
      <c r="O877" s="25"/>
      <c r="P877" s="26"/>
      <c r="Q877" s="26"/>
      <c r="V877" s="26"/>
    </row>
    <row r="878" spans="15:22" x14ac:dyDescent="0.3">
      <c r="O878" s="25"/>
      <c r="P878" s="26"/>
      <c r="Q878" s="26"/>
      <c r="V878" s="26"/>
    </row>
    <row r="879" spans="15:22" x14ac:dyDescent="0.3">
      <c r="O879" s="25"/>
      <c r="P879" s="26"/>
      <c r="Q879" s="26"/>
      <c r="V879" s="26"/>
    </row>
    <row r="880" spans="15:22" x14ac:dyDescent="0.3">
      <c r="O880" s="25"/>
      <c r="P880" s="26"/>
      <c r="Q880" s="26"/>
      <c r="V880" s="26"/>
    </row>
    <row r="881" spans="15:22" x14ac:dyDescent="0.3">
      <c r="O881" s="25"/>
      <c r="P881" s="26"/>
      <c r="Q881" s="26"/>
      <c r="V881" s="26"/>
    </row>
    <row r="882" spans="15:22" x14ac:dyDescent="0.3">
      <c r="O882" s="25"/>
      <c r="P882" s="26"/>
      <c r="Q882" s="26"/>
      <c r="V882" s="26"/>
    </row>
    <row r="883" spans="15:22" x14ac:dyDescent="0.3">
      <c r="O883" s="25"/>
      <c r="P883" s="26"/>
      <c r="Q883" s="26"/>
      <c r="V883" s="26"/>
    </row>
    <row r="884" spans="15:22" x14ac:dyDescent="0.3">
      <c r="O884" s="25"/>
      <c r="P884" s="26"/>
      <c r="Q884" s="26"/>
      <c r="V884" s="26"/>
    </row>
    <row r="885" spans="15:22" x14ac:dyDescent="0.3">
      <c r="O885" s="25"/>
      <c r="P885" s="26"/>
      <c r="Q885" s="26"/>
      <c r="V885" s="26"/>
    </row>
    <row r="886" spans="15:22" x14ac:dyDescent="0.3">
      <c r="O886" s="25"/>
      <c r="P886" s="26"/>
      <c r="Q886" s="26"/>
      <c r="V886" s="26"/>
    </row>
    <row r="887" spans="15:22" x14ac:dyDescent="0.3">
      <c r="O887" s="25"/>
      <c r="P887" s="26"/>
      <c r="Q887" s="26"/>
      <c r="V887" s="26"/>
    </row>
    <row r="888" spans="15:22" x14ac:dyDescent="0.3">
      <c r="O888" s="25"/>
      <c r="P888" s="26"/>
      <c r="Q888" s="26"/>
      <c r="V888" s="26"/>
    </row>
    <row r="889" spans="15:22" x14ac:dyDescent="0.3">
      <c r="O889" s="25"/>
      <c r="P889" s="26"/>
      <c r="Q889" s="26"/>
      <c r="V889" s="26"/>
    </row>
    <row r="890" spans="15:22" x14ac:dyDescent="0.3">
      <c r="O890" s="25"/>
      <c r="P890" s="26"/>
      <c r="Q890" s="26"/>
      <c r="V890" s="26"/>
    </row>
    <row r="891" spans="15:22" x14ac:dyDescent="0.3">
      <c r="O891" s="25"/>
      <c r="P891" s="26"/>
      <c r="Q891" s="26"/>
      <c r="V891" s="26"/>
    </row>
    <row r="892" spans="15:22" x14ac:dyDescent="0.3">
      <c r="O892" s="25"/>
      <c r="P892" s="26"/>
      <c r="Q892" s="26"/>
      <c r="V892" s="26"/>
    </row>
    <row r="893" spans="15:22" x14ac:dyDescent="0.3">
      <c r="O893" s="25"/>
      <c r="P893" s="26"/>
      <c r="Q893" s="26"/>
      <c r="V893" s="26"/>
    </row>
    <row r="894" spans="15:22" x14ac:dyDescent="0.3">
      <c r="O894" s="25"/>
      <c r="P894" s="26"/>
      <c r="Q894" s="26"/>
      <c r="V894" s="26"/>
    </row>
    <row r="895" spans="15:22" x14ac:dyDescent="0.3">
      <c r="O895" s="25"/>
      <c r="P895" s="26"/>
      <c r="Q895" s="26"/>
      <c r="V895" s="26"/>
    </row>
    <row r="896" spans="15:22" x14ac:dyDescent="0.3">
      <c r="O896" s="25"/>
      <c r="P896" s="26"/>
      <c r="Q896" s="26"/>
      <c r="V896" s="26"/>
    </row>
    <row r="897" spans="15:22" x14ac:dyDescent="0.3">
      <c r="O897" s="25"/>
      <c r="P897" s="26"/>
      <c r="Q897" s="26"/>
      <c r="V897" s="26"/>
    </row>
    <row r="898" spans="15:22" x14ac:dyDescent="0.3">
      <c r="O898" s="25"/>
      <c r="P898" s="26"/>
      <c r="Q898" s="26"/>
      <c r="V898" s="26"/>
    </row>
    <row r="899" spans="15:22" x14ac:dyDescent="0.3">
      <c r="O899" s="25"/>
      <c r="P899" s="26"/>
      <c r="Q899" s="26"/>
      <c r="V899" s="26"/>
    </row>
    <row r="900" spans="15:22" x14ac:dyDescent="0.3">
      <c r="O900" s="25"/>
      <c r="P900" s="26"/>
      <c r="Q900" s="26"/>
      <c r="V900" s="26"/>
    </row>
    <row r="901" spans="15:22" x14ac:dyDescent="0.3">
      <c r="O901" s="25"/>
      <c r="P901" s="26"/>
      <c r="Q901" s="26"/>
      <c r="V901" s="26"/>
    </row>
    <row r="902" spans="15:22" x14ac:dyDescent="0.3">
      <c r="O902" s="25"/>
      <c r="P902" s="26"/>
      <c r="Q902" s="26"/>
      <c r="V902" s="26"/>
    </row>
    <row r="903" spans="15:22" x14ac:dyDescent="0.3">
      <c r="O903" s="25"/>
      <c r="P903" s="26"/>
      <c r="Q903" s="26"/>
      <c r="V903" s="26"/>
    </row>
    <row r="904" spans="15:22" x14ac:dyDescent="0.3">
      <c r="O904" s="25"/>
      <c r="P904" s="26"/>
      <c r="Q904" s="26"/>
      <c r="V904" s="26"/>
    </row>
    <row r="905" spans="15:22" x14ac:dyDescent="0.3">
      <c r="O905" s="25"/>
      <c r="P905" s="26"/>
      <c r="Q905" s="26"/>
      <c r="V905" s="26"/>
    </row>
    <row r="906" spans="15:22" x14ac:dyDescent="0.3">
      <c r="O906" s="25"/>
      <c r="P906" s="26"/>
      <c r="Q906" s="26"/>
      <c r="V906" s="26"/>
    </row>
    <row r="907" spans="15:22" x14ac:dyDescent="0.3">
      <c r="O907" s="25"/>
      <c r="P907" s="26"/>
      <c r="Q907" s="26"/>
      <c r="V907" s="26"/>
    </row>
    <row r="908" spans="15:22" x14ac:dyDescent="0.3">
      <c r="O908" s="25"/>
      <c r="P908" s="26"/>
      <c r="Q908" s="26"/>
      <c r="V908" s="26"/>
    </row>
    <row r="909" spans="15:22" x14ac:dyDescent="0.3">
      <c r="O909" s="25"/>
      <c r="P909" s="26"/>
      <c r="Q909" s="26"/>
      <c r="V909" s="26"/>
    </row>
    <row r="910" spans="15:22" x14ac:dyDescent="0.3">
      <c r="O910" s="25"/>
      <c r="P910" s="26"/>
      <c r="Q910" s="26"/>
      <c r="V910" s="26"/>
    </row>
    <row r="911" spans="15:22" x14ac:dyDescent="0.3">
      <c r="O911" s="25"/>
      <c r="P911" s="26"/>
      <c r="Q911" s="26"/>
      <c r="V911" s="26"/>
    </row>
    <row r="912" spans="15:22" x14ac:dyDescent="0.3">
      <c r="O912" s="25"/>
      <c r="P912" s="26"/>
      <c r="Q912" s="26"/>
      <c r="V912" s="26"/>
    </row>
    <row r="913" spans="15:22" x14ac:dyDescent="0.3">
      <c r="O913" s="25"/>
      <c r="P913" s="26"/>
      <c r="Q913" s="26"/>
      <c r="V913" s="26"/>
    </row>
    <row r="914" spans="15:22" x14ac:dyDescent="0.3">
      <c r="O914" s="25"/>
      <c r="P914" s="26"/>
      <c r="Q914" s="26"/>
      <c r="V914" s="26"/>
    </row>
    <row r="915" spans="15:22" x14ac:dyDescent="0.3">
      <c r="O915" s="25"/>
      <c r="P915" s="26"/>
      <c r="Q915" s="26"/>
      <c r="V915" s="26"/>
    </row>
    <row r="916" spans="15:22" x14ac:dyDescent="0.3">
      <c r="O916" s="25"/>
      <c r="P916" s="26"/>
      <c r="Q916" s="26"/>
      <c r="V916" s="26"/>
    </row>
    <row r="917" spans="15:22" x14ac:dyDescent="0.3">
      <c r="O917" s="25"/>
      <c r="P917" s="26"/>
      <c r="Q917" s="26"/>
      <c r="V917" s="26"/>
    </row>
    <row r="918" spans="15:22" x14ac:dyDescent="0.3">
      <c r="O918" s="25"/>
      <c r="P918" s="26"/>
      <c r="Q918" s="26"/>
      <c r="V918" s="26"/>
    </row>
    <row r="919" spans="15:22" x14ac:dyDescent="0.3">
      <c r="O919" s="25"/>
      <c r="P919" s="26"/>
      <c r="Q919" s="26"/>
      <c r="V919" s="26"/>
    </row>
    <row r="920" spans="15:22" x14ac:dyDescent="0.3">
      <c r="O920" s="25"/>
      <c r="P920" s="26"/>
      <c r="Q920" s="26"/>
      <c r="V920" s="26"/>
    </row>
    <row r="921" spans="15:22" x14ac:dyDescent="0.3">
      <c r="O921" s="25"/>
      <c r="P921" s="26"/>
      <c r="Q921" s="26"/>
      <c r="V921" s="26"/>
    </row>
    <row r="922" spans="15:22" x14ac:dyDescent="0.3">
      <c r="O922" s="25"/>
      <c r="P922" s="26"/>
      <c r="Q922" s="26"/>
      <c r="V922" s="26"/>
    </row>
    <row r="923" spans="15:22" x14ac:dyDescent="0.3">
      <c r="O923" s="25"/>
      <c r="P923" s="26"/>
      <c r="Q923" s="26"/>
      <c r="V923" s="26"/>
    </row>
    <row r="924" spans="15:22" x14ac:dyDescent="0.3">
      <c r="O924" s="25"/>
      <c r="P924" s="26"/>
      <c r="Q924" s="26"/>
      <c r="V924" s="26"/>
    </row>
    <row r="925" spans="15:22" x14ac:dyDescent="0.3">
      <c r="O925" s="25"/>
      <c r="P925" s="26"/>
      <c r="Q925" s="26"/>
      <c r="V925" s="26"/>
    </row>
    <row r="926" spans="15:22" x14ac:dyDescent="0.3">
      <c r="O926" s="25"/>
      <c r="P926" s="26"/>
      <c r="Q926" s="26"/>
      <c r="V926" s="26"/>
    </row>
    <row r="927" spans="15:22" x14ac:dyDescent="0.3">
      <c r="O927" s="25"/>
      <c r="P927" s="26"/>
      <c r="Q927" s="26"/>
      <c r="V927" s="26"/>
    </row>
    <row r="928" spans="15:22" x14ac:dyDescent="0.3">
      <c r="O928" s="25"/>
      <c r="P928" s="26"/>
      <c r="Q928" s="26"/>
      <c r="V928" s="26"/>
    </row>
    <row r="929" spans="15:22" x14ac:dyDescent="0.3">
      <c r="O929" s="25"/>
      <c r="P929" s="26"/>
      <c r="Q929" s="26"/>
      <c r="V929" s="26"/>
    </row>
    <row r="930" spans="15:22" x14ac:dyDescent="0.3">
      <c r="O930" s="25"/>
      <c r="P930" s="26"/>
      <c r="Q930" s="26"/>
      <c r="V930" s="26"/>
    </row>
    <row r="938" spans="15:22" x14ac:dyDescent="0.3">
      <c r="O938" s="19"/>
    </row>
  </sheetData>
  <mergeCells count="12">
    <mergeCell ref="V12:W12"/>
    <mergeCell ref="Q4:R4"/>
    <mergeCell ref="Q12:R12"/>
    <mergeCell ref="G4:H4"/>
    <mergeCell ref="G12:H12"/>
    <mergeCell ref="L4:M4"/>
    <mergeCell ref="L12:M12"/>
    <mergeCell ref="G5:H11"/>
    <mergeCell ref="L5:M11"/>
    <mergeCell ref="Q5:R11"/>
    <mergeCell ref="V5:W11"/>
    <mergeCell ref="V4:W4"/>
  </mergeCells>
  <printOptions horizontalCentered="1"/>
  <pageMargins left="0.23622047244094491" right="0.23622047244094491" top="0.74803149606299213" bottom="0.74803149606299213" header="0.31496062992125984" footer="0.31496062992125984"/>
  <pageSetup paperSize="9" scale="37" orientation="portrait" r:id="rId1"/>
  <headerFooter>
    <oddFooter>&amp;L&amp;1#&amp;"Calibri"&amp;10&amp;K317100Classification GRTgaz : Public [ ] Interne [X] Restreint [ ] Secret [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D08F5-B535-4958-A6DA-DE3EB6E0DC30}">
  <sheetPr codeName="Feuil12">
    <tabColor rgb="FF92D050"/>
    <pageSetUpPr fitToPage="1"/>
  </sheetPr>
  <dimension ref="A1:AF936"/>
  <sheetViews>
    <sheetView showGridLines="0" zoomScale="70" zoomScaleNormal="70" workbookViewId="0">
      <selection activeCell="A7" sqref="A7"/>
    </sheetView>
  </sheetViews>
  <sheetFormatPr baseColWidth="10" defaultColWidth="11.33203125" defaultRowHeight="14.4" x14ac:dyDescent="0.3"/>
  <cols>
    <col min="1" max="1" width="17.44140625" style="1" customWidth="1"/>
    <col min="2" max="4" width="11.33203125" style="1"/>
    <col min="5" max="5" width="12.5546875" style="1" customWidth="1"/>
    <col min="6" max="6" width="1.88671875" style="1" customWidth="1"/>
    <col min="7" max="7" width="23.5546875" style="1" customWidth="1"/>
    <col min="8" max="8" width="8.109375" style="1" customWidth="1"/>
    <col min="9" max="9" width="13.88671875" style="1" customWidth="1"/>
    <col min="10" max="18" width="12.5546875" style="1" customWidth="1"/>
    <col min="19" max="19" width="13.5546875" style="1" customWidth="1"/>
    <col min="20" max="21" width="11.33203125" style="1"/>
    <col min="22" max="23" width="12.5546875" style="1" customWidth="1"/>
    <col min="24" max="24" width="13.5546875" style="1" customWidth="1"/>
    <col min="25" max="26" width="11.33203125" style="1"/>
    <col min="27" max="27" width="1.88671875" style="1" customWidth="1"/>
    <col min="32" max="16384" width="11.33203125" style="1"/>
  </cols>
  <sheetData>
    <row r="1" spans="1:32" s="77" customFormat="1" ht="17.399999999999999" x14ac:dyDescent="0.25">
      <c r="A1" s="106" t="s">
        <v>67</v>
      </c>
      <c r="C1" s="82"/>
      <c r="E1" s="80"/>
      <c r="F1" s="78"/>
      <c r="G1" s="79" t="s">
        <v>49</v>
      </c>
      <c r="H1" s="79"/>
      <c r="I1" s="80"/>
      <c r="J1" s="80"/>
      <c r="K1" s="81" t="s">
        <v>58</v>
      </c>
      <c r="L1" s="80"/>
      <c r="M1" s="80"/>
      <c r="N1" s="80"/>
      <c r="O1" s="80"/>
      <c r="P1" s="80"/>
      <c r="Q1" s="80"/>
      <c r="R1" s="80"/>
      <c r="S1" s="80"/>
      <c r="V1" s="80"/>
      <c r="W1" s="80"/>
      <c r="X1" s="80"/>
    </row>
    <row r="2" spans="1:32" x14ac:dyDescent="0.3">
      <c r="C2" s="5"/>
      <c r="D2" s="6"/>
      <c r="E2" s="3"/>
      <c r="F2" s="2"/>
      <c r="G2" s="3"/>
      <c r="H2" s="3"/>
      <c r="I2" s="3"/>
      <c r="J2" s="3"/>
      <c r="K2" s="3"/>
      <c r="L2" s="3"/>
      <c r="M2" s="3"/>
      <c r="N2" s="3"/>
      <c r="O2" s="3"/>
      <c r="P2" s="3"/>
      <c r="Q2" s="3"/>
      <c r="R2" s="3"/>
      <c r="S2" s="3"/>
      <c r="V2" s="3"/>
      <c r="W2" s="3"/>
      <c r="X2" s="3"/>
      <c r="AF2" s="6"/>
    </row>
    <row r="3" spans="1:32" ht="15" x14ac:dyDescent="0.3">
      <c r="A3" s="88" t="s">
        <v>62</v>
      </c>
      <c r="B3" s="88"/>
      <c r="C3" s="89"/>
      <c r="D3" s="90">
        <f>H3+M3+R3+W3</f>
        <v>15</v>
      </c>
      <c r="E3" s="88" t="s">
        <v>15</v>
      </c>
      <c r="F3" s="2"/>
      <c r="G3" s="113" t="str">
        <f>Serene_N_I!G3</f>
        <v>Serene N 23</v>
      </c>
      <c r="H3" s="113">
        <f>Serene_N_I!H3</f>
        <v>4</v>
      </c>
      <c r="I3" s="73" t="s">
        <v>58</v>
      </c>
      <c r="J3" s="74"/>
      <c r="K3" s="3"/>
      <c r="L3" s="113" t="str">
        <f>Serene_N_I!L3</f>
        <v>Serene N 24</v>
      </c>
      <c r="M3" s="113">
        <f>Serene_N_I!M3</f>
        <v>9.5</v>
      </c>
      <c r="N3" s="73" t="s">
        <v>58</v>
      </c>
      <c r="O3" s="74"/>
      <c r="P3" s="3"/>
      <c r="Q3" s="113" t="str">
        <f>Serene_N_I!Q3</f>
        <v>Serene N 25</v>
      </c>
      <c r="R3" s="113">
        <f>Serene_N_I!R3</f>
        <v>1.5</v>
      </c>
      <c r="S3" s="73" t="s">
        <v>58</v>
      </c>
      <c r="T3" s="74"/>
      <c r="V3" s="113">
        <f>Serene_N_I!V3</f>
        <v>0</v>
      </c>
      <c r="W3" s="113">
        <f>Serene_N_I!W3</f>
        <v>0</v>
      </c>
      <c r="X3" s="73" t="s">
        <v>58</v>
      </c>
      <c r="Y3" s="74"/>
      <c r="AF3" s="6"/>
    </row>
    <row r="4" spans="1:32" ht="25.5" customHeight="1" x14ac:dyDescent="0.3">
      <c r="A4" s="88" t="s">
        <v>64</v>
      </c>
      <c r="B4" s="88"/>
      <c r="C4" s="89"/>
      <c r="D4" s="90">
        <f>(H3*I4+M3*N4+R3*S4+W3*X4)/D3</f>
        <v>85</v>
      </c>
      <c r="E4" s="88" t="s">
        <v>63</v>
      </c>
      <c r="F4" s="2"/>
      <c r="G4" s="322" t="s">
        <v>50</v>
      </c>
      <c r="H4" s="323"/>
      <c r="I4" s="73">
        <f>SUMIFS('Base Produits'!$W:$W,'Base Produits'!$V:$V,G3)</f>
        <v>85</v>
      </c>
      <c r="J4" s="74"/>
      <c r="K4" s="3"/>
      <c r="L4" s="322" t="s">
        <v>50</v>
      </c>
      <c r="M4" s="323"/>
      <c r="N4" s="73">
        <f>SUMIFS('Base Produits'!$W:$W,'Base Produits'!$V:$V,L3)</f>
        <v>85</v>
      </c>
      <c r="O4" s="74"/>
      <c r="P4" s="3"/>
      <c r="Q4" s="322" t="s">
        <v>50</v>
      </c>
      <c r="R4" s="323"/>
      <c r="S4" s="73">
        <f>SUMIFS('Base Produits'!$W:$W,'Base Produits'!$V:$V,Q3)</f>
        <v>85</v>
      </c>
      <c r="T4" s="74"/>
      <c r="V4" s="322" t="s">
        <v>50</v>
      </c>
      <c r="W4" s="323"/>
      <c r="X4" s="73">
        <f>SUMIFS('Base Produits'!$W:$W,'Base Produits'!$V:$V,V3)</f>
        <v>0</v>
      </c>
      <c r="Y4" s="74"/>
      <c r="AF4" s="6"/>
    </row>
    <row r="5" spans="1:32" ht="38.25" customHeight="1" x14ac:dyDescent="0.3">
      <c r="A5" s="88" t="s">
        <v>65</v>
      </c>
      <c r="B5" s="88"/>
      <c r="C5" s="89"/>
      <c r="D5" s="91">
        <f>(IFERROR(H3/I4,0)+IFERROR(M3/N4,0)+IFERROR(R3/S4,0)+IFERROR(W3/X4,0))*1000</f>
        <v>176.47058823529409</v>
      </c>
      <c r="E5" s="88" t="s">
        <v>66</v>
      </c>
      <c r="F5" s="2"/>
      <c r="G5" s="324" t="s">
        <v>51</v>
      </c>
      <c r="H5" s="325"/>
      <c r="I5" s="75" t="s">
        <v>204</v>
      </c>
      <c r="J5" s="76" t="s">
        <v>203</v>
      </c>
      <c r="K5" s="3"/>
      <c r="L5" s="324" t="s">
        <v>51</v>
      </c>
      <c r="M5" s="325"/>
      <c r="N5" s="75" t="s">
        <v>204</v>
      </c>
      <c r="O5" s="76" t="s">
        <v>203</v>
      </c>
      <c r="P5" s="3"/>
      <c r="Q5" s="324" t="s">
        <v>51</v>
      </c>
      <c r="R5" s="325"/>
      <c r="S5" s="75" t="s">
        <v>204</v>
      </c>
      <c r="T5" s="76" t="s">
        <v>203</v>
      </c>
      <c r="V5" s="324" t="s">
        <v>51</v>
      </c>
      <c r="W5" s="325"/>
      <c r="X5" s="75" t="s">
        <v>204</v>
      </c>
      <c r="Y5" s="76" t="s">
        <v>203</v>
      </c>
      <c r="AF5" s="6"/>
    </row>
    <row r="6" spans="1:32" x14ac:dyDescent="0.3">
      <c r="C6" s="5"/>
      <c r="D6" s="6"/>
      <c r="F6" s="2"/>
      <c r="G6" s="326"/>
      <c r="H6" s="327"/>
      <c r="I6" s="83">
        <f>SUMIFS('Base Produits'!$G:$G,'Base Produits'!$E:$E,G$3,'Base Produits'!$F:$F,1)</f>
        <v>1</v>
      </c>
      <c r="J6" s="84">
        <f>SUMIFS('Base Produits'!$H:$H,'Base Produits'!$E:$E,G$3,'Base Produits'!$F:$F,1)</f>
        <v>1</v>
      </c>
      <c r="K6" s="3"/>
      <c r="L6" s="326"/>
      <c r="M6" s="327"/>
      <c r="N6" s="83">
        <f>SUMIFS('Base Produits'!$G:$G,'Base Produits'!$E:$E,L$3,'Base Produits'!$F:$F,1)</f>
        <v>1</v>
      </c>
      <c r="O6" s="84">
        <f>SUMIFS('Base Produits'!$H:$H,'Base Produits'!$E:$E,L$3,'Base Produits'!$F:$F,1)</f>
        <v>1</v>
      </c>
      <c r="P6" s="3"/>
      <c r="Q6" s="326"/>
      <c r="R6" s="327"/>
      <c r="S6" s="83">
        <f>SUMIFS('Base Produits'!$G:$G,'Base Produits'!$E:$E,Q$3,'Base Produits'!$F:$F,1)</f>
        <v>1</v>
      </c>
      <c r="T6" s="84">
        <f>SUMIFS('Base Produits'!$H:$H,'Base Produits'!$E:$E,Q$3,'Base Produits'!$F:$F,1)</f>
        <v>1</v>
      </c>
      <c r="V6" s="326"/>
      <c r="W6" s="327"/>
      <c r="X6" s="83">
        <f>SUMIFS('Base Produits'!$G:$G,'Base Produits'!$E:$E,V$3,'Base Produits'!$F:$F,1)</f>
        <v>0</v>
      </c>
      <c r="Y6" s="84">
        <f>SUMIFS('Base Produits'!$H:$H,'Base Produits'!$E:$E,V$3,'Base Produits'!$F:$F,1)</f>
        <v>0</v>
      </c>
      <c r="AF6" s="6"/>
    </row>
    <row r="7" spans="1:32" x14ac:dyDescent="0.3">
      <c r="C7" s="5"/>
      <c r="D7" s="6"/>
      <c r="F7" s="2"/>
      <c r="G7" s="326"/>
      <c r="H7" s="327"/>
      <c r="I7" s="85">
        <f>IF(OR(I6=0,I6=""),"",SUMIFS('Base Produits'!$G:$G,'Base Produits'!$E:$E,G$3,'Base Produits'!$F:$F,2))</f>
        <v>0.54</v>
      </c>
      <c r="J7" s="86">
        <f>IF(OR(I6=0,I6=""),"",SUMIFS('Base Produits'!$H:$H,'Base Produits'!$E:$E,G$3,'Base Produits'!$F:$F,2))</f>
        <v>0.75</v>
      </c>
      <c r="K7" s="3"/>
      <c r="L7" s="326"/>
      <c r="M7" s="327"/>
      <c r="N7" s="85">
        <f>IF(OR(N6=0,N6=""),"",SUMIFS('Base Produits'!$G:$G,'Base Produits'!$E:$E,L$3,'Base Produits'!$F:$F,2))</f>
        <v>0.54</v>
      </c>
      <c r="O7" s="86">
        <f>IF(OR(N6=0,N6=""),"",SUMIFS('Base Produits'!$H:$H,'Base Produits'!$E:$E,L$3,'Base Produits'!$F:$F,2))</f>
        <v>0.75</v>
      </c>
      <c r="P7" s="3"/>
      <c r="Q7" s="326"/>
      <c r="R7" s="327"/>
      <c r="S7" s="85">
        <f>IF(OR(S6=0,S6=""),"",SUMIFS('Base Produits'!$G:$G,'Base Produits'!$E:$E,Q$3,'Base Produits'!$F:$F,2))</f>
        <v>0.54</v>
      </c>
      <c r="T7" s="86">
        <f>IF(OR(S6=0,S6=""),"",SUMIFS('Base Produits'!$H:$H,'Base Produits'!$E:$E,Q$3,'Base Produits'!$F:$F,2))</f>
        <v>0.75</v>
      </c>
      <c r="V7" s="326"/>
      <c r="W7" s="327"/>
      <c r="X7" s="85" t="str">
        <f>IF(OR(X6=0,X6=""),"",SUMIFS('Base Produits'!$G:$G,'Base Produits'!$E:$E,V$3,'Base Produits'!$F:$F,2))</f>
        <v/>
      </c>
      <c r="Y7" s="86" t="str">
        <f>IF(OR(X6=0,X6=""),"",SUMIFS('Base Produits'!$H:$H,'Base Produits'!$E:$E,V$3,'Base Produits'!$F:$F,2))</f>
        <v/>
      </c>
      <c r="AF7" s="6"/>
    </row>
    <row r="8" spans="1:32" x14ac:dyDescent="0.3">
      <c r="C8" s="5"/>
      <c r="D8" s="6"/>
      <c r="F8" s="2"/>
      <c r="G8" s="326"/>
      <c r="H8" s="327"/>
      <c r="I8" s="85">
        <f>IF(OR(I7=0,I7=""),"",SUMIFS('Base Produits'!$G:$G,'Base Produits'!$E:$E,G$3,'Base Produits'!$F:$F,3))</f>
        <v>0.35</v>
      </c>
      <c r="J8" s="86">
        <f>IF(OR(I7=0,I7=""),"",SUMIFS('Base Produits'!$H:$H,'Base Produits'!$E:$E,G$3,'Base Produits'!$F:$F,3))</f>
        <v>0.52</v>
      </c>
      <c r="K8" s="3"/>
      <c r="L8" s="326"/>
      <c r="M8" s="327"/>
      <c r="N8" s="85">
        <f>IF(OR(N7=0,N7=""),"",SUMIFS('Base Produits'!$G:$G,'Base Produits'!$E:$E,L$3,'Base Produits'!$F:$F,3))</f>
        <v>0.35</v>
      </c>
      <c r="O8" s="86">
        <f>IF(OR(N7=0,N7=""),"",SUMIFS('Base Produits'!$H:$H,'Base Produits'!$E:$E,L$3,'Base Produits'!$F:$F,3))</f>
        <v>0.52</v>
      </c>
      <c r="P8" s="3"/>
      <c r="Q8" s="326"/>
      <c r="R8" s="327"/>
      <c r="S8" s="85">
        <f>IF(OR(S7=0,S7=""),"",SUMIFS('Base Produits'!$G:$G,'Base Produits'!$E:$E,Q$3,'Base Produits'!$F:$F,3))</f>
        <v>0.35</v>
      </c>
      <c r="T8" s="86">
        <f>IF(OR(S7=0,S7=""),"",SUMIFS('Base Produits'!$H:$H,'Base Produits'!$E:$E,Q$3,'Base Produits'!$F:$F,3))</f>
        <v>0.52</v>
      </c>
      <c r="V8" s="326"/>
      <c r="W8" s="327"/>
      <c r="X8" s="85" t="str">
        <f>IF(OR(X7=0,X7=""),"",SUMIFS('Base Produits'!$G:$G,'Base Produits'!$E:$E,V$3,'Base Produits'!$F:$F,3))</f>
        <v/>
      </c>
      <c r="Y8" s="86" t="str">
        <f>IF(OR(X7=0,X7=""),"",SUMIFS('Base Produits'!$H:$H,'Base Produits'!$E:$E,V$3,'Base Produits'!$F:$F,3))</f>
        <v/>
      </c>
      <c r="AF8" s="6"/>
    </row>
    <row r="9" spans="1:32" x14ac:dyDescent="0.3">
      <c r="C9" s="5"/>
      <c r="D9" s="6"/>
      <c r="F9" s="2"/>
      <c r="G9" s="326"/>
      <c r="H9" s="327"/>
      <c r="I9" s="85">
        <f>IF(OR(I8=0,I8=""),"",SUMIFS('Base Produits'!$G:$G,'Base Produits'!$E:$E,G$3,'Base Produits'!$F:$F,4))</f>
        <v>0.11</v>
      </c>
      <c r="J9" s="86">
        <f>IF(OR(I8=0,I8=""),"",SUMIFS('Base Produits'!$H:$H,'Base Produits'!$E:$E,G$3,'Base Produits'!$F:$F,4))</f>
        <v>0.3</v>
      </c>
      <c r="K9" s="3"/>
      <c r="L9" s="326"/>
      <c r="M9" s="327"/>
      <c r="N9" s="85">
        <f>IF(OR(N8=0,N8=""),"",SUMIFS('Base Produits'!$G:$G,'Base Produits'!$E:$E,L$3,'Base Produits'!$F:$F,4))</f>
        <v>0.11</v>
      </c>
      <c r="O9" s="86">
        <f>IF(OR(N8=0,N8=""),"",SUMIFS('Base Produits'!$H:$H,'Base Produits'!$E:$E,L$3,'Base Produits'!$F:$F,4))</f>
        <v>0.3</v>
      </c>
      <c r="P9" s="3"/>
      <c r="Q9" s="326"/>
      <c r="R9" s="327"/>
      <c r="S9" s="85">
        <f>IF(OR(S8=0,S8=""),"",SUMIFS('Base Produits'!$G:$G,'Base Produits'!$E:$E,Q$3,'Base Produits'!$F:$F,4))</f>
        <v>0.11</v>
      </c>
      <c r="T9" s="86">
        <f>IF(OR(S8=0,S8=""),"",SUMIFS('Base Produits'!$H:$H,'Base Produits'!$E:$E,Q$3,'Base Produits'!$F:$F,4))</f>
        <v>0.3</v>
      </c>
      <c r="V9" s="326"/>
      <c r="W9" s="327"/>
      <c r="X9" s="85" t="str">
        <f>IF(OR(X8=0,X8=""),"",SUMIFS('Base Produits'!$G:$G,'Base Produits'!$E:$E,V$3,'Base Produits'!$F:$F,4))</f>
        <v/>
      </c>
      <c r="Y9" s="86" t="str">
        <f>IF(OR(X8=0,X8=""),"",SUMIFS('Base Produits'!$H:$H,'Base Produits'!$E:$E,V$3,'Base Produits'!$F:$F,4))</f>
        <v/>
      </c>
      <c r="AF9" s="6"/>
    </row>
    <row r="10" spans="1:32" x14ac:dyDescent="0.3">
      <c r="C10" s="5"/>
      <c r="D10" s="6"/>
      <c r="E10" s="3"/>
      <c r="F10" s="2"/>
      <c r="G10" s="326"/>
      <c r="H10" s="327"/>
      <c r="I10" s="85">
        <f>IF(OR(I9=0,I9=""),"",SUMIFS('Base Produits'!$G:$G,'Base Produits'!$E:$E,G$3,'Base Produits'!$F:$F,5))</f>
        <v>0</v>
      </c>
      <c r="J10" s="86">
        <f>IF(OR(I9=0,I9=""),"",SUMIFS('Base Produits'!$H:$H,'Base Produits'!$E:$E,G$3,'Base Produits'!$F:$F,5))</f>
        <v>0.21</v>
      </c>
      <c r="K10" s="3"/>
      <c r="L10" s="326"/>
      <c r="M10" s="327"/>
      <c r="N10" s="85">
        <f>IF(OR(N9=0,N9=""),"",SUMIFS('Base Produits'!$G:$G,'Base Produits'!$E:$E,L$3,'Base Produits'!$F:$F,5))</f>
        <v>0</v>
      </c>
      <c r="O10" s="86">
        <f>IF(OR(N9=0,N9=""),"",SUMIFS('Base Produits'!$H:$H,'Base Produits'!$E:$E,L$3,'Base Produits'!$F:$F,5))</f>
        <v>0.21</v>
      </c>
      <c r="P10" s="3"/>
      <c r="Q10" s="326"/>
      <c r="R10" s="327"/>
      <c r="S10" s="85">
        <f>IF(OR(S9=0,S9=""),"",SUMIFS('Base Produits'!$G:$G,'Base Produits'!$E:$E,Q$3,'Base Produits'!$F:$F,5))</f>
        <v>0</v>
      </c>
      <c r="T10" s="86">
        <f>IF(OR(S9=0,S9=""),"",SUMIFS('Base Produits'!$H:$H,'Base Produits'!$E:$E,Q$3,'Base Produits'!$F:$F,5))</f>
        <v>0.21</v>
      </c>
      <c r="V10" s="326"/>
      <c r="W10" s="327"/>
      <c r="X10" s="85" t="str">
        <f>IF(OR(X9=0,X9=""),"",SUMIFS('Base Produits'!$G:$G,'Base Produits'!$E:$E,V$3,'Base Produits'!$F:$F,5))</f>
        <v/>
      </c>
      <c r="Y10" s="86" t="str">
        <f>IF(OR(X9=0,X9=""),"",SUMIFS('Base Produits'!$H:$H,'Base Produits'!$E:$E,V$3,'Base Produits'!$F:$F,5))</f>
        <v/>
      </c>
      <c r="AF10" s="6"/>
    </row>
    <row r="11" spans="1:32" x14ac:dyDescent="0.3">
      <c r="C11" s="5"/>
      <c r="D11" s="6"/>
      <c r="E11" s="3"/>
      <c r="F11" s="2"/>
      <c r="G11" s="328"/>
      <c r="H11" s="329"/>
      <c r="I11" s="85" t="str">
        <f>IF(OR(I10=0,I10=""),"",SUMIFS('Base Produits'!$G:$G,'Base Produits'!$E:$E,G$3,'Base Produits'!$F:$F,6))</f>
        <v/>
      </c>
      <c r="J11" s="86" t="str">
        <f>IF(OR(I10=0,I10=""),"",SUMIFS('Base Produits'!$H:$H,'Base Produits'!$E:$E,G$3,'Base Produits'!$F:$F,6))</f>
        <v/>
      </c>
      <c r="K11" s="3"/>
      <c r="L11" s="328"/>
      <c r="M11" s="329"/>
      <c r="N11" s="85" t="str">
        <f>IF(OR(N10=0,N10=""),"",SUMIFS('Base Produits'!$G:$G,'Base Produits'!$E:$E,L$3,'Base Produits'!$F:$F,6))</f>
        <v/>
      </c>
      <c r="O11" s="86" t="str">
        <f>IF(OR(N10=0,N10=""),"",SUMIFS('Base Produits'!$H:$H,'Base Produits'!$E:$E,L$3,'Base Produits'!$F:$F,6))</f>
        <v/>
      </c>
      <c r="P11" s="3"/>
      <c r="Q11" s="328"/>
      <c r="R11" s="329"/>
      <c r="S11" s="85" t="str">
        <f>IF(OR(S10=0,S10=""),"",SUMIFS('Base Produits'!$G:$G,'Base Produits'!$E:$E,Q$3,'Base Produits'!$F:$F,6))</f>
        <v/>
      </c>
      <c r="T11" s="86" t="str">
        <f>IF(OR(S10=0,S10=""),"",SUMIFS('Base Produits'!$H:$H,'Base Produits'!$E:$E,Q$3,'Base Produits'!$F:$F,6))</f>
        <v/>
      </c>
      <c r="V11" s="328"/>
      <c r="W11" s="329"/>
      <c r="X11" s="85" t="str">
        <f>IF(OR(X10=0,X10=""),"",SUMIFS('Base Produits'!$G:$G,'Base Produits'!$E:$E,V$3,'Base Produits'!$F:$F,6))</f>
        <v/>
      </c>
      <c r="Y11" s="86" t="str">
        <f>IF(OR(X10=0,X10=""),"",SUMIFS('Base Produits'!$H:$H,'Base Produits'!$E:$E,V$3,'Base Produits'!$F:$F,6))</f>
        <v/>
      </c>
      <c r="AF11" s="6"/>
    </row>
    <row r="12" spans="1:32" ht="25.5" customHeight="1" x14ac:dyDescent="0.3">
      <c r="C12" s="5"/>
      <c r="D12" s="6"/>
      <c r="E12" s="3"/>
      <c r="F12" s="2"/>
      <c r="G12" s="322" t="s">
        <v>52</v>
      </c>
      <c r="H12" s="323"/>
      <c r="I12" s="73">
        <f>SUMIFS('Base Produits'!$X:$X,'Base Produits'!$V:$V,G3)</f>
        <v>158</v>
      </c>
      <c r="J12" s="74"/>
      <c r="K12" s="3"/>
      <c r="L12" s="322" t="s">
        <v>52</v>
      </c>
      <c r="M12" s="323"/>
      <c r="N12" s="73">
        <f>SUMIFS('Base Produits'!$X:$X,'Base Produits'!$V:$V,L3)</f>
        <v>158</v>
      </c>
      <c r="O12" s="74"/>
      <c r="P12" s="3"/>
      <c r="Q12" s="322" t="s">
        <v>52</v>
      </c>
      <c r="R12" s="323"/>
      <c r="S12" s="73">
        <f>SUMIFS('Base Produits'!$X:$X,'Base Produits'!$V:$V,Q3)</f>
        <v>158</v>
      </c>
      <c r="T12" s="74"/>
      <c r="V12" s="322" t="s">
        <v>52</v>
      </c>
      <c r="W12" s="323"/>
      <c r="X12" s="73">
        <f>SUMIFS('Base Produits'!$X:$X,'Base Produits'!$V:$V,V3)</f>
        <v>0</v>
      </c>
      <c r="Y12" s="74"/>
      <c r="AF12" s="6"/>
    </row>
    <row r="13" spans="1:32" x14ac:dyDescent="0.3">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
      <c r="C14" s="5"/>
      <c r="D14" s="6"/>
      <c r="E14" s="3"/>
      <c r="F14" s="2"/>
      <c r="G14" s="15"/>
      <c r="H14" s="15"/>
      <c r="I14" s="16"/>
      <c r="J14" s="16"/>
      <c r="K14" s="3"/>
      <c r="L14" s="15"/>
      <c r="M14" s="15"/>
      <c r="N14" s="16"/>
      <c r="O14" s="16"/>
      <c r="P14" s="3"/>
      <c r="Q14" s="15"/>
      <c r="R14" s="15"/>
      <c r="S14" s="16"/>
      <c r="T14" s="16"/>
      <c r="V14" s="15"/>
      <c r="W14" s="15"/>
      <c r="X14" s="16"/>
      <c r="Y14" s="16"/>
    </row>
    <row r="15" spans="1:32" ht="11.1" customHeight="1" x14ac:dyDescent="0.3">
      <c r="C15" s="5"/>
      <c r="D15" s="6"/>
      <c r="E15" s="3"/>
      <c r="F15" s="2"/>
      <c r="G15" s="15"/>
      <c r="H15" s="15"/>
      <c r="I15" s="16"/>
      <c r="J15" s="16"/>
      <c r="K15" s="3"/>
      <c r="L15" s="15"/>
      <c r="M15" s="15"/>
      <c r="N15" s="16"/>
      <c r="O15" s="16"/>
      <c r="P15" s="3"/>
      <c r="Q15" s="15"/>
      <c r="R15" s="15"/>
      <c r="S15" s="16"/>
      <c r="T15" s="16"/>
      <c r="V15" s="15"/>
      <c r="W15" s="15"/>
      <c r="X15" s="16"/>
      <c r="Y15" s="16"/>
    </row>
    <row r="16" spans="1:32" x14ac:dyDescent="0.3">
      <c r="C16" s="5"/>
      <c r="D16" s="6"/>
      <c r="E16" s="3"/>
      <c r="F16" s="2"/>
      <c r="G16" s="15"/>
      <c r="H16" s="15"/>
      <c r="I16" s="16"/>
      <c r="J16" s="16"/>
      <c r="K16" s="3"/>
      <c r="L16" s="15"/>
      <c r="M16" s="15"/>
      <c r="N16" s="16"/>
      <c r="O16" s="16"/>
      <c r="P16" s="3"/>
      <c r="Q16" s="15"/>
      <c r="R16" s="15"/>
      <c r="S16" s="16"/>
      <c r="T16" s="16"/>
      <c r="V16" s="15"/>
      <c r="W16" s="15"/>
      <c r="X16" s="16"/>
      <c r="Y16" s="16"/>
    </row>
    <row r="17" spans="1:32" x14ac:dyDescent="0.3">
      <c r="C17" s="5"/>
      <c r="D17" s="6"/>
      <c r="E17" s="3"/>
      <c r="F17" s="2"/>
      <c r="G17" s="15"/>
      <c r="H17" s="15"/>
      <c r="I17" s="16"/>
      <c r="J17" s="16"/>
      <c r="K17" s="3"/>
      <c r="L17" s="15"/>
      <c r="M17" s="15"/>
      <c r="N17" s="16"/>
      <c r="O17" s="16"/>
      <c r="P17" s="3"/>
      <c r="Q17" s="15"/>
      <c r="R17" s="15"/>
      <c r="S17" s="16"/>
      <c r="T17" s="16"/>
      <c r="V17" s="15"/>
      <c r="W17" s="15"/>
      <c r="X17" s="16"/>
      <c r="Y17" s="16"/>
    </row>
    <row r="18" spans="1:32" x14ac:dyDescent="0.3">
      <c r="C18" s="5"/>
      <c r="D18" s="6"/>
      <c r="E18" s="3"/>
      <c r="F18" s="2"/>
      <c r="G18" s="15"/>
      <c r="H18" s="15"/>
      <c r="I18" s="16"/>
      <c r="J18" s="16"/>
      <c r="K18" s="3"/>
      <c r="L18" s="15"/>
      <c r="M18" s="15"/>
      <c r="N18" s="16"/>
      <c r="O18" s="16"/>
      <c r="P18" s="3"/>
      <c r="Q18" s="15"/>
      <c r="R18" s="15"/>
      <c r="S18" s="16"/>
      <c r="T18" s="16"/>
      <c r="V18" s="15"/>
      <c r="W18" s="15"/>
      <c r="X18" s="16"/>
      <c r="Y18" s="16"/>
    </row>
    <row r="19" spans="1:32" x14ac:dyDescent="0.3">
      <c r="C19" s="5"/>
      <c r="D19" s="6"/>
      <c r="E19" s="3"/>
      <c r="F19" s="2"/>
      <c r="G19" s="15"/>
      <c r="H19" s="15"/>
      <c r="I19" s="16"/>
      <c r="J19" s="16"/>
      <c r="K19" s="3"/>
      <c r="L19" s="15"/>
      <c r="M19" s="15"/>
      <c r="N19" s="16"/>
      <c r="O19" s="16"/>
      <c r="P19" s="3"/>
      <c r="Q19" s="15"/>
      <c r="R19" s="15"/>
      <c r="S19" s="16"/>
      <c r="T19" s="16"/>
      <c r="V19" s="15"/>
      <c r="W19" s="15"/>
      <c r="X19" s="16"/>
      <c r="Y19" s="16"/>
    </row>
    <row r="20" spans="1:32" x14ac:dyDescent="0.3">
      <c r="C20" s="5"/>
      <c r="D20" s="6"/>
      <c r="E20" s="3"/>
      <c r="F20" s="2"/>
      <c r="G20" s="15"/>
      <c r="H20" s="15"/>
      <c r="I20" s="16"/>
      <c r="J20" s="16"/>
      <c r="K20" s="3"/>
      <c r="L20" s="15"/>
      <c r="M20" s="15"/>
      <c r="N20" s="16"/>
      <c r="O20" s="16"/>
      <c r="P20" s="3"/>
      <c r="Q20" s="15"/>
      <c r="R20" s="15"/>
      <c r="S20" s="16"/>
      <c r="T20" s="16"/>
      <c r="V20" s="15"/>
      <c r="W20" s="15"/>
      <c r="X20" s="16"/>
      <c r="Y20" s="16"/>
    </row>
    <row r="21" spans="1:32" x14ac:dyDescent="0.3">
      <c r="C21" s="5"/>
      <c r="D21" s="6"/>
      <c r="E21" s="3"/>
      <c r="F21" s="2"/>
      <c r="G21" s="15"/>
      <c r="H21" s="15"/>
      <c r="I21" s="16"/>
      <c r="J21" s="16"/>
      <c r="K21" s="3"/>
      <c r="L21" s="15"/>
      <c r="M21" s="15"/>
      <c r="N21" s="16"/>
      <c r="O21" s="16"/>
      <c r="P21" s="3"/>
      <c r="Q21" s="15"/>
      <c r="R21" s="15"/>
      <c r="S21" s="16"/>
      <c r="T21" s="16"/>
      <c r="V21" s="15"/>
      <c r="W21" s="15"/>
      <c r="X21" s="16"/>
      <c r="Y21" s="16"/>
    </row>
    <row r="22" spans="1:32" x14ac:dyDescent="0.3">
      <c r="C22" s="5"/>
      <c r="D22" s="6"/>
      <c r="E22" s="3"/>
      <c r="F22" s="2"/>
      <c r="G22" s="15"/>
      <c r="H22" s="15"/>
      <c r="I22" s="16"/>
      <c r="J22" s="16"/>
      <c r="K22" s="3"/>
      <c r="L22" s="15"/>
      <c r="M22" s="15"/>
      <c r="N22" s="16"/>
      <c r="O22" s="16"/>
      <c r="P22" s="3"/>
      <c r="Q22" s="15"/>
      <c r="R22" s="15"/>
      <c r="S22" s="16"/>
      <c r="T22" s="16"/>
      <c r="V22" s="15"/>
      <c r="W22" s="15"/>
      <c r="X22" s="16"/>
      <c r="Y22" s="16"/>
    </row>
    <row r="23" spans="1:32" x14ac:dyDescent="0.3">
      <c r="C23" s="5"/>
      <c r="D23" s="6"/>
      <c r="E23" s="3"/>
      <c r="F23" s="2"/>
      <c r="G23" s="15"/>
      <c r="H23" s="15"/>
      <c r="I23" s="16"/>
      <c r="J23" s="16"/>
      <c r="K23" s="3"/>
      <c r="L23" s="15"/>
      <c r="M23" s="15"/>
      <c r="N23" s="16"/>
      <c r="O23" s="16"/>
      <c r="P23" s="3"/>
      <c r="Q23" s="15"/>
      <c r="R23" s="15"/>
      <c r="S23" s="16"/>
      <c r="T23" s="16"/>
      <c r="V23" s="15"/>
      <c r="W23" s="15"/>
      <c r="X23" s="16"/>
      <c r="Y23" s="16"/>
    </row>
    <row r="24" spans="1:32" x14ac:dyDescent="0.3">
      <c r="C24" s="5"/>
      <c r="D24" s="6"/>
      <c r="E24" s="3"/>
      <c r="F24" s="2"/>
      <c r="G24" s="15"/>
      <c r="H24" s="15"/>
      <c r="I24" s="16"/>
      <c r="J24" s="16"/>
      <c r="K24" s="3"/>
      <c r="L24" s="15"/>
      <c r="M24" s="15"/>
      <c r="N24" s="16"/>
      <c r="O24" s="16"/>
      <c r="P24" s="3"/>
      <c r="Q24" s="15"/>
      <c r="R24" s="15"/>
      <c r="S24" s="16"/>
      <c r="T24" s="16"/>
      <c r="V24" s="15"/>
      <c r="W24" s="15"/>
      <c r="X24" s="16"/>
      <c r="Y24" s="16"/>
    </row>
    <row r="25" spans="1:32" x14ac:dyDescent="0.3">
      <c r="C25" s="5"/>
      <c r="D25" s="6"/>
      <c r="E25" s="3"/>
      <c r="F25" s="2"/>
      <c r="G25" s="15"/>
      <c r="H25" s="15"/>
      <c r="I25" s="16"/>
      <c r="J25" s="16"/>
      <c r="K25" s="3"/>
      <c r="L25" s="15"/>
      <c r="M25" s="15"/>
      <c r="N25" s="16"/>
      <c r="O25" s="16"/>
      <c r="P25" s="3"/>
      <c r="Q25" s="15"/>
      <c r="R25" s="15"/>
      <c r="S25" s="16"/>
      <c r="T25" s="16"/>
      <c r="V25" s="15"/>
      <c r="W25" s="15"/>
      <c r="X25" s="16"/>
      <c r="Y25" s="16"/>
    </row>
    <row r="26" spans="1:32" x14ac:dyDescent="0.3">
      <c r="C26" s="5"/>
      <c r="D26" s="6"/>
      <c r="E26" s="3"/>
      <c r="F26" s="2"/>
      <c r="G26" s="15"/>
      <c r="H26" s="15"/>
      <c r="I26" s="16"/>
      <c r="J26" s="16"/>
      <c r="K26" s="3"/>
      <c r="L26" s="15"/>
      <c r="M26" s="15"/>
      <c r="N26" s="16"/>
      <c r="O26" s="16"/>
      <c r="P26" s="3"/>
      <c r="Q26" s="15"/>
      <c r="R26" s="15"/>
      <c r="S26" s="16"/>
      <c r="T26" s="16"/>
      <c r="V26" s="15"/>
      <c r="W26" s="15"/>
      <c r="X26" s="16"/>
      <c r="Y26" s="16"/>
    </row>
    <row r="27" spans="1:32" x14ac:dyDescent="0.3">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
      <c r="E28" s="3"/>
      <c r="F28" s="2"/>
      <c r="AF28" s="20"/>
    </row>
    <row r="29" spans="1:32" x14ac:dyDescent="0.3">
      <c r="E29" s="3"/>
      <c r="F29" s="2"/>
    </row>
    <row r="30" spans="1:32" ht="15" thickBot="1" x14ac:dyDescent="0.35">
      <c r="E30" s="3"/>
      <c r="F30" s="2"/>
      <c r="I30" s="5"/>
      <c r="N30" s="5"/>
      <c r="S30" s="5"/>
      <c r="X30" s="5"/>
    </row>
    <row r="31" spans="1:32" x14ac:dyDescent="0.3">
      <c r="A31" s="62" t="s">
        <v>38</v>
      </c>
      <c r="E31" s="3"/>
      <c r="F31" s="2"/>
      <c r="G31" s="62" t="s">
        <v>36</v>
      </c>
      <c r="H31" s="3"/>
      <c r="I31" s="62" t="s">
        <v>37</v>
      </c>
      <c r="J31" s="3"/>
      <c r="K31" s="3"/>
      <c r="L31" s="3"/>
      <c r="M31" s="3"/>
      <c r="N31" s="62" t="s">
        <v>37</v>
      </c>
      <c r="O31" s="3"/>
      <c r="P31" s="3"/>
      <c r="Q31" s="3"/>
      <c r="R31" s="3"/>
      <c r="S31" s="62" t="s">
        <v>37</v>
      </c>
      <c r="T31" s="3"/>
      <c r="U31" s="3"/>
      <c r="V31" s="3"/>
      <c r="W31" s="3"/>
      <c r="X31" s="62" t="s">
        <v>37</v>
      </c>
      <c r="Y31" s="3"/>
      <c r="Z31" s="3"/>
      <c r="AA31" s="3"/>
      <c r="AB31" s="3"/>
    </row>
    <row r="32" spans="1:32" x14ac:dyDescent="0.3">
      <c r="A32" s="63">
        <f>(IFERROR((I32*$H$3/$I$4),0)+IFERROR((N32*$M$3/$N$4),0)+IFERROR((S32*$R$3/$S$4),0)+IFERROR((X32*$W$3/$X$4),0))/($D$5/1000)</f>
        <v>0.21000000000000005</v>
      </c>
      <c r="E32" s="3"/>
      <c r="F32" s="2"/>
      <c r="G32" s="63">
        <v>0</v>
      </c>
      <c r="H32" s="3"/>
      <c r="I32" s="63" cm="1">
        <f t="array" ref="I32">IF($G32&gt;=I$7,TREND(J$6:J$7,I$6:I$7,$G32),IF($G32&gt;=I$8,TREND(J$7:J$8,I$7:I$8,$G32),IF($G32&gt;=I$9,TREND(J$8:J$9,I$8:I$9,$G32),IF($G32&gt;=I$10,TREND(J$9:J$10,I$9:I$10,$G32),IF($G32&gt;=I$11,TREND(J$10:J$11,I$10:I$11,$G32),0)))))</f>
        <v>0.21000000000000002</v>
      </c>
      <c r="J32" s="3"/>
      <c r="K32" s="3"/>
      <c r="L32" s="3"/>
      <c r="M32" s="3"/>
      <c r="N32" s="63" cm="1">
        <f t="array" ref="N32">IF($G32&gt;=N$7,TREND(O$6:O$7,N$6:N$7,$G32),IF($G32&gt;=N$8,TREND(O$7:O$8,N$7:N$8,$G32),IF($G32&gt;=N$9,TREND(O$8:O$9,N$8:N$9,$G32),IF($G32&gt;=N$10,TREND(O$9:O$10,N$9:N$10,$G32),IF($G32&gt;=N$11,TREND(O$10:O$11,N$10:N$11,$G32),0)))))</f>
        <v>0.21000000000000002</v>
      </c>
      <c r="O32" s="3"/>
      <c r="P32" s="3"/>
      <c r="Q32" s="3"/>
      <c r="R32" s="3"/>
      <c r="S32" s="63" cm="1">
        <f t="array" ref="S32">IF($G32&gt;=S$7,TREND(T$6:T$7,S$6:S$7,$G32),IF($G32&gt;=S$8,TREND(T$7:T$8,S$7:S$8,$G32),IF($G32&gt;=S$9,TREND(T$8:T$9,S$8:S$9,$G32),IF($G32&gt;=S$10,TREND(T$9:T$10,S$9:S$10,$G32),IF($G32&gt;=S$11,TREND(T$10:T$11,S$10:S$11,$G32),0)))))</f>
        <v>0.21000000000000002</v>
      </c>
      <c r="T32" s="3"/>
      <c r="U32" s="3"/>
      <c r="V32" s="3"/>
      <c r="W32" s="3"/>
      <c r="X32" s="63" cm="1">
        <f t="array" ref="X32">IF($G32&gt;=X$7,TREND(Y$6:Y$7,X$6:X$7,$G32),IF($G32&gt;=X$8,TREND(Y$7:Y$8,X$7:X$8,$G32),IF($G32&gt;=X$9,TREND(Y$8:Y$9,X$8:X$9,$G32),IF($G32&gt;=X$10,TREND(Y$9:Y$10,X$9:X$10,$G32),IF($G32&gt;=X$11,TREND(Y$10:Y$11,X$10:X$11,$G32),0)))))</f>
        <v>0</v>
      </c>
      <c r="Y32" s="3"/>
      <c r="Z32" s="3"/>
      <c r="AA32" s="3"/>
      <c r="AB32" s="3"/>
    </row>
    <row r="33" spans="1:28" x14ac:dyDescent="0.3">
      <c r="A33" s="63">
        <f t="shared" ref="A33:A96" si="0">(IFERROR((I33*$H$3/$I$4),0)+IFERROR((N33*$M$3/$N$4),0)+IFERROR((S33*$R$3/$S$4),0)+IFERROR((X33*$W$3/$X$4),0))/($D$5/1000)</f>
        <v>0.21818181818181823</v>
      </c>
      <c r="D33" s="179"/>
      <c r="E33" s="3"/>
      <c r="F33" s="2"/>
      <c r="G33" s="63">
        <v>0.01</v>
      </c>
      <c r="H33" s="3"/>
      <c r="I33" s="178">
        <v>0.2181818181818182</v>
      </c>
      <c r="J33" s="3"/>
      <c r="K33" s="3"/>
      <c r="L33" s="3"/>
      <c r="M33" s="3"/>
      <c r="N33" s="177">
        <v>0.2181818181818182</v>
      </c>
      <c r="O33" s="3"/>
      <c r="P33" s="3"/>
      <c r="Q33" s="3"/>
      <c r="R33" s="3"/>
      <c r="S33" s="152">
        <v>0.2181818181818182</v>
      </c>
      <c r="T33" s="3"/>
      <c r="U33" s="3"/>
      <c r="V33" s="3"/>
      <c r="W33" s="3"/>
      <c r="X33" s="152">
        <v>0</v>
      </c>
      <c r="Y33" s="3"/>
      <c r="Z33" s="3"/>
      <c r="AA33" s="3"/>
      <c r="AB33" s="3"/>
    </row>
    <row r="34" spans="1:28" x14ac:dyDescent="0.3">
      <c r="A34" s="63">
        <f t="shared" si="0"/>
        <v>0.22636363636363638</v>
      </c>
      <c r="D34" s="179"/>
      <c r="E34" s="3"/>
      <c r="F34" s="21"/>
      <c r="G34" s="63">
        <v>0.02</v>
      </c>
      <c r="H34" s="3"/>
      <c r="I34" s="178">
        <v>0.22636363636363638</v>
      </c>
      <c r="J34" s="3"/>
      <c r="K34" s="3"/>
      <c r="L34" s="3"/>
      <c r="M34" s="3"/>
      <c r="N34" s="177">
        <v>0.22636363636363638</v>
      </c>
      <c r="O34" s="3"/>
      <c r="P34" s="3"/>
      <c r="Q34" s="3"/>
      <c r="R34" s="3"/>
      <c r="S34" s="152">
        <v>0.22636363636363638</v>
      </c>
      <c r="T34" s="3"/>
      <c r="U34" s="3"/>
      <c r="V34" s="3"/>
      <c r="W34" s="3"/>
      <c r="X34" s="152">
        <v>0</v>
      </c>
      <c r="Y34" s="3"/>
      <c r="Z34" s="3"/>
      <c r="AA34" s="3"/>
      <c r="AB34" s="3"/>
    </row>
    <row r="35" spans="1:28" x14ac:dyDescent="0.3">
      <c r="A35" s="63">
        <f t="shared" si="0"/>
        <v>0.23454545454545461</v>
      </c>
      <c r="D35" s="179"/>
      <c r="E35" s="3"/>
      <c r="F35" s="21"/>
      <c r="G35" s="63">
        <v>0.03</v>
      </c>
      <c r="H35" s="3"/>
      <c r="I35" s="178">
        <v>0.23454545454545456</v>
      </c>
      <c r="J35" s="3"/>
      <c r="K35" s="3"/>
      <c r="L35" s="3"/>
      <c r="M35" s="3"/>
      <c r="N35" s="177">
        <v>0.23454545454545456</v>
      </c>
      <c r="O35" s="3"/>
      <c r="P35" s="3"/>
      <c r="Q35" s="3"/>
      <c r="R35" s="3"/>
      <c r="S35" s="152">
        <v>0.23454545454545456</v>
      </c>
      <c r="T35" s="3"/>
      <c r="U35" s="3"/>
      <c r="V35" s="3"/>
      <c r="W35" s="3"/>
      <c r="X35" s="152">
        <v>0</v>
      </c>
      <c r="Y35" s="3"/>
      <c r="Z35" s="3"/>
      <c r="AA35" s="3"/>
      <c r="AB35" s="3"/>
    </row>
    <row r="36" spans="1:28" x14ac:dyDescent="0.3">
      <c r="A36" s="63">
        <f t="shared" si="0"/>
        <v>0.24272727272727276</v>
      </c>
      <c r="D36" s="179"/>
      <c r="E36" s="3"/>
      <c r="F36" s="21"/>
      <c r="G36" s="63">
        <v>0.04</v>
      </c>
      <c r="H36" s="3"/>
      <c r="I36" s="178">
        <v>0.24272727272727274</v>
      </c>
      <c r="J36" s="3"/>
      <c r="K36" s="3"/>
      <c r="L36" s="3"/>
      <c r="M36" s="3"/>
      <c r="N36" s="177">
        <v>0.24272727272727274</v>
      </c>
      <c r="O36" s="3"/>
      <c r="P36" s="3"/>
      <c r="Q36" s="3"/>
      <c r="R36" s="3"/>
      <c r="S36" s="152">
        <v>0.24272727272727274</v>
      </c>
      <c r="T36" s="3"/>
      <c r="U36" s="3"/>
      <c r="V36" s="3"/>
      <c r="W36" s="3"/>
      <c r="X36" s="152">
        <v>0</v>
      </c>
      <c r="Y36" s="3"/>
      <c r="Z36" s="3"/>
      <c r="AA36" s="3"/>
      <c r="AB36" s="3"/>
    </row>
    <row r="37" spans="1:28" x14ac:dyDescent="0.3">
      <c r="A37" s="63">
        <f t="shared" si="0"/>
        <v>0.25090909090909097</v>
      </c>
      <c r="D37" s="179"/>
      <c r="E37" s="3"/>
      <c r="F37" s="21"/>
      <c r="G37" s="63">
        <v>0.05</v>
      </c>
      <c r="H37" s="3"/>
      <c r="I37" s="178">
        <v>0.25090909090909091</v>
      </c>
      <c r="J37" s="3"/>
      <c r="K37" s="3"/>
      <c r="L37" s="3"/>
      <c r="M37" s="3"/>
      <c r="N37" s="177">
        <v>0.25090909090909091</v>
      </c>
      <c r="O37" s="3"/>
      <c r="P37" s="3"/>
      <c r="Q37" s="3"/>
      <c r="R37" s="3"/>
      <c r="S37" s="152">
        <v>0.25090909090909091</v>
      </c>
      <c r="T37" s="3"/>
      <c r="U37" s="3"/>
      <c r="V37" s="3"/>
      <c r="W37" s="3"/>
      <c r="X37" s="152">
        <v>0</v>
      </c>
      <c r="Y37" s="3"/>
      <c r="Z37" s="3"/>
      <c r="AA37" s="3"/>
      <c r="AB37" s="3"/>
    </row>
    <row r="38" spans="1:28" x14ac:dyDescent="0.3">
      <c r="A38" s="63">
        <f t="shared" si="0"/>
        <v>0.25909090909090909</v>
      </c>
      <c r="D38" s="179"/>
      <c r="E38" s="3"/>
      <c r="F38" s="21"/>
      <c r="G38" s="63">
        <v>0.06</v>
      </c>
      <c r="H38" s="3"/>
      <c r="I38" s="178">
        <v>0.25909090909090909</v>
      </c>
      <c r="J38" s="3"/>
      <c r="K38" s="3"/>
      <c r="L38" s="3"/>
      <c r="M38" s="3"/>
      <c r="N38" s="177">
        <v>0.25909090909090909</v>
      </c>
      <c r="O38" s="3"/>
      <c r="P38" s="3"/>
      <c r="Q38" s="3"/>
      <c r="R38" s="3"/>
      <c r="S38" s="152">
        <v>0.25909090909090909</v>
      </c>
      <c r="T38" s="3"/>
      <c r="U38" s="3"/>
      <c r="V38" s="3"/>
      <c r="W38" s="3"/>
      <c r="X38" s="152">
        <v>0</v>
      </c>
      <c r="Y38" s="3"/>
      <c r="Z38" s="3"/>
      <c r="AA38" s="3"/>
      <c r="AB38" s="3"/>
    </row>
    <row r="39" spans="1:28" x14ac:dyDescent="0.3">
      <c r="A39" s="63">
        <f t="shared" si="0"/>
        <v>0.26727272727272727</v>
      </c>
      <c r="D39" s="179"/>
      <c r="E39" s="3"/>
      <c r="F39" s="21"/>
      <c r="G39" s="63">
        <v>7.0000000000000007E-2</v>
      </c>
      <c r="H39" s="3"/>
      <c r="I39" s="178">
        <v>0.26727272727272727</v>
      </c>
      <c r="J39" s="3"/>
      <c r="K39" s="3"/>
      <c r="L39" s="3"/>
      <c r="M39" s="3"/>
      <c r="N39" s="177">
        <v>0.26727272727272727</v>
      </c>
      <c r="O39" s="3"/>
      <c r="P39" s="3"/>
      <c r="Q39" s="3"/>
      <c r="R39" s="3"/>
      <c r="S39" s="152">
        <v>0.26727272727272727</v>
      </c>
      <c r="T39" s="3"/>
      <c r="U39" s="3"/>
      <c r="V39" s="3"/>
      <c r="W39" s="3"/>
      <c r="X39" s="152">
        <v>0</v>
      </c>
      <c r="Y39" s="3"/>
      <c r="Z39" s="3"/>
      <c r="AA39" s="3"/>
      <c r="AB39" s="3"/>
    </row>
    <row r="40" spans="1:28" x14ac:dyDescent="0.3">
      <c r="A40" s="63">
        <f t="shared" si="0"/>
        <v>0.27545454545454545</v>
      </c>
      <c r="D40" s="179"/>
      <c r="E40" s="3"/>
      <c r="F40" s="21"/>
      <c r="G40" s="63">
        <v>0.08</v>
      </c>
      <c r="H40" s="3"/>
      <c r="I40" s="178">
        <v>0.27545454545454545</v>
      </c>
      <c r="J40" s="3"/>
      <c r="K40" s="3"/>
      <c r="L40" s="3"/>
      <c r="M40" s="3"/>
      <c r="N40" s="177">
        <v>0.27545454545454545</v>
      </c>
      <c r="O40" s="3"/>
      <c r="P40" s="3"/>
      <c r="Q40" s="3"/>
      <c r="R40" s="3"/>
      <c r="S40" s="152">
        <v>0.27545454545454545</v>
      </c>
      <c r="T40" s="3"/>
      <c r="U40" s="3"/>
      <c r="V40" s="3"/>
      <c r="W40" s="3"/>
      <c r="X40" s="152">
        <v>0</v>
      </c>
      <c r="Y40" s="3"/>
      <c r="Z40" s="3"/>
      <c r="AA40" s="3"/>
      <c r="AB40" s="3"/>
    </row>
    <row r="41" spans="1:28" x14ac:dyDescent="0.3">
      <c r="A41" s="63">
        <f t="shared" si="0"/>
        <v>0.28363636363636363</v>
      </c>
      <c r="D41" s="179"/>
      <c r="E41" s="3"/>
      <c r="F41" s="21"/>
      <c r="G41" s="63">
        <v>0.09</v>
      </c>
      <c r="H41" s="3"/>
      <c r="I41" s="178">
        <v>0.28363636363636363</v>
      </c>
      <c r="J41" s="3"/>
      <c r="K41" s="3"/>
      <c r="L41" s="3"/>
      <c r="M41" s="3"/>
      <c r="N41" s="177">
        <v>0.28363636363636363</v>
      </c>
      <c r="O41" s="3"/>
      <c r="P41" s="3"/>
      <c r="Q41" s="3"/>
      <c r="R41" s="3"/>
      <c r="S41" s="152">
        <v>0.28363636363636363</v>
      </c>
      <c r="T41" s="3"/>
      <c r="U41" s="3"/>
      <c r="V41" s="3"/>
      <c r="W41" s="3"/>
      <c r="X41" s="152">
        <v>0</v>
      </c>
      <c r="Y41" s="3"/>
      <c r="Z41" s="3"/>
      <c r="AA41" s="3"/>
      <c r="AB41" s="3"/>
    </row>
    <row r="42" spans="1:28" x14ac:dyDescent="0.3">
      <c r="A42" s="63">
        <f t="shared" si="0"/>
        <v>0.29181818181818181</v>
      </c>
      <c r="D42" s="179"/>
      <c r="E42" s="17"/>
      <c r="F42" s="21"/>
      <c r="G42" s="63">
        <v>0.1</v>
      </c>
      <c r="H42" s="3"/>
      <c r="I42" s="178">
        <v>0.29181818181818181</v>
      </c>
      <c r="J42" s="3"/>
      <c r="K42" s="3"/>
      <c r="L42" s="3"/>
      <c r="M42" s="27"/>
      <c r="N42" s="177">
        <v>0.29181818181818181</v>
      </c>
      <c r="O42" s="3"/>
      <c r="P42" s="3"/>
      <c r="Q42" s="3"/>
      <c r="R42" s="3"/>
      <c r="S42" s="152">
        <v>0.29181818181818181</v>
      </c>
      <c r="T42" s="3"/>
      <c r="U42" s="3"/>
      <c r="V42" s="3"/>
      <c r="W42" s="3"/>
      <c r="X42" s="152">
        <v>0</v>
      </c>
      <c r="Y42" s="3"/>
      <c r="Z42" s="3"/>
      <c r="AA42" s="3"/>
      <c r="AB42" s="3"/>
    </row>
    <row r="43" spans="1:28" x14ac:dyDescent="0.3">
      <c r="A43" s="63">
        <f t="shared" si="0"/>
        <v>0.3000000000000001</v>
      </c>
      <c r="D43" s="179"/>
      <c r="E43" s="3"/>
      <c r="F43" s="21"/>
      <c r="G43" s="63">
        <v>0.11</v>
      </c>
      <c r="H43" s="3"/>
      <c r="I43" s="178">
        <v>0.30000000000000004</v>
      </c>
      <c r="J43" s="3"/>
      <c r="K43" s="3"/>
      <c r="L43" s="3"/>
      <c r="M43" s="3"/>
      <c r="N43" s="177">
        <v>0.30000000000000004</v>
      </c>
      <c r="O43" s="3"/>
      <c r="P43" s="3"/>
      <c r="Q43" s="3"/>
      <c r="R43" s="3"/>
      <c r="S43" s="152">
        <v>0.30000000000000004</v>
      </c>
      <c r="T43" s="3"/>
      <c r="U43" s="3"/>
      <c r="V43" s="3"/>
      <c r="W43" s="3"/>
      <c r="X43" s="152">
        <v>0</v>
      </c>
      <c r="Y43" s="3"/>
      <c r="Z43" s="3"/>
      <c r="AA43" s="3"/>
      <c r="AB43" s="3"/>
    </row>
    <row r="44" spans="1:28" x14ac:dyDescent="0.3">
      <c r="A44" s="63">
        <f t="shared" si="0"/>
        <v>0.30916666666666676</v>
      </c>
      <c r="D44" s="179"/>
      <c r="E44" s="3"/>
      <c r="F44" s="21"/>
      <c r="G44" s="63">
        <v>0.12</v>
      </c>
      <c r="H44" s="3"/>
      <c r="I44" s="178">
        <v>0.3091666666666667</v>
      </c>
      <c r="J44" s="3"/>
      <c r="K44" s="3"/>
      <c r="L44" s="3"/>
      <c r="M44" s="3"/>
      <c r="N44" s="177">
        <v>0.3091666666666667</v>
      </c>
      <c r="O44" s="3"/>
      <c r="P44" s="3"/>
      <c r="Q44" s="3"/>
      <c r="R44" s="3"/>
      <c r="S44" s="152">
        <v>0.3091666666666667</v>
      </c>
      <c r="T44" s="3"/>
      <c r="U44" s="3"/>
      <c r="V44" s="3"/>
      <c r="W44" s="3"/>
      <c r="X44" s="152">
        <v>0</v>
      </c>
      <c r="Y44" s="3"/>
      <c r="Z44" s="3"/>
      <c r="AA44" s="3"/>
      <c r="AB44" s="3"/>
    </row>
    <row r="45" spans="1:28" x14ac:dyDescent="0.3">
      <c r="A45" s="63">
        <f t="shared" si="0"/>
        <v>0.31833333333333341</v>
      </c>
      <c r="D45" s="179"/>
      <c r="E45" s="3"/>
      <c r="F45" s="21"/>
      <c r="G45" s="63">
        <v>0.13</v>
      </c>
      <c r="H45" s="3"/>
      <c r="I45" s="178">
        <v>0.31833333333333336</v>
      </c>
      <c r="J45" s="3"/>
      <c r="K45" s="3"/>
      <c r="L45" s="3"/>
      <c r="M45" s="3"/>
      <c r="N45" s="177">
        <v>0.31833333333333336</v>
      </c>
      <c r="O45" s="3"/>
      <c r="P45" s="3"/>
      <c r="Q45" s="3"/>
      <c r="R45" s="3"/>
      <c r="S45" s="152">
        <v>0.31833333333333336</v>
      </c>
      <c r="T45" s="3"/>
      <c r="U45" s="3"/>
      <c r="V45" s="3"/>
      <c r="W45" s="3"/>
      <c r="X45" s="152">
        <v>0</v>
      </c>
      <c r="Y45" s="3"/>
      <c r="Z45" s="3"/>
      <c r="AA45" s="3"/>
      <c r="AB45" s="3"/>
    </row>
    <row r="46" spans="1:28" x14ac:dyDescent="0.3">
      <c r="A46" s="63">
        <f t="shared" si="0"/>
        <v>0.32750000000000001</v>
      </c>
      <c r="D46" s="179"/>
      <c r="E46" s="3"/>
      <c r="F46" s="21"/>
      <c r="G46" s="63">
        <v>0.14000000000000001</v>
      </c>
      <c r="H46" s="3"/>
      <c r="I46" s="178">
        <v>0.32750000000000001</v>
      </c>
      <c r="J46" s="3"/>
      <c r="K46" s="3"/>
      <c r="L46" s="3"/>
      <c r="M46" s="3"/>
      <c r="N46" s="177">
        <v>0.32750000000000001</v>
      </c>
      <c r="O46" s="3"/>
      <c r="P46" s="3"/>
      <c r="Q46" s="3"/>
      <c r="R46" s="3"/>
      <c r="S46" s="152">
        <v>0.32750000000000001</v>
      </c>
      <c r="T46" s="3"/>
      <c r="U46" s="3"/>
      <c r="V46" s="3"/>
      <c r="W46" s="3"/>
      <c r="X46" s="152">
        <v>0</v>
      </c>
      <c r="Y46" s="3"/>
      <c r="Z46" s="3"/>
      <c r="AA46" s="3"/>
      <c r="AB46" s="3"/>
    </row>
    <row r="47" spans="1:28" x14ac:dyDescent="0.3">
      <c r="A47" s="63">
        <f t="shared" si="0"/>
        <v>0.33666666666666667</v>
      </c>
      <c r="D47" s="179"/>
      <c r="E47" s="3"/>
      <c r="F47" s="21"/>
      <c r="G47" s="63">
        <v>0.15</v>
      </c>
      <c r="H47" s="3"/>
      <c r="I47" s="178">
        <v>0.33666666666666667</v>
      </c>
      <c r="J47" s="3"/>
      <c r="K47" s="3"/>
      <c r="L47" s="3"/>
      <c r="M47" s="3"/>
      <c r="N47" s="177">
        <v>0.33666666666666667</v>
      </c>
      <c r="O47" s="3"/>
      <c r="P47" s="3"/>
      <c r="Q47" s="3"/>
      <c r="R47" s="3"/>
      <c r="S47" s="152">
        <v>0.33666666666666667</v>
      </c>
      <c r="T47" s="3"/>
      <c r="U47" s="3"/>
      <c r="V47" s="3"/>
      <c r="W47" s="3"/>
      <c r="X47" s="152">
        <v>0</v>
      </c>
      <c r="Y47" s="3"/>
      <c r="Z47" s="3"/>
      <c r="AA47" s="3"/>
      <c r="AB47" s="3"/>
    </row>
    <row r="48" spans="1:28" x14ac:dyDescent="0.3">
      <c r="A48" s="63">
        <f t="shared" si="0"/>
        <v>0.34583333333333338</v>
      </c>
      <c r="D48" s="179"/>
      <c r="E48" s="3"/>
      <c r="F48" s="21"/>
      <c r="G48" s="63">
        <v>0.16</v>
      </c>
      <c r="H48" s="3"/>
      <c r="I48" s="178">
        <v>0.34583333333333338</v>
      </c>
      <c r="J48" s="3"/>
      <c r="K48" s="3"/>
      <c r="L48" s="3"/>
      <c r="M48" s="3"/>
      <c r="N48" s="177">
        <v>0.34583333333333338</v>
      </c>
      <c r="O48" s="3"/>
      <c r="P48" s="3"/>
      <c r="Q48" s="3"/>
      <c r="R48" s="3"/>
      <c r="S48" s="152">
        <v>0.34583333333333338</v>
      </c>
      <c r="T48" s="3"/>
      <c r="U48" s="3"/>
      <c r="V48" s="3"/>
      <c r="W48" s="3"/>
      <c r="X48" s="152">
        <v>0</v>
      </c>
      <c r="Y48" s="3"/>
      <c r="Z48" s="3"/>
      <c r="AA48" s="3"/>
      <c r="AB48" s="3"/>
    </row>
    <row r="49" spans="1:28" x14ac:dyDescent="0.3">
      <c r="A49" s="63">
        <f t="shared" si="0"/>
        <v>0.35500000000000015</v>
      </c>
      <c r="D49" s="179"/>
      <c r="F49" s="21"/>
      <c r="G49" s="63">
        <v>0.17</v>
      </c>
      <c r="H49" s="3"/>
      <c r="I49" s="178">
        <v>0.35500000000000009</v>
      </c>
      <c r="J49" s="3"/>
      <c r="K49" s="3"/>
      <c r="L49" s="3"/>
      <c r="M49" s="3"/>
      <c r="N49" s="177">
        <v>0.35500000000000009</v>
      </c>
      <c r="O49" s="3"/>
      <c r="P49" s="3"/>
      <c r="Q49" s="3"/>
      <c r="R49" s="3"/>
      <c r="S49" s="152">
        <v>0.35500000000000009</v>
      </c>
      <c r="T49" s="3"/>
      <c r="U49" s="3"/>
      <c r="V49" s="3"/>
      <c r="W49" s="3"/>
      <c r="X49" s="152">
        <v>0</v>
      </c>
      <c r="Y49" s="3"/>
      <c r="Z49" s="3"/>
      <c r="AA49" s="3"/>
      <c r="AB49" s="3"/>
    </row>
    <row r="50" spans="1:28" x14ac:dyDescent="0.3">
      <c r="A50" s="63">
        <f t="shared" si="0"/>
        <v>0.36416666666666675</v>
      </c>
      <c r="D50" s="179"/>
      <c r="F50" s="21"/>
      <c r="G50" s="63">
        <v>0.18</v>
      </c>
      <c r="H50" s="3"/>
      <c r="I50" s="178">
        <v>0.36416666666666669</v>
      </c>
      <c r="J50" s="3"/>
      <c r="K50" s="3"/>
      <c r="L50" s="3"/>
      <c r="M50" s="3"/>
      <c r="N50" s="177">
        <v>0.36416666666666669</v>
      </c>
      <c r="O50" s="3"/>
      <c r="P50" s="3"/>
      <c r="Q50" s="3"/>
      <c r="R50" s="3"/>
      <c r="S50" s="152">
        <v>0.36416666666666669</v>
      </c>
      <c r="T50" s="3"/>
      <c r="U50" s="3"/>
      <c r="V50" s="3"/>
      <c r="W50" s="3"/>
      <c r="X50" s="152">
        <v>0</v>
      </c>
      <c r="Y50" s="3"/>
      <c r="Z50" s="3"/>
      <c r="AA50" s="3"/>
      <c r="AB50" s="3"/>
    </row>
    <row r="51" spans="1:28" ht="12.75" customHeight="1" x14ac:dyDescent="0.3">
      <c r="A51" s="63">
        <f t="shared" si="0"/>
        <v>0.37333333333333346</v>
      </c>
      <c r="D51" s="179"/>
      <c r="F51" s="21"/>
      <c r="G51" s="63">
        <v>0.19</v>
      </c>
      <c r="H51" s="3"/>
      <c r="I51" s="178">
        <v>0.37333333333333341</v>
      </c>
      <c r="J51" s="3"/>
      <c r="K51" s="3"/>
      <c r="L51" s="3"/>
      <c r="M51" s="3"/>
      <c r="N51" s="177">
        <v>0.37333333333333341</v>
      </c>
      <c r="O51" s="3"/>
      <c r="P51" s="3"/>
      <c r="Q51" s="3"/>
      <c r="R51" s="3"/>
      <c r="S51" s="152">
        <v>0.37333333333333341</v>
      </c>
      <c r="T51" s="3"/>
      <c r="U51" s="3"/>
      <c r="V51" s="3"/>
      <c r="W51" s="3"/>
      <c r="X51" s="152">
        <v>0</v>
      </c>
      <c r="Y51" s="3"/>
      <c r="Z51" s="3"/>
      <c r="AA51" s="3"/>
      <c r="AB51" s="3"/>
    </row>
    <row r="52" spans="1:28" x14ac:dyDescent="0.3">
      <c r="A52" s="63">
        <f t="shared" si="0"/>
        <v>0.38250000000000006</v>
      </c>
      <c r="D52" s="179"/>
      <c r="F52" s="21"/>
      <c r="G52" s="63">
        <v>0.2</v>
      </c>
      <c r="H52" s="3"/>
      <c r="I52" s="178">
        <v>0.38250000000000006</v>
      </c>
      <c r="J52" s="3"/>
      <c r="K52" s="3"/>
      <c r="L52" s="3"/>
      <c r="M52" s="3"/>
      <c r="N52" s="177">
        <v>0.38250000000000006</v>
      </c>
      <c r="O52" s="3"/>
      <c r="P52" s="3"/>
      <c r="Q52" s="3"/>
      <c r="R52" s="3"/>
      <c r="S52" s="152">
        <v>0.38250000000000006</v>
      </c>
      <c r="T52" s="3"/>
      <c r="U52" s="3"/>
      <c r="V52" s="3"/>
      <c r="W52" s="3"/>
      <c r="X52" s="152">
        <v>0</v>
      </c>
      <c r="Y52" s="3"/>
      <c r="Z52" s="3"/>
      <c r="AA52" s="3"/>
      <c r="AB52" s="3"/>
    </row>
    <row r="53" spans="1:28" x14ac:dyDescent="0.3">
      <c r="A53" s="63">
        <f t="shared" si="0"/>
        <v>0.39166666666666672</v>
      </c>
      <c r="D53" s="179"/>
      <c r="F53" s="21"/>
      <c r="G53" s="63">
        <v>0.21</v>
      </c>
      <c r="H53" s="3"/>
      <c r="I53" s="178">
        <v>0.39166666666666672</v>
      </c>
      <c r="J53" s="3"/>
      <c r="K53" s="3"/>
      <c r="L53" s="3"/>
      <c r="M53" s="27"/>
      <c r="N53" s="177">
        <v>0.39166666666666672</v>
      </c>
      <c r="O53" s="3"/>
      <c r="P53" s="3"/>
      <c r="Q53" s="3"/>
      <c r="R53" s="3"/>
      <c r="S53" s="152">
        <v>0.39166666666666672</v>
      </c>
      <c r="T53" s="3"/>
      <c r="U53" s="3"/>
      <c r="V53" s="3"/>
      <c r="W53" s="3"/>
      <c r="X53" s="152">
        <v>0</v>
      </c>
      <c r="Y53" s="3"/>
      <c r="Z53" s="3"/>
      <c r="AA53" s="3"/>
      <c r="AB53" s="3"/>
    </row>
    <row r="54" spans="1:28" x14ac:dyDescent="0.3">
      <c r="A54" s="63">
        <f t="shared" si="0"/>
        <v>0.40083333333333337</v>
      </c>
      <c r="D54" s="179"/>
      <c r="F54" s="21"/>
      <c r="G54" s="63">
        <v>0.22</v>
      </c>
      <c r="H54" s="3"/>
      <c r="I54" s="178">
        <v>0.40083333333333337</v>
      </c>
      <c r="J54" s="3"/>
      <c r="K54" s="3"/>
      <c r="L54" s="3"/>
      <c r="M54" s="3"/>
      <c r="N54" s="177">
        <v>0.40083333333333337</v>
      </c>
      <c r="O54" s="3"/>
      <c r="P54" s="3"/>
      <c r="Q54" s="3"/>
      <c r="R54" s="3"/>
      <c r="S54" s="152">
        <v>0.40083333333333337</v>
      </c>
      <c r="T54" s="3"/>
      <c r="U54" s="3"/>
      <c r="V54" s="3"/>
      <c r="W54" s="3"/>
      <c r="X54" s="152">
        <v>0</v>
      </c>
      <c r="Y54" s="3"/>
      <c r="Z54" s="3"/>
      <c r="AA54" s="3"/>
      <c r="AB54" s="3"/>
    </row>
    <row r="55" spans="1:28" x14ac:dyDescent="0.3">
      <c r="A55" s="63">
        <f t="shared" si="0"/>
        <v>0.41000000000000014</v>
      </c>
      <c r="D55" s="179"/>
      <c r="F55" s="21"/>
      <c r="G55" s="63">
        <v>0.23</v>
      </c>
      <c r="H55" s="22"/>
      <c r="I55" s="178">
        <v>0.41000000000000003</v>
      </c>
      <c r="J55" s="3"/>
      <c r="K55" s="3"/>
      <c r="L55" s="28"/>
      <c r="M55" s="28"/>
      <c r="N55" s="177">
        <v>0.41000000000000003</v>
      </c>
      <c r="O55" s="3"/>
      <c r="P55" s="3"/>
      <c r="Q55" s="3"/>
      <c r="R55" s="3"/>
      <c r="S55" s="152">
        <v>0.41000000000000003</v>
      </c>
      <c r="T55" s="3"/>
      <c r="U55" s="3"/>
      <c r="V55" s="3"/>
      <c r="W55" s="3"/>
      <c r="X55" s="152">
        <v>0</v>
      </c>
      <c r="Y55" s="3"/>
      <c r="Z55" s="3"/>
      <c r="AA55" s="3"/>
      <c r="AB55" s="3"/>
    </row>
    <row r="56" spans="1:28" x14ac:dyDescent="0.3">
      <c r="A56" s="63">
        <f t="shared" si="0"/>
        <v>0.41916666666666674</v>
      </c>
      <c r="D56" s="179"/>
      <c r="F56" s="21"/>
      <c r="G56" s="63">
        <v>0.24</v>
      </c>
      <c r="H56" s="22"/>
      <c r="I56" s="178">
        <v>0.41916666666666669</v>
      </c>
      <c r="J56" s="3"/>
      <c r="K56" s="3"/>
      <c r="L56" s="28"/>
      <c r="M56" s="28"/>
      <c r="N56" s="177">
        <v>0.41916666666666669</v>
      </c>
      <c r="O56" s="3"/>
      <c r="P56" s="3"/>
      <c r="Q56" s="3"/>
      <c r="R56" s="3"/>
      <c r="S56" s="152">
        <v>0.41916666666666669</v>
      </c>
      <c r="T56" s="3"/>
      <c r="U56" s="3"/>
      <c r="V56" s="3"/>
      <c r="W56" s="3"/>
      <c r="X56" s="152">
        <v>0</v>
      </c>
      <c r="Y56" s="3"/>
      <c r="Z56" s="3"/>
      <c r="AA56" s="3"/>
      <c r="AB56" s="3"/>
    </row>
    <row r="57" spans="1:28" x14ac:dyDescent="0.3">
      <c r="A57" s="63">
        <f t="shared" si="0"/>
        <v>0.4283333333333334</v>
      </c>
      <c r="D57" s="179"/>
      <c r="F57" s="21"/>
      <c r="G57" s="63">
        <v>0.25</v>
      </c>
      <c r="H57" s="22"/>
      <c r="I57" s="178">
        <v>0.42833333333333334</v>
      </c>
      <c r="J57" s="3"/>
      <c r="K57" s="3"/>
      <c r="L57" s="28"/>
      <c r="M57" s="28"/>
      <c r="N57" s="177">
        <v>0.42833333333333334</v>
      </c>
      <c r="O57" s="3"/>
      <c r="P57" s="3"/>
      <c r="Q57" s="3"/>
      <c r="R57" s="3"/>
      <c r="S57" s="152">
        <v>0.42833333333333334</v>
      </c>
      <c r="T57" s="3"/>
      <c r="U57" s="3"/>
      <c r="V57" s="3"/>
      <c r="W57" s="3"/>
      <c r="X57" s="152">
        <v>0</v>
      </c>
      <c r="Y57" s="3"/>
      <c r="Z57" s="3"/>
      <c r="AA57" s="3"/>
      <c r="AB57" s="3"/>
    </row>
    <row r="58" spans="1:28" s="4" customFormat="1" x14ac:dyDescent="0.25">
      <c r="A58" s="63">
        <f t="shared" si="0"/>
        <v>0.43750000000000011</v>
      </c>
      <c r="B58" s="1"/>
      <c r="C58" s="1"/>
      <c r="D58" s="179"/>
      <c r="E58" s="1"/>
      <c r="F58" s="21"/>
      <c r="G58" s="63">
        <v>0.26</v>
      </c>
      <c r="H58" s="22"/>
      <c r="I58" s="178">
        <v>0.43750000000000006</v>
      </c>
      <c r="J58" s="3"/>
      <c r="K58" s="3"/>
      <c r="L58" s="28"/>
      <c r="M58" s="28"/>
      <c r="N58" s="177">
        <v>0.43750000000000006</v>
      </c>
      <c r="O58" s="3"/>
      <c r="P58" s="3"/>
      <c r="Q58" s="3"/>
      <c r="R58" s="3"/>
      <c r="S58" s="152">
        <v>0.43750000000000006</v>
      </c>
      <c r="T58" s="3"/>
      <c r="U58" s="3"/>
      <c r="V58" s="3"/>
      <c r="W58" s="3"/>
      <c r="X58" s="152">
        <v>0</v>
      </c>
      <c r="Y58" s="3"/>
      <c r="Z58" s="3"/>
      <c r="AA58" s="3"/>
      <c r="AB58" s="3"/>
    </row>
    <row r="59" spans="1:28" x14ac:dyDescent="0.3">
      <c r="A59" s="63">
        <f t="shared" si="0"/>
        <v>0.44666666666666671</v>
      </c>
      <c r="D59" s="179"/>
      <c r="F59" s="21"/>
      <c r="G59" s="63">
        <v>0.27</v>
      </c>
      <c r="H59" s="22"/>
      <c r="I59" s="178">
        <v>0.44666666666666671</v>
      </c>
      <c r="J59" s="3"/>
      <c r="K59" s="3"/>
      <c r="L59" s="28"/>
      <c r="M59" s="28"/>
      <c r="N59" s="177">
        <v>0.44666666666666671</v>
      </c>
      <c r="O59" s="3"/>
      <c r="P59" s="3"/>
      <c r="Q59" s="3"/>
      <c r="R59" s="3"/>
      <c r="S59" s="152">
        <v>0.44666666666666671</v>
      </c>
      <c r="T59" s="3"/>
      <c r="U59" s="3"/>
      <c r="V59" s="3"/>
      <c r="W59" s="3"/>
      <c r="X59" s="152">
        <v>0</v>
      </c>
      <c r="Y59" s="3"/>
      <c r="Z59" s="3"/>
      <c r="AA59" s="3"/>
      <c r="AB59" s="3"/>
    </row>
    <row r="60" spans="1:28" x14ac:dyDescent="0.3">
      <c r="A60" s="63">
        <f t="shared" si="0"/>
        <v>0.45583333333333348</v>
      </c>
      <c r="D60" s="179"/>
      <c r="F60" s="21"/>
      <c r="G60" s="63">
        <v>0.28000000000000003</v>
      </c>
      <c r="H60" s="22"/>
      <c r="I60" s="178">
        <v>0.45583333333333337</v>
      </c>
      <c r="J60" s="3"/>
      <c r="K60" s="3"/>
      <c r="L60" s="28"/>
      <c r="M60" s="28"/>
      <c r="N60" s="177">
        <v>0.45583333333333337</v>
      </c>
      <c r="O60" s="3"/>
      <c r="P60" s="3"/>
      <c r="Q60" s="3"/>
      <c r="R60" s="3"/>
      <c r="S60" s="152">
        <v>0.45583333333333337</v>
      </c>
      <c r="T60" s="3"/>
      <c r="U60" s="3"/>
      <c r="V60" s="3"/>
      <c r="W60" s="3"/>
      <c r="X60" s="152">
        <v>0</v>
      </c>
      <c r="Y60" s="3"/>
      <c r="Z60" s="3"/>
      <c r="AA60" s="3"/>
      <c r="AB60" s="3"/>
    </row>
    <row r="61" spans="1:28" x14ac:dyDescent="0.3">
      <c r="A61" s="63">
        <f t="shared" si="0"/>
        <v>0.46500000000000008</v>
      </c>
      <c r="D61" s="179"/>
      <c r="F61" s="21"/>
      <c r="G61" s="63">
        <v>0.28999999999999998</v>
      </c>
      <c r="H61" s="22"/>
      <c r="I61" s="178">
        <v>0.46500000000000002</v>
      </c>
      <c r="J61" s="3"/>
      <c r="K61" s="3"/>
      <c r="L61" s="23"/>
      <c r="M61" s="23"/>
      <c r="N61" s="177">
        <v>0.46500000000000002</v>
      </c>
      <c r="O61" s="3"/>
      <c r="P61" s="3"/>
      <c r="Q61" s="3"/>
      <c r="R61" s="3"/>
      <c r="S61" s="152">
        <v>0.46500000000000002</v>
      </c>
      <c r="T61" s="3"/>
      <c r="U61" s="3"/>
      <c r="V61" s="3"/>
      <c r="W61" s="3"/>
      <c r="X61" s="152">
        <v>0</v>
      </c>
      <c r="Y61" s="3"/>
      <c r="Z61" s="3"/>
      <c r="AA61" s="3"/>
      <c r="AB61" s="3"/>
    </row>
    <row r="62" spans="1:28" x14ac:dyDescent="0.3">
      <c r="A62" s="63">
        <f t="shared" si="0"/>
        <v>0.47416666666666674</v>
      </c>
      <c r="D62" s="179"/>
      <c r="F62" s="21"/>
      <c r="G62" s="63">
        <v>0.3</v>
      </c>
      <c r="H62" s="22"/>
      <c r="I62" s="178">
        <v>0.47416666666666668</v>
      </c>
      <c r="J62" s="3"/>
      <c r="K62" s="3"/>
      <c r="L62" s="23"/>
      <c r="M62" s="23"/>
      <c r="N62" s="177">
        <v>0.47416666666666668</v>
      </c>
      <c r="O62" s="3"/>
      <c r="P62" s="3"/>
      <c r="Q62" s="3"/>
      <c r="R62" s="3"/>
      <c r="S62" s="152">
        <v>0.47416666666666668</v>
      </c>
      <c r="T62" s="3"/>
      <c r="U62" s="3"/>
      <c r="V62" s="3"/>
      <c r="W62" s="3"/>
      <c r="X62" s="152">
        <v>0</v>
      </c>
      <c r="Y62" s="3"/>
      <c r="Z62" s="3"/>
      <c r="AA62" s="3"/>
      <c r="AB62" s="3"/>
    </row>
    <row r="63" spans="1:28" x14ac:dyDescent="0.3">
      <c r="A63" s="63">
        <f t="shared" si="0"/>
        <v>0.48333333333333339</v>
      </c>
      <c r="D63" s="179"/>
      <c r="F63" s="21"/>
      <c r="G63" s="63">
        <v>0.31</v>
      </c>
      <c r="H63" s="22"/>
      <c r="I63" s="178">
        <v>0.48333333333333339</v>
      </c>
      <c r="J63" s="3"/>
      <c r="K63" s="3"/>
      <c r="L63" s="23"/>
      <c r="M63" s="23"/>
      <c r="N63" s="177">
        <v>0.48333333333333339</v>
      </c>
      <c r="O63" s="3"/>
      <c r="P63" s="3"/>
      <c r="Q63" s="3"/>
      <c r="R63" s="3"/>
      <c r="S63" s="152">
        <v>0.48333333333333339</v>
      </c>
      <c r="T63" s="3"/>
      <c r="U63" s="3"/>
      <c r="V63" s="3"/>
      <c r="W63" s="3"/>
      <c r="X63" s="152">
        <v>0</v>
      </c>
      <c r="Y63" s="3"/>
      <c r="Z63" s="3"/>
      <c r="AA63" s="3"/>
      <c r="AB63" s="3"/>
    </row>
    <row r="64" spans="1:28" x14ac:dyDescent="0.3">
      <c r="A64" s="63">
        <f t="shared" si="0"/>
        <v>0.49250000000000005</v>
      </c>
      <c r="D64" s="179"/>
      <c r="F64" s="21"/>
      <c r="G64" s="63">
        <v>0.32</v>
      </c>
      <c r="H64" s="22"/>
      <c r="I64" s="178">
        <v>0.49250000000000005</v>
      </c>
      <c r="J64" s="3"/>
      <c r="K64" s="3"/>
      <c r="L64" s="23"/>
      <c r="M64" s="23"/>
      <c r="N64" s="177">
        <v>0.49250000000000005</v>
      </c>
      <c r="O64" s="3"/>
      <c r="P64" s="3"/>
      <c r="Q64" s="3"/>
      <c r="R64" s="3"/>
      <c r="S64" s="152">
        <v>0.49250000000000005</v>
      </c>
      <c r="T64" s="3"/>
      <c r="U64" s="3"/>
      <c r="V64" s="3"/>
      <c r="W64" s="3"/>
      <c r="X64" s="152">
        <v>0</v>
      </c>
      <c r="Y64" s="3"/>
      <c r="Z64" s="3"/>
      <c r="AA64" s="3"/>
      <c r="AB64" s="3"/>
    </row>
    <row r="65" spans="1:28" x14ac:dyDescent="0.3">
      <c r="A65" s="63">
        <f t="shared" si="0"/>
        <v>0.50166666666666682</v>
      </c>
      <c r="D65" s="179"/>
      <c r="F65" s="21"/>
      <c r="G65" s="63">
        <v>0.33</v>
      </c>
      <c r="H65" s="24"/>
      <c r="I65" s="178">
        <v>0.50166666666666671</v>
      </c>
      <c r="J65" s="3"/>
      <c r="K65" s="3"/>
      <c r="L65" s="23"/>
      <c r="M65" s="23"/>
      <c r="N65" s="177">
        <v>0.50166666666666671</v>
      </c>
      <c r="O65" s="3"/>
      <c r="P65" s="3"/>
      <c r="Q65" s="3"/>
      <c r="R65" s="3"/>
      <c r="S65" s="152">
        <v>0.50166666666666671</v>
      </c>
      <c r="T65" s="3"/>
      <c r="U65" s="3"/>
      <c r="V65" s="3"/>
      <c r="W65" s="3"/>
      <c r="X65" s="152">
        <v>0</v>
      </c>
      <c r="Y65" s="3"/>
      <c r="Z65" s="3"/>
      <c r="AA65" s="3"/>
      <c r="AB65" s="3"/>
    </row>
    <row r="66" spans="1:28" x14ac:dyDescent="0.3">
      <c r="A66" s="63">
        <f t="shared" si="0"/>
        <v>0.51083333333333347</v>
      </c>
      <c r="D66" s="179"/>
      <c r="F66" s="21"/>
      <c r="G66" s="63">
        <v>0.34</v>
      </c>
      <c r="I66" s="178">
        <v>0.51083333333333347</v>
      </c>
      <c r="J66" s="3"/>
      <c r="K66" s="3"/>
      <c r="N66" s="177">
        <v>0.51083333333333347</v>
      </c>
      <c r="O66" s="3"/>
      <c r="P66" s="3"/>
      <c r="Q66" s="3"/>
      <c r="R66" s="3"/>
      <c r="S66" s="152">
        <v>0.51083333333333347</v>
      </c>
      <c r="T66" s="3"/>
      <c r="U66" s="3"/>
      <c r="V66" s="3"/>
      <c r="W66" s="3"/>
      <c r="X66" s="152">
        <v>0</v>
      </c>
      <c r="Y66" s="3"/>
      <c r="Z66" s="3"/>
      <c r="AA66" s="3"/>
      <c r="AB66" s="3"/>
    </row>
    <row r="67" spans="1:28" x14ac:dyDescent="0.3">
      <c r="A67" s="63">
        <f t="shared" si="0"/>
        <v>0.52000000000000013</v>
      </c>
      <c r="D67" s="179"/>
      <c r="F67" s="21"/>
      <c r="G67" s="63">
        <v>0.35</v>
      </c>
      <c r="I67" s="178">
        <v>0.52</v>
      </c>
      <c r="J67" s="3"/>
      <c r="K67" s="3"/>
      <c r="N67" s="177">
        <v>0.52</v>
      </c>
      <c r="O67" s="3"/>
      <c r="P67" s="3"/>
      <c r="Q67" s="3"/>
      <c r="R67" s="3"/>
      <c r="S67" s="152">
        <v>0.52</v>
      </c>
      <c r="T67" s="3"/>
      <c r="U67" s="3"/>
      <c r="V67" s="3"/>
      <c r="W67" s="3"/>
      <c r="X67" s="152">
        <v>0</v>
      </c>
      <c r="Y67" s="3"/>
      <c r="Z67" s="3"/>
      <c r="AA67" s="3"/>
      <c r="AB67" s="3"/>
    </row>
    <row r="68" spans="1:28" x14ac:dyDescent="0.3">
      <c r="A68" s="63">
        <f t="shared" si="0"/>
        <v>0.53210526315789486</v>
      </c>
      <c r="D68" s="179"/>
      <c r="F68" s="21"/>
      <c r="G68" s="63">
        <v>0.36</v>
      </c>
      <c r="I68" s="178">
        <v>0.53210526315789486</v>
      </c>
      <c r="J68" s="3"/>
      <c r="K68" s="3"/>
      <c r="N68" s="177">
        <v>0.53210526315789486</v>
      </c>
      <c r="O68" s="3"/>
      <c r="P68" s="3"/>
      <c r="Q68" s="3"/>
      <c r="R68" s="3"/>
      <c r="S68" s="152">
        <v>0.53210526315789486</v>
      </c>
      <c r="T68" s="3"/>
      <c r="U68" s="3"/>
      <c r="V68" s="3"/>
      <c r="W68" s="3"/>
      <c r="X68" s="152">
        <v>0</v>
      </c>
      <c r="Y68" s="3"/>
      <c r="Z68" s="3"/>
      <c r="AA68" s="3"/>
      <c r="AB68" s="3"/>
    </row>
    <row r="69" spans="1:28" x14ac:dyDescent="0.3">
      <c r="A69" s="63">
        <f t="shared" si="0"/>
        <v>0.54421052631578948</v>
      </c>
      <c r="D69" s="179"/>
      <c r="F69" s="21"/>
      <c r="G69" s="63">
        <v>0.37</v>
      </c>
      <c r="I69" s="178">
        <v>0.54421052631578948</v>
      </c>
      <c r="J69" s="3"/>
      <c r="K69" s="3"/>
      <c r="N69" s="177">
        <v>0.54421052631578948</v>
      </c>
      <c r="O69" s="3"/>
      <c r="P69" s="3"/>
      <c r="Q69" s="3"/>
      <c r="R69" s="3"/>
      <c r="S69" s="152">
        <v>0.54421052631578948</v>
      </c>
      <c r="T69" s="3"/>
      <c r="U69" s="3"/>
      <c r="V69" s="3"/>
      <c r="W69" s="3"/>
      <c r="X69" s="152">
        <v>0</v>
      </c>
      <c r="Y69" s="3"/>
      <c r="Z69" s="3"/>
      <c r="AA69" s="3"/>
      <c r="AB69" s="3"/>
    </row>
    <row r="70" spans="1:28" x14ac:dyDescent="0.3">
      <c r="A70" s="63">
        <f t="shared" si="0"/>
        <v>0.55631578947368432</v>
      </c>
      <c r="D70" s="179"/>
      <c r="F70" s="21"/>
      <c r="G70" s="63">
        <v>0.38</v>
      </c>
      <c r="I70" s="178">
        <v>0.55631578947368432</v>
      </c>
      <c r="J70" s="3"/>
      <c r="K70" s="3"/>
      <c r="N70" s="177">
        <v>0.55631578947368432</v>
      </c>
      <c r="O70" s="3"/>
      <c r="P70" s="3"/>
      <c r="Q70" s="3"/>
      <c r="R70" s="3"/>
      <c r="S70" s="152">
        <v>0.55631578947368432</v>
      </c>
      <c r="T70" s="3"/>
      <c r="U70" s="3"/>
      <c r="V70" s="3"/>
      <c r="W70" s="3"/>
      <c r="X70" s="152">
        <v>0</v>
      </c>
      <c r="Y70" s="3"/>
      <c r="Z70" s="3"/>
      <c r="AA70" s="3"/>
      <c r="AB70" s="3"/>
    </row>
    <row r="71" spans="1:28" x14ac:dyDescent="0.3">
      <c r="A71" s="63">
        <f t="shared" si="0"/>
        <v>0.56842105263157916</v>
      </c>
      <c r="D71" s="179"/>
      <c r="F71" s="21"/>
      <c r="G71" s="63">
        <v>0.39</v>
      </c>
      <c r="I71" s="178">
        <v>0.56842105263157905</v>
      </c>
      <c r="J71" s="3"/>
      <c r="K71" s="3"/>
      <c r="N71" s="177">
        <v>0.56842105263157905</v>
      </c>
      <c r="O71" s="3"/>
      <c r="P71" s="3"/>
      <c r="Q71" s="3"/>
      <c r="R71" s="3"/>
      <c r="S71" s="152">
        <v>0.56842105263157905</v>
      </c>
      <c r="T71" s="3"/>
      <c r="U71" s="3"/>
      <c r="V71" s="3"/>
      <c r="W71" s="3"/>
      <c r="X71" s="152">
        <v>0</v>
      </c>
      <c r="Y71" s="3"/>
      <c r="Z71" s="3"/>
      <c r="AA71" s="3"/>
      <c r="AB71" s="3"/>
    </row>
    <row r="72" spans="1:28" x14ac:dyDescent="0.3">
      <c r="A72" s="63">
        <f t="shared" si="0"/>
        <v>0.58052631578947378</v>
      </c>
      <c r="D72" s="179"/>
      <c r="F72" s="21"/>
      <c r="G72" s="63">
        <v>0.4</v>
      </c>
      <c r="I72" s="178">
        <v>0.58052631578947378</v>
      </c>
      <c r="J72" s="3"/>
      <c r="K72" s="3"/>
      <c r="N72" s="177">
        <v>0.58052631578947378</v>
      </c>
      <c r="O72" s="3"/>
      <c r="P72" s="3"/>
      <c r="Q72" s="3"/>
      <c r="R72" s="3"/>
      <c r="S72" s="152">
        <v>0.58052631578947378</v>
      </c>
      <c r="T72" s="3"/>
      <c r="U72" s="3"/>
      <c r="V72" s="3"/>
      <c r="W72" s="3"/>
      <c r="X72" s="152">
        <v>0</v>
      </c>
      <c r="Y72" s="3"/>
      <c r="Z72" s="3"/>
      <c r="AA72" s="3"/>
      <c r="AB72" s="3"/>
    </row>
    <row r="73" spans="1:28" x14ac:dyDescent="0.3">
      <c r="A73" s="63">
        <f t="shared" si="0"/>
        <v>0.5926315789473684</v>
      </c>
      <c r="D73" s="179"/>
      <c r="F73" s="21"/>
      <c r="G73" s="63">
        <v>0.41</v>
      </c>
      <c r="I73" s="178">
        <v>0.5926315789473684</v>
      </c>
      <c r="J73" s="3"/>
      <c r="K73" s="3"/>
      <c r="N73" s="177">
        <v>0.5926315789473684</v>
      </c>
      <c r="O73" s="3"/>
      <c r="P73" s="3"/>
      <c r="Q73" s="3"/>
      <c r="R73" s="3"/>
      <c r="S73" s="152">
        <v>0.5926315789473684</v>
      </c>
      <c r="T73" s="3"/>
      <c r="U73" s="3"/>
      <c r="V73" s="3"/>
      <c r="W73" s="3"/>
      <c r="X73" s="152">
        <v>0</v>
      </c>
      <c r="Y73" s="3"/>
      <c r="Z73" s="3"/>
      <c r="AA73" s="3"/>
      <c r="AB73" s="3"/>
    </row>
    <row r="74" spans="1:28" x14ac:dyDescent="0.3">
      <c r="A74" s="63">
        <f t="shared" si="0"/>
        <v>0.60473684210526335</v>
      </c>
      <c r="B74" s="4"/>
      <c r="D74" s="179"/>
      <c r="F74" s="21"/>
      <c r="G74" s="63">
        <v>0.42</v>
      </c>
      <c r="I74" s="178">
        <v>0.60473684210526324</v>
      </c>
      <c r="J74" s="3"/>
      <c r="K74" s="3"/>
      <c r="N74" s="177">
        <v>0.60473684210526324</v>
      </c>
      <c r="O74" s="3"/>
      <c r="P74" s="3"/>
      <c r="Q74" s="3"/>
      <c r="R74" s="3"/>
      <c r="S74" s="152">
        <v>0.60473684210526324</v>
      </c>
      <c r="T74" s="3"/>
      <c r="U74" s="3"/>
      <c r="V74" s="3"/>
      <c r="W74" s="3"/>
      <c r="X74" s="152">
        <v>0</v>
      </c>
      <c r="Y74" s="3"/>
      <c r="Z74" s="3"/>
      <c r="AA74" s="3"/>
      <c r="AB74" s="3"/>
    </row>
    <row r="75" spans="1:28" x14ac:dyDescent="0.3">
      <c r="A75" s="63">
        <f t="shared" si="0"/>
        <v>0.61684210526315797</v>
      </c>
      <c r="D75" s="179"/>
      <c r="F75" s="21"/>
      <c r="G75" s="63">
        <v>0.43</v>
      </c>
      <c r="I75" s="178">
        <v>0.61684210526315797</v>
      </c>
      <c r="J75" s="3"/>
      <c r="K75" s="3"/>
      <c r="N75" s="177">
        <v>0.61684210526315797</v>
      </c>
      <c r="O75" s="3"/>
      <c r="P75" s="3"/>
      <c r="Q75" s="3"/>
      <c r="R75" s="3"/>
      <c r="S75" s="152">
        <v>0.61684210526315797</v>
      </c>
      <c r="T75" s="3"/>
      <c r="U75" s="3"/>
      <c r="V75" s="3"/>
      <c r="W75" s="3"/>
      <c r="X75" s="152">
        <v>0</v>
      </c>
      <c r="Y75" s="3"/>
      <c r="Z75" s="3"/>
      <c r="AA75" s="3"/>
      <c r="AB75" s="3"/>
    </row>
    <row r="76" spans="1:28" x14ac:dyDescent="0.3">
      <c r="A76" s="63">
        <f t="shared" si="0"/>
        <v>0.6289473684210527</v>
      </c>
      <c r="D76" s="179"/>
      <c r="F76" s="21"/>
      <c r="G76" s="63">
        <v>0.44</v>
      </c>
      <c r="I76" s="178">
        <v>0.6289473684210527</v>
      </c>
      <c r="J76" s="3"/>
      <c r="K76" s="3"/>
      <c r="N76" s="177">
        <v>0.6289473684210527</v>
      </c>
      <c r="O76" s="3"/>
      <c r="P76" s="3"/>
      <c r="Q76" s="3"/>
      <c r="R76" s="3"/>
      <c r="S76" s="152">
        <v>0.6289473684210527</v>
      </c>
      <c r="T76" s="3"/>
      <c r="U76" s="3"/>
      <c r="V76" s="3"/>
      <c r="W76" s="3"/>
      <c r="X76" s="152">
        <v>0</v>
      </c>
      <c r="Y76" s="3"/>
      <c r="Z76" s="3"/>
      <c r="AA76" s="3"/>
      <c r="AB76" s="3"/>
    </row>
    <row r="77" spans="1:28" x14ac:dyDescent="0.3">
      <c r="A77" s="63">
        <f t="shared" si="0"/>
        <v>0.64105263157894754</v>
      </c>
      <c r="D77" s="179"/>
      <c r="F77" s="21"/>
      <c r="G77" s="63">
        <v>0.45</v>
      </c>
      <c r="I77" s="178">
        <v>0.64105263157894743</v>
      </c>
      <c r="J77" s="3"/>
      <c r="K77" s="3"/>
      <c r="N77" s="177">
        <v>0.64105263157894743</v>
      </c>
      <c r="O77" s="3"/>
      <c r="P77" s="3"/>
      <c r="Q77" s="3"/>
      <c r="R77" s="3"/>
      <c r="S77" s="152">
        <v>0.64105263157894743</v>
      </c>
      <c r="T77" s="3"/>
      <c r="U77" s="3"/>
      <c r="V77" s="3"/>
      <c r="W77" s="3"/>
      <c r="X77" s="152">
        <v>0</v>
      </c>
      <c r="Y77" s="3"/>
      <c r="Z77" s="3"/>
      <c r="AA77" s="3"/>
      <c r="AB77" s="3"/>
    </row>
    <row r="78" spans="1:28" x14ac:dyDescent="0.3">
      <c r="A78" s="63">
        <f t="shared" si="0"/>
        <v>0.65315789473684216</v>
      </c>
      <c r="D78" s="179"/>
      <c r="F78" s="21"/>
      <c r="G78" s="63">
        <v>0.46</v>
      </c>
      <c r="I78" s="178">
        <v>0.65315789473684216</v>
      </c>
      <c r="J78" s="3"/>
      <c r="K78" s="3"/>
      <c r="N78" s="177">
        <v>0.65315789473684216</v>
      </c>
      <c r="O78" s="3"/>
      <c r="P78" s="3"/>
      <c r="Q78" s="3"/>
      <c r="R78" s="3"/>
      <c r="S78" s="152">
        <v>0.65315789473684216</v>
      </c>
      <c r="T78" s="3"/>
      <c r="U78" s="3"/>
      <c r="V78" s="3"/>
      <c r="W78" s="3"/>
      <c r="X78" s="152">
        <v>0</v>
      </c>
      <c r="Y78" s="3"/>
      <c r="Z78" s="3"/>
      <c r="AA78" s="3"/>
      <c r="AB78" s="3"/>
    </row>
    <row r="79" spans="1:28" x14ac:dyDescent="0.3">
      <c r="A79" s="63">
        <f t="shared" si="0"/>
        <v>0.66526315789473689</v>
      </c>
      <c r="D79" s="179"/>
      <c r="F79" s="21"/>
      <c r="G79" s="63">
        <v>0.47</v>
      </c>
      <c r="I79" s="178">
        <v>0.66526315789473689</v>
      </c>
      <c r="J79" s="3"/>
      <c r="K79" s="3"/>
      <c r="N79" s="177">
        <v>0.66526315789473689</v>
      </c>
      <c r="O79" s="3"/>
      <c r="P79" s="3"/>
      <c r="Q79" s="3"/>
      <c r="R79" s="3"/>
      <c r="S79" s="152">
        <v>0.66526315789473689</v>
      </c>
      <c r="T79" s="3"/>
      <c r="U79" s="3"/>
      <c r="V79" s="3"/>
      <c r="W79" s="3"/>
      <c r="X79" s="152">
        <v>0</v>
      </c>
      <c r="Y79" s="3"/>
      <c r="Z79" s="3"/>
      <c r="AA79" s="3"/>
      <c r="AB79" s="3"/>
    </row>
    <row r="80" spans="1:28" x14ac:dyDescent="0.3">
      <c r="A80" s="63">
        <f t="shared" si="0"/>
        <v>0.67736842105263173</v>
      </c>
      <c r="D80" s="179"/>
      <c r="F80" s="21"/>
      <c r="G80" s="63">
        <v>0.48</v>
      </c>
      <c r="I80" s="178">
        <v>0.67736842105263162</v>
      </c>
      <c r="J80" s="3"/>
      <c r="K80" s="3"/>
      <c r="N80" s="177">
        <v>0.67736842105263162</v>
      </c>
      <c r="O80" s="3"/>
      <c r="P80" s="3"/>
      <c r="Q80" s="3"/>
      <c r="R80" s="3"/>
      <c r="S80" s="152">
        <v>0.67736842105263162</v>
      </c>
      <c r="T80" s="3"/>
      <c r="U80" s="3"/>
      <c r="V80" s="3"/>
      <c r="W80" s="3"/>
      <c r="X80" s="152">
        <v>0</v>
      </c>
      <c r="Y80" s="3"/>
      <c r="Z80" s="3"/>
      <c r="AA80" s="3"/>
      <c r="AB80" s="3"/>
    </row>
    <row r="81" spans="1:28" x14ac:dyDescent="0.3">
      <c r="A81" s="63">
        <f t="shared" si="0"/>
        <v>0.68947368421052646</v>
      </c>
      <c r="D81" s="179"/>
      <c r="F81" s="21"/>
      <c r="G81" s="63">
        <v>0.49</v>
      </c>
      <c r="I81" s="178">
        <v>0.68947368421052635</v>
      </c>
      <c r="J81" s="3"/>
      <c r="K81" s="3"/>
      <c r="N81" s="177">
        <v>0.68947368421052635</v>
      </c>
      <c r="O81" s="3"/>
      <c r="P81" s="3"/>
      <c r="Q81" s="3"/>
      <c r="R81" s="3"/>
      <c r="S81" s="152">
        <v>0.68947368421052635</v>
      </c>
      <c r="T81" s="3"/>
      <c r="U81" s="3"/>
      <c r="V81" s="3"/>
      <c r="W81" s="3"/>
      <c r="X81" s="152">
        <v>0</v>
      </c>
      <c r="Y81" s="3"/>
      <c r="Z81" s="3"/>
      <c r="AA81" s="3"/>
      <c r="AB81" s="3"/>
    </row>
    <row r="82" spans="1:28" x14ac:dyDescent="0.3">
      <c r="A82" s="63">
        <f t="shared" si="0"/>
        <v>0.70157894736842108</v>
      </c>
      <c r="D82" s="179"/>
      <c r="F82" s="21"/>
      <c r="G82" s="63">
        <v>0.5</v>
      </c>
      <c r="I82" s="178">
        <v>0.70157894736842108</v>
      </c>
      <c r="J82" s="3"/>
      <c r="K82" s="3"/>
      <c r="N82" s="177">
        <v>0.70157894736842108</v>
      </c>
      <c r="O82" s="3"/>
      <c r="P82" s="3"/>
      <c r="Q82" s="3"/>
      <c r="R82" s="3"/>
      <c r="S82" s="152">
        <v>0.70157894736842108</v>
      </c>
      <c r="T82" s="3"/>
      <c r="U82" s="3"/>
      <c r="V82" s="3"/>
      <c r="W82" s="3"/>
      <c r="X82" s="152">
        <v>0</v>
      </c>
      <c r="Y82" s="3"/>
      <c r="Z82" s="3"/>
      <c r="AA82" s="3"/>
      <c r="AB82" s="3"/>
    </row>
    <row r="83" spans="1:28" x14ac:dyDescent="0.3">
      <c r="A83" s="63">
        <f t="shared" si="0"/>
        <v>0.71368421052631581</v>
      </c>
      <c r="D83" s="179"/>
      <c r="F83" s="21"/>
      <c r="G83" s="63">
        <v>0.51</v>
      </c>
      <c r="I83" s="178">
        <v>0.71368421052631581</v>
      </c>
      <c r="J83" s="3"/>
      <c r="K83" s="3"/>
      <c r="N83" s="177">
        <v>0.71368421052631581</v>
      </c>
      <c r="O83" s="3"/>
      <c r="P83" s="3"/>
      <c r="Q83" s="3"/>
      <c r="R83" s="3"/>
      <c r="S83" s="152">
        <v>0.71368421052631581</v>
      </c>
      <c r="T83" s="3"/>
      <c r="U83" s="3"/>
      <c r="V83" s="3"/>
      <c r="W83" s="3"/>
      <c r="X83" s="152">
        <v>0</v>
      </c>
      <c r="Y83" s="3"/>
      <c r="Z83" s="3"/>
      <c r="AA83" s="3"/>
      <c r="AB83" s="3"/>
    </row>
    <row r="84" spans="1:28" x14ac:dyDescent="0.3">
      <c r="A84" s="63">
        <f t="shared" si="0"/>
        <v>0.72578947368421065</v>
      </c>
      <c r="D84" s="179"/>
      <c r="F84" s="21"/>
      <c r="G84" s="63">
        <v>0.52</v>
      </c>
      <c r="I84" s="178">
        <v>0.72578947368421054</v>
      </c>
      <c r="J84" s="3"/>
      <c r="K84" s="3"/>
      <c r="N84" s="177">
        <v>0.72578947368421054</v>
      </c>
      <c r="O84" s="3"/>
      <c r="P84" s="3"/>
      <c r="Q84" s="3"/>
      <c r="R84" s="3"/>
      <c r="S84" s="152">
        <v>0.72578947368421054</v>
      </c>
      <c r="T84" s="3"/>
      <c r="U84" s="3"/>
      <c r="V84" s="3"/>
      <c r="W84" s="3"/>
      <c r="X84" s="152">
        <v>0</v>
      </c>
      <c r="Y84" s="3"/>
      <c r="Z84" s="3"/>
      <c r="AA84" s="3"/>
      <c r="AB84" s="3"/>
    </row>
    <row r="85" spans="1:28" x14ac:dyDescent="0.3">
      <c r="A85" s="63">
        <f t="shared" si="0"/>
        <v>0.73789473684210527</v>
      </c>
      <c r="D85" s="179"/>
      <c r="F85" s="21"/>
      <c r="G85" s="63">
        <v>0.53</v>
      </c>
      <c r="I85" s="178">
        <v>0.73789473684210527</v>
      </c>
      <c r="J85" s="3"/>
      <c r="K85" s="3"/>
      <c r="N85" s="177">
        <v>0.73789473684210527</v>
      </c>
      <c r="O85" s="3"/>
      <c r="P85" s="3"/>
      <c r="Q85" s="3"/>
      <c r="R85" s="3"/>
      <c r="S85" s="152">
        <v>0.73789473684210527</v>
      </c>
      <c r="T85" s="3"/>
      <c r="U85" s="3"/>
      <c r="V85" s="3"/>
      <c r="W85" s="3"/>
      <c r="X85" s="152">
        <v>0</v>
      </c>
      <c r="Y85" s="3"/>
      <c r="Z85" s="3"/>
      <c r="AA85" s="3"/>
      <c r="AB85" s="3"/>
    </row>
    <row r="86" spans="1:28" x14ac:dyDescent="0.3">
      <c r="A86" s="63">
        <f t="shared" si="0"/>
        <v>0.75000000000000011</v>
      </c>
      <c r="D86" s="179"/>
      <c r="F86" s="21"/>
      <c r="G86" s="63">
        <v>0.54</v>
      </c>
      <c r="I86" s="178">
        <v>0.75</v>
      </c>
      <c r="J86" s="3"/>
      <c r="K86" s="3"/>
      <c r="N86" s="177">
        <v>0.75</v>
      </c>
      <c r="O86" s="3"/>
      <c r="P86" s="3"/>
      <c r="Q86" s="3"/>
      <c r="R86" s="3"/>
      <c r="S86" s="152">
        <v>0.75</v>
      </c>
      <c r="T86" s="3"/>
      <c r="U86" s="3"/>
      <c r="V86" s="3"/>
      <c r="W86" s="3"/>
      <c r="X86" s="152">
        <v>0</v>
      </c>
      <c r="Y86" s="3"/>
      <c r="Z86" s="3"/>
      <c r="AA86" s="3"/>
      <c r="AB86" s="3"/>
    </row>
    <row r="87" spans="1:28" x14ac:dyDescent="0.3">
      <c r="A87" s="63">
        <f t="shared" si="0"/>
        <v>0.75543478260869579</v>
      </c>
      <c r="D87" s="179"/>
      <c r="F87" s="21"/>
      <c r="G87" s="63">
        <v>0.55000000000000004</v>
      </c>
      <c r="I87" s="178">
        <v>0.75543478260869568</v>
      </c>
      <c r="J87" s="3"/>
      <c r="K87" s="3"/>
      <c r="N87" s="177">
        <v>0.75543478260869568</v>
      </c>
      <c r="O87" s="3"/>
      <c r="P87" s="3"/>
      <c r="Q87" s="3"/>
      <c r="R87" s="3"/>
      <c r="S87" s="152">
        <v>0.75543478260869568</v>
      </c>
      <c r="T87" s="3"/>
      <c r="U87" s="3"/>
      <c r="V87" s="3"/>
      <c r="W87" s="3"/>
      <c r="X87" s="152">
        <v>0</v>
      </c>
      <c r="Y87" s="3"/>
      <c r="Z87" s="3"/>
      <c r="AA87" s="3"/>
      <c r="AB87" s="3"/>
    </row>
    <row r="88" spans="1:28" x14ac:dyDescent="0.3">
      <c r="A88" s="63">
        <f t="shared" si="0"/>
        <v>0.76086956521739146</v>
      </c>
      <c r="D88" s="179"/>
      <c r="F88" s="21"/>
      <c r="G88" s="63">
        <v>0.56000000000000005</v>
      </c>
      <c r="I88" s="178">
        <v>0.76086956521739135</v>
      </c>
      <c r="J88" s="3"/>
      <c r="K88" s="3"/>
      <c r="N88" s="177">
        <v>0.76086956521739135</v>
      </c>
      <c r="O88" s="3"/>
      <c r="P88" s="3"/>
      <c r="Q88" s="3"/>
      <c r="R88" s="3"/>
      <c r="S88" s="152">
        <v>0.76086956521739135</v>
      </c>
      <c r="T88" s="3"/>
      <c r="U88" s="3"/>
      <c r="V88" s="3"/>
      <c r="W88" s="3"/>
      <c r="X88" s="152">
        <v>0</v>
      </c>
      <c r="Y88" s="3"/>
      <c r="Z88" s="3"/>
      <c r="AA88" s="3"/>
      <c r="AB88" s="3"/>
    </row>
    <row r="89" spans="1:28" x14ac:dyDescent="0.3">
      <c r="A89" s="63">
        <f t="shared" si="0"/>
        <v>0.76630434782608703</v>
      </c>
      <c r="D89" s="179"/>
      <c r="F89" s="21"/>
      <c r="G89" s="63">
        <v>0.56999999999999995</v>
      </c>
      <c r="I89" s="178">
        <v>0.76630434782608692</v>
      </c>
      <c r="J89" s="3"/>
      <c r="K89" s="3"/>
      <c r="N89" s="177">
        <v>0.76630434782608692</v>
      </c>
      <c r="O89" s="3"/>
      <c r="P89" s="3"/>
      <c r="Q89" s="3"/>
      <c r="R89" s="3"/>
      <c r="S89" s="152">
        <v>0.76630434782608692</v>
      </c>
      <c r="T89" s="3"/>
      <c r="U89" s="3"/>
      <c r="V89" s="3"/>
      <c r="W89" s="3"/>
      <c r="X89" s="152">
        <v>0</v>
      </c>
      <c r="Y89" s="3"/>
      <c r="Z89" s="3"/>
      <c r="AA89" s="3"/>
      <c r="AB89" s="3"/>
    </row>
    <row r="90" spans="1:28" x14ac:dyDescent="0.3">
      <c r="A90" s="63">
        <f t="shared" si="0"/>
        <v>0.77173913043478259</v>
      </c>
      <c r="D90" s="179"/>
      <c r="F90" s="21"/>
      <c r="G90" s="63">
        <v>0.57999999999999996</v>
      </c>
      <c r="I90" s="178">
        <v>0.77173913043478259</v>
      </c>
      <c r="J90" s="3"/>
      <c r="K90" s="3"/>
      <c r="N90" s="177">
        <v>0.77173913043478259</v>
      </c>
      <c r="O90" s="3"/>
      <c r="P90" s="3"/>
      <c r="Q90" s="3"/>
      <c r="R90" s="3"/>
      <c r="S90" s="152">
        <v>0.77173913043478259</v>
      </c>
      <c r="T90" s="3"/>
      <c r="U90" s="3"/>
      <c r="V90" s="3"/>
      <c r="W90" s="3"/>
      <c r="X90" s="152">
        <v>0</v>
      </c>
      <c r="Y90" s="3"/>
      <c r="Z90" s="3"/>
      <c r="AA90" s="3"/>
      <c r="AB90" s="3"/>
    </row>
    <row r="91" spans="1:28" x14ac:dyDescent="0.3">
      <c r="A91" s="63">
        <f t="shared" si="0"/>
        <v>0.77717391304347838</v>
      </c>
      <c r="D91" s="179"/>
      <c r="F91" s="21"/>
      <c r="G91" s="63">
        <v>0.59</v>
      </c>
      <c r="I91" s="178">
        <v>0.77717391304347827</v>
      </c>
      <c r="J91" s="3"/>
      <c r="K91" s="3"/>
      <c r="N91" s="177">
        <v>0.77717391304347827</v>
      </c>
      <c r="O91" s="3"/>
      <c r="P91" s="3"/>
      <c r="Q91" s="3"/>
      <c r="R91" s="3"/>
      <c r="S91" s="152">
        <v>0.77717391304347827</v>
      </c>
      <c r="T91" s="3"/>
      <c r="U91" s="3"/>
      <c r="V91" s="3"/>
      <c r="W91" s="3"/>
      <c r="X91" s="152">
        <v>0</v>
      </c>
      <c r="Y91" s="3"/>
      <c r="Z91" s="3"/>
      <c r="AA91" s="3"/>
      <c r="AB91" s="3"/>
    </row>
    <row r="92" spans="1:28" x14ac:dyDescent="0.3">
      <c r="A92" s="63">
        <f t="shared" si="0"/>
        <v>0.78260869565217395</v>
      </c>
      <c r="D92" s="179"/>
      <c r="F92" s="21"/>
      <c r="G92" s="63">
        <v>0.6</v>
      </c>
      <c r="I92" s="178">
        <v>0.78260869565217384</v>
      </c>
      <c r="J92" s="3"/>
      <c r="K92" s="3"/>
      <c r="N92" s="177">
        <v>0.78260869565217384</v>
      </c>
      <c r="O92" s="3"/>
      <c r="P92" s="3"/>
      <c r="Q92" s="3"/>
      <c r="R92" s="3"/>
      <c r="S92" s="152">
        <v>0.78260869565217384</v>
      </c>
      <c r="T92" s="3"/>
      <c r="U92" s="3"/>
      <c r="V92" s="3"/>
      <c r="W92" s="3"/>
      <c r="X92" s="152">
        <v>0</v>
      </c>
      <c r="Y92" s="3"/>
      <c r="Z92" s="3"/>
      <c r="AA92" s="3"/>
      <c r="AB92" s="3"/>
    </row>
    <row r="93" spans="1:28" x14ac:dyDescent="0.3">
      <c r="A93" s="63">
        <f t="shared" si="0"/>
        <v>0.78804347826086973</v>
      </c>
      <c r="D93" s="179"/>
      <c r="F93" s="21"/>
      <c r="G93" s="63">
        <v>0.61</v>
      </c>
      <c r="I93" s="178">
        <v>0.78804347826086962</v>
      </c>
      <c r="J93" s="3"/>
      <c r="K93" s="3"/>
      <c r="N93" s="177">
        <v>0.78804347826086962</v>
      </c>
      <c r="O93" s="3"/>
      <c r="P93" s="3"/>
      <c r="Q93" s="3"/>
      <c r="R93" s="3"/>
      <c r="S93" s="152">
        <v>0.78804347826086962</v>
      </c>
      <c r="T93" s="3"/>
      <c r="U93" s="3"/>
      <c r="V93" s="3"/>
      <c r="W93" s="3"/>
      <c r="X93" s="152">
        <v>0</v>
      </c>
      <c r="Y93" s="3"/>
      <c r="Z93" s="3"/>
      <c r="AA93" s="3"/>
      <c r="AB93" s="3"/>
    </row>
    <row r="94" spans="1:28" x14ac:dyDescent="0.3">
      <c r="A94" s="63">
        <f t="shared" si="0"/>
        <v>0.7934782608695653</v>
      </c>
      <c r="D94" s="179"/>
      <c r="F94" s="21"/>
      <c r="G94" s="63">
        <v>0.62</v>
      </c>
      <c r="I94" s="178">
        <v>0.79347826086956519</v>
      </c>
      <c r="J94" s="3"/>
      <c r="K94" s="3"/>
      <c r="N94" s="177">
        <v>0.79347826086956519</v>
      </c>
      <c r="O94" s="3"/>
      <c r="P94" s="3"/>
      <c r="Q94" s="3"/>
      <c r="R94" s="3"/>
      <c r="S94" s="152">
        <v>0.79347826086956519</v>
      </c>
      <c r="T94" s="3"/>
      <c r="U94" s="3"/>
      <c r="V94" s="3"/>
      <c r="W94" s="3"/>
      <c r="X94" s="152">
        <v>0</v>
      </c>
      <c r="Y94" s="3"/>
      <c r="Z94" s="3"/>
      <c r="AA94" s="3"/>
      <c r="AB94" s="3"/>
    </row>
    <row r="95" spans="1:28" x14ac:dyDescent="0.3">
      <c r="A95" s="63">
        <f t="shared" si="0"/>
        <v>0.79891304347826098</v>
      </c>
      <c r="D95" s="179"/>
      <c r="F95" s="21"/>
      <c r="G95" s="63">
        <v>0.63</v>
      </c>
      <c r="I95" s="178">
        <v>0.79891304347826086</v>
      </c>
      <c r="J95" s="3"/>
      <c r="K95" s="3"/>
      <c r="N95" s="177">
        <v>0.79891304347826086</v>
      </c>
      <c r="O95" s="3"/>
      <c r="P95" s="3"/>
      <c r="Q95" s="3"/>
      <c r="R95" s="3"/>
      <c r="S95" s="152">
        <v>0.79891304347826086</v>
      </c>
      <c r="T95" s="3"/>
      <c r="U95" s="3"/>
      <c r="V95" s="3"/>
      <c r="W95" s="3"/>
      <c r="X95" s="152">
        <v>0</v>
      </c>
      <c r="Y95" s="3"/>
      <c r="Z95" s="3"/>
      <c r="AA95" s="3"/>
      <c r="AB95" s="3"/>
    </row>
    <row r="96" spans="1:28" x14ac:dyDescent="0.3">
      <c r="A96" s="63">
        <f t="shared" si="0"/>
        <v>0.80434782608695676</v>
      </c>
      <c r="D96" s="179"/>
      <c r="F96" s="21"/>
      <c r="G96" s="63">
        <v>0.64</v>
      </c>
      <c r="I96" s="178">
        <v>0.80434782608695654</v>
      </c>
      <c r="J96" s="3"/>
      <c r="K96" s="3"/>
      <c r="N96" s="177">
        <v>0.80434782608695654</v>
      </c>
      <c r="O96" s="3"/>
      <c r="P96" s="3"/>
      <c r="Q96" s="3"/>
      <c r="R96" s="3"/>
      <c r="S96" s="152">
        <v>0.80434782608695654</v>
      </c>
      <c r="T96" s="3"/>
      <c r="U96" s="3"/>
      <c r="V96" s="3"/>
      <c r="W96" s="3"/>
      <c r="X96" s="152">
        <v>0</v>
      </c>
      <c r="Y96" s="3"/>
      <c r="Z96" s="3"/>
      <c r="AA96" s="3"/>
      <c r="AB96" s="3"/>
    </row>
    <row r="97" spans="1:28" x14ac:dyDescent="0.3">
      <c r="A97" s="63">
        <f t="shared" ref="A97:A132" si="1">(IFERROR((I97*$H$3/$I$4),0)+IFERROR((N97*$M$3/$N$4),0)+IFERROR((S97*$R$3/$S$4),0)+IFERROR((X97*$W$3/$X$4),0))/($D$5/1000)</f>
        <v>0.80978260869565211</v>
      </c>
      <c r="D97" s="179"/>
      <c r="F97" s="21"/>
      <c r="G97" s="63">
        <v>0.65</v>
      </c>
      <c r="I97" s="178">
        <v>0.80978260869565211</v>
      </c>
      <c r="J97" s="3"/>
      <c r="K97" s="3"/>
      <c r="N97" s="177">
        <v>0.80978260869565211</v>
      </c>
      <c r="O97" s="3"/>
      <c r="P97" s="3"/>
      <c r="Q97" s="3"/>
      <c r="R97" s="3"/>
      <c r="S97" s="152">
        <v>0.80978260869565211</v>
      </c>
      <c r="T97" s="3"/>
      <c r="U97" s="3"/>
      <c r="V97" s="3"/>
      <c r="W97" s="3"/>
      <c r="X97" s="152">
        <v>0</v>
      </c>
      <c r="Y97" s="3"/>
      <c r="Z97" s="3"/>
      <c r="AA97" s="3"/>
      <c r="AB97" s="3"/>
    </row>
    <row r="98" spans="1:28" x14ac:dyDescent="0.3">
      <c r="A98" s="63">
        <f t="shared" si="1"/>
        <v>0.81521739130434789</v>
      </c>
      <c r="D98" s="179"/>
      <c r="F98" s="21"/>
      <c r="G98" s="63">
        <v>0.66</v>
      </c>
      <c r="I98" s="178">
        <v>0.81521739130434789</v>
      </c>
      <c r="J98" s="3"/>
      <c r="K98" s="3"/>
      <c r="N98" s="177">
        <v>0.81521739130434789</v>
      </c>
      <c r="O98" s="3"/>
      <c r="P98" s="3"/>
      <c r="Q98" s="3"/>
      <c r="R98" s="3"/>
      <c r="S98" s="152">
        <v>0.81521739130434789</v>
      </c>
      <c r="T98" s="3"/>
      <c r="U98" s="3"/>
      <c r="V98" s="3"/>
      <c r="W98" s="3"/>
      <c r="X98" s="152">
        <v>0</v>
      </c>
      <c r="Y98" s="3"/>
      <c r="Z98" s="3"/>
      <c r="AA98" s="3"/>
      <c r="AB98" s="3"/>
    </row>
    <row r="99" spans="1:28" x14ac:dyDescent="0.3">
      <c r="A99" s="63">
        <f t="shared" si="1"/>
        <v>0.82065217391304357</v>
      </c>
      <c r="D99" s="179"/>
      <c r="F99" s="21"/>
      <c r="G99" s="63">
        <v>0.67</v>
      </c>
      <c r="I99" s="178">
        <v>0.82065217391304346</v>
      </c>
      <c r="J99" s="3"/>
      <c r="K99" s="3"/>
      <c r="N99" s="177">
        <v>0.82065217391304346</v>
      </c>
      <c r="O99" s="3"/>
      <c r="P99" s="3"/>
      <c r="Q99" s="3"/>
      <c r="R99" s="3"/>
      <c r="S99" s="152">
        <v>0.82065217391304346</v>
      </c>
      <c r="T99" s="3"/>
      <c r="U99" s="3"/>
      <c r="V99" s="3"/>
      <c r="W99" s="3"/>
      <c r="X99" s="152">
        <v>0</v>
      </c>
      <c r="Y99" s="3"/>
      <c r="Z99" s="3"/>
      <c r="AA99" s="3"/>
      <c r="AB99" s="3"/>
    </row>
    <row r="100" spans="1:28" x14ac:dyDescent="0.3">
      <c r="A100" s="63">
        <f t="shared" si="1"/>
        <v>0.82608695652173925</v>
      </c>
      <c r="D100" s="179"/>
      <c r="F100" s="21"/>
      <c r="G100" s="63">
        <v>0.68</v>
      </c>
      <c r="I100" s="178">
        <v>0.82608695652173914</v>
      </c>
      <c r="J100" s="3"/>
      <c r="K100" s="3"/>
      <c r="N100" s="177">
        <v>0.82608695652173914</v>
      </c>
      <c r="O100" s="3"/>
      <c r="P100" s="3"/>
      <c r="Q100" s="3"/>
      <c r="R100" s="3"/>
      <c r="S100" s="152">
        <v>0.82608695652173914</v>
      </c>
      <c r="T100" s="3"/>
      <c r="U100" s="3"/>
      <c r="V100" s="3"/>
      <c r="W100" s="3"/>
      <c r="X100" s="152">
        <v>0</v>
      </c>
      <c r="Y100" s="3"/>
      <c r="Z100" s="3"/>
      <c r="AA100" s="3"/>
      <c r="AB100" s="3"/>
    </row>
    <row r="101" spans="1:28" x14ac:dyDescent="0.3">
      <c r="A101" s="63">
        <f t="shared" si="1"/>
        <v>0.83152173913043492</v>
      </c>
      <c r="D101" s="179"/>
      <c r="F101" s="21"/>
      <c r="G101" s="63">
        <v>0.69</v>
      </c>
      <c r="I101" s="178">
        <v>0.83152173913043481</v>
      </c>
      <c r="J101" s="3"/>
      <c r="K101" s="3"/>
      <c r="N101" s="177">
        <v>0.83152173913043481</v>
      </c>
      <c r="O101" s="3"/>
      <c r="P101" s="3"/>
      <c r="Q101" s="3"/>
      <c r="R101" s="3"/>
      <c r="S101" s="152">
        <v>0.83152173913043481</v>
      </c>
      <c r="T101" s="3"/>
      <c r="U101" s="3"/>
      <c r="V101" s="3"/>
      <c r="W101" s="3"/>
      <c r="X101" s="152">
        <v>0</v>
      </c>
      <c r="Y101" s="3"/>
      <c r="Z101" s="3"/>
      <c r="AA101" s="3"/>
      <c r="AB101" s="3"/>
    </row>
    <row r="102" spans="1:28" x14ac:dyDescent="0.3">
      <c r="A102" s="63">
        <f t="shared" si="1"/>
        <v>0.8369565217391306</v>
      </c>
      <c r="D102" s="179"/>
      <c r="F102" s="21"/>
      <c r="G102" s="63">
        <v>0.7</v>
      </c>
      <c r="I102" s="178">
        <v>0.83695652173913038</v>
      </c>
      <c r="J102" s="3"/>
      <c r="K102" s="3"/>
      <c r="N102" s="177">
        <v>0.83695652173913038</v>
      </c>
      <c r="O102" s="3"/>
      <c r="P102" s="3"/>
      <c r="Q102" s="3"/>
      <c r="R102" s="3"/>
      <c r="S102" s="152">
        <v>0.83695652173913038</v>
      </c>
      <c r="T102" s="3"/>
      <c r="U102" s="3"/>
      <c r="V102" s="3"/>
      <c r="W102" s="3"/>
      <c r="X102" s="152">
        <v>0</v>
      </c>
      <c r="Y102" s="3"/>
      <c r="Z102" s="3"/>
      <c r="AA102" s="3"/>
      <c r="AB102" s="3"/>
    </row>
    <row r="103" spans="1:28" x14ac:dyDescent="0.3">
      <c r="A103" s="63">
        <f t="shared" si="1"/>
        <v>0.84239130434782616</v>
      </c>
      <c r="D103" s="179"/>
      <c r="F103" s="21"/>
      <c r="G103" s="63">
        <v>0.71</v>
      </c>
      <c r="I103" s="178">
        <v>0.84239130434782605</v>
      </c>
      <c r="J103" s="3"/>
      <c r="K103" s="3"/>
      <c r="N103" s="177">
        <v>0.84239130434782605</v>
      </c>
      <c r="O103" s="3"/>
      <c r="P103" s="3"/>
      <c r="Q103" s="3"/>
      <c r="R103" s="3"/>
      <c r="S103" s="152">
        <v>0.84239130434782605</v>
      </c>
      <c r="T103" s="3"/>
      <c r="U103" s="3"/>
      <c r="V103" s="3"/>
      <c r="W103" s="3"/>
      <c r="X103" s="152">
        <v>0</v>
      </c>
      <c r="Y103" s="3"/>
      <c r="Z103" s="3"/>
      <c r="AA103" s="3"/>
      <c r="AB103" s="3"/>
    </row>
    <row r="104" spans="1:28" x14ac:dyDescent="0.3">
      <c r="A104" s="63">
        <f t="shared" si="1"/>
        <v>0.84782608695652195</v>
      </c>
      <c r="D104" s="179"/>
      <c r="F104" s="21"/>
      <c r="G104" s="63">
        <v>0.72</v>
      </c>
      <c r="I104" s="178">
        <v>0.84782608695652173</v>
      </c>
      <c r="J104" s="3"/>
      <c r="K104" s="3"/>
      <c r="N104" s="177">
        <v>0.84782608695652173</v>
      </c>
      <c r="O104" s="3"/>
      <c r="P104" s="3"/>
      <c r="Q104" s="3"/>
      <c r="R104" s="3"/>
      <c r="S104" s="152">
        <v>0.84782608695652173</v>
      </c>
      <c r="T104" s="3"/>
      <c r="U104" s="3"/>
      <c r="V104" s="3"/>
      <c r="W104" s="3"/>
      <c r="X104" s="152">
        <v>0</v>
      </c>
      <c r="Y104" s="3"/>
      <c r="Z104" s="3"/>
      <c r="AA104" s="3"/>
      <c r="AB104" s="3"/>
    </row>
    <row r="105" spans="1:28" x14ac:dyDescent="0.3">
      <c r="A105" s="63">
        <f t="shared" si="1"/>
        <v>0.85326086956521741</v>
      </c>
      <c r="D105" s="179"/>
      <c r="F105" s="21"/>
      <c r="G105" s="63">
        <v>0.73</v>
      </c>
      <c r="I105" s="178">
        <v>0.85326086956521729</v>
      </c>
      <c r="J105" s="3"/>
      <c r="K105" s="3"/>
      <c r="N105" s="177">
        <v>0.85326086956521729</v>
      </c>
      <c r="O105" s="3"/>
      <c r="P105" s="3"/>
      <c r="Q105" s="3"/>
      <c r="R105" s="3"/>
      <c r="S105" s="152">
        <v>0.85326086956521729</v>
      </c>
      <c r="T105" s="3"/>
      <c r="U105" s="3"/>
      <c r="V105" s="3"/>
      <c r="W105" s="3"/>
      <c r="X105" s="152">
        <v>0</v>
      </c>
      <c r="Y105" s="3"/>
      <c r="Z105" s="3"/>
      <c r="AA105" s="3"/>
      <c r="AB105" s="3"/>
    </row>
    <row r="106" spans="1:28" x14ac:dyDescent="0.3">
      <c r="A106" s="63">
        <f t="shared" si="1"/>
        <v>0.8586956521739133</v>
      </c>
      <c r="D106" s="179"/>
      <c r="F106" s="21"/>
      <c r="G106" s="63">
        <v>0.74</v>
      </c>
      <c r="I106" s="178">
        <v>0.85869565217391308</v>
      </c>
      <c r="J106" s="3"/>
      <c r="K106" s="3"/>
      <c r="N106" s="177">
        <v>0.85869565217391308</v>
      </c>
      <c r="O106" s="3"/>
      <c r="P106" s="3"/>
      <c r="Q106" s="3"/>
      <c r="R106" s="3"/>
      <c r="S106" s="152">
        <v>0.85869565217391308</v>
      </c>
      <c r="T106" s="3"/>
      <c r="U106" s="3"/>
      <c r="V106" s="3"/>
      <c r="W106" s="3"/>
      <c r="X106" s="152">
        <v>0</v>
      </c>
      <c r="Y106" s="3"/>
      <c r="Z106" s="3"/>
      <c r="AA106" s="3"/>
      <c r="AB106" s="3"/>
    </row>
    <row r="107" spans="1:28" x14ac:dyDescent="0.3">
      <c r="A107" s="63">
        <f t="shared" si="1"/>
        <v>0.86413043478260865</v>
      </c>
      <c r="D107" s="179"/>
      <c r="F107" s="21"/>
      <c r="G107" s="63">
        <v>0.75</v>
      </c>
      <c r="I107" s="178">
        <v>0.86413043478260865</v>
      </c>
      <c r="J107" s="3"/>
      <c r="K107" s="3"/>
      <c r="N107" s="177">
        <v>0.86413043478260865</v>
      </c>
      <c r="O107" s="3"/>
      <c r="P107" s="3"/>
      <c r="Q107" s="3"/>
      <c r="R107" s="3"/>
      <c r="S107" s="152">
        <v>0.86413043478260865</v>
      </c>
      <c r="T107" s="3"/>
      <c r="U107" s="3"/>
      <c r="V107" s="3"/>
      <c r="W107" s="3"/>
      <c r="X107" s="152">
        <v>0</v>
      </c>
      <c r="Y107" s="3"/>
      <c r="Z107" s="3"/>
      <c r="AA107" s="3"/>
      <c r="AB107" s="3"/>
    </row>
    <row r="108" spans="1:28" x14ac:dyDescent="0.3">
      <c r="A108" s="63">
        <f t="shared" si="1"/>
        <v>0.86956521739130432</v>
      </c>
      <c r="D108" s="179"/>
      <c r="F108" s="21"/>
      <c r="G108" s="63">
        <v>0.76</v>
      </c>
      <c r="I108" s="178">
        <v>0.86956521739130432</v>
      </c>
      <c r="J108" s="3"/>
      <c r="K108" s="3"/>
      <c r="N108" s="177">
        <v>0.86956521739130432</v>
      </c>
      <c r="O108" s="3"/>
      <c r="P108" s="3"/>
      <c r="Q108" s="3"/>
      <c r="R108" s="3"/>
      <c r="S108" s="152">
        <v>0.86956521739130432</v>
      </c>
      <c r="T108" s="3"/>
      <c r="U108" s="3"/>
      <c r="V108" s="3"/>
      <c r="W108" s="3"/>
      <c r="X108" s="152">
        <v>0</v>
      </c>
      <c r="Y108" s="3"/>
      <c r="Z108" s="3"/>
      <c r="AA108" s="3"/>
      <c r="AB108" s="3"/>
    </row>
    <row r="109" spans="1:28" x14ac:dyDescent="0.3">
      <c r="A109" s="63">
        <f t="shared" si="1"/>
        <v>0.87500000000000011</v>
      </c>
      <c r="D109" s="179"/>
      <c r="F109" s="21"/>
      <c r="G109" s="63">
        <v>0.77</v>
      </c>
      <c r="I109" s="178">
        <v>0.875</v>
      </c>
      <c r="J109" s="3"/>
      <c r="K109" s="3"/>
      <c r="N109" s="177">
        <v>0.875</v>
      </c>
      <c r="O109" s="3"/>
      <c r="P109" s="3"/>
      <c r="Q109" s="3"/>
      <c r="R109" s="3"/>
      <c r="S109" s="152">
        <v>0.875</v>
      </c>
      <c r="T109" s="3"/>
      <c r="U109" s="3"/>
      <c r="V109" s="3"/>
      <c r="W109" s="3"/>
      <c r="X109" s="152">
        <v>0</v>
      </c>
      <c r="Y109" s="3"/>
      <c r="Z109" s="3"/>
      <c r="AA109" s="3"/>
      <c r="AB109" s="3"/>
    </row>
    <row r="110" spans="1:28" x14ac:dyDescent="0.3">
      <c r="A110" s="63">
        <f t="shared" si="1"/>
        <v>0.88043478260869568</v>
      </c>
      <c r="D110" s="179"/>
      <c r="F110" s="21"/>
      <c r="G110" s="63">
        <v>0.78</v>
      </c>
      <c r="I110" s="178">
        <v>0.88043478260869557</v>
      </c>
      <c r="J110" s="3"/>
      <c r="K110" s="3"/>
      <c r="N110" s="177">
        <v>0.88043478260869557</v>
      </c>
      <c r="O110" s="3"/>
      <c r="P110" s="3"/>
      <c r="Q110" s="3"/>
      <c r="R110" s="3"/>
      <c r="S110" s="152">
        <v>0.88043478260869557</v>
      </c>
      <c r="T110" s="3"/>
      <c r="U110" s="3"/>
      <c r="V110" s="3"/>
      <c r="W110" s="3"/>
      <c r="X110" s="152">
        <v>0</v>
      </c>
      <c r="Y110" s="3"/>
      <c r="Z110" s="3"/>
      <c r="AA110" s="3"/>
      <c r="AB110" s="3"/>
    </row>
    <row r="111" spans="1:28" x14ac:dyDescent="0.3">
      <c r="A111" s="63">
        <f t="shared" si="1"/>
        <v>0.88586956521739146</v>
      </c>
      <c r="D111" s="179"/>
      <c r="F111" s="21"/>
      <c r="G111" s="63">
        <v>0.79</v>
      </c>
      <c r="I111" s="178">
        <v>0.88586956521739135</v>
      </c>
      <c r="J111" s="3"/>
      <c r="K111" s="3"/>
      <c r="N111" s="177">
        <v>0.88586956521739135</v>
      </c>
      <c r="O111" s="3"/>
      <c r="P111" s="3"/>
      <c r="Q111" s="3"/>
      <c r="R111" s="3"/>
      <c r="S111" s="152">
        <v>0.88586956521739135</v>
      </c>
      <c r="T111" s="3"/>
      <c r="U111" s="3"/>
      <c r="V111" s="3"/>
      <c r="W111" s="3"/>
      <c r="X111" s="152">
        <v>0</v>
      </c>
      <c r="Y111" s="3"/>
      <c r="Z111" s="3"/>
      <c r="AA111" s="3"/>
      <c r="AB111" s="3"/>
    </row>
    <row r="112" spans="1:28" x14ac:dyDescent="0.3">
      <c r="A112" s="63">
        <f t="shared" si="1"/>
        <v>0.89130434782608692</v>
      </c>
      <c r="D112" s="179"/>
      <c r="F112" s="21"/>
      <c r="G112" s="63">
        <v>0.8</v>
      </c>
      <c r="I112" s="178">
        <v>0.89130434782608692</v>
      </c>
      <c r="J112" s="3"/>
      <c r="K112" s="3"/>
      <c r="N112" s="177">
        <v>0.89130434782608692</v>
      </c>
      <c r="O112" s="3"/>
      <c r="P112" s="3"/>
      <c r="Q112" s="3"/>
      <c r="R112" s="3"/>
      <c r="S112" s="152">
        <v>0.89130434782608692</v>
      </c>
      <c r="T112" s="3"/>
      <c r="U112" s="3"/>
      <c r="V112" s="3"/>
      <c r="W112" s="3"/>
      <c r="X112" s="152">
        <v>0</v>
      </c>
      <c r="Y112" s="3"/>
      <c r="Z112" s="3"/>
      <c r="AA112" s="3"/>
      <c r="AB112" s="3"/>
    </row>
    <row r="113" spans="1:28" x14ac:dyDescent="0.3">
      <c r="A113" s="63">
        <f t="shared" si="1"/>
        <v>0.89673913043478282</v>
      </c>
      <c r="D113" s="179"/>
      <c r="F113" s="21"/>
      <c r="G113" s="63">
        <v>0.81</v>
      </c>
      <c r="I113" s="178">
        <v>0.89673913043478259</v>
      </c>
      <c r="J113" s="3"/>
      <c r="K113" s="3"/>
      <c r="N113" s="177">
        <v>0.89673913043478259</v>
      </c>
      <c r="O113" s="3"/>
      <c r="P113" s="3"/>
      <c r="Q113" s="3"/>
      <c r="R113" s="3"/>
      <c r="S113" s="152">
        <v>0.89673913043478259</v>
      </c>
      <c r="T113" s="3"/>
      <c r="U113" s="3"/>
      <c r="V113" s="3"/>
      <c r="W113" s="3"/>
      <c r="X113" s="152">
        <v>0</v>
      </c>
      <c r="Y113" s="3"/>
      <c r="Z113" s="3"/>
      <c r="AA113" s="3"/>
      <c r="AB113" s="3"/>
    </row>
    <row r="114" spans="1:28" x14ac:dyDescent="0.3">
      <c r="A114" s="63">
        <f t="shared" si="1"/>
        <v>0.90217391304347816</v>
      </c>
      <c r="D114" s="179"/>
      <c r="F114" s="21"/>
      <c r="G114" s="63">
        <v>0.82</v>
      </c>
      <c r="I114" s="178">
        <v>0.90217391304347827</v>
      </c>
      <c r="J114" s="3"/>
      <c r="K114" s="3"/>
      <c r="N114" s="177">
        <v>0.90217391304347827</v>
      </c>
      <c r="O114" s="3"/>
      <c r="P114" s="3"/>
      <c r="Q114" s="3"/>
      <c r="R114" s="3"/>
      <c r="S114" s="152">
        <v>0.90217391304347827</v>
      </c>
      <c r="T114" s="3"/>
      <c r="U114" s="3"/>
      <c r="V114" s="3"/>
      <c r="W114" s="3"/>
      <c r="X114" s="152">
        <v>0</v>
      </c>
      <c r="Y114" s="3"/>
      <c r="Z114" s="3"/>
      <c r="AA114" s="3"/>
      <c r="AB114" s="3"/>
    </row>
    <row r="115" spans="1:28" x14ac:dyDescent="0.3">
      <c r="A115" s="63">
        <f t="shared" si="1"/>
        <v>0.90760869565217395</v>
      </c>
      <c r="D115" s="179"/>
      <c r="F115" s="21"/>
      <c r="G115" s="63">
        <v>0.83</v>
      </c>
      <c r="I115" s="178">
        <v>0.90760869565217384</v>
      </c>
      <c r="J115" s="3"/>
      <c r="K115" s="3"/>
      <c r="N115" s="177">
        <v>0.90760869565217384</v>
      </c>
      <c r="O115" s="3"/>
      <c r="P115" s="3"/>
      <c r="Q115" s="3"/>
      <c r="R115" s="3"/>
      <c r="S115" s="152">
        <v>0.90760869565217384</v>
      </c>
      <c r="T115" s="3"/>
      <c r="U115" s="3"/>
      <c r="V115" s="3"/>
      <c r="W115" s="3"/>
      <c r="X115" s="152">
        <v>0</v>
      </c>
      <c r="Y115" s="3"/>
      <c r="Z115" s="3"/>
      <c r="AA115" s="3"/>
      <c r="AB115" s="3"/>
    </row>
    <row r="116" spans="1:28" x14ac:dyDescent="0.3">
      <c r="A116" s="63">
        <f t="shared" si="1"/>
        <v>0.91304347826086951</v>
      </c>
      <c r="D116" s="179"/>
      <c r="F116" s="21"/>
      <c r="G116" s="63">
        <v>0.84</v>
      </c>
      <c r="I116" s="178">
        <v>0.91304347826086951</v>
      </c>
      <c r="J116" s="3"/>
      <c r="K116" s="3"/>
      <c r="N116" s="177">
        <v>0.91304347826086951</v>
      </c>
      <c r="O116" s="3"/>
      <c r="P116" s="3"/>
      <c r="Q116" s="3"/>
      <c r="R116" s="3"/>
      <c r="S116" s="152">
        <v>0.91304347826086951</v>
      </c>
      <c r="T116" s="3"/>
      <c r="U116" s="3"/>
      <c r="V116" s="3"/>
      <c r="W116" s="3"/>
      <c r="X116" s="152">
        <v>0</v>
      </c>
      <c r="Y116" s="3"/>
      <c r="Z116" s="3"/>
      <c r="AA116" s="3"/>
      <c r="AB116" s="3"/>
    </row>
    <row r="117" spans="1:28" x14ac:dyDescent="0.3">
      <c r="A117" s="63">
        <f t="shared" si="1"/>
        <v>0.9184782608695653</v>
      </c>
      <c r="D117" s="179"/>
      <c r="F117" s="21"/>
      <c r="G117" s="63">
        <v>0.85</v>
      </c>
      <c r="I117" s="178">
        <v>0.91847826086956519</v>
      </c>
      <c r="J117" s="3"/>
      <c r="K117" s="3"/>
      <c r="N117" s="177">
        <v>0.91847826086956519</v>
      </c>
      <c r="O117" s="3"/>
      <c r="P117" s="3"/>
      <c r="Q117" s="3"/>
      <c r="R117" s="3"/>
      <c r="S117" s="152">
        <v>0.91847826086956519</v>
      </c>
      <c r="T117" s="3"/>
      <c r="U117" s="3"/>
      <c r="V117" s="3"/>
      <c r="W117" s="3"/>
      <c r="X117" s="152">
        <v>0</v>
      </c>
      <c r="Y117" s="3"/>
      <c r="Z117" s="3"/>
      <c r="AA117" s="3"/>
      <c r="AB117" s="3"/>
    </row>
    <row r="118" spans="1:28" x14ac:dyDescent="0.3">
      <c r="A118" s="63">
        <f t="shared" si="1"/>
        <v>0.92391304347826086</v>
      </c>
      <c r="D118" s="179"/>
      <c r="F118" s="21"/>
      <c r="G118" s="63">
        <v>0.86</v>
      </c>
      <c r="I118" s="178">
        <v>0.92391304347826075</v>
      </c>
      <c r="J118" s="3"/>
      <c r="K118" s="3"/>
      <c r="N118" s="177">
        <v>0.92391304347826075</v>
      </c>
      <c r="O118" s="3"/>
      <c r="P118" s="3"/>
      <c r="Q118" s="3"/>
      <c r="R118" s="3"/>
      <c r="S118" s="152">
        <v>0.92391304347826075</v>
      </c>
      <c r="T118" s="3"/>
      <c r="U118" s="3"/>
      <c r="V118" s="3"/>
      <c r="W118" s="3"/>
      <c r="X118" s="152">
        <v>0</v>
      </c>
      <c r="Y118" s="3"/>
      <c r="Z118" s="3"/>
      <c r="AA118" s="3"/>
      <c r="AB118" s="3"/>
    </row>
    <row r="119" spans="1:28" x14ac:dyDescent="0.3">
      <c r="A119" s="63">
        <f t="shared" si="1"/>
        <v>0.92934782608695665</v>
      </c>
      <c r="D119" s="179"/>
      <c r="F119" s="21"/>
      <c r="G119" s="63">
        <v>0.87</v>
      </c>
      <c r="I119" s="178">
        <v>0.92934782608695654</v>
      </c>
      <c r="J119" s="3"/>
      <c r="K119" s="3"/>
      <c r="N119" s="177">
        <v>0.92934782608695654</v>
      </c>
      <c r="O119" s="3"/>
      <c r="P119" s="3"/>
      <c r="Q119" s="3"/>
      <c r="R119" s="3"/>
      <c r="S119" s="152">
        <v>0.92934782608695654</v>
      </c>
      <c r="T119" s="3"/>
      <c r="U119" s="3"/>
      <c r="V119" s="3"/>
      <c r="W119" s="3"/>
      <c r="X119" s="152">
        <v>0</v>
      </c>
      <c r="Y119" s="3"/>
      <c r="Z119" s="3"/>
      <c r="AA119" s="3"/>
      <c r="AB119" s="3"/>
    </row>
    <row r="120" spans="1:28" x14ac:dyDescent="0.3">
      <c r="A120" s="63">
        <f t="shared" si="1"/>
        <v>0.93478260869565211</v>
      </c>
      <c r="D120" s="179"/>
      <c r="F120" s="21"/>
      <c r="G120" s="63">
        <v>0.88</v>
      </c>
      <c r="I120" s="178">
        <v>0.93478260869565211</v>
      </c>
      <c r="J120" s="3"/>
      <c r="K120" s="3"/>
      <c r="N120" s="177">
        <v>0.93478260869565211</v>
      </c>
      <c r="O120" s="3"/>
      <c r="P120" s="3"/>
      <c r="Q120" s="3"/>
      <c r="R120" s="3"/>
      <c r="S120" s="152">
        <v>0.93478260869565211</v>
      </c>
      <c r="T120" s="3"/>
      <c r="U120" s="3"/>
      <c r="V120" s="3"/>
      <c r="W120" s="3"/>
      <c r="X120" s="152">
        <v>0</v>
      </c>
      <c r="Y120" s="3"/>
      <c r="Z120" s="3"/>
      <c r="AA120" s="3"/>
      <c r="AB120" s="3"/>
    </row>
    <row r="121" spans="1:28" x14ac:dyDescent="0.3">
      <c r="A121" s="63">
        <f t="shared" si="1"/>
        <v>0.940217391304348</v>
      </c>
      <c r="D121" s="179"/>
      <c r="F121" s="21"/>
      <c r="G121" s="63">
        <v>0.89</v>
      </c>
      <c r="I121" s="178">
        <v>0.94021739130434778</v>
      </c>
      <c r="J121" s="3"/>
      <c r="K121" s="3"/>
      <c r="N121" s="177">
        <v>0.94021739130434778</v>
      </c>
      <c r="O121" s="3"/>
      <c r="P121" s="3"/>
      <c r="Q121" s="3"/>
      <c r="R121" s="3"/>
      <c r="S121" s="152">
        <v>0.94021739130434778</v>
      </c>
      <c r="T121" s="3"/>
      <c r="U121" s="3"/>
      <c r="V121" s="3"/>
      <c r="W121" s="3"/>
      <c r="X121" s="152">
        <v>0</v>
      </c>
      <c r="Y121" s="3"/>
      <c r="Z121" s="3"/>
      <c r="AA121" s="3"/>
      <c r="AB121" s="3"/>
    </row>
    <row r="122" spans="1:28" x14ac:dyDescent="0.3">
      <c r="A122" s="63">
        <f t="shared" si="1"/>
        <v>0.94565217391304346</v>
      </c>
      <c r="D122" s="179"/>
      <c r="F122" s="21"/>
      <c r="G122" s="63">
        <v>0.9</v>
      </c>
      <c r="I122" s="178">
        <v>0.94565217391304346</v>
      </c>
      <c r="J122" s="3"/>
      <c r="K122" s="3"/>
      <c r="N122" s="177">
        <v>0.94565217391304346</v>
      </c>
      <c r="O122" s="3"/>
      <c r="P122" s="3"/>
      <c r="Q122" s="3"/>
      <c r="R122" s="3"/>
      <c r="S122" s="152">
        <v>0.94565217391304346</v>
      </c>
      <c r="T122" s="3"/>
      <c r="U122" s="3"/>
      <c r="V122" s="3"/>
      <c r="W122" s="3"/>
      <c r="X122" s="152">
        <v>0</v>
      </c>
      <c r="Y122" s="3"/>
      <c r="Z122" s="3"/>
      <c r="AA122" s="3"/>
      <c r="AB122" s="3"/>
    </row>
    <row r="123" spans="1:28" x14ac:dyDescent="0.3">
      <c r="A123" s="63">
        <f t="shared" si="1"/>
        <v>0.95108695652173914</v>
      </c>
      <c r="D123" s="179"/>
      <c r="F123" s="21"/>
      <c r="G123" s="63">
        <v>0.91</v>
      </c>
      <c r="I123" s="178">
        <v>0.95108695652173902</v>
      </c>
      <c r="J123" s="3"/>
      <c r="K123" s="3"/>
      <c r="N123" s="177">
        <v>0.95108695652173902</v>
      </c>
      <c r="O123" s="3"/>
      <c r="P123" s="3"/>
      <c r="Q123" s="3"/>
      <c r="R123" s="3"/>
      <c r="S123" s="152">
        <v>0.95108695652173902</v>
      </c>
      <c r="T123" s="3"/>
      <c r="U123" s="3"/>
      <c r="V123" s="3"/>
      <c r="W123" s="3"/>
      <c r="X123" s="152">
        <v>0</v>
      </c>
      <c r="Y123" s="3"/>
      <c r="Z123" s="3"/>
      <c r="AA123" s="3"/>
      <c r="AB123" s="3"/>
    </row>
    <row r="124" spans="1:28" x14ac:dyDescent="0.3">
      <c r="A124" s="63">
        <f t="shared" si="1"/>
        <v>0.95652173913043492</v>
      </c>
      <c r="D124" s="179"/>
      <c r="F124" s="21"/>
      <c r="G124" s="63">
        <v>0.92</v>
      </c>
      <c r="I124" s="178">
        <v>0.95652173913043481</v>
      </c>
      <c r="J124" s="3"/>
      <c r="K124" s="3"/>
      <c r="N124" s="177">
        <v>0.95652173913043481</v>
      </c>
      <c r="O124" s="3"/>
      <c r="P124" s="3"/>
      <c r="Q124" s="3"/>
      <c r="R124" s="3"/>
      <c r="S124" s="152">
        <v>0.95652173913043481</v>
      </c>
      <c r="T124" s="3"/>
      <c r="U124" s="3"/>
      <c r="V124" s="3"/>
      <c r="W124" s="3"/>
      <c r="X124" s="152">
        <v>0</v>
      </c>
      <c r="Y124" s="3"/>
      <c r="Z124" s="3"/>
      <c r="AA124" s="3"/>
      <c r="AB124" s="3"/>
    </row>
    <row r="125" spans="1:28" x14ac:dyDescent="0.3">
      <c r="A125" s="63">
        <f t="shared" si="1"/>
        <v>0.96195652173913049</v>
      </c>
      <c r="D125" s="179"/>
      <c r="F125" s="21"/>
      <c r="G125" s="63">
        <v>0.93</v>
      </c>
      <c r="I125" s="178">
        <v>0.96195652173913038</v>
      </c>
      <c r="J125" s="3"/>
      <c r="K125" s="3"/>
      <c r="N125" s="177">
        <v>0.96195652173913038</v>
      </c>
      <c r="O125" s="3"/>
      <c r="P125" s="3"/>
      <c r="Q125" s="3"/>
      <c r="R125" s="3"/>
      <c r="S125" s="152">
        <v>0.96195652173913038</v>
      </c>
      <c r="T125" s="3"/>
      <c r="U125" s="3"/>
      <c r="V125" s="3"/>
      <c r="W125" s="3"/>
      <c r="X125" s="152">
        <v>0</v>
      </c>
      <c r="Y125" s="3"/>
      <c r="Z125" s="3"/>
      <c r="AA125" s="3"/>
      <c r="AB125" s="3"/>
    </row>
    <row r="126" spans="1:28" x14ac:dyDescent="0.3">
      <c r="A126" s="63">
        <f t="shared" si="1"/>
        <v>0.96739130434782594</v>
      </c>
      <c r="D126" s="179"/>
      <c r="F126" s="21"/>
      <c r="G126" s="63">
        <v>0.94</v>
      </c>
      <c r="I126" s="178">
        <v>0.96739130434782594</v>
      </c>
      <c r="J126" s="3"/>
      <c r="K126" s="3"/>
      <c r="N126" s="177">
        <v>0.96739130434782594</v>
      </c>
      <c r="O126" s="3"/>
      <c r="P126" s="3"/>
      <c r="Q126" s="3"/>
      <c r="R126" s="3"/>
      <c r="S126" s="152">
        <v>0.96739130434782594</v>
      </c>
      <c r="T126" s="3"/>
      <c r="U126" s="3"/>
      <c r="V126" s="3"/>
      <c r="W126" s="3"/>
      <c r="X126" s="152">
        <v>0</v>
      </c>
      <c r="Y126" s="3"/>
      <c r="Z126" s="3"/>
      <c r="AA126" s="3"/>
      <c r="AB126" s="3"/>
    </row>
    <row r="127" spans="1:28" x14ac:dyDescent="0.3">
      <c r="A127" s="63">
        <f t="shared" si="1"/>
        <v>0.97282608695652184</v>
      </c>
      <c r="D127" s="179"/>
      <c r="F127" s="21"/>
      <c r="G127" s="63">
        <v>0.95</v>
      </c>
      <c r="I127" s="178">
        <v>0.97282608695652173</v>
      </c>
      <c r="J127" s="3"/>
      <c r="K127" s="3"/>
      <c r="N127" s="177">
        <v>0.97282608695652173</v>
      </c>
      <c r="O127" s="3"/>
      <c r="P127" s="3"/>
      <c r="Q127" s="3"/>
      <c r="R127" s="3"/>
      <c r="S127" s="152">
        <v>0.97282608695652173</v>
      </c>
      <c r="T127" s="3"/>
      <c r="U127" s="3"/>
      <c r="V127" s="3"/>
      <c r="W127" s="3"/>
      <c r="X127" s="152">
        <v>0</v>
      </c>
      <c r="Y127" s="3"/>
      <c r="Z127" s="3"/>
      <c r="AA127" s="3"/>
      <c r="AB127" s="3"/>
    </row>
    <row r="128" spans="1:28" x14ac:dyDescent="0.3">
      <c r="A128" s="63">
        <f t="shared" si="1"/>
        <v>0.97826086956521729</v>
      </c>
      <c r="D128" s="179"/>
      <c r="F128" s="21"/>
      <c r="G128" s="63">
        <v>0.96</v>
      </c>
      <c r="I128" s="178">
        <v>0.97826086956521729</v>
      </c>
      <c r="J128" s="3"/>
      <c r="K128" s="3"/>
      <c r="N128" s="177">
        <v>0.97826086956521729</v>
      </c>
      <c r="O128" s="3"/>
      <c r="P128" s="3"/>
      <c r="Q128" s="3"/>
      <c r="R128" s="3"/>
      <c r="S128" s="152">
        <v>0.97826086956521729</v>
      </c>
      <c r="T128" s="3"/>
      <c r="U128" s="3"/>
      <c r="V128" s="3"/>
      <c r="W128" s="3"/>
      <c r="X128" s="152">
        <v>0</v>
      </c>
      <c r="Y128" s="3"/>
      <c r="Z128" s="3"/>
      <c r="AA128" s="3"/>
      <c r="AB128" s="3"/>
    </row>
    <row r="129" spans="1:28" x14ac:dyDescent="0.3">
      <c r="A129" s="63">
        <f t="shared" si="1"/>
        <v>0.98369565217391319</v>
      </c>
      <c r="D129" s="179"/>
      <c r="F129" s="21"/>
      <c r="G129" s="63">
        <v>0.97</v>
      </c>
      <c r="I129" s="178">
        <v>0.98369565217391308</v>
      </c>
      <c r="J129" s="3"/>
      <c r="K129" s="3"/>
      <c r="N129" s="177">
        <v>0.98369565217391308</v>
      </c>
      <c r="O129" s="3"/>
      <c r="P129" s="3"/>
      <c r="Q129" s="3"/>
      <c r="R129" s="3"/>
      <c r="S129" s="152">
        <v>0.98369565217391308</v>
      </c>
      <c r="T129" s="3"/>
      <c r="U129" s="3"/>
      <c r="V129" s="3"/>
      <c r="W129" s="3"/>
      <c r="X129" s="152">
        <v>0</v>
      </c>
      <c r="Y129" s="3"/>
      <c r="Z129" s="3"/>
      <c r="AA129" s="3"/>
      <c r="AB129" s="3"/>
    </row>
    <row r="130" spans="1:28" x14ac:dyDescent="0.3">
      <c r="A130" s="63">
        <f t="shared" si="1"/>
        <v>0.98913043478260865</v>
      </c>
      <c r="D130" s="179"/>
      <c r="F130" s="21"/>
      <c r="G130" s="63">
        <v>0.98</v>
      </c>
      <c r="I130" s="178">
        <v>0.98913043478260865</v>
      </c>
      <c r="J130" s="3"/>
      <c r="K130" s="3"/>
      <c r="N130" s="177">
        <v>0.98913043478260865</v>
      </c>
      <c r="O130" s="3"/>
      <c r="P130" s="3"/>
      <c r="Q130" s="3"/>
      <c r="R130" s="3"/>
      <c r="S130" s="152">
        <v>0.98913043478260865</v>
      </c>
      <c r="T130" s="3"/>
      <c r="U130" s="3"/>
      <c r="V130" s="3"/>
      <c r="W130" s="3"/>
      <c r="X130" s="152">
        <v>0</v>
      </c>
      <c r="Y130" s="3"/>
      <c r="Z130" s="3"/>
      <c r="AA130" s="3"/>
      <c r="AB130" s="3"/>
    </row>
    <row r="131" spans="1:28" x14ac:dyDescent="0.3">
      <c r="A131" s="63">
        <f t="shared" si="1"/>
        <v>0.99456521739130443</v>
      </c>
      <c r="D131" s="179"/>
      <c r="F131" s="21"/>
      <c r="G131" s="63">
        <v>0.99</v>
      </c>
      <c r="I131" s="178">
        <v>0.99456521739130421</v>
      </c>
      <c r="J131" s="3"/>
      <c r="K131" s="3"/>
      <c r="N131" s="177">
        <v>0.99456521739130421</v>
      </c>
      <c r="O131" s="3"/>
      <c r="P131" s="3"/>
      <c r="Q131" s="3"/>
      <c r="R131" s="3"/>
      <c r="S131" s="152">
        <v>0.99456521739130421</v>
      </c>
      <c r="T131" s="3"/>
      <c r="U131" s="3"/>
      <c r="V131" s="3"/>
      <c r="W131" s="3"/>
      <c r="X131" s="152">
        <v>0</v>
      </c>
      <c r="Y131" s="3"/>
      <c r="Z131" s="3"/>
      <c r="AA131" s="3"/>
      <c r="AB131" s="3"/>
    </row>
    <row r="132" spans="1:28" ht="15" thickBot="1" x14ac:dyDescent="0.35">
      <c r="A132" s="63">
        <f t="shared" si="1"/>
        <v>1</v>
      </c>
      <c r="D132" s="179"/>
      <c r="F132" s="21"/>
      <c r="G132" s="64">
        <v>1</v>
      </c>
      <c r="I132" s="178">
        <v>1</v>
      </c>
      <c r="J132" s="3"/>
      <c r="K132" s="3"/>
      <c r="N132" s="177">
        <v>1</v>
      </c>
      <c r="O132" s="3"/>
      <c r="P132" s="3"/>
      <c r="Q132" s="3"/>
      <c r="R132" s="3"/>
      <c r="S132" s="152">
        <v>1</v>
      </c>
      <c r="T132" s="3"/>
      <c r="U132" s="3"/>
      <c r="V132" s="3"/>
      <c r="W132" s="3"/>
      <c r="X132" s="152">
        <v>0</v>
      </c>
      <c r="Y132" s="3"/>
      <c r="Z132" s="3"/>
      <c r="AA132" s="3"/>
      <c r="AB132" s="3"/>
    </row>
    <row r="133" spans="1:28" x14ac:dyDescent="0.3">
      <c r="D133" s="179"/>
      <c r="J133" s="3"/>
      <c r="K133" s="3"/>
    </row>
    <row r="164" spans="7:7" x14ac:dyDescent="0.3">
      <c r="G164" s="5"/>
    </row>
    <row r="165" spans="7:7" x14ac:dyDescent="0.3">
      <c r="G165" s="5"/>
    </row>
    <row r="166" spans="7:7" x14ac:dyDescent="0.3">
      <c r="G166" s="5"/>
    </row>
    <row r="167" spans="7:7" x14ac:dyDescent="0.3">
      <c r="G167" s="5"/>
    </row>
    <row r="168" spans="7:7" x14ac:dyDescent="0.3">
      <c r="G168" s="5"/>
    </row>
    <row r="169" spans="7:7" x14ac:dyDescent="0.3">
      <c r="G169" s="5"/>
    </row>
    <row r="170" spans="7:7" x14ac:dyDescent="0.3">
      <c r="G170" s="5"/>
    </row>
    <row r="171" spans="7:7" x14ac:dyDescent="0.3">
      <c r="G171" s="5"/>
    </row>
    <row r="172" spans="7:7" x14ac:dyDescent="0.3">
      <c r="G172" s="5"/>
    </row>
    <row r="173" spans="7:7" x14ac:dyDescent="0.3">
      <c r="G173" s="5"/>
    </row>
    <row r="174" spans="7:7" x14ac:dyDescent="0.3">
      <c r="G174" s="5"/>
    </row>
    <row r="865" spans="5:22" x14ac:dyDescent="0.3">
      <c r="O865" s="25"/>
      <c r="P865" s="26"/>
      <c r="Q865" s="26"/>
      <c r="V865" s="26"/>
    </row>
    <row r="866" spans="5:22" x14ac:dyDescent="0.3">
      <c r="O866" s="25"/>
      <c r="P866" s="26"/>
      <c r="Q866" s="26"/>
      <c r="V866" s="26"/>
    </row>
    <row r="867" spans="5:22" x14ac:dyDescent="0.3">
      <c r="O867" s="25"/>
      <c r="P867" s="26"/>
      <c r="Q867" s="26"/>
      <c r="V867" s="26"/>
    </row>
    <row r="868" spans="5:22" x14ac:dyDescent="0.3">
      <c r="O868" s="25"/>
      <c r="P868" s="26"/>
      <c r="Q868" s="26"/>
      <c r="V868" s="26"/>
    </row>
    <row r="869" spans="5:22" x14ac:dyDescent="0.3">
      <c r="O869" s="25"/>
      <c r="P869" s="26"/>
      <c r="Q869" s="26"/>
      <c r="V869" s="26"/>
    </row>
    <row r="870" spans="5:22" x14ac:dyDescent="0.3">
      <c r="O870" s="25"/>
      <c r="P870" s="26"/>
      <c r="Q870" s="26"/>
      <c r="V870" s="26"/>
    </row>
    <row r="871" spans="5:22" x14ac:dyDescent="0.3">
      <c r="O871" s="25"/>
      <c r="P871" s="26"/>
      <c r="Q871" s="26"/>
      <c r="V871" s="26"/>
    </row>
    <row r="872" spans="5:22" x14ac:dyDescent="0.3">
      <c r="O872" s="25"/>
      <c r="P872" s="26"/>
      <c r="Q872" s="26"/>
      <c r="V872" s="26"/>
    </row>
    <row r="873" spans="5:22" x14ac:dyDescent="0.3">
      <c r="O873" s="25"/>
      <c r="P873" s="26"/>
      <c r="Q873" s="26"/>
      <c r="V873" s="26"/>
    </row>
    <row r="874" spans="5:22" x14ac:dyDescent="0.3">
      <c r="O874" s="25"/>
      <c r="P874" s="26"/>
      <c r="Q874" s="26"/>
      <c r="V874" s="26"/>
    </row>
    <row r="875" spans="5:22" x14ac:dyDescent="0.3">
      <c r="O875" s="25"/>
      <c r="P875" s="26"/>
      <c r="Q875" s="26"/>
      <c r="V875" s="26"/>
    </row>
    <row r="876" spans="5:22" x14ac:dyDescent="0.3">
      <c r="O876" s="25"/>
      <c r="P876" s="26"/>
      <c r="Q876" s="26"/>
      <c r="V876" s="26"/>
    </row>
    <row r="877" spans="5:22" x14ac:dyDescent="0.3">
      <c r="O877" s="25"/>
      <c r="P877" s="26"/>
      <c r="Q877" s="26"/>
      <c r="V877" s="26"/>
    </row>
    <row r="878" spans="5:22" x14ac:dyDescent="0.3">
      <c r="O878" s="25"/>
      <c r="P878" s="26"/>
      <c r="Q878" s="26"/>
      <c r="V878" s="26"/>
    </row>
    <row r="879" spans="5:22" x14ac:dyDescent="0.3">
      <c r="O879" s="25"/>
      <c r="P879" s="26"/>
      <c r="Q879" s="26"/>
      <c r="V879" s="26"/>
    </row>
    <row r="880" spans="5:22" x14ac:dyDescent="0.3">
      <c r="E880" s="26"/>
      <c r="O880" s="25"/>
      <c r="P880" s="26"/>
      <c r="Q880" s="26"/>
      <c r="V880" s="26"/>
    </row>
    <row r="881" spans="5:22" x14ac:dyDescent="0.3">
      <c r="E881" s="26"/>
      <c r="O881" s="25"/>
      <c r="P881" s="26"/>
      <c r="Q881" s="26"/>
      <c r="V881" s="26"/>
    </row>
    <row r="882" spans="5:22" x14ac:dyDescent="0.3">
      <c r="E882" s="26"/>
      <c r="O882" s="25"/>
      <c r="P882" s="26"/>
      <c r="Q882" s="26"/>
      <c r="V882" s="26"/>
    </row>
    <row r="883" spans="5:22" x14ac:dyDescent="0.3">
      <c r="E883" s="26"/>
      <c r="O883" s="25"/>
      <c r="P883" s="26"/>
      <c r="Q883" s="26"/>
      <c r="V883" s="26"/>
    </row>
    <row r="884" spans="5:22" x14ac:dyDescent="0.3">
      <c r="E884" s="26"/>
      <c r="O884" s="25"/>
      <c r="P884" s="26"/>
      <c r="Q884" s="26"/>
      <c r="V884" s="26"/>
    </row>
    <row r="885" spans="5:22" x14ac:dyDescent="0.3">
      <c r="E885" s="26"/>
      <c r="O885" s="25"/>
      <c r="P885" s="26"/>
      <c r="Q885" s="26"/>
      <c r="V885" s="26"/>
    </row>
    <row r="886" spans="5:22" x14ac:dyDescent="0.3">
      <c r="E886" s="26"/>
      <c r="O886" s="25"/>
      <c r="P886" s="26"/>
      <c r="Q886" s="26"/>
      <c r="V886" s="26"/>
    </row>
    <row r="887" spans="5:22" x14ac:dyDescent="0.3">
      <c r="E887" s="26"/>
      <c r="O887" s="25"/>
      <c r="P887" s="26"/>
      <c r="Q887" s="26"/>
      <c r="V887" s="26"/>
    </row>
    <row r="888" spans="5:22" x14ac:dyDescent="0.3">
      <c r="E888" s="26"/>
      <c r="O888" s="25"/>
      <c r="P888" s="26"/>
      <c r="Q888" s="26"/>
      <c r="V888" s="26"/>
    </row>
    <row r="889" spans="5:22" x14ac:dyDescent="0.3">
      <c r="E889" s="26"/>
      <c r="O889" s="25"/>
      <c r="P889" s="26"/>
      <c r="Q889" s="26"/>
      <c r="V889" s="26"/>
    </row>
    <row r="890" spans="5:22" x14ac:dyDescent="0.3">
      <c r="E890" s="26"/>
      <c r="O890" s="25"/>
      <c r="P890" s="26"/>
      <c r="Q890" s="26"/>
      <c r="V890" s="26"/>
    </row>
    <row r="891" spans="5:22" x14ac:dyDescent="0.3">
      <c r="E891" s="26"/>
      <c r="O891" s="25"/>
      <c r="P891" s="26"/>
      <c r="Q891" s="26"/>
      <c r="V891" s="26"/>
    </row>
    <row r="892" spans="5:22" x14ac:dyDescent="0.3">
      <c r="E892" s="26"/>
      <c r="O892" s="25"/>
      <c r="P892" s="26"/>
      <c r="Q892" s="26"/>
      <c r="V892" s="26"/>
    </row>
    <row r="893" spans="5:22" x14ac:dyDescent="0.3">
      <c r="E893" s="26"/>
      <c r="O893" s="25"/>
      <c r="P893" s="26"/>
      <c r="Q893" s="26"/>
      <c r="V893" s="26"/>
    </row>
    <row r="894" spans="5:22" x14ac:dyDescent="0.3">
      <c r="E894" s="26"/>
      <c r="O894" s="25"/>
      <c r="P894" s="26"/>
      <c r="Q894" s="26"/>
      <c r="V894" s="26"/>
    </row>
    <row r="895" spans="5:22" x14ac:dyDescent="0.3">
      <c r="E895" s="26"/>
      <c r="O895" s="25"/>
      <c r="P895" s="26"/>
      <c r="Q895" s="26"/>
      <c r="V895" s="26"/>
    </row>
    <row r="896" spans="5:22" x14ac:dyDescent="0.3">
      <c r="E896" s="26"/>
      <c r="O896" s="25"/>
      <c r="P896" s="26"/>
      <c r="Q896" s="26"/>
      <c r="V896" s="26"/>
    </row>
    <row r="897" spans="5:22" x14ac:dyDescent="0.3">
      <c r="E897" s="26"/>
      <c r="O897" s="25"/>
      <c r="P897" s="26"/>
      <c r="Q897" s="26"/>
      <c r="V897" s="26"/>
    </row>
    <row r="898" spans="5:22" x14ac:dyDescent="0.3">
      <c r="E898" s="26"/>
      <c r="O898" s="25"/>
      <c r="P898" s="26"/>
      <c r="Q898" s="26"/>
      <c r="V898" s="26"/>
    </row>
    <row r="899" spans="5:22" x14ac:dyDescent="0.3">
      <c r="E899" s="26"/>
      <c r="O899" s="25"/>
      <c r="P899" s="26"/>
      <c r="Q899" s="26"/>
      <c r="V899" s="26"/>
    </row>
    <row r="900" spans="5:22" x14ac:dyDescent="0.3">
      <c r="E900" s="26"/>
      <c r="O900" s="25"/>
      <c r="P900" s="26"/>
      <c r="Q900" s="26"/>
      <c r="V900" s="26"/>
    </row>
    <row r="901" spans="5:22" x14ac:dyDescent="0.3">
      <c r="E901" s="26"/>
      <c r="O901" s="25"/>
      <c r="P901" s="26"/>
      <c r="Q901" s="26"/>
      <c r="V901" s="26"/>
    </row>
    <row r="902" spans="5:22" x14ac:dyDescent="0.3">
      <c r="E902" s="26"/>
      <c r="O902" s="25"/>
      <c r="P902" s="26"/>
      <c r="Q902" s="26"/>
      <c r="V902" s="26"/>
    </row>
    <row r="903" spans="5:22" x14ac:dyDescent="0.3">
      <c r="E903" s="26"/>
      <c r="O903" s="25"/>
      <c r="P903" s="26"/>
      <c r="Q903" s="26"/>
      <c r="V903" s="26"/>
    </row>
    <row r="904" spans="5:22" x14ac:dyDescent="0.3">
      <c r="E904" s="26"/>
      <c r="O904" s="25"/>
      <c r="P904" s="26"/>
      <c r="Q904" s="26"/>
      <c r="V904" s="26"/>
    </row>
    <row r="905" spans="5:22" x14ac:dyDescent="0.3">
      <c r="E905" s="26"/>
      <c r="O905" s="25"/>
      <c r="P905" s="26"/>
      <c r="Q905" s="26"/>
      <c r="V905" s="26"/>
    </row>
    <row r="906" spans="5:22" x14ac:dyDescent="0.3">
      <c r="E906" s="26"/>
      <c r="O906" s="25"/>
      <c r="P906" s="26"/>
      <c r="Q906" s="26"/>
      <c r="V906" s="26"/>
    </row>
    <row r="907" spans="5:22" x14ac:dyDescent="0.3">
      <c r="E907" s="26"/>
      <c r="O907" s="25"/>
      <c r="P907" s="26"/>
      <c r="Q907" s="26"/>
      <c r="V907" s="26"/>
    </row>
    <row r="908" spans="5:22" x14ac:dyDescent="0.3">
      <c r="E908" s="26"/>
      <c r="O908" s="25"/>
      <c r="P908" s="26"/>
      <c r="Q908" s="26"/>
      <c r="V908" s="26"/>
    </row>
    <row r="909" spans="5:22" x14ac:dyDescent="0.3">
      <c r="E909" s="26"/>
      <c r="O909" s="25"/>
      <c r="P909" s="26"/>
      <c r="Q909" s="26"/>
      <c r="V909" s="26"/>
    </row>
    <row r="910" spans="5:22" x14ac:dyDescent="0.3">
      <c r="E910" s="26"/>
      <c r="O910" s="25"/>
      <c r="P910" s="26"/>
      <c r="Q910" s="26"/>
      <c r="V910" s="26"/>
    </row>
    <row r="911" spans="5:22" x14ac:dyDescent="0.3">
      <c r="E911" s="26"/>
      <c r="O911" s="25"/>
      <c r="P911" s="26"/>
      <c r="Q911" s="26"/>
      <c r="V911" s="26"/>
    </row>
    <row r="912" spans="5:22" x14ac:dyDescent="0.3">
      <c r="E912" s="26"/>
      <c r="O912" s="25"/>
      <c r="P912" s="26"/>
      <c r="Q912" s="26"/>
      <c r="V912" s="26"/>
    </row>
    <row r="913" spans="5:22" x14ac:dyDescent="0.3">
      <c r="E913" s="26"/>
      <c r="O913" s="25"/>
      <c r="P913" s="26"/>
      <c r="Q913" s="26"/>
      <c r="V913" s="26"/>
    </row>
    <row r="914" spans="5:22" x14ac:dyDescent="0.3">
      <c r="E914" s="26"/>
      <c r="O914" s="25"/>
      <c r="P914" s="26"/>
      <c r="Q914" s="26"/>
      <c r="V914" s="26"/>
    </row>
    <row r="915" spans="5:22" x14ac:dyDescent="0.3">
      <c r="E915" s="26"/>
      <c r="O915" s="25"/>
      <c r="P915" s="26"/>
      <c r="Q915" s="26"/>
      <c r="V915" s="26"/>
    </row>
    <row r="916" spans="5:22" x14ac:dyDescent="0.3">
      <c r="E916" s="26"/>
      <c r="O916" s="25"/>
      <c r="P916" s="26"/>
      <c r="Q916" s="26"/>
      <c r="V916" s="26"/>
    </row>
    <row r="917" spans="5:22" x14ac:dyDescent="0.3">
      <c r="E917" s="26"/>
      <c r="O917" s="25"/>
      <c r="P917" s="26"/>
      <c r="Q917" s="26"/>
      <c r="V917" s="26"/>
    </row>
    <row r="918" spans="5:22" x14ac:dyDescent="0.3">
      <c r="E918" s="26"/>
      <c r="O918" s="25"/>
      <c r="P918" s="26"/>
      <c r="Q918" s="26"/>
      <c r="V918" s="26"/>
    </row>
    <row r="919" spans="5:22" x14ac:dyDescent="0.3">
      <c r="E919" s="26"/>
      <c r="O919" s="25"/>
      <c r="P919" s="26"/>
      <c r="Q919" s="26"/>
      <c r="V919" s="26"/>
    </row>
    <row r="920" spans="5:22" x14ac:dyDescent="0.3">
      <c r="E920" s="26"/>
      <c r="O920" s="25"/>
      <c r="P920" s="26"/>
      <c r="Q920" s="26"/>
      <c r="V920" s="26"/>
    </row>
    <row r="921" spans="5:22" x14ac:dyDescent="0.3">
      <c r="E921" s="26"/>
      <c r="O921" s="25"/>
      <c r="P921" s="26"/>
      <c r="Q921" s="26"/>
      <c r="V921" s="26"/>
    </row>
    <row r="922" spans="5:22" x14ac:dyDescent="0.3">
      <c r="E922" s="26"/>
    </row>
    <row r="923" spans="5:22" x14ac:dyDescent="0.3">
      <c r="E923" s="26"/>
    </row>
    <row r="924" spans="5:22" x14ac:dyDescent="0.3">
      <c r="E924" s="26"/>
    </row>
    <row r="925" spans="5:22" x14ac:dyDescent="0.3">
      <c r="E925" s="26"/>
    </row>
    <row r="926" spans="5:22" x14ac:dyDescent="0.3">
      <c r="E926" s="26"/>
    </row>
    <row r="927" spans="5:22" x14ac:dyDescent="0.3">
      <c r="E927" s="26"/>
    </row>
    <row r="928" spans="5:22" x14ac:dyDescent="0.3">
      <c r="E928" s="26"/>
    </row>
    <row r="929" spans="5:15" x14ac:dyDescent="0.3">
      <c r="E929" s="26"/>
      <c r="O929" s="19"/>
    </row>
    <row r="930" spans="5:15" x14ac:dyDescent="0.3">
      <c r="E930" s="26"/>
    </row>
    <row r="931" spans="5:15" x14ac:dyDescent="0.3">
      <c r="E931" s="26"/>
    </row>
    <row r="932" spans="5:15" x14ac:dyDescent="0.3">
      <c r="E932" s="26"/>
    </row>
    <row r="933" spans="5:15" x14ac:dyDescent="0.3">
      <c r="E933" s="26"/>
    </row>
    <row r="934" spans="5:15" x14ac:dyDescent="0.3">
      <c r="E934" s="26"/>
    </row>
    <row r="935" spans="5:15" x14ac:dyDescent="0.3">
      <c r="E935" s="26"/>
    </row>
    <row r="936" spans="5:15" x14ac:dyDescent="0.3">
      <c r="E936" s="26"/>
    </row>
  </sheetData>
  <mergeCells count="12">
    <mergeCell ref="G12:H12"/>
    <mergeCell ref="L12:M12"/>
    <mergeCell ref="Q12:R12"/>
    <mergeCell ref="V12:W12"/>
    <mergeCell ref="G4:H4"/>
    <mergeCell ref="L4:M4"/>
    <mergeCell ref="Q4:R4"/>
    <mergeCell ref="V4:W4"/>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8" orientation="portrait" r:id="rId1"/>
  <headerFooter>
    <oddFooter>&amp;L&amp;1#&amp;"Calibri"&amp;10&amp;K317100Classification GRTgaz : Public [ ] Interne [X] Restreint [ ] Secret [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3EA6C-3D7A-4467-8517-B600721850AB}">
  <sheetPr codeName="Feuil10">
    <tabColor rgb="FF92D050"/>
  </sheetPr>
  <dimension ref="A1:V277"/>
  <sheetViews>
    <sheetView showGridLines="0" zoomScale="60" zoomScaleNormal="60" workbookViewId="0">
      <pane xSplit="3" ySplit="16" topLeftCell="D17" activePane="bottomRight" state="frozen"/>
      <selection activeCell="N41" sqref="N41"/>
      <selection pane="topRight" activeCell="N41" sqref="N41"/>
      <selection pane="bottomLeft" activeCell="N41" sqref="N41"/>
      <selection pane="bottomRight" activeCell="E10" sqref="E10"/>
    </sheetView>
  </sheetViews>
  <sheetFormatPr baseColWidth="10" defaultColWidth="10.5546875" defaultRowHeight="14.4" x14ac:dyDescent="0.3"/>
  <cols>
    <col min="1" max="4" width="13.88671875" customWidth="1"/>
    <col min="5" max="5" width="29.33203125" bestFit="1" customWidth="1"/>
    <col min="6" max="15" width="19.88671875" customWidth="1"/>
    <col min="20" max="20" width="13.88671875" customWidth="1"/>
  </cols>
  <sheetData>
    <row r="1" spans="1:22" x14ac:dyDescent="0.3">
      <c r="A1" s="33"/>
      <c r="B1" s="33"/>
      <c r="C1" s="33"/>
      <c r="D1" s="33"/>
      <c r="G1" s="49"/>
    </row>
    <row r="2" spans="1:22" x14ac:dyDescent="0.3">
      <c r="F2" s="31" t="str" cm="1">
        <f t="array" aca="1" ref="F2" ca="1">INDEX(INDIRECT($A$4&amp;"!A1:Z500"),3,7+(COLUMN()-COLUMN($F$2))*5)</f>
        <v>Serene N 23</v>
      </c>
      <c r="G2" s="31" t="str" cm="1">
        <f t="array" aca="1" ref="G2" ca="1">INDEX(INDIRECT($A$4&amp;"!A1:Z500"),3,7+(COLUMN()-COLUMN($F$2))*5)</f>
        <v>Serene N 24</v>
      </c>
      <c r="H2" s="31" t="str" cm="1">
        <f t="array" aca="1" ref="H2" ca="1">INDEX(INDIRECT($A$4&amp;"!A1:Z500"),3,7+(COLUMN()-COLUMN($F$2))*5)</f>
        <v>Serene N 25</v>
      </c>
      <c r="I2" s="31" cm="1">
        <f t="array" aca="1" ref="I2" ca="1">INDEX(INDIRECT($A$4&amp;"!A1:Z500"),3,7+(COLUMN()-COLUMN($F$2))*5)</f>
        <v>0</v>
      </c>
    </row>
    <row r="3" spans="1:22" x14ac:dyDescent="0.3">
      <c r="A3" t="s">
        <v>68</v>
      </c>
      <c r="E3" s="31" t="s">
        <v>47</v>
      </c>
      <c r="F3" s="119" cm="1">
        <f t="array" aca="1" ref="F3" ca="1">INDEX(INDIRECT($A$4&amp;"!A1:Z500"),3,8+(COLUMN()-COLUMN($F$2))*5)</f>
        <v>4</v>
      </c>
      <c r="G3" s="119" cm="1">
        <f t="array" aca="1" ref="G3" ca="1">INDEX(INDIRECT($A$4&amp;"!A1:Z500"),3,8+(COLUMN()-COLUMN($F$2))*5)</f>
        <v>9.5</v>
      </c>
      <c r="H3" s="119" cm="1">
        <f t="array" aca="1" ref="H3" ca="1">INDEX(INDIRECT($A$4&amp;"!A1:Z500"),3,8+(COLUMN()-COLUMN($F$2))*5)</f>
        <v>1.5</v>
      </c>
      <c r="I3" s="48" cm="1">
        <f t="array" aca="1" ref="I3" ca="1">INDEX(INDIRECT($A$4&amp;"!A1:Z500"),3,8+(COLUMN()-COLUMN($F$2))*5)+Serene_A_I!AB3</f>
        <v>0</v>
      </c>
    </row>
    <row r="4" spans="1:22" x14ac:dyDescent="0.3">
      <c r="A4" t="s">
        <v>169</v>
      </c>
      <c r="E4" s="31" t="s">
        <v>48</v>
      </c>
      <c r="F4" s="71" cm="1">
        <f t="array" aca="1" ref="F4" ca="1">INDIRECT($A$4&amp;"!D5")</f>
        <v>124.99999999999999</v>
      </c>
      <c r="G4" s="50" t="s">
        <v>16</v>
      </c>
    </row>
    <row r="5" spans="1:22" x14ac:dyDescent="0.3">
      <c r="A5" t="s">
        <v>169</v>
      </c>
      <c r="B5" t="s">
        <v>161</v>
      </c>
      <c r="E5" s="31" t="str">
        <f xml:space="preserve"> "COS GRTgaz (" &amp; Results!B9 &amp; ")"</f>
        <v>COS GRTgaz (Firm+Interuptible)</v>
      </c>
      <c r="F5" s="71">
        <f ca="1">F4</f>
        <v>124.99999999999999</v>
      </c>
      <c r="G5" s="50" t="s">
        <v>16</v>
      </c>
    </row>
    <row r="6" spans="1:22" ht="15" thickBot="1" x14ac:dyDescent="0.35">
      <c r="A6" s="44" t="s">
        <v>17</v>
      </c>
      <c r="E6" s="31" t="s">
        <v>205</v>
      </c>
      <c r="F6" s="31">
        <f>Results!$F$14</f>
        <v>0</v>
      </c>
      <c r="G6" s="50" t="s">
        <v>15</v>
      </c>
    </row>
    <row r="7" spans="1:22" ht="15" thickBot="1" x14ac:dyDescent="0.35">
      <c r="A7" s="44" t="s">
        <v>14</v>
      </c>
      <c r="H7" s="67"/>
    </row>
    <row r="8" spans="1:22" x14ac:dyDescent="0.3">
      <c r="F8" s="67"/>
      <c r="G8" s="67"/>
    </row>
    <row r="11" spans="1:22" ht="16.5" customHeight="1" x14ac:dyDescent="0.3">
      <c r="F11" s="330" t="s">
        <v>30</v>
      </c>
      <c r="G11" s="330"/>
      <c r="H11" s="330"/>
      <c r="I11" s="330"/>
      <c r="K11" s="42" t="s">
        <v>170</v>
      </c>
      <c r="L11" s="331" t="s">
        <v>250</v>
      </c>
      <c r="M11" s="331"/>
      <c r="N11" s="331"/>
      <c r="O11" s="331"/>
      <c r="S11" s="331" t="s">
        <v>175</v>
      </c>
      <c r="T11" s="331"/>
      <c r="U11" s="331"/>
      <c r="V11" s="331"/>
    </row>
    <row r="12" spans="1:22" x14ac:dyDescent="0.3">
      <c r="J12" s="188" t="s">
        <v>73</v>
      </c>
      <c r="K12" s="188" t="s">
        <v>73</v>
      </c>
    </row>
    <row r="13" spans="1:22" ht="17.25" customHeight="1" x14ac:dyDescent="0.3">
      <c r="J13" s="188" t="s">
        <v>74</v>
      </c>
      <c r="K13" s="188" t="s">
        <v>74</v>
      </c>
    </row>
    <row r="14" spans="1:22" x14ac:dyDescent="0.3">
      <c r="F14" s="29"/>
      <c r="G14" s="32">
        <f ca="1">IF(COUNTIF(G17:G231,1)=0, "Only " &amp; ROUND(G231,3)*100 &amp; "%" &amp; " filling on 31/10",_xlfn.XLOOKUP(1,G17:G231,$A17:$A231,"",0,2)-1 )</f>
        <v>45914</v>
      </c>
      <c r="J14" s="118">
        <f ca="1">F5</f>
        <v>124.99999999999999</v>
      </c>
      <c r="K14" s="118">
        <v>1000</v>
      </c>
      <c r="M14" s="32">
        <f ca="1">IF(COUNTIF(M17:M231,1)=0, "Only " &amp; ROUND(M231,3)*100 &amp; "%" &amp; " filling on 31/10",_xlfn.XLOOKUP(1,M17:M231,$A17:$A231,"",0,2)-1 )</f>
        <v>45914</v>
      </c>
      <c r="S14" s="161">
        <f ca="1">T14-DATE(Results!J4,4,1)+1</f>
        <v>128</v>
      </c>
      <c r="T14" s="32">
        <f ca="1">IF(COUNTIF(T17:T231,1)=0, "Only " &amp; ROUND(T231,3)*100 &amp; "%" &amp; " filling on 31/10",_xlfn.XLOOKUP(1,T17:T231,$A17:$A231,"",0,2)-1 )</f>
        <v>45875</v>
      </c>
    </row>
    <row r="15" spans="1:22" ht="36" customHeight="1" x14ac:dyDescent="0.3">
      <c r="F15" s="37" t="s">
        <v>20</v>
      </c>
      <c r="G15" s="37" t="s">
        <v>185</v>
      </c>
      <c r="J15" s="188" t="s">
        <v>252</v>
      </c>
      <c r="K15" s="188"/>
      <c r="L15" s="37" t="s">
        <v>20</v>
      </c>
      <c r="M15" s="37" t="s">
        <v>185</v>
      </c>
      <c r="S15" s="37" t="s">
        <v>20</v>
      </c>
      <c r="T15" s="37" t="s">
        <v>185</v>
      </c>
    </row>
    <row r="16" spans="1:22" ht="43.2" customHeight="1" x14ac:dyDescent="0.3">
      <c r="A16" s="37" t="s">
        <v>2</v>
      </c>
      <c r="B16" s="112" t="s">
        <v>206</v>
      </c>
      <c r="C16" s="112" t="s">
        <v>207</v>
      </c>
      <c r="D16" s="112" t="s">
        <v>208</v>
      </c>
      <c r="E16" s="37" t="s">
        <v>19</v>
      </c>
      <c r="F16" s="37">
        <f>$F$6</f>
        <v>0</v>
      </c>
      <c r="G16" s="135">
        <f ca="1">$F$6/SUM($F$3,$G$3,$H$3,$I$3)</f>
        <v>0</v>
      </c>
      <c r="H16" s="109" t="s">
        <v>21</v>
      </c>
      <c r="I16" s="112" t="s">
        <v>22</v>
      </c>
      <c r="J16" s="188" t="s">
        <v>110</v>
      </c>
      <c r="K16" s="188" t="s">
        <v>184</v>
      </c>
      <c r="L16" s="37">
        <f>$F$6</f>
        <v>0</v>
      </c>
      <c r="M16" s="135">
        <f ca="1">$F$6/SUM($F$3,$G$3,$H$3,$I$3)</f>
        <v>0</v>
      </c>
      <c r="N16" s="109" t="s">
        <v>21</v>
      </c>
      <c r="O16" s="112" t="s">
        <v>22</v>
      </c>
      <c r="S16" s="37">
        <f>$F$6</f>
        <v>0</v>
      </c>
      <c r="T16" s="135">
        <f ca="1">$F$6/SUM($F$3,$G$3,$H$3,$I$3)</f>
        <v>0</v>
      </c>
      <c r="U16" s="109" t="s">
        <v>21</v>
      </c>
      <c r="V16" s="112" t="s">
        <v>22</v>
      </c>
    </row>
    <row r="17" spans="1:22" x14ac:dyDescent="0.3">
      <c r="A17" s="32">
        <f>Results!H14</f>
        <v>45748</v>
      </c>
      <c r="B17" s="65" cm="1">
        <f t="array" aca="1" ref="B17" ca="1">_xlfn.XLOOKUP(A17,INDIRECT($A$5&amp;"!$AJ$41:$AJ$406"),INDIRECT($A$5&amp;"!$AK$41:$AK$406"))*SUM($F$3:$I$3)</f>
        <v>0</v>
      </c>
      <c r="C17" s="65" cm="1">
        <f t="array" aca="1" ref="C17" ca="1">_xlfn.XLOOKUP(A17,INDIRECT($A$5&amp;"!$AJ$41:$AJ$406"),INDIRECT($A$5&amp;"!$AL$41:$AL$406"))*SUM($F$3:$I$3)</f>
        <v>5.25</v>
      </c>
      <c r="D17" s="65" cm="1">
        <f t="array" aca="1" ref="D17" ca="1">_xlfn.XLOOKUP(A17,INDIRECT($A$5&amp;"!$AJ$41:$AJ$406"),INDIRECT($A$5&amp;"!$AO$41:$AO$406"))*SUM($F$3:$I$3)</f>
        <v>5.25</v>
      </c>
      <c r="E17" s="34" cm="1">
        <f t="array" ref="E17">SUMPRODUCT(('PT Storengy'!$B$8:$K$372)*('PT Storengy'!$A$8:$A$372=$A17)*('PT Storengy'!$B$5:$K$5=$A$6)*('PT Storengy'!$B$7:$K$7=$A$7))</f>
        <v>0</v>
      </c>
      <c r="F17" s="111">
        <f t="shared" ref="F17:F80" ca="1" si="0">F16+I17/1000</f>
        <v>0.12499999999999999</v>
      </c>
      <c r="G17" s="51">
        <f ca="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66">
        <f ca="1">IF(F16*1000+$F$4*(1-$E17)*H17&gt;$D17*1000,$D17*1000-F16*1000,$F$4*(1-$E17)*H17)</f>
        <v>124.99999999999999</v>
      </c>
      <c r="J17" s="110" cm="1">
        <f t="array" aca="1" ref="J17" ca="1">IF(COUNTIFS('PTC NaTran'!$K$7:$K$15996,"",'PTC NaTran'!$A$7:$A$15996,J$16,'PTC NaTran'!$D$7:$D$15996,$A17,'PTC NaTran'!$C$7:$C$15996,"DEL")&gt;0,J$14,SUMIFS('PTC NaTran'!$K$7:$K$15996,'PTC NaTran'!$A$7:$A$15996,J$16,'PTC NaTran'!$D$7:$D$15996,$A17,'PTC NaTran'!$C$7:$C$15996,"DEL")*1.0026*$F$4/INDIRECT($A$4&amp;"!D9"))</f>
        <v>124.99999999999999</v>
      </c>
      <c r="K17" s="110">
        <v>1000</v>
      </c>
      <c r="L17" s="111">
        <f t="shared" ref="L17:L80" ca="1" si="1">L16+O17/1000</f>
        <v>0.12499999999999999</v>
      </c>
      <c r="M17" s="51">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66">
        <f ca="1">IF(L16*1000+MIN(J17,K17,$F$4*(1-$E17)*N17)&gt;$D17*1000,$D17*1000-L16*1000,MIN(J17,K17,$F$4*(1-$E17)*N17))</f>
        <v>124.99999999999999</v>
      </c>
      <c r="S17" s="111">
        <f t="shared" ref="S17:S80" ca="1" si="2">S16+V17/1000</f>
        <v>0.12499999999999999</v>
      </c>
      <c r="T17" s="51">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66">
        <f ca="1">$F$4*(1)*U17</f>
        <v>124.99999999999999</v>
      </c>
    </row>
    <row r="18" spans="1:22" x14ac:dyDescent="0.3">
      <c r="A18" s="32">
        <f>A17+1</f>
        <v>45749</v>
      </c>
      <c r="B18" s="65" cm="1">
        <f t="array" aca="1" ref="B18" ca="1">_xlfn.XLOOKUP(A18,INDIRECT($A$5&amp;"!$AJ$41:$AJ$406"),INDIRECT($A$5&amp;"!$AK$41:$AK$406"))*SUM($F$3:$I$3)</f>
        <v>0</v>
      </c>
      <c r="C18" s="65" cm="1">
        <f t="array" aca="1" ref="C18" ca="1">_xlfn.XLOOKUP(A18,INDIRECT($A$5&amp;"!$AJ$41:$AJ$406"),INDIRECT($A$5&amp;"!$AL$41:$AL$406"))*SUM($F$3:$I$3)</f>
        <v>15</v>
      </c>
      <c r="D18" s="65" cm="1">
        <f t="array" aca="1" ref="D18" ca="1">_xlfn.XLOOKUP(A18,INDIRECT($A$5&amp;"!$AJ$41:$AJ$406"),INDIRECT($A$5&amp;"!$AO$41:$AO$406"))*SUM($F$3:$I$3)</f>
        <v>12.75</v>
      </c>
      <c r="E18" s="34" cm="1">
        <f t="array" ref="E18">SUMPRODUCT(('PT Storengy'!$B$8:$K$372)*('PT Storengy'!$A$8:$A$372=$A18)*('PT Storengy'!$B$5:$K$5=$A$6)*('PT Storengy'!$B$7:$K$7=$A$7))</f>
        <v>0</v>
      </c>
      <c r="F18" s="111">
        <f t="shared" ca="1" si="0"/>
        <v>0.24999999999999997</v>
      </c>
      <c r="G18" s="51">
        <f t="shared" ref="G18:G81" ca="1" si="3">ROUND(F17/SUM($F$3,$G$3,$H$3,$I$3),5)</f>
        <v>8.3300000000000006E-3</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66">
        <f t="shared" ref="I18:I81" ca="1" si="4">IF(F17*1000+$F$4*(1-$E18)*H18&gt;$D18*1000,D18*1000-F17*1000,$F$4*(1-$E18)*H18)</f>
        <v>124.99999999999999</v>
      </c>
      <c r="J18" s="110" cm="1">
        <f t="array" aca="1" ref="J18" ca="1">IF(COUNTIFS('PTC NaTran'!$K$7:$K$15996,"",'PTC NaTran'!$A$7:$A$15996,J$16,'PTC NaTran'!$D$7:$D$15996,$A18,'PTC NaTran'!$C$7:$C$15996,"DEL")&gt;0,J$14,SUMIFS('PTC NaTran'!$K$7:$K$15996,'PTC NaTran'!$A$7:$A$15996,J$16,'PTC NaTran'!$D$7:$D$15996,$A18,'PTC NaTran'!$C$7:$C$15996,"DEL")*1.0026*$F$4/INDIRECT($A$4&amp;"!D9"))</f>
        <v>124.99999999999999</v>
      </c>
      <c r="K18" s="110">
        <v>1000</v>
      </c>
      <c r="L18" s="111">
        <f t="shared" ca="1" si="1"/>
        <v>0.24999999999999997</v>
      </c>
      <c r="M18" s="51">
        <f t="shared" ref="M18:M81" ca="1" si="5">ROUND(L17/SUM($F$3,$G$3,$H$3,$I$3),5)</f>
        <v>8.3300000000000006E-3</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66">
        <f t="shared" ref="O18:O81" ca="1" si="6">IF(L17*1000+MIN(J18,K18,$F$4*(1-$E18)*N18)&gt;$D18*1000,$D18*1000-L17*1000,MIN(J18,K18,$F$4*(1-$E18)*N18))</f>
        <v>124.99999999999999</v>
      </c>
      <c r="S18" s="111">
        <f t="shared" ca="1" si="2"/>
        <v>0.24999999999999997</v>
      </c>
      <c r="T18" s="51">
        <f t="shared" ref="T18:T81" ca="1" si="7">MIN(ROUND(S17/SUM($F$3,$G$3,$H$3,$I$3),5),1)</f>
        <v>8.3300000000000006E-3</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66">
        <f t="shared" ref="V18:V81" ca="1" si="8">$F$4*(1)*U18</f>
        <v>124.99999999999999</v>
      </c>
    </row>
    <row r="19" spans="1:22" x14ac:dyDescent="0.3">
      <c r="A19" s="32">
        <f t="shared" ref="A19:A82" si="9">A18+1</f>
        <v>45750</v>
      </c>
      <c r="B19" s="65" cm="1">
        <f t="array" aca="1" ref="B19" ca="1">_xlfn.XLOOKUP(A19,INDIRECT($A$5&amp;"!$AJ$41:$AJ$406"),INDIRECT($A$5&amp;"!$AK$41:$AK$406"))*SUM($F$3:$I$3)</f>
        <v>0</v>
      </c>
      <c r="C19" s="65" cm="1">
        <f t="array" aca="1" ref="C19" ca="1">_xlfn.XLOOKUP(A19,INDIRECT($A$5&amp;"!$AJ$41:$AJ$406"),INDIRECT($A$5&amp;"!$AL$41:$AL$406"))*SUM($F$3:$I$3)</f>
        <v>15</v>
      </c>
      <c r="D19" s="65" cm="1">
        <f t="array" aca="1" ref="D19" ca="1">_xlfn.XLOOKUP(A19,INDIRECT($A$5&amp;"!$AJ$41:$AJ$406"),INDIRECT($A$5&amp;"!$AO$41:$AO$406"))*SUM($F$3:$I$3)</f>
        <v>12.75</v>
      </c>
      <c r="E19" s="34" cm="1">
        <f t="array" ref="E19">SUMPRODUCT(('PT Storengy'!$B$8:$K$372)*('PT Storengy'!$A$8:$A$372=$A19)*('PT Storengy'!$B$5:$K$5=$A$6)*('PT Storengy'!$B$7:$K$7=$A$7))</f>
        <v>0</v>
      </c>
      <c r="F19" s="111">
        <f t="shared" ca="1" si="0"/>
        <v>0.37499999999999994</v>
      </c>
      <c r="G19" s="51">
        <f t="shared" ca="1" si="3"/>
        <v>1.6670000000000001E-2</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1</v>
      </c>
      <c r="I19" s="66">
        <f t="shared" ca="1" si="4"/>
        <v>124.99999999999999</v>
      </c>
      <c r="J19" s="110" cm="1">
        <f t="array" aca="1" ref="J19" ca="1">IF(COUNTIFS('PTC NaTran'!$K$7:$K$15996,"",'PTC NaTran'!$A$7:$A$15996,J$16,'PTC NaTran'!$D$7:$D$15996,$A19,'PTC NaTran'!$C$7:$C$15996,"DEL")&gt;0,J$14,SUMIFS('PTC NaTran'!$K$7:$K$15996,'PTC NaTran'!$A$7:$A$15996,J$16,'PTC NaTran'!$D$7:$D$15996,$A19,'PTC NaTran'!$C$7:$C$15996,"DEL")*1.0026*$F$4/INDIRECT($A$4&amp;"!D9"))</f>
        <v>124.99999999999999</v>
      </c>
      <c r="K19" s="110">
        <v>1000</v>
      </c>
      <c r="L19" s="111">
        <f t="shared" ca="1" si="1"/>
        <v>0.37499999999999994</v>
      </c>
      <c r="M19" s="51">
        <f t="shared" ca="1" si="5"/>
        <v>1.6670000000000001E-2</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1</v>
      </c>
      <c r="O19" s="66">
        <f t="shared" ca="1" si="6"/>
        <v>124.99999999999999</v>
      </c>
      <c r="S19" s="111">
        <f t="shared" ca="1" si="2"/>
        <v>0.37499999999999994</v>
      </c>
      <c r="T19" s="51">
        <f t="shared" ca="1" si="7"/>
        <v>1.6670000000000001E-2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1</v>
      </c>
      <c r="V19" s="66">
        <f t="shared" ca="1" si="8"/>
        <v>124.99999999999999</v>
      </c>
    </row>
    <row r="20" spans="1:22" x14ac:dyDescent="0.3">
      <c r="A20" s="32">
        <f t="shared" si="9"/>
        <v>45751</v>
      </c>
      <c r="B20" s="65" cm="1">
        <f t="array" aca="1" ref="B20" ca="1">_xlfn.XLOOKUP(A20,INDIRECT($A$5&amp;"!$AJ$41:$AJ$406"),INDIRECT($A$5&amp;"!$AK$41:$AK$406"))*SUM($F$3:$I$3)</f>
        <v>0</v>
      </c>
      <c r="C20" s="65" cm="1">
        <f t="array" aca="1" ref="C20" ca="1">_xlfn.XLOOKUP(A20,INDIRECT($A$5&amp;"!$AJ$41:$AJ$406"),INDIRECT($A$5&amp;"!$AL$41:$AL$406"))*SUM($F$3:$I$3)</f>
        <v>15</v>
      </c>
      <c r="D20" s="65" cm="1">
        <f t="array" aca="1" ref="D20" ca="1">_xlfn.XLOOKUP(A20,INDIRECT($A$5&amp;"!$AJ$41:$AJ$406"),INDIRECT($A$5&amp;"!$AO$41:$AO$406"))*SUM($F$3:$I$3)</f>
        <v>12.75</v>
      </c>
      <c r="E20" s="34" cm="1">
        <f t="array" ref="E20">SUMPRODUCT(('PT Storengy'!$B$8:$K$372)*('PT Storengy'!$A$8:$A$372=$A20)*('PT Storengy'!$B$5:$K$5=$A$6)*('PT Storengy'!$B$7:$K$7=$A$7))</f>
        <v>0</v>
      </c>
      <c r="F20" s="111">
        <f t="shared" ca="1" si="0"/>
        <v>0.49999999999999989</v>
      </c>
      <c r="G20" s="51">
        <f t="shared" ca="1" si="3"/>
        <v>2.5000000000000001E-2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0.99999999999999989</v>
      </c>
      <c r="I20" s="66">
        <f t="shared" ca="1" si="4"/>
        <v>124.99999999999997</v>
      </c>
      <c r="J20" s="110" cm="1">
        <f t="array" aca="1" ref="J20" ca="1">IF(COUNTIFS('PTC NaTran'!$K$7:$K$15996,"",'PTC NaTran'!$A$7:$A$15996,J$16,'PTC NaTran'!$D$7:$D$15996,$A20,'PTC NaTran'!$C$7:$C$15996,"DEL")&gt;0,J$14,SUMIFS('PTC NaTran'!$K$7:$K$15996,'PTC NaTran'!$A$7:$A$15996,J$16,'PTC NaTran'!$D$7:$D$15996,$A20,'PTC NaTran'!$C$7:$C$15996,"DEL")*1.0026*$F$4/INDIRECT($A$4&amp;"!D9"))</f>
        <v>124.99999999999999</v>
      </c>
      <c r="K20" s="110">
        <v>1000</v>
      </c>
      <c r="L20" s="111">
        <f t="shared" ca="1" si="1"/>
        <v>0.49999999999999989</v>
      </c>
      <c r="M20" s="51">
        <f t="shared" ca="1" si="5"/>
        <v>2.5000000000000001E-2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0.99999999999999989</v>
      </c>
      <c r="O20" s="66">
        <f t="shared" ca="1" si="6"/>
        <v>124.99999999999997</v>
      </c>
      <c r="S20" s="111">
        <f t="shared" ca="1" si="2"/>
        <v>0.49999999999999989</v>
      </c>
      <c r="T20" s="51">
        <f t="shared" ca="1" si="7"/>
        <v>2.5000000000000001E-2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0.99999999999999989</v>
      </c>
      <c r="V20" s="66">
        <f t="shared" ca="1" si="8"/>
        <v>124.99999999999997</v>
      </c>
    </row>
    <row r="21" spans="1:22" x14ac:dyDescent="0.3">
      <c r="A21" s="32">
        <f t="shared" si="9"/>
        <v>45752</v>
      </c>
      <c r="B21" s="65" cm="1">
        <f t="array" aca="1" ref="B21" ca="1">_xlfn.XLOOKUP(A21,INDIRECT($A$5&amp;"!$AJ$41:$AJ$406"),INDIRECT($A$5&amp;"!$AK$41:$AK$406"))*SUM($F$3:$I$3)</f>
        <v>0</v>
      </c>
      <c r="C21" s="65" cm="1">
        <f t="array" aca="1" ref="C21" ca="1">_xlfn.XLOOKUP(A21,INDIRECT($A$5&amp;"!$AJ$41:$AJ$406"),INDIRECT($A$5&amp;"!$AL$41:$AL$406"))*SUM($F$3:$I$3)</f>
        <v>15</v>
      </c>
      <c r="D21" s="65" cm="1">
        <f t="array" aca="1" ref="D21" ca="1">_xlfn.XLOOKUP(A21,INDIRECT($A$5&amp;"!$AJ$41:$AJ$406"),INDIRECT($A$5&amp;"!$AO$41:$AO$406"))*SUM($F$3:$I$3)</f>
        <v>12.75</v>
      </c>
      <c r="E21" s="34" cm="1">
        <f t="array" ref="E21">SUMPRODUCT(('PT Storengy'!$B$8:$K$372)*('PT Storengy'!$A$8:$A$372=$A21)*('PT Storengy'!$B$5:$K$5=$A$6)*('PT Storengy'!$B$7:$K$7=$A$7))</f>
        <v>0</v>
      </c>
      <c r="F21" s="111">
        <f t="shared" ca="1" si="0"/>
        <v>0.62499999999999989</v>
      </c>
      <c r="G21" s="51">
        <f t="shared" ca="1" si="3"/>
        <v>3.3329999999999999E-2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1.0000000000000002</v>
      </c>
      <c r="I21" s="66">
        <f t="shared" ca="1" si="4"/>
        <v>125.00000000000001</v>
      </c>
      <c r="J21" s="110" cm="1">
        <f t="array" aca="1" ref="J21" ca="1">IF(COUNTIFS('PTC NaTran'!$K$7:$K$15996,"",'PTC NaTran'!$A$7:$A$15996,J$16,'PTC NaTran'!$D$7:$D$15996,$A21,'PTC NaTran'!$C$7:$C$15996,"DEL")&gt;0,J$14,SUMIFS('PTC NaTran'!$K$7:$K$15996,'PTC NaTran'!$A$7:$A$15996,J$16,'PTC NaTran'!$D$7:$D$15996,$A21,'PTC NaTran'!$C$7:$C$15996,"DEL")*1.0026*$F$4/INDIRECT($A$4&amp;"!D9"))</f>
        <v>124.99999999999999</v>
      </c>
      <c r="K21" s="110">
        <v>1000</v>
      </c>
      <c r="L21" s="111">
        <f t="shared" ca="1" si="1"/>
        <v>0.62499999999999989</v>
      </c>
      <c r="M21" s="51">
        <f t="shared" ca="1" si="5"/>
        <v>3.3329999999999999E-2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1.0000000000000002</v>
      </c>
      <c r="O21" s="66">
        <f t="shared" ca="1" si="6"/>
        <v>124.99999999999999</v>
      </c>
      <c r="S21" s="111">
        <f t="shared" ca="1" si="2"/>
        <v>0.62499999999999989</v>
      </c>
      <c r="T21" s="51">
        <f t="shared" ca="1" si="7"/>
        <v>3.3329999999999999E-2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66">
        <f t="shared" ca="1" si="8"/>
        <v>125.00000000000001</v>
      </c>
    </row>
    <row r="22" spans="1:22" x14ac:dyDescent="0.3">
      <c r="A22" s="32">
        <f t="shared" si="9"/>
        <v>45753</v>
      </c>
      <c r="B22" s="65" cm="1">
        <f t="array" aca="1" ref="B22" ca="1">_xlfn.XLOOKUP(A22,INDIRECT($A$5&amp;"!$AJ$41:$AJ$406"),INDIRECT($A$5&amp;"!$AK$41:$AK$406"))*SUM($F$3:$I$3)</f>
        <v>0</v>
      </c>
      <c r="C22" s="65" cm="1">
        <f t="array" aca="1" ref="C22" ca="1">_xlfn.XLOOKUP(A22,INDIRECT($A$5&amp;"!$AJ$41:$AJ$406"),INDIRECT($A$5&amp;"!$AL$41:$AL$406"))*SUM($F$3:$I$3)</f>
        <v>15</v>
      </c>
      <c r="D22" s="65" cm="1">
        <f t="array" aca="1" ref="D22" ca="1">_xlfn.XLOOKUP(A22,INDIRECT($A$5&amp;"!$AJ$41:$AJ$406"),INDIRECT($A$5&amp;"!$AO$41:$AO$406"))*SUM($F$3:$I$3)</f>
        <v>12.75</v>
      </c>
      <c r="E22" s="34" cm="1">
        <f t="array" ref="E22">SUMPRODUCT(('PT Storengy'!$B$8:$K$372)*('PT Storengy'!$A$8:$A$372=$A22)*('PT Storengy'!$B$5:$K$5=$A$6)*('PT Storengy'!$B$7:$K$7=$A$7))</f>
        <v>0</v>
      </c>
      <c r="F22" s="111">
        <f t="shared" ca="1" si="0"/>
        <v>0.74999999999999989</v>
      </c>
      <c r="G22" s="51">
        <f t="shared" ca="1" si="3"/>
        <v>4.1669999999999999E-2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1.0000000000000002</v>
      </c>
      <c r="I22" s="66">
        <f t="shared" ca="1" si="4"/>
        <v>125.00000000000001</v>
      </c>
      <c r="J22" s="110" cm="1">
        <f t="array" aca="1" ref="J22" ca="1">IF(COUNTIFS('PTC NaTran'!$K$7:$K$15996,"",'PTC NaTran'!$A$7:$A$15996,J$16,'PTC NaTran'!$D$7:$D$15996,$A22,'PTC NaTran'!$C$7:$C$15996,"DEL")&gt;0,J$14,SUMIFS('PTC NaTran'!$K$7:$K$15996,'PTC NaTran'!$A$7:$A$15996,J$16,'PTC NaTran'!$D$7:$D$15996,$A22,'PTC NaTran'!$C$7:$C$15996,"DEL")*1.0026*$F$4/INDIRECT($A$4&amp;"!D9"))</f>
        <v>124.99999999999999</v>
      </c>
      <c r="K22" s="110">
        <v>1000</v>
      </c>
      <c r="L22" s="111">
        <f t="shared" ca="1" si="1"/>
        <v>0.74999999999999989</v>
      </c>
      <c r="M22" s="51">
        <f t="shared" ca="1" si="5"/>
        <v>4.1669999999999999E-2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1.0000000000000002</v>
      </c>
      <c r="O22" s="66">
        <f t="shared" ca="1" si="6"/>
        <v>124.99999999999999</v>
      </c>
      <c r="S22" s="111">
        <f t="shared" ca="1" si="2"/>
        <v>0.74999999999999989</v>
      </c>
      <c r="T22" s="51">
        <f t="shared" ca="1" si="7"/>
        <v>4.1669999999999999E-2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66">
        <f t="shared" ca="1" si="8"/>
        <v>125.00000000000001</v>
      </c>
    </row>
    <row r="23" spans="1:22" x14ac:dyDescent="0.3">
      <c r="A23" s="32">
        <f t="shared" si="9"/>
        <v>45754</v>
      </c>
      <c r="B23" s="65" cm="1">
        <f t="array" aca="1" ref="B23" ca="1">_xlfn.XLOOKUP(A23,INDIRECT($A$5&amp;"!$AJ$41:$AJ$406"),INDIRECT($A$5&amp;"!$AK$41:$AK$406"))*SUM($F$3:$I$3)</f>
        <v>0</v>
      </c>
      <c r="C23" s="65" cm="1">
        <f t="array" aca="1" ref="C23" ca="1">_xlfn.XLOOKUP(A23,INDIRECT($A$5&amp;"!$AJ$41:$AJ$406"),INDIRECT($A$5&amp;"!$AL$41:$AL$406"))*SUM($F$3:$I$3)</f>
        <v>15</v>
      </c>
      <c r="D23" s="65" cm="1">
        <f t="array" aca="1" ref="D23" ca="1">_xlfn.XLOOKUP(A23,INDIRECT($A$5&amp;"!$AJ$41:$AJ$406"),INDIRECT($A$5&amp;"!$AO$41:$AO$406"))*SUM($F$3:$I$3)</f>
        <v>12.75</v>
      </c>
      <c r="E23" s="34" cm="1">
        <f t="array" ref="E23">SUMPRODUCT(('PT Storengy'!$B$8:$K$372)*('PT Storengy'!$A$8:$A$372=$A23)*('PT Storengy'!$B$5:$K$5=$A$6)*('PT Storengy'!$B$7:$K$7=$A$7))</f>
        <v>0</v>
      </c>
      <c r="F23" s="111">
        <f t="shared" ca="1" si="0"/>
        <v>0.87499999999999989</v>
      </c>
      <c r="G23" s="51">
        <f t="shared" ca="1" si="3"/>
        <v>0.05</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1</v>
      </c>
      <c r="I23" s="66">
        <f t="shared" ca="1" si="4"/>
        <v>124.99999999999999</v>
      </c>
      <c r="J23" s="110" cm="1">
        <f t="array" aca="1" ref="J23" ca="1">IF(COUNTIFS('PTC NaTran'!$K$7:$K$15996,"",'PTC NaTran'!$A$7:$A$15996,J$16,'PTC NaTran'!$D$7:$D$15996,$A23,'PTC NaTran'!$C$7:$C$15996,"DEL")&gt;0,J$14,SUMIFS('PTC NaTran'!$K$7:$K$15996,'PTC NaTran'!$A$7:$A$15996,J$16,'PTC NaTran'!$D$7:$D$15996,$A23,'PTC NaTran'!$C$7:$C$15996,"DEL")*1.0026*$F$4/INDIRECT($A$4&amp;"!D9"))</f>
        <v>124.99999999999999</v>
      </c>
      <c r="K23" s="110">
        <v>1000</v>
      </c>
      <c r="L23" s="111">
        <f t="shared" ca="1" si="1"/>
        <v>0.87499999999999989</v>
      </c>
      <c r="M23" s="51">
        <f t="shared" ca="1" si="5"/>
        <v>0.05</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1</v>
      </c>
      <c r="O23" s="66">
        <f t="shared" ca="1" si="6"/>
        <v>124.99999999999999</v>
      </c>
      <c r="S23" s="111">
        <f t="shared" ca="1" si="2"/>
        <v>0.87499999999999989</v>
      </c>
      <c r="T23" s="51">
        <f t="shared" ca="1" si="7"/>
        <v>0.05</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1</v>
      </c>
      <c r="V23" s="66">
        <f t="shared" ca="1" si="8"/>
        <v>124.99999999999999</v>
      </c>
    </row>
    <row r="24" spans="1:22" x14ac:dyDescent="0.3">
      <c r="A24" s="32">
        <f t="shared" si="9"/>
        <v>45755</v>
      </c>
      <c r="B24" s="65" cm="1">
        <f t="array" aca="1" ref="B24" ca="1">_xlfn.XLOOKUP(A24,INDIRECT($A$5&amp;"!$AJ$41:$AJ$406"),INDIRECT($A$5&amp;"!$AK$41:$AK$406"))*SUM($F$3:$I$3)</f>
        <v>0</v>
      </c>
      <c r="C24" s="65" cm="1">
        <f t="array" aca="1" ref="C24" ca="1">_xlfn.XLOOKUP(A24,INDIRECT($A$5&amp;"!$AJ$41:$AJ$406"),INDIRECT($A$5&amp;"!$AL$41:$AL$406"))*SUM($F$3:$I$3)</f>
        <v>15</v>
      </c>
      <c r="D24" s="65" cm="1">
        <f t="array" aca="1" ref="D24" ca="1">_xlfn.XLOOKUP(A24,INDIRECT($A$5&amp;"!$AJ$41:$AJ$406"),INDIRECT($A$5&amp;"!$AO$41:$AO$406"))*SUM($F$3:$I$3)</f>
        <v>12.75</v>
      </c>
      <c r="E24" s="34" cm="1">
        <f t="array" ref="E24">SUMPRODUCT(('PT Storengy'!$B$8:$K$372)*('PT Storengy'!$A$8:$A$372=$A24)*('PT Storengy'!$B$5:$K$5=$A$6)*('PT Storengy'!$B$7:$K$7=$A$7))</f>
        <v>0</v>
      </c>
      <c r="F24" s="111">
        <f t="shared" ca="1" si="0"/>
        <v>0.99999999999999989</v>
      </c>
      <c r="G24" s="51">
        <f t="shared" ca="1" si="3"/>
        <v>5.833E-2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1.0000000000000002</v>
      </c>
      <c r="I24" s="66">
        <f t="shared" ca="1" si="4"/>
        <v>125.00000000000001</v>
      </c>
      <c r="J24" s="110" cm="1">
        <f t="array" aca="1" ref="J24" ca="1">IF(COUNTIFS('PTC NaTran'!$K$7:$K$15996,"",'PTC NaTran'!$A$7:$A$15996,J$16,'PTC NaTran'!$D$7:$D$15996,$A24,'PTC NaTran'!$C$7:$C$15996,"DEL")&gt;0,J$14,SUMIFS('PTC NaTran'!$K$7:$K$15996,'PTC NaTran'!$A$7:$A$15996,J$16,'PTC NaTran'!$D$7:$D$15996,$A24,'PTC NaTran'!$C$7:$C$15996,"DEL")*1.0026*$F$4/INDIRECT($A$4&amp;"!D9"))</f>
        <v>124.99999999999999</v>
      </c>
      <c r="K24" s="110">
        <v>1000</v>
      </c>
      <c r="L24" s="111">
        <f t="shared" ca="1" si="1"/>
        <v>0.99999999999999989</v>
      </c>
      <c r="M24" s="51">
        <f t="shared" ca="1" si="5"/>
        <v>5.833E-2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1.0000000000000002</v>
      </c>
      <c r="O24" s="66">
        <f t="shared" ca="1" si="6"/>
        <v>124.99999999999999</v>
      </c>
      <c r="S24" s="111">
        <f t="shared" ca="1" si="2"/>
        <v>0.99999999999999989</v>
      </c>
      <c r="T24" s="51">
        <f t="shared" ca="1" si="7"/>
        <v>5.833E-2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1.0000000000000002</v>
      </c>
      <c r="V24" s="66">
        <f t="shared" ca="1" si="8"/>
        <v>125.00000000000001</v>
      </c>
    </row>
    <row r="25" spans="1:22" x14ac:dyDescent="0.3">
      <c r="A25" s="32">
        <f t="shared" si="9"/>
        <v>45756</v>
      </c>
      <c r="B25" s="65" cm="1">
        <f t="array" aca="1" ref="B25" ca="1">_xlfn.XLOOKUP(A25,INDIRECT($A$5&amp;"!$AJ$41:$AJ$406"),INDIRECT($A$5&amp;"!$AK$41:$AK$406"))*SUM($F$3:$I$3)</f>
        <v>0</v>
      </c>
      <c r="C25" s="65" cm="1">
        <f t="array" aca="1" ref="C25" ca="1">_xlfn.XLOOKUP(A25,INDIRECT($A$5&amp;"!$AJ$41:$AJ$406"),INDIRECT($A$5&amp;"!$AL$41:$AL$406"))*SUM($F$3:$I$3)</f>
        <v>15</v>
      </c>
      <c r="D25" s="65" cm="1">
        <f t="array" aca="1" ref="D25" ca="1">_xlfn.XLOOKUP(A25,INDIRECT($A$5&amp;"!$AJ$41:$AJ$406"),INDIRECT($A$5&amp;"!$AO$41:$AO$406"))*SUM($F$3:$I$3)</f>
        <v>12.75</v>
      </c>
      <c r="E25" s="34" cm="1">
        <f t="array" ref="E25">SUMPRODUCT(('PT Storengy'!$B$8:$K$372)*('PT Storengy'!$A$8:$A$372=$A25)*('PT Storengy'!$B$5:$K$5=$A$6)*('PT Storengy'!$B$7:$K$7=$A$7))</f>
        <v>0</v>
      </c>
      <c r="F25" s="111">
        <f t="shared" ca="1" si="0"/>
        <v>1.1249999999999998</v>
      </c>
      <c r="G25" s="51">
        <f t="shared" ca="1" si="3"/>
        <v>6.6669999999999993E-2</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0.99999999999999956</v>
      </c>
      <c r="I25" s="66">
        <f t="shared" ca="1" si="4"/>
        <v>124.99999999999993</v>
      </c>
      <c r="J25" s="110" cm="1">
        <f t="array" aca="1" ref="J25" ca="1">IF(COUNTIFS('PTC NaTran'!$K$7:$K$15996,"",'PTC NaTran'!$A$7:$A$15996,J$16,'PTC NaTran'!$D$7:$D$15996,$A25,'PTC NaTran'!$C$7:$C$15996,"DEL")&gt;0,J$14,SUMIFS('PTC NaTran'!$K$7:$K$15996,'PTC NaTran'!$A$7:$A$15996,J$16,'PTC NaTran'!$D$7:$D$15996,$A25,'PTC NaTran'!$C$7:$C$15996,"DEL")*1.0026*$F$4/INDIRECT($A$4&amp;"!D9"))</f>
        <v>124.99999999999999</v>
      </c>
      <c r="K25" s="110">
        <v>1000</v>
      </c>
      <c r="L25" s="111">
        <f t="shared" ca="1" si="1"/>
        <v>1.1249999999999998</v>
      </c>
      <c r="M25" s="51">
        <f t="shared" ca="1" si="5"/>
        <v>6.6669999999999993E-2</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0.99999999999999956</v>
      </c>
      <c r="O25" s="66">
        <f t="shared" ca="1" si="6"/>
        <v>124.99999999999993</v>
      </c>
      <c r="S25" s="111">
        <f t="shared" ca="1" si="2"/>
        <v>1.1249999999999998</v>
      </c>
      <c r="T25" s="51">
        <f t="shared" ca="1" si="7"/>
        <v>6.6669999999999993E-2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66">
        <f t="shared" ca="1" si="8"/>
        <v>124.99999999999993</v>
      </c>
    </row>
    <row r="26" spans="1:22" x14ac:dyDescent="0.3">
      <c r="A26" s="32">
        <f t="shared" si="9"/>
        <v>45757</v>
      </c>
      <c r="B26" s="65" cm="1">
        <f t="array" aca="1" ref="B26" ca="1">_xlfn.XLOOKUP(A26,INDIRECT($A$5&amp;"!$AJ$41:$AJ$406"),INDIRECT($A$5&amp;"!$AK$41:$AK$406"))*SUM($F$3:$I$3)</f>
        <v>0</v>
      </c>
      <c r="C26" s="65" cm="1">
        <f t="array" aca="1" ref="C26" ca="1">_xlfn.XLOOKUP(A26,INDIRECT($A$5&amp;"!$AJ$41:$AJ$406"),INDIRECT($A$5&amp;"!$AL$41:$AL$406"))*SUM($F$3:$I$3)</f>
        <v>15</v>
      </c>
      <c r="D26" s="65" cm="1">
        <f t="array" aca="1" ref="D26" ca="1">_xlfn.XLOOKUP(A26,INDIRECT($A$5&amp;"!$AJ$41:$AJ$406"),INDIRECT($A$5&amp;"!$AO$41:$AO$406"))*SUM($F$3:$I$3)</f>
        <v>12.75</v>
      </c>
      <c r="E26" s="34" cm="1">
        <f t="array" ref="E26">SUMPRODUCT(('PT Storengy'!$B$8:$K$372)*('PT Storengy'!$A$8:$A$372=$A26)*('PT Storengy'!$B$5:$K$5=$A$6)*('PT Storengy'!$B$7:$K$7=$A$7))</f>
        <v>0</v>
      </c>
      <c r="F26" s="111">
        <f t="shared" ca="1" si="0"/>
        <v>1.2499999999999998</v>
      </c>
      <c r="G26" s="51">
        <f t="shared" ca="1" si="3"/>
        <v>7.4999999999999997E-2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0.99999999999999956</v>
      </c>
      <c r="I26" s="66">
        <f t="shared" ca="1" si="4"/>
        <v>124.99999999999993</v>
      </c>
      <c r="J26" s="110" cm="1">
        <f t="array" aca="1" ref="J26" ca="1">IF(COUNTIFS('PTC NaTran'!$K$7:$K$15996,"",'PTC NaTran'!$A$7:$A$15996,J$16,'PTC NaTran'!$D$7:$D$15996,$A26,'PTC NaTran'!$C$7:$C$15996,"DEL")&gt;0,J$14,SUMIFS('PTC NaTran'!$K$7:$K$15996,'PTC NaTran'!$A$7:$A$15996,J$16,'PTC NaTran'!$D$7:$D$15996,$A26,'PTC NaTran'!$C$7:$C$15996,"DEL")*1.0026*$F$4/INDIRECT($A$4&amp;"!D9"))</f>
        <v>124.99999999999999</v>
      </c>
      <c r="K26" s="110">
        <v>1000</v>
      </c>
      <c r="L26" s="111">
        <f t="shared" ca="1" si="1"/>
        <v>1.2499999999999998</v>
      </c>
      <c r="M26" s="51">
        <f t="shared" ca="1" si="5"/>
        <v>7.4999999999999997E-2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0.99999999999999956</v>
      </c>
      <c r="O26" s="66">
        <f t="shared" ca="1" si="6"/>
        <v>124.99999999999993</v>
      </c>
      <c r="S26" s="111">
        <f t="shared" ca="1" si="2"/>
        <v>1.2499999999999998</v>
      </c>
      <c r="T26" s="51">
        <f t="shared" ca="1" si="7"/>
        <v>7.4999999999999997E-2</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66">
        <f t="shared" ca="1" si="8"/>
        <v>124.99999999999993</v>
      </c>
    </row>
    <row r="27" spans="1:22" x14ac:dyDescent="0.3">
      <c r="A27" s="32">
        <f t="shared" si="9"/>
        <v>45758</v>
      </c>
      <c r="B27" s="65" cm="1">
        <f t="array" aca="1" ref="B27" ca="1">_xlfn.XLOOKUP(A27,INDIRECT($A$5&amp;"!$AJ$41:$AJ$406"),INDIRECT($A$5&amp;"!$AK$41:$AK$406"))*SUM($F$3:$I$3)</f>
        <v>0</v>
      </c>
      <c r="C27" s="65" cm="1">
        <f t="array" aca="1" ref="C27" ca="1">_xlfn.XLOOKUP(A27,INDIRECT($A$5&amp;"!$AJ$41:$AJ$406"),INDIRECT($A$5&amp;"!$AL$41:$AL$406"))*SUM($F$3:$I$3)</f>
        <v>15</v>
      </c>
      <c r="D27" s="65" cm="1">
        <f t="array" aca="1" ref="D27" ca="1">_xlfn.XLOOKUP(A27,INDIRECT($A$5&amp;"!$AJ$41:$AJ$406"),INDIRECT($A$5&amp;"!$AO$41:$AO$406"))*SUM($F$3:$I$3)</f>
        <v>12.75</v>
      </c>
      <c r="E27" s="34" cm="1">
        <f t="array" ref="E27">SUMPRODUCT(('PT Storengy'!$B$8:$K$372)*('PT Storengy'!$A$8:$A$372=$A27)*('PT Storengy'!$B$5:$K$5=$A$6)*('PT Storengy'!$B$7:$K$7=$A$7))</f>
        <v>0</v>
      </c>
      <c r="F27" s="111">
        <f t="shared" ca="1" si="0"/>
        <v>1.3749999999999998</v>
      </c>
      <c r="G27" s="51">
        <f t="shared" ca="1" si="3"/>
        <v>8.3330000000000001E-2</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0.99999999999999956</v>
      </c>
      <c r="I27" s="66">
        <f t="shared" ca="1" si="4"/>
        <v>124.99999999999993</v>
      </c>
      <c r="J27" s="110" cm="1">
        <f t="array" aca="1" ref="J27" ca="1">IF(COUNTIFS('PTC NaTran'!$K$7:$K$15996,"",'PTC NaTran'!$A$7:$A$15996,J$16,'PTC NaTran'!$D$7:$D$15996,$A27,'PTC NaTran'!$C$7:$C$15996,"DEL")&gt;0,J$14,SUMIFS('PTC NaTran'!$K$7:$K$15996,'PTC NaTran'!$A$7:$A$15996,J$16,'PTC NaTran'!$D$7:$D$15996,$A27,'PTC NaTran'!$C$7:$C$15996,"DEL")*1.0026*$F$4/INDIRECT($A$4&amp;"!D9"))</f>
        <v>124.99999999999999</v>
      </c>
      <c r="K27" s="110">
        <v>1000</v>
      </c>
      <c r="L27" s="111">
        <f t="shared" ca="1" si="1"/>
        <v>1.3749999999999998</v>
      </c>
      <c r="M27" s="51">
        <f t="shared" ca="1" si="5"/>
        <v>8.3330000000000001E-2</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0.99999999999999956</v>
      </c>
      <c r="O27" s="66">
        <f t="shared" ca="1" si="6"/>
        <v>124.99999999999993</v>
      </c>
      <c r="S27" s="111">
        <f t="shared" ca="1" si="2"/>
        <v>1.3749999999999998</v>
      </c>
      <c r="T27" s="51">
        <f t="shared" ca="1" si="7"/>
        <v>8.3330000000000001E-2</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66">
        <f t="shared" ca="1" si="8"/>
        <v>124.99999999999993</v>
      </c>
    </row>
    <row r="28" spans="1:22" x14ac:dyDescent="0.3">
      <c r="A28" s="32">
        <f t="shared" si="9"/>
        <v>45759</v>
      </c>
      <c r="B28" s="65" cm="1">
        <f t="array" aca="1" ref="B28" ca="1">_xlfn.XLOOKUP(A28,INDIRECT($A$5&amp;"!$AJ$41:$AJ$406"),INDIRECT($A$5&amp;"!$AK$41:$AK$406"))*SUM($F$3:$I$3)</f>
        <v>0</v>
      </c>
      <c r="C28" s="65" cm="1">
        <f t="array" aca="1" ref="C28" ca="1">_xlfn.XLOOKUP(A28,INDIRECT($A$5&amp;"!$AJ$41:$AJ$406"),INDIRECT($A$5&amp;"!$AL$41:$AL$406"))*SUM($F$3:$I$3)</f>
        <v>15</v>
      </c>
      <c r="D28" s="65" cm="1">
        <f t="array" aca="1" ref="D28" ca="1">_xlfn.XLOOKUP(A28,INDIRECT($A$5&amp;"!$AJ$41:$AJ$406"),INDIRECT($A$5&amp;"!$AO$41:$AO$406"))*SUM($F$3:$I$3)</f>
        <v>12.75</v>
      </c>
      <c r="E28" s="34" cm="1">
        <f t="array" ref="E28">SUMPRODUCT(('PT Storengy'!$B$8:$K$372)*('PT Storengy'!$A$8:$A$372=$A28)*('PT Storengy'!$B$5:$K$5=$A$6)*('PT Storengy'!$B$7:$K$7=$A$7))</f>
        <v>0</v>
      </c>
      <c r="F28" s="111">
        <f t="shared" ca="1" si="0"/>
        <v>1.4999999999999998</v>
      </c>
      <c r="G28" s="51">
        <f t="shared" ca="1" si="3"/>
        <v>9.1670000000000001E-2</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0.99999999999999956</v>
      </c>
      <c r="I28" s="66">
        <f t="shared" ca="1" si="4"/>
        <v>124.99999999999993</v>
      </c>
      <c r="J28" s="110" cm="1">
        <f t="array" aca="1" ref="J28" ca="1">IF(COUNTIFS('PTC NaTran'!$K$7:$K$15996,"",'PTC NaTran'!$A$7:$A$15996,J$16,'PTC NaTran'!$D$7:$D$15996,$A28,'PTC NaTran'!$C$7:$C$15996,"DEL")&gt;0,J$14,SUMIFS('PTC NaTran'!$K$7:$K$15996,'PTC NaTran'!$A$7:$A$15996,J$16,'PTC NaTran'!$D$7:$D$15996,$A28,'PTC NaTran'!$C$7:$C$15996,"DEL")*1.0026*$F$4/INDIRECT($A$4&amp;"!D9"))</f>
        <v>124.99999999999999</v>
      </c>
      <c r="K28" s="110">
        <v>1000</v>
      </c>
      <c r="L28" s="111">
        <f t="shared" ca="1" si="1"/>
        <v>1.4999999999999998</v>
      </c>
      <c r="M28" s="51">
        <f t="shared" ca="1" si="5"/>
        <v>9.1670000000000001E-2</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0.99999999999999956</v>
      </c>
      <c r="O28" s="66">
        <f t="shared" ca="1" si="6"/>
        <v>124.99999999999993</v>
      </c>
      <c r="S28" s="111">
        <f t="shared" ca="1" si="2"/>
        <v>1.4999999999999998</v>
      </c>
      <c r="T28" s="51">
        <f t="shared" ca="1" si="7"/>
        <v>9.1670000000000001E-2</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0.99999999999999956</v>
      </c>
      <c r="V28" s="66">
        <f t="shared" ca="1" si="8"/>
        <v>124.99999999999993</v>
      </c>
    </row>
    <row r="29" spans="1:22" x14ac:dyDescent="0.3">
      <c r="A29" s="32">
        <f t="shared" si="9"/>
        <v>45760</v>
      </c>
      <c r="B29" s="65" cm="1">
        <f t="array" aca="1" ref="B29" ca="1">_xlfn.XLOOKUP(A29,INDIRECT($A$5&amp;"!$AJ$41:$AJ$406"),INDIRECT($A$5&amp;"!$AK$41:$AK$406"))*SUM($F$3:$I$3)</f>
        <v>0</v>
      </c>
      <c r="C29" s="65" cm="1">
        <f t="array" aca="1" ref="C29" ca="1">_xlfn.XLOOKUP(A29,INDIRECT($A$5&amp;"!$AJ$41:$AJ$406"),INDIRECT($A$5&amp;"!$AL$41:$AL$406"))*SUM($F$3:$I$3)</f>
        <v>15</v>
      </c>
      <c r="D29" s="65" cm="1">
        <f t="array" aca="1" ref="D29" ca="1">_xlfn.XLOOKUP(A29,INDIRECT($A$5&amp;"!$AJ$41:$AJ$406"),INDIRECT($A$5&amp;"!$AO$41:$AO$406"))*SUM($F$3:$I$3)</f>
        <v>12.75</v>
      </c>
      <c r="E29" s="34" cm="1">
        <f t="array" ref="E29">SUMPRODUCT(('PT Storengy'!$B$8:$K$372)*('PT Storengy'!$A$8:$A$372=$A29)*('PT Storengy'!$B$5:$K$5=$A$6)*('PT Storengy'!$B$7:$K$7=$A$7))</f>
        <v>0</v>
      </c>
      <c r="F29" s="111">
        <f t="shared" ca="1" si="0"/>
        <v>1.6249999999999998</v>
      </c>
      <c r="G29" s="51">
        <f t="shared" ca="1" si="3"/>
        <v>0.1</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1</v>
      </c>
      <c r="I29" s="66">
        <f t="shared" ca="1" si="4"/>
        <v>124.99999999999999</v>
      </c>
      <c r="J29" s="110" cm="1">
        <f t="array" aca="1" ref="J29" ca="1">IF(COUNTIFS('PTC NaTran'!$K$7:$K$15996,"",'PTC NaTran'!$A$7:$A$15996,J$16,'PTC NaTran'!$D$7:$D$15996,$A29,'PTC NaTran'!$C$7:$C$15996,"DEL")&gt;0,J$14,SUMIFS('PTC NaTran'!$K$7:$K$15996,'PTC NaTran'!$A$7:$A$15996,J$16,'PTC NaTran'!$D$7:$D$15996,$A29,'PTC NaTran'!$C$7:$C$15996,"DEL")*1.0026*$F$4/INDIRECT($A$4&amp;"!D9"))</f>
        <v>124.99999999999999</v>
      </c>
      <c r="K29" s="110">
        <v>1000</v>
      </c>
      <c r="L29" s="111">
        <f t="shared" ca="1" si="1"/>
        <v>1.6249999999999998</v>
      </c>
      <c r="M29" s="51">
        <f t="shared" ca="1" si="5"/>
        <v>0.1</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1</v>
      </c>
      <c r="O29" s="66">
        <f t="shared" ca="1" si="6"/>
        <v>124.99999999999999</v>
      </c>
      <c r="S29" s="111">
        <f t="shared" ca="1" si="2"/>
        <v>1.6249999999999998</v>
      </c>
      <c r="T29" s="51">
        <f t="shared" ca="1" si="7"/>
        <v>0.1</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1</v>
      </c>
      <c r="V29" s="66">
        <f t="shared" ca="1" si="8"/>
        <v>124.99999999999999</v>
      </c>
    </row>
    <row r="30" spans="1:22" x14ac:dyDescent="0.3">
      <c r="A30" s="32">
        <f t="shared" si="9"/>
        <v>45761</v>
      </c>
      <c r="B30" s="65" cm="1">
        <f t="array" aca="1" ref="B30" ca="1">_xlfn.XLOOKUP(A30,INDIRECT($A$5&amp;"!$AJ$41:$AJ$406"),INDIRECT($A$5&amp;"!$AK$41:$AK$406"))*SUM($F$3:$I$3)</f>
        <v>0</v>
      </c>
      <c r="C30" s="65" cm="1">
        <f t="array" aca="1" ref="C30" ca="1">_xlfn.XLOOKUP(A30,INDIRECT($A$5&amp;"!$AJ$41:$AJ$406"),INDIRECT($A$5&amp;"!$AL$41:$AL$406"))*SUM($F$3:$I$3)</f>
        <v>15</v>
      </c>
      <c r="D30" s="65" cm="1">
        <f t="array" aca="1" ref="D30" ca="1">_xlfn.XLOOKUP(A30,INDIRECT($A$5&amp;"!$AJ$41:$AJ$406"),INDIRECT($A$5&amp;"!$AO$41:$AO$406"))*SUM($F$3:$I$3)</f>
        <v>12.75</v>
      </c>
      <c r="E30" s="34" cm="1">
        <f t="array" ref="E30">SUMPRODUCT(('PT Storengy'!$B$8:$K$372)*('PT Storengy'!$A$8:$A$372=$A30)*('PT Storengy'!$B$5:$K$5=$A$6)*('PT Storengy'!$B$7:$K$7=$A$7))</f>
        <v>0</v>
      </c>
      <c r="F30" s="111">
        <f t="shared" ca="1" si="0"/>
        <v>1.7499999999999998</v>
      </c>
      <c r="G30" s="51">
        <f t="shared" ca="1" si="3"/>
        <v>0.10833</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0.99999999999999956</v>
      </c>
      <c r="I30" s="66">
        <f t="shared" ca="1" si="4"/>
        <v>124.99999999999993</v>
      </c>
      <c r="J30" s="110" cm="1">
        <f t="array" aca="1" ref="J30" ca="1">IF(COUNTIFS('PTC NaTran'!$K$7:$K$15996,"",'PTC NaTran'!$A$7:$A$15996,J$16,'PTC NaTran'!$D$7:$D$15996,$A30,'PTC NaTran'!$C$7:$C$15996,"DEL")&gt;0,J$14,SUMIFS('PTC NaTran'!$K$7:$K$15996,'PTC NaTran'!$A$7:$A$15996,J$16,'PTC NaTran'!$D$7:$D$15996,$A30,'PTC NaTran'!$C$7:$C$15996,"DEL")*1.0026*$F$4/INDIRECT($A$4&amp;"!D9"))</f>
        <v>124.99999999999999</v>
      </c>
      <c r="K30" s="110">
        <v>1000</v>
      </c>
      <c r="L30" s="111">
        <f t="shared" ca="1" si="1"/>
        <v>1.7499999999999998</v>
      </c>
      <c r="M30" s="51">
        <f t="shared" ca="1" si="5"/>
        <v>0.10833</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0.99999999999999956</v>
      </c>
      <c r="O30" s="66">
        <f t="shared" ca="1" si="6"/>
        <v>124.99999999999993</v>
      </c>
      <c r="S30" s="111">
        <f t="shared" ca="1" si="2"/>
        <v>1.7499999999999998</v>
      </c>
      <c r="T30" s="51">
        <f t="shared" ca="1" si="7"/>
        <v>0.10833</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0.99999999999999956</v>
      </c>
      <c r="V30" s="66">
        <f t="shared" ca="1" si="8"/>
        <v>124.99999999999993</v>
      </c>
    </row>
    <row r="31" spans="1:22" x14ac:dyDescent="0.3">
      <c r="A31" s="32">
        <f t="shared" si="9"/>
        <v>45762</v>
      </c>
      <c r="B31" s="65" cm="1">
        <f t="array" aca="1" ref="B31" ca="1">_xlfn.XLOOKUP(A31,INDIRECT($A$5&amp;"!$AJ$41:$AJ$406"),INDIRECT($A$5&amp;"!$AK$41:$AK$406"))*SUM($F$3:$I$3)</f>
        <v>0</v>
      </c>
      <c r="C31" s="65" cm="1">
        <f t="array" aca="1" ref="C31" ca="1">_xlfn.XLOOKUP(A31,INDIRECT($A$5&amp;"!$AJ$41:$AJ$406"),INDIRECT($A$5&amp;"!$AL$41:$AL$406"))*SUM($F$3:$I$3)</f>
        <v>15</v>
      </c>
      <c r="D31" s="65" cm="1">
        <f t="array" aca="1" ref="D31" ca="1">_xlfn.XLOOKUP(A31,INDIRECT($A$5&amp;"!$AJ$41:$AJ$406"),INDIRECT($A$5&amp;"!$AO$41:$AO$406"))*SUM($F$3:$I$3)</f>
        <v>12.75</v>
      </c>
      <c r="E31" s="34" cm="1">
        <f t="array" ref="E31">SUMPRODUCT(('PT Storengy'!$B$8:$K$372)*('PT Storengy'!$A$8:$A$372=$A31)*('PT Storengy'!$B$5:$K$5=$A$6)*('PT Storengy'!$B$7:$K$7=$A$7))</f>
        <v>0</v>
      </c>
      <c r="F31" s="111">
        <f t="shared" ca="1" si="0"/>
        <v>1.8749999999999998</v>
      </c>
      <c r="G31" s="51">
        <f t="shared" ca="1" si="3"/>
        <v>0.11667</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0.99999999999999956</v>
      </c>
      <c r="I31" s="66">
        <f t="shared" ca="1" si="4"/>
        <v>124.99999999999993</v>
      </c>
      <c r="J31" s="110" cm="1">
        <f t="array" aca="1" ref="J31" ca="1">IF(COUNTIFS('PTC NaTran'!$K$7:$K$15996,"",'PTC NaTran'!$A$7:$A$15996,J$16,'PTC NaTran'!$D$7:$D$15996,$A31,'PTC NaTran'!$C$7:$C$15996,"DEL")&gt;0,J$14,SUMIFS('PTC NaTran'!$K$7:$K$15996,'PTC NaTran'!$A$7:$A$15996,J$16,'PTC NaTran'!$D$7:$D$15996,$A31,'PTC NaTran'!$C$7:$C$15996,"DEL")*1.0026*$F$4/INDIRECT($A$4&amp;"!D9"))</f>
        <v>124.99999999999999</v>
      </c>
      <c r="K31" s="110">
        <v>1000</v>
      </c>
      <c r="L31" s="111">
        <f t="shared" ca="1" si="1"/>
        <v>1.8749999999999998</v>
      </c>
      <c r="M31" s="51">
        <f t="shared" ca="1" si="5"/>
        <v>0.11667</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0.99999999999999956</v>
      </c>
      <c r="O31" s="66">
        <f t="shared" ca="1" si="6"/>
        <v>124.99999999999993</v>
      </c>
      <c r="S31" s="111">
        <f t="shared" ca="1" si="2"/>
        <v>1.8749999999999998</v>
      </c>
      <c r="T31" s="51">
        <f t="shared" ca="1" si="7"/>
        <v>0.11667</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0.99999999999999956</v>
      </c>
      <c r="V31" s="66">
        <f t="shared" ca="1" si="8"/>
        <v>124.99999999999993</v>
      </c>
    </row>
    <row r="32" spans="1:22" x14ac:dyDescent="0.3">
      <c r="A32" s="32">
        <f t="shared" si="9"/>
        <v>45763</v>
      </c>
      <c r="B32" s="65" cm="1">
        <f t="array" aca="1" ref="B32" ca="1">_xlfn.XLOOKUP(A32,INDIRECT($A$5&amp;"!$AJ$41:$AJ$406"),INDIRECT($A$5&amp;"!$AK$41:$AK$406"))*SUM($F$3:$I$3)</f>
        <v>0</v>
      </c>
      <c r="C32" s="65" cm="1">
        <f t="array" aca="1" ref="C32" ca="1">_xlfn.XLOOKUP(A32,INDIRECT($A$5&amp;"!$AJ$41:$AJ$406"),INDIRECT($A$5&amp;"!$AL$41:$AL$406"))*SUM($F$3:$I$3)</f>
        <v>15</v>
      </c>
      <c r="D32" s="65" cm="1">
        <f t="array" aca="1" ref="D32" ca="1">_xlfn.XLOOKUP(A32,INDIRECT($A$5&amp;"!$AJ$41:$AJ$406"),INDIRECT($A$5&amp;"!$AO$41:$AO$406"))*SUM($F$3:$I$3)</f>
        <v>12.75</v>
      </c>
      <c r="E32" s="34" cm="1">
        <f t="array" ref="E32">SUMPRODUCT(('PT Storengy'!$B$8:$K$372)*('PT Storengy'!$A$8:$A$372=$A32)*('PT Storengy'!$B$5:$K$5=$A$6)*('PT Storengy'!$B$7:$K$7=$A$7))</f>
        <v>0</v>
      </c>
      <c r="F32" s="111">
        <f t="shared" ca="1" si="0"/>
        <v>2</v>
      </c>
      <c r="G32" s="51">
        <f t="shared" ca="1" si="3"/>
        <v>0.125</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1.0000000000000009</v>
      </c>
      <c r="I32" s="66">
        <f t="shared" ca="1" si="4"/>
        <v>125.0000000000001</v>
      </c>
      <c r="J32" s="110" cm="1">
        <f t="array" aca="1" ref="J32" ca="1">IF(COUNTIFS('PTC NaTran'!$K$7:$K$15996,"",'PTC NaTran'!$A$7:$A$15996,J$16,'PTC NaTran'!$D$7:$D$15996,$A32,'PTC NaTran'!$C$7:$C$15996,"DEL")&gt;0,J$14,SUMIFS('PTC NaTran'!$K$7:$K$15996,'PTC NaTran'!$A$7:$A$15996,J$16,'PTC NaTran'!$D$7:$D$15996,$A32,'PTC NaTran'!$C$7:$C$15996,"DEL")*1.0026*$F$4/INDIRECT($A$4&amp;"!D9"))</f>
        <v>124.99999999999999</v>
      </c>
      <c r="K32" s="110">
        <v>1000</v>
      </c>
      <c r="L32" s="111">
        <f t="shared" ca="1" si="1"/>
        <v>1.9999999999999998</v>
      </c>
      <c r="M32" s="51">
        <f t="shared" ca="1" si="5"/>
        <v>0.125</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1.0000000000000009</v>
      </c>
      <c r="O32" s="66">
        <f t="shared" ca="1" si="6"/>
        <v>124.99999999999999</v>
      </c>
      <c r="S32" s="111">
        <f t="shared" ca="1" si="2"/>
        <v>2</v>
      </c>
      <c r="T32" s="51">
        <f t="shared" ca="1" si="7"/>
        <v>0.125</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66">
        <f t="shared" ca="1" si="8"/>
        <v>125.0000000000001</v>
      </c>
    </row>
    <row r="33" spans="1:22" x14ac:dyDescent="0.3">
      <c r="A33" s="32">
        <f t="shared" si="9"/>
        <v>45764</v>
      </c>
      <c r="B33" s="65" cm="1">
        <f t="array" aca="1" ref="B33" ca="1">_xlfn.XLOOKUP(A33,INDIRECT($A$5&amp;"!$AJ$41:$AJ$406"),INDIRECT($A$5&amp;"!$AK$41:$AK$406"))*SUM($F$3:$I$3)</f>
        <v>0</v>
      </c>
      <c r="C33" s="65" cm="1">
        <f t="array" aca="1" ref="C33" ca="1">_xlfn.XLOOKUP(A33,INDIRECT($A$5&amp;"!$AJ$41:$AJ$406"),INDIRECT($A$5&amp;"!$AL$41:$AL$406"))*SUM($F$3:$I$3)</f>
        <v>15</v>
      </c>
      <c r="D33" s="65" cm="1">
        <f t="array" aca="1" ref="D33" ca="1">_xlfn.XLOOKUP(A33,INDIRECT($A$5&amp;"!$AJ$41:$AJ$406"),INDIRECT($A$5&amp;"!$AO$41:$AO$406"))*SUM($F$3:$I$3)</f>
        <v>12.75</v>
      </c>
      <c r="E33" s="34" cm="1">
        <f t="array" ref="E33">SUMPRODUCT(('PT Storengy'!$B$8:$K$372)*('PT Storengy'!$A$8:$A$372=$A33)*('PT Storengy'!$B$5:$K$5=$A$6)*('PT Storengy'!$B$7:$K$7=$A$7))</f>
        <v>0</v>
      </c>
      <c r="F33" s="111">
        <f t="shared" ca="1" si="0"/>
        <v>2.125</v>
      </c>
      <c r="G33" s="51">
        <f t="shared" ca="1" si="3"/>
        <v>0.13333</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1.0000000000000009</v>
      </c>
      <c r="I33" s="66">
        <f t="shared" ca="1" si="4"/>
        <v>125.0000000000001</v>
      </c>
      <c r="J33" s="110" cm="1">
        <f t="array" aca="1" ref="J33" ca="1">IF(COUNTIFS('PTC NaTran'!$K$7:$K$15996,"",'PTC NaTran'!$A$7:$A$15996,J$16,'PTC NaTran'!$D$7:$D$15996,$A33,'PTC NaTran'!$C$7:$C$15996,"DEL")&gt;0,J$14,SUMIFS('PTC NaTran'!$K$7:$K$15996,'PTC NaTran'!$A$7:$A$15996,J$16,'PTC NaTran'!$D$7:$D$15996,$A33,'PTC NaTran'!$C$7:$C$15996,"DEL")*1.0026*$F$4/INDIRECT($A$4&amp;"!D9"))</f>
        <v>124.99999999999999</v>
      </c>
      <c r="K33" s="110">
        <v>1000</v>
      </c>
      <c r="L33" s="111">
        <f t="shared" ca="1" si="1"/>
        <v>2.1249999999999996</v>
      </c>
      <c r="M33" s="51">
        <f t="shared" ca="1" si="5"/>
        <v>0.13333</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1.0000000000000009</v>
      </c>
      <c r="O33" s="66">
        <f t="shared" ca="1" si="6"/>
        <v>124.99999999999999</v>
      </c>
      <c r="S33" s="111">
        <f t="shared" ca="1" si="2"/>
        <v>2.125</v>
      </c>
      <c r="T33" s="51">
        <f t="shared" ca="1" si="7"/>
        <v>0.13333</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66">
        <f t="shared" ca="1" si="8"/>
        <v>125.0000000000001</v>
      </c>
    </row>
    <row r="34" spans="1:22" x14ac:dyDescent="0.3">
      <c r="A34" s="32">
        <f t="shared" si="9"/>
        <v>45765</v>
      </c>
      <c r="B34" s="65" cm="1">
        <f t="array" aca="1" ref="B34" ca="1">_xlfn.XLOOKUP(A34,INDIRECT($A$5&amp;"!$AJ$41:$AJ$406"),INDIRECT($A$5&amp;"!$AK$41:$AK$406"))*SUM($F$3:$I$3)</f>
        <v>0</v>
      </c>
      <c r="C34" s="65" cm="1">
        <f t="array" aca="1" ref="C34" ca="1">_xlfn.XLOOKUP(A34,INDIRECT($A$5&amp;"!$AJ$41:$AJ$406"),INDIRECT($A$5&amp;"!$AL$41:$AL$406"))*SUM($F$3:$I$3)</f>
        <v>15</v>
      </c>
      <c r="D34" s="65" cm="1">
        <f t="array" aca="1" ref="D34" ca="1">_xlfn.XLOOKUP(A34,INDIRECT($A$5&amp;"!$AJ$41:$AJ$406"),INDIRECT($A$5&amp;"!$AO$41:$AO$406"))*SUM($F$3:$I$3)</f>
        <v>12.75</v>
      </c>
      <c r="E34" s="34" cm="1">
        <f t="array" ref="E34">SUMPRODUCT(('PT Storengy'!$B$8:$K$372)*('PT Storengy'!$A$8:$A$372=$A34)*('PT Storengy'!$B$5:$K$5=$A$6)*('PT Storengy'!$B$7:$K$7=$A$7))</f>
        <v>0</v>
      </c>
      <c r="F34" s="111">
        <f t="shared" ca="1" si="0"/>
        <v>2.25</v>
      </c>
      <c r="G34" s="51">
        <f t="shared" ca="1" si="3"/>
        <v>0.14166999999999999</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1.0000000000000009</v>
      </c>
      <c r="I34" s="66">
        <f t="shared" ca="1" si="4"/>
        <v>125.0000000000001</v>
      </c>
      <c r="J34" s="110" cm="1">
        <f t="array" aca="1" ref="J34" ca="1">IF(COUNTIFS('PTC NaTran'!$K$7:$K$15996,"",'PTC NaTran'!$A$7:$A$15996,J$16,'PTC NaTran'!$D$7:$D$15996,$A34,'PTC NaTran'!$C$7:$C$15996,"DEL")&gt;0,J$14,SUMIFS('PTC NaTran'!$K$7:$K$15996,'PTC NaTran'!$A$7:$A$15996,J$16,'PTC NaTran'!$D$7:$D$15996,$A34,'PTC NaTran'!$C$7:$C$15996,"DEL")*1.0026*$F$4/INDIRECT($A$4&amp;"!D9"))</f>
        <v>124.99999999999999</v>
      </c>
      <c r="K34" s="110">
        <v>1000</v>
      </c>
      <c r="L34" s="111">
        <f t="shared" ca="1" si="1"/>
        <v>2.2499999999999996</v>
      </c>
      <c r="M34" s="51">
        <f t="shared" ca="1" si="5"/>
        <v>0.14166999999999999</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1.0000000000000009</v>
      </c>
      <c r="O34" s="66">
        <f t="shared" ca="1" si="6"/>
        <v>124.99999999999999</v>
      </c>
      <c r="S34" s="111">
        <f t="shared" ca="1" si="2"/>
        <v>2.25</v>
      </c>
      <c r="T34" s="51">
        <f t="shared" ca="1" si="7"/>
        <v>0.14166999999999999</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66">
        <f t="shared" ca="1" si="8"/>
        <v>125.0000000000001</v>
      </c>
    </row>
    <row r="35" spans="1:22" x14ac:dyDescent="0.3">
      <c r="A35" s="32">
        <f t="shared" si="9"/>
        <v>45766</v>
      </c>
      <c r="B35" s="65" cm="1">
        <f t="array" aca="1" ref="B35" ca="1">_xlfn.XLOOKUP(A35,INDIRECT($A$5&amp;"!$AJ$41:$AJ$406"),INDIRECT($A$5&amp;"!$AK$41:$AK$406"))*SUM($F$3:$I$3)</f>
        <v>0</v>
      </c>
      <c r="C35" s="65" cm="1">
        <f t="array" aca="1" ref="C35" ca="1">_xlfn.XLOOKUP(A35,INDIRECT($A$5&amp;"!$AJ$41:$AJ$406"),INDIRECT($A$5&amp;"!$AL$41:$AL$406"))*SUM($F$3:$I$3)</f>
        <v>15</v>
      </c>
      <c r="D35" s="65" cm="1">
        <f t="array" aca="1" ref="D35" ca="1">_xlfn.XLOOKUP(A35,INDIRECT($A$5&amp;"!$AJ$41:$AJ$406"),INDIRECT($A$5&amp;"!$AO$41:$AO$406"))*SUM($F$3:$I$3)</f>
        <v>12.75</v>
      </c>
      <c r="E35" s="34" cm="1">
        <f t="array" ref="E35">SUMPRODUCT(('PT Storengy'!$B$8:$K$372)*('PT Storengy'!$A$8:$A$372=$A35)*('PT Storengy'!$B$5:$K$5=$A$6)*('PT Storengy'!$B$7:$K$7=$A$7))</f>
        <v>0</v>
      </c>
      <c r="F35" s="111">
        <f t="shared" ca="1" si="0"/>
        <v>2.375</v>
      </c>
      <c r="G35" s="51">
        <f t="shared" ca="1" si="3"/>
        <v>0.15</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1</v>
      </c>
      <c r="I35" s="66">
        <f t="shared" ca="1" si="4"/>
        <v>124.99999999999999</v>
      </c>
      <c r="J35" s="110" cm="1">
        <f t="array" aca="1" ref="J35" ca="1">IF(COUNTIFS('PTC NaTran'!$K$7:$K$15996,"",'PTC NaTran'!$A$7:$A$15996,J$16,'PTC NaTran'!$D$7:$D$15996,$A35,'PTC NaTran'!$C$7:$C$15996,"DEL")&gt;0,J$14,SUMIFS('PTC NaTran'!$K$7:$K$15996,'PTC NaTran'!$A$7:$A$15996,J$16,'PTC NaTran'!$D$7:$D$15996,$A35,'PTC NaTran'!$C$7:$C$15996,"DEL")*1.0026*$F$4/INDIRECT($A$4&amp;"!D9"))</f>
        <v>124.99999999999999</v>
      </c>
      <c r="K35" s="110">
        <v>1000</v>
      </c>
      <c r="L35" s="111">
        <f t="shared" ca="1" si="1"/>
        <v>2.3749999999999996</v>
      </c>
      <c r="M35" s="51">
        <f t="shared" ca="1" si="5"/>
        <v>0.15</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1</v>
      </c>
      <c r="O35" s="66">
        <f t="shared" ca="1" si="6"/>
        <v>124.99999999999999</v>
      </c>
      <c r="S35" s="111">
        <f t="shared" ca="1" si="2"/>
        <v>2.375</v>
      </c>
      <c r="T35" s="51">
        <f t="shared" ca="1" si="7"/>
        <v>0.15</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66">
        <f t="shared" ca="1" si="8"/>
        <v>124.99999999999999</v>
      </c>
    </row>
    <row r="36" spans="1:22" x14ac:dyDescent="0.3">
      <c r="A36" s="32">
        <f t="shared" si="9"/>
        <v>45767</v>
      </c>
      <c r="B36" s="65" cm="1">
        <f t="array" aca="1" ref="B36" ca="1">_xlfn.XLOOKUP(A36,INDIRECT($A$5&amp;"!$AJ$41:$AJ$406"),INDIRECT($A$5&amp;"!$AK$41:$AK$406"))*SUM($F$3:$I$3)</f>
        <v>0</v>
      </c>
      <c r="C36" s="65" cm="1">
        <f t="array" aca="1" ref="C36" ca="1">_xlfn.XLOOKUP(A36,INDIRECT($A$5&amp;"!$AJ$41:$AJ$406"),INDIRECT($A$5&amp;"!$AL$41:$AL$406"))*SUM($F$3:$I$3)</f>
        <v>15</v>
      </c>
      <c r="D36" s="65" cm="1">
        <f t="array" aca="1" ref="D36" ca="1">_xlfn.XLOOKUP(A36,INDIRECT($A$5&amp;"!$AJ$41:$AJ$406"),INDIRECT($A$5&amp;"!$AO$41:$AO$406"))*SUM($F$3:$I$3)</f>
        <v>12.75</v>
      </c>
      <c r="E36" s="34" cm="1">
        <f t="array" ref="E36">SUMPRODUCT(('PT Storengy'!$B$8:$K$372)*('PT Storengy'!$A$8:$A$372=$A36)*('PT Storengy'!$B$5:$K$5=$A$6)*('PT Storengy'!$B$7:$K$7=$A$7))</f>
        <v>0</v>
      </c>
      <c r="F36" s="111">
        <f t="shared" ca="1" si="0"/>
        <v>2.5</v>
      </c>
      <c r="G36" s="51">
        <f t="shared" ca="1" si="3"/>
        <v>0.15833</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1.0000000000000009</v>
      </c>
      <c r="I36" s="66">
        <f t="shared" ca="1" si="4"/>
        <v>125.0000000000001</v>
      </c>
      <c r="J36" s="110" cm="1">
        <f t="array" aca="1" ref="J36" ca="1">IF(COUNTIFS('PTC NaTran'!$K$7:$K$15996,"",'PTC NaTran'!$A$7:$A$15996,J$16,'PTC NaTran'!$D$7:$D$15996,$A36,'PTC NaTran'!$C$7:$C$15996,"DEL")&gt;0,J$14,SUMIFS('PTC NaTran'!$K$7:$K$15996,'PTC NaTran'!$A$7:$A$15996,J$16,'PTC NaTran'!$D$7:$D$15996,$A36,'PTC NaTran'!$C$7:$C$15996,"DEL")*1.0026*$F$4/INDIRECT($A$4&amp;"!D9"))</f>
        <v>124.99999999999999</v>
      </c>
      <c r="K36" s="110">
        <v>1000</v>
      </c>
      <c r="L36" s="111">
        <f t="shared" ca="1" si="1"/>
        <v>2.4999999999999996</v>
      </c>
      <c r="M36" s="51">
        <f t="shared" ca="1" si="5"/>
        <v>0.15833</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1.0000000000000009</v>
      </c>
      <c r="O36" s="66">
        <f t="shared" ca="1" si="6"/>
        <v>124.99999999999999</v>
      </c>
      <c r="S36" s="111">
        <f t="shared" ca="1" si="2"/>
        <v>2.5</v>
      </c>
      <c r="T36" s="51">
        <f t="shared" ca="1" si="7"/>
        <v>0.15833</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66">
        <f t="shared" ca="1" si="8"/>
        <v>125.0000000000001</v>
      </c>
    </row>
    <row r="37" spans="1:22" x14ac:dyDescent="0.3">
      <c r="A37" s="32">
        <f t="shared" si="9"/>
        <v>45768</v>
      </c>
      <c r="B37" s="65" cm="1">
        <f t="array" aca="1" ref="B37" ca="1">_xlfn.XLOOKUP(A37,INDIRECT($A$5&amp;"!$AJ$41:$AJ$406"),INDIRECT($A$5&amp;"!$AK$41:$AK$406"))*SUM($F$3:$I$3)</f>
        <v>0</v>
      </c>
      <c r="C37" s="65" cm="1">
        <f t="array" aca="1" ref="C37" ca="1">_xlfn.XLOOKUP(A37,INDIRECT($A$5&amp;"!$AJ$41:$AJ$406"),INDIRECT($A$5&amp;"!$AL$41:$AL$406"))*SUM($F$3:$I$3)</f>
        <v>15</v>
      </c>
      <c r="D37" s="65" cm="1">
        <f t="array" aca="1" ref="D37" ca="1">_xlfn.XLOOKUP(A37,INDIRECT($A$5&amp;"!$AJ$41:$AJ$406"),INDIRECT($A$5&amp;"!$AO$41:$AO$406"))*SUM($F$3:$I$3)</f>
        <v>12.75</v>
      </c>
      <c r="E37" s="34" cm="1">
        <f t="array" ref="E37">SUMPRODUCT(('PT Storengy'!$B$8:$K$372)*('PT Storengy'!$A$8:$A$372=$A37)*('PT Storengy'!$B$5:$K$5=$A$6)*('PT Storengy'!$B$7:$K$7=$A$7))</f>
        <v>0</v>
      </c>
      <c r="F37" s="111">
        <f t="shared" ca="1" si="0"/>
        <v>2.625</v>
      </c>
      <c r="G37" s="51">
        <f t="shared" ca="1" si="3"/>
        <v>0.16667000000000001</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1.0000000000000009</v>
      </c>
      <c r="I37" s="66">
        <f t="shared" ca="1" si="4"/>
        <v>125.0000000000001</v>
      </c>
      <c r="J37" s="110" cm="1">
        <f t="array" aca="1" ref="J37" ca="1">IF(COUNTIFS('PTC NaTran'!$K$7:$K$15996,"",'PTC NaTran'!$A$7:$A$15996,J$16,'PTC NaTran'!$D$7:$D$15996,$A37,'PTC NaTran'!$C$7:$C$15996,"DEL")&gt;0,J$14,SUMIFS('PTC NaTran'!$K$7:$K$15996,'PTC NaTran'!$A$7:$A$15996,J$16,'PTC NaTran'!$D$7:$D$15996,$A37,'PTC NaTran'!$C$7:$C$15996,"DEL")*1.0026*$F$4/INDIRECT($A$4&amp;"!D9"))</f>
        <v>124.99999999999999</v>
      </c>
      <c r="K37" s="110">
        <v>1000</v>
      </c>
      <c r="L37" s="111">
        <f t="shared" ca="1" si="1"/>
        <v>2.6249999999999996</v>
      </c>
      <c r="M37" s="51">
        <f t="shared" ca="1" si="5"/>
        <v>0.16667000000000001</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1.0000000000000009</v>
      </c>
      <c r="O37" s="66">
        <f t="shared" ca="1" si="6"/>
        <v>124.99999999999999</v>
      </c>
      <c r="S37" s="111">
        <f t="shared" ca="1" si="2"/>
        <v>2.625</v>
      </c>
      <c r="T37" s="51">
        <f t="shared" ca="1" si="7"/>
        <v>0.16667000000000001</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66">
        <f t="shared" ca="1" si="8"/>
        <v>125.0000000000001</v>
      </c>
    </row>
    <row r="38" spans="1:22" x14ac:dyDescent="0.3">
      <c r="A38" s="32">
        <f t="shared" si="9"/>
        <v>45769</v>
      </c>
      <c r="B38" s="65" cm="1">
        <f t="array" aca="1" ref="B38" ca="1">_xlfn.XLOOKUP(A38,INDIRECT($A$5&amp;"!$AJ$41:$AJ$406"),INDIRECT($A$5&amp;"!$AK$41:$AK$406"))*SUM($F$3:$I$3)</f>
        <v>0</v>
      </c>
      <c r="C38" s="65" cm="1">
        <f t="array" aca="1" ref="C38" ca="1">_xlfn.XLOOKUP(A38,INDIRECT($A$5&amp;"!$AJ$41:$AJ$406"),INDIRECT($A$5&amp;"!$AL$41:$AL$406"))*SUM($F$3:$I$3)</f>
        <v>15</v>
      </c>
      <c r="D38" s="65" cm="1">
        <f t="array" aca="1" ref="D38" ca="1">_xlfn.XLOOKUP(A38,INDIRECT($A$5&amp;"!$AJ$41:$AJ$406"),INDIRECT($A$5&amp;"!$AO$41:$AO$406"))*SUM($F$3:$I$3)</f>
        <v>12.75</v>
      </c>
      <c r="E38" s="34" cm="1">
        <f t="array" ref="E38">SUMPRODUCT(('PT Storengy'!$B$8:$K$372)*('PT Storengy'!$A$8:$A$372=$A38)*('PT Storengy'!$B$5:$K$5=$A$6)*('PT Storengy'!$B$7:$K$7=$A$7))</f>
        <v>0</v>
      </c>
      <c r="F38" s="111">
        <f t="shared" ca="1" si="0"/>
        <v>2.75</v>
      </c>
      <c r="G38" s="51">
        <f t="shared" ca="1" si="3"/>
        <v>0.17499999999999999</v>
      </c>
      <c r="H38" s="35" cm="1">
        <f t="array" aca="1" ref="H38" ca="1">IF(ROUND(ROUND(G38,2)-G38,4)=0,_xlfn.XLOOKUP(G38,INDIRECT($A$4&amp;"!$G$41:$G$141"),INDIRECT($A$4&amp;"!$A$41:$A$141"),0,1,1),IF(G38&gt;=1,0,(ROUNDUP(G38,2)-G38)*100*_xlfn.XLOOKUP(G38,INDIRECT($A$4&amp;"!$G$41:$G$141"),INDIRECT($A$4&amp;"!$A$41:$A$141"),0,-1,-1)+(G38-ROUNDDOWN(G38,2))*100*_xlfn.XLOOKUP(G38,INDIRECT($A$4&amp;"!$G$41:$G$141"),INDIRECT($A$4&amp;"!$A$41:$A$141"),0,1,1)))</f>
        <v>1.0000000000000009</v>
      </c>
      <c r="I38" s="66">
        <f t="shared" ca="1" si="4"/>
        <v>125.0000000000001</v>
      </c>
      <c r="J38" s="110" cm="1">
        <f t="array" aca="1" ref="J38" ca="1">IF(COUNTIFS('PTC NaTran'!$K$7:$K$15996,"",'PTC NaTran'!$A$7:$A$15996,J$16,'PTC NaTran'!$D$7:$D$15996,$A38,'PTC NaTran'!$C$7:$C$15996,"DEL")&gt;0,J$14,SUMIFS('PTC NaTran'!$K$7:$K$15996,'PTC NaTran'!$A$7:$A$15996,J$16,'PTC NaTran'!$D$7:$D$15996,$A38,'PTC NaTran'!$C$7:$C$15996,"DEL")*1.0026*$F$4/INDIRECT($A$4&amp;"!D9"))</f>
        <v>124.99999999999999</v>
      </c>
      <c r="K38" s="110">
        <v>1000</v>
      </c>
      <c r="L38" s="111">
        <f t="shared" ca="1" si="1"/>
        <v>2.7499999999999996</v>
      </c>
      <c r="M38" s="51">
        <f t="shared" ca="1" si="5"/>
        <v>0.17499999999999999</v>
      </c>
      <c r="N38" s="35" cm="1">
        <f t="array" aca="1" ref="N38" ca="1">IF(ROUND(ROUND(M38,2)-M38,4)=0,_xlfn.XLOOKUP(M38,INDIRECT($A$4&amp;"!$G$41:$G$141"),INDIRECT($A$4&amp;"!$A$41:$A$141"),0,1,1),IF(M38&gt;=1,0,(ROUNDUP(M38,2)-M38)*100*_xlfn.XLOOKUP(M38,INDIRECT($A$4&amp;"!$G$41:$G$141"),INDIRECT($A$4&amp;"!$A$41:$A$141"),0,-1,-1)+(M38-ROUNDDOWN(M38,2))*100*_xlfn.XLOOKUP(M38,INDIRECT($A$4&amp;"!$G$41:$G$141"),INDIRECT($A$4&amp;"!$A$41:$A$141"),0,1,1)))</f>
        <v>1.0000000000000009</v>
      </c>
      <c r="O38" s="66">
        <f t="shared" ca="1" si="6"/>
        <v>124.99999999999999</v>
      </c>
      <c r="S38" s="111">
        <f t="shared" ca="1" si="2"/>
        <v>2.75</v>
      </c>
      <c r="T38" s="51">
        <f t="shared" ca="1" si="7"/>
        <v>0.17499999999999999</v>
      </c>
      <c r="U38" s="35"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66">
        <f t="shared" ca="1" si="8"/>
        <v>125.0000000000001</v>
      </c>
    </row>
    <row r="39" spans="1:22" x14ac:dyDescent="0.3">
      <c r="A39" s="32">
        <f t="shared" si="9"/>
        <v>45770</v>
      </c>
      <c r="B39" s="65" cm="1">
        <f t="array" aca="1" ref="B39" ca="1">_xlfn.XLOOKUP(A39,INDIRECT($A$5&amp;"!$AJ$41:$AJ$406"),INDIRECT($A$5&amp;"!$AK$41:$AK$406"))*SUM($F$3:$I$3)</f>
        <v>0</v>
      </c>
      <c r="C39" s="65" cm="1">
        <f t="array" aca="1" ref="C39" ca="1">_xlfn.XLOOKUP(A39,INDIRECT($A$5&amp;"!$AJ$41:$AJ$406"),INDIRECT($A$5&amp;"!$AL$41:$AL$406"))*SUM($F$3:$I$3)</f>
        <v>15</v>
      </c>
      <c r="D39" s="65" cm="1">
        <f t="array" aca="1" ref="D39" ca="1">_xlfn.XLOOKUP(A39,INDIRECT($A$5&amp;"!$AJ$41:$AJ$406"),INDIRECT($A$5&amp;"!$AO$41:$AO$406"))*SUM($F$3:$I$3)</f>
        <v>12.75</v>
      </c>
      <c r="E39" s="34" cm="1">
        <f t="array" ref="E39">SUMPRODUCT(('PT Storengy'!$B$8:$K$372)*('PT Storengy'!$A$8:$A$372=$A39)*('PT Storengy'!$B$5:$K$5=$A$6)*('PT Storengy'!$B$7:$K$7=$A$7))</f>
        <v>0</v>
      </c>
      <c r="F39" s="111">
        <f t="shared" ca="1" si="0"/>
        <v>2.875</v>
      </c>
      <c r="G39" s="51">
        <f t="shared" ca="1" si="3"/>
        <v>0.18332999999999999</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1.0000000000000009</v>
      </c>
      <c r="I39" s="66">
        <f t="shared" ca="1" si="4"/>
        <v>125.0000000000001</v>
      </c>
      <c r="J39" s="110" cm="1">
        <f t="array" aca="1" ref="J39" ca="1">IF(COUNTIFS('PTC NaTran'!$K$7:$K$15996,"",'PTC NaTran'!$A$7:$A$15996,J$16,'PTC NaTran'!$D$7:$D$15996,$A39,'PTC NaTran'!$C$7:$C$15996,"DEL")&gt;0,J$14,SUMIFS('PTC NaTran'!$K$7:$K$15996,'PTC NaTran'!$A$7:$A$15996,J$16,'PTC NaTran'!$D$7:$D$15996,$A39,'PTC NaTran'!$C$7:$C$15996,"DEL")*1.0026*$F$4/INDIRECT($A$4&amp;"!D9"))</f>
        <v>124.99999999999999</v>
      </c>
      <c r="K39" s="110">
        <v>1000</v>
      </c>
      <c r="L39" s="111">
        <f t="shared" ca="1" si="1"/>
        <v>2.8749999999999996</v>
      </c>
      <c r="M39" s="51">
        <f t="shared" ca="1" si="5"/>
        <v>0.18332999999999999</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1.0000000000000009</v>
      </c>
      <c r="O39" s="66">
        <f t="shared" ca="1" si="6"/>
        <v>124.99999999999999</v>
      </c>
      <c r="S39" s="111">
        <f t="shared" ca="1" si="2"/>
        <v>2.875</v>
      </c>
      <c r="T39" s="51">
        <f t="shared" ca="1" si="7"/>
        <v>0.18332999999999999</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66">
        <f t="shared" ca="1" si="8"/>
        <v>125.0000000000001</v>
      </c>
    </row>
    <row r="40" spans="1:22" x14ac:dyDescent="0.3">
      <c r="A40" s="32">
        <f t="shared" si="9"/>
        <v>45771</v>
      </c>
      <c r="B40" s="65" cm="1">
        <f t="array" aca="1" ref="B40" ca="1">_xlfn.XLOOKUP(A40,INDIRECT($A$5&amp;"!$AJ$41:$AJ$406"),INDIRECT($A$5&amp;"!$AK$41:$AK$406"))*SUM($F$3:$I$3)</f>
        <v>0</v>
      </c>
      <c r="C40" s="65" cm="1">
        <f t="array" aca="1" ref="C40" ca="1">_xlfn.XLOOKUP(A40,INDIRECT($A$5&amp;"!$AJ$41:$AJ$406"),INDIRECT($A$5&amp;"!$AL$41:$AL$406"))*SUM($F$3:$I$3)</f>
        <v>15</v>
      </c>
      <c r="D40" s="65" cm="1">
        <f t="array" aca="1" ref="D40" ca="1">_xlfn.XLOOKUP(A40,INDIRECT($A$5&amp;"!$AJ$41:$AJ$406"),INDIRECT($A$5&amp;"!$AO$41:$AO$406"))*SUM($F$3:$I$3)</f>
        <v>12.75</v>
      </c>
      <c r="E40" s="34" cm="1">
        <f t="array" ref="E40">SUMPRODUCT(('PT Storengy'!$B$8:$K$372)*('PT Storengy'!$A$8:$A$372=$A40)*('PT Storengy'!$B$5:$K$5=$A$6)*('PT Storengy'!$B$7:$K$7=$A$7))</f>
        <v>0</v>
      </c>
      <c r="F40" s="111">
        <f t="shared" ca="1" si="0"/>
        <v>3</v>
      </c>
      <c r="G40" s="51">
        <f t="shared" ca="1" si="3"/>
        <v>0.19167000000000001</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1.0000000000000009</v>
      </c>
      <c r="I40" s="66">
        <f t="shared" ca="1" si="4"/>
        <v>125.0000000000001</v>
      </c>
      <c r="J40" s="110" cm="1">
        <f t="array" aca="1" ref="J40" ca="1">IF(COUNTIFS('PTC NaTran'!$K$7:$K$15996,"",'PTC NaTran'!$A$7:$A$15996,J$16,'PTC NaTran'!$D$7:$D$15996,$A40,'PTC NaTran'!$C$7:$C$15996,"DEL")&gt;0,J$14,SUMIFS('PTC NaTran'!$K$7:$K$15996,'PTC NaTran'!$A$7:$A$15996,J$16,'PTC NaTran'!$D$7:$D$15996,$A40,'PTC NaTran'!$C$7:$C$15996,"DEL")*1.0026*$F$4/INDIRECT($A$4&amp;"!D9"))</f>
        <v>124.99999999999999</v>
      </c>
      <c r="K40" s="110">
        <v>1000</v>
      </c>
      <c r="L40" s="111">
        <f t="shared" ca="1" si="1"/>
        <v>2.9999999999999996</v>
      </c>
      <c r="M40" s="51">
        <f t="shared" ca="1" si="5"/>
        <v>0.19167000000000001</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1.0000000000000009</v>
      </c>
      <c r="O40" s="66">
        <f t="shared" ca="1" si="6"/>
        <v>124.99999999999999</v>
      </c>
      <c r="S40" s="111">
        <f t="shared" ca="1" si="2"/>
        <v>3</v>
      </c>
      <c r="T40" s="51">
        <f t="shared" ca="1" si="7"/>
        <v>0.19167000000000001</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66">
        <f t="shared" ca="1" si="8"/>
        <v>125.0000000000001</v>
      </c>
    </row>
    <row r="41" spans="1:22" x14ac:dyDescent="0.3">
      <c r="A41" s="32">
        <f t="shared" si="9"/>
        <v>45772</v>
      </c>
      <c r="B41" s="65" cm="1">
        <f t="array" aca="1" ref="B41" ca="1">_xlfn.XLOOKUP(A41,INDIRECT($A$5&amp;"!$AJ$41:$AJ$406"),INDIRECT($A$5&amp;"!$AK$41:$AK$406"))*SUM($F$3:$I$3)</f>
        <v>0</v>
      </c>
      <c r="C41" s="65" cm="1">
        <f t="array" aca="1" ref="C41" ca="1">_xlfn.XLOOKUP(A41,INDIRECT($A$5&amp;"!$AJ$41:$AJ$406"),INDIRECT($A$5&amp;"!$AL$41:$AL$406"))*SUM($F$3:$I$3)</f>
        <v>15</v>
      </c>
      <c r="D41" s="65" cm="1">
        <f t="array" aca="1" ref="D41" ca="1">_xlfn.XLOOKUP(A41,INDIRECT($A$5&amp;"!$AJ$41:$AJ$406"),INDIRECT($A$5&amp;"!$AO$41:$AO$406"))*SUM($F$3:$I$3)</f>
        <v>12.75</v>
      </c>
      <c r="E41" s="34" cm="1">
        <f t="array" ref="E41">SUMPRODUCT(('PT Storengy'!$B$8:$K$372)*('PT Storengy'!$A$8:$A$372=$A41)*('PT Storengy'!$B$5:$K$5=$A$6)*('PT Storengy'!$B$7:$K$7=$A$7))</f>
        <v>0</v>
      </c>
      <c r="F41" s="111">
        <f t="shared" ca="1" si="0"/>
        <v>3.125</v>
      </c>
      <c r="G41" s="51">
        <f t="shared" ca="1" si="3"/>
        <v>0.2</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1</v>
      </c>
      <c r="I41" s="66">
        <f t="shared" ca="1" si="4"/>
        <v>124.99999999999999</v>
      </c>
      <c r="J41" s="110" cm="1">
        <f t="array" aca="1" ref="J41" ca="1">IF(COUNTIFS('PTC NaTran'!$K$7:$K$15996,"",'PTC NaTran'!$A$7:$A$15996,J$16,'PTC NaTran'!$D$7:$D$15996,$A41,'PTC NaTran'!$C$7:$C$15996,"DEL")&gt;0,J$14,SUMIFS('PTC NaTran'!$K$7:$K$15996,'PTC NaTran'!$A$7:$A$15996,J$16,'PTC NaTran'!$D$7:$D$15996,$A41,'PTC NaTran'!$C$7:$C$15996,"DEL")*1.0026*$F$4/INDIRECT($A$4&amp;"!D9"))</f>
        <v>124.99999999999999</v>
      </c>
      <c r="K41" s="110">
        <v>1000</v>
      </c>
      <c r="L41" s="111">
        <f t="shared" ca="1" si="1"/>
        <v>3.1249999999999996</v>
      </c>
      <c r="M41" s="51">
        <f t="shared" ca="1" si="5"/>
        <v>0.2</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1</v>
      </c>
      <c r="O41" s="66">
        <f t="shared" ca="1" si="6"/>
        <v>124.99999999999999</v>
      </c>
      <c r="S41" s="111">
        <f t="shared" ca="1" si="2"/>
        <v>3.125</v>
      </c>
      <c r="T41" s="51">
        <f t="shared" ca="1" si="7"/>
        <v>0.2</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1</v>
      </c>
      <c r="V41" s="66">
        <f t="shared" ca="1" si="8"/>
        <v>124.99999999999999</v>
      </c>
    </row>
    <row r="42" spans="1:22" x14ac:dyDescent="0.3">
      <c r="A42" s="32">
        <f t="shared" si="9"/>
        <v>45773</v>
      </c>
      <c r="B42" s="65" cm="1">
        <f t="array" aca="1" ref="B42" ca="1">_xlfn.XLOOKUP(A42,INDIRECT($A$5&amp;"!$AJ$41:$AJ$406"),INDIRECT($A$5&amp;"!$AK$41:$AK$406"))*SUM($F$3:$I$3)</f>
        <v>0</v>
      </c>
      <c r="C42" s="65" cm="1">
        <f t="array" aca="1" ref="C42" ca="1">_xlfn.XLOOKUP(A42,INDIRECT($A$5&amp;"!$AJ$41:$AJ$406"),INDIRECT($A$5&amp;"!$AL$41:$AL$406"))*SUM($F$3:$I$3)</f>
        <v>15</v>
      </c>
      <c r="D42" s="65" cm="1">
        <f t="array" aca="1" ref="D42" ca="1">_xlfn.XLOOKUP(A42,INDIRECT($A$5&amp;"!$AJ$41:$AJ$406"),INDIRECT($A$5&amp;"!$AO$41:$AO$406"))*SUM($F$3:$I$3)</f>
        <v>12.75</v>
      </c>
      <c r="E42" s="34" cm="1">
        <f t="array" ref="E42">SUMPRODUCT(('PT Storengy'!$B$8:$K$372)*('PT Storengy'!$A$8:$A$372=$A42)*('PT Storengy'!$B$5:$K$5=$A$6)*('PT Storengy'!$B$7:$K$7=$A$7))</f>
        <v>0</v>
      </c>
      <c r="F42" s="111">
        <f t="shared" ca="1" si="0"/>
        <v>3.25</v>
      </c>
      <c r="G42" s="51">
        <f t="shared" ca="1" si="3"/>
        <v>0.20832999999999999</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1.0000000000000009</v>
      </c>
      <c r="I42" s="66">
        <f t="shared" ca="1" si="4"/>
        <v>125.0000000000001</v>
      </c>
      <c r="J42" s="110" cm="1">
        <f t="array" aca="1" ref="J42" ca="1">IF(COUNTIFS('PTC NaTran'!$K$7:$K$15996,"",'PTC NaTran'!$A$7:$A$15996,J$16,'PTC NaTran'!$D$7:$D$15996,$A42,'PTC NaTran'!$C$7:$C$15996,"DEL")&gt;0,J$14,SUMIFS('PTC NaTran'!$K$7:$K$15996,'PTC NaTran'!$A$7:$A$15996,J$16,'PTC NaTran'!$D$7:$D$15996,$A42,'PTC NaTran'!$C$7:$C$15996,"DEL")*1.0026*$F$4/INDIRECT($A$4&amp;"!D9"))</f>
        <v>124.99999999999999</v>
      </c>
      <c r="K42" s="110">
        <v>1000</v>
      </c>
      <c r="L42" s="111">
        <f t="shared" ca="1" si="1"/>
        <v>3.2499999999999996</v>
      </c>
      <c r="M42" s="51">
        <f t="shared" ca="1" si="5"/>
        <v>0.20832999999999999</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1.0000000000000009</v>
      </c>
      <c r="O42" s="66">
        <f t="shared" ca="1" si="6"/>
        <v>124.99999999999999</v>
      </c>
      <c r="S42" s="111">
        <f t="shared" ca="1" si="2"/>
        <v>3.25</v>
      </c>
      <c r="T42" s="51">
        <f t="shared" ca="1" si="7"/>
        <v>0.20832999999999999</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66">
        <f t="shared" ca="1" si="8"/>
        <v>125.0000000000001</v>
      </c>
    </row>
    <row r="43" spans="1:22" x14ac:dyDescent="0.3">
      <c r="A43" s="32">
        <f t="shared" si="9"/>
        <v>45774</v>
      </c>
      <c r="B43" s="65" cm="1">
        <f t="array" aca="1" ref="B43" ca="1">_xlfn.XLOOKUP(A43,INDIRECT($A$5&amp;"!$AJ$41:$AJ$406"),INDIRECT($A$5&amp;"!$AK$41:$AK$406"))*SUM($F$3:$I$3)</f>
        <v>0</v>
      </c>
      <c r="C43" s="65" cm="1">
        <f t="array" aca="1" ref="C43" ca="1">_xlfn.XLOOKUP(A43,INDIRECT($A$5&amp;"!$AJ$41:$AJ$406"),INDIRECT($A$5&amp;"!$AL$41:$AL$406"))*SUM($F$3:$I$3)</f>
        <v>15</v>
      </c>
      <c r="D43" s="65" cm="1">
        <f t="array" aca="1" ref="D43" ca="1">_xlfn.XLOOKUP(A43,INDIRECT($A$5&amp;"!$AJ$41:$AJ$406"),INDIRECT($A$5&amp;"!$AO$41:$AO$406"))*SUM($F$3:$I$3)</f>
        <v>12.75</v>
      </c>
      <c r="E43" s="34" cm="1">
        <f t="array" ref="E43">SUMPRODUCT(('PT Storengy'!$B$8:$K$372)*('PT Storengy'!$A$8:$A$372=$A43)*('PT Storengy'!$B$5:$K$5=$A$6)*('PT Storengy'!$B$7:$K$7=$A$7))</f>
        <v>0</v>
      </c>
      <c r="F43" s="111">
        <f t="shared" ca="1" si="0"/>
        <v>3.375</v>
      </c>
      <c r="G43" s="51">
        <f t="shared" ca="1" si="3"/>
        <v>0.21667</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66">
        <f t="shared" ca="1" si="4"/>
        <v>125.0000000000001</v>
      </c>
      <c r="J43" s="110" cm="1">
        <f t="array" aca="1" ref="J43" ca="1">IF(COUNTIFS('PTC NaTran'!$K$7:$K$15996,"",'PTC NaTran'!$A$7:$A$15996,J$16,'PTC NaTran'!$D$7:$D$15996,$A43,'PTC NaTran'!$C$7:$C$15996,"DEL")&gt;0,J$14,SUMIFS('PTC NaTran'!$K$7:$K$15996,'PTC NaTran'!$A$7:$A$15996,J$16,'PTC NaTran'!$D$7:$D$15996,$A43,'PTC NaTran'!$C$7:$C$15996,"DEL")*1.0026*$F$4/INDIRECT($A$4&amp;"!D9"))</f>
        <v>124.99999999999999</v>
      </c>
      <c r="K43" s="110">
        <v>1000</v>
      </c>
      <c r="L43" s="111">
        <f t="shared" ca="1" si="1"/>
        <v>3.3749999999999996</v>
      </c>
      <c r="M43" s="51">
        <f t="shared" ca="1" si="5"/>
        <v>0.21667</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66">
        <f t="shared" ca="1" si="6"/>
        <v>124.99999999999999</v>
      </c>
      <c r="S43" s="111">
        <f t="shared" ca="1" si="2"/>
        <v>3.375</v>
      </c>
      <c r="T43" s="51">
        <f t="shared" ca="1" si="7"/>
        <v>0.21667</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66">
        <f t="shared" ca="1" si="8"/>
        <v>125.0000000000001</v>
      </c>
    </row>
    <row r="44" spans="1:22" x14ac:dyDescent="0.3">
      <c r="A44" s="32">
        <f t="shared" si="9"/>
        <v>45775</v>
      </c>
      <c r="B44" s="65" cm="1">
        <f t="array" aca="1" ref="B44" ca="1">_xlfn.XLOOKUP(A44,INDIRECT($A$5&amp;"!$AJ$41:$AJ$406"),INDIRECT($A$5&amp;"!$AK$41:$AK$406"))*SUM($F$3:$I$3)</f>
        <v>0</v>
      </c>
      <c r="C44" s="65" cm="1">
        <f t="array" aca="1" ref="C44" ca="1">_xlfn.XLOOKUP(A44,INDIRECT($A$5&amp;"!$AJ$41:$AJ$406"),INDIRECT($A$5&amp;"!$AL$41:$AL$406"))*SUM($F$3:$I$3)</f>
        <v>15</v>
      </c>
      <c r="D44" s="65" cm="1">
        <f t="array" aca="1" ref="D44" ca="1">_xlfn.XLOOKUP(A44,INDIRECT($A$5&amp;"!$AJ$41:$AJ$406"),INDIRECT($A$5&amp;"!$AO$41:$AO$406"))*SUM($F$3:$I$3)</f>
        <v>12.75</v>
      </c>
      <c r="E44" s="34" cm="1">
        <f t="array" ref="E44">SUMPRODUCT(('PT Storengy'!$B$8:$K$372)*('PT Storengy'!$A$8:$A$372=$A44)*('PT Storengy'!$B$5:$K$5=$A$6)*('PT Storengy'!$B$7:$K$7=$A$7))</f>
        <v>0</v>
      </c>
      <c r="F44" s="111">
        <f t="shared" ca="1" si="0"/>
        <v>3.5</v>
      </c>
      <c r="G44" s="51">
        <f t="shared" ca="1" si="3"/>
        <v>0.22500000000000001</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66">
        <f t="shared" ca="1" si="4"/>
        <v>125.0000000000001</v>
      </c>
      <c r="J44" s="110" cm="1">
        <f t="array" aca="1" ref="J44" ca="1">IF(COUNTIFS('PTC NaTran'!$K$7:$K$15996,"",'PTC NaTran'!$A$7:$A$15996,J$16,'PTC NaTran'!$D$7:$D$15996,$A44,'PTC NaTran'!$C$7:$C$15996,"DEL")&gt;0,J$14,SUMIFS('PTC NaTran'!$K$7:$K$15996,'PTC NaTran'!$A$7:$A$15996,J$16,'PTC NaTran'!$D$7:$D$15996,$A44,'PTC NaTran'!$C$7:$C$15996,"DEL")*1.0026*$F$4/INDIRECT($A$4&amp;"!D9"))</f>
        <v>124.99999999999999</v>
      </c>
      <c r="K44" s="110">
        <v>1000</v>
      </c>
      <c r="L44" s="111">
        <f t="shared" ca="1" si="1"/>
        <v>3.4999999999999996</v>
      </c>
      <c r="M44" s="51">
        <f t="shared" ca="1" si="5"/>
        <v>0.22500000000000001</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66">
        <f t="shared" ca="1" si="6"/>
        <v>124.99999999999999</v>
      </c>
      <c r="S44" s="111">
        <f t="shared" ca="1" si="2"/>
        <v>3.5</v>
      </c>
      <c r="T44" s="51">
        <f t="shared" ca="1" si="7"/>
        <v>0.22500000000000001</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66">
        <f t="shared" ca="1" si="8"/>
        <v>125.0000000000001</v>
      </c>
    </row>
    <row r="45" spans="1:22" x14ac:dyDescent="0.3">
      <c r="A45" s="32">
        <f t="shared" si="9"/>
        <v>45776</v>
      </c>
      <c r="B45" s="65" cm="1">
        <f t="array" aca="1" ref="B45" ca="1">_xlfn.XLOOKUP(A45,INDIRECT($A$5&amp;"!$AJ$41:$AJ$406"),INDIRECT($A$5&amp;"!$AK$41:$AK$406"))*SUM($F$3:$I$3)</f>
        <v>0</v>
      </c>
      <c r="C45" s="65" cm="1">
        <f t="array" aca="1" ref="C45" ca="1">_xlfn.XLOOKUP(A45,INDIRECT($A$5&amp;"!$AJ$41:$AJ$406"),INDIRECT($A$5&amp;"!$AL$41:$AL$406"))*SUM($F$3:$I$3)</f>
        <v>15</v>
      </c>
      <c r="D45" s="65" cm="1">
        <f t="array" aca="1" ref="D45" ca="1">_xlfn.XLOOKUP(A45,INDIRECT($A$5&amp;"!$AJ$41:$AJ$406"),INDIRECT($A$5&amp;"!$AO$41:$AO$406"))*SUM($F$3:$I$3)</f>
        <v>12.75</v>
      </c>
      <c r="E45" s="34" cm="1">
        <f t="array" ref="E45">SUMPRODUCT(('PT Storengy'!$B$8:$K$372)*('PT Storengy'!$A$8:$A$372=$A45)*('PT Storengy'!$B$5:$K$5=$A$6)*('PT Storengy'!$B$7:$K$7=$A$7))</f>
        <v>0</v>
      </c>
      <c r="F45" s="111">
        <f t="shared" ca="1" si="0"/>
        <v>3.625</v>
      </c>
      <c r="G45" s="51">
        <f t="shared" ca="1" si="3"/>
        <v>0.23333000000000001</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66">
        <f t="shared" ca="1" si="4"/>
        <v>125.0000000000001</v>
      </c>
      <c r="J45" s="110" cm="1">
        <f t="array" aca="1" ref="J45" ca="1">IF(COUNTIFS('PTC NaTran'!$K$7:$K$15996,"",'PTC NaTran'!$A$7:$A$15996,J$16,'PTC NaTran'!$D$7:$D$15996,$A45,'PTC NaTran'!$C$7:$C$15996,"DEL")&gt;0,J$14,SUMIFS('PTC NaTran'!$K$7:$K$15996,'PTC NaTran'!$A$7:$A$15996,J$16,'PTC NaTran'!$D$7:$D$15996,$A45,'PTC NaTran'!$C$7:$C$15996,"DEL")*1.0026*$F$4/INDIRECT($A$4&amp;"!D9"))</f>
        <v>124.99999999999999</v>
      </c>
      <c r="K45" s="110">
        <v>1000</v>
      </c>
      <c r="L45" s="111">
        <f t="shared" ca="1" si="1"/>
        <v>3.6249999999999996</v>
      </c>
      <c r="M45" s="51">
        <f t="shared" ca="1" si="5"/>
        <v>0.23333000000000001</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66">
        <f t="shared" ca="1" si="6"/>
        <v>124.99999999999999</v>
      </c>
      <c r="S45" s="111">
        <f t="shared" ca="1" si="2"/>
        <v>3.625</v>
      </c>
      <c r="T45" s="51">
        <f t="shared" ca="1" si="7"/>
        <v>0.23333000000000001</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66">
        <f t="shared" ca="1" si="8"/>
        <v>125.0000000000001</v>
      </c>
    </row>
    <row r="46" spans="1:22" x14ac:dyDescent="0.3">
      <c r="A46" s="32">
        <f t="shared" si="9"/>
        <v>45777</v>
      </c>
      <c r="B46" s="65" cm="1">
        <f t="array" aca="1" ref="B46" ca="1">_xlfn.XLOOKUP(A46,INDIRECT($A$5&amp;"!$AJ$41:$AJ$406"),INDIRECT($A$5&amp;"!$AK$41:$AK$406"))*SUM($F$3:$I$3)</f>
        <v>0</v>
      </c>
      <c r="C46" s="65" cm="1">
        <f t="array" aca="1" ref="C46" ca="1">_xlfn.XLOOKUP(A46,INDIRECT($A$5&amp;"!$AJ$41:$AJ$406"),INDIRECT($A$5&amp;"!$AL$41:$AL$406"))*SUM($F$3:$I$3)</f>
        <v>15</v>
      </c>
      <c r="D46" s="65" cm="1">
        <f t="array" aca="1" ref="D46" ca="1">_xlfn.XLOOKUP(A46,INDIRECT($A$5&amp;"!$AJ$41:$AJ$406"),INDIRECT($A$5&amp;"!$AO$41:$AO$406"))*SUM($F$3:$I$3)</f>
        <v>12.75</v>
      </c>
      <c r="E46" s="34" cm="1">
        <f t="array" ref="E46">SUMPRODUCT(('PT Storengy'!$B$8:$K$372)*('PT Storengy'!$A$8:$A$372=$A46)*('PT Storengy'!$B$5:$K$5=$A$6)*('PT Storengy'!$B$7:$K$7=$A$7))</f>
        <v>0</v>
      </c>
      <c r="F46" s="111">
        <f t="shared" ca="1" si="0"/>
        <v>3.75</v>
      </c>
      <c r="G46" s="51">
        <f t="shared" ca="1" si="3"/>
        <v>0.24167</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1.0000000000000009</v>
      </c>
      <c r="I46" s="66">
        <f t="shared" ca="1" si="4"/>
        <v>125.0000000000001</v>
      </c>
      <c r="J46" s="110" cm="1">
        <f t="array" aca="1" ref="J46" ca="1">IF(COUNTIFS('PTC NaTran'!$K$7:$K$15996,"",'PTC NaTran'!$A$7:$A$15996,J$16,'PTC NaTran'!$D$7:$D$15996,$A46,'PTC NaTran'!$C$7:$C$15996,"DEL")&gt;0,J$14,SUMIFS('PTC NaTran'!$K$7:$K$15996,'PTC NaTran'!$A$7:$A$15996,J$16,'PTC NaTran'!$D$7:$D$15996,$A46,'PTC NaTran'!$C$7:$C$15996,"DEL")*1.0026*$F$4/INDIRECT($A$4&amp;"!D9"))</f>
        <v>124.99999999999999</v>
      </c>
      <c r="K46" s="110">
        <v>1000</v>
      </c>
      <c r="L46" s="111">
        <f t="shared" ca="1" si="1"/>
        <v>3.7499999999999996</v>
      </c>
      <c r="M46" s="51">
        <f t="shared" ca="1" si="5"/>
        <v>0.24167</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1.0000000000000009</v>
      </c>
      <c r="O46" s="66">
        <f t="shared" ca="1" si="6"/>
        <v>124.99999999999999</v>
      </c>
      <c r="S46" s="111">
        <f t="shared" ca="1" si="2"/>
        <v>3.75</v>
      </c>
      <c r="T46" s="51">
        <f t="shared" ca="1" si="7"/>
        <v>0.24167</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66">
        <f t="shared" ca="1" si="8"/>
        <v>125.0000000000001</v>
      </c>
    </row>
    <row r="47" spans="1:22" x14ac:dyDescent="0.3">
      <c r="A47" s="32">
        <f t="shared" si="9"/>
        <v>45778</v>
      </c>
      <c r="B47" s="65" cm="1">
        <f t="array" aca="1" ref="B47" ca="1">_xlfn.XLOOKUP(A47,INDIRECT($A$5&amp;"!$AJ$41:$AJ$406"),INDIRECT($A$5&amp;"!$AK$41:$AK$406"))*SUM($F$3:$I$3)</f>
        <v>0</v>
      </c>
      <c r="C47" s="65" cm="1">
        <f t="array" aca="1" ref="C47" ca="1">_xlfn.XLOOKUP(A47,INDIRECT($A$5&amp;"!$AJ$41:$AJ$406"),INDIRECT($A$5&amp;"!$AL$41:$AL$406"))*SUM($F$3:$I$3)</f>
        <v>15</v>
      </c>
      <c r="D47" s="65" cm="1">
        <f t="array" aca="1" ref="D47" ca="1">_xlfn.XLOOKUP(A47,INDIRECT($A$5&amp;"!$AJ$41:$AJ$406"),INDIRECT($A$5&amp;"!$AO$41:$AO$406"))*SUM($F$3:$I$3)</f>
        <v>12.75</v>
      </c>
      <c r="E47" s="34" cm="1">
        <f t="array" ref="E47">SUMPRODUCT(('PT Storengy'!$B$8:$K$372)*('PT Storengy'!$A$8:$A$372=$A47)*('PT Storengy'!$B$5:$K$5=$A$6)*('PT Storengy'!$B$7:$K$7=$A$7))</f>
        <v>0</v>
      </c>
      <c r="F47" s="111">
        <f t="shared" ca="1" si="0"/>
        <v>3.875</v>
      </c>
      <c r="G47" s="51">
        <f t="shared" ca="1" si="3"/>
        <v>0.25</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1</v>
      </c>
      <c r="I47" s="66">
        <f t="shared" ca="1" si="4"/>
        <v>124.99999999999999</v>
      </c>
      <c r="J47" s="110" cm="1">
        <f t="array" aca="1" ref="J47" ca="1">IF(COUNTIFS('PTC NaTran'!$K$7:$K$15996,"",'PTC NaTran'!$A$7:$A$15996,J$16,'PTC NaTran'!$D$7:$D$15996,$A47,'PTC NaTran'!$C$7:$C$15996,"DEL")&gt;0,J$14,SUMIFS('PTC NaTran'!$K$7:$K$15996,'PTC NaTran'!$A$7:$A$15996,J$16,'PTC NaTran'!$D$7:$D$15996,$A47,'PTC NaTran'!$C$7:$C$15996,"DEL")*1.0026*$F$4/INDIRECT($A$4&amp;"!D9"))</f>
        <v>124.99999999999999</v>
      </c>
      <c r="K47" s="110">
        <v>1000</v>
      </c>
      <c r="L47" s="111">
        <f t="shared" ca="1" si="1"/>
        <v>3.8749999999999996</v>
      </c>
      <c r="M47" s="51">
        <f t="shared" ca="1" si="5"/>
        <v>0.25</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1</v>
      </c>
      <c r="O47" s="66">
        <f t="shared" ca="1" si="6"/>
        <v>124.99999999999999</v>
      </c>
      <c r="S47" s="111">
        <f t="shared" ca="1" si="2"/>
        <v>3.875</v>
      </c>
      <c r="T47" s="51">
        <f t="shared" ca="1" si="7"/>
        <v>0.25</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1</v>
      </c>
      <c r="V47" s="66">
        <f t="shared" ca="1" si="8"/>
        <v>124.99999999999999</v>
      </c>
    </row>
    <row r="48" spans="1:22" x14ac:dyDescent="0.3">
      <c r="A48" s="32">
        <f t="shared" si="9"/>
        <v>45779</v>
      </c>
      <c r="B48" s="65" cm="1">
        <f t="array" aca="1" ref="B48" ca="1">_xlfn.XLOOKUP(A48,INDIRECT($A$5&amp;"!$AJ$41:$AJ$406"),INDIRECT($A$5&amp;"!$AK$41:$AK$406"))*SUM($F$3:$I$3)</f>
        <v>0</v>
      </c>
      <c r="C48" s="65" cm="1">
        <f t="array" aca="1" ref="C48" ca="1">_xlfn.XLOOKUP(A48,INDIRECT($A$5&amp;"!$AJ$41:$AJ$406"),INDIRECT($A$5&amp;"!$AL$41:$AL$406"))*SUM($F$3:$I$3)</f>
        <v>15</v>
      </c>
      <c r="D48" s="65" cm="1">
        <f t="array" aca="1" ref="D48" ca="1">_xlfn.XLOOKUP(A48,INDIRECT($A$5&amp;"!$AJ$41:$AJ$406"),INDIRECT($A$5&amp;"!$AO$41:$AO$406"))*SUM($F$3:$I$3)</f>
        <v>12.75</v>
      </c>
      <c r="E48" s="34" cm="1">
        <f t="array" ref="E48">SUMPRODUCT(('PT Storengy'!$B$8:$K$372)*('PT Storengy'!$A$8:$A$372=$A48)*('PT Storengy'!$B$5:$K$5=$A$6)*('PT Storengy'!$B$7:$K$7=$A$7))</f>
        <v>0</v>
      </c>
      <c r="F48" s="111">
        <f t="shared" ca="1" si="0"/>
        <v>4</v>
      </c>
      <c r="G48" s="51">
        <f t="shared" ca="1" si="3"/>
        <v>0.25833</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66">
        <f t="shared" ca="1" si="4"/>
        <v>125.0000000000001</v>
      </c>
      <c r="J48" s="110" cm="1">
        <f t="array" aca="1" ref="J48" ca="1">IF(COUNTIFS('PTC NaTran'!$K$7:$K$15996,"",'PTC NaTran'!$A$7:$A$15996,J$16,'PTC NaTran'!$D$7:$D$15996,$A48,'PTC NaTran'!$C$7:$C$15996,"DEL")&gt;0,J$14,SUMIFS('PTC NaTran'!$K$7:$K$15996,'PTC NaTran'!$A$7:$A$15996,J$16,'PTC NaTran'!$D$7:$D$15996,$A48,'PTC NaTran'!$C$7:$C$15996,"DEL")*1.0026*$F$4/INDIRECT($A$4&amp;"!D9"))</f>
        <v>124.99999999999999</v>
      </c>
      <c r="K48" s="110">
        <v>1000</v>
      </c>
      <c r="L48" s="111">
        <f t="shared" ca="1" si="1"/>
        <v>3.9999999999999996</v>
      </c>
      <c r="M48" s="51">
        <f t="shared" ca="1" si="5"/>
        <v>0.25833</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66">
        <f t="shared" ca="1" si="6"/>
        <v>124.99999999999999</v>
      </c>
      <c r="S48" s="111">
        <f t="shared" ca="1" si="2"/>
        <v>4</v>
      </c>
      <c r="T48" s="51">
        <f t="shared" ca="1" si="7"/>
        <v>0.25833</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66">
        <f t="shared" ca="1" si="8"/>
        <v>125.0000000000001</v>
      </c>
    </row>
    <row r="49" spans="1:22" x14ac:dyDescent="0.3">
      <c r="A49" s="32">
        <f t="shared" si="9"/>
        <v>45780</v>
      </c>
      <c r="B49" s="65" cm="1">
        <f t="array" aca="1" ref="B49" ca="1">_xlfn.XLOOKUP(A49,INDIRECT($A$5&amp;"!$AJ$41:$AJ$406"),INDIRECT($A$5&amp;"!$AK$41:$AK$406"))*SUM($F$3:$I$3)</f>
        <v>0</v>
      </c>
      <c r="C49" s="65" cm="1">
        <f t="array" aca="1" ref="C49" ca="1">_xlfn.XLOOKUP(A49,INDIRECT($A$5&amp;"!$AJ$41:$AJ$406"),INDIRECT($A$5&amp;"!$AL$41:$AL$406"))*SUM($F$3:$I$3)</f>
        <v>15</v>
      </c>
      <c r="D49" s="65" cm="1">
        <f t="array" aca="1" ref="D49" ca="1">_xlfn.XLOOKUP(A49,INDIRECT($A$5&amp;"!$AJ$41:$AJ$406"),INDIRECT($A$5&amp;"!$AO$41:$AO$406"))*SUM($F$3:$I$3)</f>
        <v>12.75</v>
      </c>
      <c r="E49" s="34" cm="1">
        <f t="array" ref="E49">SUMPRODUCT(('PT Storengy'!$B$8:$K$372)*('PT Storengy'!$A$8:$A$372=$A49)*('PT Storengy'!$B$5:$K$5=$A$6)*('PT Storengy'!$B$7:$K$7=$A$7))</f>
        <v>0</v>
      </c>
      <c r="F49" s="111">
        <f t="shared" ca="1" si="0"/>
        <v>4.125</v>
      </c>
      <c r="G49" s="51">
        <f t="shared" ca="1" si="3"/>
        <v>0.26667000000000002</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66">
        <f t="shared" ca="1" si="4"/>
        <v>125.0000000000001</v>
      </c>
      <c r="J49" s="110" cm="1">
        <f t="array" aca="1" ref="J49" ca="1">IF(COUNTIFS('PTC NaTran'!$K$7:$K$15996,"",'PTC NaTran'!$A$7:$A$15996,J$16,'PTC NaTran'!$D$7:$D$15996,$A49,'PTC NaTran'!$C$7:$C$15996,"DEL")&gt;0,J$14,SUMIFS('PTC NaTran'!$K$7:$K$15996,'PTC NaTran'!$A$7:$A$15996,J$16,'PTC NaTran'!$D$7:$D$15996,$A49,'PTC NaTran'!$C$7:$C$15996,"DEL")*1.0026*$F$4/INDIRECT($A$4&amp;"!D9"))</f>
        <v>124.99999999999999</v>
      </c>
      <c r="K49" s="110">
        <v>1000</v>
      </c>
      <c r="L49" s="111">
        <f t="shared" ca="1" si="1"/>
        <v>4.1249999999999991</v>
      </c>
      <c r="M49" s="51">
        <f t="shared" ca="1" si="5"/>
        <v>0.26667000000000002</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66">
        <f t="shared" ca="1" si="6"/>
        <v>124.99999999999999</v>
      </c>
      <c r="S49" s="111">
        <f t="shared" ca="1" si="2"/>
        <v>4.125</v>
      </c>
      <c r="T49" s="51">
        <f t="shared" ca="1" si="7"/>
        <v>0.26667000000000002</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66">
        <f t="shared" ca="1" si="8"/>
        <v>125.0000000000001</v>
      </c>
    </row>
    <row r="50" spans="1:22" x14ac:dyDescent="0.3">
      <c r="A50" s="32">
        <f t="shared" si="9"/>
        <v>45781</v>
      </c>
      <c r="B50" s="65" cm="1">
        <f t="array" aca="1" ref="B50" ca="1">_xlfn.XLOOKUP(A50,INDIRECT($A$5&amp;"!$AJ$41:$AJ$406"),INDIRECT($A$5&amp;"!$AK$41:$AK$406"))*SUM($F$3:$I$3)</f>
        <v>0</v>
      </c>
      <c r="C50" s="65" cm="1">
        <f t="array" aca="1" ref="C50" ca="1">_xlfn.XLOOKUP(A50,INDIRECT($A$5&amp;"!$AJ$41:$AJ$406"),INDIRECT($A$5&amp;"!$AL$41:$AL$406"))*SUM($F$3:$I$3)</f>
        <v>15</v>
      </c>
      <c r="D50" s="65" cm="1">
        <f t="array" aca="1" ref="D50" ca="1">_xlfn.XLOOKUP(A50,INDIRECT($A$5&amp;"!$AJ$41:$AJ$406"),INDIRECT($A$5&amp;"!$AO$41:$AO$406"))*SUM($F$3:$I$3)</f>
        <v>12.75</v>
      </c>
      <c r="E50" s="34" cm="1">
        <f t="array" ref="E50">SUMPRODUCT(('PT Storengy'!$B$8:$K$372)*('PT Storengy'!$A$8:$A$372=$A50)*('PT Storengy'!$B$5:$K$5=$A$6)*('PT Storengy'!$B$7:$K$7=$A$7))</f>
        <v>0</v>
      </c>
      <c r="F50" s="111">
        <f t="shared" ca="1" si="0"/>
        <v>4.25</v>
      </c>
      <c r="G50" s="51">
        <f t="shared" ca="1" si="3"/>
        <v>0.27500000000000002</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66">
        <f t="shared" ca="1" si="4"/>
        <v>125.0000000000001</v>
      </c>
      <c r="J50" s="110" cm="1">
        <f t="array" aca="1" ref="J50" ca="1">IF(COUNTIFS('PTC NaTran'!$K$7:$K$15996,"",'PTC NaTran'!$A$7:$A$15996,J$16,'PTC NaTran'!$D$7:$D$15996,$A50,'PTC NaTran'!$C$7:$C$15996,"DEL")&gt;0,J$14,SUMIFS('PTC NaTran'!$K$7:$K$15996,'PTC NaTran'!$A$7:$A$15996,J$16,'PTC NaTran'!$D$7:$D$15996,$A50,'PTC NaTran'!$C$7:$C$15996,"DEL")*1.0026*$F$4/INDIRECT($A$4&amp;"!D9"))</f>
        <v>124.99999999999999</v>
      </c>
      <c r="K50" s="110">
        <v>1000</v>
      </c>
      <c r="L50" s="111">
        <f t="shared" ca="1" si="1"/>
        <v>4.2499999999999991</v>
      </c>
      <c r="M50" s="51">
        <f t="shared" ca="1" si="5"/>
        <v>0.27500000000000002</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66">
        <f t="shared" ca="1" si="6"/>
        <v>124.99999999999999</v>
      </c>
      <c r="S50" s="111">
        <f t="shared" ca="1" si="2"/>
        <v>4.25</v>
      </c>
      <c r="T50" s="51">
        <f t="shared" ca="1" si="7"/>
        <v>0.27500000000000002</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66">
        <f t="shared" ca="1" si="8"/>
        <v>125.0000000000001</v>
      </c>
    </row>
    <row r="51" spans="1:22" x14ac:dyDescent="0.3">
      <c r="A51" s="32">
        <f t="shared" si="9"/>
        <v>45782</v>
      </c>
      <c r="B51" s="65" cm="1">
        <f t="array" aca="1" ref="B51" ca="1">_xlfn.XLOOKUP(A51,INDIRECT($A$5&amp;"!$AJ$41:$AJ$406"),INDIRECT($A$5&amp;"!$AK$41:$AK$406"))*SUM($F$3:$I$3)</f>
        <v>0</v>
      </c>
      <c r="C51" s="65" cm="1">
        <f t="array" aca="1" ref="C51" ca="1">_xlfn.XLOOKUP(A51,INDIRECT($A$5&amp;"!$AJ$41:$AJ$406"),INDIRECT($A$5&amp;"!$AL$41:$AL$406"))*SUM($F$3:$I$3)</f>
        <v>15</v>
      </c>
      <c r="D51" s="65" cm="1">
        <f t="array" aca="1" ref="D51" ca="1">_xlfn.XLOOKUP(A51,INDIRECT($A$5&amp;"!$AJ$41:$AJ$406"),INDIRECT($A$5&amp;"!$AO$41:$AO$406"))*SUM($F$3:$I$3)</f>
        <v>12.75</v>
      </c>
      <c r="E51" s="34" cm="1">
        <f t="array" ref="E51">SUMPRODUCT(('PT Storengy'!$B$8:$K$372)*('PT Storengy'!$A$8:$A$372=$A51)*('PT Storengy'!$B$5:$K$5=$A$6)*('PT Storengy'!$B$7:$K$7=$A$7))</f>
        <v>0.1</v>
      </c>
      <c r="F51" s="111">
        <f t="shared" ca="1" si="0"/>
        <v>4.3624999999999998</v>
      </c>
      <c r="G51" s="51">
        <f t="shared" ca="1" si="3"/>
        <v>0.28333000000000003</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66">
        <f t="shared" ca="1" si="4"/>
        <v>112.50000000000009</v>
      </c>
      <c r="J51" s="110" cm="1">
        <f t="array" aca="1" ref="J51" ca="1">IF(COUNTIFS('PTC NaTran'!$K$7:$K$15996,"",'PTC NaTran'!$A$7:$A$15996,J$16,'PTC NaTran'!$D$7:$D$15996,$A51,'PTC NaTran'!$C$7:$C$15996,"DEL")&gt;0,J$14,SUMIFS('PTC NaTran'!$K$7:$K$15996,'PTC NaTran'!$A$7:$A$15996,J$16,'PTC NaTran'!$D$7:$D$15996,$A51,'PTC NaTran'!$C$7:$C$15996,"DEL")*1.0026*$F$4/INDIRECT($A$4&amp;"!D9"))</f>
        <v>124.99999999999999</v>
      </c>
      <c r="K51" s="110">
        <v>1000</v>
      </c>
      <c r="L51" s="111">
        <f t="shared" ca="1" si="1"/>
        <v>4.3624999999999989</v>
      </c>
      <c r="M51" s="51">
        <f t="shared" ca="1" si="5"/>
        <v>0.28333000000000003</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66">
        <f t="shared" ca="1" si="6"/>
        <v>112.50000000000009</v>
      </c>
      <c r="S51" s="111">
        <f t="shared" ca="1" si="2"/>
        <v>4.375</v>
      </c>
      <c r="T51" s="51">
        <f t="shared" ca="1" si="7"/>
        <v>0.28333000000000003</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66">
        <f t="shared" ca="1" si="8"/>
        <v>125.0000000000001</v>
      </c>
    </row>
    <row r="52" spans="1:22" x14ac:dyDescent="0.3">
      <c r="A52" s="32">
        <f t="shared" si="9"/>
        <v>45783</v>
      </c>
      <c r="B52" s="65" cm="1">
        <f t="array" aca="1" ref="B52" ca="1">_xlfn.XLOOKUP(A52,INDIRECT($A$5&amp;"!$AJ$41:$AJ$406"),INDIRECT($A$5&amp;"!$AK$41:$AK$406"))*SUM($F$3:$I$3)</f>
        <v>0</v>
      </c>
      <c r="C52" s="65" cm="1">
        <f t="array" aca="1" ref="C52" ca="1">_xlfn.XLOOKUP(A52,INDIRECT($A$5&amp;"!$AJ$41:$AJ$406"),INDIRECT($A$5&amp;"!$AL$41:$AL$406"))*SUM($F$3:$I$3)</f>
        <v>15</v>
      </c>
      <c r="D52" s="65" cm="1">
        <f t="array" aca="1" ref="D52" ca="1">_xlfn.XLOOKUP(A52,INDIRECT($A$5&amp;"!$AJ$41:$AJ$406"),INDIRECT($A$5&amp;"!$AO$41:$AO$406"))*SUM($F$3:$I$3)</f>
        <v>12.75</v>
      </c>
      <c r="E52" s="34" cm="1">
        <f t="array" ref="E52">SUMPRODUCT(('PT Storengy'!$B$8:$K$372)*('PT Storengy'!$A$8:$A$372=$A52)*('PT Storengy'!$B$5:$K$5=$A$6)*('PT Storengy'!$B$7:$K$7=$A$7))</f>
        <v>0.1</v>
      </c>
      <c r="F52" s="111">
        <f t="shared" ca="1" si="0"/>
        <v>4.4749999999999996</v>
      </c>
      <c r="G52" s="51">
        <f t="shared" ca="1" si="3"/>
        <v>0.29082999999999998</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66">
        <f t="shared" ca="1" si="4"/>
        <v>112.50000000000009</v>
      </c>
      <c r="J52" s="110" cm="1">
        <f t="array" aca="1" ref="J52" ca="1">IF(COUNTIFS('PTC NaTran'!$K$7:$K$15996,"",'PTC NaTran'!$A$7:$A$15996,J$16,'PTC NaTran'!$D$7:$D$15996,$A52,'PTC NaTran'!$C$7:$C$15996,"DEL")&gt;0,J$14,SUMIFS('PTC NaTran'!$K$7:$K$15996,'PTC NaTran'!$A$7:$A$15996,J$16,'PTC NaTran'!$D$7:$D$15996,$A52,'PTC NaTran'!$C$7:$C$15996,"DEL")*1.0026*$F$4/INDIRECT($A$4&amp;"!D9"))</f>
        <v>124.99999999999999</v>
      </c>
      <c r="K52" s="110">
        <v>1000</v>
      </c>
      <c r="L52" s="111">
        <f t="shared" ca="1" si="1"/>
        <v>4.4749999999999988</v>
      </c>
      <c r="M52" s="51">
        <f t="shared" ca="1" si="5"/>
        <v>0.29082999999999998</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66">
        <f t="shared" ca="1" si="6"/>
        <v>112.50000000000009</v>
      </c>
      <c r="S52" s="111">
        <f t="shared" ca="1" si="2"/>
        <v>4.5</v>
      </c>
      <c r="T52" s="51">
        <f t="shared" ca="1" si="7"/>
        <v>0.29166999999999998</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66">
        <f t="shared" ca="1" si="8"/>
        <v>125.0000000000001</v>
      </c>
    </row>
    <row r="53" spans="1:22" x14ac:dyDescent="0.3">
      <c r="A53" s="32">
        <f t="shared" si="9"/>
        <v>45784</v>
      </c>
      <c r="B53" s="65" cm="1">
        <f t="array" aca="1" ref="B53" ca="1">_xlfn.XLOOKUP(A53,INDIRECT($A$5&amp;"!$AJ$41:$AJ$406"),INDIRECT($A$5&amp;"!$AK$41:$AK$406"))*SUM($F$3:$I$3)</f>
        <v>0</v>
      </c>
      <c r="C53" s="65" cm="1">
        <f t="array" aca="1" ref="C53" ca="1">_xlfn.XLOOKUP(A53,INDIRECT($A$5&amp;"!$AJ$41:$AJ$406"),INDIRECT($A$5&amp;"!$AL$41:$AL$406"))*SUM($F$3:$I$3)</f>
        <v>15</v>
      </c>
      <c r="D53" s="65" cm="1">
        <f t="array" aca="1" ref="D53" ca="1">_xlfn.XLOOKUP(A53,INDIRECT($A$5&amp;"!$AJ$41:$AJ$406"),INDIRECT($A$5&amp;"!$AO$41:$AO$406"))*SUM($F$3:$I$3)</f>
        <v>12.75</v>
      </c>
      <c r="E53" s="34" cm="1">
        <f t="array" ref="E53">SUMPRODUCT(('PT Storengy'!$B$8:$K$372)*('PT Storengy'!$A$8:$A$372=$A53)*('PT Storengy'!$B$5:$K$5=$A$6)*('PT Storengy'!$B$7:$K$7=$A$7))</f>
        <v>0.1</v>
      </c>
      <c r="F53" s="111">
        <f t="shared" ca="1" si="0"/>
        <v>4.5874999999999995</v>
      </c>
      <c r="G53" s="51">
        <f t="shared" ca="1" si="3"/>
        <v>0.29832999999999998</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66">
        <f t="shared" ca="1" si="4"/>
        <v>112.50000000000009</v>
      </c>
      <c r="J53" s="110" cm="1">
        <f t="array" aca="1" ref="J53" ca="1">IF(COUNTIFS('PTC NaTran'!$K$7:$K$15996,"",'PTC NaTran'!$A$7:$A$15996,J$16,'PTC NaTran'!$D$7:$D$15996,$A53,'PTC NaTran'!$C$7:$C$15996,"DEL")&gt;0,J$14,SUMIFS('PTC NaTran'!$K$7:$K$15996,'PTC NaTran'!$A$7:$A$15996,J$16,'PTC NaTran'!$D$7:$D$15996,$A53,'PTC NaTran'!$C$7:$C$15996,"DEL")*1.0026*$F$4/INDIRECT($A$4&amp;"!D9"))</f>
        <v>124.99999999999999</v>
      </c>
      <c r="K53" s="110">
        <v>1000</v>
      </c>
      <c r="L53" s="111">
        <f t="shared" ca="1" si="1"/>
        <v>4.5874999999999986</v>
      </c>
      <c r="M53" s="51">
        <f t="shared" ca="1" si="5"/>
        <v>0.29832999999999998</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66">
        <f t="shared" ca="1" si="6"/>
        <v>112.50000000000009</v>
      </c>
      <c r="S53" s="111">
        <f t="shared" ca="1" si="2"/>
        <v>4.625</v>
      </c>
      <c r="T53" s="51">
        <f t="shared" ca="1" si="7"/>
        <v>0.3</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66">
        <f t="shared" ca="1" si="8"/>
        <v>124.99999999999999</v>
      </c>
    </row>
    <row r="54" spans="1:22" x14ac:dyDescent="0.3">
      <c r="A54" s="32">
        <f t="shared" si="9"/>
        <v>45785</v>
      </c>
      <c r="B54" s="65" cm="1">
        <f t="array" aca="1" ref="B54" ca="1">_xlfn.XLOOKUP(A54,INDIRECT($A$5&amp;"!$AJ$41:$AJ$406"),INDIRECT($A$5&amp;"!$AK$41:$AK$406"))*SUM($F$3:$I$3)</f>
        <v>0</v>
      </c>
      <c r="C54" s="65" cm="1">
        <f t="array" aca="1" ref="C54" ca="1">_xlfn.XLOOKUP(A54,INDIRECT($A$5&amp;"!$AJ$41:$AJ$406"),INDIRECT($A$5&amp;"!$AL$41:$AL$406"))*SUM($F$3:$I$3)</f>
        <v>15</v>
      </c>
      <c r="D54" s="65" cm="1">
        <f t="array" aca="1" ref="D54" ca="1">_xlfn.XLOOKUP(A54,INDIRECT($A$5&amp;"!$AJ$41:$AJ$406"),INDIRECT($A$5&amp;"!$AO$41:$AO$406"))*SUM($F$3:$I$3)</f>
        <v>12.75</v>
      </c>
      <c r="E54" s="34" cm="1">
        <f t="array" ref="E54">SUMPRODUCT(('PT Storengy'!$B$8:$K$372)*('PT Storengy'!$A$8:$A$372=$A54)*('PT Storengy'!$B$5:$K$5=$A$6)*('PT Storengy'!$B$7:$K$7=$A$7))</f>
        <v>0.1</v>
      </c>
      <c r="F54" s="111">
        <f t="shared" ca="1" si="0"/>
        <v>4.6999999999999993</v>
      </c>
      <c r="G54" s="51">
        <f t="shared" ca="1" si="3"/>
        <v>0.30582999999999999</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1.0000000000000009</v>
      </c>
      <c r="I54" s="66">
        <f t="shared" ca="1" si="4"/>
        <v>112.50000000000009</v>
      </c>
      <c r="J54" s="110" cm="1">
        <f t="array" aca="1" ref="J54" ca="1">IF(COUNTIFS('PTC NaTran'!$K$7:$K$15996,"",'PTC NaTran'!$A$7:$A$15996,J$16,'PTC NaTran'!$D$7:$D$15996,$A54,'PTC NaTran'!$C$7:$C$15996,"DEL")&gt;0,J$14,SUMIFS('PTC NaTran'!$K$7:$K$15996,'PTC NaTran'!$A$7:$A$15996,J$16,'PTC NaTran'!$D$7:$D$15996,$A54,'PTC NaTran'!$C$7:$C$15996,"DEL")*1.0026*$F$4/INDIRECT($A$4&amp;"!D9"))</f>
        <v>124.99999999999999</v>
      </c>
      <c r="K54" s="110">
        <v>1000</v>
      </c>
      <c r="L54" s="111">
        <f t="shared" ca="1" si="1"/>
        <v>4.6999999999999984</v>
      </c>
      <c r="M54" s="51">
        <f t="shared" ca="1" si="5"/>
        <v>0.30582999999999999</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1.0000000000000009</v>
      </c>
      <c r="O54" s="66">
        <f t="shared" ca="1" si="6"/>
        <v>112.50000000000009</v>
      </c>
      <c r="S54" s="111">
        <f t="shared" ca="1" si="2"/>
        <v>4.75</v>
      </c>
      <c r="T54" s="51">
        <f t="shared" ca="1" si="7"/>
        <v>0.30832999999999999</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66">
        <f t="shared" ca="1" si="8"/>
        <v>125.0000000000001</v>
      </c>
    </row>
    <row r="55" spans="1:22" x14ac:dyDescent="0.3">
      <c r="A55" s="32">
        <f t="shared" si="9"/>
        <v>45786</v>
      </c>
      <c r="B55" s="65" cm="1">
        <f t="array" aca="1" ref="B55" ca="1">_xlfn.XLOOKUP(A55,INDIRECT($A$5&amp;"!$AJ$41:$AJ$406"),INDIRECT($A$5&amp;"!$AK$41:$AK$406"))*SUM($F$3:$I$3)</f>
        <v>0</v>
      </c>
      <c r="C55" s="65" cm="1">
        <f t="array" aca="1" ref="C55" ca="1">_xlfn.XLOOKUP(A55,INDIRECT($A$5&amp;"!$AJ$41:$AJ$406"),INDIRECT($A$5&amp;"!$AL$41:$AL$406"))*SUM($F$3:$I$3)</f>
        <v>15</v>
      </c>
      <c r="D55" s="65" cm="1">
        <f t="array" aca="1" ref="D55" ca="1">_xlfn.XLOOKUP(A55,INDIRECT($A$5&amp;"!$AJ$41:$AJ$406"),INDIRECT($A$5&amp;"!$AO$41:$AO$406"))*SUM($F$3:$I$3)</f>
        <v>12.75</v>
      </c>
      <c r="E55" s="34" cm="1">
        <f t="array" ref="E55">SUMPRODUCT(('PT Storengy'!$B$8:$K$372)*('PT Storengy'!$A$8:$A$372=$A55)*('PT Storengy'!$B$5:$K$5=$A$6)*('PT Storengy'!$B$7:$K$7=$A$7))</f>
        <v>0.1</v>
      </c>
      <c r="F55" s="111">
        <f t="shared" ca="1" si="0"/>
        <v>4.8124999999999991</v>
      </c>
      <c r="G55" s="51">
        <f t="shared" ca="1" si="3"/>
        <v>0.31333</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66">
        <f t="shared" ca="1" si="4"/>
        <v>112.50000000000009</v>
      </c>
      <c r="J55" s="110" cm="1">
        <f t="array" aca="1" ref="J55" ca="1">IF(COUNTIFS('PTC NaTran'!$K$7:$K$15996,"",'PTC NaTran'!$A$7:$A$15996,J$16,'PTC NaTran'!$D$7:$D$15996,$A55,'PTC NaTran'!$C$7:$C$15996,"DEL")&gt;0,J$14,SUMIFS('PTC NaTran'!$K$7:$K$15996,'PTC NaTran'!$A$7:$A$15996,J$16,'PTC NaTran'!$D$7:$D$15996,$A55,'PTC NaTran'!$C$7:$C$15996,"DEL")*1.0026*$F$4/INDIRECT($A$4&amp;"!D9"))</f>
        <v>124.99999999999999</v>
      </c>
      <c r="K55" s="110">
        <v>1000</v>
      </c>
      <c r="L55" s="111">
        <f t="shared" ca="1" si="1"/>
        <v>4.8124999999999982</v>
      </c>
      <c r="M55" s="51">
        <f t="shared" ca="1" si="5"/>
        <v>0.31333</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66">
        <f t="shared" ca="1" si="6"/>
        <v>112.50000000000009</v>
      </c>
      <c r="S55" s="111">
        <f t="shared" ca="1" si="2"/>
        <v>4.875</v>
      </c>
      <c r="T55" s="51">
        <f t="shared" ca="1" si="7"/>
        <v>0.31667000000000001</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66">
        <f t="shared" ca="1" si="8"/>
        <v>125.0000000000001</v>
      </c>
    </row>
    <row r="56" spans="1:22" x14ac:dyDescent="0.3">
      <c r="A56" s="32">
        <f t="shared" si="9"/>
        <v>45787</v>
      </c>
      <c r="B56" s="65" cm="1">
        <f t="array" aca="1" ref="B56" ca="1">_xlfn.XLOOKUP(A56,INDIRECT($A$5&amp;"!$AJ$41:$AJ$406"),INDIRECT($A$5&amp;"!$AK$41:$AK$406"))*SUM($F$3:$I$3)</f>
        <v>0</v>
      </c>
      <c r="C56" s="65" cm="1">
        <f t="array" aca="1" ref="C56" ca="1">_xlfn.XLOOKUP(A56,INDIRECT($A$5&amp;"!$AJ$41:$AJ$406"),INDIRECT($A$5&amp;"!$AL$41:$AL$406"))*SUM($F$3:$I$3)</f>
        <v>15</v>
      </c>
      <c r="D56" s="65" cm="1">
        <f t="array" aca="1" ref="D56" ca="1">_xlfn.XLOOKUP(A56,INDIRECT($A$5&amp;"!$AJ$41:$AJ$406"),INDIRECT($A$5&amp;"!$AO$41:$AO$406"))*SUM($F$3:$I$3)</f>
        <v>12.75</v>
      </c>
      <c r="E56" s="34" cm="1">
        <f t="array" ref="E56">SUMPRODUCT(('PT Storengy'!$B$8:$K$372)*('PT Storengy'!$A$8:$A$372=$A56)*('PT Storengy'!$B$5:$K$5=$A$6)*('PT Storengy'!$B$7:$K$7=$A$7))</f>
        <v>0.1</v>
      </c>
      <c r="F56" s="111">
        <f t="shared" ca="1" si="0"/>
        <v>4.9249999999999989</v>
      </c>
      <c r="G56" s="51">
        <f t="shared" ca="1" si="3"/>
        <v>0.32083</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1.0000000000000009</v>
      </c>
      <c r="I56" s="66">
        <f t="shared" ca="1" si="4"/>
        <v>112.50000000000009</v>
      </c>
      <c r="J56" s="110" cm="1">
        <f t="array" aca="1" ref="J56" ca="1">IF(COUNTIFS('PTC NaTran'!$K$7:$K$15996,"",'PTC NaTran'!$A$7:$A$15996,J$16,'PTC NaTran'!$D$7:$D$15996,$A56,'PTC NaTran'!$C$7:$C$15996,"DEL")&gt;0,J$14,SUMIFS('PTC NaTran'!$K$7:$K$15996,'PTC NaTran'!$A$7:$A$15996,J$16,'PTC NaTran'!$D$7:$D$15996,$A56,'PTC NaTran'!$C$7:$C$15996,"DEL")*1.0026*$F$4/INDIRECT($A$4&amp;"!D9"))</f>
        <v>124.99999999999999</v>
      </c>
      <c r="K56" s="110">
        <v>1000</v>
      </c>
      <c r="L56" s="111">
        <f t="shared" ca="1" si="1"/>
        <v>4.924999999999998</v>
      </c>
      <c r="M56" s="51">
        <f t="shared" ca="1" si="5"/>
        <v>0.32083</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1.0000000000000009</v>
      </c>
      <c r="O56" s="66">
        <f t="shared" ca="1" si="6"/>
        <v>112.50000000000009</v>
      </c>
      <c r="S56" s="111">
        <f t="shared" ca="1" si="2"/>
        <v>5</v>
      </c>
      <c r="T56" s="51">
        <f t="shared" ca="1" si="7"/>
        <v>0.32500000000000001</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66">
        <f t="shared" ca="1" si="8"/>
        <v>125.0000000000001</v>
      </c>
    </row>
    <row r="57" spans="1:22" x14ac:dyDescent="0.3">
      <c r="A57" s="32">
        <f t="shared" si="9"/>
        <v>45788</v>
      </c>
      <c r="B57" s="65" cm="1">
        <f t="array" aca="1" ref="B57" ca="1">_xlfn.XLOOKUP(A57,INDIRECT($A$5&amp;"!$AJ$41:$AJ$406"),INDIRECT($A$5&amp;"!$AK$41:$AK$406"))*SUM($F$3:$I$3)</f>
        <v>0</v>
      </c>
      <c r="C57" s="65" cm="1">
        <f t="array" aca="1" ref="C57" ca="1">_xlfn.XLOOKUP(A57,INDIRECT($A$5&amp;"!$AJ$41:$AJ$406"),INDIRECT($A$5&amp;"!$AL$41:$AL$406"))*SUM($F$3:$I$3)</f>
        <v>15</v>
      </c>
      <c r="D57" s="65" cm="1">
        <f t="array" aca="1" ref="D57" ca="1">_xlfn.XLOOKUP(A57,INDIRECT($A$5&amp;"!$AJ$41:$AJ$406"),INDIRECT($A$5&amp;"!$AO$41:$AO$406"))*SUM($F$3:$I$3)</f>
        <v>12.75</v>
      </c>
      <c r="E57" s="34" cm="1">
        <f t="array" ref="E57">SUMPRODUCT(('PT Storengy'!$B$8:$K$372)*('PT Storengy'!$A$8:$A$372=$A57)*('PT Storengy'!$B$5:$K$5=$A$6)*('PT Storengy'!$B$7:$K$7=$A$7))</f>
        <v>0.1</v>
      </c>
      <c r="F57" s="111">
        <f t="shared" ca="1" si="0"/>
        <v>5.0374999999999988</v>
      </c>
      <c r="G57" s="51">
        <f t="shared" ca="1" si="3"/>
        <v>0.32833000000000001</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1.0000000000000009</v>
      </c>
      <c r="I57" s="66">
        <f t="shared" ca="1" si="4"/>
        <v>112.50000000000009</v>
      </c>
      <c r="J57" s="110" cm="1">
        <f t="array" aca="1" ref="J57" ca="1">IF(COUNTIFS('PTC NaTran'!$K$7:$K$15996,"",'PTC NaTran'!$A$7:$A$15996,J$16,'PTC NaTran'!$D$7:$D$15996,$A57,'PTC NaTran'!$C$7:$C$15996,"DEL")&gt;0,J$14,SUMIFS('PTC NaTran'!$K$7:$K$15996,'PTC NaTran'!$A$7:$A$15996,J$16,'PTC NaTran'!$D$7:$D$15996,$A57,'PTC NaTran'!$C$7:$C$15996,"DEL")*1.0026*$F$4/INDIRECT($A$4&amp;"!D9"))</f>
        <v>124.99999999999999</v>
      </c>
      <c r="K57" s="110">
        <v>1000</v>
      </c>
      <c r="L57" s="111">
        <f t="shared" ca="1" si="1"/>
        <v>5.0374999999999979</v>
      </c>
      <c r="M57" s="51">
        <f t="shared" ca="1" si="5"/>
        <v>0.32833000000000001</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1.0000000000000009</v>
      </c>
      <c r="O57" s="66">
        <f t="shared" ca="1" si="6"/>
        <v>112.50000000000009</v>
      </c>
      <c r="S57" s="111">
        <f t="shared" ca="1" si="2"/>
        <v>5.125</v>
      </c>
      <c r="T57" s="51">
        <f t="shared" ca="1" si="7"/>
        <v>0.33333000000000002</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66">
        <f t="shared" ca="1" si="8"/>
        <v>125.0000000000001</v>
      </c>
    </row>
    <row r="58" spans="1:22" x14ac:dyDescent="0.3">
      <c r="A58" s="32">
        <f t="shared" si="9"/>
        <v>45789</v>
      </c>
      <c r="B58" s="65" cm="1">
        <f t="array" aca="1" ref="B58" ca="1">_xlfn.XLOOKUP(A58,INDIRECT($A$5&amp;"!$AJ$41:$AJ$406"),INDIRECT($A$5&amp;"!$AK$41:$AK$406"))*SUM($F$3:$I$3)</f>
        <v>0</v>
      </c>
      <c r="C58" s="65" cm="1">
        <f t="array" aca="1" ref="C58" ca="1">_xlfn.XLOOKUP(A58,INDIRECT($A$5&amp;"!$AJ$41:$AJ$406"),INDIRECT($A$5&amp;"!$AL$41:$AL$406"))*SUM($F$3:$I$3)</f>
        <v>15</v>
      </c>
      <c r="D58" s="65" cm="1">
        <f t="array" aca="1" ref="D58" ca="1">_xlfn.XLOOKUP(A58,INDIRECT($A$5&amp;"!$AJ$41:$AJ$406"),INDIRECT($A$5&amp;"!$AO$41:$AO$406"))*SUM($F$3:$I$3)</f>
        <v>12.75</v>
      </c>
      <c r="E58" s="34" cm="1">
        <f t="array" ref="E58">SUMPRODUCT(('PT Storengy'!$B$8:$K$372)*('PT Storengy'!$A$8:$A$372=$A58)*('PT Storengy'!$B$5:$K$5=$A$6)*('PT Storengy'!$B$7:$K$7=$A$7))</f>
        <v>0.1</v>
      </c>
      <c r="F58" s="111">
        <f t="shared" ca="1" si="0"/>
        <v>5.1499999999999986</v>
      </c>
      <c r="G58" s="51">
        <f t="shared" ca="1" si="3"/>
        <v>0.33583000000000002</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1.0000000000000009</v>
      </c>
      <c r="I58" s="66">
        <f t="shared" ca="1" si="4"/>
        <v>112.50000000000009</v>
      </c>
      <c r="J58" s="110" cm="1">
        <f t="array" aca="1" ref="J58" ca="1">IF(COUNTIFS('PTC NaTran'!$K$7:$K$15996,"",'PTC NaTran'!$A$7:$A$15996,J$16,'PTC NaTran'!$D$7:$D$15996,$A58,'PTC NaTran'!$C$7:$C$15996,"DEL")&gt;0,J$14,SUMIFS('PTC NaTran'!$K$7:$K$15996,'PTC NaTran'!$A$7:$A$15996,J$16,'PTC NaTran'!$D$7:$D$15996,$A58,'PTC NaTran'!$C$7:$C$15996,"DEL")*1.0026*$F$4/INDIRECT($A$4&amp;"!D9"))</f>
        <v>124.99999999999999</v>
      </c>
      <c r="K58" s="110">
        <v>1000</v>
      </c>
      <c r="L58" s="111">
        <f t="shared" ca="1" si="1"/>
        <v>5.1499999999999977</v>
      </c>
      <c r="M58" s="51">
        <f t="shared" ca="1" si="5"/>
        <v>0.33583000000000002</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1.0000000000000009</v>
      </c>
      <c r="O58" s="66">
        <f t="shared" ca="1" si="6"/>
        <v>112.50000000000009</v>
      </c>
      <c r="S58" s="111">
        <f t="shared" ca="1" si="2"/>
        <v>5.25</v>
      </c>
      <c r="T58" s="51">
        <f t="shared" ca="1" si="7"/>
        <v>0.34166999999999997</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66">
        <f t="shared" ca="1" si="8"/>
        <v>125.0000000000001</v>
      </c>
    </row>
    <row r="59" spans="1:22" x14ac:dyDescent="0.3">
      <c r="A59" s="32">
        <f t="shared" si="9"/>
        <v>45790</v>
      </c>
      <c r="B59" s="65" cm="1">
        <f t="array" aca="1" ref="B59" ca="1">_xlfn.XLOOKUP(A59,INDIRECT($A$5&amp;"!$AJ$41:$AJ$406"),INDIRECT($A$5&amp;"!$AK$41:$AK$406"))*SUM($F$3:$I$3)</f>
        <v>0</v>
      </c>
      <c r="C59" s="65" cm="1">
        <f t="array" aca="1" ref="C59" ca="1">_xlfn.XLOOKUP(A59,INDIRECT($A$5&amp;"!$AJ$41:$AJ$406"),INDIRECT($A$5&amp;"!$AL$41:$AL$406"))*SUM($F$3:$I$3)</f>
        <v>15</v>
      </c>
      <c r="D59" s="65" cm="1">
        <f t="array" aca="1" ref="D59" ca="1">_xlfn.XLOOKUP(A59,INDIRECT($A$5&amp;"!$AJ$41:$AJ$406"),INDIRECT($A$5&amp;"!$AO$41:$AO$406"))*SUM($F$3:$I$3)</f>
        <v>12.75</v>
      </c>
      <c r="E59" s="34" cm="1">
        <f t="array" ref="E59">SUMPRODUCT(('PT Storengy'!$B$8:$K$372)*('PT Storengy'!$A$8:$A$372=$A59)*('PT Storengy'!$B$5:$K$5=$A$6)*('PT Storengy'!$B$7:$K$7=$A$7))</f>
        <v>0.1</v>
      </c>
      <c r="F59" s="111">
        <f t="shared" ca="1" si="0"/>
        <v>5.2624999999999984</v>
      </c>
      <c r="G59" s="51">
        <f t="shared" ca="1" si="3"/>
        <v>0.34333000000000002</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66">
        <f t="shared" ca="1" si="4"/>
        <v>112.50000000000009</v>
      </c>
      <c r="J59" s="110" cm="1">
        <f t="array" aca="1" ref="J59" ca="1">IF(COUNTIFS('PTC NaTran'!$K$7:$K$15996,"",'PTC NaTran'!$A$7:$A$15996,J$16,'PTC NaTran'!$D$7:$D$15996,$A59,'PTC NaTran'!$C$7:$C$15996,"DEL")&gt;0,J$14,SUMIFS('PTC NaTran'!$K$7:$K$15996,'PTC NaTran'!$A$7:$A$15996,J$16,'PTC NaTran'!$D$7:$D$15996,$A59,'PTC NaTran'!$C$7:$C$15996,"DEL")*1.0026*$F$4/INDIRECT($A$4&amp;"!D9"))</f>
        <v>124.99999999999999</v>
      </c>
      <c r="K59" s="110">
        <v>1000</v>
      </c>
      <c r="L59" s="111">
        <f t="shared" ca="1" si="1"/>
        <v>5.2624999999999975</v>
      </c>
      <c r="M59" s="51">
        <f t="shared" ca="1" si="5"/>
        <v>0.34333000000000002</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66">
        <f t="shared" ca="1" si="6"/>
        <v>112.50000000000009</v>
      </c>
      <c r="S59" s="111">
        <f t="shared" ca="1" si="2"/>
        <v>5.375</v>
      </c>
      <c r="T59" s="51">
        <f t="shared" ca="1" si="7"/>
        <v>0.35</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1</v>
      </c>
      <c r="V59" s="66">
        <f t="shared" ca="1" si="8"/>
        <v>124.99999999999999</v>
      </c>
    </row>
    <row r="60" spans="1:22" x14ac:dyDescent="0.3">
      <c r="A60" s="32">
        <f t="shared" si="9"/>
        <v>45791</v>
      </c>
      <c r="B60" s="65" cm="1">
        <f t="array" aca="1" ref="B60" ca="1">_xlfn.XLOOKUP(A60,INDIRECT($A$5&amp;"!$AJ$41:$AJ$406"),INDIRECT($A$5&amp;"!$AK$41:$AK$406"))*SUM($F$3:$I$3)</f>
        <v>0</v>
      </c>
      <c r="C60" s="65" cm="1">
        <f t="array" aca="1" ref="C60" ca="1">_xlfn.XLOOKUP(A60,INDIRECT($A$5&amp;"!$AJ$41:$AJ$406"),INDIRECT($A$5&amp;"!$AL$41:$AL$406"))*SUM($F$3:$I$3)</f>
        <v>15</v>
      </c>
      <c r="D60" s="65" cm="1">
        <f t="array" aca="1" ref="D60" ca="1">_xlfn.XLOOKUP(A60,INDIRECT($A$5&amp;"!$AJ$41:$AJ$406"),INDIRECT($A$5&amp;"!$AO$41:$AO$406"))*SUM($F$3:$I$3)</f>
        <v>12.75</v>
      </c>
      <c r="E60" s="34" cm="1">
        <f t="array" ref="E60">SUMPRODUCT(('PT Storengy'!$B$8:$K$372)*('PT Storengy'!$A$8:$A$372=$A60)*('PT Storengy'!$B$5:$K$5=$A$6)*('PT Storengy'!$B$7:$K$7=$A$7))</f>
        <v>0.1</v>
      </c>
      <c r="F60" s="111">
        <f t="shared" ca="1" si="0"/>
        <v>5.3749999999999982</v>
      </c>
      <c r="G60" s="51">
        <f t="shared" ca="1" si="3"/>
        <v>0.35082999999999998</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66">
        <f t="shared" ca="1" si="4"/>
        <v>112.50000000000009</v>
      </c>
      <c r="J60" s="110" cm="1">
        <f t="array" aca="1" ref="J60" ca="1">IF(COUNTIFS('PTC NaTran'!$K$7:$K$15996,"",'PTC NaTran'!$A$7:$A$15996,J$16,'PTC NaTran'!$D$7:$D$15996,$A60,'PTC NaTran'!$C$7:$C$15996,"DEL")&gt;0,J$14,SUMIFS('PTC NaTran'!$K$7:$K$15996,'PTC NaTran'!$A$7:$A$15996,J$16,'PTC NaTran'!$D$7:$D$15996,$A60,'PTC NaTran'!$C$7:$C$15996,"DEL")*1.0026*$F$4/INDIRECT($A$4&amp;"!D9"))</f>
        <v>124.99999999999999</v>
      </c>
      <c r="K60" s="110">
        <v>1000</v>
      </c>
      <c r="L60" s="111">
        <f t="shared" ca="1" si="1"/>
        <v>5.3749999999999973</v>
      </c>
      <c r="M60" s="51">
        <f t="shared" ca="1" si="5"/>
        <v>0.35082999999999998</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1.0000000000000009</v>
      </c>
      <c r="O60" s="66">
        <f t="shared" ca="1" si="6"/>
        <v>112.50000000000009</v>
      </c>
      <c r="S60" s="111">
        <f t="shared" ca="1" si="2"/>
        <v>5.5</v>
      </c>
      <c r="T60" s="51">
        <f t="shared" ca="1" si="7"/>
        <v>0.35832999999999998</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66">
        <f t="shared" ca="1" si="8"/>
        <v>125.0000000000001</v>
      </c>
    </row>
    <row r="61" spans="1:22" x14ac:dyDescent="0.3">
      <c r="A61" s="32">
        <f t="shared" si="9"/>
        <v>45792</v>
      </c>
      <c r="B61" s="65" cm="1">
        <f t="array" aca="1" ref="B61" ca="1">_xlfn.XLOOKUP(A61,INDIRECT($A$5&amp;"!$AJ$41:$AJ$406"),INDIRECT($A$5&amp;"!$AK$41:$AK$406"))*SUM($F$3:$I$3)</f>
        <v>0</v>
      </c>
      <c r="C61" s="65" cm="1">
        <f t="array" aca="1" ref="C61" ca="1">_xlfn.XLOOKUP(A61,INDIRECT($A$5&amp;"!$AJ$41:$AJ$406"),INDIRECT($A$5&amp;"!$AL$41:$AL$406"))*SUM($F$3:$I$3)</f>
        <v>15</v>
      </c>
      <c r="D61" s="65" cm="1">
        <f t="array" aca="1" ref="D61" ca="1">_xlfn.XLOOKUP(A61,INDIRECT($A$5&amp;"!$AJ$41:$AJ$406"),INDIRECT($A$5&amp;"!$AO$41:$AO$406"))*SUM($F$3:$I$3)</f>
        <v>12.75</v>
      </c>
      <c r="E61" s="34" cm="1">
        <f t="array" ref="E61">SUMPRODUCT(('PT Storengy'!$B$8:$K$372)*('PT Storengy'!$A$8:$A$372=$A61)*('PT Storengy'!$B$5:$K$5=$A$6)*('PT Storengy'!$B$7:$K$7=$A$7))</f>
        <v>0.1</v>
      </c>
      <c r="F61" s="111">
        <f t="shared" ca="1" si="0"/>
        <v>5.487499999999998</v>
      </c>
      <c r="G61" s="51">
        <f t="shared" ca="1" si="3"/>
        <v>0.35832999999999998</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66">
        <f t="shared" ca="1" si="4"/>
        <v>112.50000000000009</v>
      </c>
      <c r="J61" s="110" cm="1">
        <f t="array" aca="1" ref="J61" ca="1">IF(COUNTIFS('PTC NaTran'!$K$7:$K$15996,"",'PTC NaTran'!$A$7:$A$15996,J$16,'PTC NaTran'!$D$7:$D$15996,$A61,'PTC NaTran'!$C$7:$C$15996,"DEL")&gt;0,J$14,SUMIFS('PTC NaTran'!$K$7:$K$15996,'PTC NaTran'!$A$7:$A$15996,J$16,'PTC NaTran'!$D$7:$D$15996,$A61,'PTC NaTran'!$C$7:$C$15996,"DEL")*1.0026*$F$4/INDIRECT($A$4&amp;"!D9"))</f>
        <v>124.99999999999999</v>
      </c>
      <c r="K61" s="110">
        <v>1000</v>
      </c>
      <c r="L61" s="111">
        <f t="shared" ca="1" si="1"/>
        <v>5.4874999999999972</v>
      </c>
      <c r="M61" s="51">
        <f t="shared" ca="1" si="5"/>
        <v>0.35832999999999998</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66">
        <f t="shared" ca="1" si="6"/>
        <v>112.50000000000009</v>
      </c>
      <c r="S61" s="111">
        <f t="shared" ca="1" si="2"/>
        <v>5.625</v>
      </c>
      <c r="T61" s="51">
        <f t="shared" ca="1" si="7"/>
        <v>0.36667</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66">
        <f t="shared" ca="1" si="8"/>
        <v>125.0000000000001</v>
      </c>
    </row>
    <row r="62" spans="1:22" x14ac:dyDescent="0.3">
      <c r="A62" s="32">
        <f t="shared" si="9"/>
        <v>45793</v>
      </c>
      <c r="B62" s="65" cm="1">
        <f t="array" aca="1" ref="B62" ca="1">_xlfn.XLOOKUP(A62,INDIRECT($A$5&amp;"!$AJ$41:$AJ$406"),INDIRECT($A$5&amp;"!$AK$41:$AK$406"))*SUM($F$3:$I$3)</f>
        <v>0</v>
      </c>
      <c r="C62" s="65" cm="1">
        <f t="array" aca="1" ref="C62" ca="1">_xlfn.XLOOKUP(A62,INDIRECT($A$5&amp;"!$AJ$41:$AJ$406"),INDIRECT($A$5&amp;"!$AL$41:$AL$406"))*SUM($F$3:$I$3)</f>
        <v>15</v>
      </c>
      <c r="D62" s="65" cm="1">
        <f t="array" aca="1" ref="D62" ca="1">_xlfn.XLOOKUP(A62,INDIRECT($A$5&amp;"!$AJ$41:$AJ$406"),INDIRECT($A$5&amp;"!$AO$41:$AO$406"))*SUM($F$3:$I$3)</f>
        <v>12.75</v>
      </c>
      <c r="E62" s="34" cm="1">
        <f t="array" ref="E62">SUMPRODUCT(('PT Storengy'!$B$8:$K$372)*('PT Storengy'!$A$8:$A$372=$A62)*('PT Storengy'!$B$5:$K$5=$A$6)*('PT Storengy'!$B$7:$K$7=$A$7))</f>
        <v>0.1</v>
      </c>
      <c r="F62" s="111">
        <f t="shared" ca="1" si="0"/>
        <v>5.5999999999999979</v>
      </c>
      <c r="G62" s="51">
        <f t="shared" ca="1" si="3"/>
        <v>0.36582999999999999</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1.0000000000000009</v>
      </c>
      <c r="I62" s="66">
        <f t="shared" ca="1" si="4"/>
        <v>112.50000000000009</v>
      </c>
      <c r="J62" s="110" cm="1">
        <f t="array" aca="1" ref="J62" ca="1">IF(COUNTIFS('PTC NaTran'!$K$7:$K$15996,"",'PTC NaTran'!$A$7:$A$15996,J$16,'PTC NaTran'!$D$7:$D$15996,$A62,'PTC NaTran'!$C$7:$C$15996,"DEL")&gt;0,J$14,SUMIFS('PTC NaTran'!$K$7:$K$15996,'PTC NaTran'!$A$7:$A$15996,J$16,'PTC NaTran'!$D$7:$D$15996,$A62,'PTC NaTran'!$C$7:$C$15996,"DEL")*1.0026*$F$4/INDIRECT($A$4&amp;"!D9"))</f>
        <v>124.99999999999999</v>
      </c>
      <c r="K62" s="110">
        <v>1000</v>
      </c>
      <c r="L62" s="111">
        <f t="shared" ca="1" si="1"/>
        <v>5.599999999999997</v>
      </c>
      <c r="M62" s="51">
        <f t="shared" ca="1" si="5"/>
        <v>0.36582999999999999</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1.0000000000000009</v>
      </c>
      <c r="O62" s="66">
        <f t="shared" ca="1" si="6"/>
        <v>112.50000000000009</v>
      </c>
      <c r="S62" s="111">
        <f t="shared" ca="1" si="2"/>
        <v>5.75</v>
      </c>
      <c r="T62" s="51">
        <f t="shared" ca="1" si="7"/>
        <v>0.375</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1.0000000000000009</v>
      </c>
      <c r="V62" s="66">
        <f t="shared" ca="1" si="8"/>
        <v>125.0000000000001</v>
      </c>
    </row>
    <row r="63" spans="1:22" x14ac:dyDescent="0.3">
      <c r="A63" s="32">
        <f t="shared" si="9"/>
        <v>45794</v>
      </c>
      <c r="B63" s="65" cm="1">
        <f t="array" aca="1" ref="B63" ca="1">_xlfn.XLOOKUP(A63,INDIRECT($A$5&amp;"!$AJ$41:$AJ$406"),INDIRECT($A$5&amp;"!$AK$41:$AK$406"))*SUM($F$3:$I$3)</f>
        <v>0</v>
      </c>
      <c r="C63" s="65" cm="1">
        <f t="array" aca="1" ref="C63" ca="1">_xlfn.XLOOKUP(A63,INDIRECT($A$5&amp;"!$AJ$41:$AJ$406"),INDIRECT($A$5&amp;"!$AL$41:$AL$406"))*SUM($F$3:$I$3)</f>
        <v>15</v>
      </c>
      <c r="D63" s="65" cm="1">
        <f t="array" aca="1" ref="D63" ca="1">_xlfn.XLOOKUP(A63,INDIRECT($A$5&amp;"!$AJ$41:$AJ$406"),INDIRECT($A$5&amp;"!$AO$41:$AO$406"))*SUM($F$3:$I$3)</f>
        <v>12.75</v>
      </c>
      <c r="E63" s="34" cm="1">
        <f t="array" ref="E63">SUMPRODUCT(('PT Storengy'!$B$8:$K$372)*('PT Storengy'!$A$8:$A$372=$A63)*('PT Storengy'!$B$5:$K$5=$A$6)*('PT Storengy'!$B$7:$K$7=$A$7))</f>
        <v>0.1</v>
      </c>
      <c r="F63" s="111">
        <f t="shared" ca="1" si="0"/>
        <v>5.7124999999999977</v>
      </c>
      <c r="G63" s="51">
        <f t="shared" ca="1" si="3"/>
        <v>0.37333</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1.0000000000000009</v>
      </c>
      <c r="I63" s="66">
        <f t="shared" ca="1" si="4"/>
        <v>112.50000000000009</v>
      </c>
      <c r="J63" s="110" cm="1">
        <f t="array" aca="1" ref="J63" ca="1">IF(COUNTIFS('PTC NaTran'!$K$7:$K$15996,"",'PTC NaTran'!$A$7:$A$15996,J$16,'PTC NaTran'!$D$7:$D$15996,$A63,'PTC NaTran'!$C$7:$C$15996,"DEL")&gt;0,J$14,SUMIFS('PTC NaTran'!$K$7:$K$15996,'PTC NaTran'!$A$7:$A$15996,J$16,'PTC NaTran'!$D$7:$D$15996,$A63,'PTC NaTran'!$C$7:$C$15996,"DEL")*1.0026*$F$4/INDIRECT($A$4&amp;"!D9"))</f>
        <v>124.99999999999999</v>
      </c>
      <c r="K63" s="110">
        <v>1000</v>
      </c>
      <c r="L63" s="111">
        <f t="shared" ca="1" si="1"/>
        <v>5.7124999999999968</v>
      </c>
      <c r="M63" s="51">
        <f t="shared" ca="1" si="5"/>
        <v>0.37333</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1.0000000000000009</v>
      </c>
      <c r="O63" s="66">
        <f t="shared" ca="1" si="6"/>
        <v>112.50000000000009</v>
      </c>
      <c r="S63" s="111">
        <f t="shared" ca="1" si="2"/>
        <v>5.875</v>
      </c>
      <c r="T63" s="51">
        <f t="shared" ca="1" si="7"/>
        <v>0.38333</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66">
        <f t="shared" ca="1" si="8"/>
        <v>125.0000000000001</v>
      </c>
    </row>
    <row r="64" spans="1:22" x14ac:dyDescent="0.3">
      <c r="A64" s="32">
        <f t="shared" si="9"/>
        <v>45795</v>
      </c>
      <c r="B64" s="65" cm="1">
        <f t="array" aca="1" ref="B64" ca="1">_xlfn.XLOOKUP(A64,INDIRECT($A$5&amp;"!$AJ$41:$AJ$406"),INDIRECT($A$5&amp;"!$AK$41:$AK$406"))*SUM($F$3:$I$3)</f>
        <v>0</v>
      </c>
      <c r="C64" s="65" cm="1">
        <f t="array" aca="1" ref="C64" ca="1">_xlfn.XLOOKUP(A64,INDIRECT($A$5&amp;"!$AJ$41:$AJ$406"),INDIRECT($A$5&amp;"!$AL$41:$AL$406"))*SUM($F$3:$I$3)</f>
        <v>15</v>
      </c>
      <c r="D64" s="65" cm="1">
        <f t="array" aca="1" ref="D64" ca="1">_xlfn.XLOOKUP(A64,INDIRECT($A$5&amp;"!$AJ$41:$AJ$406"),INDIRECT($A$5&amp;"!$AO$41:$AO$406"))*SUM($F$3:$I$3)</f>
        <v>12.75</v>
      </c>
      <c r="E64" s="34" cm="1">
        <f t="array" ref="E64">SUMPRODUCT(('PT Storengy'!$B$8:$K$372)*('PT Storengy'!$A$8:$A$372=$A64)*('PT Storengy'!$B$5:$K$5=$A$6)*('PT Storengy'!$B$7:$K$7=$A$7))</f>
        <v>0.1</v>
      </c>
      <c r="F64" s="111">
        <f t="shared" ca="1" si="0"/>
        <v>5.8249999999999975</v>
      </c>
      <c r="G64" s="51">
        <f t="shared" ca="1" si="3"/>
        <v>0.38083</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1.0000000000000009</v>
      </c>
      <c r="I64" s="66">
        <f t="shared" ca="1" si="4"/>
        <v>112.50000000000009</v>
      </c>
      <c r="J64" s="110" cm="1">
        <f t="array" aca="1" ref="J64" ca="1">IF(COUNTIFS('PTC NaTran'!$K$7:$K$15996,"",'PTC NaTran'!$A$7:$A$15996,J$16,'PTC NaTran'!$D$7:$D$15996,$A64,'PTC NaTran'!$C$7:$C$15996,"DEL")&gt;0,J$14,SUMIFS('PTC NaTran'!$K$7:$K$15996,'PTC NaTran'!$A$7:$A$15996,J$16,'PTC NaTran'!$D$7:$D$15996,$A64,'PTC NaTran'!$C$7:$C$15996,"DEL")*1.0026*$F$4/INDIRECT($A$4&amp;"!D9"))</f>
        <v>124.99999999999999</v>
      </c>
      <c r="K64" s="110">
        <v>1000</v>
      </c>
      <c r="L64" s="111">
        <f t="shared" ca="1" si="1"/>
        <v>5.8249999999999966</v>
      </c>
      <c r="M64" s="51">
        <f t="shared" ca="1" si="5"/>
        <v>0.38083</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1.0000000000000009</v>
      </c>
      <c r="O64" s="66">
        <f t="shared" ca="1" si="6"/>
        <v>112.50000000000009</v>
      </c>
      <c r="S64" s="111">
        <f t="shared" ca="1" si="2"/>
        <v>6</v>
      </c>
      <c r="T64" s="51">
        <f t="shared" ca="1" si="7"/>
        <v>0.39167000000000002</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66">
        <f t="shared" ca="1" si="8"/>
        <v>125.0000000000001</v>
      </c>
    </row>
    <row r="65" spans="1:22" x14ac:dyDescent="0.3">
      <c r="A65" s="32">
        <f t="shared" si="9"/>
        <v>45796</v>
      </c>
      <c r="B65" s="65" cm="1">
        <f t="array" aca="1" ref="B65" ca="1">_xlfn.XLOOKUP(A65,INDIRECT($A$5&amp;"!$AJ$41:$AJ$406"),INDIRECT($A$5&amp;"!$AK$41:$AK$406"))*SUM($F$3:$I$3)</f>
        <v>0</v>
      </c>
      <c r="C65" s="65" cm="1">
        <f t="array" aca="1" ref="C65" ca="1">_xlfn.XLOOKUP(A65,INDIRECT($A$5&amp;"!$AJ$41:$AJ$406"),INDIRECT($A$5&amp;"!$AL$41:$AL$406"))*SUM($F$3:$I$3)</f>
        <v>15</v>
      </c>
      <c r="D65" s="65" cm="1">
        <f t="array" aca="1" ref="D65" ca="1">_xlfn.XLOOKUP(A65,INDIRECT($A$5&amp;"!$AJ$41:$AJ$406"),INDIRECT($A$5&amp;"!$AO$41:$AO$406"))*SUM($F$3:$I$3)</f>
        <v>12.75</v>
      </c>
      <c r="E65" s="34" cm="1">
        <f t="array" ref="E65">SUMPRODUCT(('PT Storengy'!$B$8:$K$372)*('PT Storengy'!$A$8:$A$372=$A65)*('PT Storengy'!$B$5:$K$5=$A$6)*('PT Storengy'!$B$7:$K$7=$A$7))</f>
        <v>0.2</v>
      </c>
      <c r="F65" s="111">
        <f t="shared" ca="1" si="0"/>
        <v>5.9249999999999972</v>
      </c>
      <c r="G65" s="51">
        <f t="shared" ca="1" si="3"/>
        <v>0.38833000000000001</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1.0000000000000009</v>
      </c>
      <c r="I65" s="66">
        <f t="shared" ca="1" si="4"/>
        <v>100.00000000000009</v>
      </c>
      <c r="J65" s="110" cm="1">
        <f t="array" aca="1" ref="J65" ca="1">IF(COUNTIFS('PTC NaTran'!$K$7:$K$15996,"",'PTC NaTran'!$A$7:$A$15996,J$16,'PTC NaTran'!$D$7:$D$15996,$A65,'PTC NaTran'!$C$7:$C$15996,"DEL")&gt;0,J$14,SUMIFS('PTC NaTran'!$K$7:$K$15996,'PTC NaTran'!$A$7:$A$15996,J$16,'PTC NaTran'!$D$7:$D$15996,$A65,'PTC NaTran'!$C$7:$C$15996,"DEL")*1.0026*$F$4/INDIRECT($A$4&amp;"!D9"))</f>
        <v>124.99999999999999</v>
      </c>
      <c r="K65" s="110">
        <v>1000</v>
      </c>
      <c r="L65" s="111">
        <f t="shared" ca="1" si="1"/>
        <v>5.9249999999999972</v>
      </c>
      <c r="M65" s="51">
        <f t="shared" ca="1" si="5"/>
        <v>0.38833000000000001</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1.0000000000000009</v>
      </c>
      <c r="O65" s="66">
        <f t="shared" ca="1" si="6"/>
        <v>100.00000000000009</v>
      </c>
      <c r="S65" s="111">
        <f t="shared" ca="1" si="2"/>
        <v>6.125</v>
      </c>
      <c r="T65" s="51">
        <f t="shared" ca="1" si="7"/>
        <v>0.4</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1</v>
      </c>
      <c r="V65" s="66">
        <f t="shared" ca="1" si="8"/>
        <v>124.99999999999999</v>
      </c>
    </row>
    <row r="66" spans="1:22" x14ac:dyDescent="0.3">
      <c r="A66" s="32">
        <f t="shared" si="9"/>
        <v>45797</v>
      </c>
      <c r="B66" s="65" cm="1">
        <f t="array" aca="1" ref="B66" ca="1">_xlfn.XLOOKUP(A66,INDIRECT($A$5&amp;"!$AJ$41:$AJ$406"),INDIRECT($A$5&amp;"!$AK$41:$AK$406"))*SUM($F$3:$I$3)</f>
        <v>0</v>
      </c>
      <c r="C66" s="65" cm="1">
        <f t="array" aca="1" ref="C66" ca="1">_xlfn.XLOOKUP(A66,INDIRECT($A$5&amp;"!$AJ$41:$AJ$406"),INDIRECT($A$5&amp;"!$AL$41:$AL$406"))*SUM($F$3:$I$3)</f>
        <v>15</v>
      </c>
      <c r="D66" s="65" cm="1">
        <f t="array" aca="1" ref="D66" ca="1">_xlfn.XLOOKUP(A66,INDIRECT($A$5&amp;"!$AJ$41:$AJ$406"),INDIRECT($A$5&amp;"!$AO$41:$AO$406"))*SUM($F$3:$I$3)</f>
        <v>12.75</v>
      </c>
      <c r="E66" s="34" cm="1">
        <f t="array" ref="E66">SUMPRODUCT(('PT Storengy'!$B$8:$K$372)*('PT Storengy'!$A$8:$A$372=$A66)*('PT Storengy'!$B$5:$K$5=$A$6)*('PT Storengy'!$B$7:$K$7=$A$7))</f>
        <v>0.2</v>
      </c>
      <c r="F66" s="111">
        <f t="shared" ca="1" si="0"/>
        <v>6.0249999999999968</v>
      </c>
      <c r="G66" s="51">
        <f t="shared" ca="1" si="3"/>
        <v>0.39500000000000002</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1.0000000000000009</v>
      </c>
      <c r="I66" s="66">
        <f t="shared" ca="1" si="4"/>
        <v>100.00000000000009</v>
      </c>
      <c r="J66" s="110" cm="1">
        <f t="array" aca="1" ref="J66" ca="1">IF(COUNTIFS('PTC NaTran'!$K$7:$K$15996,"",'PTC NaTran'!$A$7:$A$15996,J$16,'PTC NaTran'!$D$7:$D$15996,$A66,'PTC NaTran'!$C$7:$C$15996,"DEL")&gt;0,J$14,SUMIFS('PTC NaTran'!$K$7:$K$15996,'PTC NaTran'!$A$7:$A$15996,J$16,'PTC NaTran'!$D$7:$D$15996,$A66,'PTC NaTran'!$C$7:$C$15996,"DEL")*1.0026*$F$4/INDIRECT($A$4&amp;"!D9"))</f>
        <v>124.99999999999999</v>
      </c>
      <c r="K66" s="110">
        <v>1000</v>
      </c>
      <c r="L66" s="111">
        <f t="shared" ca="1" si="1"/>
        <v>6.0249999999999968</v>
      </c>
      <c r="M66" s="51">
        <f t="shared" ca="1" si="5"/>
        <v>0.39500000000000002</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1.0000000000000009</v>
      </c>
      <c r="O66" s="66">
        <f t="shared" ca="1" si="6"/>
        <v>100.00000000000009</v>
      </c>
      <c r="S66" s="111">
        <f t="shared" ca="1" si="2"/>
        <v>6.25</v>
      </c>
      <c r="T66" s="51">
        <f t="shared" ca="1" si="7"/>
        <v>0.40833000000000003</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66">
        <f t="shared" ca="1" si="8"/>
        <v>125.0000000000001</v>
      </c>
    </row>
    <row r="67" spans="1:22" x14ac:dyDescent="0.3">
      <c r="A67" s="32">
        <f t="shared" si="9"/>
        <v>45798</v>
      </c>
      <c r="B67" s="65" cm="1">
        <f t="array" aca="1" ref="B67" ca="1">_xlfn.XLOOKUP(A67,INDIRECT($A$5&amp;"!$AJ$41:$AJ$406"),INDIRECT($A$5&amp;"!$AK$41:$AK$406"))*SUM($F$3:$I$3)</f>
        <v>0</v>
      </c>
      <c r="C67" s="65" cm="1">
        <f t="array" aca="1" ref="C67" ca="1">_xlfn.XLOOKUP(A67,INDIRECT($A$5&amp;"!$AJ$41:$AJ$406"),INDIRECT($A$5&amp;"!$AL$41:$AL$406"))*SUM($F$3:$I$3)</f>
        <v>15</v>
      </c>
      <c r="D67" s="65" cm="1">
        <f t="array" aca="1" ref="D67" ca="1">_xlfn.XLOOKUP(A67,INDIRECT($A$5&amp;"!$AJ$41:$AJ$406"),INDIRECT($A$5&amp;"!$AO$41:$AO$406"))*SUM($F$3:$I$3)</f>
        <v>12.75</v>
      </c>
      <c r="E67" s="34" cm="1">
        <f t="array" ref="E67">SUMPRODUCT(('PT Storengy'!$B$8:$K$372)*('PT Storengy'!$A$8:$A$372=$A67)*('PT Storengy'!$B$5:$K$5=$A$6)*('PT Storengy'!$B$7:$K$7=$A$7))</f>
        <v>0.2</v>
      </c>
      <c r="F67" s="111">
        <f t="shared" ca="1" si="0"/>
        <v>6.1249999999999964</v>
      </c>
      <c r="G67" s="51">
        <f t="shared" ca="1" si="3"/>
        <v>0.40167000000000003</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66">
        <f t="shared" ca="1" si="4"/>
        <v>100.00000000000009</v>
      </c>
      <c r="J67" s="110" cm="1">
        <f t="array" aca="1" ref="J67" ca="1">IF(COUNTIFS('PTC NaTran'!$K$7:$K$15996,"",'PTC NaTran'!$A$7:$A$15996,J$16,'PTC NaTran'!$D$7:$D$15996,$A67,'PTC NaTran'!$C$7:$C$15996,"DEL")&gt;0,J$14,SUMIFS('PTC NaTran'!$K$7:$K$15996,'PTC NaTran'!$A$7:$A$15996,J$16,'PTC NaTran'!$D$7:$D$15996,$A67,'PTC NaTran'!$C$7:$C$15996,"DEL")*1.0026*$F$4/INDIRECT($A$4&amp;"!D9"))</f>
        <v>124.99999999999999</v>
      </c>
      <c r="K67" s="110">
        <v>1000</v>
      </c>
      <c r="L67" s="111">
        <f t="shared" ca="1" si="1"/>
        <v>6.1249999999999964</v>
      </c>
      <c r="M67" s="51">
        <f t="shared" ca="1" si="5"/>
        <v>0.40167000000000003</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66">
        <f t="shared" ca="1" si="6"/>
        <v>100.00000000000009</v>
      </c>
      <c r="S67" s="111">
        <f t="shared" ca="1" si="2"/>
        <v>6.375</v>
      </c>
      <c r="T67" s="51">
        <f t="shared" ca="1" si="7"/>
        <v>0.41666999999999998</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66">
        <f t="shared" ca="1" si="8"/>
        <v>125.0000000000001</v>
      </c>
    </row>
    <row r="68" spans="1:22" x14ac:dyDescent="0.3">
      <c r="A68" s="32">
        <f t="shared" si="9"/>
        <v>45799</v>
      </c>
      <c r="B68" s="65" cm="1">
        <f t="array" aca="1" ref="B68" ca="1">_xlfn.XLOOKUP(A68,INDIRECT($A$5&amp;"!$AJ$41:$AJ$406"),INDIRECT($A$5&amp;"!$AK$41:$AK$406"))*SUM($F$3:$I$3)</f>
        <v>0</v>
      </c>
      <c r="C68" s="65" cm="1">
        <f t="array" aca="1" ref="C68" ca="1">_xlfn.XLOOKUP(A68,INDIRECT($A$5&amp;"!$AJ$41:$AJ$406"),INDIRECT($A$5&amp;"!$AL$41:$AL$406"))*SUM($F$3:$I$3)</f>
        <v>15</v>
      </c>
      <c r="D68" s="65" cm="1">
        <f t="array" aca="1" ref="D68" ca="1">_xlfn.XLOOKUP(A68,INDIRECT($A$5&amp;"!$AJ$41:$AJ$406"),INDIRECT($A$5&amp;"!$AO$41:$AO$406"))*SUM($F$3:$I$3)</f>
        <v>12.75</v>
      </c>
      <c r="E68" s="34" cm="1">
        <f t="array" ref="E68">SUMPRODUCT(('PT Storengy'!$B$8:$K$372)*('PT Storengy'!$A$8:$A$372=$A68)*('PT Storengy'!$B$5:$K$5=$A$6)*('PT Storengy'!$B$7:$K$7=$A$7))</f>
        <v>0.2</v>
      </c>
      <c r="F68" s="111">
        <f t="shared" ca="1" si="0"/>
        <v>6.2249999999999961</v>
      </c>
      <c r="G68" s="51">
        <f t="shared" ca="1" si="3"/>
        <v>0.40833000000000003</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66">
        <f t="shared" ca="1" si="4"/>
        <v>100.00000000000009</v>
      </c>
      <c r="J68" s="110" cm="1">
        <f t="array" aca="1" ref="J68" ca="1">IF(COUNTIFS('PTC NaTran'!$K$7:$K$15996,"",'PTC NaTran'!$A$7:$A$15996,J$16,'PTC NaTran'!$D$7:$D$15996,$A68,'PTC NaTran'!$C$7:$C$15996,"DEL")&gt;0,J$14,SUMIFS('PTC NaTran'!$K$7:$K$15996,'PTC NaTran'!$A$7:$A$15996,J$16,'PTC NaTran'!$D$7:$D$15996,$A68,'PTC NaTran'!$C$7:$C$15996,"DEL")*1.0026*$F$4/INDIRECT($A$4&amp;"!D9"))</f>
        <v>124.99999999999999</v>
      </c>
      <c r="K68" s="110">
        <v>1000</v>
      </c>
      <c r="L68" s="111">
        <f t="shared" ca="1" si="1"/>
        <v>6.2249999999999961</v>
      </c>
      <c r="M68" s="51">
        <f t="shared" ca="1" si="5"/>
        <v>0.40833000000000003</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66">
        <f t="shared" ca="1" si="6"/>
        <v>100.00000000000009</v>
      </c>
      <c r="S68" s="111">
        <f t="shared" ca="1" si="2"/>
        <v>6.5</v>
      </c>
      <c r="T68" s="51">
        <f t="shared" ca="1" si="7"/>
        <v>0.42499999999999999</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66">
        <f t="shared" ca="1" si="8"/>
        <v>125.0000000000001</v>
      </c>
    </row>
    <row r="69" spans="1:22" x14ac:dyDescent="0.3">
      <c r="A69" s="32">
        <f t="shared" si="9"/>
        <v>45800</v>
      </c>
      <c r="B69" s="65" cm="1">
        <f t="array" aca="1" ref="B69" ca="1">_xlfn.XLOOKUP(A69,INDIRECT($A$5&amp;"!$AJ$41:$AJ$406"),INDIRECT($A$5&amp;"!$AK$41:$AK$406"))*SUM($F$3:$I$3)</f>
        <v>0</v>
      </c>
      <c r="C69" s="65" cm="1">
        <f t="array" aca="1" ref="C69" ca="1">_xlfn.XLOOKUP(A69,INDIRECT($A$5&amp;"!$AJ$41:$AJ$406"),INDIRECT($A$5&amp;"!$AL$41:$AL$406"))*SUM($F$3:$I$3)</f>
        <v>15</v>
      </c>
      <c r="D69" s="65" cm="1">
        <f t="array" aca="1" ref="D69" ca="1">_xlfn.XLOOKUP(A69,INDIRECT($A$5&amp;"!$AJ$41:$AJ$406"),INDIRECT($A$5&amp;"!$AO$41:$AO$406"))*SUM($F$3:$I$3)</f>
        <v>12.75</v>
      </c>
      <c r="E69" s="34" cm="1">
        <f t="array" ref="E69">SUMPRODUCT(('PT Storengy'!$B$8:$K$372)*('PT Storengy'!$A$8:$A$372=$A69)*('PT Storengy'!$B$5:$K$5=$A$6)*('PT Storengy'!$B$7:$K$7=$A$7))</f>
        <v>0.2</v>
      </c>
      <c r="F69" s="111">
        <f t="shared" ca="1" si="0"/>
        <v>6.3249999999999957</v>
      </c>
      <c r="G69" s="51">
        <f t="shared" ca="1" si="3"/>
        <v>0.41499999999999998</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1.0000000000000009</v>
      </c>
      <c r="I69" s="66">
        <f t="shared" ca="1" si="4"/>
        <v>100.00000000000009</v>
      </c>
      <c r="J69" s="110" cm="1">
        <f t="array" aca="1" ref="J69" ca="1">IF(COUNTIFS('PTC NaTran'!$K$7:$K$15996,"",'PTC NaTran'!$A$7:$A$15996,J$16,'PTC NaTran'!$D$7:$D$15996,$A69,'PTC NaTran'!$C$7:$C$15996,"DEL")&gt;0,J$14,SUMIFS('PTC NaTran'!$K$7:$K$15996,'PTC NaTran'!$A$7:$A$15996,J$16,'PTC NaTran'!$D$7:$D$15996,$A69,'PTC NaTran'!$C$7:$C$15996,"DEL")*1.0026*$F$4/INDIRECT($A$4&amp;"!D9"))</f>
        <v>124.99999999999999</v>
      </c>
      <c r="K69" s="110">
        <v>1000</v>
      </c>
      <c r="L69" s="111">
        <f t="shared" ca="1" si="1"/>
        <v>6.3249999999999957</v>
      </c>
      <c r="M69" s="51">
        <f t="shared" ca="1" si="5"/>
        <v>0.41499999999999998</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1.0000000000000009</v>
      </c>
      <c r="O69" s="66">
        <f t="shared" ca="1" si="6"/>
        <v>100.00000000000009</v>
      </c>
      <c r="S69" s="111">
        <f t="shared" ca="1" si="2"/>
        <v>6.625</v>
      </c>
      <c r="T69" s="51">
        <f t="shared" ca="1" si="7"/>
        <v>0.43332999999999999</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1.0000000000000009</v>
      </c>
      <c r="V69" s="66">
        <f t="shared" ca="1" si="8"/>
        <v>125.0000000000001</v>
      </c>
    </row>
    <row r="70" spans="1:22" x14ac:dyDescent="0.3">
      <c r="A70" s="32">
        <f t="shared" si="9"/>
        <v>45801</v>
      </c>
      <c r="B70" s="65" cm="1">
        <f t="array" aca="1" ref="B70" ca="1">_xlfn.XLOOKUP(A70,INDIRECT($A$5&amp;"!$AJ$41:$AJ$406"),INDIRECT($A$5&amp;"!$AK$41:$AK$406"))*SUM($F$3:$I$3)</f>
        <v>0</v>
      </c>
      <c r="C70" s="65" cm="1">
        <f t="array" aca="1" ref="C70" ca="1">_xlfn.XLOOKUP(A70,INDIRECT($A$5&amp;"!$AJ$41:$AJ$406"),INDIRECT($A$5&amp;"!$AL$41:$AL$406"))*SUM($F$3:$I$3)</f>
        <v>15</v>
      </c>
      <c r="D70" s="65" cm="1">
        <f t="array" aca="1" ref="D70" ca="1">_xlfn.XLOOKUP(A70,INDIRECT($A$5&amp;"!$AJ$41:$AJ$406"),INDIRECT($A$5&amp;"!$AO$41:$AO$406"))*SUM($F$3:$I$3)</f>
        <v>12.75</v>
      </c>
      <c r="E70" s="34" cm="1">
        <f t="array" ref="E70">SUMPRODUCT(('PT Storengy'!$B$8:$K$372)*('PT Storengy'!$A$8:$A$372=$A70)*('PT Storengy'!$B$5:$K$5=$A$6)*('PT Storengy'!$B$7:$K$7=$A$7))</f>
        <v>0.2</v>
      </c>
      <c r="F70" s="111">
        <f t="shared" ca="1" si="0"/>
        <v>6.4249999999999954</v>
      </c>
      <c r="G70" s="51">
        <f t="shared" ca="1" si="3"/>
        <v>0.42166999999999999</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1.0000000000000009</v>
      </c>
      <c r="I70" s="66">
        <f t="shared" ca="1" si="4"/>
        <v>100.00000000000009</v>
      </c>
      <c r="J70" s="110" cm="1">
        <f t="array" aca="1" ref="J70" ca="1">IF(COUNTIFS('PTC NaTran'!$K$7:$K$15996,"",'PTC NaTran'!$A$7:$A$15996,J$16,'PTC NaTran'!$D$7:$D$15996,$A70,'PTC NaTran'!$C$7:$C$15996,"DEL")&gt;0,J$14,SUMIFS('PTC NaTran'!$K$7:$K$15996,'PTC NaTran'!$A$7:$A$15996,J$16,'PTC NaTran'!$D$7:$D$15996,$A70,'PTC NaTran'!$C$7:$C$15996,"DEL")*1.0026*$F$4/INDIRECT($A$4&amp;"!D9"))</f>
        <v>124.99999999999999</v>
      </c>
      <c r="K70" s="110">
        <v>1000</v>
      </c>
      <c r="L70" s="111">
        <f t="shared" ca="1" si="1"/>
        <v>6.4249999999999954</v>
      </c>
      <c r="M70" s="51">
        <f t="shared" ca="1" si="5"/>
        <v>0.42166999999999999</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1.0000000000000009</v>
      </c>
      <c r="O70" s="66">
        <f t="shared" ca="1" si="6"/>
        <v>100.00000000000009</v>
      </c>
      <c r="S70" s="111">
        <f t="shared" ca="1" si="2"/>
        <v>6.75</v>
      </c>
      <c r="T70" s="51">
        <f t="shared" ca="1" si="7"/>
        <v>0.44167000000000001</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1.0000000000000009</v>
      </c>
      <c r="V70" s="66">
        <f t="shared" ca="1" si="8"/>
        <v>125.0000000000001</v>
      </c>
    </row>
    <row r="71" spans="1:22" x14ac:dyDescent="0.3">
      <c r="A71" s="32">
        <f t="shared" si="9"/>
        <v>45802</v>
      </c>
      <c r="B71" s="65" cm="1">
        <f t="array" aca="1" ref="B71" ca="1">_xlfn.XLOOKUP(A71,INDIRECT($A$5&amp;"!$AJ$41:$AJ$406"),INDIRECT($A$5&amp;"!$AK$41:$AK$406"))*SUM($F$3:$I$3)</f>
        <v>0</v>
      </c>
      <c r="C71" s="65" cm="1">
        <f t="array" aca="1" ref="C71" ca="1">_xlfn.XLOOKUP(A71,INDIRECT($A$5&amp;"!$AJ$41:$AJ$406"),INDIRECT($A$5&amp;"!$AL$41:$AL$406"))*SUM($F$3:$I$3)</f>
        <v>15</v>
      </c>
      <c r="D71" s="65" cm="1">
        <f t="array" aca="1" ref="D71" ca="1">_xlfn.XLOOKUP(A71,INDIRECT($A$5&amp;"!$AJ$41:$AJ$406"),INDIRECT($A$5&amp;"!$AO$41:$AO$406"))*SUM($F$3:$I$3)</f>
        <v>12.75</v>
      </c>
      <c r="E71" s="34" cm="1">
        <f t="array" ref="E71">SUMPRODUCT(('PT Storengy'!$B$8:$K$372)*('PT Storengy'!$A$8:$A$372=$A71)*('PT Storengy'!$B$5:$K$5=$A$6)*('PT Storengy'!$B$7:$K$7=$A$7))</f>
        <v>0.2</v>
      </c>
      <c r="F71" s="111">
        <f t="shared" ca="1" si="0"/>
        <v>6.524999999999995</v>
      </c>
      <c r="G71" s="51">
        <f t="shared" ca="1" si="3"/>
        <v>0.42832999999999999</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1.0000000000000009</v>
      </c>
      <c r="I71" s="66">
        <f t="shared" ca="1" si="4"/>
        <v>100.00000000000009</v>
      </c>
      <c r="J71" s="110" cm="1">
        <f t="array" aca="1" ref="J71" ca="1">IF(COUNTIFS('PTC NaTran'!$K$7:$K$15996,"",'PTC NaTran'!$A$7:$A$15996,J$16,'PTC NaTran'!$D$7:$D$15996,$A71,'PTC NaTran'!$C$7:$C$15996,"DEL")&gt;0,J$14,SUMIFS('PTC NaTran'!$K$7:$K$15996,'PTC NaTran'!$A$7:$A$15996,J$16,'PTC NaTran'!$D$7:$D$15996,$A71,'PTC NaTran'!$C$7:$C$15996,"DEL")*1.0026*$F$4/INDIRECT($A$4&amp;"!D9"))</f>
        <v>124.99999999999999</v>
      </c>
      <c r="K71" s="110">
        <v>1000</v>
      </c>
      <c r="L71" s="111">
        <f t="shared" ca="1" si="1"/>
        <v>6.524999999999995</v>
      </c>
      <c r="M71" s="51">
        <f t="shared" ca="1" si="5"/>
        <v>0.42832999999999999</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1.0000000000000009</v>
      </c>
      <c r="O71" s="66">
        <f t="shared" ca="1" si="6"/>
        <v>100.00000000000009</v>
      </c>
      <c r="S71" s="111">
        <f t="shared" ca="1" si="2"/>
        <v>6.875</v>
      </c>
      <c r="T71" s="51">
        <f t="shared" ca="1" si="7"/>
        <v>0.45</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1</v>
      </c>
      <c r="V71" s="66">
        <f t="shared" ca="1" si="8"/>
        <v>124.99999999999999</v>
      </c>
    </row>
    <row r="72" spans="1:22" x14ac:dyDescent="0.3">
      <c r="A72" s="32">
        <f t="shared" si="9"/>
        <v>45803</v>
      </c>
      <c r="B72" s="65" cm="1">
        <f t="array" aca="1" ref="B72" ca="1">_xlfn.XLOOKUP(A72,INDIRECT($A$5&amp;"!$AJ$41:$AJ$406"),INDIRECT($A$5&amp;"!$AK$41:$AK$406"))*SUM($F$3:$I$3)</f>
        <v>0</v>
      </c>
      <c r="C72" s="65" cm="1">
        <f t="array" aca="1" ref="C72" ca="1">_xlfn.XLOOKUP(A72,INDIRECT($A$5&amp;"!$AJ$41:$AJ$406"),INDIRECT($A$5&amp;"!$AL$41:$AL$406"))*SUM($F$3:$I$3)</f>
        <v>15</v>
      </c>
      <c r="D72" s="65" cm="1">
        <f t="array" aca="1" ref="D72" ca="1">_xlfn.XLOOKUP(A72,INDIRECT($A$5&amp;"!$AJ$41:$AJ$406"),INDIRECT($A$5&amp;"!$AO$41:$AO$406"))*SUM($F$3:$I$3)</f>
        <v>12.75</v>
      </c>
      <c r="E72" s="34" cm="1">
        <f t="array" ref="E72">SUMPRODUCT(('PT Storengy'!$B$8:$K$372)*('PT Storengy'!$A$8:$A$372=$A72)*('PT Storengy'!$B$5:$K$5=$A$6)*('PT Storengy'!$B$7:$K$7=$A$7))</f>
        <v>0.2</v>
      </c>
      <c r="F72" s="111">
        <f t="shared" ca="1" si="0"/>
        <v>6.6249999999999947</v>
      </c>
      <c r="G72" s="51">
        <f t="shared" ca="1" si="3"/>
        <v>0.435</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1.0000000000000009</v>
      </c>
      <c r="I72" s="66">
        <f t="shared" ca="1" si="4"/>
        <v>100.00000000000009</v>
      </c>
      <c r="J72" s="110" cm="1">
        <f t="array" aca="1" ref="J72" ca="1">IF(COUNTIFS('PTC NaTran'!$K$7:$K$15996,"",'PTC NaTran'!$A$7:$A$15996,J$16,'PTC NaTran'!$D$7:$D$15996,$A72,'PTC NaTran'!$C$7:$C$15996,"DEL")&gt;0,J$14,SUMIFS('PTC NaTran'!$K$7:$K$15996,'PTC NaTran'!$A$7:$A$15996,J$16,'PTC NaTran'!$D$7:$D$15996,$A72,'PTC NaTran'!$C$7:$C$15996,"DEL")*1.0026*$F$4/INDIRECT($A$4&amp;"!D9"))</f>
        <v>124.99999999999999</v>
      </c>
      <c r="K72" s="110">
        <v>1000</v>
      </c>
      <c r="L72" s="111">
        <f t="shared" ca="1" si="1"/>
        <v>6.6249999999999947</v>
      </c>
      <c r="M72" s="51">
        <f t="shared" ca="1" si="5"/>
        <v>0.435</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1.0000000000000009</v>
      </c>
      <c r="O72" s="66">
        <f t="shared" ca="1" si="6"/>
        <v>100.00000000000009</v>
      </c>
      <c r="S72" s="111">
        <f t="shared" ca="1" si="2"/>
        <v>7</v>
      </c>
      <c r="T72" s="51">
        <f t="shared" ca="1" si="7"/>
        <v>0.45833000000000002</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1.0000000000000009</v>
      </c>
      <c r="V72" s="66">
        <f t="shared" ca="1" si="8"/>
        <v>125.0000000000001</v>
      </c>
    </row>
    <row r="73" spans="1:22" x14ac:dyDescent="0.3">
      <c r="A73" s="32">
        <f t="shared" si="9"/>
        <v>45804</v>
      </c>
      <c r="B73" s="65" cm="1">
        <f t="array" aca="1" ref="B73" ca="1">_xlfn.XLOOKUP(A73,INDIRECT($A$5&amp;"!$AJ$41:$AJ$406"),INDIRECT($A$5&amp;"!$AK$41:$AK$406"))*SUM($F$3:$I$3)</f>
        <v>0</v>
      </c>
      <c r="C73" s="65" cm="1">
        <f t="array" aca="1" ref="C73" ca="1">_xlfn.XLOOKUP(A73,INDIRECT($A$5&amp;"!$AJ$41:$AJ$406"),INDIRECT($A$5&amp;"!$AL$41:$AL$406"))*SUM($F$3:$I$3)</f>
        <v>15</v>
      </c>
      <c r="D73" s="65" cm="1">
        <f t="array" aca="1" ref="D73" ca="1">_xlfn.XLOOKUP(A73,INDIRECT($A$5&amp;"!$AJ$41:$AJ$406"),INDIRECT($A$5&amp;"!$AO$41:$AO$406"))*SUM($F$3:$I$3)</f>
        <v>12.75</v>
      </c>
      <c r="E73" s="34" cm="1">
        <f t="array" ref="E73">SUMPRODUCT(('PT Storengy'!$B$8:$K$372)*('PT Storengy'!$A$8:$A$372=$A73)*('PT Storengy'!$B$5:$K$5=$A$6)*('PT Storengy'!$B$7:$K$7=$A$7))</f>
        <v>0.2</v>
      </c>
      <c r="F73" s="111">
        <f t="shared" ca="1" si="0"/>
        <v>6.7249999999999943</v>
      </c>
      <c r="G73" s="51">
        <f t="shared" ca="1" si="3"/>
        <v>0.44167000000000001</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1.0000000000000009</v>
      </c>
      <c r="I73" s="66">
        <f t="shared" ca="1" si="4"/>
        <v>100.00000000000009</v>
      </c>
      <c r="J73" s="110" cm="1">
        <f t="array" aca="1" ref="J73" ca="1">IF(COUNTIFS('PTC NaTran'!$K$7:$K$15996,"",'PTC NaTran'!$A$7:$A$15996,J$16,'PTC NaTran'!$D$7:$D$15996,$A73,'PTC NaTran'!$C$7:$C$15996,"DEL")&gt;0,J$14,SUMIFS('PTC NaTran'!$K$7:$K$15996,'PTC NaTran'!$A$7:$A$15996,J$16,'PTC NaTran'!$D$7:$D$15996,$A73,'PTC NaTran'!$C$7:$C$15996,"DEL")*1.0026*$F$4/INDIRECT($A$4&amp;"!D9"))</f>
        <v>124.99999999999999</v>
      </c>
      <c r="K73" s="110">
        <v>1000</v>
      </c>
      <c r="L73" s="111">
        <f t="shared" ca="1" si="1"/>
        <v>6.7249999999999943</v>
      </c>
      <c r="M73" s="51">
        <f t="shared" ca="1" si="5"/>
        <v>0.44167000000000001</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1.0000000000000009</v>
      </c>
      <c r="O73" s="66">
        <f t="shared" ca="1" si="6"/>
        <v>100.00000000000009</v>
      </c>
      <c r="S73" s="111">
        <f t="shared" ca="1" si="2"/>
        <v>7.125</v>
      </c>
      <c r="T73" s="51">
        <f t="shared" ca="1" si="7"/>
        <v>0.46666999999999997</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1.0000000000000009</v>
      </c>
      <c r="V73" s="66">
        <f t="shared" ca="1" si="8"/>
        <v>125.0000000000001</v>
      </c>
    </row>
    <row r="74" spans="1:22" x14ac:dyDescent="0.3">
      <c r="A74" s="32">
        <f t="shared" si="9"/>
        <v>45805</v>
      </c>
      <c r="B74" s="65" cm="1">
        <f t="array" aca="1" ref="B74" ca="1">_xlfn.XLOOKUP(A74,INDIRECT($A$5&amp;"!$AJ$41:$AJ$406"),INDIRECT($A$5&amp;"!$AK$41:$AK$406"))*SUM($F$3:$I$3)</f>
        <v>0</v>
      </c>
      <c r="C74" s="65" cm="1">
        <f t="array" aca="1" ref="C74" ca="1">_xlfn.XLOOKUP(A74,INDIRECT($A$5&amp;"!$AJ$41:$AJ$406"),INDIRECT($A$5&amp;"!$AL$41:$AL$406"))*SUM($F$3:$I$3)</f>
        <v>15</v>
      </c>
      <c r="D74" s="65" cm="1">
        <f t="array" aca="1" ref="D74" ca="1">_xlfn.XLOOKUP(A74,INDIRECT($A$5&amp;"!$AJ$41:$AJ$406"),INDIRECT($A$5&amp;"!$AO$41:$AO$406"))*SUM($F$3:$I$3)</f>
        <v>12.75</v>
      </c>
      <c r="E74" s="34" cm="1">
        <f t="array" ref="E74">SUMPRODUCT(('PT Storengy'!$B$8:$K$372)*('PT Storengy'!$A$8:$A$372=$A74)*('PT Storengy'!$B$5:$K$5=$A$6)*('PT Storengy'!$B$7:$K$7=$A$7))</f>
        <v>0.2</v>
      </c>
      <c r="F74" s="111">
        <f t="shared" ca="1" si="0"/>
        <v>6.824999999999994</v>
      </c>
      <c r="G74" s="51">
        <f t="shared" ca="1" si="3"/>
        <v>0.44833000000000001</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1.0000000000000009</v>
      </c>
      <c r="I74" s="66">
        <f t="shared" ca="1" si="4"/>
        <v>100.00000000000009</v>
      </c>
      <c r="J74" s="110" cm="1">
        <f t="array" aca="1" ref="J74" ca="1">IF(COUNTIFS('PTC NaTran'!$K$7:$K$15996,"",'PTC NaTran'!$A$7:$A$15996,J$16,'PTC NaTran'!$D$7:$D$15996,$A74,'PTC NaTran'!$C$7:$C$15996,"DEL")&gt;0,J$14,SUMIFS('PTC NaTran'!$K$7:$K$15996,'PTC NaTran'!$A$7:$A$15996,J$16,'PTC NaTran'!$D$7:$D$15996,$A74,'PTC NaTran'!$C$7:$C$15996,"DEL")*1.0026*$F$4/INDIRECT($A$4&amp;"!D9"))</f>
        <v>124.99999999999999</v>
      </c>
      <c r="K74" s="110">
        <v>1000</v>
      </c>
      <c r="L74" s="111">
        <f t="shared" ca="1" si="1"/>
        <v>6.824999999999994</v>
      </c>
      <c r="M74" s="51">
        <f t="shared" ca="1" si="5"/>
        <v>0.44833000000000001</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1.0000000000000009</v>
      </c>
      <c r="O74" s="66">
        <f t="shared" ca="1" si="6"/>
        <v>100.00000000000009</v>
      </c>
      <c r="S74" s="111">
        <f t="shared" ca="1" si="2"/>
        <v>7.25</v>
      </c>
      <c r="T74" s="51">
        <f t="shared" ca="1" si="7"/>
        <v>0.47499999999999998</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1.0000000000000009</v>
      </c>
      <c r="V74" s="66">
        <f t="shared" ca="1" si="8"/>
        <v>125.0000000000001</v>
      </c>
    </row>
    <row r="75" spans="1:22" x14ac:dyDescent="0.3">
      <c r="A75" s="32">
        <f t="shared" si="9"/>
        <v>45806</v>
      </c>
      <c r="B75" s="65" cm="1">
        <f t="array" aca="1" ref="B75" ca="1">_xlfn.XLOOKUP(A75,INDIRECT($A$5&amp;"!$AJ$41:$AJ$406"),INDIRECT($A$5&amp;"!$AK$41:$AK$406"))*SUM($F$3:$I$3)</f>
        <v>0</v>
      </c>
      <c r="C75" s="65" cm="1">
        <f t="array" aca="1" ref="C75" ca="1">_xlfn.XLOOKUP(A75,INDIRECT($A$5&amp;"!$AJ$41:$AJ$406"),INDIRECT($A$5&amp;"!$AL$41:$AL$406"))*SUM($F$3:$I$3)</f>
        <v>15</v>
      </c>
      <c r="D75" s="65" cm="1">
        <f t="array" aca="1" ref="D75" ca="1">_xlfn.XLOOKUP(A75,INDIRECT($A$5&amp;"!$AJ$41:$AJ$406"),INDIRECT($A$5&amp;"!$AO$41:$AO$406"))*SUM($F$3:$I$3)</f>
        <v>12.75</v>
      </c>
      <c r="E75" s="34" cm="1">
        <f t="array" ref="E75">SUMPRODUCT(('PT Storengy'!$B$8:$K$372)*('PT Storengy'!$A$8:$A$372=$A75)*('PT Storengy'!$B$5:$K$5=$A$6)*('PT Storengy'!$B$7:$K$7=$A$7))</f>
        <v>0.2</v>
      </c>
      <c r="F75" s="111">
        <f t="shared" ca="1" si="0"/>
        <v>6.9249999999999936</v>
      </c>
      <c r="G75" s="51">
        <f t="shared" ca="1" si="3"/>
        <v>0.45500000000000002</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1.0000000000000009</v>
      </c>
      <c r="I75" s="66">
        <f t="shared" ca="1" si="4"/>
        <v>100.00000000000009</v>
      </c>
      <c r="J75" s="110" cm="1">
        <f t="array" aca="1" ref="J75" ca="1">IF(COUNTIFS('PTC NaTran'!$K$7:$K$15996,"",'PTC NaTran'!$A$7:$A$15996,J$16,'PTC NaTran'!$D$7:$D$15996,$A75,'PTC NaTran'!$C$7:$C$15996,"DEL")&gt;0,J$14,SUMIFS('PTC NaTran'!$K$7:$K$15996,'PTC NaTran'!$A$7:$A$15996,J$16,'PTC NaTran'!$D$7:$D$15996,$A75,'PTC NaTran'!$C$7:$C$15996,"DEL")*1.0026*$F$4/INDIRECT($A$4&amp;"!D9"))</f>
        <v>124.99999999999999</v>
      </c>
      <c r="K75" s="110">
        <v>1000</v>
      </c>
      <c r="L75" s="111">
        <f t="shared" ca="1" si="1"/>
        <v>6.9249999999999936</v>
      </c>
      <c r="M75" s="51">
        <f t="shared" ca="1" si="5"/>
        <v>0.45500000000000002</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1.0000000000000009</v>
      </c>
      <c r="O75" s="66">
        <f t="shared" ca="1" si="6"/>
        <v>100.00000000000009</v>
      </c>
      <c r="S75" s="111">
        <f t="shared" ca="1" si="2"/>
        <v>7.375</v>
      </c>
      <c r="T75" s="51">
        <f t="shared" ca="1" si="7"/>
        <v>0.48332999999999998</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1.0000000000000009</v>
      </c>
      <c r="V75" s="66">
        <f t="shared" ca="1" si="8"/>
        <v>125.0000000000001</v>
      </c>
    </row>
    <row r="76" spans="1:22" x14ac:dyDescent="0.3">
      <c r="A76" s="32">
        <f t="shared" si="9"/>
        <v>45807</v>
      </c>
      <c r="B76" s="65" cm="1">
        <f t="array" aca="1" ref="B76" ca="1">_xlfn.XLOOKUP(A76,INDIRECT($A$5&amp;"!$AJ$41:$AJ$406"),INDIRECT($A$5&amp;"!$AK$41:$AK$406"))*SUM($F$3:$I$3)</f>
        <v>0</v>
      </c>
      <c r="C76" s="65" cm="1">
        <f t="array" aca="1" ref="C76" ca="1">_xlfn.XLOOKUP(A76,INDIRECT($A$5&amp;"!$AJ$41:$AJ$406"),INDIRECT($A$5&amp;"!$AL$41:$AL$406"))*SUM($F$3:$I$3)</f>
        <v>15</v>
      </c>
      <c r="D76" s="65" cm="1">
        <f t="array" aca="1" ref="D76" ca="1">_xlfn.XLOOKUP(A76,INDIRECT($A$5&amp;"!$AJ$41:$AJ$406"),INDIRECT($A$5&amp;"!$AO$41:$AO$406"))*SUM($F$3:$I$3)</f>
        <v>12.75</v>
      </c>
      <c r="E76" s="34" cm="1">
        <f t="array" ref="E76">SUMPRODUCT(('PT Storengy'!$B$8:$K$372)*('PT Storengy'!$A$8:$A$372=$A76)*('PT Storengy'!$B$5:$K$5=$A$6)*('PT Storengy'!$B$7:$K$7=$A$7))</f>
        <v>0.2</v>
      </c>
      <c r="F76" s="111">
        <f t="shared" ca="1" si="0"/>
        <v>7.0249999999999932</v>
      </c>
      <c r="G76" s="51">
        <f t="shared" ca="1" si="3"/>
        <v>0.46167000000000002</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1.0000000000000009</v>
      </c>
      <c r="I76" s="66">
        <f t="shared" ca="1" si="4"/>
        <v>100.00000000000009</v>
      </c>
      <c r="J76" s="110" cm="1">
        <f t="array" aca="1" ref="J76" ca="1">IF(COUNTIFS('PTC NaTran'!$K$7:$K$15996,"",'PTC NaTran'!$A$7:$A$15996,J$16,'PTC NaTran'!$D$7:$D$15996,$A76,'PTC NaTran'!$C$7:$C$15996,"DEL")&gt;0,J$14,SUMIFS('PTC NaTran'!$K$7:$K$15996,'PTC NaTran'!$A$7:$A$15996,J$16,'PTC NaTran'!$D$7:$D$15996,$A76,'PTC NaTran'!$C$7:$C$15996,"DEL")*1.0026*$F$4/INDIRECT($A$4&amp;"!D9"))</f>
        <v>124.99999999999999</v>
      </c>
      <c r="K76" s="110">
        <v>1000</v>
      </c>
      <c r="L76" s="111">
        <f t="shared" ca="1" si="1"/>
        <v>7.0249999999999932</v>
      </c>
      <c r="M76" s="51">
        <f t="shared" ca="1" si="5"/>
        <v>0.46167000000000002</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1.0000000000000009</v>
      </c>
      <c r="O76" s="66">
        <f t="shared" ca="1" si="6"/>
        <v>100.00000000000009</v>
      </c>
      <c r="S76" s="111">
        <f t="shared" ca="1" si="2"/>
        <v>7.5</v>
      </c>
      <c r="T76" s="51">
        <f t="shared" ca="1" si="7"/>
        <v>0.49167</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1.0000000000000009</v>
      </c>
      <c r="V76" s="66">
        <f t="shared" ca="1" si="8"/>
        <v>125.0000000000001</v>
      </c>
    </row>
    <row r="77" spans="1:22" x14ac:dyDescent="0.3">
      <c r="A77" s="32">
        <f t="shared" si="9"/>
        <v>45808</v>
      </c>
      <c r="B77" s="65" cm="1">
        <f t="array" aca="1" ref="B77" ca="1">_xlfn.XLOOKUP(A77,INDIRECT($A$5&amp;"!$AJ$41:$AJ$406"),INDIRECT($A$5&amp;"!$AK$41:$AK$406"))*SUM($F$3:$I$3)</f>
        <v>0</v>
      </c>
      <c r="C77" s="65" cm="1">
        <f t="array" aca="1" ref="C77" ca="1">_xlfn.XLOOKUP(A77,INDIRECT($A$5&amp;"!$AJ$41:$AJ$406"),INDIRECT($A$5&amp;"!$AL$41:$AL$406"))*SUM($F$3:$I$3)</f>
        <v>15</v>
      </c>
      <c r="D77" s="65" cm="1">
        <f t="array" aca="1" ref="D77" ca="1">_xlfn.XLOOKUP(A77,INDIRECT($A$5&amp;"!$AJ$41:$AJ$406"),INDIRECT($A$5&amp;"!$AO$41:$AO$406"))*SUM($F$3:$I$3)</f>
        <v>12.75</v>
      </c>
      <c r="E77" s="34" cm="1">
        <f t="array" ref="E77">SUMPRODUCT(('PT Storengy'!$B$8:$K$372)*('PT Storengy'!$A$8:$A$372=$A77)*('PT Storengy'!$B$5:$K$5=$A$6)*('PT Storengy'!$B$7:$K$7=$A$7))</f>
        <v>0.1</v>
      </c>
      <c r="F77" s="111">
        <f t="shared" ca="1" si="0"/>
        <v>7.1374999999999931</v>
      </c>
      <c r="G77" s="51">
        <f t="shared" ca="1" si="3"/>
        <v>0.46833000000000002</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1.0000000000000009</v>
      </c>
      <c r="I77" s="66">
        <f t="shared" ca="1" si="4"/>
        <v>112.50000000000009</v>
      </c>
      <c r="J77" s="110" cm="1">
        <f t="array" aca="1" ref="J77" ca="1">IF(COUNTIFS('PTC NaTran'!$K$7:$K$15996,"",'PTC NaTran'!$A$7:$A$15996,J$16,'PTC NaTran'!$D$7:$D$15996,$A77,'PTC NaTran'!$C$7:$C$15996,"DEL")&gt;0,J$14,SUMIFS('PTC NaTran'!$K$7:$K$15996,'PTC NaTran'!$A$7:$A$15996,J$16,'PTC NaTran'!$D$7:$D$15996,$A77,'PTC NaTran'!$C$7:$C$15996,"DEL")*1.0026*$F$4/INDIRECT($A$4&amp;"!D9"))</f>
        <v>124.99999999999999</v>
      </c>
      <c r="K77" s="110">
        <v>1000</v>
      </c>
      <c r="L77" s="111">
        <f t="shared" ca="1" si="1"/>
        <v>7.1374999999999931</v>
      </c>
      <c r="M77" s="51">
        <f t="shared" ca="1" si="5"/>
        <v>0.46833000000000002</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1.0000000000000009</v>
      </c>
      <c r="O77" s="66">
        <f t="shared" ca="1" si="6"/>
        <v>112.50000000000009</v>
      </c>
      <c r="S77" s="111">
        <f t="shared" ca="1" si="2"/>
        <v>7.625</v>
      </c>
      <c r="T77" s="51">
        <f t="shared" ca="1" si="7"/>
        <v>0.5</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1</v>
      </c>
      <c r="V77" s="66">
        <f t="shared" ca="1" si="8"/>
        <v>124.99999999999999</v>
      </c>
    </row>
    <row r="78" spans="1:22" x14ac:dyDescent="0.3">
      <c r="A78" s="32">
        <f t="shared" si="9"/>
        <v>45809</v>
      </c>
      <c r="B78" s="65" cm="1">
        <f t="array" aca="1" ref="B78" ca="1">_xlfn.XLOOKUP(A78,INDIRECT($A$5&amp;"!$AJ$41:$AJ$406"),INDIRECT($A$5&amp;"!$AK$41:$AK$406"))*SUM($F$3:$I$3)</f>
        <v>0</v>
      </c>
      <c r="C78" s="65" cm="1">
        <f t="array" aca="1" ref="C78" ca="1">_xlfn.XLOOKUP(A78,INDIRECT($A$5&amp;"!$AJ$41:$AJ$406"),INDIRECT($A$5&amp;"!$AL$41:$AL$406"))*SUM($F$3:$I$3)</f>
        <v>15</v>
      </c>
      <c r="D78" s="65" cm="1">
        <f t="array" aca="1" ref="D78" ca="1">_xlfn.XLOOKUP(A78,INDIRECT($A$5&amp;"!$AJ$41:$AJ$406"),INDIRECT($A$5&amp;"!$AO$41:$AO$406"))*SUM($F$3:$I$3)</f>
        <v>12.75</v>
      </c>
      <c r="E78" s="34" cm="1">
        <f t="array" ref="E78">SUMPRODUCT(('PT Storengy'!$B$8:$K$372)*('PT Storengy'!$A$8:$A$372=$A78)*('PT Storengy'!$B$5:$K$5=$A$6)*('PT Storengy'!$B$7:$K$7=$A$7))</f>
        <v>0.1</v>
      </c>
      <c r="F78" s="111">
        <f t="shared" ca="1" si="0"/>
        <v>7.2499999999999929</v>
      </c>
      <c r="G78" s="51">
        <f t="shared" ca="1" si="3"/>
        <v>0.47582999999999998</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1.0000000000000009</v>
      </c>
      <c r="I78" s="66">
        <f t="shared" ca="1" si="4"/>
        <v>112.50000000000009</v>
      </c>
      <c r="J78" s="110" cm="1">
        <f t="array" aca="1" ref="J78" ca="1">IF(COUNTIFS('PTC NaTran'!$K$7:$K$15996,"",'PTC NaTran'!$A$7:$A$15996,J$16,'PTC NaTran'!$D$7:$D$15996,$A78,'PTC NaTran'!$C$7:$C$15996,"DEL")&gt;0,J$14,SUMIFS('PTC NaTran'!$K$7:$K$15996,'PTC NaTran'!$A$7:$A$15996,J$16,'PTC NaTran'!$D$7:$D$15996,$A78,'PTC NaTran'!$C$7:$C$15996,"DEL")*1.0026*$F$4/INDIRECT($A$4&amp;"!D9"))</f>
        <v>124.99999999999999</v>
      </c>
      <c r="K78" s="110">
        <v>1000</v>
      </c>
      <c r="L78" s="111">
        <f t="shared" ca="1" si="1"/>
        <v>7.2499999999999929</v>
      </c>
      <c r="M78" s="51">
        <f t="shared" ca="1" si="5"/>
        <v>0.47582999999999998</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1.0000000000000009</v>
      </c>
      <c r="O78" s="66">
        <f t="shared" ca="1" si="6"/>
        <v>112.50000000000009</v>
      </c>
      <c r="S78" s="111">
        <f t="shared" ca="1" si="2"/>
        <v>7.75</v>
      </c>
      <c r="T78" s="51">
        <f t="shared" ca="1" si="7"/>
        <v>0.50832999999999995</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1.0000000000000009</v>
      </c>
      <c r="V78" s="66">
        <f t="shared" ca="1" si="8"/>
        <v>125.0000000000001</v>
      </c>
    </row>
    <row r="79" spans="1:22" x14ac:dyDescent="0.3">
      <c r="A79" s="32">
        <f t="shared" si="9"/>
        <v>45810</v>
      </c>
      <c r="B79" s="65" cm="1">
        <f t="array" aca="1" ref="B79" ca="1">_xlfn.XLOOKUP(A79,INDIRECT($A$5&amp;"!$AJ$41:$AJ$406"),INDIRECT($A$5&amp;"!$AK$41:$AK$406"))*SUM($F$3:$I$3)</f>
        <v>0</v>
      </c>
      <c r="C79" s="65" cm="1">
        <f t="array" aca="1" ref="C79" ca="1">_xlfn.XLOOKUP(A79,INDIRECT($A$5&amp;"!$AJ$41:$AJ$406"),INDIRECT($A$5&amp;"!$AL$41:$AL$406"))*SUM($F$3:$I$3)</f>
        <v>15</v>
      </c>
      <c r="D79" s="65" cm="1">
        <f t="array" aca="1" ref="D79" ca="1">_xlfn.XLOOKUP(A79,INDIRECT($A$5&amp;"!$AJ$41:$AJ$406"),INDIRECT($A$5&amp;"!$AO$41:$AO$406"))*SUM($F$3:$I$3)</f>
        <v>12.75</v>
      </c>
      <c r="E79" s="34" cm="1">
        <f t="array" ref="E79">SUMPRODUCT(('PT Storengy'!$B$8:$K$372)*('PT Storengy'!$A$8:$A$372=$A79)*('PT Storengy'!$B$5:$K$5=$A$6)*('PT Storengy'!$B$7:$K$7=$A$7))</f>
        <v>0.55000000000000004</v>
      </c>
      <c r="F79" s="111">
        <f t="shared" ca="1" si="0"/>
        <v>7.3062499999999932</v>
      </c>
      <c r="G79" s="51">
        <f t="shared" ca="1" si="3"/>
        <v>0.48332999999999998</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1.0000000000000009</v>
      </c>
      <c r="I79" s="66">
        <f t="shared" ca="1" si="4"/>
        <v>56.250000000000036</v>
      </c>
      <c r="J79" s="110" cm="1">
        <f t="array" aca="1" ref="J79" ca="1">IF(COUNTIFS('PTC NaTran'!$K$7:$K$15996,"",'PTC NaTran'!$A$7:$A$15996,J$16,'PTC NaTran'!$D$7:$D$15996,$A79,'PTC NaTran'!$C$7:$C$15996,"DEL")&gt;0,J$14,SUMIFS('PTC NaTran'!$K$7:$K$15996,'PTC NaTran'!$A$7:$A$15996,J$16,'PTC NaTran'!$D$7:$D$15996,$A79,'PTC NaTran'!$C$7:$C$15996,"DEL")*1.0026*$F$4/INDIRECT($A$4&amp;"!D9"))</f>
        <v>124.99999999999999</v>
      </c>
      <c r="K79" s="110">
        <v>1000</v>
      </c>
      <c r="L79" s="111">
        <f t="shared" ca="1" si="1"/>
        <v>7.3062499999999932</v>
      </c>
      <c r="M79" s="51">
        <f t="shared" ca="1" si="5"/>
        <v>0.48332999999999998</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1.0000000000000009</v>
      </c>
      <c r="O79" s="66">
        <f t="shared" ca="1" si="6"/>
        <v>56.250000000000036</v>
      </c>
      <c r="S79" s="111">
        <f t="shared" ca="1" si="2"/>
        <v>7.875</v>
      </c>
      <c r="T79" s="51">
        <f t="shared" ca="1" si="7"/>
        <v>0.51666999999999996</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1.0000000000000009</v>
      </c>
      <c r="V79" s="66">
        <f t="shared" ca="1" si="8"/>
        <v>125.0000000000001</v>
      </c>
    </row>
    <row r="80" spans="1:22" x14ac:dyDescent="0.3">
      <c r="A80" s="32">
        <f t="shared" si="9"/>
        <v>45811</v>
      </c>
      <c r="B80" s="65" cm="1">
        <f t="array" aca="1" ref="B80" ca="1">_xlfn.XLOOKUP(A80,INDIRECT($A$5&amp;"!$AJ$41:$AJ$406"),INDIRECT($A$5&amp;"!$AK$41:$AK$406"))*SUM($F$3:$I$3)</f>
        <v>0</v>
      </c>
      <c r="C80" s="65" cm="1">
        <f t="array" aca="1" ref="C80" ca="1">_xlfn.XLOOKUP(A80,INDIRECT($A$5&amp;"!$AJ$41:$AJ$406"),INDIRECT($A$5&amp;"!$AL$41:$AL$406"))*SUM($F$3:$I$3)</f>
        <v>15</v>
      </c>
      <c r="D80" s="65" cm="1">
        <f t="array" aca="1" ref="D80" ca="1">_xlfn.XLOOKUP(A80,INDIRECT($A$5&amp;"!$AJ$41:$AJ$406"),INDIRECT($A$5&amp;"!$AO$41:$AO$406"))*SUM($F$3:$I$3)</f>
        <v>12.75</v>
      </c>
      <c r="E80" s="34" cm="1">
        <f t="array" ref="E80">SUMPRODUCT(('PT Storengy'!$B$8:$K$372)*('PT Storengy'!$A$8:$A$372=$A80)*('PT Storengy'!$B$5:$K$5=$A$6)*('PT Storengy'!$B$7:$K$7=$A$7))</f>
        <v>0.55000000000000004</v>
      </c>
      <c r="F80" s="111">
        <f t="shared" ca="1" si="0"/>
        <v>7.3624999999999936</v>
      </c>
      <c r="G80" s="51">
        <f t="shared" ca="1" si="3"/>
        <v>0.48708000000000001</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1.0000000000000009</v>
      </c>
      <c r="I80" s="66">
        <f t="shared" ca="1" si="4"/>
        <v>56.250000000000036</v>
      </c>
      <c r="J80" s="110" cm="1">
        <f t="array" aca="1" ref="J80" ca="1">IF(COUNTIFS('PTC NaTran'!$K$7:$K$15996,"",'PTC NaTran'!$A$7:$A$15996,J$16,'PTC NaTran'!$D$7:$D$15996,$A80,'PTC NaTran'!$C$7:$C$15996,"DEL")&gt;0,J$14,SUMIFS('PTC NaTran'!$K$7:$K$15996,'PTC NaTran'!$A$7:$A$15996,J$16,'PTC NaTran'!$D$7:$D$15996,$A80,'PTC NaTran'!$C$7:$C$15996,"DEL")*1.0026*$F$4/INDIRECT($A$4&amp;"!D9"))</f>
        <v>124.99999999999999</v>
      </c>
      <c r="K80" s="110">
        <v>1000</v>
      </c>
      <c r="L80" s="111">
        <f t="shared" ca="1" si="1"/>
        <v>7.3624999999999936</v>
      </c>
      <c r="M80" s="51">
        <f t="shared" ca="1" si="5"/>
        <v>0.48708000000000001</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1.0000000000000009</v>
      </c>
      <c r="O80" s="66">
        <f t="shared" ca="1" si="6"/>
        <v>56.250000000000036</v>
      </c>
      <c r="S80" s="111">
        <f t="shared" ca="1" si="2"/>
        <v>8</v>
      </c>
      <c r="T80" s="51">
        <f t="shared" ca="1" si="7"/>
        <v>0.52500000000000002</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1.0000000000000009</v>
      </c>
      <c r="V80" s="66">
        <f t="shared" ca="1" si="8"/>
        <v>125.0000000000001</v>
      </c>
    </row>
    <row r="81" spans="1:22" x14ac:dyDescent="0.3">
      <c r="A81" s="32">
        <f t="shared" si="9"/>
        <v>45812</v>
      </c>
      <c r="B81" s="65" cm="1">
        <f t="array" aca="1" ref="B81" ca="1">_xlfn.XLOOKUP(A81,INDIRECT($A$5&amp;"!$AJ$41:$AJ$406"),INDIRECT($A$5&amp;"!$AK$41:$AK$406"))*SUM($F$3:$I$3)</f>
        <v>0</v>
      </c>
      <c r="C81" s="65" cm="1">
        <f t="array" aca="1" ref="C81" ca="1">_xlfn.XLOOKUP(A81,INDIRECT($A$5&amp;"!$AJ$41:$AJ$406"),INDIRECT($A$5&amp;"!$AL$41:$AL$406"))*SUM($F$3:$I$3)</f>
        <v>15</v>
      </c>
      <c r="D81" s="65" cm="1">
        <f t="array" aca="1" ref="D81" ca="1">_xlfn.XLOOKUP(A81,INDIRECT($A$5&amp;"!$AJ$41:$AJ$406"),INDIRECT($A$5&amp;"!$AO$41:$AO$406"))*SUM($F$3:$I$3)</f>
        <v>12.75</v>
      </c>
      <c r="E81" s="34" cm="1">
        <f t="array" ref="E81">SUMPRODUCT(('PT Storengy'!$B$8:$K$372)*('PT Storengy'!$A$8:$A$372=$A81)*('PT Storengy'!$B$5:$K$5=$A$6)*('PT Storengy'!$B$7:$K$7=$A$7))</f>
        <v>0.55000000000000004</v>
      </c>
      <c r="F81" s="111">
        <f t="shared" ref="F81:F144" ca="1" si="10">F80+I81/1000</f>
        <v>7.418749999999994</v>
      </c>
      <c r="G81" s="51">
        <f t="shared" ca="1" si="3"/>
        <v>0.49082999999999999</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1.0000000000000009</v>
      </c>
      <c r="I81" s="66">
        <f t="shared" ca="1" si="4"/>
        <v>56.250000000000036</v>
      </c>
      <c r="J81" s="110" cm="1">
        <f t="array" aca="1" ref="J81" ca="1">IF(COUNTIFS('PTC NaTran'!$K$7:$K$15996,"",'PTC NaTran'!$A$7:$A$15996,J$16,'PTC NaTran'!$D$7:$D$15996,$A81,'PTC NaTran'!$C$7:$C$15996,"DEL")&gt;0,J$14,SUMIFS('PTC NaTran'!$K$7:$K$15996,'PTC NaTran'!$A$7:$A$15996,J$16,'PTC NaTran'!$D$7:$D$15996,$A81,'PTC NaTran'!$C$7:$C$15996,"DEL")*1.0026*$F$4/INDIRECT($A$4&amp;"!D9"))</f>
        <v>124.99999999999999</v>
      </c>
      <c r="K81" s="110">
        <v>1000</v>
      </c>
      <c r="L81" s="111">
        <f t="shared" ref="L81:L144" ca="1" si="11">L80+O81/1000</f>
        <v>7.418749999999994</v>
      </c>
      <c r="M81" s="51">
        <f t="shared" ca="1" si="5"/>
        <v>0.49082999999999999</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1.0000000000000009</v>
      </c>
      <c r="O81" s="66">
        <f t="shared" ca="1" si="6"/>
        <v>56.250000000000036</v>
      </c>
      <c r="S81" s="111">
        <f t="shared" ref="S81:S144" ca="1" si="12">S80+V81/1000</f>
        <v>8.125</v>
      </c>
      <c r="T81" s="51">
        <f t="shared" ca="1" si="7"/>
        <v>0.53332999999999997</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1.0000000000000009</v>
      </c>
      <c r="V81" s="66">
        <f t="shared" ca="1" si="8"/>
        <v>125.0000000000001</v>
      </c>
    </row>
    <row r="82" spans="1:22" x14ac:dyDescent="0.3">
      <c r="A82" s="32">
        <f t="shared" si="9"/>
        <v>45813</v>
      </c>
      <c r="B82" s="65" cm="1">
        <f t="array" aca="1" ref="B82" ca="1">_xlfn.XLOOKUP(A82,INDIRECT($A$5&amp;"!$AJ$41:$AJ$406"),INDIRECT($A$5&amp;"!$AK$41:$AK$406"))*SUM($F$3:$I$3)</f>
        <v>0</v>
      </c>
      <c r="C82" s="65" cm="1">
        <f t="array" aca="1" ref="C82" ca="1">_xlfn.XLOOKUP(A82,INDIRECT($A$5&amp;"!$AJ$41:$AJ$406"),INDIRECT($A$5&amp;"!$AL$41:$AL$406"))*SUM($F$3:$I$3)</f>
        <v>15</v>
      </c>
      <c r="D82" s="65" cm="1">
        <f t="array" aca="1" ref="D82" ca="1">_xlfn.XLOOKUP(A82,INDIRECT($A$5&amp;"!$AJ$41:$AJ$406"),INDIRECT($A$5&amp;"!$AO$41:$AO$406"))*SUM($F$3:$I$3)</f>
        <v>12.75</v>
      </c>
      <c r="E82" s="34" cm="1">
        <f t="array" ref="E82">SUMPRODUCT(('PT Storengy'!$B$8:$K$372)*('PT Storengy'!$A$8:$A$372=$A82)*('PT Storengy'!$B$5:$K$5=$A$6)*('PT Storengy'!$B$7:$K$7=$A$7))</f>
        <v>0.55000000000000004</v>
      </c>
      <c r="F82" s="111">
        <f t="shared" ca="1" si="10"/>
        <v>7.4749999999999943</v>
      </c>
      <c r="G82" s="51">
        <f t="shared" ref="G82:G145" ca="1" si="13">ROUND(F81/SUM($F$3,$G$3,$H$3,$I$3),5)</f>
        <v>0.49458000000000002</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1.0000000000000009</v>
      </c>
      <c r="I82" s="66">
        <f t="shared" ref="I82:I145" ca="1" si="14">IF(F81*1000+$F$4*(1-$E82)*H82&gt;$D82*1000,D82*1000-F81*1000,$F$4*(1-$E82)*H82)</f>
        <v>56.250000000000036</v>
      </c>
      <c r="J82" s="110" cm="1">
        <f t="array" aca="1" ref="J82" ca="1">IF(COUNTIFS('PTC NaTran'!$K$7:$K$15996,"",'PTC NaTran'!$A$7:$A$15996,J$16,'PTC NaTran'!$D$7:$D$15996,$A82,'PTC NaTran'!$C$7:$C$15996,"DEL")&gt;0,J$14,SUMIFS('PTC NaTran'!$K$7:$K$15996,'PTC NaTran'!$A$7:$A$15996,J$16,'PTC NaTran'!$D$7:$D$15996,$A82,'PTC NaTran'!$C$7:$C$15996,"DEL")*1.0026*$F$4/INDIRECT($A$4&amp;"!D9"))</f>
        <v>124.99999999999999</v>
      </c>
      <c r="K82" s="110">
        <v>1000</v>
      </c>
      <c r="L82" s="111">
        <f t="shared" ca="1" si="11"/>
        <v>7.4749999999999943</v>
      </c>
      <c r="M82" s="51">
        <f t="shared" ref="M82:M145" ca="1" si="15">ROUND(L81/SUM($F$3,$G$3,$H$3,$I$3),5)</f>
        <v>0.49458000000000002</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1.0000000000000009</v>
      </c>
      <c r="O82" s="66">
        <f t="shared" ref="O82:O145" ca="1" si="16">IF(L81*1000+MIN(J82,K82,$F$4*(1-$E82)*N82)&gt;$D82*1000,$D82*1000-L81*1000,MIN(J82,K82,$F$4*(1-$E82)*N82))</f>
        <v>56.250000000000036</v>
      </c>
      <c r="S82" s="111">
        <f t="shared" ca="1" si="12"/>
        <v>8.25</v>
      </c>
      <c r="T82" s="51">
        <f t="shared" ref="T82:T145" ca="1" si="17">MIN(ROUND(S81/SUM($F$3,$G$3,$H$3,$I$3),5),1)</f>
        <v>0.54166999999999998</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1.0000000000000009</v>
      </c>
      <c r="V82" s="66">
        <f t="shared" ref="V82:V145" ca="1" si="18">$F$4*(1)*U82</f>
        <v>125.0000000000001</v>
      </c>
    </row>
    <row r="83" spans="1:22" x14ac:dyDescent="0.3">
      <c r="A83" s="32">
        <f t="shared" ref="A83:A146" si="19">A82+1</f>
        <v>45814</v>
      </c>
      <c r="B83" s="65" cm="1">
        <f t="array" aca="1" ref="B83" ca="1">_xlfn.XLOOKUP(A83,INDIRECT($A$5&amp;"!$AJ$41:$AJ$406"),INDIRECT($A$5&amp;"!$AK$41:$AK$406"))*SUM($F$3:$I$3)</f>
        <v>0</v>
      </c>
      <c r="C83" s="65" cm="1">
        <f t="array" aca="1" ref="C83" ca="1">_xlfn.XLOOKUP(A83,INDIRECT($A$5&amp;"!$AJ$41:$AJ$406"),INDIRECT($A$5&amp;"!$AL$41:$AL$406"))*SUM($F$3:$I$3)</f>
        <v>15</v>
      </c>
      <c r="D83" s="65" cm="1">
        <f t="array" aca="1" ref="D83" ca="1">_xlfn.XLOOKUP(A83,INDIRECT($A$5&amp;"!$AJ$41:$AJ$406"),INDIRECT($A$5&amp;"!$AO$41:$AO$406"))*SUM($F$3:$I$3)</f>
        <v>12.75</v>
      </c>
      <c r="E83" s="34" cm="1">
        <f t="array" ref="E83">SUMPRODUCT(('PT Storengy'!$B$8:$K$372)*('PT Storengy'!$A$8:$A$372=$A83)*('PT Storengy'!$B$5:$K$5=$A$6)*('PT Storengy'!$B$7:$K$7=$A$7))</f>
        <v>0.55000000000000004</v>
      </c>
      <c r="F83" s="111">
        <f t="shared" ca="1" si="10"/>
        <v>7.5312499999999947</v>
      </c>
      <c r="G83" s="51">
        <f t="shared" ca="1" si="13"/>
        <v>0.49833</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1.0000000000000009</v>
      </c>
      <c r="I83" s="66">
        <f t="shared" ca="1" si="14"/>
        <v>56.250000000000036</v>
      </c>
      <c r="J83" s="110" cm="1">
        <f t="array" aca="1" ref="J83" ca="1">IF(COUNTIFS('PTC NaTran'!$K$7:$K$15996,"",'PTC NaTran'!$A$7:$A$15996,J$16,'PTC NaTran'!$D$7:$D$15996,$A83,'PTC NaTran'!$C$7:$C$15996,"DEL")&gt;0,J$14,SUMIFS('PTC NaTran'!$K$7:$K$15996,'PTC NaTran'!$A$7:$A$15996,J$16,'PTC NaTran'!$D$7:$D$15996,$A83,'PTC NaTran'!$C$7:$C$15996,"DEL")*1.0026*$F$4/INDIRECT($A$4&amp;"!D9"))</f>
        <v>124.99999999999999</v>
      </c>
      <c r="K83" s="110">
        <v>1000</v>
      </c>
      <c r="L83" s="111">
        <f t="shared" ca="1" si="11"/>
        <v>7.5312499999999947</v>
      </c>
      <c r="M83" s="51">
        <f t="shared" ca="1" si="15"/>
        <v>0.49833</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1.0000000000000009</v>
      </c>
      <c r="O83" s="66">
        <f t="shared" ca="1" si="16"/>
        <v>56.250000000000036</v>
      </c>
      <c r="S83" s="111">
        <f t="shared" ca="1" si="12"/>
        <v>8.375</v>
      </c>
      <c r="T83" s="51">
        <f t="shared" ca="1" si="17"/>
        <v>0.55000000000000004</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1</v>
      </c>
      <c r="V83" s="66">
        <f t="shared" ca="1" si="18"/>
        <v>124.99999999999999</v>
      </c>
    </row>
    <row r="84" spans="1:22" x14ac:dyDescent="0.3">
      <c r="A84" s="32">
        <f t="shared" si="19"/>
        <v>45815</v>
      </c>
      <c r="B84" s="65" cm="1">
        <f t="array" aca="1" ref="B84" ca="1">_xlfn.XLOOKUP(A84,INDIRECT($A$5&amp;"!$AJ$41:$AJ$406"),INDIRECT($A$5&amp;"!$AK$41:$AK$406"))*SUM($F$3:$I$3)</f>
        <v>0</v>
      </c>
      <c r="C84" s="65" cm="1">
        <f t="array" aca="1" ref="C84" ca="1">_xlfn.XLOOKUP(A84,INDIRECT($A$5&amp;"!$AJ$41:$AJ$406"),INDIRECT($A$5&amp;"!$AL$41:$AL$406"))*SUM($F$3:$I$3)</f>
        <v>15</v>
      </c>
      <c r="D84" s="65" cm="1">
        <f t="array" aca="1" ref="D84" ca="1">_xlfn.XLOOKUP(A84,INDIRECT($A$5&amp;"!$AJ$41:$AJ$406"),INDIRECT($A$5&amp;"!$AO$41:$AO$406"))*SUM($F$3:$I$3)</f>
        <v>12.75</v>
      </c>
      <c r="E84" s="34" cm="1">
        <f t="array" ref="E84">SUMPRODUCT(('PT Storengy'!$B$8:$K$372)*('PT Storengy'!$A$8:$A$372=$A84)*('PT Storengy'!$B$5:$K$5=$A$6)*('PT Storengy'!$B$7:$K$7=$A$7))</f>
        <v>0.55000000000000004</v>
      </c>
      <c r="F84" s="111">
        <f t="shared" ca="1" si="10"/>
        <v>7.587499999999995</v>
      </c>
      <c r="G84" s="51">
        <f t="shared" ca="1" si="13"/>
        <v>0.50207999999999997</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1.0000000000000009</v>
      </c>
      <c r="I84" s="66">
        <f t="shared" ca="1" si="14"/>
        <v>56.250000000000036</v>
      </c>
      <c r="J84" s="110" cm="1">
        <f t="array" aca="1" ref="J84" ca="1">IF(COUNTIFS('PTC NaTran'!$K$7:$K$15996,"",'PTC NaTran'!$A$7:$A$15996,J$16,'PTC NaTran'!$D$7:$D$15996,$A84,'PTC NaTran'!$C$7:$C$15996,"DEL")&gt;0,J$14,SUMIFS('PTC NaTran'!$K$7:$K$15996,'PTC NaTran'!$A$7:$A$15996,J$16,'PTC NaTran'!$D$7:$D$15996,$A84,'PTC NaTran'!$C$7:$C$15996,"DEL")*1.0026*$F$4/INDIRECT($A$4&amp;"!D9"))</f>
        <v>124.99999999999999</v>
      </c>
      <c r="K84" s="110">
        <v>1000</v>
      </c>
      <c r="L84" s="111">
        <f t="shared" ca="1" si="11"/>
        <v>7.587499999999995</v>
      </c>
      <c r="M84" s="51">
        <f t="shared" ca="1" si="15"/>
        <v>0.50207999999999997</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1.0000000000000009</v>
      </c>
      <c r="O84" s="66">
        <f t="shared" ca="1" si="16"/>
        <v>56.250000000000036</v>
      </c>
      <c r="S84" s="111">
        <f t="shared" ca="1" si="12"/>
        <v>8.5</v>
      </c>
      <c r="T84" s="51">
        <f t="shared" ca="1" si="17"/>
        <v>0.55832999999999999</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1.0000000000000009</v>
      </c>
      <c r="V84" s="66">
        <f t="shared" ca="1" si="18"/>
        <v>125.0000000000001</v>
      </c>
    </row>
    <row r="85" spans="1:22" x14ac:dyDescent="0.3">
      <c r="A85" s="32">
        <f t="shared" si="19"/>
        <v>45816</v>
      </c>
      <c r="B85" s="65" cm="1">
        <f t="array" aca="1" ref="B85" ca="1">_xlfn.XLOOKUP(A85,INDIRECT($A$5&amp;"!$AJ$41:$AJ$406"),INDIRECT($A$5&amp;"!$AK$41:$AK$406"))*SUM($F$3:$I$3)</f>
        <v>0</v>
      </c>
      <c r="C85" s="65" cm="1">
        <f t="array" aca="1" ref="C85" ca="1">_xlfn.XLOOKUP(A85,INDIRECT($A$5&amp;"!$AJ$41:$AJ$406"),INDIRECT($A$5&amp;"!$AL$41:$AL$406"))*SUM($F$3:$I$3)</f>
        <v>15</v>
      </c>
      <c r="D85" s="65" cm="1">
        <f t="array" aca="1" ref="D85" ca="1">_xlfn.XLOOKUP(A85,INDIRECT($A$5&amp;"!$AJ$41:$AJ$406"),INDIRECT($A$5&amp;"!$AO$41:$AO$406"))*SUM($F$3:$I$3)</f>
        <v>12.75</v>
      </c>
      <c r="E85" s="34" cm="1">
        <f t="array" ref="E85">SUMPRODUCT(('PT Storengy'!$B$8:$K$372)*('PT Storengy'!$A$8:$A$372=$A85)*('PT Storengy'!$B$5:$K$5=$A$6)*('PT Storengy'!$B$7:$K$7=$A$7))</f>
        <v>0.55000000000000004</v>
      </c>
      <c r="F85" s="111">
        <f t="shared" ca="1" si="10"/>
        <v>7.6437499999999954</v>
      </c>
      <c r="G85" s="51">
        <f t="shared" ca="1" si="13"/>
        <v>0.50583</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1.0000000000000009</v>
      </c>
      <c r="I85" s="66">
        <f t="shared" ca="1" si="14"/>
        <v>56.250000000000036</v>
      </c>
      <c r="J85" s="110" cm="1">
        <f t="array" aca="1" ref="J85" ca="1">IF(COUNTIFS('PTC NaTran'!$K$7:$K$15996,"",'PTC NaTran'!$A$7:$A$15996,J$16,'PTC NaTran'!$D$7:$D$15996,$A85,'PTC NaTran'!$C$7:$C$15996,"DEL")&gt;0,J$14,SUMIFS('PTC NaTran'!$K$7:$K$15996,'PTC NaTran'!$A$7:$A$15996,J$16,'PTC NaTran'!$D$7:$D$15996,$A85,'PTC NaTran'!$C$7:$C$15996,"DEL")*1.0026*$F$4/INDIRECT($A$4&amp;"!D9"))</f>
        <v>124.99999999999999</v>
      </c>
      <c r="K85" s="110">
        <v>1000</v>
      </c>
      <c r="L85" s="111">
        <f t="shared" ca="1" si="11"/>
        <v>7.6437499999999954</v>
      </c>
      <c r="M85" s="51">
        <f t="shared" ca="1" si="15"/>
        <v>0.50583</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1.0000000000000009</v>
      </c>
      <c r="O85" s="66">
        <f t="shared" ca="1" si="16"/>
        <v>56.250000000000036</v>
      </c>
      <c r="S85" s="111">
        <f t="shared" ca="1" si="12"/>
        <v>8.625</v>
      </c>
      <c r="T85" s="51">
        <f t="shared" ca="1" si="17"/>
        <v>0.56667000000000001</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1.0000000000000009</v>
      </c>
      <c r="V85" s="66">
        <f t="shared" ca="1" si="18"/>
        <v>125.0000000000001</v>
      </c>
    </row>
    <row r="86" spans="1:22" x14ac:dyDescent="0.3">
      <c r="A86" s="32">
        <f t="shared" si="19"/>
        <v>45817</v>
      </c>
      <c r="B86" s="65" cm="1">
        <f t="array" aca="1" ref="B86" ca="1">_xlfn.XLOOKUP(A86,INDIRECT($A$5&amp;"!$AJ$41:$AJ$406"),INDIRECT($A$5&amp;"!$AK$41:$AK$406"))*SUM($F$3:$I$3)</f>
        <v>0</v>
      </c>
      <c r="C86" s="65" cm="1">
        <f t="array" aca="1" ref="C86" ca="1">_xlfn.XLOOKUP(A86,INDIRECT($A$5&amp;"!$AJ$41:$AJ$406"),INDIRECT($A$5&amp;"!$AL$41:$AL$406"))*SUM($F$3:$I$3)</f>
        <v>15</v>
      </c>
      <c r="D86" s="65" cm="1">
        <f t="array" aca="1" ref="D86" ca="1">_xlfn.XLOOKUP(A86,INDIRECT($A$5&amp;"!$AJ$41:$AJ$406"),INDIRECT($A$5&amp;"!$AO$41:$AO$406"))*SUM($F$3:$I$3)</f>
        <v>12.75</v>
      </c>
      <c r="E86" s="34" cm="1">
        <f t="array" ref="E86">SUMPRODUCT(('PT Storengy'!$B$8:$K$372)*('PT Storengy'!$A$8:$A$372=$A86)*('PT Storengy'!$B$5:$K$5=$A$6)*('PT Storengy'!$B$7:$K$7=$A$7))</f>
        <v>0.55000000000000004</v>
      </c>
      <c r="F86" s="111">
        <f t="shared" ca="1" si="10"/>
        <v>7.6999999999999957</v>
      </c>
      <c r="G86" s="51">
        <f t="shared" ca="1" si="13"/>
        <v>0.50958000000000003</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1.0000000000000009</v>
      </c>
      <c r="I86" s="66">
        <f t="shared" ca="1" si="14"/>
        <v>56.250000000000036</v>
      </c>
      <c r="J86" s="110" cm="1">
        <f t="array" aca="1" ref="J86" ca="1">IF(COUNTIFS('PTC NaTran'!$K$7:$K$15996,"",'PTC NaTran'!$A$7:$A$15996,J$16,'PTC NaTran'!$D$7:$D$15996,$A86,'PTC NaTran'!$C$7:$C$15996,"DEL")&gt;0,J$14,SUMIFS('PTC NaTran'!$K$7:$K$15996,'PTC NaTran'!$A$7:$A$15996,J$16,'PTC NaTran'!$D$7:$D$15996,$A86,'PTC NaTran'!$C$7:$C$15996,"DEL")*1.0026*$F$4/INDIRECT($A$4&amp;"!D9"))</f>
        <v>124.99999999999999</v>
      </c>
      <c r="K86" s="110">
        <v>1000</v>
      </c>
      <c r="L86" s="111">
        <f t="shared" ca="1" si="11"/>
        <v>7.6999999999999957</v>
      </c>
      <c r="M86" s="51">
        <f t="shared" ca="1" si="15"/>
        <v>0.50958000000000003</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1.0000000000000009</v>
      </c>
      <c r="O86" s="66">
        <f t="shared" ca="1" si="16"/>
        <v>56.250000000000036</v>
      </c>
      <c r="S86" s="111">
        <f t="shared" ca="1" si="12"/>
        <v>8.75</v>
      </c>
      <c r="T86" s="51">
        <f t="shared" ca="1" si="17"/>
        <v>0.57499999999999996</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1.0000000000000009</v>
      </c>
      <c r="V86" s="66">
        <f t="shared" ca="1" si="18"/>
        <v>125.0000000000001</v>
      </c>
    </row>
    <row r="87" spans="1:22" x14ac:dyDescent="0.3">
      <c r="A87" s="32">
        <f t="shared" si="19"/>
        <v>45818</v>
      </c>
      <c r="B87" s="65" cm="1">
        <f t="array" aca="1" ref="B87" ca="1">_xlfn.XLOOKUP(A87,INDIRECT($A$5&amp;"!$AJ$41:$AJ$406"),INDIRECT($A$5&amp;"!$AK$41:$AK$406"))*SUM($F$3:$I$3)</f>
        <v>0</v>
      </c>
      <c r="C87" s="65" cm="1">
        <f t="array" aca="1" ref="C87" ca="1">_xlfn.XLOOKUP(A87,INDIRECT($A$5&amp;"!$AJ$41:$AJ$406"),INDIRECT($A$5&amp;"!$AL$41:$AL$406"))*SUM($F$3:$I$3)</f>
        <v>15</v>
      </c>
      <c r="D87" s="65" cm="1">
        <f t="array" aca="1" ref="D87" ca="1">_xlfn.XLOOKUP(A87,INDIRECT($A$5&amp;"!$AJ$41:$AJ$406"),INDIRECT($A$5&amp;"!$AO$41:$AO$406"))*SUM($F$3:$I$3)</f>
        <v>12.75</v>
      </c>
      <c r="E87" s="34" cm="1">
        <f t="array" ref="E87">SUMPRODUCT(('PT Storengy'!$B$8:$K$372)*('PT Storengy'!$A$8:$A$372=$A87)*('PT Storengy'!$B$5:$K$5=$A$6)*('PT Storengy'!$B$7:$K$7=$A$7))</f>
        <v>0.55000000000000004</v>
      </c>
      <c r="F87" s="111">
        <f t="shared" ca="1" si="10"/>
        <v>7.7562499999999961</v>
      </c>
      <c r="G87" s="51">
        <f t="shared" ca="1" si="13"/>
        <v>0.51332999999999995</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1.0000000000000009</v>
      </c>
      <c r="I87" s="66">
        <f t="shared" ca="1" si="14"/>
        <v>56.250000000000036</v>
      </c>
      <c r="J87" s="110" cm="1">
        <f t="array" aca="1" ref="J87" ca="1">IF(COUNTIFS('PTC NaTran'!$K$7:$K$15996,"",'PTC NaTran'!$A$7:$A$15996,J$16,'PTC NaTran'!$D$7:$D$15996,$A87,'PTC NaTran'!$C$7:$C$15996,"DEL")&gt;0,J$14,SUMIFS('PTC NaTran'!$K$7:$K$15996,'PTC NaTran'!$A$7:$A$15996,J$16,'PTC NaTran'!$D$7:$D$15996,$A87,'PTC NaTran'!$C$7:$C$15996,"DEL")*1.0026*$F$4/INDIRECT($A$4&amp;"!D9"))</f>
        <v>124.99999999999999</v>
      </c>
      <c r="K87" s="110">
        <v>1000</v>
      </c>
      <c r="L87" s="111">
        <f t="shared" ca="1" si="11"/>
        <v>7.7562499999999961</v>
      </c>
      <c r="M87" s="51">
        <f t="shared" ca="1" si="15"/>
        <v>0.51332999999999995</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1.0000000000000009</v>
      </c>
      <c r="O87" s="66">
        <f t="shared" ca="1" si="16"/>
        <v>56.250000000000036</v>
      </c>
      <c r="S87" s="111">
        <f t="shared" ca="1" si="12"/>
        <v>8.875</v>
      </c>
      <c r="T87" s="51">
        <f t="shared" ca="1" si="17"/>
        <v>0.58333000000000002</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1.0000000000000009</v>
      </c>
      <c r="V87" s="66">
        <f t="shared" ca="1" si="18"/>
        <v>125.0000000000001</v>
      </c>
    </row>
    <row r="88" spans="1:22" x14ac:dyDescent="0.3">
      <c r="A88" s="32">
        <f t="shared" si="19"/>
        <v>45819</v>
      </c>
      <c r="B88" s="65" cm="1">
        <f t="array" aca="1" ref="B88" ca="1">_xlfn.XLOOKUP(A88,INDIRECT($A$5&amp;"!$AJ$41:$AJ$406"),INDIRECT($A$5&amp;"!$AK$41:$AK$406"))*SUM($F$3:$I$3)</f>
        <v>0</v>
      </c>
      <c r="C88" s="65" cm="1">
        <f t="array" aca="1" ref="C88" ca="1">_xlfn.XLOOKUP(A88,INDIRECT($A$5&amp;"!$AJ$41:$AJ$406"),INDIRECT($A$5&amp;"!$AL$41:$AL$406"))*SUM($F$3:$I$3)</f>
        <v>15</v>
      </c>
      <c r="D88" s="65" cm="1">
        <f t="array" aca="1" ref="D88" ca="1">_xlfn.XLOOKUP(A88,INDIRECT($A$5&amp;"!$AJ$41:$AJ$406"),INDIRECT($A$5&amp;"!$AO$41:$AO$406"))*SUM($F$3:$I$3)</f>
        <v>12.75</v>
      </c>
      <c r="E88" s="34" cm="1">
        <f t="array" ref="E88">SUMPRODUCT(('PT Storengy'!$B$8:$K$372)*('PT Storengy'!$A$8:$A$372=$A88)*('PT Storengy'!$B$5:$K$5=$A$6)*('PT Storengy'!$B$7:$K$7=$A$7))</f>
        <v>0.55000000000000004</v>
      </c>
      <c r="F88" s="111">
        <f t="shared" ca="1" si="10"/>
        <v>7.8124999999999964</v>
      </c>
      <c r="G88" s="51">
        <f t="shared" ca="1" si="13"/>
        <v>0.51707999999999998</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1.0000000000000009</v>
      </c>
      <c r="I88" s="66">
        <f t="shared" ca="1" si="14"/>
        <v>56.250000000000036</v>
      </c>
      <c r="J88" s="110" cm="1">
        <f t="array" aca="1" ref="J88" ca="1">IF(COUNTIFS('PTC NaTran'!$K$7:$K$15996,"",'PTC NaTran'!$A$7:$A$15996,J$16,'PTC NaTran'!$D$7:$D$15996,$A88,'PTC NaTran'!$C$7:$C$15996,"DEL")&gt;0,J$14,SUMIFS('PTC NaTran'!$K$7:$K$15996,'PTC NaTran'!$A$7:$A$15996,J$16,'PTC NaTran'!$D$7:$D$15996,$A88,'PTC NaTran'!$C$7:$C$15996,"DEL")*1.0026*$F$4/INDIRECT($A$4&amp;"!D9"))</f>
        <v>124.99999999999999</v>
      </c>
      <c r="K88" s="110">
        <v>1000</v>
      </c>
      <c r="L88" s="111">
        <f t="shared" ca="1" si="11"/>
        <v>7.8124999999999964</v>
      </c>
      <c r="M88" s="51">
        <f t="shared" ca="1" si="15"/>
        <v>0.51707999999999998</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1.0000000000000009</v>
      </c>
      <c r="O88" s="66">
        <f t="shared" ca="1" si="16"/>
        <v>56.250000000000036</v>
      </c>
      <c r="S88" s="111">
        <f t="shared" ca="1" si="12"/>
        <v>9</v>
      </c>
      <c r="T88" s="51">
        <f t="shared" ca="1" si="17"/>
        <v>0.59167000000000003</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1.0000000000000009</v>
      </c>
      <c r="V88" s="66">
        <f t="shared" ca="1" si="18"/>
        <v>125.0000000000001</v>
      </c>
    </row>
    <row r="89" spans="1:22" x14ac:dyDescent="0.3">
      <c r="A89" s="32">
        <f t="shared" si="19"/>
        <v>45820</v>
      </c>
      <c r="B89" s="65" cm="1">
        <f t="array" aca="1" ref="B89" ca="1">_xlfn.XLOOKUP(A89,INDIRECT($A$5&amp;"!$AJ$41:$AJ$406"),INDIRECT($A$5&amp;"!$AK$41:$AK$406"))*SUM($F$3:$I$3)</f>
        <v>0</v>
      </c>
      <c r="C89" s="65" cm="1">
        <f t="array" aca="1" ref="C89" ca="1">_xlfn.XLOOKUP(A89,INDIRECT($A$5&amp;"!$AJ$41:$AJ$406"),INDIRECT($A$5&amp;"!$AL$41:$AL$406"))*SUM($F$3:$I$3)</f>
        <v>15</v>
      </c>
      <c r="D89" s="65" cm="1">
        <f t="array" aca="1" ref="D89" ca="1">_xlfn.XLOOKUP(A89,INDIRECT($A$5&amp;"!$AJ$41:$AJ$406"),INDIRECT($A$5&amp;"!$AO$41:$AO$406"))*SUM($F$3:$I$3)</f>
        <v>12.75</v>
      </c>
      <c r="E89" s="34" cm="1">
        <f t="array" ref="E89">SUMPRODUCT(('PT Storengy'!$B$8:$K$372)*('PT Storengy'!$A$8:$A$372=$A89)*('PT Storengy'!$B$5:$K$5=$A$6)*('PT Storengy'!$B$7:$K$7=$A$7))</f>
        <v>0.55000000000000004</v>
      </c>
      <c r="F89" s="111">
        <f t="shared" ca="1" si="10"/>
        <v>7.8687499999999968</v>
      </c>
      <c r="G89" s="51">
        <f t="shared" ca="1" si="13"/>
        <v>0.52083000000000002</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1.0000000000000009</v>
      </c>
      <c r="I89" s="66">
        <f t="shared" ca="1" si="14"/>
        <v>56.250000000000036</v>
      </c>
      <c r="J89" s="110" cm="1">
        <f t="array" aca="1" ref="J89" ca="1">IF(COUNTIFS('PTC NaTran'!$K$7:$K$15996,"",'PTC NaTran'!$A$7:$A$15996,J$16,'PTC NaTran'!$D$7:$D$15996,$A89,'PTC NaTran'!$C$7:$C$15996,"DEL")&gt;0,J$14,SUMIFS('PTC NaTran'!$K$7:$K$15996,'PTC NaTran'!$A$7:$A$15996,J$16,'PTC NaTran'!$D$7:$D$15996,$A89,'PTC NaTran'!$C$7:$C$15996,"DEL")*1.0026*$F$4/INDIRECT($A$4&amp;"!D9"))</f>
        <v>124.99999999999999</v>
      </c>
      <c r="K89" s="110">
        <v>1000</v>
      </c>
      <c r="L89" s="111">
        <f t="shared" ca="1" si="11"/>
        <v>7.8687499999999968</v>
      </c>
      <c r="M89" s="51">
        <f t="shared" ca="1" si="15"/>
        <v>0.52083000000000002</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1.0000000000000009</v>
      </c>
      <c r="O89" s="66">
        <f t="shared" ca="1" si="16"/>
        <v>56.250000000000036</v>
      </c>
      <c r="S89" s="111">
        <f t="shared" ca="1" si="12"/>
        <v>9.125</v>
      </c>
      <c r="T89" s="51">
        <f t="shared" ca="1" si="17"/>
        <v>0.6</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1</v>
      </c>
      <c r="V89" s="66">
        <f t="shared" ca="1" si="18"/>
        <v>124.99999999999999</v>
      </c>
    </row>
    <row r="90" spans="1:22" x14ac:dyDescent="0.3">
      <c r="A90" s="32">
        <f t="shared" si="19"/>
        <v>45821</v>
      </c>
      <c r="B90" s="65" cm="1">
        <f t="array" aca="1" ref="B90" ca="1">_xlfn.XLOOKUP(A90,INDIRECT($A$5&amp;"!$AJ$41:$AJ$406"),INDIRECT($A$5&amp;"!$AK$41:$AK$406"))*SUM($F$3:$I$3)</f>
        <v>0</v>
      </c>
      <c r="C90" s="65" cm="1">
        <f t="array" aca="1" ref="C90" ca="1">_xlfn.XLOOKUP(A90,INDIRECT($A$5&amp;"!$AJ$41:$AJ$406"),INDIRECT($A$5&amp;"!$AL$41:$AL$406"))*SUM($F$3:$I$3)</f>
        <v>15</v>
      </c>
      <c r="D90" s="65" cm="1">
        <f t="array" aca="1" ref="D90" ca="1">_xlfn.XLOOKUP(A90,INDIRECT($A$5&amp;"!$AJ$41:$AJ$406"),INDIRECT($A$5&amp;"!$AO$41:$AO$406"))*SUM($F$3:$I$3)</f>
        <v>12.75</v>
      </c>
      <c r="E90" s="34" cm="1">
        <f t="array" ref="E90">SUMPRODUCT(('PT Storengy'!$B$8:$K$372)*('PT Storengy'!$A$8:$A$372=$A90)*('PT Storengy'!$B$5:$K$5=$A$6)*('PT Storengy'!$B$7:$K$7=$A$7))</f>
        <v>0.55000000000000004</v>
      </c>
      <c r="F90" s="111">
        <f t="shared" ca="1" si="10"/>
        <v>7.9249999999999972</v>
      </c>
      <c r="G90" s="51">
        <f t="shared" ca="1" si="13"/>
        <v>0.52458000000000005</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1.0000000000000009</v>
      </c>
      <c r="I90" s="66">
        <f t="shared" ca="1" si="14"/>
        <v>56.250000000000036</v>
      </c>
      <c r="J90" s="110" cm="1">
        <f t="array" aca="1" ref="J90" ca="1">IF(COUNTIFS('PTC NaTran'!$K$7:$K$15996,"",'PTC NaTran'!$A$7:$A$15996,J$16,'PTC NaTran'!$D$7:$D$15996,$A90,'PTC NaTran'!$C$7:$C$15996,"DEL")&gt;0,J$14,SUMIFS('PTC NaTran'!$K$7:$K$15996,'PTC NaTran'!$A$7:$A$15996,J$16,'PTC NaTran'!$D$7:$D$15996,$A90,'PTC NaTran'!$C$7:$C$15996,"DEL")*1.0026*$F$4/INDIRECT($A$4&amp;"!D9"))</f>
        <v>124.99999999999999</v>
      </c>
      <c r="K90" s="110">
        <v>1000</v>
      </c>
      <c r="L90" s="111">
        <f t="shared" ca="1" si="11"/>
        <v>7.9249999999999972</v>
      </c>
      <c r="M90" s="51">
        <f t="shared" ca="1" si="15"/>
        <v>0.52458000000000005</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1.0000000000000009</v>
      </c>
      <c r="O90" s="66">
        <f t="shared" ca="1" si="16"/>
        <v>56.250000000000036</v>
      </c>
      <c r="S90" s="111">
        <f t="shared" ca="1" si="12"/>
        <v>9.25</v>
      </c>
      <c r="T90" s="51">
        <f t="shared" ca="1" si="17"/>
        <v>0.60833000000000004</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1.0000000000000009</v>
      </c>
      <c r="V90" s="66">
        <f t="shared" ca="1" si="18"/>
        <v>125.0000000000001</v>
      </c>
    </row>
    <row r="91" spans="1:22" x14ac:dyDescent="0.3">
      <c r="A91" s="32">
        <f t="shared" si="19"/>
        <v>45822</v>
      </c>
      <c r="B91" s="65" cm="1">
        <f t="array" aca="1" ref="B91" ca="1">_xlfn.XLOOKUP(A91,INDIRECT($A$5&amp;"!$AJ$41:$AJ$406"),INDIRECT($A$5&amp;"!$AK$41:$AK$406"))*SUM($F$3:$I$3)</f>
        <v>0</v>
      </c>
      <c r="C91" s="65" cm="1">
        <f t="array" aca="1" ref="C91" ca="1">_xlfn.XLOOKUP(A91,INDIRECT($A$5&amp;"!$AJ$41:$AJ$406"),INDIRECT($A$5&amp;"!$AL$41:$AL$406"))*SUM($F$3:$I$3)</f>
        <v>15</v>
      </c>
      <c r="D91" s="65" cm="1">
        <f t="array" aca="1" ref="D91" ca="1">_xlfn.XLOOKUP(A91,INDIRECT($A$5&amp;"!$AJ$41:$AJ$406"),INDIRECT($A$5&amp;"!$AO$41:$AO$406"))*SUM($F$3:$I$3)</f>
        <v>12.75</v>
      </c>
      <c r="E91" s="34" cm="1">
        <f t="array" ref="E91">SUMPRODUCT(('PT Storengy'!$B$8:$K$372)*('PT Storengy'!$A$8:$A$372=$A91)*('PT Storengy'!$B$5:$K$5=$A$6)*('PT Storengy'!$B$7:$K$7=$A$7))</f>
        <v>0.55000000000000004</v>
      </c>
      <c r="F91" s="111">
        <f t="shared" ca="1" si="10"/>
        <v>7.9812499999999975</v>
      </c>
      <c r="G91" s="51">
        <f t="shared" ca="1" si="13"/>
        <v>0.52832999999999997</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1.0000000000000009</v>
      </c>
      <c r="I91" s="66">
        <f t="shared" ca="1" si="14"/>
        <v>56.250000000000036</v>
      </c>
      <c r="J91" s="110" cm="1">
        <f t="array" aca="1" ref="J91" ca="1">IF(COUNTIFS('PTC NaTran'!$K$7:$K$15996,"",'PTC NaTran'!$A$7:$A$15996,J$16,'PTC NaTran'!$D$7:$D$15996,$A91,'PTC NaTran'!$C$7:$C$15996,"DEL")&gt;0,J$14,SUMIFS('PTC NaTran'!$K$7:$K$15996,'PTC NaTran'!$A$7:$A$15996,J$16,'PTC NaTran'!$D$7:$D$15996,$A91,'PTC NaTran'!$C$7:$C$15996,"DEL")*1.0026*$F$4/INDIRECT($A$4&amp;"!D9"))</f>
        <v>124.99999999999999</v>
      </c>
      <c r="K91" s="110">
        <v>1000</v>
      </c>
      <c r="L91" s="111">
        <f t="shared" ca="1" si="11"/>
        <v>7.9812499999999975</v>
      </c>
      <c r="M91" s="51">
        <f t="shared" ca="1" si="15"/>
        <v>0.52832999999999997</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1.0000000000000009</v>
      </c>
      <c r="O91" s="66">
        <f t="shared" ca="1" si="16"/>
        <v>56.250000000000036</v>
      </c>
      <c r="S91" s="111">
        <f t="shared" ca="1" si="12"/>
        <v>9.375</v>
      </c>
      <c r="T91" s="51">
        <f t="shared" ca="1" si="17"/>
        <v>0.61667000000000005</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1.0000000000000009</v>
      </c>
      <c r="V91" s="66">
        <f t="shared" ca="1" si="18"/>
        <v>125.0000000000001</v>
      </c>
    </row>
    <row r="92" spans="1:22" x14ac:dyDescent="0.3">
      <c r="A92" s="32">
        <f t="shared" si="19"/>
        <v>45823</v>
      </c>
      <c r="B92" s="65" cm="1">
        <f t="array" aca="1" ref="B92" ca="1">_xlfn.XLOOKUP(A92,INDIRECT($A$5&amp;"!$AJ$41:$AJ$406"),INDIRECT($A$5&amp;"!$AK$41:$AK$406"))*SUM($F$3:$I$3)</f>
        <v>0</v>
      </c>
      <c r="C92" s="65" cm="1">
        <f t="array" aca="1" ref="C92" ca="1">_xlfn.XLOOKUP(A92,INDIRECT($A$5&amp;"!$AJ$41:$AJ$406"),INDIRECT($A$5&amp;"!$AL$41:$AL$406"))*SUM($F$3:$I$3)</f>
        <v>15</v>
      </c>
      <c r="D92" s="65" cm="1">
        <f t="array" aca="1" ref="D92" ca="1">_xlfn.XLOOKUP(A92,INDIRECT($A$5&amp;"!$AJ$41:$AJ$406"),INDIRECT($A$5&amp;"!$AO$41:$AO$406"))*SUM($F$3:$I$3)</f>
        <v>12.75</v>
      </c>
      <c r="E92" s="34" cm="1">
        <f t="array" ref="E92">SUMPRODUCT(('PT Storengy'!$B$8:$K$372)*('PT Storengy'!$A$8:$A$372=$A92)*('PT Storengy'!$B$5:$K$5=$A$6)*('PT Storengy'!$B$7:$K$7=$A$7))</f>
        <v>0.55000000000000004</v>
      </c>
      <c r="F92" s="111">
        <f t="shared" ca="1" si="10"/>
        <v>8.0374999999999979</v>
      </c>
      <c r="G92" s="51">
        <f t="shared" ca="1" si="13"/>
        <v>0.53208</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1.0000000000000009</v>
      </c>
      <c r="I92" s="66">
        <f t="shared" ca="1" si="14"/>
        <v>56.250000000000036</v>
      </c>
      <c r="J92" s="110" cm="1">
        <f t="array" aca="1" ref="J92" ca="1">IF(COUNTIFS('PTC NaTran'!$K$7:$K$15996,"",'PTC NaTran'!$A$7:$A$15996,J$16,'PTC NaTran'!$D$7:$D$15996,$A92,'PTC NaTran'!$C$7:$C$15996,"DEL")&gt;0,J$14,SUMIFS('PTC NaTran'!$K$7:$K$15996,'PTC NaTran'!$A$7:$A$15996,J$16,'PTC NaTran'!$D$7:$D$15996,$A92,'PTC NaTran'!$C$7:$C$15996,"DEL")*1.0026*$F$4/INDIRECT($A$4&amp;"!D9"))</f>
        <v>124.99999999999999</v>
      </c>
      <c r="K92" s="110">
        <v>1000</v>
      </c>
      <c r="L92" s="111">
        <f t="shared" ca="1" si="11"/>
        <v>8.0374999999999979</v>
      </c>
      <c r="M92" s="51">
        <f t="shared" ca="1" si="15"/>
        <v>0.53208</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1.0000000000000009</v>
      </c>
      <c r="O92" s="66">
        <f t="shared" ca="1" si="16"/>
        <v>56.250000000000036</v>
      </c>
      <c r="S92" s="111">
        <f t="shared" ca="1" si="12"/>
        <v>9.5</v>
      </c>
      <c r="T92" s="51">
        <f t="shared" ca="1" si="17"/>
        <v>0.625</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1.0000000000000009</v>
      </c>
      <c r="V92" s="66">
        <f t="shared" ca="1" si="18"/>
        <v>125.0000000000001</v>
      </c>
    </row>
    <row r="93" spans="1:22" x14ac:dyDescent="0.3">
      <c r="A93" s="32">
        <f t="shared" si="19"/>
        <v>45824</v>
      </c>
      <c r="B93" s="65" cm="1">
        <f t="array" aca="1" ref="B93" ca="1">_xlfn.XLOOKUP(A93,INDIRECT($A$5&amp;"!$AJ$41:$AJ$406"),INDIRECT($A$5&amp;"!$AK$41:$AK$406"))*SUM($F$3:$I$3)</f>
        <v>0</v>
      </c>
      <c r="C93" s="65" cm="1">
        <f t="array" aca="1" ref="C93" ca="1">_xlfn.XLOOKUP(A93,INDIRECT($A$5&amp;"!$AJ$41:$AJ$406"),INDIRECT($A$5&amp;"!$AL$41:$AL$406"))*SUM($F$3:$I$3)</f>
        <v>15</v>
      </c>
      <c r="D93" s="65" cm="1">
        <f t="array" aca="1" ref="D93" ca="1">_xlfn.XLOOKUP(A93,INDIRECT($A$5&amp;"!$AJ$41:$AJ$406"),INDIRECT($A$5&amp;"!$AO$41:$AO$406"))*SUM($F$3:$I$3)</f>
        <v>12.75</v>
      </c>
      <c r="E93" s="34" cm="1">
        <f t="array" ref="E93">SUMPRODUCT(('PT Storengy'!$B$8:$K$372)*('PT Storengy'!$A$8:$A$372=$A93)*('PT Storengy'!$B$5:$K$5=$A$6)*('PT Storengy'!$B$7:$K$7=$A$7))</f>
        <v>0.55000000000000004</v>
      </c>
      <c r="F93" s="111">
        <f t="shared" ca="1" si="10"/>
        <v>8.0937499999999982</v>
      </c>
      <c r="G93" s="51">
        <f t="shared" ca="1" si="13"/>
        <v>0.53583000000000003</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1.0000000000000009</v>
      </c>
      <c r="I93" s="66">
        <f t="shared" ca="1" si="14"/>
        <v>56.250000000000036</v>
      </c>
      <c r="J93" s="110" cm="1">
        <f t="array" aca="1" ref="J93" ca="1">IF(COUNTIFS('PTC NaTran'!$K$7:$K$15996,"",'PTC NaTran'!$A$7:$A$15996,J$16,'PTC NaTran'!$D$7:$D$15996,$A93,'PTC NaTran'!$C$7:$C$15996,"DEL")&gt;0,J$14,SUMIFS('PTC NaTran'!$K$7:$K$15996,'PTC NaTran'!$A$7:$A$15996,J$16,'PTC NaTran'!$D$7:$D$15996,$A93,'PTC NaTran'!$C$7:$C$15996,"DEL")*1.0026*$F$4/INDIRECT($A$4&amp;"!D9"))</f>
        <v>124.99999999999999</v>
      </c>
      <c r="K93" s="110">
        <v>1000</v>
      </c>
      <c r="L93" s="111">
        <f t="shared" ca="1" si="11"/>
        <v>8.0937499999999982</v>
      </c>
      <c r="M93" s="51">
        <f t="shared" ca="1" si="15"/>
        <v>0.53583000000000003</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1.0000000000000009</v>
      </c>
      <c r="O93" s="66">
        <f t="shared" ca="1" si="16"/>
        <v>56.250000000000036</v>
      </c>
      <c r="S93" s="111">
        <f t="shared" ca="1" si="12"/>
        <v>9.625</v>
      </c>
      <c r="T93" s="51">
        <f t="shared" ca="1" si="17"/>
        <v>0.63332999999999995</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1.0000000000000009</v>
      </c>
      <c r="V93" s="66">
        <f t="shared" ca="1" si="18"/>
        <v>125.0000000000001</v>
      </c>
    </row>
    <row r="94" spans="1:22" x14ac:dyDescent="0.3">
      <c r="A94" s="32">
        <f t="shared" si="19"/>
        <v>45825</v>
      </c>
      <c r="B94" s="65" cm="1">
        <f t="array" aca="1" ref="B94" ca="1">_xlfn.XLOOKUP(A94,INDIRECT($A$5&amp;"!$AJ$41:$AJ$406"),INDIRECT($A$5&amp;"!$AK$41:$AK$406"))*SUM($F$3:$I$3)</f>
        <v>0</v>
      </c>
      <c r="C94" s="65" cm="1">
        <f t="array" aca="1" ref="C94" ca="1">_xlfn.XLOOKUP(A94,INDIRECT($A$5&amp;"!$AJ$41:$AJ$406"),INDIRECT($A$5&amp;"!$AL$41:$AL$406"))*SUM($F$3:$I$3)</f>
        <v>15</v>
      </c>
      <c r="D94" s="65" cm="1">
        <f t="array" aca="1" ref="D94" ca="1">_xlfn.XLOOKUP(A94,INDIRECT($A$5&amp;"!$AJ$41:$AJ$406"),INDIRECT($A$5&amp;"!$AO$41:$AO$406"))*SUM($F$3:$I$3)</f>
        <v>12.75</v>
      </c>
      <c r="E94" s="34" cm="1">
        <f t="array" ref="E94">SUMPRODUCT(('PT Storengy'!$B$8:$K$372)*('PT Storengy'!$A$8:$A$372=$A94)*('PT Storengy'!$B$5:$K$5=$A$6)*('PT Storengy'!$B$7:$K$7=$A$7))</f>
        <v>0.55000000000000004</v>
      </c>
      <c r="F94" s="111">
        <f t="shared" ca="1" si="10"/>
        <v>8.1499999999999986</v>
      </c>
      <c r="G94" s="51">
        <f t="shared" ca="1" si="13"/>
        <v>0.53957999999999995</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1.0000000000000009</v>
      </c>
      <c r="I94" s="66">
        <f t="shared" ca="1" si="14"/>
        <v>56.250000000000036</v>
      </c>
      <c r="J94" s="110" cm="1">
        <f t="array" aca="1" ref="J94" ca="1">IF(COUNTIFS('PTC NaTran'!$K$7:$K$15996,"",'PTC NaTran'!$A$7:$A$15996,J$16,'PTC NaTran'!$D$7:$D$15996,$A94,'PTC NaTran'!$C$7:$C$15996,"DEL")&gt;0,J$14,SUMIFS('PTC NaTran'!$K$7:$K$15996,'PTC NaTran'!$A$7:$A$15996,J$16,'PTC NaTran'!$D$7:$D$15996,$A94,'PTC NaTran'!$C$7:$C$15996,"DEL")*1.0026*$F$4/INDIRECT($A$4&amp;"!D9"))</f>
        <v>124.99999999999999</v>
      </c>
      <c r="K94" s="110">
        <v>1000</v>
      </c>
      <c r="L94" s="111">
        <f t="shared" ca="1" si="11"/>
        <v>8.1499999999999986</v>
      </c>
      <c r="M94" s="51">
        <f t="shared" ca="1" si="15"/>
        <v>0.53957999999999995</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1.0000000000000009</v>
      </c>
      <c r="O94" s="66">
        <f t="shared" ca="1" si="16"/>
        <v>56.250000000000036</v>
      </c>
      <c r="S94" s="111">
        <f t="shared" ca="1" si="12"/>
        <v>9.75</v>
      </c>
      <c r="T94" s="51">
        <f t="shared" ca="1" si="17"/>
        <v>0.64166999999999996</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1.0000000000000009</v>
      </c>
      <c r="V94" s="66">
        <f t="shared" ca="1" si="18"/>
        <v>125.0000000000001</v>
      </c>
    </row>
    <row r="95" spans="1:22" x14ac:dyDescent="0.3">
      <c r="A95" s="32">
        <f t="shared" si="19"/>
        <v>45826</v>
      </c>
      <c r="B95" s="65" cm="1">
        <f t="array" aca="1" ref="B95" ca="1">_xlfn.XLOOKUP(A95,INDIRECT($A$5&amp;"!$AJ$41:$AJ$406"),INDIRECT($A$5&amp;"!$AK$41:$AK$406"))*SUM($F$3:$I$3)</f>
        <v>0</v>
      </c>
      <c r="C95" s="65" cm="1">
        <f t="array" aca="1" ref="C95" ca="1">_xlfn.XLOOKUP(A95,INDIRECT($A$5&amp;"!$AJ$41:$AJ$406"),INDIRECT($A$5&amp;"!$AL$41:$AL$406"))*SUM($F$3:$I$3)</f>
        <v>15</v>
      </c>
      <c r="D95" s="65" cm="1">
        <f t="array" aca="1" ref="D95" ca="1">_xlfn.XLOOKUP(A95,INDIRECT($A$5&amp;"!$AJ$41:$AJ$406"),INDIRECT($A$5&amp;"!$AO$41:$AO$406"))*SUM($F$3:$I$3)</f>
        <v>12.75</v>
      </c>
      <c r="E95" s="34" cm="1">
        <f t="array" ref="E95">SUMPRODUCT(('PT Storengy'!$B$8:$K$372)*('PT Storengy'!$A$8:$A$372=$A95)*('PT Storengy'!$B$5:$K$5=$A$6)*('PT Storengy'!$B$7:$K$7=$A$7))</f>
        <v>0.55000000000000004</v>
      </c>
      <c r="F95" s="111">
        <f t="shared" ca="1" si="10"/>
        <v>8.2062499999999989</v>
      </c>
      <c r="G95" s="51">
        <f t="shared" ca="1" si="13"/>
        <v>0.54332999999999998</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1.0000000000000009</v>
      </c>
      <c r="I95" s="66">
        <f t="shared" ca="1" si="14"/>
        <v>56.250000000000036</v>
      </c>
      <c r="J95" s="110" cm="1">
        <f t="array" aca="1" ref="J95" ca="1">IF(COUNTIFS('PTC NaTran'!$K$7:$K$15996,"",'PTC NaTran'!$A$7:$A$15996,J$16,'PTC NaTran'!$D$7:$D$15996,$A95,'PTC NaTran'!$C$7:$C$15996,"DEL")&gt;0,J$14,SUMIFS('PTC NaTran'!$K$7:$K$15996,'PTC NaTran'!$A$7:$A$15996,J$16,'PTC NaTran'!$D$7:$D$15996,$A95,'PTC NaTran'!$C$7:$C$15996,"DEL")*1.0026*$F$4/INDIRECT($A$4&amp;"!D9"))</f>
        <v>124.99999999999999</v>
      </c>
      <c r="K95" s="110">
        <v>1000</v>
      </c>
      <c r="L95" s="111">
        <f t="shared" ca="1" si="11"/>
        <v>8.2062499999999989</v>
      </c>
      <c r="M95" s="51">
        <f t="shared" ca="1" si="15"/>
        <v>0.54332999999999998</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1.0000000000000009</v>
      </c>
      <c r="O95" s="66">
        <f t="shared" ca="1" si="16"/>
        <v>56.250000000000036</v>
      </c>
      <c r="S95" s="111">
        <f t="shared" ca="1" si="12"/>
        <v>9.875</v>
      </c>
      <c r="T95" s="51">
        <f t="shared" ca="1" si="17"/>
        <v>0.65</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1</v>
      </c>
      <c r="V95" s="66">
        <f t="shared" ca="1" si="18"/>
        <v>124.99999999999999</v>
      </c>
    </row>
    <row r="96" spans="1:22" x14ac:dyDescent="0.3">
      <c r="A96" s="32">
        <f t="shared" si="19"/>
        <v>45827</v>
      </c>
      <c r="B96" s="65" cm="1">
        <f t="array" aca="1" ref="B96" ca="1">_xlfn.XLOOKUP(A96,INDIRECT($A$5&amp;"!$AJ$41:$AJ$406"),INDIRECT($A$5&amp;"!$AK$41:$AK$406"))*SUM($F$3:$I$3)</f>
        <v>0</v>
      </c>
      <c r="C96" s="65" cm="1">
        <f t="array" aca="1" ref="C96" ca="1">_xlfn.XLOOKUP(A96,INDIRECT($A$5&amp;"!$AJ$41:$AJ$406"),INDIRECT($A$5&amp;"!$AL$41:$AL$406"))*SUM($F$3:$I$3)</f>
        <v>15</v>
      </c>
      <c r="D96" s="65" cm="1">
        <f t="array" aca="1" ref="D96" ca="1">_xlfn.XLOOKUP(A96,INDIRECT($A$5&amp;"!$AJ$41:$AJ$406"),INDIRECT($A$5&amp;"!$AO$41:$AO$406"))*SUM($F$3:$I$3)</f>
        <v>12.75</v>
      </c>
      <c r="E96" s="34" cm="1">
        <f t="array" ref="E96">SUMPRODUCT(('PT Storengy'!$B$8:$K$372)*('PT Storengy'!$A$8:$A$372=$A96)*('PT Storengy'!$B$5:$K$5=$A$6)*('PT Storengy'!$B$7:$K$7=$A$7))</f>
        <v>0.55000000000000004</v>
      </c>
      <c r="F96" s="111">
        <f t="shared" ca="1" si="10"/>
        <v>8.2624999999999993</v>
      </c>
      <c r="G96" s="51">
        <f t="shared" ca="1" si="13"/>
        <v>0.54708000000000001</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1.0000000000000009</v>
      </c>
      <c r="I96" s="66">
        <f t="shared" ca="1" si="14"/>
        <v>56.250000000000036</v>
      </c>
      <c r="J96" s="110" cm="1">
        <f t="array" aca="1" ref="J96" ca="1">IF(COUNTIFS('PTC NaTran'!$K$7:$K$15996,"",'PTC NaTran'!$A$7:$A$15996,J$16,'PTC NaTran'!$D$7:$D$15996,$A96,'PTC NaTran'!$C$7:$C$15996,"DEL")&gt;0,J$14,SUMIFS('PTC NaTran'!$K$7:$K$15996,'PTC NaTran'!$A$7:$A$15996,J$16,'PTC NaTran'!$D$7:$D$15996,$A96,'PTC NaTran'!$C$7:$C$15996,"DEL")*1.0026*$F$4/INDIRECT($A$4&amp;"!D9"))</f>
        <v>124.99999999999999</v>
      </c>
      <c r="K96" s="110">
        <v>1000</v>
      </c>
      <c r="L96" s="111">
        <f t="shared" ca="1" si="11"/>
        <v>8.2624999999999993</v>
      </c>
      <c r="M96" s="51">
        <f t="shared" ca="1" si="15"/>
        <v>0.54708000000000001</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1.0000000000000009</v>
      </c>
      <c r="O96" s="66">
        <f t="shared" ca="1" si="16"/>
        <v>56.250000000000036</v>
      </c>
      <c r="S96" s="111">
        <f t="shared" ca="1" si="12"/>
        <v>10</v>
      </c>
      <c r="T96" s="51">
        <f t="shared" ca="1" si="17"/>
        <v>0.65832999999999997</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1.0000000000000009</v>
      </c>
      <c r="V96" s="66">
        <f t="shared" ca="1" si="18"/>
        <v>125.0000000000001</v>
      </c>
    </row>
    <row r="97" spans="1:22" x14ac:dyDescent="0.3">
      <c r="A97" s="32">
        <f t="shared" si="19"/>
        <v>45828</v>
      </c>
      <c r="B97" s="65" cm="1">
        <f t="array" aca="1" ref="B97" ca="1">_xlfn.XLOOKUP(A97,INDIRECT($A$5&amp;"!$AJ$41:$AJ$406"),INDIRECT($A$5&amp;"!$AK$41:$AK$406"))*SUM($F$3:$I$3)</f>
        <v>0</v>
      </c>
      <c r="C97" s="65" cm="1">
        <f t="array" aca="1" ref="C97" ca="1">_xlfn.XLOOKUP(A97,INDIRECT($A$5&amp;"!$AJ$41:$AJ$406"),INDIRECT($A$5&amp;"!$AL$41:$AL$406"))*SUM($F$3:$I$3)</f>
        <v>15</v>
      </c>
      <c r="D97" s="65" cm="1">
        <f t="array" aca="1" ref="D97" ca="1">_xlfn.XLOOKUP(A97,INDIRECT($A$5&amp;"!$AJ$41:$AJ$406"),INDIRECT($A$5&amp;"!$AO$41:$AO$406"))*SUM($F$3:$I$3)</f>
        <v>12.75</v>
      </c>
      <c r="E97" s="34" cm="1">
        <f t="array" ref="E97">SUMPRODUCT(('PT Storengy'!$B$8:$K$372)*('PT Storengy'!$A$8:$A$372=$A97)*('PT Storengy'!$B$5:$K$5=$A$6)*('PT Storengy'!$B$7:$K$7=$A$7))</f>
        <v>0.55000000000000004</v>
      </c>
      <c r="F97" s="111">
        <f t="shared" ca="1" si="10"/>
        <v>8.3187499999999996</v>
      </c>
      <c r="G97" s="51">
        <f t="shared" ca="1" si="13"/>
        <v>0.55083000000000004</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1.0000000000000009</v>
      </c>
      <c r="I97" s="66">
        <f t="shared" ca="1" si="14"/>
        <v>56.250000000000036</v>
      </c>
      <c r="J97" s="110" cm="1">
        <f t="array" aca="1" ref="J97" ca="1">IF(COUNTIFS('PTC NaTran'!$K$7:$K$15996,"",'PTC NaTran'!$A$7:$A$15996,J$16,'PTC NaTran'!$D$7:$D$15996,$A97,'PTC NaTran'!$C$7:$C$15996,"DEL")&gt;0,J$14,SUMIFS('PTC NaTran'!$K$7:$K$15996,'PTC NaTran'!$A$7:$A$15996,J$16,'PTC NaTran'!$D$7:$D$15996,$A97,'PTC NaTran'!$C$7:$C$15996,"DEL")*1.0026*$F$4/INDIRECT($A$4&amp;"!D9"))</f>
        <v>124.99999999999999</v>
      </c>
      <c r="K97" s="110">
        <v>1000</v>
      </c>
      <c r="L97" s="111">
        <f t="shared" ca="1" si="11"/>
        <v>8.3187499999999996</v>
      </c>
      <c r="M97" s="51">
        <f t="shared" ca="1" si="15"/>
        <v>0.55083000000000004</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1.0000000000000009</v>
      </c>
      <c r="O97" s="66">
        <f t="shared" ca="1" si="16"/>
        <v>56.250000000000036</v>
      </c>
      <c r="S97" s="111">
        <f t="shared" ca="1" si="12"/>
        <v>10.125</v>
      </c>
      <c r="T97" s="51">
        <f t="shared" ca="1" si="17"/>
        <v>0.66666999999999998</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1.0000000000000009</v>
      </c>
      <c r="V97" s="66">
        <f t="shared" ca="1" si="18"/>
        <v>125.0000000000001</v>
      </c>
    </row>
    <row r="98" spans="1:22" x14ac:dyDescent="0.3">
      <c r="A98" s="32">
        <f t="shared" si="19"/>
        <v>45829</v>
      </c>
      <c r="B98" s="65" cm="1">
        <f t="array" aca="1" ref="B98" ca="1">_xlfn.XLOOKUP(A98,INDIRECT($A$5&amp;"!$AJ$41:$AJ$406"),INDIRECT($A$5&amp;"!$AK$41:$AK$406"))*SUM($F$3:$I$3)</f>
        <v>0</v>
      </c>
      <c r="C98" s="65" cm="1">
        <f t="array" aca="1" ref="C98" ca="1">_xlfn.XLOOKUP(A98,INDIRECT($A$5&amp;"!$AJ$41:$AJ$406"),INDIRECT($A$5&amp;"!$AL$41:$AL$406"))*SUM($F$3:$I$3)</f>
        <v>15</v>
      </c>
      <c r="D98" s="65" cm="1">
        <f t="array" aca="1" ref="D98" ca="1">_xlfn.XLOOKUP(A98,INDIRECT($A$5&amp;"!$AJ$41:$AJ$406"),INDIRECT($A$5&amp;"!$AO$41:$AO$406"))*SUM($F$3:$I$3)</f>
        <v>12.75</v>
      </c>
      <c r="E98" s="34" cm="1">
        <f t="array" ref="E98">SUMPRODUCT(('PT Storengy'!$B$8:$K$372)*('PT Storengy'!$A$8:$A$372=$A98)*('PT Storengy'!$B$5:$K$5=$A$6)*('PT Storengy'!$B$7:$K$7=$A$7))</f>
        <v>0.55000000000000004</v>
      </c>
      <c r="F98" s="111">
        <f t="shared" ca="1" si="10"/>
        <v>8.375</v>
      </c>
      <c r="G98" s="51">
        <f t="shared" ca="1" si="13"/>
        <v>0.55457999999999996</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1.0000000000000009</v>
      </c>
      <c r="I98" s="66">
        <f t="shared" ca="1" si="14"/>
        <v>56.250000000000036</v>
      </c>
      <c r="J98" s="110" cm="1">
        <f t="array" aca="1" ref="J98" ca="1">IF(COUNTIFS('PTC NaTran'!$K$7:$K$15996,"",'PTC NaTran'!$A$7:$A$15996,J$16,'PTC NaTran'!$D$7:$D$15996,$A98,'PTC NaTran'!$C$7:$C$15996,"DEL")&gt;0,J$14,SUMIFS('PTC NaTran'!$K$7:$K$15996,'PTC NaTran'!$A$7:$A$15996,J$16,'PTC NaTran'!$D$7:$D$15996,$A98,'PTC NaTran'!$C$7:$C$15996,"DEL")*1.0026*$F$4/INDIRECT($A$4&amp;"!D9"))</f>
        <v>124.99999999999999</v>
      </c>
      <c r="K98" s="110">
        <v>1000</v>
      </c>
      <c r="L98" s="111">
        <f t="shared" ca="1" si="11"/>
        <v>8.375</v>
      </c>
      <c r="M98" s="51">
        <f t="shared" ca="1" si="15"/>
        <v>0.55457999999999996</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1.0000000000000009</v>
      </c>
      <c r="O98" s="66">
        <f t="shared" ca="1" si="16"/>
        <v>56.250000000000036</v>
      </c>
      <c r="S98" s="111">
        <f t="shared" ca="1" si="12"/>
        <v>10.25</v>
      </c>
      <c r="T98" s="51">
        <f t="shared" ca="1" si="17"/>
        <v>0.67500000000000004</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1.0000000000000009</v>
      </c>
      <c r="V98" s="66">
        <f t="shared" ca="1" si="18"/>
        <v>125.0000000000001</v>
      </c>
    </row>
    <row r="99" spans="1:22" x14ac:dyDescent="0.3">
      <c r="A99" s="32">
        <f t="shared" si="19"/>
        <v>45830</v>
      </c>
      <c r="B99" s="65" cm="1">
        <f t="array" aca="1" ref="B99" ca="1">_xlfn.XLOOKUP(A99,INDIRECT($A$5&amp;"!$AJ$41:$AJ$406"),INDIRECT($A$5&amp;"!$AK$41:$AK$406"))*SUM($F$3:$I$3)</f>
        <v>0</v>
      </c>
      <c r="C99" s="65" cm="1">
        <f t="array" aca="1" ref="C99" ca="1">_xlfn.XLOOKUP(A99,INDIRECT($A$5&amp;"!$AJ$41:$AJ$406"),INDIRECT($A$5&amp;"!$AL$41:$AL$406"))*SUM($F$3:$I$3)</f>
        <v>15</v>
      </c>
      <c r="D99" s="65" cm="1">
        <f t="array" aca="1" ref="D99" ca="1">_xlfn.XLOOKUP(A99,INDIRECT($A$5&amp;"!$AJ$41:$AJ$406"),INDIRECT($A$5&amp;"!$AO$41:$AO$406"))*SUM($F$3:$I$3)</f>
        <v>12.75</v>
      </c>
      <c r="E99" s="34" cm="1">
        <f t="array" ref="E99">SUMPRODUCT(('PT Storengy'!$B$8:$K$372)*('PT Storengy'!$A$8:$A$372=$A99)*('PT Storengy'!$B$5:$K$5=$A$6)*('PT Storengy'!$B$7:$K$7=$A$7))</f>
        <v>0.55000000000000004</v>
      </c>
      <c r="F99" s="111">
        <f t="shared" ca="1" si="10"/>
        <v>8.4312500000000004</v>
      </c>
      <c r="G99" s="51">
        <f t="shared" ca="1" si="13"/>
        <v>0.55832999999999999</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1.0000000000000009</v>
      </c>
      <c r="I99" s="66">
        <f t="shared" ca="1" si="14"/>
        <v>56.250000000000036</v>
      </c>
      <c r="J99" s="110" cm="1">
        <f t="array" aca="1" ref="J99" ca="1">IF(COUNTIFS('PTC NaTran'!$K$7:$K$15996,"",'PTC NaTran'!$A$7:$A$15996,J$16,'PTC NaTran'!$D$7:$D$15996,$A99,'PTC NaTran'!$C$7:$C$15996,"DEL")&gt;0,J$14,SUMIFS('PTC NaTran'!$K$7:$K$15996,'PTC NaTran'!$A$7:$A$15996,J$16,'PTC NaTran'!$D$7:$D$15996,$A99,'PTC NaTran'!$C$7:$C$15996,"DEL")*1.0026*$F$4/INDIRECT($A$4&amp;"!D9"))</f>
        <v>124.99999999999999</v>
      </c>
      <c r="K99" s="110">
        <v>1000</v>
      </c>
      <c r="L99" s="111">
        <f t="shared" ca="1" si="11"/>
        <v>8.4312500000000004</v>
      </c>
      <c r="M99" s="51">
        <f t="shared" ca="1" si="15"/>
        <v>0.55832999999999999</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1.0000000000000009</v>
      </c>
      <c r="O99" s="66">
        <f t="shared" ca="1" si="16"/>
        <v>56.250000000000036</v>
      </c>
      <c r="S99" s="111">
        <f t="shared" ca="1" si="12"/>
        <v>10.375</v>
      </c>
      <c r="T99" s="51">
        <f t="shared" ca="1" si="17"/>
        <v>0.68332999999999999</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1.0000000000000009</v>
      </c>
      <c r="V99" s="66">
        <f t="shared" ca="1" si="18"/>
        <v>125.0000000000001</v>
      </c>
    </row>
    <row r="100" spans="1:22" x14ac:dyDescent="0.3">
      <c r="A100" s="32">
        <f t="shared" si="19"/>
        <v>45831</v>
      </c>
      <c r="B100" s="65" cm="1">
        <f t="array" aca="1" ref="B100" ca="1">_xlfn.XLOOKUP(A100,INDIRECT($A$5&amp;"!$AJ$41:$AJ$406"),INDIRECT($A$5&amp;"!$AK$41:$AK$406"))*SUM($F$3:$I$3)</f>
        <v>0</v>
      </c>
      <c r="C100" s="65" cm="1">
        <f t="array" aca="1" ref="C100" ca="1">_xlfn.XLOOKUP(A100,INDIRECT($A$5&amp;"!$AJ$41:$AJ$406"),INDIRECT($A$5&amp;"!$AL$41:$AL$406"))*SUM($F$3:$I$3)</f>
        <v>15</v>
      </c>
      <c r="D100" s="65" cm="1">
        <f t="array" aca="1" ref="D100" ca="1">_xlfn.XLOOKUP(A100,INDIRECT($A$5&amp;"!$AJ$41:$AJ$406"),INDIRECT($A$5&amp;"!$AO$41:$AO$406"))*SUM($F$3:$I$3)</f>
        <v>12.75</v>
      </c>
      <c r="E100" s="34" cm="1">
        <f t="array" ref="E100">SUMPRODUCT(('PT Storengy'!$B$8:$K$372)*('PT Storengy'!$A$8:$A$372=$A100)*('PT Storengy'!$B$5:$K$5=$A$6)*('PT Storengy'!$B$7:$K$7=$A$7))</f>
        <v>0.55000000000000004</v>
      </c>
      <c r="F100" s="111">
        <f t="shared" ca="1" si="10"/>
        <v>8.4875000000000007</v>
      </c>
      <c r="G100" s="51">
        <f t="shared" ca="1" si="13"/>
        <v>0.56208000000000002</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1.0000000000000009</v>
      </c>
      <c r="I100" s="66">
        <f t="shared" ca="1" si="14"/>
        <v>56.250000000000036</v>
      </c>
      <c r="J100" s="110" cm="1">
        <f t="array" aca="1" ref="J100" ca="1">IF(COUNTIFS('PTC NaTran'!$K$7:$K$15996,"",'PTC NaTran'!$A$7:$A$15996,J$16,'PTC NaTran'!$D$7:$D$15996,$A100,'PTC NaTran'!$C$7:$C$15996,"DEL")&gt;0,J$14,SUMIFS('PTC NaTran'!$K$7:$K$15996,'PTC NaTran'!$A$7:$A$15996,J$16,'PTC NaTran'!$D$7:$D$15996,$A100,'PTC NaTran'!$C$7:$C$15996,"DEL")*1.0026*$F$4/INDIRECT($A$4&amp;"!D9"))</f>
        <v>124.99999999999999</v>
      </c>
      <c r="K100" s="110">
        <v>1000</v>
      </c>
      <c r="L100" s="111">
        <f t="shared" ca="1" si="11"/>
        <v>8.4875000000000007</v>
      </c>
      <c r="M100" s="51">
        <f t="shared" ca="1" si="15"/>
        <v>0.56208000000000002</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1.0000000000000009</v>
      </c>
      <c r="O100" s="66">
        <f t="shared" ca="1" si="16"/>
        <v>56.250000000000036</v>
      </c>
      <c r="S100" s="111">
        <f t="shared" ca="1" si="12"/>
        <v>10.5</v>
      </c>
      <c r="T100" s="51">
        <f t="shared" ca="1" si="17"/>
        <v>0.69167000000000001</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1.0000000000000009</v>
      </c>
      <c r="V100" s="66">
        <f t="shared" ca="1" si="18"/>
        <v>125.0000000000001</v>
      </c>
    </row>
    <row r="101" spans="1:22" x14ac:dyDescent="0.3">
      <c r="A101" s="32">
        <f t="shared" si="19"/>
        <v>45832</v>
      </c>
      <c r="B101" s="65" cm="1">
        <f t="array" aca="1" ref="B101" ca="1">_xlfn.XLOOKUP(A101,INDIRECT($A$5&amp;"!$AJ$41:$AJ$406"),INDIRECT($A$5&amp;"!$AK$41:$AK$406"))*SUM($F$3:$I$3)</f>
        <v>0</v>
      </c>
      <c r="C101" s="65" cm="1">
        <f t="array" aca="1" ref="C101" ca="1">_xlfn.XLOOKUP(A101,INDIRECT($A$5&amp;"!$AJ$41:$AJ$406"),INDIRECT($A$5&amp;"!$AL$41:$AL$406"))*SUM($F$3:$I$3)</f>
        <v>15</v>
      </c>
      <c r="D101" s="65" cm="1">
        <f t="array" aca="1" ref="D101" ca="1">_xlfn.XLOOKUP(A101,INDIRECT($A$5&amp;"!$AJ$41:$AJ$406"),INDIRECT($A$5&amp;"!$AO$41:$AO$406"))*SUM($F$3:$I$3)</f>
        <v>12.75</v>
      </c>
      <c r="E101" s="34" cm="1">
        <f t="array" ref="E101">SUMPRODUCT(('PT Storengy'!$B$8:$K$372)*('PT Storengy'!$A$8:$A$372=$A101)*('PT Storengy'!$B$5:$K$5=$A$6)*('PT Storengy'!$B$7:$K$7=$A$7))</f>
        <v>0.55000000000000004</v>
      </c>
      <c r="F101" s="111">
        <f t="shared" ca="1" si="10"/>
        <v>8.5437500000000011</v>
      </c>
      <c r="G101" s="51">
        <f t="shared" ca="1" si="13"/>
        <v>0.56583000000000006</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1.0000000000000009</v>
      </c>
      <c r="I101" s="66">
        <f t="shared" ca="1" si="14"/>
        <v>56.250000000000036</v>
      </c>
      <c r="J101" s="110" cm="1">
        <f t="array" aca="1" ref="J101" ca="1">IF(COUNTIFS('PTC NaTran'!$K$7:$K$15996,"",'PTC NaTran'!$A$7:$A$15996,J$16,'PTC NaTran'!$D$7:$D$15996,$A101,'PTC NaTran'!$C$7:$C$15996,"DEL")&gt;0,J$14,SUMIFS('PTC NaTran'!$K$7:$K$15996,'PTC NaTran'!$A$7:$A$15996,J$16,'PTC NaTran'!$D$7:$D$15996,$A101,'PTC NaTran'!$C$7:$C$15996,"DEL")*1.0026*$F$4/INDIRECT($A$4&amp;"!D9"))</f>
        <v>124.99999999999999</v>
      </c>
      <c r="K101" s="110">
        <v>1000</v>
      </c>
      <c r="L101" s="111">
        <f t="shared" ca="1" si="11"/>
        <v>8.5437500000000011</v>
      </c>
      <c r="M101" s="51">
        <f t="shared" ca="1" si="15"/>
        <v>0.56583000000000006</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1.0000000000000009</v>
      </c>
      <c r="O101" s="66">
        <f t="shared" ca="1" si="16"/>
        <v>56.250000000000036</v>
      </c>
      <c r="S101" s="111">
        <f t="shared" ca="1" si="12"/>
        <v>10.625</v>
      </c>
      <c r="T101" s="51">
        <f t="shared" ca="1" si="17"/>
        <v>0.7</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1</v>
      </c>
      <c r="V101" s="66">
        <f t="shared" ca="1" si="18"/>
        <v>124.99999999999999</v>
      </c>
    </row>
    <row r="102" spans="1:22" x14ac:dyDescent="0.3">
      <c r="A102" s="32">
        <f t="shared" si="19"/>
        <v>45833</v>
      </c>
      <c r="B102" s="65" cm="1">
        <f t="array" aca="1" ref="B102" ca="1">_xlfn.XLOOKUP(A102,INDIRECT($A$5&amp;"!$AJ$41:$AJ$406"),INDIRECT($A$5&amp;"!$AK$41:$AK$406"))*SUM($F$3:$I$3)</f>
        <v>0</v>
      </c>
      <c r="C102" s="65" cm="1">
        <f t="array" aca="1" ref="C102" ca="1">_xlfn.XLOOKUP(A102,INDIRECT($A$5&amp;"!$AJ$41:$AJ$406"),INDIRECT($A$5&amp;"!$AL$41:$AL$406"))*SUM($F$3:$I$3)</f>
        <v>15</v>
      </c>
      <c r="D102" s="65" cm="1">
        <f t="array" aca="1" ref="D102" ca="1">_xlfn.XLOOKUP(A102,INDIRECT($A$5&amp;"!$AJ$41:$AJ$406"),INDIRECT($A$5&amp;"!$AO$41:$AO$406"))*SUM($F$3:$I$3)</f>
        <v>12.75</v>
      </c>
      <c r="E102" s="34" cm="1">
        <f t="array" ref="E102">SUMPRODUCT(('PT Storengy'!$B$8:$K$372)*('PT Storengy'!$A$8:$A$372=$A102)*('PT Storengy'!$B$5:$K$5=$A$6)*('PT Storengy'!$B$7:$K$7=$A$7))</f>
        <v>0.55000000000000004</v>
      </c>
      <c r="F102" s="111">
        <f t="shared" ca="1" si="10"/>
        <v>8.6000000000000014</v>
      </c>
      <c r="G102" s="51">
        <f t="shared" ca="1" si="13"/>
        <v>0.56957999999999998</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1.0000000000000009</v>
      </c>
      <c r="I102" s="66">
        <f t="shared" ca="1" si="14"/>
        <v>56.250000000000036</v>
      </c>
      <c r="J102" s="110" cm="1">
        <f t="array" aca="1" ref="J102" ca="1">IF(COUNTIFS('PTC NaTran'!$K$7:$K$15996,"",'PTC NaTran'!$A$7:$A$15996,J$16,'PTC NaTran'!$D$7:$D$15996,$A102,'PTC NaTran'!$C$7:$C$15996,"DEL")&gt;0,J$14,SUMIFS('PTC NaTran'!$K$7:$K$15996,'PTC NaTran'!$A$7:$A$15996,J$16,'PTC NaTran'!$D$7:$D$15996,$A102,'PTC NaTran'!$C$7:$C$15996,"DEL")*1.0026*$F$4/INDIRECT($A$4&amp;"!D9"))</f>
        <v>124.99999999999999</v>
      </c>
      <c r="K102" s="110">
        <v>1000</v>
      </c>
      <c r="L102" s="111">
        <f t="shared" ca="1" si="11"/>
        <v>8.6000000000000014</v>
      </c>
      <c r="M102" s="51">
        <f t="shared" ca="1" si="15"/>
        <v>0.56957999999999998</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1.0000000000000009</v>
      </c>
      <c r="O102" s="66">
        <f t="shared" ca="1" si="16"/>
        <v>56.250000000000036</v>
      </c>
      <c r="S102" s="111">
        <f t="shared" ca="1" si="12"/>
        <v>10.75</v>
      </c>
      <c r="T102" s="51">
        <f t="shared" ca="1" si="17"/>
        <v>0.70833000000000002</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1.0000000000000009</v>
      </c>
      <c r="V102" s="66">
        <f t="shared" ca="1" si="18"/>
        <v>125.0000000000001</v>
      </c>
    </row>
    <row r="103" spans="1:22" x14ac:dyDescent="0.3">
      <c r="A103" s="32">
        <f t="shared" si="19"/>
        <v>45834</v>
      </c>
      <c r="B103" s="65" cm="1">
        <f t="array" aca="1" ref="B103" ca="1">_xlfn.XLOOKUP(A103,INDIRECT($A$5&amp;"!$AJ$41:$AJ$406"),INDIRECT($A$5&amp;"!$AK$41:$AK$406"))*SUM($F$3:$I$3)</f>
        <v>0</v>
      </c>
      <c r="C103" s="65" cm="1">
        <f t="array" aca="1" ref="C103" ca="1">_xlfn.XLOOKUP(A103,INDIRECT($A$5&amp;"!$AJ$41:$AJ$406"),INDIRECT($A$5&amp;"!$AL$41:$AL$406"))*SUM($F$3:$I$3)</f>
        <v>15</v>
      </c>
      <c r="D103" s="65" cm="1">
        <f t="array" aca="1" ref="D103" ca="1">_xlfn.XLOOKUP(A103,INDIRECT($A$5&amp;"!$AJ$41:$AJ$406"),INDIRECT($A$5&amp;"!$AO$41:$AO$406"))*SUM($F$3:$I$3)</f>
        <v>12.75</v>
      </c>
      <c r="E103" s="34" cm="1">
        <f t="array" ref="E103">SUMPRODUCT(('PT Storengy'!$B$8:$K$372)*('PT Storengy'!$A$8:$A$372=$A103)*('PT Storengy'!$B$5:$K$5=$A$6)*('PT Storengy'!$B$7:$K$7=$A$7))</f>
        <v>0.55000000000000004</v>
      </c>
      <c r="F103" s="111">
        <f t="shared" ca="1" si="10"/>
        <v>8.6562500000000018</v>
      </c>
      <c r="G103" s="51">
        <f t="shared" ca="1" si="13"/>
        <v>0.57333000000000001</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1.0000000000000009</v>
      </c>
      <c r="I103" s="66">
        <f t="shared" ca="1" si="14"/>
        <v>56.250000000000036</v>
      </c>
      <c r="J103" s="110" cm="1">
        <f t="array" aca="1" ref="J103" ca="1">IF(COUNTIFS('PTC NaTran'!$K$7:$K$15996,"",'PTC NaTran'!$A$7:$A$15996,J$16,'PTC NaTran'!$D$7:$D$15996,$A103,'PTC NaTran'!$C$7:$C$15996,"DEL")&gt;0,J$14,SUMIFS('PTC NaTran'!$K$7:$K$15996,'PTC NaTran'!$A$7:$A$15996,J$16,'PTC NaTran'!$D$7:$D$15996,$A103,'PTC NaTran'!$C$7:$C$15996,"DEL")*1.0026*$F$4/INDIRECT($A$4&amp;"!D9"))</f>
        <v>124.99999999999999</v>
      </c>
      <c r="K103" s="110">
        <v>1000</v>
      </c>
      <c r="L103" s="111">
        <f t="shared" ca="1" si="11"/>
        <v>8.6562500000000018</v>
      </c>
      <c r="M103" s="51">
        <f t="shared" ca="1" si="15"/>
        <v>0.57333000000000001</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1.0000000000000009</v>
      </c>
      <c r="O103" s="66">
        <f t="shared" ca="1" si="16"/>
        <v>56.250000000000036</v>
      </c>
      <c r="S103" s="111">
        <f t="shared" ca="1" si="12"/>
        <v>10.875</v>
      </c>
      <c r="T103" s="51">
        <f t="shared" ca="1" si="17"/>
        <v>0.71667000000000003</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1.0000000000000009</v>
      </c>
      <c r="V103" s="66">
        <f t="shared" ca="1" si="18"/>
        <v>125.0000000000001</v>
      </c>
    </row>
    <row r="104" spans="1:22" x14ac:dyDescent="0.3">
      <c r="A104" s="32">
        <f t="shared" si="19"/>
        <v>45835</v>
      </c>
      <c r="B104" s="65" cm="1">
        <f t="array" aca="1" ref="B104" ca="1">_xlfn.XLOOKUP(A104,INDIRECT($A$5&amp;"!$AJ$41:$AJ$406"),INDIRECT($A$5&amp;"!$AK$41:$AK$406"))*SUM($F$3:$I$3)</f>
        <v>0</v>
      </c>
      <c r="C104" s="65" cm="1">
        <f t="array" aca="1" ref="C104" ca="1">_xlfn.XLOOKUP(A104,INDIRECT($A$5&amp;"!$AJ$41:$AJ$406"),INDIRECT($A$5&amp;"!$AL$41:$AL$406"))*SUM($F$3:$I$3)</f>
        <v>15</v>
      </c>
      <c r="D104" s="65" cm="1">
        <f t="array" aca="1" ref="D104" ca="1">_xlfn.XLOOKUP(A104,INDIRECT($A$5&amp;"!$AJ$41:$AJ$406"),INDIRECT($A$5&amp;"!$AO$41:$AO$406"))*SUM($F$3:$I$3)</f>
        <v>12.75</v>
      </c>
      <c r="E104" s="34" cm="1">
        <f t="array" ref="E104">SUMPRODUCT(('PT Storengy'!$B$8:$K$372)*('PT Storengy'!$A$8:$A$372=$A104)*('PT Storengy'!$B$5:$K$5=$A$6)*('PT Storengy'!$B$7:$K$7=$A$7))</f>
        <v>0.55000000000000004</v>
      </c>
      <c r="F104" s="111">
        <f t="shared" ca="1" si="10"/>
        <v>8.7125000000000021</v>
      </c>
      <c r="G104" s="51">
        <f t="shared" ca="1" si="13"/>
        <v>0.57708000000000004</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1.0000000000000009</v>
      </c>
      <c r="I104" s="66">
        <f t="shared" ca="1" si="14"/>
        <v>56.250000000000036</v>
      </c>
      <c r="J104" s="110" cm="1">
        <f t="array" aca="1" ref="J104" ca="1">IF(COUNTIFS('PTC NaTran'!$K$7:$K$15996,"",'PTC NaTran'!$A$7:$A$15996,J$16,'PTC NaTran'!$D$7:$D$15996,$A104,'PTC NaTran'!$C$7:$C$15996,"DEL")&gt;0,J$14,SUMIFS('PTC NaTran'!$K$7:$K$15996,'PTC NaTran'!$A$7:$A$15996,J$16,'PTC NaTran'!$D$7:$D$15996,$A104,'PTC NaTran'!$C$7:$C$15996,"DEL")*1.0026*$F$4/INDIRECT($A$4&amp;"!D9"))</f>
        <v>124.99999999999999</v>
      </c>
      <c r="K104" s="110">
        <v>1000</v>
      </c>
      <c r="L104" s="111">
        <f t="shared" ca="1" si="11"/>
        <v>8.7125000000000021</v>
      </c>
      <c r="M104" s="51">
        <f t="shared" ca="1" si="15"/>
        <v>0.57708000000000004</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1.0000000000000009</v>
      </c>
      <c r="O104" s="66">
        <f t="shared" ca="1" si="16"/>
        <v>56.250000000000036</v>
      </c>
      <c r="S104" s="111">
        <f t="shared" ca="1" si="12"/>
        <v>11</v>
      </c>
      <c r="T104" s="51">
        <f t="shared" ca="1" si="17"/>
        <v>0.72499999999999998</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1.0000000000000009</v>
      </c>
      <c r="V104" s="66">
        <f t="shared" ca="1" si="18"/>
        <v>125.0000000000001</v>
      </c>
    </row>
    <row r="105" spans="1:22" x14ac:dyDescent="0.3">
      <c r="A105" s="32">
        <f t="shared" si="19"/>
        <v>45836</v>
      </c>
      <c r="B105" s="65" cm="1">
        <f t="array" aca="1" ref="B105" ca="1">_xlfn.XLOOKUP(A105,INDIRECT($A$5&amp;"!$AJ$41:$AJ$406"),INDIRECT($A$5&amp;"!$AK$41:$AK$406"))*SUM($F$3:$I$3)</f>
        <v>0</v>
      </c>
      <c r="C105" s="65" cm="1">
        <f t="array" aca="1" ref="C105" ca="1">_xlfn.XLOOKUP(A105,INDIRECT($A$5&amp;"!$AJ$41:$AJ$406"),INDIRECT($A$5&amp;"!$AL$41:$AL$406"))*SUM($F$3:$I$3)</f>
        <v>15</v>
      </c>
      <c r="D105" s="65" cm="1">
        <f t="array" aca="1" ref="D105" ca="1">_xlfn.XLOOKUP(A105,INDIRECT($A$5&amp;"!$AJ$41:$AJ$406"),INDIRECT($A$5&amp;"!$AO$41:$AO$406"))*SUM($F$3:$I$3)</f>
        <v>12.75</v>
      </c>
      <c r="E105" s="34" cm="1">
        <f t="array" ref="E105">SUMPRODUCT(('PT Storengy'!$B$8:$K$372)*('PT Storengy'!$A$8:$A$372=$A105)*('PT Storengy'!$B$5:$K$5=$A$6)*('PT Storengy'!$B$7:$K$7=$A$7))</f>
        <v>0.1</v>
      </c>
      <c r="F105" s="111">
        <f t="shared" ca="1" si="10"/>
        <v>8.8250000000000028</v>
      </c>
      <c r="G105" s="51">
        <f t="shared" ca="1" si="13"/>
        <v>0.58082999999999996</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1.0000000000000009</v>
      </c>
      <c r="I105" s="66">
        <f t="shared" ca="1" si="14"/>
        <v>112.50000000000009</v>
      </c>
      <c r="J105" s="110" cm="1">
        <f t="array" aca="1" ref="J105" ca="1">IF(COUNTIFS('PTC NaTran'!$K$7:$K$15996,"",'PTC NaTran'!$A$7:$A$15996,J$16,'PTC NaTran'!$D$7:$D$15996,$A105,'PTC NaTran'!$C$7:$C$15996,"DEL")&gt;0,J$14,SUMIFS('PTC NaTran'!$K$7:$K$15996,'PTC NaTran'!$A$7:$A$15996,J$16,'PTC NaTran'!$D$7:$D$15996,$A105,'PTC NaTran'!$C$7:$C$15996,"DEL")*1.0026*$F$4/INDIRECT($A$4&amp;"!D9"))</f>
        <v>124.99999999999999</v>
      </c>
      <c r="K105" s="110">
        <v>1000</v>
      </c>
      <c r="L105" s="111">
        <f t="shared" ca="1" si="11"/>
        <v>8.8250000000000028</v>
      </c>
      <c r="M105" s="51">
        <f t="shared" ca="1" si="15"/>
        <v>0.58082999999999996</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1.0000000000000009</v>
      </c>
      <c r="O105" s="66">
        <f t="shared" ca="1" si="16"/>
        <v>112.50000000000009</v>
      </c>
      <c r="S105" s="111">
        <f t="shared" ca="1" si="12"/>
        <v>11.125</v>
      </c>
      <c r="T105" s="51">
        <f t="shared" ca="1" si="17"/>
        <v>0.73333000000000004</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1.0000000000000009</v>
      </c>
      <c r="V105" s="66">
        <f t="shared" ca="1" si="18"/>
        <v>125.0000000000001</v>
      </c>
    </row>
    <row r="106" spans="1:22" x14ac:dyDescent="0.3">
      <c r="A106" s="32">
        <f t="shared" si="19"/>
        <v>45837</v>
      </c>
      <c r="B106" s="65" cm="1">
        <f t="array" aca="1" ref="B106" ca="1">_xlfn.XLOOKUP(A106,INDIRECT($A$5&amp;"!$AJ$41:$AJ$406"),INDIRECT($A$5&amp;"!$AK$41:$AK$406"))*SUM($F$3:$I$3)</f>
        <v>0</v>
      </c>
      <c r="C106" s="65" cm="1">
        <f t="array" aca="1" ref="C106" ca="1">_xlfn.XLOOKUP(A106,INDIRECT($A$5&amp;"!$AJ$41:$AJ$406"),INDIRECT($A$5&amp;"!$AL$41:$AL$406"))*SUM($F$3:$I$3)</f>
        <v>15</v>
      </c>
      <c r="D106" s="65" cm="1">
        <f t="array" aca="1" ref="D106" ca="1">_xlfn.XLOOKUP(A106,INDIRECT($A$5&amp;"!$AJ$41:$AJ$406"),INDIRECT($A$5&amp;"!$AO$41:$AO$406"))*SUM($F$3:$I$3)</f>
        <v>12.75</v>
      </c>
      <c r="E106" s="34" cm="1">
        <f t="array" ref="E106">SUMPRODUCT(('PT Storengy'!$B$8:$K$372)*('PT Storengy'!$A$8:$A$372=$A106)*('PT Storengy'!$B$5:$K$5=$A$6)*('PT Storengy'!$B$7:$K$7=$A$7))</f>
        <v>0.1</v>
      </c>
      <c r="F106" s="111">
        <f t="shared" ca="1" si="10"/>
        <v>8.9375000000000036</v>
      </c>
      <c r="G106" s="51">
        <f t="shared" ca="1" si="13"/>
        <v>0.58833000000000002</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1.0000000000000009</v>
      </c>
      <c r="I106" s="66">
        <f t="shared" ca="1" si="14"/>
        <v>112.50000000000009</v>
      </c>
      <c r="J106" s="110" cm="1">
        <f t="array" aca="1" ref="J106" ca="1">IF(COUNTIFS('PTC NaTran'!$K$7:$K$15996,"",'PTC NaTran'!$A$7:$A$15996,J$16,'PTC NaTran'!$D$7:$D$15996,$A106,'PTC NaTran'!$C$7:$C$15996,"DEL")&gt;0,J$14,SUMIFS('PTC NaTran'!$K$7:$K$15996,'PTC NaTran'!$A$7:$A$15996,J$16,'PTC NaTran'!$D$7:$D$15996,$A106,'PTC NaTran'!$C$7:$C$15996,"DEL")*1.0026*$F$4/INDIRECT($A$4&amp;"!D9"))</f>
        <v>124.99999999999999</v>
      </c>
      <c r="K106" s="110">
        <v>1000</v>
      </c>
      <c r="L106" s="111">
        <f t="shared" ca="1" si="11"/>
        <v>8.9375000000000036</v>
      </c>
      <c r="M106" s="51">
        <f t="shared" ca="1" si="15"/>
        <v>0.58833000000000002</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1.0000000000000009</v>
      </c>
      <c r="O106" s="66">
        <f t="shared" ca="1" si="16"/>
        <v>112.50000000000009</v>
      </c>
      <c r="S106" s="111">
        <f t="shared" ca="1" si="12"/>
        <v>11.25</v>
      </c>
      <c r="T106" s="51">
        <f t="shared" ca="1" si="17"/>
        <v>0.74167000000000005</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1.0000000000000009</v>
      </c>
      <c r="V106" s="66">
        <f t="shared" ca="1" si="18"/>
        <v>125.0000000000001</v>
      </c>
    </row>
    <row r="107" spans="1:22" x14ac:dyDescent="0.3">
      <c r="A107" s="32">
        <f t="shared" si="19"/>
        <v>45838</v>
      </c>
      <c r="B107" s="65" cm="1">
        <f t="array" aca="1" ref="B107" ca="1">_xlfn.XLOOKUP(A107,INDIRECT($A$5&amp;"!$AJ$41:$AJ$406"),INDIRECT($A$5&amp;"!$AK$41:$AK$406"))*SUM($F$3:$I$3)</f>
        <v>0</v>
      </c>
      <c r="C107" s="65" cm="1">
        <f t="array" aca="1" ref="C107" ca="1">_xlfn.XLOOKUP(A107,INDIRECT($A$5&amp;"!$AJ$41:$AJ$406"),INDIRECT($A$5&amp;"!$AL$41:$AL$406"))*SUM($F$3:$I$3)</f>
        <v>15</v>
      </c>
      <c r="D107" s="65" cm="1">
        <f t="array" aca="1" ref="D107" ca="1">_xlfn.XLOOKUP(A107,INDIRECT($A$5&amp;"!$AJ$41:$AJ$406"),INDIRECT($A$5&amp;"!$AO$41:$AO$406"))*SUM($F$3:$I$3)</f>
        <v>12.75</v>
      </c>
      <c r="E107" s="34" cm="1">
        <f t="array" ref="E107">SUMPRODUCT(('PT Storengy'!$B$8:$K$372)*('PT Storengy'!$A$8:$A$372=$A107)*('PT Storengy'!$B$5:$K$5=$A$6)*('PT Storengy'!$B$7:$K$7=$A$7))</f>
        <v>0.1</v>
      </c>
      <c r="F107" s="111">
        <f t="shared" ca="1" si="10"/>
        <v>9.0500000000000043</v>
      </c>
      <c r="G107" s="51">
        <f t="shared" ca="1" si="13"/>
        <v>0.59582999999999997</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1.0000000000000009</v>
      </c>
      <c r="I107" s="66">
        <f t="shared" ca="1" si="14"/>
        <v>112.50000000000009</v>
      </c>
      <c r="J107" s="110" cm="1">
        <f t="array" aca="1" ref="J107" ca="1">IF(COUNTIFS('PTC NaTran'!$K$7:$K$15996,"",'PTC NaTran'!$A$7:$A$15996,J$16,'PTC NaTran'!$D$7:$D$15996,$A107,'PTC NaTran'!$C$7:$C$15996,"DEL")&gt;0,J$14,SUMIFS('PTC NaTran'!$K$7:$K$15996,'PTC NaTran'!$A$7:$A$15996,J$16,'PTC NaTran'!$D$7:$D$15996,$A107,'PTC NaTran'!$C$7:$C$15996,"DEL")*1.0026*$F$4/INDIRECT($A$4&amp;"!D9"))</f>
        <v>124.99999999999999</v>
      </c>
      <c r="K107" s="110">
        <v>1000</v>
      </c>
      <c r="L107" s="111">
        <f t="shared" ca="1" si="11"/>
        <v>9.0500000000000043</v>
      </c>
      <c r="M107" s="51">
        <f t="shared" ca="1" si="15"/>
        <v>0.59582999999999997</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1.0000000000000009</v>
      </c>
      <c r="O107" s="66">
        <f t="shared" ca="1" si="16"/>
        <v>112.50000000000009</v>
      </c>
      <c r="S107" s="111">
        <f t="shared" ca="1" si="12"/>
        <v>11.375</v>
      </c>
      <c r="T107" s="51">
        <f t="shared" ca="1" si="17"/>
        <v>0.75</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1</v>
      </c>
      <c r="V107" s="66">
        <f t="shared" ca="1" si="18"/>
        <v>124.99999999999999</v>
      </c>
    </row>
    <row r="108" spans="1:22" x14ac:dyDescent="0.3">
      <c r="A108" s="32">
        <f t="shared" si="19"/>
        <v>45839</v>
      </c>
      <c r="B108" s="65" cm="1">
        <f t="array" aca="1" ref="B108" ca="1">_xlfn.XLOOKUP(A108,INDIRECT($A$5&amp;"!$AJ$41:$AJ$406"),INDIRECT($A$5&amp;"!$AK$41:$AK$406"))*SUM($F$3:$I$3)</f>
        <v>0</v>
      </c>
      <c r="C108" s="65" cm="1">
        <f t="array" aca="1" ref="C108" ca="1">_xlfn.XLOOKUP(A108,INDIRECT($A$5&amp;"!$AJ$41:$AJ$406"),INDIRECT($A$5&amp;"!$AL$41:$AL$406"))*SUM($F$3:$I$3)</f>
        <v>15</v>
      </c>
      <c r="D108" s="65" cm="1">
        <f t="array" aca="1" ref="D108" ca="1">_xlfn.XLOOKUP(A108,INDIRECT($A$5&amp;"!$AJ$41:$AJ$406"),INDIRECT($A$5&amp;"!$AO$41:$AO$406"))*SUM($F$3:$I$3)</f>
        <v>12.75</v>
      </c>
      <c r="E108" s="34" cm="1">
        <f t="array" ref="E108">SUMPRODUCT(('PT Storengy'!$B$8:$K$372)*('PT Storengy'!$A$8:$A$372=$A108)*('PT Storengy'!$B$5:$K$5=$A$6)*('PT Storengy'!$B$7:$K$7=$A$7))</f>
        <v>0.05</v>
      </c>
      <c r="F108" s="111">
        <f t="shared" ca="1" si="10"/>
        <v>9.1687500000000046</v>
      </c>
      <c r="G108" s="51">
        <f t="shared" ca="1" si="13"/>
        <v>0.60333000000000003</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1.0000000000000009</v>
      </c>
      <c r="I108" s="66">
        <f t="shared" ca="1" si="14"/>
        <v>118.75000000000009</v>
      </c>
      <c r="J108" s="110" cm="1">
        <f t="array" aca="1" ref="J108" ca="1">IF(COUNTIFS('PTC NaTran'!$K$7:$K$15996,"",'PTC NaTran'!$A$7:$A$15996,J$16,'PTC NaTran'!$D$7:$D$15996,$A108,'PTC NaTran'!$C$7:$C$15996,"DEL")&gt;0,J$14,SUMIFS('PTC NaTran'!$K$7:$K$15996,'PTC NaTran'!$A$7:$A$15996,J$16,'PTC NaTran'!$D$7:$D$15996,$A108,'PTC NaTran'!$C$7:$C$15996,"DEL")*1.0026*$F$4/INDIRECT($A$4&amp;"!D9"))</f>
        <v>124.99999999999999</v>
      </c>
      <c r="K108" s="110">
        <v>1000</v>
      </c>
      <c r="L108" s="111">
        <f t="shared" ca="1" si="11"/>
        <v>9.1687500000000046</v>
      </c>
      <c r="M108" s="51">
        <f t="shared" ca="1" si="15"/>
        <v>0.60333000000000003</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1.0000000000000009</v>
      </c>
      <c r="O108" s="66">
        <f t="shared" ca="1" si="16"/>
        <v>118.75000000000009</v>
      </c>
      <c r="S108" s="111">
        <f t="shared" ca="1" si="12"/>
        <v>11.4979175</v>
      </c>
      <c r="T108" s="51">
        <f t="shared" ca="1" si="17"/>
        <v>0.75832999999999995</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0.9833400000000011</v>
      </c>
      <c r="V108" s="66">
        <f t="shared" ca="1" si="18"/>
        <v>122.91750000000012</v>
      </c>
    </row>
    <row r="109" spans="1:22" x14ac:dyDescent="0.3">
      <c r="A109" s="32">
        <f t="shared" si="19"/>
        <v>45840</v>
      </c>
      <c r="B109" s="65" cm="1">
        <f t="array" aca="1" ref="B109" ca="1">_xlfn.XLOOKUP(A109,INDIRECT($A$5&amp;"!$AJ$41:$AJ$406"),INDIRECT($A$5&amp;"!$AK$41:$AK$406"))*SUM($F$3:$I$3)</f>
        <v>0</v>
      </c>
      <c r="C109" s="65" cm="1">
        <f t="array" aca="1" ref="C109" ca="1">_xlfn.XLOOKUP(A109,INDIRECT($A$5&amp;"!$AJ$41:$AJ$406"),INDIRECT($A$5&amp;"!$AL$41:$AL$406"))*SUM($F$3:$I$3)</f>
        <v>15</v>
      </c>
      <c r="D109" s="65" cm="1">
        <f t="array" aca="1" ref="D109" ca="1">_xlfn.XLOOKUP(A109,INDIRECT($A$5&amp;"!$AJ$41:$AJ$406"),INDIRECT($A$5&amp;"!$AO$41:$AO$406"))*SUM($F$3:$I$3)</f>
        <v>12.75</v>
      </c>
      <c r="E109" s="34" cm="1">
        <f t="array" ref="E109">SUMPRODUCT(('PT Storengy'!$B$8:$K$372)*('PT Storengy'!$A$8:$A$372=$A109)*('PT Storengy'!$B$5:$K$5=$A$6)*('PT Storengy'!$B$7:$K$7=$A$7))</f>
        <v>0.05</v>
      </c>
      <c r="F109" s="111">
        <f t="shared" ca="1" si="10"/>
        <v>9.287500000000005</v>
      </c>
      <c r="G109" s="51">
        <f t="shared" ca="1" si="13"/>
        <v>0.61124999999999996</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1.0000000000000009</v>
      </c>
      <c r="I109" s="66">
        <f t="shared" ca="1" si="14"/>
        <v>118.75000000000009</v>
      </c>
      <c r="J109" s="110" cm="1">
        <f t="array" aca="1" ref="J109" ca="1">IF(COUNTIFS('PTC NaTran'!$K$7:$K$15996,"",'PTC NaTran'!$A$7:$A$15996,J$16,'PTC NaTran'!$D$7:$D$15996,$A109,'PTC NaTran'!$C$7:$C$15996,"DEL")&gt;0,J$14,SUMIFS('PTC NaTran'!$K$7:$K$15996,'PTC NaTran'!$A$7:$A$15996,J$16,'PTC NaTran'!$D$7:$D$15996,$A109,'PTC NaTran'!$C$7:$C$15996,"DEL")*1.0026*$F$4/INDIRECT($A$4&amp;"!D9"))</f>
        <v>124.99999999999999</v>
      </c>
      <c r="K109" s="110">
        <v>1000</v>
      </c>
      <c r="L109" s="111">
        <f t="shared" ca="1" si="11"/>
        <v>9.287500000000005</v>
      </c>
      <c r="M109" s="51">
        <f t="shared" ca="1" si="15"/>
        <v>0.61124999999999996</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1.0000000000000009</v>
      </c>
      <c r="O109" s="66">
        <f t="shared" ca="1" si="16"/>
        <v>118.75000000000009</v>
      </c>
      <c r="S109" s="111">
        <f t="shared" ca="1" si="12"/>
        <v>11.618784999999999</v>
      </c>
      <c r="T109" s="51">
        <f t="shared" ca="1" si="17"/>
        <v>0.76653000000000004</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0.9669400000000008</v>
      </c>
      <c r="V109" s="66">
        <f t="shared" ca="1" si="18"/>
        <v>120.86750000000009</v>
      </c>
    </row>
    <row r="110" spans="1:22" x14ac:dyDescent="0.3">
      <c r="A110" s="32">
        <f t="shared" si="19"/>
        <v>45841</v>
      </c>
      <c r="B110" s="65" cm="1">
        <f t="array" aca="1" ref="B110" ca="1">_xlfn.XLOOKUP(A110,INDIRECT($A$5&amp;"!$AJ$41:$AJ$406"),INDIRECT($A$5&amp;"!$AK$41:$AK$406"))*SUM($F$3:$I$3)</f>
        <v>0</v>
      </c>
      <c r="C110" s="65" cm="1">
        <f t="array" aca="1" ref="C110" ca="1">_xlfn.XLOOKUP(A110,INDIRECT($A$5&amp;"!$AJ$41:$AJ$406"),INDIRECT($A$5&amp;"!$AL$41:$AL$406"))*SUM($F$3:$I$3)</f>
        <v>15</v>
      </c>
      <c r="D110" s="65" cm="1">
        <f t="array" aca="1" ref="D110" ca="1">_xlfn.XLOOKUP(A110,INDIRECT($A$5&amp;"!$AJ$41:$AJ$406"),INDIRECT($A$5&amp;"!$AO$41:$AO$406"))*SUM($F$3:$I$3)</f>
        <v>12.75</v>
      </c>
      <c r="E110" s="34" cm="1">
        <f t="array" ref="E110">SUMPRODUCT(('PT Storengy'!$B$8:$K$372)*('PT Storengy'!$A$8:$A$372=$A110)*('PT Storengy'!$B$5:$K$5=$A$6)*('PT Storengy'!$B$7:$K$7=$A$7))</f>
        <v>0.05</v>
      </c>
      <c r="F110" s="111">
        <f t="shared" ca="1" si="10"/>
        <v>9.4062500000000053</v>
      </c>
      <c r="G110" s="51">
        <f t="shared" ca="1" si="13"/>
        <v>0.61917</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1.0000000000000009</v>
      </c>
      <c r="I110" s="66">
        <f t="shared" ca="1" si="14"/>
        <v>118.75000000000009</v>
      </c>
      <c r="J110" s="110" cm="1">
        <f t="array" aca="1" ref="J110" ca="1">IF(COUNTIFS('PTC NaTran'!$K$7:$K$15996,"",'PTC NaTran'!$A$7:$A$15996,J$16,'PTC NaTran'!$D$7:$D$15996,$A110,'PTC NaTran'!$C$7:$C$15996,"DEL")&gt;0,J$14,SUMIFS('PTC NaTran'!$K$7:$K$15996,'PTC NaTran'!$A$7:$A$15996,J$16,'PTC NaTran'!$D$7:$D$15996,$A110,'PTC NaTran'!$C$7:$C$15996,"DEL")*1.0026*$F$4/INDIRECT($A$4&amp;"!D9"))</f>
        <v>124.99999999999999</v>
      </c>
      <c r="K110" s="110">
        <v>1000</v>
      </c>
      <c r="L110" s="111">
        <f t="shared" ca="1" si="11"/>
        <v>9.4062500000000053</v>
      </c>
      <c r="M110" s="51">
        <f t="shared" ca="1" si="15"/>
        <v>0.61917</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1.0000000000000009</v>
      </c>
      <c r="O110" s="66">
        <f t="shared" ca="1" si="16"/>
        <v>118.75000000000009</v>
      </c>
      <c r="S110" s="111">
        <f t="shared" ca="1" si="12"/>
        <v>11.7376375</v>
      </c>
      <c r="T110" s="51">
        <f t="shared" ca="1" si="17"/>
        <v>0.77459</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0.95082000000000089</v>
      </c>
      <c r="V110" s="66">
        <f t="shared" ca="1" si="18"/>
        <v>118.85250000000009</v>
      </c>
    </row>
    <row r="111" spans="1:22" x14ac:dyDescent="0.3">
      <c r="A111" s="32">
        <f t="shared" si="19"/>
        <v>45842</v>
      </c>
      <c r="B111" s="65" cm="1">
        <f t="array" aca="1" ref="B111" ca="1">_xlfn.XLOOKUP(A111,INDIRECT($A$5&amp;"!$AJ$41:$AJ$406"),INDIRECT($A$5&amp;"!$AK$41:$AK$406"))*SUM($F$3:$I$3)</f>
        <v>0</v>
      </c>
      <c r="C111" s="65" cm="1">
        <f t="array" aca="1" ref="C111" ca="1">_xlfn.XLOOKUP(A111,INDIRECT($A$5&amp;"!$AJ$41:$AJ$406"),INDIRECT($A$5&amp;"!$AL$41:$AL$406"))*SUM($F$3:$I$3)</f>
        <v>15</v>
      </c>
      <c r="D111" s="65" cm="1">
        <f t="array" aca="1" ref="D111" ca="1">_xlfn.XLOOKUP(A111,INDIRECT($A$5&amp;"!$AJ$41:$AJ$406"),INDIRECT($A$5&amp;"!$AO$41:$AO$406"))*SUM($F$3:$I$3)</f>
        <v>12.75</v>
      </c>
      <c r="E111" s="34" cm="1">
        <f t="array" ref="E111">SUMPRODUCT(('PT Storengy'!$B$8:$K$372)*('PT Storengy'!$A$8:$A$372=$A111)*('PT Storengy'!$B$5:$K$5=$A$6)*('PT Storengy'!$B$7:$K$7=$A$7))</f>
        <v>0.05</v>
      </c>
      <c r="F111" s="111">
        <f t="shared" ca="1" si="10"/>
        <v>9.5250000000000057</v>
      </c>
      <c r="G111" s="51">
        <f t="shared" ca="1" si="13"/>
        <v>0.62707999999999997</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1.0000000000000009</v>
      </c>
      <c r="I111" s="66">
        <f t="shared" ca="1" si="14"/>
        <v>118.75000000000009</v>
      </c>
      <c r="J111" s="110" cm="1">
        <f t="array" aca="1" ref="J111" ca="1">IF(COUNTIFS('PTC NaTran'!$K$7:$K$15996,"",'PTC NaTran'!$A$7:$A$15996,J$16,'PTC NaTran'!$D$7:$D$15996,$A111,'PTC NaTran'!$C$7:$C$15996,"DEL")&gt;0,J$14,SUMIFS('PTC NaTran'!$K$7:$K$15996,'PTC NaTran'!$A$7:$A$15996,J$16,'PTC NaTran'!$D$7:$D$15996,$A111,'PTC NaTran'!$C$7:$C$15996,"DEL")*1.0026*$F$4/INDIRECT($A$4&amp;"!D9"))</f>
        <v>124.99999999999999</v>
      </c>
      <c r="K111" s="110">
        <v>1000</v>
      </c>
      <c r="L111" s="111">
        <f t="shared" ca="1" si="11"/>
        <v>9.5250000000000057</v>
      </c>
      <c r="M111" s="51">
        <f t="shared" ca="1" si="15"/>
        <v>0.62707999999999997</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1.0000000000000009</v>
      </c>
      <c r="O111" s="66">
        <f t="shared" ca="1" si="16"/>
        <v>118.75000000000009</v>
      </c>
      <c r="S111" s="111">
        <f t="shared" ca="1" si="12"/>
        <v>11.854509999999999</v>
      </c>
      <c r="T111" s="51">
        <f t="shared" ca="1" si="17"/>
        <v>0.78251000000000004</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0.93498000000000081</v>
      </c>
      <c r="V111" s="66">
        <f t="shared" ca="1" si="18"/>
        <v>116.87250000000009</v>
      </c>
    </row>
    <row r="112" spans="1:22" x14ac:dyDescent="0.3">
      <c r="A112" s="32">
        <f t="shared" si="19"/>
        <v>45843</v>
      </c>
      <c r="B112" s="65" cm="1">
        <f t="array" aca="1" ref="B112" ca="1">_xlfn.XLOOKUP(A112,INDIRECT($A$5&amp;"!$AJ$41:$AJ$406"),INDIRECT($A$5&amp;"!$AK$41:$AK$406"))*SUM($F$3:$I$3)</f>
        <v>0</v>
      </c>
      <c r="C112" s="65" cm="1">
        <f t="array" aca="1" ref="C112" ca="1">_xlfn.XLOOKUP(A112,INDIRECT($A$5&amp;"!$AJ$41:$AJ$406"),INDIRECT($A$5&amp;"!$AL$41:$AL$406"))*SUM($F$3:$I$3)</f>
        <v>15</v>
      </c>
      <c r="D112" s="65" cm="1">
        <f t="array" aca="1" ref="D112" ca="1">_xlfn.XLOOKUP(A112,INDIRECT($A$5&amp;"!$AJ$41:$AJ$406"),INDIRECT($A$5&amp;"!$AO$41:$AO$406"))*SUM($F$3:$I$3)</f>
        <v>12.75</v>
      </c>
      <c r="E112" s="34" cm="1">
        <f t="array" ref="E112">SUMPRODUCT(('PT Storengy'!$B$8:$K$372)*('PT Storengy'!$A$8:$A$372=$A112)*('PT Storengy'!$B$5:$K$5=$A$6)*('PT Storengy'!$B$7:$K$7=$A$7))</f>
        <v>0.05</v>
      </c>
      <c r="F112" s="111">
        <f t="shared" ca="1" si="10"/>
        <v>9.643750000000006</v>
      </c>
      <c r="G112" s="51">
        <f t="shared" ca="1" si="13"/>
        <v>0.63500000000000001</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1.0000000000000009</v>
      </c>
      <c r="I112" s="66">
        <f t="shared" ca="1" si="14"/>
        <v>118.75000000000009</v>
      </c>
      <c r="J112" s="110" cm="1">
        <f t="array" aca="1" ref="J112" ca="1">IF(COUNTIFS('PTC NaTran'!$K$7:$K$15996,"",'PTC NaTran'!$A$7:$A$15996,J$16,'PTC NaTran'!$D$7:$D$15996,$A112,'PTC NaTran'!$C$7:$C$15996,"DEL")&gt;0,J$14,SUMIFS('PTC NaTran'!$K$7:$K$15996,'PTC NaTran'!$A$7:$A$15996,J$16,'PTC NaTran'!$D$7:$D$15996,$A112,'PTC NaTran'!$C$7:$C$15996,"DEL")*1.0026*$F$4/INDIRECT($A$4&amp;"!D9"))</f>
        <v>124.99999999999999</v>
      </c>
      <c r="K112" s="110">
        <v>1000</v>
      </c>
      <c r="L112" s="111">
        <f t="shared" ca="1" si="11"/>
        <v>9.643750000000006</v>
      </c>
      <c r="M112" s="51">
        <f t="shared" ca="1" si="15"/>
        <v>0.63500000000000001</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1.0000000000000009</v>
      </c>
      <c r="O112" s="66">
        <f t="shared" ca="1" si="16"/>
        <v>118.75000000000009</v>
      </c>
      <c r="S112" s="111">
        <f t="shared" ca="1" si="12"/>
        <v>11.969434999999999</v>
      </c>
      <c r="T112" s="51">
        <f t="shared" ca="1" si="17"/>
        <v>0.7903</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0.91940000000000077</v>
      </c>
      <c r="V112" s="66">
        <f t="shared" ca="1" si="18"/>
        <v>114.92500000000008</v>
      </c>
    </row>
    <row r="113" spans="1:22" x14ac:dyDescent="0.3">
      <c r="A113" s="32">
        <f t="shared" si="19"/>
        <v>45844</v>
      </c>
      <c r="B113" s="65" cm="1">
        <f t="array" aca="1" ref="B113" ca="1">_xlfn.XLOOKUP(A113,INDIRECT($A$5&amp;"!$AJ$41:$AJ$406"),INDIRECT($A$5&amp;"!$AK$41:$AK$406"))*SUM($F$3:$I$3)</f>
        <v>0</v>
      </c>
      <c r="C113" s="65" cm="1">
        <f t="array" aca="1" ref="C113" ca="1">_xlfn.XLOOKUP(A113,INDIRECT($A$5&amp;"!$AJ$41:$AJ$406"),INDIRECT($A$5&amp;"!$AL$41:$AL$406"))*SUM($F$3:$I$3)</f>
        <v>15</v>
      </c>
      <c r="D113" s="65" cm="1">
        <f t="array" aca="1" ref="D113" ca="1">_xlfn.XLOOKUP(A113,INDIRECT($A$5&amp;"!$AJ$41:$AJ$406"),INDIRECT($A$5&amp;"!$AO$41:$AO$406"))*SUM($F$3:$I$3)</f>
        <v>12.75</v>
      </c>
      <c r="E113" s="34" cm="1">
        <f t="array" ref="E113">SUMPRODUCT(('PT Storengy'!$B$8:$K$372)*('PT Storengy'!$A$8:$A$372=$A113)*('PT Storengy'!$B$5:$K$5=$A$6)*('PT Storengy'!$B$7:$K$7=$A$7))</f>
        <v>0.05</v>
      </c>
      <c r="F113" s="111">
        <f t="shared" ca="1" si="10"/>
        <v>9.7625000000000064</v>
      </c>
      <c r="G113" s="51">
        <f t="shared" ca="1" si="13"/>
        <v>0.64292000000000005</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1.0000000000000009</v>
      </c>
      <c r="I113" s="66">
        <f t="shared" ca="1" si="14"/>
        <v>118.75000000000009</v>
      </c>
      <c r="J113" s="110" cm="1">
        <f t="array" aca="1" ref="J113" ca="1">IF(COUNTIFS('PTC NaTran'!$K$7:$K$15996,"",'PTC NaTran'!$A$7:$A$15996,J$16,'PTC NaTran'!$D$7:$D$15996,$A113,'PTC NaTran'!$C$7:$C$15996,"DEL")&gt;0,J$14,SUMIFS('PTC NaTran'!$K$7:$K$15996,'PTC NaTran'!$A$7:$A$15996,J$16,'PTC NaTran'!$D$7:$D$15996,$A113,'PTC NaTran'!$C$7:$C$15996,"DEL")*1.0026*$F$4/INDIRECT($A$4&amp;"!D9"))</f>
        <v>124.99999999999999</v>
      </c>
      <c r="K113" s="110">
        <v>1000</v>
      </c>
      <c r="L113" s="111">
        <f t="shared" ca="1" si="11"/>
        <v>9.7625000000000064</v>
      </c>
      <c r="M113" s="51">
        <f t="shared" ca="1" si="15"/>
        <v>0.64292000000000005</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1.0000000000000009</v>
      </c>
      <c r="O113" s="66">
        <f t="shared" ca="1" si="16"/>
        <v>118.75000000000009</v>
      </c>
      <c r="S113" s="111">
        <f t="shared" ca="1" si="12"/>
        <v>12.082445</v>
      </c>
      <c r="T113" s="51">
        <f t="shared" ca="1" si="17"/>
        <v>0.79796</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0.90408000000000088</v>
      </c>
      <c r="V113" s="66">
        <f t="shared" ca="1" si="18"/>
        <v>113.0100000000001</v>
      </c>
    </row>
    <row r="114" spans="1:22" x14ac:dyDescent="0.3">
      <c r="A114" s="32">
        <f t="shared" si="19"/>
        <v>45845</v>
      </c>
      <c r="B114" s="65" cm="1">
        <f t="array" aca="1" ref="B114" ca="1">_xlfn.XLOOKUP(A114,INDIRECT($A$5&amp;"!$AJ$41:$AJ$406"),INDIRECT($A$5&amp;"!$AK$41:$AK$406"))*SUM($F$3:$I$3)</f>
        <v>0</v>
      </c>
      <c r="C114" s="65" cm="1">
        <f t="array" aca="1" ref="C114" ca="1">_xlfn.XLOOKUP(A114,INDIRECT($A$5&amp;"!$AJ$41:$AJ$406"),INDIRECT($A$5&amp;"!$AL$41:$AL$406"))*SUM($F$3:$I$3)</f>
        <v>15</v>
      </c>
      <c r="D114" s="65" cm="1">
        <f t="array" aca="1" ref="D114" ca="1">_xlfn.XLOOKUP(A114,INDIRECT($A$5&amp;"!$AJ$41:$AJ$406"),INDIRECT($A$5&amp;"!$AO$41:$AO$406"))*SUM($F$3:$I$3)</f>
        <v>12.75</v>
      </c>
      <c r="E114" s="34" cm="1">
        <f t="array" ref="E114">SUMPRODUCT(('PT Storengy'!$B$8:$K$372)*('PT Storengy'!$A$8:$A$372=$A114)*('PT Storengy'!$B$5:$K$5=$A$6)*('PT Storengy'!$B$7:$K$7=$A$7))</f>
        <v>0.05</v>
      </c>
      <c r="F114" s="111">
        <f t="shared" ca="1" si="10"/>
        <v>9.8812500000000068</v>
      </c>
      <c r="G114" s="51">
        <f t="shared" ca="1" si="13"/>
        <v>0.65083000000000002</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1.0000000000000009</v>
      </c>
      <c r="I114" s="66">
        <f t="shared" ca="1" si="14"/>
        <v>118.75000000000009</v>
      </c>
      <c r="J114" s="110" cm="1">
        <f t="array" aca="1" ref="J114" ca="1">IF(COUNTIFS('PTC NaTran'!$K$7:$K$15996,"",'PTC NaTran'!$A$7:$A$15996,J$16,'PTC NaTran'!$D$7:$D$15996,$A114,'PTC NaTran'!$C$7:$C$15996,"DEL")&gt;0,J$14,SUMIFS('PTC NaTran'!$K$7:$K$15996,'PTC NaTran'!$A$7:$A$15996,J$16,'PTC NaTran'!$D$7:$D$15996,$A114,'PTC NaTran'!$C$7:$C$15996,"DEL")*1.0026*$F$4/INDIRECT($A$4&amp;"!D9"))</f>
        <v>124.99999999999999</v>
      </c>
      <c r="K114" s="110">
        <v>1000</v>
      </c>
      <c r="L114" s="111">
        <f t="shared" ca="1" si="11"/>
        <v>9.8812500000000068</v>
      </c>
      <c r="M114" s="51">
        <f t="shared" ca="1" si="15"/>
        <v>0.65083000000000002</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1.0000000000000009</v>
      </c>
      <c r="O114" s="66">
        <f t="shared" ca="1" si="16"/>
        <v>118.75000000000009</v>
      </c>
      <c r="S114" s="111">
        <f t="shared" ca="1" si="12"/>
        <v>12.193569999999999</v>
      </c>
      <c r="T114" s="51">
        <f t="shared" ca="1" si="17"/>
        <v>0.80549999999999999</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0.8890000000000009</v>
      </c>
      <c r="V114" s="66">
        <f t="shared" ca="1" si="18"/>
        <v>111.1250000000001</v>
      </c>
    </row>
    <row r="115" spans="1:22" x14ac:dyDescent="0.3">
      <c r="A115" s="32">
        <f t="shared" si="19"/>
        <v>45846</v>
      </c>
      <c r="B115" s="65" cm="1">
        <f t="array" aca="1" ref="B115" ca="1">_xlfn.XLOOKUP(A115,INDIRECT($A$5&amp;"!$AJ$41:$AJ$406"),INDIRECT($A$5&amp;"!$AK$41:$AK$406"))*SUM($F$3:$I$3)</f>
        <v>0</v>
      </c>
      <c r="C115" s="65" cm="1">
        <f t="array" aca="1" ref="C115" ca="1">_xlfn.XLOOKUP(A115,INDIRECT($A$5&amp;"!$AJ$41:$AJ$406"),INDIRECT($A$5&amp;"!$AL$41:$AL$406"))*SUM($F$3:$I$3)</f>
        <v>15</v>
      </c>
      <c r="D115" s="65" cm="1">
        <f t="array" aca="1" ref="D115" ca="1">_xlfn.XLOOKUP(A115,INDIRECT($A$5&amp;"!$AJ$41:$AJ$406"),INDIRECT($A$5&amp;"!$AO$41:$AO$406"))*SUM($F$3:$I$3)</f>
        <v>12.75</v>
      </c>
      <c r="E115" s="34" cm="1">
        <f t="array" ref="E115">SUMPRODUCT(('PT Storengy'!$B$8:$K$372)*('PT Storengy'!$A$8:$A$372=$A115)*('PT Storengy'!$B$5:$K$5=$A$6)*('PT Storengy'!$B$7:$K$7=$A$7))</f>
        <v>0.05</v>
      </c>
      <c r="F115" s="111">
        <f t="shared" ca="1" si="10"/>
        <v>10.000000000000007</v>
      </c>
      <c r="G115" s="51">
        <f t="shared" ca="1" si="13"/>
        <v>0.65874999999999995</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1.0000000000000009</v>
      </c>
      <c r="I115" s="66">
        <f t="shared" ca="1" si="14"/>
        <v>118.75000000000009</v>
      </c>
      <c r="J115" s="110" cm="1">
        <f t="array" aca="1" ref="J115" ca="1">IF(COUNTIFS('PTC NaTran'!$K$7:$K$15996,"",'PTC NaTran'!$A$7:$A$15996,J$16,'PTC NaTran'!$D$7:$D$15996,$A115,'PTC NaTran'!$C$7:$C$15996,"DEL")&gt;0,J$14,SUMIFS('PTC NaTran'!$K$7:$K$15996,'PTC NaTran'!$A$7:$A$15996,J$16,'PTC NaTran'!$D$7:$D$15996,$A115,'PTC NaTran'!$C$7:$C$15996,"DEL")*1.0026*$F$4/INDIRECT($A$4&amp;"!D9"))</f>
        <v>124.99999999999999</v>
      </c>
      <c r="K115" s="110">
        <v>1000</v>
      </c>
      <c r="L115" s="111">
        <f t="shared" ca="1" si="11"/>
        <v>10.000000000000007</v>
      </c>
      <c r="M115" s="51">
        <f t="shared" ca="1" si="15"/>
        <v>0.65874999999999995</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1.0000000000000009</v>
      </c>
      <c r="O115" s="66">
        <f t="shared" ca="1" si="16"/>
        <v>118.75000000000009</v>
      </c>
      <c r="S115" s="111">
        <f t="shared" ca="1" si="12"/>
        <v>12.302845</v>
      </c>
      <c r="T115" s="51">
        <f t="shared" ca="1" si="17"/>
        <v>0.81289999999999996</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0.8742000000000012</v>
      </c>
      <c r="V115" s="66">
        <f t="shared" ca="1" si="18"/>
        <v>109.27500000000013</v>
      </c>
    </row>
    <row r="116" spans="1:22" x14ac:dyDescent="0.3">
      <c r="A116" s="32">
        <f t="shared" si="19"/>
        <v>45847</v>
      </c>
      <c r="B116" s="65" cm="1">
        <f t="array" aca="1" ref="B116" ca="1">_xlfn.XLOOKUP(A116,INDIRECT($A$5&amp;"!$AJ$41:$AJ$406"),INDIRECT($A$5&amp;"!$AK$41:$AK$406"))*SUM($F$3:$I$3)</f>
        <v>0</v>
      </c>
      <c r="C116" s="65" cm="1">
        <f t="array" aca="1" ref="C116" ca="1">_xlfn.XLOOKUP(A116,INDIRECT($A$5&amp;"!$AJ$41:$AJ$406"),INDIRECT($A$5&amp;"!$AL$41:$AL$406"))*SUM($F$3:$I$3)</f>
        <v>15</v>
      </c>
      <c r="D116" s="65" cm="1">
        <f t="array" aca="1" ref="D116" ca="1">_xlfn.XLOOKUP(A116,INDIRECT($A$5&amp;"!$AJ$41:$AJ$406"),INDIRECT($A$5&amp;"!$AO$41:$AO$406"))*SUM($F$3:$I$3)</f>
        <v>12.75</v>
      </c>
      <c r="E116" s="34" cm="1">
        <f t="array" ref="E116">SUMPRODUCT(('PT Storengy'!$B$8:$K$372)*('PT Storengy'!$A$8:$A$372=$A116)*('PT Storengy'!$B$5:$K$5=$A$6)*('PT Storengy'!$B$7:$K$7=$A$7))</f>
        <v>0.1</v>
      </c>
      <c r="F116" s="111">
        <f t="shared" ca="1" si="10"/>
        <v>10.112500000000008</v>
      </c>
      <c r="G116" s="51">
        <f t="shared" ca="1" si="13"/>
        <v>0.66666999999999998</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1.0000000000000009</v>
      </c>
      <c r="I116" s="66">
        <f t="shared" ca="1" si="14"/>
        <v>112.50000000000009</v>
      </c>
      <c r="J116" s="110" cm="1">
        <f t="array" aca="1" ref="J116" ca="1">IF(COUNTIFS('PTC NaTran'!$K$7:$K$15996,"",'PTC NaTran'!$A$7:$A$15996,J$16,'PTC NaTran'!$D$7:$D$15996,$A116,'PTC NaTran'!$C$7:$C$15996,"DEL")&gt;0,J$14,SUMIFS('PTC NaTran'!$K$7:$K$15996,'PTC NaTran'!$A$7:$A$15996,J$16,'PTC NaTran'!$D$7:$D$15996,$A116,'PTC NaTran'!$C$7:$C$15996,"DEL")*1.0026*$F$4/INDIRECT($A$4&amp;"!D9"))</f>
        <v>124.99999999999999</v>
      </c>
      <c r="K116" s="110">
        <v>1000</v>
      </c>
      <c r="L116" s="111">
        <f t="shared" ca="1" si="11"/>
        <v>10.112500000000008</v>
      </c>
      <c r="M116" s="51">
        <f t="shared" ca="1" si="15"/>
        <v>0.66666999999999998</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1.0000000000000009</v>
      </c>
      <c r="O116" s="66">
        <f t="shared" ca="1" si="16"/>
        <v>112.50000000000009</v>
      </c>
      <c r="S116" s="111">
        <f t="shared" ca="1" si="12"/>
        <v>12.4102975</v>
      </c>
      <c r="T116" s="51">
        <f t="shared" ca="1" si="17"/>
        <v>0.82018999999999997</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0.85962000000000094</v>
      </c>
      <c r="V116" s="66">
        <f t="shared" ca="1" si="18"/>
        <v>107.4525000000001</v>
      </c>
    </row>
    <row r="117" spans="1:22" x14ac:dyDescent="0.3">
      <c r="A117" s="32">
        <f t="shared" si="19"/>
        <v>45848</v>
      </c>
      <c r="B117" s="65" cm="1">
        <f t="array" aca="1" ref="B117" ca="1">_xlfn.XLOOKUP(A117,INDIRECT($A$5&amp;"!$AJ$41:$AJ$406"),INDIRECT($A$5&amp;"!$AK$41:$AK$406"))*SUM($F$3:$I$3)</f>
        <v>0</v>
      </c>
      <c r="C117" s="65" cm="1">
        <f t="array" aca="1" ref="C117" ca="1">_xlfn.XLOOKUP(A117,INDIRECT($A$5&amp;"!$AJ$41:$AJ$406"),INDIRECT($A$5&amp;"!$AL$41:$AL$406"))*SUM($F$3:$I$3)</f>
        <v>15</v>
      </c>
      <c r="D117" s="65" cm="1">
        <f t="array" aca="1" ref="D117" ca="1">_xlfn.XLOOKUP(A117,INDIRECT($A$5&amp;"!$AJ$41:$AJ$406"),INDIRECT($A$5&amp;"!$AO$41:$AO$406"))*SUM($F$3:$I$3)</f>
        <v>12.75</v>
      </c>
      <c r="E117" s="34" cm="1">
        <f t="array" ref="E117">SUMPRODUCT(('PT Storengy'!$B$8:$K$372)*('PT Storengy'!$A$8:$A$372=$A117)*('PT Storengy'!$B$5:$K$5=$A$6)*('PT Storengy'!$B$7:$K$7=$A$7))</f>
        <v>0.05</v>
      </c>
      <c r="F117" s="111">
        <f t="shared" ca="1" si="10"/>
        <v>10.231250000000008</v>
      </c>
      <c r="G117" s="51">
        <f t="shared" ca="1" si="13"/>
        <v>0.67417000000000005</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1.0000000000000009</v>
      </c>
      <c r="I117" s="66">
        <f t="shared" ca="1" si="14"/>
        <v>118.75000000000009</v>
      </c>
      <c r="J117" s="110" cm="1">
        <f t="array" aca="1" ref="J117" ca="1">IF(COUNTIFS('PTC NaTran'!$K$7:$K$15996,"",'PTC NaTran'!$A$7:$A$15996,J$16,'PTC NaTran'!$D$7:$D$15996,$A117,'PTC NaTran'!$C$7:$C$15996,"DEL")&gt;0,J$14,SUMIFS('PTC NaTran'!$K$7:$K$15996,'PTC NaTran'!$A$7:$A$15996,J$16,'PTC NaTran'!$D$7:$D$15996,$A117,'PTC NaTran'!$C$7:$C$15996,"DEL")*1.0026*$F$4/INDIRECT($A$4&amp;"!D9"))</f>
        <v>124.99999999999999</v>
      </c>
      <c r="K117" s="110">
        <v>1000</v>
      </c>
      <c r="L117" s="111">
        <f t="shared" ca="1" si="11"/>
        <v>10.231250000000008</v>
      </c>
      <c r="M117" s="51">
        <f t="shared" ca="1" si="15"/>
        <v>0.67417000000000005</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1.0000000000000009</v>
      </c>
      <c r="O117" s="66">
        <f t="shared" ca="1" si="16"/>
        <v>118.75000000000009</v>
      </c>
      <c r="S117" s="111">
        <f t="shared" ca="1" si="12"/>
        <v>12.51596</v>
      </c>
      <c r="T117" s="51">
        <f t="shared" ca="1" si="17"/>
        <v>0.82735000000000003</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0.84530000000000083</v>
      </c>
      <c r="V117" s="66">
        <f t="shared" ca="1" si="18"/>
        <v>105.66250000000009</v>
      </c>
    </row>
    <row r="118" spans="1:22" x14ac:dyDescent="0.3">
      <c r="A118" s="32">
        <f t="shared" si="19"/>
        <v>45849</v>
      </c>
      <c r="B118" s="65" cm="1">
        <f t="array" aca="1" ref="B118" ca="1">_xlfn.XLOOKUP(A118,INDIRECT($A$5&amp;"!$AJ$41:$AJ$406"),INDIRECT($A$5&amp;"!$AK$41:$AK$406"))*SUM($F$3:$I$3)</f>
        <v>0</v>
      </c>
      <c r="C118" s="65" cm="1">
        <f t="array" aca="1" ref="C118" ca="1">_xlfn.XLOOKUP(A118,INDIRECT($A$5&amp;"!$AJ$41:$AJ$406"),INDIRECT($A$5&amp;"!$AL$41:$AL$406"))*SUM($F$3:$I$3)</f>
        <v>15</v>
      </c>
      <c r="D118" s="65" cm="1">
        <f t="array" aca="1" ref="D118" ca="1">_xlfn.XLOOKUP(A118,INDIRECT($A$5&amp;"!$AJ$41:$AJ$406"),INDIRECT($A$5&amp;"!$AO$41:$AO$406"))*SUM($F$3:$I$3)</f>
        <v>12.75</v>
      </c>
      <c r="E118" s="34" cm="1">
        <f t="array" ref="E118">SUMPRODUCT(('PT Storengy'!$B$8:$K$372)*('PT Storengy'!$A$8:$A$372=$A118)*('PT Storengy'!$B$5:$K$5=$A$6)*('PT Storengy'!$B$7:$K$7=$A$7))</f>
        <v>0.05</v>
      </c>
      <c r="F118" s="111">
        <f t="shared" ca="1" si="10"/>
        <v>10.350000000000009</v>
      </c>
      <c r="G118" s="51">
        <f t="shared" ca="1" si="13"/>
        <v>0.68208000000000002</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1.0000000000000009</v>
      </c>
      <c r="I118" s="66">
        <f t="shared" ca="1" si="14"/>
        <v>118.75000000000009</v>
      </c>
      <c r="J118" s="110" cm="1">
        <f t="array" aca="1" ref="J118" ca="1">IF(COUNTIFS('PTC NaTran'!$K$7:$K$15996,"",'PTC NaTran'!$A$7:$A$15996,J$16,'PTC NaTran'!$D$7:$D$15996,$A118,'PTC NaTran'!$C$7:$C$15996,"DEL")&gt;0,J$14,SUMIFS('PTC NaTran'!$K$7:$K$15996,'PTC NaTran'!$A$7:$A$15996,J$16,'PTC NaTran'!$D$7:$D$15996,$A118,'PTC NaTran'!$C$7:$C$15996,"DEL")*1.0026*$F$4/INDIRECT($A$4&amp;"!D9"))</f>
        <v>124.99999999999999</v>
      </c>
      <c r="K118" s="110">
        <v>1000</v>
      </c>
      <c r="L118" s="111">
        <f t="shared" ca="1" si="11"/>
        <v>10.350000000000009</v>
      </c>
      <c r="M118" s="51">
        <f t="shared" ca="1" si="15"/>
        <v>0.68208000000000002</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1.0000000000000009</v>
      </c>
      <c r="O118" s="66">
        <f t="shared" ca="1" si="16"/>
        <v>118.75000000000009</v>
      </c>
      <c r="S118" s="111">
        <f t="shared" ca="1" si="12"/>
        <v>12.619859999999999</v>
      </c>
      <c r="T118" s="51">
        <f t="shared" ca="1" si="17"/>
        <v>0.83440000000000003</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0.83120000000000083</v>
      </c>
      <c r="V118" s="66">
        <f t="shared" ca="1" si="18"/>
        <v>103.90000000000009</v>
      </c>
    </row>
    <row r="119" spans="1:22" x14ac:dyDescent="0.3">
      <c r="A119" s="32">
        <f t="shared" si="19"/>
        <v>45850</v>
      </c>
      <c r="B119" s="65" cm="1">
        <f t="array" aca="1" ref="B119" ca="1">_xlfn.XLOOKUP(A119,INDIRECT($A$5&amp;"!$AJ$41:$AJ$406"),INDIRECT($A$5&amp;"!$AK$41:$AK$406"))*SUM($F$3:$I$3)</f>
        <v>0</v>
      </c>
      <c r="C119" s="65" cm="1">
        <f t="array" aca="1" ref="C119" ca="1">_xlfn.XLOOKUP(A119,INDIRECT($A$5&amp;"!$AJ$41:$AJ$406"),INDIRECT($A$5&amp;"!$AL$41:$AL$406"))*SUM($F$3:$I$3)</f>
        <v>15</v>
      </c>
      <c r="D119" s="65" cm="1">
        <f t="array" aca="1" ref="D119" ca="1">_xlfn.XLOOKUP(A119,INDIRECT($A$5&amp;"!$AJ$41:$AJ$406"),INDIRECT($A$5&amp;"!$AO$41:$AO$406"))*SUM($F$3:$I$3)</f>
        <v>12.75</v>
      </c>
      <c r="E119" s="34" cm="1">
        <f t="array" ref="E119">SUMPRODUCT(('PT Storengy'!$B$8:$K$372)*('PT Storengy'!$A$8:$A$372=$A119)*('PT Storengy'!$B$5:$K$5=$A$6)*('PT Storengy'!$B$7:$K$7=$A$7))</f>
        <v>0.05</v>
      </c>
      <c r="F119" s="111">
        <f t="shared" ca="1" si="10"/>
        <v>10.468750000000009</v>
      </c>
      <c r="G119" s="51">
        <f t="shared" ca="1" si="13"/>
        <v>0.69</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1</v>
      </c>
      <c r="I119" s="66">
        <f t="shared" ca="1" si="14"/>
        <v>118.74999999999999</v>
      </c>
      <c r="J119" s="110" cm="1">
        <f t="array" aca="1" ref="J119" ca="1">IF(COUNTIFS('PTC NaTran'!$K$7:$K$15996,"",'PTC NaTran'!$A$7:$A$15996,J$16,'PTC NaTran'!$D$7:$D$15996,$A119,'PTC NaTran'!$C$7:$C$15996,"DEL")&gt;0,J$14,SUMIFS('PTC NaTran'!$K$7:$K$15996,'PTC NaTran'!$A$7:$A$15996,J$16,'PTC NaTran'!$D$7:$D$15996,$A119,'PTC NaTran'!$C$7:$C$15996,"DEL")*1.0026*$F$4/INDIRECT($A$4&amp;"!D9"))</f>
        <v>124.99999999999999</v>
      </c>
      <c r="K119" s="110">
        <v>1000</v>
      </c>
      <c r="L119" s="111">
        <f t="shared" ca="1" si="11"/>
        <v>10.468750000000009</v>
      </c>
      <c r="M119" s="51">
        <f t="shared" ca="1" si="15"/>
        <v>0.69</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1</v>
      </c>
      <c r="O119" s="66">
        <f t="shared" ca="1" si="16"/>
        <v>118.74999999999999</v>
      </c>
      <c r="S119" s="111">
        <f t="shared" ca="1" si="12"/>
        <v>12.72203</v>
      </c>
      <c r="T119" s="51">
        <f t="shared" ca="1" si="17"/>
        <v>0.84131999999999996</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0.81736000000000086</v>
      </c>
      <c r="V119" s="66">
        <f t="shared" ca="1" si="18"/>
        <v>102.1700000000001</v>
      </c>
    </row>
    <row r="120" spans="1:22" x14ac:dyDescent="0.3">
      <c r="A120" s="32">
        <f t="shared" si="19"/>
        <v>45851</v>
      </c>
      <c r="B120" s="65" cm="1">
        <f t="array" aca="1" ref="B120" ca="1">_xlfn.XLOOKUP(A120,INDIRECT($A$5&amp;"!$AJ$41:$AJ$406"),INDIRECT($A$5&amp;"!$AK$41:$AK$406"))*SUM($F$3:$I$3)</f>
        <v>0</v>
      </c>
      <c r="C120" s="65" cm="1">
        <f t="array" aca="1" ref="C120" ca="1">_xlfn.XLOOKUP(A120,INDIRECT($A$5&amp;"!$AJ$41:$AJ$406"),INDIRECT($A$5&amp;"!$AL$41:$AL$406"))*SUM($F$3:$I$3)</f>
        <v>15</v>
      </c>
      <c r="D120" s="65" cm="1">
        <f t="array" aca="1" ref="D120" ca="1">_xlfn.XLOOKUP(A120,INDIRECT($A$5&amp;"!$AJ$41:$AJ$406"),INDIRECT($A$5&amp;"!$AO$41:$AO$406"))*SUM($F$3:$I$3)</f>
        <v>12.75</v>
      </c>
      <c r="E120" s="34" cm="1">
        <f t="array" ref="E120">SUMPRODUCT(('PT Storengy'!$B$8:$K$372)*('PT Storengy'!$A$8:$A$372=$A120)*('PT Storengy'!$B$5:$K$5=$A$6)*('PT Storengy'!$B$7:$K$7=$A$7))</f>
        <v>0.05</v>
      </c>
      <c r="F120" s="111">
        <f t="shared" ca="1" si="10"/>
        <v>10.587500000000009</v>
      </c>
      <c r="G120" s="51">
        <f t="shared" ca="1" si="13"/>
        <v>0.69791999999999998</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1.0000000000000009</v>
      </c>
      <c r="I120" s="66">
        <f t="shared" ca="1" si="14"/>
        <v>118.75000000000009</v>
      </c>
      <c r="J120" s="110" cm="1">
        <f t="array" aca="1" ref="J120" ca="1">IF(COUNTIFS('PTC NaTran'!$K$7:$K$15996,"",'PTC NaTran'!$A$7:$A$15996,J$16,'PTC NaTran'!$D$7:$D$15996,$A120,'PTC NaTran'!$C$7:$C$15996,"DEL")&gt;0,J$14,SUMIFS('PTC NaTran'!$K$7:$K$15996,'PTC NaTran'!$A$7:$A$15996,J$16,'PTC NaTran'!$D$7:$D$15996,$A120,'PTC NaTran'!$C$7:$C$15996,"DEL")*1.0026*$F$4/INDIRECT($A$4&amp;"!D9"))</f>
        <v>124.99999999999999</v>
      </c>
      <c r="K120" s="110">
        <v>1000</v>
      </c>
      <c r="L120" s="111">
        <f t="shared" ca="1" si="11"/>
        <v>10.587500000000009</v>
      </c>
      <c r="M120" s="51">
        <f t="shared" ca="1" si="15"/>
        <v>0.69791999999999998</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1.0000000000000009</v>
      </c>
      <c r="O120" s="66">
        <f t="shared" ca="1" si="16"/>
        <v>118.75000000000009</v>
      </c>
      <c r="S120" s="111">
        <f t="shared" ca="1" si="12"/>
        <v>12.822495</v>
      </c>
      <c r="T120" s="51">
        <f t="shared" ca="1" si="17"/>
        <v>0.84814000000000001</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0.80372000000000077</v>
      </c>
      <c r="V120" s="66">
        <f t="shared" ca="1" si="18"/>
        <v>100.46500000000009</v>
      </c>
    </row>
    <row r="121" spans="1:22" x14ac:dyDescent="0.3">
      <c r="A121" s="32">
        <f t="shared" si="19"/>
        <v>45852</v>
      </c>
      <c r="B121" s="65" cm="1">
        <f t="array" aca="1" ref="B121" ca="1">_xlfn.XLOOKUP(A121,INDIRECT($A$5&amp;"!$AJ$41:$AJ$406"),INDIRECT($A$5&amp;"!$AK$41:$AK$406"))*SUM($F$3:$I$3)</f>
        <v>0</v>
      </c>
      <c r="C121" s="65" cm="1">
        <f t="array" aca="1" ref="C121" ca="1">_xlfn.XLOOKUP(A121,INDIRECT($A$5&amp;"!$AJ$41:$AJ$406"),INDIRECT($A$5&amp;"!$AL$41:$AL$406"))*SUM($F$3:$I$3)</f>
        <v>15</v>
      </c>
      <c r="D121" s="65" cm="1">
        <f t="array" aca="1" ref="D121" ca="1">_xlfn.XLOOKUP(A121,INDIRECT($A$5&amp;"!$AJ$41:$AJ$406"),INDIRECT($A$5&amp;"!$AO$41:$AO$406"))*SUM($F$3:$I$3)</f>
        <v>12.75</v>
      </c>
      <c r="E121" s="34" cm="1">
        <f t="array" ref="E121">SUMPRODUCT(('PT Storengy'!$B$8:$K$372)*('PT Storengy'!$A$8:$A$372=$A121)*('PT Storengy'!$B$5:$K$5=$A$6)*('PT Storengy'!$B$7:$K$7=$A$7))</f>
        <v>0.05</v>
      </c>
      <c r="F121" s="111">
        <f t="shared" ca="1" si="10"/>
        <v>10.70625000000001</v>
      </c>
      <c r="G121" s="51">
        <f t="shared" ca="1" si="13"/>
        <v>0.70582999999999996</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1.0000000000000009</v>
      </c>
      <c r="I121" s="66">
        <f t="shared" ca="1" si="14"/>
        <v>118.75000000000009</v>
      </c>
      <c r="J121" s="110" cm="1">
        <f t="array" aca="1" ref="J121" ca="1">IF(COUNTIFS('PTC NaTran'!$K$7:$K$15996,"",'PTC NaTran'!$A$7:$A$15996,J$16,'PTC NaTran'!$D$7:$D$15996,$A121,'PTC NaTran'!$C$7:$C$15996,"DEL")&gt;0,J$14,SUMIFS('PTC NaTran'!$K$7:$K$15996,'PTC NaTran'!$A$7:$A$15996,J$16,'PTC NaTran'!$D$7:$D$15996,$A121,'PTC NaTran'!$C$7:$C$15996,"DEL")*1.0026*$F$4/INDIRECT($A$4&amp;"!D9"))</f>
        <v>124.99999999999999</v>
      </c>
      <c r="K121" s="110">
        <v>1000</v>
      </c>
      <c r="L121" s="111">
        <f t="shared" ca="1" si="11"/>
        <v>10.70625000000001</v>
      </c>
      <c r="M121" s="51">
        <f t="shared" ca="1" si="15"/>
        <v>0.70582999999999996</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1.0000000000000009</v>
      </c>
      <c r="O121" s="66">
        <f t="shared" ca="1" si="16"/>
        <v>118.75000000000009</v>
      </c>
      <c r="S121" s="111">
        <f t="shared" ca="1" si="12"/>
        <v>12.9220925</v>
      </c>
      <c r="T121" s="51">
        <f t="shared" ca="1" si="17"/>
        <v>0.85482999999999998</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0.79678000000000093</v>
      </c>
      <c r="V121" s="66">
        <f t="shared" ca="1" si="18"/>
        <v>99.59750000000011</v>
      </c>
    </row>
    <row r="122" spans="1:22" x14ac:dyDescent="0.3">
      <c r="A122" s="32">
        <f t="shared" si="19"/>
        <v>45853</v>
      </c>
      <c r="B122" s="65" cm="1">
        <f t="array" aca="1" ref="B122" ca="1">_xlfn.XLOOKUP(A122,INDIRECT($A$5&amp;"!$AJ$41:$AJ$406"),INDIRECT($A$5&amp;"!$AK$41:$AK$406"))*SUM($F$3:$I$3)</f>
        <v>0</v>
      </c>
      <c r="C122" s="65" cm="1">
        <f t="array" aca="1" ref="C122" ca="1">_xlfn.XLOOKUP(A122,INDIRECT($A$5&amp;"!$AJ$41:$AJ$406"),INDIRECT($A$5&amp;"!$AL$41:$AL$406"))*SUM($F$3:$I$3)</f>
        <v>15</v>
      </c>
      <c r="D122" s="65" cm="1">
        <f t="array" aca="1" ref="D122" ca="1">_xlfn.XLOOKUP(A122,INDIRECT($A$5&amp;"!$AJ$41:$AJ$406"),INDIRECT($A$5&amp;"!$AO$41:$AO$406"))*SUM($F$3:$I$3)</f>
        <v>12.75</v>
      </c>
      <c r="E122" s="34" cm="1">
        <f t="array" ref="E122">SUMPRODUCT(('PT Storengy'!$B$8:$K$372)*('PT Storengy'!$A$8:$A$372=$A122)*('PT Storengy'!$B$5:$K$5=$A$6)*('PT Storengy'!$B$7:$K$7=$A$7))</f>
        <v>0.05</v>
      </c>
      <c r="F122" s="111">
        <f t="shared" ca="1" si="10"/>
        <v>10.82500000000001</v>
      </c>
      <c r="G122" s="51">
        <f t="shared" ca="1" si="13"/>
        <v>0.71375</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1.0000000000000009</v>
      </c>
      <c r="I122" s="66">
        <f t="shared" ca="1" si="14"/>
        <v>118.75000000000009</v>
      </c>
      <c r="J122" s="110" cm="1">
        <f t="array" aca="1" ref="J122" ca="1">IF(COUNTIFS('PTC NaTran'!$K$7:$K$15996,"",'PTC NaTran'!$A$7:$A$15996,J$16,'PTC NaTran'!$D$7:$D$15996,$A122,'PTC NaTran'!$C$7:$C$15996,"DEL")&gt;0,J$14,SUMIFS('PTC NaTran'!$K$7:$K$15996,'PTC NaTran'!$A$7:$A$15996,J$16,'PTC NaTran'!$D$7:$D$15996,$A122,'PTC NaTran'!$C$7:$C$15996,"DEL")*1.0026*$F$4/INDIRECT($A$4&amp;"!D9"))</f>
        <v>124.99999999999999</v>
      </c>
      <c r="K122" s="110">
        <v>1000</v>
      </c>
      <c r="L122" s="111">
        <f t="shared" ca="1" si="11"/>
        <v>10.82500000000001</v>
      </c>
      <c r="M122" s="51">
        <f t="shared" ca="1" si="15"/>
        <v>0.71375</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1.0000000000000009</v>
      </c>
      <c r="O122" s="66">
        <f t="shared" ca="1" si="16"/>
        <v>118.75000000000009</v>
      </c>
      <c r="S122" s="111">
        <f t="shared" ca="1" si="12"/>
        <v>13.021136666666667</v>
      </c>
      <c r="T122" s="51">
        <f t="shared" ca="1" si="17"/>
        <v>0.86146999999999996</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0.79235333333333435</v>
      </c>
      <c r="V122" s="66">
        <f t="shared" ca="1" si="18"/>
        <v>99.044166666666783</v>
      </c>
    </row>
    <row r="123" spans="1:22" x14ac:dyDescent="0.3">
      <c r="A123" s="32">
        <f t="shared" si="19"/>
        <v>45854</v>
      </c>
      <c r="B123" s="65" cm="1">
        <f t="array" aca="1" ref="B123" ca="1">_xlfn.XLOOKUP(A123,INDIRECT($A$5&amp;"!$AJ$41:$AJ$406"),INDIRECT($A$5&amp;"!$AK$41:$AK$406"))*SUM($F$3:$I$3)</f>
        <v>0</v>
      </c>
      <c r="C123" s="65" cm="1">
        <f t="array" aca="1" ref="C123" ca="1">_xlfn.XLOOKUP(A123,INDIRECT($A$5&amp;"!$AJ$41:$AJ$406"),INDIRECT($A$5&amp;"!$AL$41:$AL$406"))*SUM($F$3:$I$3)</f>
        <v>15</v>
      </c>
      <c r="D123" s="65" cm="1">
        <f t="array" aca="1" ref="D123" ca="1">_xlfn.XLOOKUP(A123,INDIRECT($A$5&amp;"!$AJ$41:$AJ$406"),INDIRECT($A$5&amp;"!$AO$41:$AO$406"))*SUM($F$3:$I$3)</f>
        <v>12.75</v>
      </c>
      <c r="E123" s="34" cm="1">
        <f t="array" ref="E123">SUMPRODUCT(('PT Storengy'!$B$8:$K$372)*('PT Storengy'!$A$8:$A$372=$A123)*('PT Storengy'!$B$5:$K$5=$A$6)*('PT Storengy'!$B$7:$K$7=$A$7))</f>
        <v>0.05</v>
      </c>
      <c r="F123" s="111">
        <f t="shared" ca="1" si="10"/>
        <v>10.94375000000001</v>
      </c>
      <c r="G123" s="51">
        <f t="shared" ca="1" si="13"/>
        <v>0.72167000000000003</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1.0000000000000009</v>
      </c>
      <c r="I123" s="66">
        <f t="shared" ca="1" si="14"/>
        <v>118.75000000000009</v>
      </c>
      <c r="J123" s="110" cm="1">
        <f t="array" aca="1" ref="J123" ca="1">IF(COUNTIFS('PTC NaTran'!$K$7:$K$15996,"",'PTC NaTran'!$A$7:$A$15996,J$16,'PTC NaTran'!$D$7:$D$15996,$A123,'PTC NaTran'!$C$7:$C$15996,"DEL")&gt;0,J$14,SUMIFS('PTC NaTran'!$K$7:$K$15996,'PTC NaTran'!$A$7:$A$15996,J$16,'PTC NaTran'!$D$7:$D$15996,$A123,'PTC NaTran'!$C$7:$C$15996,"DEL")*1.0026*$F$4/INDIRECT($A$4&amp;"!D9"))</f>
        <v>124.99999999999999</v>
      </c>
      <c r="K123" s="110">
        <v>1000</v>
      </c>
      <c r="L123" s="111">
        <f t="shared" ca="1" si="11"/>
        <v>10.94375000000001</v>
      </c>
      <c r="M123" s="51">
        <f t="shared" ca="1" si="15"/>
        <v>0.72167000000000003</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1.0000000000000009</v>
      </c>
      <c r="O123" s="66">
        <f t="shared" ca="1" si="16"/>
        <v>118.75000000000009</v>
      </c>
      <c r="S123" s="111">
        <f t="shared" ca="1" si="12"/>
        <v>13.119630000000001</v>
      </c>
      <c r="T123" s="51">
        <f t="shared" ca="1" si="17"/>
        <v>0.86807999999999996</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0.78794666666666757</v>
      </c>
      <c r="V123" s="66">
        <f t="shared" ca="1" si="18"/>
        <v>98.493333333333439</v>
      </c>
    </row>
    <row r="124" spans="1:22" x14ac:dyDescent="0.3">
      <c r="A124" s="32">
        <f t="shared" si="19"/>
        <v>45855</v>
      </c>
      <c r="B124" s="65" cm="1">
        <f t="array" aca="1" ref="B124" ca="1">_xlfn.XLOOKUP(A124,INDIRECT($A$5&amp;"!$AJ$41:$AJ$406"),INDIRECT($A$5&amp;"!$AK$41:$AK$406"))*SUM($F$3:$I$3)</f>
        <v>0</v>
      </c>
      <c r="C124" s="65" cm="1">
        <f t="array" aca="1" ref="C124" ca="1">_xlfn.XLOOKUP(A124,INDIRECT($A$5&amp;"!$AJ$41:$AJ$406"),INDIRECT($A$5&amp;"!$AL$41:$AL$406"))*SUM($F$3:$I$3)</f>
        <v>15</v>
      </c>
      <c r="D124" s="65" cm="1">
        <f t="array" aca="1" ref="D124" ca="1">_xlfn.XLOOKUP(A124,INDIRECT($A$5&amp;"!$AJ$41:$AJ$406"),INDIRECT($A$5&amp;"!$AO$41:$AO$406"))*SUM($F$3:$I$3)</f>
        <v>12.75</v>
      </c>
      <c r="E124" s="34" cm="1">
        <f t="array" ref="E124">SUMPRODUCT(('PT Storengy'!$B$8:$K$372)*('PT Storengy'!$A$8:$A$372=$A124)*('PT Storengy'!$B$5:$K$5=$A$6)*('PT Storengy'!$B$7:$K$7=$A$7))</f>
        <v>0.05</v>
      </c>
      <c r="F124" s="111">
        <f t="shared" ca="1" si="10"/>
        <v>11.062500000000011</v>
      </c>
      <c r="G124" s="51">
        <f t="shared" ca="1" si="13"/>
        <v>0.72958000000000001</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1.0000000000000009</v>
      </c>
      <c r="I124" s="66">
        <f t="shared" ca="1" si="14"/>
        <v>118.75000000000009</v>
      </c>
      <c r="J124" s="110" cm="1">
        <f t="array" aca="1" ref="J124" ca="1">IF(COUNTIFS('PTC NaTran'!$K$7:$K$15996,"",'PTC NaTran'!$A$7:$A$15996,J$16,'PTC NaTran'!$D$7:$D$15996,$A124,'PTC NaTran'!$C$7:$C$15996,"DEL")&gt;0,J$14,SUMIFS('PTC NaTran'!$K$7:$K$15996,'PTC NaTran'!$A$7:$A$15996,J$16,'PTC NaTran'!$D$7:$D$15996,$A124,'PTC NaTran'!$C$7:$C$15996,"DEL")*1.0026*$F$4/INDIRECT($A$4&amp;"!D9"))</f>
        <v>124.99999999999999</v>
      </c>
      <c r="K124" s="110">
        <v>1000</v>
      </c>
      <c r="L124" s="111">
        <f t="shared" ca="1" si="11"/>
        <v>11.062500000000011</v>
      </c>
      <c r="M124" s="51">
        <f t="shared" ca="1" si="15"/>
        <v>0.72958000000000001</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1.0000000000000009</v>
      </c>
      <c r="O124" s="66">
        <f t="shared" ca="1" si="16"/>
        <v>118.75000000000009</v>
      </c>
      <c r="S124" s="111">
        <f t="shared" ca="1" si="12"/>
        <v>13.217576666666668</v>
      </c>
      <c r="T124" s="51">
        <f t="shared" ca="1" si="17"/>
        <v>0.87463999999999997</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0.78357333333333412</v>
      </c>
      <c r="V124" s="66">
        <f t="shared" ca="1" si="18"/>
        <v>97.946666666666758</v>
      </c>
    </row>
    <row r="125" spans="1:22" x14ac:dyDescent="0.3">
      <c r="A125" s="32">
        <f t="shared" si="19"/>
        <v>45856</v>
      </c>
      <c r="B125" s="65" cm="1">
        <f t="array" aca="1" ref="B125" ca="1">_xlfn.XLOOKUP(A125,INDIRECT($A$5&amp;"!$AJ$41:$AJ$406"),INDIRECT($A$5&amp;"!$AK$41:$AK$406"))*SUM($F$3:$I$3)</f>
        <v>0</v>
      </c>
      <c r="C125" s="65" cm="1">
        <f t="array" aca="1" ref="C125" ca="1">_xlfn.XLOOKUP(A125,INDIRECT($A$5&amp;"!$AJ$41:$AJ$406"),INDIRECT($A$5&amp;"!$AL$41:$AL$406"))*SUM($F$3:$I$3)</f>
        <v>15</v>
      </c>
      <c r="D125" s="65" cm="1">
        <f t="array" aca="1" ref="D125" ca="1">_xlfn.XLOOKUP(A125,INDIRECT($A$5&amp;"!$AJ$41:$AJ$406"),INDIRECT($A$5&amp;"!$AO$41:$AO$406"))*SUM($F$3:$I$3)</f>
        <v>12.75</v>
      </c>
      <c r="E125" s="34" cm="1">
        <f t="array" ref="E125">SUMPRODUCT(('PT Storengy'!$B$8:$K$372)*('PT Storengy'!$A$8:$A$372=$A125)*('PT Storengy'!$B$5:$K$5=$A$6)*('PT Storengy'!$B$7:$K$7=$A$7))</f>
        <v>0.05</v>
      </c>
      <c r="F125" s="111">
        <f t="shared" ca="1" si="10"/>
        <v>11.181250000000011</v>
      </c>
      <c r="G125" s="51">
        <f t="shared" ca="1" si="13"/>
        <v>0.73750000000000004</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1.0000000000000009</v>
      </c>
      <c r="I125" s="66">
        <f t="shared" ca="1" si="14"/>
        <v>118.75000000000009</v>
      </c>
      <c r="J125" s="110" cm="1">
        <f t="array" aca="1" ref="J125" ca="1">IF(COUNTIFS('PTC NaTran'!$K$7:$K$15996,"",'PTC NaTran'!$A$7:$A$15996,J$16,'PTC NaTran'!$D$7:$D$15996,$A125,'PTC NaTran'!$C$7:$C$15996,"DEL")&gt;0,J$14,SUMIFS('PTC NaTran'!$K$7:$K$15996,'PTC NaTran'!$A$7:$A$15996,J$16,'PTC NaTran'!$D$7:$D$15996,$A125,'PTC NaTran'!$C$7:$C$15996,"DEL")*1.0026*$F$4/INDIRECT($A$4&amp;"!D9"))</f>
        <v>124.99999999999999</v>
      </c>
      <c r="K125" s="110">
        <v>1000</v>
      </c>
      <c r="L125" s="111">
        <f t="shared" ca="1" si="11"/>
        <v>11.181250000000011</v>
      </c>
      <c r="M125" s="51">
        <f t="shared" ca="1" si="15"/>
        <v>0.73750000000000004</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1.0000000000000009</v>
      </c>
      <c r="O125" s="66">
        <f t="shared" ca="1" si="16"/>
        <v>118.75000000000009</v>
      </c>
      <c r="S125" s="111">
        <f t="shared" ca="1" si="12"/>
        <v>13.314979166666667</v>
      </c>
      <c r="T125" s="51">
        <f t="shared" ca="1" si="17"/>
        <v>0.88117000000000001</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0.7792200000000008</v>
      </c>
      <c r="V125" s="66">
        <f t="shared" ca="1" si="18"/>
        <v>97.402500000000089</v>
      </c>
    </row>
    <row r="126" spans="1:22" x14ac:dyDescent="0.3">
      <c r="A126" s="32">
        <f t="shared" si="19"/>
        <v>45857</v>
      </c>
      <c r="B126" s="65" cm="1">
        <f t="array" aca="1" ref="B126" ca="1">_xlfn.XLOOKUP(A126,INDIRECT($A$5&amp;"!$AJ$41:$AJ$406"),INDIRECT($A$5&amp;"!$AK$41:$AK$406"))*SUM($F$3:$I$3)</f>
        <v>0</v>
      </c>
      <c r="C126" s="65" cm="1">
        <f t="array" aca="1" ref="C126" ca="1">_xlfn.XLOOKUP(A126,INDIRECT($A$5&amp;"!$AJ$41:$AJ$406"),INDIRECT($A$5&amp;"!$AL$41:$AL$406"))*SUM($F$3:$I$3)</f>
        <v>15</v>
      </c>
      <c r="D126" s="65" cm="1">
        <f t="array" aca="1" ref="D126" ca="1">_xlfn.XLOOKUP(A126,INDIRECT($A$5&amp;"!$AJ$41:$AJ$406"),INDIRECT($A$5&amp;"!$AO$41:$AO$406"))*SUM($F$3:$I$3)</f>
        <v>12.75</v>
      </c>
      <c r="E126" s="34" cm="1">
        <f t="array" ref="E126">SUMPRODUCT(('PT Storengy'!$B$8:$K$372)*('PT Storengy'!$A$8:$A$372=$A126)*('PT Storengy'!$B$5:$K$5=$A$6)*('PT Storengy'!$B$7:$K$7=$A$7))</f>
        <v>0.05</v>
      </c>
      <c r="F126" s="111">
        <f t="shared" ca="1" si="10"/>
        <v>11.300000000000011</v>
      </c>
      <c r="G126" s="51">
        <f t="shared" ca="1" si="13"/>
        <v>0.74541999999999997</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1.0000000000000009</v>
      </c>
      <c r="I126" s="66">
        <f t="shared" ca="1" si="14"/>
        <v>118.75000000000009</v>
      </c>
      <c r="J126" s="110" cm="1">
        <f t="array" aca="1" ref="J126" ca="1">IF(COUNTIFS('PTC NaTran'!$K$7:$K$15996,"",'PTC NaTran'!$A$7:$A$15996,J$16,'PTC NaTran'!$D$7:$D$15996,$A126,'PTC NaTran'!$C$7:$C$15996,"DEL")&gt;0,J$14,SUMIFS('PTC NaTran'!$K$7:$K$15996,'PTC NaTran'!$A$7:$A$15996,J$16,'PTC NaTran'!$D$7:$D$15996,$A126,'PTC NaTran'!$C$7:$C$15996,"DEL")*1.0026*$F$4/INDIRECT($A$4&amp;"!D9"))</f>
        <v>124.99999999999999</v>
      </c>
      <c r="K126" s="110">
        <v>1000</v>
      </c>
      <c r="L126" s="111">
        <f t="shared" ca="1" si="11"/>
        <v>11.300000000000011</v>
      </c>
      <c r="M126" s="51">
        <f t="shared" ca="1" si="15"/>
        <v>0.74541999999999997</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1.0000000000000009</v>
      </c>
      <c r="O126" s="66">
        <f t="shared" ca="1" si="16"/>
        <v>118.75000000000009</v>
      </c>
      <c r="S126" s="111">
        <f t="shared" ca="1" si="12"/>
        <v>13.411840000000002</v>
      </c>
      <c r="T126" s="51">
        <f t="shared" ca="1" si="17"/>
        <v>0.88766999999999996</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0.7748866666666675</v>
      </c>
      <c r="V126" s="66">
        <f t="shared" ca="1" si="18"/>
        <v>96.860833333333431</v>
      </c>
    </row>
    <row r="127" spans="1:22" x14ac:dyDescent="0.3">
      <c r="A127" s="32">
        <f t="shared" si="19"/>
        <v>45858</v>
      </c>
      <c r="B127" s="65" cm="1">
        <f t="array" aca="1" ref="B127" ca="1">_xlfn.XLOOKUP(A127,INDIRECT($A$5&amp;"!$AJ$41:$AJ$406"),INDIRECT($A$5&amp;"!$AK$41:$AK$406"))*SUM($F$3:$I$3)</f>
        <v>0</v>
      </c>
      <c r="C127" s="65" cm="1">
        <f t="array" aca="1" ref="C127" ca="1">_xlfn.XLOOKUP(A127,INDIRECT($A$5&amp;"!$AJ$41:$AJ$406"),INDIRECT($A$5&amp;"!$AL$41:$AL$406"))*SUM($F$3:$I$3)</f>
        <v>15</v>
      </c>
      <c r="D127" s="65" cm="1">
        <f t="array" aca="1" ref="D127" ca="1">_xlfn.XLOOKUP(A127,INDIRECT($A$5&amp;"!$AJ$41:$AJ$406"),INDIRECT($A$5&amp;"!$AO$41:$AO$406"))*SUM($F$3:$I$3)</f>
        <v>12.75</v>
      </c>
      <c r="E127" s="34" cm="1">
        <f t="array" ref="E127">SUMPRODUCT(('PT Storengy'!$B$8:$K$372)*('PT Storengy'!$A$8:$A$372=$A127)*('PT Storengy'!$B$5:$K$5=$A$6)*('PT Storengy'!$B$7:$K$7=$A$7))</f>
        <v>0.05</v>
      </c>
      <c r="F127" s="111">
        <f t="shared" ca="1" si="10"/>
        <v>11.417959125000012</v>
      </c>
      <c r="G127" s="51">
        <f t="shared" ca="1" si="13"/>
        <v>0.75333000000000006</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0.99334000000000078</v>
      </c>
      <c r="I127" s="66">
        <f t="shared" ca="1" si="14"/>
        <v>117.95912500000007</v>
      </c>
      <c r="J127" s="110" cm="1">
        <f t="array" aca="1" ref="J127" ca="1">IF(COUNTIFS('PTC NaTran'!$K$7:$K$15996,"",'PTC NaTran'!$A$7:$A$15996,J$16,'PTC NaTran'!$D$7:$D$15996,$A127,'PTC NaTran'!$C$7:$C$15996,"DEL")&gt;0,J$14,SUMIFS('PTC NaTran'!$K$7:$K$15996,'PTC NaTran'!$A$7:$A$15996,J$16,'PTC NaTran'!$D$7:$D$15996,$A127,'PTC NaTran'!$C$7:$C$15996,"DEL")*1.0026*$F$4/INDIRECT($A$4&amp;"!D9"))</f>
        <v>124.99999999999999</v>
      </c>
      <c r="K127" s="110">
        <v>1000</v>
      </c>
      <c r="L127" s="111">
        <f t="shared" ca="1" si="11"/>
        <v>11.417959125000012</v>
      </c>
      <c r="M127" s="51">
        <f t="shared" ca="1" si="15"/>
        <v>0.75333000000000006</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0.99334000000000078</v>
      </c>
      <c r="O127" s="66">
        <f t="shared" ca="1" si="16"/>
        <v>117.95912500000007</v>
      </c>
      <c r="S127" s="111">
        <f t="shared" ca="1" si="12"/>
        <v>13.508163333333336</v>
      </c>
      <c r="T127" s="51">
        <f t="shared" ca="1" si="17"/>
        <v>0.89412000000000003</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0.77058666666666753</v>
      </c>
      <c r="V127" s="66">
        <f t="shared" ca="1" si="18"/>
        <v>96.323333333333437</v>
      </c>
    </row>
    <row r="128" spans="1:22" x14ac:dyDescent="0.3">
      <c r="A128" s="32">
        <f t="shared" si="19"/>
        <v>45859</v>
      </c>
      <c r="B128" s="65" cm="1">
        <f t="array" aca="1" ref="B128" ca="1">_xlfn.XLOOKUP(A128,INDIRECT($A$5&amp;"!$AJ$41:$AJ$406"),INDIRECT($A$5&amp;"!$AK$41:$AK$406"))*SUM($F$3:$I$3)</f>
        <v>0</v>
      </c>
      <c r="C128" s="65" cm="1">
        <f t="array" aca="1" ref="C128" ca="1">_xlfn.XLOOKUP(A128,INDIRECT($A$5&amp;"!$AJ$41:$AJ$406"),INDIRECT($A$5&amp;"!$AL$41:$AL$406"))*SUM($F$3:$I$3)</f>
        <v>15</v>
      </c>
      <c r="D128" s="65" cm="1">
        <f t="array" aca="1" ref="D128" ca="1">_xlfn.XLOOKUP(A128,INDIRECT($A$5&amp;"!$AJ$41:$AJ$406"),INDIRECT($A$5&amp;"!$AO$41:$AO$406"))*SUM($F$3:$I$3)</f>
        <v>12.75</v>
      </c>
      <c r="E128" s="34" cm="1">
        <f t="array" ref="E128">SUMPRODUCT(('PT Storengy'!$B$8:$K$372)*('PT Storengy'!$A$8:$A$372=$A128)*('PT Storengy'!$B$5:$K$5=$A$6)*('PT Storengy'!$B$7:$K$7=$A$7))</f>
        <v>0.05</v>
      </c>
      <c r="F128" s="111">
        <f t="shared" ca="1" si="10"/>
        <v>11.534049125000012</v>
      </c>
      <c r="G128" s="51">
        <f t="shared" ca="1" si="13"/>
        <v>0.76119999999999999</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0.97760000000000102</v>
      </c>
      <c r="I128" s="66">
        <f t="shared" ca="1" si="14"/>
        <v>116.0900000000001</v>
      </c>
      <c r="J128" s="110" cm="1">
        <f t="array" aca="1" ref="J128" ca="1">IF(COUNTIFS('PTC NaTran'!$K$7:$K$15996,"",'PTC NaTran'!$A$7:$A$15996,J$16,'PTC NaTran'!$D$7:$D$15996,$A128,'PTC NaTran'!$C$7:$C$15996,"DEL")&gt;0,J$14,SUMIFS('PTC NaTran'!$K$7:$K$15996,'PTC NaTran'!$A$7:$A$15996,J$16,'PTC NaTran'!$D$7:$D$15996,$A128,'PTC NaTran'!$C$7:$C$15996,"DEL")*1.0026*$F$4/INDIRECT($A$4&amp;"!D9"))</f>
        <v>124.99999999999999</v>
      </c>
      <c r="K128" s="110">
        <v>1000</v>
      </c>
      <c r="L128" s="111">
        <f t="shared" ca="1" si="11"/>
        <v>11.534049125000012</v>
      </c>
      <c r="M128" s="51">
        <f t="shared" ca="1" si="15"/>
        <v>0.76119999999999999</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0.97760000000000102</v>
      </c>
      <c r="O128" s="66">
        <f t="shared" ca="1" si="16"/>
        <v>116.0900000000001</v>
      </c>
      <c r="S128" s="111">
        <f t="shared" ca="1" si="12"/>
        <v>13.603951666666669</v>
      </c>
      <c r="T128" s="51">
        <f t="shared" ca="1" si="17"/>
        <v>0.90054000000000001</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0.76630666666666747</v>
      </c>
      <c r="V128" s="66">
        <f t="shared" ca="1" si="18"/>
        <v>95.788333333333426</v>
      </c>
    </row>
    <row r="129" spans="1:22" x14ac:dyDescent="0.3">
      <c r="A129" s="32">
        <f t="shared" si="19"/>
        <v>45860</v>
      </c>
      <c r="B129" s="65" cm="1">
        <f t="array" aca="1" ref="B129" ca="1">_xlfn.XLOOKUP(A129,INDIRECT($A$5&amp;"!$AJ$41:$AJ$406"),INDIRECT($A$5&amp;"!$AK$41:$AK$406"))*SUM($F$3:$I$3)</f>
        <v>0</v>
      </c>
      <c r="C129" s="65" cm="1">
        <f t="array" aca="1" ref="C129" ca="1">_xlfn.XLOOKUP(A129,INDIRECT($A$5&amp;"!$AJ$41:$AJ$406"),INDIRECT($A$5&amp;"!$AL$41:$AL$406"))*SUM($F$3:$I$3)</f>
        <v>15</v>
      </c>
      <c r="D129" s="65" cm="1">
        <f t="array" aca="1" ref="D129" ca="1">_xlfn.XLOOKUP(A129,INDIRECT($A$5&amp;"!$AJ$41:$AJ$406"),INDIRECT($A$5&amp;"!$AO$41:$AO$406"))*SUM($F$3:$I$3)</f>
        <v>12.75</v>
      </c>
      <c r="E129" s="34" cm="1">
        <f t="array" ref="E129">SUMPRODUCT(('PT Storengy'!$B$8:$K$372)*('PT Storengy'!$A$8:$A$372=$A129)*('PT Storengy'!$B$5:$K$5=$A$6)*('PT Storengy'!$B$7:$K$7=$A$7))</f>
        <v>0.05</v>
      </c>
      <c r="F129" s="111">
        <f t="shared" ca="1" si="10"/>
        <v>11.648300875000011</v>
      </c>
      <c r="G129" s="51">
        <f t="shared" ca="1" si="13"/>
        <v>0.76893999999999996</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0.96212000000000109</v>
      </c>
      <c r="I129" s="66">
        <f t="shared" ca="1" si="14"/>
        <v>114.25175000000011</v>
      </c>
      <c r="J129" s="110" cm="1">
        <f t="array" aca="1" ref="J129" ca="1">IF(COUNTIFS('PTC NaTran'!$K$7:$K$15996,"",'PTC NaTran'!$A$7:$A$15996,J$16,'PTC NaTran'!$D$7:$D$15996,$A129,'PTC NaTran'!$C$7:$C$15996,"DEL")&gt;0,J$14,SUMIFS('PTC NaTran'!$K$7:$K$15996,'PTC NaTran'!$A$7:$A$15996,J$16,'PTC NaTran'!$D$7:$D$15996,$A129,'PTC NaTran'!$C$7:$C$15996,"DEL")*1.0026*$F$4/INDIRECT($A$4&amp;"!D9"))</f>
        <v>124.99999999999999</v>
      </c>
      <c r="K129" s="110">
        <v>1000</v>
      </c>
      <c r="L129" s="111">
        <f t="shared" ca="1" si="11"/>
        <v>11.648300875000011</v>
      </c>
      <c r="M129" s="51">
        <f t="shared" ca="1" si="15"/>
        <v>0.76893999999999996</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0.96212000000000109</v>
      </c>
      <c r="O129" s="66">
        <f t="shared" ca="1" si="16"/>
        <v>114.25175000000011</v>
      </c>
      <c r="S129" s="111">
        <f t="shared" ca="1" si="12"/>
        <v>13.699207500000002</v>
      </c>
      <c r="T129" s="51">
        <f t="shared" ca="1" si="17"/>
        <v>0.90693000000000001</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0.76204666666666765</v>
      </c>
      <c r="V129" s="66">
        <f t="shared" ca="1" si="18"/>
        <v>95.255833333333442</v>
      </c>
    </row>
    <row r="130" spans="1:22" x14ac:dyDescent="0.3">
      <c r="A130" s="32">
        <f t="shared" si="19"/>
        <v>45861</v>
      </c>
      <c r="B130" s="65" cm="1">
        <f t="array" aca="1" ref="B130" ca="1">_xlfn.XLOOKUP(A130,INDIRECT($A$5&amp;"!$AJ$41:$AJ$406"),INDIRECT($A$5&amp;"!$AK$41:$AK$406"))*SUM($F$3:$I$3)</f>
        <v>0</v>
      </c>
      <c r="C130" s="65" cm="1">
        <f t="array" aca="1" ref="C130" ca="1">_xlfn.XLOOKUP(A130,INDIRECT($A$5&amp;"!$AJ$41:$AJ$406"),INDIRECT($A$5&amp;"!$AL$41:$AL$406"))*SUM($F$3:$I$3)</f>
        <v>15</v>
      </c>
      <c r="D130" s="65" cm="1">
        <f t="array" aca="1" ref="D130" ca="1">_xlfn.XLOOKUP(A130,INDIRECT($A$5&amp;"!$AJ$41:$AJ$406"),INDIRECT($A$5&amp;"!$AO$41:$AO$406"))*SUM($F$3:$I$3)</f>
        <v>12.75</v>
      </c>
      <c r="E130" s="34" cm="1">
        <f t="array" ref="E130">SUMPRODUCT(('PT Storengy'!$B$8:$K$372)*('PT Storengy'!$A$8:$A$372=$A130)*('PT Storengy'!$B$5:$K$5=$A$6)*('PT Storengy'!$B$7:$K$7=$A$7))</f>
        <v>0.05</v>
      </c>
      <c r="F130" s="111">
        <f t="shared" ca="1" si="10"/>
        <v>11.760745250000012</v>
      </c>
      <c r="G130" s="51">
        <f t="shared" ca="1" si="13"/>
        <v>0.77654999999999996</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0.94690000000000096</v>
      </c>
      <c r="I130" s="66">
        <f t="shared" ca="1" si="14"/>
        <v>112.44437500000011</v>
      </c>
      <c r="J130" s="110" cm="1">
        <f t="array" aca="1" ref="J130" ca="1">IF(COUNTIFS('PTC NaTran'!$K$7:$K$15996,"",'PTC NaTran'!$A$7:$A$15996,J$16,'PTC NaTran'!$D$7:$D$15996,$A130,'PTC NaTran'!$C$7:$C$15996,"DEL")&gt;0,J$14,SUMIFS('PTC NaTran'!$K$7:$K$15996,'PTC NaTran'!$A$7:$A$15996,J$16,'PTC NaTran'!$D$7:$D$15996,$A130,'PTC NaTran'!$C$7:$C$15996,"DEL")*1.0026*$F$4/INDIRECT($A$4&amp;"!D9"))</f>
        <v>124.99999999999999</v>
      </c>
      <c r="K130" s="110">
        <v>1000</v>
      </c>
      <c r="L130" s="111">
        <f t="shared" ca="1" si="11"/>
        <v>11.760745250000012</v>
      </c>
      <c r="M130" s="51">
        <f t="shared" ca="1" si="15"/>
        <v>0.77654999999999996</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0.94690000000000096</v>
      </c>
      <c r="O130" s="66">
        <f t="shared" ca="1" si="16"/>
        <v>112.44437500000011</v>
      </c>
      <c r="S130" s="111">
        <f t="shared" ca="1" si="12"/>
        <v>13.793934166666668</v>
      </c>
      <c r="T130" s="51">
        <f t="shared" ca="1" si="17"/>
        <v>0.91327999999999998</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0.75781333333333434</v>
      </c>
      <c r="V130" s="66">
        <f t="shared" ca="1" si="18"/>
        <v>94.726666666666787</v>
      </c>
    </row>
    <row r="131" spans="1:22" x14ac:dyDescent="0.3">
      <c r="A131" s="32">
        <f t="shared" si="19"/>
        <v>45862</v>
      </c>
      <c r="B131" s="65" cm="1">
        <f t="array" aca="1" ref="B131" ca="1">_xlfn.XLOOKUP(A131,INDIRECT($A$5&amp;"!$AJ$41:$AJ$406"),INDIRECT($A$5&amp;"!$AK$41:$AK$406"))*SUM($F$3:$I$3)</f>
        <v>0</v>
      </c>
      <c r="C131" s="65" cm="1">
        <f t="array" aca="1" ref="C131" ca="1">_xlfn.XLOOKUP(A131,INDIRECT($A$5&amp;"!$AJ$41:$AJ$406"),INDIRECT($A$5&amp;"!$AL$41:$AL$406"))*SUM($F$3:$I$3)</f>
        <v>15</v>
      </c>
      <c r="D131" s="65" cm="1">
        <f t="array" aca="1" ref="D131" ca="1">_xlfn.XLOOKUP(A131,INDIRECT($A$5&amp;"!$AJ$41:$AJ$406"),INDIRECT($A$5&amp;"!$AO$41:$AO$406"))*SUM($F$3:$I$3)</f>
        <v>12.75</v>
      </c>
      <c r="E131" s="34" cm="1">
        <f t="array" ref="E131">SUMPRODUCT(('PT Storengy'!$B$8:$K$372)*('PT Storengy'!$A$8:$A$372=$A131)*('PT Storengy'!$B$5:$K$5=$A$6)*('PT Storengy'!$B$7:$K$7=$A$7))</f>
        <v>0.05</v>
      </c>
      <c r="F131" s="111">
        <f t="shared" ca="1" si="10"/>
        <v>11.871408375000012</v>
      </c>
      <c r="G131" s="51">
        <f t="shared" ca="1" si="13"/>
        <v>0.78405000000000002</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0.93190000000000084</v>
      </c>
      <c r="I131" s="66">
        <f t="shared" ca="1" si="14"/>
        <v>110.66312500000009</v>
      </c>
      <c r="J131" s="110" cm="1">
        <f t="array" aca="1" ref="J131" ca="1">IF(COUNTIFS('PTC NaTran'!$K$7:$K$15996,"",'PTC NaTran'!$A$7:$A$15996,J$16,'PTC NaTran'!$D$7:$D$15996,$A131,'PTC NaTran'!$C$7:$C$15996,"DEL")&gt;0,J$14,SUMIFS('PTC NaTran'!$K$7:$K$15996,'PTC NaTran'!$A$7:$A$15996,J$16,'PTC NaTran'!$D$7:$D$15996,$A131,'PTC NaTran'!$C$7:$C$15996,"DEL")*1.0026*$F$4/INDIRECT($A$4&amp;"!D9"))</f>
        <v>124.99999999999999</v>
      </c>
      <c r="K131" s="110">
        <v>1000</v>
      </c>
      <c r="L131" s="111">
        <f t="shared" ca="1" si="11"/>
        <v>11.871408375000012</v>
      </c>
      <c r="M131" s="51">
        <f t="shared" ca="1" si="15"/>
        <v>0.78405000000000002</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0.93190000000000084</v>
      </c>
      <c r="O131" s="66">
        <f t="shared" ca="1" si="16"/>
        <v>110.66312500000009</v>
      </c>
      <c r="S131" s="111">
        <f t="shared" ca="1" si="12"/>
        <v>13.888134166666669</v>
      </c>
      <c r="T131" s="51">
        <f t="shared" ca="1" si="17"/>
        <v>0.91959999999999997</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0.75360000000000094</v>
      </c>
      <c r="V131" s="66">
        <f t="shared" ca="1" si="18"/>
        <v>94.200000000000102</v>
      </c>
    </row>
    <row r="132" spans="1:22" x14ac:dyDescent="0.3">
      <c r="A132" s="32">
        <f t="shared" si="19"/>
        <v>45863</v>
      </c>
      <c r="B132" s="65" cm="1">
        <f t="array" aca="1" ref="B132" ca="1">_xlfn.XLOOKUP(A132,INDIRECT($A$5&amp;"!$AJ$41:$AJ$406"),INDIRECT($A$5&amp;"!$AK$41:$AK$406"))*SUM($F$3:$I$3)</f>
        <v>0</v>
      </c>
      <c r="C132" s="65" cm="1">
        <f t="array" aca="1" ref="C132" ca="1">_xlfn.XLOOKUP(A132,INDIRECT($A$5&amp;"!$AJ$41:$AJ$406"),INDIRECT($A$5&amp;"!$AL$41:$AL$406"))*SUM($F$3:$I$3)</f>
        <v>15</v>
      </c>
      <c r="D132" s="65" cm="1">
        <f t="array" aca="1" ref="D132" ca="1">_xlfn.XLOOKUP(A132,INDIRECT($A$5&amp;"!$AJ$41:$AJ$406"),INDIRECT($A$5&amp;"!$AO$41:$AO$406"))*SUM($F$3:$I$3)</f>
        <v>12.75</v>
      </c>
      <c r="E132" s="34" cm="1">
        <f t="array" ref="E132">SUMPRODUCT(('PT Storengy'!$B$8:$K$372)*('PT Storengy'!$A$8:$A$372=$A132)*('PT Storengy'!$B$5:$K$5=$A$6)*('PT Storengy'!$B$7:$K$7=$A$7))</f>
        <v>0.05</v>
      </c>
      <c r="F132" s="111">
        <f t="shared" ca="1" si="10"/>
        <v>11.980318750000013</v>
      </c>
      <c r="G132" s="51">
        <f t="shared" ca="1" si="13"/>
        <v>0.79142999999999997</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0.91714000000000084</v>
      </c>
      <c r="I132" s="66">
        <f t="shared" ca="1" si="14"/>
        <v>108.91037500000009</v>
      </c>
      <c r="J132" s="110" cm="1">
        <f t="array" aca="1" ref="J132" ca="1">IF(COUNTIFS('PTC NaTran'!$K$7:$K$15996,"",'PTC NaTran'!$A$7:$A$15996,J$16,'PTC NaTran'!$D$7:$D$15996,$A132,'PTC NaTran'!$C$7:$C$15996,"DEL")&gt;0,J$14,SUMIFS('PTC NaTran'!$K$7:$K$15996,'PTC NaTran'!$A$7:$A$15996,J$16,'PTC NaTran'!$D$7:$D$15996,$A132,'PTC NaTran'!$C$7:$C$15996,"DEL")*1.0026*$F$4/INDIRECT($A$4&amp;"!D9"))</f>
        <v>124.99999999999999</v>
      </c>
      <c r="K132" s="110">
        <v>1000</v>
      </c>
      <c r="L132" s="111">
        <f t="shared" ca="1" si="11"/>
        <v>11.980318750000013</v>
      </c>
      <c r="M132" s="51">
        <f t="shared" ca="1" si="15"/>
        <v>0.79142999999999997</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0.91714000000000084</v>
      </c>
      <c r="O132" s="66">
        <f t="shared" ca="1" si="16"/>
        <v>108.91037500000009</v>
      </c>
      <c r="S132" s="111">
        <f t="shared" ca="1" si="12"/>
        <v>13.981810833333336</v>
      </c>
      <c r="T132" s="51">
        <f t="shared" ca="1" si="17"/>
        <v>0.92588000000000004</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0.74941333333333415</v>
      </c>
      <c r="V132" s="66">
        <f t="shared" ca="1" si="18"/>
        <v>93.676666666666762</v>
      </c>
    </row>
    <row r="133" spans="1:22" x14ac:dyDescent="0.3">
      <c r="A133" s="32">
        <f t="shared" si="19"/>
        <v>45864</v>
      </c>
      <c r="B133" s="65" cm="1">
        <f t="array" aca="1" ref="B133" ca="1">_xlfn.XLOOKUP(A133,INDIRECT($A$5&amp;"!$AJ$41:$AJ$406"),INDIRECT($A$5&amp;"!$AK$41:$AK$406"))*SUM($F$3:$I$3)</f>
        <v>0</v>
      </c>
      <c r="C133" s="65" cm="1">
        <f t="array" aca="1" ref="C133" ca="1">_xlfn.XLOOKUP(A133,INDIRECT($A$5&amp;"!$AJ$41:$AJ$406"),INDIRECT($A$5&amp;"!$AL$41:$AL$406"))*SUM($F$3:$I$3)</f>
        <v>15</v>
      </c>
      <c r="D133" s="65" cm="1">
        <f t="array" aca="1" ref="D133" ca="1">_xlfn.XLOOKUP(A133,INDIRECT($A$5&amp;"!$AJ$41:$AJ$406"),INDIRECT($A$5&amp;"!$AO$41:$AO$406"))*SUM($F$3:$I$3)</f>
        <v>12.75</v>
      </c>
      <c r="E133" s="34" cm="1">
        <f t="array" ref="E133">SUMPRODUCT(('PT Storengy'!$B$8:$K$372)*('PT Storengy'!$A$8:$A$372=$A133)*('PT Storengy'!$B$5:$K$5=$A$6)*('PT Storengy'!$B$7:$K$7=$A$7))</f>
        <v>0.05</v>
      </c>
      <c r="F133" s="111">
        <f t="shared" ca="1" si="10"/>
        <v>12.087504875000013</v>
      </c>
      <c r="G133" s="51">
        <f t="shared" ca="1" si="13"/>
        <v>0.79869000000000001</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0.90262000000000087</v>
      </c>
      <c r="I133" s="66">
        <f t="shared" ca="1" si="14"/>
        <v>107.18612500000009</v>
      </c>
      <c r="J133" s="110" cm="1">
        <f t="array" aca="1" ref="J133" ca="1">IF(COUNTIFS('PTC NaTran'!$K$7:$K$15996,"",'PTC NaTran'!$A$7:$A$15996,J$16,'PTC NaTran'!$D$7:$D$15996,$A133,'PTC NaTran'!$C$7:$C$15996,"DEL")&gt;0,J$14,SUMIFS('PTC NaTran'!$K$7:$K$15996,'PTC NaTran'!$A$7:$A$15996,J$16,'PTC NaTran'!$D$7:$D$15996,$A133,'PTC NaTran'!$C$7:$C$15996,"DEL")*1.0026*$F$4/INDIRECT($A$4&amp;"!D9"))</f>
        <v>124.99999999999999</v>
      </c>
      <c r="K133" s="110">
        <v>1000</v>
      </c>
      <c r="L133" s="111">
        <f t="shared" ca="1" si="11"/>
        <v>12.087504875000013</v>
      </c>
      <c r="M133" s="51">
        <f t="shared" ca="1" si="15"/>
        <v>0.79869000000000001</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0.90262000000000087</v>
      </c>
      <c r="O133" s="66">
        <f t="shared" ca="1" si="16"/>
        <v>107.18612500000009</v>
      </c>
      <c r="S133" s="111">
        <f t="shared" ca="1" si="12"/>
        <v>14.074967500000003</v>
      </c>
      <c r="T133" s="51">
        <f t="shared" ca="1" si="17"/>
        <v>0.93211999999999995</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0.74525333333333421</v>
      </c>
      <c r="V133" s="66">
        <f t="shared" ca="1" si="18"/>
        <v>93.156666666666766</v>
      </c>
    </row>
    <row r="134" spans="1:22" x14ac:dyDescent="0.3">
      <c r="A134" s="32">
        <f t="shared" si="19"/>
        <v>45865</v>
      </c>
      <c r="B134" s="65" cm="1">
        <f t="array" aca="1" ref="B134" ca="1">_xlfn.XLOOKUP(A134,INDIRECT($A$5&amp;"!$AJ$41:$AJ$406"),INDIRECT($A$5&amp;"!$AK$41:$AK$406"))*SUM($F$3:$I$3)</f>
        <v>0</v>
      </c>
      <c r="C134" s="65" cm="1">
        <f t="array" aca="1" ref="C134" ca="1">_xlfn.XLOOKUP(A134,INDIRECT($A$5&amp;"!$AJ$41:$AJ$406"),INDIRECT($A$5&amp;"!$AL$41:$AL$406"))*SUM($F$3:$I$3)</f>
        <v>15</v>
      </c>
      <c r="D134" s="65" cm="1">
        <f t="array" aca="1" ref="D134" ca="1">_xlfn.XLOOKUP(A134,INDIRECT($A$5&amp;"!$AJ$41:$AJ$406"),INDIRECT($A$5&amp;"!$AO$41:$AO$406"))*SUM($F$3:$I$3)</f>
        <v>12.75</v>
      </c>
      <c r="E134" s="34" cm="1">
        <f t="array" ref="E134">SUMPRODUCT(('PT Storengy'!$B$8:$K$372)*('PT Storengy'!$A$8:$A$372=$A134)*('PT Storengy'!$B$5:$K$5=$A$6)*('PT Storengy'!$B$7:$K$7=$A$7))</f>
        <v>0.05</v>
      </c>
      <c r="F134" s="111">
        <f t="shared" ca="1" si="10"/>
        <v>12.192995250000013</v>
      </c>
      <c r="G134" s="51">
        <f t="shared" ca="1" si="13"/>
        <v>0.80583000000000005</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0.88834000000000091</v>
      </c>
      <c r="I134" s="66">
        <f t="shared" ca="1" si="14"/>
        <v>105.4903750000001</v>
      </c>
      <c r="J134" s="110" cm="1">
        <f t="array" aca="1" ref="J134" ca="1">IF(COUNTIFS('PTC NaTran'!$K$7:$K$15996,"",'PTC NaTran'!$A$7:$A$15996,J$16,'PTC NaTran'!$D$7:$D$15996,$A134,'PTC NaTran'!$C$7:$C$15996,"DEL")&gt;0,J$14,SUMIFS('PTC NaTran'!$K$7:$K$15996,'PTC NaTran'!$A$7:$A$15996,J$16,'PTC NaTran'!$D$7:$D$15996,$A134,'PTC NaTran'!$C$7:$C$15996,"DEL")*1.0026*$F$4/INDIRECT($A$4&amp;"!D9"))</f>
        <v>124.99999999999999</v>
      </c>
      <c r="K134" s="110">
        <v>1000</v>
      </c>
      <c r="L134" s="111">
        <f t="shared" ca="1" si="11"/>
        <v>12.192995250000013</v>
      </c>
      <c r="M134" s="51">
        <f t="shared" ca="1" si="15"/>
        <v>0.80583000000000005</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0.88834000000000091</v>
      </c>
      <c r="O134" s="66">
        <f t="shared" ca="1" si="16"/>
        <v>105.4903750000001</v>
      </c>
      <c r="S134" s="111">
        <f t="shared" ca="1" si="12"/>
        <v>14.16760666666667</v>
      </c>
      <c r="T134" s="51">
        <f t="shared" ca="1" si="17"/>
        <v>0.93833</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0.74111333333333429</v>
      </c>
      <c r="V134" s="66">
        <f t="shared" ca="1" si="18"/>
        <v>92.639166666666782</v>
      </c>
    </row>
    <row r="135" spans="1:22" x14ac:dyDescent="0.3">
      <c r="A135" s="32">
        <f t="shared" si="19"/>
        <v>45866</v>
      </c>
      <c r="B135" s="65" cm="1">
        <f t="array" aca="1" ref="B135" ca="1">_xlfn.XLOOKUP(A135,INDIRECT($A$5&amp;"!$AJ$41:$AJ$406"),INDIRECT($A$5&amp;"!$AK$41:$AK$406"))*SUM($F$3:$I$3)</f>
        <v>0</v>
      </c>
      <c r="C135" s="65" cm="1">
        <f t="array" aca="1" ref="C135" ca="1">_xlfn.XLOOKUP(A135,INDIRECT($A$5&amp;"!$AJ$41:$AJ$406"),INDIRECT($A$5&amp;"!$AL$41:$AL$406"))*SUM($F$3:$I$3)</f>
        <v>15</v>
      </c>
      <c r="D135" s="65" cm="1">
        <f t="array" aca="1" ref="D135" ca="1">_xlfn.XLOOKUP(A135,INDIRECT($A$5&amp;"!$AJ$41:$AJ$406"),INDIRECT($A$5&amp;"!$AO$41:$AO$406"))*SUM($F$3:$I$3)</f>
        <v>12.75</v>
      </c>
      <c r="E135" s="34" cm="1">
        <f t="array" ref="E135">SUMPRODUCT(('PT Storengy'!$B$8:$K$372)*('PT Storengy'!$A$8:$A$372=$A135)*('PT Storengy'!$B$5:$K$5=$A$6)*('PT Storengy'!$B$7:$K$7=$A$7))</f>
        <v>0.05</v>
      </c>
      <c r="F135" s="111">
        <f t="shared" ca="1" si="10"/>
        <v>12.296813625000013</v>
      </c>
      <c r="G135" s="51">
        <f t="shared" ca="1" si="13"/>
        <v>0.81286999999999998</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0.87426000000000115</v>
      </c>
      <c r="I135" s="66">
        <f t="shared" ca="1" si="14"/>
        <v>103.81837500000012</v>
      </c>
      <c r="J135" s="110" cm="1">
        <f t="array" aca="1" ref="J135" ca="1">IF(COUNTIFS('PTC NaTran'!$K$7:$K$15996,"",'PTC NaTran'!$A$7:$A$15996,J$16,'PTC NaTran'!$D$7:$D$15996,$A135,'PTC NaTran'!$C$7:$C$15996,"DEL")&gt;0,J$14,SUMIFS('PTC NaTran'!$K$7:$K$15996,'PTC NaTran'!$A$7:$A$15996,J$16,'PTC NaTran'!$D$7:$D$15996,$A135,'PTC NaTran'!$C$7:$C$15996,"DEL")*1.0026*$F$4/INDIRECT($A$4&amp;"!D9"))</f>
        <v>124.99999999999999</v>
      </c>
      <c r="K135" s="110">
        <v>1000</v>
      </c>
      <c r="L135" s="111">
        <f t="shared" ca="1" si="11"/>
        <v>12.296813625000013</v>
      </c>
      <c r="M135" s="51">
        <f t="shared" ca="1" si="15"/>
        <v>0.81286999999999998</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0.87426000000000115</v>
      </c>
      <c r="O135" s="66">
        <f t="shared" ca="1" si="16"/>
        <v>103.81837500000012</v>
      </c>
      <c r="S135" s="111">
        <f t="shared" ca="1" si="12"/>
        <v>14.259730833333336</v>
      </c>
      <c r="T135" s="51">
        <f t="shared" ca="1" si="17"/>
        <v>0.94450999999999996</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0.73699333333333428</v>
      </c>
      <c r="V135" s="66">
        <f t="shared" ca="1" si="18"/>
        <v>92.124166666666781</v>
      </c>
    </row>
    <row r="136" spans="1:22" x14ac:dyDescent="0.3">
      <c r="A136" s="32">
        <f t="shared" si="19"/>
        <v>45867</v>
      </c>
      <c r="B136" s="65" cm="1">
        <f t="array" aca="1" ref="B136" ca="1">_xlfn.XLOOKUP(A136,INDIRECT($A$5&amp;"!$AJ$41:$AJ$406"),INDIRECT($A$5&amp;"!$AK$41:$AK$406"))*SUM($F$3:$I$3)</f>
        <v>0</v>
      </c>
      <c r="C136" s="65" cm="1">
        <f t="array" aca="1" ref="C136" ca="1">_xlfn.XLOOKUP(A136,INDIRECT($A$5&amp;"!$AJ$41:$AJ$406"),INDIRECT($A$5&amp;"!$AL$41:$AL$406"))*SUM($F$3:$I$3)</f>
        <v>15</v>
      </c>
      <c r="D136" s="65" cm="1">
        <f t="array" aca="1" ref="D136" ca="1">_xlfn.XLOOKUP(A136,INDIRECT($A$5&amp;"!$AJ$41:$AJ$406"),INDIRECT($A$5&amp;"!$AO$41:$AO$406"))*SUM($F$3:$I$3)</f>
        <v>12.75</v>
      </c>
      <c r="E136" s="34" cm="1">
        <f t="array" ref="E136">SUMPRODUCT(('PT Storengy'!$B$8:$K$372)*('PT Storengy'!$A$8:$A$372=$A136)*('PT Storengy'!$B$5:$K$5=$A$6)*('PT Storengy'!$B$7:$K$7=$A$7))</f>
        <v>0.05</v>
      </c>
      <c r="F136" s="111">
        <f t="shared" ca="1" si="10"/>
        <v>12.398988500000012</v>
      </c>
      <c r="G136" s="51">
        <f t="shared" ca="1" si="13"/>
        <v>0.81979000000000002</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0.86042000000000107</v>
      </c>
      <c r="I136" s="66">
        <f t="shared" ca="1" si="14"/>
        <v>102.17487500000011</v>
      </c>
      <c r="J136" s="110" cm="1">
        <f t="array" aca="1" ref="J136" ca="1">IF(COUNTIFS('PTC NaTran'!$K$7:$K$15996,"",'PTC NaTran'!$A$7:$A$15996,J$16,'PTC NaTran'!$D$7:$D$15996,$A136,'PTC NaTran'!$C$7:$C$15996,"DEL")&gt;0,J$14,SUMIFS('PTC NaTran'!$K$7:$K$15996,'PTC NaTran'!$A$7:$A$15996,J$16,'PTC NaTran'!$D$7:$D$15996,$A136,'PTC NaTran'!$C$7:$C$15996,"DEL")*1.0026*$F$4/INDIRECT($A$4&amp;"!D9"))</f>
        <v>124.99999999999999</v>
      </c>
      <c r="K136" s="110">
        <v>1000</v>
      </c>
      <c r="L136" s="111">
        <f t="shared" ca="1" si="11"/>
        <v>12.398988500000012</v>
      </c>
      <c r="M136" s="51">
        <f t="shared" ca="1" si="15"/>
        <v>0.81979000000000002</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0.86042000000000107</v>
      </c>
      <c r="O136" s="66">
        <f t="shared" ca="1" si="16"/>
        <v>102.17487500000011</v>
      </c>
      <c r="S136" s="111">
        <f t="shared" ca="1" si="12"/>
        <v>14.351343333333336</v>
      </c>
      <c r="T136" s="51">
        <f t="shared" ca="1" si="17"/>
        <v>0.95065</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0.73290000000000088</v>
      </c>
      <c r="V136" s="66">
        <f t="shared" ca="1" si="18"/>
        <v>91.612500000000097</v>
      </c>
    </row>
    <row r="137" spans="1:22" x14ac:dyDescent="0.3">
      <c r="A137" s="32">
        <f t="shared" si="19"/>
        <v>45868</v>
      </c>
      <c r="B137" s="65" cm="1">
        <f t="array" aca="1" ref="B137" ca="1">_xlfn.XLOOKUP(A137,INDIRECT($A$5&amp;"!$AJ$41:$AJ$406"),INDIRECT($A$5&amp;"!$AK$41:$AK$406"))*SUM($F$3:$I$3)</f>
        <v>0</v>
      </c>
      <c r="C137" s="65" cm="1">
        <f t="array" aca="1" ref="C137" ca="1">_xlfn.XLOOKUP(A137,INDIRECT($A$5&amp;"!$AJ$41:$AJ$406"),INDIRECT($A$5&amp;"!$AL$41:$AL$406"))*SUM($F$3:$I$3)</f>
        <v>15</v>
      </c>
      <c r="D137" s="65" cm="1">
        <f t="array" aca="1" ref="D137" ca="1">_xlfn.XLOOKUP(A137,INDIRECT($A$5&amp;"!$AJ$41:$AJ$406"),INDIRECT($A$5&amp;"!$AO$41:$AO$406"))*SUM($F$3:$I$3)</f>
        <v>12.75</v>
      </c>
      <c r="E137" s="34" cm="1">
        <f t="array" ref="E137">SUMPRODUCT(('PT Storengy'!$B$8:$K$372)*('PT Storengy'!$A$8:$A$372=$A137)*('PT Storengy'!$B$5:$K$5=$A$6)*('PT Storengy'!$B$7:$K$7=$A$7))</f>
        <v>0.05</v>
      </c>
      <c r="F137" s="111">
        <f t="shared" ca="1" si="10"/>
        <v>12.499546000000013</v>
      </c>
      <c r="G137" s="51">
        <f t="shared" ca="1" si="13"/>
        <v>0.8266</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0.84680000000000089</v>
      </c>
      <c r="I137" s="66">
        <f t="shared" ca="1" si="14"/>
        <v>100.55750000000009</v>
      </c>
      <c r="J137" s="110" cm="1">
        <f t="array" aca="1" ref="J137" ca="1">IF(COUNTIFS('PTC NaTran'!$K$7:$K$15996,"",'PTC NaTran'!$A$7:$A$15996,J$16,'PTC NaTran'!$D$7:$D$15996,$A137,'PTC NaTran'!$C$7:$C$15996,"DEL")&gt;0,J$14,SUMIFS('PTC NaTran'!$K$7:$K$15996,'PTC NaTran'!$A$7:$A$15996,J$16,'PTC NaTran'!$D$7:$D$15996,$A137,'PTC NaTran'!$C$7:$C$15996,"DEL")*1.0026*$F$4/INDIRECT($A$4&amp;"!D9"))</f>
        <v>124.99999999999999</v>
      </c>
      <c r="K137" s="110">
        <v>1000</v>
      </c>
      <c r="L137" s="111">
        <f t="shared" ca="1" si="11"/>
        <v>12.499546000000013</v>
      </c>
      <c r="M137" s="51">
        <f t="shared" ca="1" si="15"/>
        <v>0.8266</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0.84680000000000089</v>
      </c>
      <c r="O137" s="66">
        <f t="shared" ca="1" si="16"/>
        <v>100.55750000000009</v>
      </c>
      <c r="S137" s="111">
        <f t="shared" ca="1" si="12"/>
        <v>14.442446666666669</v>
      </c>
      <c r="T137" s="51">
        <f t="shared" ca="1" si="17"/>
        <v>0.95676000000000005</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0.7288266666666674</v>
      </c>
      <c r="V137" s="66">
        <f t="shared" ca="1" si="18"/>
        <v>91.10333333333341</v>
      </c>
    </row>
    <row r="138" spans="1:22" x14ac:dyDescent="0.3">
      <c r="A138" s="32">
        <f t="shared" si="19"/>
        <v>45869</v>
      </c>
      <c r="B138" s="65" cm="1">
        <f t="array" aca="1" ref="B138" ca="1">_xlfn.XLOOKUP(A138,INDIRECT($A$5&amp;"!$AJ$41:$AJ$406"),INDIRECT($A$5&amp;"!$AK$41:$AK$406"))*SUM($F$3:$I$3)</f>
        <v>0</v>
      </c>
      <c r="C138" s="65" cm="1">
        <f t="array" aca="1" ref="C138" ca="1">_xlfn.XLOOKUP(A138,INDIRECT($A$5&amp;"!$AJ$41:$AJ$406"),INDIRECT($A$5&amp;"!$AL$41:$AL$406"))*SUM($F$3:$I$3)</f>
        <v>12.75</v>
      </c>
      <c r="D138" s="65" cm="1">
        <f t="array" aca="1" ref="D138" ca="1">_xlfn.XLOOKUP(A138,INDIRECT($A$5&amp;"!$AJ$41:$AJ$406"),INDIRECT($A$5&amp;"!$AO$41:$AO$406"))*SUM($F$3:$I$3)</f>
        <v>12.75</v>
      </c>
      <c r="E138" s="34" cm="1">
        <f t="array" ref="E138">SUMPRODUCT(('PT Storengy'!$B$8:$K$372)*('PT Storengy'!$A$8:$A$372=$A138)*('PT Storengy'!$B$5:$K$5=$A$6)*('PT Storengy'!$B$7:$K$7=$A$7))</f>
        <v>0.05</v>
      </c>
      <c r="F138" s="111">
        <f t="shared" ca="1" si="10"/>
        <v>12.598512250000013</v>
      </c>
      <c r="G138" s="51">
        <f t="shared" ca="1" si="13"/>
        <v>0.83330000000000004</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0.83340000000000081</v>
      </c>
      <c r="I138" s="66">
        <f t="shared" ca="1" si="14"/>
        <v>98.966250000000088</v>
      </c>
      <c r="J138" s="110" cm="1">
        <f t="array" aca="1" ref="J138" ca="1">IF(COUNTIFS('PTC NaTran'!$K$7:$K$15996,"",'PTC NaTran'!$A$7:$A$15996,J$16,'PTC NaTran'!$D$7:$D$15996,$A138,'PTC NaTran'!$C$7:$C$15996,"DEL")&gt;0,J$14,SUMIFS('PTC NaTran'!$K$7:$K$15996,'PTC NaTran'!$A$7:$A$15996,J$16,'PTC NaTran'!$D$7:$D$15996,$A138,'PTC NaTran'!$C$7:$C$15996,"DEL")*1.0026*$F$4/INDIRECT($A$4&amp;"!D9"))</f>
        <v>124.99999999999999</v>
      </c>
      <c r="K138" s="110">
        <v>1000</v>
      </c>
      <c r="L138" s="111">
        <f t="shared" ca="1" si="11"/>
        <v>12.598512250000013</v>
      </c>
      <c r="M138" s="51">
        <f t="shared" ca="1" si="15"/>
        <v>0.83330000000000004</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0.83340000000000081</v>
      </c>
      <c r="O138" s="66">
        <f t="shared" ca="1" si="16"/>
        <v>98.966250000000088</v>
      </c>
      <c r="S138" s="111">
        <f t="shared" ca="1" si="12"/>
        <v>14.533044166666668</v>
      </c>
      <c r="T138" s="51">
        <f t="shared" ca="1" si="17"/>
        <v>0.96282999999999996</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0.72478000000000087</v>
      </c>
      <c r="V138" s="66">
        <f t="shared" ca="1" si="18"/>
        <v>90.597500000000096</v>
      </c>
    </row>
    <row r="139" spans="1:22" x14ac:dyDescent="0.3">
      <c r="A139" s="32">
        <f t="shared" si="19"/>
        <v>45870</v>
      </c>
      <c r="B139" s="65" cm="1">
        <f t="array" aca="1" ref="B139" ca="1">_xlfn.XLOOKUP(A139,INDIRECT($A$5&amp;"!$AJ$41:$AJ$406"),INDIRECT($A$5&amp;"!$AK$41:$AK$406"))*SUM($F$3:$I$3)</f>
        <v>0</v>
      </c>
      <c r="C139" s="65" cm="1">
        <f t="array" aca="1" ref="C139" ca="1">_xlfn.XLOOKUP(A139,INDIRECT($A$5&amp;"!$AJ$41:$AJ$406"),INDIRECT($A$5&amp;"!$AL$41:$AL$406"))*SUM($F$3:$I$3)</f>
        <v>15</v>
      </c>
      <c r="D139" s="65" cm="1">
        <f t="array" aca="1" ref="D139" ca="1">_xlfn.XLOOKUP(A139,INDIRECT($A$5&amp;"!$AJ$41:$AJ$406"),INDIRECT($A$5&amp;"!$AO$41:$AO$406"))*SUM($F$3:$I$3)</f>
        <v>14.25</v>
      </c>
      <c r="E139" s="34" cm="1">
        <f t="array" ref="E139">SUMPRODUCT(('PT Storengy'!$B$8:$K$372)*('PT Storengy'!$A$8:$A$372=$A139)*('PT Storengy'!$B$5:$K$5=$A$6)*('PT Storengy'!$B$7:$K$7=$A$7))</f>
        <v>0.3</v>
      </c>
      <c r="F139" s="111">
        <f t="shared" ca="1" si="10"/>
        <v>12.670279750000013</v>
      </c>
      <c r="G139" s="51">
        <f t="shared" ca="1" si="13"/>
        <v>0.83989999999999998</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0.82020000000000093</v>
      </c>
      <c r="I139" s="66">
        <f t="shared" ca="1" si="14"/>
        <v>71.767500000000069</v>
      </c>
      <c r="J139" s="110" cm="1">
        <f t="array" aca="1" ref="J139" ca="1">IF(COUNTIFS('PTC NaTran'!$K$7:$K$15996,"",'PTC NaTran'!$A$7:$A$15996,J$16,'PTC NaTran'!$D$7:$D$15996,$A139,'PTC NaTran'!$C$7:$C$15996,"DEL")&gt;0,J$14,SUMIFS('PTC NaTran'!$K$7:$K$15996,'PTC NaTran'!$A$7:$A$15996,J$16,'PTC NaTran'!$D$7:$D$15996,$A139,'PTC NaTran'!$C$7:$C$15996,"DEL")*1.0026*$F$4/INDIRECT($A$4&amp;"!D9"))</f>
        <v>124.99999999999999</v>
      </c>
      <c r="K139" s="110">
        <v>1000</v>
      </c>
      <c r="L139" s="111">
        <f t="shared" ca="1" si="11"/>
        <v>12.670279750000013</v>
      </c>
      <c r="M139" s="51">
        <f t="shared" ca="1" si="15"/>
        <v>0.83989999999999998</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0.82020000000000093</v>
      </c>
      <c r="O139" s="66">
        <f t="shared" ca="1" si="16"/>
        <v>71.767500000000069</v>
      </c>
      <c r="S139" s="111">
        <f t="shared" ca="1" si="12"/>
        <v>14.623138333333335</v>
      </c>
      <c r="T139" s="51">
        <f t="shared" ca="1" si="17"/>
        <v>0.96887000000000001</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0.72075333333333425</v>
      </c>
      <c r="V139" s="66">
        <f t="shared" ca="1" si="18"/>
        <v>90.094166666666766</v>
      </c>
    </row>
    <row r="140" spans="1:22" x14ac:dyDescent="0.3">
      <c r="A140" s="32">
        <f t="shared" si="19"/>
        <v>45871</v>
      </c>
      <c r="B140" s="65" cm="1">
        <f t="array" aca="1" ref="B140" ca="1">_xlfn.XLOOKUP(A140,INDIRECT($A$5&amp;"!$AJ$41:$AJ$406"),INDIRECT($A$5&amp;"!$AK$41:$AK$406"))*SUM($F$3:$I$3)</f>
        <v>0</v>
      </c>
      <c r="C140" s="65" cm="1">
        <f t="array" aca="1" ref="C140" ca="1">_xlfn.XLOOKUP(A140,INDIRECT($A$5&amp;"!$AJ$41:$AJ$406"),INDIRECT($A$5&amp;"!$AL$41:$AL$406"))*SUM($F$3:$I$3)</f>
        <v>15</v>
      </c>
      <c r="D140" s="65" cm="1">
        <f t="array" aca="1" ref="D140" ca="1">_xlfn.XLOOKUP(A140,INDIRECT($A$5&amp;"!$AJ$41:$AJ$406"),INDIRECT($A$5&amp;"!$AO$41:$AO$406"))*SUM($F$3:$I$3)</f>
        <v>14.25</v>
      </c>
      <c r="E140" s="34" cm="1">
        <f t="array" ref="E140">SUMPRODUCT(('PT Storengy'!$B$8:$K$372)*('PT Storengy'!$A$8:$A$372=$A140)*('PT Storengy'!$B$5:$K$5=$A$6)*('PT Storengy'!$B$7:$K$7=$A$7))</f>
        <v>0.3</v>
      </c>
      <c r="F140" s="111">
        <f t="shared" ca="1" si="10"/>
        <v>12.741209000000014</v>
      </c>
      <c r="G140" s="51">
        <f t="shared" ca="1" si="13"/>
        <v>0.84469000000000005</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0.81062000000000078</v>
      </c>
      <c r="I140" s="66">
        <f t="shared" ca="1" si="14"/>
        <v>70.929250000000053</v>
      </c>
      <c r="J140" s="110" cm="1">
        <f t="array" aca="1" ref="J140" ca="1">IF(COUNTIFS('PTC NaTran'!$K$7:$K$15996,"",'PTC NaTran'!$A$7:$A$15996,J$16,'PTC NaTran'!$D$7:$D$15996,$A140,'PTC NaTran'!$C$7:$C$15996,"DEL")&gt;0,J$14,SUMIFS('PTC NaTran'!$K$7:$K$15996,'PTC NaTran'!$A$7:$A$15996,J$16,'PTC NaTran'!$D$7:$D$15996,$A140,'PTC NaTran'!$C$7:$C$15996,"DEL")*1.0026*$F$4/INDIRECT($A$4&amp;"!D9"))</f>
        <v>124.99999999999999</v>
      </c>
      <c r="K140" s="110">
        <v>1000</v>
      </c>
      <c r="L140" s="111">
        <f t="shared" ca="1" si="11"/>
        <v>12.741209000000014</v>
      </c>
      <c r="M140" s="51">
        <f t="shared" ca="1" si="15"/>
        <v>0.84469000000000005</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0.81062000000000078</v>
      </c>
      <c r="O140" s="66">
        <f t="shared" ca="1" si="16"/>
        <v>70.929250000000053</v>
      </c>
      <c r="S140" s="111">
        <f t="shared" ca="1" si="12"/>
        <v>14.712731666666668</v>
      </c>
      <c r="T140" s="51">
        <f t="shared" ca="1" si="17"/>
        <v>0.97487999999999997</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0.71674666666666753</v>
      </c>
      <c r="V140" s="66">
        <f t="shared" ca="1" si="18"/>
        <v>89.593333333333433</v>
      </c>
    </row>
    <row r="141" spans="1:22" x14ac:dyDescent="0.3">
      <c r="A141" s="32">
        <f t="shared" si="19"/>
        <v>45872</v>
      </c>
      <c r="B141" s="65" cm="1">
        <f t="array" aca="1" ref="B141" ca="1">_xlfn.XLOOKUP(A141,INDIRECT($A$5&amp;"!$AJ$41:$AJ$406"),INDIRECT($A$5&amp;"!$AK$41:$AK$406"))*SUM($F$3:$I$3)</f>
        <v>0</v>
      </c>
      <c r="C141" s="65" cm="1">
        <f t="array" aca="1" ref="C141" ca="1">_xlfn.XLOOKUP(A141,INDIRECT($A$5&amp;"!$AJ$41:$AJ$406"),INDIRECT($A$5&amp;"!$AL$41:$AL$406"))*SUM($F$3:$I$3)</f>
        <v>15</v>
      </c>
      <c r="D141" s="65" cm="1">
        <f t="array" aca="1" ref="D141" ca="1">_xlfn.XLOOKUP(A141,INDIRECT($A$5&amp;"!$AJ$41:$AJ$406"),INDIRECT($A$5&amp;"!$AO$41:$AO$406"))*SUM($F$3:$I$3)</f>
        <v>14.25</v>
      </c>
      <c r="E141" s="34" cm="1">
        <f t="array" ref="E141">SUMPRODUCT(('PT Storengy'!$B$8:$K$372)*('PT Storengy'!$A$8:$A$372=$A141)*('PT Storengy'!$B$5:$K$5=$A$6)*('PT Storengy'!$B$7:$K$7=$A$7))</f>
        <v>0.3</v>
      </c>
      <c r="F141" s="111">
        <f t="shared" ca="1" si="10"/>
        <v>12.811312250000015</v>
      </c>
      <c r="G141" s="51">
        <f t="shared" ca="1" si="13"/>
        <v>0.84941</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0.80118000000000078</v>
      </c>
      <c r="I141" s="66">
        <f t="shared" ca="1" si="14"/>
        <v>70.10325000000006</v>
      </c>
      <c r="J141" s="110" cm="1">
        <f t="array" aca="1" ref="J141" ca="1">IF(COUNTIFS('PTC NaTran'!$K$7:$K$15996,"",'PTC NaTran'!$A$7:$A$15996,J$16,'PTC NaTran'!$D$7:$D$15996,$A141,'PTC NaTran'!$C$7:$C$15996,"DEL")&gt;0,J$14,SUMIFS('PTC NaTran'!$K$7:$K$15996,'PTC NaTran'!$A$7:$A$15996,J$16,'PTC NaTran'!$D$7:$D$15996,$A141,'PTC NaTran'!$C$7:$C$15996,"DEL")*1.0026*$F$4/INDIRECT($A$4&amp;"!D9"))</f>
        <v>124.99999999999999</v>
      </c>
      <c r="K141" s="110">
        <v>1000</v>
      </c>
      <c r="L141" s="111">
        <f t="shared" ca="1" si="11"/>
        <v>12.811312250000015</v>
      </c>
      <c r="M141" s="51">
        <f t="shared" ca="1" si="15"/>
        <v>0.84941</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0.80118000000000078</v>
      </c>
      <c r="O141" s="66">
        <f t="shared" ca="1" si="16"/>
        <v>70.10325000000006</v>
      </c>
      <c r="S141" s="111">
        <f t="shared" ca="1" si="12"/>
        <v>14.801827500000002</v>
      </c>
      <c r="T141" s="51">
        <f t="shared" ca="1" si="17"/>
        <v>0.98085</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0.71276666666666755</v>
      </c>
      <c r="V141" s="66">
        <f t="shared" ca="1" si="18"/>
        <v>89.095833333333431</v>
      </c>
    </row>
    <row r="142" spans="1:22" x14ac:dyDescent="0.3">
      <c r="A142" s="32">
        <f t="shared" si="19"/>
        <v>45873</v>
      </c>
      <c r="B142" s="65" cm="1">
        <f t="array" aca="1" ref="B142" ca="1">_xlfn.XLOOKUP(A142,INDIRECT($A$5&amp;"!$AJ$41:$AJ$406"),INDIRECT($A$5&amp;"!$AK$41:$AK$406"))*SUM($F$3:$I$3)</f>
        <v>0</v>
      </c>
      <c r="C142" s="65" cm="1">
        <f t="array" aca="1" ref="C142" ca="1">_xlfn.XLOOKUP(A142,INDIRECT($A$5&amp;"!$AJ$41:$AJ$406"),INDIRECT($A$5&amp;"!$AL$41:$AL$406"))*SUM($F$3:$I$3)</f>
        <v>15</v>
      </c>
      <c r="D142" s="65" cm="1">
        <f t="array" aca="1" ref="D142" ca="1">_xlfn.XLOOKUP(A142,INDIRECT($A$5&amp;"!$AJ$41:$AJ$406"),INDIRECT($A$5&amp;"!$AO$41:$AO$406"))*SUM($F$3:$I$3)</f>
        <v>14.25</v>
      </c>
      <c r="E142" s="34" cm="1">
        <f t="array" ref="E142">SUMPRODUCT(('PT Storengy'!$B$8:$K$372)*('PT Storengy'!$A$8:$A$372=$A142)*('PT Storengy'!$B$5:$K$5=$A$6)*('PT Storengy'!$B$7:$K$7=$A$7))</f>
        <v>0.3</v>
      </c>
      <c r="F142" s="111">
        <f t="shared" ca="1" si="10"/>
        <v>12.881073666666682</v>
      </c>
      <c r="G142" s="51">
        <f t="shared" ca="1" si="13"/>
        <v>0.85409000000000002</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0.79727333333333428</v>
      </c>
      <c r="I142" s="66">
        <f t="shared" ca="1" si="14"/>
        <v>69.761416666666733</v>
      </c>
      <c r="J142" s="110" cm="1">
        <f t="array" aca="1" ref="J142" ca="1">IF(COUNTIFS('PTC NaTran'!$K$7:$K$15996,"",'PTC NaTran'!$A$7:$A$15996,J$16,'PTC NaTran'!$D$7:$D$15996,$A142,'PTC NaTran'!$C$7:$C$15996,"DEL")&gt;0,J$14,SUMIFS('PTC NaTran'!$K$7:$K$15996,'PTC NaTran'!$A$7:$A$15996,J$16,'PTC NaTran'!$D$7:$D$15996,$A142,'PTC NaTran'!$C$7:$C$15996,"DEL")*1.0026*$F$4/INDIRECT($A$4&amp;"!D9"))</f>
        <v>124.99999999999999</v>
      </c>
      <c r="K142" s="110">
        <v>1000</v>
      </c>
      <c r="L142" s="111">
        <f t="shared" ca="1" si="11"/>
        <v>12.881073666666682</v>
      </c>
      <c r="M142" s="51">
        <f t="shared" ca="1" si="15"/>
        <v>0.85409000000000002</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0.79727333333333428</v>
      </c>
      <c r="O142" s="66">
        <f t="shared" ca="1" si="16"/>
        <v>69.761416666666733</v>
      </c>
      <c r="S142" s="111">
        <f t="shared" ca="1" si="12"/>
        <v>14.890428333333334</v>
      </c>
      <c r="T142" s="51">
        <f t="shared" ca="1" si="17"/>
        <v>0.98678999999999994</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0.70880666666666758</v>
      </c>
      <c r="V142" s="66">
        <f t="shared" ca="1" si="18"/>
        <v>88.600833333333441</v>
      </c>
    </row>
    <row r="143" spans="1:22" x14ac:dyDescent="0.3">
      <c r="A143" s="32">
        <f t="shared" si="19"/>
        <v>45874</v>
      </c>
      <c r="B143" s="65" cm="1">
        <f t="array" aca="1" ref="B143" ca="1">_xlfn.XLOOKUP(A143,INDIRECT($A$5&amp;"!$AJ$41:$AJ$406"),INDIRECT($A$5&amp;"!$AK$41:$AK$406"))*SUM($F$3:$I$3)</f>
        <v>0</v>
      </c>
      <c r="C143" s="65" cm="1">
        <f t="array" aca="1" ref="C143" ca="1">_xlfn.XLOOKUP(A143,INDIRECT($A$5&amp;"!$AJ$41:$AJ$406"),INDIRECT($A$5&amp;"!$AL$41:$AL$406"))*SUM($F$3:$I$3)</f>
        <v>15</v>
      </c>
      <c r="D143" s="65" cm="1">
        <f t="array" aca="1" ref="D143" ca="1">_xlfn.XLOOKUP(A143,INDIRECT($A$5&amp;"!$AJ$41:$AJ$406"),INDIRECT($A$5&amp;"!$AO$41:$AO$406"))*SUM($F$3:$I$3)</f>
        <v>14.25</v>
      </c>
      <c r="E143" s="34" cm="1">
        <f t="array" ref="E143">SUMPRODUCT(('PT Storengy'!$B$8:$K$372)*('PT Storengy'!$A$8:$A$372=$A143)*('PT Storengy'!$B$5:$K$5=$A$6)*('PT Storengy'!$B$7:$K$7=$A$7))</f>
        <v>0.3</v>
      </c>
      <c r="F143" s="111">
        <f t="shared" ca="1" si="10"/>
        <v>12.950563833333348</v>
      </c>
      <c r="G143" s="51">
        <f t="shared" ca="1" si="13"/>
        <v>0.85873999999999995</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0.7941733333333344</v>
      </c>
      <c r="I143" s="66">
        <f t="shared" ca="1" si="14"/>
        <v>69.490166666666752</v>
      </c>
      <c r="J143" s="110" cm="1">
        <f t="array" aca="1" ref="J143" ca="1">IF(COUNTIFS('PTC NaTran'!$K$7:$K$15996,"",'PTC NaTran'!$A$7:$A$15996,J$16,'PTC NaTran'!$D$7:$D$15996,$A143,'PTC NaTran'!$C$7:$C$15996,"DEL")&gt;0,J$14,SUMIFS('PTC NaTran'!$K$7:$K$15996,'PTC NaTran'!$A$7:$A$15996,J$16,'PTC NaTran'!$D$7:$D$15996,$A143,'PTC NaTran'!$C$7:$C$15996,"DEL")*1.0026*$F$4/INDIRECT($A$4&amp;"!D9"))</f>
        <v>124.99999999999999</v>
      </c>
      <c r="K143" s="110">
        <v>1000</v>
      </c>
      <c r="L143" s="111">
        <f t="shared" ca="1" si="11"/>
        <v>12.950563833333348</v>
      </c>
      <c r="M143" s="51">
        <f t="shared" ca="1" si="15"/>
        <v>0.85873999999999995</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0.7941733333333344</v>
      </c>
      <c r="O143" s="66">
        <f t="shared" ca="1" si="16"/>
        <v>69.490166666666752</v>
      </c>
      <c r="S143" s="111">
        <f t="shared" ca="1" si="12"/>
        <v>14.978536666666667</v>
      </c>
      <c r="T143" s="51">
        <f t="shared" ca="1" si="17"/>
        <v>0.99270000000000003</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0.70486666666666742</v>
      </c>
      <c r="V143" s="66">
        <f t="shared" ca="1" si="18"/>
        <v>88.10833333333342</v>
      </c>
    </row>
    <row r="144" spans="1:22" x14ac:dyDescent="0.3">
      <c r="A144" s="32">
        <f t="shared" si="19"/>
        <v>45875</v>
      </c>
      <c r="B144" s="65" cm="1">
        <f t="array" aca="1" ref="B144" ca="1">_xlfn.XLOOKUP(A144,INDIRECT($A$5&amp;"!$AJ$41:$AJ$406"),INDIRECT($A$5&amp;"!$AK$41:$AK$406"))*SUM($F$3:$I$3)</f>
        <v>0</v>
      </c>
      <c r="C144" s="65" cm="1">
        <f t="array" aca="1" ref="C144" ca="1">_xlfn.XLOOKUP(A144,INDIRECT($A$5&amp;"!$AJ$41:$AJ$406"),INDIRECT($A$5&amp;"!$AL$41:$AL$406"))*SUM($F$3:$I$3)</f>
        <v>15</v>
      </c>
      <c r="D144" s="65" cm="1">
        <f t="array" aca="1" ref="D144" ca="1">_xlfn.XLOOKUP(A144,INDIRECT($A$5&amp;"!$AJ$41:$AJ$406"),INDIRECT($A$5&amp;"!$AO$41:$AO$406"))*SUM($F$3:$I$3)</f>
        <v>14.25</v>
      </c>
      <c r="E144" s="34" cm="1">
        <f t="array" ref="E144">SUMPRODUCT(('PT Storengy'!$B$8:$K$372)*('PT Storengy'!$A$8:$A$372=$A144)*('PT Storengy'!$B$5:$K$5=$A$6)*('PT Storengy'!$B$7:$K$7=$A$7))</f>
        <v>0.3</v>
      </c>
      <c r="F144" s="111">
        <f t="shared" ca="1" si="10"/>
        <v>13.019783916666681</v>
      </c>
      <c r="G144" s="51">
        <f t="shared" ca="1" si="13"/>
        <v>0.86336999999999997</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0.7910866666666676</v>
      </c>
      <c r="I144" s="66">
        <f t="shared" ca="1" si="14"/>
        <v>69.220083333333406</v>
      </c>
      <c r="J144" s="110" cm="1">
        <f t="array" aca="1" ref="J144" ca="1">IF(COUNTIFS('PTC NaTran'!$K$7:$K$15996,"",'PTC NaTran'!$A$7:$A$15996,J$16,'PTC NaTran'!$D$7:$D$15996,$A144,'PTC NaTran'!$C$7:$C$15996,"DEL")&gt;0,J$14,SUMIFS('PTC NaTran'!$K$7:$K$15996,'PTC NaTran'!$A$7:$A$15996,J$16,'PTC NaTran'!$D$7:$D$15996,$A144,'PTC NaTran'!$C$7:$C$15996,"DEL")*1.0026*$F$4/INDIRECT($A$4&amp;"!D9"))</f>
        <v>124.99999999999999</v>
      </c>
      <c r="K144" s="110">
        <v>1000</v>
      </c>
      <c r="L144" s="111">
        <f t="shared" ca="1" si="11"/>
        <v>13.019783916666681</v>
      </c>
      <c r="M144" s="51">
        <f t="shared" ca="1" si="15"/>
        <v>0.86336999999999997</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0.7910866666666676</v>
      </c>
      <c r="O144" s="66">
        <f t="shared" ca="1" si="16"/>
        <v>69.220083333333406</v>
      </c>
      <c r="S144" s="111">
        <f t="shared" ca="1" si="12"/>
        <v>15.066155833333333</v>
      </c>
      <c r="T144" s="51">
        <f t="shared" ca="1" si="17"/>
        <v>0.99856999999999996</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0.70095333333333409</v>
      </c>
      <c r="V144" s="66">
        <f t="shared" ca="1" si="18"/>
        <v>87.619166666666757</v>
      </c>
    </row>
    <row r="145" spans="1:22" x14ac:dyDescent="0.3">
      <c r="A145" s="32">
        <f t="shared" si="19"/>
        <v>45876</v>
      </c>
      <c r="B145" s="65" cm="1">
        <f t="array" aca="1" ref="B145" ca="1">_xlfn.XLOOKUP(A145,INDIRECT($A$5&amp;"!$AJ$41:$AJ$406"),INDIRECT($A$5&amp;"!$AK$41:$AK$406"))*SUM($F$3:$I$3)</f>
        <v>0</v>
      </c>
      <c r="C145" s="65" cm="1">
        <f t="array" aca="1" ref="C145" ca="1">_xlfn.XLOOKUP(A145,INDIRECT($A$5&amp;"!$AJ$41:$AJ$406"),INDIRECT($A$5&amp;"!$AL$41:$AL$406"))*SUM($F$3:$I$3)</f>
        <v>15</v>
      </c>
      <c r="D145" s="65" cm="1">
        <f t="array" aca="1" ref="D145" ca="1">_xlfn.XLOOKUP(A145,INDIRECT($A$5&amp;"!$AJ$41:$AJ$406"),INDIRECT($A$5&amp;"!$AO$41:$AO$406"))*SUM($F$3:$I$3)</f>
        <v>14.25</v>
      </c>
      <c r="E145" s="34" cm="1">
        <f t="array" ref="E145">SUMPRODUCT(('PT Storengy'!$B$8:$K$372)*('PT Storengy'!$A$8:$A$372=$A145)*('PT Storengy'!$B$5:$K$5=$A$6)*('PT Storengy'!$B$7:$K$7=$A$7))</f>
        <v>0.3</v>
      </c>
      <c r="F145" s="111">
        <f t="shared" ref="F145:F208" ca="1" si="20">F144+I145/1000</f>
        <v>13.088734500000013</v>
      </c>
      <c r="G145" s="51">
        <f t="shared" ca="1" si="13"/>
        <v>0.86799000000000004</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0.78800666666666752</v>
      </c>
      <c r="I145" s="66">
        <f t="shared" ca="1" si="14"/>
        <v>68.950583333333398</v>
      </c>
      <c r="J145" s="110" cm="1">
        <f t="array" aca="1" ref="J145" ca="1">IF(COUNTIFS('PTC NaTran'!$K$7:$K$15996,"",'PTC NaTran'!$A$7:$A$15996,J$16,'PTC NaTran'!$D$7:$D$15996,$A145,'PTC NaTran'!$C$7:$C$15996,"DEL")&gt;0,J$14,SUMIFS('PTC NaTran'!$K$7:$K$15996,'PTC NaTran'!$A$7:$A$15996,J$16,'PTC NaTran'!$D$7:$D$15996,$A145,'PTC NaTran'!$C$7:$C$15996,"DEL")*1.0026*$F$4/INDIRECT($A$4&amp;"!D9"))</f>
        <v>124.99999999999999</v>
      </c>
      <c r="K145" s="110">
        <v>1000</v>
      </c>
      <c r="L145" s="111">
        <f t="shared" ref="L145:L208" ca="1" si="21">L144+O145/1000</f>
        <v>13.088734500000013</v>
      </c>
      <c r="M145" s="51">
        <f t="shared" ca="1" si="15"/>
        <v>0.86799000000000004</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0.78800666666666752</v>
      </c>
      <c r="O145" s="66">
        <f t="shared" ca="1" si="16"/>
        <v>68.950583333333398</v>
      </c>
      <c r="S145" s="111">
        <f t="shared" ref="S145:S208" ca="1" si="22">S144+V145/1000</f>
        <v>15.153655833333334</v>
      </c>
      <c r="T145" s="51">
        <f t="shared" ca="1" si="17"/>
        <v>1</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0.70000000000000007</v>
      </c>
      <c r="V145" s="66">
        <f t="shared" ca="1" si="18"/>
        <v>87.5</v>
      </c>
    </row>
    <row r="146" spans="1:22" x14ac:dyDescent="0.3">
      <c r="A146" s="32">
        <f t="shared" si="19"/>
        <v>45877</v>
      </c>
      <c r="B146" s="65" cm="1">
        <f t="array" aca="1" ref="B146" ca="1">_xlfn.XLOOKUP(A146,INDIRECT($A$5&amp;"!$AJ$41:$AJ$406"),INDIRECT($A$5&amp;"!$AK$41:$AK$406"))*SUM($F$3:$I$3)</f>
        <v>0</v>
      </c>
      <c r="C146" s="65" cm="1">
        <f t="array" aca="1" ref="C146" ca="1">_xlfn.XLOOKUP(A146,INDIRECT($A$5&amp;"!$AJ$41:$AJ$406"),INDIRECT($A$5&amp;"!$AL$41:$AL$406"))*SUM($F$3:$I$3)</f>
        <v>15</v>
      </c>
      <c r="D146" s="65" cm="1">
        <f t="array" aca="1" ref="D146" ca="1">_xlfn.XLOOKUP(A146,INDIRECT($A$5&amp;"!$AJ$41:$AJ$406"),INDIRECT($A$5&amp;"!$AO$41:$AO$406"))*SUM($F$3:$I$3)</f>
        <v>14.25</v>
      </c>
      <c r="E146" s="34" cm="1">
        <f t="array" ref="E146">SUMPRODUCT(('PT Storengy'!$B$8:$K$372)*('PT Storengy'!$A$8:$A$372=$A146)*('PT Storengy'!$B$5:$K$5=$A$6)*('PT Storengy'!$B$7:$K$7=$A$7))</f>
        <v>0.3</v>
      </c>
      <c r="F146" s="111">
        <f t="shared" ca="1" si="20"/>
        <v>13.157417333333347</v>
      </c>
      <c r="G146" s="51">
        <f t="shared" ref="G146:G209" ca="1" si="23">ROUND(F145/SUM($F$3,$G$3,$H$3,$I$3),5)</f>
        <v>0.87258000000000002</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0.78494666666666735</v>
      </c>
      <c r="I146" s="66">
        <f t="shared" ref="I146:I209" ca="1" si="24">IF(F145*1000+$F$4*(1-$E146)*H146&gt;$D146*1000,D146*1000-F145*1000,$F$4*(1-$E146)*H146)</f>
        <v>68.682833333333377</v>
      </c>
      <c r="J146" s="110" cm="1">
        <f t="array" aca="1" ref="J146" ca="1">IF(COUNTIFS('PTC NaTran'!$K$7:$K$15996,"",'PTC NaTran'!$A$7:$A$15996,J$16,'PTC NaTran'!$D$7:$D$15996,$A146,'PTC NaTran'!$C$7:$C$15996,"DEL")&gt;0,J$14,SUMIFS('PTC NaTran'!$K$7:$K$15996,'PTC NaTran'!$A$7:$A$15996,J$16,'PTC NaTran'!$D$7:$D$15996,$A146,'PTC NaTran'!$C$7:$C$15996,"DEL")*1.0026*$F$4/INDIRECT($A$4&amp;"!D9"))</f>
        <v>124.99999999999999</v>
      </c>
      <c r="K146" s="110">
        <v>1000</v>
      </c>
      <c r="L146" s="111">
        <f t="shared" ca="1" si="21"/>
        <v>13.157417333333347</v>
      </c>
      <c r="M146" s="51">
        <f t="shared" ref="M146:M209" ca="1" si="25">ROUND(L145/SUM($F$3,$G$3,$H$3,$I$3),5)</f>
        <v>0.87258000000000002</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0.78494666666666735</v>
      </c>
      <c r="O146" s="66">
        <f t="shared" ref="O146:O209" ca="1" si="26">IF(L145*1000+MIN(J146,K146,$F$4*(1-$E146)*N146)&gt;$D146*1000,$D146*1000-L145*1000,MIN(J146,K146,$F$4*(1-$E146)*N146))</f>
        <v>68.682833333333377</v>
      </c>
      <c r="S146" s="111">
        <f t="shared" ca="1" si="22"/>
        <v>15.241155833333334</v>
      </c>
      <c r="T146" s="51">
        <f t="shared" ref="T146:T209" ca="1" si="27">MIN(ROUND(S145/SUM($F$3,$G$3,$H$3,$I$3),5),1)</f>
        <v>1</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0.70000000000000007</v>
      </c>
      <c r="V146" s="66">
        <f t="shared" ref="V146:V209" ca="1" si="28">$F$4*(1)*U146</f>
        <v>87.5</v>
      </c>
    </row>
    <row r="147" spans="1:22" x14ac:dyDescent="0.3">
      <c r="A147" s="32">
        <f t="shared" ref="A147:A210" si="29">A146+1</f>
        <v>45878</v>
      </c>
      <c r="B147" s="65" cm="1">
        <f t="array" aca="1" ref="B147" ca="1">_xlfn.XLOOKUP(A147,INDIRECT($A$5&amp;"!$AJ$41:$AJ$406"),INDIRECT($A$5&amp;"!$AK$41:$AK$406"))*SUM($F$3:$I$3)</f>
        <v>0</v>
      </c>
      <c r="C147" s="65" cm="1">
        <f t="array" aca="1" ref="C147" ca="1">_xlfn.XLOOKUP(A147,INDIRECT($A$5&amp;"!$AJ$41:$AJ$406"),INDIRECT($A$5&amp;"!$AL$41:$AL$406"))*SUM($F$3:$I$3)</f>
        <v>15</v>
      </c>
      <c r="D147" s="65" cm="1">
        <f t="array" aca="1" ref="D147" ca="1">_xlfn.XLOOKUP(A147,INDIRECT($A$5&amp;"!$AJ$41:$AJ$406"),INDIRECT($A$5&amp;"!$AO$41:$AO$406"))*SUM($F$3:$I$3)</f>
        <v>14.25</v>
      </c>
      <c r="E147" s="34" cm="1">
        <f t="array" ref="E147">SUMPRODUCT(('PT Storengy'!$B$8:$K$372)*('PT Storengy'!$A$8:$A$372=$A147)*('PT Storengy'!$B$5:$K$5=$A$6)*('PT Storengy'!$B$7:$K$7=$A$7))</f>
        <v>0.3</v>
      </c>
      <c r="F147" s="111">
        <f t="shared" ca="1" si="20"/>
        <v>13.225833000000014</v>
      </c>
      <c r="G147" s="51">
        <f t="shared" ca="1" si="23"/>
        <v>0.87716000000000005</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0.78189333333333411</v>
      </c>
      <c r="I147" s="66">
        <f t="shared" ca="1" si="24"/>
        <v>68.415666666666723</v>
      </c>
      <c r="J147" s="110" cm="1">
        <f t="array" aca="1" ref="J147" ca="1">IF(COUNTIFS('PTC NaTran'!$K$7:$K$15996,"",'PTC NaTran'!$A$7:$A$15996,J$16,'PTC NaTran'!$D$7:$D$15996,$A147,'PTC NaTran'!$C$7:$C$15996,"DEL")&gt;0,J$14,SUMIFS('PTC NaTran'!$K$7:$K$15996,'PTC NaTran'!$A$7:$A$15996,J$16,'PTC NaTran'!$D$7:$D$15996,$A147,'PTC NaTran'!$C$7:$C$15996,"DEL")*1.0026*$F$4/INDIRECT($A$4&amp;"!D9"))</f>
        <v>124.99999999999999</v>
      </c>
      <c r="K147" s="110">
        <v>1000</v>
      </c>
      <c r="L147" s="111">
        <f t="shared" ca="1" si="21"/>
        <v>13.225833000000014</v>
      </c>
      <c r="M147" s="51">
        <f t="shared" ca="1" si="25"/>
        <v>0.87716000000000005</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0.78189333333333411</v>
      </c>
      <c r="O147" s="66">
        <f t="shared" ca="1" si="26"/>
        <v>68.415666666666723</v>
      </c>
      <c r="S147" s="111">
        <f t="shared" ca="1" si="22"/>
        <v>15.328655833333334</v>
      </c>
      <c r="T147" s="51">
        <f t="shared" ca="1" si="27"/>
        <v>1</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0.70000000000000007</v>
      </c>
      <c r="V147" s="66">
        <f t="shared" ca="1" si="28"/>
        <v>87.5</v>
      </c>
    </row>
    <row r="148" spans="1:22" x14ac:dyDescent="0.3">
      <c r="A148" s="32">
        <f t="shared" si="29"/>
        <v>45879</v>
      </c>
      <c r="B148" s="65" cm="1">
        <f t="array" aca="1" ref="B148" ca="1">_xlfn.XLOOKUP(A148,INDIRECT($A$5&amp;"!$AJ$41:$AJ$406"),INDIRECT($A$5&amp;"!$AK$41:$AK$406"))*SUM($F$3:$I$3)</f>
        <v>0</v>
      </c>
      <c r="C148" s="65" cm="1">
        <f t="array" aca="1" ref="C148" ca="1">_xlfn.XLOOKUP(A148,INDIRECT($A$5&amp;"!$AJ$41:$AJ$406"),INDIRECT($A$5&amp;"!$AL$41:$AL$406"))*SUM($F$3:$I$3)</f>
        <v>15</v>
      </c>
      <c r="D148" s="65" cm="1">
        <f t="array" aca="1" ref="D148" ca="1">_xlfn.XLOOKUP(A148,INDIRECT($A$5&amp;"!$AJ$41:$AJ$406"),INDIRECT($A$5&amp;"!$AO$41:$AO$406"))*SUM($F$3:$I$3)</f>
        <v>14.25</v>
      </c>
      <c r="E148" s="34" cm="1">
        <f t="array" ref="E148">SUMPRODUCT(('PT Storengy'!$B$8:$K$372)*('PT Storengy'!$A$8:$A$372=$A148)*('PT Storengy'!$B$5:$K$5=$A$6)*('PT Storengy'!$B$7:$K$7=$A$7))</f>
        <v>0.3</v>
      </c>
      <c r="F148" s="111">
        <f t="shared" ca="1" si="20"/>
        <v>13.293982666666681</v>
      </c>
      <c r="G148" s="51">
        <f t="shared" ca="1" si="23"/>
        <v>0.88171999999999995</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0.77885333333333417</v>
      </c>
      <c r="I148" s="66">
        <f t="shared" ca="1" si="24"/>
        <v>68.149666666666732</v>
      </c>
      <c r="J148" s="110" cm="1">
        <f t="array" aca="1" ref="J148" ca="1">IF(COUNTIFS('PTC NaTran'!$K$7:$K$15996,"",'PTC NaTran'!$A$7:$A$15996,J$16,'PTC NaTran'!$D$7:$D$15996,$A148,'PTC NaTran'!$C$7:$C$15996,"DEL")&gt;0,J$14,SUMIFS('PTC NaTran'!$K$7:$K$15996,'PTC NaTran'!$A$7:$A$15996,J$16,'PTC NaTran'!$D$7:$D$15996,$A148,'PTC NaTran'!$C$7:$C$15996,"DEL")*1.0026*$F$4/INDIRECT($A$4&amp;"!D9"))</f>
        <v>124.99999999999999</v>
      </c>
      <c r="K148" s="110">
        <v>1000</v>
      </c>
      <c r="L148" s="111">
        <f t="shared" ca="1" si="21"/>
        <v>13.293982666666681</v>
      </c>
      <c r="M148" s="51">
        <f t="shared" ca="1" si="25"/>
        <v>0.88171999999999995</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0.77885333333333417</v>
      </c>
      <c r="O148" s="66">
        <f t="shared" ca="1" si="26"/>
        <v>68.149666666666732</v>
      </c>
      <c r="S148" s="111">
        <f t="shared" ca="1" si="22"/>
        <v>15.416155833333335</v>
      </c>
      <c r="T148" s="51">
        <f t="shared" ca="1" si="27"/>
        <v>1</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0.70000000000000007</v>
      </c>
      <c r="V148" s="66">
        <f t="shared" ca="1" si="28"/>
        <v>87.5</v>
      </c>
    </row>
    <row r="149" spans="1:22" x14ac:dyDescent="0.3">
      <c r="A149" s="32">
        <f t="shared" si="29"/>
        <v>45880</v>
      </c>
      <c r="B149" s="65" cm="1">
        <f t="array" aca="1" ref="B149" ca="1">_xlfn.XLOOKUP(A149,INDIRECT($A$5&amp;"!$AJ$41:$AJ$406"),INDIRECT($A$5&amp;"!$AK$41:$AK$406"))*SUM($F$3:$I$3)</f>
        <v>0</v>
      </c>
      <c r="C149" s="65" cm="1">
        <f t="array" aca="1" ref="C149" ca="1">_xlfn.XLOOKUP(A149,INDIRECT($A$5&amp;"!$AJ$41:$AJ$406"),INDIRECT($A$5&amp;"!$AL$41:$AL$406"))*SUM($F$3:$I$3)</f>
        <v>15</v>
      </c>
      <c r="D149" s="65" cm="1">
        <f t="array" aca="1" ref="D149" ca="1">_xlfn.XLOOKUP(A149,INDIRECT($A$5&amp;"!$AJ$41:$AJ$406"),INDIRECT($A$5&amp;"!$AO$41:$AO$406"))*SUM($F$3:$I$3)</f>
        <v>14.25</v>
      </c>
      <c r="E149" s="34" cm="1">
        <f t="array" ref="E149">SUMPRODUCT(('PT Storengy'!$B$8:$K$372)*('PT Storengy'!$A$8:$A$372=$A149)*('PT Storengy'!$B$5:$K$5=$A$6)*('PT Storengy'!$B$7:$K$7=$A$7))</f>
        <v>0.3</v>
      </c>
      <c r="F149" s="111">
        <f t="shared" ca="1" si="20"/>
        <v>13.361866916666681</v>
      </c>
      <c r="G149" s="51">
        <f t="shared" ca="1" si="23"/>
        <v>0.88627</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0.77582000000000084</v>
      </c>
      <c r="I149" s="66">
        <f t="shared" ca="1" si="24"/>
        <v>67.884250000000065</v>
      </c>
      <c r="J149" s="110" cm="1">
        <f t="array" aca="1" ref="J149" ca="1">IF(COUNTIFS('PTC NaTran'!$K$7:$K$15996,"",'PTC NaTran'!$A$7:$A$15996,J$16,'PTC NaTran'!$D$7:$D$15996,$A149,'PTC NaTran'!$C$7:$C$15996,"DEL")&gt;0,J$14,SUMIFS('PTC NaTran'!$K$7:$K$15996,'PTC NaTran'!$A$7:$A$15996,J$16,'PTC NaTran'!$D$7:$D$15996,$A149,'PTC NaTran'!$C$7:$C$15996,"DEL")*1.0026*$F$4/INDIRECT($A$4&amp;"!D9"))</f>
        <v>124.99999999999999</v>
      </c>
      <c r="K149" s="110">
        <v>1000</v>
      </c>
      <c r="L149" s="111">
        <f t="shared" ca="1" si="21"/>
        <v>13.361866916666681</v>
      </c>
      <c r="M149" s="51">
        <f t="shared" ca="1" si="25"/>
        <v>0.88627</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0.77582000000000084</v>
      </c>
      <c r="O149" s="66">
        <f t="shared" ca="1" si="26"/>
        <v>67.884250000000065</v>
      </c>
      <c r="S149" s="111">
        <f t="shared" ca="1" si="22"/>
        <v>15.503655833333335</v>
      </c>
      <c r="T149" s="51">
        <f t="shared" ca="1" si="27"/>
        <v>1</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0.70000000000000007</v>
      </c>
      <c r="V149" s="66">
        <f t="shared" ca="1" si="28"/>
        <v>87.5</v>
      </c>
    </row>
    <row r="150" spans="1:22" x14ac:dyDescent="0.3">
      <c r="A150" s="32">
        <f t="shared" si="29"/>
        <v>45881</v>
      </c>
      <c r="B150" s="65" cm="1">
        <f t="array" aca="1" ref="B150" ca="1">_xlfn.XLOOKUP(A150,INDIRECT($A$5&amp;"!$AJ$41:$AJ$406"),INDIRECT($A$5&amp;"!$AK$41:$AK$406"))*SUM($F$3:$I$3)</f>
        <v>0</v>
      </c>
      <c r="C150" s="65" cm="1">
        <f t="array" aca="1" ref="C150" ca="1">_xlfn.XLOOKUP(A150,INDIRECT($A$5&amp;"!$AJ$41:$AJ$406"),INDIRECT($A$5&amp;"!$AL$41:$AL$406"))*SUM($F$3:$I$3)</f>
        <v>15</v>
      </c>
      <c r="D150" s="65" cm="1">
        <f t="array" aca="1" ref="D150" ca="1">_xlfn.XLOOKUP(A150,INDIRECT($A$5&amp;"!$AJ$41:$AJ$406"),INDIRECT($A$5&amp;"!$AO$41:$AO$406"))*SUM($F$3:$I$3)</f>
        <v>14.25</v>
      </c>
      <c r="E150" s="34" cm="1">
        <f t="array" ref="E150">SUMPRODUCT(('PT Storengy'!$B$8:$K$372)*('PT Storengy'!$A$8:$A$372=$A150)*('PT Storengy'!$B$5:$K$5=$A$6)*('PT Storengy'!$B$7:$K$7=$A$7))</f>
        <v>0.3</v>
      </c>
      <c r="F150" s="111">
        <f t="shared" ca="1" si="20"/>
        <v>13.429487500000015</v>
      </c>
      <c r="G150" s="51">
        <f t="shared" ca="1" si="23"/>
        <v>0.89078999999999997</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0.77280666666666764</v>
      </c>
      <c r="I150" s="66">
        <f t="shared" ca="1" si="24"/>
        <v>67.620583333333414</v>
      </c>
      <c r="J150" s="110" cm="1">
        <f t="array" aca="1" ref="J150" ca="1">IF(COUNTIFS('PTC NaTran'!$K$7:$K$15996,"",'PTC NaTran'!$A$7:$A$15996,J$16,'PTC NaTran'!$D$7:$D$15996,$A150,'PTC NaTran'!$C$7:$C$15996,"DEL")&gt;0,J$14,SUMIFS('PTC NaTran'!$K$7:$K$15996,'PTC NaTran'!$A$7:$A$15996,J$16,'PTC NaTran'!$D$7:$D$15996,$A150,'PTC NaTran'!$C$7:$C$15996,"DEL")*1.0026*$F$4/INDIRECT($A$4&amp;"!D9"))</f>
        <v>124.99999999999999</v>
      </c>
      <c r="K150" s="110">
        <v>1000</v>
      </c>
      <c r="L150" s="111">
        <f t="shared" ca="1" si="21"/>
        <v>13.429487500000015</v>
      </c>
      <c r="M150" s="51">
        <f t="shared" ca="1" si="25"/>
        <v>0.89078999999999997</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0.77280666666666764</v>
      </c>
      <c r="O150" s="66">
        <f t="shared" ca="1" si="26"/>
        <v>67.620583333333414</v>
      </c>
      <c r="S150" s="111">
        <f t="shared" ca="1" si="22"/>
        <v>15.591155833333335</v>
      </c>
      <c r="T150" s="51">
        <f t="shared" ca="1" si="27"/>
        <v>1</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0.70000000000000007</v>
      </c>
      <c r="V150" s="66">
        <f t="shared" ca="1" si="28"/>
        <v>87.5</v>
      </c>
    </row>
    <row r="151" spans="1:22" x14ac:dyDescent="0.3">
      <c r="A151" s="32">
        <f t="shared" si="29"/>
        <v>45882</v>
      </c>
      <c r="B151" s="65" cm="1">
        <f t="array" aca="1" ref="B151" ca="1">_xlfn.XLOOKUP(A151,INDIRECT($A$5&amp;"!$AJ$41:$AJ$406"),INDIRECT($A$5&amp;"!$AK$41:$AK$406"))*SUM($F$3:$I$3)</f>
        <v>0</v>
      </c>
      <c r="C151" s="65" cm="1">
        <f t="array" aca="1" ref="C151" ca="1">_xlfn.XLOOKUP(A151,INDIRECT($A$5&amp;"!$AJ$41:$AJ$406"),INDIRECT($A$5&amp;"!$AL$41:$AL$406"))*SUM($F$3:$I$3)</f>
        <v>15</v>
      </c>
      <c r="D151" s="65" cm="1">
        <f t="array" aca="1" ref="D151" ca="1">_xlfn.XLOOKUP(A151,INDIRECT($A$5&amp;"!$AJ$41:$AJ$406"),INDIRECT($A$5&amp;"!$AO$41:$AO$406"))*SUM($F$3:$I$3)</f>
        <v>14.25</v>
      </c>
      <c r="E151" s="34" cm="1">
        <f t="array" ref="E151">SUMPRODUCT(('PT Storengy'!$B$8:$K$372)*('PT Storengy'!$A$8:$A$372=$A151)*('PT Storengy'!$B$5:$K$5=$A$6)*('PT Storengy'!$B$7:$K$7=$A$7))</f>
        <v>0.3</v>
      </c>
      <c r="F151" s="111">
        <f t="shared" ca="1" si="20"/>
        <v>13.496845000000015</v>
      </c>
      <c r="G151" s="51">
        <f t="shared" ca="1" si="23"/>
        <v>0.89529999999999998</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0.76980000000000093</v>
      </c>
      <c r="I151" s="66">
        <f t="shared" ca="1" si="24"/>
        <v>67.357500000000073</v>
      </c>
      <c r="J151" s="110" cm="1">
        <f t="array" aca="1" ref="J151" ca="1">IF(COUNTIFS('PTC NaTran'!$K$7:$K$15996,"",'PTC NaTran'!$A$7:$A$15996,J$16,'PTC NaTran'!$D$7:$D$15996,$A151,'PTC NaTran'!$C$7:$C$15996,"DEL")&gt;0,J$14,SUMIFS('PTC NaTran'!$K$7:$K$15996,'PTC NaTran'!$A$7:$A$15996,J$16,'PTC NaTran'!$D$7:$D$15996,$A151,'PTC NaTran'!$C$7:$C$15996,"DEL")*1.0026*$F$4/INDIRECT($A$4&amp;"!D9"))</f>
        <v>124.99999999999999</v>
      </c>
      <c r="K151" s="110">
        <v>1000</v>
      </c>
      <c r="L151" s="111">
        <f t="shared" ca="1" si="21"/>
        <v>13.496845000000015</v>
      </c>
      <c r="M151" s="51">
        <f t="shared" ca="1" si="25"/>
        <v>0.89529999999999998</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0.76980000000000093</v>
      </c>
      <c r="O151" s="66">
        <f t="shared" ca="1" si="26"/>
        <v>67.357500000000073</v>
      </c>
      <c r="S151" s="111">
        <f t="shared" ca="1" si="22"/>
        <v>15.678655833333336</v>
      </c>
      <c r="T151" s="51">
        <f t="shared" ca="1" si="27"/>
        <v>1</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0.70000000000000007</v>
      </c>
      <c r="V151" s="66">
        <f t="shared" ca="1" si="28"/>
        <v>87.5</v>
      </c>
    </row>
    <row r="152" spans="1:22" x14ac:dyDescent="0.3">
      <c r="A152" s="32">
        <f t="shared" si="29"/>
        <v>45883</v>
      </c>
      <c r="B152" s="65" cm="1">
        <f t="array" aca="1" ref="B152" ca="1">_xlfn.XLOOKUP(A152,INDIRECT($A$5&amp;"!$AJ$41:$AJ$406"),INDIRECT($A$5&amp;"!$AK$41:$AK$406"))*SUM($F$3:$I$3)</f>
        <v>0</v>
      </c>
      <c r="C152" s="65" cm="1">
        <f t="array" aca="1" ref="C152" ca="1">_xlfn.XLOOKUP(A152,INDIRECT($A$5&amp;"!$AJ$41:$AJ$406"),INDIRECT($A$5&amp;"!$AL$41:$AL$406"))*SUM($F$3:$I$3)</f>
        <v>15</v>
      </c>
      <c r="D152" s="65" cm="1">
        <f t="array" aca="1" ref="D152" ca="1">_xlfn.XLOOKUP(A152,INDIRECT($A$5&amp;"!$AJ$41:$AJ$406"),INDIRECT($A$5&amp;"!$AO$41:$AO$406"))*SUM($F$3:$I$3)</f>
        <v>14.25</v>
      </c>
      <c r="E152" s="34" cm="1">
        <f t="array" ref="E152">SUMPRODUCT(('PT Storengy'!$B$8:$K$372)*('PT Storengy'!$A$8:$A$372=$A152)*('PT Storengy'!$B$5:$K$5=$A$6)*('PT Storengy'!$B$7:$K$7=$A$7))</f>
        <v>0.3</v>
      </c>
      <c r="F152" s="111">
        <f t="shared" ca="1" si="20"/>
        <v>13.563940583333348</v>
      </c>
      <c r="G152" s="51">
        <f t="shared" ca="1" si="23"/>
        <v>0.89978999999999998</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0.76680666666666752</v>
      </c>
      <c r="I152" s="66">
        <f t="shared" ca="1" si="24"/>
        <v>67.095583333333394</v>
      </c>
      <c r="J152" s="110" cm="1">
        <f t="array" aca="1" ref="J152" ca="1">IF(COUNTIFS('PTC NaTran'!$K$7:$K$15996,"",'PTC NaTran'!$A$7:$A$15996,J$16,'PTC NaTran'!$D$7:$D$15996,$A152,'PTC NaTran'!$C$7:$C$15996,"DEL")&gt;0,J$14,SUMIFS('PTC NaTran'!$K$7:$K$15996,'PTC NaTran'!$A$7:$A$15996,J$16,'PTC NaTran'!$D$7:$D$15996,$A152,'PTC NaTran'!$C$7:$C$15996,"DEL")*1.0026*$F$4/INDIRECT($A$4&amp;"!D9"))</f>
        <v>124.99999999999999</v>
      </c>
      <c r="K152" s="110">
        <v>1000</v>
      </c>
      <c r="L152" s="111">
        <f t="shared" ca="1" si="21"/>
        <v>13.563940583333348</v>
      </c>
      <c r="M152" s="51">
        <f t="shared" ca="1" si="25"/>
        <v>0.89978999999999998</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0.76680666666666752</v>
      </c>
      <c r="O152" s="66">
        <f t="shared" ca="1" si="26"/>
        <v>67.095583333333394</v>
      </c>
      <c r="S152" s="111">
        <f t="shared" ca="1" si="22"/>
        <v>15.766155833333336</v>
      </c>
      <c r="T152" s="51">
        <f t="shared" ca="1" si="27"/>
        <v>1</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0.70000000000000007</v>
      </c>
      <c r="V152" s="66">
        <f t="shared" ca="1" si="28"/>
        <v>87.5</v>
      </c>
    </row>
    <row r="153" spans="1:22" x14ac:dyDescent="0.3">
      <c r="A153" s="32">
        <f t="shared" si="29"/>
        <v>45884</v>
      </c>
      <c r="B153" s="65" cm="1">
        <f t="array" aca="1" ref="B153" ca="1">_xlfn.XLOOKUP(A153,INDIRECT($A$5&amp;"!$AJ$41:$AJ$406"),INDIRECT($A$5&amp;"!$AK$41:$AK$406"))*SUM($F$3:$I$3)</f>
        <v>0</v>
      </c>
      <c r="C153" s="65" cm="1">
        <f t="array" aca="1" ref="C153" ca="1">_xlfn.XLOOKUP(A153,INDIRECT($A$5&amp;"!$AJ$41:$AJ$406"),INDIRECT($A$5&amp;"!$AL$41:$AL$406"))*SUM($F$3:$I$3)</f>
        <v>15</v>
      </c>
      <c r="D153" s="65" cm="1">
        <f t="array" aca="1" ref="D153" ca="1">_xlfn.XLOOKUP(A153,INDIRECT($A$5&amp;"!$AJ$41:$AJ$406"),INDIRECT($A$5&amp;"!$AO$41:$AO$406"))*SUM($F$3:$I$3)</f>
        <v>14.25</v>
      </c>
      <c r="E153" s="34" cm="1">
        <f t="array" ref="E153">SUMPRODUCT(('PT Storengy'!$B$8:$K$372)*('PT Storengy'!$A$8:$A$372=$A153)*('PT Storengy'!$B$5:$K$5=$A$6)*('PT Storengy'!$B$7:$K$7=$A$7))</f>
        <v>0.3</v>
      </c>
      <c r="F153" s="111">
        <f t="shared" ca="1" si="20"/>
        <v>13.630775416666681</v>
      </c>
      <c r="G153" s="51">
        <f t="shared" ca="1" si="23"/>
        <v>0.90425999999999995</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0.76382666666666765</v>
      </c>
      <c r="I153" s="66">
        <f t="shared" ca="1" si="24"/>
        <v>66.834833333333407</v>
      </c>
      <c r="J153" s="110" cm="1">
        <f t="array" aca="1" ref="J153" ca="1">IF(COUNTIFS('PTC NaTran'!$K$7:$K$15996,"",'PTC NaTran'!$A$7:$A$15996,J$16,'PTC NaTran'!$D$7:$D$15996,$A153,'PTC NaTran'!$C$7:$C$15996,"DEL")&gt;0,J$14,SUMIFS('PTC NaTran'!$K$7:$K$15996,'PTC NaTran'!$A$7:$A$15996,J$16,'PTC NaTran'!$D$7:$D$15996,$A153,'PTC NaTran'!$C$7:$C$15996,"DEL")*1.0026*$F$4/INDIRECT($A$4&amp;"!D9"))</f>
        <v>124.99999999999999</v>
      </c>
      <c r="K153" s="110">
        <v>1000</v>
      </c>
      <c r="L153" s="111">
        <f t="shared" ca="1" si="21"/>
        <v>13.630775416666681</v>
      </c>
      <c r="M153" s="51">
        <f t="shared" ca="1" si="25"/>
        <v>0.90425999999999995</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0.76382666666666765</v>
      </c>
      <c r="O153" s="66">
        <f t="shared" ca="1" si="26"/>
        <v>66.834833333333407</v>
      </c>
      <c r="S153" s="111">
        <f t="shared" ca="1" si="22"/>
        <v>15.853655833333336</v>
      </c>
      <c r="T153" s="51">
        <f t="shared" ca="1" si="27"/>
        <v>1</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0.70000000000000007</v>
      </c>
      <c r="V153" s="66">
        <f t="shared" ca="1" si="28"/>
        <v>87.5</v>
      </c>
    </row>
    <row r="154" spans="1:22" x14ac:dyDescent="0.3">
      <c r="A154" s="32">
        <f t="shared" si="29"/>
        <v>45885</v>
      </c>
      <c r="B154" s="65" cm="1">
        <f t="array" aca="1" ref="B154" ca="1">_xlfn.XLOOKUP(A154,INDIRECT($A$5&amp;"!$AJ$41:$AJ$406"),INDIRECT($A$5&amp;"!$AK$41:$AK$406"))*SUM($F$3:$I$3)</f>
        <v>0</v>
      </c>
      <c r="C154" s="65" cm="1">
        <f t="array" aca="1" ref="C154" ca="1">_xlfn.XLOOKUP(A154,INDIRECT($A$5&amp;"!$AJ$41:$AJ$406"),INDIRECT($A$5&amp;"!$AL$41:$AL$406"))*SUM($F$3:$I$3)</f>
        <v>15</v>
      </c>
      <c r="D154" s="65" cm="1">
        <f t="array" aca="1" ref="D154" ca="1">_xlfn.XLOOKUP(A154,INDIRECT($A$5&amp;"!$AJ$41:$AJ$406"),INDIRECT($A$5&amp;"!$AO$41:$AO$406"))*SUM($F$3:$I$3)</f>
        <v>14.25</v>
      </c>
      <c r="E154" s="34" cm="1">
        <f t="array" ref="E154">SUMPRODUCT(('PT Storengy'!$B$8:$K$372)*('PT Storengy'!$A$8:$A$372=$A154)*('PT Storengy'!$B$5:$K$5=$A$6)*('PT Storengy'!$B$7:$K$7=$A$7))</f>
        <v>0.2</v>
      </c>
      <c r="F154" s="111">
        <f t="shared" ca="1" si="20"/>
        <v>13.706860750000015</v>
      </c>
      <c r="G154" s="51">
        <f t="shared" ca="1" si="23"/>
        <v>0.90871999999999997</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0.76085333333333438</v>
      </c>
      <c r="I154" s="66">
        <f t="shared" ca="1" si="24"/>
        <v>76.085333333333438</v>
      </c>
      <c r="J154" s="110" cm="1">
        <f t="array" aca="1" ref="J154" ca="1">IF(COUNTIFS('PTC NaTran'!$K$7:$K$15996,"",'PTC NaTran'!$A$7:$A$15996,J$16,'PTC NaTran'!$D$7:$D$15996,$A154,'PTC NaTran'!$C$7:$C$15996,"DEL")&gt;0,J$14,SUMIFS('PTC NaTran'!$K$7:$K$15996,'PTC NaTran'!$A$7:$A$15996,J$16,'PTC NaTran'!$D$7:$D$15996,$A154,'PTC NaTran'!$C$7:$C$15996,"DEL")*1.0026*$F$4/INDIRECT($A$4&amp;"!D9"))</f>
        <v>124.99999999999999</v>
      </c>
      <c r="K154" s="110">
        <v>1000</v>
      </c>
      <c r="L154" s="111">
        <f t="shared" ca="1" si="21"/>
        <v>13.706860750000015</v>
      </c>
      <c r="M154" s="51">
        <f t="shared" ca="1" si="25"/>
        <v>0.90871999999999997</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0.76085333333333438</v>
      </c>
      <c r="O154" s="66">
        <f t="shared" ca="1" si="26"/>
        <v>76.085333333333438</v>
      </c>
      <c r="S154" s="111">
        <f t="shared" ca="1" si="22"/>
        <v>15.941155833333337</v>
      </c>
      <c r="T154" s="51">
        <f t="shared" ca="1" si="27"/>
        <v>1</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0.70000000000000007</v>
      </c>
      <c r="V154" s="66">
        <f t="shared" ca="1" si="28"/>
        <v>87.5</v>
      </c>
    </row>
    <row r="155" spans="1:22" x14ac:dyDescent="0.3">
      <c r="A155" s="32">
        <f t="shared" si="29"/>
        <v>45886</v>
      </c>
      <c r="B155" s="65" cm="1">
        <f t="array" aca="1" ref="B155" ca="1">_xlfn.XLOOKUP(A155,INDIRECT($A$5&amp;"!$AJ$41:$AJ$406"),INDIRECT($A$5&amp;"!$AK$41:$AK$406"))*SUM($F$3:$I$3)</f>
        <v>0</v>
      </c>
      <c r="C155" s="65" cm="1">
        <f t="array" aca="1" ref="C155" ca="1">_xlfn.XLOOKUP(A155,INDIRECT($A$5&amp;"!$AJ$41:$AJ$406"),INDIRECT($A$5&amp;"!$AL$41:$AL$406"))*SUM($F$3:$I$3)</f>
        <v>15</v>
      </c>
      <c r="D155" s="65" cm="1">
        <f t="array" aca="1" ref="D155" ca="1">_xlfn.XLOOKUP(A155,INDIRECT($A$5&amp;"!$AJ$41:$AJ$406"),INDIRECT($A$5&amp;"!$AO$41:$AO$406"))*SUM($F$3:$I$3)</f>
        <v>14.25</v>
      </c>
      <c r="E155" s="34" cm="1">
        <f t="array" ref="E155">SUMPRODUCT(('PT Storengy'!$B$8:$K$372)*('PT Storengy'!$A$8:$A$372=$A155)*('PT Storengy'!$B$5:$K$5=$A$6)*('PT Storengy'!$B$7:$K$7=$A$7))</f>
        <v>0.2</v>
      </c>
      <c r="F155" s="111">
        <f t="shared" ca="1" si="20"/>
        <v>13.782608083333349</v>
      </c>
      <c r="G155" s="51">
        <f t="shared" ca="1" si="23"/>
        <v>0.91378999999999999</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0.75747333333333433</v>
      </c>
      <c r="I155" s="66">
        <f t="shared" ca="1" si="24"/>
        <v>75.74733333333343</v>
      </c>
      <c r="J155" s="110" cm="1">
        <f t="array" aca="1" ref="J155" ca="1">IF(COUNTIFS('PTC NaTran'!$K$7:$K$15996,"",'PTC NaTran'!$A$7:$A$15996,J$16,'PTC NaTran'!$D$7:$D$15996,$A155,'PTC NaTran'!$C$7:$C$15996,"DEL")&gt;0,J$14,SUMIFS('PTC NaTran'!$K$7:$K$15996,'PTC NaTran'!$A$7:$A$15996,J$16,'PTC NaTran'!$D$7:$D$15996,$A155,'PTC NaTran'!$C$7:$C$15996,"DEL")*1.0026*$F$4/INDIRECT($A$4&amp;"!D9"))</f>
        <v>124.99999999999999</v>
      </c>
      <c r="K155" s="110">
        <v>1000</v>
      </c>
      <c r="L155" s="111">
        <f t="shared" ca="1" si="21"/>
        <v>13.782608083333349</v>
      </c>
      <c r="M155" s="51">
        <f t="shared" ca="1" si="25"/>
        <v>0.91378999999999999</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0.75747333333333433</v>
      </c>
      <c r="O155" s="66">
        <f t="shared" ca="1" si="26"/>
        <v>75.74733333333343</v>
      </c>
      <c r="S155" s="111">
        <f t="shared" ca="1" si="22"/>
        <v>16.028655833333335</v>
      </c>
      <c r="T155" s="51">
        <f t="shared" ca="1" si="27"/>
        <v>1</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0.70000000000000007</v>
      </c>
      <c r="V155" s="66">
        <f t="shared" ca="1" si="28"/>
        <v>87.5</v>
      </c>
    </row>
    <row r="156" spans="1:22" x14ac:dyDescent="0.3">
      <c r="A156" s="32">
        <f t="shared" si="29"/>
        <v>45887</v>
      </c>
      <c r="B156" s="65" cm="1">
        <f t="array" aca="1" ref="B156" ca="1">_xlfn.XLOOKUP(A156,INDIRECT($A$5&amp;"!$AJ$41:$AJ$406"),INDIRECT($A$5&amp;"!$AK$41:$AK$406"))*SUM($F$3:$I$3)</f>
        <v>0</v>
      </c>
      <c r="C156" s="65" cm="1">
        <f t="array" aca="1" ref="C156" ca="1">_xlfn.XLOOKUP(A156,INDIRECT($A$5&amp;"!$AJ$41:$AJ$406"),INDIRECT($A$5&amp;"!$AL$41:$AL$406"))*SUM($F$3:$I$3)</f>
        <v>15</v>
      </c>
      <c r="D156" s="65" cm="1">
        <f t="array" aca="1" ref="D156" ca="1">_xlfn.XLOOKUP(A156,INDIRECT($A$5&amp;"!$AJ$41:$AJ$406"),INDIRECT($A$5&amp;"!$AO$41:$AO$406"))*SUM($F$3:$I$3)</f>
        <v>14.25</v>
      </c>
      <c r="E156" s="34" cm="1">
        <f t="array" ref="E156">SUMPRODUCT(('PT Storengy'!$B$8:$K$372)*('PT Storengy'!$A$8:$A$372=$A156)*('PT Storengy'!$B$5:$K$5=$A$6)*('PT Storengy'!$B$7:$K$7=$A$7))</f>
        <v>0.2</v>
      </c>
      <c r="F156" s="111">
        <f t="shared" ca="1" si="20"/>
        <v>13.858018750000015</v>
      </c>
      <c r="G156" s="51">
        <f t="shared" ca="1" si="23"/>
        <v>0.91883999999999999</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0.75410666666666748</v>
      </c>
      <c r="I156" s="66">
        <f t="shared" ca="1" si="24"/>
        <v>75.410666666666742</v>
      </c>
      <c r="J156" s="110" cm="1">
        <f t="array" aca="1" ref="J156" ca="1">IF(COUNTIFS('PTC NaTran'!$K$7:$K$15996,"",'PTC NaTran'!$A$7:$A$15996,J$16,'PTC NaTran'!$D$7:$D$15996,$A156,'PTC NaTran'!$C$7:$C$15996,"DEL")&gt;0,J$14,SUMIFS('PTC NaTran'!$K$7:$K$15996,'PTC NaTran'!$A$7:$A$15996,J$16,'PTC NaTran'!$D$7:$D$15996,$A156,'PTC NaTran'!$C$7:$C$15996,"DEL")*1.0026*$F$4/INDIRECT($A$4&amp;"!D9"))</f>
        <v>124.99999999999999</v>
      </c>
      <c r="K156" s="110">
        <v>1000</v>
      </c>
      <c r="L156" s="111">
        <f t="shared" ca="1" si="21"/>
        <v>13.858018750000015</v>
      </c>
      <c r="M156" s="51">
        <f t="shared" ca="1" si="25"/>
        <v>0.91883999999999999</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0.75410666666666748</v>
      </c>
      <c r="O156" s="66">
        <f t="shared" ca="1" si="26"/>
        <v>75.410666666666742</v>
      </c>
      <c r="S156" s="111">
        <f t="shared" ca="1" si="22"/>
        <v>16.116155833333334</v>
      </c>
      <c r="T156" s="51">
        <f t="shared" ca="1" si="27"/>
        <v>1</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0.70000000000000007</v>
      </c>
      <c r="V156" s="66">
        <f t="shared" ca="1" si="28"/>
        <v>87.5</v>
      </c>
    </row>
    <row r="157" spans="1:22" x14ac:dyDescent="0.3">
      <c r="A157" s="32">
        <f t="shared" si="29"/>
        <v>45888</v>
      </c>
      <c r="B157" s="65" cm="1">
        <f t="array" aca="1" ref="B157" ca="1">_xlfn.XLOOKUP(A157,INDIRECT($A$5&amp;"!$AJ$41:$AJ$406"),INDIRECT($A$5&amp;"!$AK$41:$AK$406"))*SUM($F$3:$I$3)</f>
        <v>0</v>
      </c>
      <c r="C157" s="65" cm="1">
        <f t="array" aca="1" ref="C157" ca="1">_xlfn.XLOOKUP(A157,INDIRECT($A$5&amp;"!$AJ$41:$AJ$406"),INDIRECT($A$5&amp;"!$AL$41:$AL$406"))*SUM($F$3:$I$3)</f>
        <v>15</v>
      </c>
      <c r="D157" s="65" cm="1">
        <f t="array" aca="1" ref="D157" ca="1">_xlfn.XLOOKUP(A157,INDIRECT($A$5&amp;"!$AJ$41:$AJ$406"),INDIRECT($A$5&amp;"!$AO$41:$AO$406"))*SUM($F$3:$I$3)</f>
        <v>14.25</v>
      </c>
      <c r="E157" s="34" cm="1">
        <f t="array" ref="E157">SUMPRODUCT(('PT Storengy'!$B$8:$K$372)*('PT Storengy'!$A$8:$A$372=$A157)*('PT Storengy'!$B$5:$K$5=$A$6)*('PT Storengy'!$B$7:$K$7=$A$7))</f>
        <v>0.2</v>
      </c>
      <c r="F157" s="111">
        <f t="shared" ca="1" si="20"/>
        <v>13.93309408333335</v>
      </c>
      <c r="G157" s="51">
        <f t="shared" ca="1" si="23"/>
        <v>0.92386999999999997</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0.75075333333333427</v>
      </c>
      <c r="I157" s="66">
        <f t="shared" ca="1" si="24"/>
        <v>75.075333333333433</v>
      </c>
      <c r="J157" s="110" cm="1">
        <f t="array" aca="1" ref="J157" ca="1">IF(COUNTIFS('PTC NaTran'!$K$7:$K$15996,"",'PTC NaTran'!$A$7:$A$15996,J$16,'PTC NaTran'!$D$7:$D$15996,$A157,'PTC NaTran'!$C$7:$C$15996,"DEL")&gt;0,J$14,SUMIFS('PTC NaTran'!$K$7:$K$15996,'PTC NaTran'!$A$7:$A$15996,J$16,'PTC NaTran'!$D$7:$D$15996,$A157,'PTC NaTran'!$C$7:$C$15996,"DEL")*1.0026*$F$4/INDIRECT($A$4&amp;"!D9"))</f>
        <v>124.99999999999999</v>
      </c>
      <c r="K157" s="110">
        <v>1000</v>
      </c>
      <c r="L157" s="111">
        <f t="shared" ca="1" si="21"/>
        <v>13.93309408333335</v>
      </c>
      <c r="M157" s="51">
        <f t="shared" ca="1" si="25"/>
        <v>0.92386999999999997</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0.75075333333333427</v>
      </c>
      <c r="O157" s="66">
        <f t="shared" ca="1" si="26"/>
        <v>75.075333333333433</v>
      </c>
      <c r="S157" s="111">
        <f t="shared" ca="1" si="22"/>
        <v>16.203655833333332</v>
      </c>
      <c r="T157" s="51">
        <f t="shared" ca="1" si="27"/>
        <v>1</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0.70000000000000007</v>
      </c>
      <c r="V157" s="66">
        <f t="shared" ca="1" si="28"/>
        <v>87.5</v>
      </c>
    </row>
    <row r="158" spans="1:22" x14ac:dyDescent="0.3">
      <c r="A158" s="32">
        <f t="shared" si="29"/>
        <v>45889</v>
      </c>
      <c r="B158" s="65" cm="1">
        <f t="array" aca="1" ref="B158" ca="1">_xlfn.XLOOKUP(A158,INDIRECT($A$5&amp;"!$AJ$41:$AJ$406"),INDIRECT($A$5&amp;"!$AK$41:$AK$406"))*SUM($F$3:$I$3)</f>
        <v>0</v>
      </c>
      <c r="C158" s="65" cm="1">
        <f t="array" aca="1" ref="C158" ca="1">_xlfn.XLOOKUP(A158,INDIRECT($A$5&amp;"!$AJ$41:$AJ$406"),INDIRECT($A$5&amp;"!$AL$41:$AL$406"))*SUM($F$3:$I$3)</f>
        <v>15</v>
      </c>
      <c r="D158" s="65" cm="1">
        <f t="array" aca="1" ref="D158" ca="1">_xlfn.XLOOKUP(A158,INDIRECT($A$5&amp;"!$AJ$41:$AJ$406"),INDIRECT($A$5&amp;"!$AO$41:$AO$406"))*SUM($F$3:$I$3)</f>
        <v>14.25</v>
      </c>
      <c r="E158" s="34" cm="1">
        <f t="array" ref="E158">SUMPRODUCT(('PT Storengy'!$B$8:$K$372)*('PT Storengy'!$A$8:$A$372=$A158)*('PT Storengy'!$B$5:$K$5=$A$6)*('PT Storengy'!$B$7:$K$7=$A$7))</f>
        <v>0.2</v>
      </c>
      <c r="F158" s="111">
        <f t="shared" ca="1" si="20"/>
        <v>14.00783608333335</v>
      </c>
      <c r="G158" s="51">
        <f t="shared" ca="1" si="23"/>
        <v>0.92886999999999997</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0.74742000000000086</v>
      </c>
      <c r="I158" s="66">
        <f t="shared" ca="1" si="24"/>
        <v>74.74200000000009</v>
      </c>
      <c r="J158" s="110" cm="1">
        <f t="array" aca="1" ref="J158" ca="1">IF(COUNTIFS('PTC NaTran'!$K$7:$K$15996,"",'PTC NaTran'!$A$7:$A$15996,J$16,'PTC NaTran'!$D$7:$D$15996,$A158,'PTC NaTran'!$C$7:$C$15996,"DEL")&gt;0,J$14,SUMIFS('PTC NaTran'!$K$7:$K$15996,'PTC NaTran'!$A$7:$A$15996,J$16,'PTC NaTran'!$D$7:$D$15996,$A158,'PTC NaTran'!$C$7:$C$15996,"DEL")*1.0026*$F$4/INDIRECT($A$4&amp;"!D9"))</f>
        <v>124.99999999999999</v>
      </c>
      <c r="K158" s="110">
        <v>1000</v>
      </c>
      <c r="L158" s="111">
        <f t="shared" ca="1" si="21"/>
        <v>14.00783608333335</v>
      </c>
      <c r="M158" s="51">
        <f t="shared" ca="1" si="25"/>
        <v>0.92886999999999997</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0.74742000000000086</v>
      </c>
      <c r="O158" s="66">
        <f t="shared" ca="1" si="26"/>
        <v>74.74200000000009</v>
      </c>
      <c r="S158" s="111">
        <f t="shared" ca="1" si="22"/>
        <v>16.291155833333331</v>
      </c>
      <c r="T158" s="51">
        <f t="shared" ca="1" si="27"/>
        <v>1</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0.70000000000000007</v>
      </c>
      <c r="V158" s="66">
        <f t="shared" ca="1" si="28"/>
        <v>87.5</v>
      </c>
    </row>
    <row r="159" spans="1:22" x14ac:dyDescent="0.3">
      <c r="A159" s="32">
        <f t="shared" si="29"/>
        <v>45890</v>
      </c>
      <c r="B159" s="65" cm="1">
        <f t="array" aca="1" ref="B159" ca="1">_xlfn.XLOOKUP(A159,INDIRECT($A$5&amp;"!$AJ$41:$AJ$406"),INDIRECT($A$5&amp;"!$AK$41:$AK$406"))*SUM($F$3:$I$3)</f>
        <v>0</v>
      </c>
      <c r="C159" s="65" cm="1">
        <f t="array" aca="1" ref="C159" ca="1">_xlfn.XLOOKUP(A159,INDIRECT($A$5&amp;"!$AJ$41:$AJ$406"),INDIRECT($A$5&amp;"!$AL$41:$AL$406"))*SUM($F$3:$I$3)</f>
        <v>15</v>
      </c>
      <c r="D159" s="65" cm="1">
        <f t="array" aca="1" ref="D159" ca="1">_xlfn.XLOOKUP(A159,INDIRECT($A$5&amp;"!$AJ$41:$AJ$406"),INDIRECT($A$5&amp;"!$AO$41:$AO$406"))*SUM($F$3:$I$3)</f>
        <v>14.25</v>
      </c>
      <c r="E159" s="34" cm="1">
        <f t="array" ref="E159">SUMPRODUCT(('PT Storengy'!$B$8:$K$372)*('PT Storengy'!$A$8:$A$372=$A159)*('PT Storengy'!$B$5:$K$5=$A$6)*('PT Storengy'!$B$7:$K$7=$A$7))</f>
        <v>0.2</v>
      </c>
      <c r="F159" s="111">
        <f t="shared" ca="1" si="20"/>
        <v>14.082245416666684</v>
      </c>
      <c r="G159" s="51">
        <f t="shared" ca="1" si="23"/>
        <v>0.93386000000000002</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0.74409333333333416</v>
      </c>
      <c r="I159" s="66">
        <f t="shared" ca="1" si="24"/>
        <v>74.409333333333421</v>
      </c>
      <c r="J159" s="110" cm="1">
        <f t="array" aca="1" ref="J159" ca="1">IF(COUNTIFS('PTC NaTran'!$K$7:$K$15996,"",'PTC NaTran'!$A$7:$A$15996,J$16,'PTC NaTran'!$D$7:$D$15996,$A159,'PTC NaTran'!$C$7:$C$15996,"DEL")&gt;0,J$14,SUMIFS('PTC NaTran'!$K$7:$K$15996,'PTC NaTran'!$A$7:$A$15996,J$16,'PTC NaTran'!$D$7:$D$15996,$A159,'PTC NaTran'!$C$7:$C$15996,"DEL")*1.0026*$F$4/INDIRECT($A$4&amp;"!D9"))</f>
        <v>124.99999999999999</v>
      </c>
      <c r="K159" s="110">
        <v>1000</v>
      </c>
      <c r="L159" s="111">
        <f t="shared" ca="1" si="21"/>
        <v>14.082245416666684</v>
      </c>
      <c r="M159" s="51">
        <f t="shared" ca="1" si="25"/>
        <v>0.93386000000000002</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0.74409333333333416</v>
      </c>
      <c r="O159" s="66">
        <f t="shared" ca="1" si="26"/>
        <v>74.409333333333421</v>
      </c>
      <c r="S159" s="111">
        <f t="shared" ca="1" si="22"/>
        <v>16.37865583333333</v>
      </c>
      <c r="T159" s="51">
        <f t="shared" ca="1" si="27"/>
        <v>1</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0.70000000000000007</v>
      </c>
      <c r="V159" s="66">
        <f t="shared" ca="1" si="28"/>
        <v>87.5</v>
      </c>
    </row>
    <row r="160" spans="1:22" x14ac:dyDescent="0.3">
      <c r="A160" s="32">
        <f t="shared" si="29"/>
        <v>45891</v>
      </c>
      <c r="B160" s="65" cm="1">
        <f t="array" aca="1" ref="B160" ca="1">_xlfn.XLOOKUP(A160,INDIRECT($A$5&amp;"!$AJ$41:$AJ$406"),INDIRECT($A$5&amp;"!$AK$41:$AK$406"))*SUM($F$3:$I$3)</f>
        <v>0</v>
      </c>
      <c r="C160" s="65" cm="1">
        <f t="array" aca="1" ref="C160" ca="1">_xlfn.XLOOKUP(A160,INDIRECT($A$5&amp;"!$AJ$41:$AJ$406"),INDIRECT($A$5&amp;"!$AL$41:$AL$406"))*SUM($F$3:$I$3)</f>
        <v>15</v>
      </c>
      <c r="D160" s="65" cm="1">
        <f t="array" aca="1" ref="D160" ca="1">_xlfn.XLOOKUP(A160,INDIRECT($A$5&amp;"!$AJ$41:$AJ$406"),INDIRECT($A$5&amp;"!$AO$41:$AO$406"))*SUM($F$3:$I$3)</f>
        <v>14.25</v>
      </c>
      <c r="E160" s="34" cm="1">
        <f t="array" ref="E160">SUMPRODUCT(('PT Storengy'!$B$8:$K$372)*('PT Storengy'!$A$8:$A$372=$A160)*('PT Storengy'!$B$5:$K$5=$A$6)*('PT Storengy'!$B$7:$K$7=$A$7))</f>
        <v>0.2</v>
      </c>
      <c r="F160" s="111">
        <f t="shared" ca="1" si="20"/>
        <v>14.156324083333351</v>
      </c>
      <c r="G160" s="51">
        <f t="shared" ca="1" si="23"/>
        <v>0.93881999999999999</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0.7407866666666677</v>
      </c>
      <c r="I160" s="66">
        <f t="shared" ca="1" si="24"/>
        <v>74.078666666666777</v>
      </c>
      <c r="J160" s="110" cm="1">
        <f t="array" aca="1" ref="J160" ca="1">IF(COUNTIFS('PTC NaTran'!$K$7:$K$15996,"",'PTC NaTran'!$A$7:$A$15996,J$16,'PTC NaTran'!$D$7:$D$15996,$A160,'PTC NaTran'!$C$7:$C$15996,"DEL")&gt;0,J$14,SUMIFS('PTC NaTran'!$K$7:$K$15996,'PTC NaTran'!$A$7:$A$15996,J$16,'PTC NaTran'!$D$7:$D$15996,$A160,'PTC NaTran'!$C$7:$C$15996,"DEL")*1.0026*$F$4/INDIRECT($A$4&amp;"!D9"))</f>
        <v>124.99999999999999</v>
      </c>
      <c r="K160" s="110">
        <v>1000</v>
      </c>
      <c r="L160" s="111">
        <f t="shared" ca="1" si="21"/>
        <v>14.156324083333351</v>
      </c>
      <c r="M160" s="51">
        <f t="shared" ca="1" si="25"/>
        <v>0.93881999999999999</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0.7407866666666677</v>
      </c>
      <c r="O160" s="66">
        <f t="shared" ca="1" si="26"/>
        <v>74.078666666666777</v>
      </c>
      <c r="S160" s="111">
        <f t="shared" ca="1" si="22"/>
        <v>16.466155833333328</v>
      </c>
      <c r="T160" s="51">
        <f t="shared" ca="1" si="27"/>
        <v>1</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0.70000000000000007</v>
      </c>
      <c r="V160" s="66">
        <f t="shared" ca="1" si="28"/>
        <v>87.5</v>
      </c>
    </row>
    <row r="161" spans="1:22" x14ac:dyDescent="0.3">
      <c r="A161" s="32">
        <f t="shared" si="29"/>
        <v>45892</v>
      </c>
      <c r="B161" s="65" cm="1">
        <f t="array" aca="1" ref="B161" ca="1">_xlfn.XLOOKUP(A161,INDIRECT($A$5&amp;"!$AJ$41:$AJ$406"),INDIRECT($A$5&amp;"!$AK$41:$AK$406"))*SUM($F$3:$I$3)</f>
        <v>0</v>
      </c>
      <c r="C161" s="65" cm="1">
        <f t="array" aca="1" ref="C161" ca="1">_xlfn.XLOOKUP(A161,INDIRECT($A$5&amp;"!$AJ$41:$AJ$406"),INDIRECT($A$5&amp;"!$AL$41:$AL$406"))*SUM($F$3:$I$3)</f>
        <v>15</v>
      </c>
      <c r="D161" s="65" cm="1">
        <f t="array" aca="1" ref="D161" ca="1">_xlfn.XLOOKUP(A161,INDIRECT($A$5&amp;"!$AJ$41:$AJ$406"),INDIRECT($A$5&amp;"!$AO$41:$AO$406"))*SUM($F$3:$I$3)</f>
        <v>14.25</v>
      </c>
      <c r="E161" s="34" cm="1">
        <f t="array" ref="E161">SUMPRODUCT(('PT Storengy'!$B$8:$K$372)*('PT Storengy'!$A$8:$A$372=$A161)*('PT Storengy'!$B$5:$K$5=$A$6)*('PT Storengy'!$B$7:$K$7=$A$7))</f>
        <v>0.2</v>
      </c>
      <c r="F161" s="111">
        <f t="shared" ca="1" si="20"/>
        <v>14.230074083333351</v>
      </c>
      <c r="G161" s="51">
        <f t="shared" ca="1" si="23"/>
        <v>0.94374999999999998</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0.73750000000000093</v>
      </c>
      <c r="I161" s="66">
        <f t="shared" ca="1" si="24"/>
        <v>73.750000000000099</v>
      </c>
      <c r="J161" s="110" cm="1">
        <f t="array" aca="1" ref="J161" ca="1">IF(COUNTIFS('PTC NaTran'!$K$7:$K$15996,"",'PTC NaTran'!$A$7:$A$15996,J$16,'PTC NaTran'!$D$7:$D$15996,$A161,'PTC NaTran'!$C$7:$C$15996,"DEL")&gt;0,J$14,SUMIFS('PTC NaTran'!$K$7:$K$15996,'PTC NaTran'!$A$7:$A$15996,J$16,'PTC NaTran'!$D$7:$D$15996,$A161,'PTC NaTran'!$C$7:$C$15996,"DEL")*1.0026*$F$4/INDIRECT($A$4&amp;"!D9"))</f>
        <v>124.99999999999999</v>
      </c>
      <c r="K161" s="110">
        <v>1000</v>
      </c>
      <c r="L161" s="111">
        <f t="shared" ca="1" si="21"/>
        <v>14.230074083333351</v>
      </c>
      <c r="M161" s="51">
        <f t="shared" ca="1" si="25"/>
        <v>0.94374999999999998</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0.73750000000000093</v>
      </c>
      <c r="O161" s="66">
        <f t="shared" ca="1" si="26"/>
        <v>73.750000000000099</v>
      </c>
      <c r="S161" s="111">
        <f t="shared" ca="1" si="22"/>
        <v>16.553655833333327</v>
      </c>
      <c r="T161" s="51">
        <f t="shared" ca="1" si="27"/>
        <v>1</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0.70000000000000007</v>
      </c>
      <c r="V161" s="66">
        <f t="shared" ca="1" si="28"/>
        <v>87.5</v>
      </c>
    </row>
    <row r="162" spans="1:22" x14ac:dyDescent="0.3">
      <c r="A162" s="32">
        <f t="shared" si="29"/>
        <v>45893</v>
      </c>
      <c r="B162" s="65" cm="1">
        <f t="array" aca="1" ref="B162" ca="1">_xlfn.XLOOKUP(A162,INDIRECT($A$5&amp;"!$AJ$41:$AJ$406"),INDIRECT($A$5&amp;"!$AK$41:$AK$406"))*SUM($F$3:$I$3)</f>
        <v>0</v>
      </c>
      <c r="C162" s="65" cm="1">
        <f t="array" aca="1" ref="C162" ca="1">_xlfn.XLOOKUP(A162,INDIRECT($A$5&amp;"!$AJ$41:$AJ$406"),INDIRECT($A$5&amp;"!$AL$41:$AL$406"))*SUM($F$3:$I$3)</f>
        <v>15</v>
      </c>
      <c r="D162" s="65" cm="1">
        <f t="array" aca="1" ref="D162" ca="1">_xlfn.XLOOKUP(A162,INDIRECT($A$5&amp;"!$AJ$41:$AJ$406"),INDIRECT($A$5&amp;"!$AO$41:$AO$406"))*SUM($F$3:$I$3)</f>
        <v>14.25</v>
      </c>
      <c r="E162" s="34" cm="1">
        <f t="array" ref="E162">SUMPRODUCT(('PT Storengy'!$B$8:$K$372)*('PT Storengy'!$A$8:$A$372=$A162)*('PT Storengy'!$B$5:$K$5=$A$6)*('PT Storengy'!$B$7:$K$7=$A$7))</f>
        <v>0.2</v>
      </c>
      <c r="F162" s="111">
        <f t="shared" ca="1" si="20"/>
        <v>14.25</v>
      </c>
      <c r="G162" s="51">
        <f t="shared" ca="1" si="23"/>
        <v>0.94867000000000001</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0.73422000000000087</v>
      </c>
      <c r="I162" s="66">
        <f t="shared" ca="1" si="24"/>
        <v>19.925916666648845</v>
      </c>
      <c r="J162" s="110" cm="1">
        <f t="array" aca="1" ref="J162" ca="1">IF(COUNTIFS('PTC NaTran'!$K$7:$K$15996,"",'PTC NaTran'!$A$7:$A$15996,J$16,'PTC NaTran'!$D$7:$D$15996,$A162,'PTC NaTran'!$C$7:$C$15996,"DEL")&gt;0,J$14,SUMIFS('PTC NaTran'!$K$7:$K$15996,'PTC NaTran'!$A$7:$A$15996,J$16,'PTC NaTran'!$D$7:$D$15996,$A162,'PTC NaTran'!$C$7:$C$15996,"DEL")*1.0026*$F$4/INDIRECT($A$4&amp;"!D9"))</f>
        <v>124.99999999999999</v>
      </c>
      <c r="K162" s="110">
        <v>1000</v>
      </c>
      <c r="L162" s="111">
        <f t="shared" ca="1" si="21"/>
        <v>14.25</v>
      </c>
      <c r="M162" s="51">
        <f t="shared" ca="1" si="25"/>
        <v>0.94867000000000001</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0.73422000000000087</v>
      </c>
      <c r="O162" s="66">
        <f t="shared" ca="1" si="26"/>
        <v>19.925916666648845</v>
      </c>
      <c r="S162" s="111">
        <f t="shared" ca="1" si="22"/>
        <v>16.641155833333325</v>
      </c>
      <c r="T162" s="51">
        <f t="shared" ca="1" si="27"/>
        <v>1</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0.70000000000000007</v>
      </c>
      <c r="V162" s="66">
        <f t="shared" ca="1" si="28"/>
        <v>87.5</v>
      </c>
    </row>
    <row r="163" spans="1:22" x14ac:dyDescent="0.3">
      <c r="A163" s="32">
        <f t="shared" si="29"/>
        <v>45894</v>
      </c>
      <c r="B163" s="65" cm="1">
        <f t="array" aca="1" ref="B163" ca="1">_xlfn.XLOOKUP(A163,INDIRECT($A$5&amp;"!$AJ$41:$AJ$406"),INDIRECT($A$5&amp;"!$AK$41:$AK$406"))*SUM($F$3:$I$3)</f>
        <v>0</v>
      </c>
      <c r="C163" s="65" cm="1">
        <f t="array" aca="1" ref="C163" ca="1">_xlfn.XLOOKUP(A163,INDIRECT($A$5&amp;"!$AJ$41:$AJ$406"),INDIRECT($A$5&amp;"!$AL$41:$AL$406"))*SUM($F$3:$I$3)</f>
        <v>15</v>
      </c>
      <c r="D163" s="65" cm="1">
        <f t="array" aca="1" ref="D163" ca="1">_xlfn.XLOOKUP(A163,INDIRECT($A$5&amp;"!$AJ$41:$AJ$406"),INDIRECT($A$5&amp;"!$AO$41:$AO$406"))*SUM($F$3:$I$3)</f>
        <v>14.25</v>
      </c>
      <c r="E163" s="34" cm="1">
        <f t="array" ref="E163">SUMPRODUCT(('PT Storengy'!$B$8:$K$372)*('PT Storengy'!$A$8:$A$372=$A163)*('PT Storengy'!$B$5:$K$5=$A$6)*('PT Storengy'!$B$7:$K$7=$A$7))</f>
        <v>0.4</v>
      </c>
      <c r="F163" s="111">
        <f t="shared" ca="1" si="20"/>
        <v>14.25</v>
      </c>
      <c r="G163" s="51">
        <f t="shared" ca="1" si="23"/>
        <v>0.95</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0.73333333333333361</v>
      </c>
      <c r="I163" s="66">
        <f t="shared" ca="1" si="24"/>
        <v>0</v>
      </c>
      <c r="J163" s="110" cm="1">
        <f t="array" aca="1" ref="J163" ca="1">IF(COUNTIFS('PTC NaTran'!$K$7:$K$15996,"",'PTC NaTran'!$A$7:$A$15996,J$16,'PTC NaTran'!$D$7:$D$15996,$A163,'PTC NaTran'!$C$7:$C$15996,"DEL")&gt;0,J$14,SUMIFS('PTC NaTran'!$K$7:$K$15996,'PTC NaTran'!$A$7:$A$15996,J$16,'PTC NaTran'!$D$7:$D$15996,$A163,'PTC NaTran'!$C$7:$C$15996,"DEL")*1.0026*$F$4/INDIRECT($A$4&amp;"!D9"))</f>
        <v>124.99999999999999</v>
      </c>
      <c r="K163" s="110">
        <v>1000</v>
      </c>
      <c r="L163" s="111">
        <f t="shared" ca="1" si="21"/>
        <v>14.25</v>
      </c>
      <c r="M163" s="51">
        <f t="shared" ca="1" si="25"/>
        <v>0.95</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0.73333333333333361</v>
      </c>
      <c r="O163" s="66">
        <f t="shared" ca="1" si="26"/>
        <v>0</v>
      </c>
      <c r="S163" s="111">
        <f t="shared" ca="1" si="22"/>
        <v>16.728655833333324</v>
      </c>
      <c r="T163" s="51">
        <f t="shared" ca="1" si="27"/>
        <v>1</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0.70000000000000007</v>
      </c>
      <c r="V163" s="66">
        <f t="shared" ca="1" si="28"/>
        <v>87.5</v>
      </c>
    </row>
    <row r="164" spans="1:22" x14ac:dyDescent="0.3">
      <c r="A164" s="32">
        <f t="shared" si="29"/>
        <v>45895</v>
      </c>
      <c r="B164" s="65" cm="1">
        <f t="array" aca="1" ref="B164" ca="1">_xlfn.XLOOKUP(A164,INDIRECT($A$5&amp;"!$AJ$41:$AJ$406"),INDIRECT($A$5&amp;"!$AK$41:$AK$406"))*SUM($F$3:$I$3)</f>
        <v>0</v>
      </c>
      <c r="C164" s="65" cm="1">
        <f t="array" aca="1" ref="C164" ca="1">_xlfn.XLOOKUP(A164,INDIRECT($A$5&amp;"!$AJ$41:$AJ$406"),INDIRECT($A$5&amp;"!$AL$41:$AL$406"))*SUM($F$3:$I$3)</f>
        <v>15</v>
      </c>
      <c r="D164" s="65" cm="1">
        <f t="array" aca="1" ref="D164" ca="1">_xlfn.XLOOKUP(A164,INDIRECT($A$5&amp;"!$AJ$41:$AJ$406"),INDIRECT($A$5&amp;"!$AO$41:$AO$406"))*SUM($F$3:$I$3)</f>
        <v>14.25</v>
      </c>
      <c r="E164" s="34" cm="1">
        <f t="array" ref="E164">SUMPRODUCT(('PT Storengy'!$B$8:$K$372)*('PT Storengy'!$A$8:$A$372=$A164)*('PT Storengy'!$B$5:$K$5=$A$6)*('PT Storengy'!$B$7:$K$7=$A$7))</f>
        <v>0.4</v>
      </c>
      <c r="F164" s="111">
        <f t="shared" ca="1" si="20"/>
        <v>14.25</v>
      </c>
      <c r="G164" s="51">
        <f t="shared" ca="1" si="23"/>
        <v>0.95</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0.73333333333333361</v>
      </c>
      <c r="I164" s="66">
        <f t="shared" ca="1" si="24"/>
        <v>0</v>
      </c>
      <c r="J164" s="110" cm="1">
        <f t="array" aca="1" ref="J164" ca="1">IF(COUNTIFS('PTC NaTran'!$K$7:$K$15996,"",'PTC NaTran'!$A$7:$A$15996,J$16,'PTC NaTran'!$D$7:$D$15996,$A164,'PTC NaTran'!$C$7:$C$15996,"DEL")&gt;0,J$14,SUMIFS('PTC NaTran'!$K$7:$K$15996,'PTC NaTran'!$A$7:$A$15996,J$16,'PTC NaTran'!$D$7:$D$15996,$A164,'PTC NaTran'!$C$7:$C$15996,"DEL")*1.0026*$F$4/INDIRECT($A$4&amp;"!D9"))</f>
        <v>124.99999999999999</v>
      </c>
      <c r="K164" s="110">
        <v>1000</v>
      </c>
      <c r="L164" s="111">
        <f t="shared" ca="1" si="21"/>
        <v>14.25</v>
      </c>
      <c r="M164" s="51">
        <f t="shared" ca="1" si="25"/>
        <v>0.95</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0.73333333333333361</v>
      </c>
      <c r="O164" s="66">
        <f t="shared" ca="1" si="26"/>
        <v>0</v>
      </c>
      <c r="S164" s="111">
        <f t="shared" ca="1" si="22"/>
        <v>16.816155833333323</v>
      </c>
      <c r="T164" s="51">
        <f t="shared" ca="1" si="27"/>
        <v>1</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0.70000000000000007</v>
      </c>
      <c r="V164" s="66">
        <f t="shared" ca="1" si="28"/>
        <v>87.5</v>
      </c>
    </row>
    <row r="165" spans="1:22" x14ac:dyDescent="0.3">
      <c r="A165" s="32">
        <f t="shared" si="29"/>
        <v>45896</v>
      </c>
      <c r="B165" s="65" cm="1">
        <f t="array" aca="1" ref="B165" ca="1">_xlfn.XLOOKUP(A165,INDIRECT($A$5&amp;"!$AJ$41:$AJ$406"),INDIRECT($A$5&amp;"!$AK$41:$AK$406"))*SUM($F$3:$I$3)</f>
        <v>0</v>
      </c>
      <c r="C165" s="65" cm="1">
        <f t="array" aca="1" ref="C165" ca="1">_xlfn.XLOOKUP(A165,INDIRECT($A$5&amp;"!$AJ$41:$AJ$406"),INDIRECT($A$5&amp;"!$AL$41:$AL$406"))*SUM($F$3:$I$3)</f>
        <v>15</v>
      </c>
      <c r="D165" s="65" cm="1">
        <f t="array" aca="1" ref="D165" ca="1">_xlfn.XLOOKUP(A165,INDIRECT($A$5&amp;"!$AJ$41:$AJ$406"),INDIRECT($A$5&amp;"!$AO$41:$AO$406"))*SUM($F$3:$I$3)</f>
        <v>14.25</v>
      </c>
      <c r="E165" s="34" cm="1">
        <f t="array" ref="E165">SUMPRODUCT(('PT Storengy'!$B$8:$K$372)*('PT Storengy'!$A$8:$A$372=$A165)*('PT Storengy'!$B$5:$K$5=$A$6)*('PT Storengy'!$B$7:$K$7=$A$7))</f>
        <v>0.4</v>
      </c>
      <c r="F165" s="111">
        <f t="shared" ca="1" si="20"/>
        <v>14.25</v>
      </c>
      <c r="G165" s="51">
        <f t="shared" ca="1" si="23"/>
        <v>0.95</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0.73333333333333361</v>
      </c>
      <c r="I165" s="66">
        <f t="shared" ca="1" si="24"/>
        <v>0</v>
      </c>
      <c r="J165" s="110" cm="1">
        <f t="array" aca="1" ref="J165" ca="1">IF(COUNTIFS('PTC NaTran'!$K$7:$K$15996,"",'PTC NaTran'!$A$7:$A$15996,J$16,'PTC NaTran'!$D$7:$D$15996,$A165,'PTC NaTran'!$C$7:$C$15996,"DEL")&gt;0,J$14,SUMIFS('PTC NaTran'!$K$7:$K$15996,'PTC NaTran'!$A$7:$A$15996,J$16,'PTC NaTran'!$D$7:$D$15996,$A165,'PTC NaTran'!$C$7:$C$15996,"DEL")*1.0026*$F$4/INDIRECT($A$4&amp;"!D9"))</f>
        <v>124.99999999999999</v>
      </c>
      <c r="K165" s="110">
        <v>1000</v>
      </c>
      <c r="L165" s="111">
        <f t="shared" ca="1" si="21"/>
        <v>14.25</v>
      </c>
      <c r="M165" s="51">
        <f t="shared" ca="1" si="25"/>
        <v>0.95</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0.73333333333333361</v>
      </c>
      <c r="O165" s="66">
        <f t="shared" ca="1" si="26"/>
        <v>0</v>
      </c>
      <c r="S165" s="111">
        <f t="shared" ca="1" si="22"/>
        <v>16.903655833333321</v>
      </c>
      <c r="T165" s="51">
        <f t="shared" ca="1" si="27"/>
        <v>1</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0.70000000000000007</v>
      </c>
      <c r="V165" s="66">
        <f t="shared" ca="1" si="28"/>
        <v>87.5</v>
      </c>
    </row>
    <row r="166" spans="1:22" x14ac:dyDescent="0.3">
      <c r="A166" s="32">
        <f t="shared" si="29"/>
        <v>45897</v>
      </c>
      <c r="B166" s="65" cm="1">
        <f t="array" aca="1" ref="B166" ca="1">_xlfn.XLOOKUP(A166,INDIRECT($A$5&amp;"!$AJ$41:$AJ$406"),INDIRECT($A$5&amp;"!$AK$41:$AK$406"))*SUM($F$3:$I$3)</f>
        <v>0</v>
      </c>
      <c r="C166" s="65" cm="1">
        <f t="array" aca="1" ref="C166" ca="1">_xlfn.XLOOKUP(A166,INDIRECT($A$5&amp;"!$AJ$41:$AJ$406"),INDIRECT($A$5&amp;"!$AL$41:$AL$406"))*SUM($F$3:$I$3)</f>
        <v>15</v>
      </c>
      <c r="D166" s="65" cm="1">
        <f t="array" aca="1" ref="D166" ca="1">_xlfn.XLOOKUP(A166,INDIRECT($A$5&amp;"!$AJ$41:$AJ$406"),INDIRECT($A$5&amp;"!$AO$41:$AO$406"))*SUM($F$3:$I$3)</f>
        <v>14.25</v>
      </c>
      <c r="E166" s="34" cm="1">
        <f t="array" ref="E166">SUMPRODUCT(('PT Storengy'!$B$8:$K$372)*('PT Storengy'!$A$8:$A$372=$A166)*('PT Storengy'!$B$5:$K$5=$A$6)*('PT Storengy'!$B$7:$K$7=$A$7))</f>
        <v>0.4</v>
      </c>
      <c r="F166" s="111">
        <f t="shared" ca="1" si="20"/>
        <v>14.25</v>
      </c>
      <c r="G166" s="51">
        <f t="shared" ca="1" si="23"/>
        <v>0.95</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0.73333333333333361</v>
      </c>
      <c r="I166" s="66">
        <f t="shared" ca="1" si="24"/>
        <v>0</v>
      </c>
      <c r="J166" s="110" cm="1">
        <f t="array" aca="1" ref="J166" ca="1">IF(COUNTIFS('PTC NaTran'!$K$7:$K$15996,"",'PTC NaTran'!$A$7:$A$15996,J$16,'PTC NaTran'!$D$7:$D$15996,$A166,'PTC NaTran'!$C$7:$C$15996,"DEL")&gt;0,J$14,SUMIFS('PTC NaTran'!$K$7:$K$15996,'PTC NaTran'!$A$7:$A$15996,J$16,'PTC NaTran'!$D$7:$D$15996,$A166,'PTC NaTran'!$C$7:$C$15996,"DEL")*1.0026*$F$4/INDIRECT($A$4&amp;"!D9"))</f>
        <v>124.99999999999999</v>
      </c>
      <c r="K166" s="110">
        <v>1000</v>
      </c>
      <c r="L166" s="111">
        <f t="shared" ca="1" si="21"/>
        <v>14.25</v>
      </c>
      <c r="M166" s="51">
        <f t="shared" ca="1" si="25"/>
        <v>0.95</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0.73333333333333361</v>
      </c>
      <c r="O166" s="66">
        <f t="shared" ca="1" si="26"/>
        <v>0</v>
      </c>
      <c r="S166" s="111">
        <f t="shared" ca="1" si="22"/>
        <v>16.99115583333332</v>
      </c>
      <c r="T166" s="51">
        <f t="shared" ca="1" si="27"/>
        <v>1</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0.70000000000000007</v>
      </c>
      <c r="V166" s="66">
        <f t="shared" ca="1" si="28"/>
        <v>87.5</v>
      </c>
    </row>
    <row r="167" spans="1:22" x14ac:dyDescent="0.3">
      <c r="A167" s="32">
        <f t="shared" si="29"/>
        <v>45898</v>
      </c>
      <c r="B167" s="65" cm="1">
        <f t="array" aca="1" ref="B167" ca="1">_xlfn.XLOOKUP(A167,INDIRECT($A$5&amp;"!$AJ$41:$AJ$406"),INDIRECT($A$5&amp;"!$AK$41:$AK$406"))*SUM($F$3:$I$3)</f>
        <v>0</v>
      </c>
      <c r="C167" s="65" cm="1">
        <f t="array" aca="1" ref="C167" ca="1">_xlfn.XLOOKUP(A167,INDIRECT($A$5&amp;"!$AJ$41:$AJ$406"),INDIRECT($A$5&amp;"!$AL$41:$AL$406"))*SUM($F$3:$I$3)</f>
        <v>15</v>
      </c>
      <c r="D167" s="65" cm="1">
        <f t="array" aca="1" ref="D167" ca="1">_xlfn.XLOOKUP(A167,INDIRECT($A$5&amp;"!$AJ$41:$AJ$406"),INDIRECT($A$5&amp;"!$AO$41:$AO$406"))*SUM($F$3:$I$3)</f>
        <v>14.25</v>
      </c>
      <c r="E167" s="34" cm="1">
        <f t="array" ref="E167">SUMPRODUCT(('PT Storengy'!$B$8:$K$372)*('PT Storengy'!$A$8:$A$372=$A167)*('PT Storengy'!$B$5:$K$5=$A$6)*('PT Storengy'!$B$7:$K$7=$A$7))</f>
        <v>0.4</v>
      </c>
      <c r="F167" s="111">
        <f t="shared" ca="1" si="20"/>
        <v>14.25</v>
      </c>
      <c r="G167" s="51">
        <f t="shared" ca="1" si="23"/>
        <v>0.95</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0.73333333333333361</v>
      </c>
      <c r="I167" s="66">
        <f t="shared" ca="1" si="24"/>
        <v>0</v>
      </c>
      <c r="J167" s="110" cm="1">
        <f t="array" aca="1" ref="J167" ca="1">IF(COUNTIFS('PTC NaTran'!$K$7:$K$15996,"",'PTC NaTran'!$A$7:$A$15996,J$16,'PTC NaTran'!$D$7:$D$15996,$A167,'PTC NaTran'!$C$7:$C$15996,"DEL")&gt;0,J$14,SUMIFS('PTC NaTran'!$K$7:$K$15996,'PTC NaTran'!$A$7:$A$15996,J$16,'PTC NaTran'!$D$7:$D$15996,$A167,'PTC NaTran'!$C$7:$C$15996,"DEL")*1.0026*$F$4/INDIRECT($A$4&amp;"!D9"))</f>
        <v>124.99999999999999</v>
      </c>
      <c r="K167" s="110">
        <v>1000</v>
      </c>
      <c r="L167" s="111">
        <f t="shared" ca="1" si="21"/>
        <v>14.25</v>
      </c>
      <c r="M167" s="51">
        <f t="shared" ca="1" si="25"/>
        <v>0.95</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0.73333333333333361</v>
      </c>
      <c r="O167" s="66">
        <f t="shared" ca="1" si="26"/>
        <v>0</v>
      </c>
      <c r="S167" s="111">
        <f t="shared" ca="1" si="22"/>
        <v>17.078655833333318</v>
      </c>
      <c r="T167" s="51">
        <f t="shared" ca="1" si="27"/>
        <v>1</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0.70000000000000007</v>
      </c>
      <c r="V167" s="66">
        <f t="shared" ca="1" si="28"/>
        <v>87.5</v>
      </c>
    </row>
    <row r="168" spans="1:22" x14ac:dyDescent="0.3">
      <c r="A168" s="32">
        <f t="shared" si="29"/>
        <v>45899</v>
      </c>
      <c r="B168" s="65" cm="1">
        <f t="array" aca="1" ref="B168" ca="1">_xlfn.XLOOKUP(A168,INDIRECT($A$5&amp;"!$AJ$41:$AJ$406"),INDIRECT($A$5&amp;"!$AK$41:$AK$406"))*SUM($F$3:$I$3)</f>
        <v>0</v>
      </c>
      <c r="C168" s="65" cm="1">
        <f t="array" aca="1" ref="C168" ca="1">_xlfn.XLOOKUP(A168,INDIRECT($A$5&amp;"!$AJ$41:$AJ$406"),INDIRECT($A$5&amp;"!$AL$41:$AL$406"))*SUM($F$3:$I$3)</f>
        <v>15</v>
      </c>
      <c r="D168" s="65" cm="1">
        <f t="array" aca="1" ref="D168" ca="1">_xlfn.XLOOKUP(A168,INDIRECT($A$5&amp;"!$AJ$41:$AJ$406"),INDIRECT($A$5&amp;"!$AO$41:$AO$406"))*SUM($F$3:$I$3)</f>
        <v>14.25</v>
      </c>
      <c r="E168" s="34" cm="1">
        <f t="array" ref="E168">SUMPRODUCT(('PT Storengy'!$B$8:$K$372)*('PT Storengy'!$A$8:$A$372=$A168)*('PT Storengy'!$B$5:$K$5=$A$6)*('PT Storengy'!$B$7:$K$7=$A$7))</f>
        <v>0.4</v>
      </c>
      <c r="F168" s="111">
        <f t="shared" ca="1" si="20"/>
        <v>14.25</v>
      </c>
      <c r="G168" s="51">
        <f t="shared" ca="1" si="23"/>
        <v>0.95</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0.73333333333333361</v>
      </c>
      <c r="I168" s="66">
        <f t="shared" ca="1" si="24"/>
        <v>0</v>
      </c>
      <c r="J168" s="110" cm="1">
        <f t="array" aca="1" ref="J168" ca="1">IF(COUNTIFS('PTC NaTran'!$K$7:$K$15996,"",'PTC NaTran'!$A$7:$A$15996,J$16,'PTC NaTran'!$D$7:$D$15996,$A168,'PTC NaTran'!$C$7:$C$15996,"DEL")&gt;0,J$14,SUMIFS('PTC NaTran'!$K$7:$K$15996,'PTC NaTran'!$A$7:$A$15996,J$16,'PTC NaTran'!$D$7:$D$15996,$A168,'PTC NaTran'!$C$7:$C$15996,"DEL")*1.0026*$F$4/INDIRECT($A$4&amp;"!D9"))</f>
        <v>124.99999999999999</v>
      </c>
      <c r="K168" s="110">
        <v>1000</v>
      </c>
      <c r="L168" s="111">
        <f t="shared" ca="1" si="21"/>
        <v>14.25</v>
      </c>
      <c r="M168" s="51">
        <f t="shared" ca="1" si="25"/>
        <v>0.95</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0.73333333333333361</v>
      </c>
      <c r="O168" s="66">
        <f t="shared" ca="1" si="26"/>
        <v>0</v>
      </c>
      <c r="S168" s="111">
        <f t="shared" ca="1" si="22"/>
        <v>17.166155833333317</v>
      </c>
      <c r="T168" s="51">
        <f t="shared" ca="1" si="27"/>
        <v>1</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0.70000000000000007</v>
      </c>
      <c r="V168" s="66">
        <f t="shared" ca="1" si="28"/>
        <v>87.5</v>
      </c>
    </row>
    <row r="169" spans="1:22" x14ac:dyDescent="0.3">
      <c r="A169" s="32">
        <f t="shared" si="29"/>
        <v>45900</v>
      </c>
      <c r="B169" s="65" cm="1">
        <f t="array" aca="1" ref="B169" ca="1">_xlfn.XLOOKUP(A169,INDIRECT($A$5&amp;"!$AJ$41:$AJ$406"),INDIRECT($A$5&amp;"!$AK$41:$AK$406"))*SUM($F$3:$I$3)</f>
        <v>0</v>
      </c>
      <c r="C169" s="65" cm="1">
        <f t="array" aca="1" ref="C169" ca="1">_xlfn.XLOOKUP(A169,INDIRECT($A$5&amp;"!$AJ$41:$AJ$406"),INDIRECT($A$5&amp;"!$AL$41:$AL$406"))*SUM($F$3:$I$3)</f>
        <v>14.25</v>
      </c>
      <c r="D169" s="65" cm="1">
        <f t="array" aca="1" ref="D169" ca="1">_xlfn.XLOOKUP(A169,INDIRECT($A$5&amp;"!$AJ$41:$AJ$406"),INDIRECT($A$5&amp;"!$AO$41:$AO$406"))*SUM($F$3:$I$3)</f>
        <v>14.25</v>
      </c>
      <c r="E169" s="34" cm="1">
        <f t="array" ref="E169">SUMPRODUCT(('PT Storengy'!$B$8:$K$372)*('PT Storengy'!$A$8:$A$372=$A169)*('PT Storengy'!$B$5:$K$5=$A$6)*('PT Storengy'!$B$7:$K$7=$A$7))</f>
        <v>0.4</v>
      </c>
      <c r="F169" s="111">
        <f t="shared" ca="1" si="20"/>
        <v>14.25</v>
      </c>
      <c r="G169" s="51">
        <f t="shared" ca="1" si="23"/>
        <v>0.95</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0.73333333333333361</v>
      </c>
      <c r="I169" s="66">
        <f t="shared" ca="1" si="24"/>
        <v>0</v>
      </c>
      <c r="J169" s="110" cm="1">
        <f t="array" aca="1" ref="J169" ca="1">IF(COUNTIFS('PTC NaTran'!$K$7:$K$15996,"",'PTC NaTran'!$A$7:$A$15996,J$16,'PTC NaTran'!$D$7:$D$15996,$A169,'PTC NaTran'!$C$7:$C$15996,"DEL")&gt;0,J$14,SUMIFS('PTC NaTran'!$K$7:$K$15996,'PTC NaTran'!$A$7:$A$15996,J$16,'PTC NaTran'!$D$7:$D$15996,$A169,'PTC NaTran'!$C$7:$C$15996,"DEL")*1.0026*$F$4/INDIRECT($A$4&amp;"!D9"))</f>
        <v>124.99999999999999</v>
      </c>
      <c r="K169" s="110">
        <v>1000</v>
      </c>
      <c r="L169" s="111">
        <f t="shared" ca="1" si="21"/>
        <v>14.25</v>
      </c>
      <c r="M169" s="51">
        <f t="shared" ca="1" si="25"/>
        <v>0.95</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0.73333333333333361</v>
      </c>
      <c r="O169" s="66">
        <f t="shared" ca="1" si="26"/>
        <v>0</v>
      </c>
      <c r="S169" s="111">
        <f t="shared" ca="1" si="22"/>
        <v>17.253655833333315</v>
      </c>
      <c r="T169" s="51">
        <f t="shared" ca="1" si="27"/>
        <v>1</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0.70000000000000007</v>
      </c>
      <c r="V169" s="66">
        <f t="shared" ca="1" si="28"/>
        <v>87.5</v>
      </c>
    </row>
    <row r="170" spans="1:22" x14ac:dyDescent="0.3">
      <c r="A170" s="32">
        <f t="shared" si="29"/>
        <v>45901</v>
      </c>
      <c r="B170" s="65" cm="1">
        <f t="array" aca="1" ref="B170" ca="1">_xlfn.XLOOKUP(A170,INDIRECT($A$5&amp;"!$AJ$41:$AJ$406"),INDIRECT($A$5&amp;"!$AK$41:$AK$406"))*SUM($F$3:$I$3)</f>
        <v>0</v>
      </c>
      <c r="C170" s="65" cm="1">
        <f t="array" aca="1" ref="C170" ca="1">_xlfn.XLOOKUP(A170,INDIRECT($A$5&amp;"!$AJ$41:$AJ$406"),INDIRECT($A$5&amp;"!$AL$41:$AL$406"))*SUM($F$3:$I$3)</f>
        <v>15</v>
      </c>
      <c r="D170" s="65" cm="1">
        <f t="array" aca="1" ref="D170" ca="1">_xlfn.XLOOKUP(A170,INDIRECT($A$5&amp;"!$AJ$41:$AJ$406"),INDIRECT($A$5&amp;"!$AO$41:$AO$406"))*SUM($F$3:$I$3)</f>
        <v>15</v>
      </c>
      <c r="E170" s="34" cm="1">
        <f t="array" ref="E170">SUMPRODUCT(('PT Storengy'!$B$8:$K$372)*('PT Storengy'!$A$8:$A$372=$A170)*('PT Storengy'!$B$5:$K$5=$A$6)*('PT Storengy'!$B$7:$K$7=$A$7))</f>
        <v>0.4</v>
      </c>
      <c r="F170" s="111">
        <f t="shared" ca="1" si="20"/>
        <v>14.305</v>
      </c>
      <c r="G170" s="51">
        <f t="shared" ca="1" si="23"/>
        <v>0.95</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0.73333333333333361</v>
      </c>
      <c r="I170" s="66">
        <f t="shared" ca="1" si="24"/>
        <v>55.000000000000014</v>
      </c>
      <c r="J170" s="110" cm="1">
        <f t="array" aca="1" ref="J170" ca="1">IF(COUNTIFS('PTC NaTran'!$K$7:$K$15996,"",'PTC NaTran'!$A$7:$A$15996,J$16,'PTC NaTran'!$D$7:$D$15996,$A170,'PTC NaTran'!$C$7:$C$15996,"DEL")&gt;0,J$14,SUMIFS('PTC NaTran'!$K$7:$K$15996,'PTC NaTran'!$A$7:$A$15996,J$16,'PTC NaTran'!$D$7:$D$15996,$A170,'PTC NaTran'!$C$7:$C$15996,"DEL")*1.0026*$F$4/INDIRECT($A$4&amp;"!D9"))</f>
        <v>124.99999999999999</v>
      </c>
      <c r="K170" s="110">
        <v>1000</v>
      </c>
      <c r="L170" s="111">
        <f t="shared" ca="1" si="21"/>
        <v>14.305</v>
      </c>
      <c r="M170" s="51">
        <f t="shared" ca="1" si="25"/>
        <v>0.95</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0.73333333333333361</v>
      </c>
      <c r="O170" s="66">
        <f t="shared" ca="1" si="26"/>
        <v>55.000000000000014</v>
      </c>
      <c r="S170" s="111">
        <f t="shared" ca="1" si="22"/>
        <v>17.341155833333314</v>
      </c>
      <c r="T170" s="51">
        <f t="shared" ca="1" si="27"/>
        <v>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0.70000000000000007</v>
      </c>
      <c r="V170" s="66">
        <f t="shared" ca="1" si="28"/>
        <v>87.5</v>
      </c>
    </row>
    <row r="171" spans="1:22" x14ac:dyDescent="0.3">
      <c r="A171" s="32">
        <f t="shared" si="29"/>
        <v>45902</v>
      </c>
      <c r="B171" s="65" cm="1">
        <f t="array" aca="1" ref="B171" ca="1">_xlfn.XLOOKUP(A171,INDIRECT($A$5&amp;"!$AJ$41:$AJ$406"),INDIRECT($A$5&amp;"!$AK$41:$AK$406"))*SUM($F$3:$I$3)</f>
        <v>0</v>
      </c>
      <c r="C171" s="65" cm="1">
        <f t="array" aca="1" ref="C171" ca="1">_xlfn.XLOOKUP(A171,INDIRECT($A$5&amp;"!$AJ$41:$AJ$406"),INDIRECT($A$5&amp;"!$AL$41:$AL$406"))*SUM($F$3:$I$3)</f>
        <v>15</v>
      </c>
      <c r="D171" s="65" cm="1">
        <f t="array" aca="1" ref="D171" ca="1">_xlfn.XLOOKUP(A171,INDIRECT($A$5&amp;"!$AJ$41:$AJ$406"),INDIRECT($A$5&amp;"!$AO$41:$AO$406"))*SUM($F$3:$I$3)</f>
        <v>15</v>
      </c>
      <c r="E171" s="34" cm="1">
        <f t="array" ref="E171">SUMPRODUCT(('PT Storengy'!$B$8:$K$372)*('PT Storengy'!$A$8:$A$372=$A171)*('PT Storengy'!$B$5:$K$5=$A$6)*('PT Storengy'!$B$7:$K$7=$A$7))</f>
        <v>0.4</v>
      </c>
      <c r="F171" s="111">
        <f t="shared" ca="1" si="20"/>
        <v>14.359816499999999</v>
      </c>
      <c r="G171" s="51">
        <f t="shared" ca="1" si="23"/>
        <v>0.95367000000000002</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0.73088666666666757</v>
      </c>
      <c r="I171" s="66">
        <f t="shared" ca="1" si="24"/>
        <v>54.816500000000055</v>
      </c>
      <c r="J171" s="110" cm="1">
        <f t="array" aca="1" ref="J171" ca="1">IF(COUNTIFS('PTC NaTran'!$K$7:$K$15996,"",'PTC NaTran'!$A$7:$A$15996,J$16,'PTC NaTran'!$D$7:$D$15996,$A171,'PTC NaTran'!$C$7:$C$15996,"DEL")&gt;0,J$14,SUMIFS('PTC NaTran'!$K$7:$K$15996,'PTC NaTran'!$A$7:$A$15996,J$16,'PTC NaTran'!$D$7:$D$15996,$A171,'PTC NaTran'!$C$7:$C$15996,"DEL")*1.0026*$F$4/INDIRECT($A$4&amp;"!D9"))</f>
        <v>124.99999999999999</v>
      </c>
      <c r="K171" s="110">
        <v>1000</v>
      </c>
      <c r="L171" s="111">
        <f t="shared" ca="1" si="21"/>
        <v>14.359816499999999</v>
      </c>
      <c r="M171" s="51">
        <f t="shared" ca="1" si="25"/>
        <v>0.95367000000000002</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0.73088666666666757</v>
      </c>
      <c r="O171" s="66">
        <f t="shared" ca="1" si="26"/>
        <v>54.816500000000055</v>
      </c>
      <c r="S171" s="111">
        <f t="shared" ca="1" si="22"/>
        <v>17.428655833333313</v>
      </c>
      <c r="T171" s="51">
        <f t="shared" ca="1" si="27"/>
        <v>1</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0.70000000000000007</v>
      </c>
      <c r="V171" s="66">
        <f t="shared" ca="1" si="28"/>
        <v>87.5</v>
      </c>
    </row>
    <row r="172" spans="1:22" x14ac:dyDescent="0.3">
      <c r="A172" s="32">
        <f t="shared" si="29"/>
        <v>45903</v>
      </c>
      <c r="B172" s="65" cm="1">
        <f t="array" aca="1" ref="B172" ca="1">_xlfn.XLOOKUP(A172,INDIRECT($A$5&amp;"!$AJ$41:$AJ$406"),INDIRECT($A$5&amp;"!$AK$41:$AK$406"))*SUM($F$3:$I$3)</f>
        <v>0</v>
      </c>
      <c r="C172" s="65" cm="1">
        <f t="array" aca="1" ref="C172" ca="1">_xlfn.XLOOKUP(A172,INDIRECT($A$5&amp;"!$AJ$41:$AJ$406"),INDIRECT($A$5&amp;"!$AL$41:$AL$406"))*SUM($F$3:$I$3)</f>
        <v>15</v>
      </c>
      <c r="D172" s="65" cm="1">
        <f t="array" aca="1" ref="D172" ca="1">_xlfn.XLOOKUP(A172,INDIRECT($A$5&amp;"!$AJ$41:$AJ$406"),INDIRECT($A$5&amp;"!$AO$41:$AO$406"))*SUM($F$3:$I$3)</f>
        <v>15</v>
      </c>
      <c r="E172" s="34" cm="1">
        <f t="array" ref="E172">SUMPRODUCT(('PT Storengy'!$B$8:$K$372)*('PT Storengy'!$A$8:$A$372=$A172)*('PT Storengy'!$B$5:$K$5=$A$6)*('PT Storengy'!$B$7:$K$7=$A$7))</f>
        <v>0.4</v>
      </c>
      <c r="F172" s="111">
        <f t="shared" ca="1" si="20"/>
        <v>14.414450499999999</v>
      </c>
      <c r="G172" s="51">
        <f t="shared" ca="1" si="23"/>
        <v>0.95731999999999995</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0.72845333333333417</v>
      </c>
      <c r="I172" s="66">
        <f t="shared" ca="1" si="24"/>
        <v>54.63400000000005</v>
      </c>
      <c r="J172" s="110" cm="1">
        <f t="array" aca="1" ref="J172" ca="1">IF(COUNTIFS('PTC NaTran'!$K$7:$K$15996,"",'PTC NaTran'!$A$7:$A$15996,J$16,'PTC NaTran'!$D$7:$D$15996,$A172,'PTC NaTran'!$C$7:$C$15996,"DEL")&gt;0,J$14,SUMIFS('PTC NaTran'!$K$7:$K$15996,'PTC NaTran'!$A$7:$A$15996,J$16,'PTC NaTran'!$D$7:$D$15996,$A172,'PTC NaTran'!$C$7:$C$15996,"DEL")*1.0026*$F$4/INDIRECT($A$4&amp;"!D9"))</f>
        <v>124.99999999999999</v>
      </c>
      <c r="K172" s="110">
        <v>1000</v>
      </c>
      <c r="L172" s="111">
        <f t="shared" ca="1" si="21"/>
        <v>14.414450499999999</v>
      </c>
      <c r="M172" s="51">
        <f t="shared" ca="1" si="25"/>
        <v>0.95731999999999995</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0.72845333333333417</v>
      </c>
      <c r="O172" s="66">
        <f t="shared" ca="1" si="26"/>
        <v>54.63400000000005</v>
      </c>
      <c r="S172" s="111">
        <f t="shared" ca="1" si="22"/>
        <v>17.516155833333311</v>
      </c>
      <c r="T172" s="51">
        <f t="shared" ca="1" si="27"/>
        <v>1</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0.70000000000000007</v>
      </c>
      <c r="V172" s="66">
        <f t="shared" ca="1" si="28"/>
        <v>87.5</v>
      </c>
    </row>
    <row r="173" spans="1:22" x14ac:dyDescent="0.3">
      <c r="A173" s="32">
        <f t="shared" si="29"/>
        <v>45904</v>
      </c>
      <c r="B173" s="65" cm="1">
        <f t="array" aca="1" ref="B173" ca="1">_xlfn.XLOOKUP(A173,INDIRECT($A$5&amp;"!$AJ$41:$AJ$406"),INDIRECT($A$5&amp;"!$AK$41:$AK$406"))*SUM($F$3:$I$3)</f>
        <v>0</v>
      </c>
      <c r="C173" s="65" cm="1">
        <f t="array" aca="1" ref="C173" ca="1">_xlfn.XLOOKUP(A173,INDIRECT($A$5&amp;"!$AJ$41:$AJ$406"),INDIRECT($A$5&amp;"!$AL$41:$AL$406"))*SUM($F$3:$I$3)</f>
        <v>15</v>
      </c>
      <c r="D173" s="65" cm="1">
        <f t="array" aca="1" ref="D173" ca="1">_xlfn.XLOOKUP(A173,INDIRECT($A$5&amp;"!$AJ$41:$AJ$406"),INDIRECT($A$5&amp;"!$AO$41:$AO$406"))*SUM($F$3:$I$3)</f>
        <v>15</v>
      </c>
      <c r="E173" s="34" cm="1">
        <f t="array" ref="E173">SUMPRODUCT(('PT Storengy'!$B$8:$K$372)*('PT Storengy'!$A$8:$A$372=$A173)*('PT Storengy'!$B$5:$K$5=$A$6)*('PT Storengy'!$B$7:$K$7=$A$7))</f>
        <v>0.4</v>
      </c>
      <c r="F173" s="111">
        <f t="shared" ca="1" si="20"/>
        <v>14.468902499999999</v>
      </c>
      <c r="G173" s="51">
        <f t="shared" ca="1" si="23"/>
        <v>0.96096000000000004</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0.72602666666666738</v>
      </c>
      <c r="I173" s="66">
        <f t="shared" ca="1" si="24"/>
        <v>54.452000000000041</v>
      </c>
      <c r="J173" s="110" cm="1">
        <f t="array" aca="1" ref="J173" ca="1">IF(COUNTIFS('PTC NaTran'!$K$7:$K$15996,"",'PTC NaTran'!$A$7:$A$15996,J$16,'PTC NaTran'!$D$7:$D$15996,$A173,'PTC NaTran'!$C$7:$C$15996,"DEL")&gt;0,J$14,SUMIFS('PTC NaTran'!$K$7:$K$15996,'PTC NaTran'!$A$7:$A$15996,J$16,'PTC NaTran'!$D$7:$D$15996,$A173,'PTC NaTran'!$C$7:$C$15996,"DEL")*1.0026*$F$4/INDIRECT($A$4&amp;"!D9"))</f>
        <v>124.99999999999999</v>
      </c>
      <c r="K173" s="110">
        <v>1000</v>
      </c>
      <c r="L173" s="111">
        <f t="shared" ca="1" si="21"/>
        <v>14.468902499999999</v>
      </c>
      <c r="M173" s="51">
        <f t="shared" ca="1" si="25"/>
        <v>0.96096000000000004</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0.72602666666666738</v>
      </c>
      <c r="O173" s="66">
        <f t="shared" ca="1" si="26"/>
        <v>54.452000000000041</v>
      </c>
      <c r="S173" s="111">
        <f t="shared" ca="1" si="22"/>
        <v>17.60365583333331</v>
      </c>
      <c r="T173" s="51">
        <f t="shared" ca="1" si="27"/>
        <v>1</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0.70000000000000007</v>
      </c>
      <c r="V173" s="66">
        <f t="shared" ca="1" si="28"/>
        <v>87.5</v>
      </c>
    </row>
    <row r="174" spans="1:22" x14ac:dyDescent="0.3">
      <c r="A174" s="32">
        <f t="shared" si="29"/>
        <v>45905</v>
      </c>
      <c r="B174" s="65" cm="1">
        <f t="array" aca="1" ref="B174" ca="1">_xlfn.XLOOKUP(A174,INDIRECT($A$5&amp;"!$AJ$41:$AJ$406"),INDIRECT($A$5&amp;"!$AK$41:$AK$406"))*SUM($F$3:$I$3)</f>
        <v>0</v>
      </c>
      <c r="C174" s="65" cm="1">
        <f t="array" aca="1" ref="C174" ca="1">_xlfn.XLOOKUP(A174,INDIRECT($A$5&amp;"!$AJ$41:$AJ$406"),INDIRECT($A$5&amp;"!$AL$41:$AL$406"))*SUM($F$3:$I$3)</f>
        <v>15</v>
      </c>
      <c r="D174" s="65" cm="1">
        <f t="array" aca="1" ref="D174" ca="1">_xlfn.XLOOKUP(A174,INDIRECT($A$5&amp;"!$AJ$41:$AJ$406"),INDIRECT($A$5&amp;"!$AO$41:$AO$406"))*SUM($F$3:$I$3)</f>
        <v>15</v>
      </c>
      <c r="E174" s="34" cm="1">
        <f t="array" ref="E174">SUMPRODUCT(('PT Storengy'!$B$8:$K$372)*('PT Storengy'!$A$8:$A$372=$A174)*('PT Storengy'!$B$5:$K$5=$A$6)*('PT Storengy'!$B$7:$K$7=$A$7))</f>
        <v>0.4</v>
      </c>
      <c r="F174" s="111">
        <f t="shared" ca="1" si="20"/>
        <v>14.523172999999998</v>
      </c>
      <c r="G174" s="51">
        <f t="shared" ca="1" si="23"/>
        <v>0.96458999999999995</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0.72360666666666762</v>
      </c>
      <c r="I174" s="66">
        <f t="shared" ca="1" si="24"/>
        <v>54.270500000000062</v>
      </c>
      <c r="J174" s="110" cm="1">
        <f t="array" aca="1" ref="J174" ca="1">IF(COUNTIFS('PTC NaTran'!$K$7:$K$15996,"",'PTC NaTran'!$A$7:$A$15996,J$16,'PTC NaTran'!$D$7:$D$15996,$A174,'PTC NaTran'!$C$7:$C$15996,"DEL")&gt;0,J$14,SUMIFS('PTC NaTran'!$K$7:$K$15996,'PTC NaTran'!$A$7:$A$15996,J$16,'PTC NaTran'!$D$7:$D$15996,$A174,'PTC NaTran'!$C$7:$C$15996,"DEL")*1.0026*$F$4/INDIRECT($A$4&amp;"!D9"))</f>
        <v>124.99999999999999</v>
      </c>
      <c r="K174" s="110">
        <v>1000</v>
      </c>
      <c r="L174" s="111">
        <f t="shared" ca="1" si="21"/>
        <v>14.523172999999998</v>
      </c>
      <c r="M174" s="51">
        <f t="shared" ca="1" si="25"/>
        <v>0.96458999999999995</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0.72360666666666762</v>
      </c>
      <c r="O174" s="66">
        <f t="shared" ca="1" si="26"/>
        <v>54.270500000000062</v>
      </c>
      <c r="S174" s="111">
        <f t="shared" ca="1" si="22"/>
        <v>17.691155833333308</v>
      </c>
      <c r="T174" s="51">
        <f t="shared" ca="1" si="27"/>
        <v>1</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0.70000000000000007</v>
      </c>
      <c r="V174" s="66">
        <f t="shared" ca="1" si="28"/>
        <v>87.5</v>
      </c>
    </row>
    <row r="175" spans="1:22" x14ac:dyDescent="0.3">
      <c r="A175" s="32">
        <f t="shared" si="29"/>
        <v>45906</v>
      </c>
      <c r="B175" s="65" cm="1">
        <f t="array" aca="1" ref="B175" ca="1">_xlfn.XLOOKUP(A175,INDIRECT($A$5&amp;"!$AJ$41:$AJ$406"),INDIRECT($A$5&amp;"!$AK$41:$AK$406"))*SUM($F$3:$I$3)</f>
        <v>0</v>
      </c>
      <c r="C175" s="65" cm="1">
        <f t="array" aca="1" ref="C175" ca="1">_xlfn.XLOOKUP(A175,INDIRECT($A$5&amp;"!$AJ$41:$AJ$406"),INDIRECT($A$5&amp;"!$AL$41:$AL$406"))*SUM($F$3:$I$3)</f>
        <v>15</v>
      </c>
      <c r="D175" s="65" cm="1">
        <f t="array" aca="1" ref="D175" ca="1">_xlfn.XLOOKUP(A175,INDIRECT($A$5&amp;"!$AJ$41:$AJ$406"),INDIRECT($A$5&amp;"!$AO$41:$AO$406"))*SUM($F$3:$I$3)</f>
        <v>15</v>
      </c>
      <c r="E175" s="34" cm="1">
        <f t="array" ref="E175">SUMPRODUCT(('PT Storengy'!$B$8:$K$372)*('PT Storengy'!$A$8:$A$372=$A175)*('PT Storengy'!$B$5:$K$5=$A$6)*('PT Storengy'!$B$7:$K$7=$A$7))</f>
        <v>0.4</v>
      </c>
      <c r="F175" s="111">
        <f t="shared" ca="1" si="20"/>
        <v>14.577262499999998</v>
      </c>
      <c r="G175" s="51">
        <f t="shared" ca="1" si="23"/>
        <v>0.96821000000000002</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0.72119333333333424</v>
      </c>
      <c r="I175" s="66">
        <f t="shared" ca="1" si="24"/>
        <v>54.089500000000058</v>
      </c>
      <c r="J175" s="110" cm="1">
        <f t="array" aca="1" ref="J175" ca="1">IF(COUNTIFS('PTC NaTran'!$K$7:$K$15996,"",'PTC NaTran'!$A$7:$A$15996,J$16,'PTC NaTran'!$D$7:$D$15996,$A175,'PTC NaTran'!$C$7:$C$15996,"DEL")&gt;0,J$14,SUMIFS('PTC NaTran'!$K$7:$K$15996,'PTC NaTran'!$A$7:$A$15996,J$16,'PTC NaTran'!$D$7:$D$15996,$A175,'PTC NaTran'!$C$7:$C$15996,"DEL")*1.0026*$F$4/INDIRECT($A$4&amp;"!D9"))</f>
        <v>124.99999999999999</v>
      </c>
      <c r="K175" s="110">
        <v>1000</v>
      </c>
      <c r="L175" s="111">
        <f t="shared" ca="1" si="21"/>
        <v>14.577262499999998</v>
      </c>
      <c r="M175" s="51">
        <f t="shared" ca="1" si="25"/>
        <v>0.96821000000000002</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0.72119333333333424</v>
      </c>
      <c r="O175" s="66">
        <f t="shared" ca="1" si="26"/>
        <v>54.089500000000058</v>
      </c>
      <c r="S175" s="111">
        <f t="shared" ca="1" si="22"/>
        <v>17.778655833333307</v>
      </c>
      <c r="T175" s="51">
        <f t="shared" ca="1" si="27"/>
        <v>1</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0.70000000000000007</v>
      </c>
      <c r="V175" s="66">
        <f t="shared" ca="1" si="28"/>
        <v>87.5</v>
      </c>
    </row>
    <row r="176" spans="1:22" x14ac:dyDescent="0.3">
      <c r="A176" s="32">
        <f t="shared" si="29"/>
        <v>45907</v>
      </c>
      <c r="B176" s="65" cm="1">
        <f t="array" aca="1" ref="B176" ca="1">_xlfn.XLOOKUP(A176,INDIRECT($A$5&amp;"!$AJ$41:$AJ$406"),INDIRECT($A$5&amp;"!$AK$41:$AK$406"))*SUM($F$3:$I$3)</f>
        <v>0</v>
      </c>
      <c r="C176" s="65" cm="1">
        <f t="array" aca="1" ref="C176" ca="1">_xlfn.XLOOKUP(A176,INDIRECT($A$5&amp;"!$AJ$41:$AJ$406"),INDIRECT($A$5&amp;"!$AL$41:$AL$406"))*SUM($F$3:$I$3)</f>
        <v>15</v>
      </c>
      <c r="D176" s="65" cm="1">
        <f t="array" aca="1" ref="D176" ca="1">_xlfn.XLOOKUP(A176,INDIRECT($A$5&amp;"!$AJ$41:$AJ$406"),INDIRECT($A$5&amp;"!$AO$41:$AO$406"))*SUM($F$3:$I$3)</f>
        <v>15</v>
      </c>
      <c r="E176" s="34" cm="1">
        <f t="array" ref="E176">SUMPRODUCT(('PT Storengy'!$B$8:$K$372)*('PT Storengy'!$A$8:$A$372=$A176)*('PT Storengy'!$B$5:$K$5=$A$6)*('PT Storengy'!$B$7:$K$7=$A$7))</f>
        <v>0.4</v>
      </c>
      <c r="F176" s="111">
        <f t="shared" ca="1" si="20"/>
        <v>14.631171499999999</v>
      </c>
      <c r="G176" s="51">
        <f t="shared" ca="1" si="23"/>
        <v>0.97182000000000002</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0.71878666666666757</v>
      </c>
      <c r="I176" s="66">
        <f t="shared" ca="1" si="24"/>
        <v>53.909000000000056</v>
      </c>
      <c r="J176" s="110" cm="1">
        <f t="array" aca="1" ref="J176" ca="1">IF(COUNTIFS('PTC NaTran'!$K$7:$K$15996,"",'PTC NaTran'!$A$7:$A$15996,J$16,'PTC NaTran'!$D$7:$D$15996,$A176,'PTC NaTran'!$C$7:$C$15996,"DEL")&gt;0,J$14,SUMIFS('PTC NaTran'!$K$7:$K$15996,'PTC NaTran'!$A$7:$A$15996,J$16,'PTC NaTran'!$D$7:$D$15996,$A176,'PTC NaTran'!$C$7:$C$15996,"DEL")*1.0026*$F$4/INDIRECT($A$4&amp;"!D9"))</f>
        <v>124.99999999999999</v>
      </c>
      <c r="K176" s="110">
        <v>1000</v>
      </c>
      <c r="L176" s="111">
        <f t="shared" ca="1" si="21"/>
        <v>14.631171499999999</v>
      </c>
      <c r="M176" s="51">
        <f t="shared" ca="1" si="25"/>
        <v>0.97182000000000002</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0.71878666666666757</v>
      </c>
      <c r="O176" s="66">
        <f t="shared" ca="1" si="26"/>
        <v>53.909000000000056</v>
      </c>
      <c r="S176" s="111">
        <f t="shared" ca="1" si="22"/>
        <v>17.866155833333305</v>
      </c>
      <c r="T176" s="51">
        <f t="shared" ca="1" si="27"/>
        <v>1</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0.70000000000000007</v>
      </c>
      <c r="V176" s="66">
        <f t="shared" ca="1" si="28"/>
        <v>87.5</v>
      </c>
    </row>
    <row r="177" spans="1:22" x14ac:dyDescent="0.3">
      <c r="A177" s="32">
        <f t="shared" si="29"/>
        <v>45908</v>
      </c>
      <c r="B177" s="65" cm="1">
        <f t="array" aca="1" ref="B177" ca="1">_xlfn.XLOOKUP(A177,INDIRECT($A$5&amp;"!$AJ$41:$AJ$406"),INDIRECT($A$5&amp;"!$AK$41:$AK$406"))*SUM($F$3:$I$3)</f>
        <v>0</v>
      </c>
      <c r="C177" s="65" cm="1">
        <f t="array" aca="1" ref="C177" ca="1">_xlfn.XLOOKUP(A177,INDIRECT($A$5&amp;"!$AJ$41:$AJ$406"),INDIRECT($A$5&amp;"!$AL$41:$AL$406"))*SUM($F$3:$I$3)</f>
        <v>15</v>
      </c>
      <c r="D177" s="65" cm="1">
        <f t="array" aca="1" ref="D177" ca="1">_xlfn.XLOOKUP(A177,INDIRECT($A$5&amp;"!$AJ$41:$AJ$406"),INDIRECT($A$5&amp;"!$AO$41:$AO$406"))*SUM($F$3:$I$3)</f>
        <v>15</v>
      </c>
      <c r="E177" s="34" cm="1">
        <f t="array" ref="E177">SUMPRODUCT(('PT Storengy'!$B$8:$K$372)*('PT Storengy'!$A$8:$A$372=$A177)*('PT Storengy'!$B$5:$K$5=$A$6)*('PT Storengy'!$B$7:$K$7=$A$7))</f>
        <v>0.4</v>
      </c>
      <c r="F177" s="111">
        <f t="shared" ca="1" si="20"/>
        <v>14.684900999999998</v>
      </c>
      <c r="G177" s="51">
        <f t="shared" ca="1" si="23"/>
        <v>0.97541</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0.71639333333333433</v>
      </c>
      <c r="I177" s="66">
        <f t="shared" ca="1" si="24"/>
        <v>53.729500000000066</v>
      </c>
      <c r="J177" s="110" cm="1">
        <f t="array" aca="1" ref="J177" ca="1">IF(COUNTIFS('PTC NaTran'!$K$7:$K$15996,"",'PTC NaTran'!$A$7:$A$15996,J$16,'PTC NaTran'!$D$7:$D$15996,$A177,'PTC NaTran'!$C$7:$C$15996,"DEL")&gt;0,J$14,SUMIFS('PTC NaTran'!$K$7:$K$15996,'PTC NaTran'!$A$7:$A$15996,J$16,'PTC NaTran'!$D$7:$D$15996,$A177,'PTC NaTran'!$C$7:$C$15996,"DEL")*1.0026*$F$4/INDIRECT($A$4&amp;"!D9"))</f>
        <v>124.99999999999999</v>
      </c>
      <c r="K177" s="110">
        <v>1000</v>
      </c>
      <c r="L177" s="111">
        <f t="shared" ca="1" si="21"/>
        <v>14.684900999999998</v>
      </c>
      <c r="M177" s="51">
        <f t="shared" ca="1" si="25"/>
        <v>0.97541</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0.71639333333333433</v>
      </c>
      <c r="O177" s="66">
        <f t="shared" ca="1" si="26"/>
        <v>53.729500000000066</v>
      </c>
      <c r="S177" s="111">
        <f t="shared" ca="1" si="22"/>
        <v>17.953655833333304</v>
      </c>
      <c r="T177" s="51">
        <f t="shared" ca="1" si="27"/>
        <v>1</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0.70000000000000007</v>
      </c>
      <c r="V177" s="66">
        <f t="shared" ca="1" si="28"/>
        <v>87.5</v>
      </c>
    </row>
    <row r="178" spans="1:22" x14ac:dyDescent="0.3">
      <c r="A178" s="32">
        <f t="shared" si="29"/>
        <v>45909</v>
      </c>
      <c r="B178" s="65" cm="1">
        <f t="array" aca="1" ref="B178" ca="1">_xlfn.XLOOKUP(A178,INDIRECT($A$5&amp;"!$AJ$41:$AJ$406"),INDIRECT($A$5&amp;"!$AK$41:$AK$406"))*SUM($F$3:$I$3)</f>
        <v>0</v>
      </c>
      <c r="C178" s="65" cm="1">
        <f t="array" aca="1" ref="C178" ca="1">_xlfn.XLOOKUP(A178,INDIRECT($A$5&amp;"!$AJ$41:$AJ$406"),INDIRECT($A$5&amp;"!$AL$41:$AL$406"))*SUM($F$3:$I$3)</f>
        <v>15</v>
      </c>
      <c r="D178" s="65" cm="1">
        <f t="array" aca="1" ref="D178" ca="1">_xlfn.XLOOKUP(A178,INDIRECT($A$5&amp;"!$AJ$41:$AJ$406"),INDIRECT($A$5&amp;"!$AO$41:$AO$406"))*SUM($F$3:$I$3)</f>
        <v>15</v>
      </c>
      <c r="E178" s="34" cm="1">
        <f t="array" ref="E178">SUMPRODUCT(('PT Storengy'!$B$8:$K$372)*('PT Storengy'!$A$8:$A$372=$A178)*('PT Storengy'!$B$5:$K$5=$A$6)*('PT Storengy'!$B$7:$K$7=$A$7))</f>
        <v>0.4</v>
      </c>
      <c r="F178" s="111">
        <f t="shared" ca="1" si="20"/>
        <v>14.738451499999998</v>
      </c>
      <c r="G178" s="51">
        <f t="shared" ca="1" si="23"/>
        <v>0.97899000000000003</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0.71400666666666746</v>
      </c>
      <c r="I178" s="66">
        <f t="shared" ca="1" si="24"/>
        <v>53.550500000000049</v>
      </c>
      <c r="J178" s="110" cm="1">
        <f t="array" aca="1" ref="J178" ca="1">IF(COUNTIFS('PTC NaTran'!$K$7:$K$15996,"",'PTC NaTran'!$A$7:$A$15996,J$16,'PTC NaTran'!$D$7:$D$15996,$A178,'PTC NaTran'!$C$7:$C$15996,"DEL")&gt;0,J$14,SUMIFS('PTC NaTran'!$K$7:$K$15996,'PTC NaTran'!$A$7:$A$15996,J$16,'PTC NaTran'!$D$7:$D$15996,$A178,'PTC NaTran'!$C$7:$C$15996,"DEL")*1.0026*$F$4/INDIRECT($A$4&amp;"!D9"))</f>
        <v>124.99999999999999</v>
      </c>
      <c r="K178" s="110">
        <v>1000</v>
      </c>
      <c r="L178" s="111">
        <f t="shared" ca="1" si="21"/>
        <v>14.738451499999998</v>
      </c>
      <c r="M178" s="51">
        <f t="shared" ca="1" si="25"/>
        <v>0.97899000000000003</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0.71400666666666746</v>
      </c>
      <c r="O178" s="66">
        <f t="shared" ca="1" si="26"/>
        <v>53.550500000000049</v>
      </c>
      <c r="S178" s="111">
        <f t="shared" ca="1" si="22"/>
        <v>18.041155833333303</v>
      </c>
      <c r="T178" s="51">
        <f t="shared" ca="1" si="27"/>
        <v>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0.70000000000000007</v>
      </c>
      <c r="V178" s="66">
        <f t="shared" ca="1" si="28"/>
        <v>87.5</v>
      </c>
    </row>
    <row r="179" spans="1:22" x14ac:dyDescent="0.3">
      <c r="A179" s="32">
        <f t="shared" si="29"/>
        <v>45910</v>
      </c>
      <c r="B179" s="65" cm="1">
        <f t="array" aca="1" ref="B179" ca="1">_xlfn.XLOOKUP(A179,INDIRECT($A$5&amp;"!$AJ$41:$AJ$406"),INDIRECT($A$5&amp;"!$AK$41:$AK$406"))*SUM($F$3:$I$3)</f>
        <v>0</v>
      </c>
      <c r="C179" s="65" cm="1">
        <f t="array" aca="1" ref="C179" ca="1">_xlfn.XLOOKUP(A179,INDIRECT($A$5&amp;"!$AJ$41:$AJ$406"),INDIRECT($A$5&amp;"!$AL$41:$AL$406"))*SUM($F$3:$I$3)</f>
        <v>15</v>
      </c>
      <c r="D179" s="65" cm="1">
        <f t="array" aca="1" ref="D179" ca="1">_xlfn.XLOOKUP(A179,INDIRECT($A$5&amp;"!$AJ$41:$AJ$406"),INDIRECT($A$5&amp;"!$AO$41:$AO$406"))*SUM($F$3:$I$3)</f>
        <v>15</v>
      </c>
      <c r="E179" s="34" cm="1">
        <f t="array" ref="E179">SUMPRODUCT(('PT Storengy'!$B$8:$K$372)*('PT Storengy'!$A$8:$A$372=$A179)*('PT Storengy'!$B$5:$K$5=$A$6)*('PT Storengy'!$B$7:$K$7=$A$7))</f>
        <v>0.4</v>
      </c>
      <c r="F179" s="111">
        <f t="shared" ca="1" si="20"/>
        <v>14.791823499999998</v>
      </c>
      <c r="G179" s="51">
        <f t="shared" ca="1" si="23"/>
        <v>0.98255999999999999</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0.71162666666666752</v>
      </c>
      <c r="I179" s="66">
        <f t="shared" ca="1" si="24"/>
        <v>53.372000000000057</v>
      </c>
      <c r="J179" s="110" cm="1">
        <f t="array" aca="1" ref="J179" ca="1">IF(COUNTIFS('PTC NaTran'!$K$7:$K$15996,"",'PTC NaTran'!$A$7:$A$15996,J$16,'PTC NaTran'!$D$7:$D$15996,$A179,'PTC NaTran'!$C$7:$C$15996,"DEL")&gt;0,J$14,SUMIFS('PTC NaTran'!$K$7:$K$15996,'PTC NaTran'!$A$7:$A$15996,J$16,'PTC NaTran'!$D$7:$D$15996,$A179,'PTC NaTran'!$C$7:$C$15996,"DEL")*1.0026*$F$4/INDIRECT($A$4&amp;"!D9"))</f>
        <v>124.99999999999999</v>
      </c>
      <c r="K179" s="110">
        <v>1000</v>
      </c>
      <c r="L179" s="111">
        <f t="shared" ca="1" si="21"/>
        <v>14.791823499999998</v>
      </c>
      <c r="M179" s="51">
        <f t="shared" ca="1" si="25"/>
        <v>0.98255999999999999</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0.71162666666666752</v>
      </c>
      <c r="O179" s="66">
        <f t="shared" ca="1" si="26"/>
        <v>53.372000000000057</v>
      </c>
      <c r="S179" s="111">
        <f t="shared" ca="1" si="22"/>
        <v>18.128655833333301</v>
      </c>
      <c r="T179" s="51">
        <f t="shared" ca="1" si="27"/>
        <v>1</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0.70000000000000007</v>
      </c>
      <c r="V179" s="66">
        <f t="shared" ca="1" si="28"/>
        <v>87.5</v>
      </c>
    </row>
    <row r="180" spans="1:22" x14ac:dyDescent="0.3">
      <c r="A180" s="32">
        <f t="shared" si="29"/>
        <v>45911</v>
      </c>
      <c r="B180" s="65" cm="1">
        <f t="array" aca="1" ref="B180" ca="1">_xlfn.XLOOKUP(A180,INDIRECT($A$5&amp;"!$AJ$41:$AJ$406"),INDIRECT($A$5&amp;"!$AK$41:$AK$406"))*SUM($F$3:$I$3)</f>
        <v>0</v>
      </c>
      <c r="C180" s="65" cm="1">
        <f t="array" aca="1" ref="C180" ca="1">_xlfn.XLOOKUP(A180,INDIRECT($A$5&amp;"!$AJ$41:$AJ$406"),INDIRECT($A$5&amp;"!$AL$41:$AL$406"))*SUM($F$3:$I$3)</f>
        <v>15</v>
      </c>
      <c r="D180" s="65" cm="1">
        <f t="array" aca="1" ref="D180" ca="1">_xlfn.XLOOKUP(A180,INDIRECT($A$5&amp;"!$AJ$41:$AJ$406"),INDIRECT($A$5&amp;"!$AO$41:$AO$406"))*SUM($F$3:$I$3)</f>
        <v>15</v>
      </c>
      <c r="E180" s="34" cm="1">
        <f t="array" ref="E180">SUMPRODUCT(('PT Storengy'!$B$8:$K$372)*('PT Storengy'!$A$8:$A$372=$A180)*('PT Storengy'!$B$5:$K$5=$A$6)*('PT Storengy'!$B$7:$K$7=$A$7))</f>
        <v>0.4</v>
      </c>
      <c r="F180" s="111">
        <f t="shared" ca="1" si="20"/>
        <v>14.845017499999997</v>
      </c>
      <c r="G180" s="51">
        <f t="shared" ca="1" si="23"/>
        <v>0.98612</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0.70925333333333418</v>
      </c>
      <c r="I180" s="66">
        <f t="shared" ca="1" si="24"/>
        <v>53.194000000000052</v>
      </c>
      <c r="J180" s="110" cm="1">
        <f t="array" aca="1" ref="J180" ca="1">IF(COUNTIFS('PTC NaTran'!$K$7:$K$15996,"",'PTC NaTran'!$A$7:$A$15996,J$16,'PTC NaTran'!$D$7:$D$15996,$A180,'PTC NaTran'!$C$7:$C$15996,"DEL")&gt;0,J$14,SUMIFS('PTC NaTran'!$K$7:$K$15996,'PTC NaTran'!$A$7:$A$15996,J$16,'PTC NaTran'!$D$7:$D$15996,$A180,'PTC NaTran'!$C$7:$C$15996,"DEL")*1.0026*$F$4/INDIRECT($A$4&amp;"!D9"))</f>
        <v>124.99999999999999</v>
      </c>
      <c r="K180" s="110">
        <v>1000</v>
      </c>
      <c r="L180" s="111">
        <f t="shared" ca="1" si="21"/>
        <v>14.845017499999997</v>
      </c>
      <c r="M180" s="51">
        <f t="shared" ca="1" si="25"/>
        <v>0.98612</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0.70925333333333418</v>
      </c>
      <c r="O180" s="66">
        <f t="shared" ca="1" si="26"/>
        <v>53.194000000000052</v>
      </c>
      <c r="S180" s="111">
        <f t="shared" ca="1" si="22"/>
        <v>18.2161558333333</v>
      </c>
      <c r="T180" s="51">
        <f t="shared" ca="1" si="27"/>
        <v>1</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0.70000000000000007</v>
      </c>
      <c r="V180" s="66">
        <f t="shared" ca="1" si="28"/>
        <v>87.5</v>
      </c>
    </row>
    <row r="181" spans="1:22" x14ac:dyDescent="0.3">
      <c r="A181" s="32">
        <f t="shared" si="29"/>
        <v>45912</v>
      </c>
      <c r="B181" s="65" cm="1">
        <f t="array" aca="1" ref="B181" ca="1">_xlfn.XLOOKUP(A181,INDIRECT($A$5&amp;"!$AJ$41:$AJ$406"),INDIRECT($A$5&amp;"!$AK$41:$AK$406"))*SUM($F$3:$I$3)</f>
        <v>0</v>
      </c>
      <c r="C181" s="65" cm="1">
        <f t="array" aca="1" ref="C181" ca="1">_xlfn.XLOOKUP(A181,INDIRECT($A$5&amp;"!$AJ$41:$AJ$406"),INDIRECT($A$5&amp;"!$AL$41:$AL$406"))*SUM($F$3:$I$3)</f>
        <v>15</v>
      </c>
      <c r="D181" s="65" cm="1">
        <f t="array" aca="1" ref="D181" ca="1">_xlfn.XLOOKUP(A181,INDIRECT($A$5&amp;"!$AJ$41:$AJ$406"),INDIRECT($A$5&amp;"!$AO$41:$AO$406"))*SUM($F$3:$I$3)</f>
        <v>15</v>
      </c>
      <c r="E181" s="34" cm="1">
        <f t="array" ref="E181">SUMPRODUCT(('PT Storengy'!$B$8:$K$372)*('PT Storengy'!$A$8:$A$372=$A181)*('PT Storengy'!$B$5:$K$5=$A$6)*('PT Storengy'!$B$7:$K$7=$A$7))</f>
        <v>0.4</v>
      </c>
      <c r="F181" s="111">
        <f t="shared" ca="1" si="20"/>
        <v>14.898033999999997</v>
      </c>
      <c r="G181" s="51">
        <f t="shared" ca="1" si="23"/>
        <v>0.98967000000000005</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0.70688666666666744</v>
      </c>
      <c r="I181" s="66">
        <f t="shared" ca="1" si="24"/>
        <v>53.01650000000005</v>
      </c>
      <c r="J181" s="110" cm="1">
        <f t="array" aca="1" ref="J181" ca="1">IF(COUNTIFS('PTC NaTran'!$K$7:$K$15996,"",'PTC NaTran'!$A$7:$A$15996,J$16,'PTC NaTran'!$D$7:$D$15996,$A181,'PTC NaTran'!$C$7:$C$15996,"DEL")&gt;0,J$14,SUMIFS('PTC NaTran'!$K$7:$K$15996,'PTC NaTran'!$A$7:$A$15996,J$16,'PTC NaTran'!$D$7:$D$15996,$A181,'PTC NaTran'!$C$7:$C$15996,"DEL")*1.0026*$F$4/INDIRECT($A$4&amp;"!D9"))</f>
        <v>124.99999999999999</v>
      </c>
      <c r="K181" s="110">
        <v>1000</v>
      </c>
      <c r="L181" s="111">
        <f t="shared" ca="1" si="21"/>
        <v>14.898033999999997</v>
      </c>
      <c r="M181" s="51">
        <f t="shared" ca="1" si="25"/>
        <v>0.98967000000000005</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0.70688666666666744</v>
      </c>
      <c r="O181" s="66">
        <f t="shared" ca="1" si="26"/>
        <v>53.01650000000005</v>
      </c>
      <c r="S181" s="111">
        <f t="shared" ca="1" si="22"/>
        <v>18.303655833333298</v>
      </c>
      <c r="T181" s="51">
        <f t="shared" ca="1" si="27"/>
        <v>1</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0.70000000000000007</v>
      </c>
      <c r="V181" s="66">
        <f t="shared" ca="1" si="28"/>
        <v>87.5</v>
      </c>
    </row>
    <row r="182" spans="1:22" x14ac:dyDescent="0.3">
      <c r="A182" s="32">
        <f t="shared" si="29"/>
        <v>45913</v>
      </c>
      <c r="B182" s="65" cm="1">
        <f t="array" aca="1" ref="B182" ca="1">_xlfn.XLOOKUP(A182,INDIRECT($A$5&amp;"!$AJ$41:$AJ$406"),INDIRECT($A$5&amp;"!$AK$41:$AK$406"))*SUM($F$3:$I$3)</f>
        <v>0</v>
      </c>
      <c r="C182" s="65" cm="1">
        <f t="array" aca="1" ref="C182" ca="1">_xlfn.XLOOKUP(A182,INDIRECT($A$5&amp;"!$AJ$41:$AJ$406"),INDIRECT($A$5&amp;"!$AL$41:$AL$406"))*SUM($F$3:$I$3)</f>
        <v>15</v>
      </c>
      <c r="D182" s="65" cm="1">
        <f t="array" aca="1" ref="D182" ca="1">_xlfn.XLOOKUP(A182,INDIRECT($A$5&amp;"!$AJ$41:$AJ$406"),INDIRECT($A$5&amp;"!$AO$41:$AO$406"))*SUM($F$3:$I$3)</f>
        <v>15</v>
      </c>
      <c r="E182" s="34" cm="1">
        <f t="array" ref="E182">SUMPRODUCT(('PT Storengy'!$B$8:$K$372)*('PT Storengy'!$A$8:$A$372=$A182)*('PT Storengy'!$B$5:$K$5=$A$6)*('PT Storengy'!$B$7:$K$7=$A$7))</f>
        <v>0.4</v>
      </c>
      <c r="F182" s="111">
        <f t="shared" ca="1" si="20"/>
        <v>14.950873999999997</v>
      </c>
      <c r="G182" s="51">
        <f t="shared" ca="1" si="23"/>
        <v>0.99319999999999997</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0.70453333333333412</v>
      </c>
      <c r="I182" s="66">
        <f t="shared" ca="1" si="24"/>
        <v>52.840000000000046</v>
      </c>
      <c r="J182" s="110" cm="1">
        <f t="array" aca="1" ref="J182" ca="1">IF(COUNTIFS('PTC NaTran'!$K$7:$K$15996,"",'PTC NaTran'!$A$7:$A$15996,J$16,'PTC NaTran'!$D$7:$D$15996,$A182,'PTC NaTran'!$C$7:$C$15996,"DEL")&gt;0,J$14,SUMIFS('PTC NaTran'!$K$7:$K$15996,'PTC NaTran'!$A$7:$A$15996,J$16,'PTC NaTran'!$D$7:$D$15996,$A182,'PTC NaTran'!$C$7:$C$15996,"DEL")*1.0026*$F$4/INDIRECT($A$4&amp;"!D9"))</f>
        <v>124.99999999999999</v>
      </c>
      <c r="K182" s="110">
        <v>1000</v>
      </c>
      <c r="L182" s="111">
        <f t="shared" ca="1" si="21"/>
        <v>14.950873999999997</v>
      </c>
      <c r="M182" s="51">
        <f t="shared" ca="1" si="25"/>
        <v>0.99319999999999997</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0.70453333333333412</v>
      </c>
      <c r="O182" s="66">
        <f t="shared" ca="1" si="26"/>
        <v>52.840000000000046</v>
      </c>
      <c r="S182" s="111">
        <f t="shared" ca="1" si="22"/>
        <v>18.391155833333297</v>
      </c>
      <c r="T182" s="51">
        <f t="shared" ca="1" si="27"/>
        <v>1</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0.70000000000000007</v>
      </c>
      <c r="V182" s="66">
        <f t="shared" ca="1" si="28"/>
        <v>87.5</v>
      </c>
    </row>
    <row r="183" spans="1:22" x14ac:dyDescent="0.3">
      <c r="A183" s="32">
        <f t="shared" si="29"/>
        <v>45914</v>
      </c>
      <c r="B183" s="65" cm="1">
        <f t="array" aca="1" ref="B183" ca="1">_xlfn.XLOOKUP(A183,INDIRECT($A$5&amp;"!$AJ$41:$AJ$406"),INDIRECT($A$5&amp;"!$AK$41:$AK$406"))*SUM($F$3:$I$3)</f>
        <v>0</v>
      </c>
      <c r="C183" s="65" cm="1">
        <f t="array" aca="1" ref="C183" ca="1">_xlfn.XLOOKUP(A183,INDIRECT($A$5&amp;"!$AJ$41:$AJ$406"),INDIRECT($A$5&amp;"!$AL$41:$AL$406"))*SUM($F$3:$I$3)</f>
        <v>15</v>
      </c>
      <c r="D183" s="65" cm="1">
        <f t="array" aca="1" ref="D183" ca="1">_xlfn.XLOOKUP(A183,INDIRECT($A$5&amp;"!$AJ$41:$AJ$406"),INDIRECT($A$5&amp;"!$AO$41:$AO$406"))*SUM($F$3:$I$3)</f>
        <v>15</v>
      </c>
      <c r="E183" s="34" cm="1">
        <f t="array" ref="E183">SUMPRODUCT(('PT Storengy'!$B$8:$K$372)*('PT Storengy'!$A$8:$A$372=$A183)*('PT Storengy'!$B$5:$K$5=$A$6)*('PT Storengy'!$B$7:$K$7=$A$7))</f>
        <v>0.4</v>
      </c>
      <c r="F183" s="111">
        <f t="shared" ca="1" si="20"/>
        <v>15</v>
      </c>
      <c r="G183" s="51">
        <f t="shared" ca="1" si="23"/>
        <v>0.99672000000000005</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0.7021866666666674</v>
      </c>
      <c r="I183" s="66">
        <f t="shared" ca="1" si="24"/>
        <v>49.126000000002023</v>
      </c>
      <c r="J183" s="110" cm="1">
        <f t="array" aca="1" ref="J183" ca="1">IF(COUNTIFS('PTC NaTran'!$K$7:$K$15996,"",'PTC NaTran'!$A$7:$A$15996,J$16,'PTC NaTran'!$D$7:$D$15996,$A183,'PTC NaTran'!$C$7:$C$15996,"DEL")&gt;0,J$14,SUMIFS('PTC NaTran'!$K$7:$K$15996,'PTC NaTran'!$A$7:$A$15996,J$16,'PTC NaTran'!$D$7:$D$15996,$A183,'PTC NaTran'!$C$7:$C$15996,"DEL")*1.0026*$F$4/INDIRECT($A$4&amp;"!D9"))</f>
        <v>124.99999999999999</v>
      </c>
      <c r="K183" s="110">
        <v>1000</v>
      </c>
      <c r="L183" s="111">
        <f t="shared" ca="1" si="21"/>
        <v>15</v>
      </c>
      <c r="M183" s="51">
        <f t="shared" ca="1" si="25"/>
        <v>0.99672000000000005</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0.7021866666666674</v>
      </c>
      <c r="O183" s="66">
        <f t="shared" ca="1" si="26"/>
        <v>49.126000000002023</v>
      </c>
      <c r="S183" s="111">
        <f t="shared" ca="1" si="22"/>
        <v>18.478655833333296</v>
      </c>
      <c r="T183" s="51">
        <f t="shared" ca="1" si="27"/>
        <v>1</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0.70000000000000007</v>
      </c>
      <c r="V183" s="66">
        <f t="shared" ca="1" si="28"/>
        <v>87.5</v>
      </c>
    </row>
    <row r="184" spans="1:22" x14ac:dyDescent="0.3">
      <c r="A184" s="32">
        <f t="shared" si="29"/>
        <v>45915</v>
      </c>
      <c r="B184" s="65" cm="1">
        <f t="array" aca="1" ref="B184" ca="1">_xlfn.XLOOKUP(A184,INDIRECT($A$5&amp;"!$AJ$41:$AJ$406"),INDIRECT($A$5&amp;"!$AK$41:$AK$406"))*SUM($F$3:$I$3)</f>
        <v>0</v>
      </c>
      <c r="C184" s="65" cm="1">
        <f t="array" aca="1" ref="C184" ca="1">_xlfn.XLOOKUP(A184,INDIRECT($A$5&amp;"!$AJ$41:$AJ$406"),INDIRECT($A$5&amp;"!$AL$41:$AL$406"))*SUM($F$3:$I$3)</f>
        <v>15</v>
      </c>
      <c r="D184" s="65" cm="1">
        <f t="array" aca="1" ref="D184" ca="1">_xlfn.XLOOKUP(A184,INDIRECT($A$5&amp;"!$AJ$41:$AJ$406"),INDIRECT($A$5&amp;"!$AO$41:$AO$406"))*SUM($F$3:$I$3)</f>
        <v>15</v>
      </c>
      <c r="E184" s="34" cm="1">
        <f t="array" ref="E184">SUMPRODUCT(('PT Storengy'!$B$8:$K$372)*('PT Storengy'!$A$8:$A$372=$A184)*('PT Storengy'!$B$5:$K$5=$A$6)*('PT Storengy'!$B$7:$K$7=$A$7))</f>
        <v>0.4</v>
      </c>
      <c r="F184" s="111">
        <f t="shared" ca="1" si="20"/>
        <v>15</v>
      </c>
      <c r="G184" s="51">
        <f t="shared" ca="1" si="23"/>
        <v>1</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0.70000000000000007</v>
      </c>
      <c r="I184" s="66">
        <f t="shared" ca="1" si="24"/>
        <v>0</v>
      </c>
      <c r="J184" s="110" cm="1">
        <f t="array" aca="1" ref="J184" ca="1">IF(COUNTIFS('PTC NaTran'!$K$7:$K$15996,"",'PTC NaTran'!$A$7:$A$15996,J$16,'PTC NaTran'!$D$7:$D$15996,$A184,'PTC NaTran'!$C$7:$C$15996,"DEL")&gt;0,J$14,SUMIFS('PTC NaTran'!$K$7:$K$15996,'PTC NaTran'!$A$7:$A$15996,J$16,'PTC NaTran'!$D$7:$D$15996,$A184,'PTC NaTran'!$C$7:$C$15996,"DEL")*1.0026*$F$4/INDIRECT($A$4&amp;"!D9"))</f>
        <v>124.99999999999999</v>
      </c>
      <c r="K184" s="110">
        <v>1000</v>
      </c>
      <c r="L184" s="111">
        <f t="shared" ca="1" si="21"/>
        <v>15</v>
      </c>
      <c r="M184" s="51">
        <f t="shared" ca="1" si="25"/>
        <v>1</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0.70000000000000007</v>
      </c>
      <c r="O184" s="66">
        <f t="shared" ca="1" si="26"/>
        <v>0</v>
      </c>
      <c r="S184" s="111">
        <f t="shared" ca="1" si="22"/>
        <v>18.566155833333294</v>
      </c>
      <c r="T184" s="51">
        <f t="shared" ca="1" si="27"/>
        <v>1</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0.70000000000000007</v>
      </c>
      <c r="V184" s="66">
        <f t="shared" ca="1" si="28"/>
        <v>87.5</v>
      </c>
    </row>
    <row r="185" spans="1:22" x14ac:dyDescent="0.3">
      <c r="A185" s="32">
        <f t="shared" si="29"/>
        <v>45916</v>
      </c>
      <c r="B185" s="65" cm="1">
        <f t="array" aca="1" ref="B185" ca="1">_xlfn.XLOOKUP(A185,INDIRECT($A$5&amp;"!$AJ$41:$AJ$406"),INDIRECT($A$5&amp;"!$AK$41:$AK$406"))*SUM($F$3:$I$3)</f>
        <v>0</v>
      </c>
      <c r="C185" s="65" cm="1">
        <f t="array" aca="1" ref="C185" ca="1">_xlfn.XLOOKUP(A185,INDIRECT($A$5&amp;"!$AJ$41:$AJ$406"),INDIRECT($A$5&amp;"!$AL$41:$AL$406"))*SUM($F$3:$I$3)</f>
        <v>15</v>
      </c>
      <c r="D185" s="65" cm="1">
        <f t="array" aca="1" ref="D185" ca="1">_xlfn.XLOOKUP(A185,INDIRECT($A$5&amp;"!$AJ$41:$AJ$406"),INDIRECT($A$5&amp;"!$AO$41:$AO$406"))*SUM($F$3:$I$3)</f>
        <v>15</v>
      </c>
      <c r="E185" s="34" cm="1">
        <f t="array" ref="E185">SUMPRODUCT(('PT Storengy'!$B$8:$K$372)*('PT Storengy'!$A$8:$A$372=$A185)*('PT Storengy'!$B$5:$K$5=$A$6)*('PT Storengy'!$B$7:$K$7=$A$7))</f>
        <v>0.4</v>
      </c>
      <c r="F185" s="111">
        <f t="shared" ca="1" si="20"/>
        <v>15</v>
      </c>
      <c r="G185" s="51">
        <f t="shared" ca="1" si="23"/>
        <v>1</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0.70000000000000007</v>
      </c>
      <c r="I185" s="66">
        <f t="shared" ca="1" si="24"/>
        <v>0</v>
      </c>
      <c r="J185" s="110" cm="1">
        <f t="array" aca="1" ref="J185" ca="1">IF(COUNTIFS('PTC NaTran'!$K$7:$K$15996,"",'PTC NaTran'!$A$7:$A$15996,J$16,'PTC NaTran'!$D$7:$D$15996,$A185,'PTC NaTran'!$C$7:$C$15996,"DEL")&gt;0,J$14,SUMIFS('PTC NaTran'!$K$7:$K$15996,'PTC NaTran'!$A$7:$A$15996,J$16,'PTC NaTran'!$D$7:$D$15996,$A185,'PTC NaTran'!$C$7:$C$15996,"DEL")*1.0026*$F$4/INDIRECT($A$4&amp;"!D9"))</f>
        <v>124.99999999999999</v>
      </c>
      <c r="K185" s="110">
        <v>1000</v>
      </c>
      <c r="L185" s="111">
        <f t="shared" ca="1" si="21"/>
        <v>15</v>
      </c>
      <c r="M185" s="51">
        <f t="shared" ca="1" si="25"/>
        <v>1</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0.70000000000000007</v>
      </c>
      <c r="O185" s="66">
        <f t="shared" ca="1" si="26"/>
        <v>0</v>
      </c>
      <c r="S185" s="111">
        <f t="shared" ca="1" si="22"/>
        <v>18.653655833333293</v>
      </c>
      <c r="T185" s="51">
        <f t="shared" ca="1" si="27"/>
        <v>1</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0.70000000000000007</v>
      </c>
      <c r="V185" s="66">
        <f t="shared" ca="1" si="28"/>
        <v>87.5</v>
      </c>
    </row>
    <row r="186" spans="1:22" x14ac:dyDescent="0.3">
      <c r="A186" s="32">
        <f t="shared" si="29"/>
        <v>45917</v>
      </c>
      <c r="B186" s="65" cm="1">
        <f t="array" aca="1" ref="B186" ca="1">_xlfn.XLOOKUP(A186,INDIRECT($A$5&amp;"!$AJ$41:$AJ$406"),INDIRECT($A$5&amp;"!$AK$41:$AK$406"))*SUM($F$3:$I$3)</f>
        <v>0</v>
      </c>
      <c r="C186" s="65" cm="1">
        <f t="array" aca="1" ref="C186" ca="1">_xlfn.XLOOKUP(A186,INDIRECT($A$5&amp;"!$AJ$41:$AJ$406"),INDIRECT($A$5&amp;"!$AL$41:$AL$406"))*SUM($F$3:$I$3)</f>
        <v>15</v>
      </c>
      <c r="D186" s="65" cm="1">
        <f t="array" aca="1" ref="D186" ca="1">_xlfn.XLOOKUP(A186,INDIRECT($A$5&amp;"!$AJ$41:$AJ$406"),INDIRECT($A$5&amp;"!$AO$41:$AO$406"))*SUM($F$3:$I$3)</f>
        <v>15</v>
      </c>
      <c r="E186" s="34" cm="1">
        <f t="array" ref="E186">SUMPRODUCT(('PT Storengy'!$B$8:$K$372)*('PT Storengy'!$A$8:$A$372=$A186)*('PT Storengy'!$B$5:$K$5=$A$6)*('PT Storengy'!$B$7:$K$7=$A$7))</f>
        <v>0.4</v>
      </c>
      <c r="F186" s="111">
        <f t="shared" ca="1" si="20"/>
        <v>15</v>
      </c>
      <c r="G186" s="51">
        <f t="shared" ca="1" si="23"/>
        <v>1</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0.70000000000000007</v>
      </c>
      <c r="I186" s="66">
        <f t="shared" ca="1" si="24"/>
        <v>0</v>
      </c>
      <c r="J186" s="110" cm="1">
        <f t="array" aca="1" ref="J186" ca="1">IF(COUNTIFS('PTC NaTran'!$K$7:$K$15996,"",'PTC NaTran'!$A$7:$A$15996,J$16,'PTC NaTran'!$D$7:$D$15996,$A186,'PTC NaTran'!$C$7:$C$15996,"DEL")&gt;0,J$14,SUMIFS('PTC NaTran'!$K$7:$K$15996,'PTC NaTran'!$A$7:$A$15996,J$16,'PTC NaTran'!$D$7:$D$15996,$A186,'PTC NaTran'!$C$7:$C$15996,"DEL")*1.0026*$F$4/INDIRECT($A$4&amp;"!D9"))</f>
        <v>124.99999999999999</v>
      </c>
      <c r="K186" s="110">
        <v>1000</v>
      </c>
      <c r="L186" s="111">
        <f t="shared" ca="1" si="21"/>
        <v>15</v>
      </c>
      <c r="M186" s="51">
        <f t="shared" ca="1" si="25"/>
        <v>1</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0.70000000000000007</v>
      </c>
      <c r="O186" s="66">
        <f t="shared" ca="1" si="26"/>
        <v>0</v>
      </c>
      <c r="S186" s="111">
        <f t="shared" ca="1" si="22"/>
        <v>18.741155833333291</v>
      </c>
      <c r="T186" s="51">
        <f t="shared" ca="1" si="27"/>
        <v>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0.70000000000000007</v>
      </c>
      <c r="V186" s="66">
        <f t="shared" ca="1" si="28"/>
        <v>87.5</v>
      </c>
    </row>
    <row r="187" spans="1:22" x14ac:dyDescent="0.3">
      <c r="A187" s="32">
        <f t="shared" si="29"/>
        <v>45918</v>
      </c>
      <c r="B187" s="65" cm="1">
        <f t="array" aca="1" ref="B187" ca="1">_xlfn.XLOOKUP(A187,INDIRECT($A$5&amp;"!$AJ$41:$AJ$406"),INDIRECT($A$5&amp;"!$AK$41:$AK$406"))*SUM($F$3:$I$3)</f>
        <v>0</v>
      </c>
      <c r="C187" s="65" cm="1">
        <f t="array" aca="1" ref="C187" ca="1">_xlfn.XLOOKUP(A187,INDIRECT($A$5&amp;"!$AJ$41:$AJ$406"),INDIRECT($A$5&amp;"!$AL$41:$AL$406"))*SUM($F$3:$I$3)</f>
        <v>15</v>
      </c>
      <c r="D187" s="65" cm="1">
        <f t="array" aca="1" ref="D187" ca="1">_xlfn.XLOOKUP(A187,INDIRECT($A$5&amp;"!$AJ$41:$AJ$406"),INDIRECT($A$5&amp;"!$AO$41:$AO$406"))*SUM($F$3:$I$3)</f>
        <v>15</v>
      </c>
      <c r="E187" s="34" cm="1">
        <f t="array" ref="E187">SUMPRODUCT(('PT Storengy'!$B$8:$K$372)*('PT Storengy'!$A$8:$A$372=$A187)*('PT Storengy'!$B$5:$K$5=$A$6)*('PT Storengy'!$B$7:$K$7=$A$7))</f>
        <v>0.4</v>
      </c>
      <c r="F187" s="111">
        <f t="shared" ca="1" si="20"/>
        <v>15</v>
      </c>
      <c r="G187" s="51">
        <f t="shared" ca="1" si="23"/>
        <v>1</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0.70000000000000007</v>
      </c>
      <c r="I187" s="66">
        <f t="shared" ca="1" si="24"/>
        <v>0</v>
      </c>
      <c r="J187" s="110" cm="1">
        <f t="array" aca="1" ref="J187" ca="1">IF(COUNTIFS('PTC NaTran'!$K$7:$K$15996,"",'PTC NaTran'!$A$7:$A$15996,J$16,'PTC NaTran'!$D$7:$D$15996,$A187,'PTC NaTran'!$C$7:$C$15996,"DEL")&gt;0,J$14,SUMIFS('PTC NaTran'!$K$7:$K$15996,'PTC NaTran'!$A$7:$A$15996,J$16,'PTC NaTran'!$D$7:$D$15996,$A187,'PTC NaTran'!$C$7:$C$15996,"DEL")*1.0026*$F$4/INDIRECT($A$4&amp;"!D9"))</f>
        <v>124.99999999999999</v>
      </c>
      <c r="K187" s="110">
        <v>1000</v>
      </c>
      <c r="L187" s="111">
        <f t="shared" ca="1" si="21"/>
        <v>15</v>
      </c>
      <c r="M187" s="51">
        <f t="shared" ca="1" si="25"/>
        <v>1</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0.70000000000000007</v>
      </c>
      <c r="O187" s="66">
        <f t="shared" ca="1" si="26"/>
        <v>0</v>
      </c>
      <c r="S187" s="111">
        <f t="shared" ca="1" si="22"/>
        <v>18.82865583333329</v>
      </c>
      <c r="T187" s="51">
        <f t="shared" ca="1" si="27"/>
        <v>1</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0.70000000000000007</v>
      </c>
      <c r="V187" s="66">
        <f t="shared" ca="1" si="28"/>
        <v>87.5</v>
      </c>
    </row>
    <row r="188" spans="1:22" x14ac:dyDescent="0.3">
      <c r="A188" s="32">
        <f t="shared" si="29"/>
        <v>45919</v>
      </c>
      <c r="B188" s="65" cm="1">
        <f t="array" aca="1" ref="B188" ca="1">_xlfn.XLOOKUP(A188,INDIRECT($A$5&amp;"!$AJ$41:$AJ$406"),INDIRECT($A$5&amp;"!$AK$41:$AK$406"))*SUM($F$3:$I$3)</f>
        <v>0</v>
      </c>
      <c r="C188" s="65" cm="1">
        <f t="array" aca="1" ref="C188" ca="1">_xlfn.XLOOKUP(A188,INDIRECT($A$5&amp;"!$AJ$41:$AJ$406"),INDIRECT($A$5&amp;"!$AL$41:$AL$406"))*SUM($F$3:$I$3)</f>
        <v>15</v>
      </c>
      <c r="D188" s="65" cm="1">
        <f t="array" aca="1" ref="D188" ca="1">_xlfn.XLOOKUP(A188,INDIRECT($A$5&amp;"!$AJ$41:$AJ$406"),INDIRECT($A$5&amp;"!$AO$41:$AO$406"))*SUM($F$3:$I$3)</f>
        <v>15</v>
      </c>
      <c r="E188" s="34" cm="1">
        <f t="array" ref="E188">SUMPRODUCT(('PT Storengy'!$B$8:$K$372)*('PT Storengy'!$A$8:$A$372=$A188)*('PT Storengy'!$B$5:$K$5=$A$6)*('PT Storengy'!$B$7:$K$7=$A$7))</f>
        <v>0.4</v>
      </c>
      <c r="F188" s="111">
        <f t="shared" ca="1" si="20"/>
        <v>15</v>
      </c>
      <c r="G188" s="51">
        <f t="shared" ca="1" si="23"/>
        <v>1</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0.70000000000000007</v>
      </c>
      <c r="I188" s="66">
        <f t="shared" ca="1" si="24"/>
        <v>0</v>
      </c>
      <c r="J188" s="110" cm="1">
        <f t="array" aca="1" ref="J188" ca="1">IF(COUNTIFS('PTC NaTran'!$K$7:$K$15996,"",'PTC NaTran'!$A$7:$A$15996,J$16,'PTC NaTran'!$D$7:$D$15996,$A188,'PTC NaTran'!$C$7:$C$15996,"DEL")&gt;0,J$14,SUMIFS('PTC NaTran'!$K$7:$K$15996,'PTC NaTran'!$A$7:$A$15996,J$16,'PTC NaTran'!$D$7:$D$15996,$A188,'PTC NaTran'!$C$7:$C$15996,"DEL")*1.0026*$F$4/INDIRECT($A$4&amp;"!D9"))</f>
        <v>124.99999999999999</v>
      </c>
      <c r="K188" s="110">
        <v>1000</v>
      </c>
      <c r="L188" s="111">
        <f t="shared" ca="1" si="21"/>
        <v>15</v>
      </c>
      <c r="M188" s="51">
        <f t="shared" ca="1" si="25"/>
        <v>1</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0.70000000000000007</v>
      </c>
      <c r="O188" s="66">
        <f t="shared" ca="1" si="26"/>
        <v>0</v>
      </c>
      <c r="S188" s="111">
        <f t="shared" ca="1" si="22"/>
        <v>18.916155833333288</v>
      </c>
      <c r="T188" s="51">
        <f t="shared" ca="1" si="27"/>
        <v>1</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0.70000000000000007</v>
      </c>
      <c r="V188" s="66">
        <f t="shared" ca="1" si="28"/>
        <v>87.5</v>
      </c>
    </row>
    <row r="189" spans="1:22" x14ac:dyDescent="0.3">
      <c r="A189" s="32">
        <f t="shared" si="29"/>
        <v>45920</v>
      </c>
      <c r="B189" s="65" cm="1">
        <f t="array" aca="1" ref="B189" ca="1">_xlfn.XLOOKUP(A189,INDIRECT($A$5&amp;"!$AJ$41:$AJ$406"),INDIRECT($A$5&amp;"!$AK$41:$AK$406"))*SUM($F$3:$I$3)</f>
        <v>0</v>
      </c>
      <c r="C189" s="65" cm="1">
        <f t="array" aca="1" ref="C189" ca="1">_xlfn.XLOOKUP(A189,INDIRECT($A$5&amp;"!$AJ$41:$AJ$406"),INDIRECT($A$5&amp;"!$AL$41:$AL$406"))*SUM($F$3:$I$3)</f>
        <v>15</v>
      </c>
      <c r="D189" s="65" cm="1">
        <f t="array" aca="1" ref="D189" ca="1">_xlfn.XLOOKUP(A189,INDIRECT($A$5&amp;"!$AJ$41:$AJ$406"),INDIRECT($A$5&amp;"!$AO$41:$AO$406"))*SUM($F$3:$I$3)</f>
        <v>15</v>
      </c>
      <c r="E189" s="34" cm="1">
        <f t="array" ref="E189">SUMPRODUCT(('PT Storengy'!$B$8:$K$372)*('PT Storengy'!$A$8:$A$372=$A189)*('PT Storengy'!$B$5:$K$5=$A$6)*('PT Storengy'!$B$7:$K$7=$A$7))</f>
        <v>0.4</v>
      </c>
      <c r="F189" s="111">
        <f t="shared" ca="1" si="20"/>
        <v>15</v>
      </c>
      <c r="G189" s="51">
        <f t="shared" ca="1" si="23"/>
        <v>1</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0.70000000000000007</v>
      </c>
      <c r="I189" s="66">
        <f t="shared" ca="1" si="24"/>
        <v>0</v>
      </c>
      <c r="J189" s="110" cm="1">
        <f t="array" aca="1" ref="J189" ca="1">IF(COUNTIFS('PTC NaTran'!$K$7:$K$15996,"",'PTC NaTran'!$A$7:$A$15996,J$16,'PTC NaTran'!$D$7:$D$15996,$A189,'PTC NaTran'!$C$7:$C$15996,"DEL")&gt;0,J$14,SUMIFS('PTC NaTran'!$K$7:$K$15996,'PTC NaTran'!$A$7:$A$15996,J$16,'PTC NaTran'!$D$7:$D$15996,$A189,'PTC NaTran'!$C$7:$C$15996,"DEL")*1.0026*$F$4/INDIRECT($A$4&amp;"!D9"))</f>
        <v>124.99999999999999</v>
      </c>
      <c r="K189" s="110">
        <v>1000</v>
      </c>
      <c r="L189" s="111">
        <f t="shared" ca="1" si="21"/>
        <v>15</v>
      </c>
      <c r="M189" s="51">
        <f t="shared" ca="1" si="25"/>
        <v>1</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0.70000000000000007</v>
      </c>
      <c r="O189" s="66">
        <f t="shared" ca="1" si="26"/>
        <v>0</v>
      </c>
      <c r="S189" s="111">
        <f t="shared" ca="1" si="22"/>
        <v>19.003655833333287</v>
      </c>
      <c r="T189" s="51">
        <f t="shared" ca="1" si="27"/>
        <v>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0.70000000000000007</v>
      </c>
      <c r="V189" s="66">
        <f t="shared" ca="1" si="28"/>
        <v>87.5</v>
      </c>
    </row>
    <row r="190" spans="1:22" x14ac:dyDescent="0.3">
      <c r="A190" s="32">
        <f t="shared" si="29"/>
        <v>45921</v>
      </c>
      <c r="B190" s="65" cm="1">
        <f t="array" aca="1" ref="B190" ca="1">_xlfn.XLOOKUP(A190,INDIRECT($A$5&amp;"!$AJ$41:$AJ$406"),INDIRECT($A$5&amp;"!$AK$41:$AK$406"))*SUM($F$3:$I$3)</f>
        <v>0</v>
      </c>
      <c r="C190" s="65" cm="1">
        <f t="array" aca="1" ref="C190" ca="1">_xlfn.XLOOKUP(A190,INDIRECT($A$5&amp;"!$AJ$41:$AJ$406"),INDIRECT($A$5&amp;"!$AL$41:$AL$406"))*SUM($F$3:$I$3)</f>
        <v>15</v>
      </c>
      <c r="D190" s="65" cm="1">
        <f t="array" aca="1" ref="D190" ca="1">_xlfn.XLOOKUP(A190,INDIRECT($A$5&amp;"!$AJ$41:$AJ$406"),INDIRECT($A$5&amp;"!$AO$41:$AO$406"))*SUM($F$3:$I$3)</f>
        <v>15</v>
      </c>
      <c r="E190" s="34" cm="1">
        <f t="array" ref="E190">SUMPRODUCT(('PT Storengy'!$B$8:$K$372)*('PT Storengy'!$A$8:$A$372=$A190)*('PT Storengy'!$B$5:$K$5=$A$6)*('PT Storengy'!$B$7:$K$7=$A$7))</f>
        <v>0.4</v>
      </c>
      <c r="F190" s="111">
        <f t="shared" ca="1" si="20"/>
        <v>15</v>
      </c>
      <c r="G190" s="51">
        <f t="shared" ca="1" si="23"/>
        <v>1</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0.70000000000000007</v>
      </c>
      <c r="I190" s="66">
        <f t="shared" ca="1" si="24"/>
        <v>0</v>
      </c>
      <c r="J190" s="110" cm="1">
        <f t="array" aca="1" ref="J190" ca="1">IF(COUNTIFS('PTC NaTran'!$K$7:$K$15996,"",'PTC NaTran'!$A$7:$A$15996,J$16,'PTC NaTran'!$D$7:$D$15996,$A190,'PTC NaTran'!$C$7:$C$15996,"DEL")&gt;0,J$14,SUMIFS('PTC NaTran'!$K$7:$K$15996,'PTC NaTran'!$A$7:$A$15996,J$16,'PTC NaTran'!$D$7:$D$15996,$A190,'PTC NaTran'!$C$7:$C$15996,"DEL")*1.0026*$F$4/INDIRECT($A$4&amp;"!D9"))</f>
        <v>124.99999999999999</v>
      </c>
      <c r="K190" s="110">
        <v>1000</v>
      </c>
      <c r="L190" s="111">
        <f t="shared" ca="1" si="21"/>
        <v>15</v>
      </c>
      <c r="M190" s="51">
        <f t="shared" ca="1" si="25"/>
        <v>1</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0.70000000000000007</v>
      </c>
      <c r="O190" s="66">
        <f t="shared" ca="1" si="26"/>
        <v>0</v>
      </c>
      <c r="S190" s="111">
        <f t="shared" ca="1" si="22"/>
        <v>19.091155833333286</v>
      </c>
      <c r="T190" s="51">
        <f t="shared" ca="1" si="27"/>
        <v>1</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0.70000000000000007</v>
      </c>
      <c r="V190" s="66">
        <f t="shared" ca="1" si="28"/>
        <v>87.5</v>
      </c>
    </row>
    <row r="191" spans="1:22" x14ac:dyDescent="0.3">
      <c r="A191" s="32">
        <f t="shared" si="29"/>
        <v>45922</v>
      </c>
      <c r="B191" s="65" cm="1">
        <f t="array" aca="1" ref="B191" ca="1">_xlfn.XLOOKUP(A191,INDIRECT($A$5&amp;"!$AJ$41:$AJ$406"),INDIRECT($A$5&amp;"!$AK$41:$AK$406"))*SUM($F$3:$I$3)</f>
        <v>0</v>
      </c>
      <c r="C191" s="65" cm="1">
        <f t="array" aca="1" ref="C191" ca="1">_xlfn.XLOOKUP(A191,INDIRECT($A$5&amp;"!$AJ$41:$AJ$406"),INDIRECT($A$5&amp;"!$AL$41:$AL$406"))*SUM($F$3:$I$3)</f>
        <v>15</v>
      </c>
      <c r="D191" s="65" cm="1">
        <f t="array" aca="1" ref="D191" ca="1">_xlfn.XLOOKUP(A191,INDIRECT($A$5&amp;"!$AJ$41:$AJ$406"),INDIRECT($A$5&amp;"!$AO$41:$AO$406"))*SUM($F$3:$I$3)</f>
        <v>15</v>
      </c>
      <c r="E191" s="34" cm="1">
        <f t="array" ref="E191">SUMPRODUCT(('PT Storengy'!$B$8:$K$372)*('PT Storengy'!$A$8:$A$372=$A191)*('PT Storengy'!$B$5:$K$5=$A$6)*('PT Storengy'!$B$7:$K$7=$A$7))</f>
        <v>0.45</v>
      </c>
      <c r="F191" s="111">
        <f t="shared" ca="1" si="20"/>
        <v>15</v>
      </c>
      <c r="G191" s="51">
        <f t="shared" ca="1" si="23"/>
        <v>1</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0.70000000000000007</v>
      </c>
      <c r="I191" s="66">
        <f t="shared" ca="1" si="24"/>
        <v>0</v>
      </c>
      <c r="J191" s="110" cm="1">
        <f t="array" aca="1" ref="J191" ca="1">IF(COUNTIFS('PTC NaTran'!$K$7:$K$15996,"",'PTC NaTran'!$A$7:$A$15996,J$16,'PTC NaTran'!$D$7:$D$15996,$A191,'PTC NaTran'!$C$7:$C$15996,"DEL")&gt;0,J$14,SUMIFS('PTC NaTran'!$K$7:$K$15996,'PTC NaTran'!$A$7:$A$15996,J$16,'PTC NaTran'!$D$7:$D$15996,$A191,'PTC NaTran'!$C$7:$C$15996,"DEL")*1.0026*$F$4/INDIRECT($A$4&amp;"!D9"))</f>
        <v>124.99999999999999</v>
      </c>
      <c r="K191" s="110">
        <v>1000</v>
      </c>
      <c r="L191" s="111">
        <f t="shared" ca="1" si="21"/>
        <v>15</v>
      </c>
      <c r="M191" s="51">
        <f t="shared" ca="1" si="25"/>
        <v>1</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0.70000000000000007</v>
      </c>
      <c r="O191" s="66">
        <f t="shared" ca="1" si="26"/>
        <v>0</v>
      </c>
      <c r="S191" s="111">
        <f t="shared" ca="1" si="22"/>
        <v>19.178655833333284</v>
      </c>
      <c r="T191" s="51">
        <f t="shared" ca="1" si="27"/>
        <v>1</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0.70000000000000007</v>
      </c>
      <c r="V191" s="66">
        <f t="shared" ca="1" si="28"/>
        <v>87.5</v>
      </c>
    </row>
    <row r="192" spans="1:22" x14ac:dyDescent="0.3">
      <c r="A192" s="32">
        <f t="shared" si="29"/>
        <v>45923</v>
      </c>
      <c r="B192" s="65" cm="1">
        <f t="array" aca="1" ref="B192" ca="1">_xlfn.XLOOKUP(A192,INDIRECT($A$5&amp;"!$AJ$41:$AJ$406"),INDIRECT($A$5&amp;"!$AK$41:$AK$406"))*SUM($F$3:$I$3)</f>
        <v>0</v>
      </c>
      <c r="C192" s="65" cm="1">
        <f t="array" aca="1" ref="C192" ca="1">_xlfn.XLOOKUP(A192,INDIRECT($A$5&amp;"!$AJ$41:$AJ$406"),INDIRECT($A$5&amp;"!$AL$41:$AL$406"))*SUM($F$3:$I$3)</f>
        <v>15</v>
      </c>
      <c r="D192" s="65" cm="1">
        <f t="array" aca="1" ref="D192" ca="1">_xlfn.XLOOKUP(A192,INDIRECT($A$5&amp;"!$AJ$41:$AJ$406"),INDIRECT($A$5&amp;"!$AO$41:$AO$406"))*SUM($F$3:$I$3)</f>
        <v>15</v>
      </c>
      <c r="E192" s="34" cm="1">
        <f t="array" ref="E192">SUMPRODUCT(('PT Storengy'!$B$8:$K$372)*('PT Storengy'!$A$8:$A$372=$A192)*('PT Storengy'!$B$5:$K$5=$A$6)*('PT Storengy'!$B$7:$K$7=$A$7))</f>
        <v>0.45</v>
      </c>
      <c r="F192" s="111">
        <f t="shared" ca="1" si="20"/>
        <v>15</v>
      </c>
      <c r="G192" s="51">
        <f t="shared" ca="1" si="23"/>
        <v>1</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0.70000000000000007</v>
      </c>
      <c r="I192" s="66">
        <f t="shared" ca="1" si="24"/>
        <v>0</v>
      </c>
      <c r="J192" s="110" cm="1">
        <f t="array" aca="1" ref="J192" ca="1">IF(COUNTIFS('PTC NaTran'!$K$7:$K$15996,"",'PTC NaTran'!$A$7:$A$15996,J$16,'PTC NaTran'!$D$7:$D$15996,$A192,'PTC NaTran'!$C$7:$C$15996,"DEL")&gt;0,J$14,SUMIFS('PTC NaTran'!$K$7:$K$15996,'PTC NaTran'!$A$7:$A$15996,J$16,'PTC NaTran'!$D$7:$D$15996,$A192,'PTC NaTran'!$C$7:$C$15996,"DEL")*1.0026*$F$4/INDIRECT($A$4&amp;"!D9"))</f>
        <v>124.99999999999999</v>
      </c>
      <c r="K192" s="110">
        <v>1000</v>
      </c>
      <c r="L192" s="111">
        <f t="shared" ca="1" si="21"/>
        <v>15</v>
      </c>
      <c r="M192" s="51">
        <f t="shared" ca="1" si="25"/>
        <v>1</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0.70000000000000007</v>
      </c>
      <c r="O192" s="66">
        <f t="shared" ca="1" si="26"/>
        <v>0</v>
      </c>
      <c r="S192" s="111">
        <f t="shared" ca="1" si="22"/>
        <v>19.266155833333283</v>
      </c>
      <c r="T192" s="51">
        <f t="shared" ca="1" si="27"/>
        <v>1</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0.70000000000000007</v>
      </c>
      <c r="V192" s="66">
        <f t="shared" ca="1" si="28"/>
        <v>87.5</v>
      </c>
    </row>
    <row r="193" spans="1:22" x14ac:dyDescent="0.3">
      <c r="A193" s="32">
        <f t="shared" si="29"/>
        <v>45924</v>
      </c>
      <c r="B193" s="65" cm="1">
        <f t="array" aca="1" ref="B193" ca="1">_xlfn.XLOOKUP(A193,INDIRECT($A$5&amp;"!$AJ$41:$AJ$406"),INDIRECT($A$5&amp;"!$AK$41:$AK$406"))*SUM($F$3:$I$3)</f>
        <v>0</v>
      </c>
      <c r="C193" s="65" cm="1">
        <f t="array" aca="1" ref="C193" ca="1">_xlfn.XLOOKUP(A193,INDIRECT($A$5&amp;"!$AJ$41:$AJ$406"),INDIRECT($A$5&amp;"!$AL$41:$AL$406"))*SUM($F$3:$I$3)</f>
        <v>15</v>
      </c>
      <c r="D193" s="65" cm="1">
        <f t="array" aca="1" ref="D193" ca="1">_xlfn.XLOOKUP(A193,INDIRECT($A$5&amp;"!$AJ$41:$AJ$406"),INDIRECT($A$5&amp;"!$AO$41:$AO$406"))*SUM($F$3:$I$3)</f>
        <v>15</v>
      </c>
      <c r="E193" s="34" cm="1">
        <f t="array" ref="E193">SUMPRODUCT(('PT Storengy'!$B$8:$K$372)*('PT Storengy'!$A$8:$A$372=$A193)*('PT Storengy'!$B$5:$K$5=$A$6)*('PT Storengy'!$B$7:$K$7=$A$7))</f>
        <v>0.45</v>
      </c>
      <c r="F193" s="111">
        <f t="shared" ca="1" si="20"/>
        <v>15</v>
      </c>
      <c r="G193" s="51">
        <f t="shared" ca="1" si="23"/>
        <v>1</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0.70000000000000007</v>
      </c>
      <c r="I193" s="66">
        <f t="shared" ca="1" si="24"/>
        <v>0</v>
      </c>
      <c r="J193" s="110" cm="1">
        <f t="array" aca="1" ref="J193" ca="1">IF(COUNTIFS('PTC NaTran'!$K$7:$K$15996,"",'PTC NaTran'!$A$7:$A$15996,J$16,'PTC NaTran'!$D$7:$D$15996,$A193,'PTC NaTran'!$C$7:$C$15996,"DEL")&gt;0,J$14,SUMIFS('PTC NaTran'!$K$7:$K$15996,'PTC NaTran'!$A$7:$A$15996,J$16,'PTC NaTran'!$D$7:$D$15996,$A193,'PTC NaTran'!$C$7:$C$15996,"DEL")*1.0026*$F$4/INDIRECT($A$4&amp;"!D9"))</f>
        <v>124.99999999999999</v>
      </c>
      <c r="K193" s="110">
        <v>1000</v>
      </c>
      <c r="L193" s="111">
        <f t="shared" ca="1" si="21"/>
        <v>15</v>
      </c>
      <c r="M193" s="51">
        <f t="shared" ca="1" si="25"/>
        <v>1</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0.70000000000000007</v>
      </c>
      <c r="O193" s="66">
        <f t="shared" ca="1" si="26"/>
        <v>0</v>
      </c>
      <c r="S193" s="111">
        <f t="shared" ca="1" si="22"/>
        <v>19.353655833333281</v>
      </c>
      <c r="T193" s="51">
        <f t="shared" ca="1" si="27"/>
        <v>1</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0.70000000000000007</v>
      </c>
      <c r="V193" s="66">
        <f t="shared" ca="1" si="28"/>
        <v>87.5</v>
      </c>
    </row>
    <row r="194" spans="1:22" x14ac:dyDescent="0.3">
      <c r="A194" s="32">
        <f t="shared" si="29"/>
        <v>45925</v>
      </c>
      <c r="B194" s="65" cm="1">
        <f t="array" aca="1" ref="B194" ca="1">_xlfn.XLOOKUP(A194,INDIRECT($A$5&amp;"!$AJ$41:$AJ$406"),INDIRECT($A$5&amp;"!$AK$41:$AK$406"))*SUM($F$3:$I$3)</f>
        <v>0</v>
      </c>
      <c r="C194" s="65" cm="1">
        <f t="array" aca="1" ref="C194" ca="1">_xlfn.XLOOKUP(A194,INDIRECT($A$5&amp;"!$AJ$41:$AJ$406"),INDIRECT($A$5&amp;"!$AL$41:$AL$406"))*SUM($F$3:$I$3)</f>
        <v>15</v>
      </c>
      <c r="D194" s="65" cm="1">
        <f t="array" aca="1" ref="D194" ca="1">_xlfn.XLOOKUP(A194,INDIRECT($A$5&amp;"!$AJ$41:$AJ$406"),INDIRECT($A$5&amp;"!$AO$41:$AO$406"))*SUM($F$3:$I$3)</f>
        <v>15</v>
      </c>
      <c r="E194" s="34" cm="1">
        <f t="array" ref="E194">SUMPRODUCT(('PT Storengy'!$B$8:$K$372)*('PT Storengy'!$A$8:$A$372=$A194)*('PT Storengy'!$B$5:$K$5=$A$6)*('PT Storengy'!$B$7:$K$7=$A$7))</f>
        <v>0.45</v>
      </c>
      <c r="F194" s="111">
        <f t="shared" ca="1" si="20"/>
        <v>15</v>
      </c>
      <c r="G194" s="51">
        <f t="shared" ca="1" si="23"/>
        <v>1</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0.70000000000000007</v>
      </c>
      <c r="I194" s="66">
        <f t="shared" ca="1" si="24"/>
        <v>0</v>
      </c>
      <c r="J194" s="110" cm="1">
        <f t="array" aca="1" ref="J194" ca="1">IF(COUNTIFS('PTC NaTran'!$K$7:$K$15996,"",'PTC NaTran'!$A$7:$A$15996,J$16,'PTC NaTran'!$D$7:$D$15996,$A194,'PTC NaTran'!$C$7:$C$15996,"DEL")&gt;0,J$14,SUMIFS('PTC NaTran'!$K$7:$K$15996,'PTC NaTran'!$A$7:$A$15996,J$16,'PTC NaTran'!$D$7:$D$15996,$A194,'PTC NaTran'!$C$7:$C$15996,"DEL")*1.0026*$F$4/INDIRECT($A$4&amp;"!D9"))</f>
        <v>124.99999999999999</v>
      </c>
      <c r="K194" s="110">
        <v>1000</v>
      </c>
      <c r="L194" s="111">
        <f t="shared" ca="1" si="21"/>
        <v>15</v>
      </c>
      <c r="M194" s="51">
        <f t="shared" ca="1" si="25"/>
        <v>1</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0.70000000000000007</v>
      </c>
      <c r="O194" s="66">
        <f t="shared" ca="1" si="26"/>
        <v>0</v>
      </c>
      <c r="S194" s="111">
        <f t="shared" ca="1" si="22"/>
        <v>19.44115583333328</v>
      </c>
      <c r="T194" s="51">
        <f t="shared" ca="1" si="27"/>
        <v>1</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0.70000000000000007</v>
      </c>
      <c r="V194" s="66">
        <f t="shared" ca="1" si="28"/>
        <v>87.5</v>
      </c>
    </row>
    <row r="195" spans="1:22" x14ac:dyDescent="0.3">
      <c r="A195" s="32">
        <f t="shared" si="29"/>
        <v>45926</v>
      </c>
      <c r="B195" s="65" cm="1">
        <f t="array" aca="1" ref="B195" ca="1">_xlfn.XLOOKUP(A195,INDIRECT($A$5&amp;"!$AJ$41:$AJ$406"),INDIRECT($A$5&amp;"!$AK$41:$AK$406"))*SUM($F$3:$I$3)</f>
        <v>0</v>
      </c>
      <c r="C195" s="65" cm="1">
        <f t="array" aca="1" ref="C195" ca="1">_xlfn.XLOOKUP(A195,INDIRECT($A$5&amp;"!$AJ$41:$AJ$406"),INDIRECT($A$5&amp;"!$AL$41:$AL$406"))*SUM($F$3:$I$3)</f>
        <v>15</v>
      </c>
      <c r="D195" s="65" cm="1">
        <f t="array" aca="1" ref="D195" ca="1">_xlfn.XLOOKUP(A195,INDIRECT($A$5&amp;"!$AJ$41:$AJ$406"),INDIRECT($A$5&amp;"!$AO$41:$AO$406"))*SUM($F$3:$I$3)</f>
        <v>15</v>
      </c>
      <c r="E195" s="34" cm="1">
        <f t="array" ref="E195">SUMPRODUCT(('PT Storengy'!$B$8:$K$372)*('PT Storengy'!$A$8:$A$372=$A195)*('PT Storengy'!$B$5:$K$5=$A$6)*('PT Storengy'!$B$7:$K$7=$A$7))</f>
        <v>0.45</v>
      </c>
      <c r="F195" s="111">
        <f t="shared" ca="1" si="20"/>
        <v>15</v>
      </c>
      <c r="G195" s="51">
        <f t="shared" ca="1" si="23"/>
        <v>1</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0.70000000000000007</v>
      </c>
      <c r="I195" s="66">
        <f t="shared" ca="1" si="24"/>
        <v>0</v>
      </c>
      <c r="J195" s="110" cm="1">
        <f t="array" aca="1" ref="J195" ca="1">IF(COUNTIFS('PTC NaTran'!$K$7:$K$15996,"",'PTC NaTran'!$A$7:$A$15996,J$16,'PTC NaTran'!$D$7:$D$15996,$A195,'PTC NaTran'!$C$7:$C$15996,"DEL")&gt;0,J$14,SUMIFS('PTC NaTran'!$K$7:$K$15996,'PTC NaTran'!$A$7:$A$15996,J$16,'PTC NaTran'!$D$7:$D$15996,$A195,'PTC NaTran'!$C$7:$C$15996,"DEL")*1.0026*$F$4/INDIRECT($A$4&amp;"!D9"))</f>
        <v>124.99999999999999</v>
      </c>
      <c r="K195" s="110">
        <v>1000</v>
      </c>
      <c r="L195" s="111">
        <f t="shared" ca="1" si="21"/>
        <v>15</v>
      </c>
      <c r="M195" s="51">
        <f t="shared" ca="1" si="25"/>
        <v>1</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0.70000000000000007</v>
      </c>
      <c r="O195" s="66">
        <f t="shared" ca="1" si="26"/>
        <v>0</v>
      </c>
      <c r="S195" s="111">
        <f t="shared" ca="1" si="22"/>
        <v>19.528655833333278</v>
      </c>
      <c r="T195" s="51">
        <f t="shared" ca="1" si="27"/>
        <v>1</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0.70000000000000007</v>
      </c>
      <c r="V195" s="66">
        <f t="shared" ca="1" si="28"/>
        <v>87.5</v>
      </c>
    </row>
    <row r="196" spans="1:22" x14ac:dyDescent="0.3">
      <c r="A196" s="32">
        <f t="shared" si="29"/>
        <v>45927</v>
      </c>
      <c r="B196" s="65" cm="1">
        <f t="array" aca="1" ref="B196" ca="1">_xlfn.XLOOKUP(A196,INDIRECT($A$5&amp;"!$AJ$41:$AJ$406"),INDIRECT($A$5&amp;"!$AK$41:$AK$406"))*SUM($F$3:$I$3)</f>
        <v>0</v>
      </c>
      <c r="C196" s="65" cm="1">
        <f t="array" aca="1" ref="C196" ca="1">_xlfn.XLOOKUP(A196,INDIRECT($A$5&amp;"!$AJ$41:$AJ$406"),INDIRECT($A$5&amp;"!$AL$41:$AL$406"))*SUM($F$3:$I$3)</f>
        <v>15</v>
      </c>
      <c r="D196" s="65" cm="1">
        <f t="array" aca="1" ref="D196" ca="1">_xlfn.XLOOKUP(A196,INDIRECT($A$5&amp;"!$AJ$41:$AJ$406"),INDIRECT($A$5&amp;"!$AO$41:$AO$406"))*SUM($F$3:$I$3)</f>
        <v>15</v>
      </c>
      <c r="E196" s="34" cm="1">
        <f t="array" ref="E196">SUMPRODUCT(('PT Storengy'!$B$8:$K$372)*('PT Storengy'!$A$8:$A$372=$A196)*('PT Storengy'!$B$5:$K$5=$A$6)*('PT Storengy'!$B$7:$K$7=$A$7))</f>
        <v>0.1</v>
      </c>
      <c r="F196" s="111">
        <f t="shared" ca="1" si="20"/>
        <v>15</v>
      </c>
      <c r="G196" s="51">
        <f t="shared" ca="1" si="23"/>
        <v>1</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0.70000000000000007</v>
      </c>
      <c r="I196" s="66">
        <f t="shared" ca="1" si="24"/>
        <v>0</v>
      </c>
      <c r="J196" s="110" cm="1">
        <f t="array" aca="1" ref="J196" ca="1">IF(COUNTIFS('PTC NaTran'!$K$7:$K$15996,"",'PTC NaTran'!$A$7:$A$15996,J$16,'PTC NaTran'!$D$7:$D$15996,$A196,'PTC NaTran'!$C$7:$C$15996,"DEL")&gt;0,J$14,SUMIFS('PTC NaTran'!$K$7:$K$15996,'PTC NaTran'!$A$7:$A$15996,J$16,'PTC NaTran'!$D$7:$D$15996,$A196,'PTC NaTran'!$C$7:$C$15996,"DEL")*1.0026*$F$4/INDIRECT($A$4&amp;"!D9"))</f>
        <v>124.99999999999999</v>
      </c>
      <c r="K196" s="110">
        <v>1000</v>
      </c>
      <c r="L196" s="111">
        <f t="shared" ca="1" si="21"/>
        <v>15</v>
      </c>
      <c r="M196" s="51">
        <f t="shared" ca="1" si="25"/>
        <v>1</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0.70000000000000007</v>
      </c>
      <c r="O196" s="66">
        <f t="shared" ca="1" si="26"/>
        <v>0</v>
      </c>
      <c r="S196" s="111">
        <f t="shared" ca="1" si="22"/>
        <v>19.616155833333277</v>
      </c>
      <c r="T196" s="51">
        <f t="shared" ca="1" si="27"/>
        <v>1</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0.70000000000000007</v>
      </c>
      <c r="V196" s="66">
        <f t="shared" ca="1" si="28"/>
        <v>87.5</v>
      </c>
    </row>
    <row r="197" spans="1:22" x14ac:dyDescent="0.3">
      <c r="A197" s="32">
        <f t="shared" si="29"/>
        <v>45928</v>
      </c>
      <c r="B197" s="65" cm="1">
        <f t="array" aca="1" ref="B197" ca="1">_xlfn.XLOOKUP(A197,INDIRECT($A$5&amp;"!$AJ$41:$AJ$406"),INDIRECT($A$5&amp;"!$AK$41:$AK$406"))*SUM($F$3:$I$3)</f>
        <v>0</v>
      </c>
      <c r="C197" s="65" cm="1">
        <f t="array" aca="1" ref="C197" ca="1">_xlfn.XLOOKUP(A197,INDIRECT($A$5&amp;"!$AJ$41:$AJ$406"),INDIRECT($A$5&amp;"!$AL$41:$AL$406"))*SUM($F$3:$I$3)</f>
        <v>15</v>
      </c>
      <c r="D197" s="65" cm="1">
        <f t="array" aca="1" ref="D197" ca="1">_xlfn.XLOOKUP(A197,INDIRECT($A$5&amp;"!$AJ$41:$AJ$406"),INDIRECT($A$5&amp;"!$AO$41:$AO$406"))*SUM($F$3:$I$3)</f>
        <v>15</v>
      </c>
      <c r="E197" s="34" cm="1">
        <f t="array" ref="E197">SUMPRODUCT(('PT Storengy'!$B$8:$K$372)*('PT Storengy'!$A$8:$A$372=$A197)*('PT Storengy'!$B$5:$K$5=$A$6)*('PT Storengy'!$B$7:$K$7=$A$7))</f>
        <v>0.1</v>
      </c>
      <c r="F197" s="111">
        <f t="shared" ca="1" si="20"/>
        <v>15</v>
      </c>
      <c r="G197" s="51">
        <f t="shared" ca="1" si="23"/>
        <v>1</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0.70000000000000007</v>
      </c>
      <c r="I197" s="66">
        <f t="shared" ca="1" si="24"/>
        <v>0</v>
      </c>
      <c r="J197" s="110" cm="1">
        <f t="array" aca="1" ref="J197" ca="1">IF(COUNTIFS('PTC NaTran'!$K$7:$K$15996,"",'PTC NaTran'!$A$7:$A$15996,J$16,'PTC NaTran'!$D$7:$D$15996,$A197,'PTC NaTran'!$C$7:$C$15996,"DEL")&gt;0,J$14,SUMIFS('PTC NaTran'!$K$7:$K$15996,'PTC NaTran'!$A$7:$A$15996,J$16,'PTC NaTran'!$D$7:$D$15996,$A197,'PTC NaTran'!$C$7:$C$15996,"DEL")*1.0026*$F$4/INDIRECT($A$4&amp;"!D9"))</f>
        <v>124.99999999999999</v>
      </c>
      <c r="K197" s="110">
        <v>1000</v>
      </c>
      <c r="L197" s="111">
        <f t="shared" ca="1" si="21"/>
        <v>15</v>
      </c>
      <c r="M197" s="51">
        <f t="shared" ca="1" si="25"/>
        <v>1</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0.70000000000000007</v>
      </c>
      <c r="O197" s="66">
        <f t="shared" ca="1" si="26"/>
        <v>0</v>
      </c>
      <c r="S197" s="111">
        <f t="shared" ca="1" si="22"/>
        <v>19.703655833333276</v>
      </c>
      <c r="T197" s="51">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0.70000000000000007</v>
      </c>
      <c r="V197" s="66">
        <f t="shared" ca="1" si="28"/>
        <v>87.5</v>
      </c>
    </row>
    <row r="198" spans="1:22" x14ac:dyDescent="0.3">
      <c r="A198" s="32">
        <f t="shared" si="29"/>
        <v>45929</v>
      </c>
      <c r="B198" s="65" cm="1">
        <f t="array" aca="1" ref="B198" ca="1">_xlfn.XLOOKUP(A198,INDIRECT($A$5&amp;"!$AJ$41:$AJ$406"),INDIRECT($A$5&amp;"!$AK$41:$AK$406"))*SUM($F$3:$I$3)</f>
        <v>0</v>
      </c>
      <c r="C198" s="65" cm="1">
        <f t="array" aca="1" ref="C198" ca="1">_xlfn.XLOOKUP(A198,INDIRECT($A$5&amp;"!$AJ$41:$AJ$406"),INDIRECT($A$5&amp;"!$AL$41:$AL$406"))*SUM($F$3:$I$3)</f>
        <v>15</v>
      </c>
      <c r="D198" s="65" cm="1">
        <f t="array" aca="1" ref="D198" ca="1">_xlfn.XLOOKUP(A198,INDIRECT($A$5&amp;"!$AJ$41:$AJ$406"),INDIRECT($A$5&amp;"!$AO$41:$AO$406"))*SUM($F$3:$I$3)</f>
        <v>15</v>
      </c>
      <c r="E198" s="34" cm="1">
        <f t="array" ref="E198">SUMPRODUCT(('PT Storengy'!$B$8:$K$372)*('PT Storengy'!$A$8:$A$372=$A198)*('PT Storengy'!$B$5:$K$5=$A$6)*('PT Storengy'!$B$7:$K$7=$A$7))</f>
        <v>0.1</v>
      </c>
      <c r="F198" s="111">
        <f t="shared" ca="1" si="20"/>
        <v>15</v>
      </c>
      <c r="G198" s="51">
        <f t="shared" ca="1" si="23"/>
        <v>1</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0.70000000000000007</v>
      </c>
      <c r="I198" s="66">
        <f t="shared" ca="1" si="24"/>
        <v>0</v>
      </c>
      <c r="J198" s="110" cm="1">
        <f t="array" aca="1" ref="J198" ca="1">IF(COUNTIFS('PTC NaTran'!$K$7:$K$15996,"",'PTC NaTran'!$A$7:$A$15996,J$16,'PTC NaTran'!$D$7:$D$15996,$A198,'PTC NaTran'!$C$7:$C$15996,"DEL")&gt;0,J$14,SUMIFS('PTC NaTran'!$K$7:$K$15996,'PTC NaTran'!$A$7:$A$15996,J$16,'PTC NaTran'!$D$7:$D$15996,$A198,'PTC NaTran'!$C$7:$C$15996,"DEL")*1.0026*$F$4/INDIRECT($A$4&amp;"!D9"))</f>
        <v>124.99999999999999</v>
      </c>
      <c r="K198" s="110">
        <v>1000</v>
      </c>
      <c r="L198" s="111">
        <f t="shared" ca="1" si="21"/>
        <v>15</v>
      </c>
      <c r="M198" s="51">
        <f t="shared" ca="1" si="25"/>
        <v>1</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0.70000000000000007</v>
      </c>
      <c r="O198" s="66">
        <f t="shared" ca="1" si="26"/>
        <v>0</v>
      </c>
      <c r="S198" s="111">
        <f t="shared" ca="1" si="22"/>
        <v>19.791155833333274</v>
      </c>
      <c r="T198" s="51">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0.70000000000000007</v>
      </c>
      <c r="V198" s="66">
        <f t="shared" ca="1" si="28"/>
        <v>87.5</v>
      </c>
    </row>
    <row r="199" spans="1:22" x14ac:dyDescent="0.3">
      <c r="A199" s="32">
        <f t="shared" si="29"/>
        <v>45930</v>
      </c>
      <c r="B199" s="65" cm="1">
        <f t="array" aca="1" ref="B199" ca="1">_xlfn.XLOOKUP(A199,INDIRECT($A$5&amp;"!$AJ$41:$AJ$406"),INDIRECT($A$5&amp;"!$AK$41:$AK$406"))*SUM($F$3:$I$3)</f>
        <v>13.5</v>
      </c>
      <c r="C199" s="65" cm="1">
        <f t="array" aca="1" ref="C199" ca="1">_xlfn.XLOOKUP(A199,INDIRECT($A$5&amp;"!$AJ$41:$AJ$406"),INDIRECT($A$5&amp;"!$AL$41:$AL$406"))*SUM($F$3:$I$3)</f>
        <v>15</v>
      </c>
      <c r="D199" s="65" cm="1">
        <f t="array" aca="1" ref="D199" ca="1">_xlfn.XLOOKUP(A199,INDIRECT($A$5&amp;"!$AJ$41:$AJ$406"),INDIRECT($A$5&amp;"!$AO$41:$AO$406"))*SUM($F$3:$I$3)</f>
        <v>15</v>
      </c>
      <c r="E199" s="34" cm="1">
        <f t="array" ref="E199">SUMPRODUCT(('PT Storengy'!$B$8:$K$372)*('PT Storengy'!$A$8:$A$372=$A199)*('PT Storengy'!$B$5:$K$5=$A$6)*('PT Storengy'!$B$7:$K$7=$A$7))</f>
        <v>0.1</v>
      </c>
      <c r="F199" s="111">
        <f t="shared" ca="1" si="20"/>
        <v>15</v>
      </c>
      <c r="G199" s="51">
        <f t="shared" ca="1" si="23"/>
        <v>1</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0.70000000000000007</v>
      </c>
      <c r="I199" s="66">
        <f t="shared" ca="1" si="24"/>
        <v>0</v>
      </c>
      <c r="J199" s="110" cm="1">
        <f t="array" aca="1" ref="J199" ca="1">IF(COUNTIFS('PTC NaTran'!$K$7:$K$15996,"",'PTC NaTran'!$A$7:$A$15996,J$16,'PTC NaTran'!$D$7:$D$15996,$A199,'PTC NaTran'!$C$7:$C$15996,"DEL")&gt;0,J$14,SUMIFS('PTC NaTran'!$K$7:$K$15996,'PTC NaTran'!$A$7:$A$15996,J$16,'PTC NaTran'!$D$7:$D$15996,$A199,'PTC NaTran'!$C$7:$C$15996,"DEL")*1.0026*$F$4/INDIRECT($A$4&amp;"!D9"))</f>
        <v>124.99999999999999</v>
      </c>
      <c r="K199" s="110">
        <v>1000</v>
      </c>
      <c r="L199" s="111">
        <f t="shared" ca="1" si="21"/>
        <v>15</v>
      </c>
      <c r="M199" s="51">
        <f t="shared" ca="1" si="25"/>
        <v>1</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0.70000000000000007</v>
      </c>
      <c r="O199" s="66">
        <f t="shared" ca="1" si="26"/>
        <v>0</v>
      </c>
      <c r="S199" s="111">
        <f t="shared" ca="1" si="22"/>
        <v>19.878655833333273</v>
      </c>
      <c r="T199" s="51">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0.70000000000000007</v>
      </c>
      <c r="V199" s="66">
        <f t="shared" ca="1" si="28"/>
        <v>87.5</v>
      </c>
    </row>
    <row r="200" spans="1:22" x14ac:dyDescent="0.3">
      <c r="A200" s="32">
        <f t="shared" si="29"/>
        <v>45931</v>
      </c>
      <c r="B200" s="65" cm="1">
        <f t="array" aca="1" ref="B200" ca="1">_xlfn.XLOOKUP(A200,INDIRECT($A$5&amp;"!$AJ$41:$AJ$406"),INDIRECT($A$5&amp;"!$AK$41:$AK$406"))*SUM($F$3:$I$3)</f>
        <v>0</v>
      </c>
      <c r="C200" s="65" cm="1">
        <f t="array" aca="1" ref="C200" ca="1">_xlfn.XLOOKUP(A200,INDIRECT($A$5&amp;"!$AJ$41:$AJ$406"),INDIRECT($A$5&amp;"!$AL$41:$AL$406"))*SUM($F$3:$I$3)</f>
        <v>15</v>
      </c>
      <c r="D200" s="65" cm="1">
        <f t="array" aca="1" ref="D200" ca="1">_xlfn.XLOOKUP(A200,INDIRECT($A$5&amp;"!$AJ$41:$AJ$406"),INDIRECT($A$5&amp;"!$AO$41:$AO$406"))*SUM($F$3:$I$3)</f>
        <v>15</v>
      </c>
      <c r="E200" s="34" cm="1">
        <f t="array" ref="E200">SUMPRODUCT(('PT Storengy'!$B$8:$K$372)*('PT Storengy'!$A$8:$A$372=$A200)*('PT Storengy'!$B$5:$K$5=$A$6)*('PT Storengy'!$B$7:$K$7=$A$7))</f>
        <v>0.1</v>
      </c>
      <c r="F200" s="111">
        <f t="shared" ca="1" si="20"/>
        <v>15</v>
      </c>
      <c r="G200" s="51">
        <f t="shared" ca="1" si="23"/>
        <v>1</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0.70000000000000007</v>
      </c>
      <c r="I200" s="66">
        <f t="shared" ca="1" si="24"/>
        <v>0</v>
      </c>
      <c r="J200" s="110" cm="1">
        <f t="array" aca="1" ref="J200" ca="1">IF(COUNTIFS('PTC NaTran'!$K$7:$K$15996,"",'PTC NaTran'!$A$7:$A$15996,J$16,'PTC NaTran'!$D$7:$D$15996,$A200,'PTC NaTran'!$C$7:$C$15996,"DEL")&gt;0,J$14,SUMIFS('PTC NaTran'!$K$7:$K$15996,'PTC NaTran'!$A$7:$A$15996,J$16,'PTC NaTran'!$D$7:$D$15996,$A200,'PTC NaTran'!$C$7:$C$15996,"DEL")*1.0026*$F$4/INDIRECT($A$4&amp;"!D9"))</f>
        <v>124.99999999999999</v>
      </c>
      <c r="K200" s="110">
        <v>1000</v>
      </c>
      <c r="L200" s="111">
        <f t="shared" ca="1" si="21"/>
        <v>15</v>
      </c>
      <c r="M200" s="51">
        <f t="shared" ca="1" si="25"/>
        <v>1</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0.70000000000000007</v>
      </c>
      <c r="O200" s="66">
        <f t="shared" ca="1" si="26"/>
        <v>0</v>
      </c>
      <c r="S200" s="111">
        <f t="shared" ca="1" si="22"/>
        <v>19.966155833333271</v>
      </c>
      <c r="T200" s="51">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0.70000000000000007</v>
      </c>
      <c r="V200" s="66">
        <f t="shared" ca="1" si="28"/>
        <v>87.5</v>
      </c>
    </row>
    <row r="201" spans="1:22" x14ac:dyDescent="0.3">
      <c r="A201" s="32">
        <f t="shared" si="29"/>
        <v>45932</v>
      </c>
      <c r="B201" s="65" cm="1">
        <f t="array" aca="1" ref="B201" ca="1">_xlfn.XLOOKUP(A201,INDIRECT($A$5&amp;"!$AJ$41:$AJ$406"),INDIRECT($A$5&amp;"!$AK$41:$AK$406"))*SUM($F$3:$I$3)</f>
        <v>0</v>
      </c>
      <c r="C201" s="65" cm="1">
        <f t="array" aca="1" ref="C201" ca="1">_xlfn.XLOOKUP(A201,INDIRECT($A$5&amp;"!$AJ$41:$AJ$406"),INDIRECT($A$5&amp;"!$AL$41:$AL$406"))*SUM($F$3:$I$3)</f>
        <v>15</v>
      </c>
      <c r="D201" s="65" cm="1">
        <f t="array" aca="1" ref="D201" ca="1">_xlfn.XLOOKUP(A201,INDIRECT($A$5&amp;"!$AJ$41:$AJ$406"),INDIRECT($A$5&amp;"!$AO$41:$AO$406"))*SUM($F$3:$I$3)</f>
        <v>15</v>
      </c>
      <c r="E201" s="34" cm="1">
        <f t="array" ref="E201">SUMPRODUCT(('PT Storengy'!$B$8:$K$372)*('PT Storengy'!$A$8:$A$372=$A201)*('PT Storengy'!$B$5:$K$5=$A$6)*('PT Storengy'!$B$7:$K$7=$A$7))</f>
        <v>0.1</v>
      </c>
      <c r="F201" s="111">
        <f t="shared" ca="1" si="20"/>
        <v>15</v>
      </c>
      <c r="G201" s="51">
        <f t="shared" ca="1" si="23"/>
        <v>1</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0.70000000000000007</v>
      </c>
      <c r="I201" s="66">
        <f t="shared" ca="1" si="24"/>
        <v>0</v>
      </c>
      <c r="J201" s="110" cm="1">
        <f t="array" aca="1" ref="J201" ca="1">IF(COUNTIFS('PTC NaTran'!$K$7:$K$15996,"",'PTC NaTran'!$A$7:$A$15996,J$16,'PTC NaTran'!$D$7:$D$15996,$A201,'PTC NaTran'!$C$7:$C$15996,"DEL")&gt;0,J$14,SUMIFS('PTC NaTran'!$K$7:$K$15996,'PTC NaTran'!$A$7:$A$15996,J$16,'PTC NaTran'!$D$7:$D$15996,$A201,'PTC NaTran'!$C$7:$C$15996,"DEL")*1.0026*$F$4/INDIRECT($A$4&amp;"!D9"))</f>
        <v>124.99999999999999</v>
      </c>
      <c r="K201" s="110">
        <v>1000</v>
      </c>
      <c r="L201" s="111">
        <f t="shared" ca="1" si="21"/>
        <v>15</v>
      </c>
      <c r="M201" s="51">
        <f t="shared" ca="1" si="25"/>
        <v>1</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0.70000000000000007</v>
      </c>
      <c r="O201" s="66">
        <f t="shared" ca="1" si="26"/>
        <v>0</v>
      </c>
      <c r="S201" s="111">
        <f t="shared" ca="1" si="22"/>
        <v>20.05365583333327</v>
      </c>
      <c r="T201" s="51">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0.70000000000000007</v>
      </c>
      <c r="V201" s="66">
        <f t="shared" ca="1" si="28"/>
        <v>87.5</v>
      </c>
    </row>
    <row r="202" spans="1:22" x14ac:dyDescent="0.3">
      <c r="A202" s="32">
        <f t="shared" si="29"/>
        <v>45933</v>
      </c>
      <c r="B202" s="65" cm="1">
        <f t="array" aca="1" ref="B202" ca="1">_xlfn.XLOOKUP(A202,INDIRECT($A$5&amp;"!$AJ$41:$AJ$406"),INDIRECT($A$5&amp;"!$AK$41:$AK$406"))*SUM($F$3:$I$3)</f>
        <v>0</v>
      </c>
      <c r="C202" s="65" cm="1">
        <f t="array" aca="1" ref="C202" ca="1">_xlfn.XLOOKUP(A202,INDIRECT($A$5&amp;"!$AJ$41:$AJ$406"),INDIRECT($A$5&amp;"!$AL$41:$AL$406"))*SUM($F$3:$I$3)</f>
        <v>15</v>
      </c>
      <c r="D202" s="65" cm="1">
        <f t="array" aca="1" ref="D202" ca="1">_xlfn.XLOOKUP(A202,INDIRECT($A$5&amp;"!$AJ$41:$AJ$406"),INDIRECT($A$5&amp;"!$AO$41:$AO$406"))*SUM($F$3:$I$3)</f>
        <v>15</v>
      </c>
      <c r="E202" s="34" cm="1">
        <f t="array" ref="E202">SUMPRODUCT(('PT Storengy'!$B$8:$K$372)*('PT Storengy'!$A$8:$A$372=$A202)*('PT Storengy'!$B$5:$K$5=$A$6)*('PT Storengy'!$B$7:$K$7=$A$7))</f>
        <v>0.1</v>
      </c>
      <c r="F202" s="111">
        <f t="shared" ca="1" si="20"/>
        <v>15</v>
      </c>
      <c r="G202" s="51">
        <f t="shared" ca="1" si="23"/>
        <v>1</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0.70000000000000007</v>
      </c>
      <c r="I202" s="66">
        <f t="shared" ca="1" si="24"/>
        <v>0</v>
      </c>
      <c r="J202" s="110" cm="1">
        <f t="array" aca="1" ref="J202" ca="1">IF(COUNTIFS('PTC NaTran'!$K$7:$K$15996,"",'PTC NaTran'!$A$7:$A$15996,J$16,'PTC NaTran'!$D$7:$D$15996,$A202,'PTC NaTran'!$C$7:$C$15996,"DEL")&gt;0,J$14,SUMIFS('PTC NaTran'!$K$7:$K$15996,'PTC NaTran'!$A$7:$A$15996,J$16,'PTC NaTran'!$D$7:$D$15996,$A202,'PTC NaTran'!$C$7:$C$15996,"DEL")*1.0026*$F$4/INDIRECT($A$4&amp;"!D9"))</f>
        <v>124.99999999999999</v>
      </c>
      <c r="K202" s="110">
        <v>1000</v>
      </c>
      <c r="L202" s="111">
        <f t="shared" ca="1" si="21"/>
        <v>15</v>
      </c>
      <c r="M202" s="51">
        <f t="shared" ca="1" si="25"/>
        <v>1</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0.70000000000000007</v>
      </c>
      <c r="O202" s="66">
        <f t="shared" ca="1" si="26"/>
        <v>0</v>
      </c>
      <c r="S202" s="111">
        <f t="shared" ca="1" si="22"/>
        <v>20.141155833333269</v>
      </c>
      <c r="T202" s="51">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0.70000000000000007</v>
      </c>
      <c r="V202" s="66">
        <f t="shared" ca="1" si="28"/>
        <v>87.5</v>
      </c>
    </row>
    <row r="203" spans="1:22" x14ac:dyDescent="0.3">
      <c r="A203" s="32">
        <f t="shared" si="29"/>
        <v>45934</v>
      </c>
      <c r="B203" s="65" cm="1">
        <f t="array" aca="1" ref="B203" ca="1">_xlfn.XLOOKUP(A203,INDIRECT($A$5&amp;"!$AJ$41:$AJ$406"),INDIRECT($A$5&amp;"!$AK$41:$AK$406"))*SUM($F$3:$I$3)</f>
        <v>0</v>
      </c>
      <c r="C203" s="65" cm="1">
        <f t="array" aca="1" ref="C203" ca="1">_xlfn.XLOOKUP(A203,INDIRECT($A$5&amp;"!$AJ$41:$AJ$406"),INDIRECT($A$5&amp;"!$AL$41:$AL$406"))*SUM($F$3:$I$3)</f>
        <v>15</v>
      </c>
      <c r="D203" s="65" cm="1">
        <f t="array" aca="1" ref="D203" ca="1">_xlfn.XLOOKUP(A203,INDIRECT($A$5&amp;"!$AJ$41:$AJ$406"),INDIRECT($A$5&amp;"!$AO$41:$AO$406"))*SUM($F$3:$I$3)</f>
        <v>15</v>
      </c>
      <c r="E203" s="34" cm="1">
        <f t="array" ref="E203">SUMPRODUCT(('PT Storengy'!$B$8:$K$372)*('PT Storengy'!$A$8:$A$372=$A203)*('PT Storengy'!$B$5:$K$5=$A$6)*('PT Storengy'!$B$7:$K$7=$A$7))</f>
        <v>0</v>
      </c>
      <c r="F203" s="111">
        <f t="shared" ca="1" si="20"/>
        <v>15</v>
      </c>
      <c r="G203" s="51">
        <f t="shared" ca="1" si="23"/>
        <v>1</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0.70000000000000007</v>
      </c>
      <c r="I203" s="66">
        <f t="shared" ca="1" si="24"/>
        <v>0</v>
      </c>
      <c r="J203" s="110" cm="1">
        <f t="array" aca="1" ref="J203" ca="1">IF(COUNTIFS('PTC NaTran'!$K$7:$K$15996,"",'PTC NaTran'!$A$7:$A$15996,J$16,'PTC NaTran'!$D$7:$D$15996,$A203,'PTC NaTran'!$C$7:$C$15996,"DEL")&gt;0,J$14,SUMIFS('PTC NaTran'!$K$7:$K$15996,'PTC NaTran'!$A$7:$A$15996,J$16,'PTC NaTran'!$D$7:$D$15996,$A203,'PTC NaTran'!$C$7:$C$15996,"DEL")*1.0026*$F$4/INDIRECT($A$4&amp;"!D9"))</f>
        <v>124.99999999999999</v>
      </c>
      <c r="K203" s="110">
        <v>1000</v>
      </c>
      <c r="L203" s="111">
        <f t="shared" ca="1" si="21"/>
        <v>15</v>
      </c>
      <c r="M203" s="51">
        <f t="shared" ca="1" si="25"/>
        <v>1</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0.70000000000000007</v>
      </c>
      <c r="O203" s="66">
        <f t="shared" ca="1" si="26"/>
        <v>0</v>
      </c>
      <c r="S203" s="111">
        <f t="shared" ca="1" si="22"/>
        <v>20.228655833333267</v>
      </c>
      <c r="T203" s="51">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0.70000000000000007</v>
      </c>
      <c r="V203" s="66">
        <f t="shared" ca="1" si="28"/>
        <v>87.5</v>
      </c>
    </row>
    <row r="204" spans="1:22" x14ac:dyDescent="0.3">
      <c r="A204" s="32">
        <f t="shared" si="29"/>
        <v>45935</v>
      </c>
      <c r="B204" s="65" cm="1">
        <f t="array" aca="1" ref="B204" ca="1">_xlfn.XLOOKUP(A204,INDIRECT($A$5&amp;"!$AJ$41:$AJ$406"),INDIRECT($A$5&amp;"!$AK$41:$AK$406"))*SUM($F$3:$I$3)</f>
        <v>0</v>
      </c>
      <c r="C204" s="65" cm="1">
        <f t="array" aca="1" ref="C204" ca="1">_xlfn.XLOOKUP(A204,INDIRECT($A$5&amp;"!$AJ$41:$AJ$406"),INDIRECT($A$5&amp;"!$AL$41:$AL$406"))*SUM($F$3:$I$3)</f>
        <v>15</v>
      </c>
      <c r="D204" s="65" cm="1">
        <f t="array" aca="1" ref="D204" ca="1">_xlfn.XLOOKUP(A204,INDIRECT($A$5&amp;"!$AJ$41:$AJ$406"),INDIRECT($A$5&amp;"!$AO$41:$AO$406"))*SUM($F$3:$I$3)</f>
        <v>15</v>
      </c>
      <c r="E204" s="34" cm="1">
        <f t="array" ref="E204">SUMPRODUCT(('PT Storengy'!$B$8:$K$372)*('PT Storengy'!$A$8:$A$372=$A204)*('PT Storengy'!$B$5:$K$5=$A$6)*('PT Storengy'!$B$7:$K$7=$A$7))</f>
        <v>0</v>
      </c>
      <c r="F204" s="111">
        <f t="shared" ca="1" si="20"/>
        <v>15</v>
      </c>
      <c r="G204" s="51">
        <f t="shared" ca="1" si="23"/>
        <v>1</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0.70000000000000007</v>
      </c>
      <c r="I204" s="66">
        <f t="shared" ca="1" si="24"/>
        <v>0</v>
      </c>
      <c r="J204" s="110" cm="1">
        <f t="array" aca="1" ref="J204" ca="1">IF(COUNTIFS('PTC NaTran'!$K$7:$K$15996,"",'PTC NaTran'!$A$7:$A$15996,J$16,'PTC NaTran'!$D$7:$D$15996,$A204,'PTC NaTran'!$C$7:$C$15996,"DEL")&gt;0,J$14,SUMIFS('PTC NaTran'!$K$7:$K$15996,'PTC NaTran'!$A$7:$A$15996,J$16,'PTC NaTran'!$D$7:$D$15996,$A204,'PTC NaTran'!$C$7:$C$15996,"DEL")*1.0026*$F$4/INDIRECT($A$4&amp;"!D9"))</f>
        <v>124.99999999999999</v>
      </c>
      <c r="K204" s="110">
        <v>1000</v>
      </c>
      <c r="L204" s="111">
        <f t="shared" ca="1" si="21"/>
        <v>15</v>
      </c>
      <c r="M204" s="51">
        <f t="shared" ca="1" si="25"/>
        <v>1</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0.70000000000000007</v>
      </c>
      <c r="O204" s="66">
        <f t="shared" ca="1" si="26"/>
        <v>0</v>
      </c>
      <c r="S204" s="111">
        <f t="shared" ca="1" si="22"/>
        <v>20.316155833333266</v>
      </c>
      <c r="T204" s="51">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0.70000000000000007</v>
      </c>
      <c r="V204" s="66">
        <f t="shared" ca="1" si="28"/>
        <v>87.5</v>
      </c>
    </row>
    <row r="205" spans="1:22" x14ac:dyDescent="0.3">
      <c r="A205" s="32">
        <f t="shared" si="29"/>
        <v>45936</v>
      </c>
      <c r="B205" s="65" cm="1">
        <f t="array" aca="1" ref="B205" ca="1">_xlfn.XLOOKUP(A205,INDIRECT($A$5&amp;"!$AJ$41:$AJ$406"),INDIRECT($A$5&amp;"!$AK$41:$AK$406"))*SUM($F$3:$I$3)</f>
        <v>0</v>
      </c>
      <c r="C205" s="65" cm="1">
        <f t="array" aca="1" ref="C205" ca="1">_xlfn.XLOOKUP(A205,INDIRECT($A$5&amp;"!$AJ$41:$AJ$406"),INDIRECT($A$5&amp;"!$AL$41:$AL$406"))*SUM($F$3:$I$3)</f>
        <v>15</v>
      </c>
      <c r="D205" s="65" cm="1">
        <f t="array" aca="1" ref="D205" ca="1">_xlfn.XLOOKUP(A205,INDIRECT($A$5&amp;"!$AJ$41:$AJ$406"),INDIRECT($A$5&amp;"!$AO$41:$AO$406"))*SUM($F$3:$I$3)</f>
        <v>15</v>
      </c>
      <c r="E205" s="34" cm="1">
        <f t="array" ref="E205">SUMPRODUCT(('PT Storengy'!$B$8:$K$372)*('PT Storengy'!$A$8:$A$372=$A205)*('PT Storengy'!$B$5:$K$5=$A$6)*('PT Storengy'!$B$7:$K$7=$A$7))</f>
        <v>0</v>
      </c>
      <c r="F205" s="111">
        <f t="shared" ca="1" si="20"/>
        <v>15</v>
      </c>
      <c r="G205" s="51">
        <f t="shared" ca="1" si="23"/>
        <v>1</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0.70000000000000007</v>
      </c>
      <c r="I205" s="66">
        <f t="shared" ca="1" si="24"/>
        <v>0</v>
      </c>
      <c r="J205" s="110" cm="1">
        <f t="array" aca="1" ref="J205" ca="1">IF(COUNTIFS('PTC NaTran'!$K$7:$K$15996,"",'PTC NaTran'!$A$7:$A$15996,J$16,'PTC NaTran'!$D$7:$D$15996,$A205,'PTC NaTran'!$C$7:$C$15996,"DEL")&gt;0,J$14,SUMIFS('PTC NaTran'!$K$7:$K$15996,'PTC NaTran'!$A$7:$A$15996,J$16,'PTC NaTran'!$D$7:$D$15996,$A205,'PTC NaTran'!$C$7:$C$15996,"DEL")*1.0026*$F$4/INDIRECT($A$4&amp;"!D9"))</f>
        <v>124.99999999999999</v>
      </c>
      <c r="K205" s="110">
        <v>1000</v>
      </c>
      <c r="L205" s="111">
        <f t="shared" ca="1" si="21"/>
        <v>15</v>
      </c>
      <c r="M205" s="51">
        <f t="shared" ca="1" si="25"/>
        <v>1</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0.70000000000000007</v>
      </c>
      <c r="O205" s="66">
        <f t="shared" ca="1" si="26"/>
        <v>0</v>
      </c>
      <c r="S205" s="111">
        <f t="shared" ca="1" si="22"/>
        <v>20.403655833333264</v>
      </c>
      <c r="T205" s="51">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0.70000000000000007</v>
      </c>
      <c r="V205" s="66">
        <f t="shared" ca="1" si="28"/>
        <v>87.5</v>
      </c>
    </row>
    <row r="206" spans="1:22" x14ac:dyDescent="0.3">
      <c r="A206" s="32">
        <f t="shared" si="29"/>
        <v>45937</v>
      </c>
      <c r="B206" s="65" cm="1">
        <f t="array" aca="1" ref="B206" ca="1">_xlfn.XLOOKUP(A206,INDIRECT($A$5&amp;"!$AJ$41:$AJ$406"),INDIRECT($A$5&amp;"!$AK$41:$AK$406"))*SUM($F$3:$I$3)</f>
        <v>0</v>
      </c>
      <c r="C206" s="65" cm="1">
        <f t="array" aca="1" ref="C206" ca="1">_xlfn.XLOOKUP(A206,INDIRECT($A$5&amp;"!$AJ$41:$AJ$406"),INDIRECT($A$5&amp;"!$AL$41:$AL$406"))*SUM($F$3:$I$3)</f>
        <v>15</v>
      </c>
      <c r="D206" s="65" cm="1">
        <f t="array" aca="1" ref="D206" ca="1">_xlfn.XLOOKUP(A206,INDIRECT($A$5&amp;"!$AJ$41:$AJ$406"),INDIRECT($A$5&amp;"!$AO$41:$AO$406"))*SUM($F$3:$I$3)</f>
        <v>15</v>
      </c>
      <c r="E206" s="34" cm="1">
        <f t="array" ref="E206">SUMPRODUCT(('PT Storengy'!$B$8:$K$372)*('PT Storengy'!$A$8:$A$372=$A206)*('PT Storengy'!$B$5:$K$5=$A$6)*('PT Storengy'!$B$7:$K$7=$A$7))</f>
        <v>0</v>
      </c>
      <c r="F206" s="111">
        <f t="shared" ca="1" si="20"/>
        <v>15</v>
      </c>
      <c r="G206" s="51">
        <f t="shared" ca="1" si="23"/>
        <v>1</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0.70000000000000007</v>
      </c>
      <c r="I206" s="66">
        <f t="shared" ca="1" si="24"/>
        <v>0</v>
      </c>
      <c r="J206" s="110" cm="1">
        <f t="array" aca="1" ref="J206" ca="1">IF(COUNTIFS('PTC NaTran'!$K$7:$K$15996,"",'PTC NaTran'!$A$7:$A$15996,J$16,'PTC NaTran'!$D$7:$D$15996,$A206,'PTC NaTran'!$C$7:$C$15996,"DEL")&gt;0,J$14,SUMIFS('PTC NaTran'!$K$7:$K$15996,'PTC NaTran'!$A$7:$A$15996,J$16,'PTC NaTran'!$D$7:$D$15996,$A206,'PTC NaTran'!$C$7:$C$15996,"DEL")*1.0026*$F$4/INDIRECT($A$4&amp;"!D9"))</f>
        <v>124.99999999999999</v>
      </c>
      <c r="K206" s="110">
        <v>1000</v>
      </c>
      <c r="L206" s="111">
        <f t="shared" ca="1" si="21"/>
        <v>15</v>
      </c>
      <c r="M206" s="51">
        <f t="shared" ca="1" si="25"/>
        <v>1</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0.70000000000000007</v>
      </c>
      <c r="O206" s="66">
        <f t="shared" ca="1" si="26"/>
        <v>0</v>
      </c>
      <c r="S206" s="111">
        <f t="shared" ca="1" si="22"/>
        <v>20.491155833333263</v>
      </c>
      <c r="T206" s="51">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0.70000000000000007</v>
      </c>
      <c r="V206" s="66">
        <f t="shared" ca="1" si="28"/>
        <v>87.5</v>
      </c>
    </row>
    <row r="207" spans="1:22" x14ac:dyDescent="0.3">
      <c r="A207" s="32">
        <f t="shared" si="29"/>
        <v>45938</v>
      </c>
      <c r="B207" s="65" cm="1">
        <f t="array" aca="1" ref="B207" ca="1">_xlfn.XLOOKUP(A207,INDIRECT($A$5&amp;"!$AJ$41:$AJ$406"),INDIRECT($A$5&amp;"!$AK$41:$AK$406"))*SUM($F$3:$I$3)</f>
        <v>0</v>
      </c>
      <c r="C207" s="65" cm="1">
        <f t="array" aca="1" ref="C207" ca="1">_xlfn.XLOOKUP(A207,INDIRECT($A$5&amp;"!$AJ$41:$AJ$406"),INDIRECT($A$5&amp;"!$AL$41:$AL$406"))*SUM($F$3:$I$3)</f>
        <v>15</v>
      </c>
      <c r="D207" s="65" cm="1">
        <f t="array" aca="1" ref="D207" ca="1">_xlfn.XLOOKUP(A207,INDIRECT($A$5&amp;"!$AJ$41:$AJ$406"),INDIRECT($A$5&amp;"!$AO$41:$AO$406"))*SUM($F$3:$I$3)</f>
        <v>15</v>
      </c>
      <c r="E207" s="34" cm="1">
        <f t="array" ref="E207">SUMPRODUCT(('PT Storengy'!$B$8:$K$372)*('PT Storengy'!$A$8:$A$372=$A207)*('PT Storengy'!$B$5:$K$5=$A$6)*('PT Storengy'!$B$7:$K$7=$A$7))</f>
        <v>0</v>
      </c>
      <c r="F207" s="111">
        <f t="shared" ca="1" si="20"/>
        <v>15</v>
      </c>
      <c r="G207" s="51">
        <f t="shared" ca="1" si="23"/>
        <v>1</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0.70000000000000007</v>
      </c>
      <c r="I207" s="66">
        <f t="shared" ca="1" si="24"/>
        <v>0</v>
      </c>
      <c r="J207" s="110" cm="1">
        <f t="array" aca="1" ref="J207" ca="1">IF(COUNTIFS('PTC NaTran'!$K$7:$K$15996,"",'PTC NaTran'!$A$7:$A$15996,J$16,'PTC NaTran'!$D$7:$D$15996,$A207,'PTC NaTran'!$C$7:$C$15996,"DEL")&gt;0,J$14,SUMIFS('PTC NaTran'!$K$7:$K$15996,'PTC NaTran'!$A$7:$A$15996,J$16,'PTC NaTran'!$D$7:$D$15996,$A207,'PTC NaTran'!$C$7:$C$15996,"DEL")*1.0026*$F$4/INDIRECT($A$4&amp;"!D9"))</f>
        <v>124.99999999999999</v>
      </c>
      <c r="K207" s="110">
        <v>1000</v>
      </c>
      <c r="L207" s="111">
        <f t="shared" ca="1" si="21"/>
        <v>15</v>
      </c>
      <c r="M207" s="51">
        <f t="shared" ca="1" si="25"/>
        <v>1</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0.70000000000000007</v>
      </c>
      <c r="O207" s="66">
        <f t="shared" ca="1" si="26"/>
        <v>0</v>
      </c>
      <c r="S207" s="111">
        <f t="shared" ca="1" si="22"/>
        <v>20.578655833333261</v>
      </c>
      <c r="T207" s="51">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0.70000000000000007</v>
      </c>
      <c r="V207" s="66">
        <f t="shared" ca="1" si="28"/>
        <v>87.5</v>
      </c>
    </row>
    <row r="208" spans="1:22" x14ac:dyDescent="0.3">
      <c r="A208" s="32">
        <f t="shared" si="29"/>
        <v>45939</v>
      </c>
      <c r="B208" s="65" cm="1">
        <f t="array" aca="1" ref="B208" ca="1">_xlfn.XLOOKUP(A208,INDIRECT($A$5&amp;"!$AJ$41:$AJ$406"),INDIRECT($A$5&amp;"!$AK$41:$AK$406"))*SUM($F$3:$I$3)</f>
        <v>0</v>
      </c>
      <c r="C208" s="65" cm="1">
        <f t="array" aca="1" ref="C208" ca="1">_xlfn.XLOOKUP(A208,INDIRECT($A$5&amp;"!$AJ$41:$AJ$406"),INDIRECT($A$5&amp;"!$AL$41:$AL$406"))*SUM($F$3:$I$3)</f>
        <v>15</v>
      </c>
      <c r="D208" s="65" cm="1">
        <f t="array" aca="1" ref="D208" ca="1">_xlfn.XLOOKUP(A208,INDIRECT($A$5&amp;"!$AJ$41:$AJ$406"),INDIRECT($A$5&amp;"!$AO$41:$AO$406"))*SUM($F$3:$I$3)</f>
        <v>15</v>
      </c>
      <c r="E208" s="34" cm="1">
        <f t="array" ref="E208">SUMPRODUCT(('PT Storengy'!$B$8:$K$372)*('PT Storengy'!$A$8:$A$372=$A208)*('PT Storengy'!$B$5:$K$5=$A$6)*('PT Storengy'!$B$7:$K$7=$A$7))</f>
        <v>0</v>
      </c>
      <c r="F208" s="111">
        <f t="shared" ca="1" si="20"/>
        <v>15</v>
      </c>
      <c r="G208" s="51">
        <f t="shared" ca="1" si="23"/>
        <v>1</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0.70000000000000007</v>
      </c>
      <c r="I208" s="66">
        <f t="shared" ca="1" si="24"/>
        <v>0</v>
      </c>
      <c r="J208" s="110" cm="1">
        <f t="array" aca="1" ref="J208" ca="1">IF(COUNTIFS('PTC NaTran'!$K$7:$K$15996,"",'PTC NaTran'!$A$7:$A$15996,J$16,'PTC NaTran'!$D$7:$D$15996,$A208,'PTC NaTran'!$C$7:$C$15996,"DEL")&gt;0,J$14,SUMIFS('PTC NaTran'!$K$7:$K$15996,'PTC NaTran'!$A$7:$A$15996,J$16,'PTC NaTran'!$D$7:$D$15996,$A208,'PTC NaTran'!$C$7:$C$15996,"DEL")*1.0026*$F$4/INDIRECT($A$4&amp;"!D9"))</f>
        <v>124.99999999999999</v>
      </c>
      <c r="K208" s="110">
        <v>1000</v>
      </c>
      <c r="L208" s="111">
        <f t="shared" ca="1" si="21"/>
        <v>15</v>
      </c>
      <c r="M208" s="51">
        <f t="shared" ca="1" si="25"/>
        <v>1</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0.70000000000000007</v>
      </c>
      <c r="O208" s="66">
        <f t="shared" ca="1" si="26"/>
        <v>0</v>
      </c>
      <c r="S208" s="111">
        <f t="shared" ca="1" si="22"/>
        <v>20.66615583333326</v>
      </c>
      <c r="T208" s="51">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0.70000000000000007</v>
      </c>
      <c r="V208" s="66">
        <f t="shared" ca="1" si="28"/>
        <v>87.5</v>
      </c>
    </row>
    <row r="209" spans="1:22" x14ac:dyDescent="0.3">
      <c r="A209" s="32">
        <f t="shared" si="29"/>
        <v>45940</v>
      </c>
      <c r="B209" s="65" cm="1">
        <f t="array" aca="1" ref="B209" ca="1">_xlfn.XLOOKUP(A209,INDIRECT($A$5&amp;"!$AJ$41:$AJ$406"),INDIRECT($A$5&amp;"!$AK$41:$AK$406"))*SUM($F$3:$I$3)</f>
        <v>0</v>
      </c>
      <c r="C209" s="65" cm="1">
        <f t="array" aca="1" ref="C209" ca="1">_xlfn.XLOOKUP(A209,INDIRECT($A$5&amp;"!$AJ$41:$AJ$406"),INDIRECT($A$5&amp;"!$AL$41:$AL$406"))*SUM($F$3:$I$3)</f>
        <v>15</v>
      </c>
      <c r="D209" s="65" cm="1">
        <f t="array" aca="1" ref="D209" ca="1">_xlfn.XLOOKUP(A209,INDIRECT($A$5&amp;"!$AJ$41:$AJ$406"),INDIRECT($A$5&amp;"!$AO$41:$AO$406"))*SUM($F$3:$I$3)</f>
        <v>15</v>
      </c>
      <c r="E209" s="34" cm="1">
        <f t="array" ref="E209">SUMPRODUCT(('PT Storengy'!$B$8:$K$372)*('PT Storengy'!$A$8:$A$372=$A209)*('PT Storengy'!$B$5:$K$5=$A$6)*('PT Storengy'!$B$7:$K$7=$A$7))</f>
        <v>0</v>
      </c>
      <c r="F209" s="111">
        <f t="shared" ref="F209:F231" ca="1" si="30">F208+I209/1000</f>
        <v>15</v>
      </c>
      <c r="G209" s="51">
        <f t="shared" ca="1" si="23"/>
        <v>1</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0.70000000000000007</v>
      </c>
      <c r="I209" s="66">
        <f t="shared" ca="1" si="24"/>
        <v>0</v>
      </c>
      <c r="J209" s="110" cm="1">
        <f t="array" aca="1" ref="J209" ca="1">IF(COUNTIFS('PTC NaTran'!$K$7:$K$15996,"",'PTC NaTran'!$A$7:$A$15996,J$16,'PTC NaTran'!$D$7:$D$15996,$A209,'PTC NaTran'!$C$7:$C$15996,"DEL")&gt;0,J$14,SUMIFS('PTC NaTran'!$K$7:$K$15996,'PTC NaTran'!$A$7:$A$15996,J$16,'PTC NaTran'!$D$7:$D$15996,$A209,'PTC NaTran'!$C$7:$C$15996,"DEL")*1.0026*$F$4/INDIRECT($A$4&amp;"!D9"))</f>
        <v>124.99999999999999</v>
      </c>
      <c r="K209" s="110">
        <v>1000</v>
      </c>
      <c r="L209" s="111">
        <f t="shared" ref="L209:L231" ca="1" si="31">L208+O209/1000</f>
        <v>15</v>
      </c>
      <c r="M209" s="51">
        <f t="shared" ca="1" si="25"/>
        <v>1</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0.70000000000000007</v>
      </c>
      <c r="O209" s="66">
        <f t="shared" ca="1" si="26"/>
        <v>0</v>
      </c>
      <c r="S209" s="111">
        <f t="shared" ref="S209:S231" ca="1" si="32">S208+V209/1000</f>
        <v>20.753655833333259</v>
      </c>
      <c r="T209" s="51">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0.70000000000000007</v>
      </c>
      <c r="V209" s="66">
        <f t="shared" ca="1" si="28"/>
        <v>87.5</v>
      </c>
    </row>
    <row r="210" spans="1:22" x14ac:dyDescent="0.3">
      <c r="A210" s="32">
        <f t="shared" si="29"/>
        <v>45941</v>
      </c>
      <c r="B210" s="65" cm="1">
        <f t="array" aca="1" ref="B210" ca="1">_xlfn.XLOOKUP(A210,INDIRECT($A$5&amp;"!$AJ$41:$AJ$406"),INDIRECT($A$5&amp;"!$AK$41:$AK$406"))*SUM($F$3:$I$3)</f>
        <v>0</v>
      </c>
      <c r="C210" s="65" cm="1">
        <f t="array" aca="1" ref="C210" ca="1">_xlfn.XLOOKUP(A210,INDIRECT($A$5&amp;"!$AJ$41:$AJ$406"),INDIRECT($A$5&amp;"!$AL$41:$AL$406"))*SUM($F$3:$I$3)</f>
        <v>15</v>
      </c>
      <c r="D210" s="65" cm="1">
        <f t="array" aca="1" ref="D210" ca="1">_xlfn.XLOOKUP(A210,INDIRECT($A$5&amp;"!$AJ$41:$AJ$406"),INDIRECT($A$5&amp;"!$AO$41:$AO$406"))*SUM($F$3:$I$3)</f>
        <v>15</v>
      </c>
      <c r="E210" s="34" cm="1">
        <f t="array" ref="E210">SUMPRODUCT(('PT Storengy'!$B$8:$K$372)*('PT Storengy'!$A$8:$A$372=$A210)*('PT Storengy'!$B$5:$K$5=$A$6)*('PT Storengy'!$B$7:$K$7=$A$7))</f>
        <v>0</v>
      </c>
      <c r="F210" s="111">
        <f t="shared" ca="1" si="30"/>
        <v>15</v>
      </c>
      <c r="G210" s="51">
        <f t="shared" ref="G210:G231" ca="1" si="33">ROUND(F209/SUM($F$3,$G$3,$H$3,$I$3),5)</f>
        <v>1</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0.70000000000000007</v>
      </c>
      <c r="I210" s="66">
        <f t="shared" ref="I210:I231" ca="1" si="34">IF(F209*1000+$F$4*(1-$E210)*H210&gt;$D210*1000,D210*1000-F209*1000,$F$4*(1-$E210)*H210)</f>
        <v>0</v>
      </c>
      <c r="J210" s="110" cm="1">
        <f t="array" aca="1" ref="J210" ca="1">IF(COUNTIFS('PTC NaTran'!$K$7:$K$15996,"",'PTC NaTran'!$A$7:$A$15996,J$16,'PTC NaTran'!$D$7:$D$15996,$A210,'PTC NaTran'!$C$7:$C$15996,"DEL")&gt;0,J$14,SUMIFS('PTC NaTran'!$K$7:$K$15996,'PTC NaTran'!$A$7:$A$15996,J$16,'PTC NaTran'!$D$7:$D$15996,$A210,'PTC NaTran'!$C$7:$C$15996,"DEL")*1.0026*$F$4/INDIRECT($A$4&amp;"!D9"))</f>
        <v>124.99999999999999</v>
      </c>
      <c r="K210" s="110">
        <v>1000</v>
      </c>
      <c r="L210" s="111">
        <f t="shared" ca="1" si="31"/>
        <v>15</v>
      </c>
      <c r="M210" s="51">
        <f t="shared" ref="M210:M231" ca="1" si="35">ROUND(L209/SUM($F$3,$G$3,$H$3,$I$3),5)</f>
        <v>1</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0.70000000000000007</v>
      </c>
      <c r="O210" s="66">
        <f t="shared" ref="O210:O231" ca="1" si="36">IF(L209*1000+MIN(J210,K210,$F$4*(1-$E210)*N210)&gt;$D210*1000,$D210*1000-L209*1000,MIN(J210,K210,$F$4*(1-$E210)*N210))</f>
        <v>0</v>
      </c>
      <c r="S210" s="111">
        <f t="shared" ca="1" si="32"/>
        <v>20.841155833333257</v>
      </c>
      <c r="T210" s="51">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0.70000000000000007</v>
      </c>
      <c r="V210" s="66">
        <f t="shared" ref="V210:V231" ca="1" si="38">$F$4*(1)*U210</f>
        <v>87.5</v>
      </c>
    </row>
    <row r="211" spans="1:22" x14ac:dyDescent="0.3">
      <c r="A211" s="32">
        <f t="shared" ref="A211:A231" si="39">A210+1</f>
        <v>45942</v>
      </c>
      <c r="B211" s="65" cm="1">
        <f t="array" aca="1" ref="B211" ca="1">_xlfn.XLOOKUP(A211,INDIRECT($A$5&amp;"!$AJ$41:$AJ$406"),INDIRECT($A$5&amp;"!$AK$41:$AK$406"))*SUM($F$3:$I$3)</f>
        <v>0</v>
      </c>
      <c r="C211" s="65" cm="1">
        <f t="array" aca="1" ref="C211" ca="1">_xlfn.XLOOKUP(A211,INDIRECT($A$5&amp;"!$AJ$41:$AJ$406"),INDIRECT($A$5&amp;"!$AL$41:$AL$406"))*SUM($F$3:$I$3)</f>
        <v>15</v>
      </c>
      <c r="D211" s="65" cm="1">
        <f t="array" aca="1" ref="D211" ca="1">_xlfn.XLOOKUP(A211,INDIRECT($A$5&amp;"!$AJ$41:$AJ$406"),INDIRECT($A$5&amp;"!$AO$41:$AO$406"))*SUM($F$3:$I$3)</f>
        <v>15</v>
      </c>
      <c r="E211" s="34" cm="1">
        <f t="array" ref="E211">SUMPRODUCT(('PT Storengy'!$B$8:$K$372)*('PT Storengy'!$A$8:$A$372=$A211)*('PT Storengy'!$B$5:$K$5=$A$6)*('PT Storengy'!$B$7:$K$7=$A$7))</f>
        <v>0</v>
      </c>
      <c r="F211" s="111">
        <f t="shared" ca="1" si="30"/>
        <v>15</v>
      </c>
      <c r="G211" s="51">
        <f t="shared" ca="1" si="33"/>
        <v>1</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0.70000000000000007</v>
      </c>
      <c r="I211" s="66">
        <f t="shared" ca="1" si="34"/>
        <v>0</v>
      </c>
      <c r="J211" s="110" cm="1">
        <f t="array" aca="1" ref="J211" ca="1">IF(COUNTIFS('PTC NaTran'!$K$7:$K$15996,"",'PTC NaTran'!$A$7:$A$15996,J$16,'PTC NaTran'!$D$7:$D$15996,$A211,'PTC NaTran'!$C$7:$C$15996,"DEL")&gt;0,J$14,SUMIFS('PTC NaTran'!$K$7:$K$15996,'PTC NaTran'!$A$7:$A$15996,J$16,'PTC NaTran'!$D$7:$D$15996,$A211,'PTC NaTran'!$C$7:$C$15996,"DEL")*1.0026*$F$4/INDIRECT($A$4&amp;"!D9"))</f>
        <v>124.99999999999999</v>
      </c>
      <c r="K211" s="110">
        <v>1000</v>
      </c>
      <c r="L211" s="111">
        <f t="shared" ca="1" si="31"/>
        <v>15</v>
      </c>
      <c r="M211" s="51">
        <f t="shared" ca="1" si="35"/>
        <v>1</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0.70000000000000007</v>
      </c>
      <c r="O211" s="66">
        <f t="shared" ca="1" si="36"/>
        <v>0</v>
      </c>
      <c r="S211" s="111">
        <f t="shared" ca="1" si="32"/>
        <v>20.928655833333256</v>
      </c>
      <c r="T211" s="51">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0.70000000000000007</v>
      </c>
      <c r="V211" s="66">
        <f t="shared" ca="1" si="38"/>
        <v>87.5</v>
      </c>
    </row>
    <row r="212" spans="1:22" x14ac:dyDescent="0.3">
      <c r="A212" s="32">
        <f t="shared" si="39"/>
        <v>45943</v>
      </c>
      <c r="B212" s="65" cm="1">
        <f t="array" aca="1" ref="B212" ca="1">_xlfn.XLOOKUP(A212,INDIRECT($A$5&amp;"!$AJ$41:$AJ$406"),INDIRECT($A$5&amp;"!$AK$41:$AK$406"))*SUM($F$3:$I$3)</f>
        <v>0</v>
      </c>
      <c r="C212" s="65" cm="1">
        <f t="array" aca="1" ref="C212" ca="1">_xlfn.XLOOKUP(A212,INDIRECT($A$5&amp;"!$AJ$41:$AJ$406"),INDIRECT($A$5&amp;"!$AL$41:$AL$406"))*SUM($F$3:$I$3)</f>
        <v>15</v>
      </c>
      <c r="D212" s="65" cm="1">
        <f t="array" aca="1" ref="D212" ca="1">_xlfn.XLOOKUP(A212,INDIRECT($A$5&amp;"!$AJ$41:$AJ$406"),INDIRECT($A$5&amp;"!$AO$41:$AO$406"))*SUM($F$3:$I$3)</f>
        <v>15</v>
      </c>
      <c r="E212" s="34" cm="1">
        <f t="array" ref="E212">SUMPRODUCT(('PT Storengy'!$B$8:$K$372)*('PT Storengy'!$A$8:$A$372=$A212)*('PT Storengy'!$B$5:$K$5=$A$6)*('PT Storengy'!$B$7:$K$7=$A$7))</f>
        <v>0</v>
      </c>
      <c r="F212" s="111">
        <f t="shared" ca="1" si="30"/>
        <v>15</v>
      </c>
      <c r="G212" s="51">
        <f t="shared" ca="1" si="33"/>
        <v>1</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0.70000000000000007</v>
      </c>
      <c r="I212" s="66">
        <f t="shared" ca="1" si="34"/>
        <v>0</v>
      </c>
      <c r="J212" s="110" cm="1">
        <f t="array" aca="1" ref="J212" ca="1">IF(COUNTIFS('PTC NaTran'!$K$7:$K$15996,"",'PTC NaTran'!$A$7:$A$15996,J$16,'PTC NaTran'!$D$7:$D$15996,$A212,'PTC NaTran'!$C$7:$C$15996,"DEL")&gt;0,J$14,SUMIFS('PTC NaTran'!$K$7:$K$15996,'PTC NaTran'!$A$7:$A$15996,J$16,'PTC NaTran'!$D$7:$D$15996,$A212,'PTC NaTran'!$C$7:$C$15996,"DEL")*1.0026*$F$4/INDIRECT($A$4&amp;"!D9"))</f>
        <v>124.99999999999999</v>
      </c>
      <c r="K212" s="110">
        <v>1000</v>
      </c>
      <c r="L212" s="111">
        <f t="shared" ca="1" si="31"/>
        <v>15</v>
      </c>
      <c r="M212" s="51">
        <f t="shared" ca="1" si="35"/>
        <v>1</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0.70000000000000007</v>
      </c>
      <c r="O212" s="66">
        <f t="shared" ca="1" si="36"/>
        <v>0</v>
      </c>
      <c r="S212" s="111">
        <f t="shared" ca="1" si="32"/>
        <v>21.016155833333254</v>
      </c>
      <c r="T212" s="51">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0.70000000000000007</v>
      </c>
      <c r="V212" s="66">
        <f t="shared" ca="1" si="38"/>
        <v>87.5</v>
      </c>
    </row>
    <row r="213" spans="1:22" x14ac:dyDescent="0.3">
      <c r="A213" s="32">
        <f t="shared" si="39"/>
        <v>45944</v>
      </c>
      <c r="B213" s="65" cm="1">
        <f t="array" aca="1" ref="B213" ca="1">_xlfn.XLOOKUP(A213,INDIRECT($A$5&amp;"!$AJ$41:$AJ$406"),INDIRECT($A$5&amp;"!$AK$41:$AK$406"))*SUM($F$3:$I$3)</f>
        <v>0</v>
      </c>
      <c r="C213" s="65" cm="1">
        <f t="array" aca="1" ref="C213" ca="1">_xlfn.XLOOKUP(A213,INDIRECT($A$5&amp;"!$AJ$41:$AJ$406"),INDIRECT($A$5&amp;"!$AL$41:$AL$406"))*SUM($F$3:$I$3)</f>
        <v>15</v>
      </c>
      <c r="D213" s="65" cm="1">
        <f t="array" aca="1" ref="D213" ca="1">_xlfn.XLOOKUP(A213,INDIRECT($A$5&amp;"!$AJ$41:$AJ$406"),INDIRECT($A$5&amp;"!$AO$41:$AO$406"))*SUM($F$3:$I$3)</f>
        <v>15</v>
      </c>
      <c r="E213" s="34" cm="1">
        <f t="array" ref="E213">SUMPRODUCT(('PT Storengy'!$B$8:$K$372)*('PT Storengy'!$A$8:$A$372=$A213)*('PT Storengy'!$B$5:$K$5=$A$6)*('PT Storengy'!$B$7:$K$7=$A$7))</f>
        <v>0</v>
      </c>
      <c r="F213" s="111">
        <f t="shared" ca="1" si="30"/>
        <v>15</v>
      </c>
      <c r="G213" s="51">
        <f t="shared" ca="1" si="33"/>
        <v>1</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0.70000000000000007</v>
      </c>
      <c r="I213" s="66">
        <f t="shared" ca="1" si="34"/>
        <v>0</v>
      </c>
      <c r="J213" s="110" cm="1">
        <f t="array" aca="1" ref="J213" ca="1">IF(COUNTIFS('PTC NaTran'!$K$7:$K$15996,"",'PTC NaTran'!$A$7:$A$15996,J$16,'PTC NaTran'!$D$7:$D$15996,$A213,'PTC NaTran'!$C$7:$C$15996,"DEL")&gt;0,J$14,SUMIFS('PTC NaTran'!$K$7:$K$15996,'PTC NaTran'!$A$7:$A$15996,J$16,'PTC NaTran'!$D$7:$D$15996,$A213,'PTC NaTran'!$C$7:$C$15996,"DEL")*1.0026*$F$4/INDIRECT($A$4&amp;"!D9"))</f>
        <v>124.99999999999999</v>
      </c>
      <c r="K213" s="110">
        <v>1000</v>
      </c>
      <c r="L213" s="111">
        <f t="shared" ca="1" si="31"/>
        <v>15</v>
      </c>
      <c r="M213" s="51">
        <f t="shared" ca="1" si="35"/>
        <v>1</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0.70000000000000007</v>
      </c>
      <c r="O213" s="66">
        <f t="shared" ca="1" si="36"/>
        <v>0</v>
      </c>
      <c r="S213" s="111">
        <f t="shared" ca="1" si="32"/>
        <v>21.103655833333253</v>
      </c>
      <c r="T213" s="51">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0.70000000000000007</v>
      </c>
      <c r="V213" s="66">
        <f t="shared" ca="1" si="38"/>
        <v>87.5</v>
      </c>
    </row>
    <row r="214" spans="1:22" x14ac:dyDescent="0.3">
      <c r="A214" s="32">
        <f t="shared" si="39"/>
        <v>45945</v>
      </c>
      <c r="B214" s="65" cm="1">
        <f t="array" aca="1" ref="B214" ca="1">_xlfn.XLOOKUP(A214,INDIRECT($A$5&amp;"!$AJ$41:$AJ$406"),INDIRECT($A$5&amp;"!$AK$41:$AK$406"))*SUM($F$3:$I$3)</f>
        <v>0</v>
      </c>
      <c r="C214" s="65" cm="1">
        <f t="array" aca="1" ref="C214" ca="1">_xlfn.XLOOKUP(A214,INDIRECT($A$5&amp;"!$AJ$41:$AJ$406"),INDIRECT($A$5&amp;"!$AL$41:$AL$406"))*SUM($F$3:$I$3)</f>
        <v>15</v>
      </c>
      <c r="D214" s="65" cm="1">
        <f t="array" aca="1" ref="D214" ca="1">_xlfn.XLOOKUP(A214,INDIRECT($A$5&amp;"!$AJ$41:$AJ$406"),INDIRECT($A$5&amp;"!$AO$41:$AO$406"))*SUM($F$3:$I$3)</f>
        <v>15</v>
      </c>
      <c r="E214" s="34" cm="1">
        <f t="array" ref="E214">SUMPRODUCT(('PT Storengy'!$B$8:$K$372)*('PT Storengy'!$A$8:$A$372=$A214)*('PT Storengy'!$B$5:$K$5=$A$6)*('PT Storengy'!$B$7:$K$7=$A$7))</f>
        <v>0</v>
      </c>
      <c r="F214" s="111">
        <f t="shared" ca="1" si="30"/>
        <v>15</v>
      </c>
      <c r="G214" s="51">
        <f t="shared" ca="1" si="33"/>
        <v>1</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0.70000000000000007</v>
      </c>
      <c r="I214" s="66">
        <f t="shared" ca="1" si="34"/>
        <v>0</v>
      </c>
      <c r="J214" s="110" cm="1">
        <f t="array" aca="1" ref="J214" ca="1">IF(COUNTIFS('PTC NaTran'!$K$7:$K$15996,"",'PTC NaTran'!$A$7:$A$15996,J$16,'PTC NaTran'!$D$7:$D$15996,$A214,'PTC NaTran'!$C$7:$C$15996,"DEL")&gt;0,J$14,SUMIFS('PTC NaTran'!$K$7:$K$15996,'PTC NaTran'!$A$7:$A$15996,J$16,'PTC NaTran'!$D$7:$D$15996,$A214,'PTC NaTran'!$C$7:$C$15996,"DEL")*1.0026*$F$4/INDIRECT($A$4&amp;"!D9"))</f>
        <v>124.99999999999999</v>
      </c>
      <c r="K214" s="110">
        <v>1000</v>
      </c>
      <c r="L214" s="111">
        <f t="shared" ca="1" si="31"/>
        <v>15</v>
      </c>
      <c r="M214" s="51">
        <f t="shared" ca="1" si="35"/>
        <v>1</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0.70000000000000007</v>
      </c>
      <c r="O214" s="66">
        <f t="shared" ca="1" si="36"/>
        <v>0</v>
      </c>
      <c r="S214" s="111">
        <f t="shared" ca="1" si="32"/>
        <v>21.191155833333251</v>
      </c>
      <c r="T214" s="51">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0.70000000000000007</v>
      </c>
      <c r="V214" s="66">
        <f t="shared" ca="1" si="38"/>
        <v>87.5</v>
      </c>
    </row>
    <row r="215" spans="1:22" x14ac:dyDescent="0.3">
      <c r="A215" s="32">
        <f t="shared" si="39"/>
        <v>45946</v>
      </c>
      <c r="B215" s="65" cm="1">
        <f t="array" aca="1" ref="B215" ca="1">_xlfn.XLOOKUP(A215,INDIRECT($A$5&amp;"!$AJ$41:$AJ$406"),INDIRECT($A$5&amp;"!$AK$41:$AK$406"))*SUM($F$3:$I$3)</f>
        <v>0</v>
      </c>
      <c r="C215" s="65" cm="1">
        <f t="array" aca="1" ref="C215" ca="1">_xlfn.XLOOKUP(A215,INDIRECT($A$5&amp;"!$AJ$41:$AJ$406"),INDIRECT($A$5&amp;"!$AL$41:$AL$406"))*SUM($F$3:$I$3)</f>
        <v>15</v>
      </c>
      <c r="D215" s="65" cm="1">
        <f t="array" aca="1" ref="D215" ca="1">_xlfn.XLOOKUP(A215,INDIRECT($A$5&amp;"!$AJ$41:$AJ$406"),INDIRECT($A$5&amp;"!$AO$41:$AO$406"))*SUM($F$3:$I$3)</f>
        <v>15</v>
      </c>
      <c r="E215" s="34" cm="1">
        <f t="array" ref="E215">SUMPRODUCT(('PT Storengy'!$B$8:$K$372)*('PT Storengy'!$A$8:$A$372=$A215)*('PT Storengy'!$B$5:$K$5=$A$6)*('PT Storengy'!$B$7:$K$7=$A$7))</f>
        <v>0</v>
      </c>
      <c r="F215" s="111">
        <f t="shared" ca="1" si="30"/>
        <v>15</v>
      </c>
      <c r="G215" s="51">
        <f t="shared" ca="1" si="33"/>
        <v>1</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0.70000000000000007</v>
      </c>
      <c r="I215" s="66">
        <f t="shared" ca="1" si="34"/>
        <v>0</v>
      </c>
      <c r="J215" s="110" cm="1">
        <f t="array" aca="1" ref="J215" ca="1">IF(COUNTIFS('PTC NaTran'!$K$7:$K$15996,"",'PTC NaTran'!$A$7:$A$15996,J$16,'PTC NaTran'!$D$7:$D$15996,$A215,'PTC NaTran'!$C$7:$C$15996,"DEL")&gt;0,J$14,SUMIFS('PTC NaTran'!$K$7:$K$15996,'PTC NaTran'!$A$7:$A$15996,J$16,'PTC NaTran'!$D$7:$D$15996,$A215,'PTC NaTran'!$C$7:$C$15996,"DEL")*1.0026*$F$4/INDIRECT($A$4&amp;"!D9"))</f>
        <v>124.99999999999999</v>
      </c>
      <c r="K215" s="110">
        <v>1000</v>
      </c>
      <c r="L215" s="111">
        <f t="shared" ca="1" si="31"/>
        <v>15</v>
      </c>
      <c r="M215" s="51">
        <f t="shared" ca="1" si="35"/>
        <v>1</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0.70000000000000007</v>
      </c>
      <c r="O215" s="66">
        <f t="shared" ca="1" si="36"/>
        <v>0</v>
      </c>
      <c r="S215" s="111">
        <f t="shared" ca="1" si="32"/>
        <v>21.27865583333325</v>
      </c>
      <c r="T215" s="51">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0.70000000000000007</v>
      </c>
      <c r="V215" s="66">
        <f t="shared" ca="1" si="38"/>
        <v>87.5</v>
      </c>
    </row>
    <row r="216" spans="1:22" x14ac:dyDescent="0.3">
      <c r="A216" s="32">
        <f t="shared" si="39"/>
        <v>45947</v>
      </c>
      <c r="B216" s="65" cm="1">
        <f t="array" aca="1" ref="B216" ca="1">_xlfn.XLOOKUP(A216,INDIRECT($A$5&amp;"!$AJ$41:$AJ$406"),INDIRECT($A$5&amp;"!$AK$41:$AK$406"))*SUM($F$3:$I$3)</f>
        <v>0</v>
      </c>
      <c r="C216" s="65" cm="1">
        <f t="array" aca="1" ref="C216" ca="1">_xlfn.XLOOKUP(A216,INDIRECT($A$5&amp;"!$AJ$41:$AJ$406"),INDIRECT($A$5&amp;"!$AL$41:$AL$406"))*SUM($F$3:$I$3)</f>
        <v>15</v>
      </c>
      <c r="D216" s="65" cm="1">
        <f t="array" aca="1" ref="D216" ca="1">_xlfn.XLOOKUP(A216,INDIRECT($A$5&amp;"!$AJ$41:$AJ$406"),INDIRECT($A$5&amp;"!$AO$41:$AO$406"))*SUM($F$3:$I$3)</f>
        <v>15</v>
      </c>
      <c r="E216" s="34" cm="1">
        <f t="array" ref="E216">SUMPRODUCT(('PT Storengy'!$B$8:$K$372)*('PT Storengy'!$A$8:$A$372=$A216)*('PT Storengy'!$B$5:$K$5=$A$6)*('PT Storengy'!$B$7:$K$7=$A$7))</f>
        <v>0</v>
      </c>
      <c r="F216" s="111">
        <f t="shared" ca="1" si="30"/>
        <v>15</v>
      </c>
      <c r="G216" s="51">
        <f t="shared" ca="1" si="33"/>
        <v>1</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0.70000000000000007</v>
      </c>
      <c r="I216" s="66">
        <f t="shared" ca="1" si="34"/>
        <v>0</v>
      </c>
      <c r="J216" s="110" cm="1">
        <f t="array" aca="1" ref="J216" ca="1">IF(COUNTIFS('PTC NaTran'!$K$7:$K$15996,"",'PTC NaTran'!$A$7:$A$15996,J$16,'PTC NaTran'!$D$7:$D$15996,$A216,'PTC NaTran'!$C$7:$C$15996,"DEL")&gt;0,J$14,SUMIFS('PTC NaTran'!$K$7:$K$15996,'PTC NaTran'!$A$7:$A$15996,J$16,'PTC NaTran'!$D$7:$D$15996,$A216,'PTC NaTran'!$C$7:$C$15996,"DEL")*1.0026*$F$4/INDIRECT($A$4&amp;"!D9"))</f>
        <v>124.99999999999999</v>
      </c>
      <c r="K216" s="110">
        <v>1000</v>
      </c>
      <c r="L216" s="111">
        <f t="shared" ca="1" si="31"/>
        <v>15</v>
      </c>
      <c r="M216" s="51">
        <f t="shared" ca="1" si="35"/>
        <v>1</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0.70000000000000007</v>
      </c>
      <c r="O216" s="66">
        <f t="shared" ca="1" si="36"/>
        <v>0</v>
      </c>
      <c r="S216" s="111">
        <f t="shared" ca="1" si="32"/>
        <v>21.366155833333249</v>
      </c>
      <c r="T216" s="51">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0.70000000000000007</v>
      </c>
      <c r="V216" s="66">
        <f t="shared" ca="1" si="38"/>
        <v>87.5</v>
      </c>
    </row>
    <row r="217" spans="1:22" x14ac:dyDescent="0.3">
      <c r="A217" s="32">
        <f t="shared" si="39"/>
        <v>45948</v>
      </c>
      <c r="B217" s="65" cm="1">
        <f t="array" aca="1" ref="B217" ca="1">_xlfn.XLOOKUP(A217,INDIRECT($A$5&amp;"!$AJ$41:$AJ$406"),INDIRECT($A$5&amp;"!$AK$41:$AK$406"))*SUM($F$3:$I$3)</f>
        <v>0</v>
      </c>
      <c r="C217" s="65" cm="1">
        <f t="array" aca="1" ref="C217" ca="1">_xlfn.XLOOKUP(A217,INDIRECT($A$5&amp;"!$AJ$41:$AJ$406"),INDIRECT($A$5&amp;"!$AL$41:$AL$406"))*SUM($F$3:$I$3)</f>
        <v>15</v>
      </c>
      <c r="D217" s="65" cm="1">
        <f t="array" aca="1" ref="D217" ca="1">_xlfn.XLOOKUP(A217,INDIRECT($A$5&amp;"!$AJ$41:$AJ$406"),INDIRECT($A$5&amp;"!$AO$41:$AO$406"))*SUM($F$3:$I$3)</f>
        <v>15</v>
      </c>
      <c r="E217" s="34" cm="1">
        <f t="array" ref="E217">SUMPRODUCT(('PT Storengy'!$B$8:$K$372)*('PT Storengy'!$A$8:$A$372=$A217)*('PT Storengy'!$B$5:$K$5=$A$6)*('PT Storengy'!$B$7:$K$7=$A$7))</f>
        <v>0</v>
      </c>
      <c r="F217" s="111">
        <f t="shared" ca="1" si="30"/>
        <v>15</v>
      </c>
      <c r="G217" s="51">
        <f t="shared" ca="1" si="33"/>
        <v>1</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0.70000000000000007</v>
      </c>
      <c r="I217" s="66">
        <f t="shared" ca="1" si="34"/>
        <v>0</v>
      </c>
      <c r="J217" s="110" cm="1">
        <f t="array" aca="1" ref="J217" ca="1">IF(COUNTIFS('PTC NaTran'!$K$7:$K$15996,"",'PTC NaTran'!$A$7:$A$15996,J$16,'PTC NaTran'!$D$7:$D$15996,$A217,'PTC NaTran'!$C$7:$C$15996,"DEL")&gt;0,J$14,SUMIFS('PTC NaTran'!$K$7:$K$15996,'PTC NaTran'!$A$7:$A$15996,J$16,'PTC NaTran'!$D$7:$D$15996,$A217,'PTC NaTran'!$C$7:$C$15996,"DEL")*1.0026*$F$4/INDIRECT($A$4&amp;"!D9"))</f>
        <v>124.99999999999999</v>
      </c>
      <c r="K217" s="110">
        <v>1000</v>
      </c>
      <c r="L217" s="111">
        <f t="shared" ca="1" si="31"/>
        <v>15</v>
      </c>
      <c r="M217" s="51">
        <f t="shared" ca="1" si="35"/>
        <v>1</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0.70000000000000007</v>
      </c>
      <c r="O217" s="66">
        <f t="shared" ca="1" si="36"/>
        <v>0</v>
      </c>
      <c r="S217" s="111">
        <f t="shared" ca="1" si="32"/>
        <v>21.453655833333247</v>
      </c>
      <c r="T217" s="51">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0.70000000000000007</v>
      </c>
      <c r="V217" s="66">
        <f t="shared" ca="1" si="38"/>
        <v>87.5</v>
      </c>
    </row>
    <row r="218" spans="1:22" x14ac:dyDescent="0.3">
      <c r="A218" s="32">
        <f t="shared" si="39"/>
        <v>45949</v>
      </c>
      <c r="B218" s="65" cm="1">
        <f t="array" aca="1" ref="B218" ca="1">_xlfn.XLOOKUP(A218,INDIRECT($A$5&amp;"!$AJ$41:$AJ$406"),INDIRECT($A$5&amp;"!$AK$41:$AK$406"))*SUM($F$3:$I$3)</f>
        <v>0</v>
      </c>
      <c r="C218" s="65" cm="1">
        <f t="array" aca="1" ref="C218" ca="1">_xlfn.XLOOKUP(A218,INDIRECT($A$5&amp;"!$AJ$41:$AJ$406"),INDIRECT($A$5&amp;"!$AL$41:$AL$406"))*SUM($F$3:$I$3)</f>
        <v>15</v>
      </c>
      <c r="D218" s="65" cm="1">
        <f t="array" aca="1" ref="D218" ca="1">_xlfn.XLOOKUP(A218,INDIRECT($A$5&amp;"!$AJ$41:$AJ$406"),INDIRECT($A$5&amp;"!$AO$41:$AO$406"))*SUM($F$3:$I$3)</f>
        <v>15</v>
      </c>
      <c r="E218" s="34" cm="1">
        <f t="array" ref="E218">SUMPRODUCT(('PT Storengy'!$B$8:$K$372)*('PT Storengy'!$A$8:$A$372=$A218)*('PT Storengy'!$B$5:$K$5=$A$6)*('PT Storengy'!$B$7:$K$7=$A$7))</f>
        <v>0</v>
      </c>
      <c r="F218" s="111">
        <f t="shared" ca="1" si="30"/>
        <v>15</v>
      </c>
      <c r="G218" s="51">
        <f t="shared" ca="1" si="33"/>
        <v>1</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0.70000000000000007</v>
      </c>
      <c r="I218" s="66">
        <f t="shared" ca="1" si="34"/>
        <v>0</v>
      </c>
      <c r="J218" s="110" cm="1">
        <f t="array" aca="1" ref="J218" ca="1">IF(COUNTIFS('PTC NaTran'!$K$7:$K$15996,"",'PTC NaTran'!$A$7:$A$15996,J$16,'PTC NaTran'!$D$7:$D$15996,$A218,'PTC NaTran'!$C$7:$C$15996,"DEL")&gt;0,J$14,SUMIFS('PTC NaTran'!$K$7:$K$15996,'PTC NaTran'!$A$7:$A$15996,J$16,'PTC NaTran'!$D$7:$D$15996,$A218,'PTC NaTran'!$C$7:$C$15996,"DEL")*1.0026*$F$4/INDIRECT($A$4&amp;"!D9"))</f>
        <v>124.99999999999999</v>
      </c>
      <c r="K218" s="110">
        <v>1000</v>
      </c>
      <c r="L218" s="111">
        <f t="shared" ca="1" si="31"/>
        <v>15</v>
      </c>
      <c r="M218" s="51">
        <f t="shared" ca="1" si="35"/>
        <v>1</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0.70000000000000007</v>
      </c>
      <c r="O218" s="66">
        <f t="shared" ca="1" si="36"/>
        <v>0</v>
      </c>
      <c r="S218" s="111">
        <f t="shared" ca="1" si="32"/>
        <v>21.541155833333246</v>
      </c>
      <c r="T218" s="51">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0.70000000000000007</v>
      </c>
      <c r="V218" s="66">
        <f t="shared" ca="1" si="38"/>
        <v>87.5</v>
      </c>
    </row>
    <row r="219" spans="1:22" x14ac:dyDescent="0.3">
      <c r="A219" s="32">
        <f t="shared" si="39"/>
        <v>45950</v>
      </c>
      <c r="B219" s="65" cm="1">
        <f t="array" aca="1" ref="B219" ca="1">_xlfn.XLOOKUP(A219,INDIRECT($A$5&amp;"!$AJ$41:$AJ$406"),INDIRECT($A$5&amp;"!$AK$41:$AK$406"))*SUM($F$3:$I$3)</f>
        <v>0</v>
      </c>
      <c r="C219" s="65" cm="1">
        <f t="array" aca="1" ref="C219" ca="1">_xlfn.XLOOKUP(A219,INDIRECT($A$5&amp;"!$AJ$41:$AJ$406"),INDIRECT($A$5&amp;"!$AL$41:$AL$406"))*SUM($F$3:$I$3)</f>
        <v>15</v>
      </c>
      <c r="D219" s="65" cm="1">
        <f t="array" aca="1" ref="D219" ca="1">_xlfn.XLOOKUP(A219,INDIRECT($A$5&amp;"!$AJ$41:$AJ$406"),INDIRECT($A$5&amp;"!$AO$41:$AO$406"))*SUM($F$3:$I$3)</f>
        <v>15</v>
      </c>
      <c r="E219" s="34" cm="1">
        <f t="array" ref="E219">SUMPRODUCT(('PT Storengy'!$B$8:$K$372)*('PT Storengy'!$A$8:$A$372=$A219)*('PT Storengy'!$B$5:$K$5=$A$6)*('PT Storengy'!$B$7:$K$7=$A$7))</f>
        <v>0</v>
      </c>
      <c r="F219" s="111">
        <f t="shared" ca="1" si="30"/>
        <v>15</v>
      </c>
      <c r="G219" s="51">
        <f t="shared" ca="1" si="33"/>
        <v>1</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0.70000000000000007</v>
      </c>
      <c r="I219" s="66">
        <f t="shared" ca="1" si="34"/>
        <v>0</v>
      </c>
      <c r="J219" s="110" cm="1">
        <f t="array" aca="1" ref="J219" ca="1">IF(COUNTIFS('PTC NaTran'!$K$7:$K$15996,"",'PTC NaTran'!$A$7:$A$15996,J$16,'PTC NaTran'!$D$7:$D$15996,$A219,'PTC NaTran'!$C$7:$C$15996,"DEL")&gt;0,J$14,SUMIFS('PTC NaTran'!$K$7:$K$15996,'PTC NaTran'!$A$7:$A$15996,J$16,'PTC NaTran'!$D$7:$D$15996,$A219,'PTC NaTran'!$C$7:$C$15996,"DEL")*1.0026*$F$4/INDIRECT($A$4&amp;"!D9"))</f>
        <v>124.99999999999999</v>
      </c>
      <c r="K219" s="110">
        <v>1000</v>
      </c>
      <c r="L219" s="111">
        <f t="shared" ca="1" si="31"/>
        <v>15</v>
      </c>
      <c r="M219" s="51">
        <f t="shared" ca="1" si="35"/>
        <v>1</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0.70000000000000007</v>
      </c>
      <c r="O219" s="66">
        <f t="shared" ca="1" si="36"/>
        <v>0</v>
      </c>
      <c r="S219" s="111">
        <f t="shared" ca="1" si="32"/>
        <v>21.628655833333244</v>
      </c>
      <c r="T219" s="51">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0.70000000000000007</v>
      </c>
      <c r="V219" s="66">
        <f t="shared" ca="1" si="38"/>
        <v>87.5</v>
      </c>
    </row>
    <row r="220" spans="1:22" x14ac:dyDescent="0.3">
      <c r="A220" s="32">
        <f t="shared" si="39"/>
        <v>45951</v>
      </c>
      <c r="B220" s="65" cm="1">
        <f t="array" aca="1" ref="B220" ca="1">_xlfn.XLOOKUP(A220,INDIRECT($A$5&amp;"!$AJ$41:$AJ$406"),INDIRECT($A$5&amp;"!$AK$41:$AK$406"))*SUM($F$3:$I$3)</f>
        <v>0</v>
      </c>
      <c r="C220" s="65" cm="1">
        <f t="array" aca="1" ref="C220" ca="1">_xlfn.XLOOKUP(A220,INDIRECT($A$5&amp;"!$AJ$41:$AJ$406"),INDIRECT($A$5&amp;"!$AL$41:$AL$406"))*SUM($F$3:$I$3)</f>
        <v>15</v>
      </c>
      <c r="D220" s="65" cm="1">
        <f t="array" aca="1" ref="D220" ca="1">_xlfn.XLOOKUP(A220,INDIRECT($A$5&amp;"!$AJ$41:$AJ$406"),INDIRECT($A$5&amp;"!$AO$41:$AO$406"))*SUM($F$3:$I$3)</f>
        <v>15</v>
      </c>
      <c r="E220" s="34" cm="1">
        <f t="array" ref="E220">SUMPRODUCT(('PT Storengy'!$B$8:$K$372)*('PT Storengy'!$A$8:$A$372=$A220)*('PT Storengy'!$B$5:$K$5=$A$6)*('PT Storengy'!$B$7:$K$7=$A$7))</f>
        <v>0</v>
      </c>
      <c r="F220" s="111">
        <f t="shared" ca="1" si="30"/>
        <v>15</v>
      </c>
      <c r="G220" s="51">
        <f t="shared" ca="1" si="33"/>
        <v>1</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0.70000000000000007</v>
      </c>
      <c r="I220" s="66">
        <f t="shared" ca="1" si="34"/>
        <v>0</v>
      </c>
      <c r="J220" s="110" cm="1">
        <f t="array" aca="1" ref="J220" ca="1">IF(COUNTIFS('PTC NaTran'!$K$7:$K$15996,"",'PTC NaTran'!$A$7:$A$15996,J$16,'PTC NaTran'!$D$7:$D$15996,$A220,'PTC NaTran'!$C$7:$C$15996,"DEL")&gt;0,J$14,SUMIFS('PTC NaTran'!$K$7:$K$15996,'PTC NaTran'!$A$7:$A$15996,J$16,'PTC NaTran'!$D$7:$D$15996,$A220,'PTC NaTran'!$C$7:$C$15996,"DEL")*1.0026*$F$4/INDIRECT($A$4&amp;"!D9"))</f>
        <v>124.99999999999999</v>
      </c>
      <c r="K220" s="110">
        <v>1000</v>
      </c>
      <c r="L220" s="111">
        <f t="shared" ca="1" si="31"/>
        <v>15</v>
      </c>
      <c r="M220" s="51">
        <f t="shared" ca="1" si="35"/>
        <v>1</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0.70000000000000007</v>
      </c>
      <c r="O220" s="66">
        <f t="shared" ca="1" si="36"/>
        <v>0</v>
      </c>
      <c r="S220" s="111">
        <f t="shared" ca="1" si="32"/>
        <v>21.716155833333243</v>
      </c>
      <c r="T220" s="51">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0.70000000000000007</v>
      </c>
      <c r="V220" s="66">
        <f t="shared" ca="1" si="38"/>
        <v>87.5</v>
      </c>
    </row>
    <row r="221" spans="1:22" x14ac:dyDescent="0.3">
      <c r="A221" s="32">
        <f t="shared" si="39"/>
        <v>45952</v>
      </c>
      <c r="B221" s="65" cm="1">
        <f t="array" aca="1" ref="B221" ca="1">_xlfn.XLOOKUP(A221,INDIRECT($A$5&amp;"!$AJ$41:$AJ$406"),INDIRECT($A$5&amp;"!$AK$41:$AK$406"))*SUM($F$3:$I$3)</f>
        <v>0</v>
      </c>
      <c r="C221" s="65" cm="1">
        <f t="array" aca="1" ref="C221" ca="1">_xlfn.XLOOKUP(A221,INDIRECT($A$5&amp;"!$AJ$41:$AJ$406"),INDIRECT($A$5&amp;"!$AL$41:$AL$406"))*SUM($F$3:$I$3)</f>
        <v>15</v>
      </c>
      <c r="D221" s="65" cm="1">
        <f t="array" aca="1" ref="D221" ca="1">_xlfn.XLOOKUP(A221,INDIRECT($A$5&amp;"!$AJ$41:$AJ$406"),INDIRECT($A$5&amp;"!$AO$41:$AO$406"))*SUM($F$3:$I$3)</f>
        <v>15</v>
      </c>
      <c r="E221" s="34" cm="1">
        <f t="array" ref="E221">SUMPRODUCT(('PT Storengy'!$B$8:$K$372)*('PT Storengy'!$A$8:$A$372=$A221)*('PT Storengy'!$B$5:$K$5=$A$6)*('PT Storengy'!$B$7:$K$7=$A$7))</f>
        <v>0</v>
      </c>
      <c r="F221" s="111">
        <f t="shared" ca="1" si="30"/>
        <v>15</v>
      </c>
      <c r="G221" s="51">
        <f t="shared" ca="1" si="33"/>
        <v>1</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0.70000000000000007</v>
      </c>
      <c r="I221" s="66">
        <f t="shared" ca="1" si="34"/>
        <v>0</v>
      </c>
      <c r="J221" s="110" cm="1">
        <f t="array" aca="1" ref="J221" ca="1">IF(COUNTIFS('PTC NaTran'!$K$7:$K$15996,"",'PTC NaTran'!$A$7:$A$15996,J$16,'PTC NaTran'!$D$7:$D$15996,$A221,'PTC NaTran'!$C$7:$C$15996,"DEL")&gt;0,J$14,SUMIFS('PTC NaTran'!$K$7:$K$15996,'PTC NaTran'!$A$7:$A$15996,J$16,'PTC NaTran'!$D$7:$D$15996,$A221,'PTC NaTran'!$C$7:$C$15996,"DEL")*1.0026*$F$4/INDIRECT($A$4&amp;"!D9"))</f>
        <v>124.99999999999999</v>
      </c>
      <c r="K221" s="110">
        <v>1000</v>
      </c>
      <c r="L221" s="111">
        <f t="shared" ca="1" si="31"/>
        <v>15</v>
      </c>
      <c r="M221" s="51">
        <f t="shared" ca="1" si="35"/>
        <v>1</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0.70000000000000007</v>
      </c>
      <c r="O221" s="66">
        <f t="shared" ca="1" si="36"/>
        <v>0</v>
      </c>
      <c r="S221" s="111">
        <f t="shared" ca="1" si="32"/>
        <v>21.803655833333242</v>
      </c>
      <c r="T221" s="51">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0.70000000000000007</v>
      </c>
      <c r="V221" s="66">
        <f t="shared" ca="1" si="38"/>
        <v>87.5</v>
      </c>
    </row>
    <row r="222" spans="1:22" x14ac:dyDescent="0.3">
      <c r="A222" s="32">
        <f t="shared" si="39"/>
        <v>45953</v>
      </c>
      <c r="B222" s="65" cm="1">
        <f t="array" aca="1" ref="B222" ca="1">_xlfn.XLOOKUP(A222,INDIRECT($A$5&amp;"!$AJ$41:$AJ$406"),INDIRECT($A$5&amp;"!$AK$41:$AK$406"))*SUM($F$3:$I$3)</f>
        <v>0</v>
      </c>
      <c r="C222" s="65" cm="1">
        <f t="array" aca="1" ref="C222" ca="1">_xlfn.XLOOKUP(A222,INDIRECT($A$5&amp;"!$AJ$41:$AJ$406"),INDIRECT($A$5&amp;"!$AL$41:$AL$406"))*SUM($F$3:$I$3)</f>
        <v>15</v>
      </c>
      <c r="D222" s="65" cm="1">
        <f t="array" aca="1" ref="D222" ca="1">_xlfn.XLOOKUP(A222,INDIRECT($A$5&amp;"!$AJ$41:$AJ$406"),INDIRECT($A$5&amp;"!$AO$41:$AO$406"))*SUM($F$3:$I$3)</f>
        <v>15</v>
      </c>
      <c r="E222" s="34" cm="1">
        <f t="array" ref="E222">SUMPRODUCT(('PT Storengy'!$B$8:$K$372)*('PT Storengy'!$A$8:$A$372=$A222)*('PT Storengy'!$B$5:$K$5=$A$6)*('PT Storengy'!$B$7:$K$7=$A$7))</f>
        <v>0</v>
      </c>
      <c r="F222" s="111">
        <f t="shared" ca="1" si="30"/>
        <v>15</v>
      </c>
      <c r="G222" s="51">
        <f t="shared" ca="1" si="33"/>
        <v>1</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0.70000000000000007</v>
      </c>
      <c r="I222" s="66">
        <f t="shared" ca="1" si="34"/>
        <v>0</v>
      </c>
      <c r="J222" s="110" cm="1">
        <f t="array" aca="1" ref="J222" ca="1">IF(COUNTIFS('PTC NaTran'!$K$7:$K$15996,"",'PTC NaTran'!$A$7:$A$15996,J$16,'PTC NaTran'!$D$7:$D$15996,$A222,'PTC NaTran'!$C$7:$C$15996,"DEL")&gt;0,J$14,SUMIFS('PTC NaTran'!$K$7:$K$15996,'PTC NaTran'!$A$7:$A$15996,J$16,'PTC NaTran'!$D$7:$D$15996,$A222,'PTC NaTran'!$C$7:$C$15996,"DEL")*1.0026*$F$4/INDIRECT($A$4&amp;"!D9"))</f>
        <v>124.99999999999999</v>
      </c>
      <c r="K222" s="110">
        <v>1000</v>
      </c>
      <c r="L222" s="111">
        <f t="shared" ca="1" si="31"/>
        <v>15</v>
      </c>
      <c r="M222" s="51">
        <f t="shared" ca="1" si="35"/>
        <v>1</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0.70000000000000007</v>
      </c>
      <c r="O222" s="66">
        <f t="shared" ca="1" si="36"/>
        <v>0</v>
      </c>
      <c r="S222" s="111">
        <f t="shared" ca="1" si="32"/>
        <v>21.89115583333324</v>
      </c>
      <c r="T222" s="51">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0.70000000000000007</v>
      </c>
      <c r="V222" s="66">
        <f t="shared" ca="1" si="38"/>
        <v>87.5</v>
      </c>
    </row>
    <row r="223" spans="1:22" x14ac:dyDescent="0.3">
      <c r="A223" s="32">
        <f t="shared" si="39"/>
        <v>45954</v>
      </c>
      <c r="B223" s="65" cm="1">
        <f t="array" aca="1" ref="B223" ca="1">_xlfn.XLOOKUP(A223,INDIRECT($A$5&amp;"!$AJ$41:$AJ$406"),INDIRECT($A$5&amp;"!$AK$41:$AK$406"))*SUM($F$3:$I$3)</f>
        <v>0</v>
      </c>
      <c r="C223" s="65" cm="1">
        <f t="array" aca="1" ref="C223" ca="1">_xlfn.XLOOKUP(A223,INDIRECT($A$5&amp;"!$AJ$41:$AJ$406"),INDIRECT($A$5&amp;"!$AL$41:$AL$406"))*SUM($F$3:$I$3)</f>
        <v>15</v>
      </c>
      <c r="D223" s="65" cm="1">
        <f t="array" aca="1" ref="D223" ca="1">_xlfn.XLOOKUP(A223,INDIRECT($A$5&amp;"!$AJ$41:$AJ$406"),INDIRECT($A$5&amp;"!$AO$41:$AO$406"))*SUM($F$3:$I$3)</f>
        <v>15</v>
      </c>
      <c r="E223" s="34" cm="1">
        <f t="array" ref="E223">SUMPRODUCT(('PT Storengy'!$B$8:$K$372)*('PT Storengy'!$A$8:$A$372=$A223)*('PT Storengy'!$B$5:$K$5=$A$6)*('PT Storengy'!$B$7:$K$7=$A$7))</f>
        <v>0</v>
      </c>
      <c r="F223" s="111">
        <f t="shared" ca="1" si="30"/>
        <v>15</v>
      </c>
      <c r="G223" s="51">
        <f t="shared" ca="1" si="33"/>
        <v>1</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0.70000000000000007</v>
      </c>
      <c r="I223" s="66">
        <f t="shared" ca="1" si="34"/>
        <v>0</v>
      </c>
      <c r="J223" s="110" cm="1">
        <f t="array" aca="1" ref="J223" ca="1">IF(COUNTIFS('PTC NaTran'!$K$7:$K$15996,"",'PTC NaTran'!$A$7:$A$15996,J$16,'PTC NaTran'!$D$7:$D$15996,$A223,'PTC NaTran'!$C$7:$C$15996,"DEL")&gt;0,J$14,SUMIFS('PTC NaTran'!$K$7:$K$15996,'PTC NaTran'!$A$7:$A$15996,J$16,'PTC NaTran'!$D$7:$D$15996,$A223,'PTC NaTran'!$C$7:$C$15996,"DEL")*1.0026*$F$4/INDIRECT($A$4&amp;"!D9"))</f>
        <v>124.99999999999999</v>
      </c>
      <c r="K223" s="110">
        <v>1000</v>
      </c>
      <c r="L223" s="111">
        <f t="shared" ca="1" si="31"/>
        <v>15</v>
      </c>
      <c r="M223" s="51">
        <f t="shared" ca="1" si="35"/>
        <v>1</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0.70000000000000007</v>
      </c>
      <c r="O223" s="66">
        <f t="shared" ca="1" si="36"/>
        <v>0</v>
      </c>
      <c r="S223" s="111">
        <f t="shared" ca="1" si="32"/>
        <v>21.978655833333239</v>
      </c>
      <c r="T223" s="51">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0.70000000000000007</v>
      </c>
      <c r="V223" s="66">
        <f t="shared" ca="1" si="38"/>
        <v>87.5</v>
      </c>
    </row>
    <row r="224" spans="1:22" x14ac:dyDescent="0.3">
      <c r="A224" s="32">
        <f t="shared" si="39"/>
        <v>45955</v>
      </c>
      <c r="B224" s="65" cm="1">
        <f t="array" aca="1" ref="B224" ca="1">_xlfn.XLOOKUP(A224,INDIRECT($A$5&amp;"!$AJ$41:$AJ$406"),INDIRECT($A$5&amp;"!$AK$41:$AK$406"))*SUM($F$3:$I$3)</f>
        <v>0</v>
      </c>
      <c r="C224" s="65" cm="1">
        <f t="array" aca="1" ref="C224" ca="1">_xlfn.XLOOKUP(A224,INDIRECT($A$5&amp;"!$AJ$41:$AJ$406"),INDIRECT($A$5&amp;"!$AL$41:$AL$406"))*SUM($F$3:$I$3)</f>
        <v>15</v>
      </c>
      <c r="D224" s="65" cm="1">
        <f t="array" aca="1" ref="D224" ca="1">_xlfn.XLOOKUP(A224,INDIRECT($A$5&amp;"!$AJ$41:$AJ$406"),INDIRECT($A$5&amp;"!$AO$41:$AO$406"))*SUM($F$3:$I$3)</f>
        <v>15</v>
      </c>
      <c r="E224" s="34" cm="1">
        <f t="array" ref="E224">SUMPRODUCT(('PT Storengy'!$B$8:$K$372)*('PT Storengy'!$A$8:$A$372=$A224)*('PT Storengy'!$B$5:$K$5=$A$6)*('PT Storengy'!$B$7:$K$7=$A$7))</f>
        <v>0</v>
      </c>
      <c r="F224" s="111">
        <f t="shared" ca="1" si="30"/>
        <v>15</v>
      </c>
      <c r="G224" s="51">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0.70000000000000007</v>
      </c>
      <c r="I224" s="66">
        <f t="shared" ca="1" si="34"/>
        <v>0</v>
      </c>
      <c r="J224" s="110" cm="1">
        <f t="array" aca="1" ref="J224" ca="1">IF(COUNTIFS('PTC NaTran'!$K$7:$K$15996,"",'PTC NaTran'!$A$7:$A$15996,J$16,'PTC NaTran'!$D$7:$D$15996,$A224,'PTC NaTran'!$C$7:$C$15996,"DEL")&gt;0,J$14,SUMIFS('PTC NaTran'!$K$7:$K$15996,'PTC NaTran'!$A$7:$A$15996,J$16,'PTC NaTran'!$D$7:$D$15996,$A224,'PTC NaTran'!$C$7:$C$15996,"DEL")*1.0026*$F$4/INDIRECT($A$4&amp;"!D9"))</f>
        <v>124.99999999999999</v>
      </c>
      <c r="K224" s="110">
        <v>1000</v>
      </c>
      <c r="L224" s="111">
        <f t="shared" ca="1" si="31"/>
        <v>15</v>
      </c>
      <c r="M224" s="51">
        <f t="shared" ca="1" si="35"/>
        <v>1</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0.70000000000000007</v>
      </c>
      <c r="O224" s="66">
        <f t="shared" ca="1" si="36"/>
        <v>0</v>
      </c>
      <c r="S224" s="111">
        <f t="shared" ca="1" si="32"/>
        <v>22.066155833333237</v>
      </c>
      <c r="T224" s="51">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0.70000000000000007</v>
      </c>
      <c r="V224" s="66">
        <f t="shared" ca="1" si="38"/>
        <v>87.5</v>
      </c>
    </row>
    <row r="225" spans="1:22" x14ac:dyDescent="0.3">
      <c r="A225" s="32">
        <f t="shared" si="39"/>
        <v>45956</v>
      </c>
      <c r="B225" s="65" cm="1">
        <f t="array" aca="1" ref="B225" ca="1">_xlfn.XLOOKUP(A225,INDIRECT($A$5&amp;"!$AJ$41:$AJ$406"),INDIRECT($A$5&amp;"!$AK$41:$AK$406"))*SUM($F$3:$I$3)</f>
        <v>0</v>
      </c>
      <c r="C225" s="65" cm="1">
        <f t="array" aca="1" ref="C225" ca="1">_xlfn.XLOOKUP(A225,INDIRECT($A$5&amp;"!$AJ$41:$AJ$406"),INDIRECT($A$5&amp;"!$AL$41:$AL$406"))*SUM($F$3:$I$3)</f>
        <v>15</v>
      </c>
      <c r="D225" s="65" cm="1">
        <f t="array" aca="1" ref="D225" ca="1">_xlfn.XLOOKUP(A225,INDIRECT($A$5&amp;"!$AJ$41:$AJ$406"),INDIRECT($A$5&amp;"!$AO$41:$AO$406"))*SUM($F$3:$I$3)</f>
        <v>15</v>
      </c>
      <c r="E225" s="34" cm="1">
        <f t="array" ref="E225">SUMPRODUCT(('PT Storengy'!$B$8:$K$372)*('PT Storengy'!$A$8:$A$372=$A225)*('PT Storengy'!$B$5:$K$5=$A$6)*('PT Storengy'!$B$7:$K$7=$A$7))</f>
        <v>0</v>
      </c>
      <c r="F225" s="111">
        <f t="shared" ca="1" si="30"/>
        <v>15</v>
      </c>
      <c r="G225" s="51">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0.70000000000000007</v>
      </c>
      <c r="I225" s="66">
        <f t="shared" ca="1" si="34"/>
        <v>0</v>
      </c>
      <c r="J225" s="110" cm="1">
        <f t="array" aca="1" ref="J225" ca="1">IF(COUNTIFS('PTC NaTran'!$K$7:$K$15996,"",'PTC NaTran'!$A$7:$A$15996,J$16,'PTC NaTran'!$D$7:$D$15996,$A225,'PTC NaTran'!$C$7:$C$15996,"DEL")&gt;0,J$14,SUMIFS('PTC NaTran'!$K$7:$K$15996,'PTC NaTran'!$A$7:$A$15996,J$16,'PTC NaTran'!$D$7:$D$15996,$A225,'PTC NaTran'!$C$7:$C$15996,"DEL")*1.0026*$F$4/INDIRECT($A$4&amp;"!D9"))</f>
        <v>124.99999999999999</v>
      </c>
      <c r="K225" s="110">
        <v>1000</v>
      </c>
      <c r="L225" s="111">
        <f t="shared" ca="1" si="31"/>
        <v>15</v>
      </c>
      <c r="M225" s="51">
        <f t="shared" ca="1" si="35"/>
        <v>1</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0.70000000000000007</v>
      </c>
      <c r="O225" s="66">
        <f t="shared" ca="1" si="36"/>
        <v>0</v>
      </c>
      <c r="S225" s="111">
        <f t="shared" ca="1" si="32"/>
        <v>22.153655833333236</v>
      </c>
      <c r="T225" s="51">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0.70000000000000007</v>
      </c>
      <c r="V225" s="66">
        <f t="shared" ca="1" si="38"/>
        <v>87.5</v>
      </c>
    </row>
    <row r="226" spans="1:22" x14ac:dyDescent="0.3">
      <c r="A226" s="32">
        <f t="shared" si="39"/>
        <v>45957</v>
      </c>
      <c r="B226" s="65" cm="1">
        <f t="array" aca="1" ref="B226" ca="1">_xlfn.XLOOKUP(A226,INDIRECT($A$5&amp;"!$AJ$41:$AJ$406"),INDIRECT($A$5&amp;"!$AK$41:$AK$406"))*SUM($F$3:$I$3)</f>
        <v>0</v>
      </c>
      <c r="C226" s="65" cm="1">
        <f t="array" aca="1" ref="C226" ca="1">_xlfn.XLOOKUP(A226,INDIRECT($A$5&amp;"!$AJ$41:$AJ$406"),INDIRECT($A$5&amp;"!$AL$41:$AL$406"))*SUM($F$3:$I$3)</f>
        <v>15</v>
      </c>
      <c r="D226" s="65" cm="1">
        <f t="array" aca="1" ref="D226" ca="1">_xlfn.XLOOKUP(A226,INDIRECT($A$5&amp;"!$AJ$41:$AJ$406"),INDIRECT($A$5&amp;"!$AO$41:$AO$406"))*SUM($F$3:$I$3)</f>
        <v>15</v>
      </c>
      <c r="E226" s="34" cm="1">
        <f t="array" ref="E226">SUMPRODUCT(('PT Storengy'!$B$8:$K$372)*('PT Storengy'!$A$8:$A$372=$A226)*('PT Storengy'!$B$5:$K$5=$A$6)*('PT Storengy'!$B$7:$K$7=$A$7))</f>
        <v>0</v>
      </c>
      <c r="F226" s="111">
        <f t="shared" ca="1" si="30"/>
        <v>15</v>
      </c>
      <c r="G226" s="51">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0.70000000000000007</v>
      </c>
      <c r="I226" s="66">
        <f t="shared" ca="1" si="34"/>
        <v>0</v>
      </c>
      <c r="J226" s="110" cm="1">
        <f t="array" aca="1" ref="J226" ca="1">IF(COUNTIFS('PTC NaTran'!$K$7:$K$15996,"",'PTC NaTran'!$A$7:$A$15996,J$16,'PTC NaTran'!$D$7:$D$15996,$A226,'PTC NaTran'!$C$7:$C$15996,"DEL")&gt;0,J$14,SUMIFS('PTC NaTran'!$K$7:$K$15996,'PTC NaTran'!$A$7:$A$15996,J$16,'PTC NaTran'!$D$7:$D$15996,$A226,'PTC NaTran'!$C$7:$C$15996,"DEL")*1.0026*$F$4/INDIRECT($A$4&amp;"!D9"))</f>
        <v>124.99999999999999</v>
      </c>
      <c r="K226" s="110">
        <v>1000</v>
      </c>
      <c r="L226" s="111">
        <f t="shared" ca="1" si="31"/>
        <v>15</v>
      </c>
      <c r="M226" s="51">
        <f t="shared" ca="1" si="35"/>
        <v>1</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0.70000000000000007</v>
      </c>
      <c r="O226" s="66">
        <f t="shared" ca="1" si="36"/>
        <v>0</v>
      </c>
      <c r="S226" s="111">
        <f t="shared" ca="1" si="32"/>
        <v>22.241155833333234</v>
      </c>
      <c r="T226" s="51">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0.70000000000000007</v>
      </c>
      <c r="V226" s="66">
        <f t="shared" ca="1" si="38"/>
        <v>87.5</v>
      </c>
    </row>
    <row r="227" spans="1:22" x14ac:dyDescent="0.3">
      <c r="A227" s="32">
        <f t="shared" si="39"/>
        <v>45958</v>
      </c>
      <c r="B227" s="65" cm="1">
        <f t="array" aca="1" ref="B227" ca="1">_xlfn.XLOOKUP(A227,INDIRECT($A$5&amp;"!$AJ$41:$AJ$406"),INDIRECT($A$5&amp;"!$AK$41:$AK$406"))*SUM($F$3:$I$3)</f>
        <v>0</v>
      </c>
      <c r="C227" s="65" cm="1">
        <f t="array" aca="1" ref="C227" ca="1">_xlfn.XLOOKUP(A227,INDIRECT($A$5&amp;"!$AJ$41:$AJ$406"),INDIRECT($A$5&amp;"!$AL$41:$AL$406"))*SUM($F$3:$I$3)</f>
        <v>15</v>
      </c>
      <c r="D227" s="65" cm="1">
        <f t="array" aca="1" ref="D227" ca="1">_xlfn.XLOOKUP(A227,INDIRECT($A$5&amp;"!$AJ$41:$AJ$406"),INDIRECT($A$5&amp;"!$AO$41:$AO$406"))*SUM($F$3:$I$3)</f>
        <v>15</v>
      </c>
      <c r="E227" s="34" cm="1">
        <f t="array" ref="E227">SUMPRODUCT(('PT Storengy'!$B$8:$K$372)*('PT Storengy'!$A$8:$A$372=$A227)*('PT Storengy'!$B$5:$K$5=$A$6)*('PT Storengy'!$B$7:$K$7=$A$7))</f>
        <v>0</v>
      </c>
      <c r="F227" s="111">
        <f t="shared" ca="1" si="30"/>
        <v>15</v>
      </c>
      <c r="G227" s="51">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0.70000000000000007</v>
      </c>
      <c r="I227" s="66">
        <f t="shared" ca="1" si="34"/>
        <v>0</v>
      </c>
      <c r="J227" s="110" cm="1">
        <f t="array" aca="1" ref="J227" ca="1">IF(COUNTIFS('PTC NaTran'!$K$7:$K$15996,"",'PTC NaTran'!$A$7:$A$15996,J$16,'PTC NaTran'!$D$7:$D$15996,$A227,'PTC NaTran'!$C$7:$C$15996,"DEL")&gt;0,J$14,SUMIFS('PTC NaTran'!$K$7:$K$15996,'PTC NaTran'!$A$7:$A$15996,J$16,'PTC NaTran'!$D$7:$D$15996,$A227,'PTC NaTran'!$C$7:$C$15996,"DEL")*1.0026*$F$4/INDIRECT($A$4&amp;"!D9"))</f>
        <v>124.99999999999999</v>
      </c>
      <c r="K227" s="110">
        <v>1000</v>
      </c>
      <c r="L227" s="111">
        <f t="shared" ca="1" si="31"/>
        <v>15</v>
      </c>
      <c r="M227" s="51">
        <f t="shared" ca="1" si="35"/>
        <v>1</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0.70000000000000007</v>
      </c>
      <c r="O227" s="66">
        <f t="shared" ca="1" si="36"/>
        <v>0</v>
      </c>
      <c r="S227" s="111">
        <f t="shared" ca="1" si="32"/>
        <v>22.328655833333233</v>
      </c>
      <c r="T227" s="51">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0.70000000000000007</v>
      </c>
      <c r="V227" s="66">
        <f t="shared" ca="1" si="38"/>
        <v>87.5</v>
      </c>
    </row>
    <row r="228" spans="1:22" x14ac:dyDescent="0.3">
      <c r="A228" s="32">
        <f t="shared" si="39"/>
        <v>45959</v>
      </c>
      <c r="B228" s="65" cm="1">
        <f t="array" aca="1" ref="B228" ca="1">_xlfn.XLOOKUP(A228,INDIRECT($A$5&amp;"!$AJ$41:$AJ$406"),INDIRECT($A$5&amp;"!$AK$41:$AK$406"))*SUM($F$3:$I$3)</f>
        <v>0</v>
      </c>
      <c r="C228" s="65" cm="1">
        <f t="array" aca="1" ref="C228" ca="1">_xlfn.XLOOKUP(A228,INDIRECT($A$5&amp;"!$AJ$41:$AJ$406"),INDIRECT($A$5&amp;"!$AL$41:$AL$406"))*SUM($F$3:$I$3)</f>
        <v>15</v>
      </c>
      <c r="D228" s="65" cm="1">
        <f t="array" aca="1" ref="D228" ca="1">_xlfn.XLOOKUP(A228,INDIRECT($A$5&amp;"!$AJ$41:$AJ$406"),INDIRECT($A$5&amp;"!$AO$41:$AO$406"))*SUM($F$3:$I$3)</f>
        <v>15</v>
      </c>
      <c r="E228" s="34" cm="1">
        <f t="array" ref="E228">SUMPRODUCT(('PT Storengy'!$B$8:$K$372)*('PT Storengy'!$A$8:$A$372=$A228)*('PT Storengy'!$B$5:$K$5=$A$6)*('PT Storengy'!$B$7:$K$7=$A$7))</f>
        <v>0</v>
      </c>
      <c r="F228" s="111">
        <f t="shared" ca="1" si="30"/>
        <v>15</v>
      </c>
      <c r="G228" s="51">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0.70000000000000007</v>
      </c>
      <c r="I228" s="66">
        <f t="shared" ca="1" si="34"/>
        <v>0</v>
      </c>
      <c r="J228" s="110" cm="1">
        <f t="array" aca="1" ref="J228" ca="1">IF(COUNTIFS('PTC NaTran'!$K$7:$K$15996,"",'PTC NaTran'!$A$7:$A$15996,J$16,'PTC NaTran'!$D$7:$D$15996,$A228,'PTC NaTran'!$C$7:$C$15996,"DEL")&gt;0,J$14,SUMIFS('PTC NaTran'!$K$7:$K$15996,'PTC NaTran'!$A$7:$A$15996,J$16,'PTC NaTran'!$D$7:$D$15996,$A228,'PTC NaTran'!$C$7:$C$15996,"DEL")*1.0026*$F$4/INDIRECT($A$4&amp;"!D9"))</f>
        <v>124.99999999999999</v>
      </c>
      <c r="K228" s="110">
        <v>1000</v>
      </c>
      <c r="L228" s="111">
        <f t="shared" ca="1" si="31"/>
        <v>15</v>
      </c>
      <c r="M228" s="51">
        <f t="shared" ca="1" si="35"/>
        <v>1</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0.70000000000000007</v>
      </c>
      <c r="O228" s="66">
        <f t="shared" ca="1" si="36"/>
        <v>0</v>
      </c>
      <c r="S228" s="111">
        <f t="shared" ca="1" si="32"/>
        <v>22.416155833333232</v>
      </c>
      <c r="T228" s="51">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0.70000000000000007</v>
      </c>
      <c r="V228" s="66">
        <f t="shared" ca="1" si="38"/>
        <v>87.5</v>
      </c>
    </row>
    <row r="229" spans="1:22" x14ac:dyDescent="0.3">
      <c r="A229" s="32">
        <f t="shared" si="39"/>
        <v>45960</v>
      </c>
      <c r="B229" s="65" cm="1">
        <f t="array" aca="1" ref="B229" ca="1">_xlfn.XLOOKUP(A229,INDIRECT($A$5&amp;"!$AJ$41:$AJ$406"),INDIRECT($A$5&amp;"!$AK$41:$AK$406"))*SUM($F$3:$I$3)</f>
        <v>0</v>
      </c>
      <c r="C229" s="65" cm="1">
        <f t="array" aca="1" ref="C229" ca="1">_xlfn.XLOOKUP(A229,INDIRECT($A$5&amp;"!$AJ$41:$AJ$406"),INDIRECT($A$5&amp;"!$AL$41:$AL$406"))*SUM($F$3:$I$3)</f>
        <v>15</v>
      </c>
      <c r="D229" s="65" cm="1">
        <f t="array" aca="1" ref="D229" ca="1">_xlfn.XLOOKUP(A229,INDIRECT($A$5&amp;"!$AJ$41:$AJ$406"),INDIRECT($A$5&amp;"!$AO$41:$AO$406"))*SUM($F$3:$I$3)</f>
        <v>15</v>
      </c>
      <c r="E229" s="34" cm="1">
        <f t="array" ref="E229">SUMPRODUCT(('PT Storengy'!$B$8:$K$372)*('PT Storengy'!$A$8:$A$372=$A229)*('PT Storengy'!$B$5:$K$5=$A$6)*('PT Storengy'!$B$7:$K$7=$A$7))</f>
        <v>0</v>
      </c>
      <c r="F229" s="111">
        <f t="shared" ca="1" si="30"/>
        <v>15</v>
      </c>
      <c r="G229" s="51">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0.70000000000000007</v>
      </c>
      <c r="I229" s="66">
        <f t="shared" ca="1" si="34"/>
        <v>0</v>
      </c>
      <c r="J229" s="110" cm="1">
        <f t="array" aca="1" ref="J229" ca="1">IF(COUNTIFS('PTC NaTran'!$K$7:$K$15996,"",'PTC NaTran'!$A$7:$A$15996,J$16,'PTC NaTran'!$D$7:$D$15996,$A229,'PTC NaTran'!$C$7:$C$15996,"DEL")&gt;0,J$14,SUMIFS('PTC NaTran'!$K$7:$K$15996,'PTC NaTran'!$A$7:$A$15996,J$16,'PTC NaTran'!$D$7:$D$15996,$A229,'PTC NaTran'!$C$7:$C$15996,"DEL")*1.0026*$F$4/INDIRECT($A$4&amp;"!D9"))</f>
        <v>124.99999999999999</v>
      </c>
      <c r="K229" s="110">
        <v>1000</v>
      </c>
      <c r="L229" s="111">
        <f t="shared" ca="1" si="31"/>
        <v>15</v>
      </c>
      <c r="M229" s="51">
        <f t="shared" ca="1" si="35"/>
        <v>1</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0.70000000000000007</v>
      </c>
      <c r="O229" s="66">
        <f t="shared" ca="1" si="36"/>
        <v>0</v>
      </c>
      <c r="S229" s="111">
        <f t="shared" ca="1" si="32"/>
        <v>22.50365583333323</v>
      </c>
      <c r="T229" s="51">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0.70000000000000007</v>
      </c>
      <c r="V229" s="66">
        <f t="shared" ca="1" si="38"/>
        <v>87.5</v>
      </c>
    </row>
    <row r="230" spans="1:22" x14ac:dyDescent="0.3">
      <c r="A230" s="32">
        <f t="shared" si="39"/>
        <v>45961</v>
      </c>
      <c r="B230" s="65" cm="1">
        <f t="array" aca="1" ref="B230" ca="1">_xlfn.XLOOKUP(A230,INDIRECT($A$5&amp;"!$AJ$41:$AJ$406"),INDIRECT($A$5&amp;"!$AK$41:$AK$406"))*SUM($F$3:$I$3)</f>
        <v>12.75</v>
      </c>
      <c r="C230" s="65" cm="1">
        <f t="array" aca="1" ref="C230" ca="1">_xlfn.XLOOKUP(A230,INDIRECT($A$5&amp;"!$AJ$41:$AJ$406"),INDIRECT($A$5&amp;"!$AL$41:$AL$406"))*SUM($F$3:$I$3)</f>
        <v>15</v>
      </c>
      <c r="D230" s="65" cm="1">
        <f t="array" aca="1" ref="D230" ca="1">_xlfn.XLOOKUP(A230,INDIRECT($A$5&amp;"!$AJ$41:$AJ$406"),INDIRECT($A$5&amp;"!$AO$41:$AO$406"))*SUM($F$3:$I$3)</f>
        <v>15</v>
      </c>
      <c r="E230" s="34" cm="1">
        <f t="array" ref="E230">SUMPRODUCT(('PT Storengy'!$B$8:$K$372)*('PT Storengy'!$A$8:$A$372=$A230)*('PT Storengy'!$B$5:$K$5=$A$6)*('PT Storengy'!$B$7:$K$7=$A$7))</f>
        <v>0</v>
      </c>
      <c r="F230" s="111">
        <f t="shared" ca="1" si="30"/>
        <v>15</v>
      </c>
      <c r="G230" s="51">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0.70000000000000007</v>
      </c>
      <c r="I230" s="66">
        <f t="shared" ca="1" si="34"/>
        <v>0</v>
      </c>
      <c r="J230" s="110" cm="1">
        <f t="array" aca="1" ref="J230" ca="1">IF(COUNTIFS('PTC NaTran'!$K$7:$K$15996,"",'PTC NaTran'!$A$7:$A$15996,J$16,'PTC NaTran'!$D$7:$D$15996,$A230,'PTC NaTran'!$C$7:$C$15996,"DEL")&gt;0,J$14,SUMIFS('PTC NaTran'!$K$7:$K$15996,'PTC NaTran'!$A$7:$A$15996,J$16,'PTC NaTran'!$D$7:$D$15996,$A230,'PTC NaTran'!$C$7:$C$15996,"DEL")*1.0026*$F$4/INDIRECT($A$4&amp;"!D9"))</f>
        <v>124.99999999999999</v>
      </c>
      <c r="K230" s="110">
        <v>1000</v>
      </c>
      <c r="L230" s="111">
        <f t="shared" ca="1" si="31"/>
        <v>15</v>
      </c>
      <c r="M230" s="51">
        <f t="shared" ca="1" si="35"/>
        <v>1</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0.70000000000000007</v>
      </c>
      <c r="O230" s="66">
        <f t="shared" ca="1" si="36"/>
        <v>0</v>
      </c>
      <c r="S230" s="111">
        <f t="shared" ca="1" si="32"/>
        <v>22.591155833333229</v>
      </c>
      <c r="T230" s="51">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0.70000000000000007</v>
      </c>
      <c r="V230" s="66">
        <f t="shared" ca="1" si="38"/>
        <v>87.5</v>
      </c>
    </row>
    <row r="231" spans="1:22" x14ac:dyDescent="0.3">
      <c r="A231" s="32">
        <f t="shared" si="39"/>
        <v>45962</v>
      </c>
      <c r="B231" s="65" cm="1">
        <f t="array" aca="1" ref="B231" ca="1">_xlfn.XLOOKUP(A231,INDIRECT($A$5&amp;"!$AJ$41:$AJ$406"),INDIRECT($A$5&amp;"!$AK$41:$AK$406"))*SUM($F$3:$I$3)</f>
        <v>0</v>
      </c>
      <c r="C231" s="65" cm="1">
        <f t="array" aca="1" ref="C231" ca="1">_xlfn.XLOOKUP(A231,INDIRECT($A$5&amp;"!$AJ$41:$AJ$406"),INDIRECT($A$5&amp;"!$AL$41:$AL$406"))*SUM($F$3:$I$3)</f>
        <v>15</v>
      </c>
      <c r="D231" s="65" cm="1">
        <f t="array" aca="1" ref="D231" ca="1">_xlfn.XLOOKUP(A231,INDIRECT($A$5&amp;"!$AJ$41:$AJ$406"),INDIRECT($A$5&amp;"!$AO$41:$AO$406"))*SUM($F$3:$I$3)</f>
        <v>15</v>
      </c>
      <c r="E231" s="34" cm="1">
        <f t="array" ref="E231">SUMPRODUCT(('PT Storengy'!$B$8:$K$372)*('PT Storengy'!$A$8:$A$372=$A231)*('PT Storengy'!$B$5:$K$5=$A$6)*('PT Storengy'!$B$7:$K$7=$A$7))</f>
        <v>0</v>
      </c>
      <c r="F231" s="111">
        <f t="shared" ca="1" si="30"/>
        <v>15</v>
      </c>
      <c r="G231" s="51">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0.70000000000000007</v>
      </c>
      <c r="I231" s="66">
        <f t="shared" ca="1" si="34"/>
        <v>0</v>
      </c>
      <c r="J231" s="110" cm="1">
        <f t="array" aca="1" ref="J231" ca="1">IF(COUNTIFS('PTC NaTran'!$K$7:$K$15996,"",'PTC NaTran'!$A$7:$A$15996,J$16,'PTC NaTran'!$D$7:$D$15996,$A231,'PTC NaTran'!$C$7:$C$15996,"DEL")&gt;0,J$14,SUMIFS('PTC NaTran'!$K$7:$K$15996,'PTC NaTran'!$A$7:$A$15996,J$16,'PTC NaTran'!$D$7:$D$15996,$A231,'PTC NaTran'!$C$7:$C$15996,"DEL")*1.0026*$F$4/INDIRECT($A$4&amp;"!D9"))</f>
        <v>124.99999999999999</v>
      </c>
      <c r="K231" s="110">
        <v>1000</v>
      </c>
      <c r="L231" s="111">
        <f t="shared" ca="1" si="31"/>
        <v>15</v>
      </c>
      <c r="M231" s="51">
        <f t="shared" ca="1" si="35"/>
        <v>1</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0.70000000000000007</v>
      </c>
      <c r="O231" s="66">
        <f t="shared" ca="1" si="36"/>
        <v>0</v>
      </c>
      <c r="S231" s="111">
        <f t="shared" ca="1" si="32"/>
        <v>22.678655833333227</v>
      </c>
      <c r="T231" s="51">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0.70000000000000007</v>
      </c>
      <c r="V231" s="66">
        <f t="shared" ca="1" si="38"/>
        <v>87.5</v>
      </c>
    </row>
    <row r="232" spans="1:22" x14ac:dyDescent="0.3">
      <c r="A232" s="29"/>
      <c r="B232" s="29"/>
      <c r="C232" s="29"/>
      <c r="D232" s="29"/>
    </row>
    <row r="233" spans="1:22" x14ac:dyDescent="0.3">
      <c r="A233" s="29"/>
      <c r="B233" s="29"/>
      <c r="C233" s="29"/>
      <c r="D233" s="29"/>
    </row>
    <row r="234" spans="1:22" x14ac:dyDescent="0.3">
      <c r="A234" s="29"/>
      <c r="B234" s="29"/>
      <c r="C234" s="29"/>
      <c r="D234" s="29"/>
    </row>
    <row r="235" spans="1:22" x14ac:dyDescent="0.3">
      <c r="A235" s="29"/>
      <c r="B235" s="29"/>
      <c r="C235" s="29"/>
      <c r="D235" s="29"/>
    </row>
    <row r="236" spans="1:22" x14ac:dyDescent="0.3">
      <c r="A236" s="29"/>
      <c r="B236" s="29"/>
      <c r="C236" s="29"/>
      <c r="D236" s="29"/>
    </row>
    <row r="237" spans="1:22" x14ac:dyDescent="0.3">
      <c r="A237" s="29"/>
      <c r="B237" s="29"/>
      <c r="C237" s="29"/>
      <c r="D237" s="29"/>
    </row>
    <row r="238" spans="1:22" x14ac:dyDescent="0.3">
      <c r="A238" s="29"/>
      <c r="B238" s="29"/>
      <c r="C238" s="29"/>
      <c r="D238" s="29"/>
    </row>
    <row r="239" spans="1:22" x14ac:dyDescent="0.3">
      <c r="A239" s="29"/>
      <c r="B239" s="29"/>
      <c r="C239" s="29"/>
      <c r="D239" s="29"/>
    </row>
    <row r="240" spans="1:22" x14ac:dyDescent="0.3">
      <c r="A240" s="29"/>
      <c r="B240" s="29"/>
      <c r="C240" s="29"/>
      <c r="D240" s="29"/>
    </row>
    <row r="241" spans="1:4" x14ac:dyDescent="0.3">
      <c r="A241" s="29"/>
      <c r="B241" s="29"/>
      <c r="C241" s="29"/>
      <c r="D241" s="29"/>
    </row>
    <row r="242" spans="1:4" x14ac:dyDescent="0.3">
      <c r="A242" s="29"/>
      <c r="B242" s="29"/>
      <c r="C242" s="29"/>
      <c r="D242" s="29"/>
    </row>
    <row r="243" spans="1:4" x14ac:dyDescent="0.3">
      <c r="A243" s="29"/>
      <c r="B243" s="29"/>
      <c r="C243" s="29"/>
      <c r="D243" s="29"/>
    </row>
    <row r="244" spans="1:4" x14ac:dyDescent="0.3">
      <c r="A244" s="29"/>
      <c r="B244" s="29"/>
      <c r="C244" s="29"/>
      <c r="D244" s="29"/>
    </row>
    <row r="245" spans="1:4" x14ac:dyDescent="0.3">
      <c r="A245" s="29"/>
      <c r="B245" s="29"/>
      <c r="C245" s="29"/>
      <c r="D245" s="29"/>
    </row>
    <row r="246" spans="1:4" x14ac:dyDescent="0.3">
      <c r="A246" s="29"/>
      <c r="B246" s="29"/>
      <c r="C246" s="29"/>
      <c r="D246" s="29"/>
    </row>
    <row r="247" spans="1:4" x14ac:dyDescent="0.3">
      <c r="A247" s="29"/>
      <c r="B247" s="29"/>
      <c r="C247" s="29"/>
      <c r="D247" s="29"/>
    </row>
    <row r="248" spans="1:4" x14ac:dyDescent="0.3">
      <c r="A248" s="29"/>
      <c r="B248" s="29"/>
      <c r="C248" s="29"/>
      <c r="D248" s="29"/>
    </row>
    <row r="249" spans="1:4" x14ac:dyDescent="0.3">
      <c r="A249" s="29"/>
      <c r="B249" s="29"/>
      <c r="C249" s="29"/>
      <c r="D249" s="29"/>
    </row>
    <row r="250" spans="1:4" x14ac:dyDescent="0.3">
      <c r="A250" s="29"/>
      <c r="B250" s="29"/>
      <c r="C250" s="29"/>
      <c r="D250" s="29"/>
    </row>
    <row r="251" spans="1:4" x14ac:dyDescent="0.3">
      <c r="A251" s="29"/>
      <c r="B251" s="29"/>
      <c r="C251" s="29"/>
      <c r="D251" s="29"/>
    </row>
    <row r="252" spans="1:4" x14ac:dyDescent="0.3">
      <c r="A252" s="29"/>
      <c r="B252" s="29"/>
      <c r="C252" s="29"/>
      <c r="D252" s="29"/>
    </row>
    <row r="253" spans="1:4" x14ac:dyDescent="0.3">
      <c r="A253" s="29"/>
      <c r="B253" s="29"/>
      <c r="C253" s="29"/>
      <c r="D253" s="29"/>
    </row>
    <row r="254" spans="1:4" x14ac:dyDescent="0.3">
      <c r="A254" s="29"/>
      <c r="B254" s="29"/>
      <c r="C254" s="29"/>
      <c r="D254" s="29"/>
    </row>
    <row r="255" spans="1:4" x14ac:dyDescent="0.3">
      <c r="A255" s="29"/>
      <c r="B255" s="29"/>
      <c r="C255" s="29"/>
      <c r="D255" s="29"/>
    </row>
    <row r="256" spans="1:4" x14ac:dyDescent="0.3">
      <c r="A256" s="29"/>
      <c r="B256" s="29"/>
      <c r="C256" s="29"/>
      <c r="D256" s="29"/>
    </row>
    <row r="257" spans="1:4" x14ac:dyDescent="0.3">
      <c r="A257" s="29"/>
      <c r="B257" s="29"/>
      <c r="C257" s="29"/>
      <c r="D257" s="29"/>
    </row>
    <row r="258" spans="1:4" x14ac:dyDescent="0.3">
      <c r="A258" s="29"/>
      <c r="B258" s="29"/>
      <c r="C258" s="29"/>
      <c r="D258" s="29"/>
    </row>
    <row r="259" spans="1:4" x14ac:dyDescent="0.3">
      <c r="A259" s="29"/>
      <c r="B259" s="29"/>
      <c r="C259" s="29"/>
      <c r="D259" s="29"/>
    </row>
    <row r="260" spans="1:4" x14ac:dyDescent="0.3">
      <c r="A260" s="29"/>
      <c r="B260" s="29"/>
      <c r="C260" s="29"/>
      <c r="D260" s="29"/>
    </row>
    <row r="261" spans="1:4" x14ac:dyDescent="0.3">
      <c r="A261" s="29"/>
      <c r="B261" s="29"/>
      <c r="C261" s="29"/>
      <c r="D261" s="29"/>
    </row>
    <row r="262" spans="1:4" x14ac:dyDescent="0.3">
      <c r="A262" s="29"/>
      <c r="B262" s="29"/>
      <c r="C262" s="29"/>
      <c r="D262" s="29"/>
    </row>
    <row r="263" spans="1:4" x14ac:dyDescent="0.3">
      <c r="A263" s="29"/>
      <c r="B263" s="29"/>
      <c r="C263" s="29"/>
      <c r="D263" s="29"/>
    </row>
    <row r="264" spans="1:4" x14ac:dyDescent="0.3">
      <c r="A264" s="29"/>
      <c r="B264" s="29"/>
      <c r="C264" s="29"/>
      <c r="D264" s="29"/>
    </row>
    <row r="265" spans="1:4" x14ac:dyDescent="0.3">
      <c r="A265" s="29"/>
      <c r="B265" s="29"/>
      <c r="C265" s="29"/>
      <c r="D265" s="29"/>
    </row>
    <row r="266" spans="1:4" x14ac:dyDescent="0.3">
      <c r="A266" s="29"/>
      <c r="B266" s="29"/>
      <c r="C266" s="29"/>
      <c r="D266" s="29"/>
    </row>
    <row r="267" spans="1:4" x14ac:dyDescent="0.3">
      <c r="A267" s="29"/>
      <c r="B267" s="29"/>
      <c r="C267" s="29"/>
      <c r="D267" s="29"/>
    </row>
    <row r="268" spans="1:4" x14ac:dyDescent="0.3">
      <c r="A268" s="29"/>
      <c r="B268" s="29"/>
      <c r="C268" s="29"/>
      <c r="D268" s="29"/>
    </row>
    <row r="269" spans="1:4" x14ac:dyDescent="0.3">
      <c r="A269" s="29"/>
      <c r="B269" s="29"/>
      <c r="C269" s="29"/>
      <c r="D269" s="29"/>
    </row>
    <row r="270" spans="1:4" x14ac:dyDescent="0.3">
      <c r="A270" s="29"/>
      <c r="B270" s="29"/>
      <c r="C270" s="29"/>
      <c r="D270" s="29"/>
    </row>
    <row r="271" spans="1:4" x14ac:dyDescent="0.3">
      <c r="A271" s="29"/>
      <c r="B271" s="29"/>
      <c r="C271" s="29"/>
      <c r="D271" s="29"/>
    </row>
    <row r="272" spans="1:4" x14ac:dyDescent="0.3">
      <c r="A272" s="29"/>
      <c r="B272" s="29"/>
      <c r="C272" s="29"/>
      <c r="D272" s="29"/>
    </row>
    <row r="273" spans="1:4" x14ac:dyDescent="0.3">
      <c r="A273" s="29"/>
      <c r="B273" s="29"/>
      <c r="C273" s="29"/>
      <c r="D273" s="29"/>
    </row>
    <row r="274" spans="1:4" x14ac:dyDescent="0.3">
      <c r="A274" s="29"/>
      <c r="B274" s="29"/>
      <c r="C274" s="29"/>
      <c r="D274" s="29"/>
    </row>
    <row r="275" spans="1:4" x14ac:dyDescent="0.3">
      <c r="A275" s="29"/>
      <c r="B275" s="29"/>
      <c r="C275" s="29"/>
      <c r="D275" s="29"/>
    </row>
    <row r="276" spans="1:4" x14ac:dyDescent="0.3">
      <c r="A276" s="29"/>
      <c r="B276" s="29"/>
      <c r="C276" s="29"/>
      <c r="D276" s="29"/>
    </row>
    <row r="277" spans="1:4" x14ac:dyDescent="0.3">
      <c r="A277" s="29"/>
      <c r="B277" s="29"/>
      <c r="C277" s="29"/>
      <c r="D277" s="29"/>
    </row>
  </sheetData>
  <autoFilter ref="A16:O231" xr:uid="{E0BA2D08-F164-426D-8B22-833BD306E2C0}"/>
  <mergeCells count="3">
    <mergeCell ref="F11:I11"/>
    <mergeCell ref="L11:O11"/>
    <mergeCell ref="S11:V11"/>
  </mergeCells>
  <conditionalFormatting sqref="I17:I231">
    <cfRule type="cellIs" dxfId="11" priority="7" operator="equal">
      <formula>0</formula>
    </cfRule>
  </conditionalFormatting>
  <conditionalFormatting sqref="O17:O231">
    <cfRule type="cellIs" dxfId="10" priority="6" operator="equal">
      <formula>0</formula>
    </cfRule>
  </conditionalFormatting>
  <conditionalFormatting sqref="V17:V231">
    <cfRule type="cellIs" dxfId="9"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BBB46-367B-450B-97B5-AFF79EF43261}">
  <sheetPr codeName="Feuil11">
    <tabColor rgb="FF92D050"/>
  </sheetPr>
  <dimension ref="A1:N277"/>
  <sheetViews>
    <sheetView showGridLines="0" zoomScale="60" zoomScaleNormal="60" workbookViewId="0">
      <pane xSplit="1" ySplit="16" topLeftCell="B17" activePane="bottomRight" state="frozen"/>
      <selection activeCell="N41" sqref="N41"/>
      <selection pane="topRight" activeCell="N41" sqref="N41"/>
      <selection pane="bottomLeft" activeCell="N41" sqref="N41"/>
      <selection pane="bottomRight" activeCell="N41" sqref="N41"/>
    </sheetView>
  </sheetViews>
  <sheetFormatPr baseColWidth="10" defaultColWidth="10.5546875" defaultRowHeight="14.4" x14ac:dyDescent="0.3"/>
  <cols>
    <col min="1" max="4" width="13.88671875" customWidth="1"/>
    <col min="5" max="5" width="29.33203125" bestFit="1" customWidth="1"/>
    <col min="6" max="9" width="19.88671875" customWidth="1"/>
    <col min="11" max="11" width="12.5546875" customWidth="1"/>
    <col min="13" max="13" width="10.109375" customWidth="1"/>
    <col min="14" max="14" width="14.5546875" customWidth="1"/>
  </cols>
  <sheetData>
    <row r="1" spans="1:13" x14ac:dyDescent="0.3">
      <c r="A1" s="33"/>
      <c r="B1" s="33"/>
      <c r="C1" s="33"/>
      <c r="D1" s="33"/>
      <c r="G1" s="49"/>
    </row>
    <row r="2" spans="1:13" x14ac:dyDescent="0.3">
      <c r="F2" s="31" t="str" cm="1">
        <f t="array" aca="1" ref="F2" ca="1">INDEX(INDIRECT($A$4&amp;"!A1:Z500"),3,7+(COLUMN()-COLUMN($F$2))*5)</f>
        <v>Serene N 23</v>
      </c>
      <c r="G2" s="31" t="str" cm="1">
        <f t="array" aca="1" ref="G2" ca="1">INDEX(INDIRECT($A$4&amp;"!A1:Z500"),3,7+(COLUMN()-COLUMN($F$2))*5)</f>
        <v>Serene N 24</v>
      </c>
      <c r="H2" s="31" t="str" cm="1">
        <f t="array" aca="1" ref="H2" ca="1">INDEX(INDIRECT($A$4&amp;"!A1:Z500"),3,7+(COLUMN()-COLUMN($F$2))*5)</f>
        <v>Serene N 25</v>
      </c>
      <c r="I2" s="31" cm="1">
        <f t="array" aca="1" ref="I2" ca="1">INDEX(INDIRECT($A$4&amp;"!A1:Z500"),3,7+(COLUMN()-COLUMN($F$2))*5)</f>
        <v>0</v>
      </c>
    </row>
    <row r="3" spans="1:13" x14ac:dyDescent="0.3">
      <c r="A3" t="s">
        <v>68</v>
      </c>
      <c r="E3" s="31" t="s">
        <v>47</v>
      </c>
      <c r="F3" s="119" cm="1">
        <f t="array" aca="1" ref="F3" ca="1">INDEX(INDIRECT($A$4&amp;"!A1:Z500"),3,8+(COLUMN()-COLUMN($F$2))*5)</f>
        <v>4</v>
      </c>
      <c r="G3" s="119" cm="1">
        <f t="array" aca="1" ref="G3" ca="1">INDEX(INDIRECT($A$4&amp;"!A1:Z500"),3,8+(COLUMN()-COLUMN($F$2))*5)</f>
        <v>9.5</v>
      </c>
      <c r="H3" s="119" cm="1">
        <f t="array" aca="1" ref="H3" ca="1">INDEX(INDIRECT($A$4&amp;"!A1:Z500"),3,8+(COLUMN()-COLUMN($F$2))*5)</f>
        <v>1.5</v>
      </c>
      <c r="I3" s="48" cm="1">
        <f t="array" aca="1" ref="I3" ca="1">INDEX(INDIRECT($A$4&amp;"!A1:Z500"),3,8+(COLUMN()-COLUMN($F$2))*5)+Serene_A_I!AB3</f>
        <v>0</v>
      </c>
    </row>
    <row r="4" spans="1:13" x14ac:dyDescent="0.3">
      <c r="A4" t="s">
        <v>213</v>
      </c>
      <c r="E4" s="31" t="s">
        <v>48</v>
      </c>
      <c r="F4" s="71" cm="1">
        <f t="array" aca="1" ref="F4" ca="1">INDIRECT($A$4&amp;"!D5")</f>
        <v>176.47058823529409</v>
      </c>
      <c r="G4" s="50" t="s">
        <v>16</v>
      </c>
    </row>
    <row r="5" spans="1:13" x14ac:dyDescent="0.3">
      <c r="A5" t="s">
        <v>169</v>
      </c>
      <c r="E5" s="31" t="str">
        <f xml:space="preserve"> "COS GRTgaz (" &amp; Results!B9 &amp; ")"</f>
        <v>COS GRTgaz (Firm+Interuptible)</v>
      </c>
      <c r="F5" s="71">
        <f ca="1">F4</f>
        <v>176.47058823529409</v>
      </c>
      <c r="G5" s="50" t="s">
        <v>16</v>
      </c>
    </row>
    <row r="6" spans="1:13" ht="15" thickBot="1" x14ac:dyDescent="0.35">
      <c r="A6" s="44" t="s">
        <v>17</v>
      </c>
      <c r="E6" s="31" t="s">
        <v>212</v>
      </c>
      <c r="F6" s="31">
        <f ca="1">SUM(F3:I3)</f>
        <v>15</v>
      </c>
      <c r="G6" s="50" t="s">
        <v>15</v>
      </c>
    </row>
    <row r="7" spans="1:13" ht="15" thickBot="1" x14ac:dyDescent="0.35">
      <c r="A7" s="44" t="s">
        <v>53</v>
      </c>
      <c r="H7" s="67"/>
      <c r="I7" s="67"/>
    </row>
    <row r="8" spans="1:13" x14ac:dyDescent="0.3">
      <c r="F8" s="67"/>
      <c r="G8" s="67"/>
    </row>
    <row r="11" spans="1:13" ht="37.5" customHeight="1" x14ac:dyDescent="0.3">
      <c r="F11" s="330" t="s">
        <v>30</v>
      </c>
      <c r="G11" s="330"/>
      <c r="H11" s="330"/>
      <c r="I11" s="330"/>
    </row>
    <row r="13" spans="1:13" ht="17.25" customHeight="1" x14ac:dyDescent="0.3">
      <c r="K13" t="s">
        <v>217</v>
      </c>
    </row>
    <row r="14" spans="1:13" x14ac:dyDescent="0.3">
      <c r="G14" s="32" cm="1">
        <f t="array" aca="1" ref="G14:H14" ca="1">IF(_xlfn.XLOOKUP(0,F$17:F$185,A$17:B$185,"",0,1)="", "Only " &amp; TEXT(G186,"0,0%") &amp; " withdrawal on 31/03", _xlfn.XLOOKUP(0,F$17:F$185,A$17:B$185,"",0,1))</f>
        <v>46106</v>
      </c>
      <c r="H14">
        <f ca="1"/>
        <v>0</v>
      </c>
      <c r="I14" s="29"/>
      <c r="K14" t="s">
        <v>216</v>
      </c>
    </row>
    <row r="15" spans="1:13" ht="48" customHeight="1" x14ac:dyDescent="0.3">
      <c r="F15" s="37" t="s">
        <v>20</v>
      </c>
      <c r="G15" s="37" t="s">
        <v>185</v>
      </c>
      <c r="K15" s="67">
        <f ca="1">COUNTIF(K17:K185,"&gt;"&amp;0)+1</f>
        <v>158</v>
      </c>
    </row>
    <row r="16" spans="1:13" ht="43.2" customHeight="1" x14ac:dyDescent="0.3">
      <c r="A16" s="37" t="s">
        <v>2</v>
      </c>
      <c r="B16" s="37" t="s">
        <v>210</v>
      </c>
      <c r="C16" s="37" t="s">
        <v>211</v>
      </c>
      <c r="D16" s="37" t="s">
        <v>207</v>
      </c>
      <c r="E16" s="37" t="s">
        <v>19</v>
      </c>
      <c r="F16" s="37">
        <f ca="1">F6</f>
        <v>15</v>
      </c>
      <c r="G16" s="37" t="s">
        <v>185</v>
      </c>
      <c r="H16" s="37" t="s">
        <v>21</v>
      </c>
      <c r="I16" s="112" t="s">
        <v>60</v>
      </c>
      <c r="K16" s="37">
        <f ca="1">F16</f>
        <v>15</v>
      </c>
      <c r="L16" s="37" t="s">
        <v>185</v>
      </c>
      <c r="M16" s="37" t="s">
        <v>21</v>
      </c>
    </row>
    <row r="17" spans="1:14" x14ac:dyDescent="0.3">
      <c r="A17" s="32">
        <f>Results!I14</f>
        <v>45945</v>
      </c>
      <c r="B17" s="65" cm="1">
        <f t="array" aca="1" ref="B17" ca="1">_xlfn.XLOOKUP(A17,INDIRECT($A$5&amp;"!$AJ$41:$AJ$406"),INDIRECT($A$5&amp;"!$An$41:$An$406"))*SUM($F$3:$I$3)</f>
        <v>12.75</v>
      </c>
      <c r="C17" s="65" cm="1">
        <f t="array" aca="1" ref="C17" ca="1">_xlfn.XLOOKUP(A17,INDIRECT($A$5&amp;"!$AJ$41:$AJ$406"),INDIRECT($A$5&amp;"!$Ak$41:$Ak$406"))*SUM($F$3:$I$3)</f>
        <v>0</v>
      </c>
      <c r="D17" s="65" cm="1">
        <f t="array" aca="1" ref="D17" ca="1">_xlfn.XLOOKUP(A17,INDIRECT($A$5&amp;"!$AJ$41:$AJ$406"),INDIRECT($A$5&amp;"!$AO$41:$AO$406"))*SUM($F$3:$I$3)</f>
        <v>15</v>
      </c>
      <c r="E17" s="34" cm="1">
        <f t="array" ref="E17">SUMPRODUCT(('PT Storengy'!$B$8:$K$372)*('PT Storengy'!$A$8:$A$372=$A17)*('PT Storengy'!$A$5:$J$5=$A$6)*('PT Storengy'!$B$7:$K$7=$A$7))</f>
        <v>0</v>
      </c>
      <c r="F17" s="36">
        <f t="shared" ref="F17:F82" ca="1" si="0">F16-I17/1000</f>
        <v>14.823529411764707</v>
      </c>
      <c r="G17" s="51">
        <f ca="1">$F$6/SUM($F$3,$G$3,$H$3,$I$3)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87">
        <f ca="1">IF(F16*1000-$F$4*(1-E17)*H17&gt;1000*B17,$F$4*(1-E17)*H17,F16*1000-1000*B17)</f>
        <v>176.47058823529409</v>
      </c>
      <c r="K17" s="36">
        <f t="shared" ref="K17:K80" ca="1" si="1">K16-N17/1000</f>
        <v>14.823529411764707</v>
      </c>
      <c r="L17" s="51">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67">
        <f ca="1">IF(K16*1000&lt;$F$4*(1)*M17,K16*1000,$F$4*(1)*M17)</f>
        <v>176.47058823529409</v>
      </c>
    </row>
    <row r="18" spans="1:14" x14ac:dyDescent="0.3">
      <c r="A18" s="32">
        <f>A17+1</f>
        <v>45946</v>
      </c>
      <c r="B18" s="65" cm="1">
        <f t="array" aca="1" ref="B18" ca="1">_xlfn.XLOOKUP(A18,INDIRECT($A$5&amp;"!$AJ$41:$AJ$406"),INDIRECT($A$5&amp;"!$An$41:$An$406"))*SUM($F$3:$I$3)</f>
        <v>12.75</v>
      </c>
      <c r="C18" s="65" cm="1">
        <f t="array" aca="1" ref="C18" ca="1">_xlfn.XLOOKUP(A18,INDIRECT($A$5&amp;"!$AJ$41:$AJ$406"),INDIRECT($A$5&amp;"!$Ak$41:$Ak$406"))*SUM($F$3:$I$3)</f>
        <v>0</v>
      </c>
      <c r="D18" s="65" cm="1">
        <f t="array" aca="1" ref="D18" ca="1">_xlfn.XLOOKUP(A18,INDIRECT($A$5&amp;"!$AJ$41:$AJ$406"),INDIRECT($A$5&amp;"!$AO$41:$AO$406"))*SUM($F$3:$I$3)</f>
        <v>15</v>
      </c>
      <c r="E18" s="34" cm="1">
        <f t="array" ref="E18">SUMPRODUCT(('PT Storengy'!$B$8:$K$372)*('PT Storengy'!$A$8:$A$372=$A18)*('PT Storengy'!$A$5:$J$5=$A$6)*('PT Storengy'!$B$7:$K$7=$A$7))</f>
        <v>0</v>
      </c>
      <c r="F18" s="36">
        <f t="shared" ca="1" si="0"/>
        <v>14.648187152098691</v>
      </c>
      <c r="G18" s="51">
        <f ca="1">$F17/SUM($F$3,$G$3,$H$3,$I$3)</f>
        <v>0.9882352941176471</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0.99360613810741782</v>
      </c>
      <c r="I18" s="87">
        <f t="shared" ref="I18:I81" ca="1" si="2">IF(F17*1000-$F$4*(1-E18)*H18&gt;1000*B18,$F$4*(1-E18)*H18,F17*1000-1000*B18)</f>
        <v>175.34225966601488</v>
      </c>
      <c r="K18" s="36">
        <f t="shared" ca="1" si="1"/>
        <v>14.648187152098691</v>
      </c>
      <c r="L18" s="51">
        <f t="shared" ref="L18:L81" ca="1" si="3">MAX(K17/SUM($F$3,$G$3,$H$3,$I$3),0)</f>
        <v>0.9882352941176471</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0.99360613810741782</v>
      </c>
      <c r="N18" s="67">
        <f t="shared" ref="N18:N81" ca="1" si="4">IF(K17*1000&lt;$F$4*(1)*M18,K17*1000,$F$4*(1)*M18)</f>
        <v>175.34225966601488</v>
      </c>
    </row>
    <row r="19" spans="1:14" x14ac:dyDescent="0.3">
      <c r="A19" s="32">
        <f t="shared" ref="A19:A82" si="5">A18+1</f>
        <v>45947</v>
      </c>
      <c r="B19" s="65" cm="1">
        <f t="array" aca="1" ref="B19" ca="1">_xlfn.XLOOKUP(A19,INDIRECT($A$5&amp;"!$AJ$41:$AJ$406"),INDIRECT($A$5&amp;"!$An$41:$An$406"))*SUM($F$3:$I$3)</f>
        <v>12.75</v>
      </c>
      <c r="C19" s="65" cm="1">
        <f t="array" aca="1" ref="C19" ca="1">_xlfn.XLOOKUP(A19,INDIRECT($A$5&amp;"!$AJ$41:$AJ$406"),INDIRECT($A$5&amp;"!$Ak$41:$Ak$406"))*SUM($F$3:$I$3)</f>
        <v>0</v>
      </c>
      <c r="D19" s="65" cm="1">
        <f t="array" aca="1" ref="D19" ca="1">_xlfn.XLOOKUP(A19,INDIRECT($A$5&amp;"!$AJ$41:$AJ$406"),INDIRECT($A$5&amp;"!$AO$41:$AO$406"))*SUM($F$3:$I$3)</f>
        <v>15</v>
      </c>
      <c r="E19" s="34" cm="1">
        <f t="array" ref="E19">SUMPRODUCT(('PT Storengy'!$B$8:$K$372)*('PT Storengy'!$A$8:$A$372=$A19)*('PT Storengy'!$A$5:$J$5=$A$6)*('PT Storengy'!$B$7:$K$7=$A$7))</f>
        <v>0</v>
      </c>
      <c r="F19" s="36">
        <f t="shared" ca="1" si="0"/>
        <v>14.473966006624915</v>
      </c>
      <c r="G19" s="51">
        <f t="shared" ref="G19:G82" ca="1" si="6">$F18/SUM($F$3,$G$3,$H$3,$I$3)</f>
        <v>0.97654581013991271</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0.98725315768473609</v>
      </c>
      <c r="I19" s="87">
        <f t="shared" ca="1" si="2"/>
        <v>174.22114547377691</v>
      </c>
      <c r="K19" s="36">
        <f t="shared" ca="1" si="1"/>
        <v>14.473966006624915</v>
      </c>
      <c r="L19" s="51">
        <f t="shared" ca="1" si="3"/>
        <v>0.97654581013991271</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0.98725315768473609</v>
      </c>
      <c r="N19" s="67">
        <f t="shared" ca="1" si="4"/>
        <v>174.22114547377691</v>
      </c>
    </row>
    <row r="20" spans="1:14" x14ac:dyDescent="0.3">
      <c r="A20" s="32">
        <f t="shared" si="5"/>
        <v>45948</v>
      </c>
      <c r="B20" s="65" cm="1">
        <f t="array" aca="1" ref="B20" ca="1">_xlfn.XLOOKUP(A20,INDIRECT($A$5&amp;"!$AJ$41:$AJ$406"),INDIRECT($A$5&amp;"!$An$41:$An$406"))*SUM($F$3:$I$3)</f>
        <v>12.75</v>
      </c>
      <c r="C20" s="65" cm="1">
        <f t="array" aca="1" ref="C20" ca="1">_xlfn.XLOOKUP(A20,INDIRECT($A$5&amp;"!$AJ$41:$AJ$406"),INDIRECT($A$5&amp;"!$Ak$41:$Ak$406"))*SUM($F$3:$I$3)</f>
        <v>0</v>
      </c>
      <c r="D20" s="65" cm="1">
        <f t="array" aca="1" ref="D20" ca="1">_xlfn.XLOOKUP(A20,INDIRECT($A$5&amp;"!$AJ$41:$AJ$406"),INDIRECT($A$5&amp;"!$AO$41:$AO$406"))*SUM($F$3:$I$3)</f>
        <v>15</v>
      </c>
      <c r="E20" s="34" cm="1">
        <f t="array" ref="E20">SUMPRODUCT(('PT Storengy'!$B$8:$K$372)*('PT Storengy'!$A$8:$A$372=$A20)*('PT Storengy'!$A$5:$J$5=$A$6)*('PT Storengy'!$B$7:$K$7=$A$7))</f>
        <v>0</v>
      </c>
      <c r="F20" s="36">
        <f t="shared" ca="1" si="0"/>
        <v>14.300858807094064</v>
      </c>
      <c r="G20" s="51">
        <f t="shared" ca="1" si="6"/>
        <v>0.96493106710832766</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0.98094079734148332</v>
      </c>
      <c r="I20" s="87">
        <f t="shared" ca="1" si="2"/>
        <v>173.10719953084995</v>
      </c>
      <c r="K20" s="36">
        <f t="shared" ca="1" si="1"/>
        <v>14.300858807094064</v>
      </c>
      <c r="L20" s="51">
        <f t="shared" ca="1" si="3"/>
        <v>0.96493106710832766</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0.98094079734148332</v>
      </c>
      <c r="N20" s="67">
        <f t="shared" ca="1" si="4"/>
        <v>173.10719953084995</v>
      </c>
    </row>
    <row r="21" spans="1:14" x14ac:dyDescent="0.3">
      <c r="A21" s="32">
        <f t="shared" si="5"/>
        <v>45949</v>
      </c>
      <c r="B21" s="65" cm="1">
        <f t="array" aca="1" ref="B21" ca="1">_xlfn.XLOOKUP(A21,INDIRECT($A$5&amp;"!$AJ$41:$AJ$406"),INDIRECT($A$5&amp;"!$An$41:$An$406"))*SUM($F$3:$I$3)</f>
        <v>12.75</v>
      </c>
      <c r="C21" s="65" cm="1">
        <f t="array" aca="1" ref="C21" ca="1">_xlfn.XLOOKUP(A21,INDIRECT($A$5&amp;"!$AJ$41:$AJ$406"),INDIRECT($A$5&amp;"!$Ak$41:$Ak$406"))*SUM($F$3:$I$3)</f>
        <v>0</v>
      </c>
      <c r="D21" s="65" cm="1">
        <f t="array" aca="1" ref="D21" ca="1">_xlfn.XLOOKUP(A21,INDIRECT($A$5&amp;"!$AJ$41:$AJ$406"),INDIRECT($A$5&amp;"!$AO$41:$AO$406"))*SUM($F$3:$I$3)</f>
        <v>15</v>
      </c>
      <c r="E21" s="34" cm="1">
        <f t="array" ref="E21">SUMPRODUCT(('PT Storengy'!$B$8:$K$372)*('PT Storengy'!$A$8:$A$372=$A21)*('PT Storengy'!$A$5:$J$5=$A$6)*('PT Storengy'!$B$7:$K$7=$A$7))</f>
        <v>0</v>
      </c>
      <c r="F21" s="36">
        <f t="shared" ca="1" si="0"/>
        <v>14.128858431089627</v>
      </c>
      <c r="G21" s="51">
        <f t="shared" ca="1" si="6"/>
        <v>0.95339058713960434</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0.97466879735848155</v>
      </c>
      <c r="I21" s="87">
        <f t="shared" ca="1" si="2"/>
        <v>172.0003760044379</v>
      </c>
      <c r="K21" s="36">
        <f t="shared" ca="1" si="1"/>
        <v>14.128858431089627</v>
      </c>
      <c r="L21" s="51">
        <f t="shared" ca="1" si="3"/>
        <v>0.95339058713960434</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0.97466879735848155</v>
      </c>
      <c r="N21" s="67">
        <f t="shared" ca="1" si="4"/>
        <v>172.0003760044379</v>
      </c>
    </row>
    <row r="22" spans="1:14" x14ac:dyDescent="0.3">
      <c r="A22" s="32">
        <f t="shared" si="5"/>
        <v>45950</v>
      </c>
      <c r="B22" s="65" cm="1">
        <f t="array" aca="1" ref="B22" ca="1">_xlfn.XLOOKUP(A22,INDIRECT($A$5&amp;"!$AJ$41:$AJ$406"),INDIRECT($A$5&amp;"!$An$41:$An$406"))*SUM($F$3:$I$3)</f>
        <v>12.75</v>
      </c>
      <c r="C22" s="65" cm="1">
        <f t="array" aca="1" ref="C22" ca="1">_xlfn.XLOOKUP(A22,INDIRECT($A$5&amp;"!$AJ$41:$AJ$406"),INDIRECT($A$5&amp;"!$Ak$41:$Ak$406"))*SUM($F$3:$I$3)</f>
        <v>0</v>
      </c>
      <c r="D22" s="65" cm="1">
        <f t="array" aca="1" ref="D22" ca="1">_xlfn.XLOOKUP(A22,INDIRECT($A$5&amp;"!$AJ$41:$AJ$406"),INDIRECT($A$5&amp;"!$AO$41:$AO$406"))*SUM($F$3:$I$3)</f>
        <v>15</v>
      </c>
      <c r="E22" s="34" cm="1">
        <f t="array" ref="E22">SUMPRODUCT(('PT Storengy'!$B$8:$K$372)*('PT Storengy'!$A$8:$A$372=$A22)*('PT Storengy'!$A$5:$J$5=$A$6)*('PT Storengy'!$B$7:$K$7=$A$7))</f>
        <v>0</v>
      </c>
      <c r="F22" s="36">
        <f t="shared" ca="1" si="0"/>
        <v>13.957957801734834</v>
      </c>
      <c r="G22" s="51">
        <f t="shared" ca="1" si="6"/>
        <v>0.9419238954059751</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0.96843689967716118</v>
      </c>
      <c r="I22" s="87">
        <f t="shared" ca="1" si="2"/>
        <v>170.90062935479313</v>
      </c>
      <c r="K22" s="36">
        <f t="shared" ca="1" si="1"/>
        <v>13.957957801734834</v>
      </c>
      <c r="L22" s="51">
        <f t="shared" ca="1" si="3"/>
        <v>0.9419238954059751</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0.96843689967716118</v>
      </c>
      <c r="N22" s="67">
        <f t="shared" ca="1" si="4"/>
        <v>170.90062935479313</v>
      </c>
    </row>
    <row r="23" spans="1:14" x14ac:dyDescent="0.3">
      <c r="A23" s="32">
        <f t="shared" si="5"/>
        <v>45951</v>
      </c>
      <c r="B23" s="65" cm="1">
        <f t="array" aca="1" ref="B23" ca="1">_xlfn.XLOOKUP(A23,INDIRECT($A$5&amp;"!$AJ$41:$AJ$406"),INDIRECT($A$5&amp;"!$An$41:$An$406"))*SUM($F$3:$I$3)</f>
        <v>12.75</v>
      </c>
      <c r="C23" s="65" cm="1">
        <f t="array" aca="1" ref="C23" ca="1">_xlfn.XLOOKUP(A23,INDIRECT($A$5&amp;"!$AJ$41:$AJ$406"),INDIRECT($A$5&amp;"!$Ak$41:$Ak$406"))*SUM($F$3:$I$3)</f>
        <v>0</v>
      </c>
      <c r="D23" s="65" cm="1">
        <f t="array" aca="1" ref="D23" ca="1">_xlfn.XLOOKUP(A23,INDIRECT($A$5&amp;"!$AJ$41:$AJ$406"),INDIRECT($A$5&amp;"!$AO$41:$AO$406"))*SUM($F$3:$I$3)</f>
        <v>15</v>
      </c>
      <c r="E23" s="34" cm="1">
        <f t="array" ref="E23">SUMPRODUCT(('PT Storengy'!$B$8:$K$372)*('PT Storengy'!$A$8:$A$372=$A23)*('PT Storengy'!$A$5:$J$5=$A$6)*('PT Storengy'!$B$7:$K$7=$A$7))</f>
        <v>0</v>
      </c>
      <c r="F23" s="36">
        <f t="shared" ca="1" si="0"/>
        <v>13.78814988740149</v>
      </c>
      <c r="G23" s="51">
        <f t="shared" ca="1" si="6"/>
        <v>0.93053052011565562</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0.96224484788894415</v>
      </c>
      <c r="I23" s="87">
        <f t="shared" ca="1" si="2"/>
        <v>169.80791433334306</v>
      </c>
      <c r="K23" s="36">
        <f t="shared" ca="1" si="1"/>
        <v>13.78814988740149</v>
      </c>
      <c r="L23" s="51">
        <f t="shared" ca="1" si="3"/>
        <v>0.93053052011565562</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0.96224484788894415</v>
      </c>
      <c r="N23" s="67">
        <f t="shared" ca="1" si="4"/>
        <v>169.80791433334306</v>
      </c>
    </row>
    <row r="24" spans="1:14" x14ac:dyDescent="0.3">
      <c r="A24" s="32">
        <f t="shared" si="5"/>
        <v>45952</v>
      </c>
      <c r="B24" s="65" cm="1">
        <f t="array" aca="1" ref="B24" ca="1">_xlfn.XLOOKUP(A24,INDIRECT($A$5&amp;"!$AJ$41:$AJ$406"),INDIRECT($A$5&amp;"!$An$41:$An$406"))*SUM($F$3:$I$3)</f>
        <v>12.75</v>
      </c>
      <c r="C24" s="65" cm="1">
        <f t="array" aca="1" ref="C24" ca="1">_xlfn.XLOOKUP(A24,INDIRECT($A$5&amp;"!$AJ$41:$AJ$406"),INDIRECT($A$5&amp;"!$Ak$41:$Ak$406"))*SUM($F$3:$I$3)</f>
        <v>0</v>
      </c>
      <c r="D24" s="65" cm="1">
        <f t="array" aca="1" ref="D24" ca="1">_xlfn.XLOOKUP(A24,INDIRECT($A$5&amp;"!$AJ$41:$AJ$406"),INDIRECT($A$5&amp;"!$AO$41:$AO$406"))*SUM($F$3:$I$3)</f>
        <v>15</v>
      </c>
      <c r="E24" s="34" cm="1">
        <f t="array" ref="E24">SUMPRODUCT(('PT Storengy'!$B$8:$K$372)*('PT Storengy'!$A$8:$A$372=$A24)*('PT Storengy'!$A$5:$J$5=$A$6)*('PT Storengy'!$B$7:$K$7=$A$7))</f>
        <v>0</v>
      </c>
      <c r="F24" s="36">
        <f t="shared" ca="1" si="0"/>
        <v>13.619427701420662</v>
      </c>
      <c r="G24" s="51">
        <f t="shared" ca="1" si="6"/>
        <v>0.9192099924934326</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0.95609238722469259</v>
      </c>
      <c r="I24" s="87">
        <f t="shared" ca="1" si="2"/>
        <v>168.72218598082807</v>
      </c>
      <c r="K24" s="36">
        <f t="shared" ca="1" si="1"/>
        <v>13.619427701420662</v>
      </c>
      <c r="L24" s="51">
        <f t="shared" ca="1" si="3"/>
        <v>0.9192099924934326</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0.95609238722469259</v>
      </c>
      <c r="N24" s="67">
        <f t="shared" ca="1" si="4"/>
        <v>168.72218598082807</v>
      </c>
    </row>
    <row r="25" spans="1:14" x14ac:dyDescent="0.3">
      <c r="A25" s="32">
        <f t="shared" si="5"/>
        <v>45953</v>
      </c>
      <c r="B25" s="65" cm="1">
        <f t="array" aca="1" ref="B25" ca="1">_xlfn.XLOOKUP(A25,INDIRECT($A$5&amp;"!$AJ$41:$AJ$406"),INDIRECT($A$5&amp;"!$An$41:$An$406"))*SUM($F$3:$I$3)</f>
        <v>12.75</v>
      </c>
      <c r="C25" s="65" cm="1">
        <f t="array" aca="1" ref="C25" ca="1">_xlfn.XLOOKUP(A25,INDIRECT($A$5&amp;"!$AJ$41:$AJ$406"),INDIRECT($A$5&amp;"!$Ak$41:$Ak$406"))*SUM($F$3:$I$3)</f>
        <v>0</v>
      </c>
      <c r="D25" s="65" cm="1">
        <f t="array" aca="1" ref="D25" ca="1">_xlfn.XLOOKUP(A25,INDIRECT($A$5&amp;"!$AJ$41:$AJ$406"),INDIRECT($A$5&amp;"!$AO$41:$AO$406"))*SUM($F$3:$I$3)</f>
        <v>15</v>
      </c>
      <c r="E25" s="34" cm="1">
        <f t="array" ref="E25">SUMPRODUCT(('PT Storengy'!$B$8:$K$372)*('PT Storengy'!$A$8:$A$372=$A25)*('PT Storengy'!$A$5:$J$5=$A$6)*('PT Storengy'!$B$7:$K$7=$A$7))</f>
        <v>0</v>
      </c>
      <c r="F25" s="36">
        <f t="shared" ca="1" si="0"/>
        <v>13.451784301795209</v>
      </c>
      <c r="G25" s="51">
        <f t="shared" ca="1" si="6"/>
        <v>0.90796184676137748</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0.94997926454422765</v>
      </c>
      <c r="I25" s="87">
        <f t="shared" ca="1" si="2"/>
        <v>167.64339962545191</v>
      </c>
      <c r="K25" s="36">
        <f t="shared" ca="1" si="1"/>
        <v>13.451784301795209</v>
      </c>
      <c r="L25" s="51">
        <f t="shared" ca="1" si="3"/>
        <v>0.90796184676137748</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0.94997926454422765</v>
      </c>
      <c r="N25" s="67">
        <f t="shared" ca="1" si="4"/>
        <v>167.64339962545191</v>
      </c>
    </row>
    <row r="26" spans="1:14" x14ac:dyDescent="0.3">
      <c r="A26" s="32">
        <f t="shared" si="5"/>
        <v>45954</v>
      </c>
      <c r="B26" s="65" cm="1">
        <f t="array" aca="1" ref="B26" ca="1">_xlfn.XLOOKUP(A26,INDIRECT($A$5&amp;"!$AJ$41:$AJ$406"),INDIRECT($A$5&amp;"!$An$41:$An$406"))*SUM($F$3:$I$3)</f>
        <v>12.75</v>
      </c>
      <c r="C26" s="65" cm="1">
        <f t="array" aca="1" ref="C26" ca="1">_xlfn.XLOOKUP(A26,INDIRECT($A$5&amp;"!$AJ$41:$AJ$406"),INDIRECT($A$5&amp;"!$Ak$41:$Ak$406"))*SUM($F$3:$I$3)</f>
        <v>0</v>
      </c>
      <c r="D26" s="65" cm="1">
        <f t="array" aca="1" ref="D26" ca="1">_xlfn.XLOOKUP(A26,INDIRECT($A$5&amp;"!$AJ$41:$AJ$406"),INDIRECT($A$5&amp;"!$AO$41:$AO$406"))*SUM($F$3:$I$3)</f>
        <v>15</v>
      </c>
      <c r="E26" s="34" cm="1">
        <f t="array" ref="E26">SUMPRODUCT(('PT Storengy'!$B$8:$K$372)*('PT Storengy'!$A$8:$A$372=$A26)*('PT Storengy'!$A$5:$J$5=$A$6)*('PT Storengy'!$B$7:$K$7=$A$7))</f>
        <v>0</v>
      </c>
      <c r="F26" s="36">
        <f t="shared" ca="1" si="0"/>
        <v>13.285212790914166</v>
      </c>
      <c r="G26" s="51">
        <f t="shared" ca="1" si="6"/>
        <v>0.89678562011968066</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0.94390522832591439</v>
      </c>
      <c r="I26" s="87">
        <f t="shared" ca="1" si="2"/>
        <v>166.57151088104368</v>
      </c>
      <c r="K26" s="36">
        <f t="shared" ca="1" si="1"/>
        <v>13.285212790914166</v>
      </c>
      <c r="L26" s="51">
        <f t="shared" ca="1" si="3"/>
        <v>0.89678562011968066</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0.94390522832591439</v>
      </c>
      <c r="N26" s="67">
        <f t="shared" ca="1" si="4"/>
        <v>166.57151088104368</v>
      </c>
    </row>
    <row r="27" spans="1:14" x14ac:dyDescent="0.3">
      <c r="A27" s="32">
        <f t="shared" si="5"/>
        <v>45955</v>
      </c>
      <c r="B27" s="65" cm="1">
        <f t="array" aca="1" ref="B27" ca="1">_xlfn.XLOOKUP(A27,INDIRECT($A$5&amp;"!$AJ$41:$AJ$406"),INDIRECT($A$5&amp;"!$An$41:$An$406"))*SUM($F$3:$I$3)</f>
        <v>12.75</v>
      </c>
      <c r="C27" s="65" cm="1">
        <f t="array" aca="1" ref="C27" ca="1">_xlfn.XLOOKUP(A27,INDIRECT($A$5&amp;"!$AJ$41:$AJ$406"),INDIRECT($A$5&amp;"!$Ak$41:$Ak$406"))*SUM($F$3:$I$3)</f>
        <v>0</v>
      </c>
      <c r="D27" s="65" cm="1">
        <f t="array" aca="1" ref="D27" ca="1">_xlfn.XLOOKUP(A27,INDIRECT($A$5&amp;"!$AJ$41:$AJ$406"),INDIRECT($A$5&amp;"!$AO$41:$AO$406"))*SUM($F$3:$I$3)</f>
        <v>15</v>
      </c>
      <c r="E27" s="34" cm="1">
        <f t="array" ref="E27">SUMPRODUCT(('PT Storengy'!$B$8:$K$372)*('PT Storengy'!$A$8:$A$372=$A27)*('PT Storengy'!$A$5:$J$5=$A$6)*('PT Storengy'!$B$7:$K$7=$A$7))</f>
        <v>0</v>
      </c>
      <c r="F27" s="36">
        <f t="shared" ca="1" si="0"/>
        <v>13.119706315268933</v>
      </c>
      <c r="G27" s="51">
        <f t="shared" ca="1" si="6"/>
        <v>0.8856808527276111</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0.93787002865631131</v>
      </c>
      <c r="I27" s="87">
        <f t="shared" ca="1" si="2"/>
        <v>165.50647564523138</v>
      </c>
      <c r="K27" s="36">
        <f t="shared" ca="1" si="1"/>
        <v>13.119706315268933</v>
      </c>
      <c r="L27" s="51">
        <f t="shared" ca="1" si="3"/>
        <v>0.8856808527276111</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0.93787002865631131</v>
      </c>
      <c r="N27" s="67">
        <f t="shared" ca="1" si="4"/>
        <v>165.50647564523138</v>
      </c>
    </row>
    <row r="28" spans="1:14" x14ac:dyDescent="0.3">
      <c r="A28" s="32">
        <f t="shared" si="5"/>
        <v>45956</v>
      </c>
      <c r="B28" s="65" cm="1">
        <f t="array" aca="1" ref="B28" ca="1">_xlfn.XLOOKUP(A28,INDIRECT($A$5&amp;"!$AJ$41:$AJ$406"),INDIRECT($A$5&amp;"!$An$41:$An$406"))*SUM($F$3:$I$3)</f>
        <v>12.75</v>
      </c>
      <c r="C28" s="65" cm="1">
        <f t="array" aca="1" ref="C28" ca="1">_xlfn.XLOOKUP(A28,INDIRECT($A$5&amp;"!$AJ$41:$AJ$406"),INDIRECT($A$5&amp;"!$Ak$41:$Ak$406"))*SUM($F$3:$I$3)</f>
        <v>0</v>
      </c>
      <c r="D28" s="65" cm="1">
        <f t="array" aca="1" ref="D28" ca="1">_xlfn.XLOOKUP(A28,INDIRECT($A$5&amp;"!$AJ$41:$AJ$406"),INDIRECT($A$5&amp;"!$AO$41:$AO$406"))*SUM($F$3:$I$3)</f>
        <v>15</v>
      </c>
      <c r="E28" s="34" cm="1">
        <f t="array" ref="E28">SUMPRODUCT(('PT Storengy'!$B$8:$K$372)*('PT Storengy'!$A$8:$A$372=$A28)*('PT Storengy'!$A$5:$J$5=$A$6)*('PT Storengy'!$B$7:$K$7=$A$7))</f>
        <v>0</v>
      </c>
      <c r="F28" s="36">
        <f t="shared" ca="1" si="0"/>
        <v>12.955258065171305</v>
      </c>
      <c r="G28" s="51">
        <f t="shared" ca="1" si="6"/>
        <v>0.87464708768459554</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0.9318734172198897</v>
      </c>
      <c r="I28" s="87">
        <f t="shared" ca="1" si="2"/>
        <v>164.44825009762758</v>
      </c>
      <c r="K28" s="36">
        <f t="shared" ca="1" si="1"/>
        <v>12.955258065171305</v>
      </c>
      <c r="L28" s="51">
        <f t="shared" ca="1" si="3"/>
        <v>0.87464708768459554</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0.9318734172198897</v>
      </c>
      <c r="N28" s="67">
        <f t="shared" ca="1" si="4"/>
        <v>164.44825009762758</v>
      </c>
    </row>
    <row r="29" spans="1:14" x14ac:dyDescent="0.3">
      <c r="A29" s="32">
        <f t="shared" si="5"/>
        <v>45957</v>
      </c>
      <c r="B29" s="65" cm="1">
        <f t="array" aca="1" ref="B29" ca="1">_xlfn.XLOOKUP(A29,INDIRECT($A$5&amp;"!$AJ$41:$AJ$406"),INDIRECT($A$5&amp;"!$An$41:$An$406"))*SUM($F$3:$I$3)</f>
        <v>12.75</v>
      </c>
      <c r="C29" s="65" cm="1">
        <f t="array" aca="1" ref="C29" ca="1">_xlfn.XLOOKUP(A29,INDIRECT($A$5&amp;"!$AJ$41:$AJ$406"),INDIRECT($A$5&amp;"!$Ak$41:$Ak$406"))*SUM($F$3:$I$3)</f>
        <v>0</v>
      </c>
      <c r="D29" s="65" cm="1">
        <f t="array" aca="1" ref="D29" ca="1">_xlfn.XLOOKUP(A29,INDIRECT($A$5&amp;"!$AJ$41:$AJ$406"),INDIRECT($A$5&amp;"!$AO$41:$AO$406"))*SUM($F$3:$I$3)</f>
        <v>15</v>
      </c>
      <c r="E29" s="34" cm="1">
        <f t="array" ref="E29">SUMPRODUCT(('PT Storengy'!$B$8:$K$372)*('PT Storengy'!$A$8:$A$372=$A29)*('PT Storengy'!$A$5:$J$5=$A$6)*('PT Storengy'!$B$7:$K$7=$A$7))</f>
        <v>0</v>
      </c>
      <c r="F29" s="36">
        <f t="shared" ca="1" si="0"/>
        <v>12.791861274473279</v>
      </c>
      <c r="G29" s="51">
        <f t="shared" ca="1" si="6"/>
        <v>0.86368387101142041</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0.9259151472888163</v>
      </c>
      <c r="I29" s="87">
        <f t="shared" ca="1" si="2"/>
        <v>163.39679069802636</v>
      </c>
      <c r="K29" s="36">
        <f t="shared" ca="1" si="1"/>
        <v>12.791861274473279</v>
      </c>
      <c r="L29" s="51">
        <f t="shared" ca="1" si="3"/>
        <v>0.86368387101142041</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0.9259151472888163</v>
      </c>
      <c r="N29" s="67">
        <f t="shared" ca="1" si="4"/>
        <v>163.39679069802636</v>
      </c>
    </row>
    <row r="30" spans="1:14" x14ac:dyDescent="0.3">
      <c r="A30" s="32">
        <f t="shared" si="5"/>
        <v>45958</v>
      </c>
      <c r="B30" s="65" cm="1">
        <f t="array" aca="1" ref="B30" ca="1">_xlfn.XLOOKUP(A30,INDIRECT($A$5&amp;"!$AJ$41:$AJ$406"),INDIRECT($A$5&amp;"!$An$41:$An$406"))*SUM($F$3:$I$3)</f>
        <v>12.75</v>
      </c>
      <c r="C30" s="65" cm="1">
        <f t="array" aca="1" ref="C30" ca="1">_xlfn.XLOOKUP(A30,INDIRECT($A$5&amp;"!$AJ$41:$AJ$406"),INDIRECT($A$5&amp;"!$Ak$41:$Ak$406"))*SUM($F$3:$I$3)</f>
        <v>0</v>
      </c>
      <c r="D30" s="65" cm="1">
        <f t="array" aca="1" ref="D30" ca="1">_xlfn.XLOOKUP(A30,INDIRECT($A$5&amp;"!$AJ$41:$AJ$406"),INDIRECT($A$5&amp;"!$AO$41:$AO$406"))*SUM($F$3:$I$3)</f>
        <v>15</v>
      </c>
      <c r="E30" s="34" cm="1">
        <f t="array" ref="E30">SUMPRODUCT(('PT Storengy'!$B$8:$K$372)*('PT Storengy'!$A$8:$A$372=$A30)*('PT Storengy'!$A$5:$J$5=$A$6)*('PT Storengy'!$B$7:$K$7=$A$7))</f>
        <v>0</v>
      </c>
      <c r="F30" s="36">
        <f t="shared" ca="1" si="0"/>
        <v>12.75</v>
      </c>
      <c r="G30" s="51">
        <f t="shared" ca="1" si="6"/>
        <v>0.85279075163155194</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0.91999497371280081</v>
      </c>
      <c r="I30" s="87">
        <f t="shared" ca="1" si="2"/>
        <v>41.861274473278172</v>
      </c>
      <c r="K30" s="36">
        <f t="shared" ca="1" si="1"/>
        <v>12.629509220288666</v>
      </c>
      <c r="L30" s="51">
        <f t="shared" ca="1" si="3"/>
        <v>0.85279075163155194</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0.91999497371280081</v>
      </c>
      <c r="N30" s="67">
        <f t="shared" ca="1" si="4"/>
        <v>162.35205418461189</v>
      </c>
    </row>
    <row r="31" spans="1:14" x14ac:dyDescent="0.3">
      <c r="A31" s="32">
        <f t="shared" si="5"/>
        <v>45959</v>
      </c>
      <c r="B31" s="65" cm="1">
        <f t="array" aca="1" ref="B31" ca="1">_xlfn.XLOOKUP(A31,INDIRECT($A$5&amp;"!$AJ$41:$AJ$406"),INDIRECT($A$5&amp;"!$An$41:$An$406"))*SUM($F$3:$I$3)</f>
        <v>12.75</v>
      </c>
      <c r="C31" s="65" cm="1">
        <f t="array" aca="1" ref="C31" ca="1">_xlfn.XLOOKUP(A31,INDIRECT($A$5&amp;"!$AJ$41:$AJ$406"),INDIRECT($A$5&amp;"!$Ak$41:$Ak$406"))*SUM($F$3:$I$3)</f>
        <v>0</v>
      </c>
      <c r="D31" s="65" cm="1">
        <f t="array" aca="1" ref="D31" ca="1">_xlfn.XLOOKUP(A31,INDIRECT($A$5&amp;"!$AJ$41:$AJ$406"),INDIRECT($A$5&amp;"!$AO$41:$AO$406"))*SUM($F$3:$I$3)</f>
        <v>15</v>
      </c>
      <c r="E31" s="34" cm="1">
        <f t="array" ref="E31">SUMPRODUCT(('PT Storengy'!$B$8:$K$372)*('PT Storengy'!$A$8:$A$372=$A31)*('PT Storengy'!$A$5:$J$5=$A$6)*('PT Storengy'!$B$7:$K$7=$A$7))</f>
        <v>0</v>
      </c>
      <c r="F31" s="36">
        <f t="shared" ca="1" si="0"/>
        <v>12.75</v>
      </c>
      <c r="G31" s="51">
        <f t="shared" ca="1" si="6"/>
        <v>0.85</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0.9184782608695653</v>
      </c>
      <c r="I31" s="87">
        <f t="shared" ca="1" si="2"/>
        <v>0</v>
      </c>
      <c r="K31" s="36">
        <f t="shared" ca="1" si="1"/>
        <v>12.468195222716489</v>
      </c>
      <c r="L31" s="51">
        <f t="shared" ca="1" si="3"/>
        <v>0.8419672813525777</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0.91411265290901045</v>
      </c>
      <c r="N31" s="67">
        <f t="shared" ca="1" si="4"/>
        <v>161.31399757217829</v>
      </c>
    </row>
    <row r="32" spans="1:14" x14ac:dyDescent="0.3">
      <c r="A32" s="32">
        <f t="shared" si="5"/>
        <v>45960</v>
      </c>
      <c r="B32" s="65" cm="1">
        <f t="array" aca="1" ref="B32" ca="1">_xlfn.XLOOKUP(A32,INDIRECT($A$5&amp;"!$AJ$41:$AJ$406"),INDIRECT($A$5&amp;"!$An$41:$An$406"))*SUM($F$3:$I$3)</f>
        <v>12.75</v>
      </c>
      <c r="C32" s="65" cm="1">
        <f t="array" aca="1" ref="C32" ca="1">_xlfn.XLOOKUP(A32,INDIRECT($A$5&amp;"!$AJ$41:$AJ$406"),INDIRECT($A$5&amp;"!$Ak$41:$Ak$406"))*SUM($F$3:$I$3)</f>
        <v>0</v>
      </c>
      <c r="D32" s="65" cm="1">
        <f t="array" aca="1" ref="D32" ca="1">_xlfn.XLOOKUP(A32,INDIRECT($A$5&amp;"!$AJ$41:$AJ$406"),INDIRECT($A$5&amp;"!$AO$41:$AO$406"))*SUM($F$3:$I$3)</f>
        <v>15</v>
      </c>
      <c r="E32" s="34" cm="1">
        <f t="array" ref="E32">SUMPRODUCT(('PT Storengy'!$B$8:$K$372)*('PT Storengy'!$A$8:$A$372=$A32)*('PT Storengy'!$A$5:$J$5=$A$6)*('PT Storengy'!$B$7:$K$7=$A$7))</f>
        <v>0</v>
      </c>
      <c r="F32" s="36">
        <f t="shared" ca="1" si="0"/>
        <v>12.75</v>
      </c>
      <c r="G32" s="51">
        <f t="shared" ca="1" si="6"/>
        <v>0.85</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0.9184782608695653</v>
      </c>
      <c r="I32" s="87">
        <f t="shared" ca="1" si="2"/>
        <v>0</v>
      </c>
      <c r="K32" s="36">
        <f t="shared" ca="1" si="1"/>
        <v>12.307912644566127</v>
      </c>
      <c r="L32" s="51">
        <f t="shared" ca="1" si="3"/>
        <v>0.83121301484776589</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0.90826794285204748</v>
      </c>
      <c r="N32" s="67">
        <f t="shared" ca="1" si="4"/>
        <v>160.2825781503613</v>
      </c>
    </row>
    <row r="33" spans="1:14" x14ac:dyDescent="0.3">
      <c r="A33" s="32">
        <f t="shared" si="5"/>
        <v>45961</v>
      </c>
      <c r="B33" s="65" cm="1">
        <f t="array" aca="1" ref="B33" ca="1">_xlfn.XLOOKUP(A33,INDIRECT($A$5&amp;"!$AJ$41:$AJ$406"),INDIRECT($A$5&amp;"!$An$41:$An$406"))*SUM($F$3:$I$3)</f>
        <v>12.75</v>
      </c>
      <c r="C33" s="65" cm="1">
        <f t="array" aca="1" ref="C33" ca="1">_xlfn.XLOOKUP(A33,INDIRECT($A$5&amp;"!$AJ$41:$AJ$406"),INDIRECT($A$5&amp;"!$Ak$41:$Ak$406"))*SUM($F$3:$I$3)</f>
        <v>12.75</v>
      </c>
      <c r="D33" s="65" cm="1">
        <f t="array" aca="1" ref="D33" ca="1">_xlfn.XLOOKUP(A33,INDIRECT($A$5&amp;"!$AJ$41:$AJ$406"),INDIRECT($A$5&amp;"!$AO$41:$AO$406"))*SUM($F$3:$I$3)</f>
        <v>15</v>
      </c>
      <c r="E33" s="34" cm="1">
        <f t="array" ref="E33">SUMPRODUCT(('PT Storengy'!$B$8:$K$372)*('PT Storengy'!$A$8:$A$372=$A33)*('PT Storengy'!$A$5:$J$5=$A$6)*('PT Storengy'!$B$7:$K$7=$A$7))</f>
        <v>0</v>
      </c>
      <c r="F33" s="36">
        <f t="shared" ca="1" si="0"/>
        <v>12.75</v>
      </c>
      <c r="G33" s="51">
        <f t="shared" ca="1" si="6"/>
        <v>0.85</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0.9184782608695653</v>
      </c>
      <c r="I33" s="87">
        <f t="shared" ca="1" si="2"/>
        <v>0</v>
      </c>
      <c r="K33" s="36">
        <f t="shared" ca="1" si="1"/>
        <v>12.148654891084245</v>
      </c>
      <c r="L33" s="51">
        <f t="shared" ca="1" si="3"/>
        <v>0.82052750963774179</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0.9024606030639909</v>
      </c>
      <c r="N33" s="67">
        <f t="shared" ca="1" si="4"/>
        <v>159.25775348188071</v>
      </c>
    </row>
    <row r="34" spans="1:14" x14ac:dyDescent="0.3">
      <c r="A34" s="32">
        <f t="shared" si="5"/>
        <v>45962</v>
      </c>
      <c r="B34" s="65" cm="1">
        <f t="array" aca="1" ref="B34" ca="1">_xlfn.XLOOKUP(A34,INDIRECT($A$5&amp;"!$AJ$41:$AJ$406"),INDIRECT($A$5&amp;"!$An$41:$An$406"))*SUM($F$3:$I$3)</f>
        <v>0</v>
      </c>
      <c r="C34" s="65" cm="1">
        <f t="array" aca="1" ref="C34" ca="1">_xlfn.XLOOKUP(A34,INDIRECT($A$5&amp;"!$AJ$41:$AJ$406"),INDIRECT($A$5&amp;"!$Ak$41:$Ak$406"))*SUM($F$3:$I$3)</f>
        <v>0</v>
      </c>
      <c r="D34" s="65" cm="1">
        <f t="array" aca="1" ref="D34" ca="1">_xlfn.XLOOKUP(A34,INDIRECT($A$5&amp;"!$AJ$41:$AJ$406"),INDIRECT($A$5&amp;"!$AO$41:$AO$406"))*SUM($F$3:$I$3)</f>
        <v>15</v>
      </c>
      <c r="E34" s="34" cm="1">
        <f t="array" ref="E34">SUMPRODUCT(('PT Storengy'!$B$8:$K$372)*('PT Storengy'!$A$8:$A$372=$A34)*('PT Storengy'!$A$5:$J$5=$A$6)*('PT Storengy'!$B$7:$K$7=$A$7))</f>
        <v>0</v>
      </c>
      <c r="F34" s="36">
        <f t="shared" ca="1" si="0"/>
        <v>12.587915601023019</v>
      </c>
      <c r="G34" s="51">
        <f t="shared" ca="1" si="6"/>
        <v>0.85</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0.9184782608695653</v>
      </c>
      <c r="I34" s="87">
        <f t="shared" ca="1" si="2"/>
        <v>162.08439897698207</v>
      </c>
      <c r="K34" s="36">
        <f t="shared" ca="1" si="1"/>
        <v>11.99041540968345</v>
      </c>
      <c r="L34" s="51">
        <f t="shared" ca="1" si="3"/>
        <v>0.80991032607228297</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0.89669039460450262</v>
      </c>
      <c r="N34" s="67">
        <f t="shared" ca="1" si="4"/>
        <v>158.23948140079455</v>
      </c>
    </row>
    <row r="35" spans="1:14" x14ac:dyDescent="0.3">
      <c r="A35" s="32">
        <f t="shared" si="5"/>
        <v>45963</v>
      </c>
      <c r="B35" s="65" cm="1">
        <f t="array" aca="1" ref="B35" ca="1">_xlfn.XLOOKUP(A35,INDIRECT($A$5&amp;"!$AJ$41:$AJ$406"),INDIRECT($A$5&amp;"!$An$41:$An$406"))*SUM($F$3:$I$3)</f>
        <v>0</v>
      </c>
      <c r="C35" s="65" cm="1">
        <f t="array" aca="1" ref="C35" ca="1">_xlfn.XLOOKUP(A35,INDIRECT($A$5&amp;"!$AJ$41:$AJ$406"),INDIRECT($A$5&amp;"!$Ak$41:$Ak$406"))*SUM($F$3:$I$3)</f>
        <v>0</v>
      </c>
      <c r="D35" s="65" cm="1">
        <f t="array" aca="1" ref="D35" ca="1">_xlfn.XLOOKUP(A35,INDIRECT($A$5&amp;"!$AJ$41:$AJ$406"),INDIRECT($A$5&amp;"!$AO$41:$AO$406"))*SUM($F$3:$I$3)</f>
        <v>15</v>
      </c>
      <c r="E35" s="34" cm="1">
        <f t="array" ref="E35">SUMPRODUCT(('PT Storengy'!$B$8:$K$372)*('PT Storengy'!$A$8:$A$372=$A35)*('PT Storengy'!$A$5:$J$5=$A$6)*('PT Storengy'!$B$7:$K$7=$A$7))</f>
        <v>0</v>
      </c>
      <c r="F35" s="36">
        <f t="shared" ca="1" si="0"/>
        <v>12.426867547308037</v>
      </c>
      <c r="G35" s="51">
        <f t="shared" ca="1" si="6"/>
        <v>0.83919437340153458</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0.91260563771822611</v>
      </c>
      <c r="I35" s="150">
        <f t="shared" ca="1" si="2"/>
        <v>161.04805371498105</v>
      </c>
      <c r="K35" s="36">
        <f t="shared" ca="1" si="1"/>
        <v>11.833187689672686</v>
      </c>
      <c r="L35" s="51">
        <f t="shared" ca="1" si="3"/>
        <v>0.79936102731223002</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0.89095708006099539</v>
      </c>
      <c r="N35" s="67">
        <f t="shared" ca="1" si="4"/>
        <v>157.22772001076387</v>
      </c>
    </row>
    <row r="36" spans="1:14" x14ac:dyDescent="0.3">
      <c r="A36" s="32">
        <f t="shared" si="5"/>
        <v>45964</v>
      </c>
      <c r="B36" s="65" cm="1">
        <f t="array" aca="1" ref="B36" ca="1">_xlfn.XLOOKUP(A36,INDIRECT($A$5&amp;"!$AJ$41:$AJ$406"),INDIRECT($A$5&amp;"!$An$41:$An$406"))*SUM($F$3:$I$3)</f>
        <v>0</v>
      </c>
      <c r="C36" s="65" cm="1">
        <f t="array" aca="1" ref="C36" ca="1">_xlfn.XLOOKUP(A36,INDIRECT($A$5&amp;"!$AJ$41:$AJ$406"),INDIRECT($A$5&amp;"!$Ak$41:$Ak$406"))*SUM($F$3:$I$3)</f>
        <v>0</v>
      </c>
      <c r="D36" s="65" cm="1">
        <f t="array" aca="1" ref="D36" ca="1">_xlfn.XLOOKUP(A36,INDIRECT($A$5&amp;"!$AJ$41:$AJ$406"),INDIRECT($A$5&amp;"!$AO$41:$AO$406"))*SUM($F$3:$I$3)</f>
        <v>15</v>
      </c>
      <c r="E36" s="34" cm="1">
        <f t="array" ref="E36">SUMPRODUCT(('PT Storengy'!$B$8:$K$372)*('PT Storengy'!$A$8:$A$372=$A36)*('PT Storengy'!$A$5:$J$5=$A$6)*('PT Storengy'!$B$7:$K$7=$A$7))</f>
        <v>0</v>
      </c>
      <c r="F36" s="36">
        <f t="shared" ca="1" si="0"/>
        <v>12.266849212606578</v>
      </c>
      <c r="G36" s="51">
        <f t="shared" ca="1" si="6"/>
        <v>0.8284578364872025</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0.90677056330826311</v>
      </c>
      <c r="I36" s="87">
        <f t="shared" ca="1" si="2"/>
        <v>160.01833470145817</v>
      </c>
      <c r="K36" s="36">
        <f t="shared" ca="1" si="1"/>
        <v>11.676965261989356</v>
      </c>
      <c r="L36" s="51">
        <f t="shared" ca="1" si="3"/>
        <v>0.78887917931151241</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0.88526042353886636</v>
      </c>
      <c r="N36" s="67">
        <f t="shared" ca="1" si="4"/>
        <v>156.22242768332933</v>
      </c>
    </row>
    <row r="37" spans="1:14" x14ac:dyDescent="0.3">
      <c r="A37" s="32">
        <f t="shared" si="5"/>
        <v>45965</v>
      </c>
      <c r="B37" s="65" cm="1">
        <f t="array" aca="1" ref="B37" ca="1">_xlfn.XLOOKUP(A37,INDIRECT($A$5&amp;"!$AJ$41:$AJ$406"),INDIRECT($A$5&amp;"!$An$41:$An$406"))*SUM($F$3:$I$3)</f>
        <v>0</v>
      </c>
      <c r="C37" s="65" cm="1">
        <f t="array" aca="1" ref="C37" ca="1">_xlfn.XLOOKUP(A37,INDIRECT($A$5&amp;"!$AJ$41:$AJ$406"),INDIRECT($A$5&amp;"!$Ak$41:$Ak$406"))*SUM($F$3:$I$3)</f>
        <v>0</v>
      </c>
      <c r="D37" s="65" cm="1">
        <f t="array" aca="1" ref="D37" ca="1">_xlfn.XLOOKUP(A37,INDIRECT($A$5&amp;"!$AJ$41:$AJ$406"),INDIRECT($A$5&amp;"!$AO$41:$AO$406"))*SUM($F$3:$I$3)</f>
        <v>15</v>
      </c>
      <c r="E37" s="34" cm="1">
        <f t="array" ref="E37">SUMPRODUCT(('PT Storengy'!$B$8:$K$372)*('PT Storengy'!$A$8:$A$372=$A37)*('PT Storengy'!$A$5:$J$5=$A$6)*('PT Storengy'!$B$7:$K$7=$A$7))</f>
        <v>0</v>
      </c>
      <c r="F37" s="36">
        <f t="shared" ca="1" si="0"/>
        <v>12.107854013037482</v>
      </c>
      <c r="G37" s="51">
        <f t="shared" ca="1" si="6"/>
        <v>0.81778994750710521</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0.90097279755821014</v>
      </c>
      <c r="I37" s="87">
        <f t="shared" ca="1" si="2"/>
        <v>158.99519956909589</v>
      </c>
      <c r="K37" s="36">
        <f t="shared" ca="1" si="1"/>
        <v>11.521741698933157</v>
      </c>
      <c r="L37" s="51">
        <f t="shared" ca="1" si="3"/>
        <v>0.77846435079929033</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0.87960019065178896</v>
      </c>
      <c r="N37" s="67">
        <f t="shared" ca="1" si="4"/>
        <v>155.22356305619803</v>
      </c>
    </row>
    <row r="38" spans="1:14" x14ac:dyDescent="0.3">
      <c r="A38" s="32">
        <f t="shared" si="5"/>
        <v>45966</v>
      </c>
      <c r="B38" s="65" cm="1">
        <f t="array" aca="1" ref="B38" ca="1">_xlfn.XLOOKUP(A38,INDIRECT($A$5&amp;"!$AJ$41:$AJ$406"),INDIRECT($A$5&amp;"!$An$41:$An$406"))*SUM($F$3:$I$3)</f>
        <v>0</v>
      </c>
      <c r="C38" s="65" cm="1">
        <f t="array" aca="1" ref="C38" ca="1">_xlfn.XLOOKUP(A38,INDIRECT($A$5&amp;"!$AJ$41:$AJ$406"),INDIRECT($A$5&amp;"!$Ak$41:$Ak$406"))*SUM($F$3:$I$3)</f>
        <v>0</v>
      </c>
      <c r="D38" s="65" cm="1">
        <f t="array" aca="1" ref="D38" ca="1">_xlfn.XLOOKUP(A38,INDIRECT($A$5&amp;"!$AJ$41:$AJ$406"),INDIRECT($A$5&amp;"!$AO$41:$AO$406"))*SUM($F$3:$I$3)</f>
        <v>15</v>
      </c>
      <c r="E38" s="34" cm="1">
        <f t="array" ref="E38">SUMPRODUCT(('PT Storengy'!$B$8:$K$372)*('PT Storengy'!$A$8:$A$372=$A38)*('PT Storengy'!$A$5:$J$5=$A$6)*('PT Storengy'!$B$7:$K$7=$A$7))</f>
        <v>0</v>
      </c>
      <c r="F38" s="36">
        <f t="shared" ca="1" si="0"/>
        <v>11.949875406816014</v>
      </c>
      <c r="G38" s="51">
        <f t="shared" ca="1" si="6"/>
        <v>0.80719026753583212</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0.8952121019216488</v>
      </c>
      <c r="I38" s="87">
        <f t="shared" ca="1" si="2"/>
        <v>157.9786062214674</v>
      </c>
      <c r="K38" s="36">
        <f t="shared" ca="1" si="1"/>
        <v>11.367510613901615</v>
      </c>
      <c r="L38" s="51">
        <f t="shared" ca="1" si="3"/>
        <v>0.76811611326221052</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0.87397614851207184</v>
      </c>
      <c r="N38" s="67">
        <f t="shared" ca="1" si="4"/>
        <v>154.23108503154205</v>
      </c>
    </row>
    <row r="39" spans="1:14" x14ac:dyDescent="0.3">
      <c r="A39" s="32">
        <f t="shared" si="5"/>
        <v>45967</v>
      </c>
      <c r="B39" s="65" cm="1">
        <f t="array" aca="1" ref="B39" ca="1">_xlfn.XLOOKUP(A39,INDIRECT($A$5&amp;"!$AJ$41:$AJ$406"),INDIRECT($A$5&amp;"!$An$41:$An$406"))*SUM($F$3:$I$3)</f>
        <v>0</v>
      </c>
      <c r="C39" s="65" cm="1">
        <f t="array" aca="1" ref="C39" ca="1">_xlfn.XLOOKUP(A39,INDIRECT($A$5&amp;"!$AJ$41:$AJ$406"),INDIRECT($A$5&amp;"!$Ak$41:$Ak$406"))*SUM($F$3:$I$3)</f>
        <v>0</v>
      </c>
      <c r="D39" s="65" cm="1">
        <f t="array" aca="1" ref="D39" ca="1">_xlfn.XLOOKUP(A39,INDIRECT($A$5&amp;"!$AJ$41:$AJ$406"),INDIRECT($A$5&amp;"!$AO$41:$AO$406"))*SUM($F$3:$I$3)</f>
        <v>15</v>
      </c>
      <c r="E39" s="34" cm="1">
        <f t="array" ref="E39">SUMPRODUCT(('PT Storengy'!$B$8:$K$372)*('PT Storengy'!$A$8:$A$372=$A39)*('PT Storengy'!$A$5:$J$5=$A$6)*('PT Storengy'!$B$7:$K$7=$A$7))</f>
        <v>0</v>
      </c>
      <c r="F39" s="36">
        <f t="shared" ca="1" si="0"/>
        <v>11.792906893984709</v>
      </c>
      <c r="G39" s="51">
        <f t="shared" ca="1" si="6"/>
        <v>0.79665836045440097</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0.88948823937739263</v>
      </c>
      <c r="I39" s="87">
        <f t="shared" ca="1" si="2"/>
        <v>156.96851283130457</v>
      </c>
      <c r="K39" s="36">
        <f t="shared" ca="1" si="1"/>
        <v>11.214265661127309</v>
      </c>
      <c r="L39" s="51">
        <f t="shared" ca="1" si="3"/>
        <v>0.75783404092677431</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0.86838806572107374</v>
      </c>
      <c r="N39" s="67">
        <f t="shared" ca="1" si="4"/>
        <v>153.24495277430711</v>
      </c>
    </row>
    <row r="40" spans="1:14" x14ac:dyDescent="0.3">
      <c r="A40" s="32">
        <f t="shared" si="5"/>
        <v>45968</v>
      </c>
      <c r="B40" s="65" cm="1">
        <f t="array" aca="1" ref="B40" ca="1">_xlfn.XLOOKUP(A40,INDIRECT($A$5&amp;"!$AJ$41:$AJ$406"),INDIRECT($A$5&amp;"!$An$41:$An$406"))*SUM($F$3:$I$3)</f>
        <v>0</v>
      </c>
      <c r="C40" s="65" cm="1">
        <f t="array" aca="1" ref="C40" ca="1">_xlfn.XLOOKUP(A40,INDIRECT($A$5&amp;"!$AJ$41:$AJ$406"),INDIRECT($A$5&amp;"!$Ak$41:$Ak$406"))*SUM($F$3:$I$3)</f>
        <v>0</v>
      </c>
      <c r="D40" s="65" cm="1">
        <f t="array" aca="1" ref="D40" ca="1">_xlfn.XLOOKUP(A40,INDIRECT($A$5&amp;"!$AJ$41:$AJ$406"),INDIRECT($A$5&amp;"!$AO$41:$AO$406"))*SUM($F$3:$I$3)</f>
        <v>15</v>
      </c>
      <c r="E40" s="34" cm="1">
        <f t="array" ref="E40">SUMPRODUCT(('PT Storengy'!$B$8:$K$372)*('PT Storengy'!$A$8:$A$372=$A40)*('PT Storengy'!$A$5:$J$5=$A$6)*('PT Storengy'!$B$7:$K$7=$A$7))</f>
        <v>0</v>
      </c>
      <c r="F40" s="36">
        <f t="shared" ca="1" si="0"/>
        <v>11.636942016145932</v>
      </c>
      <c r="G40" s="51">
        <f t="shared" ca="1" si="6"/>
        <v>0.78619379293231395</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0.8838009744197366</v>
      </c>
      <c r="I40" s="87">
        <f t="shared" ca="1" si="2"/>
        <v>155.96487783877703</v>
      </c>
      <c r="K40" s="36">
        <f t="shared" ca="1" si="1"/>
        <v>11.062000535416775</v>
      </c>
      <c r="L40" s="51">
        <f t="shared" ca="1" si="3"/>
        <v>0.7476177107418206</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0.86283571235968592</v>
      </c>
      <c r="N40" s="67">
        <f t="shared" ca="1" si="4"/>
        <v>152.26512571053277</v>
      </c>
    </row>
    <row r="41" spans="1:14" x14ac:dyDescent="0.3">
      <c r="A41" s="32">
        <f t="shared" si="5"/>
        <v>45969</v>
      </c>
      <c r="B41" s="65" cm="1">
        <f t="array" aca="1" ref="B41" ca="1">_xlfn.XLOOKUP(A41,INDIRECT($A$5&amp;"!$AJ$41:$AJ$406"),INDIRECT($A$5&amp;"!$An$41:$An$406"))*SUM($F$3:$I$3)</f>
        <v>0</v>
      </c>
      <c r="C41" s="65" cm="1">
        <f t="array" aca="1" ref="C41" ca="1">_xlfn.XLOOKUP(A41,INDIRECT($A$5&amp;"!$AJ$41:$AJ$406"),INDIRECT($A$5&amp;"!$Ak$41:$Ak$406"))*SUM($F$3:$I$3)</f>
        <v>0</v>
      </c>
      <c r="D41" s="65" cm="1">
        <f t="array" aca="1" ref="D41" ca="1">_xlfn.XLOOKUP(A41,INDIRECT($A$5&amp;"!$AJ$41:$AJ$406"),INDIRECT($A$5&amp;"!$AO$41:$AO$406"))*SUM($F$3:$I$3)</f>
        <v>15</v>
      </c>
      <c r="E41" s="34" cm="1">
        <f t="array" ref="E41">SUMPRODUCT(('PT Storengy'!$B$8:$K$372)*('PT Storengy'!$A$8:$A$372=$A41)*('PT Storengy'!$A$5:$J$5=$A$6)*('PT Storengy'!$B$7:$K$7=$A$7))</f>
        <v>0</v>
      </c>
      <c r="F41" s="36">
        <f t="shared" ca="1" si="0"/>
        <v>11.481974356196149</v>
      </c>
      <c r="G41" s="51">
        <f t="shared" ca="1" si="6"/>
        <v>0.77579613440972883</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0.87815007304876658</v>
      </c>
      <c r="I41" s="87">
        <f t="shared" ca="1" si="2"/>
        <v>154.9676599497823</v>
      </c>
      <c r="K41" s="36">
        <f t="shared" ca="1" si="1"/>
        <v>10.910708971891092</v>
      </c>
      <c r="L41" s="51">
        <f t="shared" ca="1" si="3"/>
        <v>0.73746670236111833</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0.85731885997886959</v>
      </c>
      <c r="N41" s="67">
        <f t="shared" ca="1" si="4"/>
        <v>151.29156352568285</v>
      </c>
    </row>
    <row r="42" spans="1:14" x14ac:dyDescent="0.3">
      <c r="A42" s="32">
        <f t="shared" si="5"/>
        <v>45970</v>
      </c>
      <c r="B42" s="65" cm="1">
        <f t="array" aca="1" ref="B42" ca="1">_xlfn.XLOOKUP(A42,INDIRECT($A$5&amp;"!$AJ$41:$AJ$406"),INDIRECT($A$5&amp;"!$An$41:$An$406"))*SUM($F$3:$I$3)</f>
        <v>0</v>
      </c>
      <c r="C42" s="65" cm="1">
        <f t="array" aca="1" ref="C42" ca="1">_xlfn.XLOOKUP(A42,INDIRECT($A$5&amp;"!$AJ$41:$AJ$406"),INDIRECT($A$5&amp;"!$Ak$41:$Ak$406"))*SUM($F$3:$I$3)</f>
        <v>0</v>
      </c>
      <c r="D42" s="65" cm="1">
        <f t="array" aca="1" ref="D42" ca="1">_xlfn.XLOOKUP(A42,INDIRECT($A$5&amp;"!$AJ$41:$AJ$406"),INDIRECT($A$5&amp;"!$AO$41:$AO$406"))*SUM($F$3:$I$3)</f>
        <v>15</v>
      </c>
      <c r="E42" s="34" cm="1">
        <f t="array" ref="E42">SUMPRODUCT(('PT Storengy'!$B$8:$K$372)*('PT Storengy'!$A$8:$A$372=$A42)*('PT Storengy'!$A$5:$J$5=$A$6)*('PT Storengy'!$B$7:$K$7=$A$7))</f>
        <v>0</v>
      </c>
      <c r="F42" s="36">
        <f t="shared" ca="1" si="0"/>
        <v>11.327997538061902</v>
      </c>
      <c r="G42" s="51">
        <f t="shared" ca="1" si="6"/>
        <v>0.76546495707974327</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0.87253530276073077</v>
      </c>
      <c r="I42" s="87">
        <f t="shared" ca="1" si="2"/>
        <v>153.97681813424657</v>
      </c>
      <c r="K42" s="36">
        <f t="shared" ca="1" si="1"/>
        <v>10.760384745728105</v>
      </c>
      <c r="L42" s="51">
        <f t="shared" ca="1" si="3"/>
        <v>0.72738059812607281</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0.85183728159025784</v>
      </c>
      <c r="N42" s="67">
        <f t="shared" ca="1" si="4"/>
        <v>150.32422616298666</v>
      </c>
    </row>
    <row r="43" spans="1:14" x14ac:dyDescent="0.3">
      <c r="A43" s="32">
        <f t="shared" si="5"/>
        <v>45971</v>
      </c>
      <c r="B43" s="65" cm="1">
        <f t="array" aca="1" ref="B43" ca="1">_xlfn.XLOOKUP(A43,INDIRECT($A$5&amp;"!$AJ$41:$AJ$406"),INDIRECT($A$5&amp;"!$An$41:$An$406"))*SUM($F$3:$I$3)</f>
        <v>0</v>
      </c>
      <c r="C43" s="65" cm="1">
        <f t="array" aca="1" ref="C43" ca="1">_xlfn.XLOOKUP(A43,INDIRECT($A$5&amp;"!$AJ$41:$AJ$406"),INDIRECT($A$5&amp;"!$Ak$41:$Ak$406"))*SUM($F$3:$I$3)</f>
        <v>0</v>
      </c>
      <c r="D43" s="65" cm="1">
        <f t="array" aca="1" ref="D43" ca="1">_xlfn.XLOOKUP(A43,INDIRECT($A$5&amp;"!$AJ$41:$AJ$406"),INDIRECT($A$5&amp;"!$AO$41:$AO$406"))*SUM($F$3:$I$3)</f>
        <v>15</v>
      </c>
      <c r="E43" s="34" cm="1">
        <f t="array" ref="E43">SUMPRODUCT(('PT Storengy'!$B$8:$K$372)*('PT Storengy'!$A$8:$A$372=$A43)*('PT Storengy'!$A$5:$J$5=$A$6)*('PT Storengy'!$B$7:$K$7=$A$7))</f>
        <v>0</v>
      </c>
      <c r="F43" s="36">
        <f t="shared" ca="1" si="0"/>
        <v>11.175005226437465</v>
      </c>
      <c r="G43" s="51">
        <f t="shared" ca="1" si="6"/>
        <v>0.75519983587079353</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0.86695643253847554</v>
      </c>
      <c r="I43" s="87">
        <f t="shared" ca="1" si="2"/>
        <v>152.99231162443684</v>
      </c>
      <c r="K43" s="36">
        <f t="shared" ca="1" si="1"/>
        <v>10.611021671906315</v>
      </c>
      <c r="L43" s="51">
        <f t="shared" ca="1" si="3"/>
        <v>0.7173589830485404</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0.84639075165681632</v>
      </c>
      <c r="N43" s="67">
        <f t="shared" ca="1" si="4"/>
        <v>149.36307382179109</v>
      </c>
    </row>
    <row r="44" spans="1:14" x14ac:dyDescent="0.3">
      <c r="A44" s="32">
        <f t="shared" si="5"/>
        <v>45972</v>
      </c>
      <c r="B44" s="65" cm="1">
        <f t="array" aca="1" ref="B44" ca="1">_xlfn.XLOOKUP(A44,INDIRECT($A$5&amp;"!$AJ$41:$AJ$406"),INDIRECT($A$5&amp;"!$An$41:$An$406"))*SUM($F$3:$I$3)</f>
        <v>0</v>
      </c>
      <c r="C44" s="65" cm="1">
        <f t="array" aca="1" ref="C44" ca="1">_xlfn.XLOOKUP(A44,INDIRECT($A$5&amp;"!$AJ$41:$AJ$406"),INDIRECT($A$5&amp;"!$Ak$41:$Ak$406"))*SUM($F$3:$I$3)</f>
        <v>0</v>
      </c>
      <c r="D44" s="65" cm="1">
        <f t="array" aca="1" ref="D44" ca="1">_xlfn.XLOOKUP(A44,INDIRECT($A$5&amp;"!$AJ$41:$AJ$406"),INDIRECT($A$5&amp;"!$AO$41:$AO$406"))*SUM($F$3:$I$3)</f>
        <v>15</v>
      </c>
      <c r="E44" s="34" cm="1">
        <f t="array" ref="E44">SUMPRODUCT(('PT Storengy'!$B$8:$K$372)*('PT Storengy'!$A$8:$A$372=$A44)*('PT Storengy'!$A$5:$J$5=$A$6)*('PT Storengy'!$B$7:$K$7=$A$7))</f>
        <v>0</v>
      </c>
      <c r="F44" s="36">
        <f t="shared" ca="1" si="0"/>
        <v>11.022991126524182</v>
      </c>
      <c r="G44" s="51">
        <f t="shared" ca="1" si="6"/>
        <v>0.74500034842916429</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0.86141323284193794</v>
      </c>
      <c r="I44" s="87">
        <f t="shared" ca="1" si="2"/>
        <v>152.01409991328313</v>
      </c>
      <c r="K44" s="36">
        <f t="shared" ca="1" si="1"/>
        <v>10.462613604950391</v>
      </c>
      <c r="L44" s="51">
        <f t="shared" ca="1" si="3"/>
        <v>0.70740144479375433</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0.840979046083563</v>
      </c>
      <c r="N44" s="67">
        <f t="shared" ca="1" si="4"/>
        <v>148.40806695592286</v>
      </c>
    </row>
    <row r="45" spans="1:14" x14ac:dyDescent="0.3">
      <c r="A45" s="32">
        <f t="shared" si="5"/>
        <v>45973</v>
      </c>
      <c r="B45" s="65" cm="1">
        <f t="array" aca="1" ref="B45" ca="1">_xlfn.XLOOKUP(A45,INDIRECT($A$5&amp;"!$AJ$41:$AJ$406"),INDIRECT($A$5&amp;"!$An$41:$An$406"))*SUM($F$3:$I$3)</f>
        <v>0</v>
      </c>
      <c r="C45" s="65" cm="1">
        <f t="array" aca="1" ref="C45" ca="1">_xlfn.XLOOKUP(A45,INDIRECT($A$5&amp;"!$AJ$41:$AJ$406"),INDIRECT($A$5&amp;"!$Ak$41:$Ak$406"))*SUM($F$3:$I$3)</f>
        <v>0</v>
      </c>
      <c r="D45" s="65" cm="1">
        <f t="array" aca="1" ref="D45" ca="1">_xlfn.XLOOKUP(A45,INDIRECT($A$5&amp;"!$AJ$41:$AJ$406"),INDIRECT($A$5&amp;"!$AO$41:$AO$406"))*SUM($F$3:$I$3)</f>
        <v>15</v>
      </c>
      <c r="E45" s="34" cm="1">
        <f t="array" ref="E45">SUMPRODUCT(('PT Storengy'!$B$8:$K$372)*('PT Storengy'!$A$8:$A$372=$A45)*('PT Storengy'!$A$5:$J$5=$A$6)*('PT Storengy'!$B$7:$K$7=$A$7))</f>
        <v>0</v>
      </c>
      <c r="F45" s="36">
        <f t="shared" ca="1" si="0"/>
        <v>10.871948983771469</v>
      </c>
      <c r="G45" s="51">
        <f t="shared" ca="1" si="6"/>
        <v>0.73486607510161217</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0.85590547559870322</v>
      </c>
      <c r="I45" s="87">
        <f t="shared" ca="1" si="2"/>
        <v>151.04214275271229</v>
      </c>
      <c r="K45" s="36">
        <f t="shared" ca="1" si="1"/>
        <v>10.315154438678329</v>
      </c>
      <c r="L45" s="51">
        <f t="shared" ca="1" si="3"/>
        <v>0.69750757366335947</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0.83560194220834849</v>
      </c>
      <c r="N45" s="67">
        <f t="shared" ca="1" si="4"/>
        <v>147.45916627206148</v>
      </c>
    </row>
    <row r="46" spans="1:14" x14ac:dyDescent="0.3">
      <c r="A46" s="32">
        <f t="shared" si="5"/>
        <v>45974</v>
      </c>
      <c r="B46" s="65" cm="1">
        <f t="array" aca="1" ref="B46" ca="1">_xlfn.XLOOKUP(A46,INDIRECT($A$5&amp;"!$AJ$41:$AJ$406"),INDIRECT($A$5&amp;"!$An$41:$An$406"))*SUM($F$3:$I$3)</f>
        <v>0</v>
      </c>
      <c r="C46" s="65" cm="1">
        <f t="array" aca="1" ref="C46" ca="1">_xlfn.XLOOKUP(A46,INDIRECT($A$5&amp;"!$AJ$41:$AJ$406"),INDIRECT($A$5&amp;"!$Ak$41:$Ak$406"))*SUM($F$3:$I$3)</f>
        <v>0</v>
      </c>
      <c r="D46" s="65" cm="1">
        <f t="array" aca="1" ref="D46" ca="1">_xlfn.XLOOKUP(A46,INDIRECT($A$5&amp;"!$AJ$41:$AJ$406"),INDIRECT($A$5&amp;"!$AO$41:$AO$406"))*SUM($F$3:$I$3)</f>
        <v>15</v>
      </c>
      <c r="E46" s="34" cm="1">
        <f t="array" ref="E46">SUMPRODUCT(('PT Storengy'!$B$8:$K$372)*('PT Storengy'!$A$8:$A$372=$A46)*('PT Storengy'!$A$5:$J$5=$A$6)*('PT Storengy'!$B$7:$K$7=$A$7))</f>
        <v>0</v>
      </c>
      <c r="F46" s="36">
        <f t="shared" ca="1" si="0"/>
        <v>10.721872583619477</v>
      </c>
      <c r="G46" s="51">
        <f t="shared" ca="1" si="6"/>
        <v>0.724796598918098</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0.85043293419461941</v>
      </c>
      <c r="I46" s="87">
        <f t="shared" ca="1" si="2"/>
        <v>150.07640015199163</v>
      </c>
      <c r="K46" s="36">
        <f t="shared" ca="1" si="1"/>
        <v>10.168638105950206</v>
      </c>
      <c r="L46" s="51">
        <f t="shared" ca="1" si="3"/>
        <v>0.68767696257855526</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0.83025921879269393</v>
      </c>
      <c r="N46" s="67">
        <f t="shared" ca="1" si="4"/>
        <v>146.51633272812242</v>
      </c>
    </row>
    <row r="47" spans="1:14" x14ac:dyDescent="0.3">
      <c r="A47" s="32">
        <f t="shared" si="5"/>
        <v>45975</v>
      </c>
      <c r="B47" s="65" cm="1">
        <f t="array" aca="1" ref="B47" ca="1">_xlfn.XLOOKUP(A47,INDIRECT($A$5&amp;"!$AJ$41:$AJ$406"),INDIRECT($A$5&amp;"!$An$41:$An$406"))*SUM($F$3:$I$3)</f>
        <v>0</v>
      </c>
      <c r="C47" s="65" cm="1">
        <f t="array" aca="1" ref="C47" ca="1">_xlfn.XLOOKUP(A47,INDIRECT($A$5&amp;"!$AJ$41:$AJ$406"),INDIRECT($A$5&amp;"!$Ak$41:$Ak$406"))*SUM($F$3:$I$3)</f>
        <v>0</v>
      </c>
      <c r="D47" s="65" cm="1">
        <f t="array" aca="1" ref="D47" ca="1">_xlfn.XLOOKUP(A47,INDIRECT($A$5&amp;"!$AJ$41:$AJ$406"),INDIRECT($A$5&amp;"!$AO$41:$AO$406"))*SUM($F$3:$I$3)</f>
        <v>15</v>
      </c>
      <c r="E47" s="34" cm="1">
        <f t="array" ref="E47">SUMPRODUCT(('PT Storengy'!$B$8:$K$372)*('PT Storengy'!$A$8:$A$372=$A47)*('PT Storengy'!$A$5:$J$5=$A$6)*('PT Storengy'!$B$7:$K$7=$A$7))</f>
        <v>0</v>
      </c>
      <c r="F47" s="36">
        <f t="shared" ca="1" si="0"/>
        <v>10.572755751243394</v>
      </c>
      <c r="G47" s="51">
        <f t="shared" ca="1" si="6"/>
        <v>0.71479150557463178</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0.84499538346447478</v>
      </c>
      <c r="I47" s="87">
        <f t="shared" ca="1" si="2"/>
        <v>149.11683237608375</v>
      </c>
      <c r="K47" s="36">
        <f t="shared" ca="1" si="1"/>
        <v>10.023058578418555</v>
      </c>
      <c r="L47" s="51">
        <f t="shared" ca="1" si="3"/>
        <v>0.67790920706334712</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0.82495065601268946</v>
      </c>
      <c r="N47" s="67">
        <f t="shared" ca="1" si="4"/>
        <v>145.57952753165105</v>
      </c>
    </row>
    <row r="48" spans="1:14" x14ac:dyDescent="0.3">
      <c r="A48" s="32">
        <f t="shared" si="5"/>
        <v>45976</v>
      </c>
      <c r="B48" s="65" cm="1">
        <f t="array" aca="1" ref="B48" ca="1">_xlfn.XLOOKUP(A48,INDIRECT($A$5&amp;"!$AJ$41:$AJ$406"),INDIRECT($A$5&amp;"!$An$41:$An$406"))*SUM($F$3:$I$3)</f>
        <v>0</v>
      </c>
      <c r="C48" s="65" cm="1">
        <f t="array" aca="1" ref="C48" ca="1">_xlfn.XLOOKUP(A48,INDIRECT($A$5&amp;"!$AJ$41:$AJ$406"),INDIRECT($A$5&amp;"!$Ak$41:$Ak$406"))*SUM($F$3:$I$3)</f>
        <v>0</v>
      </c>
      <c r="D48" s="65" cm="1">
        <f t="array" aca="1" ref="D48" ca="1">_xlfn.XLOOKUP(A48,INDIRECT($A$5&amp;"!$AJ$41:$AJ$406"),INDIRECT($A$5&amp;"!$AO$41:$AO$406"))*SUM($F$3:$I$3)</f>
        <v>15</v>
      </c>
      <c r="E48" s="34" cm="1">
        <f t="array" ref="E48">SUMPRODUCT(('PT Storengy'!$B$8:$K$372)*('PT Storengy'!$A$8:$A$372=$A48)*('PT Storengy'!$A$5:$J$5=$A$6)*('PT Storengy'!$B$7:$K$7=$A$7))</f>
        <v>0</v>
      </c>
      <c r="F48" s="36">
        <f t="shared" ca="1" si="0"/>
        <v>10.424592351299381</v>
      </c>
      <c r="G48" s="51">
        <f t="shared" ca="1" si="6"/>
        <v>0.70485038341622619</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0.83959259968273248</v>
      </c>
      <c r="I48" s="87">
        <f t="shared" ca="1" si="2"/>
        <v>148.16339994401159</v>
      </c>
      <c r="K48" s="36">
        <f t="shared" ca="1" si="1"/>
        <v>9.8784098662803288</v>
      </c>
      <c r="L48" s="51">
        <f t="shared" ca="1" si="3"/>
        <v>0.66820390522790363</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0.81967603544994838</v>
      </c>
      <c r="N48" s="67">
        <f t="shared" ca="1" si="4"/>
        <v>144.64871213822616</v>
      </c>
    </row>
    <row r="49" spans="1:14" x14ac:dyDescent="0.3">
      <c r="A49" s="32">
        <f t="shared" si="5"/>
        <v>45977</v>
      </c>
      <c r="B49" s="65" cm="1">
        <f t="array" aca="1" ref="B49" ca="1">_xlfn.XLOOKUP(A49,INDIRECT($A$5&amp;"!$AJ$41:$AJ$406"),INDIRECT($A$5&amp;"!$An$41:$An$406"))*SUM($F$3:$I$3)</f>
        <v>0</v>
      </c>
      <c r="C49" s="65" cm="1">
        <f t="array" aca="1" ref="C49" ca="1">_xlfn.XLOOKUP(A49,INDIRECT($A$5&amp;"!$AJ$41:$AJ$406"),INDIRECT($A$5&amp;"!$Ak$41:$Ak$406"))*SUM($F$3:$I$3)</f>
        <v>0</v>
      </c>
      <c r="D49" s="65" cm="1">
        <f t="array" aca="1" ref="D49" ca="1">_xlfn.XLOOKUP(A49,INDIRECT($A$5&amp;"!$AJ$41:$AJ$406"),INDIRECT($A$5&amp;"!$AO$41:$AO$406"))*SUM($F$3:$I$3)</f>
        <v>15</v>
      </c>
      <c r="E49" s="34" cm="1">
        <f t="array" ref="E49">SUMPRODUCT(('PT Storengy'!$B$8:$K$372)*('PT Storengy'!$A$8:$A$372=$A49)*('PT Storengy'!$A$5:$J$5=$A$6)*('PT Storengy'!$B$7:$K$7=$A$7))</f>
        <v>0</v>
      </c>
      <c r="F49" s="36">
        <f t="shared" ca="1" si="0"/>
        <v>10.277376287672148</v>
      </c>
      <c r="G49" s="51">
        <f t="shared" ca="1" si="6"/>
        <v>0.6949728234199587</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0.83422436055432625</v>
      </c>
      <c r="I49" s="87">
        <f t="shared" ca="1" si="2"/>
        <v>147.21606362723401</v>
      </c>
      <c r="K49" s="36">
        <f t="shared" ca="1" si="1"/>
        <v>9.7346860180304553</v>
      </c>
      <c r="L49" s="51">
        <f t="shared" ca="1" si="3"/>
        <v>0.65856065775202188</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0.8144351400826213</v>
      </c>
      <c r="N49" s="67">
        <f t="shared" ca="1" si="4"/>
        <v>143.72384824987432</v>
      </c>
    </row>
    <row r="50" spans="1:14" x14ac:dyDescent="0.3">
      <c r="A50" s="32">
        <f t="shared" si="5"/>
        <v>45978</v>
      </c>
      <c r="B50" s="65" cm="1">
        <f t="array" aca="1" ref="B50" ca="1">_xlfn.XLOOKUP(A50,INDIRECT($A$5&amp;"!$AJ$41:$AJ$406"),INDIRECT($A$5&amp;"!$An$41:$An$406"))*SUM($F$3:$I$3)</f>
        <v>0</v>
      </c>
      <c r="C50" s="65" cm="1">
        <f t="array" aca="1" ref="C50" ca="1">_xlfn.XLOOKUP(A50,INDIRECT($A$5&amp;"!$AJ$41:$AJ$406"),INDIRECT($A$5&amp;"!$Ak$41:$Ak$406"))*SUM($F$3:$I$3)</f>
        <v>0</v>
      </c>
      <c r="D50" s="65" cm="1">
        <f t="array" aca="1" ref="D50" ca="1">_xlfn.XLOOKUP(A50,INDIRECT($A$5&amp;"!$AJ$41:$AJ$406"),INDIRECT($A$5&amp;"!$AO$41:$AO$406"))*SUM($F$3:$I$3)</f>
        <v>15</v>
      </c>
      <c r="E50" s="34" cm="1">
        <f t="array" ref="E50">SUMPRODUCT(('PT Storengy'!$B$8:$K$372)*('PT Storengy'!$A$8:$A$372=$A50)*('PT Storengy'!$A$5:$J$5=$A$6)*('PT Storengy'!$B$7:$K$7=$A$7))</f>
        <v>0</v>
      </c>
      <c r="F50" s="36">
        <f t="shared" ca="1" si="0"/>
        <v>10.131101503224116</v>
      </c>
      <c r="G50" s="51">
        <f t="shared" ca="1" si="6"/>
        <v>0.68515841917814313</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0.82889044520551347</v>
      </c>
      <c r="I50" s="87">
        <f t="shared" ca="1" si="2"/>
        <v>146.27478444803177</v>
      </c>
      <c r="K50" s="36">
        <f t="shared" ca="1" si="1"/>
        <v>9.5918811202169607</v>
      </c>
      <c r="L50" s="51">
        <f t="shared" ca="1" si="3"/>
        <v>0.64897906786869697</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0.80922775427646643</v>
      </c>
      <c r="N50" s="67">
        <f t="shared" ca="1" si="4"/>
        <v>142.80489781349405</v>
      </c>
    </row>
    <row r="51" spans="1:14" x14ac:dyDescent="0.3">
      <c r="A51" s="32">
        <f t="shared" si="5"/>
        <v>45979</v>
      </c>
      <c r="B51" s="65" cm="1">
        <f t="array" aca="1" ref="B51" ca="1">_xlfn.XLOOKUP(A51,INDIRECT($A$5&amp;"!$AJ$41:$AJ$406"),INDIRECT($A$5&amp;"!$An$41:$An$406"))*SUM($F$3:$I$3)</f>
        <v>0</v>
      </c>
      <c r="C51" s="65" cm="1">
        <f t="array" aca="1" ref="C51" ca="1">_xlfn.XLOOKUP(A51,INDIRECT($A$5&amp;"!$AJ$41:$AJ$406"),INDIRECT($A$5&amp;"!$Ak$41:$Ak$406"))*SUM($F$3:$I$3)</f>
        <v>0</v>
      </c>
      <c r="D51" s="65" cm="1">
        <f t="array" aca="1" ref="D51" ca="1">_xlfn.XLOOKUP(A51,INDIRECT($A$5&amp;"!$AJ$41:$AJ$406"),INDIRECT($A$5&amp;"!$AO$41:$AO$406"))*SUM($F$3:$I$3)</f>
        <v>15</v>
      </c>
      <c r="E51" s="34" cm="1">
        <f t="array" ref="E51">SUMPRODUCT(('PT Storengy'!$B$8:$K$372)*('PT Storengy'!$A$8:$A$372=$A51)*('PT Storengy'!$A$5:$J$5=$A$6)*('PT Storengy'!$B$7:$K$7=$A$7))</f>
        <v>0</v>
      </c>
      <c r="F51" s="36">
        <f t="shared" ca="1" si="0"/>
        <v>9.9857619795462114</v>
      </c>
      <c r="G51" s="51">
        <f t="shared" ca="1" si="6"/>
        <v>0.67540676688160772</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0.82359063417478762</v>
      </c>
      <c r="I51" s="87">
        <f t="shared" ca="1" si="2"/>
        <v>145.33952367790368</v>
      </c>
      <c r="K51" s="36">
        <f t="shared" ca="1" si="1"/>
        <v>9.4499892971976713</v>
      </c>
      <c r="L51" s="51">
        <f t="shared" ca="1" si="3"/>
        <v>0.63945874134779734</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0.80405366377597776</v>
      </c>
      <c r="N51" s="67">
        <f t="shared" ca="1" si="4"/>
        <v>141.89182301929017</v>
      </c>
    </row>
    <row r="52" spans="1:14" x14ac:dyDescent="0.3">
      <c r="A52" s="32">
        <f t="shared" si="5"/>
        <v>45980</v>
      </c>
      <c r="B52" s="65" cm="1">
        <f t="array" aca="1" ref="B52" ca="1">_xlfn.XLOOKUP(A52,INDIRECT($A$5&amp;"!$AJ$41:$AJ$406"),INDIRECT($A$5&amp;"!$An$41:$An$406"))*SUM($F$3:$I$3)</f>
        <v>0</v>
      </c>
      <c r="C52" s="65" cm="1">
        <f t="array" aca="1" ref="C52" ca="1">_xlfn.XLOOKUP(A52,INDIRECT($A$5&amp;"!$AJ$41:$AJ$406"),INDIRECT($A$5&amp;"!$Ak$41:$Ak$406"))*SUM($F$3:$I$3)</f>
        <v>0</v>
      </c>
      <c r="D52" s="65" cm="1">
        <f t="array" aca="1" ref="D52" ca="1">_xlfn.XLOOKUP(A52,INDIRECT($A$5&amp;"!$AJ$41:$AJ$406"),INDIRECT($A$5&amp;"!$AO$41:$AO$406"))*SUM($F$3:$I$3)</f>
        <v>15</v>
      </c>
      <c r="E52" s="34" cm="1">
        <f t="array" ref="E52">SUMPRODUCT(('PT Storengy'!$B$8:$K$372)*('PT Storengy'!$A$8:$A$372=$A52)*('PT Storengy'!$A$5:$J$5=$A$6)*('PT Storengy'!$B$7:$K$7=$A$7))</f>
        <v>0</v>
      </c>
      <c r="F52" s="36">
        <f t="shared" ca="1" si="0"/>
        <v>9.8413517367102372</v>
      </c>
      <c r="G52" s="51">
        <f t="shared" ca="1" si="6"/>
        <v>0.66571746530308074</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0.81832470940384905</v>
      </c>
      <c r="I52" s="87">
        <f t="shared" ca="1" si="2"/>
        <v>144.41024283597335</v>
      </c>
      <c r="K52" s="36">
        <f t="shared" ca="1" si="1"/>
        <v>9.3090046424662134</v>
      </c>
      <c r="L52" s="51">
        <f t="shared" ca="1" si="3"/>
        <v>0.62999928647984471</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0.79891304347826098</v>
      </c>
      <c r="N52" s="67">
        <f t="shared" ca="1" si="4"/>
        <v>140.98465473145779</v>
      </c>
    </row>
    <row r="53" spans="1:14" x14ac:dyDescent="0.3">
      <c r="A53" s="32">
        <f t="shared" si="5"/>
        <v>45981</v>
      </c>
      <c r="B53" s="65" cm="1">
        <f t="array" aca="1" ref="B53" ca="1">_xlfn.XLOOKUP(A53,INDIRECT($A$5&amp;"!$AJ$41:$AJ$406"),INDIRECT($A$5&amp;"!$An$41:$An$406"))*SUM($F$3:$I$3)</f>
        <v>0</v>
      </c>
      <c r="C53" s="65" cm="1">
        <f t="array" aca="1" ref="C53" ca="1">_xlfn.XLOOKUP(A53,INDIRECT($A$5&amp;"!$AJ$41:$AJ$406"),INDIRECT($A$5&amp;"!$Ak$41:$Ak$406"))*SUM($F$3:$I$3)</f>
        <v>0</v>
      </c>
      <c r="D53" s="65" cm="1">
        <f t="array" aca="1" ref="D53" ca="1">_xlfn.XLOOKUP(A53,INDIRECT($A$5&amp;"!$AJ$41:$AJ$406"),INDIRECT($A$5&amp;"!$AO$41:$AO$406"))*SUM($F$3:$I$3)</f>
        <v>15</v>
      </c>
      <c r="E53" s="34" cm="1">
        <f t="array" ref="E53">SUMPRODUCT(('PT Storengy'!$B$8:$K$372)*('PT Storengy'!$A$8:$A$372=$A53)*('PT Storengy'!$A$5:$J$5=$A$6)*('PT Storengy'!$B$7:$K$7=$A$7))</f>
        <v>0</v>
      </c>
      <c r="F53" s="36">
        <f t="shared" ca="1" si="0"/>
        <v>9.6978648330228321</v>
      </c>
      <c r="G53" s="51">
        <f t="shared" ca="1" si="6"/>
        <v>0.65609011578068244</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0.81309245422863252</v>
      </c>
      <c r="I53" s="87">
        <f t="shared" ca="1" si="2"/>
        <v>143.48690368740571</v>
      </c>
      <c r="K53" s="36">
        <f t="shared" ca="1" si="1"/>
        <v>9.1689214925783222</v>
      </c>
      <c r="L53" s="51">
        <f t="shared" ca="1" si="3"/>
        <v>0.62060030949774758</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0.79380451603138535</v>
      </c>
      <c r="N53" s="67">
        <f t="shared" ca="1" si="4"/>
        <v>140.08314988789152</v>
      </c>
    </row>
    <row r="54" spans="1:14" x14ac:dyDescent="0.3">
      <c r="A54" s="32">
        <f t="shared" si="5"/>
        <v>45982</v>
      </c>
      <c r="B54" s="65" cm="1">
        <f t="array" aca="1" ref="B54" ca="1">_xlfn.XLOOKUP(A54,INDIRECT($A$5&amp;"!$AJ$41:$AJ$406"),INDIRECT($A$5&amp;"!$An$41:$An$406"))*SUM($F$3:$I$3)</f>
        <v>0</v>
      </c>
      <c r="C54" s="65" cm="1">
        <f t="array" aca="1" ref="C54" ca="1">_xlfn.XLOOKUP(A54,INDIRECT($A$5&amp;"!$AJ$41:$AJ$406"),INDIRECT($A$5&amp;"!$Ak$41:$Ak$406"))*SUM($F$3:$I$3)</f>
        <v>0</v>
      </c>
      <c r="D54" s="65" cm="1">
        <f t="array" aca="1" ref="D54" ca="1">_xlfn.XLOOKUP(A54,INDIRECT($A$5&amp;"!$AJ$41:$AJ$406"),INDIRECT($A$5&amp;"!$AO$41:$AO$406"))*SUM($F$3:$I$3)</f>
        <v>15</v>
      </c>
      <c r="E54" s="34" cm="1">
        <f t="array" ref="E54">SUMPRODUCT(('PT Storengy'!$B$8:$K$372)*('PT Storengy'!$A$8:$A$372=$A54)*('PT Storengy'!$A$5:$J$5=$A$6)*('PT Storengy'!$B$7:$K$7=$A$7))</f>
        <v>0</v>
      </c>
      <c r="F54" s="36">
        <f t="shared" ca="1" si="0"/>
        <v>9.5552953647809975</v>
      </c>
      <c r="G54" s="51">
        <f t="shared" ca="1" si="6"/>
        <v>0.64652432220152212</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0.80789365337039309</v>
      </c>
      <c r="I54" s="87">
        <f t="shared" ca="1" si="2"/>
        <v>142.56946824183404</v>
      </c>
      <c r="K54" s="36">
        <f t="shared" ca="1" si="1"/>
        <v>9.0297340150042924</v>
      </c>
      <c r="L54" s="51">
        <f t="shared" ca="1" si="3"/>
        <v>0.61126143283855483</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0.78872903958617202</v>
      </c>
      <c r="N54" s="67">
        <f t="shared" ca="1" si="4"/>
        <v>139.18747757403034</v>
      </c>
    </row>
    <row r="55" spans="1:14" x14ac:dyDescent="0.3">
      <c r="A55" s="32">
        <f t="shared" si="5"/>
        <v>45983</v>
      </c>
      <c r="B55" s="65" cm="1">
        <f t="array" aca="1" ref="B55" ca="1">_xlfn.XLOOKUP(A55,INDIRECT($A$5&amp;"!$AJ$41:$AJ$406"),INDIRECT($A$5&amp;"!$An$41:$An$406"))*SUM($F$3:$I$3)</f>
        <v>0</v>
      </c>
      <c r="C55" s="65" cm="1">
        <f t="array" aca="1" ref="C55" ca="1">_xlfn.XLOOKUP(A55,INDIRECT($A$5&amp;"!$AJ$41:$AJ$406"),INDIRECT($A$5&amp;"!$Ak$41:$Ak$406"))*SUM($F$3:$I$3)</f>
        <v>0</v>
      </c>
      <c r="D55" s="65" cm="1">
        <f t="array" aca="1" ref="D55" ca="1">_xlfn.XLOOKUP(A55,INDIRECT($A$5&amp;"!$AJ$41:$AJ$406"),INDIRECT($A$5&amp;"!$AO$41:$AO$406"))*SUM($F$3:$I$3)</f>
        <v>15</v>
      </c>
      <c r="E55" s="34" cm="1">
        <f t="array" ref="E55">SUMPRODUCT(('PT Storengy'!$B$8:$K$372)*('PT Storengy'!$A$8:$A$372=$A55)*('PT Storengy'!$A$5:$J$5=$A$6)*('PT Storengy'!$B$7:$K$7=$A$7))</f>
        <v>0</v>
      </c>
      <c r="F55" s="36">
        <f t="shared" ca="1" si="0"/>
        <v>9.4136374660292006</v>
      </c>
      <c r="G55" s="51">
        <f t="shared" ca="1" si="6"/>
        <v>0.63701969098539979</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0.80272809292684866</v>
      </c>
      <c r="I55" s="87">
        <f t="shared" ca="1" si="2"/>
        <v>141.65789875179681</v>
      </c>
      <c r="K55" s="36">
        <f t="shared" ca="1" si="1"/>
        <v>8.8914364829390475</v>
      </c>
      <c r="L55" s="51">
        <f t="shared" ca="1" si="3"/>
        <v>0.60198226766695284</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0.78368601503638813</v>
      </c>
      <c r="N55" s="67">
        <f t="shared" ca="1" si="4"/>
        <v>138.29753206524495</v>
      </c>
    </row>
    <row r="56" spans="1:14" x14ac:dyDescent="0.3">
      <c r="A56" s="32">
        <f t="shared" si="5"/>
        <v>45984</v>
      </c>
      <c r="B56" s="65" cm="1">
        <f t="array" aca="1" ref="B56" ca="1">_xlfn.XLOOKUP(A56,INDIRECT($A$5&amp;"!$AJ$41:$AJ$406"),INDIRECT($A$5&amp;"!$An$41:$An$406"))*SUM($F$3:$I$3)</f>
        <v>0</v>
      </c>
      <c r="C56" s="65" cm="1">
        <f t="array" aca="1" ref="C56" ca="1">_xlfn.XLOOKUP(A56,INDIRECT($A$5&amp;"!$AJ$41:$AJ$406"),INDIRECT($A$5&amp;"!$Ak$41:$Ak$406"))*SUM($F$3:$I$3)</f>
        <v>0</v>
      </c>
      <c r="D56" s="65" cm="1">
        <f t="array" aca="1" ref="D56" ca="1">_xlfn.XLOOKUP(A56,INDIRECT($A$5&amp;"!$AJ$41:$AJ$406"),INDIRECT($A$5&amp;"!$AO$41:$AO$406"))*SUM($F$3:$I$3)</f>
        <v>15</v>
      </c>
      <c r="E56" s="34" cm="1">
        <f t="array" ref="E56">SUMPRODUCT(('PT Storengy'!$B$8:$K$372)*('PT Storengy'!$A$8:$A$372=$A56)*('PT Storengy'!$A$5:$J$5=$A$6)*('PT Storengy'!$B$7:$K$7=$A$7))</f>
        <v>0</v>
      </c>
      <c r="F56" s="36">
        <f t="shared" ca="1" si="0"/>
        <v>9.2728853083180169</v>
      </c>
      <c r="G56" s="51">
        <f t="shared" ca="1" si="6"/>
        <v>0.62757583106861337</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0.79759556036337764</v>
      </c>
      <c r="I56" s="87">
        <f t="shared" ca="1" si="2"/>
        <v>140.75215771118425</v>
      </c>
      <c r="K56" s="36">
        <f t="shared" ca="1" si="1"/>
        <v>8.7540232061939136</v>
      </c>
      <c r="L56" s="51">
        <f t="shared" ca="1" si="3"/>
        <v>0.5927624321959365</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0.77867523488909662</v>
      </c>
      <c r="N56" s="67">
        <f t="shared" ca="1" si="4"/>
        <v>137.41327674513468</v>
      </c>
    </row>
    <row r="57" spans="1:14" x14ac:dyDescent="0.3">
      <c r="A57" s="32">
        <f t="shared" si="5"/>
        <v>45985</v>
      </c>
      <c r="B57" s="65" cm="1">
        <f t="array" aca="1" ref="B57" ca="1">_xlfn.XLOOKUP(A57,INDIRECT($A$5&amp;"!$AJ$41:$AJ$406"),INDIRECT($A$5&amp;"!$An$41:$An$406"))*SUM($F$3:$I$3)</f>
        <v>0</v>
      </c>
      <c r="C57" s="65" cm="1">
        <f t="array" aca="1" ref="C57" ca="1">_xlfn.XLOOKUP(A57,INDIRECT($A$5&amp;"!$AJ$41:$AJ$406"),INDIRECT($A$5&amp;"!$Ak$41:$Ak$406"))*SUM($F$3:$I$3)</f>
        <v>0</v>
      </c>
      <c r="D57" s="65" cm="1">
        <f t="array" aca="1" ref="D57" ca="1">_xlfn.XLOOKUP(A57,INDIRECT($A$5&amp;"!$AJ$41:$AJ$406"),INDIRECT($A$5&amp;"!$AO$41:$AO$406"))*SUM($F$3:$I$3)</f>
        <v>15</v>
      </c>
      <c r="E57" s="34" cm="1">
        <f t="array" ref="E57">SUMPRODUCT(('PT Storengy'!$B$8:$K$372)*('PT Storengy'!$A$8:$A$372=$A57)*('PT Storengy'!$A$5:$J$5=$A$6)*('PT Storengy'!$B$7:$K$7=$A$7))</f>
        <v>0</v>
      </c>
      <c r="F57" s="36">
        <f t="shared" ca="1" si="0"/>
        <v>9.1330331004643206</v>
      </c>
      <c r="G57" s="51">
        <f t="shared" ca="1" si="6"/>
        <v>0.61819235388786775</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0.79249584450427679</v>
      </c>
      <c r="I57" s="87">
        <f t="shared" ca="1" si="2"/>
        <v>139.85220785369589</v>
      </c>
      <c r="K57" s="36">
        <f t="shared" ca="1" si="1"/>
        <v>8.6174885309624951</v>
      </c>
      <c r="L57" s="51">
        <f t="shared" ca="1" si="3"/>
        <v>0.58360154707959422</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0.77369649297804099</v>
      </c>
      <c r="N57" s="67">
        <f t="shared" ca="1" si="4"/>
        <v>136.53467523141899</v>
      </c>
    </row>
    <row r="58" spans="1:14" x14ac:dyDescent="0.3">
      <c r="A58" s="32">
        <f t="shared" si="5"/>
        <v>45986</v>
      </c>
      <c r="B58" s="65" cm="1">
        <f t="array" aca="1" ref="B58" ca="1">_xlfn.XLOOKUP(A58,INDIRECT($A$5&amp;"!$AJ$41:$AJ$406"),INDIRECT($A$5&amp;"!$An$41:$An$406"))*SUM($F$3:$I$3)</f>
        <v>0</v>
      </c>
      <c r="C58" s="65" cm="1">
        <f t="array" aca="1" ref="C58" ca="1">_xlfn.XLOOKUP(A58,INDIRECT($A$5&amp;"!$AJ$41:$AJ$406"),INDIRECT($A$5&amp;"!$Ak$41:$Ak$406"))*SUM($F$3:$I$3)</f>
        <v>0</v>
      </c>
      <c r="D58" s="65" cm="1">
        <f t="array" aca="1" ref="D58" ca="1">_xlfn.XLOOKUP(A58,INDIRECT($A$5&amp;"!$AJ$41:$AJ$406"),INDIRECT($A$5&amp;"!$AO$41:$AO$406"))*SUM($F$3:$I$3)</f>
        <v>15</v>
      </c>
      <c r="E58" s="34" cm="1">
        <f t="array" ref="E58">SUMPRODUCT(('PT Storengy'!$B$8:$K$372)*('PT Storengy'!$A$8:$A$372=$A58)*('PT Storengy'!$A$5:$J$5=$A$6)*('PT Storengy'!$B$7:$K$7=$A$7))</f>
        <v>0</v>
      </c>
      <c r="F58" s="36">
        <f t="shared" ca="1" si="0"/>
        <v>8.9940750883130143</v>
      </c>
      <c r="G58" s="51">
        <f t="shared" ca="1" si="6"/>
        <v>0.60886887336428808</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0.78742873552407044</v>
      </c>
      <c r="I58" s="87">
        <f t="shared" ca="1" si="2"/>
        <v>138.95801215130652</v>
      </c>
      <c r="K58" s="36">
        <f t="shared" ca="1" si="1"/>
        <v>8.4818268395880541</v>
      </c>
      <c r="L58" s="51">
        <f t="shared" ca="1" si="3"/>
        <v>0.5744992353974997</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0.76874958445516361</v>
      </c>
      <c r="N58" s="67">
        <f t="shared" ca="1" si="4"/>
        <v>135.66169137444061</v>
      </c>
    </row>
    <row r="59" spans="1:14" x14ac:dyDescent="0.3">
      <c r="A59" s="32">
        <f t="shared" si="5"/>
        <v>45987</v>
      </c>
      <c r="B59" s="65" cm="1">
        <f t="array" aca="1" ref="B59" ca="1">_xlfn.XLOOKUP(A59,INDIRECT($A$5&amp;"!$AJ$41:$AJ$406"),INDIRECT($A$5&amp;"!$An$41:$An$406"))*SUM($F$3:$I$3)</f>
        <v>0</v>
      </c>
      <c r="C59" s="65" cm="1">
        <f t="array" aca="1" ref="C59" ca="1">_xlfn.XLOOKUP(A59,INDIRECT($A$5&amp;"!$AJ$41:$AJ$406"),INDIRECT($A$5&amp;"!$Ak$41:$Ak$406"))*SUM($F$3:$I$3)</f>
        <v>0</v>
      </c>
      <c r="D59" s="65" cm="1">
        <f t="array" aca="1" ref="D59" ca="1">_xlfn.XLOOKUP(A59,INDIRECT($A$5&amp;"!$AJ$41:$AJ$406"),INDIRECT($A$5&amp;"!$AO$41:$AO$406"))*SUM($F$3:$I$3)</f>
        <v>15</v>
      </c>
      <c r="E59" s="34" cm="1">
        <f t="array" ref="E59">SUMPRODUCT(('PT Storengy'!$B$8:$K$372)*('PT Storengy'!$A$8:$A$372=$A59)*('PT Storengy'!$A$5:$J$5=$A$6)*('PT Storengy'!$B$7:$K$7=$A$7))</f>
        <v>0</v>
      </c>
      <c r="F59" s="36">
        <f t="shared" ca="1" si="0"/>
        <v>8.8560055545002712</v>
      </c>
      <c r="G59" s="51">
        <f t="shared" ca="1" si="6"/>
        <v>0.59960500588753429</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0.78239402493887811</v>
      </c>
      <c r="I59" s="87">
        <f t="shared" ca="1" si="2"/>
        <v>138.06953381274317</v>
      </c>
      <c r="K59" s="36">
        <f t="shared" ca="1" si="1"/>
        <v>8.3470325503323757</v>
      </c>
      <c r="L59" s="51">
        <f t="shared" ca="1" si="3"/>
        <v>0.56545512263920361</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0.76383430578217659</v>
      </c>
      <c r="N59" s="67">
        <f t="shared" ca="1" si="4"/>
        <v>134.79428925567819</v>
      </c>
    </row>
    <row r="60" spans="1:14" x14ac:dyDescent="0.3">
      <c r="A60" s="32">
        <f t="shared" si="5"/>
        <v>45988</v>
      </c>
      <c r="B60" s="65" cm="1">
        <f t="array" aca="1" ref="B60" ca="1">_xlfn.XLOOKUP(A60,INDIRECT($A$5&amp;"!$AJ$41:$AJ$406"),INDIRECT($A$5&amp;"!$An$41:$An$406"))*SUM($F$3:$I$3)</f>
        <v>0</v>
      </c>
      <c r="C60" s="65" cm="1">
        <f t="array" aca="1" ref="C60" ca="1">_xlfn.XLOOKUP(A60,INDIRECT($A$5&amp;"!$AJ$41:$AJ$406"),INDIRECT($A$5&amp;"!$Ak$41:$Ak$406"))*SUM($F$3:$I$3)</f>
        <v>0</v>
      </c>
      <c r="D60" s="65" cm="1">
        <f t="array" aca="1" ref="D60" ca="1">_xlfn.XLOOKUP(A60,INDIRECT($A$5&amp;"!$AJ$41:$AJ$406"),INDIRECT($A$5&amp;"!$AO$41:$AO$406"))*SUM($F$3:$I$3)</f>
        <v>15</v>
      </c>
      <c r="E60" s="34" cm="1">
        <f t="array" ref="E60">SUMPRODUCT(('PT Storengy'!$B$8:$K$372)*('PT Storengy'!$A$8:$A$372=$A60)*('PT Storengy'!$A$5:$J$5=$A$6)*('PT Storengy'!$B$7:$K$7=$A$7))</f>
        <v>0</v>
      </c>
      <c r="F60" s="36">
        <f t="shared" ca="1" si="0"/>
        <v>8.7188188182183008</v>
      </c>
      <c r="G60" s="51">
        <f t="shared" ca="1" si="6"/>
        <v>0.59040037030001813</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0.77739150559783676</v>
      </c>
      <c r="I60" s="87">
        <f t="shared" ca="1" si="2"/>
        <v>137.18673628197118</v>
      </c>
      <c r="K60" s="36">
        <f t="shared" ca="1" si="1"/>
        <v>8.2131001171461069</v>
      </c>
      <c r="L60" s="51">
        <f t="shared" ca="1" si="3"/>
        <v>0.55646883668882507</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0.75895045472218836</v>
      </c>
      <c r="N60" s="67">
        <f t="shared" ca="1" si="4"/>
        <v>133.93243318626853</v>
      </c>
    </row>
    <row r="61" spans="1:14" x14ac:dyDescent="0.3">
      <c r="A61" s="32">
        <f t="shared" si="5"/>
        <v>45989</v>
      </c>
      <c r="B61" s="65" cm="1">
        <f t="array" aca="1" ref="B61" ca="1">_xlfn.XLOOKUP(A61,INDIRECT($A$5&amp;"!$AJ$41:$AJ$406"),INDIRECT($A$5&amp;"!$An$41:$An$406"))*SUM($F$3:$I$3)</f>
        <v>0</v>
      </c>
      <c r="C61" s="65" cm="1">
        <f t="array" aca="1" ref="C61" ca="1">_xlfn.XLOOKUP(A61,INDIRECT($A$5&amp;"!$AJ$41:$AJ$406"),INDIRECT($A$5&amp;"!$Ak$41:$Ak$406"))*SUM($F$3:$I$3)</f>
        <v>0</v>
      </c>
      <c r="D61" s="65" cm="1">
        <f t="array" aca="1" ref="D61" ca="1">_xlfn.XLOOKUP(A61,INDIRECT($A$5&amp;"!$AJ$41:$AJ$406"),INDIRECT($A$5&amp;"!$AO$41:$AO$406"))*SUM($F$3:$I$3)</f>
        <v>15</v>
      </c>
      <c r="E61" s="34" cm="1">
        <f t="array" ref="E61">SUMPRODUCT(('PT Storengy'!$B$8:$K$372)*('PT Storengy'!$A$8:$A$372=$A61)*('PT Storengy'!$A$5:$J$5=$A$6)*('PT Storengy'!$B$7:$K$7=$A$7))</f>
        <v>0</v>
      </c>
      <c r="F61" s="36">
        <f t="shared" ca="1" si="0"/>
        <v>8.582509234981611</v>
      </c>
      <c r="G61" s="51">
        <f t="shared" ca="1" si="6"/>
        <v>0.58125458788122009</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0.77242097167457691</v>
      </c>
      <c r="I61" s="87">
        <f t="shared" ca="1" si="2"/>
        <v>136.30958323669003</v>
      </c>
      <c r="K61" s="36">
        <f t="shared" ca="1" si="1"/>
        <v>8.080024029440569</v>
      </c>
      <c r="L61" s="51">
        <f t="shared" ca="1" si="3"/>
        <v>0.54754000780974044</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0.75409783033138145</v>
      </c>
      <c r="N61" s="67">
        <f t="shared" ca="1" si="4"/>
        <v>133.07608770553787</v>
      </c>
    </row>
    <row r="62" spans="1:14" x14ac:dyDescent="0.3">
      <c r="A62" s="32">
        <f t="shared" si="5"/>
        <v>45990</v>
      </c>
      <c r="B62" s="65" cm="1">
        <f t="array" aca="1" ref="B62" ca="1">_xlfn.XLOOKUP(A62,INDIRECT($A$5&amp;"!$AJ$41:$AJ$406"),INDIRECT($A$5&amp;"!$An$41:$An$406"))*SUM($F$3:$I$3)</f>
        <v>0</v>
      </c>
      <c r="C62" s="65" cm="1">
        <f t="array" aca="1" ref="C62" ca="1">_xlfn.XLOOKUP(A62,INDIRECT($A$5&amp;"!$AJ$41:$AJ$406"),INDIRECT($A$5&amp;"!$Ak$41:$Ak$406"))*SUM($F$3:$I$3)</f>
        <v>0</v>
      </c>
      <c r="D62" s="65" cm="1">
        <f t="array" aca="1" ref="D62" ca="1">_xlfn.XLOOKUP(A62,INDIRECT($A$5&amp;"!$AJ$41:$AJ$406"),INDIRECT($A$5&amp;"!$AO$41:$AO$406"))*SUM($F$3:$I$3)</f>
        <v>15</v>
      </c>
      <c r="E62" s="34" cm="1">
        <f t="array" ref="E62">SUMPRODUCT(('PT Storengy'!$B$8:$K$372)*('PT Storengy'!$A$8:$A$372=$A62)*('PT Storengy'!$A$5:$J$5=$A$6)*('PT Storengy'!$B$7:$K$7=$A$7))</f>
        <v>0</v>
      </c>
      <c r="F62" s="36">
        <f t="shared" ca="1" si="0"/>
        <v>8.4470711963947718</v>
      </c>
      <c r="G62" s="51">
        <f t="shared" ca="1" si="6"/>
        <v>0.57216728233210745</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0.76748221865875488</v>
      </c>
      <c r="I62" s="87">
        <f t="shared" ca="1" si="2"/>
        <v>135.43803858683907</v>
      </c>
      <c r="K62" s="36">
        <f t="shared" ca="1" si="1"/>
        <v>7.9479555757705178</v>
      </c>
      <c r="L62" s="51">
        <f t="shared" ca="1" si="3"/>
        <v>0.53866826862937123</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0.74838790413029221</v>
      </c>
      <c r="N62" s="67">
        <f t="shared" ca="1" si="4"/>
        <v>132.06845367005155</v>
      </c>
    </row>
    <row r="63" spans="1:14" x14ac:dyDescent="0.3">
      <c r="A63" s="32">
        <f t="shared" si="5"/>
        <v>45991</v>
      </c>
      <c r="B63" s="65" cm="1">
        <f t="array" aca="1" ref="B63" ca="1">_xlfn.XLOOKUP(A63,INDIRECT($A$5&amp;"!$AJ$41:$AJ$406"),INDIRECT($A$5&amp;"!$An$41:$An$406"))*SUM($F$3:$I$3)</f>
        <v>0</v>
      </c>
      <c r="C63" s="65" cm="1">
        <f t="array" aca="1" ref="C63" ca="1">_xlfn.XLOOKUP(A63,INDIRECT($A$5&amp;"!$AJ$41:$AJ$406"),INDIRECT($A$5&amp;"!$Ak$41:$Ak$406"))*SUM($F$3:$I$3)</f>
        <v>0</v>
      </c>
      <c r="D63" s="65" cm="1">
        <f t="array" aca="1" ref="D63" ca="1">_xlfn.XLOOKUP(A63,INDIRECT($A$5&amp;"!$AJ$41:$AJ$406"),INDIRECT($A$5&amp;"!$AO$41:$AO$406"))*SUM($F$3:$I$3)</f>
        <v>15</v>
      </c>
      <c r="E63" s="34" cm="1">
        <f t="array" ref="E63">SUMPRODUCT(('PT Storengy'!$B$8:$K$372)*('PT Storengy'!$A$8:$A$372=$A63)*('PT Storengy'!$A$5:$J$5=$A$6)*('PT Storengy'!$B$7:$K$7=$A$7))</f>
        <v>0</v>
      </c>
      <c r="F63" s="36">
        <f t="shared" ca="1" si="0"/>
        <v>8.31249912992166</v>
      </c>
      <c r="G63" s="51">
        <f t="shared" ca="1" si="6"/>
        <v>0.56313807975965147</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0.76257504334763748</v>
      </c>
      <c r="I63" s="87">
        <f t="shared" ca="1" si="2"/>
        <v>134.57206647311247</v>
      </c>
      <c r="K63" s="36">
        <f t="shared" ca="1" si="1"/>
        <v>7.8177679731434457</v>
      </c>
      <c r="L63" s="51">
        <f t="shared" ca="1" si="3"/>
        <v>0.52986370505136782</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0.73772974822007742</v>
      </c>
      <c r="N63" s="67">
        <f t="shared" ca="1" si="4"/>
        <v>130.18760262707247</v>
      </c>
    </row>
    <row r="64" spans="1:14" x14ac:dyDescent="0.3">
      <c r="A64" s="32">
        <f t="shared" si="5"/>
        <v>45992</v>
      </c>
      <c r="B64" s="65" cm="1">
        <f t="array" aca="1" ref="B64" ca="1">_xlfn.XLOOKUP(A64,INDIRECT($A$5&amp;"!$AJ$41:$AJ$406"),INDIRECT($A$5&amp;"!$An$41:$An$406"))*SUM($F$3:$I$3)</f>
        <v>0</v>
      </c>
      <c r="C64" s="65" cm="1">
        <f t="array" aca="1" ref="C64" ca="1">_xlfn.XLOOKUP(A64,INDIRECT($A$5&amp;"!$AJ$41:$AJ$406"),INDIRECT($A$5&amp;"!$Ak$41:$Ak$406"))*SUM($F$3:$I$3)</f>
        <v>0</v>
      </c>
      <c r="D64" s="65" cm="1">
        <f t="array" aca="1" ref="D64" ca="1">_xlfn.XLOOKUP(A64,INDIRECT($A$5&amp;"!$AJ$41:$AJ$406"),INDIRECT($A$5&amp;"!$AO$41:$AO$406"))*SUM($F$3:$I$3)</f>
        <v>15</v>
      </c>
      <c r="E64" s="34" cm="1">
        <f t="array" ref="E64">SUMPRODUCT(('PT Storengy'!$B$8:$K$372)*('PT Storengy'!$A$8:$A$372=$A64)*('PT Storengy'!$A$5:$J$5=$A$6)*('PT Storengy'!$B$7:$K$7=$A$7))</f>
        <v>0</v>
      </c>
      <c r="F64" s="36">
        <f t="shared" ca="1" si="0"/>
        <v>8.1787874986561757</v>
      </c>
      <c r="G64" s="51">
        <f t="shared" ca="1" si="6"/>
        <v>0.55416660866144396</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0.75769924383774212</v>
      </c>
      <c r="I64" s="87">
        <f t="shared" ca="1" si="2"/>
        <v>133.71163126548387</v>
      </c>
      <c r="K64" s="36">
        <f t="shared" ca="1" si="1"/>
        <v>7.6894344354454276</v>
      </c>
      <c r="L64" s="51">
        <f t="shared" ca="1" si="3"/>
        <v>0.52118453154289635</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0.72722338028877009</v>
      </c>
      <c r="N64" s="67">
        <f t="shared" ca="1" si="4"/>
        <v>128.33353769801823</v>
      </c>
    </row>
    <row r="65" spans="1:14" x14ac:dyDescent="0.3">
      <c r="A65" s="32">
        <f t="shared" si="5"/>
        <v>45993</v>
      </c>
      <c r="B65" s="65" cm="1">
        <f t="array" aca="1" ref="B65" ca="1">_xlfn.XLOOKUP(A65,INDIRECT($A$5&amp;"!$AJ$41:$AJ$406"),INDIRECT($A$5&amp;"!$An$41:$An$406"))*SUM($F$3:$I$3)</f>
        <v>0</v>
      </c>
      <c r="C65" s="65" cm="1">
        <f t="array" aca="1" ref="C65" ca="1">_xlfn.XLOOKUP(A65,INDIRECT($A$5&amp;"!$AJ$41:$AJ$406"),INDIRECT($A$5&amp;"!$Ak$41:$Ak$406"))*SUM($F$3:$I$3)</f>
        <v>0</v>
      </c>
      <c r="D65" s="65" cm="1">
        <f t="array" aca="1" ref="D65" ca="1">_xlfn.XLOOKUP(A65,INDIRECT($A$5&amp;"!$AJ$41:$AJ$406"),INDIRECT($A$5&amp;"!$AO$41:$AO$406"))*SUM($F$3:$I$3)</f>
        <v>15</v>
      </c>
      <c r="E65" s="34" cm="1">
        <f t="array" ref="E65">SUMPRODUCT(('PT Storengy'!$B$8:$K$372)*('PT Storengy'!$A$8:$A$372=$A65)*('PT Storengy'!$A$5:$J$5=$A$6)*('PT Storengy'!$B$7:$K$7=$A$7))</f>
        <v>0</v>
      </c>
      <c r="F65" s="36">
        <f t="shared" ca="1" si="0"/>
        <v>8.0459308010944355</v>
      </c>
      <c r="G65" s="51">
        <f t="shared" ca="1" si="6"/>
        <v>0.54525249991041169</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0.75285461951652888</v>
      </c>
      <c r="I65" s="87">
        <f t="shared" ca="1" si="2"/>
        <v>132.85669756174036</v>
      </c>
      <c r="K65" s="36">
        <f t="shared" ca="1" si="1"/>
        <v>7.5629285580366075</v>
      </c>
      <c r="L65" s="51">
        <f t="shared" ca="1" si="3"/>
        <v>0.51262896236302846</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0.71686663864998246</v>
      </c>
      <c r="N65" s="67">
        <f t="shared" ca="1" si="4"/>
        <v>126.50587740882041</v>
      </c>
    </row>
    <row r="66" spans="1:14" x14ac:dyDescent="0.3">
      <c r="A66" s="32">
        <f t="shared" si="5"/>
        <v>45994</v>
      </c>
      <c r="B66" s="65" cm="1">
        <f t="array" aca="1" ref="B66" ca="1">_xlfn.XLOOKUP(A66,INDIRECT($A$5&amp;"!$AJ$41:$AJ$406"),INDIRECT($A$5&amp;"!$An$41:$An$406"))*SUM($F$3:$I$3)</f>
        <v>0</v>
      </c>
      <c r="C66" s="65" cm="1">
        <f t="array" aca="1" ref="C66" ca="1">_xlfn.XLOOKUP(A66,INDIRECT($A$5&amp;"!$AJ$41:$AJ$406"),INDIRECT($A$5&amp;"!$Ak$41:$Ak$406"))*SUM($F$3:$I$3)</f>
        <v>0</v>
      </c>
      <c r="D66" s="65" cm="1">
        <f t="array" aca="1" ref="D66" ca="1">_xlfn.XLOOKUP(A66,INDIRECT($A$5&amp;"!$AJ$41:$AJ$406"),INDIRECT($A$5&amp;"!$AO$41:$AO$406"))*SUM($F$3:$I$3)</f>
        <v>15</v>
      </c>
      <c r="E66" s="34" cm="1">
        <f t="array" ref="E66">SUMPRODUCT(('PT Storengy'!$B$8:$K$372)*('PT Storengy'!$A$8:$A$372=$A66)*('PT Storengy'!$A$5:$J$5=$A$6)*('PT Storengy'!$B$7:$K$7=$A$7))</f>
        <v>0</v>
      </c>
      <c r="F66" s="36">
        <f t="shared" ca="1" si="0"/>
        <v>7.9143478856608924</v>
      </c>
      <c r="G66" s="51">
        <f t="shared" ca="1" si="6"/>
        <v>0.53639538673962905</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0.74563652079007792</v>
      </c>
      <c r="I66" s="87">
        <f t="shared" ca="1" si="2"/>
        <v>131.58291543354315</v>
      </c>
      <c r="K66" s="36">
        <f t="shared" ca="1" si="1"/>
        <v>7.4382243123184386</v>
      </c>
      <c r="L66" s="51">
        <f t="shared" ca="1" si="3"/>
        <v>0.50419523720244053</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0.70665739240295489</v>
      </c>
      <c r="N66" s="67">
        <f t="shared" ca="1" si="4"/>
        <v>124.70424571816849</v>
      </c>
    </row>
    <row r="67" spans="1:14" x14ac:dyDescent="0.3">
      <c r="A67" s="32">
        <f t="shared" si="5"/>
        <v>45995</v>
      </c>
      <c r="B67" s="65" cm="1">
        <f t="array" aca="1" ref="B67" ca="1">_xlfn.XLOOKUP(A67,INDIRECT($A$5&amp;"!$AJ$41:$AJ$406"),INDIRECT($A$5&amp;"!$An$41:$An$406"))*SUM($F$3:$I$3)</f>
        <v>0</v>
      </c>
      <c r="C67" s="65" cm="1">
        <f t="array" aca="1" ref="C67" ca="1">_xlfn.XLOOKUP(A67,INDIRECT($A$5&amp;"!$AJ$41:$AJ$406"),INDIRECT($A$5&amp;"!$Ak$41:$Ak$406"))*SUM($F$3:$I$3)</f>
        <v>0</v>
      </c>
      <c r="D67" s="65" cm="1">
        <f t="array" aca="1" ref="D67" ca="1">_xlfn.XLOOKUP(A67,INDIRECT($A$5&amp;"!$AJ$41:$AJ$406"),INDIRECT($A$5&amp;"!$AO$41:$AO$406"))*SUM($F$3:$I$3)</f>
        <v>15</v>
      </c>
      <c r="E67" s="34" cm="1">
        <f t="array" ref="E67">SUMPRODUCT(('PT Storengy'!$B$8:$K$372)*('PT Storengy'!$A$8:$A$372=$A67)*('PT Storengy'!$A$5:$J$5=$A$6)*('PT Storengy'!$B$7:$K$7=$A$7))</f>
        <v>0</v>
      </c>
      <c r="F67" s="36">
        <f t="shared" ca="1" si="0"/>
        <v>7.7846389064842976</v>
      </c>
      <c r="G67" s="51">
        <f t="shared" ca="1" si="6"/>
        <v>0.52762319237739286</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0.73501754866737101</v>
      </c>
      <c r="I67" s="87">
        <f t="shared" ca="1" si="2"/>
        <v>129.70897917659485</v>
      </c>
      <c r="K67" s="36">
        <f t="shared" ca="1" si="1"/>
        <v>7.3152960403782998</v>
      </c>
      <c r="L67" s="51">
        <f t="shared" ca="1" si="3"/>
        <v>0.49588162082122922</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0.6965935409941203</v>
      </c>
      <c r="N67" s="67">
        <f t="shared" ca="1" si="4"/>
        <v>122.92827194013886</v>
      </c>
    </row>
    <row r="68" spans="1:14" x14ac:dyDescent="0.3">
      <c r="A68" s="32">
        <f t="shared" si="5"/>
        <v>45996</v>
      </c>
      <c r="B68" s="65" cm="1">
        <f t="array" aca="1" ref="B68" ca="1">_xlfn.XLOOKUP(A68,INDIRECT($A$5&amp;"!$AJ$41:$AJ$406"),INDIRECT($A$5&amp;"!$An$41:$An$406"))*SUM($F$3:$I$3)</f>
        <v>0</v>
      </c>
      <c r="C68" s="65" cm="1">
        <f t="array" aca="1" ref="C68" ca="1">_xlfn.XLOOKUP(A68,INDIRECT($A$5&amp;"!$AJ$41:$AJ$406"),INDIRECT($A$5&amp;"!$Ak$41:$Ak$406"))*SUM($F$3:$I$3)</f>
        <v>0</v>
      </c>
      <c r="D68" s="65" cm="1">
        <f t="array" aca="1" ref="D68" ca="1">_xlfn.XLOOKUP(A68,INDIRECT($A$5&amp;"!$AJ$41:$AJ$406"),INDIRECT($A$5&amp;"!$AO$41:$AO$406"))*SUM($F$3:$I$3)</f>
        <v>15</v>
      </c>
      <c r="E68" s="34" cm="1">
        <f t="array" ref="E68">SUMPRODUCT(('PT Storengy'!$B$8:$K$372)*('PT Storengy'!$A$8:$A$372=$A68)*('PT Storengy'!$A$5:$J$5=$A$6)*('PT Storengy'!$B$7:$K$7=$A$7))</f>
        <v>0</v>
      </c>
      <c r="F68" s="36">
        <f t="shared" ca="1" si="0"/>
        <v>7.6567771759275551</v>
      </c>
      <c r="G68" s="51">
        <f t="shared" ca="1" si="6"/>
        <v>0.51897592709895313</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0.7245498064882071</v>
      </c>
      <c r="I68" s="87">
        <f t="shared" ca="1" si="2"/>
        <v>127.86173055674242</v>
      </c>
      <c r="K68" s="36">
        <f t="shared" ca="1" si="1"/>
        <v>7.1941184497103734</v>
      </c>
      <c r="L68" s="51">
        <f t="shared" ca="1" si="3"/>
        <v>0.48768640269188668</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0.68667301378491619</v>
      </c>
      <c r="N68" s="67">
        <f t="shared" ca="1" si="4"/>
        <v>121.17759066792637</v>
      </c>
    </row>
    <row r="69" spans="1:14" x14ac:dyDescent="0.3">
      <c r="A69" s="32">
        <f t="shared" si="5"/>
        <v>45997</v>
      </c>
      <c r="B69" s="65" cm="1">
        <f t="array" aca="1" ref="B69" ca="1">_xlfn.XLOOKUP(A69,INDIRECT($A$5&amp;"!$AJ$41:$AJ$406"),INDIRECT($A$5&amp;"!$An$41:$An$406"))*SUM($F$3:$I$3)</f>
        <v>0</v>
      </c>
      <c r="C69" s="65" cm="1">
        <f t="array" aca="1" ref="C69" ca="1">_xlfn.XLOOKUP(A69,INDIRECT($A$5&amp;"!$AJ$41:$AJ$406"),INDIRECT($A$5&amp;"!$Ak$41:$Ak$406"))*SUM($F$3:$I$3)</f>
        <v>0</v>
      </c>
      <c r="D69" s="65" cm="1">
        <f t="array" aca="1" ref="D69" ca="1">_xlfn.XLOOKUP(A69,INDIRECT($A$5&amp;"!$AJ$41:$AJ$406"),INDIRECT($A$5&amp;"!$AO$41:$AO$406"))*SUM($F$3:$I$3)</f>
        <v>15</v>
      </c>
      <c r="E69" s="34" cm="1">
        <f t="array" ref="E69">SUMPRODUCT(('PT Storengy'!$B$8:$K$372)*('PT Storengy'!$A$8:$A$372=$A69)*('PT Storengy'!$A$5:$J$5=$A$6)*('PT Storengy'!$B$7:$K$7=$A$7))</f>
        <v>0</v>
      </c>
      <c r="F69" s="36">
        <f t="shared" ca="1" si="0"/>
        <v>7.5307363864251808</v>
      </c>
      <c r="G69" s="51">
        <f t="shared" ca="1" si="6"/>
        <v>0.51045181172850362</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0.71423114051345238</v>
      </c>
      <c r="I69" s="87">
        <f t="shared" ca="1" si="2"/>
        <v>126.04078950237393</v>
      </c>
      <c r="K69" s="36">
        <f t="shared" ca="1" si="1"/>
        <v>7.0746666080117118</v>
      </c>
      <c r="L69" s="51">
        <f t="shared" ca="1" si="3"/>
        <v>0.4796078966473582</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0.67689376962575021</v>
      </c>
      <c r="N69" s="67">
        <f t="shared" ca="1" si="4"/>
        <v>119.45184169866178</v>
      </c>
    </row>
    <row r="70" spans="1:14" x14ac:dyDescent="0.3">
      <c r="A70" s="32">
        <f t="shared" si="5"/>
        <v>45998</v>
      </c>
      <c r="B70" s="65" cm="1">
        <f t="array" aca="1" ref="B70" ca="1">_xlfn.XLOOKUP(A70,INDIRECT($A$5&amp;"!$AJ$41:$AJ$406"),INDIRECT($A$5&amp;"!$An$41:$An$406"))*SUM($F$3:$I$3)</f>
        <v>0</v>
      </c>
      <c r="C70" s="65" cm="1">
        <f t="array" aca="1" ref="C70" ca="1">_xlfn.XLOOKUP(A70,INDIRECT($A$5&amp;"!$AJ$41:$AJ$406"),INDIRECT($A$5&amp;"!$Ak$41:$Ak$406"))*SUM($F$3:$I$3)</f>
        <v>0</v>
      </c>
      <c r="D70" s="65" cm="1">
        <f t="array" aca="1" ref="D70" ca="1">_xlfn.XLOOKUP(A70,INDIRECT($A$5&amp;"!$AJ$41:$AJ$406"),INDIRECT($A$5&amp;"!$AO$41:$AO$406"))*SUM($F$3:$I$3)</f>
        <v>15</v>
      </c>
      <c r="E70" s="34" cm="1">
        <f t="array" ref="E70">SUMPRODUCT(('PT Storengy'!$B$8:$K$372)*('PT Storengy'!$A$8:$A$372=$A70)*('PT Storengy'!$A$5:$J$5=$A$6)*('PT Storengy'!$B$7:$K$7=$A$7))</f>
        <v>0</v>
      </c>
      <c r="F70" s="36">
        <f t="shared" ca="1" si="0"/>
        <v>7.4064906050705188</v>
      </c>
      <c r="G70" s="51">
        <f t="shared" ca="1" si="6"/>
        <v>0.50204909242834539</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0.70405942767641883</v>
      </c>
      <c r="I70" s="87">
        <f t="shared" ca="1" si="2"/>
        <v>124.24578135466213</v>
      </c>
      <c r="K70" s="36">
        <f t="shared" ca="1" si="1"/>
        <v>6.9569159380524122</v>
      </c>
      <c r="L70" s="51">
        <f t="shared" ca="1" si="3"/>
        <v>0.47164444053411414</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0.66725379643603366</v>
      </c>
      <c r="N70" s="67">
        <f t="shared" ca="1" si="4"/>
        <v>117.75066995930004</v>
      </c>
    </row>
    <row r="71" spans="1:14" x14ac:dyDescent="0.3">
      <c r="A71" s="32">
        <f t="shared" si="5"/>
        <v>45999</v>
      </c>
      <c r="B71" s="65" cm="1">
        <f t="array" aca="1" ref="B71" ca="1">_xlfn.XLOOKUP(A71,INDIRECT($A$5&amp;"!$AJ$41:$AJ$406"),INDIRECT($A$5&amp;"!$An$41:$An$406"))*SUM($F$3:$I$3)</f>
        <v>0</v>
      </c>
      <c r="C71" s="65" cm="1">
        <f t="array" aca="1" ref="C71" ca="1">_xlfn.XLOOKUP(A71,INDIRECT($A$5&amp;"!$AJ$41:$AJ$406"),INDIRECT($A$5&amp;"!$Ak$41:$Ak$406"))*SUM($F$3:$I$3)</f>
        <v>0</v>
      </c>
      <c r="D71" s="65" cm="1">
        <f t="array" aca="1" ref="D71" ca="1">_xlfn.XLOOKUP(A71,INDIRECT($A$5&amp;"!$AJ$41:$AJ$406"),INDIRECT($A$5&amp;"!$AO$41:$AO$406"))*SUM($F$3:$I$3)</f>
        <v>15</v>
      </c>
      <c r="E71" s="34" cm="1">
        <f t="array" ref="E71">SUMPRODUCT(('PT Storengy'!$B$8:$K$372)*('PT Storengy'!$A$8:$A$372=$A71)*('PT Storengy'!$A$5:$J$5=$A$6)*('PT Storengy'!$B$7:$K$7=$A$7))</f>
        <v>0</v>
      </c>
      <c r="F71" s="36">
        <f t="shared" ca="1" si="0"/>
        <v>7.2840142682800408</v>
      </c>
      <c r="G71" s="51">
        <f t="shared" ca="1" si="6"/>
        <v>0.49376604033803456</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0.69403257514604255</v>
      </c>
      <c r="I71" s="87">
        <f t="shared" ca="1" si="2"/>
        <v>122.47633679047807</v>
      </c>
      <c r="K71" s="36">
        <f t="shared" ca="1" si="1"/>
        <v>6.8408422126188482</v>
      </c>
      <c r="L71" s="51">
        <f t="shared" ca="1" si="3"/>
        <v>0.4637943958701608</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0.65775111079019521</v>
      </c>
      <c r="N71" s="67">
        <f t="shared" ca="1" si="4"/>
        <v>116.07372543356384</v>
      </c>
    </row>
    <row r="72" spans="1:14" x14ac:dyDescent="0.3">
      <c r="A72" s="32">
        <f t="shared" si="5"/>
        <v>46000</v>
      </c>
      <c r="B72" s="65" cm="1">
        <f t="array" aca="1" ref="B72" ca="1">_xlfn.XLOOKUP(A72,INDIRECT($A$5&amp;"!$AJ$41:$AJ$406"),INDIRECT($A$5&amp;"!$An$41:$An$406"))*SUM($F$3:$I$3)</f>
        <v>0</v>
      </c>
      <c r="C72" s="65" cm="1">
        <f t="array" aca="1" ref="C72" ca="1">_xlfn.XLOOKUP(A72,INDIRECT($A$5&amp;"!$AJ$41:$AJ$406"),INDIRECT($A$5&amp;"!$Ak$41:$Ak$406"))*SUM($F$3:$I$3)</f>
        <v>0</v>
      </c>
      <c r="D72" s="65" cm="1">
        <f t="array" aca="1" ref="D72" ca="1">_xlfn.XLOOKUP(A72,INDIRECT($A$5&amp;"!$AJ$41:$AJ$406"),INDIRECT($A$5&amp;"!$AO$41:$AO$406"))*SUM($F$3:$I$3)</f>
        <v>15</v>
      </c>
      <c r="E72" s="34" cm="1">
        <f t="array" ref="E72">SUMPRODUCT(('PT Storengy'!$B$8:$K$372)*('PT Storengy'!$A$8:$A$372=$A72)*('PT Storengy'!$A$5:$J$5=$A$6)*('PT Storengy'!$B$7:$K$7=$A$7))</f>
        <v>0</v>
      </c>
      <c r="F72" s="36">
        <f t="shared" ca="1" si="0"/>
        <v>7.1632821765336381</v>
      </c>
      <c r="G72" s="51">
        <f t="shared" ca="1" si="6"/>
        <v>0.48560095121866936</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0.68414851989628467</v>
      </c>
      <c r="I72" s="87">
        <f t="shared" ca="1" si="2"/>
        <v>120.73209174640316</v>
      </c>
      <c r="K72" s="36">
        <f t="shared" ca="1" si="1"/>
        <v>6.7264215495289204</v>
      </c>
      <c r="L72" s="51">
        <f t="shared" ca="1" si="3"/>
        <v>0.45605614750792323</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0.64838375750959187</v>
      </c>
      <c r="N72" s="67">
        <f t="shared" ca="1" si="4"/>
        <v>114.42066308992796</v>
      </c>
    </row>
    <row r="73" spans="1:14" x14ac:dyDescent="0.3">
      <c r="A73" s="32">
        <f t="shared" si="5"/>
        <v>46001</v>
      </c>
      <c r="B73" s="65" cm="1">
        <f t="array" aca="1" ref="B73" ca="1">_xlfn.XLOOKUP(A73,INDIRECT($A$5&amp;"!$AJ$41:$AJ$406"),INDIRECT($A$5&amp;"!$An$41:$An$406"))*SUM($F$3:$I$3)</f>
        <v>0</v>
      </c>
      <c r="C73" s="65" cm="1">
        <f t="array" aca="1" ref="C73" ca="1">_xlfn.XLOOKUP(A73,INDIRECT($A$5&amp;"!$AJ$41:$AJ$406"),INDIRECT($A$5&amp;"!$Ak$41:$Ak$406"))*SUM($F$3:$I$3)</f>
        <v>0</v>
      </c>
      <c r="D73" s="65" cm="1">
        <f t="array" aca="1" ref="D73" ca="1">_xlfn.XLOOKUP(A73,INDIRECT($A$5&amp;"!$AJ$41:$AJ$406"),INDIRECT($A$5&amp;"!$AO$41:$AO$406"))*SUM($F$3:$I$3)</f>
        <v>15</v>
      </c>
      <c r="E73" s="34" cm="1">
        <f t="array" ref="E73">SUMPRODUCT(('PT Storengy'!$B$8:$K$372)*('PT Storengy'!$A$8:$A$372=$A73)*('PT Storengy'!$A$5:$J$5=$A$6)*('PT Storengy'!$B$7:$K$7=$A$7))</f>
        <v>0</v>
      </c>
      <c r="F73" s="36">
        <f t="shared" ca="1" si="0"/>
        <v>7.0442694891898157</v>
      </c>
      <c r="G73" s="51">
        <f t="shared" ca="1" si="6"/>
        <v>0.47755214510224253</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0.67440522828166283</v>
      </c>
      <c r="I73" s="87">
        <f t="shared" ca="1" si="2"/>
        <v>119.01268734382283</v>
      </c>
      <c r="K73" s="36">
        <f t="shared" ca="1" si="1"/>
        <v>6.6136304067182916</v>
      </c>
      <c r="L73" s="51">
        <f t="shared" ca="1" si="3"/>
        <v>0.448428103301928</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0.63914980926022935</v>
      </c>
      <c r="N73" s="67">
        <f t="shared" ca="1" si="4"/>
        <v>112.79114281062868</v>
      </c>
    </row>
    <row r="74" spans="1:14" x14ac:dyDescent="0.3">
      <c r="A74" s="32">
        <f t="shared" si="5"/>
        <v>46002</v>
      </c>
      <c r="B74" s="65" cm="1">
        <f t="array" aca="1" ref="B74" ca="1">_xlfn.XLOOKUP(A74,INDIRECT($A$5&amp;"!$AJ$41:$AJ$406"),INDIRECT($A$5&amp;"!$An$41:$An$406"))*SUM($F$3:$I$3)</f>
        <v>0</v>
      </c>
      <c r="C74" s="65" cm="1">
        <f t="array" aca="1" ref="C74" ca="1">_xlfn.XLOOKUP(A74,INDIRECT($A$5&amp;"!$AJ$41:$AJ$406"),INDIRECT($A$5&amp;"!$Ak$41:$Ak$406"))*SUM($F$3:$I$3)</f>
        <v>0</v>
      </c>
      <c r="D74" s="65" cm="1">
        <f t="array" aca="1" ref="D74" ca="1">_xlfn.XLOOKUP(A74,INDIRECT($A$5&amp;"!$AJ$41:$AJ$406"),INDIRECT($A$5&amp;"!$AO$41:$AO$406"))*SUM($F$3:$I$3)</f>
        <v>15</v>
      </c>
      <c r="E74" s="34" cm="1">
        <f t="array" ref="E74">SUMPRODUCT(('PT Storengy'!$B$8:$K$372)*('PT Storengy'!$A$8:$A$372=$A74)*('PT Storengy'!$A$5:$J$5=$A$6)*('PT Storengy'!$B$7:$K$7=$A$7))</f>
        <v>0</v>
      </c>
      <c r="F74" s="36">
        <f t="shared" ca="1" si="0"/>
        <v>6.9269517193747285</v>
      </c>
      <c r="G74" s="51">
        <f t="shared" ca="1" si="6"/>
        <v>0.4696179659459877</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0.66480069561882782</v>
      </c>
      <c r="I74" s="87">
        <f t="shared" ca="1" si="2"/>
        <v>117.31776981508725</v>
      </c>
      <c r="K74" s="36">
        <f t="shared" ca="1" si="1"/>
        <v>6.5024455773966068</v>
      </c>
      <c r="L74" s="51">
        <f t="shared" ca="1" si="3"/>
        <v>0.44090869378121944</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0.6300473661562136</v>
      </c>
      <c r="N74" s="67">
        <f t="shared" ca="1" si="4"/>
        <v>111.18482932168473</v>
      </c>
    </row>
    <row r="75" spans="1:14" x14ac:dyDescent="0.3">
      <c r="A75" s="32">
        <f t="shared" si="5"/>
        <v>46003</v>
      </c>
      <c r="B75" s="65" cm="1">
        <f t="array" aca="1" ref="B75" ca="1">_xlfn.XLOOKUP(A75,INDIRECT($A$5&amp;"!$AJ$41:$AJ$406"),INDIRECT($A$5&amp;"!$An$41:$An$406"))*SUM($F$3:$I$3)</f>
        <v>0</v>
      </c>
      <c r="C75" s="65" cm="1">
        <f t="array" aca="1" ref="C75" ca="1">_xlfn.XLOOKUP(A75,INDIRECT($A$5&amp;"!$AJ$41:$AJ$406"),INDIRECT($A$5&amp;"!$Ak$41:$Ak$406"))*SUM($F$3:$I$3)</f>
        <v>0</v>
      </c>
      <c r="D75" s="65" cm="1">
        <f t="array" aca="1" ref="D75" ca="1">_xlfn.XLOOKUP(A75,INDIRECT($A$5&amp;"!$AJ$41:$AJ$406"),INDIRECT($A$5&amp;"!$AO$41:$AO$406"))*SUM($F$3:$I$3)</f>
        <v>15</v>
      </c>
      <c r="E75" s="34" cm="1">
        <f t="array" ref="E75">SUMPRODUCT(('PT Storengy'!$B$8:$K$372)*('PT Storengy'!$A$8:$A$372=$A75)*('PT Storengy'!$A$5:$J$5=$A$6)*('PT Storengy'!$B$7:$K$7=$A$7))</f>
        <v>0</v>
      </c>
      <c r="F75" s="36">
        <f t="shared" ca="1" si="0"/>
        <v>6.8113047289440045</v>
      </c>
      <c r="G75" s="51">
        <f t="shared" ca="1" si="6"/>
        <v>0.46179678129164858</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0.65533294577410151</v>
      </c>
      <c r="I75" s="87">
        <f t="shared" ca="1" si="2"/>
        <v>115.64699043072378</v>
      </c>
      <c r="K75" s="36">
        <f t="shared" ca="1" si="1"/>
        <v>6.3928441852726925</v>
      </c>
      <c r="L75" s="51">
        <f t="shared" ca="1" si="3"/>
        <v>0.43349637182644046</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0.62107455536884959</v>
      </c>
      <c r="N75" s="67">
        <f t="shared" ca="1" si="4"/>
        <v>109.60139212391462</v>
      </c>
    </row>
    <row r="76" spans="1:14" x14ac:dyDescent="0.3">
      <c r="A76" s="32">
        <f t="shared" si="5"/>
        <v>46004</v>
      </c>
      <c r="B76" s="65" cm="1">
        <f t="array" aca="1" ref="B76" ca="1">_xlfn.XLOOKUP(A76,INDIRECT($A$5&amp;"!$AJ$41:$AJ$406"),INDIRECT($A$5&amp;"!$An$41:$An$406"))*SUM($F$3:$I$3)</f>
        <v>0</v>
      </c>
      <c r="C76" s="65" cm="1">
        <f t="array" aca="1" ref="C76" ca="1">_xlfn.XLOOKUP(A76,INDIRECT($A$5&amp;"!$AJ$41:$AJ$406"),INDIRECT($A$5&amp;"!$Ak$41:$Ak$406"))*SUM($F$3:$I$3)</f>
        <v>0</v>
      </c>
      <c r="D76" s="65" cm="1">
        <f t="array" aca="1" ref="D76" ca="1">_xlfn.XLOOKUP(A76,INDIRECT($A$5&amp;"!$AJ$41:$AJ$406"),INDIRECT($A$5&amp;"!$AO$41:$AO$406"))*SUM($F$3:$I$3)</f>
        <v>15</v>
      </c>
      <c r="E76" s="34" cm="1">
        <f t="array" ref="E76">SUMPRODUCT(('PT Storengy'!$B$8:$K$372)*('PT Storengy'!$A$8:$A$372=$A76)*('PT Storengy'!$A$5:$J$5=$A$6)*('PT Storengy'!$B$7:$K$7=$A$7))</f>
        <v>0</v>
      </c>
      <c r="F76" s="36">
        <f t="shared" ca="1" si="0"/>
        <v>6.6973047235163188</v>
      </c>
      <c r="G76" s="51">
        <f t="shared" ca="1" si="6"/>
        <v>0.45408698192960029</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0.64600003075688528</v>
      </c>
      <c r="I76" s="87">
        <f t="shared" ca="1" si="2"/>
        <v>114.00000542768562</v>
      </c>
      <c r="K76" s="36">
        <f t="shared" ca="1" si="1"/>
        <v>6.284803679847756</v>
      </c>
      <c r="L76" s="51">
        <f t="shared" ca="1" si="3"/>
        <v>0.42618961235151281</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0.61222953074130571</v>
      </c>
      <c r="N76" s="67">
        <f t="shared" ca="1" si="4"/>
        <v>108.04050542493628</v>
      </c>
    </row>
    <row r="77" spans="1:14" x14ac:dyDescent="0.3">
      <c r="A77" s="32">
        <f t="shared" si="5"/>
        <v>46005</v>
      </c>
      <c r="B77" s="65" cm="1">
        <f t="array" aca="1" ref="B77" ca="1">_xlfn.XLOOKUP(A77,INDIRECT($A$5&amp;"!$AJ$41:$AJ$406"),INDIRECT($A$5&amp;"!$An$41:$An$406"))*SUM($F$3:$I$3)</f>
        <v>0</v>
      </c>
      <c r="C77" s="65" cm="1">
        <f t="array" aca="1" ref="C77" ca="1">_xlfn.XLOOKUP(A77,INDIRECT($A$5&amp;"!$AJ$41:$AJ$406"),INDIRECT($A$5&amp;"!$Ak$41:$Ak$406"))*SUM($F$3:$I$3)</f>
        <v>0</v>
      </c>
      <c r="D77" s="65" cm="1">
        <f t="array" aca="1" ref="D77" ca="1">_xlfn.XLOOKUP(A77,INDIRECT($A$5&amp;"!$AJ$41:$AJ$406"),INDIRECT($A$5&amp;"!$AO$41:$AO$406"))*SUM($F$3:$I$3)</f>
        <v>15</v>
      </c>
      <c r="E77" s="34" cm="1">
        <f t="array" ref="E77">SUMPRODUCT(('PT Storengy'!$B$8:$K$372)*('PT Storengy'!$A$8:$A$372=$A77)*('PT Storengy'!$A$5:$J$5=$A$6)*('PT Storengy'!$B$7:$K$7=$A$7))</f>
        <v>0</v>
      </c>
      <c r="F77" s="36">
        <f t="shared" ca="1" si="0"/>
        <v>6.5849282475776958</v>
      </c>
      <c r="G77" s="51">
        <f t="shared" ca="1" si="6"/>
        <v>0.44648698156775457</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0.63680003031886145</v>
      </c>
      <c r="I77" s="87">
        <f t="shared" ca="1" si="2"/>
        <v>112.37647593862259</v>
      </c>
      <c r="K77" s="36">
        <f t="shared" ca="1" si="1"/>
        <v>6.1783018317756211</v>
      </c>
      <c r="L77" s="51">
        <f t="shared" ca="1" si="3"/>
        <v>0.41898691198985039</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0.60351047240876698</v>
      </c>
      <c r="N77" s="67">
        <f t="shared" ca="1" si="4"/>
        <v>106.50184807213533</v>
      </c>
    </row>
    <row r="78" spans="1:14" x14ac:dyDescent="0.3">
      <c r="A78" s="32">
        <f t="shared" si="5"/>
        <v>46006</v>
      </c>
      <c r="B78" s="65" cm="1">
        <f t="array" aca="1" ref="B78" ca="1">_xlfn.XLOOKUP(A78,INDIRECT($A$5&amp;"!$AJ$41:$AJ$406"),INDIRECT($A$5&amp;"!$An$41:$An$406"))*SUM($F$3:$I$3)</f>
        <v>0</v>
      </c>
      <c r="C78" s="65" cm="1">
        <f t="array" aca="1" ref="C78" ca="1">_xlfn.XLOOKUP(A78,INDIRECT($A$5&amp;"!$AJ$41:$AJ$406"),INDIRECT($A$5&amp;"!$Ak$41:$Ak$406"))*SUM($F$3:$I$3)</f>
        <v>0</v>
      </c>
      <c r="D78" s="65" cm="1">
        <f t="array" aca="1" ref="D78" ca="1">_xlfn.XLOOKUP(A78,INDIRECT($A$5&amp;"!$AJ$41:$AJ$406"),INDIRECT($A$5&amp;"!$AO$41:$AO$406"))*SUM($F$3:$I$3)</f>
        <v>15</v>
      </c>
      <c r="E78" s="34" cm="1">
        <f t="array" ref="E78">SUMPRODUCT(('PT Storengy'!$B$8:$K$372)*('PT Storengy'!$A$8:$A$372=$A78)*('PT Storengy'!$A$5:$J$5=$A$6)*('PT Storengy'!$B$7:$K$7=$A$7))</f>
        <v>0</v>
      </c>
      <c r="F78" s="36">
        <f t="shared" ca="1" si="0"/>
        <v>6.4741521796555368</v>
      </c>
      <c r="G78" s="51">
        <f t="shared" ca="1" si="6"/>
        <v>0.4389952165051797</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0.62773105155890241</v>
      </c>
      <c r="I78" s="87">
        <f t="shared" ca="1" si="2"/>
        <v>110.77606792215923</v>
      </c>
      <c r="K78" s="36">
        <f t="shared" ca="1" si="1"/>
        <v>6.0733167282890328</v>
      </c>
      <c r="L78" s="51">
        <f t="shared" ca="1" si="3"/>
        <v>0.41188678878504142</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0.59491558642399811</v>
      </c>
      <c r="N78" s="67">
        <f t="shared" ca="1" si="4"/>
        <v>104.98510348658789</v>
      </c>
    </row>
    <row r="79" spans="1:14" x14ac:dyDescent="0.3">
      <c r="A79" s="32">
        <f t="shared" si="5"/>
        <v>46007</v>
      </c>
      <c r="B79" s="65" cm="1">
        <f t="array" aca="1" ref="B79" ca="1">_xlfn.XLOOKUP(A79,INDIRECT($A$5&amp;"!$AJ$41:$AJ$406"),INDIRECT($A$5&amp;"!$An$41:$An$406"))*SUM($F$3:$I$3)</f>
        <v>0</v>
      </c>
      <c r="C79" s="65" cm="1">
        <f t="array" aca="1" ref="C79" ca="1">_xlfn.XLOOKUP(A79,INDIRECT($A$5&amp;"!$AJ$41:$AJ$406"),INDIRECT($A$5&amp;"!$Ak$41:$Ak$406"))*SUM($F$3:$I$3)</f>
        <v>0</v>
      </c>
      <c r="D79" s="65" cm="1">
        <f t="array" aca="1" ref="D79" ca="1">_xlfn.XLOOKUP(A79,INDIRECT($A$5&amp;"!$AJ$41:$AJ$406"),INDIRECT($A$5&amp;"!$AO$41:$AO$406"))*SUM($F$3:$I$3)</f>
        <v>15</v>
      </c>
      <c r="E79" s="34" cm="1">
        <f t="array" ref="E79">SUMPRODUCT(('PT Storengy'!$B$8:$K$372)*('PT Storengy'!$A$8:$A$372=$A79)*('PT Storengy'!$A$5:$J$5=$A$6)*('PT Storengy'!$B$7:$K$7=$A$7))</f>
        <v>0</v>
      </c>
      <c r="F79" s="36">
        <f t="shared" ca="1" si="0"/>
        <v>6.364953727561371</v>
      </c>
      <c r="G79" s="51">
        <f t="shared" ca="1" si="6"/>
        <v>0.43161014531036912</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0.61879122853360535</v>
      </c>
      <c r="I79" s="87">
        <f t="shared" ca="1" si="2"/>
        <v>109.19845209416563</v>
      </c>
      <c r="K79" s="36">
        <f t="shared" ca="1" si="1"/>
        <v>5.9698267686911084</v>
      </c>
      <c r="L79" s="51">
        <f t="shared" ca="1" si="3"/>
        <v>0.40488778188593549</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0.58644310438823821</v>
      </c>
      <c r="N79" s="67">
        <f t="shared" ca="1" si="4"/>
        <v>103.48995959792437</v>
      </c>
    </row>
    <row r="80" spans="1:14" x14ac:dyDescent="0.3">
      <c r="A80" s="32">
        <f t="shared" si="5"/>
        <v>46008</v>
      </c>
      <c r="B80" s="65" cm="1">
        <f t="array" aca="1" ref="B80" ca="1">_xlfn.XLOOKUP(A80,INDIRECT($A$5&amp;"!$AJ$41:$AJ$406"),INDIRECT($A$5&amp;"!$An$41:$An$406"))*SUM($F$3:$I$3)</f>
        <v>0</v>
      </c>
      <c r="C80" s="65" cm="1">
        <f t="array" aca="1" ref="C80" ca="1">_xlfn.XLOOKUP(A80,INDIRECT($A$5&amp;"!$AJ$41:$AJ$406"),INDIRECT($A$5&amp;"!$Ak$41:$Ak$406"))*SUM($F$3:$I$3)</f>
        <v>0</v>
      </c>
      <c r="D80" s="65" cm="1">
        <f t="array" aca="1" ref="D80" ca="1">_xlfn.XLOOKUP(A80,INDIRECT($A$5&amp;"!$AJ$41:$AJ$406"),INDIRECT($A$5&amp;"!$AO$41:$AO$406"))*SUM($F$3:$I$3)</f>
        <v>15</v>
      </c>
      <c r="E80" s="34" cm="1">
        <f t="array" ref="E80">SUMPRODUCT(('PT Storengy'!$B$8:$K$372)*('PT Storengy'!$A$8:$A$372=$A80)*('PT Storengy'!$A$5:$J$5=$A$6)*('PT Storengy'!$B$7:$K$7=$A$7))</f>
        <v>0</v>
      </c>
      <c r="F80" s="36">
        <f t="shared" ca="1" si="0"/>
        <v>6.2573104237013641</v>
      </c>
      <c r="G80" s="51">
        <f t="shared" ca="1" si="6"/>
        <v>0.4243302485040914</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0.60997872187337454</v>
      </c>
      <c r="I80" s="87">
        <f t="shared" ca="1" si="2"/>
        <v>107.64330386000725</v>
      </c>
      <c r="K80" s="36">
        <f t="shared" ca="1" si="1"/>
        <v>5.8678106599109876</v>
      </c>
      <c r="L80" s="51">
        <f t="shared" ca="1" si="3"/>
        <v>0.3979884512460739</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0.57809128308735325</v>
      </c>
      <c r="N80" s="67">
        <f t="shared" ca="1" si="4"/>
        <v>102.01610878012114</v>
      </c>
    </row>
    <row r="81" spans="1:14" x14ac:dyDescent="0.3">
      <c r="A81" s="32">
        <f t="shared" si="5"/>
        <v>46009</v>
      </c>
      <c r="B81" s="65" cm="1">
        <f t="array" aca="1" ref="B81" ca="1">_xlfn.XLOOKUP(A81,INDIRECT($A$5&amp;"!$AJ$41:$AJ$406"),INDIRECT($A$5&amp;"!$An$41:$An$406"))*SUM($F$3:$I$3)</f>
        <v>0</v>
      </c>
      <c r="C81" s="65" cm="1">
        <f t="array" aca="1" ref="C81" ca="1">_xlfn.XLOOKUP(A81,INDIRECT($A$5&amp;"!$AJ$41:$AJ$406"),INDIRECT($A$5&amp;"!$Ak$41:$Ak$406"))*SUM($F$3:$I$3)</f>
        <v>0</v>
      </c>
      <c r="D81" s="65" cm="1">
        <f t="array" aca="1" ref="D81" ca="1">_xlfn.XLOOKUP(A81,INDIRECT($A$5&amp;"!$AJ$41:$AJ$406"),INDIRECT($A$5&amp;"!$AO$41:$AO$406"))*SUM($F$3:$I$3)</f>
        <v>15</v>
      </c>
      <c r="E81" s="34" cm="1">
        <f t="array" ref="E81">SUMPRODUCT(('PT Storengy'!$B$8:$K$372)*('PT Storengy'!$A$8:$A$372=$A81)*('PT Storengy'!$A$5:$J$5=$A$6)*('PT Storengy'!$B$7:$K$7=$A$7))</f>
        <v>0</v>
      </c>
      <c r="F81" s="36">
        <f t="shared" ca="1" si="0"/>
        <v>6.1512001204536046</v>
      </c>
      <c r="G81" s="51">
        <f t="shared" ca="1" si="6"/>
        <v>0.41715402824675762</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0.60129171840397044</v>
      </c>
      <c r="I81" s="87">
        <f t="shared" ca="1" si="2"/>
        <v>106.11030324775948</v>
      </c>
      <c r="K81" s="36">
        <f t="shared" ref="K81:K144" ca="1" si="7">K80-N81/1000</f>
        <v>5.7672474121227815</v>
      </c>
      <c r="L81" s="51">
        <f t="shared" ca="1" si="3"/>
        <v>0.39118737732739917</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0.56985840413316813</v>
      </c>
      <c r="N81" s="67">
        <f t="shared" ca="1" si="4"/>
        <v>100.56324778820613</v>
      </c>
    </row>
    <row r="82" spans="1:14" x14ac:dyDescent="0.3">
      <c r="A82" s="32">
        <f t="shared" si="5"/>
        <v>46010</v>
      </c>
      <c r="B82" s="65" cm="1">
        <f t="array" aca="1" ref="B82" ca="1">_xlfn.XLOOKUP(A82,INDIRECT($A$5&amp;"!$AJ$41:$AJ$406"),INDIRECT($A$5&amp;"!$An$41:$An$406"))*SUM($F$3:$I$3)</f>
        <v>0</v>
      </c>
      <c r="C82" s="65" cm="1">
        <f t="array" aca="1" ref="C82" ca="1">_xlfn.XLOOKUP(A82,INDIRECT($A$5&amp;"!$AJ$41:$AJ$406"),INDIRECT($A$5&amp;"!$Ak$41:$Ak$406"))*SUM($F$3:$I$3)</f>
        <v>0</v>
      </c>
      <c r="D82" s="65" cm="1">
        <f t="array" aca="1" ref="D82" ca="1">_xlfn.XLOOKUP(A82,INDIRECT($A$5&amp;"!$AJ$41:$AJ$406"),INDIRECT($A$5&amp;"!$AO$41:$AO$406"))*SUM($F$3:$I$3)</f>
        <v>15</v>
      </c>
      <c r="E82" s="34" cm="1">
        <f t="array" ref="E82">SUMPRODUCT(('PT Storengy'!$B$8:$K$372)*('PT Storengy'!$A$8:$A$372=$A82)*('PT Storengy'!$A$5:$J$5=$A$6)*('PT Storengy'!$B$7:$K$7=$A$7))</f>
        <v>0</v>
      </c>
      <c r="F82" s="36">
        <f t="shared" ca="1" si="0"/>
        <v>6.0466009856112315</v>
      </c>
      <c r="G82" s="51">
        <f t="shared" ca="1" si="6"/>
        <v>0.41008000803024031</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0.59272843077344939</v>
      </c>
      <c r="I82" s="87">
        <f t="shared" ref="I82:I145" ca="1" si="8">IF(F81*1000-$F$4*(1-E82)*H82&gt;1000*B82,$F$4*(1-E82)*H82,F81*1000-1000*B82)</f>
        <v>104.5991348423734</v>
      </c>
      <c r="K82" s="36">
        <f t="shared" ca="1" si="7"/>
        <v>5.668116334426915</v>
      </c>
      <c r="L82" s="51">
        <f t="shared" ref="L82:L145" ca="1" si="9">MAX(K81/SUM($F$3,$G$3,$H$3,$I$3),0)</f>
        <v>0.38448316080818545</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0.56174277360990932</v>
      </c>
      <c r="N82" s="67">
        <f t="shared" ref="N82:N145" ca="1" si="10">IF(K81*1000&lt;$F$4*(1)*M82,K81*1000,$F$4*(1)*M82)</f>
        <v>99.131077695866338</v>
      </c>
    </row>
    <row r="83" spans="1:14" x14ac:dyDescent="0.3">
      <c r="A83" s="32">
        <f t="shared" ref="A83:A146" si="11">A82+1</f>
        <v>46011</v>
      </c>
      <c r="B83" s="65" cm="1">
        <f t="array" aca="1" ref="B83" ca="1">_xlfn.XLOOKUP(A83,INDIRECT($A$5&amp;"!$AJ$41:$AJ$406"),INDIRECT($A$5&amp;"!$An$41:$An$406"))*SUM($F$3:$I$3)</f>
        <v>0</v>
      </c>
      <c r="C83" s="65" cm="1">
        <f t="array" aca="1" ref="C83" ca="1">_xlfn.XLOOKUP(A83,INDIRECT($A$5&amp;"!$AJ$41:$AJ$406"),INDIRECT($A$5&amp;"!$Ak$41:$Ak$406"))*SUM($F$3:$I$3)</f>
        <v>0</v>
      </c>
      <c r="D83" s="65" cm="1">
        <f t="array" aca="1" ref="D83" ca="1">_xlfn.XLOOKUP(A83,INDIRECT($A$5&amp;"!$AJ$41:$AJ$406"),INDIRECT($A$5&amp;"!$AO$41:$AO$406"))*SUM($F$3:$I$3)</f>
        <v>15</v>
      </c>
      <c r="E83" s="34" cm="1">
        <f t="array" ref="E83">SUMPRODUCT(('PT Storengy'!$B$8:$K$372)*('PT Storengy'!$A$8:$A$372=$A83)*('PT Storengy'!$A$5:$J$5=$A$6)*('PT Storengy'!$B$7:$K$7=$A$7))</f>
        <v>0</v>
      </c>
      <c r="F83" s="36">
        <f t="shared" ref="F83:F146" ca="1" si="12">F82-I83/1000</f>
        <v>5.9434914978904523</v>
      </c>
      <c r="G83" s="51">
        <f t="shared" ref="G83:G146" ca="1" si="13">$F82/SUM($F$3,$G$3,$H$3,$I$3)</f>
        <v>0.40310673237408212</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0.58428709708441573</v>
      </c>
      <c r="I83" s="87">
        <f t="shared" ca="1" si="8"/>
        <v>103.10948772077923</v>
      </c>
      <c r="K83" s="36">
        <f t="shared" ca="1" si="7"/>
        <v>5.5703970305929715</v>
      </c>
      <c r="L83" s="51">
        <f t="shared" ca="1" si="9"/>
        <v>0.37787442229512769</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0.5537427217256814</v>
      </c>
      <c r="N83" s="67">
        <f t="shared" ca="1" si="10"/>
        <v>97.719303833943755</v>
      </c>
    </row>
    <row r="84" spans="1:14" x14ac:dyDescent="0.3">
      <c r="A84" s="32">
        <f t="shared" si="11"/>
        <v>46012</v>
      </c>
      <c r="B84" s="65" cm="1">
        <f t="array" aca="1" ref="B84" ca="1">_xlfn.XLOOKUP(A84,INDIRECT($A$5&amp;"!$AJ$41:$AJ$406"),INDIRECT($A$5&amp;"!$An$41:$An$406"))*SUM($F$3:$I$3)</f>
        <v>0</v>
      </c>
      <c r="C84" s="65" cm="1">
        <f t="array" aca="1" ref="C84" ca="1">_xlfn.XLOOKUP(A84,INDIRECT($A$5&amp;"!$AJ$41:$AJ$406"),INDIRECT($A$5&amp;"!$Ak$41:$Ak$406"))*SUM($F$3:$I$3)</f>
        <v>0</v>
      </c>
      <c r="D84" s="65" cm="1">
        <f t="array" aca="1" ref="D84" ca="1">_xlfn.XLOOKUP(A84,INDIRECT($A$5&amp;"!$AJ$41:$AJ$406"),INDIRECT($A$5&amp;"!$AO$41:$AO$406"))*SUM($F$3:$I$3)</f>
        <v>15</v>
      </c>
      <c r="E84" s="34" cm="1">
        <f t="array" ref="E84">SUMPRODUCT(('PT Storengy'!$B$8:$K$372)*('PT Storengy'!$A$8:$A$372=$A84)*('PT Storengy'!$A$5:$J$5=$A$6)*('PT Storengy'!$B$7:$K$7=$A$7))</f>
        <v>0</v>
      </c>
      <c r="F84" s="36">
        <f t="shared" ca="1" si="12"/>
        <v>5.8418504425025386</v>
      </c>
      <c r="G84" s="51">
        <f t="shared" ca="1" si="13"/>
        <v>0.39623276652603018</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0.57596598053151082</v>
      </c>
      <c r="I84" s="87">
        <f t="shared" ca="1" si="8"/>
        <v>101.64105538791365</v>
      </c>
      <c r="K84" s="36">
        <f t="shared" ca="1" si="7"/>
        <v>5.4740693948631645</v>
      </c>
      <c r="L84" s="51">
        <f t="shared" ca="1" si="9"/>
        <v>0.37135980203953145</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0.54585660246890699</v>
      </c>
      <c r="N84" s="67">
        <f t="shared" ca="1" si="10"/>
        <v>96.327635729807099</v>
      </c>
    </row>
    <row r="85" spans="1:14" x14ac:dyDescent="0.3">
      <c r="A85" s="32">
        <f t="shared" si="11"/>
        <v>46013</v>
      </c>
      <c r="B85" s="65" cm="1">
        <f t="array" aca="1" ref="B85" ca="1">_xlfn.XLOOKUP(A85,INDIRECT($A$5&amp;"!$AJ$41:$AJ$406"),INDIRECT($A$5&amp;"!$An$41:$An$406"))*SUM($F$3:$I$3)</f>
        <v>0</v>
      </c>
      <c r="C85" s="65" cm="1">
        <f t="array" aca="1" ref="C85" ca="1">_xlfn.XLOOKUP(A85,INDIRECT($A$5&amp;"!$AJ$41:$AJ$406"),INDIRECT($A$5&amp;"!$Ak$41:$Ak$406"))*SUM($F$3:$I$3)</f>
        <v>0</v>
      </c>
      <c r="D85" s="65" cm="1">
        <f t="array" aca="1" ref="D85" ca="1">_xlfn.XLOOKUP(A85,INDIRECT($A$5&amp;"!$AJ$41:$AJ$406"),INDIRECT($A$5&amp;"!$AO$41:$AO$406"))*SUM($F$3:$I$3)</f>
        <v>15</v>
      </c>
      <c r="E85" s="34" cm="1">
        <f t="array" ref="E85">SUMPRODUCT(('PT Storengy'!$B$8:$K$372)*('PT Storengy'!$A$8:$A$372=$A85)*('PT Storengy'!$A$5:$J$5=$A$6)*('PT Storengy'!$B$7:$K$7=$A$7))</f>
        <v>0</v>
      </c>
      <c r="F85" s="36">
        <f t="shared" ca="1" si="12"/>
        <v>5.7416569067888803</v>
      </c>
      <c r="G85" s="51">
        <f t="shared" ca="1" si="13"/>
        <v>0.38945669616683593</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0.56776336904406521</v>
      </c>
      <c r="I85" s="87">
        <f t="shared" ca="1" si="8"/>
        <v>100.19353571365855</v>
      </c>
      <c r="K85" s="36">
        <f t="shared" ca="1" si="7"/>
        <v>5.3791136078155777</v>
      </c>
      <c r="L85" s="51">
        <f t="shared" ca="1" si="9"/>
        <v>0.36493795965754428</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0.53808279326965947</v>
      </c>
      <c r="N85" s="67">
        <f t="shared" ca="1" si="10"/>
        <v>94.955787047586952</v>
      </c>
    </row>
    <row r="86" spans="1:14" x14ac:dyDescent="0.3">
      <c r="A86" s="32">
        <f t="shared" si="11"/>
        <v>46014</v>
      </c>
      <c r="B86" s="65" cm="1">
        <f t="array" aca="1" ref="B86" ca="1">_xlfn.XLOOKUP(A86,INDIRECT($A$5&amp;"!$AJ$41:$AJ$406"),INDIRECT($A$5&amp;"!$An$41:$An$406"))*SUM($F$3:$I$3)</f>
        <v>0</v>
      </c>
      <c r="C86" s="65" cm="1">
        <f t="array" aca="1" ref="C86" ca="1">_xlfn.XLOOKUP(A86,INDIRECT($A$5&amp;"!$AJ$41:$AJ$406"),INDIRECT($A$5&amp;"!$Ak$41:$Ak$406"))*SUM($F$3:$I$3)</f>
        <v>0</v>
      </c>
      <c r="D86" s="65" cm="1">
        <f t="array" aca="1" ref="D86" ca="1">_xlfn.XLOOKUP(A86,INDIRECT($A$5&amp;"!$AJ$41:$AJ$406"),INDIRECT($A$5&amp;"!$AO$41:$AO$406"))*SUM($F$3:$I$3)</f>
        <v>15</v>
      </c>
      <c r="E86" s="34" cm="1">
        <f t="array" ref="E86">SUMPRODUCT(('PT Storengy'!$B$8:$K$372)*('PT Storengy'!$A$8:$A$372=$A86)*('PT Storengy'!$A$5:$J$5=$A$6)*('PT Storengy'!$B$7:$K$7=$A$7))</f>
        <v>0</v>
      </c>
      <c r="F86" s="36">
        <f t="shared" ca="1" si="12"/>
        <v>5.6428902759182025</v>
      </c>
      <c r="G86" s="51">
        <f t="shared" ca="1" si="13"/>
        <v>0.38277712711925871</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0.55967757493384007</v>
      </c>
      <c r="I86" s="87">
        <f t="shared" ca="1" si="8"/>
        <v>98.766630870677645</v>
      </c>
      <c r="K86" s="36">
        <f t="shared" ca="1" si="7"/>
        <v>5.2855101322863156</v>
      </c>
      <c r="L86" s="51">
        <f t="shared" ca="1" si="9"/>
        <v>0.35860757385437186</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0.53041969466581917</v>
      </c>
      <c r="N86" s="67">
        <f t="shared" ca="1" si="10"/>
        <v>93.603475529262198</v>
      </c>
    </row>
    <row r="87" spans="1:14" x14ac:dyDescent="0.3">
      <c r="A87" s="32">
        <f t="shared" si="11"/>
        <v>46015</v>
      </c>
      <c r="B87" s="65" cm="1">
        <f t="array" aca="1" ref="B87" ca="1">_xlfn.XLOOKUP(A87,INDIRECT($A$5&amp;"!$AJ$41:$AJ$406"),INDIRECT($A$5&amp;"!$An$41:$An$406"))*SUM($F$3:$I$3)</f>
        <v>0</v>
      </c>
      <c r="C87" s="65" cm="1">
        <f t="array" aca="1" ref="C87" ca="1">_xlfn.XLOOKUP(A87,INDIRECT($A$5&amp;"!$AJ$41:$AJ$406"),INDIRECT($A$5&amp;"!$Ak$41:$Ak$406"))*SUM($F$3:$I$3)</f>
        <v>0</v>
      </c>
      <c r="D87" s="65" cm="1">
        <f t="array" aca="1" ref="D87" ca="1">_xlfn.XLOOKUP(A87,INDIRECT($A$5&amp;"!$AJ$41:$AJ$406"),INDIRECT($A$5&amp;"!$AO$41:$AO$406"))*SUM($F$3:$I$3)</f>
        <v>15</v>
      </c>
      <c r="E87" s="34" cm="1">
        <f t="array" ref="E87">SUMPRODUCT(('PT Storengy'!$B$8:$K$372)*('PT Storengy'!$A$8:$A$372=$A87)*('PT Storengy'!$A$5:$J$5=$A$6)*('PT Storengy'!$B$7:$K$7=$A$7))</f>
        <v>0</v>
      </c>
      <c r="F87" s="36">
        <f t="shared" ca="1" si="12"/>
        <v>5.5455302286450641</v>
      </c>
      <c r="G87" s="51">
        <f t="shared" ca="1" si="13"/>
        <v>0.37619268506121351</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0.5517069345477853</v>
      </c>
      <c r="I87" s="87">
        <f t="shared" ca="1" si="8"/>
        <v>97.360047273138562</v>
      </c>
      <c r="K87" s="36">
        <f t="shared" ca="1" si="7"/>
        <v>5.1932397093497302</v>
      </c>
      <c r="L87" s="51">
        <f t="shared" ca="1" si="9"/>
        <v>0.35236734215242105</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0.52286572997398406</v>
      </c>
      <c r="N87" s="67">
        <f t="shared" ca="1" si="10"/>
        <v>92.270422936585405</v>
      </c>
    </row>
    <row r="88" spans="1:14" x14ac:dyDescent="0.3">
      <c r="A88" s="32">
        <f t="shared" si="11"/>
        <v>46016</v>
      </c>
      <c r="B88" s="65" cm="1">
        <f t="array" aca="1" ref="B88" ca="1">_xlfn.XLOOKUP(A88,INDIRECT($A$5&amp;"!$AJ$41:$AJ$406"),INDIRECT($A$5&amp;"!$An$41:$An$406"))*SUM($F$3:$I$3)</f>
        <v>0</v>
      </c>
      <c r="C88" s="65" cm="1">
        <f t="array" aca="1" ref="C88" ca="1">_xlfn.XLOOKUP(A88,INDIRECT($A$5&amp;"!$AJ$41:$AJ$406"),INDIRECT($A$5&amp;"!$Ak$41:$Ak$406"))*SUM($F$3:$I$3)</f>
        <v>0</v>
      </c>
      <c r="D88" s="65" cm="1">
        <f t="array" aca="1" ref="D88" ca="1">_xlfn.XLOOKUP(A88,INDIRECT($A$5&amp;"!$AJ$41:$AJ$406"),INDIRECT($A$5&amp;"!$AO$41:$AO$406"))*SUM($F$3:$I$3)</f>
        <v>15</v>
      </c>
      <c r="E88" s="34" cm="1">
        <f t="array" ref="E88">SUMPRODUCT(('PT Storengy'!$B$8:$K$372)*('PT Storengy'!$A$8:$A$372=$A88)*('PT Storengy'!$A$5:$J$5=$A$6)*('PT Storengy'!$B$7:$K$7=$A$7))</f>
        <v>0</v>
      </c>
      <c r="F88" s="36">
        <f t="shared" ca="1" si="12"/>
        <v>5.4495567331287562</v>
      </c>
      <c r="G88" s="51">
        <f t="shared" ca="1" si="13"/>
        <v>0.36970201524300428</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0.54384980792574256</v>
      </c>
      <c r="I88" s="87">
        <f t="shared" ca="1" si="8"/>
        <v>95.973495516307494</v>
      </c>
      <c r="K88" s="36">
        <f t="shared" ca="1" si="7"/>
        <v>5.1020871242489001</v>
      </c>
      <c r="L88" s="51">
        <f t="shared" ca="1" si="9"/>
        <v>0.34621598062331532</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0.51653131557137288</v>
      </c>
      <c r="N88" s="67">
        <f t="shared" ca="1" si="10"/>
        <v>91.152585100830493</v>
      </c>
    </row>
    <row r="89" spans="1:14" x14ac:dyDescent="0.3">
      <c r="A89" s="32">
        <f t="shared" si="11"/>
        <v>46017</v>
      </c>
      <c r="B89" s="65" cm="1">
        <f t="array" aca="1" ref="B89" ca="1">_xlfn.XLOOKUP(A89,INDIRECT($A$5&amp;"!$AJ$41:$AJ$406"),INDIRECT($A$5&amp;"!$An$41:$An$406"))*SUM($F$3:$I$3)</f>
        <v>0</v>
      </c>
      <c r="C89" s="65" cm="1">
        <f t="array" aca="1" ref="C89" ca="1">_xlfn.XLOOKUP(A89,INDIRECT($A$5&amp;"!$AJ$41:$AJ$406"),INDIRECT($A$5&amp;"!$Ak$41:$Ak$406"))*SUM($F$3:$I$3)</f>
        <v>0</v>
      </c>
      <c r="D89" s="65" cm="1">
        <f t="array" aca="1" ref="D89" ca="1">_xlfn.XLOOKUP(A89,INDIRECT($A$5&amp;"!$AJ$41:$AJ$406"),INDIRECT($A$5&amp;"!$AO$41:$AO$406"))*SUM($F$3:$I$3)</f>
        <v>15</v>
      </c>
      <c r="E89" s="34" cm="1">
        <f t="array" ref="E89">SUMPRODUCT(('PT Storengy'!$B$8:$K$372)*('PT Storengy'!$A$8:$A$372=$A89)*('PT Storengy'!$A$5:$J$5=$A$6)*('PT Storengy'!$B$7:$K$7=$A$7))</f>
        <v>0</v>
      </c>
      <c r="F89" s="36">
        <f t="shared" ca="1" si="12"/>
        <v>5.354950042811752</v>
      </c>
      <c r="G89" s="51">
        <f t="shared" ca="1" si="13"/>
        <v>0.36330378220858373</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0.53610457846302295</v>
      </c>
      <c r="I89" s="87">
        <f t="shared" ca="1" si="8"/>
        <v>94.606690317004038</v>
      </c>
      <c r="K89" s="36">
        <f t="shared" ca="1" si="7"/>
        <v>5.0119175572226862</v>
      </c>
      <c r="L89" s="51">
        <f t="shared" ca="1" si="9"/>
        <v>0.34013914161659337</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0.5109608798152111</v>
      </c>
      <c r="N89" s="67">
        <f t="shared" ca="1" si="10"/>
        <v>90.169567026213713</v>
      </c>
    </row>
    <row r="90" spans="1:14" x14ac:dyDescent="0.3">
      <c r="A90" s="32">
        <f t="shared" si="11"/>
        <v>46018</v>
      </c>
      <c r="B90" s="65" cm="1">
        <f t="array" aca="1" ref="B90" ca="1">_xlfn.XLOOKUP(A90,INDIRECT($A$5&amp;"!$AJ$41:$AJ$406"),INDIRECT($A$5&amp;"!$An$41:$An$406"))*SUM($F$3:$I$3)</f>
        <v>0</v>
      </c>
      <c r="C90" s="65" cm="1">
        <f t="array" aca="1" ref="C90" ca="1">_xlfn.XLOOKUP(A90,INDIRECT($A$5&amp;"!$AJ$41:$AJ$406"),INDIRECT($A$5&amp;"!$Ak$41:$Ak$406"))*SUM($F$3:$I$3)</f>
        <v>0</v>
      </c>
      <c r="D90" s="65" cm="1">
        <f t="array" aca="1" ref="D90" ca="1">_xlfn.XLOOKUP(A90,INDIRECT($A$5&amp;"!$AJ$41:$AJ$406"),INDIRECT($A$5&amp;"!$AO$41:$AO$406"))*SUM($F$3:$I$3)</f>
        <v>15</v>
      </c>
      <c r="E90" s="34" cm="1">
        <f t="array" ref="E90">SUMPRODUCT(('PT Storengy'!$B$8:$K$372)*('PT Storengy'!$A$8:$A$372=$A90)*('PT Storengy'!$A$5:$J$5=$A$6)*('PT Storengy'!$B$7:$K$7=$A$7))</f>
        <v>0</v>
      </c>
      <c r="F90" s="36">
        <f t="shared" ca="1" si="12"/>
        <v>5.2616906923568481</v>
      </c>
      <c r="G90" s="51">
        <f t="shared" ca="1" si="13"/>
        <v>0.35699666952078346</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0.5284696525777911</v>
      </c>
      <c r="I90" s="87">
        <f t="shared" ca="1" si="8"/>
        <v>93.259350454904293</v>
      </c>
      <c r="K90" s="36">
        <f t="shared" ca="1" si="7"/>
        <v>4.9227204070957749</v>
      </c>
      <c r="L90" s="51">
        <f t="shared" ca="1" si="9"/>
        <v>0.33412783714817906</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0.50545051738583135</v>
      </c>
      <c r="N90" s="67">
        <f t="shared" ca="1" si="10"/>
        <v>89.197150126911396</v>
      </c>
    </row>
    <row r="91" spans="1:14" x14ac:dyDescent="0.3">
      <c r="A91" s="32">
        <f t="shared" si="11"/>
        <v>46019</v>
      </c>
      <c r="B91" s="65" cm="1">
        <f t="array" aca="1" ref="B91" ca="1">_xlfn.XLOOKUP(A91,INDIRECT($A$5&amp;"!$AJ$41:$AJ$406"),INDIRECT($A$5&amp;"!$An$41:$An$406"))*SUM($F$3:$I$3)</f>
        <v>0</v>
      </c>
      <c r="C91" s="65" cm="1">
        <f t="array" aca="1" ref="C91" ca="1">_xlfn.XLOOKUP(A91,INDIRECT($A$5&amp;"!$AJ$41:$AJ$406"),INDIRECT($A$5&amp;"!$Ak$41:$Ak$406"))*SUM($F$3:$I$3)</f>
        <v>0</v>
      </c>
      <c r="D91" s="65" cm="1">
        <f t="array" aca="1" ref="D91" ca="1">_xlfn.XLOOKUP(A91,INDIRECT($A$5&amp;"!$AJ$41:$AJ$406"),INDIRECT($A$5&amp;"!$AO$41:$AO$406"))*SUM($F$3:$I$3)</f>
        <v>15</v>
      </c>
      <c r="E91" s="34" cm="1">
        <f t="array" ref="E91">SUMPRODUCT(('PT Storengy'!$B$8:$K$372)*('PT Storengy'!$A$8:$A$372=$A91)*('PT Storengy'!$A$5:$J$5=$A$6)*('PT Storengy'!$B$7:$K$7=$A$7))</f>
        <v>0</v>
      </c>
      <c r="F91" s="36">
        <f t="shared" ca="1" si="12"/>
        <v>5.169759493642168</v>
      </c>
      <c r="G91" s="51">
        <f t="shared" ca="1" si="13"/>
        <v>0.35077937949045651</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0.52094345938318476</v>
      </c>
      <c r="I91" s="87">
        <f t="shared" ca="1" si="8"/>
        <v>91.931198714679653</v>
      </c>
      <c r="K91" s="36">
        <f t="shared" ca="1" si="7"/>
        <v>4.8344851870192516</v>
      </c>
      <c r="L91" s="51">
        <f t="shared" ca="1" si="9"/>
        <v>0.32818136047305163</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0.49999958043363124</v>
      </c>
      <c r="N91" s="67">
        <f t="shared" ca="1" si="10"/>
        <v>88.235220076523149</v>
      </c>
    </row>
    <row r="92" spans="1:14" x14ac:dyDescent="0.3">
      <c r="A92" s="32">
        <f t="shared" si="11"/>
        <v>46020</v>
      </c>
      <c r="B92" s="65" cm="1">
        <f t="array" aca="1" ref="B92" ca="1">_xlfn.XLOOKUP(A92,INDIRECT($A$5&amp;"!$AJ$41:$AJ$406"),INDIRECT($A$5&amp;"!$An$41:$An$406"))*SUM($F$3:$I$3)</f>
        <v>0</v>
      </c>
      <c r="C92" s="65" cm="1">
        <f t="array" aca="1" ref="C92" ca="1">_xlfn.XLOOKUP(A92,INDIRECT($A$5&amp;"!$AJ$41:$AJ$406"),INDIRECT($A$5&amp;"!$Ak$41:$Ak$406"))*SUM($F$3:$I$3)</f>
        <v>0</v>
      </c>
      <c r="D92" s="65" cm="1">
        <f t="array" aca="1" ref="D92" ca="1">_xlfn.XLOOKUP(A92,INDIRECT($A$5&amp;"!$AJ$41:$AJ$406"),INDIRECT($A$5&amp;"!$AO$41:$AO$406"))*SUM($F$3:$I$3)</f>
        <v>15</v>
      </c>
      <c r="E92" s="34" cm="1">
        <f t="array" ref="E92">SUMPRODUCT(('PT Storengy'!$B$8:$K$372)*('PT Storengy'!$A$8:$A$372=$A92)*('PT Storengy'!$A$5:$J$5=$A$6)*('PT Storengy'!$B$7:$K$7=$A$7))</f>
        <v>0</v>
      </c>
      <c r="F92" s="36">
        <f t="shared" ca="1" si="12"/>
        <v>5.0788601265538702</v>
      </c>
      <c r="G92" s="51">
        <f t="shared" ca="1" si="13"/>
        <v>0.34465063290947789</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0.51509641350035529</v>
      </c>
      <c r="I92" s="87">
        <f t="shared" ca="1" si="8"/>
        <v>90.899367088297979</v>
      </c>
      <c r="K92" s="36">
        <f t="shared" ca="1" si="7"/>
        <v>4.7472015232376714</v>
      </c>
      <c r="L92" s="51">
        <f t="shared" ca="1" si="9"/>
        <v>0.32229901246795012</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0.49460742809562142</v>
      </c>
      <c r="N92" s="67">
        <f t="shared" ca="1" si="10"/>
        <v>87.283663781580231</v>
      </c>
    </row>
    <row r="93" spans="1:14" x14ac:dyDescent="0.3">
      <c r="A93" s="32">
        <f t="shared" si="11"/>
        <v>46021</v>
      </c>
      <c r="B93" s="65" cm="1">
        <f t="array" aca="1" ref="B93" ca="1">_xlfn.XLOOKUP(A93,INDIRECT($A$5&amp;"!$AJ$41:$AJ$406"),INDIRECT($A$5&amp;"!$An$41:$An$406"))*SUM($F$3:$I$3)</f>
        <v>0</v>
      </c>
      <c r="C93" s="65" cm="1">
        <f t="array" aca="1" ref="C93" ca="1">_xlfn.XLOOKUP(A93,INDIRECT($A$5&amp;"!$AJ$41:$AJ$406"),INDIRECT($A$5&amp;"!$Ak$41:$Ak$406"))*SUM($F$3:$I$3)</f>
        <v>0</v>
      </c>
      <c r="D93" s="65" cm="1">
        <f t="array" aca="1" ref="D93" ca="1">_xlfn.XLOOKUP(A93,INDIRECT($A$5&amp;"!$AJ$41:$AJ$406"),INDIRECT($A$5&amp;"!$AO$41:$AO$406"))*SUM($F$3:$I$3)</f>
        <v>15</v>
      </c>
      <c r="E93" s="34" cm="1">
        <f t="array" ref="E93">SUMPRODUCT(('PT Storengy'!$B$8:$K$372)*('PT Storengy'!$A$8:$A$372=$A93)*('PT Storengy'!$A$5:$J$5=$A$6)*('PT Storengy'!$B$7:$K$7=$A$7))</f>
        <v>0</v>
      </c>
      <c r="F93" s="36">
        <f t="shared" ca="1" si="12"/>
        <v>4.9889410467577013</v>
      </c>
      <c r="G93" s="51">
        <f t="shared" ca="1" si="13"/>
        <v>0.33859067510359137</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0.50954145217829261</v>
      </c>
      <c r="I93" s="87">
        <f t="shared" ca="1" si="8"/>
        <v>89.919079796169271</v>
      </c>
      <c r="K93" s="36">
        <f t="shared" ca="1" si="7"/>
        <v>4.6608591538694215</v>
      </c>
      <c r="L93" s="51">
        <f t="shared" ca="1" si="9"/>
        <v>0.31648010154917811</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0.48927342642008043</v>
      </c>
      <c r="N93" s="67">
        <f t="shared" ca="1" si="10"/>
        <v>86.342369368249479</v>
      </c>
    </row>
    <row r="94" spans="1:14" x14ac:dyDescent="0.3">
      <c r="A94" s="32">
        <f t="shared" si="11"/>
        <v>46022</v>
      </c>
      <c r="B94" s="65" cm="1">
        <f t="array" aca="1" ref="B94" ca="1">_xlfn.XLOOKUP(A94,INDIRECT($A$5&amp;"!$AJ$41:$AJ$406"),INDIRECT($A$5&amp;"!$An$41:$An$406"))*SUM($F$3:$I$3)</f>
        <v>0</v>
      </c>
      <c r="C94" s="65" cm="1">
        <f t="array" aca="1" ref="C94" ca="1">_xlfn.XLOOKUP(A94,INDIRECT($A$5&amp;"!$AJ$41:$AJ$406"),INDIRECT($A$5&amp;"!$Ak$41:$Ak$406"))*SUM($F$3:$I$3)</f>
        <v>0</v>
      </c>
      <c r="D94" s="65" cm="1">
        <f t="array" aca="1" ref="D94" ca="1">_xlfn.XLOOKUP(A94,INDIRECT($A$5&amp;"!$AJ$41:$AJ$406"),INDIRECT($A$5&amp;"!$AO$41:$AO$406"))*SUM($F$3:$I$3)</f>
        <v>15</v>
      </c>
      <c r="E94" s="34" cm="1">
        <f t="array" ref="E94">SUMPRODUCT(('PT Storengy'!$B$8:$K$372)*('PT Storengy'!$A$8:$A$372=$A94)*('PT Storengy'!$A$5:$J$5=$A$6)*('PT Storengy'!$B$7:$K$7=$A$7))</f>
        <v>0</v>
      </c>
      <c r="F94" s="36">
        <f t="shared" ca="1" si="12"/>
        <v>4.8999916825279612</v>
      </c>
      <c r="G94" s="51">
        <f t="shared" ca="1" si="13"/>
        <v>0.33259606978384676</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0.50404639730186007</v>
      </c>
      <c r="I94" s="87">
        <f t="shared" ca="1" si="8"/>
        <v>88.949364229739999</v>
      </c>
      <c r="K94" s="36">
        <f t="shared" ca="1" si="7"/>
        <v>4.5754479277002416</v>
      </c>
      <c r="L94" s="51">
        <f t="shared" ca="1" si="9"/>
        <v>0.31072394359129479</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0.48399694829202072</v>
      </c>
      <c r="N94" s="67">
        <f t="shared" ca="1" si="10"/>
        <v>85.411226169180111</v>
      </c>
    </row>
    <row r="95" spans="1:14" x14ac:dyDescent="0.3">
      <c r="A95" s="32">
        <f t="shared" si="11"/>
        <v>46023</v>
      </c>
      <c r="B95" s="65" cm="1">
        <f t="array" aca="1" ref="B95" ca="1">_xlfn.XLOOKUP(A95,INDIRECT($A$5&amp;"!$AJ$41:$AJ$406"),INDIRECT($A$5&amp;"!$An$41:$An$406"))*SUM($F$3:$I$3)</f>
        <v>0</v>
      </c>
      <c r="C95" s="65" cm="1">
        <f t="array" aca="1" ref="C95" ca="1">_xlfn.XLOOKUP(A95,INDIRECT($A$5&amp;"!$AJ$41:$AJ$406"),INDIRECT($A$5&amp;"!$Ak$41:$Ak$406"))*SUM($F$3:$I$3)</f>
        <v>0</v>
      </c>
      <c r="D95" s="65" cm="1">
        <f t="array" aca="1" ref="D95" ca="1">_xlfn.XLOOKUP(A95,INDIRECT($A$5&amp;"!$AJ$41:$AJ$406"),INDIRECT($A$5&amp;"!$AO$41:$AO$406"))*SUM($F$3:$I$3)</f>
        <v>15</v>
      </c>
      <c r="E95" s="34" cm="1">
        <f t="array" ref="E95">SUMPRODUCT(('PT Storengy'!$B$8:$K$372)*('PT Storengy'!$A$8:$A$372=$A95)*('PT Storengy'!$A$5:$J$5=$A$6)*('PT Storengy'!$B$7:$K$7=$A$7))</f>
        <v>0</v>
      </c>
      <c r="F95" s="36">
        <f t="shared" ca="1" si="12"/>
        <v>4.8120015761477575</v>
      </c>
      <c r="G95" s="51">
        <f t="shared" ca="1" si="13"/>
        <v>0.32666611216853075</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0.49861060282115377</v>
      </c>
      <c r="I95" s="87">
        <f t="shared" ca="1" si="8"/>
        <v>87.990106380203585</v>
      </c>
      <c r="K95" s="36">
        <f t="shared" ca="1" si="7"/>
        <v>4.4909578029897483</v>
      </c>
      <c r="L95" s="51">
        <f t="shared" ca="1" si="9"/>
        <v>0.30502986184668279</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0.47877737335945969</v>
      </c>
      <c r="N95" s="67">
        <f t="shared" ca="1" si="10"/>
        <v>84.490124710492879</v>
      </c>
    </row>
    <row r="96" spans="1:14" x14ac:dyDescent="0.3">
      <c r="A96" s="32">
        <f t="shared" si="11"/>
        <v>46024</v>
      </c>
      <c r="B96" s="65" cm="1">
        <f t="array" aca="1" ref="B96" ca="1">_xlfn.XLOOKUP(A96,INDIRECT($A$5&amp;"!$AJ$41:$AJ$406"),INDIRECT($A$5&amp;"!$An$41:$An$406"))*SUM($F$3:$I$3)</f>
        <v>0</v>
      </c>
      <c r="C96" s="65" cm="1">
        <f t="array" aca="1" ref="C96" ca="1">_xlfn.XLOOKUP(A96,INDIRECT($A$5&amp;"!$AJ$41:$AJ$406"),INDIRECT($A$5&amp;"!$Ak$41:$Ak$406"))*SUM($F$3:$I$3)</f>
        <v>0</v>
      </c>
      <c r="D96" s="65" cm="1">
        <f t="array" aca="1" ref="D96" ca="1">_xlfn.XLOOKUP(A96,INDIRECT($A$5&amp;"!$AJ$41:$AJ$406"),INDIRECT($A$5&amp;"!$AO$41:$AO$406"))*SUM($F$3:$I$3)</f>
        <v>15</v>
      </c>
      <c r="E96" s="34" cm="1">
        <f t="array" ref="E96">SUMPRODUCT(('PT Storengy'!$B$8:$K$372)*('PT Storengy'!$A$8:$A$372=$A96)*('PT Storengy'!$A$5:$J$5=$A$6)*('PT Storengy'!$B$7:$K$7=$A$7))</f>
        <v>0</v>
      </c>
      <c r="F96" s="36">
        <f t="shared" ca="1" si="12"/>
        <v>4.7249603826794973</v>
      </c>
      <c r="G96" s="51">
        <f t="shared" ca="1" si="13"/>
        <v>0.32080010507651718</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0.49323342965347461</v>
      </c>
      <c r="I96" s="87">
        <f t="shared" ca="1" si="8"/>
        <v>87.041193468260204</v>
      </c>
      <c r="K96" s="36">
        <f t="shared" ca="1" si="7"/>
        <v>4.4073788462908396</v>
      </c>
      <c r="L96" s="51">
        <f t="shared" ca="1" si="9"/>
        <v>0.29939718686598321</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0.4736140879604851</v>
      </c>
      <c r="N96" s="67">
        <f t="shared" ca="1" si="10"/>
        <v>83.578956698909124</v>
      </c>
    </row>
    <row r="97" spans="1:14" x14ac:dyDescent="0.3">
      <c r="A97" s="32">
        <f t="shared" si="11"/>
        <v>46025</v>
      </c>
      <c r="B97" s="65" cm="1">
        <f t="array" aca="1" ref="B97" ca="1">_xlfn.XLOOKUP(A97,INDIRECT($A$5&amp;"!$AJ$41:$AJ$406"),INDIRECT($A$5&amp;"!$An$41:$An$406"))*SUM($F$3:$I$3)</f>
        <v>0</v>
      </c>
      <c r="C97" s="65" cm="1">
        <f t="array" aca="1" ref="C97" ca="1">_xlfn.XLOOKUP(A97,INDIRECT($A$5&amp;"!$AJ$41:$AJ$406"),INDIRECT($A$5&amp;"!$Ak$41:$Ak$406"))*SUM($F$3:$I$3)</f>
        <v>0</v>
      </c>
      <c r="D97" s="65" cm="1">
        <f t="array" aca="1" ref="D97" ca="1">_xlfn.XLOOKUP(A97,INDIRECT($A$5&amp;"!$AJ$41:$AJ$406"),INDIRECT($A$5&amp;"!$AO$41:$AO$406"))*SUM($F$3:$I$3)</f>
        <v>15</v>
      </c>
      <c r="E97" s="34" cm="1">
        <f t="array" ref="E97">SUMPRODUCT(('PT Storengy'!$B$8:$K$372)*('PT Storengy'!$A$8:$A$372=$A97)*('PT Storengy'!$A$5:$J$5=$A$6)*('PT Storengy'!$B$7:$K$7=$A$7))</f>
        <v>0</v>
      </c>
      <c r="F97" s="36">
        <f t="shared" ca="1" si="12"/>
        <v>4.6388578687486399</v>
      </c>
      <c r="G97" s="51">
        <f t="shared" ca="1" si="13"/>
        <v>0.31499735884529984</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0.48791424560819197</v>
      </c>
      <c r="I97" s="87">
        <f t="shared" ca="1" si="8"/>
        <v>86.102513930857384</v>
      </c>
      <c r="K97" s="36">
        <f t="shared" ca="1" si="7"/>
        <v>4.3247012312818205</v>
      </c>
      <c r="L97" s="51">
        <f t="shared" ca="1" si="9"/>
        <v>0.29382525641938934</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0.46850648505110737</v>
      </c>
      <c r="N97" s="67">
        <f t="shared" ca="1" si="10"/>
        <v>82.677615009018936</v>
      </c>
    </row>
    <row r="98" spans="1:14" x14ac:dyDescent="0.3">
      <c r="A98" s="32">
        <f t="shared" si="11"/>
        <v>46026</v>
      </c>
      <c r="B98" s="65" cm="1">
        <f t="array" aca="1" ref="B98" ca="1">_xlfn.XLOOKUP(A98,INDIRECT($A$5&amp;"!$AJ$41:$AJ$406"),INDIRECT($A$5&amp;"!$An$41:$An$406"))*SUM($F$3:$I$3)</f>
        <v>0</v>
      </c>
      <c r="C98" s="65" cm="1">
        <f t="array" aca="1" ref="C98" ca="1">_xlfn.XLOOKUP(A98,INDIRECT($A$5&amp;"!$AJ$41:$AJ$406"),INDIRECT($A$5&amp;"!$Ak$41:$Ak$406"))*SUM($F$3:$I$3)</f>
        <v>0</v>
      </c>
      <c r="D98" s="65" cm="1">
        <f t="array" aca="1" ref="D98" ca="1">_xlfn.XLOOKUP(A98,INDIRECT($A$5&amp;"!$AJ$41:$AJ$406"),INDIRECT($A$5&amp;"!$AO$41:$AO$406"))*SUM($F$3:$I$3)</f>
        <v>15</v>
      </c>
      <c r="E98" s="34" cm="1">
        <f t="array" ref="E98">SUMPRODUCT(('PT Storengy'!$B$8:$K$372)*('PT Storengy'!$A$8:$A$372=$A98)*('PT Storengy'!$A$5:$J$5=$A$6)*('PT Storengy'!$B$7:$K$7=$A$7))</f>
        <v>0</v>
      </c>
      <c r="F98" s="36">
        <f t="shared" ca="1" si="12"/>
        <v>4.553683911340566</v>
      </c>
      <c r="G98" s="51">
        <f t="shared" ca="1" si="13"/>
        <v>0.3092571912499093</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0.48265242531241737</v>
      </c>
      <c r="I98" s="87">
        <f t="shared" ca="1" si="8"/>
        <v>85.173957408073633</v>
      </c>
      <c r="K98" s="36">
        <f t="shared" ca="1" si="7"/>
        <v>4.2429152376111343</v>
      </c>
      <c r="L98" s="51">
        <f t="shared" ca="1" si="9"/>
        <v>0.28831341541878802</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0.46345396413388951</v>
      </c>
      <c r="N98" s="67">
        <f t="shared" ca="1" si="10"/>
        <v>81.785993670686366</v>
      </c>
    </row>
    <row r="99" spans="1:14" x14ac:dyDescent="0.3">
      <c r="A99" s="32">
        <f t="shared" si="11"/>
        <v>46027</v>
      </c>
      <c r="B99" s="65" cm="1">
        <f t="array" aca="1" ref="B99" ca="1">_xlfn.XLOOKUP(A99,INDIRECT($A$5&amp;"!$AJ$41:$AJ$406"),INDIRECT($A$5&amp;"!$An$41:$An$406"))*SUM($F$3:$I$3)</f>
        <v>0</v>
      </c>
      <c r="C99" s="65" cm="1">
        <f t="array" aca="1" ref="C99" ca="1">_xlfn.XLOOKUP(A99,INDIRECT($A$5&amp;"!$AJ$41:$AJ$406"),INDIRECT($A$5&amp;"!$Ak$41:$Ak$406"))*SUM($F$3:$I$3)</f>
        <v>0</v>
      </c>
      <c r="D99" s="65" cm="1">
        <f t="array" aca="1" ref="D99" ca="1">_xlfn.XLOOKUP(A99,INDIRECT($A$5&amp;"!$AJ$41:$AJ$406"),INDIRECT($A$5&amp;"!$AO$41:$AO$406"))*SUM($F$3:$I$3)</f>
        <v>15</v>
      </c>
      <c r="E99" s="34" cm="1">
        <f t="array" ref="E99">SUMPRODUCT(('PT Storengy'!$B$8:$K$372)*('PT Storengy'!$A$8:$A$372=$A99)*('PT Storengy'!$A$5:$J$5=$A$6)*('PT Storengy'!$B$7:$K$7=$A$7))</f>
        <v>0</v>
      </c>
      <c r="F99" s="36">
        <f t="shared" ca="1" si="12"/>
        <v>4.4694284966104227</v>
      </c>
      <c r="G99" s="51">
        <f t="shared" ca="1" si="13"/>
        <v>0.30357892742270443</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0.47744735013747958</v>
      </c>
      <c r="I99" s="87">
        <f t="shared" ca="1" si="8"/>
        <v>84.255414730143443</v>
      </c>
      <c r="K99" s="36">
        <f t="shared" ca="1" si="7"/>
        <v>4.1620112497545438</v>
      </c>
      <c r="L99" s="51">
        <f t="shared" ca="1" si="9"/>
        <v>0.2828610158407423</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0.45845593118734762</v>
      </c>
      <c r="N99" s="67">
        <f t="shared" ca="1" si="10"/>
        <v>80.903987856590746</v>
      </c>
    </row>
    <row r="100" spans="1:14" x14ac:dyDescent="0.3">
      <c r="A100" s="32">
        <f t="shared" si="11"/>
        <v>46028</v>
      </c>
      <c r="B100" s="65" cm="1">
        <f t="array" aca="1" ref="B100" ca="1">_xlfn.XLOOKUP(A100,INDIRECT($A$5&amp;"!$AJ$41:$AJ$406"),INDIRECT($A$5&amp;"!$An$41:$An$406"))*SUM($F$3:$I$3)</f>
        <v>0</v>
      </c>
      <c r="C100" s="65" cm="1">
        <f t="array" aca="1" ref="C100" ca="1">_xlfn.XLOOKUP(A100,INDIRECT($A$5&amp;"!$AJ$41:$AJ$406"),INDIRECT($A$5&amp;"!$Ak$41:$Ak$406"))*SUM($F$3:$I$3)</f>
        <v>0</v>
      </c>
      <c r="D100" s="65" cm="1">
        <f t="array" aca="1" ref="D100" ca="1">_xlfn.XLOOKUP(A100,INDIRECT($A$5&amp;"!$AJ$41:$AJ$406"),INDIRECT($A$5&amp;"!$AO$41:$AO$406"))*SUM($F$3:$I$3)</f>
        <v>15</v>
      </c>
      <c r="E100" s="34" cm="1">
        <f t="array" ref="E100">SUMPRODUCT(('PT Storengy'!$B$8:$K$372)*('PT Storengy'!$A$8:$A$372=$A100)*('PT Storengy'!$A$5:$J$5=$A$6)*('PT Storengy'!$B$7:$K$7=$A$7))</f>
        <v>0</v>
      </c>
      <c r="F100" s="36">
        <f t="shared" ca="1" si="12"/>
        <v>4.3860817187058005</v>
      </c>
      <c r="G100" s="51">
        <f t="shared" ca="1" si="13"/>
        <v>0.2979618997740282</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0.47229840812619306</v>
      </c>
      <c r="I100" s="87">
        <f t="shared" ca="1" si="8"/>
        <v>83.346777904622286</v>
      </c>
      <c r="K100" s="36">
        <f t="shared" ca="1" si="7"/>
        <v>4.0819797558846416</v>
      </c>
      <c r="L100" s="51">
        <f t="shared" ca="1" si="9"/>
        <v>0.27746741665030294</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0.45351179859611152</v>
      </c>
      <c r="N100" s="67">
        <f t="shared" ca="1" si="10"/>
        <v>80.031493869902022</v>
      </c>
    </row>
    <row r="101" spans="1:14" x14ac:dyDescent="0.3">
      <c r="A101" s="32">
        <f t="shared" si="11"/>
        <v>46029</v>
      </c>
      <c r="B101" s="65" cm="1">
        <f t="array" aca="1" ref="B101" ca="1">_xlfn.XLOOKUP(A101,INDIRECT($A$5&amp;"!$AJ$41:$AJ$406"),INDIRECT($A$5&amp;"!$An$41:$An$406"))*SUM($F$3:$I$3)</f>
        <v>0</v>
      </c>
      <c r="C101" s="65" cm="1">
        <f t="array" aca="1" ref="C101" ca="1">_xlfn.XLOOKUP(A101,INDIRECT($A$5&amp;"!$AJ$41:$AJ$406"),INDIRECT($A$5&amp;"!$Ak$41:$Ak$406"))*SUM($F$3:$I$3)</f>
        <v>0</v>
      </c>
      <c r="D101" s="65" cm="1">
        <f t="array" aca="1" ref="D101" ca="1">_xlfn.XLOOKUP(A101,INDIRECT($A$5&amp;"!$AJ$41:$AJ$406"),INDIRECT($A$5&amp;"!$AO$41:$AO$406"))*SUM($F$3:$I$3)</f>
        <v>15</v>
      </c>
      <c r="E101" s="34" cm="1">
        <f t="array" ref="E101">SUMPRODUCT(('PT Storengy'!$B$8:$K$372)*('PT Storengy'!$A$8:$A$372=$A101)*('PT Storengy'!$A$5:$J$5=$A$6)*('PT Storengy'!$B$7:$K$7=$A$7))</f>
        <v>0</v>
      </c>
      <c r="F101" s="36">
        <f t="shared" ca="1" si="12"/>
        <v>4.3036337786021104</v>
      </c>
      <c r="G101" s="51">
        <f t="shared" ca="1" si="13"/>
        <v>0.29240544791372003</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0.46720499392091053</v>
      </c>
      <c r="I101" s="87">
        <f t="shared" ca="1" si="8"/>
        <v>82.447940103690073</v>
      </c>
      <c r="K101" s="36">
        <f t="shared" ca="1" si="7"/>
        <v>4.0028113467525523</v>
      </c>
      <c r="L101" s="51">
        <f t="shared" ca="1" si="9"/>
        <v>0.27213198372564279</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0.44862098508183967</v>
      </c>
      <c r="N101" s="67">
        <f t="shared" ca="1" si="10"/>
        <v>79.168409132089337</v>
      </c>
    </row>
    <row r="102" spans="1:14" x14ac:dyDescent="0.3">
      <c r="A102" s="32">
        <f t="shared" si="11"/>
        <v>46030</v>
      </c>
      <c r="B102" s="65" cm="1">
        <f t="array" aca="1" ref="B102" ca="1">_xlfn.XLOOKUP(A102,INDIRECT($A$5&amp;"!$AJ$41:$AJ$406"),INDIRECT($A$5&amp;"!$An$41:$An$406"))*SUM($F$3:$I$3)</f>
        <v>0</v>
      </c>
      <c r="C102" s="65" cm="1">
        <f t="array" aca="1" ref="C102" ca="1">_xlfn.XLOOKUP(A102,INDIRECT($A$5&amp;"!$AJ$41:$AJ$406"),INDIRECT($A$5&amp;"!$Ak$41:$Ak$406"))*SUM($F$3:$I$3)</f>
        <v>0</v>
      </c>
      <c r="D102" s="65" cm="1">
        <f t="array" aca="1" ref="D102" ca="1">_xlfn.XLOOKUP(A102,INDIRECT($A$5&amp;"!$AJ$41:$AJ$406"),INDIRECT($A$5&amp;"!$AO$41:$AO$406"))*SUM($F$3:$I$3)</f>
        <v>15</v>
      </c>
      <c r="E102" s="34" cm="1">
        <f t="array" ref="E102">SUMPRODUCT(('PT Storengy'!$B$8:$K$372)*('PT Storengy'!$A$8:$A$372=$A102)*('PT Storengy'!$A$5:$J$5=$A$6)*('PT Storengy'!$B$7:$K$7=$A$7))</f>
        <v>0</v>
      </c>
      <c r="F102" s="36">
        <f t="shared" ca="1" si="12"/>
        <v>4.2220749829505193</v>
      </c>
      <c r="G102" s="51">
        <f t="shared" ca="1" si="13"/>
        <v>0.286908918573474</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0.46216650869235165</v>
      </c>
      <c r="I102" s="87">
        <f t="shared" ca="1" si="8"/>
        <v>81.558795651591453</v>
      </c>
      <c r="K102" s="36">
        <f t="shared" ca="1" si="7"/>
        <v>3.9244967145816916</v>
      </c>
      <c r="L102" s="51">
        <f t="shared" ca="1" si="9"/>
        <v>0.2668540897835035</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0.44378291563487865</v>
      </c>
      <c r="N102" s="67">
        <f t="shared" ca="1" si="10"/>
        <v>78.314632170860918</v>
      </c>
    </row>
    <row r="103" spans="1:14" x14ac:dyDescent="0.3">
      <c r="A103" s="32">
        <f t="shared" si="11"/>
        <v>46031</v>
      </c>
      <c r="B103" s="65" cm="1">
        <f t="array" aca="1" ref="B103" ca="1">_xlfn.XLOOKUP(A103,INDIRECT($A$5&amp;"!$AJ$41:$AJ$406"),INDIRECT($A$5&amp;"!$An$41:$An$406"))*SUM($F$3:$I$3)</f>
        <v>0</v>
      </c>
      <c r="C103" s="65" cm="1">
        <f t="array" aca="1" ref="C103" ca="1">_xlfn.XLOOKUP(A103,INDIRECT($A$5&amp;"!$AJ$41:$AJ$406"),INDIRECT($A$5&amp;"!$Ak$41:$Ak$406"))*SUM($F$3:$I$3)</f>
        <v>0</v>
      </c>
      <c r="D103" s="65" cm="1">
        <f t="array" aca="1" ref="D103" ca="1">_xlfn.XLOOKUP(A103,INDIRECT($A$5&amp;"!$AJ$41:$AJ$406"),INDIRECT($A$5&amp;"!$AO$41:$AO$406"))*SUM($F$3:$I$3)</f>
        <v>15</v>
      </c>
      <c r="E103" s="34" cm="1">
        <f t="array" ref="E103">SUMPRODUCT(('PT Storengy'!$B$8:$K$372)*('PT Storengy'!$A$8:$A$372=$A103)*('PT Storengy'!$A$5:$J$5=$A$6)*('PT Storengy'!$B$7:$K$7=$A$7))</f>
        <v>0</v>
      </c>
      <c r="F103" s="36">
        <f t="shared" ca="1" si="12"/>
        <v>4.1413957429383075</v>
      </c>
      <c r="G103" s="51">
        <f t="shared" ca="1" si="13"/>
        <v>0.28147166553003461</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0.45718236006919893</v>
      </c>
      <c r="I103" s="87">
        <f t="shared" ca="1" si="8"/>
        <v>80.679240012211565</v>
      </c>
      <c r="K103" s="36">
        <f t="shared" ca="1" si="7"/>
        <v>3.8470266519734575</v>
      </c>
      <c r="L103" s="51">
        <f t="shared" ca="1" si="9"/>
        <v>0.26163311430544611</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0.43899702144665942</v>
      </c>
      <c r="N103" s="67">
        <f t="shared" ca="1" si="10"/>
        <v>77.470062608234002</v>
      </c>
    </row>
    <row r="104" spans="1:14" x14ac:dyDescent="0.3">
      <c r="A104" s="32">
        <f t="shared" si="11"/>
        <v>46032</v>
      </c>
      <c r="B104" s="65" cm="1">
        <f t="array" aca="1" ref="B104" ca="1">_xlfn.XLOOKUP(A104,INDIRECT($A$5&amp;"!$AJ$41:$AJ$406"),INDIRECT($A$5&amp;"!$An$41:$An$406"))*SUM($F$3:$I$3)</f>
        <v>0</v>
      </c>
      <c r="C104" s="65" cm="1">
        <f t="array" aca="1" ref="C104" ca="1">_xlfn.XLOOKUP(A104,INDIRECT($A$5&amp;"!$AJ$41:$AJ$406"),INDIRECT($A$5&amp;"!$Ak$41:$Ak$406"))*SUM($F$3:$I$3)</f>
        <v>0</v>
      </c>
      <c r="D104" s="65" cm="1">
        <f t="array" aca="1" ref="D104" ca="1">_xlfn.XLOOKUP(A104,INDIRECT($A$5&amp;"!$AJ$41:$AJ$406"),INDIRECT($A$5&amp;"!$AO$41:$AO$406"))*SUM($F$3:$I$3)</f>
        <v>15</v>
      </c>
      <c r="E104" s="34" cm="1">
        <f t="array" ref="E104">SUMPRODUCT(('PT Storengy'!$B$8:$K$372)*('PT Storengy'!$A$8:$A$372=$A104)*('PT Storengy'!$A$5:$J$5=$A$6)*('PT Storengy'!$B$7:$K$7=$A$7))</f>
        <v>0</v>
      </c>
      <c r="F104" s="36">
        <f t="shared" ca="1" si="12"/>
        <v>4.0615865731615219</v>
      </c>
      <c r="G104" s="51">
        <f t="shared" ca="1" si="13"/>
        <v>0.27609304952922048</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0.45225196206845258</v>
      </c>
      <c r="I104" s="87">
        <f t="shared" ca="1" si="8"/>
        <v>79.809169776785737</v>
      </c>
      <c r="K104" s="36">
        <f t="shared" ca="1" si="7"/>
        <v>3.7703920508247242</v>
      </c>
      <c r="L104" s="51">
        <f t="shared" ca="1" si="9"/>
        <v>0.25646844346489717</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0.43426273984282288</v>
      </c>
      <c r="N104" s="67">
        <f t="shared" ca="1" si="10"/>
        <v>76.634601148733438</v>
      </c>
    </row>
    <row r="105" spans="1:14" x14ac:dyDescent="0.3">
      <c r="A105" s="32">
        <f t="shared" si="11"/>
        <v>46033</v>
      </c>
      <c r="B105" s="65" cm="1">
        <f t="array" aca="1" ref="B105" ca="1">_xlfn.XLOOKUP(A105,INDIRECT($A$5&amp;"!$AJ$41:$AJ$406"),INDIRECT($A$5&amp;"!$An$41:$An$406"))*SUM($F$3:$I$3)</f>
        <v>0</v>
      </c>
      <c r="C105" s="65" cm="1">
        <f t="array" aca="1" ref="C105" ca="1">_xlfn.XLOOKUP(A105,INDIRECT($A$5&amp;"!$AJ$41:$AJ$406"),INDIRECT($A$5&amp;"!$Ak$41:$Ak$406"))*SUM($F$3:$I$3)</f>
        <v>0</v>
      </c>
      <c r="D105" s="65" cm="1">
        <f t="array" aca="1" ref="D105" ca="1">_xlfn.XLOOKUP(A105,INDIRECT($A$5&amp;"!$AJ$41:$AJ$406"),INDIRECT($A$5&amp;"!$AO$41:$AO$406"))*SUM($F$3:$I$3)</f>
        <v>15</v>
      </c>
      <c r="E105" s="34" cm="1">
        <f t="array" ref="E105">SUMPRODUCT(('PT Storengy'!$B$8:$K$372)*('PT Storengy'!$A$8:$A$372=$A105)*('PT Storengy'!$A$5:$J$5=$A$6)*('PT Storengy'!$B$7:$K$7=$A$7))</f>
        <v>0</v>
      </c>
      <c r="F105" s="36">
        <f t="shared" ca="1" si="12"/>
        <v>3.9826380905097798</v>
      </c>
      <c r="G105" s="51">
        <f t="shared" ca="1" si="13"/>
        <v>0.27077243821076813</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0.44737473502653791</v>
      </c>
      <c r="I105" s="87">
        <f t="shared" ca="1" si="8"/>
        <v>78.948482651741969</v>
      </c>
      <c r="K105" s="36">
        <f t="shared" ca="1" si="7"/>
        <v>3.6945839012570065</v>
      </c>
      <c r="L105" s="51">
        <f t="shared" ca="1" si="9"/>
        <v>0.2513594700549816</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0.42957951421706692</v>
      </c>
      <c r="N105" s="67">
        <f t="shared" ca="1" si="10"/>
        <v>75.808149567717678</v>
      </c>
    </row>
    <row r="106" spans="1:14" x14ac:dyDescent="0.3">
      <c r="A106" s="32">
        <f t="shared" si="11"/>
        <v>46034</v>
      </c>
      <c r="B106" s="65" cm="1">
        <f t="array" aca="1" ref="B106" ca="1">_xlfn.XLOOKUP(A106,INDIRECT($A$5&amp;"!$AJ$41:$AJ$406"),INDIRECT($A$5&amp;"!$An$41:$An$406"))*SUM($F$3:$I$3)</f>
        <v>0</v>
      </c>
      <c r="C106" s="65" cm="1">
        <f t="array" aca="1" ref="C106" ca="1">_xlfn.XLOOKUP(A106,INDIRECT($A$5&amp;"!$AJ$41:$AJ$406"),INDIRECT($A$5&amp;"!$Ak$41:$Ak$406"))*SUM($F$3:$I$3)</f>
        <v>0</v>
      </c>
      <c r="D106" s="65" cm="1">
        <f t="array" aca="1" ref="D106" ca="1">_xlfn.XLOOKUP(A106,INDIRECT($A$5&amp;"!$AJ$41:$AJ$406"),INDIRECT($A$5&amp;"!$AO$41:$AO$406"))*SUM($F$3:$I$3)</f>
        <v>15</v>
      </c>
      <c r="E106" s="34" cm="1">
        <f t="array" ref="E106">SUMPRODUCT(('PT Storengy'!$B$8:$K$372)*('PT Storengy'!$A$8:$A$372=$A106)*('PT Storengy'!$A$5:$J$5=$A$6)*('PT Storengy'!$B$7:$K$7=$A$7))</f>
        <v>0</v>
      </c>
      <c r="F106" s="36">
        <f t="shared" ca="1" si="12"/>
        <v>3.9045410130631057</v>
      </c>
      <c r="G106" s="51">
        <f t="shared" ca="1" si="13"/>
        <v>0.26550920603398531</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0.4425501055311537</v>
      </c>
      <c r="I106" s="87">
        <f t="shared" ca="1" si="8"/>
        <v>78.097077446674163</v>
      </c>
      <c r="K106" s="36">
        <f t="shared" ca="1" si="7"/>
        <v>3.6195932905571762</v>
      </c>
      <c r="L106" s="51">
        <f t="shared" ca="1" si="9"/>
        <v>0.24630559341713376</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0.42494679396570645</v>
      </c>
      <c r="N106" s="67">
        <f t="shared" ca="1" si="10"/>
        <v>74.99061069983054</v>
      </c>
    </row>
    <row r="107" spans="1:14" x14ac:dyDescent="0.3">
      <c r="A107" s="32">
        <f t="shared" si="11"/>
        <v>46035</v>
      </c>
      <c r="B107" s="65" cm="1">
        <f t="array" aca="1" ref="B107" ca="1">_xlfn.XLOOKUP(A107,INDIRECT($A$5&amp;"!$AJ$41:$AJ$406"),INDIRECT($A$5&amp;"!$An$41:$An$406"))*SUM($F$3:$I$3)</f>
        <v>0</v>
      </c>
      <c r="C107" s="65" cm="1">
        <f t="array" aca="1" ref="C107" ca="1">_xlfn.XLOOKUP(A107,INDIRECT($A$5&amp;"!$AJ$41:$AJ$406"),INDIRECT($A$5&amp;"!$Ak$41:$Ak$406"))*SUM($F$3:$I$3)</f>
        <v>0</v>
      </c>
      <c r="D107" s="65" cm="1">
        <f t="array" aca="1" ref="D107" ca="1">_xlfn.XLOOKUP(A107,INDIRECT($A$5&amp;"!$AJ$41:$AJ$406"),INDIRECT($A$5&amp;"!$AO$41:$AO$406"))*SUM($F$3:$I$3)</f>
        <v>15</v>
      </c>
      <c r="E107" s="34" cm="1">
        <f t="array" ref="E107">SUMPRODUCT(('PT Storengy'!$B$8:$K$372)*('PT Storengy'!$A$8:$A$372=$A107)*('PT Storengy'!$A$5:$J$5=$A$6)*('PT Storengy'!$B$7:$K$7=$A$7))</f>
        <v>0</v>
      </c>
      <c r="F107" s="36">
        <f t="shared" ca="1" si="12"/>
        <v>3.8272861590006606</v>
      </c>
      <c r="G107" s="51">
        <f t="shared" ca="1" si="13"/>
        <v>0.26030273420420708</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0.43777750635385698</v>
      </c>
      <c r="I107" s="87">
        <f t="shared" ca="1" si="8"/>
        <v>77.254854062445332</v>
      </c>
      <c r="K107" s="36">
        <f t="shared" ca="1" si="7"/>
        <v>3.5454114021295986</v>
      </c>
      <c r="L107" s="51">
        <f t="shared" ca="1" si="9"/>
        <v>0.24130621937047841</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0.42036403442293896</v>
      </c>
      <c r="N107" s="67">
        <f t="shared" ca="1" si="10"/>
        <v>74.181888427577448</v>
      </c>
    </row>
    <row r="108" spans="1:14" x14ac:dyDescent="0.3">
      <c r="A108" s="32">
        <f t="shared" si="11"/>
        <v>46036</v>
      </c>
      <c r="B108" s="65" cm="1">
        <f t="array" aca="1" ref="B108" ca="1">_xlfn.XLOOKUP(A108,INDIRECT($A$5&amp;"!$AJ$41:$AJ$406"),INDIRECT($A$5&amp;"!$An$41:$An$406"))*SUM($F$3:$I$3)</f>
        <v>0</v>
      </c>
      <c r="C108" s="65" cm="1">
        <f t="array" aca="1" ref="C108" ca="1">_xlfn.XLOOKUP(A108,INDIRECT($A$5&amp;"!$AJ$41:$AJ$406"),INDIRECT($A$5&amp;"!$Ak$41:$Ak$406"))*SUM($F$3:$I$3)</f>
        <v>0</v>
      </c>
      <c r="D108" s="65" cm="1">
        <f t="array" aca="1" ref="D108" ca="1">_xlfn.XLOOKUP(A108,INDIRECT($A$5&amp;"!$AJ$41:$AJ$406"),INDIRECT($A$5&amp;"!$AO$41:$AO$406"))*SUM($F$3:$I$3)</f>
        <v>15</v>
      </c>
      <c r="E108" s="34" cm="1">
        <f t="array" ref="E108">SUMPRODUCT(('PT Storengy'!$B$8:$K$372)*('PT Storengy'!$A$8:$A$372=$A108)*('PT Storengy'!$A$5:$J$5=$A$6)*('PT Storengy'!$B$7:$K$7=$A$7))</f>
        <v>0</v>
      </c>
      <c r="F108" s="36">
        <f t="shared" ca="1" si="12"/>
        <v>3.7508644455212417</v>
      </c>
      <c r="G108" s="51">
        <f t="shared" ca="1" si="13"/>
        <v>0.25515241060004407</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0.43305637638337424</v>
      </c>
      <c r="I108" s="87">
        <f t="shared" ca="1" si="8"/>
        <v>76.421713479418969</v>
      </c>
      <c r="K108" s="36">
        <f t="shared" ca="1" si="7"/>
        <v>3.4720295144595736</v>
      </c>
      <c r="L108" s="51">
        <f t="shared" ca="1" si="9"/>
        <v>0.23636076014197324</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0.41583069679680928</v>
      </c>
      <c r="N108" s="67">
        <f t="shared" ca="1" si="10"/>
        <v>73.381887670025151</v>
      </c>
    </row>
    <row r="109" spans="1:14" x14ac:dyDescent="0.3">
      <c r="A109" s="32">
        <f t="shared" si="11"/>
        <v>46037</v>
      </c>
      <c r="B109" s="65" cm="1">
        <f t="array" aca="1" ref="B109" ca="1">_xlfn.XLOOKUP(A109,INDIRECT($A$5&amp;"!$AJ$41:$AJ$406"),INDIRECT($A$5&amp;"!$An$41:$An$406"))*SUM($F$3:$I$3)</f>
        <v>0</v>
      </c>
      <c r="C109" s="65" cm="1">
        <f t="array" aca="1" ref="C109" ca="1">_xlfn.XLOOKUP(A109,INDIRECT($A$5&amp;"!$AJ$41:$AJ$406"),INDIRECT($A$5&amp;"!$Ak$41:$Ak$406"))*SUM($F$3:$I$3)</f>
        <v>0</v>
      </c>
      <c r="D109" s="65" cm="1">
        <f t="array" aca="1" ref="D109" ca="1">_xlfn.XLOOKUP(A109,INDIRECT($A$5&amp;"!$AJ$41:$AJ$406"),INDIRECT($A$5&amp;"!$AO$41:$AO$406"))*SUM($F$3:$I$3)</f>
        <v>15</v>
      </c>
      <c r="E109" s="34" cm="1">
        <f t="array" ref="E109">SUMPRODUCT(('PT Storengy'!$B$8:$K$372)*('PT Storengy'!$A$8:$A$372=$A109)*('PT Storengy'!$A$5:$J$5=$A$6)*('PT Storengy'!$B$7:$K$7=$A$7))</f>
        <v>0</v>
      </c>
      <c r="F109" s="36">
        <f t="shared" ca="1" si="12"/>
        <v>3.6752668877754244</v>
      </c>
      <c r="G109" s="51">
        <f t="shared" ca="1" si="13"/>
        <v>0.2500576297014161</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0.42838616055963186</v>
      </c>
      <c r="I109" s="87">
        <f t="shared" ca="1" si="8"/>
        <v>75.597557745817369</v>
      </c>
      <c r="K109" s="36">
        <f t="shared" ca="1" si="7"/>
        <v>3.3994390000879506</v>
      </c>
      <c r="L109" s="51">
        <f t="shared" ca="1" si="9"/>
        <v>0.23146863429730491</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0.41134624810586334</v>
      </c>
      <c r="N109" s="67">
        <f t="shared" ca="1" si="10"/>
        <v>72.59051437162293</v>
      </c>
    </row>
    <row r="110" spans="1:14" x14ac:dyDescent="0.3">
      <c r="A110" s="32">
        <f t="shared" si="11"/>
        <v>46038</v>
      </c>
      <c r="B110" s="65" cm="1">
        <f t="array" aca="1" ref="B110" ca="1">_xlfn.XLOOKUP(A110,INDIRECT($A$5&amp;"!$AJ$41:$AJ$406"),INDIRECT($A$5&amp;"!$An$41:$An$406"))*SUM($F$3:$I$3)</f>
        <v>0</v>
      </c>
      <c r="C110" s="65" cm="1">
        <f t="array" aca="1" ref="C110" ca="1">_xlfn.XLOOKUP(A110,INDIRECT($A$5&amp;"!$AJ$41:$AJ$406"),INDIRECT($A$5&amp;"!$Ak$41:$Ak$406"))*SUM($F$3:$I$3)</f>
        <v>0</v>
      </c>
      <c r="D110" s="65" cm="1">
        <f t="array" aca="1" ref="D110" ca="1">_xlfn.XLOOKUP(A110,INDIRECT($A$5&amp;"!$AJ$41:$AJ$406"),INDIRECT($A$5&amp;"!$AO$41:$AO$406"))*SUM($F$3:$I$3)</f>
        <v>15</v>
      </c>
      <c r="E110" s="34" cm="1">
        <f t="array" ref="E110">SUMPRODUCT(('PT Storengy'!$B$8:$K$372)*('PT Storengy'!$A$8:$A$372=$A110)*('PT Storengy'!$A$5:$J$5=$A$6)*('PT Storengy'!$B$7:$K$7=$A$7))</f>
        <v>0</v>
      </c>
      <c r="F110" s="36">
        <f t="shared" ca="1" si="12"/>
        <v>3.6004845978092188</v>
      </c>
      <c r="G110" s="51">
        <f t="shared" ca="1" si="13"/>
        <v>0.24501779251836162</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0.42376630980849861</v>
      </c>
      <c r="I110" s="87">
        <f t="shared" ca="1" si="8"/>
        <v>74.782289966205624</v>
      </c>
      <c r="K110" s="36">
        <f t="shared" ca="1" si="7"/>
        <v>3.3276313245968061</v>
      </c>
      <c r="L110" s="51">
        <f t="shared" ca="1" si="9"/>
        <v>0.22662926667253006</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0.40691016111648637</v>
      </c>
      <c r="N110" s="67">
        <f t="shared" ca="1" si="10"/>
        <v>71.807675491144636</v>
      </c>
    </row>
    <row r="111" spans="1:14" x14ac:dyDescent="0.3">
      <c r="A111" s="32">
        <f t="shared" si="11"/>
        <v>46039</v>
      </c>
      <c r="B111" s="65" cm="1">
        <f t="array" aca="1" ref="B111" ca="1">_xlfn.XLOOKUP(A111,INDIRECT($A$5&amp;"!$AJ$41:$AJ$406"),INDIRECT($A$5&amp;"!$An$41:$An$406"))*SUM($F$3:$I$3)</f>
        <v>0</v>
      </c>
      <c r="C111" s="65" cm="1">
        <f t="array" aca="1" ref="C111" ca="1">_xlfn.XLOOKUP(A111,INDIRECT($A$5&amp;"!$AJ$41:$AJ$406"),INDIRECT($A$5&amp;"!$Ak$41:$Ak$406"))*SUM($F$3:$I$3)</f>
        <v>0</v>
      </c>
      <c r="D111" s="65" cm="1">
        <f t="array" aca="1" ref="D111" ca="1">_xlfn.XLOOKUP(A111,INDIRECT($A$5&amp;"!$AJ$41:$AJ$406"),INDIRECT($A$5&amp;"!$AO$41:$AO$406"))*SUM($F$3:$I$3)</f>
        <v>15</v>
      </c>
      <c r="E111" s="34" cm="1">
        <f t="array" ref="E111">SUMPRODUCT(('PT Storengy'!$B$8:$K$372)*('PT Storengy'!$A$8:$A$372=$A111)*('PT Storengy'!$A$5:$J$5=$A$6)*('PT Storengy'!$B$7:$K$7=$A$7))</f>
        <v>0</v>
      </c>
      <c r="F111" s="36">
        <f t="shared" ca="1" si="12"/>
        <v>3.5248963625151011</v>
      </c>
      <c r="G111" s="51">
        <f t="shared" ca="1" si="13"/>
        <v>0.24003230652061458</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0.4283333333333334</v>
      </c>
      <c r="I111" s="87">
        <f t="shared" ca="1" si="8"/>
        <v>75.588235294117652</v>
      </c>
      <c r="K111" s="36">
        <f t="shared" ca="1" si="7"/>
        <v>3.2565980456060561</v>
      </c>
      <c r="L111" s="51">
        <f t="shared" ca="1" si="9"/>
        <v>0.22184208830645374</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0.40252191428091633</v>
      </c>
      <c r="N111" s="67">
        <f t="shared" ca="1" si="10"/>
        <v>71.033278990749935</v>
      </c>
    </row>
    <row r="112" spans="1:14" x14ac:dyDescent="0.3">
      <c r="A112" s="32">
        <f t="shared" si="11"/>
        <v>46040</v>
      </c>
      <c r="B112" s="65" cm="1">
        <f t="array" aca="1" ref="B112" ca="1">_xlfn.XLOOKUP(A112,INDIRECT($A$5&amp;"!$AJ$41:$AJ$406"),INDIRECT($A$5&amp;"!$An$41:$An$406"))*SUM($F$3:$I$3)</f>
        <v>0</v>
      </c>
      <c r="C112" s="65" cm="1">
        <f t="array" aca="1" ref="C112" ca="1">_xlfn.XLOOKUP(A112,INDIRECT($A$5&amp;"!$AJ$41:$AJ$406"),INDIRECT($A$5&amp;"!$Ak$41:$Ak$406"))*SUM($F$3:$I$3)</f>
        <v>0</v>
      </c>
      <c r="D112" s="65" cm="1">
        <f t="array" aca="1" ref="D112" ca="1">_xlfn.XLOOKUP(A112,INDIRECT($A$5&amp;"!$AJ$41:$AJ$406"),INDIRECT($A$5&amp;"!$AO$41:$AO$406"))*SUM($F$3:$I$3)</f>
        <v>15</v>
      </c>
      <c r="E112" s="34" cm="1">
        <f t="array" ref="E112">SUMPRODUCT(('PT Storengy'!$B$8:$K$372)*('PT Storengy'!$A$8:$A$372=$A112)*('PT Storengy'!$A$5:$J$5=$A$6)*('PT Storengy'!$B$7:$K$7=$A$7))</f>
        <v>0</v>
      </c>
      <c r="F112" s="36">
        <f t="shared" ca="1" si="12"/>
        <v>3.4517357154683697</v>
      </c>
      <c r="G112" s="51">
        <f t="shared" ca="1" si="13"/>
        <v>0.23499309083434008</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0.4145769999314789</v>
      </c>
      <c r="I112" s="87">
        <f t="shared" ca="1" si="8"/>
        <v>73.160647046731555</v>
      </c>
      <c r="K112" s="36">
        <f t="shared" ca="1" si="7"/>
        <v>3.1863308117808926</v>
      </c>
      <c r="L112" s="51">
        <f t="shared" ca="1" si="9"/>
        <v>0.21710653637373709</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0.39818099167592608</v>
      </c>
      <c r="N112" s="67">
        <f t="shared" ca="1" si="10"/>
        <v>70.267233825163416</v>
      </c>
    </row>
    <row r="113" spans="1:14" x14ac:dyDescent="0.3">
      <c r="A113" s="32">
        <f t="shared" si="11"/>
        <v>46041</v>
      </c>
      <c r="B113" s="65" cm="1">
        <f t="array" aca="1" ref="B113" ca="1">_xlfn.XLOOKUP(A113,INDIRECT($A$5&amp;"!$AJ$41:$AJ$406"),INDIRECT($A$5&amp;"!$An$41:$An$406"))*SUM($F$3:$I$3)</f>
        <v>0</v>
      </c>
      <c r="C113" s="65" cm="1">
        <f t="array" aca="1" ref="C113" ca="1">_xlfn.XLOOKUP(A113,INDIRECT($A$5&amp;"!$AJ$41:$AJ$406"),INDIRECT($A$5&amp;"!$Ak$41:$Ak$406"))*SUM($F$3:$I$3)</f>
        <v>0</v>
      </c>
      <c r="D113" s="65" cm="1">
        <f t="array" aca="1" ref="D113" ca="1">_xlfn.XLOOKUP(A113,INDIRECT($A$5&amp;"!$AJ$41:$AJ$406"),INDIRECT($A$5&amp;"!$AO$41:$AO$406"))*SUM($F$3:$I$3)</f>
        <v>15</v>
      </c>
      <c r="E113" s="34" cm="1">
        <f t="array" ref="E113">SUMPRODUCT(('PT Storengy'!$B$8:$K$372)*('PT Storengy'!$A$8:$A$372=$A113)*('PT Storengy'!$A$5:$J$5=$A$6)*('PT Storengy'!$B$7:$K$7=$A$7))</f>
        <v>0</v>
      </c>
      <c r="F113" s="36">
        <f t="shared" ca="1" si="12"/>
        <v>3.3793640557917497</v>
      </c>
      <c r="G113" s="51">
        <f t="shared" ca="1" si="13"/>
        <v>0.23011571436455797</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0.41010607150084527</v>
      </c>
      <c r="I113" s="87">
        <f t="shared" ca="1" si="8"/>
        <v>72.371659676619743</v>
      </c>
      <c r="K113" s="36">
        <f t="shared" ca="1" si="7"/>
        <v>3.1168213618499223</v>
      </c>
      <c r="L113" s="51">
        <f t="shared" ca="1" si="9"/>
        <v>0.21242205411872617</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0.39388688294216606</v>
      </c>
      <c r="N113" s="67">
        <f t="shared" ca="1" si="10"/>
        <v>69.509449930970476</v>
      </c>
    </row>
    <row r="114" spans="1:14" x14ac:dyDescent="0.3">
      <c r="A114" s="32">
        <f t="shared" si="11"/>
        <v>46042</v>
      </c>
      <c r="B114" s="65" cm="1">
        <f t="array" aca="1" ref="B114" ca="1">_xlfn.XLOOKUP(A114,INDIRECT($A$5&amp;"!$AJ$41:$AJ$406"),INDIRECT($A$5&amp;"!$An$41:$An$406"))*SUM($F$3:$I$3)</f>
        <v>0</v>
      </c>
      <c r="C114" s="65" cm="1">
        <f t="array" aca="1" ref="C114" ca="1">_xlfn.XLOOKUP(A114,INDIRECT($A$5&amp;"!$AJ$41:$AJ$406"),INDIRECT($A$5&amp;"!$Ak$41:$Ak$406"))*SUM($F$3:$I$3)</f>
        <v>0</v>
      </c>
      <c r="D114" s="65" cm="1">
        <f t="array" aca="1" ref="D114" ca="1">_xlfn.XLOOKUP(A114,INDIRECT($A$5&amp;"!$AJ$41:$AJ$406"),INDIRECT($A$5&amp;"!$AO$41:$AO$406"))*SUM($F$3:$I$3)</f>
        <v>15</v>
      </c>
      <c r="E114" s="34" cm="1">
        <f t="array" ref="E114">SUMPRODUCT(('PT Storengy'!$B$8:$K$372)*('PT Storengy'!$A$8:$A$372=$A114)*('PT Storengy'!$A$5:$J$5=$A$6)*('PT Storengy'!$B$7:$K$7=$A$7))</f>
        <v>0</v>
      </c>
      <c r="F114" s="36">
        <f t="shared" ca="1" si="12"/>
        <v>3.3077728747979172</v>
      </c>
      <c r="G114" s="51">
        <f t="shared" ca="1" si="13"/>
        <v>0.2252909370527833</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0.40568335896505181</v>
      </c>
      <c r="I114" s="87">
        <f t="shared" ca="1" si="8"/>
        <v>71.591180993832666</v>
      </c>
      <c r="K114" s="36">
        <f t="shared" ca="1" si="7"/>
        <v>3.0480615236338937</v>
      </c>
      <c r="L114" s="51">
        <f t="shared" ca="1" si="9"/>
        <v>0.20778809078999483</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0.3896390832241623</v>
      </c>
      <c r="N114" s="67">
        <f t="shared" ca="1" si="10"/>
        <v>68.759838216028626</v>
      </c>
    </row>
    <row r="115" spans="1:14" x14ac:dyDescent="0.3">
      <c r="A115" s="32">
        <f t="shared" si="11"/>
        <v>46043</v>
      </c>
      <c r="B115" s="65" cm="1">
        <f t="array" aca="1" ref="B115" ca="1">_xlfn.XLOOKUP(A115,INDIRECT($A$5&amp;"!$AJ$41:$AJ$406"),INDIRECT($A$5&amp;"!$An$41:$An$406"))*SUM($F$3:$I$3)</f>
        <v>0</v>
      </c>
      <c r="C115" s="65" cm="1">
        <f t="array" aca="1" ref="C115" ca="1">_xlfn.XLOOKUP(A115,INDIRECT($A$5&amp;"!$AJ$41:$AJ$406"),INDIRECT($A$5&amp;"!$Ak$41:$Ak$406"))*SUM($F$3:$I$3)</f>
        <v>0</v>
      </c>
      <c r="D115" s="65" cm="1">
        <f t="array" aca="1" ref="D115" ca="1">_xlfn.XLOOKUP(A115,INDIRECT($A$5&amp;"!$AJ$41:$AJ$406"),INDIRECT($A$5&amp;"!$AO$41:$AO$406"))*SUM($F$3:$I$3)</f>
        <v>15</v>
      </c>
      <c r="E115" s="34" cm="1">
        <f t="array" ref="E115">SUMPRODUCT(('PT Storengy'!$B$8:$K$372)*('PT Storengy'!$A$8:$A$372=$A115)*('PT Storengy'!$A$5:$J$5=$A$6)*('PT Storengy'!$B$7:$K$7=$A$7))</f>
        <v>0</v>
      </c>
      <c r="F115" s="36">
        <f t="shared" ca="1" si="12"/>
        <v>3.2369537555599002</v>
      </c>
      <c r="G115" s="51">
        <f t="shared" ca="1" si="13"/>
        <v>0.22051819165319447</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0.401308342348762</v>
      </c>
      <c r="I115" s="87">
        <f t="shared" ca="1" si="8"/>
        <v>70.81911923801681</v>
      </c>
      <c r="K115" s="36">
        <f t="shared" ca="1" si="7"/>
        <v>2.9800432130849006</v>
      </c>
      <c r="L115" s="51">
        <f t="shared" ca="1" si="9"/>
        <v>0.2032041015755929</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0.38543709311096053</v>
      </c>
      <c r="N115" s="67">
        <f t="shared" ca="1" si="10"/>
        <v>68.018310548993028</v>
      </c>
    </row>
    <row r="116" spans="1:14" x14ac:dyDescent="0.3">
      <c r="A116" s="32">
        <f t="shared" si="11"/>
        <v>46044</v>
      </c>
      <c r="B116" s="65" cm="1">
        <f t="array" aca="1" ref="B116" ca="1">_xlfn.XLOOKUP(A116,INDIRECT($A$5&amp;"!$AJ$41:$AJ$406"),INDIRECT($A$5&amp;"!$An$41:$An$406"))*SUM($F$3:$I$3)</f>
        <v>0</v>
      </c>
      <c r="C116" s="65" cm="1">
        <f t="array" aca="1" ref="C116" ca="1">_xlfn.XLOOKUP(A116,INDIRECT($A$5&amp;"!$AJ$41:$AJ$406"),INDIRECT($A$5&amp;"!$Ak$41:$Ak$406"))*SUM($F$3:$I$3)</f>
        <v>0</v>
      </c>
      <c r="D116" s="65" cm="1">
        <f t="array" aca="1" ref="D116" ca="1">_xlfn.XLOOKUP(A116,INDIRECT($A$5&amp;"!$AJ$41:$AJ$406"),INDIRECT($A$5&amp;"!$AO$41:$AO$406"))*SUM($F$3:$I$3)</f>
        <v>15</v>
      </c>
      <c r="E116" s="34" cm="1">
        <f t="array" ref="E116">SUMPRODUCT(('PT Storengy'!$B$8:$K$372)*('PT Storengy'!$A$8:$A$372=$A116)*('PT Storengy'!$A$5:$J$5=$A$6)*('PT Storengy'!$B$7:$K$7=$A$7))</f>
        <v>0</v>
      </c>
      <c r="F116" s="36">
        <f t="shared" ca="1" si="12"/>
        <v>3.1668983719215089</v>
      </c>
      <c r="G116" s="51">
        <f t="shared" ca="1" si="13"/>
        <v>0.21579691703732667</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0.39698050728421652</v>
      </c>
      <c r="I116" s="87">
        <f t="shared" ca="1" si="8"/>
        <v>70.055383638391135</v>
      </c>
      <c r="K116" s="36">
        <f t="shared" ca="1" si="7"/>
        <v>2.912758433335946</v>
      </c>
      <c r="L116" s="51">
        <f t="shared" ca="1" si="9"/>
        <v>0.19866954753899338</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0.38128041857741096</v>
      </c>
      <c r="N116" s="67">
        <f t="shared" ca="1" si="10"/>
        <v>67.284779748954861</v>
      </c>
    </row>
    <row r="117" spans="1:14" x14ac:dyDescent="0.3">
      <c r="A117" s="32">
        <f t="shared" si="11"/>
        <v>46045</v>
      </c>
      <c r="B117" s="65" cm="1">
        <f t="array" aca="1" ref="B117" ca="1">_xlfn.XLOOKUP(A117,INDIRECT($A$5&amp;"!$AJ$41:$AJ$406"),INDIRECT($A$5&amp;"!$An$41:$An$406"))*SUM($F$3:$I$3)</f>
        <v>0</v>
      </c>
      <c r="C117" s="65" cm="1">
        <f t="array" aca="1" ref="C117" ca="1">_xlfn.XLOOKUP(A117,INDIRECT($A$5&amp;"!$AJ$41:$AJ$406"),INDIRECT($A$5&amp;"!$Ak$41:$Ak$406"))*SUM($F$3:$I$3)</f>
        <v>0</v>
      </c>
      <c r="D117" s="65" cm="1">
        <f t="array" aca="1" ref="D117" ca="1">_xlfn.XLOOKUP(A117,INDIRECT($A$5&amp;"!$AJ$41:$AJ$406"),INDIRECT($A$5&amp;"!$AO$41:$AO$406"))*SUM($F$3:$I$3)</f>
        <v>15</v>
      </c>
      <c r="E117" s="34" cm="1">
        <f t="array" ref="E117">SUMPRODUCT(('PT Storengy'!$B$8:$K$372)*('PT Storengy'!$A$8:$A$372=$A117)*('PT Storengy'!$A$5:$J$5=$A$6)*('PT Storengy'!$B$7:$K$7=$A$7))</f>
        <v>0</v>
      </c>
      <c r="F117" s="36">
        <f t="shared" ca="1" si="12"/>
        <v>3.0975984875184337</v>
      </c>
      <c r="G117" s="51">
        <f t="shared" ca="1" si="13"/>
        <v>0.21112655812810061</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0.39269934495075931</v>
      </c>
      <c r="I117" s="87">
        <f t="shared" ca="1" si="8"/>
        <v>69.299884403075154</v>
      </c>
      <c r="K117" s="36">
        <f t="shared" ca="1" si="7"/>
        <v>2.8461992737607544</v>
      </c>
      <c r="L117" s="51">
        <f t="shared" ca="1" si="9"/>
        <v>0.19418389555572974</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0.37716857092608602</v>
      </c>
      <c r="N117" s="67">
        <f t="shared" ca="1" si="10"/>
        <v>66.559159575191643</v>
      </c>
    </row>
    <row r="118" spans="1:14" x14ac:dyDescent="0.3">
      <c r="A118" s="32">
        <f t="shared" si="11"/>
        <v>46046</v>
      </c>
      <c r="B118" s="65" cm="1">
        <f t="array" aca="1" ref="B118" ca="1">_xlfn.XLOOKUP(A118,INDIRECT($A$5&amp;"!$AJ$41:$AJ$406"),INDIRECT($A$5&amp;"!$An$41:$An$406"))*SUM($F$3:$I$3)</f>
        <v>0</v>
      </c>
      <c r="C118" s="65" cm="1">
        <f t="array" aca="1" ref="C118" ca="1">_xlfn.XLOOKUP(A118,INDIRECT($A$5&amp;"!$AJ$41:$AJ$406"),INDIRECT($A$5&amp;"!$Ak$41:$Ak$406"))*SUM($F$3:$I$3)</f>
        <v>0</v>
      </c>
      <c r="D118" s="65" cm="1">
        <f t="array" aca="1" ref="D118" ca="1">_xlfn.XLOOKUP(A118,INDIRECT($A$5&amp;"!$AJ$41:$AJ$406"),INDIRECT($A$5&amp;"!$AO$41:$AO$406"))*SUM($F$3:$I$3)</f>
        <v>15</v>
      </c>
      <c r="E118" s="34" cm="1">
        <f t="array" ref="E118">SUMPRODUCT(('PT Storengy'!$B$8:$K$372)*('PT Storengy'!$A$8:$A$372=$A118)*('PT Storengy'!$A$5:$J$5=$A$6)*('PT Storengy'!$B$7:$K$7=$A$7))</f>
        <v>0</v>
      </c>
      <c r="F118" s="36">
        <f t="shared" ca="1" si="12"/>
        <v>3.0290459548099014</v>
      </c>
      <c r="G118" s="51">
        <f t="shared" ca="1" si="13"/>
        <v>0.20650656583456226</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0.38846435201501583</v>
      </c>
      <c r="I118" s="87">
        <f t="shared" ca="1" si="8"/>
        <v>68.552532708532198</v>
      </c>
      <c r="K118" s="36">
        <f t="shared" ca="1" si="7"/>
        <v>2.7803579090437265</v>
      </c>
      <c r="L118" s="51">
        <f t="shared" ca="1" si="9"/>
        <v>0.18974661825071695</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0.37310106672982435</v>
      </c>
      <c r="N118" s="67">
        <f t="shared" ca="1" si="10"/>
        <v>65.841364717027815</v>
      </c>
    </row>
    <row r="119" spans="1:14" x14ac:dyDescent="0.3">
      <c r="A119" s="32">
        <f t="shared" si="11"/>
        <v>46047</v>
      </c>
      <c r="B119" s="65" cm="1">
        <f t="array" aca="1" ref="B119" ca="1">_xlfn.XLOOKUP(A119,INDIRECT($A$5&amp;"!$AJ$41:$AJ$406"),INDIRECT($A$5&amp;"!$An$41:$An$406"))*SUM($F$3:$I$3)</f>
        <v>0</v>
      </c>
      <c r="C119" s="65" cm="1">
        <f t="array" aca="1" ref="C119" ca="1">_xlfn.XLOOKUP(A119,INDIRECT($A$5&amp;"!$AJ$41:$AJ$406"),INDIRECT($A$5&amp;"!$Ak$41:$Ak$406"))*SUM($F$3:$I$3)</f>
        <v>0</v>
      </c>
      <c r="D119" s="65" cm="1">
        <f t="array" aca="1" ref="D119" ca="1">_xlfn.XLOOKUP(A119,INDIRECT($A$5&amp;"!$AJ$41:$AJ$406"),INDIRECT($A$5&amp;"!$AO$41:$AO$406"))*SUM($F$3:$I$3)</f>
        <v>15</v>
      </c>
      <c r="E119" s="34" cm="1">
        <f t="array" ref="E119">SUMPRODUCT(('PT Storengy'!$B$8:$K$372)*('PT Storengy'!$A$8:$A$372=$A119)*('PT Storengy'!$A$5:$J$5=$A$6)*('PT Storengy'!$B$7:$K$7=$A$7))</f>
        <v>0</v>
      </c>
      <c r="F119" s="36">
        <f t="shared" ca="1" si="12"/>
        <v>2.9612327141207748</v>
      </c>
      <c r="G119" s="51">
        <f t="shared" ca="1" si="13"/>
        <v>0.20193639698732677</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0.38427503057171664</v>
      </c>
      <c r="I119" s="87">
        <f t="shared" ca="1" si="8"/>
        <v>67.813240689126459</v>
      </c>
      <c r="K119" s="36">
        <f t="shared" ca="1" si="7"/>
        <v>2.7152265982599215</v>
      </c>
      <c r="L119" s="51">
        <f t="shared" ca="1" si="9"/>
        <v>0.18535719393624844</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0.36907742777489483</v>
      </c>
      <c r="N119" s="67">
        <f t="shared" ca="1" si="10"/>
        <v>65.131310783804963</v>
      </c>
    </row>
    <row r="120" spans="1:14" x14ac:dyDescent="0.3">
      <c r="A120" s="32">
        <f t="shared" si="11"/>
        <v>46048</v>
      </c>
      <c r="B120" s="65" cm="1">
        <f t="array" aca="1" ref="B120" ca="1">_xlfn.XLOOKUP(A120,INDIRECT($A$5&amp;"!$AJ$41:$AJ$406"),INDIRECT($A$5&amp;"!$An$41:$An$406"))*SUM($F$3:$I$3)</f>
        <v>0</v>
      </c>
      <c r="C120" s="65" cm="1">
        <f t="array" aca="1" ref="C120" ca="1">_xlfn.XLOOKUP(A120,INDIRECT($A$5&amp;"!$AJ$41:$AJ$406"),INDIRECT($A$5&amp;"!$Ak$41:$Ak$406"))*SUM($F$3:$I$3)</f>
        <v>0</v>
      </c>
      <c r="D120" s="65" cm="1">
        <f t="array" aca="1" ref="D120" ca="1">_xlfn.XLOOKUP(A120,INDIRECT($A$5&amp;"!$AJ$41:$AJ$406"),INDIRECT($A$5&amp;"!$AO$41:$AO$406"))*SUM($F$3:$I$3)</f>
        <v>15</v>
      </c>
      <c r="E120" s="34" cm="1">
        <f t="array" ref="E120">SUMPRODUCT(('PT Storengy'!$B$8:$K$372)*('PT Storengy'!$A$8:$A$372=$A120)*('PT Storengy'!$A$5:$J$5=$A$6)*('PT Storengy'!$B$7:$K$7=$A$7))</f>
        <v>0</v>
      </c>
      <c r="F120" s="36">
        <f t="shared" ca="1" si="12"/>
        <v>2.8941507926939822</v>
      </c>
      <c r="G120" s="51">
        <f t="shared" ca="1" si="13"/>
        <v>0.19741551427471832</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0.38013088808515888</v>
      </c>
      <c r="I120" s="87">
        <f t="shared" ca="1" si="8"/>
        <v>67.081921426792732</v>
      </c>
      <c r="K120" s="36">
        <f t="shared" ca="1" si="7"/>
        <v>2.6507976839649614</v>
      </c>
      <c r="L120" s="51">
        <f t="shared" ca="1" si="9"/>
        <v>0.18101510655066144</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0.3650971810047734</v>
      </c>
      <c r="N120" s="67">
        <f t="shared" ca="1" si="10"/>
        <v>64.428914294959995</v>
      </c>
    </row>
    <row r="121" spans="1:14" x14ac:dyDescent="0.3">
      <c r="A121" s="32">
        <f t="shared" si="11"/>
        <v>46049</v>
      </c>
      <c r="B121" s="65" cm="1">
        <f t="array" aca="1" ref="B121" ca="1">_xlfn.XLOOKUP(A121,INDIRECT($A$5&amp;"!$AJ$41:$AJ$406"),INDIRECT($A$5&amp;"!$An$41:$An$406"))*SUM($F$3:$I$3)</f>
        <v>0</v>
      </c>
      <c r="C121" s="65" cm="1">
        <f t="array" aca="1" ref="C121" ca="1">_xlfn.XLOOKUP(A121,INDIRECT($A$5&amp;"!$AJ$41:$AJ$406"),INDIRECT($A$5&amp;"!$Ak$41:$Ak$406"))*SUM($F$3:$I$3)</f>
        <v>0</v>
      </c>
      <c r="D121" s="65" cm="1">
        <f t="array" aca="1" ref="D121" ca="1">_xlfn.XLOOKUP(A121,INDIRECT($A$5&amp;"!$AJ$41:$AJ$406"),INDIRECT($A$5&amp;"!$AO$41:$AO$406"))*SUM($F$3:$I$3)</f>
        <v>15</v>
      </c>
      <c r="E121" s="34" cm="1">
        <f t="array" ref="E121">SUMPRODUCT(('PT Storengy'!$B$8:$K$372)*('PT Storengy'!$A$8:$A$372=$A121)*('PT Storengy'!$A$5:$J$5=$A$6)*('PT Storengy'!$B$7:$K$7=$A$7))</f>
        <v>0</v>
      </c>
      <c r="F121" s="36">
        <f t="shared" ca="1" si="12"/>
        <v>2.8277923037531645</v>
      </c>
      <c r="G121" s="51">
        <f t="shared" ca="1" si="13"/>
        <v>0.1929433861795988</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0.37603143733129935</v>
      </c>
      <c r="I121" s="87">
        <f t="shared" ca="1" si="8"/>
        <v>66.358488940817523</v>
      </c>
      <c r="K121" s="36">
        <f t="shared" ca="1" si="7"/>
        <v>2.5870635912947511</v>
      </c>
      <c r="L121" s="51">
        <f t="shared" ca="1" si="9"/>
        <v>0.1767198455976641</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0.36115985846452581</v>
      </c>
      <c r="N121" s="67">
        <f t="shared" ca="1" si="10"/>
        <v>63.734092670210423</v>
      </c>
    </row>
    <row r="122" spans="1:14" x14ac:dyDescent="0.3">
      <c r="A122" s="32">
        <f t="shared" si="11"/>
        <v>46050</v>
      </c>
      <c r="B122" s="65" cm="1">
        <f t="array" aca="1" ref="B122" ca="1">_xlfn.XLOOKUP(A122,INDIRECT($A$5&amp;"!$AJ$41:$AJ$406"),INDIRECT($A$5&amp;"!$An$41:$An$406"))*SUM($F$3:$I$3)</f>
        <v>0</v>
      </c>
      <c r="C122" s="65" cm="1">
        <f t="array" aca="1" ref="C122" ca="1">_xlfn.XLOOKUP(A122,INDIRECT($A$5&amp;"!$AJ$41:$AJ$406"),INDIRECT($A$5&amp;"!$Ak$41:$Ak$406"))*SUM($F$3:$I$3)</f>
        <v>0</v>
      </c>
      <c r="D122" s="65" cm="1">
        <f t="array" aca="1" ref="D122" ca="1">_xlfn.XLOOKUP(A122,INDIRECT($A$5&amp;"!$AJ$41:$AJ$406"),INDIRECT($A$5&amp;"!$AO$41:$AO$406"))*SUM($F$3:$I$3)</f>
        <v>15</v>
      </c>
      <c r="E122" s="34" cm="1">
        <f t="array" ref="E122">SUMPRODUCT(('PT Storengy'!$B$8:$K$372)*('PT Storengy'!$A$8:$A$372=$A122)*('PT Storengy'!$A$5:$J$5=$A$6)*('PT Storengy'!$B$7:$K$7=$A$7))</f>
        <v>0</v>
      </c>
      <c r="F122" s="36">
        <f t="shared" ca="1" si="12"/>
        <v>2.7621494455754343</v>
      </c>
      <c r="G122" s="51">
        <f t="shared" ca="1" si="13"/>
        <v>0.18851948691687764</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0.37197619634047163</v>
      </c>
      <c r="I122" s="87">
        <f t="shared" ca="1" si="8"/>
        <v>65.642858177730275</v>
      </c>
      <c r="K122" s="36">
        <f t="shared" ca="1" si="7"/>
        <v>2.5240168270749055</v>
      </c>
      <c r="L122" s="51">
        <f t="shared" ca="1" si="9"/>
        <v>0.17247090608631674</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0.35726499724579075</v>
      </c>
      <c r="N122" s="67">
        <f t="shared" ca="1" si="10"/>
        <v>63.046764219845414</v>
      </c>
    </row>
    <row r="123" spans="1:14" x14ac:dyDescent="0.3">
      <c r="A123" s="32">
        <f t="shared" si="11"/>
        <v>46051</v>
      </c>
      <c r="B123" s="65" cm="1">
        <f t="array" aca="1" ref="B123" ca="1">_xlfn.XLOOKUP(A123,INDIRECT($A$5&amp;"!$AJ$41:$AJ$406"),INDIRECT($A$5&amp;"!$An$41:$An$406"))*SUM($F$3:$I$3)</f>
        <v>0</v>
      </c>
      <c r="C123" s="65" cm="1">
        <f t="array" aca="1" ref="C123" ca="1">_xlfn.XLOOKUP(A123,INDIRECT($A$5&amp;"!$AJ$41:$AJ$406"),INDIRECT($A$5&amp;"!$Ak$41:$Ak$406"))*SUM($F$3:$I$3)</f>
        <v>0</v>
      </c>
      <c r="D123" s="65" cm="1">
        <f t="array" aca="1" ref="D123" ca="1">_xlfn.XLOOKUP(A123,INDIRECT($A$5&amp;"!$AJ$41:$AJ$406"),INDIRECT($A$5&amp;"!$AO$41:$AO$406"))*SUM($F$3:$I$3)</f>
        <v>15</v>
      </c>
      <c r="E123" s="34" cm="1">
        <f t="array" ref="E123">SUMPRODUCT(('PT Storengy'!$B$8:$K$372)*('PT Storengy'!$A$8:$A$372=$A123)*('PT Storengy'!$A$5:$J$5=$A$6)*('PT Storengy'!$B$7:$K$7=$A$7))</f>
        <v>0</v>
      </c>
      <c r="F123" s="36">
        <f t="shared" ca="1" si="12"/>
        <v>2.6972145005741304</v>
      </c>
      <c r="G123" s="51">
        <f t="shared" ca="1" si="13"/>
        <v>0.18414329637169563</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0.36796468834072144</v>
      </c>
      <c r="I123" s="87">
        <f t="shared" ca="1" si="8"/>
        <v>64.934945001303774</v>
      </c>
      <c r="K123" s="36">
        <f t="shared" ca="1" si="7"/>
        <v>2.4616499789397839</v>
      </c>
      <c r="L123" s="51">
        <f t="shared" ca="1" si="9"/>
        <v>0.16826778847166038</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0.35341213943235578</v>
      </c>
      <c r="N123" s="67">
        <f t="shared" ca="1" si="10"/>
        <v>62.3668481351216</v>
      </c>
    </row>
    <row r="124" spans="1:14" x14ac:dyDescent="0.3">
      <c r="A124" s="32">
        <f t="shared" si="11"/>
        <v>46052</v>
      </c>
      <c r="B124" s="65" cm="1">
        <f t="array" aca="1" ref="B124" ca="1">_xlfn.XLOOKUP(A124,INDIRECT($A$5&amp;"!$AJ$41:$AJ$406"),INDIRECT($A$5&amp;"!$An$41:$An$406"))*SUM($F$3:$I$3)</f>
        <v>0</v>
      </c>
      <c r="C124" s="65" cm="1">
        <f t="array" aca="1" ref="C124" ca="1">_xlfn.XLOOKUP(A124,INDIRECT($A$5&amp;"!$AJ$41:$AJ$406"),INDIRECT($A$5&amp;"!$Ak$41:$Ak$406"))*SUM($F$3:$I$3)</f>
        <v>0</v>
      </c>
      <c r="D124" s="65" cm="1">
        <f t="array" aca="1" ref="D124" ca="1">_xlfn.XLOOKUP(A124,INDIRECT($A$5&amp;"!$AJ$41:$AJ$406"),INDIRECT($A$5&amp;"!$AO$41:$AO$406"))*SUM($F$3:$I$3)</f>
        <v>15</v>
      </c>
      <c r="E124" s="34" cm="1">
        <f t="array" ref="E124">SUMPRODUCT(('PT Storengy'!$B$8:$K$372)*('PT Storengy'!$A$8:$A$372=$A124)*('PT Storengy'!$A$5:$J$5=$A$6)*('PT Storengy'!$B$7:$K$7=$A$7))</f>
        <v>0</v>
      </c>
      <c r="F124" s="36">
        <f t="shared" ca="1" si="12"/>
        <v>2.6329798343914681</v>
      </c>
      <c r="G124" s="51">
        <f t="shared" ca="1" si="13"/>
        <v>0.17981430003827537</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0.36399644170175277</v>
      </c>
      <c r="I124" s="87">
        <f t="shared" ca="1" si="8"/>
        <v>64.234666182662238</v>
      </c>
      <c r="K124" s="36">
        <f t="shared" ca="1" si="7"/>
        <v>2.3999557144610213</v>
      </c>
      <c r="L124" s="51">
        <f t="shared" ca="1" si="9"/>
        <v>0.1641099985959856</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0.34960083204632053</v>
      </c>
      <c r="N124" s="67">
        <f t="shared" ca="1" si="10"/>
        <v>61.694264478762435</v>
      </c>
    </row>
    <row r="125" spans="1:14" x14ac:dyDescent="0.3">
      <c r="A125" s="32">
        <f t="shared" si="11"/>
        <v>46053</v>
      </c>
      <c r="B125" s="65" cm="1">
        <f t="array" aca="1" ref="B125" ca="1">_xlfn.XLOOKUP(A125,INDIRECT($A$5&amp;"!$AJ$41:$AJ$406"),INDIRECT($A$5&amp;"!$An$41:$An$406"))*SUM($F$3:$I$3)</f>
        <v>0</v>
      </c>
      <c r="C125" s="65" cm="1">
        <f t="array" aca="1" ref="C125" ca="1">_xlfn.XLOOKUP(A125,INDIRECT($A$5&amp;"!$AJ$41:$AJ$406"),INDIRECT($A$5&amp;"!$Ak$41:$Ak$406"))*SUM($F$3:$I$3)</f>
        <v>0</v>
      </c>
      <c r="D125" s="65" cm="1">
        <f t="array" aca="1" ref="D125" ca="1">_xlfn.XLOOKUP(A125,INDIRECT($A$5&amp;"!$AJ$41:$AJ$406"),INDIRECT($A$5&amp;"!$AO$41:$AO$406"))*SUM($F$3:$I$3)</f>
        <v>15</v>
      </c>
      <c r="E125" s="34" cm="1">
        <f t="array" ref="E125">SUMPRODUCT(('PT Storengy'!$B$8:$K$372)*('PT Storengy'!$A$8:$A$372=$A125)*('PT Storengy'!$A$5:$J$5=$A$6)*('PT Storengy'!$B$7:$K$7=$A$7))</f>
        <v>0</v>
      </c>
      <c r="F125" s="36">
        <f t="shared" ca="1" si="12"/>
        <v>2.5694378950009717</v>
      </c>
      <c r="G125" s="51">
        <f t="shared" ca="1" si="13"/>
        <v>0.1755319889594312</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0.360070989879479</v>
      </c>
      <c r="I125" s="87">
        <f t="shared" ca="1" si="8"/>
        <v>63.541939390496282</v>
      </c>
      <c r="K125" s="36">
        <f t="shared" ca="1" si="7"/>
        <v>2.3389263026963154</v>
      </c>
      <c r="L125" s="51">
        <f t="shared" ca="1" si="9"/>
        <v>0.15999704763073475</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0.34583333333333338</v>
      </c>
      <c r="N125" s="67">
        <f t="shared" ca="1" si="10"/>
        <v>61.029411764705877</v>
      </c>
    </row>
    <row r="126" spans="1:14" x14ac:dyDescent="0.3">
      <c r="A126" s="32">
        <f t="shared" si="11"/>
        <v>46054</v>
      </c>
      <c r="B126" s="65" cm="1">
        <f t="array" aca="1" ref="B126" ca="1">_xlfn.XLOOKUP(A126,INDIRECT($A$5&amp;"!$AJ$41:$AJ$406"),INDIRECT($A$5&amp;"!$An$41:$An$406"))*SUM($F$3:$I$3)</f>
        <v>0</v>
      </c>
      <c r="C126" s="65" cm="1">
        <f t="array" aca="1" ref="C126" ca="1">_xlfn.XLOOKUP(A126,INDIRECT($A$5&amp;"!$AJ$41:$AJ$406"),INDIRECT($A$5&amp;"!$Ak$41:$Ak$406"))*SUM($F$3:$I$3)</f>
        <v>0</v>
      </c>
      <c r="D126" s="65" cm="1">
        <f t="array" aca="1" ref="D126" ca="1">_xlfn.XLOOKUP(A126,INDIRECT($A$5&amp;"!$AJ$41:$AJ$406"),INDIRECT($A$5&amp;"!$AO$41:$AO$406"))*SUM($F$3:$I$3)</f>
        <v>15</v>
      </c>
      <c r="E126" s="34" cm="1">
        <f t="array" ref="E126">SUMPRODUCT(('PT Storengy'!$B$8:$K$372)*('PT Storengy'!$A$8:$A$372=$A126)*('PT Storengy'!$A$5:$J$5=$A$6)*('PT Storengy'!$B$7:$K$7=$A$7))</f>
        <v>0</v>
      </c>
      <c r="F126" s="36">
        <f t="shared" ca="1" si="12"/>
        <v>2.5065812118195887</v>
      </c>
      <c r="G126" s="51">
        <f t="shared" ca="1" si="13"/>
        <v>0.17129585966673144</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0.35618787136117097</v>
      </c>
      <c r="I126" s="87">
        <f t="shared" ca="1" si="8"/>
        <v>62.856683181383104</v>
      </c>
      <c r="K126" s="36">
        <f t="shared" ca="1" si="7"/>
        <v>2.2785555288437083</v>
      </c>
      <c r="L126" s="51">
        <f t="shared" ca="1" si="9"/>
        <v>0.15592842017975436</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0.34210105183144179</v>
      </c>
      <c r="N126" s="67">
        <f t="shared" ca="1" si="10"/>
        <v>60.370773852607364</v>
      </c>
    </row>
    <row r="127" spans="1:14" x14ac:dyDescent="0.3">
      <c r="A127" s="32">
        <f t="shared" si="11"/>
        <v>46055</v>
      </c>
      <c r="B127" s="65" cm="1">
        <f t="array" aca="1" ref="B127" ca="1">_xlfn.XLOOKUP(A127,INDIRECT($A$5&amp;"!$AJ$41:$AJ$406"),INDIRECT($A$5&amp;"!$An$41:$An$406"))*SUM($F$3:$I$3)</f>
        <v>0</v>
      </c>
      <c r="C127" s="65" cm="1">
        <f t="array" aca="1" ref="C127" ca="1">_xlfn.XLOOKUP(A127,INDIRECT($A$5&amp;"!$AJ$41:$AJ$406"),INDIRECT($A$5&amp;"!$Ak$41:$Ak$406"))*SUM($F$3:$I$3)</f>
        <v>0</v>
      </c>
      <c r="D127" s="65" cm="1">
        <f t="array" aca="1" ref="D127" ca="1">_xlfn.XLOOKUP(A127,INDIRECT($A$5&amp;"!$AJ$41:$AJ$406"),INDIRECT($A$5&amp;"!$AO$41:$AO$406"))*SUM($F$3:$I$3)</f>
        <v>15</v>
      </c>
      <c r="E127" s="34" cm="1">
        <f t="array" ref="E127">SUMPRODUCT(('PT Storengy'!$B$8:$K$372)*('PT Storengy'!$A$8:$A$372=$A127)*('PT Storengy'!$A$5:$J$5=$A$6)*('PT Storengy'!$B$7:$K$7=$A$7))</f>
        <v>0</v>
      </c>
      <c r="F127" s="36">
        <f t="shared" ca="1" si="12"/>
        <v>2.4444023948293774</v>
      </c>
      <c r="G127" s="51">
        <f t="shared" ca="1" si="13"/>
        <v>0.16710541412130592</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0.3523466296111975</v>
      </c>
      <c r="I127" s="87">
        <f t="shared" ca="1" si="8"/>
        <v>62.178816990211317</v>
      </c>
      <c r="K127" s="36">
        <f t="shared" ca="1" si="7"/>
        <v>2.2188358123561782</v>
      </c>
      <c r="L127" s="51">
        <f t="shared" ca="1" si="9"/>
        <v>0.15190370192291389</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0.33841172676267139</v>
      </c>
      <c r="N127" s="67">
        <f t="shared" ca="1" si="10"/>
        <v>59.719716487530235</v>
      </c>
    </row>
    <row r="128" spans="1:14" x14ac:dyDescent="0.3">
      <c r="A128" s="32">
        <f t="shared" si="11"/>
        <v>46056</v>
      </c>
      <c r="B128" s="65" cm="1">
        <f t="array" aca="1" ref="B128" ca="1">_xlfn.XLOOKUP(A128,INDIRECT($A$5&amp;"!$AJ$41:$AJ$406"),INDIRECT($A$5&amp;"!$An$41:$An$406"))*SUM($F$3:$I$3)</f>
        <v>0</v>
      </c>
      <c r="C128" s="65" cm="1">
        <f t="array" aca="1" ref="C128" ca="1">_xlfn.XLOOKUP(A128,INDIRECT($A$5&amp;"!$AJ$41:$AJ$406"),INDIRECT($A$5&amp;"!$Ak$41:$Ak$406"))*SUM($F$3:$I$3)</f>
        <v>0</v>
      </c>
      <c r="D128" s="65" cm="1">
        <f t="array" aca="1" ref="D128" ca="1">_xlfn.XLOOKUP(A128,INDIRECT($A$5&amp;"!$AJ$41:$AJ$406"),INDIRECT($A$5&amp;"!$AO$41:$AO$406"))*SUM($F$3:$I$3)</f>
        <v>15</v>
      </c>
      <c r="E128" s="34" cm="1">
        <f t="array" ref="E128">SUMPRODUCT(('PT Storengy'!$B$8:$K$372)*('PT Storengy'!$A$8:$A$372=$A128)*('PT Storengy'!$A$5:$J$5=$A$6)*('PT Storengy'!$B$7:$K$7=$A$7))</f>
        <v>0</v>
      </c>
      <c r="F128" s="36">
        <f t="shared" ca="1" si="12"/>
        <v>2.3828941337086684</v>
      </c>
      <c r="G128" s="51">
        <f t="shared" ca="1" si="13"/>
        <v>0.16296015965529181</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0.34854681301735124</v>
      </c>
      <c r="I128" s="87">
        <f t="shared" ca="1" si="8"/>
        <v>61.50826112070903</v>
      </c>
      <c r="K128" s="36">
        <f t="shared" ca="1" si="7"/>
        <v>2.1597601320268467</v>
      </c>
      <c r="L128" s="51">
        <f t="shared" ca="1" si="9"/>
        <v>0.14792238749041189</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0.33476218853287787</v>
      </c>
      <c r="N128" s="67">
        <f t="shared" ca="1" si="10"/>
        <v>59.075680329331377</v>
      </c>
    </row>
    <row r="129" spans="1:14" x14ac:dyDescent="0.3">
      <c r="A129" s="32">
        <f t="shared" si="11"/>
        <v>46057</v>
      </c>
      <c r="B129" s="65" cm="1">
        <f t="array" aca="1" ref="B129" ca="1">_xlfn.XLOOKUP(A129,INDIRECT($A$5&amp;"!$AJ$41:$AJ$406"),INDIRECT($A$5&amp;"!$An$41:$An$406"))*SUM($F$3:$I$3)</f>
        <v>0</v>
      </c>
      <c r="C129" s="65" cm="1">
        <f t="array" aca="1" ref="C129" ca="1">_xlfn.XLOOKUP(A129,INDIRECT($A$5&amp;"!$AJ$41:$AJ$406"),INDIRECT($A$5&amp;"!$Ak$41:$Ak$406"))*SUM($F$3:$I$3)</f>
        <v>0</v>
      </c>
      <c r="D129" s="65" cm="1">
        <f t="array" aca="1" ref="D129" ca="1">_xlfn.XLOOKUP(A129,INDIRECT($A$5&amp;"!$AJ$41:$AJ$406"),INDIRECT($A$5&amp;"!$AO$41:$AO$406"))*SUM($F$3:$I$3)</f>
        <v>15</v>
      </c>
      <c r="E129" s="34" cm="1">
        <f t="array" ref="E129">SUMPRODUCT(('PT Storengy'!$B$8:$K$372)*('PT Storengy'!$A$8:$A$372=$A129)*('PT Storengy'!$A$5:$J$5=$A$6)*('PT Storengy'!$B$7:$K$7=$A$7))</f>
        <v>0</v>
      </c>
      <c r="F129" s="36">
        <f t="shared" ca="1" si="12"/>
        <v>2.3220491969725945</v>
      </c>
      <c r="G129" s="51">
        <f t="shared" ca="1" si="13"/>
        <v>0.15885960891391124</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0.34478797483775231</v>
      </c>
      <c r="I129" s="87">
        <f t="shared" ca="1" si="8"/>
        <v>60.844936736073926</v>
      </c>
      <c r="K129" s="36">
        <f t="shared" ca="1" si="7"/>
        <v>2.1013215423677334</v>
      </c>
      <c r="L129" s="51">
        <f t="shared" ca="1" si="9"/>
        <v>0.14398400880178977</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0.33115200806830758</v>
      </c>
      <c r="N129" s="67">
        <f t="shared" ca="1" si="10"/>
        <v>58.438589659113092</v>
      </c>
    </row>
    <row r="130" spans="1:14" x14ac:dyDescent="0.3">
      <c r="A130" s="32">
        <f t="shared" si="11"/>
        <v>46058</v>
      </c>
      <c r="B130" s="65" cm="1">
        <f t="array" aca="1" ref="B130" ca="1">_xlfn.XLOOKUP(A130,INDIRECT($A$5&amp;"!$AJ$41:$AJ$406"),INDIRECT($A$5&amp;"!$An$41:$An$406"))*SUM($F$3:$I$3)</f>
        <v>0</v>
      </c>
      <c r="C130" s="65" cm="1">
        <f t="array" aca="1" ref="C130" ca="1">_xlfn.XLOOKUP(A130,INDIRECT($A$5&amp;"!$AJ$41:$AJ$406"),INDIRECT($A$5&amp;"!$Ak$41:$Ak$406"))*SUM($F$3:$I$3)</f>
        <v>0</v>
      </c>
      <c r="D130" s="65" cm="1">
        <f t="array" aca="1" ref="D130" ca="1">_xlfn.XLOOKUP(A130,INDIRECT($A$5&amp;"!$AJ$41:$AJ$406"),INDIRECT($A$5&amp;"!$AO$41:$AO$406"))*SUM($F$3:$I$3)</f>
        <v>15</v>
      </c>
      <c r="E130" s="34" cm="1">
        <f t="array" ref="E130">SUMPRODUCT(('PT Storengy'!$B$8:$K$372)*('PT Storengy'!$A$8:$A$372=$A130)*('PT Storengy'!$A$5:$J$5=$A$6)*('PT Storengy'!$B$7:$K$7=$A$7))</f>
        <v>0</v>
      </c>
      <c r="F130" s="36">
        <f t="shared" ca="1" si="12"/>
        <v>2.2618604311228898</v>
      </c>
      <c r="G130" s="51">
        <f t="shared" ca="1" si="13"/>
        <v>0.15480327979817296</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0.34106967314832554</v>
      </c>
      <c r="I130" s="87">
        <f t="shared" ca="1" si="8"/>
        <v>60.188765849704495</v>
      </c>
      <c r="K130" s="36">
        <f t="shared" ca="1" si="7"/>
        <v>2.0435131727931792</v>
      </c>
      <c r="L130" s="51">
        <f t="shared" ca="1" si="9"/>
        <v>0.14008810282451556</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0.3275807609224729</v>
      </c>
      <c r="N130" s="67">
        <f t="shared" ca="1" si="10"/>
        <v>57.808369574554028</v>
      </c>
    </row>
    <row r="131" spans="1:14" x14ac:dyDescent="0.3">
      <c r="A131" s="32">
        <f t="shared" si="11"/>
        <v>46059</v>
      </c>
      <c r="B131" s="65" cm="1">
        <f t="array" aca="1" ref="B131" ca="1">_xlfn.XLOOKUP(A131,INDIRECT($A$5&amp;"!$AJ$41:$AJ$406"),INDIRECT($A$5&amp;"!$An$41:$An$406"))*SUM($F$3:$I$3)</f>
        <v>0</v>
      </c>
      <c r="C131" s="65" cm="1">
        <f t="array" aca="1" ref="C131" ca="1">_xlfn.XLOOKUP(A131,INDIRECT($A$5&amp;"!$AJ$41:$AJ$406"),INDIRECT($A$5&amp;"!$Ak$41:$Ak$406"))*SUM($F$3:$I$3)</f>
        <v>0</v>
      </c>
      <c r="D131" s="65" cm="1">
        <f t="array" aca="1" ref="D131" ca="1">_xlfn.XLOOKUP(A131,INDIRECT($A$5&amp;"!$AJ$41:$AJ$406"),INDIRECT($A$5&amp;"!$AO$41:$AO$406"))*SUM($F$3:$I$3)</f>
        <v>15</v>
      </c>
      <c r="E131" s="34" cm="1">
        <f t="array" ref="E131">SUMPRODUCT(('PT Storengy'!$B$8:$K$372)*('PT Storengy'!$A$8:$A$372=$A131)*('PT Storengy'!$A$5:$J$5=$A$6)*('PT Storengy'!$B$7:$K$7=$A$7))</f>
        <v>0</v>
      </c>
      <c r="F131" s="36">
        <f t="shared" ca="1" si="12"/>
        <v>2.2023207598068586</v>
      </c>
      <c r="G131" s="51">
        <f t="shared" ca="1" si="13"/>
        <v>0.15079069540819265</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0.33739147079084358</v>
      </c>
      <c r="I131" s="87">
        <f t="shared" ca="1" si="8"/>
        <v>59.53967131603121</v>
      </c>
      <c r="K131" s="36">
        <f t="shared" ca="1" si="7"/>
        <v>1.9863282268120763</v>
      </c>
      <c r="L131" s="51">
        <f t="shared" ca="1" si="9"/>
        <v>0.13623421151954529</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0.32404802722625015</v>
      </c>
      <c r="N131" s="67">
        <f t="shared" ca="1" si="10"/>
        <v>57.184945981102956</v>
      </c>
    </row>
    <row r="132" spans="1:14" x14ac:dyDescent="0.3">
      <c r="A132" s="32">
        <f t="shared" si="11"/>
        <v>46060</v>
      </c>
      <c r="B132" s="65" cm="1">
        <f t="array" aca="1" ref="B132" ca="1">_xlfn.XLOOKUP(A132,INDIRECT($A$5&amp;"!$AJ$41:$AJ$406"),INDIRECT($A$5&amp;"!$An$41:$An$406"))*SUM($F$3:$I$3)</f>
        <v>0</v>
      </c>
      <c r="C132" s="65" cm="1">
        <f t="array" aca="1" ref="C132" ca="1">_xlfn.XLOOKUP(A132,INDIRECT($A$5&amp;"!$AJ$41:$AJ$406"),INDIRECT($A$5&amp;"!$Ak$41:$Ak$406"))*SUM($F$3:$I$3)</f>
        <v>0</v>
      </c>
      <c r="D132" s="65" cm="1">
        <f t="array" aca="1" ref="D132" ca="1">_xlfn.XLOOKUP(A132,INDIRECT($A$5&amp;"!$AJ$41:$AJ$406"),INDIRECT($A$5&amp;"!$AO$41:$AO$406"))*SUM($F$3:$I$3)</f>
        <v>15</v>
      </c>
      <c r="E132" s="34" cm="1">
        <f t="array" ref="E132">SUMPRODUCT(('PT Storengy'!$B$8:$K$372)*('PT Storengy'!$A$8:$A$372=$A132)*('PT Storengy'!$A$5:$J$5=$A$6)*('PT Storengy'!$B$7:$K$7=$A$7))</f>
        <v>0</v>
      </c>
      <c r="F132" s="36">
        <f t="shared" ca="1" si="12"/>
        <v>2.143423182985412</v>
      </c>
      <c r="G132" s="51">
        <f t="shared" ca="1" si="13"/>
        <v>0.14682138398712391</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0.33375293532153055</v>
      </c>
      <c r="I132" s="87">
        <f t="shared" ca="1" si="8"/>
        <v>58.897576821446556</v>
      </c>
      <c r="K132" s="36">
        <f t="shared" ca="1" si="7"/>
        <v>1.9297599812288089</v>
      </c>
      <c r="L132" s="51">
        <f t="shared" ca="1" si="9"/>
        <v>0.13242188178747175</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0.32055339163851615</v>
      </c>
      <c r="N132" s="67">
        <f t="shared" ca="1" si="10"/>
        <v>56.568245583267547</v>
      </c>
    </row>
    <row r="133" spans="1:14" x14ac:dyDescent="0.3">
      <c r="A133" s="32">
        <f t="shared" si="11"/>
        <v>46061</v>
      </c>
      <c r="B133" s="65" cm="1">
        <f t="array" aca="1" ref="B133" ca="1">_xlfn.XLOOKUP(A133,INDIRECT($A$5&amp;"!$AJ$41:$AJ$406"),INDIRECT($A$5&amp;"!$An$41:$An$406"))*SUM($F$3:$I$3)</f>
        <v>0</v>
      </c>
      <c r="C133" s="65" cm="1">
        <f t="array" aca="1" ref="C133" ca="1">_xlfn.XLOOKUP(A133,INDIRECT($A$5&amp;"!$AJ$41:$AJ$406"),INDIRECT($A$5&amp;"!$Ak$41:$Ak$406"))*SUM($F$3:$I$3)</f>
        <v>0</v>
      </c>
      <c r="D133" s="65" cm="1">
        <f t="array" aca="1" ref="D133" ca="1">_xlfn.XLOOKUP(A133,INDIRECT($A$5&amp;"!$AJ$41:$AJ$406"),INDIRECT($A$5&amp;"!$AO$41:$AO$406"))*SUM($F$3:$I$3)</f>
        <v>15</v>
      </c>
      <c r="E133" s="34" cm="1">
        <f t="array" ref="E133">SUMPRODUCT(('PT Storengy'!$B$8:$K$372)*('PT Storengy'!$A$8:$A$372=$A133)*('PT Storengy'!$A$5:$J$5=$A$6)*('PT Storengy'!$B$7:$K$7=$A$7))</f>
        <v>0</v>
      </c>
      <c r="F133" s="36">
        <f t="shared" ca="1" si="12"/>
        <v>2.085160776110079</v>
      </c>
      <c r="G133" s="51">
        <f t="shared" ca="1" si="13"/>
        <v>0.14289487886569413</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0.33015363896021993</v>
      </c>
      <c r="I133" s="87">
        <f t="shared" ca="1" si="8"/>
        <v>58.262406875332921</v>
      </c>
      <c r="K133" s="36">
        <f t="shared" ca="1" si="7"/>
        <v>1.8738017853528119</v>
      </c>
      <c r="L133" s="51">
        <f t="shared" ca="1" si="9"/>
        <v>0.12865066541525391</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0.31709644329731645</v>
      </c>
      <c r="N133" s="67">
        <f t="shared" ca="1" si="10"/>
        <v>55.958195875997014</v>
      </c>
    </row>
    <row r="134" spans="1:14" x14ac:dyDescent="0.3">
      <c r="A134" s="32">
        <f t="shared" si="11"/>
        <v>46062</v>
      </c>
      <c r="B134" s="65" cm="1">
        <f t="array" aca="1" ref="B134" ca="1">_xlfn.XLOOKUP(A134,INDIRECT($A$5&amp;"!$AJ$41:$AJ$406"),INDIRECT($A$5&amp;"!$An$41:$An$406"))*SUM($F$3:$I$3)</f>
        <v>0</v>
      </c>
      <c r="C134" s="65" cm="1">
        <f t="array" aca="1" ref="C134" ca="1">_xlfn.XLOOKUP(A134,INDIRECT($A$5&amp;"!$AJ$41:$AJ$406"),INDIRECT($A$5&amp;"!$Ak$41:$Ak$406"))*SUM($F$3:$I$3)</f>
        <v>0</v>
      </c>
      <c r="D134" s="65" cm="1">
        <f t="array" aca="1" ref="D134" ca="1">_xlfn.XLOOKUP(A134,INDIRECT($A$5&amp;"!$AJ$41:$AJ$406"),INDIRECT($A$5&amp;"!$AO$41:$AO$406"))*SUM($F$3:$I$3)</f>
        <v>15</v>
      </c>
      <c r="E134" s="34" cm="1">
        <f t="array" ref="E134">SUMPRODUCT(('PT Storengy'!$B$8:$K$372)*('PT Storengy'!$A$8:$A$372=$A134)*('PT Storengy'!$A$5:$J$5=$A$6)*('PT Storengy'!$B$7:$K$7=$A$7))</f>
        <v>0</v>
      </c>
      <c r="F134" s="36">
        <f t="shared" ca="1" si="12"/>
        <v>2.0275266893088917</v>
      </c>
      <c r="G134" s="51">
        <f t="shared" ca="1" si="13"/>
        <v>0.13901071840733861</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0.32659315854006066</v>
      </c>
      <c r="I134" s="87">
        <f t="shared" ca="1" si="8"/>
        <v>57.634086801187166</v>
      </c>
      <c r="K134" s="36">
        <f t="shared" ca="1" si="7"/>
        <v>1.818447060216654</v>
      </c>
      <c r="L134" s="51">
        <f t="shared" ca="1" si="9"/>
        <v>0.12492011902352079</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0.31367677577156106</v>
      </c>
      <c r="N134" s="67">
        <f t="shared" ca="1" si="10"/>
        <v>55.354725136157825</v>
      </c>
    </row>
    <row r="135" spans="1:14" x14ac:dyDescent="0.3">
      <c r="A135" s="32">
        <f t="shared" si="11"/>
        <v>46063</v>
      </c>
      <c r="B135" s="65" cm="1">
        <f t="array" aca="1" ref="B135" ca="1">_xlfn.XLOOKUP(A135,INDIRECT($A$5&amp;"!$AJ$41:$AJ$406"),INDIRECT($A$5&amp;"!$An$41:$An$406"))*SUM($F$3:$I$3)</f>
        <v>0</v>
      </c>
      <c r="C135" s="65" cm="1">
        <f t="array" aca="1" ref="C135" ca="1">_xlfn.XLOOKUP(A135,INDIRECT($A$5&amp;"!$AJ$41:$AJ$406"),INDIRECT($A$5&amp;"!$Ak$41:$Ak$406"))*SUM($F$3:$I$3)</f>
        <v>0</v>
      </c>
      <c r="D135" s="65" cm="1">
        <f t="array" aca="1" ref="D135" ca="1">_xlfn.XLOOKUP(A135,INDIRECT($A$5&amp;"!$AJ$41:$AJ$406"),INDIRECT($A$5&amp;"!$AO$41:$AO$406"))*SUM($F$3:$I$3)</f>
        <v>15</v>
      </c>
      <c r="E135" s="34" cm="1">
        <f t="array" ref="E135">SUMPRODUCT(('PT Storengy'!$B$8:$K$372)*('PT Storengy'!$A$8:$A$372=$A135)*('PT Storengy'!$A$5:$J$5=$A$6)*('PT Storengy'!$B$7:$K$7=$A$7))</f>
        <v>0</v>
      </c>
      <c r="F135" s="36">
        <f t="shared" ca="1" si="12"/>
        <v>1.9705141465810507</v>
      </c>
      <c r="G135" s="51">
        <f t="shared" ca="1" si="13"/>
        <v>0.1351684459539261</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0.32307107545776592</v>
      </c>
      <c r="I135" s="87">
        <f t="shared" ca="1" si="8"/>
        <v>57.012542727841037</v>
      </c>
      <c r="K135" s="36">
        <f t="shared" ca="1" si="7"/>
        <v>1.7636892978025529</v>
      </c>
      <c r="L135" s="51">
        <f t="shared" ca="1" si="9"/>
        <v>0.1212298040144436</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0.31029398701324029</v>
      </c>
      <c r="N135" s="67">
        <f t="shared" ca="1" si="10"/>
        <v>54.757762414101215</v>
      </c>
    </row>
    <row r="136" spans="1:14" x14ac:dyDescent="0.3">
      <c r="A136" s="32">
        <f t="shared" si="11"/>
        <v>46064</v>
      </c>
      <c r="B136" s="65" cm="1">
        <f t="array" aca="1" ref="B136" ca="1">_xlfn.XLOOKUP(A136,INDIRECT($A$5&amp;"!$AJ$41:$AJ$406"),INDIRECT($A$5&amp;"!$An$41:$An$406"))*SUM($F$3:$I$3)</f>
        <v>0</v>
      </c>
      <c r="C136" s="65" cm="1">
        <f t="array" aca="1" ref="C136" ca="1">_xlfn.XLOOKUP(A136,INDIRECT($A$5&amp;"!$AJ$41:$AJ$406"),INDIRECT($A$5&amp;"!$Ak$41:$Ak$406"))*SUM($F$3:$I$3)</f>
        <v>0</v>
      </c>
      <c r="D136" s="65" cm="1">
        <f t="array" aca="1" ref="D136" ca="1">_xlfn.XLOOKUP(A136,INDIRECT($A$5&amp;"!$AJ$41:$AJ$406"),INDIRECT($A$5&amp;"!$AO$41:$AO$406"))*SUM($F$3:$I$3)</f>
        <v>15</v>
      </c>
      <c r="E136" s="34" cm="1">
        <f t="array" ref="E136">SUMPRODUCT(('PT Storengy'!$B$8:$K$372)*('PT Storengy'!$A$8:$A$372=$A136)*('PT Storengy'!$A$5:$J$5=$A$6)*('PT Storengy'!$B$7:$K$7=$A$7))</f>
        <v>0</v>
      </c>
      <c r="F136" s="36">
        <f t="shared" ca="1" si="12"/>
        <v>1.9141164450002746</v>
      </c>
      <c r="G136" s="51">
        <f t="shared" ca="1" si="13"/>
        <v>0.13136760977207004</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0.31958697562439792</v>
      </c>
      <c r="I136" s="87">
        <f t="shared" ca="1" si="8"/>
        <v>56.397701580776094</v>
      </c>
      <c r="K136" s="36">
        <f t="shared" ca="1" si="7"/>
        <v>1.7095220602772312</v>
      </c>
      <c r="L136" s="51">
        <f t="shared" ca="1" si="9"/>
        <v>0.11757928652017019</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0.30694767931015599</v>
      </c>
      <c r="N136" s="67">
        <f t="shared" ca="1" si="10"/>
        <v>54.167237525321639</v>
      </c>
    </row>
    <row r="137" spans="1:14" x14ac:dyDescent="0.3">
      <c r="A137" s="32">
        <f t="shared" si="11"/>
        <v>46065</v>
      </c>
      <c r="B137" s="65" cm="1">
        <f t="array" aca="1" ref="B137" ca="1">_xlfn.XLOOKUP(A137,INDIRECT($A$5&amp;"!$AJ$41:$AJ$406"),INDIRECT($A$5&amp;"!$An$41:$An$406"))*SUM($F$3:$I$3)</f>
        <v>0</v>
      </c>
      <c r="C137" s="65" cm="1">
        <f t="array" aca="1" ref="C137" ca="1">_xlfn.XLOOKUP(A137,INDIRECT($A$5&amp;"!$AJ$41:$AJ$406"),INDIRECT($A$5&amp;"!$Ak$41:$Ak$406"))*SUM($F$3:$I$3)</f>
        <v>0</v>
      </c>
      <c r="D137" s="65" cm="1">
        <f t="array" aca="1" ref="D137" ca="1">_xlfn.XLOOKUP(A137,INDIRECT($A$5&amp;"!$AJ$41:$AJ$406"),INDIRECT($A$5&amp;"!$AO$41:$AO$406"))*SUM($F$3:$I$3)</f>
        <v>15</v>
      </c>
      <c r="E137" s="34" cm="1">
        <f t="array" ref="E137">SUMPRODUCT(('PT Storengy'!$B$8:$K$372)*('PT Storengy'!$A$8:$A$372=$A137)*('PT Storengy'!$A$5:$J$5=$A$6)*('PT Storengy'!$B$7:$K$7=$A$7))</f>
        <v>0</v>
      </c>
      <c r="F137" s="36">
        <f t="shared" ca="1" si="12"/>
        <v>1.8583269539267422</v>
      </c>
      <c r="G137" s="51">
        <f t="shared" ca="1" si="13"/>
        <v>0.1276077630000183</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0.31614044941668379</v>
      </c>
      <c r="I137" s="87">
        <f t="shared" ca="1" si="8"/>
        <v>55.789491073532425</v>
      </c>
      <c r="K137" s="36">
        <f t="shared" ca="1" si="7"/>
        <v>1.6559389792350259</v>
      </c>
      <c r="L137" s="51">
        <f t="shared" ca="1" si="9"/>
        <v>0.11396813735181541</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0.30363745923916408</v>
      </c>
      <c r="N137" s="67">
        <f t="shared" ca="1" si="10"/>
        <v>53.583081042205414</v>
      </c>
    </row>
    <row r="138" spans="1:14" x14ac:dyDescent="0.3">
      <c r="A138" s="32">
        <f t="shared" si="11"/>
        <v>46066</v>
      </c>
      <c r="B138" s="65" cm="1">
        <f t="array" aca="1" ref="B138" ca="1">_xlfn.XLOOKUP(A138,INDIRECT($A$5&amp;"!$AJ$41:$AJ$406"),INDIRECT($A$5&amp;"!$An$41:$An$406"))*SUM($F$3:$I$3)</f>
        <v>0</v>
      </c>
      <c r="C138" s="65" cm="1">
        <f t="array" aca="1" ref="C138" ca="1">_xlfn.XLOOKUP(A138,INDIRECT($A$5&amp;"!$AJ$41:$AJ$406"),INDIRECT($A$5&amp;"!$Ak$41:$Ak$406"))*SUM($F$3:$I$3)</f>
        <v>0</v>
      </c>
      <c r="D138" s="65" cm="1">
        <f t="array" aca="1" ref="D138" ca="1">_xlfn.XLOOKUP(A138,INDIRECT($A$5&amp;"!$AJ$41:$AJ$406"),INDIRECT($A$5&amp;"!$AO$41:$AO$406"))*SUM($F$3:$I$3)</f>
        <v>15</v>
      </c>
      <c r="E138" s="34" cm="1">
        <f t="array" ref="E138">SUMPRODUCT(('PT Storengy'!$B$8:$K$372)*('PT Storengy'!$A$8:$A$372=$A138)*('PT Storengy'!$A$5:$J$5=$A$6)*('PT Storengy'!$B$7:$K$7=$A$7))</f>
        <v>0</v>
      </c>
      <c r="F138" s="36">
        <f t="shared" ca="1" si="12"/>
        <v>1.8031391142275321</v>
      </c>
      <c r="G138" s="51">
        <f t="shared" ca="1" si="13"/>
        <v>0.12388846359511614</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0.31273109162885687</v>
      </c>
      <c r="I138" s="87">
        <f t="shared" ca="1" si="8"/>
        <v>55.187839699210024</v>
      </c>
      <c r="K138" s="36">
        <f t="shared" ca="1" si="7"/>
        <v>1.602933754949158</v>
      </c>
      <c r="L138" s="51">
        <f t="shared" ca="1" si="9"/>
        <v>0.11039593194900173</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0.30036293761991822</v>
      </c>
      <c r="N138" s="67">
        <f t="shared" ca="1" si="10"/>
        <v>53.005224285867911</v>
      </c>
    </row>
    <row r="139" spans="1:14" x14ac:dyDescent="0.3">
      <c r="A139" s="32">
        <f t="shared" si="11"/>
        <v>46067</v>
      </c>
      <c r="B139" s="65" cm="1">
        <f t="array" aca="1" ref="B139" ca="1">_xlfn.XLOOKUP(A139,INDIRECT($A$5&amp;"!$AJ$41:$AJ$406"),INDIRECT($A$5&amp;"!$An$41:$An$406"))*SUM($F$3:$I$3)</f>
        <v>0</v>
      </c>
      <c r="C139" s="65" cm="1">
        <f t="array" aca="1" ref="C139" ca="1">_xlfn.XLOOKUP(A139,INDIRECT($A$5&amp;"!$AJ$41:$AJ$406"),INDIRECT($A$5&amp;"!$Ak$41:$Ak$406"))*SUM($F$3:$I$3)</f>
        <v>0</v>
      </c>
      <c r="D139" s="65" cm="1">
        <f t="array" aca="1" ref="D139" ca="1">_xlfn.XLOOKUP(A139,INDIRECT($A$5&amp;"!$AJ$41:$AJ$406"),INDIRECT($A$5&amp;"!$AO$41:$AO$406"))*SUM($F$3:$I$3)</f>
        <v>15</v>
      </c>
      <c r="E139" s="34" cm="1">
        <f t="array" ref="E139">SUMPRODUCT(('PT Storengy'!$B$8:$K$372)*('PT Storengy'!$A$8:$A$372=$A139)*('PT Storengy'!$A$5:$J$5=$A$6)*('PT Storengy'!$B$7:$K$7=$A$7))</f>
        <v>0</v>
      </c>
      <c r="F139" s="36">
        <f t="shared" ca="1" si="12"/>
        <v>1.7485464375054705</v>
      </c>
      <c r="G139" s="51">
        <f t="shared" ca="1" si="13"/>
        <v>0.12020927428183548</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0.3093585014250162</v>
      </c>
      <c r="I139" s="87">
        <f t="shared" ca="1" si="8"/>
        <v>54.592676722061675</v>
      </c>
      <c r="K139" s="36">
        <f t="shared" ca="1" si="7"/>
        <v>1.5504456225485779</v>
      </c>
      <c r="L139" s="51">
        <f t="shared" ca="1" si="9"/>
        <v>0.10686225032994387</v>
      </c>
      <c r="M139" s="176"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0.29743275026995397</v>
      </c>
      <c r="N139" s="67">
        <f t="shared" ca="1" si="10"/>
        <v>52.488132400580106</v>
      </c>
    </row>
    <row r="140" spans="1:14" x14ac:dyDescent="0.3">
      <c r="A140" s="32">
        <f t="shared" si="11"/>
        <v>46068</v>
      </c>
      <c r="B140" s="65" cm="1">
        <f t="array" aca="1" ref="B140" ca="1">_xlfn.XLOOKUP(A140,INDIRECT($A$5&amp;"!$AJ$41:$AJ$406"),INDIRECT($A$5&amp;"!$An$41:$An$406"))*SUM($F$3:$I$3)</f>
        <v>0</v>
      </c>
      <c r="C140" s="65" cm="1">
        <f t="array" aca="1" ref="C140" ca="1">_xlfn.XLOOKUP(A140,INDIRECT($A$5&amp;"!$AJ$41:$AJ$406"),INDIRECT($A$5&amp;"!$Ak$41:$Ak$406"))*SUM($F$3:$I$3)</f>
        <v>0</v>
      </c>
      <c r="D140" s="65" cm="1">
        <f t="array" aca="1" ref="D140" ca="1">_xlfn.XLOOKUP(A140,INDIRECT($A$5&amp;"!$AJ$41:$AJ$406"),INDIRECT($A$5&amp;"!$AO$41:$AO$406"))*SUM($F$3:$I$3)</f>
        <v>15</v>
      </c>
      <c r="E140" s="34" cm="1">
        <f t="array" ref="E140">SUMPRODUCT(('PT Storengy'!$B$8:$K$372)*('PT Storengy'!$A$8:$A$372=$A140)*('PT Storengy'!$A$5:$J$5=$A$6)*('PT Storengy'!$B$7:$K$7=$A$7))</f>
        <v>0</v>
      </c>
      <c r="F140" s="36">
        <f t="shared" ca="1" si="12"/>
        <v>1.6945425053362939</v>
      </c>
      <c r="G140" s="51">
        <f t="shared" ca="1" si="13"/>
        <v>0.1165697625003647</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0.3060222822920009</v>
      </c>
      <c r="I140" s="87">
        <f t="shared" ca="1" si="8"/>
        <v>54.003932169176622</v>
      </c>
      <c r="K140" s="36">
        <f t="shared" ca="1" si="7"/>
        <v>1.4984627235080032</v>
      </c>
      <c r="L140" s="51">
        <f t="shared" ca="1" si="9"/>
        <v>0.10336304150323852</v>
      </c>
      <c r="M140" s="176"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0.29456976122992229</v>
      </c>
      <c r="N140" s="67">
        <f t="shared" ca="1" si="10"/>
        <v>51.982899040574516</v>
      </c>
    </row>
    <row r="141" spans="1:14" x14ac:dyDescent="0.3">
      <c r="A141" s="32">
        <f t="shared" si="11"/>
        <v>46069</v>
      </c>
      <c r="B141" s="65" cm="1">
        <f t="array" aca="1" ref="B141" ca="1">_xlfn.XLOOKUP(A141,INDIRECT($A$5&amp;"!$AJ$41:$AJ$406"),INDIRECT($A$5&amp;"!$An$41:$An$406"))*SUM($F$3:$I$3)</f>
        <v>0</v>
      </c>
      <c r="C141" s="65" cm="1">
        <f t="array" aca="1" ref="C141" ca="1">_xlfn.XLOOKUP(A141,INDIRECT($A$5&amp;"!$AJ$41:$AJ$406"),INDIRECT($A$5&amp;"!$Ak$41:$Ak$406"))*SUM($F$3:$I$3)</f>
        <v>0</v>
      </c>
      <c r="D141" s="65" cm="1">
        <f t="array" aca="1" ref="D141" ca="1">_xlfn.XLOOKUP(A141,INDIRECT($A$5&amp;"!$AJ$41:$AJ$406"),INDIRECT($A$5&amp;"!$AO$41:$AO$406"))*SUM($F$3:$I$3)</f>
        <v>15</v>
      </c>
      <c r="E141" s="34" cm="1">
        <f t="array" ref="E141">SUMPRODUCT(('PT Storengy'!$B$8:$K$372)*('PT Storengy'!$A$8:$A$372=$A141)*('PT Storengy'!$A$5:$J$5=$A$6)*('PT Storengy'!$B$7:$K$7=$A$7))</f>
        <v>0</v>
      </c>
      <c r="F141" s="36">
        <f t="shared" ca="1" si="12"/>
        <v>1.6411209685140398</v>
      </c>
      <c r="G141" s="51">
        <f t="shared" ca="1" si="13"/>
        <v>0.11296950035575293</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0.30272204199277347</v>
      </c>
      <c r="I141" s="87">
        <f t="shared" ca="1" si="8"/>
        <v>53.421536822254133</v>
      </c>
      <c r="K141" s="36">
        <f t="shared" ca="1" si="7"/>
        <v>1.4469801946186214</v>
      </c>
      <c r="L141" s="51">
        <f t="shared" ca="1" si="9"/>
        <v>9.9897514900533543E-2</v>
      </c>
      <c r="M141" s="176"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0.29173433037316365</v>
      </c>
      <c r="N141" s="67">
        <f t="shared" ca="1" si="10"/>
        <v>51.482528889381811</v>
      </c>
    </row>
    <row r="142" spans="1:14" x14ac:dyDescent="0.3">
      <c r="A142" s="32">
        <f t="shared" si="11"/>
        <v>46070</v>
      </c>
      <c r="B142" s="65" cm="1">
        <f t="array" aca="1" ref="B142" ca="1">_xlfn.XLOOKUP(A142,INDIRECT($A$5&amp;"!$AJ$41:$AJ$406"),INDIRECT($A$5&amp;"!$An$41:$An$406"))*SUM($F$3:$I$3)</f>
        <v>0</v>
      </c>
      <c r="C142" s="65" cm="1">
        <f t="array" aca="1" ref="C142" ca="1">_xlfn.XLOOKUP(A142,INDIRECT($A$5&amp;"!$AJ$41:$AJ$406"),INDIRECT($A$5&amp;"!$Ak$41:$Ak$406"))*SUM($F$3:$I$3)</f>
        <v>0</v>
      </c>
      <c r="D142" s="65" cm="1">
        <f t="array" aca="1" ref="D142" ca="1">_xlfn.XLOOKUP(A142,INDIRECT($A$5&amp;"!$AJ$41:$AJ$406"),INDIRECT($A$5&amp;"!$AO$41:$AO$406"))*SUM($F$3:$I$3)</f>
        <v>15</v>
      </c>
      <c r="E142" s="34" cm="1">
        <f t="array" ref="E142">SUMPRODUCT(('PT Storengy'!$B$8:$K$372)*('PT Storengy'!$A$8:$A$372=$A142)*('PT Storengy'!$A$5:$J$5=$A$6)*('PT Storengy'!$B$7:$K$7=$A$7))</f>
        <v>0</v>
      </c>
      <c r="F142" s="36">
        <f t="shared" ca="1" si="12"/>
        <v>1.5882652586566854</v>
      </c>
      <c r="G142" s="51">
        <f t="shared" ca="1" si="13"/>
        <v>0.10940806456760264</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0.29951568919167482</v>
      </c>
      <c r="I142" s="87">
        <f t="shared" ca="1" si="8"/>
        <v>52.85570985735437</v>
      </c>
      <c r="K142" s="36">
        <f t="shared" ca="1" si="7"/>
        <v>1.3959932194832549</v>
      </c>
      <c r="L142" s="51">
        <f t="shared" ca="1" si="9"/>
        <v>9.6465346307908095E-2</v>
      </c>
      <c r="M142" s="176"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0.28892619243374285</v>
      </c>
      <c r="N142" s="67">
        <f t="shared" ca="1" si="10"/>
        <v>50.986975135366379</v>
      </c>
    </row>
    <row r="143" spans="1:14" x14ac:dyDescent="0.3">
      <c r="A143" s="32">
        <f t="shared" si="11"/>
        <v>46071</v>
      </c>
      <c r="B143" s="65" cm="1">
        <f t="array" aca="1" ref="B143" ca="1">_xlfn.XLOOKUP(A143,INDIRECT($A$5&amp;"!$AJ$41:$AJ$406"),INDIRECT($A$5&amp;"!$An$41:$An$406"))*SUM($F$3:$I$3)</f>
        <v>0</v>
      </c>
      <c r="C143" s="65" cm="1">
        <f t="array" aca="1" ref="C143" ca="1">_xlfn.XLOOKUP(A143,INDIRECT($A$5&amp;"!$AJ$41:$AJ$406"),INDIRECT($A$5&amp;"!$Ak$41:$Ak$406"))*SUM($F$3:$I$3)</f>
        <v>0</v>
      </c>
      <c r="D143" s="65" cm="1">
        <f t="array" aca="1" ref="D143" ca="1">_xlfn.XLOOKUP(A143,INDIRECT($A$5&amp;"!$AJ$41:$AJ$406"),INDIRECT($A$5&amp;"!$AO$41:$AO$406"))*SUM($F$3:$I$3)</f>
        <v>15</v>
      </c>
      <c r="E143" s="34" cm="1">
        <f t="array" ref="E143">SUMPRODUCT(('PT Storengy'!$B$8:$K$372)*('PT Storengy'!$A$8:$A$372=$A143)*('PT Storengy'!$A$5:$J$5=$A$6)*('PT Storengy'!$B$7:$K$7=$A$7))</f>
        <v>0</v>
      </c>
      <c r="F143" s="36">
        <f t="shared" ca="1" si="12"/>
        <v>1.5359183203380651</v>
      </c>
      <c r="G143" s="51">
        <f t="shared" ca="1" si="13"/>
        <v>0.10588435057711236</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0.29663265047218274</v>
      </c>
      <c r="I143" s="87">
        <f t="shared" ca="1" si="8"/>
        <v>52.346938318620474</v>
      </c>
      <c r="K143" s="36">
        <f t="shared" ca="1" si="7"/>
        <v>1.3454970280657692</v>
      </c>
      <c r="L143" s="51">
        <f t="shared" ca="1" si="9"/>
        <v>9.3066214632216995E-2</v>
      </c>
      <c r="M143" s="176"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0.2861450846990865</v>
      </c>
      <c r="N143" s="67">
        <f t="shared" ca="1" si="10"/>
        <v>50.496191417485846</v>
      </c>
    </row>
    <row r="144" spans="1:14" x14ac:dyDescent="0.3">
      <c r="A144" s="32">
        <f t="shared" si="11"/>
        <v>46072</v>
      </c>
      <c r="B144" s="65" cm="1">
        <f t="array" aca="1" ref="B144" ca="1">_xlfn.XLOOKUP(A144,INDIRECT($A$5&amp;"!$AJ$41:$AJ$406"),INDIRECT($A$5&amp;"!$An$41:$An$406"))*SUM($F$3:$I$3)</f>
        <v>0</v>
      </c>
      <c r="C144" s="65" cm="1">
        <f t="array" aca="1" ref="C144" ca="1">_xlfn.XLOOKUP(A144,INDIRECT($A$5&amp;"!$AJ$41:$AJ$406"),INDIRECT($A$5&amp;"!$Ak$41:$Ak$406"))*SUM($F$3:$I$3)</f>
        <v>0</v>
      </c>
      <c r="D144" s="65" cm="1">
        <f t="array" aca="1" ref="D144" ca="1">_xlfn.XLOOKUP(A144,INDIRECT($A$5&amp;"!$AJ$41:$AJ$406"),INDIRECT($A$5&amp;"!$AO$41:$AO$406"))*SUM($F$3:$I$3)</f>
        <v>15</v>
      </c>
      <c r="E144" s="34" cm="1">
        <f t="array" ref="E144">SUMPRODUCT(('PT Storengy'!$B$8:$K$372)*('PT Storengy'!$A$8:$A$372=$A144)*('PT Storengy'!$A$5:$J$5=$A$6)*('PT Storengy'!$B$7:$K$7=$A$7))</f>
        <v>0</v>
      </c>
      <c r="F144" s="36">
        <f t="shared" ca="1" si="12"/>
        <v>1.4840752562920303</v>
      </c>
      <c r="G144" s="51">
        <f t="shared" ca="1" si="13"/>
        <v>0.10239455468920435</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0.29377736292753071</v>
      </c>
      <c r="I144" s="87">
        <f t="shared" ca="1" si="8"/>
        <v>51.843064046034819</v>
      </c>
      <c r="K144" s="36">
        <f t="shared" ca="1" si="7"/>
        <v>1.2954868962448154</v>
      </c>
      <c r="L144" s="51">
        <f t="shared" ca="1" si="9"/>
        <v>8.9699801871051282E-2</v>
      </c>
      <c r="M144" s="176"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0.28339074698540551</v>
      </c>
      <c r="N144" s="67">
        <f t="shared" ca="1" si="10"/>
        <v>50.010131820953902</v>
      </c>
    </row>
    <row r="145" spans="1:14" x14ac:dyDescent="0.3">
      <c r="A145" s="32">
        <f t="shared" si="11"/>
        <v>46073</v>
      </c>
      <c r="B145" s="65" cm="1">
        <f t="array" aca="1" ref="B145" ca="1">_xlfn.XLOOKUP(A145,INDIRECT($A$5&amp;"!$AJ$41:$AJ$406"),INDIRECT($A$5&amp;"!$An$41:$An$406"))*SUM($F$3:$I$3)</f>
        <v>0</v>
      </c>
      <c r="C145" s="65" cm="1">
        <f t="array" aca="1" ref="C145" ca="1">_xlfn.XLOOKUP(A145,INDIRECT($A$5&amp;"!$AJ$41:$AJ$406"),INDIRECT($A$5&amp;"!$Ak$41:$Ak$406"))*SUM($F$3:$I$3)</f>
        <v>0</v>
      </c>
      <c r="D145" s="65" cm="1">
        <f t="array" aca="1" ref="D145" ca="1">_xlfn.XLOOKUP(A145,INDIRECT($A$5&amp;"!$AJ$41:$AJ$406"),INDIRECT($A$5&amp;"!$AO$41:$AO$406"))*SUM($F$3:$I$3)</f>
        <v>15</v>
      </c>
      <c r="E145" s="34" cm="1">
        <f t="array" ref="E145">SUMPRODUCT(('PT Storengy'!$B$8:$K$372)*('PT Storengy'!$A$8:$A$372=$A145)*('PT Storengy'!$A$5:$J$5=$A$6)*('PT Storengy'!$B$7:$K$7=$A$7))</f>
        <v>0</v>
      </c>
      <c r="F145" s="36">
        <f t="shared" ca="1" si="12"/>
        <v>1.432731216391893</v>
      </c>
      <c r="G145" s="51">
        <f t="shared" ca="1" si="13"/>
        <v>9.893835041946869E-2</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0.29094955943411061</v>
      </c>
      <c r="I145" s="87">
        <f t="shared" ca="1" si="8"/>
        <v>51.344039900137155</v>
      </c>
      <c r="K145" s="36">
        <f t="shared" ref="K145:K185" ca="1" si="14">K144-N145/1000</f>
        <v>1.2459581453718707</v>
      </c>
      <c r="L145" s="51">
        <f t="shared" ca="1" si="9"/>
        <v>8.6365793082987696E-2</v>
      </c>
      <c r="M145" s="176"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0.28066292161335343</v>
      </c>
      <c r="N145" s="67">
        <f t="shared" ca="1" si="10"/>
        <v>49.528750872944713</v>
      </c>
    </row>
    <row r="146" spans="1:14" x14ac:dyDescent="0.3">
      <c r="A146" s="32">
        <f t="shared" si="11"/>
        <v>46074</v>
      </c>
      <c r="B146" s="65" cm="1">
        <f t="array" aca="1" ref="B146" ca="1">_xlfn.XLOOKUP(A146,INDIRECT($A$5&amp;"!$AJ$41:$AJ$406"),INDIRECT($A$5&amp;"!$An$41:$An$406"))*SUM($F$3:$I$3)</f>
        <v>0</v>
      </c>
      <c r="C146" s="65" cm="1">
        <f t="array" aca="1" ref="C146" ca="1">_xlfn.XLOOKUP(A146,INDIRECT($A$5&amp;"!$AJ$41:$AJ$406"),INDIRECT($A$5&amp;"!$Ak$41:$Ak$406"))*SUM($F$3:$I$3)</f>
        <v>0</v>
      </c>
      <c r="D146" s="65" cm="1">
        <f t="array" aca="1" ref="D146" ca="1">_xlfn.XLOOKUP(A146,INDIRECT($A$5&amp;"!$AJ$41:$AJ$406"),INDIRECT($A$5&amp;"!$AO$41:$AO$406"))*SUM($F$3:$I$3)</f>
        <v>15</v>
      </c>
      <c r="E146" s="34" cm="1">
        <f t="array" ref="E146">SUMPRODUCT(('PT Storengy'!$B$8:$K$372)*('PT Storengy'!$A$8:$A$372=$A146)*('PT Storengy'!$A$5:$J$5=$A$6)*('PT Storengy'!$B$7:$K$7=$A$7))</f>
        <v>0</v>
      </c>
      <c r="F146" s="36">
        <f t="shared" ca="1" si="12"/>
        <v>1.381881397196677</v>
      </c>
      <c r="G146" s="51">
        <f t="shared" ca="1" si="13"/>
        <v>9.5515414426126197E-2</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0.28814897543955764</v>
      </c>
      <c r="I146" s="87">
        <f t="shared" ref="I146:I185" ca="1" si="15">IF(F145*1000-$F$4*(1-E146)*H146&gt;1000*B146,$F$4*(1-E146)*H146,F145*1000-1000*B146)</f>
        <v>50.849819195216043</v>
      </c>
      <c r="K146" s="36">
        <f t="shared" ca="1" si="14"/>
        <v>1.1969061418335318</v>
      </c>
      <c r="L146" s="51">
        <f t="shared" ref="L146:L186" ca="1" si="16">MAX(K145/SUM($F$3,$G$3,$H$3,$I$3),0)</f>
        <v>8.3063876358124705E-2</v>
      </c>
      <c r="M146" s="176"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0.27796135338392008</v>
      </c>
      <c r="N146" s="67">
        <f t="shared" ref="N146:N209" ca="1" si="17">IF(K145*1000&lt;$F$4*(1)*M146,K145*1000,$F$4*(1)*M146)</f>
        <v>49.05200353833883</v>
      </c>
    </row>
    <row r="147" spans="1:14" x14ac:dyDescent="0.3">
      <c r="A147" s="32">
        <f t="shared" ref="A147:A185" si="18">A146+1</f>
        <v>46075</v>
      </c>
      <c r="B147" s="65" cm="1">
        <f t="array" aca="1" ref="B147" ca="1">_xlfn.XLOOKUP(A147,INDIRECT($A$5&amp;"!$AJ$41:$AJ$406"),INDIRECT($A$5&amp;"!$An$41:$An$406"))*SUM($F$3:$I$3)</f>
        <v>0</v>
      </c>
      <c r="C147" s="65" cm="1">
        <f t="array" aca="1" ref="C147" ca="1">_xlfn.XLOOKUP(A147,INDIRECT($A$5&amp;"!$AJ$41:$AJ$406"),INDIRECT($A$5&amp;"!$Ak$41:$Ak$406"))*SUM($F$3:$I$3)</f>
        <v>0</v>
      </c>
      <c r="D147" s="65" cm="1">
        <f t="array" aca="1" ref="D147" ca="1">_xlfn.XLOOKUP(A147,INDIRECT($A$5&amp;"!$AJ$41:$AJ$406"),INDIRECT($A$5&amp;"!$AO$41:$AO$406"))*SUM($F$3:$I$3)</f>
        <v>15</v>
      </c>
      <c r="E147" s="34" cm="1">
        <f t="array" ref="E147">SUMPRODUCT(('PT Storengy'!$B$8:$K$372)*('PT Storengy'!$A$8:$A$372=$A147)*('PT Storengy'!$A$5:$J$5=$A$6)*('PT Storengy'!$B$7:$K$7=$A$7))</f>
        <v>0</v>
      </c>
      <c r="F147" s="36">
        <f t="shared" ref="F147:F185" ca="1" si="19">F146-I147/1000</f>
        <v>1.3315210415017358</v>
      </c>
      <c r="G147" s="51">
        <f t="shared" ref="G147:G186" ca="1" si="20">$F146/SUM($F$3,$G$3,$H$3,$I$3)</f>
        <v>9.2125426479778463E-2</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0.28537534893800043</v>
      </c>
      <c r="I147" s="87">
        <f t="shared" ca="1" si="15"/>
        <v>50.360355694941241</v>
      </c>
      <c r="K147" s="36">
        <f t="shared" ca="1" si="14"/>
        <v>1.1483262966180219</v>
      </c>
      <c r="L147" s="51">
        <f t="shared" ca="1" si="16"/>
        <v>7.9793742788902125E-2</v>
      </c>
      <c r="M147" s="176"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0.27528578955455613</v>
      </c>
      <c r="N147" s="67">
        <f t="shared" ca="1" si="17"/>
        <v>48.579845215509899</v>
      </c>
    </row>
    <row r="148" spans="1:14" x14ac:dyDescent="0.3">
      <c r="A148" s="32">
        <f t="shared" si="18"/>
        <v>46076</v>
      </c>
      <c r="B148" s="65" cm="1">
        <f t="array" aca="1" ref="B148" ca="1">_xlfn.XLOOKUP(A148,INDIRECT($A$5&amp;"!$AJ$41:$AJ$406"),INDIRECT($A$5&amp;"!$An$41:$An$406"))*SUM($F$3:$I$3)</f>
        <v>0</v>
      </c>
      <c r="C148" s="65" cm="1">
        <f t="array" aca="1" ref="C148" ca="1">_xlfn.XLOOKUP(A148,INDIRECT($A$5&amp;"!$AJ$41:$AJ$406"),INDIRECT($A$5&amp;"!$Ak$41:$Ak$406"))*SUM($F$3:$I$3)</f>
        <v>0</v>
      </c>
      <c r="D148" s="65" cm="1">
        <f t="array" aca="1" ref="D148" ca="1">_xlfn.XLOOKUP(A148,INDIRECT($A$5&amp;"!$AJ$41:$AJ$406"),INDIRECT($A$5&amp;"!$AO$41:$AO$406"))*SUM($F$3:$I$3)</f>
        <v>15</v>
      </c>
      <c r="E148" s="34" cm="1">
        <f t="array" ref="E148">SUMPRODUCT(('PT Storengy'!$B$8:$K$372)*('PT Storengy'!$A$8:$A$372=$A148)*('PT Storengy'!$A$5:$J$5=$A$6)*('PT Storengy'!$B$7:$K$7=$A$7))</f>
        <v>0</v>
      </c>
      <c r="F148" s="36">
        <f t="shared" ca="1" si="19"/>
        <v>1.2816454378936977</v>
      </c>
      <c r="G148" s="51">
        <f t="shared" ca="1" si="20"/>
        <v>8.8768069433449046E-2</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0.28262842044554909</v>
      </c>
      <c r="I148" s="87">
        <f t="shared" ca="1" si="15"/>
        <v>49.875603608038062</v>
      </c>
      <c r="K148" s="36">
        <f t="shared" ca="1" si="14"/>
        <v>1.1002140648858698</v>
      </c>
      <c r="L148" s="51">
        <f t="shared" ca="1" si="16"/>
        <v>7.6555086441201459E-2</v>
      </c>
      <c r="M148" s="176"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0.27263597981552834</v>
      </c>
      <c r="N148" s="67">
        <f t="shared" ca="1" si="17"/>
        <v>48.112231732152054</v>
      </c>
    </row>
    <row r="149" spans="1:14" x14ac:dyDescent="0.3">
      <c r="A149" s="32">
        <f t="shared" si="18"/>
        <v>46077</v>
      </c>
      <c r="B149" s="65" cm="1">
        <f t="array" aca="1" ref="B149" ca="1">_xlfn.XLOOKUP(A149,INDIRECT($A$5&amp;"!$AJ$41:$AJ$406"),INDIRECT($A$5&amp;"!$An$41:$An$406"))*SUM($F$3:$I$3)</f>
        <v>0</v>
      </c>
      <c r="C149" s="65" cm="1">
        <f t="array" aca="1" ref="C149" ca="1">_xlfn.XLOOKUP(A149,INDIRECT($A$5&amp;"!$AJ$41:$AJ$406"),INDIRECT($A$5&amp;"!$Ak$41:$Ak$406"))*SUM($F$3:$I$3)</f>
        <v>0</v>
      </c>
      <c r="D149" s="65" cm="1">
        <f t="array" aca="1" ref="D149" ca="1">_xlfn.XLOOKUP(A149,INDIRECT($A$5&amp;"!$AJ$41:$AJ$406"),INDIRECT($A$5&amp;"!$AO$41:$AO$406"))*SUM($F$3:$I$3)</f>
        <v>15</v>
      </c>
      <c r="E149" s="34" cm="1">
        <f t="array" ref="E149">SUMPRODUCT(('PT Storengy'!$B$8:$K$372)*('PT Storengy'!$A$8:$A$372=$A149)*('PT Storengy'!$A$5:$J$5=$A$6)*('PT Storengy'!$B$7:$K$7=$A$7))</f>
        <v>0</v>
      </c>
      <c r="F149" s="36">
        <f t="shared" ca="1" si="19"/>
        <v>1.2322499203096942</v>
      </c>
      <c r="G149" s="51">
        <f t="shared" ca="1" si="20"/>
        <v>8.5443029192913175E-2</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0.27990793297601968</v>
      </c>
      <c r="I149" s="87">
        <f t="shared" ca="1" si="15"/>
        <v>49.395517584003464</v>
      </c>
      <c r="K149" s="36">
        <f t="shared" ca="1" si="14"/>
        <v>1.0525649455447224</v>
      </c>
      <c r="L149" s="51">
        <f t="shared" ca="1" si="16"/>
        <v>7.3347604325724652E-2</v>
      </c>
      <c r="M149" s="176"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0.2700116762665018</v>
      </c>
      <c r="N149" s="67">
        <f t="shared" ca="1" si="17"/>
        <v>47.649119341147369</v>
      </c>
    </row>
    <row r="150" spans="1:14" x14ac:dyDescent="0.3">
      <c r="A150" s="32">
        <f t="shared" si="18"/>
        <v>46078</v>
      </c>
      <c r="B150" s="65" cm="1">
        <f t="array" aca="1" ref="B150" ca="1">_xlfn.XLOOKUP(A150,INDIRECT($A$5&amp;"!$AJ$41:$AJ$406"),INDIRECT($A$5&amp;"!$An$41:$An$406"))*SUM($F$3:$I$3)</f>
        <v>0</v>
      </c>
      <c r="C150" s="65" cm="1">
        <f t="array" aca="1" ref="C150" ca="1">_xlfn.XLOOKUP(A150,INDIRECT($A$5&amp;"!$AJ$41:$AJ$406"),INDIRECT($A$5&amp;"!$Ak$41:$Ak$406"))*SUM($F$3:$I$3)</f>
        <v>0</v>
      </c>
      <c r="D150" s="65" cm="1">
        <f t="array" aca="1" ref="D150" ca="1">_xlfn.XLOOKUP(A150,INDIRECT($A$5&amp;"!$AJ$41:$AJ$406"),INDIRECT($A$5&amp;"!$AO$41:$AO$406"))*SUM($F$3:$I$3)</f>
        <v>15</v>
      </c>
      <c r="E150" s="34" cm="1">
        <f t="array" ref="E150">SUMPRODUCT(('PT Storengy'!$B$8:$K$372)*('PT Storengy'!$A$8:$A$372=$A150)*('PT Storengy'!$A$5:$J$5=$A$6)*('PT Storengy'!$B$7:$K$7=$A$7))</f>
        <v>0</v>
      </c>
      <c r="F150" s="36">
        <f t="shared" ca="1" si="19"/>
        <v>1.1833298676008308</v>
      </c>
      <c r="G150" s="51">
        <f t="shared" ca="1" si="20"/>
        <v>8.2149994687312947E-2</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0.27721363201689225</v>
      </c>
      <c r="I150" s="87">
        <f t="shared" ca="1" si="15"/>
        <v>48.920052708863331</v>
      </c>
      <c r="K150" s="36">
        <f t="shared" ca="1" si="14"/>
        <v>1.0053744808282492</v>
      </c>
      <c r="L150" s="51">
        <f t="shared" ca="1" si="16"/>
        <v>7.0170996369648159E-2</v>
      </c>
      <c r="M150" s="176"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0.26741263339334831</v>
      </c>
      <c r="N150" s="67">
        <f t="shared" ca="1" si="17"/>
        <v>47.190464716473222</v>
      </c>
    </row>
    <row r="151" spans="1:14" x14ac:dyDescent="0.3">
      <c r="A151" s="32">
        <f t="shared" si="18"/>
        <v>46079</v>
      </c>
      <c r="B151" s="65" cm="1">
        <f t="array" aca="1" ref="B151" ca="1">_xlfn.XLOOKUP(A151,INDIRECT($A$5&amp;"!$AJ$41:$AJ$406"),INDIRECT($A$5&amp;"!$An$41:$An$406"))*SUM($F$3:$I$3)</f>
        <v>0</v>
      </c>
      <c r="C151" s="65" cm="1">
        <f t="array" aca="1" ref="C151" ca="1">_xlfn.XLOOKUP(A151,INDIRECT($A$5&amp;"!$AJ$41:$AJ$406"),INDIRECT($A$5&amp;"!$Ak$41:$Ak$406"))*SUM($F$3:$I$3)</f>
        <v>0</v>
      </c>
      <c r="D151" s="65" cm="1">
        <f t="array" aca="1" ref="D151" ca="1">_xlfn.XLOOKUP(A151,INDIRECT($A$5&amp;"!$AJ$41:$AJ$406"),INDIRECT($A$5&amp;"!$AO$41:$AO$406"))*SUM($F$3:$I$3)</f>
        <v>15</v>
      </c>
      <c r="E151" s="34" cm="1">
        <f t="array" ref="E151">SUMPRODUCT(('PT Storengy'!$B$8:$K$372)*('PT Storengy'!$A$8:$A$372=$A151)*('PT Storengy'!$A$5:$J$5=$A$6)*('PT Storengy'!$B$7:$K$7=$A$7))</f>
        <v>0</v>
      </c>
      <c r="F151" s="36">
        <f t="shared" ca="1" si="19"/>
        <v>1.1348807030998602</v>
      </c>
      <c r="G151" s="51">
        <f t="shared" ca="1" si="20"/>
        <v>7.8888657840055387E-2</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0.27454526550549974</v>
      </c>
      <c r="I151" s="87">
        <f t="shared" ca="1" si="15"/>
        <v>48.449164500970532</v>
      </c>
      <c r="K151" s="36">
        <f t="shared" ca="1" si="14"/>
        <v>0.95863825587910034</v>
      </c>
      <c r="L151" s="51">
        <f t="shared" ca="1" si="16"/>
        <v>6.7024965388549948E-2</v>
      </c>
      <c r="M151" s="176"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0.26483860804517712</v>
      </c>
      <c r="N151" s="67">
        <f t="shared" ca="1" si="17"/>
        <v>46.736224949148898</v>
      </c>
    </row>
    <row r="152" spans="1:14" x14ac:dyDescent="0.3">
      <c r="A152" s="32">
        <f t="shared" si="18"/>
        <v>46080</v>
      </c>
      <c r="B152" s="65" cm="1">
        <f t="array" aca="1" ref="B152" ca="1">_xlfn.XLOOKUP(A152,INDIRECT($A$5&amp;"!$AJ$41:$AJ$406"),INDIRECT($A$5&amp;"!$An$41:$An$406"))*SUM($F$3:$I$3)</f>
        <v>0</v>
      </c>
      <c r="C152" s="65" cm="1">
        <f t="array" aca="1" ref="C152" ca="1">_xlfn.XLOOKUP(A152,INDIRECT($A$5&amp;"!$AJ$41:$AJ$406"),INDIRECT($A$5&amp;"!$Ak$41:$Ak$406"))*SUM($F$3:$I$3)</f>
        <v>0</v>
      </c>
      <c r="D152" s="65" cm="1">
        <f t="array" aca="1" ref="D152" ca="1">_xlfn.XLOOKUP(A152,INDIRECT($A$5&amp;"!$AJ$41:$AJ$406"),INDIRECT($A$5&amp;"!$AO$41:$AO$406"))*SUM($F$3:$I$3)</f>
        <v>15</v>
      </c>
      <c r="E152" s="34" cm="1">
        <f t="array" ref="E152">SUMPRODUCT(('PT Storengy'!$B$8:$K$372)*('PT Storengy'!$A$8:$A$372=$A152)*('PT Storengy'!$A$5:$J$5=$A$6)*('PT Storengy'!$B$7:$K$7=$A$7))</f>
        <v>0</v>
      </c>
      <c r="F152" s="36">
        <f t="shared" ca="1" si="19"/>
        <v>1.0868978941930167</v>
      </c>
      <c r="G152" s="51">
        <f t="shared" ca="1" si="20"/>
        <v>7.565871353999068E-2</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0.2719025838054468</v>
      </c>
      <c r="I152" s="87">
        <f t="shared" ca="1" si="15"/>
        <v>47.982808906843545</v>
      </c>
      <c r="K152" s="36">
        <f t="shared" ca="1" si="14"/>
        <v>0.91235189833587904</v>
      </c>
      <c r="L152" s="51">
        <f t="shared" ca="1" si="16"/>
        <v>6.3909217058606693E-2</v>
      </c>
      <c r="M152" s="176"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0.26228935941158715</v>
      </c>
      <c r="N152" s="67">
        <f t="shared" ca="1" si="17"/>
        <v>46.286357543221257</v>
      </c>
    </row>
    <row r="153" spans="1:14" x14ac:dyDescent="0.3">
      <c r="A153" s="32">
        <f t="shared" si="18"/>
        <v>46081</v>
      </c>
      <c r="B153" s="65" cm="1">
        <f t="array" aca="1" ref="B153" ca="1">_xlfn.XLOOKUP(A153,INDIRECT($A$5&amp;"!$AJ$41:$AJ$406"),INDIRECT($A$5&amp;"!$An$41:$An$406"))*SUM($F$3:$I$3)</f>
        <v>0</v>
      </c>
      <c r="C153" s="65" cm="1">
        <f t="array" aca="1" ref="C153" ca="1">_xlfn.XLOOKUP(A153,INDIRECT($A$5&amp;"!$AJ$41:$AJ$406"),INDIRECT($A$5&amp;"!$Ak$41:$Ak$406"))*SUM($F$3:$I$3)</f>
        <v>0</v>
      </c>
      <c r="D153" s="65" cm="1">
        <f t="array" aca="1" ref="D153" ca="1">_xlfn.XLOOKUP(A153,INDIRECT($A$5&amp;"!$AJ$41:$AJ$406"),INDIRECT($A$5&amp;"!$AO$41:$AO$406"))*SUM($F$3:$I$3)</f>
        <v>15</v>
      </c>
      <c r="E153" s="34" cm="1">
        <f t="array" ref="E153">SUMPRODUCT(('PT Storengy'!$B$8:$K$372)*('PT Storengy'!$A$8:$A$372=$A153)*('PT Storengy'!$A$5:$J$5=$A$6)*('PT Storengy'!$B$7:$K$7=$A$7))</f>
        <v>0</v>
      </c>
      <c r="F153" s="36">
        <f t="shared" ca="1" si="19"/>
        <v>1.0393769518959717</v>
      </c>
      <c r="G153" s="51">
        <f t="shared" ca="1" si="20"/>
        <v>7.2459859612867786E-2</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0.2692853396832553</v>
      </c>
      <c r="I153" s="87">
        <f t="shared" ca="1" si="15"/>
        <v>47.520942297045046</v>
      </c>
      <c r="K153" s="36">
        <f t="shared" ca="1" si="14"/>
        <v>0.86651107792408988</v>
      </c>
      <c r="L153" s="51">
        <f t="shared" ca="1" si="16"/>
        <v>6.0823459889058601E-2</v>
      </c>
      <c r="M153" s="176"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0.25976464900013874</v>
      </c>
      <c r="N153" s="67">
        <f t="shared" ca="1" si="17"/>
        <v>45.840820411789181</v>
      </c>
    </row>
    <row r="154" spans="1:14" x14ac:dyDescent="0.3">
      <c r="A154" s="32">
        <f t="shared" si="18"/>
        <v>46082</v>
      </c>
      <c r="B154" s="65" cm="1">
        <f t="array" aca="1" ref="B154" ca="1">_xlfn.XLOOKUP(A154,INDIRECT($A$5&amp;"!$AJ$41:$AJ$406"),INDIRECT($A$5&amp;"!$An$41:$An$406"))*SUM($F$3:$I$3)</f>
        <v>0</v>
      </c>
      <c r="C154" s="65" cm="1">
        <f t="array" aca="1" ref="C154" ca="1">_xlfn.XLOOKUP(A154,INDIRECT($A$5&amp;"!$AJ$41:$AJ$406"),INDIRECT($A$5&amp;"!$Ak$41:$Ak$406"))*SUM($F$3:$I$3)</f>
        <v>0</v>
      </c>
      <c r="D154" s="65" cm="1">
        <f t="array" aca="1" ref="D154" ca="1">_xlfn.XLOOKUP(A154,INDIRECT($A$5&amp;"!$AJ$41:$AJ$406"),INDIRECT($A$5&amp;"!$AO$41:$AO$406"))*SUM($F$3:$I$3)</f>
        <v>15</v>
      </c>
      <c r="E154" s="34" cm="1">
        <f t="array" ref="E154">SUMPRODUCT(('PT Storengy'!$B$8:$K$372)*('PT Storengy'!$A$8:$A$372=$A154)*('PT Storengy'!$A$5:$J$5=$A$6)*('PT Storengy'!$B$7:$K$7=$A$7))</f>
        <v>0</v>
      </c>
      <c r="F154" s="36">
        <f t="shared" ca="1" si="19"/>
        <v>0.99231343043387144</v>
      </c>
      <c r="G154" s="51">
        <f t="shared" ca="1" si="20"/>
        <v>6.9291796793064783E-2</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0.2666932882852347</v>
      </c>
      <c r="I154" s="87">
        <f t="shared" ca="1" si="15"/>
        <v>47.063521462100233</v>
      </c>
      <c r="K154" s="36">
        <f t="shared" ca="1" si="14"/>
        <v>0.82111150605102379</v>
      </c>
      <c r="L154" s="51">
        <f t="shared" ca="1" si="16"/>
        <v>5.7767405194939322E-2</v>
      </c>
      <c r="M154" s="176"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0.2572642406140413</v>
      </c>
      <c r="N154" s="67">
        <f t="shared" ca="1" si="17"/>
        <v>45.399571873066101</v>
      </c>
    </row>
    <row r="155" spans="1:14" x14ac:dyDescent="0.3">
      <c r="A155" s="32">
        <f t="shared" si="18"/>
        <v>46083</v>
      </c>
      <c r="B155" s="65" cm="1">
        <f t="array" aca="1" ref="B155" ca="1">_xlfn.XLOOKUP(A155,INDIRECT($A$5&amp;"!$AJ$41:$AJ$406"),INDIRECT($A$5&amp;"!$An$41:$An$406"))*SUM($F$3:$I$3)</f>
        <v>0</v>
      </c>
      <c r="C155" s="65" cm="1">
        <f t="array" aca="1" ref="C155" ca="1">_xlfn.XLOOKUP(A155,INDIRECT($A$5&amp;"!$AJ$41:$AJ$406"),INDIRECT($A$5&amp;"!$Ak$41:$Ak$406"))*SUM($F$3:$I$3)</f>
        <v>0</v>
      </c>
      <c r="D155" s="65" cm="1">
        <f t="array" aca="1" ref="D155" ca="1">_xlfn.XLOOKUP(A155,INDIRECT($A$5&amp;"!$AJ$41:$AJ$406"),INDIRECT($A$5&amp;"!$AO$41:$AO$406"))*SUM($F$3:$I$3)</f>
        <v>15</v>
      </c>
      <c r="E155" s="34" cm="1">
        <f t="array" ref="E155">SUMPRODUCT(('PT Storengy'!$B$8:$K$372)*('PT Storengy'!$A$8:$A$372=$A155)*('PT Storengy'!$A$5:$J$5=$A$6)*('PT Storengy'!$B$7:$K$7=$A$7))</f>
        <v>0</v>
      </c>
      <c r="F155" s="36">
        <f t="shared" ca="1" si="19"/>
        <v>0.94570292682541712</v>
      </c>
      <c r="G155" s="51">
        <f t="shared" ca="1" si="20"/>
        <v>6.6154228695591427E-2</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0.2641261871145747</v>
      </c>
      <c r="I155" s="87">
        <f t="shared" ca="1" si="15"/>
        <v>46.610503608454351</v>
      </c>
      <c r="K155" s="36">
        <f t="shared" ca="1" si="14"/>
        <v>0.77614893540454333</v>
      </c>
      <c r="L155" s="51">
        <f t="shared" ca="1" si="16"/>
        <v>5.4740767070068252E-2</v>
      </c>
      <c r="M155" s="176"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0.25478790033005594</v>
      </c>
      <c r="N155" s="67">
        <f t="shared" ca="1" si="17"/>
        <v>44.962570646480451</v>
      </c>
    </row>
    <row r="156" spans="1:14" x14ac:dyDescent="0.3">
      <c r="A156" s="32">
        <f t="shared" si="18"/>
        <v>46084</v>
      </c>
      <c r="B156" s="65" cm="1">
        <f t="array" aca="1" ref="B156" ca="1">_xlfn.XLOOKUP(A156,INDIRECT($A$5&amp;"!$AJ$41:$AJ$406"),INDIRECT($A$5&amp;"!$An$41:$An$406"))*SUM($F$3:$I$3)</f>
        <v>0</v>
      </c>
      <c r="C156" s="65" cm="1">
        <f t="array" aca="1" ref="C156" ca="1">_xlfn.XLOOKUP(A156,INDIRECT($A$5&amp;"!$AJ$41:$AJ$406"),INDIRECT($A$5&amp;"!$Ak$41:$Ak$406"))*SUM($F$3:$I$3)</f>
        <v>0</v>
      </c>
      <c r="D156" s="65" cm="1">
        <f t="array" aca="1" ref="D156" ca="1">_xlfn.XLOOKUP(A156,INDIRECT($A$5&amp;"!$AJ$41:$AJ$406"),INDIRECT($A$5&amp;"!$AO$41:$AO$406"))*SUM($F$3:$I$3)</f>
        <v>15</v>
      </c>
      <c r="E156" s="34" cm="1">
        <f t="array" ref="E156">SUMPRODUCT(('PT Storengy'!$B$8:$K$372)*('PT Storengy'!$A$8:$A$372=$A156)*('PT Storengy'!$A$5:$J$5=$A$6)*('PT Storengy'!$B$7:$K$7=$A$7))</f>
        <v>0</v>
      </c>
      <c r="F156" s="36">
        <f t="shared" ca="1" si="19"/>
        <v>0.89954108047094794</v>
      </c>
      <c r="G156" s="51">
        <f t="shared" ca="1" si="20"/>
        <v>6.3046861788361136E-2</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0.261583796008659</v>
      </c>
      <c r="I156" s="87">
        <f t="shared" ca="1" si="15"/>
        <v>46.161846354469226</v>
      </c>
      <c r="K156" s="36">
        <f t="shared" ca="1" si="14"/>
        <v>0.73161915955572954</v>
      </c>
      <c r="L156" s="51">
        <f t="shared" ca="1" si="16"/>
        <v>5.174326236030289E-2</v>
      </c>
      <c r="M156" s="176"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0.25233539647661152</v>
      </c>
      <c r="N156" s="67">
        <f t="shared" ca="1" si="17"/>
        <v>44.529775848813792</v>
      </c>
    </row>
    <row r="157" spans="1:14" x14ac:dyDescent="0.3">
      <c r="A157" s="32">
        <f t="shared" si="18"/>
        <v>46085</v>
      </c>
      <c r="B157" s="65" cm="1">
        <f t="array" aca="1" ref="B157" ca="1">_xlfn.XLOOKUP(A157,INDIRECT($A$5&amp;"!$AJ$41:$AJ$406"),INDIRECT($A$5&amp;"!$An$41:$An$406"))*SUM($F$3:$I$3)</f>
        <v>0</v>
      </c>
      <c r="C157" s="65" cm="1">
        <f t="array" aca="1" ref="C157" ca="1">_xlfn.XLOOKUP(A157,INDIRECT($A$5&amp;"!$AJ$41:$AJ$406"),INDIRECT($A$5&amp;"!$Ak$41:$Ak$406"))*SUM($F$3:$I$3)</f>
        <v>0</v>
      </c>
      <c r="D157" s="65" cm="1">
        <f t="array" aca="1" ref="D157" ca="1">_xlfn.XLOOKUP(A157,INDIRECT($A$5&amp;"!$AJ$41:$AJ$406"),INDIRECT($A$5&amp;"!$AO$41:$AO$406"))*SUM($F$3:$I$3)</f>
        <v>15</v>
      </c>
      <c r="E157" s="34" cm="1">
        <f t="array" ref="E157">SUMPRODUCT(('PT Storengy'!$B$8:$K$372)*('PT Storengy'!$A$8:$A$372=$A157)*('PT Storengy'!$A$5:$J$5=$A$6)*('PT Storengy'!$B$7:$K$7=$A$7))</f>
        <v>0</v>
      </c>
      <c r="F157" s="36">
        <f t="shared" ca="1" si="19"/>
        <v>0.85381915533725816</v>
      </c>
      <c r="G157" s="51">
        <f t="shared" ca="1" si="20"/>
        <v>5.9969405364729861E-2</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0.25909090909090909</v>
      </c>
      <c r="I157" s="87">
        <f t="shared" ca="1" si="15"/>
        <v>45.72192513368983</v>
      </c>
      <c r="K157" s="36">
        <f t="shared" ca="1" si="14"/>
        <v>0.6875180125653535</v>
      </c>
      <c r="L157" s="51">
        <f t="shared" ca="1" si="16"/>
        <v>4.8774610637048639E-2</v>
      </c>
      <c r="M157" s="176"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0.24990649961213082</v>
      </c>
      <c r="N157" s="67">
        <f t="shared" ca="1" si="17"/>
        <v>44.101146990376023</v>
      </c>
    </row>
    <row r="158" spans="1:14" x14ac:dyDescent="0.3">
      <c r="A158" s="32">
        <f t="shared" si="18"/>
        <v>46086</v>
      </c>
      <c r="B158" s="65" cm="1">
        <f t="array" aca="1" ref="B158" ca="1">_xlfn.XLOOKUP(A158,INDIRECT($A$5&amp;"!$AJ$41:$AJ$406"),INDIRECT($A$5&amp;"!$An$41:$An$406"))*SUM($F$3:$I$3)</f>
        <v>0</v>
      </c>
      <c r="C158" s="65" cm="1">
        <f t="array" aca="1" ref="C158" ca="1">_xlfn.XLOOKUP(A158,INDIRECT($A$5&amp;"!$AJ$41:$AJ$406"),INDIRECT($A$5&amp;"!$Ak$41:$Ak$406"))*SUM($F$3:$I$3)</f>
        <v>0</v>
      </c>
      <c r="D158" s="65" cm="1">
        <f t="array" aca="1" ref="D158" ca="1">_xlfn.XLOOKUP(A158,INDIRECT($A$5&amp;"!$AJ$41:$AJ$406"),INDIRECT($A$5&amp;"!$AO$41:$AO$406"))*SUM($F$3:$I$3)</f>
        <v>15</v>
      </c>
      <c r="E158" s="34" cm="1">
        <f t="array" ref="E158">SUMPRODUCT(('PT Storengy'!$B$8:$K$372)*('PT Storengy'!$A$8:$A$372=$A158)*('PT Storengy'!$A$5:$J$5=$A$6)*('PT Storengy'!$B$7:$K$7=$A$7))</f>
        <v>0</v>
      </c>
      <c r="F158" s="36">
        <f t="shared" ca="1" si="19"/>
        <v>0.8085417517029958</v>
      </c>
      <c r="G158" s="51">
        <f t="shared" ca="1" si="20"/>
        <v>5.6921277022483875E-2</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0.25657195392748688</v>
      </c>
      <c r="I158" s="87">
        <f t="shared" ca="1" si="15"/>
        <v>45.277403634262384</v>
      </c>
      <c r="K158" s="36">
        <f t="shared" ca="1" si="14"/>
        <v>0.64384136859413621</v>
      </c>
      <c r="L158" s="51">
        <f t="shared" ca="1" si="16"/>
        <v>4.5834534171023567E-2</v>
      </c>
      <c r="M158" s="176"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0.24750098250356484</v>
      </c>
      <c r="N158" s="67">
        <f t="shared" ca="1" si="17"/>
        <v>43.676643971217317</v>
      </c>
    </row>
    <row r="159" spans="1:14" x14ac:dyDescent="0.3">
      <c r="A159" s="32">
        <f t="shared" si="18"/>
        <v>46087</v>
      </c>
      <c r="B159" s="65" cm="1">
        <f t="array" aca="1" ref="B159" ca="1">_xlfn.XLOOKUP(A159,INDIRECT($A$5&amp;"!$AJ$41:$AJ$406"),INDIRECT($A$5&amp;"!$An$41:$An$406"))*SUM($F$3:$I$3)</f>
        <v>0</v>
      </c>
      <c r="C159" s="65" cm="1">
        <f t="array" aca="1" ref="C159" ca="1">_xlfn.XLOOKUP(A159,INDIRECT($A$5&amp;"!$AJ$41:$AJ$406"),INDIRECT($A$5&amp;"!$Ak$41:$Ak$406"))*SUM($F$3:$I$3)</f>
        <v>0</v>
      </c>
      <c r="D159" s="65" cm="1">
        <f t="array" aca="1" ref="D159" ca="1">_xlfn.XLOOKUP(A159,INDIRECT($A$5&amp;"!$AJ$41:$AJ$406"),INDIRECT($A$5&amp;"!$AO$41:$AO$406"))*SUM($F$3:$I$3)</f>
        <v>15</v>
      </c>
      <c r="E159" s="34" cm="1">
        <f t="array" ref="E159">SUMPRODUCT(('PT Storengy'!$B$8:$K$372)*('PT Storengy'!$A$8:$A$372=$A159)*('PT Storengy'!$A$5:$J$5=$A$6)*('PT Storengy'!$B$7:$K$7=$A$7))</f>
        <v>0</v>
      </c>
      <c r="F159" s="36">
        <f t="shared" ca="1" si="19"/>
        <v>0.76370017334435736</v>
      </c>
      <c r="G159" s="51">
        <f t="shared" ca="1" si="20"/>
        <v>5.3902783446866387E-2</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0.25410227736561802</v>
      </c>
      <c r="I159" s="87">
        <f t="shared" ca="1" si="15"/>
        <v>44.841578358638465</v>
      </c>
      <c r="K159" s="36">
        <f t="shared" ca="1" si="14"/>
        <v>0.60058514151675946</v>
      </c>
      <c r="L159" s="51">
        <f t="shared" ca="1" si="16"/>
        <v>4.2922757906275748E-2</v>
      </c>
      <c r="M159" s="176"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0.2451186201051348</v>
      </c>
      <c r="N159" s="67">
        <f t="shared" ca="1" si="17"/>
        <v>43.256227077376721</v>
      </c>
    </row>
    <row r="160" spans="1:14" x14ac:dyDescent="0.3">
      <c r="A160" s="32">
        <f t="shared" si="18"/>
        <v>46088</v>
      </c>
      <c r="B160" s="65" cm="1">
        <f t="array" aca="1" ref="B160" ca="1">_xlfn.XLOOKUP(A160,INDIRECT($A$5&amp;"!$AJ$41:$AJ$406"),INDIRECT($A$5&amp;"!$An$41:$An$406"))*SUM($F$3:$I$3)</f>
        <v>0</v>
      </c>
      <c r="C160" s="65" cm="1">
        <f t="array" aca="1" ref="C160" ca="1">_xlfn.XLOOKUP(A160,INDIRECT($A$5&amp;"!$AJ$41:$AJ$406"),INDIRECT($A$5&amp;"!$Ak$41:$Ak$406"))*SUM($F$3:$I$3)</f>
        <v>0</v>
      </c>
      <c r="D160" s="65" cm="1">
        <f t="array" aca="1" ref="D160" ca="1">_xlfn.XLOOKUP(A160,INDIRECT($A$5&amp;"!$AJ$41:$AJ$406"),INDIRECT($A$5&amp;"!$AO$41:$AO$406"))*SUM($F$3:$I$3)</f>
        <v>15</v>
      </c>
      <c r="E160" s="34" cm="1">
        <f t="array" ref="E160">SUMPRODUCT(('PT Storengy'!$B$8:$K$372)*('PT Storengy'!$A$8:$A$372=$A160)*('PT Storengy'!$A$5:$J$5=$A$6)*('PT Storengy'!$B$7:$K$7=$A$7))</f>
        <v>0</v>
      </c>
      <c r="F160" s="36">
        <f t="shared" ca="1" si="19"/>
        <v>0.71929022515173791</v>
      </c>
      <c r="G160" s="51">
        <f t="shared" ca="1" si="20"/>
        <v>5.0913344889623825E-2</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0.25165637309151051</v>
      </c>
      <c r="I160" s="87">
        <f t="shared" ca="1" si="15"/>
        <v>44.409948192619495</v>
      </c>
      <c r="K160" s="36">
        <f t="shared" ca="1" si="14"/>
        <v>0.55630706665044927</v>
      </c>
      <c r="L160" s="51">
        <f t="shared" ca="1" si="16"/>
        <v>4.0039009434450629E-2</v>
      </c>
      <c r="M160" s="176"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0.25090909090909097</v>
      </c>
      <c r="N160" s="67">
        <f t="shared" ca="1" si="17"/>
        <v>44.278074866310163</v>
      </c>
    </row>
    <row r="161" spans="1:14" x14ac:dyDescent="0.3">
      <c r="A161" s="32">
        <f t="shared" si="18"/>
        <v>46089</v>
      </c>
      <c r="B161" s="65" cm="1">
        <f t="array" aca="1" ref="B161" ca="1">_xlfn.XLOOKUP(A161,INDIRECT($A$5&amp;"!$AJ$41:$AJ$406"),INDIRECT($A$5&amp;"!$An$41:$An$406"))*SUM($F$3:$I$3)</f>
        <v>0</v>
      </c>
      <c r="C161" s="65" cm="1">
        <f t="array" aca="1" ref="C161" ca="1">_xlfn.XLOOKUP(A161,INDIRECT($A$5&amp;"!$AJ$41:$AJ$406"),INDIRECT($A$5&amp;"!$Ak$41:$Ak$406"))*SUM($F$3:$I$3)</f>
        <v>0</v>
      </c>
      <c r="D161" s="65" cm="1">
        <f t="array" aca="1" ref="D161" ca="1">_xlfn.XLOOKUP(A161,INDIRECT($A$5&amp;"!$AJ$41:$AJ$406"),INDIRECT($A$5&amp;"!$AO$41:$AO$406"))*SUM($F$3:$I$3)</f>
        <v>15</v>
      </c>
      <c r="E161" s="34" cm="1">
        <f t="array" ref="E161">SUMPRODUCT(('PT Storengy'!$B$8:$K$372)*('PT Storengy'!$A$8:$A$372=$A161)*('PT Storengy'!$A$5:$J$5=$A$6)*('PT Storengy'!$B$7:$K$7=$A$7))</f>
        <v>0</v>
      </c>
      <c r="F161" s="36">
        <f t="shared" ca="1" si="19"/>
        <v>0.67530775239626661</v>
      </c>
      <c r="G161" s="51">
        <f t="shared" ca="1" si="20"/>
        <v>4.795268167678253E-2</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0.249234012281004</v>
      </c>
      <c r="I161" s="87">
        <f t="shared" ca="1" si="15"/>
        <v>43.982472755471285</v>
      </c>
      <c r="K161" s="36">
        <f t="shared" ca="1" si="14"/>
        <v>0.51389341574151448</v>
      </c>
      <c r="L161" s="51">
        <f t="shared" ca="1" si="16"/>
        <v>3.7087137776696616E-2</v>
      </c>
      <c r="M161" s="176"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0.2403440218172973</v>
      </c>
      <c r="N161" s="67">
        <f t="shared" ca="1" si="17"/>
        <v>42.413650908934812</v>
      </c>
    </row>
    <row r="162" spans="1:14" x14ac:dyDescent="0.3">
      <c r="A162" s="32">
        <f t="shared" si="18"/>
        <v>46090</v>
      </c>
      <c r="B162" s="65" cm="1">
        <f t="array" aca="1" ref="B162" ca="1">_xlfn.XLOOKUP(A162,INDIRECT($A$5&amp;"!$AJ$41:$AJ$406"),INDIRECT($A$5&amp;"!$An$41:$An$406"))*SUM($F$3:$I$3)</f>
        <v>0</v>
      </c>
      <c r="C162" s="65" cm="1">
        <f t="array" aca="1" ref="C162" ca="1">_xlfn.XLOOKUP(A162,INDIRECT($A$5&amp;"!$AJ$41:$AJ$406"),INDIRECT($A$5&amp;"!$Ak$41:$Ak$406"))*SUM($F$3:$I$3)</f>
        <v>0</v>
      </c>
      <c r="D162" s="65" cm="1">
        <f t="array" aca="1" ref="D162" ca="1">_xlfn.XLOOKUP(A162,INDIRECT($A$5&amp;"!$AJ$41:$AJ$406"),INDIRECT($A$5&amp;"!$AO$41:$AO$406"))*SUM($F$3:$I$3)</f>
        <v>15</v>
      </c>
      <c r="E162" s="34" cm="1">
        <f t="array" ref="E162">SUMPRODUCT(('PT Storengy'!$B$8:$K$372)*('PT Storengy'!$A$8:$A$372=$A162)*('PT Storengy'!$A$5:$J$5=$A$6)*('PT Storengy'!$B$7:$K$7=$A$7))</f>
        <v>0</v>
      </c>
      <c r="F162" s="36">
        <f t="shared" ca="1" si="19"/>
        <v>0.63174864034111533</v>
      </c>
      <c r="G162" s="51">
        <f t="shared" ca="1" si="20"/>
        <v>4.5020516826417771E-2</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0.24683496831252372</v>
      </c>
      <c r="I162" s="87">
        <f t="shared" ca="1" si="15"/>
        <v>43.559112055151239</v>
      </c>
      <c r="K162" s="36">
        <f t="shared" ca="1" si="14"/>
        <v>0.47188802457394907</v>
      </c>
      <c r="L162" s="51">
        <f t="shared" ca="1" si="16"/>
        <v>3.4259561049434298E-2</v>
      </c>
      <c r="M162" s="176"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0.23803054994953723</v>
      </c>
      <c r="N162" s="67">
        <f t="shared" ca="1" si="17"/>
        <v>42.005391167565385</v>
      </c>
    </row>
    <row r="163" spans="1:14" x14ac:dyDescent="0.3">
      <c r="A163" s="32">
        <f t="shared" si="18"/>
        <v>46091</v>
      </c>
      <c r="B163" s="65" cm="1">
        <f t="array" aca="1" ref="B163" ca="1">_xlfn.XLOOKUP(A163,INDIRECT($A$5&amp;"!$AJ$41:$AJ$406"),INDIRECT($A$5&amp;"!$An$41:$An$406"))*SUM($F$3:$I$3)</f>
        <v>0</v>
      </c>
      <c r="C163" s="65" cm="1">
        <f t="array" aca="1" ref="C163" ca="1">_xlfn.XLOOKUP(A163,INDIRECT($A$5&amp;"!$AJ$41:$AJ$406"),INDIRECT($A$5&amp;"!$Ak$41:$Ak$406"))*SUM($F$3:$I$3)</f>
        <v>0</v>
      </c>
      <c r="D163" s="65" cm="1">
        <f t="array" aca="1" ref="D163" ca="1">_xlfn.XLOOKUP(A163,INDIRECT($A$5&amp;"!$AJ$41:$AJ$406"),INDIRECT($A$5&amp;"!$AO$41:$AO$406"))*SUM($F$3:$I$3)</f>
        <v>15</v>
      </c>
      <c r="E163" s="34" cm="1">
        <f t="array" ref="E163">SUMPRODUCT(('PT Storengy'!$B$8:$K$372)*('PT Storengy'!$A$8:$A$372=$A163)*('PT Storengy'!$A$5:$J$5=$A$6)*('PT Storengy'!$B$7:$K$7=$A$7))</f>
        <v>0</v>
      </c>
      <c r="F163" s="36">
        <f t="shared" ca="1" si="19"/>
        <v>0.5886088138565484</v>
      </c>
      <c r="G163" s="51">
        <f t="shared" ca="1" si="20"/>
        <v>4.211657602274102E-2</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0.24445901674587911</v>
      </c>
      <c r="I163" s="87">
        <f t="shared" ca="1" si="15"/>
        <v>43.139826484566896</v>
      </c>
      <c r="K163" s="36">
        <f t="shared" ca="1" si="14"/>
        <v>0.43028696337484151</v>
      </c>
      <c r="L163" s="51">
        <f t="shared" ca="1" si="16"/>
        <v>3.1459201638263275E-2</v>
      </c>
      <c r="M163" s="176"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0.23573934679494279</v>
      </c>
      <c r="N163" s="67">
        <f t="shared" ca="1" si="17"/>
        <v>41.601061199107548</v>
      </c>
    </row>
    <row r="164" spans="1:14" x14ac:dyDescent="0.3">
      <c r="A164" s="32">
        <f t="shared" si="18"/>
        <v>46092</v>
      </c>
      <c r="B164" s="65" cm="1">
        <f t="array" aca="1" ref="B164" ca="1">_xlfn.XLOOKUP(A164,INDIRECT($A$5&amp;"!$AJ$41:$AJ$406"),INDIRECT($A$5&amp;"!$An$41:$An$406"))*SUM($F$3:$I$3)</f>
        <v>0</v>
      </c>
      <c r="C164" s="65" cm="1">
        <f t="array" aca="1" ref="C164" ca="1">_xlfn.XLOOKUP(A164,INDIRECT($A$5&amp;"!$AJ$41:$AJ$406"),INDIRECT($A$5&amp;"!$Ak$41:$Ak$406"))*SUM($F$3:$I$3)</f>
        <v>0</v>
      </c>
      <c r="D164" s="65" cm="1">
        <f t="array" aca="1" ref="D164" ca="1">_xlfn.XLOOKUP(A164,INDIRECT($A$5&amp;"!$AJ$41:$AJ$406"),INDIRECT($A$5&amp;"!$AO$41:$AO$406"))*SUM($F$3:$I$3)</f>
        <v>15</v>
      </c>
      <c r="E164" s="34" cm="1">
        <f t="array" ref="E164">SUMPRODUCT(('PT Storengy'!$B$8:$K$372)*('PT Storengy'!$A$8:$A$372=$A164)*('PT Storengy'!$A$5:$J$5=$A$6)*('PT Storengy'!$B$7:$K$7=$A$7))</f>
        <v>0</v>
      </c>
      <c r="F164" s="36">
        <f t="shared" ca="1" si="19"/>
        <v>0.54588423703867783</v>
      </c>
      <c r="G164" s="51">
        <f t="shared" ca="1" si="20"/>
        <v>3.9240587590436561E-2</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0.24210593530126634</v>
      </c>
      <c r="I164" s="87">
        <f t="shared" ca="1" si="15"/>
        <v>42.724576817870521</v>
      </c>
      <c r="K164" s="36">
        <f t="shared" ca="1" si="14"/>
        <v>0.38908634019797139</v>
      </c>
      <c r="L164" s="51">
        <f t="shared" ca="1" si="16"/>
        <v>2.8685797558322769E-2</v>
      </c>
      <c r="M164" s="176"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0.23347019800226412</v>
      </c>
      <c r="N164" s="67">
        <f t="shared" ca="1" si="17"/>
        <v>41.200623176870131</v>
      </c>
    </row>
    <row r="165" spans="1:14" x14ac:dyDescent="0.3">
      <c r="A165" s="32">
        <f t="shared" si="18"/>
        <v>46093</v>
      </c>
      <c r="B165" s="65" cm="1">
        <f t="array" aca="1" ref="B165" ca="1">_xlfn.XLOOKUP(A165,INDIRECT($A$5&amp;"!$AJ$41:$AJ$406"),INDIRECT($A$5&amp;"!$An$41:$An$406"))*SUM($F$3:$I$3)</f>
        <v>0</v>
      </c>
      <c r="C165" s="65" cm="1">
        <f t="array" aca="1" ref="C165" ca="1">_xlfn.XLOOKUP(A165,INDIRECT($A$5&amp;"!$AJ$41:$AJ$406"),INDIRECT($A$5&amp;"!$Ak$41:$Ak$406"))*SUM($F$3:$I$3)</f>
        <v>0</v>
      </c>
      <c r="D165" s="65" cm="1">
        <f t="array" aca="1" ref="D165" ca="1">_xlfn.XLOOKUP(A165,INDIRECT($A$5&amp;"!$AJ$41:$AJ$406"),INDIRECT($A$5&amp;"!$AO$41:$AO$406"))*SUM($F$3:$I$3)</f>
        <v>15</v>
      </c>
      <c r="E165" s="34" cm="1">
        <f t="array" ref="E165">SUMPRODUCT(('PT Storengy'!$B$8:$K$372)*('PT Storengy'!$A$8:$A$372=$A165)*('PT Storengy'!$A$5:$J$5=$A$6)*('PT Storengy'!$B$7:$K$7=$A$7))</f>
        <v>0</v>
      </c>
      <c r="F165" s="36">
        <f t="shared" ca="1" si="19"/>
        <v>0.50357091283188837</v>
      </c>
      <c r="G165" s="51">
        <f t="shared" ca="1" si="20"/>
        <v>3.6392282469245189E-2</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0.23977550383847343</v>
      </c>
      <c r="I165" s="87">
        <f t="shared" ca="1" si="15"/>
        <v>42.313324206789424</v>
      </c>
      <c r="K165" s="36">
        <f t="shared" ca="1" si="14"/>
        <v>0.34828230055970216</v>
      </c>
      <c r="L165" s="51">
        <f t="shared" ca="1" si="16"/>
        <v>2.5939089346531427E-2</v>
      </c>
      <c r="M165" s="176"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0.23122289128352572</v>
      </c>
      <c r="N165" s="67">
        <f t="shared" ca="1" si="17"/>
        <v>40.804039638269238</v>
      </c>
    </row>
    <row r="166" spans="1:14" x14ac:dyDescent="0.3">
      <c r="A166" s="32">
        <f t="shared" si="18"/>
        <v>46094</v>
      </c>
      <c r="B166" s="65" cm="1">
        <f t="array" aca="1" ref="B166" ca="1">_xlfn.XLOOKUP(A166,INDIRECT($A$5&amp;"!$AJ$41:$AJ$406"),INDIRECT($A$5&amp;"!$An$41:$An$406"))*SUM($F$3:$I$3)</f>
        <v>0</v>
      </c>
      <c r="C166" s="65" cm="1">
        <f t="array" aca="1" ref="C166" ca="1">_xlfn.XLOOKUP(A166,INDIRECT($A$5&amp;"!$AJ$41:$AJ$406"),INDIRECT($A$5&amp;"!$Ak$41:$Ak$406"))*SUM($F$3:$I$3)</f>
        <v>0</v>
      </c>
      <c r="D166" s="65" cm="1">
        <f t="array" aca="1" ref="D166" ca="1">_xlfn.XLOOKUP(A166,INDIRECT($A$5&amp;"!$AJ$41:$AJ$406"),INDIRECT($A$5&amp;"!$AO$41:$AO$406"))*SUM($F$3:$I$3)</f>
        <v>15</v>
      </c>
      <c r="E166" s="34" cm="1">
        <f t="array" ref="E166">SUMPRODUCT(('PT Storengy'!$B$8:$K$372)*('PT Storengy'!$A$8:$A$372=$A166)*('PT Storengy'!$A$5:$J$5=$A$6)*('PT Storengy'!$B$7:$K$7=$A$7))</f>
        <v>0</v>
      </c>
      <c r="F166" s="36">
        <f t="shared" ca="1" si="19"/>
        <v>0.46166488265489691</v>
      </c>
      <c r="G166" s="51">
        <f t="shared" ca="1" si="20"/>
        <v>3.3571394188792555E-2</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0.23746750433628491</v>
      </c>
      <c r="I166" s="87">
        <f t="shared" ca="1" si="15"/>
        <v>41.90603017699145</v>
      </c>
      <c r="K166" s="36">
        <f t="shared" ca="1" si="14"/>
        <v>0.30787102707837882</v>
      </c>
      <c r="L166" s="51">
        <f t="shared" ca="1" si="16"/>
        <v>2.3218820037313476E-2</v>
      </c>
      <c r="M166" s="176"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0.22899721639416554</v>
      </c>
      <c r="N166" s="67">
        <f t="shared" ca="1" si="17"/>
        <v>40.41127348132332</v>
      </c>
    </row>
    <row r="167" spans="1:14" x14ac:dyDescent="0.3">
      <c r="A167" s="32">
        <f t="shared" si="18"/>
        <v>46095</v>
      </c>
      <c r="B167" s="65" cm="1">
        <f t="array" aca="1" ref="B167" ca="1">_xlfn.XLOOKUP(A167,INDIRECT($A$5&amp;"!$AJ$41:$AJ$406"),INDIRECT($A$5&amp;"!$An$41:$An$406"))*SUM($F$3:$I$3)</f>
        <v>0</v>
      </c>
      <c r="C167" s="65" cm="1">
        <f t="array" aca="1" ref="C167" ca="1">_xlfn.XLOOKUP(A167,INDIRECT($A$5&amp;"!$AJ$41:$AJ$406"),INDIRECT($A$5&amp;"!$Ak$41:$Ak$406"))*SUM($F$3:$I$3)</f>
        <v>0</v>
      </c>
      <c r="D167" s="65" cm="1">
        <f t="array" aca="1" ref="D167" ca="1">_xlfn.XLOOKUP(A167,INDIRECT($A$5&amp;"!$AJ$41:$AJ$406"),INDIRECT($A$5&amp;"!$AO$41:$AO$406"))*SUM($F$3:$I$3)</f>
        <v>15</v>
      </c>
      <c r="E167" s="34" cm="1">
        <f t="array" ref="E167">SUMPRODUCT(('PT Storengy'!$B$8:$K$372)*('PT Storengy'!$A$8:$A$372=$A167)*('PT Storengy'!$A$5:$J$5=$A$6)*('PT Storengy'!$B$7:$K$7=$A$7))</f>
        <v>0</v>
      </c>
      <c r="F167" s="36">
        <f t="shared" ca="1" si="19"/>
        <v>0.42016222603041126</v>
      </c>
      <c r="G167" s="51">
        <f t="shared" ca="1" si="20"/>
        <v>3.0777658843659794E-2</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0.23518172087208539</v>
      </c>
      <c r="I167" s="87">
        <f t="shared" ca="1" si="15"/>
        <v>41.502656624485653</v>
      </c>
      <c r="K167" s="36">
        <f t="shared" ca="1" si="14"/>
        <v>0.26784873911719659</v>
      </c>
      <c r="L167" s="51">
        <f t="shared" ca="1" si="16"/>
        <v>2.0524735138558587E-2</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0.22679296511336608</v>
      </c>
      <c r="N167" s="67">
        <f t="shared" ca="1" si="17"/>
        <v>40.022287961182244</v>
      </c>
    </row>
    <row r="168" spans="1:14" x14ac:dyDescent="0.3">
      <c r="A168" s="32">
        <f t="shared" si="18"/>
        <v>46096</v>
      </c>
      <c r="B168" s="65" cm="1">
        <f t="array" aca="1" ref="B168" ca="1">_xlfn.XLOOKUP(A168,INDIRECT($A$5&amp;"!$AJ$41:$AJ$406"),INDIRECT($A$5&amp;"!$An$41:$An$406"))*SUM($F$3:$I$3)</f>
        <v>0</v>
      </c>
      <c r="C168" s="65" cm="1">
        <f t="array" aca="1" ref="C168" ca="1">_xlfn.XLOOKUP(A168,INDIRECT($A$5&amp;"!$AJ$41:$AJ$406"),INDIRECT($A$5&amp;"!$Ak$41:$Ak$406"))*SUM($F$3:$I$3)</f>
        <v>0</v>
      </c>
      <c r="D168" s="65" cm="1">
        <f t="array" aca="1" ref="D168" ca="1">_xlfn.XLOOKUP(A168,INDIRECT($A$5&amp;"!$AJ$41:$AJ$406"),INDIRECT($A$5&amp;"!$AO$41:$AO$406"))*SUM($F$3:$I$3)</f>
        <v>15</v>
      </c>
      <c r="E168" s="34" cm="1">
        <f t="array" ref="E168">SUMPRODUCT(('PT Storengy'!$B$8:$K$372)*('PT Storengy'!$A$8:$A$372=$A168)*('PT Storengy'!$A$5:$J$5=$A$6)*('PT Storengy'!$B$7:$K$7=$A$7))</f>
        <v>0</v>
      </c>
      <c r="F168" s="36">
        <f t="shared" ca="1" si="19"/>
        <v>0.37905906021835384</v>
      </c>
      <c r="G168" s="51">
        <f t="shared" ca="1" si="20"/>
        <v>2.8010815068694083E-2</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0.2329179396016588</v>
      </c>
      <c r="I168" s="87">
        <f t="shared" ca="1" si="15"/>
        <v>41.103165812057426</v>
      </c>
      <c r="K168" s="36">
        <f t="shared" ca="1" si="14"/>
        <v>0.22821169243050698</v>
      </c>
      <c r="L168" s="51">
        <f t="shared" ca="1" si="16"/>
        <v>1.7856582607813105E-2</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0.22460993122457437</v>
      </c>
      <c r="N168" s="67">
        <f t="shared" ca="1" si="17"/>
        <v>39.637046686689587</v>
      </c>
    </row>
    <row r="169" spans="1:14" x14ac:dyDescent="0.3">
      <c r="A169" s="32">
        <f t="shared" si="18"/>
        <v>46097</v>
      </c>
      <c r="B169" s="65" cm="1">
        <f t="array" aca="1" ref="B169" ca="1">_xlfn.XLOOKUP(A169,INDIRECT($A$5&amp;"!$AJ$41:$AJ$406"),INDIRECT($A$5&amp;"!$An$41:$An$406"))*SUM($F$3:$I$3)</f>
        <v>0</v>
      </c>
      <c r="C169" s="65" cm="1">
        <f t="array" aca="1" ref="C169" ca="1">_xlfn.XLOOKUP(A169,INDIRECT($A$5&amp;"!$AJ$41:$AJ$406"),INDIRECT($A$5&amp;"!$Ak$41:$Ak$406"))*SUM($F$3:$I$3)</f>
        <v>0</v>
      </c>
      <c r="D169" s="65" cm="1">
        <f t="array" aca="1" ref="D169" ca="1">_xlfn.XLOOKUP(A169,INDIRECT($A$5&amp;"!$AJ$41:$AJ$406"),INDIRECT($A$5&amp;"!$AO$41:$AO$406"))*SUM($F$3:$I$3)</f>
        <v>15</v>
      </c>
      <c r="E169" s="34" cm="1">
        <f t="array" ref="E169">SUMPRODUCT(('PT Storengy'!$B$8:$K$372)*('PT Storengy'!$A$8:$A$372=$A169)*('PT Storengy'!$A$5:$J$5=$A$6)*('PT Storengy'!$B$7:$K$7=$A$7))</f>
        <v>0</v>
      </c>
      <c r="F169" s="36">
        <f t="shared" ca="1" si="19"/>
        <v>0.33835153985261568</v>
      </c>
      <c r="G169" s="51">
        <f t="shared" ca="1" si="20"/>
        <v>2.5270604014556924E-2</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0.23067594873918293</v>
      </c>
      <c r="I169" s="87">
        <f t="shared" ca="1" si="15"/>
        <v>40.707520365738155</v>
      </c>
      <c r="K169" s="36">
        <f t="shared" ca="1" si="14"/>
        <v>0.18895617881352886</v>
      </c>
      <c r="L169" s="51">
        <f t="shared" ca="1" si="16"/>
        <v>1.5214112828700466E-2</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0.22244791049620949</v>
      </c>
      <c r="N169" s="67">
        <f t="shared" ca="1" si="17"/>
        <v>39.255513616978135</v>
      </c>
    </row>
    <row r="170" spans="1:14" x14ac:dyDescent="0.3">
      <c r="A170" s="32">
        <f t="shared" si="18"/>
        <v>46098</v>
      </c>
      <c r="B170" s="65" cm="1">
        <f t="array" aca="1" ref="B170" ca="1">_xlfn.XLOOKUP(A170,INDIRECT($A$5&amp;"!$AJ$41:$AJ$406"),INDIRECT($A$5&amp;"!$An$41:$An$406"))*SUM($F$3:$I$3)</f>
        <v>0</v>
      </c>
      <c r="C170" s="65" cm="1">
        <f t="array" aca="1" ref="C170" ca="1">_xlfn.XLOOKUP(A170,INDIRECT($A$5&amp;"!$AJ$41:$AJ$406"),INDIRECT($A$5&amp;"!$Ak$41:$Ak$406"))*SUM($F$3:$I$3)</f>
        <v>0</v>
      </c>
      <c r="D170" s="65" cm="1">
        <f t="array" aca="1" ref="D170" ca="1">_xlfn.XLOOKUP(A170,INDIRECT($A$5&amp;"!$AJ$41:$AJ$406"),INDIRECT($A$5&amp;"!$AO$41:$AO$406"))*SUM($F$3:$I$3)</f>
        <v>15</v>
      </c>
      <c r="E170" s="34" cm="1">
        <f t="array" ref="E170">SUMPRODUCT(('PT Storengy'!$B$8:$K$372)*('PT Storengy'!$A$8:$A$372=$A170)*('PT Storengy'!$A$5:$J$5=$A$6)*('PT Storengy'!$B$7:$K$7=$A$7))</f>
        <v>0</v>
      </c>
      <c r="F170" s="36">
        <f t="shared" ca="1" si="19"/>
        <v>0.2980358565813071</v>
      </c>
      <c r="G170" s="51">
        <f t="shared" ca="1" si="20"/>
        <v>2.2556769323507711E-2</v>
      </c>
      <c r="H170" s="35" cm="1">
        <f t="array" aca="1" ref="H170" ca="1">IF(ROUND(ROUND(G170,2)-G170,4)=0,_xlfn.XLOOKUP(G170,INDIRECT($A$4&amp;"!$G$32:$G$132"),INDIRECT($A$4&amp;"!$A$32:$A$132"),0,1,1),IF(G170&lt;0,0,(ROUNDUP(G170,2)-G170)*100*_xlfn.XLOOKUP(G170,INDIRECT($A$4&amp;"!$G$32:$G$132"),INDIRECT($A$4&amp;"!$A$32:$A$132"),0,-1,-1)+(G170-ROUNDDOWN(G170,2))*100*_xlfn.XLOOKUP(G170,INDIRECT($A$4&amp;"!$G$32:$G$132"),INDIRECT($A$4&amp;"!$A$32:$A$132"),0,1,1)))</f>
        <v>0.22845553853741538</v>
      </c>
      <c r="I170" s="87">
        <f t="shared" ca="1" si="15"/>
        <v>40.315683271308586</v>
      </c>
      <c r="K170" s="36">
        <f t="shared" ca="1" si="14"/>
        <v>0.15007852575543071</v>
      </c>
      <c r="L170" s="51">
        <f t="shared" ca="1" si="16"/>
        <v>1.259707858756859E-2</v>
      </c>
      <c r="M170" s="35" cm="1">
        <f t="array" aca="1" ref="M170" ca="1">IF(ROUND(ROUND(L170,2)-L170,4)=0,_xlfn.XLOOKUP(L170,INDIRECT($A$4&amp;"!$G$32:$G$132"),INDIRECT($A$4&amp;"!$A$32:$A$132"),0,1,1),IF(L170&lt;0,0,(ROUNDUP(L170,2)-L170)*100*_xlfn.XLOOKUP(L170,INDIRECT($A$4&amp;"!$G$32:$G$132"),INDIRECT($A$4&amp;"!$A$32:$A$132"),0,-1,-1)+(L170-ROUNDDOWN(L170,2))*100*_xlfn.XLOOKUP(L170,INDIRECT($A$4&amp;"!$G$32:$G$132"),INDIRECT($A$4&amp;"!$A$32:$A$132"),0,1,1)))</f>
        <v>0.22030670066255617</v>
      </c>
      <c r="N170" s="67">
        <f t="shared" ca="1" si="17"/>
        <v>38.87765305809814</v>
      </c>
    </row>
    <row r="171" spans="1:14" x14ac:dyDescent="0.3">
      <c r="A171" s="32">
        <f t="shared" si="18"/>
        <v>46099</v>
      </c>
      <c r="B171" s="65" cm="1">
        <f t="array" aca="1" ref="B171" ca="1">_xlfn.XLOOKUP(A171,INDIRECT($A$5&amp;"!$AJ$41:$AJ$406"),INDIRECT($A$5&amp;"!$An$41:$An$406"))*SUM($F$3:$I$3)</f>
        <v>0</v>
      </c>
      <c r="C171" s="65" cm="1">
        <f t="array" aca="1" ref="C171" ca="1">_xlfn.XLOOKUP(A171,INDIRECT($A$5&amp;"!$AJ$41:$AJ$406"),INDIRECT($A$5&amp;"!$Ak$41:$Ak$406"))*SUM($F$3:$I$3)</f>
        <v>0</v>
      </c>
      <c r="D171" s="65" cm="1">
        <f t="array" aca="1" ref="D171" ca="1">_xlfn.XLOOKUP(A171,INDIRECT($A$5&amp;"!$AJ$41:$AJ$406"),INDIRECT($A$5&amp;"!$AO$41:$AO$406"))*SUM($F$3:$I$3)</f>
        <v>15</v>
      </c>
      <c r="E171" s="34" cm="1">
        <f t="array" ref="E171">SUMPRODUCT(('PT Storengy'!$B$8:$K$372)*('PT Storengy'!$A$8:$A$372=$A171)*('PT Storengy'!$A$5:$J$5=$A$6)*('PT Storengy'!$B$7:$K$7=$A$7))</f>
        <v>0</v>
      </c>
      <c r="F171" s="36">
        <f t="shared" ca="1" si="19"/>
        <v>0.25810823871047101</v>
      </c>
      <c r="G171" s="51">
        <f t="shared" ca="1" si="20"/>
        <v>1.9869057105420473E-2</v>
      </c>
      <c r="H171" s="35" cm="1">
        <f t="array" aca="1" ref="H171" ca="1">IF(ROUND(ROUND(G171,2)-G171,4)=0,_xlfn.XLOOKUP(G171,INDIRECT($A$4&amp;"!$G$32:$G$132"),INDIRECT($A$4&amp;"!$A$32:$A$132"),0,1,1),IF(G171&lt;0,0,(ROUNDUP(G171,2)-G171)*100*_xlfn.XLOOKUP(G171,INDIRECT($A$4&amp;"!$G$32:$G$132"),INDIRECT($A$4&amp;"!$A$32:$A$132"),0,-1,-1)+(G171-ROUNDDOWN(G171,2))*100*_xlfn.XLOOKUP(G171,INDIRECT($A$4&amp;"!$G$32:$G$132"),INDIRECT($A$4&amp;"!$A$32:$A$132"),0,1,1)))</f>
        <v>0.22625650126807131</v>
      </c>
      <c r="I171" s="87">
        <f t="shared" ca="1" si="15"/>
        <v>39.927617870836109</v>
      </c>
      <c r="K171" s="36">
        <f t="shared" ca="1" si="14"/>
        <v>0.11013200169125958</v>
      </c>
      <c r="L171" s="51">
        <f t="shared" ca="1" si="16"/>
        <v>1.0005235050362047E-2</v>
      </c>
      <c r="M171" s="35" cm="1">
        <f t="array" aca="1" ref="M171" ca="1">IF(ROUND(ROUND(L171,2)-L171,4)=0,_xlfn.XLOOKUP(L171,INDIRECT($A$4&amp;"!$G$32:$G$132"),INDIRECT($A$4&amp;"!$A$32:$A$132"),0,1,1),IF(L171&lt;0,0,(ROUNDUP(L171,2)-L171)*100*_xlfn.XLOOKUP(L171,INDIRECT($A$4&amp;"!$G$32:$G$132"),INDIRECT($A$4&amp;"!$A$32:$A$132"),0,-1,-1)+(L171-ROUNDDOWN(L171,2))*100*_xlfn.XLOOKUP(L171,INDIRECT($A$4&amp;"!$G$32:$G$132"),INDIRECT($A$4&amp;"!$A$32:$A$132"),0,1,1)))</f>
        <v>0.22636363636363638</v>
      </c>
      <c r="N171" s="67">
        <f t="shared" ca="1" si="17"/>
        <v>39.946524064171122</v>
      </c>
    </row>
    <row r="172" spans="1:14" x14ac:dyDescent="0.3">
      <c r="A172" s="32">
        <f t="shared" si="18"/>
        <v>46100</v>
      </c>
      <c r="B172" s="65" cm="1">
        <f t="array" aca="1" ref="B172" ca="1">_xlfn.XLOOKUP(A172,INDIRECT($A$5&amp;"!$AJ$41:$AJ$406"),INDIRECT($A$5&amp;"!$An$41:$An$406"))*SUM($F$3:$I$3)</f>
        <v>0</v>
      </c>
      <c r="C172" s="65" cm="1">
        <f t="array" aca="1" ref="C172" ca="1">_xlfn.XLOOKUP(A172,INDIRECT($A$5&amp;"!$AJ$41:$AJ$406"),INDIRECT($A$5&amp;"!$Ak$41:$Ak$406"))*SUM($F$3:$I$3)</f>
        <v>0</v>
      </c>
      <c r="D172" s="65" cm="1">
        <f t="array" aca="1" ref="D172" ca="1">_xlfn.XLOOKUP(A172,INDIRECT($A$5&amp;"!$AJ$41:$AJ$406"),INDIRECT($A$5&amp;"!$AO$41:$AO$406"))*SUM($F$3:$I$3)</f>
        <v>15</v>
      </c>
      <c r="E172" s="34" cm="1">
        <f t="array" ref="E172">SUMPRODUCT(('PT Storengy'!$B$8:$K$372)*('PT Storengy'!$A$8:$A$372=$A172)*('PT Storengy'!$A$5:$J$5=$A$6)*('PT Storengy'!$B$7:$K$7=$A$7))</f>
        <v>0</v>
      </c>
      <c r="F172" s="36">
        <f t="shared" ca="1" si="19"/>
        <v>0.21856495085122582</v>
      </c>
      <c r="G172" s="51">
        <f t="shared" ca="1" si="20"/>
        <v>1.7207215914031401E-2</v>
      </c>
      <c r="H172" s="35" cm="1">
        <f t="array" aca="1" ref="H172" ca="1">IF(ROUND(ROUND(G172,2)-G172,4)=0,_xlfn.XLOOKUP(G172,INDIRECT($A$4&amp;"!$G$32:$G$132"),INDIRECT($A$4&amp;"!$A$32:$A$132"),0,1,1),IF(G172&lt;0,0,(ROUNDUP(G172,2)-G172)*100*_xlfn.XLOOKUP(G172,INDIRECT($A$4&amp;"!$G$32:$G$132"),INDIRECT($A$4&amp;"!$A$32:$A$132"),0,-1,-1)+(G172-ROUNDDOWN(G172,2))*100*_xlfn.XLOOKUP(G172,INDIRECT($A$4&amp;"!$G$32:$G$132"),INDIRECT($A$4&amp;"!$A$32:$A$132"),0,1,1)))</f>
        <v>0.22407863120238936</v>
      </c>
      <c r="I172" s="87">
        <f t="shared" ca="1" si="15"/>
        <v>39.543287859245176</v>
      </c>
      <c r="K172" s="36">
        <f t="shared" ca="1" si="14"/>
        <v>7.2013084027921254E-2</v>
      </c>
      <c r="L172" s="51">
        <f t="shared" ca="1" si="16"/>
        <v>7.3421334460839725E-3</v>
      </c>
      <c r="M172" s="35" cm="1">
        <f t="array" aca="1" ref="M172" ca="1">IF(ROUND(ROUND(L172,2)-L172,4)=0,_xlfn.XLOOKUP(L172,INDIRECT($A$4&amp;"!$G$32:$G$132"),INDIRECT($A$4&amp;"!$A$32:$A$132"),0,1,1),IF(L172&lt;0,0,(ROUNDUP(L172,2)-L172)*100*_xlfn.XLOOKUP(L172,INDIRECT($A$4&amp;"!$G$32:$G$132"),INDIRECT($A$4&amp;"!$A$32:$A$132"),0,-1,-1)+(L172-ROUNDDOWN(L172,2))*100*_xlfn.XLOOKUP(L172,INDIRECT($A$4&amp;"!$G$32:$G$132"),INDIRECT($A$4&amp;"!$A$32:$A$132"),0,1,1)))</f>
        <v>0.21600720009225058</v>
      </c>
      <c r="N172" s="67">
        <f t="shared" ca="1" si="17"/>
        <v>38.11891766333833</v>
      </c>
    </row>
    <row r="173" spans="1:14" x14ac:dyDescent="0.3">
      <c r="A173" s="32">
        <f t="shared" si="18"/>
        <v>46101</v>
      </c>
      <c r="B173" s="65" cm="1">
        <f t="array" aca="1" ref="B173" ca="1">_xlfn.XLOOKUP(A173,INDIRECT($A$5&amp;"!$AJ$41:$AJ$406"),INDIRECT($A$5&amp;"!$An$41:$An$406"))*SUM($F$3:$I$3)</f>
        <v>0</v>
      </c>
      <c r="C173" s="65" cm="1">
        <f t="array" aca="1" ref="C173" ca="1">_xlfn.XLOOKUP(A173,INDIRECT($A$5&amp;"!$AJ$41:$AJ$406"),INDIRECT($A$5&amp;"!$Ak$41:$Ak$406"))*SUM($F$3:$I$3)</f>
        <v>0</v>
      </c>
      <c r="D173" s="65" cm="1">
        <f t="array" aca="1" ref="D173" ca="1">_xlfn.XLOOKUP(A173,INDIRECT($A$5&amp;"!$AJ$41:$AJ$406"),INDIRECT($A$5&amp;"!$AO$41:$AO$406"))*SUM($F$3:$I$3)</f>
        <v>15</v>
      </c>
      <c r="E173" s="34" cm="1">
        <f t="array" ref="E173">SUMPRODUCT(('PT Storengy'!$B$8:$K$372)*('PT Storengy'!$A$8:$A$372=$A173)*('PT Storengy'!$A$5:$J$5=$A$6)*('PT Storengy'!$B$7:$K$7=$A$7))</f>
        <v>0</v>
      </c>
      <c r="F173" s="36">
        <f t="shared" ca="1" si="19"/>
        <v>0.17940229357030493</v>
      </c>
      <c r="G173" s="51">
        <f t="shared" ca="1" si="20"/>
        <v>1.4570996723415055E-2</v>
      </c>
      <c r="H173" s="35" cm="1">
        <f t="array" aca="1" ref="H173" ca="1">IF(ROUND(ROUND(G173,2)-G173,4)=0,_xlfn.XLOOKUP(G173,INDIRECT($A$4&amp;"!$G$32:$G$132"),INDIRECT($A$4&amp;"!$A$32:$A$132"),0,1,1),IF(G173&lt;0,0,(ROUNDUP(G173,2)-G173)*100*_xlfn.XLOOKUP(G173,INDIRECT($A$4&amp;"!$G$32:$G$132"),INDIRECT($A$4&amp;"!$A$32:$A$132"),0,-1,-1)+(G173-ROUNDDOWN(G173,2))*100*_xlfn.XLOOKUP(G173,INDIRECT($A$4&amp;"!$G$32:$G$132"),INDIRECT($A$4&amp;"!$A$32:$A$132"),0,1,1)))</f>
        <v>0.22192172459188508</v>
      </c>
      <c r="I173" s="87">
        <f t="shared" ca="1" si="15"/>
        <v>39.162657280920889</v>
      </c>
      <c r="K173" s="36">
        <f t="shared" ca="1" si="14"/>
        <v>3.4261086427652486E-2</v>
      </c>
      <c r="L173" s="51">
        <f t="shared" ca="1" si="16"/>
        <v>4.8008722685280837E-3</v>
      </c>
      <c r="M173" s="35" cm="1">
        <f t="array" aca="1" ref="M173" ca="1">IF(ROUND(ROUND(L173,2)-L173,4)=0,_xlfn.XLOOKUP(L173,INDIRECT($A$4&amp;"!$G$32:$G$132"),INDIRECT($A$4&amp;"!$A$32:$A$132"),0,1,1),IF(L173&lt;0,0,(ROUNDUP(L173,2)-L173)*100*_xlfn.XLOOKUP(L173,INDIRECT($A$4&amp;"!$G$32:$G$132"),INDIRECT($A$4&amp;"!$A$32:$A$132"),0,-1,-1)+(L173-ROUNDDOWN(L173,2))*100*_xlfn.XLOOKUP(L173,INDIRECT($A$4&amp;"!$G$32:$G$132"),INDIRECT($A$4&amp;"!$A$32:$A$132"),0,1,1)))</f>
        <v>0.21392798640152302</v>
      </c>
      <c r="N173" s="67">
        <f t="shared" ca="1" si="17"/>
        <v>37.751997600268766</v>
      </c>
    </row>
    <row r="174" spans="1:14" x14ac:dyDescent="0.3">
      <c r="A174" s="32">
        <f t="shared" si="18"/>
        <v>46102</v>
      </c>
      <c r="B174" s="65" cm="1">
        <f t="array" aca="1" ref="B174" ca="1">_xlfn.XLOOKUP(A174,INDIRECT($A$5&amp;"!$AJ$41:$AJ$406"),INDIRECT($A$5&amp;"!$An$41:$An$406"))*SUM($F$3:$I$3)</f>
        <v>0</v>
      </c>
      <c r="C174" s="65" cm="1">
        <f t="array" aca="1" ref="C174" ca="1">_xlfn.XLOOKUP(A174,INDIRECT($A$5&amp;"!$AJ$41:$AJ$406"),INDIRECT($A$5&amp;"!$Ak$41:$Ak$406"))*SUM($F$3:$I$3)</f>
        <v>0</v>
      </c>
      <c r="D174" s="65" cm="1">
        <f t="array" aca="1" ref="D174" ca="1">_xlfn.XLOOKUP(A174,INDIRECT($A$5&amp;"!$AJ$41:$AJ$406"),INDIRECT($A$5&amp;"!$AO$41:$AO$406"))*SUM($F$3:$I$3)</f>
        <v>15</v>
      </c>
      <c r="E174" s="34" cm="1">
        <f t="array" ref="E174">SUMPRODUCT(('PT Storengy'!$B$8:$K$372)*('PT Storengy'!$A$8:$A$372=$A174)*('PT Storengy'!$A$5:$J$5=$A$6)*('PT Storengy'!$B$7:$K$7=$A$7))</f>
        <v>0</v>
      </c>
      <c r="F174" s="149">
        <f t="shared" ca="1" si="19"/>
        <v>0.14061660304395973</v>
      </c>
      <c r="G174" s="51">
        <f t="shared" ca="1" si="20"/>
        <v>1.1960152904686995E-2</v>
      </c>
      <c r="H174" s="35" cm="1">
        <f t="array" aca="1" ref="H174" ca="1">IF(ROUND(ROUND(G174,2)-G174,4)=0,_xlfn.XLOOKUP(G174,INDIRECT($A$4&amp;"!$G$32:$G$132"),INDIRECT($A$4&amp;"!$A$32:$A$132"),0,1,1),IF(G174&lt;0,0,(ROUNDUP(G174,2)-G174)*100*_xlfn.XLOOKUP(G174,INDIRECT($A$4&amp;"!$G$32:$G$132"),INDIRECT($A$4&amp;"!$A$32:$A$132"),0,-1,-1)+(G174-ROUNDDOWN(G174,2))*100*_xlfn.XLOOKUP(G174,INDIRECT($A$4&amp;"!$G$32:$G$132"),INDIRECT($A$4&amp;"!$A$32:$A$132"),0,1,1)))</f>
        <v>0.21978557964928941</v>
      </c>
      <c r="I174" s="87">
        <f t="shared" ca="1" si="15"/>
        <v>38.785690526345185</v>
      </c>
      <c r="K174" s="36">
        <f t="shared" ca="1" si="14"/>
        <v>0</v>
      </c>
      <c r="L174" s="51">
        <f t="shared" ca="1" si="16"/>
        <v>2.2840724285101656E-3</v>
      </c>
      <c r="M174" s="35" cm="1">
        <f t="array" aca="1" ref="M174" ca="1">IF(ROUND(ROUND(L174,2)-L174,4)=0,_xlfn.XLOOKUP(L174,INDIRECT($A$4&amp;"!$G$32:$G$132"),INDIRECT($A$4&amp;"!$A$32:$A$132"),0,1,1),IF(L174&lt;0,0,(ROUNDUP(L174,2)-L174)*100*_xlfn.XLOOKUP(L174,INDIRECT($A$4&amp;"!$G$32:$G$132"),INDIRECT($A$4&amp;"!$A$32:$A$132"),0,-1,-1)+(L174-ROUNDDOWN(L174,2))*100*_xlfn.XLOOKUP(L174,INDIRECT($A$4&amp;"!$G$32:$G$132"),INDIRECT($A$4&amp;"!$A$32:$A$132"),0,1,1)))</f>
        <v>0.21186878653241745</v>
      </c>
      <c r="N174" s="67">
        <f t="shared" ca="1" si="17"/>
        <v>34.261086427652486</v>
      </c>
    </row>
    <row r="175" spans="1:14" x14ac:dyDescent="0.3">
      <c r="A175" s="32">
        <f t="shared" si="18"/>
        <v>46103</v>
      </c>
      <c r="B175" s="65" cm="1">
        <f t="array" aca="1" ref="B175" ca="1">_xlfn.XLOOKUP(A175,INDIRECT($A$5&amp;"!$AJ$41:$AJ$406"),INDIRECT($A$5&amp;"!$An$41:$An$406"))*SUM($F$3:$I$3)</f>
        <v>0</v>
      </c>
      <c r="C175" s="65" cm="1">
        <f t="array" aca="1" ref="C175" ca="1">_xlfn.XLOOKUP(A175,INDIRECT($A$5&amp;"!$AJ$41:$AJ$406"),INDIRECT($A$5&amp;"!$Ak$41:$Ak$406"))*SUM($F$3:$I$3)</f>
        <v>0</v>
      </c>
      <c r="D175" s="65" cm="1">
        <f t="array" aca="1" ref="D175" ca="1">_xlfn.XLOOKUP(A175,INDIRECT($A$5&amp;"!$AJ$41:$AJ$406"),INDIRECT($A$5&amp;"!$AO$41:$AO$406"))*SUM($F$3:$I$3)</f>
        <v>15</v>
      </c>
      <c r="E175" s="34" cm="1">
        <f t="array" ref="E175">SUMPRODUCT(('PT Storengy'!$B$8:$K$372)*('PT Storengy'!$A$8:$A$372=$A175)*('PT Storengy'!$A$5:$J$5=$A$6)*('PT Storengy'!$B$7:$K$7=$A$7))</f>
        <v>0</v>
      </c>
      <c r="F175" s="149">
        <f t="shared" ca="1" si="19"/>
        <v>0.10220425071519434</v>
      </c>
      <c r="G175" s="51">
        <f t="shared" ca="1" si="20"/>
        <v>9.3744402029306492E-3</v>
      </c>
      <c r="H175" s="35" cm="1">
        <f t="array" aca="1" ref="H175" ca="1">IF(ROUND(ROUND(G175,2)-G175,4)=0,_xlfn.XLOOKUP(G175,INDIRECT($A$4&amp;"!$G$32:$G$132"),INDIRECT($A$4&amp;"!$A$32:$A$132"),0,1,1),IF(G175&lt;0,0,(ROUNDUP(G175,2)-G175)*100*_xlfn.XLOOKUP(G175,INDIRECT($A$4&amp;"!$G$32:$G$132"),INDIRECT($A$4&amp;"!$A$32:$A$132"),0,-1,-1)+(G175-ROUNDDOWN(G175,2))*100*_xlfn.XLOOKUP(G175,INDIRECT($A$4&amp;"!$G$32:$G$132"),INDIRECT($A$4&amp;"!$A$32:$A$132"),0,1,1)))</f>
        <v>0.21766999652967059</v>
      </c>
      <c r="I175" s="87">
        <f t="shared" ca="1" si="15"/>
        <v>38.412352328765394</v>
      </c>
      <c r="K175" s="36">
        <f t="shared" ca="1" si="14"/>
        <v>0</v>
      </c>
      <c r="L175" s="51">
        <f t="shared" ca="1" si="16"/>
        <v>0</v>
      </c>
      <c r="M175" s="35" cm="1">
        <f t="array" aca="1" ref="M175" ca="1">IF(ROUND(ROUND(L175,2)-L175,4)=0,_xlfn.XLOOKUP(L175,INDIRECT($A$4&amp;"!$G$32:$G$132"),INDIRECT($A$4&amp;"!$A$32:$A$132"),0,1,1),IF(L175&lt;0,0,(ROUNDUP(L175,2)-L175)*100*_xlfn.XLOOKUP(L175,INDIRECT($A$4&amp;"!$G$32:$G$132"),INDIRECT($A$4&amp;"!$A$32:$A$132"),0,-1,-1)+(L175-ROUNDDOWN(L175,2))*100*_xlfn.XLOOKUP(L175,INDIRECT($A$4&amp;"!$G$32:$G$132"),INDIRECT($A$4&amp;"!$A$32:$A$132"),0,1,1)))</f>
        <v>0.21000000000000005</v>
      </c>
      <c r="N175" s="67">
        <f t="shared" ca="1" si="17"/>
        <v>0</v>
      </c>
    </row>
    <row r="176" spans="1:14" x14ac:dyDescent="0.3">
      <c r="A176" s="32">
        <f t="shared" si="18"/>
        <v>46104</v>
      </c>
      <c r="B176" s="65" cm="1">
        <f t="array" aca="1" ref="B176" ca="1">_xlfn.XLOOKUP(A176,INDIRECT($A$5&amp;"!$AJ$41:$AJ$406"),INDIRECT($A$5&amp;"!$An$41:$An$406"))*SUM($F$3:$I$3)</f>
        <v>0</v>
      </c>
      <c r="C176" s="65" cm="1">
        <f t="array" aca="1" ref="C176" ca="1">_xlfn.XLOOKUP(A176,INDIRECT($A$5&amp;"!$AJ$41:$AJ$406"),INDIRECT($A$5&amp;"!$Ak$41:$Ak$406"))*SUM($F$3:$I$3)</f>
        <v>0</v>
      </c>
      <c r="D176" s="65" cm="1">
        <f t="array" aca="1" ref="D176" ca="1">_xlfn.XLOOKUP(A176,INDIRECT($A$5&amp;"!$AJ$41:$AJ$406"),INDIRECT($A$5&amp;"!$AO$41:$AO$406"))*SUM($F$3:$I$3)</f>
        <v>15</v>
      </c>
      <c r="E176" s="34" cm="1">
        <f t="array" ref="E176">SUMPRODUCT(('PT Storengy'!$B$8:$K$372)*('PT Storengy'!$A$8:$A$372=$A176)*('PT Storengy'!$A$5:$J$5=$A$6)*('PT Storengy'!$B$7:$K$7=$A$7))</f>
        <v>0</v>
      </c>
      <c r="F176" s="149">
        <f t="shared" ca="1" si="19"/>
        <v>6.4161642954299436E-2</v>
      </c>
      <c r="G176" s="51">
        <f t="shared" ca="1" si="20"/>
        <v>6.8136167143462894E-3</v>
      </c>
      <c r="H176" s="35" cm="1">
        <f t="array" aca="1" ref="H176" ca="1">IF(ROUND(ROUND(G176,2)-G176,4)=0,_xlfn.XLOOKUP(G176,INDIRECT($A$4&amp;"!$G$32:$G$132"),INDIRECT($A$4&amp;"!$A$32:$A$132"),0,1,1),IF(G176&lt;0,0,(ROUNDUP(G176,2)-G176)*100*_xlfn.XLOOKUP(G176,INDIRECT($A$4&amp;"!$G$32:$G$132"),INDIRECT($A$4&amp;"!$A$32:$A$132"),0,-1,-1)+(G176-ROUNDDOWN(G176,2))*100*_xlfn.XLOOKUP(G176,INDIRECT($A$4&amp;"!$G$32:$G$132"),INDIRECT($A$4&amp;"!$A$32:$A$132"),0,1,1)))</f>
        <v>0.21557477731173791</v>
      </c>
      <c r="I176" s="87">
        <f t="shared" ca="1" si="15"/>
        <v>38.042607760894917</v>
      </c>
      <c r="K176" s="36">
        <f t="shared" ca="1" si="14"/>
        <v>0</v>
      </c>
      <c r="L176" s="51">
        <f t="shared" ca="1" si="16"/>
        <v>0</v>
      </c>
      <c r="M176" s="35" cm="1">
        <f t="array" aca="1" ref="M176" ca="1">IF(ROUND(ROUND(L176,2)-L176,4)=0,_xlfn.XLOOKUP(L176,INDIRECT($A$4&amp;"!$G$32:$G$132"),INDIRECT($A$4&amp;"!$A$32:$A$132"),0,1,1),IF(L176&lt;0,0,(ROUNDUP(L176,2)-L176)*100*_xlfn.XLOOKUP(L176,INDIRECT($A$4&amp;"!$G$32:$G$132"),INDIRECT($A$4&amp;"!$A$32:$A$132"),0,-1,-1)+(L176-ROUNDDOWN(L176,2))*100*_xlfn.XLOOKUP(L176,INDIRECT($A$4&amp;"!$G$32:$G$132"),INDIRECT($A$4&amp;"!$A$32:$A$132"),0,1,1)))</f>
        <v>0.21000000000000005</v>
      </c>
      <c r="N176" s="67">
        <f t="shared" ca="1" si="17"/>
        <v>0</v>
      </c>
    </row>
    <row r="177" spans="1:14" x14ac:dyDescent="0.3">
      <c r="A177" s="32">
        <f t="shared" si="18"/>
        <v>46105</v>
      </c>
      <c r="B177" s="65" cm="1">
        <f t="array" aca="1" ref="B177" ca="1">_xlfn.XLOOKUP(A177,INDIRECT($A$5&amp;"!$AJ$41:$AJ$406"),INDIRECT($A$5&amp;"!$An$41:$An$406"))*SUM($F$3:$I$3)</f>
        <v>0</v>
      </c>
      <c r="C177" s="65" cm="1">
        <f t="array" aca="1" ref="C177" ca="1">_xlfn.XLOOKUP(A177,INDIRECT($A$5&amp;"!$AJ$41:$AJ$406"),INDIRECT($A$5&amp;"!$Ak$41:$Ak$406"))*SUM($F$3:$I$3)</f>
        <v>0</v>
      </c>
      <c r="D177" s="65" cm="1">
        <f t="array" aca="1" ref="D177" ca="1">_xlfn.XLOOKUP(A177,INDIRECT($A$5&amp;"!$AJ$41:$AJ$406"),INDIRECT($A$5&amp;"!$AO$41:$AO$406"))*SUM($F$3:$I$3)</f>
        <v>15</v>
      </c>
      <c r="E177" s="34" cm="1">
        <f t="array" ref="E177">SUMPRODUCT(('PT Storengy'!$B$8:$K$372)*('PT Storengy'!$A$8:$A$372=$A177)*('PT Storengy'!$A$5:$J$5=$A$6)*('PT Storengy'!$B$7:$K$7=$A$7))</f>
        <v>0</v>
      </c>
      <c r="F177" s="149">
        <f t="shared" ca="1" si="19"/>
        <v>2.6485220722653767E-2</v>
      </c>
      <c r="G177" s="51">
        <f t="shared" ca="1" si="20"/>
        <v>4.2774428636199622E-3</v>
      </c>
      <c r="H177" s="35" cm="1">
        <f t="array" aca="1" ref="H177" ca="1">IF(ROUND(ROUND(G177,2)-G177,4)=0,_xlfn.XLOOKUP(G177,INDIRECT($A$4&amp;"!$G$32:$G$132"),INDIRECT($A$4&amp;"!$A$32:$A$132"),0,1,1),IF(G177&lt;0,0,(ROUNDUP(G177,2)-G177)*100*_xlfn.XLOOKUP(G177,INDIRECT($A$4&amp;"!$G$32:$G$132"),INDIRECT($A$4&amp;"!$A$32:$A$132"),0,-1,-1)+(G177-ROUNDDOWN(G177,2))*100*_xlfn.XLOOKUP(G177,INDIRECT($A$4&amp;"!$G$32:$G$132"),INDIRECT($A$4&amp;"!$A$32:$A$132"),0,1,1)))</f>
        <v>0.21349972597932548</v>
      </c>
      <c r="I177" s="87">
        <f t="shared" ca="1" si="15"/>
        <v>37.676422231645667</v>
      </c>
      <c r="K177" s="36">
        <f t="shared" ca="1" si="14"/>
        <v>0</v>
      </c>
      <c r="L177" s="51">
        <f t="shared" ca="1" si="16"/>
        <v>0</v>
      </c>
      <c r="M177" s="35" cm="1">
        <f t="array" aca="1" ref="M177" ca="1">IF(ROUND(ROUND(L177,2)-L177,4)=0,_xlfn.XLOOKUP(L177,INDIRECT($A$4&amp;"!$G$32:$G$132"),INDIRECT($A$4&amp;"!$A$32:$A$132"),0,1,1),IF(L177&lt;0,0,(ROUNDUP(L177,2)-L177)*100*_xlfn.XLOOKUP(L177,INDIRECT($A$4&amp;"!$G$32:$G$132"),INDIRECT($A$4&amp;"!$A$32:$A$132"),0,-1,-1)+(L177-ROUNDDOWN(L177,2))*100*_xlfn.XLOOKUP(L177,INDIRECT($A$4&amp;"!$G$32:$G$132"),INDIRECT($A$4&amp;"!$A$32:$A$132"),0,1,1)))</f>
        <v>0.21000000000000005</v>
      </c>
      <c r="N177" s="67">
        <f t="shared" ca="1" si="17"/>
        <v>0</v>
      </c>
    </row>
    <row r="178" spans="1:14" x14ac:dyDescent="0.3">
      <c r="A178" s="32">
        <f t="shared" si="18"/>
        <v>46106</v>
      </c>
      <c r="B178" s="65" cm="1">
        <f t="array" aca="1" ref="B178" ca="1">_xlfn.XLOOKUP(A178,INDIRECT($A$5&amp;"!$AJ$41:$AJ$406"),INDIRECT($A$5&amp;"!$An$41:$An$406"))*SUM($F$3:$I$3)</f>
        <v>0</v>
      </c>
      <c r="C178" s="65" cm="1">
        <f t="array" aca="1" ref="C178" ca="1">_xlfn.XLOOKUP(A178,INDIRECT($A$5&amp;"!$AJ$41:$AJ$406"),INDIRECT($A$5&amp;"!$Ak$41:$Ak$406"))*SUM($F$3:$I$3)</f>
        <v>0</v>
      </c>
      <c r="D178" s="65" cm="1">
        <f t="array" aca="1" ref="D178" ca="1">_xlfn.XLOOKUP(A178,INDIRECT($A$5&amp;"!$AJ$41:$AJ$406"),INDIRECT($A$5&amp;"!$AO$41:$AO$406"))*SUM($F$3:$I$3)</f>
        <v>15</v>
      </c>
      <c r="E178" s="34" cm="1">
        <f t="array" ref="E178">SUMPRODUCT(('PT Storengy'!$B$8:$K$372)*('PT Storengy'!$A$8:$A$372=$A178)*('PT Storengy'!$A$5:$J$5=$A$6)*('PT Storengy'!$B$7:$K$7=$A$7))</f>
        <v>0</v>
      </c>
      <c r="F178" s="149">
        <f ca="1">F177-I178/1000</f>
        <v>0</v>
      </c>
      <c r="G178" s="51">
        <f t="shared" ca="1" si="20"/>
        <v>1.7656813815102512E-3</v>
      </c>
      <c r="H178" s="35" cm="1">
        <f t="array" aca="1" ref="H178" ca="1">IF(ROUND(ROUND(G178,2)-G178,4)=0,_xlfn.XLOOKUP(G178,INDIRECT($A$4&amp;"!$G$32:$G$132"),INDIRECT($A$4&amp;"!$A$32:$A$132"),0,1,1),IF(G178&lt;0,0,(ROUNDUP(G178,2)-G178)*100*_xlfn.XLOOKUP(G178,INDIRECT($A$4&amp;"!$G$32:$G$132"),INDIRECT($A$4&amp;"!$A$32:$A$132"),0,-1,-1)+(G178-ROUNDDOWN(G178,2))*100*_xlfn.XLOOKUP(G178,INDIRECT($A$4&amp;"!$G$32:$G$132"),INDIRECT($A$4&amp;"!$A$32:$A$132"),0,1,1)))</f>
        <v>0.21144464840305391</v>
      </c>
      <c r="I178" s="87">
        <f t="shared" ca="1" si="15"/>
        <v>26.485220722653768</v>
      </c>
      <c r="K178" s="36">
        <f t="shared" ca="1" si="14"/>
        <v>0</v>
      </c>
      <c r="L178" s="51">
        <f t="shared" ca="1" si="16"/>
        <v>0</v>
      </c>
      <c r="M178" s="35" cm="1">
        <f t="array" aca="1" ref="M178" ca="1">IF(ROUND(ROUND(L178,2)-L178,4)=0,_xlfn.XLOOKUP(L178,INDIRECT($A$4&amp;"!$G$32:$G$132"),INDIRECT($A$4&amp;"!$A$32:$A$132"),0,1,1),IF(L178&lt;0,0,(ROUNDUP(L178,2)-L178)*100*_xlfn.XLOOKUP(L178,INDIRECT($A$4&amp;"!$G$32:$G$132"),INDIRECT($A$4&amp;"!$A$32:$A$132"),0,-1,-1)+(L178-ROUNDDOWN(L178,2))*100*_xlfn.XLOOKUP(L178,INDIRECT($A$4&amp;"!$G$32:$G$132"),INDIRECT($A$4&amp;"!$A$32:$A$132"),0,1,1)))</f>
        <v>0.21000000000000005</v>
      </c>
      <c r="N178" s="67">
        <f t="shared" ca="1" si="17"/>
        <v>0</v>
      </c>
    </row>
    <row r="179" spans="1:14" x14ac:dyDescent="0.3">
      <c r="A179" s="32">
        <f t="shared" si="18"/>
        <v>46107</v>
      </c>
      <c r="B179" s="65" cm="1">
        <f t="array" aca="1" ref="B179" ca="1">_xlfn.XLOOKUP(A179,INDIRECT($A$5&amp;"!$AJ$41:$AJ$406"),INDIRECT($A$5&amp;"!$An$41:$An$406"))*SUM($F$3:$I$3)</f>
        <v>0</v>
      </c>
      <c r="C179" s="65" cm="1">
        <f t="array" aca="1" ref="C179" ca="1">_xlfn.XLOOKUP(A179,INDIRECT($A$5&amp;"!$AJ$41:$AJ$406"),INDIRECT($A$5&amp;"!$Ak$41:$Ak$406"))*SUM($F$3:$I$3)</f>
        <v>0</v>
      </c>
      <c r="D179" s="65" cm="1">
        <f t="array" aca="1" ref="D179" ca="1">_xlfn.XLOOKUP(A179,INDIRECT($A$5&amp;"!$AJ$41:$AJ$406"),INDIRECT($A$5&amp;"!$AO$41:$AO$406"))*SUM($F$3:$I$3)</f>
        <v>15</v>
      </c>
      <c r="E179" s="34" cm="1">
        <f t="array" ref="E179">SUMPRODUCT(('PT Storengy'!$B$8:$K$372)*('PT Storengy'!$A$8:$A$372=$A179)*('PT Storengy'!$A$5:$J$5=$A$6)*('PT Storengy'!$B$7:$K$7=$A$7))</f>
        <v>0</v>
      </c>
      <c r="F179" s="149">
        <f t="shared" ca="1" si="19"/>
        <v>0</v>
      </c>
      <c r="G179" s="51">
        <f t="shared" ca="1" si="20"/>
        <v>0</v>
      </c>
      <c r="H179" s="35" cm="1">
        <f t="array" aca="1" ref="H179" ca="1">IF(ROUND(ROUND(G179,2)-G179,4)=0,_xlfn.XLOOKUP(G179,INDIRECT($A$4&amp;"!$G$32:$G$132"),INDIRECT($A$4&amp;"!$A$32:$A$132"),0,1,1),IF(G179&lt;0,0,(ROUNDUP(G179,2)-G179)*100*_xlfn.XLOOKUP(G179,INDIRECT($A$4&amp;"!$G$32:$G$132"),INDIRECT($A$4&amp;"!$A$32:$A$132"),0,-1,-1)+(G179-ROUNDDOWN(G179,2))*100*_xlfn.XLOOKUP(G179,INDIRECT($A$4&amp;"!$G$32:$G$132"),INDIRECT($A$4&amp;"!$A$32:$A$132"),0,1,1)))</f>
        <v>0.21000000000000005</v>
      </c>
      <c r="I179" s="87">
        <f t="shared" ca="1" si="15"/>
        <v>0</v>
      </c>
      <c r="K179" s="36">
        <f ca="1">K178-N179/1000</f>
        <v>0</v>
      </c>
      <c r="L179" s="51">
        <f t="shared" ca="1" si="16"/>
        <v>0</v>
      </c>
      <c r="M179" s="35" cm="1">
        <f t="array" aca="1" ref="M179" ca="1">IF(ROUND(ROUND(L179,2)-L179,4)=0,_xlfn.XLOOKUP(L179,INDIRECT($A$4&amp;"!$G$32:$G$132"),INDIRECT($A$4&amp;"!$A$32:$A$132"),0,1,1),IF(L179&lt;0,0,(ROUNDUP(L179,2)-L179)*100*_xlfn.XLOOKUP(L179,INDIRECT($A$4&amp;"!$G$32:$G$132"),INDIRECT($A$4&amp;"!$A$32:$A$132"),0,-1,-1)+(L179-ROUNDDOWN(L179,2))*100*_xlfn.XLOOKUP(L179,INDIRECT($A$4&amp;"!$G$32:$G$132"),INDIRECT($A$4&amp;"!$A$32:$A$132"),0,1,1)))</f>
        <v>0.21000000000000005</v>
      </c>
      <c r="N179" s="67">
        <f t="shared" ca="1" si="17"/>
        <v>0</v>
      </c>
    </row>
    <row r="180" spans="1:14" x14ac:dyDescent="0.3">
      <c r="A180" s="32">
        <f t="shared" si="18"/>
        <v>46108</v>
      </c>
      <c r="B180" s="65" cm="1">
        <f t="array" aca="1" ref="B180" ca="1">_xlfn.XLOOKUP(A180,INDIRECT($A$5&amp;"!$AJ$41:$AJ$406"),INDIRECT($A$5&amp;"!$An$41:$An$406"))*SUM($F$3:$I$3)</f>
        <v>0</v>
      </c>
      <c r="C180" s="65" cm="1">
        <f t="array" aca="1" ref="C180" ca="1">_xlfn.XLOOKUP(A180,INDIRECT($A$5&amp;"!$AJ$41:$AJ$406"),INDIRECT($A$5&amp;"!$Ak$41:$Ak$406"))*SUM($F$3:$I$3)</f>
        <v>0</v>
      </c>
      <c r="D180" s="65" cm="1">
        <f t="array" aca="1" ref="D180" ca="1">_xlfn.XLOOKUP(A180,INDIRECT($A$5&amp;"!$AJ$41:$AJ$406"),INDIRECT($A$5&amp;"!$AO$41:$AO$406"))*SUM($F$3:$I$3)</f>
        <v>15</v>
      </c>
      <c r="E180" s="34" cm="1">
        <f t="array" ref="E180">SUMPRODUCT(('PT Storengy'!$B$8:$K$372)*('PT Storengy'!$A$8:$A$372=$A180)*('PT Storengy'!$A$5:$J$5=$A$6)*('PT Storengy'!$B$7:$K$7=$A$7))</f>
        <v>0</v>
      </c>
      <c r="F180" s="36">
        <f ca="1">F179-I180/1000</f>
        <v>0</v>
      </c>
      <c r="G180" s="51">
        <f t="shared" ca="1" si="20"/>
        <v>0</v>
      </c>
      <c r="H180" s="35" cm="1">
        <f t="array" aca="1" ref="H180" ca="1">IF(ROUND(ROUND(G180,2)-G180,4)=0,_xlfn.XLOOKUP(G180,INDIRECT($A$4&amp;"!$G$32:$G$132"),INDIRECT($A$4&amp;"!$A$32:$A$132"),0,1,1),IF(G180&lt;0,0,(ROUNDUP(G180,2)-G180)*100*_xlfn.XLOOKUP(G180,INDIRECT($A$4&amp;"!$G$32:$G$132"),INDIRECT($A$4&amp;"!$A$32:$A$132"),0,-1,-1)+(G180-ROUNDDOWN(G180,2))*100*_xlfn.XLOOKUP(G180,INDIRECT($A$4&amp;"!$G$32:$G$132"),INDIRECT($A$4&amp;"!$A$32:$A$132"),0,1,1)))</f>
        <v>0.21000000000000005</v>
      </c>
      <c r="I180" s="87">
        <f t="shared" ca="1" si="15"/>
        <v>0</v>
      </c>
      <c r="K180" s="36">
        <f t="shared" ca="1" si="14"/>
        <v>0</v>
      </c>
      <c r="L180" s="51">
        <f t="shared" ca="1" si="16"/>
        <v>0</v>
      </c>
      <c r="M180" s="35" cm="1">
        <f t="array" aca="1" ref="M180" ca="1">IF(ROUND(ROUND(L180,2)-L180,4)=0,_xlfn.XLOOKUP(L180,INDIRECT($A$4&amp;"!$G$32:$G$132"),INDIRECT($A$4&amp;"!$A$32:$A$132"),0,1,1),IF(L180&lt;0,0,(ROUNDUP(L180,2)-L180)*100*_xlfn.XLOOKUP(L180,INDIRECT($A$4&amp;"!$G$32:$G$132"),INDIRECT($A$4&amp;"!$A$32:$A$132"),0,-1,-1)+(L180-ROUNDDOWN(L180,2))*100*_xlfn.XLOOKUP(L180,INDIRECT($A$4&amp;"!$G$32:$G$132"),INDIRECT($A$4&amp;"!$A$32:$A$132"),0,1,1)))</f>
        <v>0.21000000000000005</v>
      </c>
      <c r="N180" s="67">
        <f t="shared" ca="1" si="17"/>
        <v>0</v>
      </c>
    </row>
    <row r="181" spans="1:14" x14ac:dyDescent="0.3">
      <c r="A181" s="32">
        <f t="shared" si="18"/>
        <v>46109</v>
      </c>
      <c r="B181" s="65" cm="1">
        <f t="array" aca="1" ref="B181" ca="1">_xlfn.XLOOKUP(A181,INDIRECT($A$5&amp;"!$AJ$41:$AJ$406"),INDIRECT($A$5&amp;"!$An$41:$An$406"))*SUM($F$3:$I$3)</f>
        <v>0</v>
      </c>
      <c r="C181" s="65" cm="1">
        <f t="array" aca="1" ref="C181" ca="1">_xlfn.XLOOKUP(A181,INDIRECT($A$5&amp;"!$AJ$41:$AJ$406"),INDIRECT($A$5&amp;"!$Ak$41:$Ak$406"))*SUM($F$3:$I$3)</f>
        <v>0</v>
      </c>
      <c r="D181" s="65" cm="1">
        <f t="array" aca="1" ref="D181" ca="1">_xlfn.XLOOKUP(A181,INDIRECT($A$5&amp;"!$AJ$41:$AJ$406"),INDIRECT($A$5&amp;"!$AO$41:$AO$406"))*SUM($F$3:$I$3)</f>
        <v>15</v>
      </c>
      <c r="E181" s="34" cm="1">
        <f t="array" ref="E181">SUMPRODUCT(('PT Storengy'!$B$8:$K$372)*('PT Storengy'!$A$8:$A$372=$A181)*('PT Storengy'!$A$5:$J$5=$A$6)*('PT Storengy'!$B$7:$K$7=$A$7))</f>
        <v>0</v>
      </c>
      <c r="F181" s="36">
        <f t="shared" ca="1" si="19"/>
        <v>0</v>
      </c>
      <c r="G181" s="51">
        <f t="shared" ca="1" si="20"/>
        <v>0</v>
      </c>
      <c r="H181" s="35" cm="1">
        <f t="array" aca="1" ref="H181" ca="1">IF(ROUND(ROUND(G181,2)-G181,4)=0,_xlfn.XLOOKUP(G181,INDIRECT($A$4&amp;"!$G$32:$G$132"),INDIRECT($A$4&amp;"!$A$32:$A$132"),0,1,1),IF(G181&lt;0,0,(ROUNDUP(G181,2)-G181)*100*_xlfn.XLOOKUP(G181,INDIRECT($A$4&amp;"!$G$32:$G$132"),INDIRECT($A$4&amp;"!$A$32:$A$132"),0,-1,-1)+(G181-ROUNDDOWN(G181,2))*100*_xlfn.XLOOKUP(G181,INDIRECT($A$4&amp;"!$G$32:$G$132"),INDIRECT($A$4&amp;"!$A$32:$A$132"),0,1,1)))</f>
        <v>0.21000000000000005</v>
      </c>
      <c r="I181" s="87">
        <f t="shared" ca="1" si="15"/>
        <v>0</v>
      </c>
      <c r="K181" s="36">
        <f t="shared" ca="1" si="14"/>
        <v>0</v>
      </c>
      <c r="L181" s="51">
        <f t="shared" ca="1" si="16"/>
        <v>0</v>
      </c>
      <c r="M181" s="35" cm="1">
        <f t="array" aca="1" ref="M181" ca="1">IF(ROUND(ROUND(L181,2)-L181,4)=0,_xlfn.XLOOKUP(L181,INDIRECT($A$4&amp;"!$G$32:$G$132"),INDIRECT($A$4&amp;"!$A$32:$A$132"),0,1,1),IF(L181&lt;0,0,(ROUNDUP(L181,2)-L181)*100*_xlfn.XLOOKUP(L181,INDIRECT($A$4&amp;"!$G$32:$G$132"),INDIRECT($A$4&amp;"!$A$32:$A$132"),0,-1,-1)+(L181-ROUNDDOWN(L181,2))*100*_xlfn.XLOOKUP(L181,INDIRECT($A$4&amp;"!$G$32:$G$132"),INDIRECT($A$4&amp;"!$A$32:$A$132"),0,1,1)))</f>
        <v>0.21000000000000005</v>
      </c>
      <c r="N181" s="67">
        <f t="shared" ca="1" si="17"/>
        <v>0</v>
      </c>
    </row>
    <row r="182" spans="1:14" x14ac:dyDescent="0.3">
      <c r="A182" s="32">
        <f t="shared" si="18"/>
        <v>46110</v>
      </c>
      <c r="B182" s="65" cm="1">
        <f t="array" aca="1" ref="B182" ca="1">_xlfn.XLOOKUP(A182,INDIRECT($A$5&amp;"!$AJ$41:$AJ$406"),INDIRECT($A$5&amp;"!$An$41:$An$406"))*SUM($F$3:$I$3)</f>
        <v>0</v>
      </c>
      <c r="C182" s="65" cm="1">
        <f t="array" aca="1" ref="C182" ca="1">_xlfn.XLOOKUP(A182,INDIRECT($A$5&amp;"!$AJ$41:$AJ$406"),INDIRECT($A$5&amp;"!$Ak$41:$Ak$406"))*SUM($F$3:$I$3)</f>
        <v>0</v>
      </c>
      <c r="D182" s="65" cm="1">
        <f t="array" aca="1" ref="D182" ca="1">_xlfn.XLOOKUP(A182,INDIRECT($A$5&amp;"!$AJ$41:$AJ$406"),INDIRECT($A$5&amp;"!$AO$41:$AO$406"))*SUM($F$3:$I$3)</f>
        <v>15</v>
      </c>
      <c r="E182" s="34" cm="1">
        <f t="array" ref="E182">SUMPRODUCT(('PT Storengy'!$B$8:$K$372)*('PT Storengy'!$A$8:$A$372=$A182)*('PT Storengy'!$A$5:$J$5=$A$6)*('PT Storengy'!$B$7:$K$7=$A$7))</f>
        <v>0</v>
      </c>
      <c r="F182" s="36">
        <f t="shared" ca="1" si="19"/>
        <v>0</v>
      </c>
      <c r="G182" s="51">
        <f t="shared" ca="1" si="20"/>
        <v>0</v>
      </c>
      <c r="H182" s="35" cm="1">
        <f t="array" aca="1" ref="H182" ca="1">IF(ROUND(ROUND(G182,2)-G182,4)=0,_xlfn.XLOOKUP(G182,INDIRECT($A$4&amp;"!$G$32:$G$132"),INDIRECT($A$4&amp;"!$A$32:$A$132"),0,1,1),IF(G182&lt;0,0,(ROUNDUP(G182,2)-G182)*100*_xlfn.XLOOKUP(G182,INDIRECT($A$4&amp;"!$G$32:$G$132"),INDIRECT($A$4&amp;"!$A$32:$A$132"),0,-1,-1)+(G182-ROUNDDOWN(G182,2))*100*_xlfn.XLOOKUP(G182,INDIRECT($A$4&amp;"!$G$32:$G$132"),INDIRECT($A$4&amp;"!$A$32:$A$132"),0,1,1)))</f>
        <v>0.21000000000000005</v>
      </c>
      <c r="I182" s="87">
        <f t="shared" ca="1" si="15"/>
        <v>0</v>
      </c>
      <c r="K182" s="36">
        <f t="shared" ca="1" si="14"/>
        <v>0</v>
      </c>
      <c r="L182" s="51">
        <f t="shared" ca="1" si="16"/>
        <v>0</v>
      </c>
      <c r="M182" s="35" cm="1">
        <f t="array" aca="1" ref="M182" ca="1">IF(ROUND(ROUND(L182,2)-L182,4)=0,_xlfn.XLOOKUP(L182,INDIRECT($A$4&amp;"!$G$32:$G$132"),INDIRECT($A$4&amp;"!$A$32:$A$132"),0,1,1),IF(L182&lt;0,0,(ROUNDUP(L182,2)-L182)*100*_xlfn.XLOOKUP(L182,INDIRECT($A$4&amp;"!$G$32:$G$132"),INDIRECT($A$4&amp;"!$A$32:$A$132"),0,-1,-1)+(L182-ROUNDDOWN(L182,2))*100*_xlfn.XLOOKUP(L182,INDIRECT($A$4&amp;"!$G$32:$G$132"),INDIRECT($A$4&amp;"!$A$32:$A$132"),0,1,1)))</f>
        <v>0.21000000000000005</v>
      </c>
      <c r="N182" s="67">
        <f t="shared" ca="1" si="17"/>
        <v>0</v>
      </c>
    </row>
    <row r="183" spans="1:14" x14ac:dyDescent="0.3">
      <c r="A183" s="32">
        <f t="shared" si="18"/>
        <v>46111</v>
      </c>
      <c r="B183" s="65" cm="1">
        <f t="array" aca="1" ref="B183" ca="1">_xlfn.XLOOKUP(A183,INDIRECT($A$5&amp;"!$AJ$41:$AJ$406"),INDIRECT($A$5&amp;"!$An$41:$An$406"))*SUM($F$3:$I$3)</f>
        <v>0</v>
      </c>
      <c r="C183" s="65" cm="1">
        <f t="array" aca="1" ref="C183" ca="1">_xlfn.XLOOKUP(A183,INDIRECT($A$5&amp;"!$AJ$41:$AJ$406"),INDIRECT($A$5&amp;"!$Ak$41:$Ak$406"))*SUM($F$3:$I$3)</f>
        <v>0</v>
      </c>
      <c r="D183" s="65" cm="1">
        <f t="array" aca="1" ref="D183" ca="1">_xlfn.XLOOKUP(A183,INDIRECT($A$5&amp;"!$AJ$41:$AJ$406"),INDIRECT($A$5&amp;"!$AO$41:$AO$406"))*SUM($F$3:$I$3)</f>
        <v>15</v>
      </c>
      <c r="E183" s="34" cm="1">
        <f t="array" ref="E183">SUMPRODUCT(('PT Storengy'!$B$8:$K$372)*('PT Storengy'!$A$8:$A$372=$A183)*('PT Storengy'!$A$5:$J$5=$A$6)*('PT Storengy'!$B$7:$K$7=$A$7))</f>
        <v>0</v>
      </c>
      <c r="F183" s="36">
        <f t="shared" ca="1" si="19"/>
        <v>0</v>
      </c>
      <c r="G183" s="51">
        <f t="shared" ca="1" si="20"/>
        <v>0</v>
      </c>
      <c r="H183" s="35" cm="1">
        <f t="array" aca="1" ref="H183" ca="1">IF(ROUND(ROUND(G183,2)-G183,4)=0,_xlfn.XLOOKUP(G183,INDIRECT($A$4&amp;"!$G$32:$G$132"),INDIRECT($A$4&amp;"!$A$32:$A$132"),0,1,1),IF(G183&lt;0,0,(ROUNDUP(G183,2)-G183)*100*_xlfn.XLOOKUP(G183,INDIRECT($A$4&amp;"!$G$32:$G$132"),INDIRECT($A$4&amp;"!$A$32:$A$132"),0,-1,-1)+(G183-ROUNDDOWN(G183,2))*100*_xlfn.XLOOKUP(G183,INDIRECT($A$4&amp;"!$G$32:$G$132"),INDIRECT($A$4&amp;"!$A$32:$A$132"),0,1,1)))</f>
        <v>0.21000000000000005</v>
      </c>
      <c r="I183" s="87">
        <f t="shared" ca="1" si="15"/>
        <v>0</v>
      </c>
      <c r="K183" s="36">
        <f t="shared" ca="1" si="14"/>
        <v>0</v>
      </c>
      <c r="L183" s="51">
        <f t="shared" ca="1" si="16"/>
        <v>0</v>
      </c>
      <c r="M183" s="35" cm="1">
        <f t="array" aca="1" ref="M183" ca="1">IF(ROUND(ROUND(L183,2)-L183,4)=0,_xlfn.XLOOKUP(L183,INDIRECT($A$4&amp;"!$G$32:$G$132"),INDIRECT($A$4&amp;"!$A$32:$A$132"),0,1,1),IF(L183&lt;0,0,(ROUNDUP(L183,2)-L183)*100*_xlfn.XLOOKUP(L183,INDIRECT($A$4&amp;"!$G$32:$G$132"),INDIRECT($A$4&amp;"!$A$32:$A$132"),0,-1,-1)+(L183-ROUNDDOWN(L183,2))*100*_xlfn.XLOOKUP(L183,INDIRECT($A$4&amp;"!$G$32:$G$132"),INDIRECT($A$4&amp;"!$A$32:$A$132"),0,1,1)))</f>
        <v>0.21000000000000005</v>
      </c>
      <c r="N183" s="67">
        <f t="shared" ca="1" si="17"/>
        <v>0</v>
      </c>
    </row>
    <row r="184" spans="1:14" x14ac:dyDescent="0.3">
      <c r="A184" s="32">
        <f t="shared" si="18"/>
        <v>46112</v>
      </c>
      <c r="B184" s="65" cm="1">
        <f t="array" aca="1" ref="B184" ca="1">_xlfn.XLOOKUP(A184,INDIRECT($A$5&amp;"!$AJ$41:$AJ$406"),INDIRECT($A$5&amp;"!$An$41:$An$406"))*SUM($F$3:$I$3)</f>
        <v>0</v>
      </c>
      <c r="C184" s="65" cm="1">
        <f t="array" aca="1" ref="C184" ca="1">_xlfn.XLOOKUP(A184,INDIRECT($A$5&amp;"!$AJ$41:$AJ$406"),INDIRECT($A$5&amp;"!$Ak$41:$Ak$406"))*SUM($F$3:$I$3)</f>
        <v>0</v>
      </c>
      <c r="D184" s="65" cm="1">
        <f t="array" aca="1" ref="D184" ca="1">_xlfn.XLOOKUP(A184,INDIRECT($A$5&amp;"!$AJ$41:$AJ$406"),INDIRECT($A$5&amp;"!$AO$41:$AO$406"))*SUM($F$3:$I$3)</f>
        <v>5.25</v>
      </c>
      <c r="E184" s="34" cm="1">
        <f t="array" ref="E184">SUMPRODUCT(('PT Storengy'!$B$8:$K$372)*('PT Storengy'!$A$8:$A$372=$A184)*('PT Storengy'!$A$5:$J$5=$A$6)*('PT Storengy'!$B$7:$K$7=$A$7))</f>
        <v>0</v>
      </c>
      <c r="F184" s="36">
        <f t="shared" ca="1" si="19"/>
        <v>0</v>
      </c>
      <c r="G184" s="51">
        <f t="shared" ca="1" si="20"/>
        <v>0</v>
      </c>
      <c r="H184" s="35" cm="1">
        <f t="array" aca="1" ref="H184" ca="1">IF(ROUND(ROUND(G184,2)-G184,4)=0,_xlfn.XLOOKUP(G184,INDIRECT($A$4&amp;"!$G$32:$G$132"),INDIRECT($A$4&amp;"!$A$32:$A$132"),0,1,1),IF(G184&lt;0,0,(ROUNDUP(G184,2)-G184)*100*_xlfn.XLOOKUP(G184,INDIRECT($A$4&amp;"!$G$32:$G$132"),INDIRECT($A$4&amp;"!$A$32:$A$132"),0,-1,-1)+(G184-ROUNDDOWN(G184,2))*100*_xlfn.XLOOKUP(G184,INDIRECT($A$4&amp;"!$G$32:$G$132"),INDIRECT($A$4&amp;"!$A$32:$A$132"),0,1,1)))</f>
        <v>0.21000000000000005</v>
      </c>
      <c r="I184" s="87">
        <f t="shared" ca="1" si="15"/>
        <v>0</v>
      </c>
      <c r="K184" s="36">
        <f t="shared" ca="1" si="14"/>
        <v>0</v>
      </c>
      <c r="L184" s="51">
        <f t="shared" ca="1" si="16"/>
        <v>0</v>
      </c>
      <c r="M184" s="35" cm="1">
        <f t="array" aca="1" ref="M184" ca="1">IF(ROUND(ROUND(L184,2)-L184,4)=0,_xlfn.XLOOKUP(L184,INDIRECT($A$4&amp;"!$G$32:$G$132"),INDIRECT($A$4&amp;"!$A$32:$A$132"),0,1,1),IF(L184&lt;0,0,(ROUNDUP(L184,2)-L184)*100*_xlfn.XLOOKUP(L184,INDIRECT($A$4&amp;"!$G$32:$G$132"),INDIRECT($A$4&amp;"!$A$32:$A$132"),0,-1,-1)+(L184-ROUNDDOWN(L184,2))*100*_xlfn.XLOOKUP(L184,INDIRECT($A$4&amp;"!$G$32:$G$132"),INDIRECT($A$4&amp;"!$A$32:$A$132"),0,1,1)))</f>
        <v>0.21000000000000005</v>
      </c>
      <c r="N184" s="67">
        <f t="shared" ca="1" si="17"/>
        <v>0</v>
      </c>
    </row>
    <row r="185" spans="1:14" x14ac:dyDescent="0.3">
      <c r="A185" s="32">
        <f t="shared" si="18"/>
        <v>46113</v>
      </c>
      <c r="B185" s="65" cm="1">
        <f t="array" aca="1" ref="B185" ca="1">_xlfn.XLOOKUP(A185,INDIRECT($A$5&amp;"!$AJ$41:$AJ$406"),INDIRECT($A$5&amp;"!$An$41:$An$406"))*SUM($F$3:$I$3)</f>
        <v>0</v>
      </c>
      <c r="C185" s="65" cm="1">
        <f t="array" aca="1" ref="C185" ca="1">_xlfn.XLOOKUP(A185,INDIRECT($A$5&amp;"!$AJ$41:$AJ$406"),INDIRECT($A$5&amp;"!$Ak$41:$Ak$406"))*SUM($F$3:$I$3)</f>
        <v>0</v>
      </c>
      <c r="D185" s="65" cm="1">
        <f t="array" aca="1" ref="D185" ca="1">_xlfn.XLOOKUP(A185,INDIRECT($A$5&amp;"!$AJ$41:$AJ$406"),INDIRECT($A$5&amp;"!$AO$41:$AO$406"))*SUM($F$3:$I$3)</f>
        <v>15</v>
      </c>
      <c r="E185" s="34" cm="1">
        <f t="array" ref="E185">SUMPRODUCT(('PT Storengy'!$B$8:$K$372)*('PT Storengy'!$A$8:$A$372=$A185)*('PT Storengy'!$A$5:$J$5=$A$6)*('PT Storengy'!$B$7:$K$7=$A$7))</f>
        <v>0</v>
      </c>
      <c r="F185" s="36">
        <f t="shared" ca="1" si="19"/>
        <v>0</v>
      </c>
      <c r="G185" s="51">
        <f t="shared" ca="1" si="20"/>
        <v>0</v>
      </c>
      <c r="H185" s="35" cm="1">
        <f t="array" aca="1" ref="H185" ca="1">IF(ROUND(ROUND(G185,2)-G185,4)=0,_xlfn.XLOOKUP(G185,INDIRECT($A$4&amp;"!$G$32:$G$132"),INDIRECT($A$4&amp;"!$A$32:$A$132"),0,1,1),IF(G185&lt;0,0,(ROUNDUP(G185,2)-G185)*100*_xlfn.XLOOKUP(G185,INDIRECT($A$4&amp;"!$G$32:$G$132"),INDIRECT($A$4&amp;"!$A$32:$A$132"),0,-1,-1)+(G185-ROUNDDOWN(G185,2))*100*_xlfn.XLOOKUP(G185,INDIRECT($A$4&amp;"!$G$32:$G$132"),INDIRECT($A$4&amp;"!$A$32:$A$132"),0,1,1)))</f>
        <v>0.21000000000000005</v>
      </c>
      <c r="I185" s="87">
        <f t="shared" ca="1" si="15"/>
        <v>0</v>
      </c>
      <c r="K185" s="36">
        <f t="shared" ca="1" si="14"/>
        <v>0</v>
      </c>
      <c r="L185" s="51">
        <f t="shared" ca="1" si="16"/>
        <v>0</v>
      </c>
      <c r="M185" s="35" cm="1">
        <f t="array" aca="1" ref="M185" ca="1">IF(ROUND(ROUND(L185,2)-L185,4)=0,_xlfn.XLOOKUP(L185,INDIRECT($A$4&amp;"!$G$32:$G$132"),INDIRECT($A$4&amp;"!$A$32:$A$132"),0,1,1),IF(L185&lt;0,0,(ROUNDUP(L185,2)-L185)*100*_xlfn.XLOOKUP(L185,INDIRECT($A$4&amp;"!$G$32:$G$132"),INDIRECT($A$4&amp;"!$A$32:$A$132"),0,-1,-1)+(L185-ROUNDDOWN(L185,2))*100*_xlfn.XLOOKUP(L185,INDIRECT($A$4&amp;"!$G$32:$G$132"),INDIRECT($A$4&amp;"!$A$32:$A$132"),0,1,1)))</f>
        <v>0.21000000000000005</v>
      </c>
      <c r="N185" s="67">
        <f t="shared" ca="1" si="17"/>
        <v>0</v>
      </c>
    </row>
    <row r="186" spans="1:14" x14ac:dyDescent="0.3">
      <c r="A186" s="32"/>
      <c r="B186" s="65"/>
      <c r="C186" s="65"/>
      <c r="D186" s="61"/>
      <c r="E186" s="34"/>
      <c r="F186" s="36"/>
      <c r="G186" s="51">
        <f t="shared" ca="1" si="20"/>
        <v>0</v>
      </c>
      <c r="H186" s="35"/>
      <c r="I186" s="87"/>
      <c r="K186" s="36"/>
      <c r="L186" s="51">
        <f t="shared" ca="1" si="16"/>
        <v>0</v>
      </c>
      <c r="M186" s="51"/>
      <c r="N186" s="67">
        <f t="shared" ca="1" si="17"/>
        <v>0</v>
      </c>
    </row>
    <row r="187" spans="1:14" x14ac:dyDescent="0.3">
      <c r="A187" s="32"/>
      <c r="B187" s="65"/>
      <c r="C187" s="65"/>
      <c r="D187" s="61"/>
      <c r="E187" s="34"/>
      <c r="F187" s="36"/>
      <c r="G187" s="51"/>
      <c r="H187" s="35"/>
      <c r="I187" s="87"/>
      <c r="L187" s="51"/>
      <c r="M187" s="51"/>
      <c r="N187" s="67">
        <f t="shared" ca="1" si="17"/>
        <v>0</v>
      </c>
    </row>
    <row r="188" spans="1:14" x14ac:dyDescent="0.3">
      <c r="A188" s="32"/>
      <c r="B188" s="65"/>
      <c r="C188" s="65"/>
      <c r="D188" s="61"/>
      <c r="E188" s="34"/>
      <c r="F188" s="36"/>
      <c r="G188" s="51"/>
      <c r="H188" s="35"/>
      <c r="I188" s="87"/>
      <c r="L188" s="51"/>
      <c r="M188" s="51"/>
      <c r="N188" s="67">
        <f t="shared" ca="1" si="17"/>
        <v>0</v>
      </c>
    </row>
    <row r="189" spans="1:14" x14ac:dyDescent="0.3">
      <c r="A189" s="32"/>
      <c r="B189" s="65"/>
      <c r="C189" s="65"/>
      <c r="D189" s="61"/>
      <c r="E189" s="34"/>
      <c r="F189" s="36"/>
      <c r="G189" s="51"/>
      <c r="H189" s="35"/>
      <c r="I189" s="87"/>
      <c r="L189" s="51"/>
      <c r="M189" s="51"/>
      <c r="N189" s="67">
        <f t="shared" ca="1" si="17"/>
        <v>0</v>
      </c>
    </row>
    <row r="190" spans="1:14" x14ac:dyDescent="0.3">
      <c r="A190" s="32"/>
      <c r="B190" s="65"/>
      <c r="C190" s="65"/>
      <c r="D190" s="61"/>
      <c r="E190" s="34"/>
      <c r="F190" s="36"/>
      <c r="G190" s="51"/>
      <c r="H190" s="35"/>
      <c r="I190" s="87"/>
      <c r="L190" s="51"/>
      <c r="M190" s="51"/>
      <c r="N190" s="67">
        <f t="shared" ca="1" si="17"/>
        <v>0</v>
      </c>
    </row>
    <row r="191" spans="1:14" x14ac:dyDescent="0.3">
      <c r="A191" s="32"/>
      <c r="B191" s="65"/>
      <c r="C191" s="65"/>
      <c r="D191" s="61"/>
      <c r="E191" s="34"/>
      <c r="F191" s="36"/>
      <c r="G191" s="51"/>
      <c r="H191" s="35"/>
      <c r="I191" s="87"/>
      <c r="L191" s="51"/>
      <c r="M191" s="51"/>
      <c r="N191" s="67">
        <f t="shared" ca="1" si="17"/>
        <v>0</v>
      </c>
    </row>
    <row r="192" spans="1:14" x14ac:dyDescent="0.3">
      <c r="A192" s="32"/>
      <c r="B192" s="65"/>
      <c r="C192" s="65"/>
      <c r="D192" s="61"/>
      <c r="E192" s="34"/>
      <c r="F192" s="36"/>
      <c r="G192" s="51"/>
      <c r="H192" s="35"/>
      <c r="I192" s="87"/>
      <c r="L192" s="51"/>
      <c r="M192" s="51"/>
      <c r="N192" s="67">
        <f t="shared" ca="1" si="17"/>
        <v>0</v>
      </c>
    </row>
    <row r="193" spans="1:14" x14ac:dyDescent="0.3">
      <c r="A193" s="32"/>
      <c r="B193" s="65"/>
      <c r="C193" s="65"/>
      <c r="D193" s="61"/>
      <c r="E193" s="34"/>
      <c r="F193" s="36"/>
      <c r="G193" s="51"/>
      <c r="H193" s="35"/>
      <c r="I193" s="87"/>
      <c r="L193" s="51"/>
      <c r="M193" s="51"/>
      <c r="N193" s="67">
        <f t="shared" ca="1" si="17"/>
        <v>0</v>
      </c>
    </row>
    <row r="194" spans="1:14" x14ac:dyDescent="0.3">
      <c r="A194" s="32"/>
      <c r="B194" s="65"/>
      <c r="C194" s="65"/>
      <c r="D194" s="61"/>
      <c r="E194" s="34"/>
      <c r="F194" s="36"/>
      <c r="G194" s="51"/>
      <c r="H194" s="35"/>
      <c r="I194" s="87"/>
      <c r="L194" s="51"/>
      <c r="M194" s="51"/>
      <c r="N194" s="67">
        <f t="shared" ca="1" si="17"/>
        <v>0</v>
      </c>
    </row>
    <row r="195" spans="1:14" x14ac:dyDescent="0.3">
      <c r="A195" s="32"/>
      <c r="B195" s="65"/>
      <c r="C195" s="65"/>
      <c r="D195" s="61"/>
      <c r="E195" s="34"/>
      <c r="F195" s="36"/>
      <c r="G195" s="51"/>
      <c r="H195" s="35"/>
      <c r="I195" s="87"/>
      <c r="L195" s="51"/>
      <c r="M195" s="51"/>
      <c r="N195" s="67">
        <f t="shared" ca="1" si="17"/>
        <v>0</v>
      </c>
    </row>
    <row r="196" spans="1:14" x14ac:dyDescent="0.3">
      <c r="A196" s="32"/>
      <c r="B196" s="65"/>
      <c r="C196" s="65"/>
      <c r="D196" s="61"/>
      <c r="E196" s="34"/>
      <c r="F196" s="36"/>
      <c r="G196" s="51"/>
      <c r="H196" s="35"/>
      <c r="I196" s="87"/>
      <c r="L196" s="51"/>
      <c r="M196" s="51"/>
      <c r="N196" s="67">
        <f t="shared" ca="1" si="17"/>
        <v>0</v>
      </c>
    </row>
    <row r="197" spans="1:14" x14ac:dyDescent="0.3">
      <c r="A197" s="32"/>
      <c r="B197" s="65"/>
      <c r="C197" s="65"/>
      <c r="D197" s="61"/>
      <c r="E197" s="34"/>
      <c r="F197" s="36"/>
      <c r="G197" s="51"/>
      <c r="H197" s="35"/>
      <c r="I197" s="87"/>
      <c r="L197" s="51"/>
      <c r="M197" s="51"/>
      <c r="N197" s="67">
        <f t="shared" ca="1" si="17"/>
        <v>0</v>
      </c>
    </row>
    <row r="198" spans="1:14" x14ac:dyDescent="0.3">
      <c r="A198" s="32"/>
      <c r="B198" s="65"/>
      <c r="C198" s="65"/>
      <c r="D198" s="61"/>
      <c r="E198" s="34"/>
      <c r="F198" s="36"/>
      <c r="G198" s="51"/>
      <c r="H198" s="35"/>
      <c r="I198" s="87"/>
      <c r="L198" s="51"/>
      <c r="M198" s="51"/>
      <c r="N198" s="67">
        <f t="shared" ca="1" si="17"/>
        <v>0</v>
      </c>
    </row>
    <row r="199" spans="1:14" x14ac:dyDescent="0.3">
      <c r="A199" s="32"/>
      <c r="B199" s="65"/>
      <c r="C199" s="65"/>
      <c r="D199" s="61"/>
      <c r="E199" s="34"/>
      <c r="F199" s="36"/>
      <c r="G199" s="51"/>
      <c r="H199" s="35"/>
      <c r="I199" s="87"/>
      <c r="L199" s="51"/>
      <c r="M199" s="51"/>
      <c r="N199" s="67">
        <f t="shared" ca="1" si="17"/>
        <v>0</v>
      </c>
    </row>
    <row r="200" spans="1:14" x14ac:dyDescent="0.3">
      <c r="A200" s="32"/>
      <c r="B200" s="65"/>
      <c r="C200" s="65"/>
      <c r="D200" s="61"/>
      <c r="E200" s="34"/>
      <c r="F200" s="36"/>
      <c r="G200" s="51"/>
      <c r="H200" s="35"/>
      <c r="I200" s="87"/>
      <c r="L200" s="51"/>
      <c r="M200" s="51"/>
      <c r="N200" s="67">
        <f t="shared" ca="1" si="17"/>
        <v>0</v>
      </c>
    </row>
    <row r="201" spans="1:14" x14ac:dyDescent="0.3">
      <c r="A201" s="32"/>
      <c r="B201" s="65"/>
      <c r="C201" s="65"/>
      <c r="D201" s="61"/>
      <c r="E201" s="34"/>
      <c r="F201" s="36"/>
      <c r="G201" s="51"/>
      <c r="H201" s="35"/>
      <c r="I201" s="87"/>
      <c r="L201" s="51"/>
      <c r="M201" s="51"/>
      <c r="N201" s="67">
        <f t="shared" ca="1" si="17"/>
        <v>0</v>
      </c>
    </row>
    <row r="202" spans="1:14" x14ac:dyDescent="0.3">
      <c r="A202" s="32"/>
      <c r="B202" s="65"/>
      <c r="C202" s="65"/>
      <c r="D202" s="61"/>
      <c r="E202" s="34"/>
      <c r="F202" s="36"/>
      <c r="G202" s="51"/>
      <c r="H202" s="35"/>
      <c r="I202" s="87"/>
      <c r="L202" s="51"/>
      <c r="M202" s="51"/>
      <c r="N202" s="67">
        <f t="shared" ca="1" si="17"/>
        <v>0</v>
      </c>
    </row>
    <row r="203" spans="1:14" x14ac:dyDescent="0.3">
      <c r="A203" s="32"/>
      <c r="B203" s="65"/>
      <c r="C203" s="65"/>
      <c r="D203" s="61"/>
      <c r="E203" s="34"/>
      <c r="F203" s="36"/>
      <c r="G203" s="51"/>
      <c r="H203" s="35"/>
      <c r="I203" s="87"/>
      <c r="L203" s="51"/>
      <c r="M203" s="51"/>
      <c r="N203" s="67">
        <f t="shared" ca="1" si="17"/>
        <v>0</v>
      </c>
    </row>
    <row r="204" spans="1:14" x14ac:dyDescent="0.3">
      <c r="A204" s="32"/>
      <c r="B204" s="65"/>
      <c r="C204" s="65"/>
      <c r="D204" s="61"/>
      <c r="E204" s="34"/>
      <c r="F204" s="36"/>
      <c r="G204" s="51"/>
      <c r="H204" s="35"/>
      <c r="I204" s="87"/>
      <c r="L204" s="51"/>
      <c r="M204" s="51"/>
      <c r="N204" s="67">
        <f t="shared" ca="1" si="17"/>
        <v>0</v>
      </c>
    </row>
    <row r="205" spans="1:14" x14ac:dyDescent="0.3">
      <c r="A205" s="32"/>
      <c r="B205" s="65"/>
      <c r="C205" s="65"/>
      <c r="D205" s="61"/>
      <c r="E205" s="34"/>
      <c r="F205" s="36"/>
      <c r="G205" s="51"/>
      <c r="H205" s="35"/>
      <c r="I205" s="87"/>
      <c r="L205" s="51"/>
      <c r="M205" s="51"/>
      <c r="N205" s="67">
        <f t="shared" ca="1" si="17"/>
        <v>0</v>
      </c>
    </row>
    <row r="206" spans="1:14" x14ac:dyDescent="0.3">
      <c r="A206" s="32"/>
      <c r="B206" s="65"/>
      <c r="C206" s="65"/>
      <c r="D206" s="61"/>
      <c r="E206" s="34"/>
      <c r="F206" s="36"/>
      <c r="G206" s="51"/>
      <c r="H206" s="35"/>
      <c r="I206" s="87"/>
      <c r="L206" s="51"/>
      <c r="M206" s="51"/>
      <c r="N206" s="67">
        <f t="shared" ca="1" si="17"/>
        <v>0</v>
      </c>
    </row>
    <row r="207" spans="1:14" x14ac:dyDescent="0.3">
      <c r="A207" s="32"/>
      <c r="B207" s="65"/>
      <c r="C207" s="65"/>
      <c r="D207" s="61"/>
      <c r="E207" s="34"/>
      <c r="F207" s="36"/>
      <c r="G207" s="51"/>
      <c r="H207" s="35"/>
      <c r="I207" s="87"/>
      <c r="L207" s="51"/>
      <c r="M207" s="51"/>
      <c r="N207" s="67">
        <f t="shared" ca="1" si="17"/>
        <v>0</v>
      </c>
    </row>
    <row r="208" spans="1:14" x14ac:dyDescent="0.3">
      <c r="A208" s="32"/>
      <c r="B208" s="65"/>
      <c r="C208" s="65"/>
      <c r="D208" s="61"/>
      <c r="E208" s="34"/>
      <c r="F208" s="36"/>
      <c r="G208" s="51"/>
      <c r="H208" s="35"/>
      <c r="I208" s="87"/>
      <c r="L208" s="51"/>
      <c r="M208" s="51"/>
      <c r="N208" s="67">
        <f t="shared" ca="1" si="17"/>
        <v>0</v>
      </c>
    </row>
    <row r="209" spans="1:14" x14ac:dyDescent="0.3">
      <c r="A209" s="32"/>
      <c r="B209" s="65"/>
      <c r="C209" s="65"/>
      <c r="D209" s="61"/>
      <c r="E209" s="34"/>
      <c r="F209" s="36"/>
      <c r="G209" s="51"/>
      <c r="H209" s="35"/>
      <c r="I209" s="87"/>
      <c r="L209" s="51"/>
      <c r="M209" s="51"/>
      <c r="N209" s="67">
        <f t="shared" ca="1" si="17"/>
        <v>0</v>
      </c>
    </row>
    <row r="210" spans="1:14" x14ac:dyDescent="0.3">
      <c r="A210" s="32"/>
      <c r="B210" s="65"/>
      <c r="C210" s="65"/>
      <c r="D210" s="61"/>
      <c r="E210" s="34"/>
      <c r="F210" s="36"/>
      <c r="G210" s="51"/>
      <c r="H210" s="35"/>
      <c r="I210" s="87"/>
      <c r="L210" s="51"/>
      <c r="M210" s="51"/>
      <c r="N210" s="67">
        <f t="shared" ref="N210:N231" ca="1" si="21">IF(K209*1000&lt;$F$4*(1)*M210,K209*1000,$F$4*(1)*M210)</f>
        <v>0</v>
      </c>
    </row>
    <row r="211" spans="1:14" x14ac:dyDescent="0.3">
      <c r="A211" s="32"/>
      <c r="B211" s="65"/>
      <c r="C211" s="65"/>
      <c r="D211" s="61"/>
      <c r="E211" s="34"/>
      <c r="F211" s="36"/>
      <c r="G211" s="51"/>
      <c r="H211" s="35"/>
      <c r="I211" s="87"/>
      <c r="L211" s="51"/>
      <c r="M211" s="51"/>
      <c r="N211" s="67">
        <f t="shared" ca="1" si="21"/>
        <v>0</v>
      </c>
    </row>
    <row r="212" spans="1:14" x14ac:dyDescent="0.3">
      <c r="A212" s="32"/>
      <c r="B212" s="65"/>
      <c r="C212" s="65"/>
      <c r="D212" s="61"/>
      <c r="E212" s="34"/>
      <c r="F212" s="36"/>
      <c r="G212" s="51"/>
      <c r="H212" s="35"/>
      <c r="I212" s="87"/>
      <c r="L212" s="51"/>
      <c r="M212" s="51"/>
      <c r="N212" s="67">
        <f t="shared" ca="1" si="21"/>
        <v>0</v>
      </c>
    </row>
    <row r="213" spans="1:14" x14ac:dyDescent="0.3">
      <c r="A213" s="32"/>
      <c r="B213" s="65"/>
      <c r="C213" s="65"/>
      <c r="D213" s="61"/>
      <c r="E213" s="34"/>
      <c r="F213" s="36"/>
      <c r="G213" s="51"/>
      <c r="H213" s="35"/>
      <c r="I213" s="87"/>
      <c r="L213" s="51"/>
      <c r="M213" s="51"/>
      <c r="N213" s="67">
        <f t="shared" ca="1" si="21"/>
        <v>0</v>
      </c>
    </row>
    <row r="214" spans="1:14" x14ac:dyDescent="0.3">
      <c r="A214" s="32"/>
      <c r="B214" s="65"/>
      <c r="C214" s="65"/>
      <c r="D214" s="61"/>
      <c r="E214" s="34"/>
      <c r="F214" s="36"/>
      <c r="G214" s="51"/>
      <c r="H214" s="35"/>
      <c r="I214" s="87"/>
      <c r="L214" s="51"/>
      <c r="M214" s="51"/>
      <c r="N214" s="67">
        <f t="shared" ca="1" si="21"/>
        <v>0</v>
      </c>
    </row>
    <row r="215" spans="1:14" x14ac:dyDescent="0.3">
      <c r="A215" s="32"/>
      <c r="B215" s="65"/>
      <c r="C215" s="65"/>
      <c r="D215" s="61"/>
      <c r="E215" s="34"/>
      <c r="F215" s="36"/>
      <c r="G215" s="51"/>
      <c r="H215" s="35"/>
      <c r="I215" s="87"/>
      <c r="L215" s="51"/>
      <c r="M215" s="51"/>
      <c r="N215" s="67">
        <f t="shared" ca="1" si="21"/>
        <v>0</v>
      </c>
    </row>
    <row r="216" spans="1:14" x14ac:dyDescent="0.3">
      <c r="A216" s="32"/>
      <c r="B216" s="65"/>
      <c r="C216" s="65"/>
      <c r="D216" s="61"/>
      <c r="E216" s="34"/>
      <c r="F216" s="36"/>
      <c r="G216" s="51"/>
      <c r="H216" s="35"/>
      <c r="I216" s="87"/>
      <c r="L216" s="51"/>
      <c r="M216" s="51"/>
      <c r="N216" s="67">
        <f t="shared" ca="1" si="21"/>
        <v>0</v>
      </c>
    </row>
    <row r="217" spans="1:14" x14ac:dyDescent="0.3">
      <c r="A217" s="32"/>
      <c r="B217" s="65"/>
      <c r="C217" s="65"/>
      <c r="D217" s="61"/>
      <c r="E217" s="34"/>
      <c r="F217" s="36"/>
      <c r="G217" s="51"/>
      <c r="H217" s="35"/>
      <c r="I217" s="87"/>
      <c r="L217" s="51"/>
      <c r="M217" s="51"/>
      <c r="N217" s="67">
        <f t="shared" ca="1" si="21"/>
        <v>0</v>
      </c>
    </row>
    <row r="218" spans="1:14" x14ac:dyDescent="0.3">
      <c r="A218" s="32"/>
      <c r="B218" s="65"/>
      <c r="C218" s="65"/>
      <c r="D218" s="61"/>
      <c r="E218" s="34"/>
      <c r="F218" s="36"/>
      <c r="G218" s="51"/>
      <c r="H218" s="35"/>
      <c r="I218" s="87"/>
      <c r="L218" s="51"/>
      <c r="M218" s="51"/>
      <c r="N218" s="67">
        <f t="shared" ca="1" si="21"/>
        <v>0</v>
      </c>
    </row>
    <row r="219" spans="1:14" x14ac:dyDescent="0.3">
      <c r="A219" s="32"/>
      <c r="B219" s="65"/>
      <c r="C219" s="65"/>
      <c r="D219" s="61"/>
      <c r="E219" s="34"/>
      <c r="F219" s="36"/>
      <c r="G219" s="51"/>
      <c r="H219" s="35"/>
      <c r="I219" s="87"/>
      <c r="L219" s="51"/>
      <c r="M219" s="51"/>
      <c r="N219" s="67">
        <f t="shared" ca="1" si="21"/>
        <v>0</v>
      </c>
    </row>
    <row r="220" spans="1:14" x14ac:dyDescent="0.3">
      <c r="A220" s="32"/>
      <c r="B220" s="65"/>
      <c r="C220" s="65"/>
      <c r="D220" s="61"/>
      <c r="E220" s="34"/>
      <c r="F220" s="36"/>
      <c r="G220" s="51"/>
      <c r="H220" s="35"/>
      <c r="I220" s="87"/>
      <c r="L220" s="51"/>
      <c r="M220" s="51"/>
      <c r="N220" s="67">
        <f t="shared" ca="1" si="21"/>
        <v>0</v>
      </c>
    </row>
    <row r="221" spans="1:14" x14ac:dyDescent="0.3">
      <c r="A221" s="32"/>
      <c r="B221" s="65"/>
      <c r="C221" s="65"/>
      <c r="D221" s="61"/>
      <c r="E221" s="34"/>
      <c r="F221" s="36"/>
      <c r="G221" s="51"/>
      <c r="H221" s="35"/>
      <c r="I221" s="87"/>
      <c r="L221" s="51"/>
      <c r="M221" s="51"/>
      <c r="N221" s="67">
        <f t="shared" ca="1" si="21"/>
        <v>0</v>
      </c>
    </row>
    <row r="222" spans="1:14" x14ac:dyDescent="0.3">
      <c r="A222" s="32"/>
      <c r="B222" s="65"/>
      <c r="C222" s="65"/>
      <c r="D222" s="61"/>
      <c r="E222" s="34"/>
      <c r="F222" s="36"/>
      <c r="G222" s="51"/>
      <c r="H222" s="35"/>
      <c r="I222" s="87"/>
      <c r="L222" s="51"/>
      <c r="M222" s="51"/>
      <c r="N222" s="67">
        <f t="shared" ca="1" si="21"/>
        <v>0</v>
      </c>
    </row>
    <row r="223" spans="1:14" x14ac:dyDescent="0.3">
      <c r="A223" s="32"/>
      <c r="B223" s="65"/>
      <c r="C223" s="65"/>
      <c r="D223" s="61"/>
      <c r="E223" s="34"/>
      <c r="F223" s="36"/>
      <c r="G223" s="51"/>
      <c r="H223" s="35"/>
      <c r="I223" s="87"/>
      <c r="L223" s="51"/>
      <c r="M223" s="51"/>
      <c r="N223" s="67">
        <f t="shared" ca="1" si="21"/>
        <v>0</v>
      </c>
    </row>
    <row r="224" spans="1:14" x14ac:dyDescent="0.3">
      <c r="A224" s="32"/>
      <c r="B224" s="65"/>
      <c r="C224" s="65"/>
      <c r="D224" s="61"/>
      <c r="E224" s="34"/>
      <c r="F224" s="36"/>
      <c r="G224" s="51"/>
      <c r="H224" s="35"/>
      <c r="I224" s="87"/>
      <c r="L224" s="51"/>
      <c r="M224" s="51"/>
      <c r="N224" s="67">
        <f t="shared" ca="1" si="21"/>
        <v>0</v>
      </c>
    </row>
    <row r="225" spans="1:14" x14ac:dyDescent="0.3">
      <c r="A225" s="32"/>
      <c r="B225" s="65"/>
      <c r="C225" s="65"/>
      <c r="D225" s="61"/>
      <c r="E225" s="34"/>
      <c r="F225" s="36"/>
      <c r="G225" s="51"/>
      <c r="H225" s="35"/>
      <c r="I225" s="87"/>
      <c r="L225" s="51"/>
      <c r="M225" s="51"/>
      <c r="N225" s="67">
        <f t="shared" ca="1" si="21"/>
        <v>0</v>
      </c>
    </row>
    <row r="226" spans="1:14" x14ac:dyDescent="0.3">
      <c r="A226" s="32"/>
      <c r="B226" s="65"/>
      <c r="C226" s="65"/>
      <c r="D226" s="61"/>
      <c r="E226" s="34"/>
      <c r="F226" s="36"/>
      <c r="G226" s="51"/>
      <c r="H226" s="35"/>
      <c r="I226" s="87"/>
      <c r="L226" s="51"/>
      <c r="M226" s="51"/>
      <c r="N226" s="67">
        <f t="shared" ca="1" si="21"/>
        <v>0</v>
      </c>
    </row>
    <row r="227" spans="1:14" x14ac:dyDescent="0.3">
      <c r="A227" s="32"/>
      <c r="B227" s="65"/>
      <c r="C227" s="65"/>
      <c r="D227" s="61"/>
      <c r="E227" s="34"/>
      <c r="F227" s="36"/>
      <c r="G227" s="51"/>
      <c r="H227" s="35"/>
      <c r="I227" s="87"/>
      <c r="L227" s="51"/>
      <c r="M227" s="51"/>
      <c r="N227" s="67">
        <f t="shared" ca="1" si="21"/>
        <v>0</v>
      </c>
    </row>
    <row r="228" spans="1:14" x14ac:dyDescent="0.3">
      <c r="A228" s="32"/>
      <c r="B228" s="65"/>
      <c r="C228" s="65"/>
      <c r="D228" s="61"/>
      <c r="E228" s="34"/>
      <c r="F228" s="36"/>
      <c r="G228" s="51"/>
      <c r="H228" s="35"/>
      <c r="I228" s="87"/>
      <c r="L228" s="51"/>
      <c r="M228" s="51"/>
      <c r="N228" s="67">
        <f t="shared" ca="1" si="21"/>
        <v>0</v>
      </c>
    </row>
    <row r="229" spans="1:14" x14ac:dyDescent="0.3">
      <c r="A229" s="32"/>
      <c r="B229" s="65"/>
      <c r="C229" s="65"/>
      <c r="D229" s="61"/>
      <c r="E229" s="34"/>
      <c r="F229" s="36"/>
      <c r="G229" s="51"/>
      <c r="H229" s="35"/>
      <c r="I229" s="87"/>
      <c r="L229" s="51"/>
      <c r="M229" s="51"/>
      <c r="N229" s="67">
        <f t="shared" ca="1" si="21"/>
        <v>0</v>
      </c>
    </row>
    <row r="230" spans="1:14" x14ac:dyDescent="0.3">
      <c r="A230" s="32"/>
      <c r="B230" s="65"/>
      <c r="C230" s="65"/>
      <c r="D230" s="61"/>
      <c r="E230" s="34"/>
      <c r="F230" s="36"/>
      <c r="G230" s="51"/>
      <c r="H230" s="35"/>
      <c r="I230" s="87"/>
      <c r="L230" s="51"/>
      <c r="M230" s="51"/>
      <c r="N230" s="67">
        <f t="shared" ca="1" si="21"/>
        <v>0</v>
      </c>
    </row>
    <row r="231" spans="1:14" x14ac:dyDescent="0.3">
      <c r="A231" s="32"/>
      <c r="B231" s="65"/>
      <c r="C231" s="65"/>
      <c r="D231" s="61"/>
      <c r="E231" s="34"/>
      <c r="F231" s="36"/>
      <c r="G231" s="51"/>
      <c r="H231" s="35"/>
      <c r="I231" s="87"/>
      <c r="L231" s="51"/>
      <c r="M231" s="51"/>
      <c r="N231" s="67">
        <f t="shared" ca="1" si="21"/>
        <v>0</v>
      </c>
    </row>
    <row r="232" spans="1:14" x14ac:dyDescent="0.3">
      <c r="A232" s="29"/>
      <c r="B232" s="29"/>
      <c r="C232" s="29"/>
      <c r="D232" s="29"/>
    </row>
    <row r="233" spans="1:14" x14ac:dyDescent="0.3">
      <c r="A233" s="29"/>
      <c r="B233" s="29"/>
      <c r="C233" s="29"/>
      <c r="D233" s="29"/>
    </row>
    <row r="234" spans="1:14" x14ac:dyDescent="0.3">
      <c r="A234" s="29"/>
      <c r="B234" s="29"/>
      <c r="C234" s="29"/>
      <c r="D234" s="29"/>
    </row>
    <row r="235" spans="1:14" x14ac:dyDescent="0.3">
      <c r="A235" s="29"/>
      <c r="B235" s="29"/>
      <c r="C235" s="29"/>
      <c r="D235" s="29"/>
    </row>
    <row r="236" spans="1:14" x14ac:dyDescent="0.3">
      <c r="A236" s="29"/>
      <c r="B236" s="29"/>
      <c r="C236" s="29"/>
      <c r="D236" s="29"/>
    </row>
    <row r="237" spans="1:14" x14ac:dyDescent="0.3">
      <c r="A237" s="29"/>
      <c r="B237" s="29"/>
      <c r="C237" s="29"/>
      <c r="D237" s="29"/>
    </row>
    <row r="238" spans="1:14" x14ac:dyDescent="0.3">
      <c r="A238" s="29"/>
      <c r="B238" s="29"/>
      <c r="C238" s="29"/>
      <c r="D238" s="29"/>
    </row>
    <row r="239" spans="1:14" x14ac:dyDescent="0.3">
      <c r="A239" s="29"/>
      <c r="B239" s="29"/>
      <c r="C239" s="29"/>
      <c r="D239" s="29"/>
    </row>
    <row r="240" spans="1:14" x14ac:dyDescent="0.3">
      <c r="A240" s="29"/>
      <c r="B240" s="29"/>
      <c r="C240" s="29"/>
      <c r="D240" s="29"/>
    </row>
    <row r="241" spans="1:4" x14ac:dyDescent="0.3">
      <c r="A241" s="29"/>
      <c r="B241" s="29"/>
      <c r="C241" s="29"/>
      <c r="D241" s="29"/>
    </row>
    <row r="242" spans="1:4" x14ac:dyDescent="0.3">
      <c r="A242" s="29"/>
      <c r="B242" s="29"/>
      <c r="C242" s="29"/>
      <c r="D242" s="29"/>
    </row>
    <row r="243" spans="1:4" x14ac:dyDescent="0.3">
      <c r="A243" s="29"/>
      <c r="B243" s="29"/>
      <c r="C243" s="29"/>
      <c r="D243" s="29"/>
    </row>
    <row r="244" spans="1:4" x14ac:dyDescent="0.3">
      <c r="A244" s="29"/>
      <c r="B244" s="29"/>
      <c r="C244" s="29"/>
      <c r="D244" s="29"/>
    </row>
    <row r="245" spans="1:4" x14ac:dyDescent="0.3">
      <c r="A245" s="29"/>
      <c r="B245" s="29"/>
      <c r="C245" s="29"/>
      <c r="D245" s="29"/>
    </row>
    <row r="246" spans="1:4" x14ac:dyDescent="0.3">
      <c r="A246" s="29"/>
      <c r="B246" s="29"/>
      <c r="C246" s="29"/>
      <c r="D246" s="29"/>
    </row>
    <row r="247" spans="1:4" x14ac:dyDescent="0.3">
      <c r="A247" s="29"/>
      <c r="B247" s="29"/>
      <c r="C247" s="29"/>
      <c r="D247" s="29"/>
    </row>
    <row r="248" spans="1:4" x14ac:dyDescent="0.3">
      <c r="A248" s="29"/>
      <c r="B248" s="29"/>
      <c r="C248" s="29"/>
      <c r="D248" s="29"/>
    </row>
    <row r="249" spans="1:4" x14ac:dyDescent="0.3">
      <c r="A249" s="29"/>
      <c r="B249" s="29"/>
      <c r="C249" s="29"/>
      <c r="D249" s="29"/>
    </row>
    <row r="250" spans="1:4" x14ac:dyDescent="0.3">
      <c r="A250" s="29"/>
      <c r="B250" s="29"/>
      <c r="C250" s="29"/>
      <c r="D250" s="29"/>
    </row>
    <row r="251" spans="1:4" x14ac:dyDescent="0.3">
      <c r="A251" s="29"/>
      <c r="B251" s="29"/>
      <c r="C251" s="29"/>
      <c r="D251" s="29"/>
    </row>
    <row r="252" spans="1:4" x14ac:dyDescent="0.3">
      <c r="A252" s="29"/>
      <c r="B252" s="29"/>
      <c r="C252" s="29"/>
      <c r="D252" s="29"/>
    </row>
    <row r="253" spans="1:4" x14ac:dyDescent="0.3">
      <c r="A253" s="29"/>
      <c r="B253" s="29"/>
      <c r="C253" s="29"/>
      <c r="D253" s="29"/>
    </row>
    <row r="254" spans="1:4" x14ac:dyDescent="0.3">
      <c r="A254" s="29"/>
      <c r="B254" s="29"/>
      <c r="C254" s="29"/>
      <c r="D254" s="29"/>
    </row>
    <row r="255" spans="1:4" x14ac:dyDescent="0.3">
      <c r="A255" s="29"/>
      <c r="B255" s="29"/>
      <c r="C255" s="29"/>
      <c r="D255" s="29"/>
    </row>
    <row r="256" spans="1:4" x14ac:dyDescent="0.3">
      <c r="A256" s="29"/>
      <c r="B256" s="29"/>
      <c r="C256" s="29"/>
      <c r="D256" s="29"/>
    </row>
    <row r="257" spans="1:4" x14ac:dyDescent="0.3">
      <c r="A257" s="29"/>
      <c r="B257" s="29"/>
      <c r="C257" s="29"/>
      <c r="D257" s="29"/>
    </row>
    <row r="258" spans="1:4" x14ac:dyDescent="0.3">
      <c r="A258" s="29"/>
      <c r="B258" s="29"/>
      <c r="C258" s="29"/>
      <c r="D258" s="29"/>
    </row>
    <row r="259" spans="1:4" x14ac:dyDescent="0.3">
      <c r="A259" s="29"/>
      <c r="B259" s="29"/>
      <c r="C259" s="29"/>
      <c r="D259" s="29"/>
    </row>
    <row r="260" spans="1:4" x14ac:dyDescent="0.3">
      <c r="A260" s="29"/>
      <c r="B260" s="29"/>
      <c r="C260" s="29"/>
      <c r="D260" s="29"/>
    </row>
    <row r="261" spans="1:4" x14ac:dyDescent="0.3">
      <c r="A261" s="29"/>
      <c r="B261" s="29"/>
      <c r="C261" s="29"/>
      <c r="D261" s="29"/>
    </row>
    <row r="262" spans="1:4" x14ac:dyDescent="0.3">
      <c r="A262" s="29"/>
      <c r="B262" s="29"/>
      <c r="C262" s="29"/>
      <c r="D262" s="29"/>
    </row>
    <row r="263" spans="1:4" x14ac:dyDescent="0.3">
      <c r="A263" s="29"/>
      <c r="B263" s="29"/>
      <c r="C263" s="29"/>
      <c r="D263" s="29"/>
    </row>
    <row r="264" spans="1:4" x14ac:dyDescent="0.3">
      <c r="A264" s="29"/>
      <c r="B264" s="29"/>
      <c r="C264" s="29"/>
      <c r="D264" s="29"/>
    </row>
    <row r="265" spans="1:4" x14ac:dyDescent="0.3">
      <c r="A265" s="29"/>
      <c r="B265" s="29"/>
      <c r="C265" s="29"/>
      <c r="D265" s="29"/>
    </row>
    <row r="266" spans="1:4" x14ac:dyDescent="0.3">
      <c r="A266" s="29"/>
      <c r="B266" s="29"/>
      <c r="C266" s="29"/>
      <c r="D266" s="29"/>
    </row>
    <row r="267" spans="1:4" x14ac:dyDescent="0.3">
      <c r="A267" s="29"/>
      <c r="B267" s="29"/>
      <c r="C267" s="29"/>
      <c r="D267" s="29"/>
    </row>
    <row r="268" spans="1:4" x14ac:dyDescent="0.3">
      <c r="A268" s="29"/>
      <c r="B268" s="29"/>
      <c r="C268" s="29"/>
      <c r="D268" s="29"/>
    </row>
    <row r="269" spans="1:4" x14ac:dyDescent="0.3">
      <c r="A269" s="29"/>
      <c r="B269" s="29"/>
      <c r="C269" s="29"/>
      <c r="D269" s="29"/>
    </row>
    <row r="270" spans="1:4" x14ac:dyDescent="0.3">
      <c r="A270" s="29"/>
      <c r="B270" s="29"/>
      <c r="C270" s="29"/>
      <c r="D270" s="29"/>
    </row>
    <row r="271" spans="1:4" x14ac:dyDescent="0.3">
      <c r="A271" s="29"/>
      <c r="B271" s="29"/>
      <c r="C271" s="29"/>
      <c r="D271" s="29"/>
    </row>
    <row r="272" spans="1:4" x14ac:dyDescent="0.3">
      <c r="A272" s="29"/>
      <c r="B272" s="29"/>
      <c r="C272" s="29"/>
      <c r="D272" s="29"/>
    </row>
    <row r="273" spans="1:4" x14ac:dyDescent="0.3">
      <c r="A273" s="29"/>
      <c r="B273" s="29"/>
      <c r="C273" s="29"/>
      <c r="D273" s="29"/>
    </row>
    <row r="274" spans="1:4" x14ac:dyDescent="0.3">
      <c r="A274" s="29"/>
      <c r="B274" s="29"/>
      <c r="C274" s="29"/>
      <c r="D274" s="29"/>
    </row>
    <row r="275" spans="1:4" x14ac:dyDescent="0.3">
      <c r="A275" s="29"/>
      <c r="B275" s="29"/>
      <c r="C275" s="29"/>
      <c r="D275" s="29"/>
    </row>
    <row r="276" spans="1:4" x14ac:dyDescent="0.3">
      <c r="A276" s="29"/>
      <c r="B276" s="29"/>
      <c r="C276" s="29"/>
      <c r="D276" s="29"/>
    </row>
    <row r="277" spans="1:4" x14ac:dyDescent="0.3">
      <c r="A277" s="29"/>
      <c r="B277" s="29"/>
      <c r="C277" s="29"/>
      <c r="D277" s="29"/>
    </row>
  </sheetData>
  <autoFilter ref="A16:V231" xr:uid="{E0BA2D08-F164-426D-8B22-833BD306E2C0}"/>
  <mergeCells count="1">
    <mergeCell ref="F11:I11"/>
  </mergeCells>
  <conditionalFormatting sqref="I17:I231">
    <cfRule type="cellIs" dxfId="8"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51">
    <tabColor theme="5" tint="0.39997558519241921"/>
    <pageSetUpPr fitToPage="1"/>
  </sheetPr>
  <dimension ref="A1:AP938"/>
  <sheetViews>
    <sheetView showGridLines="0" zoomScale="70" zoomScaleNormal="70" zoomScalePageLayoutView="40" workbookViewId="0">
      <selection activeCell="A7" sqref="A7"/>
    </sheetView>
  </sheetViews>
  <sheetFormatPr baseColWidth="10" defaultColWidth="11.33203125" defaultRowHeight="14.4" x14ac:dyDescent="0.3"/>
  <cols>
    <col min="1" max="1" width="17.44140625" style="1" customWidth="1"/>
    <col min="2" max="4" width="11.33203125" style="1"/>
    <col min="5" max="5" width="10.88671875" style="1" customWidth="1"/>
    <col min="6" max="6" width="1.88671875" style="1" customWidth="1"/>
    <col min="7" max="7" width="23.5546875" style="1" customWidth="1"/>
    <col min="8" max="8" width="8.109375" style="1" customWidth="1"/>
    <col min="9" max="9" width="13.88671875" style="1" customWidth="1"/>
    <col min="10" max="18" width="12.5546875" style="1" customWidth="1"/>
    <col min="19" max="19" width="13.5546875" style="1" customWidth="1"/>
    <col min="20" max="21" width="11.33203125" style="1"/>
    <col min="22" max="23" width="12.5546875" style="1" customWidth="1"/>
    <col min="24" max="24" width="13.5546875" style="1" customWidth="1"/>
    <col min="25" max="32" width="11.33203125" style="1"/>
    <col min="33" max="33" width="1.88671875" style="1" customWidth="1"/>
    <col min="34" max="34" width="10.5546875" style="1" customWidth="1"/>
    <col min="35" max="35" width="1.88671875" style="1" customWidth="1"/>
    <col min="38" max="40" width="11.33203125" style="1"/>
    <col min="41" max="41" width="11.5546875" style="1" bestFit="1" customWidth="1"/>
    <col min="42" max="16384" width="11.33203125" style="1"/>
  </cols>
  <sheetData>
    <row r="1" spans="1:42" s="72" customFormat="1" ht="15" x14ac:dyDescent="0.3">
      <c r="A1" s="107" t="s">
        <v>67</v>
      </c>
      <c r="G1" s="72" t="s">
        <v>49</v>
      </c>
      <c r="K1" s="72" t="s">
        <v>1</v>
      </c>
      <c r="L1" s="72" t="s">
        <v>1</v>
      </c>
      <c r="AJ1" s="72" t="s">
        <v>130</v>
      </c>
    </row>
    <row r="2" spans="1:42" x14ac:dyDescent="0.3">
      <c r="A2" s="88"/>
      <c r="B2" s="88"/>
      <c r="C2" s="89"/>
      <c r="D2" s="90"/>
      <c r="F2" s="2"/>
      <c r="G2" s="3"/>
      <c r="H2" s="3"/>
      <c r="I2" s="3"/>
      <c r="J2" s="3"/>
      <c r="K2" s="3"/>
      <c r="L2" s="3"/>
      <c r="M2" s="3"/>
      <c r="N2" s="3"/>
      <c r="O2" s="3"/>
      <c r="P2" s="3"/>
      <c r="Q2" s="3"/>
      <c r="R2" s="3"/>
      <c r="S2" s="3"/>
      <c r="V2" s="3"/>
      <c r="W2" s="3"/>
      <c r="X2" s="3"/>
      <c r="AI2" s="2"/>
      <c r="AL2"/>
      <c r="AM2"/>
      <c r="AN2"/>
    </row>
    <row r="3" spans="1:42" ht="15" x14ac:dyDescent="0.3">
      <c r="A3" s="88" t="s">
        <v>62</v>
      </c>
      <c r="B3" s="88"/>
      <c r="C3" s="89"/>
      <c r="D3" s="90">
        <f>H3+M3+R3+W3</f>
        <v>12</v>
      </c>
      <c r="E3" s="88" t="s">
        <v>15</v>
      </c>
      <c r="F3" s="2"/>
      <c r="G3" s="3" t="str">
        <f>Results!D24</f>
        <v>Saline 25</v>
      </c>
      <c r="H3" s="3">
        <f>Results!E24</f>
        <v>12</v>
      </c>
      <c r="I3" s="7" t="s">
        <v>1</v>
      </c>
      <c r="J3" s="8"/>
      <c r="K3" s="3"/>
      <c r="L3" s="3">
        <f>Results!D25</f>
        <v>0</v>
      </c>
      <c r="M3" s="3">
        <f>Results!E25</f>
        <v>0</v>
      </c>
      <c r="N3" s="7" t="s">
        <v>1</v>
      </c>
      <c r="O3" s="8"/>
      <c r="P3" s="3"/>
      <c r="Q3" s="3">
        <f>Results!D26</f>
        <v>0</v>
      </c>
      <c r="R3" s="3">
        <f>Results!E26</f>
        <v>0</v>
      </c>
      <c r="S3" s="7" t="s">
        <v>1</v>
      </c>
      <c r="T3" s="8"/>
      <c r="V3" s="3">
        <f>Results!D26</f>
        <v>0</v>
      </c>
      <c r="W3" s="3">
        <f>Results!E26</f>
        <v>0</v>
      </c>
      <c r="X3" s="7" t="s">
        <v>1</v>
      </c>
      <c r="Y3" s="8"/>
      <c r="AH3" s="88"/>
      <c r="AI3" s="2"/>
      <c r="AL3"/>
      <c r="AM3"/>
      <c r="AN3"/>
    </row>
    <row r="4" spans="1:42" ht="25.5" customHeight="1" x14ac:dyDescent="0.3">
      <c r="A4" s="88" t="s">
        <v>64</v>
      </c>
      <c r="B4" s="88"/>
      <c r="C4" s="89"/>
      <c r="D4" s="90">
        <f>IFERROR(D3/D5*1000,0)</f>
        <v>125</v>
      </c>
      <c r="E4" s="88" t="s">
        <v>63</v>
      </c>
      <c r="F4" s="2"/>
      <c r="G4" s="322" t="s">
        <v>50</v>
      </c>
      <c r="H4" s="323"/>
      <c r="I4" s="7">
        <f>SUMIFS('Base Produits'!$S:$S,'Base Produits'!$R:$R,G3)</f>
        <v>125</v>
      </c>
      <c r="J4" s="8"/>
      <c r="K4" s="3"/>
      <c r="L4" s="322" t="s">
        <v>50</v>
      </c>
      <c r="M4" s="323"/>
      <c r="N4" s="7">
        <f>SUMIFS('Base Produits'!$S:$S,'Base Produits'!$R:$R,L3)</f>
        <v>0</v>
      </c>
      <c r="O4" s="8"/>
      <c r="P4" s="3"/>
      <c r="Q4" s="322" t="s">
        <v>50</v>
      </c>
      <c r="R4" s="323"/>
      <c r="S4" s="7">
        <f>SUMIFS('Base Produits'!$S:$S,'Base Produits'!$R:$R,Q3)</f>
        <v>0</v>
      </c>
      <c r="T4" s="8"/>
      <c r="V4" s="322" t="s">
        <v>50</v>
      </c>
      <c r="W4" s="323"/>
      <c r="X4" s="7">
        <f>SUMIFS('Base Produits'!$S:$S,'Base Produits'!$R:$R,V3)</f>
        <v>0</v>
      </c>
      <c r="Y4" s="8"/>
      <c r="AH4" s="88"/>
      <c r="AI4" s="2"/>
      <c r="AL4"/>
      <c r="AM4"/>
      <c r="AN4"/>
    </row>
    <row r="5" spans="1:42" ht="38.25" customHeight="1" x14ac:dyDescent="0.3">
      <c r="A5" s="88" t="s">
        <v>65</v>
      </c>
      <c r="B5" s="88"/>
      <c r="C5" s="89"/>
      <c r="D5" s="91">
        <f>(IFERROR(H3/I4,0)+IFERROR(M3/N4,0)+IFERROR(R3/S4,0)+IFERROR(W3/X4,0))*1000</f>
        <v>96</v>
      </c>
      <c r="E5" s="88" t="s">
        <v>66</v>
      </c>
      <c r="F5" s="2"/>
      <c r="G5" s="324" t="s">
        <v>51</v>
      </c>
      <c r="H5" s="325"/>
      <c r="I5" s="9" t="s">
        <v>204</v>
      </c>
      <c r="J5" s="10" t="s">
        <v>203</v>
      </c>
      <c r="K5" s="3"/>
      <c r="L5" s="324" t="s">
        <v>51</v>
      </c>
      <c r="M5" s="325"/>
      <c r="N5" s="9" t="s">
        <v>204</v>
      </c>
      <c r="O5" s="10" t="s">
        <v>203</v>
      </c>
      <c r="P5" s="3"/>
      <c r="Q5" s="324" t="s">
        <v>51</v>
      </c>
      <c r="R5" s="325"/>
      <c r="S5" s="9" t="s">
        <v>204</v>
      </c>
      <c r="T5" s="10" t="s">
        <v>203</v>
      </c>
      <c r="V5" s="324" t="s">
        <v>51</v>
      </c>
      <c r="W5" s="325"/>
      <c r="X5" s="9" t="s">
        <v>204</v>
      </c>
      <c r="Y5" s="10" t="s">
        <v>203</v>
      </c>
      <c r="AH5" s="88"/>
      <c r="AI5" s="2"/>
      <c r="AL5"/>
      <c r="AM5"/>
      <c r="AN5"/>
    </row>
    <row r="6" spans="1:42" x14ac:dyDescent="0.3">
      <c r="C6" s="5"/>
      <c r="D6" s="6"/>
      <c r="F6" s="2"/>
      <c r="G6" s="326"/>
      <c r="H6" s="327"/>
      <c r="I6" s="11">
        <f>SUMIFS('Base Produits'!$C:$C,'Base Produits'!$A:$A,G$3,'Base Produits'!$B:$B,1)</f>
        <v>1</v>
      </c>
      <c r="J6" s="11">
        <f>SUMIFS('Base Produits'!$D:$D,'Base Produits'!$A:$A,G$3,'Base Produits'!$B:$B,1)</f>
        <v>0.25</v>
      </c>
      <c r="K6" s="3"/>
      <c r="L6" s="326"/>
      <c r="M6" s="327"/>
      <c r="N6" s="11">
        <f>SUMIFS('Base Produits'!$C:$C,'Base Produits'!$A:$A,L$3,'Base Produits'!$B:$B,1)</f>
        <v>0</v>
      </c>
      <c r="O6" s="11">
        <f>SUMIFS('Base Produits'!$D:$D,'Base Produits'!$A:$A,L$3,'Base Produits'!$B:$B,1)</f>
        <v>0</v>
      </c>
      <c r="P6" s="3"/>
      <c r="Q6" s="326"/>
      <c r="R6" s="327"/>
      <c r="S6" s="11">
        <f>SUMIFS('Base Produits'!$C:$C,'Base Produits'!$A:$A,Q$3,'Base Produits'!$B:$B,1)</f>
        <v>0</v>
      </c>
      <c r="T6" s="11">
        <f>SUMIFS('Base Produits'!$D:$D,'Base Produits'!$A:$A,Q$3,'Base Produits'!$B:$B,1)</f>
        <v>0</v>
      </c>
      <c r="V6" s="326"/>
      <c r="W6" s="327"/>
      <c r="X6" s="11">
        <f>SUMIFS('Base Produits'!$C:$C,'Base Produits'!$A:$A,V$3,'Base Produits'!$B:$B,1)</f>
        <v>0</v>
      </c>
      <c r="Y6" s="11">
        <f>SUMIFS('Base Produits'!$D:$D,'Base Produits'!$A:$A,V$3,'Base Produits'!$B:$B,1)</f>
        <v>0</v>
      </c>
      <c r="AI6" s="2"/>
      <c r="AL6"/>
      <c r="AM6"/>
      <c r="AN6"/>
    </row>
    <row r="7" spans="1:42" x14ac:dyDescent="0.3">
      <c r="C7" s="5"/>
      <c r="D7" s="6"/>
      <c r="F7" s="2"/>
      <c r="G7" s="326"/>
      <c r="H7" s="327"/>
      <c r="I7" s="11">
        <f>IF(OR(I6=0,I6=""),"",SUMIFS('Base Produits'!$C:$C,'Base Produits'!$A:$A,G$3,'Base Produits'!$B:$B,2))</f>
        <v>0.95</v>
      </c>
      <c r="J7" s="11">
        <f>IF(OR(I6=0,I6=""),"",SUMIFS('Base Produits'!$D:$D,'Base Produits'!$A:$A,G$3,'Base Produits'!$B:$B,2))</f>
        <v>0.3</v>
      </c>
      <c r="K7" s="3"/>
      <c r="L7" s="326"/>
      <c r="M7" s="327"/>
      <c r="N7" s="11" t="str">
        <f>IF(OR(N6=0,N6=""),"",SUMIFS('Base Produits'!$C:$C,'Base Produits'!$A:$A,L$3,'Base Produits'!$B:$B,2))</f>
        <v/>
      </c>
      <c r="O7" s="11" t="str">
        <f>IF(OR(N6=0,N6=""),"",SUMIFS('Base Produits'!$D:$D,'Base Produits'!$A:$A,L$3,'Base Produits'!$B:$B,2))</f>
        <v/>
      </c>
      <c r="P7" s="3"/>
      <c r="Q7" s="326"/>
      <c r="R7" s="327"/>
      <c r="S7" s="11" t="str">
        <f>IF(OR(S6=0,S6=""),"",SUMIFS('Base Produits'!$C:$C,'Base Produits'!$A:$A,Q$3,'Base Produits'!$B:$B,2))</f>
        <v/>
      </c>
      <c r="T7" s="11" t="str">
        <f>IF(OR(S6=0,S6=""),"",SUMIFS('Base Produits'!$D:$D,'Base Produits'!$A:$A,Q$3,'Base Produits'!$B:$B,2))</f>
        <v/>
      </c>
      <c r="V7" s="326"/>
      <c r="W7" s="327"/>
      <c r="X7" s="11" t="str">
        <f>IF(OR(X6=0,X6=""),"",SUMIFS('Base Produits'!$C:$C,'Base Produits'!$A:$A,V$3,'Base Produits'!$B:$B,2))</f>
        <v/>
      </c>
      <c r="Y7" s="11" t="str">
        <f>IF(OR(X6=0,X6=""),"",SUMIFS('Base Produits'!$D:$D,'Base Produits'!$A:$A,V$3,'Base Produits'!$B:$B,2))</f>
        <v/>
      </c>
      <c r="AI7" s="2"/>
      <c r="AL7"/>
      <c r="AM7"/>
      <c r="AN7"/>
    </row>
    <row r="8" spans="1:42" x14ac:dyDescent="0.3">
      <c r="C8" s="5"/>
      <c r="D8" s="6"/>
      <c r="F8" s="2"/>
      <c r="G8" s="326"/>
      <c r="H8" s="327"/>
      <c r="I8" s="11">
        <f>IF(OR(I7=0,I7=""),"",SUMIFS('Base Produits'!$C:$C,'Base Produits'!$A:$A,G$3,'Base Produits'!$B:$B,3))</f>
        <v>0.9</v>
      </c>
      <c r="J8" s="11">
        <f>IF(OR(I7=0,I7=""),"",SUMIFS('Base Produits'!$D:$D,'Base Produits'!$A:$A,G$3,'Base Produits'!$B:$B,3))</f>
        <v>0.55000000000000004</v>
      </c>
      <c r="K8" s="3"/>
      <c r="L8" s="326"/>
      <c r="M8" s="327"/>
      <c r="N8" s="11" t="str">
        <f>IF(OR(N7=0,N7=""),"",SUMIFS('Base Produits'!$C:$C,'Base Produits'!$A:$A,L$3,'Base Produits'!$B:$B,3))</f>
        <v/>
      </c>
      <c r="O8" s="11" t="str">
        <f>IF(OR(N7=0,N7=""),"",SUMIFS('Base Produits'!$D:$D,'Base Produits'!$A:$A,L$3,'Base Produits'!$B:$B,3))</f>
        <v/>
      </c>
      <c r="P8" s="3"/>
      <c r="Q8" s="326"/>
      <c r="R8" s="327"/>
      <c r="S8" s="11" t="str">
        <f>IF(OR(S7=0,S7=""),"",SUMIFS('Base Produits'!$C:$C,'Base Produits'!$A:$A,Q$3,'Base Produits'!$B:$B,3))</f>
        <v/>
      </c>
      <c r="T8" s="11" t="str">
        <f>IF(OR(S7=0,S7=""),"",SUMIFS('Base Produits'!$D:$D,'Base Produits'!$A:$A,Q$3,'Base Produits'!$B:$B,3))</f>
        <v/>
      </c>
      <c r="V8" s="326"/>
      <c r="W8" s="327"/>
      <c r="X8" s="11" t="str">
        <f>IF(OR(X7=0,X7=""),"",SUMIFS('Base Produits'!$C:$C,'Base Produits'!$A:$A,V$3,'Base Produits'!$B:$B,3))</f>
        <v/>
      </c>
      <c r="Y8" s="11" t="str">
        <f>IF(OR(X7=0,X7=""),"",SUMIFS('Base Produits'!$D:$D,'Base Produits'!$A:$A,V$3,'Base Produits'!$B:$B,3))</f>
        <v/>
      </c>
      <c r="AI8" s="2"/>
      <c r="AL8"/>
      <c r="AM8"/>
      <c r="AN8"/>
    </row>
    <row r="9" spans="1:42" x14ac:dyDescent="0.3">
      <c r="A9" s="1" t="s">
        <v>157</v>
      </c>
      <c r="C9" s="5"/>
      <c r="D9" s="6">
        <f>Results!K24</f>
        <v>92.4</v>
      </c>
      <c r="F9" s="2"/>
      <c r="G9" s="326"/>
      <c r="H9" s="327"/>
      <c r="I9" s="11">
        <f>IF(OR(I8=0,I8=""),"",SUMIFS('Base Produits'!$C:$C,'Base Produits'!$A:$A,G$3,'Base Produits'!$B:$B,4))</f>
        <v>0.45</v>
      </c>
      <c r="J9" s="11">
        <f>IF(OR(I8=0,I8=""),"",SUMIFS('Base Produits'!$D:$D,'Base Produits'!$A:$A,G$3,'Base Produits'!$B:$B,4))</f>
        <v>0.85</v>
      </c>
      <c r="K9" s="3"/>
      <c r="L9" s="326"/>
      <c r="M9" s="327"/>
      <c r="N9" s="11" t="str">
        <f>IF(OR(N8=0,N8=""),"",SUMIFS('Base Produits'!$C:$C,'Base Produits'!$A:$A,L$3,'Base Produits'!$B:$B,4))</f>
        <v/>
      </c>
      <c r="O9" s="11" t="str">
        <f>IF(OR(N8=0,N8=""),"",SUMIFS('Base Produits'!$D:$D,'Base Produits'!$A:$A,L$3,'Base Produits'!$B:$B,4))</f>
        <v/>
      </c>
      <c r="P9" s="3"/>
      <c r="Q9" s="326"/>
      <c r="R9" s="327"/>
      <c r="S9" s="11" t="str">
        <f>IF(OR(S8=0,S8=""),"",SUMIFS('Base Produits'!$C:$C,'Base Produits'!$A:$A,Q$3,'Base Produits'!$B:$B,4))</f>
        <v/>
      </c>
      <c r="T9" s="11" t="str">
        <f>IF(OR(S8=0,S8=""),"",SUMIFS('Base Produits'!$D:$D,'Base Produits'!$A:$A,Q$3,'Base Produits'!$B:$B,4))</f>
        <v/>
      </c>
      <c r="V9" s="326"/>
      <c r="W9" s="327"/>
      <c r="X9" s="11" t="str">
        <f>IF(OR(X8=0,X8=""),"",SUMIFS('Base Produits'!$C:$C,'Base Produits'!$A:$A,V$3,'Base Produits'!$B:$B,4))</f>
        <v/>
      </c>
      <c r="Y9" s="11" t="str">
        <f>IF(OR(X8=0,X8=""),"",SUMIFS('Base Produits'!$D:$D,'Base Produits'!$A:$A,V$3,'Base Produits'!$B:$B,4))</f>
        <v/>
      </c>
      <c r="AI9" s="2"/>
      <c r="AL9"/>
      <c r="AM9"/>
      <c r="AN9"/>
    </row>
    <row r="10" spans="1:42" x14ac:dyDescent="0.3">
      <c r="A10" s="1" t="s">
        <v>158</v>
      </c>
      <c r="C10" s="5"/>
      <c r="D10" s="6">
        <f>Results!L24</f>
        <v>641.66666666666674</v>
      </c>
      <c r="F10" s="2"/>
      <c r="G10" s="326"/>
      <c r="H10" s="327"/>
      <c r="I10" s="11">
        <f>IF(OR(I9=0,I9=""),"",SUMIFS('Base Produits'!$C:$C,'Base Produits'!$A:$A,G$3,'Base Produits'!$B:$B,5))</f>
        <v>0</v>
      </c>
      <c r="J10" s="11">
        <f>IF(OR(I9=0,I9=""),"",SUMIFS('Base Produits'!$D:$D,'Base Produits'!$A:$A,G$3,'Base Produits'!$B:$B,5))</f>
        <v>1</v>
      </c>
      <c r="K10" s="3"/>
      <c r="L10" s="326"/>
      <c r="M10" s="327"/>
      <c r="N10" s="11" t="str">
        <f>IF(OR(N9=0,N9=""),"",SUMIFS('Base Produits'!$C:$C,'Base Produits'!$A:$A,L$3,'Base Produits'!$B:$B,5))</f>
        <v/>
      </c>
      <c r="O10" s="11" t="str">
        <f>IF(OR(N9=0,N9=""),"",SUMIFS('Base Produits'!$D:$D,'Base Produits'!$A:$A,L$3,'Base Produits'!$B:$B,5))</f>
        <v/>
      </c>
      <c r="P10" s="3"/>
      <c r="Q10" s="326"/>
      <c r="R10" s="327"/>
      <c r="S10" s="11" t="str">
        <f>IF(OR(S9=0,S9=""),"",SUMIFS('Base Produits'!$C:$C,'Base Produits'!$A:$A,Q$3,'Base Produits'!$B:$B,5))</f>
        <v/>
      </c>
      <c r="T10" s="11" t="str">
        <f>IF(OR(S9=0,S9=""),"",SUMIFS('Base Produits'!$D:$D,'Base Produits'!$A:$A,Q$3,'Base Produits'!$B:$B,5))</f>
        <v/>
      </c>
      <c r="V10" s="326"/>
      <c r="W10" s="327"/>
      <c r="X10" s="11" t="str">
        <f>IF(OR(X9=0,X9=""),"",SUMIFS('Base Produits'!$C:$C,'Base Produits'!$A:$A,V$3,'Base Produits'!$B:$B,5))</f>
        <v/>
      </c>
      <c r="Y10" s="11" t="str">
        <f>IF(OR(X9=0,X9=""),"",SUMIFS('Base Produits'!$D:$D,'Base Produits'!$A:$A,V$3,'Base Produits'!$B:$B,5))</f>
        <v/>
      </c>
      <c r="AI10" s="2"/>
      <c r="AL10"/>
      <c r="AM10"/>
      <c r="AN10"/>
    </row>
    <row r="11" spans="1:42" x14ac:dyDescent="0.3">
      <c r="C11" s="5"/>
      <c r="D11" s="6"/>
      <c r="F11" s="2"/>
      <c r="G11" s="328"/>
      <c r="H11" s="329"/>
      <c r="I11" s="11" t="str">
        <f>IF(OR(I10=0,I10=""),"",SUMIFS('Base Produits'!$C:$C,'Base Produits'!$A:$A,G$3,'Base Produits'!$B:$B,6))</f>
        <v/>
      </c>
      <c r="J11" s="11" t="str">
        <f>IF(OR(I10=0,I10=""),"",SUMIFS('Base Produits'!$D:$D,'Base Produits'!$A:$A,G$3,'Base Produits'!$B:$B,6))</f>
        <v/>
      </c>
      <c r="K11" s="3"/>
      <c r="L11" s="328"/>
      <c r="M11" s="329"/>
      <c r="N11" s="11" t="str">
        <f>IF(OR(N10=0,N10=""),"",SUMIFS('Base Produits'!$C:$C,'Base Produits'!$A:$A,L$3,'Base Produits'!$B:$B,6))</f>
        <v/>
      </c>
      <c r="O11" s="11" t="str">
        <f>IF(OR(N10=0,N10=""),"",SUMIFS('Base Produits'!$D:$D,'Base Produits'!$A:$A,L$3,'Base Produits'!$B:$B,6))</f>
        <v/>
      </c>
      <c r="P11" s="3"/>
      <c r="Q11" s="328"/>
      <c r="R11" s="329"/>
      <c r="S11" s="11" t="str">
        <f>IF(OR(S10=0,S10=""),"",SUMIFS('Base Produits'!$C:$C,'Base Produits'!$A:$A,Q$3,'Base Produits'!$B:$B,6))</f>
        <v/>
      </c>
      <c r="T11" s="11" t="str">
        <f>IF(OR(S10=0,S10=""),"",SUMIFS('Base Produits'!$D:$D,'Base Produits'!$A:$A,Q$3,'Base Produits'!$B:$B,6))</f>
        <v/>
      </c>
      <c r="V11" s="328"/>
      <c r="W11" s="329"/>
      <c r="X11" s="11" t="str">
        <f>IF(OR(X10=0,X10=""),"",SUMIFS('Base Produits'!$C:$C,'Base Produits'!$A:$A,V$3,'Base Produits'!$B:$B,6))</f>
        <v/>
      </c>
      <c r="Y11" s="11" t="str">
        <f>IF(OR(X10=0,X10=""),"",SUMIFS('Base Produits'!$D:$D,'Base Produits'!$A:$A,V$3,'Base Produits'!$B:$B,6))</f>
        <v/>
      </c>
      <c r="AI11" s="2"/>
      <c r="AL11"/>
      <c r="AM11"/>
      <c r="AN11"/>
    </row>
    <row r="12" spans="1:42" ht="25.5" customHeight="1" x14ac:dyDescent="0.3">
      <c r="C12" s="5"/>
      <c r="D12" s="6"/>
      <c r="F12" s="2"/>
      <c r="G12" s="322" t="s">
        <v>52</v>
      </c>
      <c r="H12" s="323"/>
      <c r="I12" s="7">
        <f>SUMIFS('Base Produits'!$T:$T,'Base Produits'!$R:$R,G3)</f>
        <v>180</v>
      </c>
      <c r="J12" s="8"/>
      <c r="K12" s="3"/>
      <c r="L12" s="322" t="s">
        <v>52</v>
      </c>
      <c r="M12" s="323"/>
      <c r="N12" s="7">
        <f>SUMIFS('Base Produits'!$T:$T,'Base Produits'!$R:$R,L3)</f>
        <v>0</v>
      </c>
      <c r="O12" s="8"/>
      <c r="P12" s="3"/>
      <c r="Q12" s="322" t="s">
        <v>52</v>
      </c>
      <c r="R12" s="323"/>
      <c r="S12" s="7">
        <f>SUMIFS('Base Produits'!$T:$T,'Base Produits'!$R:$R,Q3)</f>
        <v>0</v>
      </c>
      <c r="T12" s="8"/>
      <c r="V12" s="322" t="s">
        <v>52</v>
      </c>
      <c r="W12" s="323"/>
      <c r="X12" s="7">
        <f>SUMIFS('Base Produits'!$T:$T,'Base Produits'!$R:$R,V3)</f>
        <v>0</v>
      </c>
      <c r="Y12" s="8"/>
      <c r="AI12" s="2"/>
      <c r="AL12"/>
      <c r="AM12"/>
      <c r="AN12"/>
      <c r="AO12" s="19"/>
      <c r="AP12" s="19"/>
    </row>
    <row r="13" spans="1:42" ht="15" thickBot="1" x14ac:dyDescent="0.35">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35">
      <c r="A14" s="52" t="s">
        <v>45</v>
      </c>
      <c r="B14" s="58" t="s">
        <v>46</v>
      </c>
      <c r="C14" s="58"/>
      <c r="D14" s="57" t="s">
        <v>15</v>
      </c>
      <c r="F14" s="2"/>
      <c r="G14" s="52" t="s">
        <v>45</v>
      </c>
      <c r="H14" s="58" t="s">
        <v>46</v>
      </c>
      <c r="I14" s="58"/>
      <c r="J14" s="57" t="s">
        <v>15</v>
      </c>
      <c r="K14" s="3"/>
      <c r="L14" s="52" t="s">
        <v>45</v>
      </c>
      <c r="M14" s="58" t="s">
        <v>46</v>
      </c>
      <c r="N14" s="58"/>
      <c r="O14" s="57" t="s">
        <v>15</v>
      </c>
      <c r="P14" s="3"/>
      <c r="Q14" s="52" t="s">
        <v>45</v>
      </c>
      <c r="R14" s="58" t="s">
        <v>46</v>
      </c>
      <c r="S14" s="58"/>
      <c r="T14" s="57" t="s">
        <v>15</v>
      </c>
      <c r="V14" s="52" t="s">
        <v>45</v>
      </c>
      <c r="W14" s="58" t="s">
        <v>46</v>
      </c>
      <c r="X14" s="58"/>
      <c r="Y14" s="57" t="s">
        <v>15</v>
      </c>
      <c r="AI14" s="2"/>
      <c r="AL14"/>
      <c r="AM14"/>
      <c r="AN14"/>
      <c r="AO14" s="19"/>
      <c r="AP14" s="19"/>
    </row>
    <row r="15" spans="1:42" x14ac:dyDescent="0.3">
      <c r="A15" s="55"/>
      <c r="B15" s="55"/>
      <c r="C15" s="55"/>
      <c r="D15" s="56"/>
      <c r="F15" s="2"/>
      <c r="G15" s="97" t="str">
        <f t="shared" ref="G15:G24" si="0">IF($A15&lt;DATE(2000,1,1),"",$A15)</f>
        <v/>
      </c>
      <c r="H15" s="103"/>
      <c r="I15" s="93"/>
      <c r="J15" s="114"/>
      <c r="L15" s="97" t="str">
        <f t="shared" ref="L15:L24" si="1">IF($A15&lt;DATE(2000,1,1),"",$A15)</f>
        <v/>
      </c>
      <c r="M15" s="103"/>
      <c r="N15" s="93"/>
      <c r="O15" s="114"/>
      <c r="Q15" s="97" t="str">
        <f t="shared" ref="Q15:Q24" si="2">IF($A15&lt;DATE(2000,1,1),"",$A15)</f>
        <v/>
      </c>
      <c r="R15" s="103"/>
      <c r="S15" s="93"/>
      <c r="T15" s="114"/>
      <c r="V15" s="97" t="str">
        <f t="shared" ref="V15:V24" si="3">IF($A15&lt;DATE(2000,1,1),"",$A15)</f>
        <v/>
      </c>
      <c r="W15" s="103"/>
      <c r="X15" s="93"/>
      <c r="Y15" s="114"/>
      <c r="AI15" s="2"/>
      <c r="AL15"/>
      <c r="AM15"/>
      <c r="AN15"/>
      <c r="AO15" s="19"/>
      <c r="AP15" s="19"/>
    </row>
    <row r="16" spans="1:42" x14ac:dyDescent="0.3">
      <c r="A16" s="92">
        <f>DATE(Results!$J$4,4,1)</f>
        <v>45748</v>
      </c>
      <c r="B16" s="60">
        <f>D16/SUM($H$3,$M$3,$R$3,$W$3,$AB$3)</f>
        <v>1</v>
      </c>
      <c r="C16" s="59"/>
      <c r="D16" s="120">
        <f>SUM(J16,O16,T16,Y16)</f>
        <v>12</v>
      </c>
      <c r="F16" s="2"/>
      <c r="G16" s="98">
        <f>$A16</f>
        <v>45748</v>
      </c>
      <c r="H16" s="104">
        <f>IF(SUMIFS('Base Produits'!$L:$L,'Base Produits'!$J:$J,G$3,'Base Produits'!$K:$K,DATE(1900,MONTH($A16),DAY($A16)))=0,100%,SUMIFS('Base Produits'!$L:$L,'Base Produits'!$J:$J,G$3,'Base Produits'!$K:$K,DATE(1900,MONTH($A16),DAY($A16))))</f>
        <v>1</v>
      </c>
      <c r="I16" s="95"/>
      <c r="J16" s="114">
        <f t="shared" ref="J16:J23" si="4">H16*H$3</f>
        <v>12</v>
      </c>
      <c r="L16" s="98">
        <f>$A16</f>
        <v>45748</v>
      </c>
      <c r="M16" s="104">
        <f>IF(SUMIFS('Base Produits'!$L:$L,'Base Produits'!$J:$J,L$3,'Base Produits'!$K:$K,DATE(1900,MONTH($A16),DAY($A16)))=0,100%,SUMIFS('Base Produits'!$L:$L,'Base Produits'!$J:$J,L$3,'Base Produits'!$K:$K,DATE(1900,MONTH($A16),DAY($A16))))</f>
        <v>1</v>
      </c>
      <c r="N16" s="95"/>
      <c r="O16" s="114">
        <f t="shared" ref="O16:O23" si="5">M16*M$3</f>
        <v>0</v>
      </c>
      <c r="Q16" s="98">
        <f>$A16</f>
        <v>45748</v>
      </c>
      <c r="R16" s="104">
        <f>IF(SUMIFS('Base Produits'!$L:$L,'Base Produits'!$J:$J,Q$3,'Base Produits'!$K:$K,DATE(1900,MONTH($A16),DAY($A16)))=0,100%,SUMIFS('Base Produits'!$L:$L,'Base Produits'!$J:$J,Q$3,'Base Produits'!$K:$K,DATE(1900,MONTH($A16),DAY($A16))))</f>
        <v>1</v>
      </c>
      <c r="S16" s="95"/>
      <c r="T16" s="114">
        <f t="shared" ref="T16:T23" si="6">R16*R$3</f>
        <v>0</v>
      </c>
      <c r="V16" s="98">
        <f>$A16</f>
        <v>45748</v>
      </c>
      <c r="W16" s="104">
        <f>IF(SUMIFS('Base Produits'!$L:$L,'Base Produits'!$J:$J,V$3,'Base Produits'!$K:$K,DATE(1900,MONTH($A16),DAY($A16)))=0,100%,SUMIFS('Base Produits'!$L:$L,'Base Produits'!$J:$J,V$3,'Base Produits'!$K:$K,DATE(1900,MONTH($A16),DAY($A16))))</f>
        <v>1</v>
      </c>
      <c r="X16" s="95"/>
      <c r="Y16" s="114">
        <f t="shared" ref="Y16:Y23" si="7">W16*W$3</f>
        <v>0</v>
      </c>
      <c r="AI16" s="2"/>
      <c r="AL16"/>
      <c r="AM16"/>
      <c r="AN16"/>
      <c r="AO16" s="19"/>
      <c r="AP16" s="19"/>
    </row>
    <row r="17" spans="1:42" x14ac:dyDescent="0.3">
      <c r="A17" s="92">
        <f>A18-1</f>
        <v>45808</v>
      </c>
      <c r="B17" s="60">
        <f t="shared" ref="B17:B23" si="8">D17/SUM($H$3,$M$3,$R$3,$W$3,$AB$3)</f>
        <v>1</v>
      </c>
      <c r="C17" s="59"/>
      <c r="D17" s="120">
        <f t="shared" ref="D17:D23" si="9">SUM(J17,O17,T17,Y17)</f>
        <v>12</v>
      </c>
      <c r="F17" s="2"/>
      <c r="G17" s="98">
        <f t="shared" ref="G17:G23" si="10">$A17</f>
        <v>45808</v>
      </c>
      <c r="H17" s="104">
        <f>IF(SUMIFS('Base Produits'!$L:$L,'Base Produits'!$J:$J,G$3,'Base Produits'!$K:$K,DATE(1900,MONTH($A17),DAY($A17)))=0,100%,SUMIFS('Base Produits'!$L:$L,'Base Produits'!$J:$J,G$3,'Base Produits'!$K:$K,DATE(1900,MONTH($A17),DAY($A17))))</f>
        <v>1</v>
      </c>
      <c r="I17" s="95"/>
      <c r="J17" s="114">
        <f t="shared" si="4"/>
        <v>12</v>
      </c>
      <c r="L17" s="98">
        <f t="shared" ref="L17:L23" si="11">$A17</f>
        <v>45808</v>
      </c>
      <c r="M17" s="104">
        <f>IF(SUMIFS('Base Produits'!$L:$L,'Base Produits'!$J:$J,L$3,'Base Produits'!$K:$K,DATE(1900,MONTH($A17),DAY($A17)))=0,100%,SUMIFS('Base Produits'!$L:$L,'Base Produits'!$J:$J,L$3,'Base Produits'!$K:$K,DATE(1900,MONTH($A17),DAY($A17))))</f>
        <v>1</v>
      </c>
      <c r="N17" s="95"/>
      <c r="O17" s="114">
        <f t="shared" si="5"/>
        <v>0</v>
      </c>
      <c r="Q17" s="98">
        <f t="shared" ref="Q17:Q23" si="12">$A17</f>
        <v>45808</v>
      </c>
      <c r="R17" s="104">
        <f>IF(SUMIFS('Base Produits'!$L:$L,'Base Produits'!$J:$J,Q$3,'Base Produits'!$K:$K,DATE(1900,MONTH($A17),DAY($A17)))=0,100%,SUMIFS('Base Produits'!$L:$L,'Base Produits'!$J:$J,Q$3,'Base Produits'!$K:$K,DATE(1900,MONTH($A17),DAY($A17))))</f>
        <v>1</v>
      </c>
      <c r="S17" s="95"/>
      <c r="T17" s="114">
        <f t="shared" si="6"/>
        <v>0</v>
      </c>
      <c r="V17" s="98">
        <f t="shared" ref="V17:V23" si="13">$A17</f>
        <v>45808</v>
      </c>
      <c r="W17" s="104">
        <f>IF(SUMIFS('Base Produits'!$L:$L,'Base Produits'!$J:$J,V$3,'Base Produits'!$K:$K,DATE(1900,MONTH($A17),DAY($A17)))=0,100%,SUMIFS('Base Produits'!$L:$L,'Base Produits'!$J:$J,V$3,'Base Produits'!$K:$K,DATE(1900,MONTH($A17),DAY($A17))))</f>
        <v>1</v>
      </c>
      <c r="X17" s="95"/>
      <c r="Y17" s="114">
        <f t="shared" si="7"/>
        <v>0</v>
      </c>
      <c r="AI17" s="2"/>
      <c r="AL17"/>
      <c r="AM17"/>
      <c r="AN17"/>
      <c r="AO17" s="19"/>
      <c r="AP17" s="19"/>
    </row>
    <row r="18" spans="1:42" x14ac:dyDescent="0.3">
      <c r="A18" s="92">
        <f>DATE(Results!$J$4,6,1)</f>
        <v>45809</v>
      </c>
      <c r="B18" s="60">
        <f t="shared" si="8"/>
        <v>1</v>
      </c>
      <c r="C18" s="59"/>
      <c r="D18" s="120">
        <f t="shared" si="9"/>
        <v>12</v>
      </c>
      <c r="F18" s="2"/>
      <c r="G18" s="98">
        <f t="shared" si="10"/>
        <v>45809</v>
      </c>
      <c r="H18" s="104">
        <f>IF(SUMIFS('Base Produits'!$L:$L,'Base Produits'!$J:$J,G$3,'Base Produits'!$K:$K,DATE(1900,MONTH($A18),DAY($A18)))=0,100%,SUMIFS('Base Produits'!$L:$L,'Base Produits'!$J:$J,G$3,'Base Produits'!$K:$K,DATE(1900,MONTH($A18),DAY($A18))))</f>
        <v>1</v>
      </c>
      <c r="I18" s="95"/>
      <c r="J18" s="114">
        <f t="shared" si="4"/>
        <v>12</v>
      </c>
      <c r="L18" s="98">
        <f t="shared" si="11"/>
        <v>45809</v>
      </c>
      <c r="M18" s="104">
        <f>IF(SUMIFS('Base Produits'!$L:$L,'Base Produits'!$J:$J,L$3,'Base Produits'!$K:$K,DATE(1900,MONTH($A18),DAY($A18)))=0,100%,SUMIFS('Base Produits'!$L:$L,'Base Produits'!$J:$J,L$3,'Base Produits'!$K:$K,DATE(1900,MONTH($A18),DAY($A18))))</f>
        <v>1</v>
      </c>
      <c r="N18" s="95"/>
      <c r="O18" s="114">
        <f t="shared" si="5"/>
        <v>0</v>
      </c>
      <c r="Q18" s="98">
        <f t="shared" si="12"/>
        <v>45809</v>
      </c>
      <c r="R18" s="104">
        <f>IF(SUMIFS('Base Produits'!$L:$L,'Base Produits'!$J:$J,Q$3,'Base Produits'!$K:$K,DATE(1900,MONTH($A18),DAY($A18)))=0,100%,SUMIFS('Base Produits'!$L:$L,'Base Produits'!$J:$J,Q$3,'Base Produits'!$K:$K,DATE(1900,MONTH($A18),DAY($A18))))</f>
        <v>1</v>
      </c>
      <c r="S18" s="95"/>
      <c r="T18" s="114">
        <f t="shared" si="6"/>
        <v>0</v>
      </c>
      <c r="V18" s="98">
        <f t="shared" si="13"/>
        <v>45809</v>
      </c>
      <c r="W18" s="104">
        <f>IF(SUMIFS('Base Produits'!$L:$L,'Base Produits'!$J:$J,V$3,'Base Produits'!$K:$K,DATE(1900,MONTH($A18),DAY($A18)))=0,100%,SUMIFS('Base Produits'!$L:$L,'Base Produits'!$J:$J,V$3,'Base Produits'!$K:$K,DATE(1900,MONTH($A18),DAY($A18))))</f>
        <v>1</v>
      </c>
      <c r="X18" s="95"/>
      <c r="Y18" s="114">
        <f t="shared" si="7"/>
        <v>0</v>
      </c>
      <c r="AI18" s="2"/>
      <c r="AL18"/>
      <c r="AM18"/>
      <c r="AN18"/>
      <c r="AO18" s="19"/>
      <c r="AP18" s="19"/>
    </row>
    <row r="19" spans="1:42" x14ac:dyDescent="0.3">
      <c r="A19" s="92">
        <f>A20-1</f>
        <v>45869</v>
      </c>
      <c r="B19" s="60">
        <f t="shared" si="8"/>
        <v>1</v>
      </c>
      <c r="C19" s="59"/>
      <c r="D19" s="120">
        <f t="shared" si="9"/>
        <v>12</v>
      </c>
      <c r="F19" s="2"/>
      <c r="G19" s="98">
        <f t="shared" si="10"/>
        <v>45869</v>
      </c>
      <c r="H19" s="104">
        <f>IF(SUMIFS('Base Produits'!$L:$L,'Base Produits'!$J:$J,G$3,'Base Produits'!$K:$K,DATE(1900,MONTH($A19),DAY($A19)))=0,100%,SUMIFS('Base Produits'!$L:$L,'Base Produits'!$J:$J,G$3,'Base Produits'!$K:$K,DATE(1900,MONTH($A19),DAY($A19))))</f>
        <v>1</v>
      </c>
      <c r="I19" s="95"/>
      <c r="J19" s="114">
        <f t="shared" si="4"/>
        <v>12</v>
      </c>
      <c r="L19" s="98">
        <f t="shared" si="11"/>
        <v>45869</v>
      </c>
      <c r="M19" s="104">
        <f>IF(SUMIFS('Base Produits'!$L:$L,'Base Produits'!$J:$J,L$3,'Base Produits'!$K:$K,DATE(1900,MONTH($A19),DAY($A19)))=0,100%,SUMIFS('Base Produits'!$L:$L,'Base Produits'!$J:$J,L$3,'Base Produits'!$K:$K,DATE(1900,MONTH($A19),DAY($A19))))</f>
        <v>1</v>
      </c>
      <c r="N19" s="95"/>
      <c r="O19" s="114">
        <f t="shared" si="5"/>
        <v>0</v>
      </c>
      <c r="Q19" s="98">
        <f t="shared" si="12"/>
        <v>45869</v>
      </c>
      <c r="R19" s="104">
        <f>IF(SUMIFS('Base Produits'!$L:$L,'Base Produits'!$J:$J,Q$3,'Base Produits'!$K:$K,DATE(1900,MONTH($A19),DAY($A19)))=0,100%,SUMIFS('Base Produits'!$L:$L,'Base Produits'!$J:$J,Q$3,'Base Produits'!$K:$K,DATE(1900,MONTH($A19),DAY($A19))))</f>
        <v>1</v>
      </c>
      <c r="S19" s="95"/>
      <c r="T19" s="114">
        <f t="shared" si="6"/>
        <v>0</v>
      </c>
      <c r="V19" s="98">
        <f t="shared" si="13"/>
        <v>45869</v>
      </c>
      <c r="W19" s="104">
        <f>IF(SUMIFS('Base Produits'!$L:$L,'Base Produits'!$J:$J,V$3,'Base Produits'!$K:$K,DATE(1900,MONTH($A19),DAY($A19)))=0,100%,SUMIFS('Base Produits'!$L:$L,'Base Produits'!$J:$J,V$3,'Base Produits'!$K:$K,DATE(1900,MONTH($A19),DAY($A19))))</f>
        <v>1</v>
      </c>
      <c r="X19" s="95"/>
      <c r="Y19" s="114">
        <f t="shared" si="7"/>
        <v>0</v>
      </c>
      <c r="AI19" s="2"/>
      <c r="AL19"/>
      <c r="AM19"/>
      <c r="AN19"/>
      <c r="AO19" s="19"/>
      <c r="AP19" s="19"/>
    </row>
    <row r="20" spans="1:42" x14ac:dyDescent="0.3">
      <c r="A20" s="92">
        <f>DATE(Results!$J$4,8,1)</f>
        <v>45870</v>
      </c>
      <c r="B20" s="60">
        <f t="shared" si="8"/>
        <v>1</v>
      </c>
      <c r="C20" s="59"/>
      <c r="D20" s="120">
        <f t="shared" si="9"/>
        <v>12</v>
      </c>
      <c r="F20" s="2"/>
      <c r="G20" s="98">
        <f t="shared" si="10"/>
        <v>45870</v>
      </c>
      <c r="H20" s="104">
        <f>IF(SUMIFS('Base Produits'!$L:$L,'Base Produits'!$J:$J,G$3,'Base Produits'!$K:$K,DATE(1900,MONTH($A20),DAY($A20)))=0,100%,SUMIFS('Base Produits'!$L:$L,'Base Produits'!$J:$J,G$3,'Base Produits'!$K:$K,DATE(1900,MONTH($A20),DAY($A20))))</f>
        <v>1</v>
      </c>
      <c r="I20" s="95"/>
      <c r="J20" s="114">
        <f t="shared" si="4"/>
        <v>12</v>
      </c>
      <c r="L20" s="98">
        <f t="shared" si="11"/>
        <v>45870</v>
      </c>
      <c r="M20" s="104">
        <f>IF(SUMIFS('Base Produits'!$L:$L,'Base Produits'!$J:$J,L$3,'Base Produits'!$K:$K,DATE(1900,MONTH($A20),DAY($A20)))=0,100%,SUMIFS('Base Produits'!$L:$L,'Base Produits'!$J:$J,L$3,'Base Produits'!$K:$K,DATE(1900,MONTH($A20),DAY($A20))))</f>
        <v>1</v>
      </c>
      <c r="N20" s="95"/>
      <c r="O20" s="114">
        <f t="shared" si="5"/>
        <v>0</v>
      </c>
      <c r="Q20" s="98">
        <f t="shared" si="12"/>
        <v>45870</v>
      </c>
      <c r="R20" s="104">
        <f>IF(SUMIFS('Base Produits'!$L:$L,'Base Produits'!$J:$J,Q$3,'Base Produits'!$K:$K,DATE(1900,MONTH($A20),DAY($A20)))=0,100%,SUMIFS('Base Produits'!$L:$L,'Base Produits'!$J:$J,Q$3,'Base Produits'!$K:$K,DATE(1900,MONTH($A20),DAY($A20))))</f>
        <v>1</v>
      </c>
      <c r="S20" s="95"/>
      <c r="T20" s="114">
        <f t="shared" si="6"/>
        <v>0</v>
      </c>
      <c r="V20" s="98">
        <f t="shared" si="13"/>
        <v>45870</v>
      </c>
      <c r="W20" s="104">
        <f>IF(SUMIFS('Base Produits'!$L:$L,'Base Produits'!$J:$J,V$3,'Base Produits'!$K:$K,DATE(1900,MONTH($A20),DAY($A20)))=0,100%,SUMIFS('Base Produits'!$L:$L,'Base Produits'!$J:$J,V$3,'Base Produits'!$K:$K,DATE(1900,MONTH($A20),DAY($A20))))</f>
        <v>1</v>
      </c>
      <c r="X20" s="95"/>
      <c r="Y20" s="114">
        <f t="shared" si="7"/>
        <v>0</v>
      </c>
      <c r="AI20" s="2"/>
      <c r="AL20"/>
      <c r="AM20"/>
      <c r="AN20"/>
    </row>
    <row r="21" spans="1:42" x14ac:dyDescent="0.3">
      <c r="A21" s="92">
        <f>A22-1</f>
        <v>45900</v>
      </c>
      <c r="B21" s="60">
        <f t="shared" si="8"/>
        <v>1</v>
      </c>
      <c r="C21" s="59"/>
      <c r="D21" s="120">
        <f t="shared" si="9"/>
        <v>12</v>
      </c>
      <c r="F21" s="2"/>
      <c r="G21" s="98">
        <f t="shared" si="10"/>
        <v>45900</v>
      </c>
      <c r="H21" s="104">
        <f>IF(SUMIFS('Base Produits'!$L:$L,'Base Produits'!$J:$J,G$3,'Base Produits'!$K:$K,DATE(1900,MONTH($A21),DAY($A21)))=0,100%,SUMIFS('Base Produits'!$L:$L,'Base Produits'!$J:$J,G$3,'Base Produits'!$K:$K,DATE(1900,MONTH($A21),DAY($A21))))</f>
        <v>1</v>
      </c>
      <c r="I21" s="95"/>
      <c r="J21" s="114">
        <f t="shared" si="4"/>
        <v>12</v>
      </c>
      <c r="L21" s="98">
        <f t="shared" si="11"/>
        <v>45900</v>
      </c>
      <c r="M21" s="104">
        <f>IF(SUMIFS('Base Produits'!$L:$L,'Base Produits'!$J:$J,L$3,'Base Produits'!$K:$K,DATE(1900,MONTH($A21),DAY($A21)))=0,100%,SUMIFS('Base Produits'!$L:$L,'Base Produits'!$J:$J,L$3,'Base Produits'!$K:$K,DATE(1900,MONTH($A21),DAY($A21))))</f>
        <v>1</v>
      </c>
      <c r="N21" s="95"/>
      <c r="O21" s="114">
        <f t="shared" si="5"/>
        <v>0</v>
      </c>
      <c r="Q21" s="98">
        <f t="shared" si="12"/>
        <v>45900</v>
      </c>
      <c r="R21" s="104">
        <f>IF(SUMIFS('Base Produits'!$L:$L,'Base Produits'!$J:$J,Q$3,'Base Produits'!$K:$K,DATE(1900,MONTH($A21),DAY($A21)))=0,100%,SUMIFS('Base Produits'!$L:$L,'Base Produits'!$J:$J,Q$3,'Base Produits'!$K:$K,DATE(1900,MONTH($A21),DAY($A21))))</f>
        <v>1</v>
      </c>
      <c r="S21" s="95"/>
      <c r="T21" s="114">
        <f t="shared" si="6"/>
        <v>0</v>
      </c>
      <c r="V21" s="98">
        <f t="shared" si="13"/>
        <v>45900</v>
      </c>
      <c r="W21" s="104">
        <f>IF(SUMIFS('Base Produits'!$L:$L,'Base Produits'!$J:$J,V$3,'Base Produits'!$K:$K,DATE(1900,MONTH($A21),DAY($A21)))=0,100%,SUMIFS('Base Produits'!$L:$L,'Base Produits'!$J:$J,V$3,'Base Produits'!$K:$K,DATE(1900,MONTH($A21),DAY($A21))))</f>
        <v>1</v>
      </c>
      <c r="X21" s="95"/>
      <c r="Y21" s="114">
        <f t="shared" si="7"/>
        <v>0</v>
      </c>
      <c r="AI21" s="2"/>
      <c r="AL21"/>
      <c r="AM21"/>
      <c r="AN21"/>
    </row>
    <row r="22" spans="1:42" x14ac:dyDescent="0.3">
      <c r="A22" s="92">
        <f>DATE(Results!$J$4,9,1)</f>
        <v>45901</v>
      </c>
      <c r="B22" s="60">
        <f t="shared" si="8"/>
        <v>1</v>
      </c>
      <c r="C22" s="59"/>
      <c r="D22" s="120">
        <f t="shared" si="9"/>
        <v>12</v>
      </c>
      <c r="F22" s="2"/>
      <c r="G22" s="98">
        <f t="shared" si="10"/>
        <v>45901</v>
      </c>
      <c r="H22" s="104">
        <f>IF(SUMIFS('Base Produits'!$L:$L,'Base Produits'!$J:$J,G$3,'Base Produits'!$K:$K,DATE(1900,MONTH($A22),DAY($A22)))=0,100%,SUMIFS('Base Produits'!$L:$L,'Base Produits'!$J:$J,G$3,'Base Produits'!$K:$K,DATE(1900,MONTH($A22),DAY($A22))))</f>
        <v>1</v>
      </c>
      <c r="I22" s="95"/>
      <c r="J22" s="114">
        <f t="shared" si="4"/>
        <v>12</v>
      </c>
      <c r="L22" s="98">
        <f t="shared" si="11"/>
        <v>45901</v>
      </c>
      <c r="M22" s="104">
        <f>IF(SUMIFS('Base Produits'!$L:$L,'Base Produits'!$J:$J,L$3,'Base Produits'!$K:$K,DATE(1900,MONTH($A22),DAY($A22)))=0,100%,SUMIFS('Base Produits'!$L:$L,'Base Produits'!$J:$J,L$3,'Base Produits'!$K:$K,DATE(1900,MONTH($A22),DAY($A22))))</f>
        <v>1</v>
      </c>
      <c r="N22" s="95"/>
      <c r="O22" s="114">
        <f t="shared" si="5"/>
        <v>0</v>
      </c>
      <c r="Q22" s="98">
        <f t="shared" si="12"/>
        <v>45901</v>
      </c>
      <c r="R22" s="104">
        <f>IF(SUMIFS('Base Produits'!$L:$L,'Base Produits'!$J:$J,Q$3,'Base Produits'!$K:$K,DATE(1900,MONTH($A22),DAY($A22)))=0,100%,SUMIFS('Base Produits'!$L:$L,'Base Produits'!$J:$J,Q$3,'Base Produits'!$K:$K,DATE(1900,MONTH($A22),DAY($A22))))</f>
        <v>1</v>
      </c>
      <c r="S22" s="95"/>
      <c r="T22" s="114">
        <f t="shared" si="6"/>
        <v>0</v>
      </c>
      <c r="V22" s="98">
        <f t="shared" si="13"/>
        <v>45901</v>
      </c>
      <c r="W22" s="104">
        <f>IF(SUMIFS('Base Produits'!$L:$L,'Base Produits'!$J:$J,V$3,'Base Produits'!$K:$K,DATE(1900,MONTH($A22),DAY($A22)))=0,100%,SUMIFS('Base Produits'!$L:$L,'Base Produits'!$J:$J,V$3,'Base Produits'!$K:$K,DATE(1900,MONTH($A22),DAY($A22))))</f>
        <v>1</v>
      </c>
      <c r="X22" s="95"/>
      <c r="Y22" s="114">
        <f t="shared" si="7"/>
        <v>0</v>
      </c>
      <c r="AI22" s="2"/>
      <c r="AL22"/>
      <c r="AM22"/>
      <c r="AN22"/>
    </row>
    <row r="23" spans="1:42" x14ac:dyDescent="0.3">
      <c r="A23" s="92">
        <f>DATE(Results!M4,3,31)</f>
        <v>46112</v>
      </c>
      <c r="B23" s="60">
        <f t="shared" si="8"/>
        <v>1</v>
      </c>
      <c r="C23" s="59"/>
      <c r="D23" s="120">
        <f t="shared" si="9"/>
        <v>12</v>
      </c>
      <c r="F23" s="2"/>
      <c r="G23" s="98">
        <f t="shared" si="10"/>
        <v>46112</v>
      </c>
      <c r="H23" s="104">
        <f>IF(SUMIFS('Base Produits'!$L:$L,'Base Produits'!$J:$J,G$3,'Base Produits'!$K:$K,DATE(1900,MONTH($A23),DAY($A23)))=0,100%,SUMIFS('Base Produits'!$L:$L,'Base Produits'!$J:$J,G$3,'Base Produits'!$K:$K,DATE(1900,MONTH($A23),DAY($A23))))</f>
        <v>1</v>
      </c>
      <c r="I23" s="95"/>
      <c r="J23" s="114">
        <f t="shared" si="4"/>
        <v>12</v>
      </c>
      <c r="L23" s="98">
        <f t="shared" si="11"/>
        <v>46112</v>
      </c>
      <c r="M23" s="104">
        <f>IF(SUMIFS('Base Produits'!$L:$L,'Base Produits'!$J:$J,L$3,'Base Produits'!$K:$K,DATE(1900,MONTH($A23),DAY($A23)))=0,100%,SUMIFS('Base Produits'!$L:$L,'Base Produits'!$J:$J,L$3,'Base Produits'!$K:$K,DATE(1900,MONTH($A23),DAY($A23))))</f>
        <v>1</v>
      </c>
      <c r="N23" s="95"/>
      <c r="O23" s="114">
        <f t="shared" si="5"/>
        <v>0</v>
      </c>
      <c r="Q23" s="98">
        <f t="shared" si="12"/>
        <v>46112</v>
      </c>
      <c r="R23" s="104">
        <f>IF(SUMIFS('Base Produits'!$L:$L,'Base Produits'!$J:$J,Q$3,'Base Produits'!$K:$K,DATE(1900,MONTH($A23),DAY($A23)))=0,100%,SUMIFS('Base Produits'!$L:$L,'Base Produits'!$J:$J,Q$3,'Base Produits'!$K:$K,DATE(1900,MONTH($A23),DAY($A23))))</f>
        <v>1</v>
      </c>
      <c r="S23" s="95"/>
      <c r="T23" s="114">
        <f t="shared" si="6"/>
        <v>0</v>
      </c>
      <c r="V23" s="98">
        <f t="shared" si="13"/>
        <v>46112</v>
      </c>
      <c r="W23" s="104">
        <f>IF(SUMIFS('Base Produits'!$L:$L,'Base Produits'!$J:$J,V$3,'Base Produits'!$K:$K,DATE(1900,MONTH($A23),DAY($A23)))=0,100%,SUMIFS('Base Produits'!$L:$L,'Base Produits'!$J:$J,V$3,'Base Produits'!$K:$K,DATE(1900,MONTH($A23),DAY($A23))))</f>
        <v>1</v>
      </c>
      <c r="X23" s="95"/>
      <c r="Y23" s="114">
        <f t="shared" si="7"/>
        <v>0</v>
      </c>
      <c r="AI23" s="2"/>
      <c r="AL23"/>
      <c r="AM23"/>
      <c r="AN23"/>
      <c r="AO23" s="19"/>
      <c r="AP23" s="19"/>
    </row>
    <row r="24" spans="1:42" ht="15" thickBot="1" x14ac:dyDescent="0.35">
      <c r="A24" s="96"/>
      <c r="B24" s="96"/>
      <c r="C24" s="96"/>
      <c r="D24" s="102"/>
      <c r="F24" s="2"/>
      <c r="G24" s="115" t="str">
        <f t="shared" si="0"/>
        <v/>
      </c>
      <c r="H24" s="116"/>
      <c r="I24" s="117"/>
      <c r="J24" s="102"/>
      <c r="L24" s="115" t="str">
        <f t="shared" si="1"/>
        <v/>
      </c>
      <c r="M24" s="116"/>
      <c r="N24" s="117"/>
      <c r="O24" s="102"/>
      <c r="Q24" s="115" t="str">
        <f t="shared" si="2"/>
        <v/>
      </c>
      <c r="R24" s="116"/>
      <c r="S24" s="117"/>
      <c r="T24" s="102"/>
      <c r="V24" s="115" t="str">
        <f t="shared" si="3"/>
        <v/>
      </c>
      <c r="W24" s="116"/>
      <c r="X24" s="117"/>
      <c r="Y24" s="102"/>
      <c r="AI24" s="2"/>
      <c r="AL24"/>
      <c r="AM24"/>
      <c r="AN24"/>
    </row>
    <row r="25" spans="1:42" ht="15" thickBot="1" x14ac:dyDescent="0.35">
      <c r="F25" s="2"/>
      <c r="AI25" s="2"/>
      <c r="AL25"/>
      <c r="AM25"/>
      <c r="AN25"/>
    </row>
    <row r="26" spans="1:42" ht="15" thickBot="1" x14ac:dyDescent="0.35">
      <c r="A26" s="52" t="s">
        <v>45</v>
      </c>
      <c r="B26" s="58" t="s">
        <v>54</v>
      </c>
      <c r="C26" s="58"/>
      <c r="D26" s="57" t="s">
        <v>15</v>
      </c>
      <c r="F26" s="2"/>
      <c r="G26" s="52" t="s">
        <v>45</v>
      </c>
      <c r="H26" s="58" t="s">
        <v>54</v>
      </c>
      <c r="I26" s="58"/>
      <c r="J26" s="57" t="s">
        <v>15</v>
      </c>
      <c r="L26" s="52" t="s">
        <v>45</v>
      </c>
      <c r="M26" s="58" t="s">
        <v>54</v>
      </c>
      <c r="N26" s="58"/>
      <c r="O26" s="57" t="s">
        <v>15</v>
      </c>
      <c r="Q26" s="52" t="s">
        <v>45</v>
      </c>
      <c r="R26" s="58" t="s">
        <v>54</v>
      </c>
      <c r="S26" s="58"/>
      <c r="T26" s="57" t="s">
        <v>15</v>
      </c>
      <c r="V26" s="52" t="s">
        <v>45</v>
      </c>
      <c r="W26" s="58" t="s">
        <v>54</v>
      </c>
      <c r="X26" s="58"/>
      <c r="Y26" s="57" t="s">
        <v>15</v>
      </c>
      <c r="AI26" s="2"/>
      <c r="AL26"/>
      <c r="AM26"/>
      <c r="AN26"/>
    </row>
    <row r="27" spans="1:42" x14ac:dyDescent="0.3">
      <c r="A27" s="55"/>
      <c r="B27" s="55"/>
      <c r="C27" s="55"/>
      <c r="D27" s="56"/>
      <c r="F27" s="2"/>
      <c r="G27" s="97" t="str">
        <f>IF($A27&lt;DATE(2000,1,1),"",$A27)</f>
        <v/>
      </c>
      <c r="H27" s="103"/>
      <c r="I27" s="93"/>
      <c r="J27" s="100">
        <f>H27*H$3</f>
        <v>0</v>
      </c>
      <c r="L27" s="97" t="str">
        <f>IF($A27&lt;DATE(2000,1,1),"",$A27)</f>
        <v/>
      </c>
      <c r="M27" s="103"/>
      <c r="N27" s="93"/>
      <c r="O27" s="100">
        <f>M27*M$3</f>
        <v>0</v>
      </c>
      <c r="Q27" s="97" t="str">
        <f>IF($A27&lt;DATE(2000,1,1),"",$A27)</f>
        <v/>
      </c>
      <c r="R27" s="103"/>
      <c r="S27" s="93"/>
      <c r="T27" s="100">
        <f>R27*R$3</f>
        <v>0</v>
      </c>
      <c r="V27" s="97" t="str">
        <f>IF($A27&lt;DATE(2000,1,1),"",$A27)</f>
        <v/>
      </c>
      <c r="W27" s="103"/>
      <c r="X27" s="93"/>
      <c r="Y27" s="100">
        <f>W27*W$3</f>
        <v>0</v>
      </c>
      <c r="AI27" s="2"/>
      <c r="AL27"/>
      <c r="AM27"/>
      <c r="AN27"/>
    </row>
    <row r="28" spans="1:42" x14ac:dyDescent="0.3">
      <c r="A28" s="92">
        <f>A29-1</f>
        <v>45808</v>
      </c>
      <c r="B28" s="60">
        <f t="shared" ref="B28:B35" si="14">D28/SUM($H$3,$M$3,$R$3,$W$3,$AB$3)</f>
        <v>0</v>
      </c>
      <c r="C28" s="59"/>
      <c r="D28" s="120">
        <f t="shared" ref="D28:D35" si="15">SUM(J28,O28,T28,Y28)</f>
        <v>0</v>
      </c>
      <c r="F28" s="2"/>
      <c r="G28" s="98">
        <f>$A28</f>
        <v>45808</v>
      </c>
      <c r="H28" s="104">
        <f>IF(SUMIFS('Base Produits'!$P:$P,'Base Produits'!$N:$N,G$3,'Base Produits'!$O:$O,DATE(1900,MONTH($A28),DAY($A28)))=0,0%,SUMIFS('Base Produits'!$P:$P,'Base Produits'!$N:$N,G$3,'Base Produits'!$O:$O,DATE(1900,MONTH($A28),DAY($A28))))</f>
        <v>0</v>
      </c>
      <c r="I28" s="94"/>
      <c r="J28" s="101">
        <f t="shared" ref="J28:J35" si="16">H28*H$3</f>
        <v>0</v>
      </c>
      <c r="L28" s="98">
        <f>$A28</f>
        <v>45808</v>
      </c>
      <c r="M28" s="104">
        <f>IF(SUMIFS('Base Produits'!$P:$P,'Base Produits'!$N:$N,L$3,'Base Produits'!$O:$O,DATE(1900,MONTH($A28),DAY($A28)))=0,0%,SUMIFS('Base Produits'!$P:$P,'Base Produits'!$N:$N,L$3,'Base Produits'!$O:$O,DATE(1900,MONTH($A28),DAY($A28))))</f>
        <v>0</v>
      </c>
      <c r="N28" s="94"/>
      <c r="O28" s="101">
        <f t="shared" ref="O28:O35" si="17">M28*M$3</f>
        <v>0</v>
      </c>
      <c r="Q28" s="98">
        <f>$A28</f>
        <v>45808</v>
      </c>
      <c r="R28" s="104">
        <f>IF(SUMIFS('Base Produits'!$P:$P,'Base Produits'!$N:$N,Q$3,'Base Produits'!$O:$O,DATE(1900,MONTH($A28),DAY($A28)))=0,0%,SUMIFS('Base Produits'!$P:$P,'Base Produits'!$N:$N,Q$3,'Base Produits'!$O:$O,DATE(1900,MONTH($A28),DAY($A28))))</f>
        <v>0</v>
      </c>
      <c r="S28" s="94"/>
      <c r="T28" s="101">
        <f t="shared" ref="T28:T35" si="18">R28*R$3</f>
        <v>0</v>
      </c>
      <c r="V28" s="98">
        <f>$A28</f>
        <v>45808</v>
      </c>
      <c r="W28" s="104">
        <f>IF(SUMIFS('Base Produits'!$P:$P,'Base Produits'!$N:$N,V$3,'Base Produits'!$O:$O,DATE(1900,MONTH($A28),DAY($A28)))=0,0%,SUMIFS('Base Produits'!$P:$P,'Base Produits'!$N:$N,V$3,'Base Produits'!$O:$O,DATE(1900,MONTH($A28),DAY($A28))))</f>
        <v>0</v>
      </c>
      <c r="X28" s="94"/>
      <c r="Y28" s="101">
        <f t="shared" ref="Y28:Y35" si="19">W28*W$3</f>
        <v>0</v>
      </c>
      <c r="AI28" s="2"/>
      <c r="AL28"/>
      <c r="AM28"/>
      <c r="AN28"/>
    </row>
    <row r="29" spans="1:42" x14ac:dyDescent="0.3">
      <c r="A29" s="92">
        <f>DATE(Results!$J$4,6,1)</f>
        <v>45809</v>
      </c>
      <c r="B29" s="60">
        <f t="shared" si="14"/>
        <v>0</v>
      </c>
      <c r="C29" s="59"/>
      <c r="D29" s="120">
        <f t="shared" si="15"/>
        <v>0</v>
      </c>
      <c r="F29" s="2"/>
      <c r="G29" s="98">
        <f t="shared" ref="G29:G35" si="20">$A29</f>
        <v>45809</v>
      </c>
      <c r="H29" s="104">
        <f>IF(SUMIFS('Base Produits'!$P:$P,'Base Produits'!$N:$N,G$3,'Base Produits'!$O:$O,DATE(1900,MONTH($A29),DAY($A29)))=0,0%,SUMIFS('Base Produits'!$P:$P,'Base Produits'!$N:$N,G$3,'Base Produits'!$O:$O,DATE(1900,MONTH($A29),DAY($A29))))</f>
        <v>0</v>
      </c>
      <c r="I29" s="94"/>
      <c r="J29" s="101">
        <f t="shared" si="16"/>
        <v>0</v>
      </c>
      <c r="L29" s="98">
        <f t="shared" ref="L29:L35" si="21">$A29</f>
        <v>45809</v>
      </c>
      <c r="M29" s="104">
        <f>IF(SUMIFS('Base Produits'!$P:$P,'Base Produits'!$N:$N,L$3,'Base Produits'!$O:$O,DATE(1900,MONTH($A29),DAY($A29)))=0,0%,SUMIFS('Base Produits'!$P:$P,'Base Produits'!$N:$N,L$3,'Base Produits'!$O:$O,DATE(1900,MONTH($A29),DAY($A29))))</f>
        <v>0</v>
      </c>
      <c r="N29" s="94"/>
      <c r="O29" s="101">
        <f t="shared" si="17"/>
        <v>0</v>
      </c>
      <c r="Q29" s="98">
        <f t="shared" ref="Q29:Q35" si="22">$A29</f>
        <v>45809</v>
      </c>
      <c r="R29" s="104">
        <f>IF(SUMIFS('Base Produits'!$P:$P,'Base Produits'!$N:$N,Q$3,'Base Produits'!$O:$O,DATE(1900,MONTH($A29),DAY($A29)))=0,0%,SUMIFS('Base Produits'!$P:$P,'Base Produits'!$N:$N,Q$3,'Base Produits'!$O:$O,DATE(1900,MONTH($A29),DAY($A29))))</f>
        <v>0</v>
      </c>
      <c r="S29" s="94"/>
      <c r="T29" s="101">
        <f t="shared" si="18"/>
        <v>0</v>
      </c>
      <c r="V29" s="98">
        <f t="shared" ref="V29:V35" si="23">$A29</f>
        <v>45809</v>
      </c>
      <c r="W29" s="104">
        <f>IF(SUMIFS('Base Produits'!$P:$P,'Base Produits'!$N:$N,V$3,'Base Produits'!$O:$O,DATE(1900,MONTH($A29),DAY($A29)))=0,0%,SUMIFS('Base Produits'!$P:$P,'Base Produits'!$N:$N,V$3,'Base Produits'!$O:$O,DATE(1900,MONTH($A29),DAY($A29))))</f>
        <v>0</v>
      </c>
      <c r="X29" s="94"/>
      <c r="Y29" s="101">
        <f t="shared" si="19"/>
        <v>0</v>
      </c>
      <c r="AI29" s="2"/>
      <c r="AL29"/>
      <c r="AM29"/>
      <c r="AN29"/>
    </row>
    <row r="30" spans="1:42" x14ac:dyDescent="0.3">
      <c r="A30" s="92">
        <f>A31-1</f>
        <v>45869</v>
      </c>
      <c r="B30" s="60">
        <f t="shared" si="14"/>
        <v>0</v>
      </c>
      <c r="C30" s="59"/>
      <c r="D30" s="120">
        <f t="shared" si="15"/>
        <v>0</v>
      </c>
      <c r="F30" s="2"/>
      <c r="G30" s="98">
        <f t="shared" si="20"/>
        <v>45869</v>
      </c>
      <c r="H30" s="104">
        <f>IF(SUMIFS('Base Produits'!$P:$P,'Base Produits'!$N:$N,G$3,'Base Produits'!$O:$O,DATE(1900,MONTH($A30),DAY($A30)))=0,0%,SUMIFS('Base Produits'!$P:$P,'Base Produits'!$N:$N,G$3,'Base Produits'!$O:$O,DATE(1900,MONTH($A30),DAY($A30))))</f>
        <v>0</v>
      </c>
      <c r="I30" s="94"/>
      <c r="J30" s="101">
        <f t="shared" si="16"/>
        <v>0</v>
      </c>
      <c r="L30" s="98">
        <f t="shared" si="21"/>
        <v>45869</v>
      </c>
      <c r="M30" s="104">
        <f>IF(SUMIFS('Base Produits'!$P:$P,'Base Produits'!$N:$N,L$3,'Base Produits'!$O:$O,DATE(1900,MONTH($A30),DAY($A30)))=0,0%,SUMIFS('Base Produits'!$P:$P,'Base Produits'!$N:$N,L$3,'Base Produits'!$O:$O,DATE(1900,MONTH($A30),DAY($A30))))</f>
        <v>0</v>
      </c>
      <c r="N30" s="94"/>
      <c r="O30" s="101">
        <f t="shared" si="17"/>
        <v>0</v>
      </c>
      <c r="Q30" s="98">
        <f t="shared" si="22"/>
        <v>45869</v>
      </c>
      <c r="R30" s="104">
        <f>IF(SUMIFS('Base Produits'!$P:$P,'Base Produits'!$N:$N,Q$3,'Base Produits'!$O:$O,DATE(1900,MONTH($A30),DAY($A30)))=0,0%,SUMIFS('Base Produits'!$P:$P,'Base Produits'!$N:$N,Q$3,'Base Produits'!$O:$O,DATE(1900,MONTH($A30),DAY($A30))))</f>
        <v>0</v>
      </c>
      <c r="S30" s="94"/>
      <c r="T30" s="101">
        <f t="shared" si="18"/>
        <v>0</v>
      </c>
      <c r="V30" s="98">
        <f t="shared" si="23"/>
        <v>45869</v>
      </c>
      <c r="W30" s="104">
        <f>IF(SUMIFS('Base Produits'!$P:$P,'Base Produits'!$N:$N,V$3,'Base Produits'!$O:$O,DATE(1900,MONTH($A30),DAY($A30)))=0,0%,SUMIFS('Base Produits'!$P:$P,'Base Produits'!$N:$N,V$3,'Base Produits'!$O:$O,DATE(1900,MONTH($A30),DAY($A30))))</f>
        <v>0</v>
      </c>
      <c r="X30" s="94"/>
      <c r="Y30" s="101">
        <f t="shared" si="19"/>
        <v>0</v>
      </c>
      <c r="AI30" s="2"/>
      <c r="AL30"/>
      <c r="AM30"/>
      <c r="AN30"/>
    </row>
    <row r="31" spans="1:42" x14ac:dyDescent="0.3">
      <c r="A31" s="92">
        <f>DATE(Results!$J$4,8,1)</f>
        <v>45870</v>
      </c>
      <c r="B31" s="60">
        <f t="shared" si="14"/>
        <v>0</v>
      </c>
      <c r="C31" s="59"/>
      <c r="D31" s="120">
        <f t="shared" si="15"/>
        <v>0</v>
      </c>
      <c r="F31" s="2"/>
      <c r="G31" s="98">
        <f t="shared" si="20"/>
        <v>45870</v>
      </c>
      <c r="H31" s="104">
        <f>IF(SUMIFS('Base Produits'!$P:$P,'Base Produits'!$N:$N,G$3,'Base Produits'!$O:$O,DATE(1900,MONTH($A31),DAY($A31)))=0,0%,SUMIFS('Base Produits'!$P:$P,'Base Produits'!$N:$N,G$3,'Base Produits'!$O:$O,DATE(1900,MONTH($A31),DAY($A31))))</f>
        <v>0</v>
      </c>
      <c r="I31" s="94"/>
      <c r="J31" s="101">
        <f t="shared" si="16"/>
        <v>0</v>
      </c>
      <c r="L31" s="98">
        <f t="shared" si="21"/>
        <v>45870</v>
      </c>
      <c r="M31" s="104">
        <f>IF(SUMIFS('Base Produits'!$P:$P,'Base Produits'!$N:$N,L$3,'Base Produits'!$O:$O,DATE(1900,MONTH($A31),DAY($A31)))=0,0%,SUMIFS('Base Produits'!$P:$P,'Base Produits'!$N:$N,L$3,'Base Produits'!$O:$O,DATE(1900,MONTH($A31),DAY($A31))))</f>
        <v>0</v>
      </c>
      <c r="N31" s="94"/>
      <c r="O31" s="101">
        <f t="shared" si="17"/>
        <v>0</v>
      </c>
      <c r="Q31" s="98">
        <f t="shared" si="22"/>
        <v>45870</v>
      </c>
      <c r="R31" s="104">
        <f>IF(SUMIFS('Base Produits'!$P:$P,'Base Produits'!$N:$N,Q$3,'Base Produits'!$O:$O,DATE(1900,MONTH($A31),DAY($A31)))=0,0%,SUMIFS('Base Produits'!$P:$P,'Base Produits'!$N:$N,Q$3,'Base Produits'!$O:$O,DATE(1900,MONTH($A31),DAY($A31))))</f>
        <v>0</v>
      </c>
      <c r="S31" s="94"/>
      <c r="T31" s="101">
        <f t="shared" si="18"/>
        <v>0</v>
      </c>
      <c r="V31" s="98">
        <f t="shared" si="23"/>
        <v>45870</v>
      </c>
      <c r="W31" s="104">
        <f>IF(SUMIFS('Base Produits'!$P:$P,'Base Produits'!$N:$N,V$3,'Base Produits'!$O:$O,DATE(1900,MONTH($A31),DAY($A31)))=0,0%,SUMIFS('Base Produits'!$P:$P,'Base Produits'!$N:$N,V$3,'Base Produits'!$O:$O,DATE(1900,MONTH($A31),DAY($A31))))</f>
        <v>0</v>
      </c>
      <c r="X31" s="94"/>
      <c r="Y31" s="101">
        <f t="shared" si="19"/>
        <v>0</v>
      </c>
      <c r="AI31" s="2"/>
      <c r="AL31"/>
      <c r="AM31"/>
      <c r="AN31"/>
    </row>
    <row r="32" spans="1:42" x14ac:dyDescent="0.3">
      <c r="A32" s="92">
        <f>A33-1</f>
        <v>45930</v>
      </c>
      <c r="B32" s="60">
        <f t="shared" si="14"/>
        <v>0</v>
      </c>
      <c r="C32" s="59"/>
      <c r="D32" s="120">
        <f t="shared" si="15"/>
        <v>0</v>
      </c>
      <c r="F32" s="2"/>
      <c r="G32" s="98">
        <f t="shared" si="20"/>
        <v>45930</v>
      </c>
      <c r="H32" s="104">
        <f>IF(SUMIFS('Base Produits'!$P:$P,'Base Produits'!$N:$N,G$3,'Base Produits'!$O:$O,DATE(1900,MONTH($A32),DAY($A32)))=0,0%,SUMIFS('Base Produits'!$P:$P,'Base Produits'!$N:$N,G$3,'Base Produits'!$O:$O,DATE(1900,MONTH($A32),DAY($A32))))</f>
        <v>0</v>
      </c>
      <c r="I32" s="94"/>
      <c r="J32" s="101">
        <f t="shared" si="16"/>
        <v>0</v>
      </c>
      <c r="L32" s="98">
        <f t="shared" si="21"/>
        <v>45930</v>
      </c>
      <c r="M32" s="104">
        <f>IF(SUMIFS('Base Produits'!$P:$P,'Base Produits'!$N:$N,L$3,'Base Produits'!$O:$O,DATE(1900,MONTH($A32),DAY($A32)))=0,0%,SUMIFS('Base Produits'!$P:$P,'Base Produits'!$N:$N,L$3,'Base Produits'!$O:$O,DATE(1900,MONTH($A32),DAY($A32))))</f>
        <v>0</v>
      </c>
      <c r="N32" s="94"/>
      <c r="O32" s="101">
        <f t="shared" si="17"/>
        <v>0</v>
      </c>
      <c r="Q32" s="98">
        <f t="shared" si="22"/>
        <v>45930</v>
      </c>
      <c r="R32" s="104">
        <f>IF(SUMIFS('Base Produits'!$P:$P,'Base Produits'!$N:$N,Q$3,'Base Produits'!$O:$O,DATE(1900,MONTH($A32),DAY($A32)))=0,0%,SUMIFS('Base Produits'!$P:$P,'Base Produits'!$N:$N,Q$3,'Base Produits'!$O:$O,DATE(1900,MONTH($A32),DAY($A32))))</f>
        <v>0</v>
      </c>
      <c r="S32" s="94"/>
      <c r="T32" s="101">
        <f t="shared" si="18"/>
        <v>0</v>
      </c>
      <c r="V32" s="98">
        <f t="shared" si="23"/>
        <v>45930</v>
      </c>
      <c r="W32" s="104">
        <f>IF(SUMIFS('Base Produits'!$P:$P,'Base Produits'!$N:$N,V$3,'Base Produits'!$O:$O,DATE(1900,MONTH($A32),DAY($A32)))=0,0%,SUMIFS('Base Produits'!$P:$P,'Base Produits'!$N:$N,V$3,'Base Produits'!$O:$O,DATE(1900,MONTH($A32),DAY($A32))))</f>
        <v>0</v>
      </c>
      <c r="X32" s="94"/>
      <c r="Y32" s="101">
        <f t="shared" si="19"/>
        <v>0</v>
      </c>
      <c r="AI32" s="2"/>
      <c r="AL32"/>
      <c r="AM32"/>
      <c r="AN32"/>
    </row>
    <row r="33" spans="1:41" x14ac:dyDescent="0.3">
      <c r="A33" s="92">
        <f>DATE(Results!$J$4,10,1)</f>
        <v>45931</v>
      </c>
      <c r="B33" s="60">
        <f t="shared" si="14"/>
        <v>0</v>
      </c>
      <c r="C33" s="59"/>
      <c r="D33" s="120">
        <f t="shared" si="15"/>
        <v>0</v>
      </c>
      <c r="F33" s="2"/>
      <c r="G33" s="98">
        <f t="shared" si="20"/>
        <v>45931</v>
      </c>
      <c r="H33" s="104">
        <f>IF(SUMIFS('Base Produits'!$P:$P,'Base Produits'!$N:$N,G$3,'Base Produits'!$O:$O,DATE(1900,MONTH($A33),DAY($A33)))=0,0%,SUMIFS('Base Produits'!$P:$P,'Base Produits'!$N:$N,G$3,'Base Produits'!$O:$O,DATE(1900,MONTH($A33),DAY($A33))))</f>
        <v>0</v>
      </c>
      <c r="I33" s="94"/>
      <c r="J33" s="101">
        <f t="shared" si="16"/>
        <v>0</v>
      </c>
      <c r="L33" s="98">
        <f t="shared" si="21"/>
        <v>45931</v>
      </c>
      <c r="M33" s="104">
        <f>IF(SUMIFS('Base Produits'!$P:$P,'Base Produits'!$N:$N,L$3,'Base Produits'!$O:$O,DATE(1900,MONTH($A33),DAY($A33)))=0,0%,SUMIFS('Base Produits'!$P:$P,'Base Produits'!$N:$N,L$3,'Base Produits'!$O:$O,DATE(1900,MONTH($A33),DAY($A33))))</f>
        <v>0</v>
      </c>
      <c r="N33" s="94"/>
      <c r="O33" s="101">
        <f t="shared" si="17"/>
        <v>0</v>
      </c>
      <c r="Q33" s="98">
        <f t="shared" si="22"/>
        <v>45931</v>
      </c>
      <c r="R33" s="104">
        <f>IF(SUMIFS('Base Produits'!$P:$P,'Base Produits'!$N:$N,Q$3,'Base Produits'!$O:$O,DATE(1900,MONTH($A33),DAY($A33)))=0,0%,SUMIFS('Base Produits'!$P:$P,'Base Produits'!$N:$N,Q$3,'Base Produits'!$O:$O,DATE(1900,MONTH($A33),DAY($A33))))</f>
        <v>0</v>
      </c>
      <c r="S33" s="94"/>
      <c r="T33" s="101">
        <f t="shared" si="18"/>
        <v>0</v>
      </c>
      <c r="V33" s="98">
        <f t="shared" si="23"/>
        <v>45931</v>
      </c>
      <c r="W33" s="104">
        <f>IF(SUMIFS('Base Produits'!$P:$P,'Base Produits'!$N:$N,V$3,'Base Produits'!$O:$O,DATE(1900,MONTH($A33),DAY($A33)))=0,0%,SUMIFS('Base Produits'!$P:$P,'Base Produits'!$N:$N,V$3,'Base Produits'!$O:$O,DATE(1900,MONTH($A33),DAY($A33))))</f>
        <v>0</v>
      </c>
      <c r="X33" s="94"/>
      <c r="Y33" s="101">
        <f t="shared" si="19"/>
        <v>0</v>
      </c>
      <c r="AI33" s="2"/>
      <c r="AL33"/>
      <c r="AM33"/>
      <c r="AN33"/>
    </row>
    <row r="34" spans="1:41" x14ac:dyDescent="0.3">
      <c r="A34" s="92">
        <f>A35-1</f>
        <v>45961</v>
      </c>
      <c r="B34" s="60">
        <f t="shared" si="14"/>
        <v>0.85</v>
      </c>
      <c r="C34" s="59"/>
      <c r="D34" s="120">
        <f t="shared" si="15"/>
        <v>10.199999999999999</v>
      </c>
      <c r="F34" s="2"/>
      <c r="G34" s="98">
        <f t="shared" si="20"/>
        <v>45961</v>
      </c>
      <c r="H34" s="104">
        <f>IF(SUMIFS('Base Produits'!$P:$P,'Base Produits'!$N:$N,G$3,'Base Produits'!$O:$O,DATE(1900,MONTH($A34),DAY($A34)))=0,0%,SUMIFS('Base Produits'!$P:$P,'Base Produits'!$N:$N,G$3,'Base Produits'!$O:$O,DATE(1900,MONTH($A34),DAY($A34))))</f>
        <v>0.85</v>
      </c>
      <c r="I34" s="94"/>
      <c r="J34" s="101">
        <f t="shared" si="16"/>
        <v>10.199999999999999</v>
      </c>
      <c r="L34" s="98">
        <f t="shared" si="21"/>
        <v>45961</v>
      </c>
      <c r="M34" s="104">
        <f>IF(SUMIFS('Base Produits'!$P:$P,'Base Produits'!$N:$N,L$3,'Base Produits'!$O:$O,DATE(1900,MONTH($A34),DAY($A34)))=0,0%,SUMIFS('Base Produits'!$P:$P,'Base Produits'!$N:$N,L$3,'Base Produits'!$O:$O,DATE(1900,MONTH($A34),DAY($A34))))</f>
        <v>0</v>
      </c>
      <c r="N34" s="94"/>
      <c r="O34" s="101">
        <f t="shared" si="17"/>
        <v>0</v>
      </c>
      <c r="Q34" s="98">
        <f t="shared" si="22"/>
        <v>45961</v>
      </c>
      <c r="R34" s="104">
        <f>IF(SUMIFS('Base Produits'!$P:$P,'Base Produits'!$N:$N,Q$3,'Base Produits'!$O:$O,DATE(1900,MONTH($A34),DAY($A34)))=0,0%,SUMIFS('Base Produits'!$P:$P,'Base Produits'!$N:$N,Q$3,'Base Produits'!$O:$O,DATE(1900,MONTH($A34),DAY($A34))))</f>
        <v>0</v>
      </c>
      <c r="S34" s="94"/>
      <c r="T34" s="101">
        <f t="shared" si="18"/>
        <v>0</v>
      </c>
      <c r="V34" s="98">
        <f t="shared" si="23"/>
        <v>45961</v>
      </c>
      <c r="W34" s="104">
        <f>IF(SUMIFS('Base Produits'!$P:$P,'Base Produits'!$N:$N,V$3,'Base Produits'!$O:$O,DATE(1900,MONTH($A34),DAY($A34)))=0,0%,SUMIFS('Base Produits'!$P:$P,'Base Produits'!$N:$N,V$3,'Base Produits'!$O:$O,DATE(1900,MONTH($A34),DAY($A34))))</f>
        <v>0</v>
      </c>
      <c r="X34" s="94"/>
      <c r="Y34" s="101">
        <f t="shared" si="19"/>
        <v>0</v>
      </c>
      <c r="AI34" s="2"/>
      <c r="AL34"/>
      <c r="AM34"/>
      <c r="AN34"/>
    </row>
    <row r="35" spans="1:41" x14ac:dyDescent="0.3">
      <c r="A35" s="92">
        <f>DATE(Results!$J$4,11,1)</f>
        <v>45962</v>
      </c>
      <c r="B35" s="60">
        <f t="shared" si="14"/>
        <v>0</v>
      </c>
      <c r="C35" s="59"/>
      <c r="D35" s="120">
        <f t="shared" si="15"/>
        <v>0</v>
      </c>
      <c r="F35" s="2"/>
      <c r="G35" s="98">
        <f t="shared" si="20"/>
        <v>45962</v>
      </c>
      <c r="H35" s="104">
        <f>IF(SUMIFS('Base Produits'!$P:$P,'Base Produits'!$N:$N,G$3,'Base Produits'!$O:$O,DATE(1900,MONTH($A35),DAY($A35)))=0,0%,SUMIFS('Base Produits'!$P:$P,'Base Produits'!$N:$N,G$3,'Base Produits'!$O:$O,DATE(1900,MONTH($A35),DAY($A35))))</f>
        <v>0</v>
      </c>
      <c r="I35" s="94"/>
      <c r="J35" s="101">
        <f t="shared" si="16"/>
        <v>0</v>
      </c>
      <c r="L35" s="98">
        <f t="shared" si="21"/>
        <v>45962</v>
      </c>
      <c r="M35" s="104">
        <f>IF(SUMIFS('Base Produits'!$P:$P,'Base Produits'!$N:$N,L$3,'Base Produits'!$O:$O,DATE(1900,MONTH($A35),DAY($A35)))=0,0%,SUMIFS('Base Produits'!$P:$P,'Base Produits'!$N:$N,L$3,'Base Produits'!$O:$O,DATE(1900,MONTH($A35),DAY($A35))))</f>
        <v>0</v>
      </c>
      <c r="N35" s="94"/>
      <c r="O35" s="101">
        <f t="shared" si="17"/>
        <v>0</v>
      </c>
      <c r="Q35" s="98">
        <f t="shared" si="22"/>
        <v>45962</v>
      </c>
      <c r="R35" s="104">
        <f>IF(SUMIFS('Base Produits'!$P:$P,'Base Produits'!$N:$N,Q$3,'Base Produits'!$O:$O,DATE(1900,MONTH($A35),DAY($A35)))=0,0%,SUMIFS('Base Produits'!$P:$P,'Base Produits'!$N:$N,Q$3,'Base Produits'!$O:$O,DATE(1900,MONTH($A35),DAY($A35))))</f>
        <v>0</v>
      </c>
      <c r="S35" s="94"/>
      <c r="T35" s="101">
        <f t="shared" si="18"/>
        <v>0</v>
      </c>
      <c r="V35" s="98">
        <f t="shared" si="23"/>
        <v>45962</v>
      </c>
      <c r="W35" s="104">
        <f>IF(SUMIFS('Base Produits'!$P:$P,'Base Produits'!$N:$N,V$3,'Base Produits'!$O:$O,DATE(1900,MONTH($A35),DAY($A35)))=0,0%,SUMIFS('Base Produits'!$P:$P,'Base Produits'!$N:$N,V$3,'Base Produits'!$O:$O,DATE(1900,MONTH($A35),DAY($A35))))</f>
        <v>0</v>
      </c>
      <c r="X35" s="94"/>
      <c r="Y35" s="101">
        <f t="shared" si="19"/>
        <v>0</v>
      </c>
      <c r="AI35" s="2"/>
      <c r="AL35"/>
      <c r="AM35"/>
      <c r="AN35"/>
    </row>
    <row r="36" spans="1:41" ht="15" thickBot="1" x14ac:dyDescent="0.35">
      <c r="A36" s="53"/>
      <c r="B36" s="53"/>
      <c r="C36" s="53"/>
      <c r="D36" s="54"/>
      <c r="F36" s="2"/>
      <c r="G36" s="99" t="str">
        <f>IF($A36&lt;DATE(2000,1,1),"",$A36)</f>
        <v/>
      </c>
      <c r="H36" s="105"/>
      <c r="I36" s="96"/>
      <c r="J36" s="102"/>
      <c r="L36" s="99" t="str">
        <f>IF($A36&lt;DATE(2000,1,1),"",$A36)</f>
        <v/>
      </c>
      <c r="M36" s="105"/>
      <c r="N36" s="96"/>
      <c r="O36" s="102"/>
      <c r="Q36" s="99" t="str">
        <f>IF($A36&lt;DATE(2000,1,1),"",$A36)</f>
        <v/>
      </c>
      <c r="R36" s="105"/>
      <c r="S36" s="96"/>
      <c r="T36" s="102"/>
      <c r="V36" s="99" t="str">
        <f>IF($A36&lt;DATE(2000,1,1),"",$A36)</f>
        <v/>
      </c>
      <c r="W36" s="105"/>
      <c r="X36" s="96"/>
      <c r="Y36" s="102"/>
      <c r="AI36" s="2"/>
      <c r="AL36"/>
      <c r="AM36"/>
      <c r="AN36"/>
    </row>
    <row r="37" spans="1:41" x14ac:dyDescent="0.3">
      <c r="F37" s="2"/>
      <c r="AI37" s="2"/>
      <c r="AL37" s="20"/>
    </row>
    <row r="38" spans="1:41" x14ac:dyDescent="0.3">
      <c r="F38" s="2"/>
      <c r="AI38" s="2"/>
    </row>
    <row r="39" spans="1:41" ht="15" thickBot="1" x14ac:dyDescent="0.35">
      <c r="F39" s="2"/>
      <c r="AI39" s="2"/>
    </row>
    <row r="40" spans="1:41" x14ac:dyDescent="0.3">
      <c r="A40" s="62" t="s">
        <v>38</v>
      </c>
      <c r="F40" s="2"/>
      <c r="G40" s="62" t="s">
        <v>36</v>
      </c>
      <c r="H40" s="3"/>
      <c r="I40" s="62" t="s">
        <v>37</v>
      </c>
      <c r="K40" s="3"/>
      <c r="L40" s="3"/>
      <c r="M40" s="3"/>
      <c r="N40" s="62" t="s">
        <v>37</v>
      </c>
      <c r="S40" s="62" t="s">
        <v>37</v>
      </c>
      <c r="X40" s="62" t="s">
        <v>37</v>
      </c>
      <c r="AI40" s="2"/>
      <c r="AK40" t="s">
        <v>150</v>
      </c>
      <c r="AL40" s="1" t="s">
        <v>151</v>
      </c>
      <c r="AM40" s="1" t="s">
        <v>153</v>
      </c>
      <c r="AN40" s="1" t="s">
        <v>154</v>
      </c>
      <c r="AO40" s="1" t="s">
        <v>152</v>
      </c>
    </row>
    <row r="41" spans="1:41" x14ac:dyDescent="0.3">
      <c r="A41" s="195">
        <f>(IFERROR((I41*$H$3/$I$4),0)+IFERROR((N41*$M$3/$N$4),0)+IFERROR((S41*$R$3/$S$4),0)+IFERROR((X41*$W$3/$X$4),0))/($D$5/1000)</f>
        <v>1</v>
      </c>
      <c r="F41" s="2"/>
      <c r="G41" s="63">
        <v>0</v>
      </c>
      <c r="H41" s="3"/>
      <c r="I41" s="63" cm="1">
        <f t="array" ref="I41">IF($G41&gt;=I$7,TREND(J$6:J$7,I$6:I$7,$G41),IF($G41&gt;=I$8,TREND(J$7:J$8,I$7:I$8,$G41),IF($G41&gt;=I$9,TREND(J$8:J$9,I$8:I$9,$G41),IF($G41&gt;=I$10,TREND(J$9:J$10,I$9:I$10,$G41),IF($G41&gt;=I$11,TREND(J$10:J$11,I$10:I$11,$G41),0)))))</f>
        <v>1</v>
      </c>
      <c r="J41" s="20"/>
      <c r="K41" s="3"/>
      <c r="L41" s="3"/>
      <c r="M41" s="3"/>
      <c r="N41" s="63" cm="1">
        <f t="array" ref="N41">IF($G41&gt;=N$7,TREND(O$6:O$7,N$6:N$7,$G41),IF($G41&gt;=N$8,TREND(O$7:O$8,N$7:N$8,$G41),IF($G41&gt;=N$9,TREND(O$8:O$9,N$8:N$9,$G41),IF($G41&gt;=N$10,TREND(O$9:O$10,N$9:N$10,$G41),IF($G41&gt;=N$11,TREND(O$10:O$11,N$10:N$11,$G41),0)))))</f>
        <v>0</v>
      </c>
      <c r="S41" s="63" cm="1">
        <f t="array" ref="S41">IF($G41&gt;=S$7,TREND(T$6:T$7,S$6:S$7,$G41),IF($G41&gt;=S$8,TREND(T$7:T$8,S$7:S$8,$G41),IF($G41&gt;=S$9,TREND(T$8:T$9,S$8:S$9,$G41),IF($G41&gt;=S$10,TREND(T$9:T$10,S$9:S$10,$G41),IF($G41&gt;=S$11,TREND(T$10:T$11,S$10:S$11,$G41),0)))))</f>
        <v>0</v>
      </c>
      <c r="X41" s="63"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45748</v>
      </c>
      <c r="AK41">
        <f t="shared" ref="AK41:AK104" si="24">_xlfn.XLOOKUP(AJ41,A$27:A$36,B$27:B$36,0,0)</f>
        <v>0</v>
      </c>
      <c r="AL41" s="1">
        <f t="shared" ref="AL41:AL104" si="25">_xlfn.XLOOKUP(AJ41,A$15:A$24,B$15:B$24,1,0)</f>
        <v>1</v>
      </c>
      <c r="AM41" s="1">
        <f>AK41</f>
        <v>0</v>
      </c>
      <c r="AN41" s="127">
        <f>AK41</f>
        <v>0</v>
      </c>
      <c r="AO41" s="126">
        <f>AL41</f>
        <v>1</v>
      </c>
    </row>
    <row r="42" spans="1:41" x14ac:dyDescent="0.3">
      <c r="A42" s="195">
        <f t="shared" ref="A42:A105" si="26">(IFERROR((I42*$H$3/$I$4),0)+IFERROR((N42*$M$3/$N$4),0)+IFERROR((S42*$R$3/$S$4),0)+IFERROR((X42*$W$3/$X$4),0))/($D$5/1000)</f>
        <v>0.9966666666666667</v>
      </c>
      <c r="D42" s="179"/>
      <c r="F42" s="2"/>
      <c r="G42" s="63">
        <v>0.01</v>
      </c>
      <c r="H42" s="3"/>
      <c r="I42" s="178">
        <v>0.9966666666666667</v>
      </c>
      <c r="J42" s="20"/>
      <c r="K42" s="3"/>
      <c r="L42" s="3"/>
      <c r="M42" s="3"/>
      <c r="N42" s="177">
        <v>0.9966666666666667</v>
      </c>
      <c r="S42" s="152">
        <v>0</v>
      </c>
      <c r="X42" s="152">
        <v>0</v>
      </c>
      <c r="Y42" s="20"/>
      <c r="Z42" s="18"/>
      <c r="AA42" s="18"/>
      <c r="AB42" s="18"/>
      <c r="AC42" s="18"/>
      <c r="AD42" s="18"/>
      <c r="AE42" s="18"/>
      <c r="AF42" s="18"/>
      <c r="AI42" s="2"/>
      <c r="AJ42" s="29">
        <f>AJ41+1</f>
        <v>45749</v>
      </c>
      <c r="AK42">
        <f t="shared" si="24"/>
        <v>0</v>
      </c>
      <c r="AL42" s="1">
        <f t="shared" si="25"/>
        <v>1</v>
      </c>
      <c r="AM42" s="1">
        <f t="shared" ref="AM42:AM105" si="27">AK42</f>
        <v>0</v>
      </c>
      <c r="AN42" s="127">
        <f t="shared" ref="AN42:AN105" si="28">AK42</f>
        <v>0</v>
      </c>
      <c r="AO42" s="126">
        <f t="shared" ref="AO42:AO105" si="29">AL42</f>
        <v>1</v>
      </c>
    </row>
    <row r="43" spans="1:41" x14ac:dyDescent="0.3">
      <c r="A43" s="195">
        <f t="shared" si="26"/>
        <v>0.99333333333333329</v>
      </c>
      <c r="D43" s="179"/>
      <c r="F43" s="21"/>
      <c r="G43" s="63">
        <v>0.02</v>
      </c>
      <c r="H43" s="3"/>
      <c r="I43" s="178">
        <v>0.99333333333333329</v>
      </c>
      <c r="J43" s="20"/>
      <c r="K43" s="3"/>
      <c r="L43" s="3"/>
      <c r="M43" s="3"/>
      <c r="N43" s="177">
        <v>0.99333333333333329</v>
      </c>
      <c r="S43" s="152">
        <v>0</v>
      </c>
      <c r="X43" s="152">
        <v>0</v>
      </c>
      <c r="Y43" s="20"/>
      <c r="Z43" s="18"/>
      <c r="AA43" s="18"/>
      <c r="AB43" s="18"/>
      <c r="AC43" s="18"/>
      <c r="AD43" s="18"/>
      <c r="AE43" s="18"/>
      <c r="AF43" s="18"/>
      <c r="AI43" s="21"/>
      <c r="AJ43" s="29">
        <f t="shared" ref="AJ43:AJ106" si="30">AJ42+1</f>
        <v>45750</v>
      </c>
      <c r="AK43">
        <f t="shared" si="24"/>
        <v>0</v>
      </c>
      <c r="AL43" s="1">
        <f t="shared" si="25"/>
        <v>1</v>
      </c>
      <c r="AM43" s="1">
        <f t="shared" si="27"/>
        <v>0</v>
      </c>
      <c r="AN43" s="127">
        <f t="shared" si="28"/>
        <v>0</v>
      </c>
      <c r="AO43" s="126">
        <f t="shared" si="29"/>
        <v>1</v>
      </c>
    </row>
    <row r="44" spans="1:41" x14ac:dyDescent="0.3">
      <c r="A44" s="195">
        <f t="shared" si="26"/>
        <v>0.98999999999999988</v>
      </c>
      <c r="D44" s="179"/>
      <c r="F44" s="21"/>
      <c r="G44" s="63">
        <v>0.03</v>
      </c>
      <c r="H44" s="3"/>
      <c r="I44" s="178">
        <v>0.99</v>
      </c>
      <c r="J44" s="20"/>
      <c r="K44" s="3"/>
      <c r="L44" s="3"/>
      <c r="M44" s="3"/>
      <c r="N44" s="177">
        <v>0.99</v>
      </c>
      <c r="S44" s="152">
        <v>0</v>
      </c>
      <c r="X44" s="152">
        <v>0</v>
      </c>
      <c r="Y44" s="20"/>
      <c r="Z44" s="18"/>
      <c r="AA44" s="18"/>
      <c r="AB44" s="18"/>
      <c r="AC44" s="18"/>
      <c r="AD44" s="18"/>
      <c r="AE44" s="18"/>
      <c r="AF44" s="18"/>
      <c r="AI44" s="21"/>
      <c r="AJ44" s="29">
        <f t="shared" si="30"/>
        <v>45751</v>
      </c>
      <c r="AK44">
        <f t="shared" si="24"/>
        <v>0</v>
      </c>
      <c r="AL44" s="1">
        <f t="shared" si="25"/>
        <v>1</v>
      </c>
      <c r="AM44" s="1">
        <f t="shared" si="27"/>
        <v>0</v>
      </c>
      <c r="AN44" s="127">
        <f t="shared" si="28"/>
        <v>0</v>
      </c>
      <c r="AO44" s="126">
        <f t="shared" si="29"/>
        <v>1</v>
      </c>
    </row>
    <row r="45" spans="1:41" x14ac:dyDescent="0.3">
      <c r="A45" s="195">
        <f t="shared" si="26"/>
        <v>0.98666666666666658</v>
      </c>
      <c r="D45" s="179"/>
      <c r="F45" s="21"/>
      <c r="G45" s="63">
        <v>0.04</v>
      </c>
      <c r="H45" s="3"/>
      <c r="I45" s="178">
        <v>0.98666666666666669</v>
      </c>
      <c r="J45" s="20"/>
      <c r="K45" s="3"/>
      <c r="L45" s="3"/>
      <c r="M45" s="3"/>
      <c r="N45" s="177">
        <v>0.98666666666666669</v>
      </c>
      <c r="S45" s="152">
        <v>0</v>
      </c>
      <c r="X45" s="152">
        <v>0</v>
      </c>
      <c r="Y45" s="20"/>
      <c r="Z45" s="18"/>
      <c r="AA45" s="18"/>
      <c r="AB45" s="18"/>
      <c r="AC45" s="18"/>
      <c r="AD45" s="18"/>
      <c r="AE45" s="18"/>
      <c r="AF45" s="18"/>
      <c r="AI45" s="21"/>
      <c r="AJ45" s="29">
        <f t="shared" si="30"/>
        <v>45752</v>
      </c>
      <c r="AK45">
        <f t="shared" si="24"/>
        <v>0</v>
      </c>
      <c r="AL45" s="1">
        <f t="shared" si="25"/>
        <v>1</v>
      </c>
      <c r="AM45" s="1">
        <f t="shared" si="27"/>
        <v>0</v>
      </c>
      <c r="AN45" s="127">
        <f t="shared" si="28"/>
        <v>0</v>
      </c>
      <c r="AO45" s="126">
        <f t="shared" si="29"/>
        <v>1</v>
      </c>
    </row>
    <row r="46" spans="1:41" x14ac:dyDescent="0.3">
      <c r="A46" s="195">
        <f t="shared" si="26"/>
        <v>0.98333333333333328</v>
      </c>
      <c r="D46" s="179"/>
      <c r="F46" s="21"/>
      <c r="G46" s="63">
        <v>0.05</v>
      </c>
      <c r="H46" s="3"/>
      <c r="I46" s="178">
        <v>0.98333333333333328</v>
      </c>
      <c r="J46" s="20"/>
      <c r="K46" s="3"/>
      <c r="L46" s="3"/>
      <c r="M46" s="3"/>
      <c r="N46" s="177">
        <v>0.98333333333333328</v>
      </c>
      <c r="S46" s="152">
        <v>0</v>
      </c>
      <c r="X46" s="152">
        <v>0</v>
      </c>
      <c r="Y46" s="20"/>
      <c r="Z46" s="18"/>
      <c r="AA46" s="18"/>
      <c r="AB46" s="18"/>
      <c r="AC46" s="18"/>
      <c r="AD46" s="18"/>
      <c r="AE46" s="18"/>
      <c r="AF46" s="18"/>
      <c r="AI46" s="21"/>
      <c r="AJ46" s="29">
        <f t="shared" si="30"/>
        <v>45753</v>
      </c>
      <c r="AK46">
        <f t="shared" si="24"/>
        <v>0</v>
      </c>
      <c r="AL46" s="1">
        <f t="shared" si="25"/>
        <v>1</v>
      </c>
      <c r="AM46" s="1">
        <f t="shared" si="27"/>
        <v>0</v>
      </c>
      <c r="AN46" s="127">
        <f t="shared" si="28"/>
        <v>0</v>
      </c>
      <c r="AO46" s="126">
        <f t="shared" si="29"/>
        <v>1</v>
      </c>
    </row>
    <row r="47" spans="1:41" x14ac:dyDescent="0.3">
      <c r="A47" s="195">
        <f t="shared" si="26"/>
        <v>0.98</v>
      </c>
      <c r="D47" s="179"/>
      <c r="F47" s="21"/>
      <c r="G47" s="63">
        <v>0.06</v>
      </c>
      <c r="H47" s="3"/>
      <c r="I47" s="178">
        <v>0.98</v>
      </c>
      <c r="J47" s="20"/>
      <c r="K47" s="3"/>
      <c r="L47" s="3"/>
      <c r="M47" s="3"/>
      <c r="N47" s="177">
        <v>0.98</v>
      </c>
      <c r="S47" s="152">
        <v>0</v>
      </c>
      <c r="X47" s="152">
        <v>0</v>
      </c>
      <c r="Y47" s="20"/>
      <c r="Z47" s="18"/>
      <c r="AA47" s="18"/>
      <c r="AB47" s="18"/>
      <c r="AC47" s="18"/>
      <c r="AD47" s="18"/>
      <c r="AE47" s="18"/>
      <c r="AF47" s="18"/>
      <c r="AI47" s="21"/>
      <c r="AJ47" s="29">
        <f t="shared" si="30"/>
        <v>45754</v>
      </c>
      <c r="AK47">
        <f t="shared" si="24"/>
        <v>0</v>
      </c>
      <c r="AL47" s="1">
        <f t="shared" si="25"/>
        <v>1</v>
      </c>
      <c r="AM47" s="1">
        <f t="shared" si="27"/>
        <v>0</v>
      </c>
      <c r="AN47" s="127">
        <f t="shared" si="28"/>
        <v>0</v>
      </c>
      <c r="AO47" s="126">
        <f t="shared" si="29"/>
        <v>1</v>
      </c>
    </row>
    <row r="48" spans="1:41" x14ac:dyDescent="0.3">
      <c r="A48" s="195">
        <f t="shared" si="26"/>
        <v>0.97666666666666679</v>
      </c>
      <c r="D48" s="179"/>
      <c r="F48" s="21"/>
      <c r="G48" s="63">
        <v>7.0000000000000007E-2</v>
      </c>
      <c r="H48" s="3"/>
      <c r="I48" s="178">
        <v>0.97666666666666668</v>
      </c>
      <c r="J48" s="20"/>
      <c r="K48" s="3"/>
      <c r="L48" s="3"/>
      <c r="M48" s="3"/>
      <c r="N48" s="177">
        <v>0.97666666666666668</v>
      </c>
      <c r="S48" s="152">
        <v>0</v>
      </c>
      <c r="X48" s="152">
        <v>0</v>
      </c>
      <c r="Y48" s="20"/>
      <c r="Z48" s="18"/>
      <c r="AA48" s="18"/>
      <c r="AB48" s="18"/>
      <c r="AC48" s="18"/>
      <c r="AD48" s="18"/>
      <c r="AE48" s="18"/>
      <c r="AF48" s="18"/>
      <c r="AI48" s="21"/>
      <c r="AJ48" s="29">
        <f t="shared" si="30"/>
        <v>45755</v>
      </c>
      <c r="AK48">
        <f t="shared" si="24"/>
        <v>0</v>
      </c>
      <c r="AL48" s="1">
        <f t="shared" si="25"/>
        <v>1</v>
      </c>
      <c r="AM48" s="1">
        <f t="shared" si="27"/>
        <v>0</v>
      </c>
      <c r="AN48" s="127">
        <f t="shared" si="28"/>
        <v>0</v>
      </c>
      <c r="AO48" s="126">
        <f t="shared" si="29"/>
        <v>1</v>
      </c>
    </row>
    <row r="49" spans="1:41" x14ac:dyDescent="0.3">
      <c r="A49" s="195">
        <f t="shared" si="26"/>
        <v>0.97333333333333327</v>
      </c>
      <c r="D49" s="179"/>
      <c r="F49" s="21"/>
      <c r="G49" s="63">
        <v>0.08</v>
      </c>
      <c r="H49" s="3"/>
      <c r="I49" s="178">
        <v>0.97333333333333327</v>
      </c>
      <c r="J49" s="20"/>
      <c r="K49" s="3"/>
      <c r="L49" s="3"/>
      <c r="M49" s="3"/>
      <c r="N49" s="177">
        <v>0.97333333333333327</v>
      </c>
      <c r="S49" s="152">
        <v>0</v>
      </c>
      <c r="X49" s="152">
        <v>0</v>
      </c>
      <c r="Y49" s="20"/>
      <c r="Z49" s="18"/>
      <c r="AA49" s="18"/>
      <c r="AB49" s="18"/>
      <c r="AC49" s="18"/>
      <c r="AD49" s="18"/>
      <c r="AE49" s="18"/>
      <c r="AF49" s="18"/>
      <c r="AI49" s="21"/>
      <c r="AJ49" s="29">
        <f t="shared" si="30"/>
        <v>45756</v>
      </c>
      <c r="AK49">
        <f t="shared" si="24"/>
        <v>0</v>
      </c>
      <c r="AL49" s="1">
        <f t="shared" si="25"/>
        <v>1</v>
      </c>
      <c r="AM49" s="1">
        <f t="shared" si="27"/>
        <v>0</v>
      </c>
      <c r="AN49" s="127">
        <f t="shared" si="28"/>
        <v>0</v>
      </c>
      <c r="AO49" s="126">
        <f t="shared" si="29"/>
        <v>1</v>
      </c>
    </row>
    <row r="50" spans="1:41" x14ac:dyDescent="0.3">
      <c r="A50" s="195">
        <f t="shared" si="26"/>
        <v>0.97000000000000008</v>
      </c>
      <c r="D50" s="179"/>
      <c r="F50" s="21"/>
      <c r="G50" s="63">
        <v>0.09</v>
      </c>
      <c r="H50" s="3"/>
      <c r="I50" s="178">
        <v>0.97</v>
      </c>
      <c r="J50" s="20"/>
      <c r="K50" s="3"/>
      <c r="L50" s="3"/>
      <c r="M50" s="3"/>
      <c r="N50" s="177">
        <v>0.97</v>
      </c>
      <c r="S50" s="152">
        <v>0</v>
      </c>
      <c r="X50" s="152">
        <v>0</v>
      </c>
      <c r="Y50" s="20"/>
      <c r="Z50" s="18"/>
      <c r="AA50" s="18"/>
      <c r="AB50" s="18"/>
      <c r="AC50" s="18"/>
      <c r="AD50" s="18"/>
      <c r="AE50" s="18"/>
      <c r="AF50" s="18"/>
      <c r="AI50" s="21"/>
      <c r="AJ50" s="29">
        <f t="shared" si="30"/>
        <v>45757</v>
      </c>
      <c r="AK50">
        <f t="shared" si="24"/>
        <v>0</v>
      </c>
      <c r="AL50" s="1">
        <f t="shared" si="25"/>
        <v>1</v>
      </c>
      <c r="AM50" s="1">
        <f t="shared" si="27"/>
        <v>0</v>
      </c>
      <c r="AN50" s="127">
        <f t="shared" si="28"/>
        <v>0</v>
      </c>
      <c r="AO50" s="126">
        <f t="shared" si="29"/>
        <v>1</v>
      </c>
    </row>
    <row r="51" spans="1:41" x14ac:dyDescent="0.3">
      <c r="A51" s="195">
        <f t="shared" si="26"/>
        <v>0.96666666666666656</v>
      </c>
      <c r="D51" s="179"/>
      <c r="F51" s="21"/>
      <c r="G51" s="63">
        <v>0.1</v>
      </c>
      <c r="H51" s="3"/>
      <c r="I51" s="178">
        <v>0.96666666666666667</v>
      </c>
      <c r="J51" s="20"/>
      <c r="K51" s="3"/>
      <c r="L51" s="3"/>
      <c r="M51" s="27"/>
      <c r="N51" s="177">
        <v>0.96666666666666667</v>
      </c>
      <c r="S51" s="152">
        <v>0</v>
      </c>
      <c r="X51" s="152">
        <v>0</v>
      </c>
      <c r="Y51" s="20"/>
      <c r="Z51" s="18"/>
      <c r="AA51" s="18"/>
      <c r="AB51" s="18"/>
      <c r="AC51" s="18"/>
      <c r="AD51" s="18"/>
      <c r="AE51" s="18"/>
      <c r="AF51" s="18"/>
      <c r="AI51" s="21"/>
      <c r="AJ51" s="29">
        <f t="shared" si="30"/>
        <v>45758</v>
      </c>
      <c r="AK51">
        <f t="shared" si="24"/>
        <v>0</v>
      </c>
      <c r="AL51" s="1">
        <f t="shared" si="25"/>
        <v>1</v>
      </c>
      <c r="AM51" s="1">
        <f t="shared" si="27"/>
        <v>0</v>
      </c>
      <c r="AN51" s="127">
        <f t="shared" si="28"/>
        <v>0</v>
      </c>
      <c r="AO51" s="126">
        <f t="shared" si="29"/>
        <v>1</v>
      </c>
    </row>
    <row r="52" spans="1:41" x14ac:dyDescent="0.3">
      <c r="A52" s="195">
        <f t="shared" si="26"/>
        <v>0.96333333333333337</v>
      </c>
      <c r="D52" s="179"/>
      <c r="F52" s="21"/>
      <c r="G52" s="63">
        <v>0.11</v>
      </c>
      <c r="H52" s="3"/>
      <c r="I52" s="178">
        <v>0.96333333333333337</v>
      </c>
      <c r="J52" s="20"/>
      <c r="K52" s="3"/>
      <c r="L52" s="3"/>
      <c r="M52" s="3"/>
      <c r="N52" s="177">
        <v>0.96333333333333337</v>
      </c>
      <c r="S52" s="152">
        <v>0</v>
      </c>
      <c r="X52" s="152">
        <v>0</v>
      </c>
      <c r="Y52" s="20"/>
      <c r="Z52" s="18"/>
      <c r="AA52" s="18"/>
      <c r="AB52" s="18"/>
      <c r="AC52" s="18"/>
      <c r="AD52" s="18"/>
      <c r="AE52" s="18"/>
      <c r="AF52" s="18"/>
      <c r="AI52" s="21"/>
      <c r="AJ52" s="29">
        <f t="shared" si="30"/>
        <v>45759</v>
      </c>
      <c r="AK52">
        <f t="shared" si="24"/>
        <v>0</v>
      </c>
      <c r="AL52" s="1">
        <f t="shared" si="25"/>
        <v>1</v>
      </c>
      <c r="AM52" s="1">
        <f t="shared" si="27"/>
        <v>0</v>
      </c>
      <c r="AN52" s="127">
        <f t="shared" si="28"/>
        <v>0</v>
      </c>
      <c r="AO52" s="126">
        <f t="shared" si="29"/>
        <v>1</v>
      </c>
    </row>
    <row r="53" spans="1:41" x14ac:dyDescent="0.3">
      <c r="A53" s="195">
        <f t="shared" si="26"/>
        <v>0.95999999999999985</v>
      </c>
      <c r="D53" s="179"/>
      <c r="F53" s="21"/>
      <c r="G53" s="63">
        <v>0.12</v>
      </c>
      <c r="H53" s="3"/>
      <c r="I53" s="178">
        <v>0.96</v>
      </c>
      <c r="J53" s="20"/>
      <c r="K53" s="3"/>
      <c r="L53" s="3"/>
      <c r="M53" s="3"/>
      <c r="N53" s="177">
        <v>0.96</v>
      </c>
      <c r="S53" s="152">
        <v>0</v>
      </c>
      <c r="X53" s="152">
        <v>0</v>
      </c>
      <c r="Y53" s="20"/>
      <c r="Z53" s="18"/>
      <c r="AA53" s="18"/>
      <c r="AB53" s="18"/>
      <c r="AC53" s="18"/>
      <c r="AD53" s="18"/>
      <c r="AE53" s="18"/>
      <c r="AF53" s="18"/>
      <c r="AI53" s="21"/>
      <c r="AJ53" s="29">
        <f t="shared" si="30"/>
        <v>45760</v>
      </c>
      <c r="AK53">
        <f t="shared" si="24"/>
        <v>0</v>
      </c>
      <c r="AL53" s="1">
        <f t="shared" si="25"/>
        <v>1</v>
      </c>
      <c r="AM53" s="1">
        <f t="shared" si="27"/>
        <v>0</v>
      </c>
      <c r="AN53" s="127">
        <f t="shared" si="28"/>
        <v>0</v>
      </c>
      <c r="AO53" s="126">
        <f t="shared" si="29"/>
        <v>1</v>
      </c>
    </row>
    <row r="54" spans="1:41" x14ac:dyDescent="0.3">
      <c r="A54" s="195">
        <f t="shared" si="26"/>
        <v>0.95666666666666667</v>
      </c>
      <c r="D54" s="179"/>
      <c r="F54" s="21"/>
      <c r="G54" s="63">
        <v>0.13</v>
      </c>
      <c r="H54" s="3"/>
      <c r="I54" s="178">
        <v>0.95666666666666667</v>
      </c>
      <c r="J54" s="20"/>
      <c r="K54" s="3"/>
      <c r="L54" s="3"/>
      <c r="M54" s="3"/>
      <c r="N54" s="177">
        <v>0.95666666666666667</v>
      </c>
      <c r="S54" s="152">
        <v>0</v>
      </c>
      <c r="X54" s="152">
        <v>0</v>
      </c>
      <c r="Y54" s="20"/>
      <c r="Z54" s="18"/>
      <c r="AA54" s="18"/>
      <c r="AB54" s="18"/>
      <c r="AC54" s="18"/>
      <c r="AD54" s="18"/>
      <c r="AE54" s="18"/>
      <c r="AF54" s="18"/>
      <c r="AI54" s="21"/>
      <c r="AJ54" s="29">
        <f t="shared" si="30"/>
        <v>45761</v>
      </c>
      <c r="AK54">
        <f t="shared" si="24"/>
        <v>0</v>
      </c>
      <c r="AL54" s="1">
        <f t="shared" si="25"/>
        <v>1</v>
      </c>
      <c r="AM54" s="1">
        <f t="shared" si="27"/>
        <v>0</v>
      </c>
      <c r="AN54" s="127">
        <f t="shared" si="28"/>
        <v>0</v>
      </c>
      <c r="AO54" s="126">
        <f t="shared" si="29"/>
        <v>1</v>
      </c>
    </row>
    <row r="55" spans="1:41" x14ac:dyDescent="0.3">
      <c r="A55" s="195">
        <f t="shared" si="26"/>
        <v>0.95333333333333337</v>
      </c>
      <c r="D55" s="179"/>
      <c r="F55" s="21"/>
      <c r="G55" s="63">
        <v>0.14000000000000001</v>
      </c>
      <c r="H55" s="3"/>
      <c r="I55" s="178">
        <v>0.95333333333333337</v>
      </c>
      <c r="J55" s="20"/>
      <c r="K55" s="3"/>
      <c r="L55" s="3"/>
      <c r="M55" s="3"/>
      <c r="N55" s="177">
        <v>0.95333333333333337</v>
      </c>
      <c r="S55" s="152">
        <v>0</v>
      </c>
      <c r="X55" s="152">
        <v>0</v>
      </c>
      <c r="Y55" s="20"/>
      <c r="Z55" s="18"/>
      <c r="AA55" s="18"/>
      <c r="AB55" s="18"/>
      <c r="AC55" s="18"/>
      <c r="AD55" s="18"/>
      <c r="AE55" s="18"/>
      <c r="AF55" s="18"/>
      <c r="AI55" s="21"/>
      <c r="AJ55" s="29">
        <f t="shared" si="30"/>
        <v>45762</v>
      </c>
      <c r="AK55">
        <f t="shared" si="24"/>
        <v>0</v>
      </c>
      <c r="AL55" s="1">
        <f t="shared" si="25"/>
        <v>1</v>
      </c>
      <c r="AM55" s="1">
        <f t="shared" si="27"/>
        <v>0</v>
      </c>
      <c r="AN55" s="127">
        <f t="shared" si="28"/>
        <v>0</v>
      </c>
      <c r="AO55" s="126">
        <f t="shared" si="29"/>
        <v>1</v>
      </c>
    </row>
    <row r="56" spans="1:41" x14ac:dyDescent="0.3">
      <c r="A56" s="195">
        <f t="shared" si="26"/>
        <v>0.94999999999999984</v>
      </c>
      <c r="D56" s="179"/>
      <c r="F56" s="21"/>
      <c r="G56" s="63">
        <v>0.15</v>
      </c>
      <c r="H56" s="3"/>
      <c r="I56" s="178">
        <v>0.95</v>
      </c>
      <c r="J56" s="20"/>
      <c r="K56" s="3"/>
      <c r="L56" s="3"/>
      <c r="M56" s="3"/>
      <c r="N56" s="177">
        <v>0.95</v>
      </c>
      <c r="S56" s="152">
        <v>0</v>
      </c>
      <c r="X56" s="152">
        <v>0</v>
      </c>
      <c r="Y56" s="20"/>
      <c r="Z56" s="18"/>
      <c r="AA56" s="18"/>
      <c r="AB56" s="18"/>
      <c r="AC56" s="18"/>
      <c r="AD56" s="18"/>
      <c r="AE56" s="18"/>
      <c r="AF56" s="18"/>
      <c r="AI56" s="21"/>
      <c r="AJ56" s="29">
        <f t="shared" si="30"/>
        <v>45763</v>
      </c>
      <c r="AK56">
        <f t="shared" si="24"/>
        <v>0</v>
      </c>
      <c r="AL56" s="1">
        <f t="shared" si="25"/>
        <v>1</v>
      </c>
      <c r="AM56" s="1">
        <f t="shared" si="27"/>
        <v>0</v>
      </c>
      <c r="AN56" s="127">
        <f t="shared" si="28"/>
        <v>0</v>
      </c>
      <c r="AO56" s="126">
        <f t="shared" si="29"/>
        <v>1</v>
      </c>
    </row>
    <row r="57" spans="1:41" x14ac:dyDescent="0.3">
      <c r="A57" s="195">
        <f t="shared" si="26"/>
        <v>0.94666666666666655</v>
      </c>
      <c r="D57" s="179"/>
      <c r="F57" s="21"/>
      <c r="G57" s="63">
        <v>0.16</v>
      </c>
      <c r="H57" s="3"/>
      <c r="I57" s="178">
        <v>0.94666666666666666</v>
      </c>
      <c r="J57" s="20"/>
      <c r="K57" s="3"/>
      <c r="L57" s="3"/>
      <c r="M57" s="3"/>
      <c r="N57" s="177">
        <v>0.94666666666666666</v>
      </c>
      <c r="S57" s="152">
        <v>0</v>
      </c>
      <c r="X57" s="152">
        <v>0</v>
      </c>
      <c r="Y57" s="20"/>
      <c r="Z57" s="18"/>
      <c r="AA57" s="18"/>
      <c r="AB57" s="18"/>
      <c r="AC57" s="18"/>
      <c r="AD57" s="18"/>
      <c r="AE57" s="18"/>
      <c r="AF57" s="18"/>
      <c r="AI57" s="21"/>
      <c r="AJ57" s="29">
        <f t="shared" si="30"/>
        <v>45764</v>
      </c>
      <c r="AK57">
        <f t="shared" si="24"/>
        <v>0</v>
      </c>
      <c r="AL57" s="1">
        <f t="shared" si="25"/>
        <v>1</v>
      </c>
      <c r="AM57" s="1">
        <f t="shared" si="27"/>
        <v>0</v>
      </c>
      <c r="AN57" s="127">
        <f t="shared" si="28"/>
        <v>0</v>
      </c>
      <c r="AO57" s="126">
        <f t="shared" si="29"/>
        <v>1</v>
      </c>
    </row>
    <row r="58" spans="1:41" x14ac:dyDescent="0.3">
      <c r="A58" s="195">
        <f t="shared" si="26"/>
        <v>0.94333333333333336</v>
      </c>
      <c r="D58" s="179"/>
      <c r="F58" s="21"/>
      <c r="G58" s="63">
        <v>0.17</v>
      </c>
      <c r="H58" s="3"/>
      <c r="I58" s="178">
        <v>0.94333333333333336</v>
      </c>
      <c r="J58" s="20"/>
      <c r="K58" s="3"/>
      <c r="L58" s="3"/>
      <c r="M58" s="3"/>
      <c r="N58" s="177">
        <v>0.94333333333333336</v>
      </c>
      <c r="S58" s="152">
        <v>0</v>
      </c>
      <c r="X58" s="152">
        <v>0</v>
      </c>
      <c r="Y58" s="20"/>
      <c r="Z58" s="18"/>
      <c r="AA58" s="18"/>
      <c r="AB58" s="18"/>
      <c r="AC58" s="18"/>
      <c r="AD58" s="18"/>
      <c r="AE58" s="18"/>
      <c r="AF58" s="18"/>
      <c r="AI58" s="21"/>
      <c r="AJ58" s="29">
        <f t="shared" si="30"/>
        <v>45765</v>
      </c>
      <c r="AK58">
        <f t="shared" si="24"/>
        <v>0</v>
      </c>
      <c r="AL58" s="1">
        <f t="shared" si="25"/>
        <v>1</v>
      </c>
      <c r="AM58" s="1">
        <f t="shared" si="27"/>
        <v>0</v>
      </c>
      <c r="AN58" s="127">
        <f t="shared" si="28"/>
        <v>0</v>
      </c>
      <c r="AO58" s="126">
        <f t="shared" si="29"/>
        <v>1</v>
      </c>
    </row>
    <row r="59" spans="1:41" x14ac:dyDescent="0.3">
      <c r="A59" s="195">
        <f t="shared" si="26"/>
        <v>0.94</v>
      </c>
      <c r="D59" s="179"/>
      <c r="F59" s="21"/>
      <c r="G59" s="63">
        <v>0.18</v>
      </c>
      <c r="H59" s="3"/>
      <c r="I59" s="178">
        <v>0.94</v>
      </c>
      <c r="J59" s="20"/>
      <c r="K59" s="3"/>
      <c r="L59" s="3"/>
      <c r="M59" s="3"/>
      <c r="N59" s="177">
        <v>0.94</v>
      </c>
      <c r="S59" s="152">
        <v>0</v>
      </c>
      <c r="X59" s="152">
        <v>0</v>
      </c>
      <c r="Y59" s="20"/>
      <c r="Z59" s="18"/>
      <c r="AA59" s="18"/>
      <c r="AB59" s="18"/>
      <c r="AC59" s="18"/>
      <c r="AD59" s="18"/>
      <c r="AE59" s="18"/>
      <c r="AF59" s="18"/>
      <c r="AI59" s="21"/>
      <c r="AJ59" s="29">
        <f t="shared" si="30"/>
        <v>45766</v>
      </c>
      <c r="AK59">
        <f t="shared" si="24"/>
        <v>0</v>
      </c>
      <c r="AL59" s="1">
        <f t="shared" si="25"/>
        <v>1</v>
      </c>
      <c r="AM59" s="1">
        <f t="shared" si="27"/>
        <v>0</v>
      </c>
      <c r="AN59" s="127">
        <f t="shared" si="28"/>
        <v>0</v>
      </c>
      <c r="AO59" s="126">
        <f t="shared" si="29"/>
        <v>1</v>
      </c>
    </row>
    <row r="60" spans="1:41" ht="12.75" customHeight="1" x14ac:dyDescent="0.3">
      <c r="A60" s="195">
        <f t="shared" si="26"/>
        <v>0.93666666666666665</v>
      </c>
      <c r="D60" s="179"/>
      <c r="F60" s="21"/>
      <c r="G60" s="63">
        <v>0.19</v>
      </c>
      <c r="H60" s="3"/>
      <c r="I60" s="178">
        <v>0.93666666666666665</v>
      </c>
      <c r="J60" s="20"/>
      <c r="K60" s="3"/>
      <c r="L60" s="3"/>
      <c r="M60" s="3"/>
      <c r="N60" s="177">
        <v>0.93666666666666665</v>
      </c>
      <c r="S60" s="152">
        <v>0</v>
      </c>
      <c r="X60" s="152">
        <v>0</v>
      </c>
      <c r="Y60" s="20"/>
      <c r="Z60" s="18"/>
      <c r="AA60" s="18"/>
      <c r="AB60" s="18"/>
      <c r="AC60" s="18"/>
      <c r="AD60" s="18"/>
      <c r="AE60" s="18"/>
      <c r="AF60" s="18"/>
      <c r="AI60" s="21"/>
      <c r="AJ60" s="29">
        <f t="shared" si="30"/>
        <v>45767</v>
      </c>
      <c r="AK60">
        <f t="shared" si="24"/>
        <v>0</v>
      </c>
      <c r="AL60" s="1">
        <f t="shared" si="25"/>
        <v>1</v>
      </c>
      <c r="AM60" s="1">
        <f t="shared" si="27"/>
        <v>0</v>
      </c>
      <c r="AN60" s="127">
        <f t="shared" si="28"/>
        <v>0</v>
      </c>
      <c r="AO60" s="126">
        <f t="shared" si="29"/>
        <v>1</v>
      </c>
    </row>
    <row r="61" spans="1:41" x14ac:dyDescent="0.3">
      <c r="A61" s="195">
        <f t="shared" si="26"/>
        <v>0.93333333333333335</v>
      </c>
      <c r="D61" s="179"/>
      <c r="F61" s="21"/>
      <c r="G61" s="63">
        <v>0.2</v>
      </c>
      <c r="H61" s="3"/>
      <c r="I61" s="178">
        <v>0.93333333333333335</v>
      </c>
      <c r="J61" s="20"/>
      <c r="K61" s="3"/>
      <c r="L61" s="3"/>
      <c r="M61" s="3"/>
      <c r="N61" s="177">
        <v>0.93333333333333335</v>
      </c>
      <c r="S61" s="152">
        <v>0</v>
      </c>
      <c r="X61" s="152">
        <v>0</v>
      </c>
      <c r="Y61" s="20"/>
      <c r="Z61" s="18"/>
      <c r="AA61" s="18"/>
      <c r="AB61" s="18"/>
      <c r="AC61" s="18"/>
      <c r="AD61" s="18"/>
      <c r="AE61" s="18"/>
      <c r="AF61" s="18"/>
      <c r="AI61" s="21"/>
      <c r="AJ61" s="29">
        <f t="shared" si="30"/>
        <v>45768</v>
      </c>
      <c r="AK61">
        <f t="shared" si="24"/>
        <v>0</v>
      </c>
      <c r="AL61" s="1">
        <f t="shared" si="25"/>
        <v>1</v>
      </c>
      <c r="AM61" s="1">
        <f t="shared" si="27"/>
        <v>0</v>
      </c>
      <c r="AN61" s="127">
        <f t="shared" si="28"/>
        <v>0</v>
      </c>
      <c r="AO61" s="126">
        <f t="shared" si="29"/>
        <v>1</v>
      </c>
    </row>
    <row r="62" spans="1:41" x14ac:dyDescent="0.3">
      <c r="A62" s="195">
        <f t="shared" si="26"/>
        <v>0.92999999999999994</v>
      </c>
      <c r="D62" s="179"/>
      <c r="F62" s="21"/>
      <c r="G62" s="63">
        <v>0.21</v>
      </c>
      <c r="H62" s="3"/>
      <c r="I62" s="178">
        <v>0.92999999999999994</v>
      </c>
      <c r="J62" s="20"/>
      <c r="K62" s="3"/>
      <c r="L62" s="3"/>
      <c r="M62" s="27"/>
      <c r="N62" s="177">
        <v>0.92999999999999994</v>
      </c>
      <c r="S62" s="152">
        <v>0</v>
      </c>
      <c r="X62" s="152">
        <v>0</v>
      </c>
      <c r="Y62" s="20"/>
      <c r="Z62" s="18"/>
      <c r="AA62" s="18"/>
      <c r="AB62" s="18"/>
      <c r="AC62" s="18"/>
      <c r="AD62" s="18"/>
      <c r="AE62" s="18"/>
      <c r="AF62" s="18"/>
      <c r="AI62" s="21"/>
      <c r="AJ62" s="29">
        <f t="shared" si="30"/>
        <v>45769</v>
      </c>
      <c r="AK62">
        <f t="shared" si="24"/>
        <v>0</v>
      </c>
      <c r="AL62" s="1">
        <f t="shared" si="25"/>
        <v>1</v>
      </c>
      <c r="AM62" s="1">
        <f t="shared" si="27"/>
        <v>0</v>
      </c>
      <c r="AN62" s="127">
        <f t="shared" si="28"/>
        <v>0</v>
      </c>
      <c r="AO62" s="126">
        <f t="shared" si="29"/>
        <v>1</v>
      </c>
    </row>
    <row r="63" spans="1:41" x14ac:dyDescent="0.3">
      <c r="A63" s="195">
        <f t="shared" si="26"/>
        <v>0.92666666666666664</v>
      </c>
      <c r="D63" s="179"/>
      <c r="F63" s="21"/>
      <c r="G63" s="63">
        <v>0.22</v>
      </c>
      <c r="H63" s="3"/>
      <c r="I63" s="178">
        <v>0.92666666666666664</v>
      </c>
      <c r="J63" s="20"/>
      <c r="K63" s="3"/>
      <c r="L63" s="3"/>
      <c r="M63" s="3"/>
      <c r="N63" s="177">
        <v>0.92666666666666664</v>
      </c>
      <c r="S63" s="152">
        <v>0</v>
      </c>
      <c r="X63" s="152">
        <v>0</v>
      </c>
      <c r="Y63" s="20"/>
      <c r="Z63" s="18"/>
      <c r="AA63" s="18"/>
      <c r="AB63" s="18"/>
      <c r="AC63" s="18"/>
      <c r="AD63" s="18"/>
      <c r="AE63" s="18"/>
      <c r="AF63" s="18"/>
      <c r="AI63" s="21"/>
      <c r="AJ63" s="29">
        <f t="shared" si="30"/>
        <v>45770</v>
      </c>
      <c r="AK63">
        <f t="shared" si="24"/>
        <v>0</v>
      </c>
      <c r="AL63" s="1">
        <f t="shared" si="25"/>
        <v>1</v>
      </c>
      <c r="AM63" s="1">
        <f t="shared" si="27"/>
        <v>0</v>
      </c>
      <c r="AN63" s="127">
        <f t="shared" si="28"/>
        <v>0</v>
      </c>
      <c r="AO63" s="126">
        <f t="shared" si="29"/>
        <v>1</v>
      </c>
    </row>
    <row r="64" spans="1:41" x14ac:dyDescent="0.3">
      <c r="A64" s="195">
        <f t="shared" si="26"/>
        <v>0.92333333333333323</v>
      </c>
      <c r="D64" s="179"/>
      <c r="F64" s="21"/>
      <c r="G64" s="63">
        <v>0.23</v>
      </c>
      <c r="H64" s="22"/>
      <c r="I64" s="178">
        <v>0.92333333333333334</v>
      </c>
      <c r="J64" s="20"/>
      <c r="K64" s="3"/>
      <c r="L64" s="28"/>
      <c r="M64" s="28"/>
      <c r="N64" s="177">
        <v>0.92333333333333334</v>
      </c>
      <c r="S64" s="152">
        <v>0</v>
      </c>
      <c r="X64" s="152">
        <v>0</v>
      </c>
      <c r="Y64" s="20"/>
      <c r="Z64" s="18"/>
      <c r="AA64" s="18"/>
      <c r="AB64" s="18"/>
      <c r="AC64" s="18"/>
      <c r="AD64" s="18"/>
      <c r="AE64" s="18"/>
      <c r="AF64" s="18"/>
      <c r="AI64" s="21"/>
      <c r="AJ64" s="29">
        <f t="shared" si="30"/>
        <v>45771</v>
      </c>
      <c r="AK64">
        <f t="shared" si="24"/>
        <v>0</v>
      </c>
      <c r="AL64" s="1">
        <f t="shared" si="25"/>
        <v>1</v>
      </c>
      <c r="AM64" s="1">
        <f t="shared" si="27"/>
        <v>0</v>
      </c>
      <c r="AN64" s="127">
        <f t="shared" si="28"/>
        <v>0</v>
      </c>
      <c r="AO64" s="126">
        <f t="shared" si="29"/>
        <v>1</v>
      </c>
    </row>
    <row r="65" spans="1:42" x14ac:dyDescent="0.3">
      <c r="A65" s="195">
        <f t="shared" si="26"/>
        <v>0.91999999999999993</v>
      </c>
      <c r="D65" s="179"/>
      <c r="F65" s="21"/>
      <c r="G65" s="63">
        <v>0.24</v>
      </c>
      <c r="H65" s="22"/>
      <c r="I65" s="178">
        <v>0.91999999999999993</v>
      </c>
      <c r="J65" s="20"/>
      <c r="K65" s="3"/>
      <c r="L65" s="28"/>
      <c r="M65" s="28"/>
      <c r="N65" s="177">
        <v>0.91999999999999993</v>
      </c>
      <c r="S65" s="152">
        <v>0</v>
      </c>
      <c r="X65" s="152">
        <v>0</v>
      </c>
      <c r="Y65" s="20"/>
      <c r="Z65" s="18"/>
      <c r="AA65" s="18"/>
      <c r="AB65" s="18"/>
      <c r="AC65" s="18"/>
      <c r="AD65" s="18"/>
      <c r="AE65" s="18"/>
      <c r="AF65" s="18"/>
      <c r="AI65" s="21"/>
      <c r="AJ65" s="29">
        <f t="shared" si="30"/>
        <v>45772</v>
      </c>
      <c r="AK65">
        <f t="shared" si="24"/>
        <v>0</v>
      </c>
      <c r="AL65" s="1">
        <f t="shared" si="25"/>
        <v>1</v>
      </c>
      <c r="AM65" s="1">
        <f t="shared" si="27"/>
        <v>0</v>
      </c>
      <c r="AN65" s="127">
        <f t="shared" si="28"/>
        <v>0</v>
      </c>
      <c r="AO65" s="126">
        <f t="shared" si="29"/>
        <v>1</v>
      </c>
    </row>
    <row r="66" spans="1:42" x14ac:dyDescent="0.3">
      <c r="A66" s="195">
        <f t="shared" si="26"/>
        <v>0.91666666666666663</v>
      </c>
      <c r="D66" s="179"/>
      <c r="F66" s="21"/>
      <c r="G66" s="63">
        <v>0.25</v>
      </c>
      <c r="H66" s="22"/>
      <c r="I66" s="178">
        <v>0.91666666666666663</v>
      </c>
      <c r="J66" s="20"/>
      <c r="K66" s="3"/>
      <c r="L66" s="28"/>
      <c r="M66" s="28"/>
      <c r="N66" s="177">
        <v>0.91666666666666663</v>
      </c>
      <c r="S66" s="152">
        <v>0</v>
      </c>
      <c r="X66" s="152">
        <v>0</v>
      </c>
      <c r="Y66" s="20"/>
      <c r="Z66" s="18"/>
      <c r="AA66" s="18"/>
      <c r="AB66" s="18"/>
      <c r="AC66" s="18"/>
      <c r="AD66" s="18"/>
      <c r="AE66" s="18"/>
      <c r="AF66" s="18"/>
      <c r="AI66" s="21"/>
      <c r="AJ66" s="29">
        <f t="shared" si="30"/>
        <v>45773</v>
      </c>
      <c r="AK66">
        <f t="shared" si="24"/>
        <v>0</v>
      </c>
      <c r="AL66" s="1">
        <f t="shared" si="25"/>
        <v>1</v>
      </c>
      <c r="AM66" s="1">
        <f t="shared" si="27"/>
        <v>0</v>
      </c>
      <c r="AN66" s="127">
        <f t="shared" si="28"/>
        <v>0</v>
      </c>
      <c r="AO66" s="126">
        <f t="shared" si="29"/>
        <v>1</v>
      </c>
    </row>
    <row r="67" spans="1:42" s="4" customFormat="1" x14ac:dyDescent="0.3">
      <c r="A67" s="195">
        <f t="shared" si="26"/>
        <v>0.91333333333333344</v>
      </c>
      <c r="B67" s="1"/>
      <c r="C67" s="1"/>
      <c r="D67" s="179"/>
      <c r="E67" s="1"/>
      <c r="F67" s="21"/>
      <c r="G67" s="63">
        <v>0.26</v>
      </c>
      <c r="H67" s="22"/>
      <c r="I67" s="178">
        <v>0.91333333333333333</v>
      </c>
      <c r="J67" s="20"/>
      <c r="K67" s="3"/>
      <c r="L67" s="28"/>
      <c r="M67" s="28"/>
      <c r="N67" s="177">
        <v>0.91333333333333333</v>
      </c>
      <c r="O67" s="1"/>
      <c r="P67" s="1"/>
      <c r="Q67" s="1"/>
      <c r="R67" s="1"/>
      <c r="S67" s="152">
        <v>0</v>
      </c>
      <c r="T67" s="1"/>
      <c r="U67" s="1"/>
      <c r="V67" s="1"/>
      <c r="W67" s="1"/>
      <c r="X67" s="152">
        <v>0</v>
      </c>
      <c r="Y67" s="20"/>
      <c r="Z67" s="18"/>
      <c r="AA67" s="18"/>
      <c r="AB67" s="18"/>
      <c r="AC67" s="18"/>
      <c r="AD67" s="18"/>
      <c r="AE67" s="18"/>
      <c r="AF67" s="18"/>
      <c r="AG67" s="1"/>
      <c r="AH67" s="1"/>
      <c r="AI67" s="21"/>
      <c r="AJ67" s="29">
        <f t="shared" si="30"/>
        <v>45774</v>
      </c>
      <c r="AK67">
        <f t="shared" si="24"/>
        <v>0</v>
      </c>
      <c r="AL67" s="1">
        <f t="shared" si="25"/>
        <v>1</v>
      </c>
      <c r="AM67" s="1">
        <f t="shared" si="27"/>
        <v>0</v>
      </c>
      <c r="AN67" s="127">
        <f t="shared" si="28"/>
        <v>0</v>
      </c>
      <c r="AO67" s="126">
        <f t="shared" si="29"/>
        <v>1</v>
      </c>
      <c r="AP67" s="1"/>
    </row>
    <row r="68" spans="1:42" x14ac:dyDescent="0.3">
      <c r="A68" s="195">
        <f t="shared" si="26"/>
        <v>0.90999999999999981</v>
      </c>
      <c r="D68" s="179"/>
      <c r="F68" s="21"/>
      <c r="G68" s="63">
        <v>0.27</v>
      </c>
      <c r="H68" s="22"/>
      <c r="I68" s="178">
        <v>0.90999999999999992</v>
      </c>
      <c r="J68" s="20"/>
      <c r="K68" s="3"/>
      <c r="L68" s="28"/>
      <c r="M68" s="28"/>
      <c r="N68" s="177">
        <v>0.90999999999999992</v>
      </c>
      <c r="S68" s="152">
        <v>0</v>
      </c>
      <c r="X68" s="152">
        <v>0</v>
      </c>
      <c r="Y68" s="20"/>
      <c r="Z68" s="18"/>
      <c r="AA68" s="18"/>
      <c r="AB68" s="18"/>
      <c r="AC68" s="18"/>
      <c r="AD68" s="18"/>
      <c r="AE68" s="18"/>
      <c r="AF68" s="18"/>
      <c r="AI68" s="21"/>
      <c r="AJ68" s="29">
        <f t="shared" si="30"/>
        <v>45775</v>
      </c>
      <c r="AK68">
        <f t="shared" si="24"/>
        <v>0</v>
      </c>
      <c r="AL68" s="1">
        <f t="shared" si="25"/>
        <v>1</v>
      </c>
      <c r="AM68" s="1">
        <f t="shared" si="27"/>
        <v>0</v>
      </c>
      <c r="AN68" s="127">
        <f t="shared" si="28"/>
        <v>0</v>
      </c>
      <c r="AO68" s="126">
        <f t="shared" si="29"/>
        <v>1</v>
      </c>
    </row>
    <row r="69" spans="1:42" x14ac:dyDescent="0.3">
      <c r="A69" s="195">
        <f t="shared" si="26"/>
        <v>0.90666666666666662</v>
      </c>
      <c r="D69" s="179"/>
      <c r="F69" s="21"/>
      <c r="G69" s="63">
        <v>0.28000000000000003</v>
      </c>
      <c r="H69" s="22"/>
      <c r="I69" s="178">
        <v>0.90666666666666662</v>
      </c>
      <c r="J69" s="20"/>
      <c r="K69" s="3"/>
      <c r="L69" s="28"/>
      <c r="M69" s="28"/>
      <c r="N69" s="177">
        <v>0.90666666666666662</v>
      </c>
      <c r="S69" s="152">
        <v>0</v>
      </c>
      <c r="X69" s="152">
        <v>0</v>
      </c>
      <c r="Y69" s="20"/>
      <c r="Z69" s="18"/>
      <c r="AA69" s="18"/>
      <c r="AB69" s="18"/>
      <c r="AC69" s="18"/>
      <c r="AD69" s="18"/>
      <c r="AE69" s="18"/>
      <c r="AF69" s="18"/>
      <c r="AI69" s="21"/>
      <c r="AJ69" s="29">
        <f t="shared" si="30"/>
        <v>45776</v>
      </c>
      <c r="AK69">
        <f t="shared" si="24"/>
        <v>0</v>
      </c>
      <c r="AL69" s="1">
        <f t="shared" si="25"/>
        <v>1</v>
      </c>
      <c r="AM69" s="1">
        <f t="shared" si="27"/>
        <v>0</v>
      </c>
      <c r="AN69" s="127">
        <f t="shared" si="28"/>
        <v>0</v>
      </c>
      <c r="AO69" s="126">
        <f t="shared" si="29"/>
        <v>1</v>
      </c>
    </row>
    <row r="70" spans="1:42" x14ac:dyDescent="0.3">
      <c r="A70" s="195">
        <f t="shared" si="26"/>
        <v>0.90333333333333332</v>
      </c>
      <c r="D70" s="179"/>
      <c r="F70" s="21"/>
      <c r="G70" s="63">
        <v>0.28999999999999998</v>
      </c>
      <c r="H70" s="22"/>
      <c r="I70" s="178">
        <v>0.90333333333333332</v>
      </c>
      <c r="J70" s="20"/>
      <c r="K70" s="3"/>
      <c r="L70" s="23"/>
      <c r="M70" s="23"/>
      <c r="N70" s="177">
        <v>0.90333333333333332</v>
      </c>
      <c r="S70" s="152">
        <v>0</v>
      </c>
      <c r="X70" s="152">
        <v>0</v>
      </c>
      <c r="Y70" s="20"/>
      <c r="Z70" s="18"/>
      <c r="AA70" s="18"/>
      <c r="AB70" s="18"/>
      <c r="AC70" s="18"/>
      <c r="AD70" s="18"/>
      <c r="AE70" s="18"/>
      <c r="AF70" s="18"/>
      <c r="AI70" s="21"/>
      <c r="AJ70" s="29">
        <f t="shared" si="30"/>
        <v>45777</v>
      </c>
      <c r="AK70">
        <f t="shared" si="24"/>
        <v>0</v>
      </c>
      <c r="AL70" s="1">
        <f t="shared" si="25"/>
        <v>1</v>
      </c>
      <c r="AM70" s="1">
        <f t="shared" si="27"/>
        <v>0</v>
      </c>
      <c r="AN70" s="127">
        <f t="shared" si="28"/>
        <v>0</v>
      </c>
      <c r="AO70" s="126">
        <f t="shared" si="29"/>
        <v>1</v>
      </c>
    </row>
    <row r="71" spans="1:42" x14ac:dyDescent="0.3">
      <c r="A71" s="195">
        <f t="shared" si="26"/>
        <v>0.9</v>
      </c>
      <c r="D71" s="179"/>
      <c r="F71" s="21"/>
      <c r="G71" s="63">
        <v>0.3</v>
      </c>
      <c r="H71" s="22"/>
      <c r="I71" s="178">
        <v>0.9</v>
      </c>
      <c r="J71" s="20"/>
      <c r="K71" s="3"/>
      <c r="L71" s="23"/>
      <c r="M71" s="23"/>
      <c r="N71" s="177">
        <v>0.9</v>
      </c>
      <c r="S71" s="152">
        <v>0</v>
      </c>
      <c r="X71" s="152">
        <v>0</v>
      </c>
      <c r="Y71" s="20"/>
      <c r="Z71" s="18"/>
      <c r="AA71" s="18"/>
      <c r="AB71" s="18"/>
      <c r="AC71" s="18"/>
      <c r="AD71" s="18"/>
      <c r="AE71" s="18"/>
      <c r="AF71" s="18"/>
      <c r="AI71" s="21"/>
      <c r="AJ71" s="29">
        <f t="shared" si="30"/>
        <v>45778</v>
      </c>
      <c r="AK71">
        <f t="shared" si="24"/>
        <v>0</v>
      </c>
      <c r="AL71" s="1">
        <f t="shared" si="25"/>
        <v>1</v>
      </c>
      <c r="AM71" s="1">
        <f t="shared" si="27"/>
        <v>0</v>
      </c>
      <c r="AN71" s="127">
        <f t="shared" si="28"/>
        <v>0</v>
      </c>
      <c r="AO71" s="126">
        <f t="shared" si="29"/>
        <v>1</v>
      </c>
    </row>
    <row r="72" spans="1:42" x14ac:dyDescent="0.3">
      <c r="A72" s="195">
        <f t="shared" si="26"/>
        <v>0.89666666666666672</v>
      </c>
      <c r="D72" s="179"/>
      <c r="F72" s="21"/>
      <c r="G72" s="63">
        <v>0.31</v>
      </c>
      <c r="H72" s="22"/>
      <c r="I72" s="178">
        <v>0.89666666666666661</v>
      </c>
      <c r="J72" s="20"/>
      <c r="K72" s="3"/>
      <c r="L72" s="23"/>
      <c r="M72" s="23"/>
      <c r="N72" s="177">
        <v>0.89666666666666661</v>
      </c>
      <c r="S72" s="152">
        <v>0</v>
      </c>
      <c r="X72" s="152">
        <v>0</v>
      </c>
      <c r="Y72" s="20"/>
      <c r="Z72" s="18"/>
      <c r="AA72" s="18"/>
      <c r="AB72" s="18"/>
      <c r="AC72" s="18"/>
      <c r="AD72" s="18"/>
      <c r="AE72" s="18"/>
      <c r="AF72" s="18"/>
      <c r="AI72" s="21"/>
      <c r="AJ72" s="29">
        <f t="shared" si="30"/>
        <v>45779</v>
      </c>
      <c r="AK72">
        <f t="shared" si="24"/>
        <v>0</v>
      </c>
      <c r="AL72" s="1">
        <f t="shared" si="25"/>
        <v>1</v>
      </c>
      <c r="AM72" s="1">
        <f t="shared" si="27"/>
        <v>0</v>
      </c>
      <c r="AN72" s="127">
        <f t="shared" si="28"/>
        <v>0</v>
      </c>
      <c r="AO72" s="126">
        <f t="shared" si="29"/>
        <v>1</v>
      </c>
    </row>
    <row r="73" spans="1:42" x14ac:dyDescent="0.3">
      <c r="A73" s="195">
        <f t="shared" si="26"/>
        <v>0.8933333333333332</v>
      </c>
      <c r="D73" s="179"/>
      <c r="F73" s="21"/>
      <c r="G73" s="63">
        <v>0.32</v>
      </c>
      <c r="H73" s="22"/>
      <c r="I73" s="178">
        <v>0.89333333333333331</v>
      </c>
      <c r="J73" s="20"/>
      <c r="K73" s="3"/>
      <c r="L73" s="23"/>
      <c r="M73" s="23"/>
      <c r="N73" s="177">
        <v>0.89333333333333331</v>
      </c>
      <c r="S73" s="152">
        <v>0</v>
      </c>
      <c r="X73" s="152">
        <v>0</v>
      </c>
      <c r="Y73" s="20"/>
      <c r="Z73" s="18"/>
      <c r="AA73" s="18"/>
      <c r="AB73" s="18"/>
      <c r="AC73" s="18"/>
      <c r="AD73" s="18"/>
      <c r="AE73" s="18"/>
      <c r="AF73" s="18"/>
      <c r="AI73" s="21"/>
      <c r="AJ73" s="29">
        <f t="shared" si="30"/>
        <v>45780</v>
      </c>
      <c r="AK73">
        <f t="shared" si="24"/>
        <v>0</v>
      </c>
      <c r="AL73" s="1">
        <f t="shared" si="25"/>
        <v>1</v>
      </c>
      <c r="AM73" s="1">
        <f t="shared" si="27"/>
        <v>0</v>
      </c>
      <c r="AN73" s="127">
        <f t="shared" si="28"/>
        <v>0</v>
      </c>
      <c r="AO73" s="126">
        <f t="shared" si="29"/>
        <v>1</v>
      </c>
    </row>
    <row r="74" spans="1:42" x14ac:dyDescent="0.3">
      <c r="A74" s="195">
        <f t="shared" si="26"/>
        <v>0.89</v>
      </c>
      <c r="D74" s="179"/>
      <c r="F74" s="21"/>
      <c r="G74" s="63">
        <v>0.33</v>
      </c>
      <c r="H74" s="24"/>
      <c r="I74" s="178">
        <v>0.8899999999999999</v>
      </c>
      <c r="J74" s="20"/>
      <c r="K74" s="3"/>
      <c r="L74" s="23"/>
      <c r="M74" s="23"/>
      <c r="N74" s="177">
        <v>0.8899999999999999</v>
      </c>
      <c r="S74" s="152">
        <v>0</v>
      </c>
      <c r="X74" s="152">
        <v>0</v>
      </c>
      <c r="Y74" s="20"/>
      <c r="Z74" s="18"/>
      <c r="AA74" s="18"/>
      <c r="AB74" s="18"/>
      <c r="AC74" s="18"/>
      <c r="AD74" s="18"/>
      <c r="AE74" s="18"/>
      <c r="AF74" s="18"/>
      <c r="AI74" s="21"/>
      <c r="AJ74" s="29">
        <f t="shared" si="30"/>
        <v>45781</v>
      </c>
      <c r="AK74">
        <f t="shared" si="24"/>
        <v>0</v>
      </c>
      <c r="AL74" s="1">
        <f t="shared" si="25"/>
        <v>1</v>
      </c>
      <c r="AM74" s="1">
        <f t="shared" si="27"/>
        <v>0</v>
      </c>
      <c r="AN74" s="127">
        <f t="shared" si="28"/>
        <v>0</v>
      </c>
      <c r="AO74" s="126">
        <f t="shared" si="29"/>
        <v>1</v>
      </c>
    </row>
    <row r="75" spans="1:42" x14ac:dyDescent="0.3">
      <c r="A75" s="195">
        <f t="shared" si="26"/>
        <v>0.88666666666666649</v>
      </c>
      <c r="D75" s="179"/>
      <c r="F75" s="21"/>
      <c r="G75" s="63">
        <v>0.34</v>
      </c>
      <c r="I75" s="178">
        <v>0.8866666666666666</v>
      </c>
      <c r="J75" s="20"/>
      <c r="K75" s="3"/>
      <c r="N75" s="177">
        <v>0.8866666666666666</v>
      </c>
      <c r="S75" s="152">
        <v>0</v>
      </c>
      <c r="X75" s="152">
        <v>0</v>
      </c>
      <c r="Y75" s="20"/>
      <c r="Z75" s="18"/>
      <c r="AA75" s="18"/>
      <c r="AB75" s="18"/>
      <c r="AC75" s="18"/>
      <c r="AD75" s="18"/>
      <c r="AE75" s="18"/>
      <c r="AF75" s="18"/>
      <c r="AI75" s="21"/>
      <c r="AJ75" s="29">
        <f t="shared" si="30"/>
        <v>45782</v>
      </c>
      <c r="AK75">
        <f t="shared" si="24"/>
        <v>0</v>
      </c>
      <c r="AL75" s="1">
        <f t="shared" si="25"/>
        <v>1</v>
      </c>
      <c r="AM75" s="1">
        <f t="shared" si="27"/>
        <v>0</v>
      </c>
      <c r="AN75" s="127">
        <f t="shared" si="28"/>
        <v>0</v>
      </c>
      <c r="AO75" s="126">
        <f t="shared" si="29"/>
        <v>1</v>
      </c>
    </row>
    <row r="76" spans="1:42" x14ac:dyDescent="0.3">
      <c r="A76" s="195">
        <f t="shared" si="26"/>
        <v>0.8833333333333333</v>
      </c>
      <c r="D76" s="179"/>
      <c r="F76" s="21"/>
      <c r="G76" s="63">
        <v>0.35</v>
      </c>
      <c r="I76" s="178">
        <v>0.8833333333333333</v>
      </c>
      <c r="J76" s="20"/>
      <c r="K76" s="3"/>
      <c r="N76" s="177">
        <v>0.8833333333333333</v>
      </c>
      <c r="S76" s="152">
        <v>0</v>
      </c>
      <c r="X76" s="152">
        <v>0</v>
      </c>
      <c r="Y76" s="20"/>
      <c r="Z76" s="18"/>
      <c r="AA76" s="18"/>
      <c r="AB76" s="18"/>
      <c r="AC76" s="18"/>
      <c r="AD76" s="18"/>
      <c r="AE76" s="18"/>
      <c r="AF76" s="18"/>
      <c r="AI76" s="21"/>
      <c r="AJ76" s="29">
        <f t="shared" si="30"/>
        <v>45783</v>
      </c>
      <c r="AK76">
        <f t="shared" si="24"/>
        <v>0</v>
      </c>
      <c r="AL76" s="1">
        <f t="shared" si="25"/>
        <v>1</v>
      </c>
      <c r="AM76" s="1">
        <f t="shared" si="27"/>
        <v>0</v>
      </c>
      <c r="AN76" s="127">
        <f t="shared" si="28"/>
        <v>0</v>
      </c>
      <c r="AO76" s="126">
        <f t="shared" si="29"/>
        <v>1</v>
      </c>
    </row>
    <row r="77" spans="1:42" x14ac:dyDescent="0.3">
      <c r="A77" s="195">
        <f t="shared" si="26"/>
        <v>0.88</v>
      </c>
      <c r="D77" s="179"/>
      <c r="F77" s="21"/>
      <c r="G77" s="63">
        <v>0.36</v>
      </c>
      <c r="I77" s="178">
        <v>0.88</v>
      </c>
      <c r="J77" s="20"/>
      <c r="K77" s="3"/>
      <c r="N77" s="177">
        <v>0.88</v>
      </c>
      <c r="S77" s="152">
        <v>0</v>
      </c>
      <c r="X77" s="152">
        <v>0</v>
      </c>
      <c r="Y77" s="20"/>
      <c r="Z77" s="18"/>
      <c r="AA77" s="18"/>
      <c r="AB77" s="18"/>
      <c r="AC77" s="18"/>
      <c r="AD77" s="18"/>
      <c r="AE77" s="18"/>
      <c r="AF77" s="18"/>
      <c r="AI77" s="21"/>
      <c r="AJ77" s="29">
        <f t="shared" si="30"/>
        <v>45784</v>
      </c>
      <c r="AK77">
        <f t="shared" si="24"/>
        <v>0</v>
      </c>
      <c r="AL77" s="1">
        <f t="shared" si="25"/>
        <v>1</v>
      </c>
      <c r="AM77" s="1">
        <f t="shared" si="27"/>
        <v>0</v>
      </c>
      <c r="AN77" s="127">
        <f t="shared" si="28"/>
        <v>0</v>
      </c>
      <c r="AO77" s="126">
        <f t="shared" si="29"/>
        <v>1</v>
      </c>
    </row>
    <row r="78" spans="1:42" x14ac:dyDescent="0.3">
      <c r="A78" s="195">
        <f t="shared" si="26"/>
        <v>0.87666666666666659</v>
      </c>
      <c r="D78" s="179"/>
      <c r="F78" s="21"/>
      <c r="G78" s="63">
        <v>0.37</v>
      </c>
      <c r="I78" s="178">
        <v>0.87666666666666659</v>
      </c>
      <c r="J78" s="20"/>
      <c r="K78" s="3"/>
      <c r="N78" s="177">
        <v>0.87666666666666659</v>
      </c>
      <c r="S78" s="152">
        <v>0</v>
      </c>
      <c r="X78" s="152">
        <v>0</v>
      </c>
      <c r="Y78" s="20"/>
      <c r="Z78" s="18"/>
      <c r="AA78" s="18"/>
      <c r="AB78" s="18"/>
      <c r="AC78" s="18"/>
      <c r="AD78" s="18"/>
      <c r="AE78" s="18"/>
      <c r="AF78" s="18"/>
      <c r="AI78" s="21"/>
      <c r="AJ78" s="29">
        <f t="shared" si="30"/>
        <v>45785</v>
      </c>
      <c r="AK78">
        <f t="shared" si="24"/>
        <v>0</v>
      </c>
      <c r="AL78" s="1">
        <f t="shared" si="25"/>
        <v>1</v>
      </c>
      <c r="AM78" s="1">
        <f t="shared" si="27"/>
        <v>0</v>
      </c>
      <c r="AN78" s="127">
        <f t="shared" si="28"/>
        <v>0</v>
      </c>
      <c r="AO78" s="126">
        <f t="shared" si="29"/>
        <v>1</v>
      </c>
    </row>
    <row r="79" spans="1:42" x14ac:dyDescent="0.3">
      <c r="A79" s="195">
        <f t="shared" si="26"/>
        <v>0.87333333333333329</v>
      </c>
      <c r="D79" s="179"/>
      <c r="F79" s="21"/>
      <c r="G79" s="63">
        <v>0.38</v>
      </c>
      <c r="I79" s="178">
        <v>0.87333333333333329</v>
      </c>
      <c r="J79" s="20"/>
      <c r="K79" s="3"/>
      <c r="N79" s="177">
        <v>0.87333333333333329</v>
      </c>
      <c r="S79" s="152">
        <v>0</v>
      </c>
      <c r="X79" s="152">
        <v>0</v>
      </c>
      <c r="Y79" s="20"/>
      <c r="Z79" s="18"/>
      <c r="AA79" s="18"/>
      <c r="AB79" s="18"/>
      <c r="AC79" s="18"/>
      <c r="AD79" s="18"/>
      <c r="AE79" s="18"/>
      <c r="AF79" s="18"/>
      <c r="AI79" s="21"/>
      <c r="AJ79" s="29">
        <f t="shared" si="30"/>
        <v>45786</v>
      </c>
      <c r="AK79">
        <f t="shared" si="24"/>
        <v>0</v>
      </c>
      <c r="AL79" s="1">
        <f t="shared" si="25"/>
        <v>1</v>
      </c>
      <c r="AM79" s="1">
        <f t="shared" si="27"/>
        <v>0</v>
      </c>
      <c r="AN79" s="127">
        <f t="shared" si="28"/>
        <v>0</v>
      </c>
      <c r="AO79" s="126">
        <f t="shared" si="29"/>
        <v>1</v>
      </c>
    </row>
    <row r="80" spans="1:42" x14ac:dyDescent="0.3">
      <c r="A80" s="195">
        <f t="shared" si="26"/>
        <v>0.87</v>
      </c>
      <c r="D80" s="179"/>
      <c r="F80" s="21"/>
      <c r="G80" s="63">
        <v>0.39</v>
      </c>
      <c r="I80" s="178">
        <v>0.87</v>
      </c>
      <c r="J80" s="20"/>
      <c r="K80" s="3"/>
      <c r="N80" s="177">
        <v>0.87</v>
      </c>
      <c r="S80" s="152">
        <v>0</v>
      </c>
      <c r="X80" s="152">
        <v>0</v>
      </c>
      <c r="Y80" s="20"/>
      <c r="Z80" s="18"/>
      <c r="AA80" s="18"/>
      <c r="AB80" s="18"/>
      <c r="AC80" s="18"/>
      <c r="AD80" s="18"/>
      <c r="AE80" s="18"/>
      <c r="AF80" s="18"/>
      <c r="AI80" s="21"/>
      <c r="AJ80" s="29">
        <f t="shared" si="30"/>
        <v>45787</v>
      </c>
      <c r="AK80">
        <f t="shared" si="24"/>
        <v>0</v>
      </c>
      <c r="AL80" s="1">
        <f t="shared" si="25"/>
        <v>1</v>
      </c>
      <c r="AM80" s="1">
        <f t="shared" si="27"/>
        <v>0</v>
      </c>
      <c r="AN80" s="127">
        <f t="shared" si="28"/>
        <v>0</v>
      </c>
      <c r="AO80" s="126">
        <f t="shared" si="29"/>
        <v>1</v>
      </c>
    </row>
    <row r="81" spans="1:41" x14ac:dyDescent="0.3">
      <c r="A81" s="195">
        <f t="shared" si="26"/>
        <v>0.86666666666666647</v>
      </c>
      <c r="D81" s="179"/>
      <c r="F81" s="21"/>
      <c r="G81" s="63">
        <v>0.4</v>
      </c>
      <c r="I81" s="178">
        <v>0.86666666666666659</v>
      </c>
      <c r="J81" s="20"/>
      <c r="K81" s="3"/>
      <c r="N81" s="177">
        <v>0.86666666666666659</v>
      </c>
      <c r="S81" s="152">
        <v>0</v>
      </c>
      <c r="X81" s="152">
        <v>0</v>
      </c>
      <c r="Y81" s="20"/>
      <c r="Z81" s="18"/>
      <c r="AA81" s="18"/>
      <c r="AB81" s="18"/>
      <c r="AC81" s="18"/>
      <c r="AD81" s="18"/>
      <c r="AE81" s="18"/>
      <c r="AF81" s="18"/>
      <c r="AI81" s="21"/>
      <c r="AJ81" s="29">
        <f t="shared" si="30"/>
        <v>45788</v>
      </c>
      <c r="AK81">
        <f t="shared" si="24"/>
        <v>0</v>
      </c>
      <c r="AL81" s="1">
        <f t="shared" si="25"/>
        <v>1</v>
      </c>
      <c r="AM81" s="1">
        <f t="shared" si="27"/>
        <v>0</v>
      </c>
      <c r="AN81" s="127">
        <f t="shared" si="28"/>
        <v>0</v>
      </c>
      <c r="AO81" s="126">
        <f t="shared" si="29"/>
        <v>1</v>
      </c>
    </row>
    <row r="82" spans="1:41" x14ac:dyDescent="0.3">
      <c r="A82" s="195">
        <f t="shared" si="26"/>
        <v>0.86333333333333329</v>
      </c>
      <c r="D82" s="179"/>
      <c r="F82" s="21"/>
      <c r="G82" s="63">
        <v>0.41</v>
      </c>
      <c r="I82" s="178">
        <v>0.86333333333333329</v>
      </c>
      <c r="J82" s="20"/>
      <c r="K82" s="3"/>
      <c r="N82" s="177">
        <v>0.86333333333333329</v>
      </c>
      <c r="S82" s="152">
        <v>0</v>
      </c>
      <c r="X82" s="152">
        <v>0</v>
      </c>
      <c r="Y82" s="20"/>
      <c r="Z82" s="18"/>
      <c r="AA82" s="18"/>
      <c r="AB82" s="18"/>
      <c r="AC82" s="18"/>
      <c r="AD82" s="18"/>
      <c r="AE82" s="18"/>
      <c r="AF82" s="18"/>
      <c r="AI82" s="21"/>
      <c r="AJ82" s="29">
        <f t="shared" si="30"/>
        <v>45789</v>
      </c>
      <c r="AK82">
        <f t="shared" si="24"/>
        <v>0</v>
      </c>
      <c r="AL82" s="1">
        <f t="shared" si="25"/>
        <v>1</v>
      </c>
      <c r="AM82" s="1">
        <f t="shared" si="27"/>
        <v>0</v>
      </c>
      <c r="AN82" s="127">
        <f t="shared" si="28"/>
        <v>0</v>
      </c>
      <c r="AO82" s="126">
        <f t="shared" si="29"/>
        <v>1</v>
      </c>
    </row>
    <row r="83" spans="1:41" x14ac:dyDescent="0.3">
      <c r="A83" s="195">
        <f t="shared" si="26"/>
        <v>0.8600000000000001</v>
      </c>
      <c r="B83" s="4"/>
      <c r="D83" s="179"/>
      <c r="F83" s="21"/>
      <c r="G83" s="63">
        <v>0.42</v>
      </c>
      <c r="I83" s="178">
        <v>0.86</v>
      </c>
      <c r="J83" s="20"/>
      <c r="K83" s="3"/>
      <c r="N83" s="177">
        <v>0.86</v>
      </c>
      <c r="S83" s="152">
        <v>0</v>
      </c>
      <c r="X83" s="152">
        <v>0</v>
      </c>
      <c r="Y83" s="20"/>
      <c r="Z83" s="18"/>
      <c r="AA83" s="18"/>
      <c r="AB83" s="18"/>
      <c r="AC83" s="18"/>
      <c r="AD83" s="18"/>
      <c r="AE83" s="18"/>
      <c r="AF83" s="18"/>
      <c r="AI83" s="21"/>
      <c r="AJ83" s="29">
        <f t="shared" si="30"/>
        <v>45790</v>
      </c>
      <c r="AK83">
        <f t="shared" si="24"/>
        <v>0</v>
      </c>
      <c r="AL83" s="1">
        <f t="shared" si="25"/>
        <v>1</v>
      </c>
      <c r="AM83" s="1">
        <f t="shared" si="27"/>
        <v>0</v>
      </c>
      <c r="AN83" s="127">
        <f t="shared" si="28"/>
        <v>0</v>
      </c>
      <c r="AO83" s="126">
        <f t="shared" si="29"/>
        <v>1</v>
      </c>
    </row>
    <row r="84" spans="1:41" x14ac:dyDescent="0.3">
      <c r="A84" s="195">
        <f t="shared" si="26"/>
        <v>0.85666666666666669</v>
      </c>
      <c r="D84" s="179"/>
      <c r="F84" s="21"/>
      <c r="G84" s="63">
        <v>0.43</v>
      </c>
      <c r="I84" s="178">
        <v>0.85666666666666669</v>
      </c>
      <c r="J84" s="20"/>
      <c r="K84" s="3"/>
      <c r="N84" s="177">
        <v>0.85666666666666669</v>
      </c>
      <c r="S84" s="152">
        <v>0</v>
      </c>
      <c r="X84" s="152">
        <v>0</v>
      </c>
      <c r="Y84" s="20"/>
      <c r="Z84" s="18"/>
      <c r="AA84" s="18"/>
      <c r="AB84" s="18"/>
      <c r="AC84" s="18"/>
      <c r="AD84" s="18"/>
      <c r="AE84" s="18"/>
      <c r="AF84" s="18"/>
      <c r="AI84" s="21"/>
      <c r="AJ84" s="29">
        <f t="shared" si="30"/>
        <v>45791</v>
      </c>
      <c r="AK84">
        <f t="shared" si="24"/>
        <v>0</v>
      </c>
      <c r="AL84" s="1">
        <f t="shared" si="25"/>
        <v>1</v>
      </c>
      <c r="AM84" s="1">
        <f t="shared" si="27"/>
        <v>0</v>
      </c>
      <c r="AN84" s="127">
        <f t="shared" si="28"/>
        <v>0</v>
      </c>
      <c r="AO84" s="126">
        <f t="shared" si="29"/>
        <v>1</v>
      </c>
    </row>
    <row r="85" spans="1:41" x14ac:dyDescent="0.3">
      <c r="A85" s="195">
        <f t="shared" si="26"/>
        <v>0.85333333333333328</v>
      </c>
      <c r="D85" s="179"/>
      <c r="F85" s="21"/>
      <c r="G85" s="63">
        <v>0.44</v>
      </c>
      <c r="I85" s="178">
        <v>0.85333333333333328</v>
      </c>
      <c r="J85" s="20"/>
      <c r="K85" s="3"/>
      <c r="N85" s="177">
        <v>0.85333333333333328</v>
      </c>
      <c r="S85" s="152">
        <v>0</v>
      </c>
      <c r="X85" s="152">
        <v>0</v>
      </c>
      <c r="Y85" s="20"/>
      <c r="Z85" s="18"/>
      <c r="AA85" s="18"/>
      <c r="AB85" s="18"/>
      <c r="AC85" s="18"/>
      <c r="AD85" s="18"/>
      <c r="AE85" s="18"/>
      <c r="AF85" s="18"/>
      <c r="AI85" s="21"/>
      <c r="AJ85" s="29">
        <f t="shared" si="30"/>
        <v>45792</v>
      </c>
      <c r="AK85">
        <f t="shared" si="24"/>
        <v>0</v>
      </c>
      <c r="AL85" s="1">
        <f t="shared" si="25"/>
        <v>1</v>
      </c>
      <c r="AM85" s="1">
        <f t="shared" si="27"/>
        <v>0</v>
      </c>
      <c r="AN85" s="127">
        <f t="shared" si="28"/>
        <v>0</v>
      </c>
      <c r="AO85" s="126">
        <f t="shared" si="29"/>
        <v>1</v>
      </c>
    </row>
    <row r="86" spans="1:41" x14ac:dyDescent="0.3">
      <c r="A86" s="195">
        <f t="shared" si="26"/>
        <v>0.84999999999999987</v>
      </c>
      <c r="D86" s="179"/>
      <c r="F86" s="21"/>
      <c r="G86" s="63">
        <v>0.45</v>
      </c>
      <c r="I86" s="178">
        <v>0.85</v>
      </c>
      <c r="J86" s="20"/>
      <c r="K86" s="3"/>
      <c r="N86" s="177">
        <v>0.85</v>
      </c>
      <c r="S86" s="152">
        <v>0</v>
      </c>
      <c r="X86" s="152">
        <v>0</v>
      </c>
      <c r="Y86" s="20"/>
      <c r="Z86" s="18"/>
      <c r="AA86" s="18"/>
      <c r="AB86" s="18"/>
      <c r="AC86" s="18"/>
      <c r="AD86" s="18"/>
      <c r="AE86" s="18"/>
      <c r="AF86" s="18"/>
      <c r="AI86" s="21"/>
      <c r="AJ86" s="29">
        <f t="shared" si="30"/>
        <v>45793</v>
      </c>
      <c r="AK86">
        <f t="shared" si="24"/>
        <v>0</v>
      </c>
      <c r="AL86" s="1">
        <f t="shared" si="25"/>
        <v>1</v>
      </c>
      <c r="AM86" s="1">
        <f t="shared" si="27"/>
        <v>0</v>
      </c>
      <c r="AN86" s="127">
        <f t="shared" si="28"/>
        <v>0</v>
      </c>
      <c r="AO86" s="126">
        <f t="shared" si="29"/>
        <v>1</v>
      </c>
    </row>
    <row r="87" spans="1:41" x14ac:dyDescent="0.3">
      <c r="A87" s="195">
        <f t="shared" si="26"/>
        <v>0.84333333333333327</v>
      </c>
      <c r="D87" s="179"/>
      <c r="F87" s="21"/>
      <c r="G87" s="63">
        <v>0.46</v>
      </c>
      <c r="I87" s="178">
        <v>0.84333333333333327</v>
      </c>
      <c r="J87" s="20"/>
      <c r="K87" s="3"/>
      <c r="N87" s="177">
        <v>0.84333333333333327</v>
      </c>
      <c r="S87" s="152">
        <v>0</v>
      </c>
      <c r="X87" s="152">
        <v>0</v>
      </c>
      <c r="Y87" s="20"/>
      <c r="Z87" s="18"/>
      <c r="AA87" s="18"/>
      <c r="AB87" s="18"/>
      <c r="AC87" s="18"/>
      <c r="AD87" s="18"/>
      <c r="AE87" s="18"/>
      <c r="AF87" s="18"/>
      <c r="AI87" s="21"/>
      <c r="AJ87" s="29">
        <f t="shared" si="30"/>
        <v>45794</v>
      </c>
      <c r="AK87">
        <f t="shared" si="24"/>
        <v>0</v>
      </c>
      <c r="AL87" s="1">
        <f t="shared" si="25"/>
        <v>1</v>
      </c>
      <c r="AM87" s="1">
        <f t="shared" si="27"/>
        <v>0</v>
      </c>
      <c r="AN87" s="127">
        <f t="shared" si="28"/>
        <v>0</v>
      </c>
      <c r="AO87" s="126">
        <f t="shared" si="29"/>
        <v>1</v>
      </c>
    </row>
    <row r="88" spans="1:41" x14ac:dyDescent="0.3">
      <c r="A88" s="195">
        <f t="shared" si="26"/>
        <v>0.83666666666666656</v>
      </c>
      <c r="D88" s="179"/>
      <c r="F88" s="21"/>
      <c r="G88" s="63">
        <v>0.47</v>
      </c>
      <c r="I88" s="178">
        <v>0.83666666666666667</v>
      </c>
      <c r="J88" s="20"/>
      <c r="K88" s="3"/>
      <c r="N88" s="177">
        <v>0.83666666666666667</v>
      </c>
      <c r="S88" s="152">
        <v>0</v>
      </c>
      <c r="X88" s="152">
        <v>0</v>
      </c>
      <c r="Y88" s="20"/>
      <c r="Z88" s="18"/>
      <c r="AA88" s="18"/>
      <c r="AB88" s="18"/>
      <c r="AC88" s="18"/>
      <c r="AD88" s="18"/>
      <c r="AE88" s="18"/>
      <c r="AF88" s="18"/>
      <c r="AI88" s="21"/>
      <c r="AJ88" s="29">
        <f t="shared" si="30"/>
        <v>45795</v>
      </c>
      <c r="AK88">
        <f t="shared" si="24"/>
        <v>0</v>
      </c>
      <c r="AL88" s="1">
        <f t="shared" si="25"/>
        <v>1</v>
      </c>
      <c r="AM88" s="1">
        <f t="shared" si="27"/>
        <v>0</v>
      </c>
      <c r="AN88" s="127">
        <f t="shared" si="28"/>
        <v>0</v>
      </c>
      <c r="AO88" s="126">
        <f t="shared" si="29"/>
        <v>1</v>
      </c>
    </row>
    <row r="89" spans="1:41" x14ac:dyDescent="0.3">
      <c r="A89" s="195">
        <f t="shared" si="26"/>
        <v>0.83</v>
      </c>
      <c r="D89" s="179"/>
      <c r="F89" s="21"/>
      <c r="G89" s="63">
        <v>0.48</v>
      </c>
      <c r="I89" s="178">
        <v>0.83000000000000007</v>
      </c>
      <c r="J89" s="20"/>
      <c r="K89" s="3"/>
      <c r="N89" s="177">
        <v>0.83000000000000007</v>
      </c>
      <c r="S89" s="152">
        <v>0</v>
      </c>
      <c r="X89" s="152">
        <v>0</v>
      </c>
      <c r="Y89" s="20"/>
      <c r="Z89" s="18"/>
      <c r="AA89" s="18"/>
      <c r="AB89" s="18"/>
      <c r="AC89" s="18"/>
      <c r="AD89" s="18"/>
      <c r="AE89" s="18"/>
      <c r="AF89" s="18"/>
      <c r="AI89" s="21"/>
      <c r="AJ89" s="29">
        <f t="shared" si="30"/>
        <v>45796</v>
      </c>
      <c r="AK89">
        <f t="shared" si="24"/>
        <v>0</v>
      </c>
      <c r="AL89" s="1">
        <f t="shared" si="25"/>
        <v>1</v>
      </c>
      <c r="AM89" s="1">
        <f t="shared" si="27"/>
        <v>0</v>
      </c>
      <c r="AN89" s="127">
        <f t="shared" si="28"/>
        <v>0</v>
      </c>
      <c r="AO89" s="126">
        <f t="shared" si="29"/>
        <v>1</v>
      </c>
    </row>
    <row r="90" spans="1:41" x14ac:dyDescent="0.3">
      <c r="A90" s="195">
        <f t="shared" si="26"/>
        <v>0.82333333333333314</v>
      </c>
      <c r="D90" s="179"/>
      <c r="F90" s="21"/>
      <c r="G90" s="63">
        <v>0.49</v>
      </c>
      <c r="I90" s="178">
        <v>0.82333333333333325</v>
      </c>
      <c r="J90" s="20"/>
      <c r="K90" s="3"/>
      <c r="N90" s="177">
        <v>0.82333333333333325</v>
      </c>
      <c r="S90" s="152">
        <v>0</v>
      </c>
      <c r="X90" s="152">
        <v>0</v>
      </c>
      <c r="Y90" s="20"/>
      <c r="Z90" s="18"/>
      <c r="AA90" s="18"/>
      <c r="AB90" s="18"/>
      <c r="AC90" s="18"/>
      <c r="AD90" s="18"/>
      <c r="AE90" s="18"/>
      <c r="AF90" s="18"/>
      <c r="AI90" s="21"/>
      <c r="AJ90" s="29">
        <f t="shared" si="30"/>
        <v>45797</v>
      </c>
      <c r="AK90">
        <f t="shared" si="24"/>
        <v>0</v>
      </c>
      <c r="AL90" s="1">
        <f t="shared" si="25"/>
        <v>1</v>
      </c>
      <c r="AM90" s="1">
        <f t="shared" si="27"/>
        <v>0</v>
      </c>
      <c r="AN90" s="127">
        <f t="shared" si="28"/>
        <v>0</v>
      </c>
      <c r="AO90" s="126">
        <f t="shared" si="29"/>
        <v>1</v>
      </c>
    </row>
    <row r="91" spans="1:41" x14ac:dyDescent="0.3">
      <c r="A91" s="195">
        <f t="shared" si="26"/>
        <v>0.81666666666666676</v>
      </c>
      <c r="D91" s="179"/>
      <c r="F91" s="21"/>
      <c r="G91" s="63">
        <v>0.5</v>
      </c>
      <c r="I91" s="178">
        <v>0.81666666666666665</v>
      </c>
      <c r="J91" s="20"/>
      <c r="K91" s="3"/>
      <c r="N91" s="177">
        <v>0.81666666666666665</v>
      </c>
      <c r="S91" s="152">
        <v>0</v>
      </c>
      <c r="X91" s="152">
        <v>0</v>
      </c>
      <c r="Y91" s="20"/>
      <c r="Z91" s="18"/>
      <c r="AA91" s="18"/>
      <c r="AB91" s="18"/>
      <c r="AC91" s="18"/>
      <c r="AD91" s="18"/>
      <c r="AE91" s="18"/>
      <c r="AF91" s="18"/>
      <c r="AI91" s="21"/>
      <c r="AJ91" s="29">
        <f t="shared" si="30"/>
        <v>45798</v>
      </c>
      <c r="AK91">
        <f t="shared" si="24"/>
        <v>0</v>
      </c>
      <c r="AL91" s="1">
        <f t="shared" si="25"/>
        <v>1</v>
      </c>
      <c r="AM91" s="1">
        <f t="shared" si="27"/>
        <v>0</v>
      </c>
      <c r="AN91" s="127">
        <f t="shared" si="28"/>
        <v>0</v>
      </c>
      <c r="AO91" s="126">
        <f t="shared" si="29"/>
        <v>1</v>
      </c>
    </row>
    <row r="92" spans="1:41" x14ac:dyDescent="0.3">
      <c r="A92" s="195">
        <f t="shared" si="26"/>
        <v>0.81</v>
      </c>
      <c r="D92" s="179"/>
      <c r="F92" s="21"/>
      <c r="G92" s="63">
        <v>0.51</v>
      </c>
      <c r="I92" s="178">
        <v>0.81</v>
      </c>
      <c r="J92" s="20"/>
      <c r="K92" s="3"/>
      <c r="N92" s="177">
        <v>0.81</v>
      </c>
      <c r="S92" s="152">
        <v>0</v>
      </c>
      <c r="X92" s="152">
        <v>0</v>
      </c>
      <c r="Y92" s="20"/>
      <c r="Z92" s="18"/>
      <c r="AA92" s="18"/>
      <c r="AB92" s="18"/>
      <c r="AC92" s="18"/>
      <c r="AD92" s="18"/>
      <c r="AE92" s="18"/>
      <c r="AF92" s="18"/>
      <c r="AI92" s="21"/>
      <c r="AJ92" s="29">
        <f t="shared" si="30"/>
        <v>45799</v>
      </c>
      <c r="AK92">
        <f t="shared" si="24"/>
        <v>0</v>
      </c>
      <c r="AL92" s="1">
        <f t="shared" si="25"/>
        <v>1</v>
      </c>
      <c r="AM92" s="1">
        <f t="shared" si="27"/>
        <v>0</v>
      </c>
      <c r="AN92" s="127">
        <f t="shared" si="28"/>
        <v>0</v>
      </c>
      <c r="AO92" s="126">
        <f t="shared" si="29"/>
        <v>1</v>
      </c>
    </row>
    <row r="93" spans="1:41" x14ac:dyDescent="0.3">
      <c r="A93" s="195">
        <f t="shared" si="26"/>
        <v>0.80333333333333323</v>
      </c>
      <c r="D93" s="179"/>
      <c r="F93" s="21"/>
      <c r="G93" s="63">
        <v>0.52</v>
      </c>
      <c r="I93" s="178">
        <v>0.80333333333333323</v>
      </c>
      <c r="J93" s="20"/>
      <c r="K93" s="3"/>
      <c r="N93" s="177">
        <v>0.80333333333333323</v>
      </c>
      <c r="S93" s="152">
        <v>0</v>
      </c>
      <c r="X93" s="152">
        <v>0</v>
      </c>
      <c r="Y93" s="20"/>
      <c r="Z93" s="18"/>
      <c r="AA93" s="18"/>
      <c r="AB93" s="18"/>
      <c r="AC93" s="18"/>
      <c r="AD93" s="18"/>
      <c r="AE93" s="18"/>
      <c r="AF93" s="18"/>
      <c r="AI93" s="21"/>
      <c r="AJ93" s="29">
        <f t="shared" si="30"/>
        <v>45800</v>
      </c>
      <c r="AK93">
        <f t="shared" si="24"/>
        <v>0</v>
      </c>
      <c r="AL93" s="1">
        <f t="shared" si="25"/>
        <v>1</v>
      </c>
      <c r="AM93" s="1">
        <f t="shared" si="27"/>
        <v>0</v>
      </c>
      <c r="AN93" s="127">
        <f t="shared" si="28"/>
        <v>0</v>
      </c>
      <c r="AO93" s="126">
        <f t="shared" si="29"/>
        <v>1</v>
      </c>
    </row>
    <row r="94" spans="1:41" x14ac:dyDescent="0.3">
      <c r="A94" s="195">
        <f t="shared" si="26"/>
        <v>0.79666666666666652</v>
      </c>
      <c r="D94" s="179"/>
      <c r="F94" s="21"/>
      <c r="G94" s="63">
        <v>0.53</v>
      </c>
      <c r="I94" s="178">
        <v>0.79666666666666663</v>
      </c>
      <c r="J94" s="20"/>
      <c r="K94" s="3"/>
      <c r="N94" s="177">
        <v>0.79666666666666663</v>
      </c>
      <c r="S94" s="152">
        <v>0</v>
      </c>
      <c r="X94" s="152">
        <v>0</v>
      </c>
      <c r="Y94" s="20"/>
      <c r="Z94" s="18"/>
      <c r="AA94" s="18"/>
      <c r="AB94" s="18"/>
      <c r="AC94" s="18"/>
      <c r="AD94" s="18"/>
      <c r="AE94" s="18"/>
      <c r="AF94" s="18"/>
      <c r="AI94" s="21"/>
      <c r="AJ94" s="29">
        <f t="shared" si="30"/>
        <v>45801</v>
      </c>
      <c r="AK94">
        <f t="shared" si="24"/>
        <v>0</v>
      </c>
      <c r="AL94" s="1">
        <f t="shared" si="25"/>
        <v>1</v>
      </c>
      <c r="AM94" s="1">
        <f t="shared" si="27"/>
        <v>0</v>
      </c>
      <c r="AN94" s="127">
        <f t="shared" si="28"/>
        <v>0</v>
      </c>
      <c r="AO94" s="126">
        <f t="shared" si="29"/>
        <v>1</v>
      </c>
    </row>
    <row r="95" spans="1:41" x14ac:dyDescent="0.3">
      <c r="A95" s="195">
        <f t="shared" si="26"/>
        <v>0.79</v>
      </c>
      <c r="D95" s="179"/>
      <c r="F95" s="21"/>
      <c r="G95" s="63">
        <v>0.54</v>
      </c>
      <c r="I95" s="178">
        <v>0.79</v>
      </c>
      <c r="J95" s="20"/>
      <c r="K95" s="3"/>
      <c r="N95" s="177">
        <v>0.79</v>
      </c>
      <c r="S95" s="152">
        <v>0</v>
      </c>
      <c r="X95" s="152">
        <v>0</v>
      </c>
      <c r="Y95" s="20"/>
      <c r="Z95" s="18"/>
      <c r="AA95" s="18"/>
      <c r="AB95" s="18"/>
      <c r="AC95" s="18"/>
      <c r="AD95" s="18"/>
      <c r="AE95" s="18"/>
      <c r="AF95" s="18"/>
      <c r="AI95" s="21"/>
      <c r="AJ95" s="29">
        <f t="shared" si="30"/>
        <v>45802</v>
      </c>
      <c r="AK95">
        <f t="shared" si="24"/>
        <v>0</v>
      </c>
      <c r="AL95" s="1">
        <f t="shared" si="25"/>
        <v>1</v>
      </c>
      <c r="AM95" s="1">
        <f t="shared" si="27"/>
        <v>0</v>
      </c>
      <c r="AN95" s="127">
        <f t="shared" si="28"/>
        <v>0</v>
      </c>
      <c r="AO95" s="126">
        <f t="shared" si="29"/>
        <v>1</v>
      </c>
    </row>
    <row r="96" spans="1:41" x14ac:dyDescent="0.3">
      <c r="A96" s="195">
        <f t="shared" si="26"/>
        <v>0.78333333333333321</v>
      </c>
      <c r="D96" s="179"/>
      <c r="F96" s="21"/>
      <c r="G96" s="63">
        <v>0.55000000000000004</v>
      </c>
      <c r="I96" s="178">
        <v>0.78333333333333321</v>
      </c>
      <c r="J96" s="20"/>
      <c r="K96" s="3"/>
      <c r="N96" s="177">
        <v>0.78333333333333321</v>
      </c>
      <c r="S96" s="152">
        <v>0</v>
      </c>
      <c r="X96" s="152">
        <v>0</v>
      </c>
      <c r="Y96" s="20"/>
      <c r="Z96" s="18"/>
      <c r="AA96" s="18"/>
      <c r="AB96" s="18"/>
      <c r="AC96" s="18"/>
      <c r="AD96" s="18"/>
      <c r="AE96" s="18"/>
      <c r="AF96" s="18"/>
      <c r="AI96" s="21"/>
      <c r="AJ96" s="29">
        <f t="shared" si="30"/>
        <v>45803</v>
      </c>
      <c r="AK96">
        <f t="shared" si="24"/>
        <v>0</v>
      </c>
      <c r="AL96" s="1">
        <f t="shared" si="25"/>
        <v>1</v>
      </c>
      <c r="AM96" s="1">
        <f t="shared" si="27"/>
        <v>0</v>
      </c>
      <c r="AN96" s="127">
        <f t="shared" si="28"/>
        <v>0</v>
      </c>
      <c r="AO96" s="126">
        <f t="shared" si="29"/>
        <v>1</v>
      </c>
    </row>
    <row r="97" spans="1:41" x14ac:dyDescent="0.3">
      <c r="A97" s="195">
        <f t="shared" si="26"/>
        <v>0.77666666666666662</v>
      </c>
      <c r="D97" s="179"/>
      <c r="F97" s="21"/>
      <c r="G97" s="63">
        <v>0.56000000000000005</v>
      </c>
      <c r="I97" s="178">
        <v>0.77666666666666662</v>
      </c>
      <c r="J97" s="20"/>
      <c r="K97" s="3"/>
      <c r="N97" s="177">
        <v>0.77666666666666662</v>
      </c>
      <c r="S97" s="152">
        <v>0</v>
      </c>
      <c r="X97" s="152">
        <v>0</v>
      </c>
      <c r="Y97" s="20"/>
      <c r="Z97" s="18"/>
      <c r="AA97" s="18"/>
      <c r="AB97" s="18"/>
      <c r="AC97" s="18"/>
      <c r="AD97" s="18"/>
      <c r="AE97" s="18"/>
      <c r="AF97" s="18"/>
      <c r="AI97" s="21"/>
      <c r="AJ97" s="29">
        <f t="shared" si="30"/>
        <v>45804</v>
      </c>
      <c r="AK97">
        <f t="shared" si="24"/>
        <v>0</v>
      </c>
      <c r="AL97" s="1">
        <f t="shared" si="25"/>
        <v>1</v>
      </c>
      <c r="AM97" s="1">
        <f t="shared" si="27"/>
        <v>0</v>
      </c>
      <c r="AN97" s="127">
        <f t="shared" si="28"/>
        <v>0</v>
      </c>
      <c r="AO97" s="126">
        <f t="shared" si="29"/>
        <v>1</v>
      </c>
    </row>
    <row r="98" spans="1:41" x14ac:dyDescent="0.3">
      <c r="A98" s="195">
        <f t="shared" si="26"/>
        <v>0.77</v>
      </c>
      <c r="D98" s="179"/>
      <c r="F98" s="21"/>
      <c r="G98" s="63">
        <v>0.56999999999999995</v>
      </c>
      <c r="I98" s="178">
        <v>0.77</v>
      </c>
      <c r="J98" s="20"/>
      <c r="K98" s="3"/>
      <c r="N98" s="177">
        <v>0.77</v>
      </c>
      <c r="S98" s="152">
        <v>0</v>
      </c>
      <c r="X98" s="152">
        <v>0</v>
      </c>
      <c r="Y98" s="20"/>
      <c r="Z98" s="18"/>
      <c r="AA98" s="18"/>
      <c r="AB98" s="18"/>
      <c r="AC98" s="18"/>
      <c r="AD98" s="18"/>
      <c r="AE98" s="18"/>
      <c r="AF98" s="18"/>
      <c r="AI98" s="21"/>
      <c r="AJ98" s="29">
        <f t="shared" si="30"/>
        <v>45805</v>
      </c>
      <c r="AK98">
        <f t="shared" si="24"/>
        <v>0</v>
      </c>
      <c r="AL98" s="1">
        <f t="shared" si="25"/>
        <v>1</v>
      </c>
      <c r="AM98" s="1">
        <f t="shared" si="27"/>
        <v>0</v>
      </c>
      <c r="AN98" s="127">
        <f t="shared" si="28"/>
        <v>0</v>
      </c>
      <c r="AO98" s="126">
        <f t="shared" si="29"/>
        <v>1</v>
      </c>
    </row>
    <row r="99" spans="1:41" x14ac:dyDescent="0.3">
      <c r="A99" s="195">
        <f t="shared" si="26"/>
        <v>0.76333333333333331</v>
      </c>
      <c r="D99" s="179"/>
      <c r="F99" s="21"/>
      <c r="G99" s="63">
        <v>0.57999999999999996</v>
      </c>
      <c r="I99" s="178">
        <v>0.76333333333333342</v>
      </c>
      <c r="J99" s="20"/>
      <c r="K99" s="3"/>
      <c r="N99" s="177">
        <v>0.76333333333333342</v>
      </c>
      <c r="S99" s="152">
        <v>0</v>
      </c>
      <c r="X99" s="152">
        <v>0</v>
      </c>
      <c r="Y99" s="20"/>
      <c r="Z99" s="18"/>
      <c r="AA99" s="18"/>
      <c r="AB99" s="18"/>
      <c r="AC99" s="18"/>
      <c r="AD99" s="18"/>
      <c r="AE99" s="18"/>
      <c r="AF99" s="18"/>
      <c r="AI99" s="21"/>
      <c r="AJ99" s="29">
        <f t="shared" si="30"/>
        <v>45806</v>
      </c>
      <c r="AK99">
        <f t="shared" si="24"/>
        <v>0</v>
      </c>
      <c r="AL99" s="1">
        <f t="shared" si="25"/>
        <v>1</v>
      </c>
      <c r="AM99" s="1">
        <f t="shared" si="27"/>
        <v>0</v>
      </c>
      <c r="AN99" s="127">
        <f t="shared" si="28"/>
        <v>0</v>
      </c>
      <c r="AO99" s="126">
        <f t="shared" si="29"/>
        <v>1</v>
      </c>
    </row>
    <row r="100" spans="1:41" x14ac:dyDescent="0.3">
      <c r="A100" s="195">
        <f t="shared" si="26"/>
        <v>0.7566666666666666</v>
      </c>
      <c r="D100" s="179"/>
      <c r="F100" s="21"/>
      <c r="G100" s="63">
        <v>0.59</v>
      </c>
      <c r="I100" s="178">
        <v>0.75666666666666671</v>
      </c>
      <c r="J100" s="20"/>
      <c r="K100" s="3"/>
      <c r="N100" s="177">
        <v>0.75666666666666671</v>
      </c>
      <c r="S100" s="152">
        <v>0</v>
      </c>
      <c r="X100" s="152">
        <v>0</v>
      </c>
      <c r="Y100" s="20"/>
      <c r="Z100" s="18"/>
      <c r="AA100" s="18"/>
      <c r="AB100" s="18"/>
      <c r="AC100" s="18"/>
      <c r="AD100" s="18"/>
      <c r="AE100" s="18"/>
      <c r="AF100" s="18"/>
      <c r="AI100" s="21"/>
      <c r="AJ100" s="29">
        <f t="shared" si="30"/>
        <v>45807</v>
      </c>
      <c r="AK100">
        <f t="shared" si="24"/>
        <v>0</v>
      </c>
      <c r="AL100" s="1">
        <f t="shared" si="25"/>
        <v>1</v>
      </c>
      <c r="AM100" s="1">
        <f t="shared" si="27"/>
        <v>0</v>
      </c>
      <c r="AN100" s="127">
        <f t="shared" si="28"/>
        <v>0</v>
      </c>
      <c r="AO100" s="126">
        <f t="shared" si="29"/>
        <v>1</v>
      </c>
    </row>
    <row r="101" spans="1:41" x14ac:dyDescent="0.3">
      <c r="A101" s="195">
        <f t="shared" si="26"/>
        <v>0.74999999999999989</v>
      </c>
      <c r="D101" s="179"/>
      <c r="F101" s="21"/>
      <c r="G101" s="63">
        <v>0.6</v>
      </c>
      <c r="I101" s="178">
        <v>0.75</v>
      </c>
      <c r="J101" s="20"/>
      <c r="K101" s="3"/>
      <c r="N101" s="177">
        <v>0.75</v>
      </c>
      <c r="S101" s="152">
        <v>0</v>
      </c>
      <c r="X101" s="152">
        <v>0</v>
      </c>
      <c r="Y101" s="20"/>
      <c r="Z101" s="18"/>
      <c r="AA101" s="18"/>
      <c r="AB101" s="18"/>
      <c r="AC101" s="18"/>
      <c r="AD101" s="18"/>
      <c r="AE101" s="18"/>
      <c r="AF101" s="18"/>
      <c r="AI101" s="21"/>
      <c r="AJ101" s="29">
        <f t="shared" si="30"/>
        <v>45808</v>
      </c>
      <c r="AK101">
        <f t="shared" si="24"/>
        <v>0</v>
      </c>
      <c r="AL101" s="1">
        <f t="shared" si="25"/>
        <v>1</v>
      </c>
      <c r="AM101" s="1">
        <f t="shared" si="27"/>
        <v>0</v>
      </c>
      <c r="AN101" s="127">
        <f t="shared" si="28"/>
        <v>0</v>
      </c>
      <c r="AO101" s="126">
        <f t="shared" si="29"/>
        <v>1</v>
      </c>
    </row>
    <row r="102" spans="1:41" x14ac:dyDescent="0.3">
      <c r="A102" s="195">
        <f t="shared" si="26"/>
        <v>0.7433333333333334</v>
      </c>
      <c r="D102" s="179"/>
      <c r="F102" s="21"/>
      <c r="G102" s="63">
        <v>0.61</v>
      </c>
      <c r="I102" s="178">
        <v>0.7433333333333334</v>
      </c>
      <c r="J102" s="20"/>
      <c r="K102" s="3"/>
      <c r="N102" s="177">
        <v>0.7433333333333334</v>
      </c>
      <c r="S102" s="152">
        <v>0</v>
      </c>
      <c r="X102" s="152">
        <v>0</v>
      </c>
      <c r="Y102" s="20"/>
      <c r="Z102" s="18"/>
      <c r="AA102" s="18"/>
      <c r="AB102" s="18"/>
      <c r="AC102" s="18"/>
      <c r="AD102" s="18"/>
      <c r="AE102" s="18"/>
      <c r="AF102" s="18"/>
      <c r="AI102" s="21"/>
      <c r="AJ102" s="29">
        <f t="shared" si="30"/>
        <v>45809</v>
      </c>
      <c r="AK102">
        <f t="shared" si="24"/>
        <v>0</v>
      </c>
      <c r="AL102" s="1">
        <f t="shared" si="25"/>
        <v>1</v>
      </c>
      <c r="AM102" s="1">
        <f t="shared" si="27"/>
        <v>0</v>
      </c>
      <c r="AN102" s="127">
        <f t="shared" si="28"/>
        <v>0</v>
      </c>
      <c r="AO102" s="126">
        <f t="shared" si="29"/>
        <v>1</v>
      </c>
    </row>
    <row r="103" spans="1:41" x14ac:dyDescent="0.3">
      <c r="A103" s="195">
        <f t="shared" si="26"/>
        <v>0.73666666666666669</v>
      </c>
      <c r="D103" s="179"/>
      <c r="F103" s="21"/>
      <c r="G103" s="63">
        <v>0.62</v>
      </c>
      <c r="I103" s="178">
        <v>0.73666666666666669</v>
      </c>
      <c r="J103" s="20"/>
      <c r="K103" s="3"/>
      <c r="N103" s="177">
        <v>0.73666666666666669</v>
      </c>
      <c r="S103" s="152">
        <v>0</v>
      </c>
      <c r="X103" s="152">
        <v>0</v>
      </c>
      <c r="Y103" s="20"/>
      <c r="Z103" s="18"/>
      <c r="AA103" s="18"/>
      <c r="AB103" s="18"/>
      <c r="AC103" s="18"/>
      <c r="AD103" s="18"/>
      <c r="AE103" s="18"/>
      <c r="AF103" s="18"/>
      <c r="AI103" s="21"/>
      <c r="AJ103" s="29">
        <f t="shared" si="30"/>
        <v>45810</v>
      </c>
      <c r="AK103">
        <f t="shared" si="24"/>
        <v>0</v>
      </c>
      <c r="AL103" s="1">
        <f t="shared" si="25"/>
        <v>1</v>
      </c>
      <c r="AM103" s="1">
        <f t="shared" si="27"/>
        <v>0</v>
      </c>
      <c r="AN103" s="127">
        <f t="shared" si="28"/>
        <v>0</v>
      </c>
      <c r="AO103" s="126">
        <f t="shared" si="29"/>
        <v>1</v>
      </c>
    </row>
    <row r="104" spans="1:41" x14ac:dyDescent="0.3">
      <c r="A104" s="195">
        <f t="shared" si="26"/>
        <v>0.73</v>
      </c>
      <c r="D104" s="179"/>
      <c r="F104" s="21"/>
      <c r="G104" s="63">
        <v>0.63</v>
      </c>
      <c r="I104" s="178">
        <v>0.73</v>
      </c>
      <c r="J104" s="20"/>
      <c r="K104" s="3"/>
      <c r="N104" s="177">
        <v>0.73</v>
      </c>
      <c r="S104" s="152">
        <v>0</v>
      </c>
      <c r="X104" s="152">
        <v>0</v>
      </c>
      <c r="Y104" s="20"/>
      <c r="Z104" s="18"/>
      <c r="AA104" s="18"/>
      <c r="AB104" s="18"/>
      <c r="AC104" s="18"/>
      <c r="AD104" s="18"/>
      <c r="AE104" s="18"/>
      <c r="AF104" s="18"/>
      <c r="AI104" s="21"/>
      <c r="AJ104" s="29">
        <f t="shared" si="30"/>
        <v>45811</v>
      </c>
      <c r="AK104">
        <f t="shared" si="24"/>
        <v>0</v>
      </c>
      <c r="AL104" s="1">
        <f t="shared" si="25"/>
        <v>1</v>
      </c>
      <c r="AM104" s="1">
        <f t="shared" si="27"/>
        <v>0</v>
      </c>
      <c r="AN104" s="127">
        <f t="shared" si="28"/>
        <v>0</v>
      </c>
      <c r="AO104" s="126">
        <f t="shared" si="29"/>
        <v>1</v>
      </c>
    </row>
    <row r="105" spans="1:41" x14ac:dyDescent="0.3">
      <c r="A105" s="195">
        <f t="shared" si="26"/>
        <v>0.72333333333333338</v>
      </c>
      <c r="D105" s="179"/>
      <c r="F105" s="21"/>
      <c r="G105" s="63">
        <v>0.64</v>
      </c>
      <c r="I105" s="178">
        <v>0.72333333333333338</v>
      </c>
      <c r="J105" s="20"/>
      <c r="K105" s="3"/>
      <c r="N105" s="177">
        <v>0.72333333333333338</v>
      </c>
      <c r="S105" s="152">
        <v>0</v>
      </c>
      <c r="X105" s="152">
        <v>0</v>
      </c>
      <c r="Y105" s="20"/>
      <c r="Z105" s="18"/>
      <c r="AA105" s="18"/>
      <c r="AB105" s="18"/>
      <c r="AC105" s="18"/>
      <c r="AD105" s="18"/>
      <c r="AE105" s="18"/>
      <c r="AF105" s="18"/>
      <c r="AI105" s="21"/>
      <c r="AJ105" s="29">
        <f t="shared" si="30"/>
        <v>45812</v>
      </c>
      <c r="AK105">
        <f t="shared" ref="AK105:AK168" si="31">_xlfn.XLOOKUP(AJ105,A$27:A$36,B$27:B$36,0,0)</f>
        <v>0</v>
      </c>
      <c r="AL105" s="1">
        <f t="shared" ref="AL105:AL168" si="32">_xlfn.XLOOKUP(AJ105,A$15:A$24,B$15:B$24,1,0)</f>
        <v>1</v>
      </c>
      <c r="AM105" s="1">
        <f t="shared" si="27"/>
        <v>0</v>
      </c>
      <c r="AN105" s="127">
        <f t="shared" si="28"/>
        <v>0</v>
      </c>
      <c r="AO105" s="126">
        <f t="shared" si="29"/>
        <v>1</v>
      </c>
    </row>
    <row r="106" spans="1:41" x14ac:dyDescent="0.3">
      <c r="A106" s="195">
        <f t="shared" ref="A106:A141" si="33">(IFERROR((I106*$H$3/$I$4),0)+IFERROR((N106*$M$3/$N$4),0)+IFERROR((S106*$R$3/$S$4),0)+IFERROR((X106*$W$3/$X$4),0))/($D$5/1000)</f>
        <v>0.71666666666666667</v>
      </c>
      <c r="D106" s="179"/>
      <c r="F106" s="21"/>
      <c r="G106" s="63">
        <v>0.65</v>
      </c>
      <c r="I106" s="178">
        <v>0.71666666666666667</v>
      </c>
      <c r="J106" s="20"/>
      <c r="K106" s="3"/>
      <c r="N106" s="177">
        <v>0.71666666666666667</v>
      </c>
      <c r="S106" s="152">
        <v>0</v>
      </c>
      <c r="X106" s="152">
        <v>0</v>
      </c>
      <c r="Y106" s="20"/>
      <c r="Z106" s="18"/>
      <c r="AA106" s="18"/>
      <c r="AB106" s="18"/>
      <c r="AC106" s="18"/>
      <c r="AD106" s="18"/>
      <c r="AE106" s="18"/>
      <c r="AF106" s="18"/>
      <c r="AI106" s="21"/>
      <c r="AJ106" s="29">
        <f t="shared" si="30"/>
        <v>45813</v>
      </c>
      <c r="AK106">
        <f t="shared" si="31"/>
        <v>0</v>
      </c>
      <c r="AL106" s="1">
        <f t="shared" si="32"/>
        <v>1</v>
      </c>
      <c r="AM106" s="1">
        <f t="shared" ref="AM106:AM169" si="34">AK106</f>
        <v>0</v>
      </c>
      <c r="AN106" s="127">
        <f t="shared" ref="AN106:AN169" si="35">AK106</f>
        <v>0</v>
      </c>
      <c r="AO106" s="126">
        <f t="shared" ref="AO106:AO169" si="36">AL106</f>
        <v>1</v>
      </c>
    </row>
    <row r="107" spans="1:41" x14ac:dyDescent="0.3">
      <c r="A107" s="195">
        <f t="shared" si="33"/>
        <v>0.71</v>
      </c>
      <c r="D107" s="179"/>
      <c r="F107" s="21"/>
      <c r="G107" s="63">
        <v>0.66</v>
      </c>
      <c r="I107" s="178">
        <v>0.71</v>
      </c>
      <c r="J107" s="20"/>
      <c r="K107" s="3"/>
      <c r="N107" s="177">
        <v>0.71</v>
      </c>
      <c r="S107" s="152">
        <v>0</v>
      </c>
      <c r="X107" s="152">
        <v>0</v>
      </c>
      <c r="Y107" s="20"/>
      <c r="Z107" s="18"/>
      <c r="AA107" s="18"/>
      <c r="AB107" s="18"/>
      <c r="AC107" s="18"/>
      <c r="AD107" s="18"/>
      <c r="AE107" s="18"/>
      <c r="AF107" s="18"/>
      <c r="AI107" s="21"/>
      <c r="AJ107" s="29">
        <f t="shared" ref="AJ107:AJ170" si="37">AJ106+1</f>
        <v>45814</v>
      </c>
      <c r="AK107">
        <f t="shared" si="31"/>
        <v>0</v>
      </c>
      <c r="AL107" s="1">
        <f t="shared" si="32"/>
        <v>1</v>
      </c>
      <c r="AM107" s="1">
        <f t="shared" si="34"/>
        <v>0</v>
      </c>
      <c r="AN107" s="127">
        <f t="shared" si="35"/>
        <v>0</v>
      </c>
      <c r="AO107" s="126">
        <f t="shared" si="36"/>
        <v>1</v>
      </c>
    </row>
    <row r="108" spans="1:41" x14ac:dyDescent="0.3">
      <c r="A108" s="195">
        <f t="shared" si="33"/>
        <v>0.70333333333333348</v>
      </c>
      <c r="D108" s="179"/>
      <c r="F108" s="21"/>
      <c r="G108" s="63">
        <v>0.67</v>
      </c>
      <c r="I108" s="178">
        <v>0.70333333333333337</v>
      </c>
      <c r="J108" s="20"/>
      <c r="K108" s="3"/>
      <c r="N108" s="177">
        <v>0.70333333333333337</v>
      </c>
      <c r="S108" s="152">
        <v>0</v>
      </c>
      <c r="X108" s="152">
        <v>0</v>
      </c>
      <c r="Y108" s="20"/>
      <c r="Z108" s="18"/>
      <c r="AA108" s="18"/>
      <c r="AB108" s="18"/>
      <c r="AC108" s="18"/>
      <c r="AD108" s="18"/>
      <c r="AE108" s="18"/>
      <c r="AF108" s="18"/>
      <c r="AI108" s="21"/>
      <c r="AJ108" s="29">
        <f t="shared" si="37"/>
        <v>45815</v>
      </c>
      <c r="AK108">
        <f t="shared" si="31"/>
        <v>0</v>
      </c>
      <c r="AL108" s="1">
        <f t="shared" si="32"/>
        <v>1</v>
      </c>
      <c r="AM108" s="1">
        <f t="shared" si="34"/>
        <v>0</v>
      </c>
      <c r="AN108" s="127">
        <f t="shared" si="35"/>
        <v>0</v>
      </c>
      <c r="AO108" s="126">
        <f t="shared" si="36"/>
        <v>1</v>
      </c>
    </row>
    <row r="109" spans="1:41" x14ac:dyDescent="0.3">
      <c r="A109" s="195">
        <f t="shared" si="33"/>
        <v>0.69666666666666655</v>
      </c>
      <c r="D109" s="179"/>
      <c r="F109" s="21"/>
      <c r="G109" s="63">
        <v>0.68</v>
      </c>
      <c r="I109" s="178">
        <v>0.69666666666666666</v>
      </c>
      <c r="J109" s="20"/>
      <c r="K109" s="3"/>
      <c r="N109" s="177">
        <v>0.69666666666666666</v>
      </c>
      <c r="S109" s="152">
        <v>0</v>
      </c>
      <c r="X109" s="152">
        <v>0</v>
      </c>
      <c r="Y109" s="20"/>
      <c r="Z109" s="18"/>
      <c r="AA109" s="18"/>
      <c r="AB109" s="18"/>
      <c r="AC109" s="18"/>
      <c r="AD109" s="18"/>
      <c r="AE109" s="18"/>
      <c r="AF109" s="18"/>
      <c r="AI109" s="21"/>
      <c r="AJ109" s="29">
        <f t="shared" si="37"/>
        <v>45816</v>
      </c>
      <c r="AK109">
        <f t="shared" si="31"/>
        <v>0</v>
      </c>
      <c r="AL109" s="1">
        <f t="shared" si="32"/>
        <v>1</v>
      </c>
      <c r="AM109" s="1">
        <f t="shared" si="34"/>
        <v>0</v>
      </c>
      <c r="AN109" s="127">
        <f t="shared" si="35"/>
        <v>0</v>
      </c>
      <c r="AO109" s="126">
        <f t="shared" si="36"/>
        <v>1</v>
      </c>
    </row>
    <row r="110" spans="1:41" x14ac:dyDescent="0.3">
      <c r="A110" s="195">
        <f t="shared" si="33"/>
        <v>0.69000000000000006</v>
      </c>
      <c r="D110" s="179"/>
      <c r="F110" s="21"/>
      <c r="G110" s="63">
        <v>0.69</v>
      </c>
      <c r="I110" s="178">
        <v>0.69000000000000006</v>
      </c>
      <c r="J110" s="20"/>
      <c r="K110" s="3"/>
      <c r="N110" s="177">
        <v>0.69000000000000006</v>
      </c>
      <c r="S110" s="152">
        <v>0</v>
      </c>
      <c r="X110" s="152">
        <v>0</v>
      </c>
      <c r="Y110" s="20"/>
      <c r="Z110" s="18"/>
      <c r="AA110" s="18"/>
      <c r="AB110" s="18"/>
      <c r="AC110" s="18"/>
      <c r="AD110" s="18"/>
      <c r="AE110" s="18"/>
      <c r="AF110" s="18"/>
      <c r="AI110" s="21"/>
      <c r="AJ110" s="29">
        <f t="shared" si="37"/>
        <v>45817</v>
      </c>
      <c r="AK110">
        <f t="shared" si="31"/>
        <v>0</v>
      </c>
      <c r="AL110" s="1">
        <f t="shared" si="32"/>
        <v>1</v>
      </c>
      <c r="AM110" s="1">
        <f t="shared" si="34"/>
        <v>0</v>
      </c>
      <c r="AN110" s="127">
        <f t="shared" si="35"/>
        <v>0</v>
      </c>
      <c r="AO110" s="126">
        <f t="shared" si="36"/>
        <v>1</v>
      </c>
    </row>
    <row r="111" spans="1:41" x14ac:dyDescent="0.3">
      <c r="A111" s="195">
        <f t="shared" si="33"/>
        <v>0.68333333333333324</v>
      </c>
      <c r="D111" s="179"/>
      <c r="F111" s="21"/>
      <c r="G111" s="63">
        <v>0.7</v>
      </c>
      <c r="I111" s="178">
        <v>0.68333333333333335</v>
      </c>
      <c r="J111" s="20"/>
      <c r="K111" s="3"/>
      <c r="N111" s="177">
        <v>0.68333333333333335</v>
      </c>
      <c r="S111" s="152">
        <v>0</v>
      </c>
      <c r="X111" s="152">
        <v>0</v>
      </c>
      <c r="Y111" s="20"/>
      <c r="Z111" s="18"/>
      <c r="AA111" s="18"/>
      <c r="AB111" s="18"/>
      <c r="AC111" s="18"/>
      <c r="AD111" s="18"/>
      <c r="AE111" s="18"/>
      <c r="AF111" s="18"/>
      <c r="AI111" s="21"/>
      <c r="AJ111" s="29">
        <f t="shared" si="37"/>
        <v>45818</v>
      </c>
      <c r="AK111">
        <f t="shared" si="31"/>
        <v>0</v>
      </c>
      <c r="AL111" s="1">
        <f t="shared" si="32"/>
        <v>1</v>
      </c>
      <c r="AM111" s="1">
        <f t="shared" si="34"/>
        <v>0</v>
      </c>
      <c r="AN111" s="127">
        <f t="shared" si="35"/>
        <v>0</v>
      </c>
      <c r="AO111" s="126">
        <f t="shared" si="36"/>
        <v>1</v>
      </c>
    </row>
    <row r="112" spans="1:41" x14ac:dyDescent="0.3">
      <c r="A112" s="195">
        <f t="shared" si="33"/>
        <v>0.67666666666666664</v>
      </c>
      <c r="D112" s="179"/>
      <c r="F112" s="21"/>
      <c r="G112" s="63">
        <v>0.71</v>
      </c>
      <c r="I112" s="178">
        <v>0.67666666666666675</v>
      </c>
      <c r="J112" s="20"/>
      <c r="K112" s="3"/>
      <c r="N112" s="177">
        <v>0.67666666666666675</v>
      </c>
      <c r="S112" s="152">
        <v>0</v>
      </c>
      <c r="X112" s="152">
        <v>0</v>
      </c>
      <c r="Y112" s="20"/>
      <c r="Z112" s="18"/>
      <c r="AA112" s="18"/>
      <c r="AB112" s="18"/>
      <c r="AC112" s="18"/>
      <c r="AD112" s="18"/>
      <c r="AE112" s="18"/>
      <c r="AF112" s="18"/>
      <c r="AI112" s="21"/>
      <c r="AJ112" s="29">
        <f t="shared" si="37"/>
        <v>45819</v>
      </c>
      <c r="AK112">
        <f t="shared" si="31"/>
        <v>0</v>
      </c>
      <c r="AL112" s="1">
        <f t="shared" si="32"/>
        <v>1</v>
      </c>
      <c r="AM112" s="1">
        <f t="shared" si="34"/>
        <v>0</v>
      </c>
      <c r="AN112" s="127">
        <f t="shared" si="35"/>
        <v>0</v>
      </c>
      <c r="AO112" s="126">
        <f t="shared" si="36"/>
        <v>1</v>
      </c>
    </row>
    <row r="113" spans="1:41" x14ac:dyDescent="0.3">
      <c r="A113" s="195">
        <f t="shared" si="33"/>
        <v>0.67</v>
      </c>
      <c r="D113" s="179"/>
      <c r="F113" s="21"/>
      <c r="G113" s="63">
        <v>0.72</v>
      </c>
      <c r="I113" s="178">
        <v>0.67</v>
      </c>
      <c r="J113" s="20"/>
      <c r="K113" s="3"/>
      <c r="N113" s="177">
        <v>0.67</v>
      </c>
      <c r="S113" s="152">
        <v>0</v>
      </c>
      <c r="X113" s="152">
        <v>0</v>
      </c>
      <c r="Y113" s="20"/>
      <c r="Z113" s="18"/>
      <c r="AA113" s="18"/>
      <c r="AB113" s="18"/>
      <c r="AC113" s="18"/>
      <c r="AD113" s="18"/>
      <c r="AE113" s="18"/>
      <c r="AF113" s="18"/>
      <c r="AI113" s="21"/>
      <c r="AJ113" s="29">
        <f t="shared" si="37"/>
        <v>45820</v>
      </c>
      <c r="AK113">
        <f t="shared" si="31"/>
        <v>0</v>
      </c>
      <c r="AL113" s="1">
        <f t="shared" si="32"/>
        <v>1</v>
      </c>
      <c r="AM113" s="1">
        <f t="shared" si="34"/>
        <v>0</v>
      </c>
      <c r="AN113" s="127">
        <f t="shared" si="35"/>
        <v>0</v>
      </c>
      <c r="AO113" s="126">
        <f t="shared" si="36"/>
        <v>1</v>
      </c>
    </row>
    <row r="114" spans="1:41" x14ac:dyDescent="0.3">
      <c r="A114" s="195">
        <f t="shared" si="33"/>
        <v>0.66333333333333333</v>
      </c>
      <c r="D114" s="179"/>
      <c r="F114" s="21"/>
      <c r="G114" s="63">
        <v>0.73</v>
      </c>
      <c r="I114" s="178">
        <v>0.66333333333333333</v>
      </c>
      <c r="J114" s="20"/>
      <c r="K114" s="3"/>
      <c r="N114" s="177">
        <v>0.66333333333333333</v>
      </c>
      <c r="S114" s="152">
        <v>0</v>
      </c>
      <c r="X114" s="152">
        <v>0</v>
      </c>
      <c r="Y114" s="20"/>
      <c r="Z114" s="18"/>
      <c r="AA114" s="18"/>
      <c r="AB114" s="18"/>
      <c r="AC114" s="18"/>
      <c r="AD114" s="18"/>
      <c r="AE114" s="18"/>
      <c r="AF114" s="18"/>
      <c r="AI114" s="21"/>
      <c r="AJ114" s="29">
        <f t="shared" si="37"/>
        <v>45821</v>
      </c>
      <c r="AK114">
        <f t="shared" si="31"/>
        <v>0</v>
      </c>
      <c r="AL114" s="1">
        <f t="shared" si="32"/>
        <v>1</v>
      </c>
      <c r="AM114" s="1">
        <f t="shared" si="34"/>
        <v>0</v>
      </c>
      <c r="AN114" s="127">
        <f t="shared" si="35"/>
        <v>0</v>
      </c>
      <c r="AO114" s="126">
        <f t="shared" si="36"/>
        <v>1</v>
      </c>
    </row>
    <row r="115" spans="1:41" x14ac:dyDescent="0.3">
      <c r="A115" s="195">
        <f t="shared" si="33"/>
        <v>0.65666666666666673</v>
      </c>
      <c r="D115" s="179"/>
      <c r="F115" s="21"/>
      <c r="G115" s="63">
        <v>0.74</v>
      </c>
      <c r="I115" s="178">
        <v>0.65666666666666673</v>
      </c>
      <c r="J115" s="20"/>
      <c r="K115" s="3"/>
      <c r="N115" s="177">
        <v>0.65666666666666673</v>
      </c>
      <c r="S115" s="152">
        <v>0</v>
      </c>
      <c r="X115" s="152">
        <v>0</v>
      </c>
      <c r="Y115" s="20"/>
      <c r="Z115" s="18"/>
      <c r="AA115" s="18"/>
      <c r="AB115" s="18"/>
      <c r="AC115" s="18"/>
      <c r="AD115" s="18"/>
      <c r="AE115" s="18"/>
      <c r="AF115" s="18"/>
      <c r="AI115" s="21"/>
      <c r="AJ115" s="29">
        <f t="shared" si="37"/>
        <v>45822</v>
      </c>
      <c r="AK115">
        <f t="shared" si="31"/>
        <v>0</v>
      </c>
      <c r="AL115" s="1">
        <f t="shared" si="32"/>
        <v>1</v>
      </c>
      <c r="AM115" s="1">
        <f t="shared" si="34"/>
        <v>0</v>
      </c>
      <c r="AN115" s="127">
        <f t="shared" si="35"/>
        <v>0</v>
      </c>
      <c r="AO115" s="126">
        <f t="shared" si="36"/>
        <v>1</v>
      </c>
    </row>
    <row r="116" spans="1:41" x14ac:dyDescent="0.3">
      <c r="A116" s="195">
        <f t="shared" si="33"/>
        <v>0.65</v>
      </c>
      <c r="D116" s="179"/>
      <c r="F116" s="21"/>
      <c r="G116" s="63">
        <v>0.75</v>
      </c>
      <c r="I116" s="178">
        <v>0.65</v>
      </c>
      <c r="J116" s="20"/>
      <c r="K116" s="3"/>
      <c r="N116" s="177">
        <v>0.65</v>
      </c>
      <c r="S116" s="152">
        <v>0</v>
      </c>
      <c r="X116" s="152">
        <v>0</v>
      </c>
      <c r="Y116" s="20"/>
      <c r="Z116" s="18"/>
      <c r="AA116" s="18"/>
      <c r="AB116" s="18"/>
      <c r="AC116" s="18"/>
      <c r="AD116" s="18"/>
      <c r="AE116" s="18"/>
      <c r="AF116" s="18"/>
      <c r="AI116" s="21"/>
      <c r="AJ116" s="29">
        <f t="shared" si="37"/>
        <v>45823</v>
      </c>
      <c r="AK116">
        <f t="shared" si="31"/>
        <v>0</v>
      </c>
      <c r="AL116" s="1">
        <f t="shared" si="32"/>
        <v>1</v>
      </c>
      <c r="AM116" s="1">
        <f t="shared" si="34"/>
        <v>0</v>
      </c>
      <c r="AN116" s="127">
        <f t="shared" si="35"/>
        <v>0</v>
      </c>
      <c r="AO116" s="126">
        <f t="shared" si="36"/>
        <v>1</v>
      </c>
    </row>
    <row r="117" spans="1:41" x14ac:dyDescent="0.3">
      <c r="A117" s="195">
        <f t="shared" si="33"/>
        <v>0.64333333333333331</v>
      </c>
      <c r="D117" s="179"/>
      <c r="F117" s="21"/>
      <c r="G117" s="63">
        <v>0.76</v>
      </c>
      <c r="I117" s="178">
        <v>0.64333333333333331</v>
      </c>
      <c r="J117" s="20"/>
      <c r="K117" s="3"/>
      <c r="N117" s="177">
        <v>0.64333333333333331</v>
      </c>
      <c r="S117" s="152">
        <v>0</v>
      </c>
      <c r="X117" s="152">
        <v>0</v>
      </c>
      <c r="Y117" s="20"/>
      <c r="Z117" s="18"/>
      <c r="AA117" s="18"/>
      <c r="AB117" s="18"/>
      <c r="AC117" s="18"/>
      <c r="AD117" s="18"/>
      <c r="AE117" s="18"/>
      <c r="AF117" s="18"/>
      <c r="AI117" s="21"/>
      <c r="AJ117" s="29">
        <f t="shared" si="37"/>
        <v>45824</v>
      </c>
      <c r="AK117">
        <f t="shared" si="31"/>
        <v>0</v>
      </c>
      <c r="AL117" s="1">
        <f t="shared" si="32"/>
        <v>1</v>
      </c>
      <c r="AM117" s="1">
        <f t="shared" si="34"/>
        <v>0</v>
      </c>
      <c r="AN117" s="127">
        <f t="shared" si="35"/>
        <v>0</v>
      </c>
      <c r="AO117" s="126">
        <f t="shared" si="36"/>
        <v>1</v>
      </c>
    </row>
    <row r="118" spans="1:41" x14ac:dyDescent="0.3">
      <c r="A118" s="195">
        <f t="shared" si="33"/>
        <v>0.63666666666666671</v>
      </c>
      <c r="D118" s="179"/>
      <c r="F118" s="21"/>
      <c r="G118" s="63">
        <v>0.77</v>
      </c>
      <c r="I118" s="178">
        <v>0.63666666666666671</v>
      </c>
      <c r="J118" s="20"/>
      <c r="K118" s="3"/>
      <c r="N118" s="177">
        <v>0.63666666666666671</v>
      </c>
      <c r="S118" s="152">
        <v>0</v>
      </c>
      <c r="X118" s="152">
        <v>0</v>
      </c>
      <c r="Y118" s="20"/>
      <c r="Z118" s="18"/>
      <c r="AA118" s="18"/>
      <c r="AB118" s="18"/>
      <c r="AC118" s="18"/>
      <c r="AD118" s="18"/>
      <c r="AE118" s="18"/>
      <c r="AF118" s="18"/>
      <c r="AI118" s="21"/>
      <c r="AJ118" s="29">
        <f t="shared" si="37"/>
        <v>45825</v>
      </c>
      <c r="AK118">
        <f t="shared" si="31"/>
        <v>0</v>
      </c>
      <c r="AL118" s="1">
        <f t="shared" si="32"/>
        <v>1</v>
      </c>
      <c r="AM118" s="1">
        <f t="shared" si="34"/>
        <v>0</v>
      </c>
      <c r="AN118" s="127">
        <f t="shared" si="35"/>
        <v>0</v>
      </c>
      <c r="AO118" s="126">
        <f t="shared" si="36"/>
        <v>1</v>
      </c>
    </row>
    <row r="119" spans="1:41" x14ac:dyDescent="0.3">
      <c r="A119" s="195">
        <f t="shared" si="33"/>
        <v>0.63</v>
      </c>
      <c r="D119" s="179"/>
      <c r="F119" s="21"/>
      <c r="G119" s="63">
        <v>0.78</v>
      </c>
      <c r="I119" s="178">
        <v>0.63</v>
      </c>
      <c r="J119" s="20"/>
      <c r="K119" s="3"/>
      <c r="N119" s="177">
        <v>0.63</v>
      </c>
      <c r="S119" s="152">
        <v>0</v>
      </c>
      <c r="X119" s="152">
        <v>0</v>
      </c>
      <c r="Y119" s="20"/>
      <c r="Z119" s="18"/>
      <c r="AA119" s="18"/>
      <c r="AB119" s="18"/>
      <c r="AC119" s="18"/>
      <c r="AD119" s="18"/>
      <c r="AE119" s="18"/>
      <c r="AF119" s="18"/>
      <c r="AI119" s="21"/>
      <c r="AJ119" s="29">
        <f t="shared" si="37"/>
        <v>45826</v>
      </c>
      <c r="AK119">
        <f t="shared" si="31"/>
        <v>0</v>
      </c>
      <c r="AL119" s="1">
        <f t="shared" si="32"/>
        <v>1</v>
      </c>
      <c r="AM119" s="1">
        <f t="shared" si="34"/>
        <v>0</v>
      </c>
      <c r="AN119" s="127">
        <f t="shared" si="35"/>
        <v>0</v>
      </c>
      <c r="AO119" s="126">
        <f t="shared" si="36"/>
        <v>1</v>
      </c>
    </row>
    <row r="120" spans="1:41" x14ac:dyDescent="0.3">
      <c r="A120" s="195">
        <f t="shared" si="33"/>
        <v>0.62333333333333329</v>
      </c>
      <c r="D120" s="179"/>
      <c r="F120" s="21"/>
      <c r="G120" s="63">
        <v>0.79</v>
      </c>
      <c r="I120" s="178">
        <v>0.62333333333333329</v>
      </c>
      <c r="J120" s="20"/>
      <c r="K120" s="3"/>
      <c r="N120" s="177">
        <v>0.62333333333333329</v>
      </c>
      <c r="S120" s="152">
        <v>0</v>
      </c>
      <c r="X120" s="152">
        <v>0</v>
      </c>
      <c r="Y120" s="20"/>
      <c r="Z120" s="18"/>
      <c r="AA120" s="18"/>
      <c r="AB120" s="18"/>
      <c r="AC120" s="18"/>
      <c r="AD120" s="18"/>
      <c r="AE120" s="18"/>
      <c r="AF120" s="18"/>
      <c r="AI120" s="21"/>
      <c r="AJ120" s="29">
        <f t="shared" si="37"/>
        <v>45827</v>
      </c>
      <c r="AK120">
        <f t="shared" si="31"/>
        <v>0</v>
      </c>
      <c r="AL120" s="1">
        <f t="shared" si="32"/>
        <v>1</v>
      </c>
      <c r="AM120" s="1">
        <f t="shared" si="34"/>
        <v>0</v>
      </c>
      <c r="AN120" s="127">
        <f t="shared" si="35"/>
        <v>0</v>
      </c>
      <c r="AO120" s="126">
        <f t="shared" si="36"/>
        <v>1</v>
      </c>
    </row>
    <row r="121" spans="1:41" x14ac:dyDescent="0.3">
      <c r="A121" s="195">
        <f t="shared" si="33"/>
        <v>0.6166666666666667</v>
      </c>
      <c r="D121" s="179"/>
      <c r="F121" s="21"/>
      <c r="G121" s="63">
        <v>0.8</v>
      </c>
      <c r="I121" s="178">
        <v>0.6166666666666667</v>
      </c>
      <c r="J121" s="20"/>
      <c r="K121" s="3"/>
      <c r="N121" s="177">
        <v>0.6166666666666667</v>
      </c>
      <c r="S121" s="152">
        <v>0</v>
      </c>
      <c r="X121" s="152">
        <v>0</v>
      </c>
      <c r="Y121" s="20"/>
      <c r="Z121" s="18"/>
      <c r="AA121" s="18"/>
      <c r="AB121" s="18"/>
      <c r="AC121" s="18"/>
      <c r="AD121" s="18"/>
      <c r="AE121" s="18"/>
      <c r="AF121" s="18"/>
      <c r="AI121" s="21"/>
      <c r="AJ121" s="29">
        <f t="shared" si="37"/>
        <v>45828</v>
      </c>
      <c r="AK121">
        <f t="shared" si="31"/>
        <v>0</v>
      </c>
      <c r="AL121" s="1">
        <f t="shared" si="32"/>
        <v>1</v>
      </c>
      <c r="AM121" s="1">
        <f t="shared" si="34"/>
        <v>0</v>
      </c>
      <c r="AN121" s="127">
        <f t="shared" si="35"/>
        <v>0</v>
      </c>
      <c r="AO121" s="126">
        <f t="shared" si="36"/>
        <v>1</v>
      </c>
    </row>
    <row r="122" spans="1:41" x14ac:dyDescent="0.3">
      <c r="A122" s="195">
        <f t="shared" si="33"/>
        <v>0.61</v>
      </c>
      <c r="D122" s="179"/>
      <c r="F122" s="21"/>
      <c r="G122" s="63">
        <v>0.81</v>
      </c>
      <c r="I122" s="178">
        <v>0.61</v>
      </c>
      <c r="J122" s="20"/>
      <c r="K122" s="3"/>
      <c r="N122" s="177">
        <v>0.61</v>
      </c>
      <c r="S122" s="152">
        <v>0</v>
      </c>
      <c r="X122" s="152">
        <v>0</v>
      </c>
      <c r="Y122" s="20"/>
      <c r="Z122" s="18"/>
      <c r="AA122" s="18"/>
      <c r="AB122" s="18"/>
      <c r="AC122" s="18"/>
      <c r="AD122" s="18"/>
      <c r="AE122" s="18"/>
      <c r="AF122" s="18"/>
      <c r="AI122" s="21"/>
      <c r="AJ122" s="29">
        <f t="shared" si="37"/>
        <v>45829</v>
      </c>
      <c r="AK122">
        <f t="shared" si="31"/>
        <v>0</v>
      </c>
      <c r="AL122" s="1">
        <f t="shared" si="32"/>
        <v>1</v>
      </c>
      <c r="AM122" s="1">
        <f t="shared" si="34"/>
        <v>0</v>
      </c>
      <c r="AN122" s="127">
        <f t="shared" si="35"/>
        <v>0</v>
      </c>
      <c r="AO122" s="126">
        <f t="shared" si="36"/>
        <v>1</v>
      </c>
    </row>
    <row r="123" spans="1:41" x14ac:dyDescent="0.3">
      <c r="A123" s="195">
        <f t="shared" si="33"/>
        <v>0.60333333333333328</v>
      </c>
      <c r="D123" s="179"/>
      <c r="F123" s="21"/>
      <c r="G123" s="63">
        <v>0.82</v>
      </c>
      <c r="I123" s="178">
        <v>0.60333333333333339</v>
      </c>
      <c r="J123" s="20"/>
      <c r="K123" s="3"/>
      <c r="N123" s="177">
        <v>0.60333333333333339</v>
      </c>
      <c r="S123" s="152">
        <v>0</v>
      </c>
      <c r="X123" s="152">
        <v>0</v>
      </c>
      <c r="Y123" s="20"/>
      <c r="Z123" s="18"/>
      <c r="AA123" s="18"/>
      <c r="AB123" s="18"/>
      <c r="AC123" s="18"/>
      <c r="AD123" s="18"/>
      <c r="AE123" s="18"/>
      <c r="AF123" s="18"/>
      <c r="AI123" s="21"/>
      <c r="AJ123" s="29">
        <f t="shared" si="37"/>
        <v>45830</v>
      </c>
      <c r="AK123">
        <f t="shared" si="31"/>
        <v>0</v>
      </c>
      <c r="AL123" s="1">
        <f t="shared" si="32"/>
        <v>1</v>
      </c>
      <c r="AM123" s="1">
        <f t="shared" si="34"/>
        <v>0</v>
      </c>
      <c r="AN123" s="127">
        <f t="shared" si="35"/>
        <v>0</v>
      </c>
      <c r="AO123" s="126">
        <f t="shared" si="36"/>
        <v>1</v>
      </c>
    </row>
    <row r="124" spans="1:41" x14ac:dyDescent="0.3">
      <c r="A124" s="195">
        <f t="shared" si="33"/>
        <v>0.59666666666666668</v>
      </c>
      <c r="D124" s="179"/>
      <c r="F124" s="21"/>
      <c r="G124" s="63">
        <v>0.83</v>
      </c>
      <c r="I124" s="178">
        <v>0.59666666666666668</v>
      </c>
      <c r="J124" s="20"/>
      <c r="K124" s="3"/>
      <c r="N124" s="177">
        <v>0.59666666666666668</v>
      </c>
      <c r="S124" s="152">
        <v>0</v>
      </c>
      <c r="X124" s="152">
        <v>0</v>
      </c>
      <c r="Y124" s="20"/>
      <c r="Z124" s="18"/>
      <c r="AA124" s="18"/>
      <c r="AB124" s="18"/>
      <c r="AC124" s="18"/>
      <c r="AD124" s="18"/>
      <c r="AE124" s="18"/>
      <c r="AF124" s="18"/>
      <c r="AI124" s="21"/>
      <c r="AJ124" s="29">
        <f t="shared" si="37"/>
        <v>45831</v>
      </c>
      <c r="AK124">
        <f t="shared" si="31"/>
        <v>0</v>
      </c>
      <c r="AL124" s="1">
        <f t="shared" si="32"/>
        <v>1</v>
      </c>
      <c r="AM124" s="1">
        <f t="shared" si="34"/>
        <v>0</v>
      </c>
      <c r="AN124" s="127">
        <f t="shared" si="35"/>
        <v>0</v>
      </c>
      <c r="AO124" s="126">
        <f t="shared" si="36"/>
        <v>1</v>
      </c>
    </row>
    <row r="125" spans="1:41" x14ac:dyDescent="0.3">
      <c r="A125" s="195">
        <f t="shared" si="33"/>
        <v>0.59000000000000008</v>
      </c>
      <c r="D125" s="179"/>
      <c r="F125" s="21"/>
      <c r="G125" s="63">
        <v>0.84</v>
      </c>
      <c r="I125" s="178">
        <v>0.59000000000000008</v>
      </c>
      <c r="J125" s="20"/>
      <c r="K125" s="3"/>
      <c r="N125" s="177">
        <v>0.59000000000000008</v>
      </c>
      <c r="S125" s="152">
        <v>0</v>
      </c>
      <c r="X125" s="152">
        <v>0</v>
      </c>
      <c r="Y125" s="20"/>
      <c r="Z125" s="18"/>
      <c r="AA125" s="18"/>
      <c r="AB125" s="18"/>
      <c r="AC125" s="18"/>
      <c r="AD125" s="18"/>
      <c r="AE125" s="18"/>
      <c r="AF125" s="18"/>
      <c r="AI125" s="21"/>
      <c r="AJ125" s="29">
        <f t="shared" si="37"/>
        <v>45832</v>
      </c>
      <c r="AK125">
        <f t="shared" si="31"/>
        <v>0</v>
      </c>
      <c r="AL125" s="1">
        <f t="shared" si="32"/>
        <v>1</v>
      </c>
      <c r="AM125" s="1">
        <f t="shared" si="34"/>
        <v>0</v>
      </c>
      <c r="AN125" s="127">
        <f t="shared" si="35"/>
        <v>0</v>
      </c>
      <c r="AO125" s="126">
        <f t="shared" si="36"/>
        <v>1</v>
      </c>
    </row>
    <row r="126" spans="1:41" x14ac:dyDescent="0.3">
      <c r="A126" s="195">
        <f t="shared" si="33"/>
        <v>0.58333333333333337</v>
      </c>
      <c r="D126" s="179"/>
      <c r="F126" s="21"/>
      <c r="G126" s="63">
        <v>0.85</v>
      </c>
      <c r="I126" s="178">
        <v>0.58333333333333337</v>
      </c>
      <c r="J126" s="20"/>
      <c r="K126" s="3"/>
      <c r="N126" s="177">
        <v>0.58333333333333337</v>
      </c>
      <c r="S126" s="152">
        <v>0</v>
      </c>
      <c r="X126" s="152">
        <v>0</v>
      </c>
      <c r="Y126" s="20"/>
      <c r="Z126" s="18"/>
      <c r="AA126" s="18"/>
      <c r="AB126" s="18"/>
      <c r="AC126" s="18"/>
      <c r="AD126" s="18"/>
      <c r="AE126" s="18"/>
      <c r="AF126" s="18"/>
      <c r="AI126" s="21"/>
      <c r="AJ126" s="29">
        <f t="shared" si="37"/>
        <v>45833</v>
      </c>
      <c r="AK126">
        <f t="shared" si="31"/>
        <v>0</v>
      </c>
      <c r="AL126" s="1">
        <f t="shared" si="32"/>
        <v>1</v>
      </c>
      <c r="AM126" s="1">
        <f t="shared" si="34"/>
        <v>0</v>
      </c>
      <c r="AN126" s="127">
        <f t="shared" si="35"/>
        <v>0</v>
      </c>
      <c r="AO126" s="126">
        <f t="shared" si="36"/>
        <v>1</v>
      </c>
    </row>
    <row r="127" spans="1:41" x14ac:dyDescent="0.3">
      <c r="A127" s="195">
        <f t="shared" si="33"/>
        <v>0.57666666666666666</v>
      </c>
      <c r="D127" s="179"/>
      <c r="F127" s="21"/>
      <c r="G127" s="63">
        <v>0.86</v>
      </c>
      <c r="I127" s="178">
        <v>0.57666666666666666</v>
      </c>
      <c r="J127" s="20"/>
      <c r="K127" s="3"/>
      <c r="N127" s="177">
        <v>0.57666666666666666</v>
      </c>
      <c r="S127" s="152">
        <v>0</v>
      </c>
      <c r="X127" s="152">
        <v>0</v>
      </c>
      <c r="Y127" s="20"/>
      <c r="Z127" s="18"/>
      <c r="AA127" s="18"/>
      <c r="AB127" s="18"/>
      <c r="AC127" s="18"/>
      <c r="AD127" s="18"/>
      <c r="AE127" s="18"/>
      <c r="AF127" s="18"/>
      <c r="AI127" s="21"/>
      <c r="AJ127" s="29">
        <f t="shared" si="37"/>
        <v>45834</v>
      </c>
      <c r="AK127">
        <f t="shared" si="31"/>
        <v>0</v>
      </c>
      <c r="AL127" s="1">
        <f t="shared" si="32"/>
        <v>1</v>
      </c>
      <c r="AM127" s="1">
        <f t="shared" si="34"/>
        <v>0</v>
      </c>
      <c r="AN127" s="127">
        <f t="shared" si="35"/>
        <v>0</v>
      </c>
      <c r="AO127" s="126">
        <f t="shared" si="36"/>
        <v>1</v>
      </c>
    </row>
    <row r="128" spans="1:41" x14ac:dyDescent="0.3">
      <c r="A128" s="195">
        <f t="shared" si="33"/>
        <v>0.57000000000000006</v>
      </c>
      <c r="D128" s="179"/>
      <c r="F128" s="21"/>
      <c r="G128" s="63">
        <v>0.87</v>
      </c>
      <c r="I128" s="178">
        <v>0.57000000000000006</v>
      </c>
      <c r="J128" s="20"/>
      <c r="K128" s="3"/>
      <c r="N128" s="177">
        <v>0.57000000000000006</v>
      </c>
      <c r="S128" s="152">
        <v>0</v>
      </c>
      <c r="X128" s="152">
        <v>0</v>
      </c>
      <c r="Y128" s="20"/>
      <c r="Z128" s="18"/>
      <c r="AA128" s="18"/>
      <c r="AB128" s="18"/>
      <c r="AC128" s="18"/>
      <c r="AD128" s="18"/>
      <c r="AE128" s="18"/>
      <c r="AF128" s="18"/>
      <c r="AI128" s="21"/>
      <c r="AJ128" s="29">
        <f t="shared" si="37"/>
        <v>45835</v>
      </c>
      <c r="AK128">
        <f t="shared" si="31"/>
        <v>0</v>
      </c>
      <c r="AL128" s="1">
        <f t="shared" si="32"/>
        <v>1</v>
      </c>
      <c r="AM128" s="1">
        <f t="shared" si="34"/>
        <v>0</v>
      </c>
      <c r="AN128" s="127">
        <f t="shared" si="35"/>
        <v>0</v>
      </c>
      <c r="AO128" s="126">
        <f t="shared" si="36"/>
        <v>1</v>
      </c>
    </row>
    <row r="129" spans="1:41" x14ac:dyDescent="0.3">
      <c r="A129" s="195">
        <f t="shared" si="33"/>
        <v>0.56333333333333324</v>
      </c>
      <c r="D129" s="179"/>
      <c r="F129" s="21"/>
      <c r="G129" s="63">
        <v>0.88</v>
      </c>
      <c r="I129" s="178">
        <v>0.56333333333333335</v>
      </c>
      <c r="J129" s="20"/>
      <c r="K129" s="3"/>
      <c r="N129" s="177">
        <v>0.56333333333333335</v>
      </c>
      <c r="S129" s="152">
        <v>0</v>
      </c>
      <c r="X129" s="152">
        <v>0</v>
      </c>
      <c r="Y129" s="20"/>
      <c r="Z129" s="18"/>
      <c r="AA129" s="18"/>
      <c r="AB129" s="18"/>
      <c r="AC129" s="18"/>
      <c r="AD129" s="18"/>
      <c r="AE129" s="18"/>
      <c r="AF129" s="18"/>
      <c r="AI129" s="21"/>
      <c r="AJ129" s="29">
        <f t="shared" si="37"/>
        <v>45836</v>
      </c>
      <c r="AK129">
        <f t="shared" si="31"/>
        <v>0</v>
      </c>
      <c r="AL129" s="1">
        <f t="shared" si="32"/>
        <v>1</v>
      </c>
      <c r="AM129" s="1">
        <f t="shared" si="34"/>
        <v>0</v>
      </c>
      <c r="AN129" s="127">
        <f t="shared" si="35"/>
        <v>0</v>
      </c>
      <c r="AO129" s="126">
        <f t="shared" si="36"/>
        <v>1</v>
      </c>
    </row>
    <row r="130" spans="1:41" x14ac:dyDescent="0.3">
      <c r="A130" s="195">
        <f t="shared" si="33"/>
        <v>0.55666666666666687</v>
      </c>
      <c r="D130" s="179"/>
      <c r="F130" s="21"/>
      <c r="G130" s="63">
        <v>0.89</v>
      </c>
      <c r="I130" s="178">
        <v>0.55666666666666675</v>
      </c>
      <c r="J130" s="20"/>
      <c r="K130" s="3"/>
      <c r="N130" s="177">
        <v>0.55666666666666675</v>
      </c>
      <c r="S130" s="152">
        <v>0</v>
      </c>
      <c r="X130" s="152">
        <v>0</v>
      </c>
      <c r="Y130" s="20"/>
      <c r="Z130" s="18"/>
      <c r="AA130" s="18"/>
      <c r="AB130" s="18"/>
      <c r="AC130" s="18"/>
      <c r="AD130" s="18"/>
      <c r="AE130" s="18"/>
      <c r="AF130" s="18"/>
      <c r="AI130" s="21"/>
      <c r="AJ130" s="29">
        <f t="shared" si="37"/>
        <v>45837</v>
      </c>
      <c r="AK130">
        <f t="shared" si="31"/>
        <v>0</v>
      </c>
      <c r="AL130" s="1">
        <f t="shared" si="32"/>
        <v>1</v>
      </c>
      <c r="AM130" s="1">
        <f t="shared" si="34"/>
        <v>0</v>
      </c>
      <c r="AN130" s="127">
        <f t="shared" si="35"/>
        <v>0</v>
      </c>
      <c r="AO130" s="126">
        <f t="shared" si="36"/>
        <v>1</v>
      </c>
    </row>
    <row r="131" spans="1:41" x14ac:dyDescent="0.3">
      <c r="A131" s="195">
        <f t="shared" si="33"/>
        <v>0.55000000000000071</v>
      </c>
      <c r="D131" s="179"/>
      <c r="F131" s="21"/>
      <c r="G131" s="63">
        <v>0.9</v>
      </c>
      <c r="I131" s="178">
        <v>0.55000000000000071</v>
      </c>
      <c r="J131" s="20"/>
      <c r="K131" s="3"/>
      <c r="N131" s="177">
        <v>0.55000000000000071</v>
      </c>
      <c r="S131" s="152">
        <v>0</v>
      </c>
      <c r="X131" s="152">
        <v>0</v>
      </c>
      <c r="Y131" s="20"/>
      <c r="Z131" s="18"/>
      <c r="AA131" s="18"/>
      <c r="AB131" s="18"/>
      <c r="AC131" s="18"/>
      <c r="AD131" s="18"/>
      <c r="AE131" s="18"/>
      <c r="AF131" s="18"/>
      <c r="AI131" s="21"/>
      <c r="AJ131" s="29">
        <f t="shared" si="37"/>
        <v>45838</v>
      </c>
      <c r="AK131">
        <f t="shared" si="31"/>
        <v>0</v>
      </c>
      <c r="AL131" s="1">
        <f t="shared" si="32"/>
        <v>1</v>
      </c>
      <c r="AM131" s="1">
        <f t="shared" si="34"/>
        <v>0</v>
      </c>
      <c r="AN131" s="127">
        <f t="shared" si="35"/>
        <v>0</v>
      </c>
      <c r="AO131" s="126">
        <f t="shared" si="36"/>
        <v>1</v>
      </c>
    </row>
    <row r="132" spans="1:41" x14ac:dyDescent="0.3">
      <c r="A132" s="195">
        <f t="shared" si="33"/>
        <v>0.5</v>
      </c>
      <c r="D132" s="179"/>
      <c r="F132" s="21"/>
      <c r="G132" s="63">
        <v>0.91</v>
      </c>
      <c r="I132" s="178">
        <v>0.5</v>
      </c>
      <c r="J132" s="20"/>
      <c r="K132" s="3"/>
      <c r="N132" s="177">
        <v>0.5</v>
      </c>
      <c r="S132" s="152">
        <v>0</v>
      </c>
      <c r="X132" s="152">
        <v>0</v>
      </c>
      <c r="Y132" s="20"/>
      <c r="Z132" s="18"/>
      <c r="AA132" s="18"/>
      <c r="AB132" s="18"/>
      <c r="AC132" s="18"/>
      <c r="AD132" s="18"/>
      <c r="AE132" s="18"/>
      <c r="AF132" s="18"/>
      <c r="AI132" s="21"/>
      <c r="AJ132" s="29">
        <f t="shared" si="37"/>
        <v>45839</v>
      </c>
      <c r="AK132">
        <f t="shared" si="31"/>
        <v>0</v>
      </c>
      <c r="AL132" s="1">
        <f t="shared" si="32"/>
        <v>1</v>
      </c>
      <c r="AM132" s="1">
        <f t="shared" si="34"/>
        <v>0</v>
      </c>
      <c r="AN132" s="127">
        <f t="shared" si="35"/>
        <v>0</v>
      </c>
      <c r="AO132" s="126">
        <f t="shared" si="36"/>
        <v>1</v>
      </c>
    </row>
    <row r="133" spans="1:41" x14ac:dyDescent="0.3">
      <c r="A133" s="195">
        <f t="shared" si="33"/>
        <v>0.45000000000000018</v>
      </c>
      <c r="D133" s="179"/>
      <c r="F133" s="21"/>
      <c r="G133" s="63">
        <v>0.92</v>
      </c>
      <c r="I133" s="178">
        <v>0.45000000000000018</v>
      </c>
      <c r="J133" s="20"/>
      <c r="K133" s="3"/>
      <c r="N133" s="177">
        <v>0.45000000000000018</v>
      </c>
      <c r="S133" s="152">
        <v>0</v>
      </c>
      <c r="X133" s="152">
        <v>0</v>
      </c>
      <c r="Y133" s="20"/>
      <c r="Z133" s="18"/>
      <c r="AA133" s="18"/>
      <c r="AB133" s="18"/>
      <c r="AC133" s="18"/>
      <c r="AD133" s="18"/>
      <c r="AE133" s="18"/>
      <c r="AF133" s="18"/>
      <c r="AI133" s="21"/>
      <c r="AJ133" s="29">
        <f t="shared" si="37"/>
        <v>45840</v>
      </c>
      <c r="AK133">
        <f t="shared" si="31"/>
        <v>0</v>
      </c>
      <c r="AL133" s="1">
        <f t="shared" si="32"/>
        <v>1</v>
      </c>
      <c r="AM133" s="1">
        <f t="shared" si="34"/>
        <v>0</v>
      </c>
      <c r="AN133" s="127">
        <f t="shared" si="35"/>
        <v>0</v>
      </c>
      <c r="AO133" s="126">
        <f t="shared" si="36"/>
        <v>1</v>
      </c>
    </row>
    <row r="134" spans="1:41" x14ac:dyDescent="0.3">
      <c r="A134" s="195">
        <f t="shared" si="33"/>
        <v>0.4000000000000003</v>
      </c>
      <c r="D134" s="179"/>
      <c r="F134" s="21"/>
      <c r="G134" s="63">
        <v>0.93</v>
      </c>
      <c r="I134" s="178">
        <v>0.40000000000000036</v>
      </c>
      <c r="J134" s="20"/>
      <c r="K134" s="3"/>
      <c r="N134" s="177">
        <v>0.40000000000000036</v>
      </c>
      <c r="S134" s="152">
        <v>0</v>
      </c>
      <c r="X134" s="152">
        <v>0</v>
      </c>
      <c r="Y134" s="20"/>
      <c r="Z134" s="18"/>
      <c r="AA134" s="18"/>
      <c r="AB134" s="18"/>
      <c r="AC134" s="18"/>
      <c r="AD134" s="18"/>
      <c r="AE134" s="18"/>
      <c r="AF134" s="18"/>
      <c r="AI134" s="21"/>
      <c r="AJ134" s="29">
        <f t="shared" si="37"/>
        <v>45841</v>
      </c>
      <c r="AK134">
        <f t="shared" si="31"/>
        <v>0</v>
      </c>
      <c r="AL134" s="1">
        <f t="shared" si="32"/>
        <v>1</v>
      </c>
      <c r="AM134" s="1">
        <f t="shared" si="34"/>
        <v>0</v>
      </c>
      <c r="AN134" s="127">
        <f t="shared" si="35"/>
        <v>0</v>
      </c>
      <c r="AO134" s="126">
        <f t="shared" si="36"/>
        <v>1</v>
      </c>
    </row>
    <row r="135" spans="1:41" x14ac:dyDescent="0.3">
      <c r="A135" s="195">
        <f t="shared" si="33"/>
        <v>0.35000000000000053</v>
      </c>
      <c r="D135" s="179"/>
      <c r="F135" s="21"/>
      <c r="G135" s="63">
        <v>0.94</v>
      </c>
      <c r="I135" s="178">
        <v>0.35000000000000053</v>
      </c>
      <c r="J135" s="20"/>
      <c r="K135" s="3"/>
      <c r="N135" s="177">
        <v>0.35000000000000053</v>
      </c>
      <c r="S135" s="152">
        <v>0</v>
      </c>
      <c r="X135" s="152">
        <v>0</v>
      </c>
      <c r="Y135" s="20"/>
      <c r="Z135" s="18"/>
      <c r="AA135" s="18"/>
      <c r="AB135" s="18"/>
      <c r="AC135" s="18"/>
      <c r="AD135" s="18"/>
      <c r="AE135" s="18"/>
      <c r="AF135" s="18"/>
      <c r="AI135" s="21"/>
      <c r="AJ135" s="29">
        <f t="shared" si="37"/>
        <v>45842</v>
      </c>
      <c r="AK135">
        <f t="shared" si="31"/>
        <v>0</v>
      </c>
      <c r="AL135" s="1">
        <f t="shared" si="32"/>
        <v>1</v>
      </c>
      <c r="AM135" s="1">
        <f t="shared" si="34"/>
        <v>0</v>
      </c>
      <c r="AN135" s="127">
        <f t="shared" si="35"/>
        <v>0</v>
      </c>
      <c r="AO135" s="126">
        <f t="shared" si="36"/>
        <v>1</v>
      </c>
    </row>
    <row r="136" spans="1:41" x14ac:dyDescent="0.3">
      <c r="A136" s="195">
        <f t="shared" si="33"/>
        <v>0.30000000000000016</v>
      </c>
      <c r="D136" s="179"/>
      <c r="F136" s="21"/>
      <c r="G136" s="63">
        <v>0.95</v>
      </c>
      <c r="I136" s="178">
        <v>0.30000000000000016</v>
      </c>
      <c r="J136" s="20"/>
      <c r="K136" s="3"/>
      <c r="N136" s="177">
        <v>0.30000000000000016</v>
      </c>
      <c r="S136" s="152">
        <v>0</v>
      </c>
      <c r="X136" s="152">
        <v>0</v>
      </c>
      <c r="Y136" s="20"/>
      <c r="Z136" s="18"/>
      <c r="AA136" s="18"/>
      <c r="AB136" s="18"/>
      <c r="AC136" s="18"/>
      <c r="AD136" s="18"/>
      <c r="AE136" s="18"/>
      <c r="AF136" s="18"/>
      <c r="AI136" s="21"/>
      <c r="AJ136" s="29">
        <f t="shared" si="37"/>
        <v>45843</v>
      </c>
      <c r="AK136">
        <f t="shared" si="31"/>
        <v>0</v>
      </c>
      <c r="AL136" s="1">
        <f t="shared" si="32"/>
        <v>1</v>
      </c>
      <c r="AM136" s="1">
        <f t="shared" si="34"/>
        <v>0</v>
      </c>
      <c r="AN136" s="127">
        <f t="shared" si="35"/>
        <v>0</v>
      </c>
      <c r="AO136" s="126">
        <f t="shared" si="36"/>
        <v>1</v>
      </c>
    </row>
    <row r="137" spans="1:41" x14ac:dyDescent="0.3">
      <c r="A137" s="195">
        <f t="shared" si="33"/>
        <v>0.29000000000000015</v>
      </c>
      <c r="D137" s="179"/>
      <c r="F137" s="21"/>
      <c r="G137" s="63">
        <v>0.96</v>
      </c>
      <c r="I137" s="178">
        <v>0.29000000000000015</v>
      </c>
      <c r="J137" s="20"/>
      <c r="K137" s="3"/>
      <c r="N137" s="177">
        <v>0.29000000000000015</v>
      </c>
      <c r="S137" s="152">
        <v>0</v>
      </c>
      <c r="X137" s="152">
        <v>0</v>
      </c>
      <c r="Y137" s="20"/>
      <c r="Z137" s="18"/>
      <c r="AA137" s="18"/>
      <c r="AB137" s="18"/>
      <c r="AC137" s="18"/>
      <c r="AD137" s="18"/>
      <c r="AE137" s="18"/>
      <c r="AF137" s="18"/>
      <c r="AI137" s="21"/>
      <c r="AJ137" s="29">
        <f t="shared" si="37"/>
        <v>45844</v>
      </c>
      <c r="AK137">
        <f t="shared" si="31"/>
        <v>0</v>
      </c>
      <c r="AL137" s="1">
        <f t="shared" si="32"/>
        <v>1</v>
      </c>
      <c r="AM137" s="1">
        <f t="shared" si="34"/>
        <v>0</v>
      </c>
      <c r="AN137" s="127">
        <f t="shared" si="35"/>
        <v>0</v>
      </c>
      <c r="AO137" s="126">
        <f t="shared" si="36"/>
        <v>1</v>
      </c>
    </row>
    <row r="138" spans="1:41" x14ac:dyDescent="0.3">
      <c r="A138" s="195">
        <f t="shared" si="33"/>
        <v>0.28000000000000014</v>
      </c>
      <c r="D138" s="179"/>
      <c r="F138" s="21"/>
      <c r="G138" s="63">
        <v>0.97</v>
      </c>
      <c r="I138" s="178">
        <v>0.28000000000000014</v>
      </c>
      <c r="J138" s="20"/>
      <c r="K138" s="3"/>
      <c r="N138" s="177">
        <v>0.28000000000000014</v>
      </c>
      <c r="S138" s="152">
        <v>0</v>
      </c>
      <c r="X138" s="152">
        <v>0</v>
      </c>
      <c r="Y138" s="20"/>
      <c r="Z138" s="18"/>
      <c r="AA138" s="18"/>
      <c r="AB138" s="18"/>
      <c r="AC138" s="18"/>
      <c r="AD138" s="18"/>
      <c r="AE138" s="18"/>
      <c r="AF138" s="18"/>
      <c r="AI138" s="21"/>
      <c r="AJ138" s="29">
        <f t="shared" si="37"/>
        <v>45845</v>
      </c>
      <c r="AK138">
        <f t="shared" si="31"/>
        <v>0</v>
      </c>
      <c r="AL138" s="1">
        <f t="shared" si="32"/>
        <v>1</v>
      </c>
      <c r="AM138" s="1">
        <f t="shared" si="34"/>
        <v>0</v>
      </c>
      <c r="AN138" s="127">
        <f t="shared" si="35"/>
        <v>0</v>
      </c>
      <c r="AO138" s="126">
        <f t="shared" si="36"/>
        <v>1</v>
      </c>
    </row>
    <row r="139" spans="1:41" x14ac:dyDescent="0.3">
      <c r="A139" s="195">
        <f t="shared" si="33"/>
        <v>0.27000000000000013</v>
      </c>
      <c r="D139" s="179"/>
      <c r="F139" s="21"/>
      <c r="G139" s="63">
        <v>0.98</v>
      </c>
      <c r="I139" s="178">
        <v>0.27000000000000013</v>
      </c>
      <c r="J139" s="20"/>
      <c r="K139" s="3"/>
      <c r="N139" s="177">
        <v>0.27000000000000013</v>
      </c>
      <c r="S139" s="152">
        <v>0</v>
      </c>
      <c r="X139" s="152">
        <v>0</v>
      </c>
      <c r="Y139" s="20"/>
      <c r="Z139" s="18"/>
      <c r="AA139" s="18"/>
      <c r="AB139" s="18"/>
      <c r="AC139" s="18"/>
      <c r="AD139" s="18"/>
      <c r="AE139" s="18"/>
      <c r="AF139" s="18"/>
      <c r="AI139" s="21"/>
      <c r="AJ139" s="29">
        <f t="shared" si="37"/>
        <v>45846</v>
      </c>
      <c r="AK139">
        <f t="shared" si="31"/>
        <v>0</v>
      </c>
      <c r="AL139" s="1">
        <f t="shared" si="32"/>
        <v>1</v>
      </c>
      <c r="AM139" s="1">
        <f t="shared" si="34"/>
        <v>0</v>
      </c>
      <c r="AN139" s="127">
        <f t="shared" si="35"/>
        <v>0</v>
      </c>
      <c r="AO139" s="126">
        <f t="shared" si="36"/>
        <v>1</v>
      </c>
    </row>
    <row r="140" spans="1:41" x14ac:dyDescent="0.3">
      <c r="A140" s="195">
        <f t="shared" si="33"/>
        <v>0.26000000000000012</v>
      </c>
      <c r="D140" s="179"/>
      <c r="F140" s="21"/>
      <c r="G140" s="63">
        <v>0.99</v>
      </c>
      <c r="I140" s="178">
        <v>0.26000000000000012</v>
      </c>
      <c r="J140" s="20"/>
      <c r="K140" s="3"/>
      <c r="N140" s="177">
        <v>0.26000000000000012</v>
      </c>
      <c r="S140" s="152">
        <v>0</v>
      </c>
      <c r="X140" s="152">
        <v>0</v>
      </c>
      <c r="Y140" s="20"/>
      <c r="Z140" s="18"/>
      <c r="AA140" s="18"/>
      <c r="AB140" s="18"/>
      <c r="AC140" s="18"/>
      <c r="AD140" s="18"/>
      <c r="AE140" s="18"/>
      <c r="AF140" s="18"/>
      <c r="AI140" s="21"/>
      <c r="AJ140" s="29">
        <f t="shared" si="37"/>
        <v>45847</v>
      </c>
      <c r="AK140">
        <f t="shared" si="31"/>
        <v>0</v>
      </c>
      <c r="AL140" s="1">
        <f t="shared" si="32"/>
        <v>1</v>
      </c>
      <c r="AM140" s="1">
        <f t="shared" si="34"/>
        <v>0</v>
      </c>
      <c r="AN140" s="127">
        <f t="shared" si="35"/>
        <v>0</v>
      </c>
      <c r="AO140" s="126">
        <f t="shared" si="36"/>
        <v>1</v>
      </c>
    </row>
    <row r="141" spans="1:41" x14ac:dyDescent="0.3">
      <c r="A141" s="195">
        <f t="shared" si="33"/>
        <v>0.25000000000000011</v>
      </c>
      <c r="D141" s="179"/>
      <c r="F141" s="21"/>
      <c r="G141" s="63">
        <v>1</v>
      </c>
      <c r="I141" s="178">
        <v>0.25000000000000011</v>
      </c>
      <c r="J141" s="20"/>
      <c r="K141" s="3"/>
      <c r="N141" s="177">
        <v>0.25000000000000011</v>
      </c>
      <c r="S141" s="152">
        <v>0</v>
      </c>
      <c r="X141" s="152">
        <v>0</v>
      </c>
      <c r="Y141" s="20"/>
      <c r="Z141" s="18"/>
      <c r="AA141" s="18"/>
      <c r="AB141" s="18"/>
      <c r="AC141" s="18"/>
      <c r="AD141" s="18"/>
      <c r="AE141" s="18"/>
      <c r="AF141" s="18"/>
      <c r="AI141" s="21"/>
      <c r="AJ141" s="29">
        <f t="shared" si="37"/>
        <v>45848</v>
      </c>
      <c r="AK141">
        <f t="shared" si="31"/>
        <v>0</v>
      </c>
      <c r="AL141" s="1">
        <f t="shared" si="32"/>
        <v>1</v>
      </c>
      <c r="AM141" s="1">
        <f t="shared" si="34"/>
        <v>0</v>
      </c>
      <c r="AN141" s="127">
        <f t="shared" si="35"/>
        <v>0</v>
      </c>
      <c r="AO141" s="126">
        <f t="shared" si="36"/>
        <v>1</v>
      </c>
    </row>
    <row r="142" spans="1:41" x14ac:dyDescent="0.3">
      <c r="D142" s="179"/>
      <c r="AJ142" s="29">
        <f t="shared" si="37"/>
        <v>45849</v>
      </c>
      <c r="AK142">
        <f t="shared" si="31"/>
        <v>0</v>
      </c>
      <c r="AL142" s="1">
        <f t="shared" si="32"/>
        <v>1</v>
      </c>
      <c r="AM142" s="1">
        <f t="shared" si="34"/>
        <v>0</v>
      </c>
      <c r="AN142" s="127">
        <f t="shared" si="35"/>
        <v>0</v>
      </c>
      <c r="AO142" s="126">
        <f t="shared" si="36"/>
        <v>1</v>
      </c>
    </row>
    <row r="143" spans="1:41" x14ac:dyDescent="0.3">
      <c r="AJ143" s="29">
        <f t="shared" si="37"/>
        <v>45850</v>
      </c>
      <c r="AK143">
        <f t="shared" si="31"/>
        <v>0</v>
      </c>
      <c r="AL143" s="1">
        <f t="shared" si="32"/>
        <v>1</v>
      </c>
      <c r="AM143" s="1">
        <f t="shared" si="34"/>
        <v>0</v>
      </c>
      <c r="AN143" s="127">
        <f t="shared" si="35"/>
        <v>0</v>
      </c>
      <c r="AO143" s="126">
        <f t="shared" si="36"/>
        <v>1</v>
      </c>
    </row>
    <row r="144" spans="1:41" x14ac:dyDescent="0.3">
      <c r="AJ144" s="29">
        <f t="shared" si="37"/>
        <v>45851</v>
      </c>
      <c r="AK144">
        <f t="shared" si="31"/>
        <v>0</v>
      </c>
      <c r="AL144" s="1">
        <f t="shared" si="32"/>
        <v>1</v>
      </c>
      <c r="AM144" s="1">
        <f t="shared" si="34"/>
        <v>0</v>
      </c>
      <c r="AN144" s="127">
        <f t="shared" si="35"/>
        <v>0</v>
      </c>
      <c r="AO144" s="126">
        <f t="shared" si="36"/>
        <v>1</v>
      </c>
    </row>
    <row r="145" spans="36:41" x14ac:dyDescent="0.3">
      <c r="AJ145" s="29">
        <f t="shared" si="37"/>
        <v>45852</v>
      </c>
      <c r="AK145">
        <f t="shared" si="31"/>
        <v>0</v>
      </c>
      <c r="AL145" s="1">
        <f t="shared" si="32"/>
        <v>1</v>
      </c>
      <c r="AM145" s="1">
        <f t="shared" si="34"/>
        <v>0</v>
      </c>
      <c r="AN145" s="127">
        <f t="shared" si="35"/>
        <v>0</v>
      </c>
      <c r="AO145" s="126">
        <f t="shared" si="36"/>
        <v>1</v>
      </c>
    </row>
    <row r="146" spans="36:41" x14ac:dyDescent="0.3">
      <c r="AJ146" s="29">
        <f t="shared" si="37"/>
        <v>45853</v>
      </c>
      <c r="AK146">
        <f t="shared" si="31"/>
        <v>0</v>
      </c>
      <c r="AL146" s="1">
        <f t="shared" si="32"/>
        <v>1</v>
      </c>
      <c r="AM146" s="1">
        <f t="shared" si="34"/>
        <v>0</v>
      </c>
      <c r="AN146" s="127">
        <f t="shared" si="35"/>
        <v>0</v>
      </c>
      <c r="AO146" s="126">
        <f t="shared" si="36"/>
        <v>1</v>
      </c>
    </row>
    <row r="147" spans="36:41" x14ac:dyDescent="0.3">
      <c r="AJ147" s="29">
        <f t="shared" si="37"/>
        <v>45854</v>
      </c>
      <c r="AK147">
        <f t="shared" si="31"/>
        <v>0</v>
      </c>
      <c r="AL147" s="1">
        <f t="shared" si="32"/>
        <v>1</v>
      </c>
      <c r="AM147" s="1">
        <f t="shared" si="34"/>
        <v>0</v>
      </c>
      <c r="AN147" s="127">
        <f t="shared" si="35"/>
        <v>0</v>
      </c>
      <c r="AO147" s="126">
        <f t="shared" si="36"/>
        <v>1</v>
      </c>
    </row>
    <row r="148" spans="36:41" x14ac:dyDescent="0.3">
      <c r="AJ148" s="29">
        <f t="shared" si="37"/>
        <v>45855</v>
      </c>
      <c r="AK148">
        <f t="shared" si="31"/>
        <v>0</v>
      </c>
      <c r="AL148" s="1">
        <f t="shared" si="32"/>
        <v>1</v>
      </c>
      <c r="AM148" s="1">
        <f t="shared" si="34"/>
        <v>0</v>
      </c>
      <c r="AN148" s="127">
        <f t="shared" si="35"/>
        <v>0</v>
      </c>
      <c r="AO148" s="126">
        <f t="shared" si="36"/>
        <v>1</v>
      </c>
    </row>
    <row r="149" spans="36:41" x14ac:dyDescent="0.3">
      <c r="AJ149" s="29">
        <f t="shared" si="37"/>
        <v>45856</v>
      </c>
      <c r="AK149">
        <f t="shared" si="31"/>
        <v>0</v>
      </c>
      <c r="AL149" s="1">
        <f t="shared" si="32"/>
        <v>1</v>
      </c>
      <c r="AM149" s="1">
        <f t="shared" si="34"/>
        <v>0</v>
      </c>
      <c r="AN149" s="127">
        <f t="shared" si="35"/>
        <v>0</v>
      </c>
      <c r="AO149" s="126">
        <f t="shared" si="36"/>
        <v>1</v>
      </c>
    </row>
    <row r="150" spans="36:41" x14ac:dyDescent="0.3">
      <c r="AJ150" s="29">
        <f t="shared" si="37"/>
        <v>45857</v>
      </c>
      <c r="AK150">
        <f t="shared" si="31"/>
        <v>0</v>
      </c>
      <c r="AL150" s="1">
        <f t="shared" si="32"/>
        <v>1</v>
      </c>
      <c r="AM150" s="1">
        <f t="shared" si="34"/>
        <v>0</v>
      </c>
      <c r="AN150" s="127">
        <f t="shared" si="35"/>
        <v>0</v>
      </c>
      <c r="AO150" s="126">
        <f t="shared" si="36"/>
        <v>1</v>
      </c>
    </row>
    <row r="151" spans="36:41" x14ac:dyDescent="0.3">
      <c r="AJ151" s="29">
        <f t="shared" si="37"/>
        <v>45858</v>
      </c>
      <c r="AK151">
        <f t="shared" si="31"/>
        <v>0</v>
      </c>
      <c r="AL151" s="1">
        <f t="shared" si="32"/>
        <v>1</v>
      </c>
      <c r="AM151" s="1">
        <f t="shared" si="34"/>
        <v>0</v>
      </c>
      <c r="AN151" s="127">
        <f t="shared" si="35"/>
        <v>0</v>
      </c>
      <c r="AO151" s="126">
        <f t="shared" si="36"/>
        <v>1</v>
      </c>
    </row>
    <row r="152" spans="36:41" x14ac:dyDescent="0.3">
      <c r="AJ152" s="29">
        <f t="shared" si="37"/>
        <v>45859</v>
      </c>
      <c r="AK152">
        <f t="shared" si="31"/>
        <v>0</v>
      </c>
      <c r="AL152" s="1">
        <f t="shared" si="32"/>
        <v>1</v>
      </c>
      <c r="AM152" s="1">
        <f t="shared" si="34"/>
        <v>0</v>
      </c>
      <c r="AN152" s="127">
        <f t="shared" si="35"/>
        <v>0</v>
      </c>
      <c r="AO152" s="126">
        <f t="shared" si="36"/>
        <v>1</v>
      </c>
    </row>
    <row r="153" spans="36:41" x14ac:dyDescent="0.3">
      <c r="AJ153" s="29">
        <f t="shared" si="37"/>
        <v>45860</v>
      </c>
      <c r="AK153">
        <f t="shared" si="31"/>
        <v>0</v>
      </c>
      <c r="AL153" s="1">
        <f t="shared" si="32"/>
        <v>1</v>
      </c>
      <c r="AM153" s="1">
        <f t="shared" si="34"/>
        <v>0</v>
      </c>
      <c r="AN153" s="127">
        <f t="shared" si="35"/>
        <v>0</v>
      </c>
      <c r="AO153" s="126">
        <f t="shared" si="36"/>
        <v>1</v>
      </c>
    </row>
    <row r="154" spans="36:41" x14ac:dyDescent="0.3">
      <c r="AJ154" s="29">
        <f t="shared" si="37"/>
        <v>45861</v>
      </c>
      <c r="AK154">
        <f t="shared" si="31"/>
        <v>0</v>
      </c>
      <c r="AL154" s="1">
        <f t="shared" si="32"/>
        <v>1</v>
      </c>
      <c r="AM154" s="1">
        <f t="shared" si="34"/>
        <v>0</v>
      </c>
      <c r="AN154" s="127">
        <f t="shared" si="35"/>
        <v>0</v>
      </c>
      <c r="AO154" s="126">
        <f t="shared" si="36"/>
        <v>1</v>
      </c>
    </row>
    <row r="155" spans="36:41" x14ac:dyDescent="0.3">
      <c r="AJ155" s="29">
        <f t="shared" si="37"/>
        <v>45862</v>
      </c>
      <c r="AK155">
        <f t="shared" si="31"/>
        <v>0</v>
      </c>
      <c r="AL155" s="1">
        <f t="shared" si="32"/>
        <v>1</v>
      </c>
      <c r="AM155" s="1">
        <f t="shared" si="34"/>
        <v>0</v>
      </c>
      <c r="AN155" s="127">
        <f t="shared" si="35"/>
        <v>0</v>
      </c>
      <c r="AO155" s="126">
        <f t="shared" si="36"/>
        <v>1</v>
      </c>
    </row>
    <row r="156" spans="36:41" x14ac:dyDescent="0.3">
      <c r="AJ156" s="29">
        <f t="shared" si="37"/>
        <v>45863</v>
      </c>
      <c r="AK156">
        <f t="shared" si="31"/>
        <v>0</v>
      </c>
      <c r="AL156" s="1">
        <f t="shared" si="32"/>
        <v>1</v>
      </c>
      <c r="AM156" s="1">
        <f t="shared" si="34"/>
        <v>0</v>
      </c>
      <c r="AN156" s="127">
        <f t="shared" si="35"/>
        <v>0</v>
      </c>
      <c r="AO156" s="126">
        <f t="shared" si="36"/>
        <v>1</v>
      </c>
    </row>
    <row r="157" spans="36:41" x14ac:dyDescent="0.3">
      <c r="AJ157" s="29">
        <f t="shared" si="37"/>
        <v>45864</v>
      </c>
      <c r="AK157">
        <f t="shared" si="31"/>
        <v>0</v>
      </c>
      <c r="AL157" s="1">
        <f t="shared" si="32"/>
        <v>1</v>
      </c>
      <c r="AM157" s="1">
        <f t="shared" si="34"/>
        <v>0</v>
      </c>
      <c r="AN157" s="127">
        <f t="shared" si="35"/>
        <v>0</v>
      </c>
      <c r="AO157" s="126">
        <f t="shared" si="36"/>
        <v>1</v>
      </c>
    </row>
    <row r="158" spans="36:41" x14ac:dyDescent="0.3">
      <c r="AJ158" s="29">
        <f t="shared" si="37"/>
        <v>45865</v>
      </c>
      <c r="AK158">
        <f t="shared" si="31"/>
        <v>0</v>
      </c>
      <c r="AL158" s="1">
        <f t="shared" si="32"/>
        <v>1</v>
      </c>
      <c r="AM158" s="1">
        <f t="shared" si="34"/>
        <v>0</v>
      </c>
      <c r="AN158" s="127">
        <f t="shared" si="35"/>
        <v>0</v>
      </c>
      <c r="AO158" s="126">
        <f t="shared" si="36"/>
        <v>1</v>
      </c>
    </row>
    <row r="159" spans="36:41" x14ac:dyDescent="0.3">
      <c r="AJ159" s="29">
        <f t="shared" si="37"/>
        <v>45866</v>
      </c>
      <c r="AK159">
        <f t="shared" si="31"/>
        <v>0</v>
      </c>
      <c r="AL159" s="1">
        <f t="shared" si="32"/>
        <v>1</v>
      </c>
      <c r="AM159" s="1">
        <f t="shared" si="34"/>
        <v>0</v>
      </c>
      <c r="AN159" s="127">
        <f t="shared" si="35"/>
        <v>0</v>
      </c>
      <c r="AO159" s="126">
        <f t="shared" si="36"/>
        <v>1</v>
      </c>
    </row>
    <row r="160" spans="36:41" x14ac:dyDescent="0.3">
      <c r="AJ160" s="29">
        <f t="shared" si="37"/>
        <v>45867</v>
      </c>
      <c r="AK160">
        <f t="shared" si="31"/>
        <v>0</v>
      </c>
      <c r="AL160" s="1">
        <f t="shared" si="32"/>
        <v>1</v>
      </c>
      <c r="AM160" s="1">
        <f t="shared" si="34"/>
        <v>0</v>
      </c>
      <c r="AN160" s="127">
        <f t="shared" si="35"/>
        <v>0</v>
      </c>
      <c r="AO160" s="126">
        <f t="shared" si="36"/>
        <v>1</v>
      </c>
    </row>
    <row r="161" spans="36:41" x14ac:dyDescent="0.3">
      <c r="AJ161" s="29">
        <f t="shared" si="37"/>
        <v>45868</v>
      </c>
      <c r="AK161">
        <f t="shared" si="31"/>
        <v>0</v>
      </c>
      <c r="AL161" s="1">
        <f t="shared" si="32"/>
        <v>1</v>
      </c>
      <c r="AM161" s="1">
        <f t="shared" si="34"/>
        <v>0</v>
      </c>
      <c r="AN161" s="127">
        <f t="shared" si="35"/>
        <v>0</v>
      </c>
      <c r="AO161" s="126">
        <f t="shared" si="36"/>
        <v>1</v>
      </c>
    </row>
    <row r="162" spans="36:41" x14ac:dyDescent="0.3">
      <c r="AJ162" s="29">
        <f t="shared" si="37"/>
        <v>45869</v>
      </c>
      <c r="AK162">
        <f t="shared" si="31"/>
        <v>0</v>
      </c>
      <c r="AL162" s="1">
        <f t="shared" si="32"/>
        <v>1</v>
      </c>
      <c r="AM162" s="1">
        <f t="shared" si="34"/>
        <v>0</v>
      </c>
      <c r="AN162" s="127">
        <f t="shared" si="35"/>
        <v>0</v>
      </c>
      <c r="AO162" s="126">
        <f t="shared" si="36"/>
        <v>1</v>
      </c>
    </row>
    <row r="163" spans="36:41" x14ac:dyDescent="0.3">
      <c r="AJ163" s="29">
        <f t="shared" si="37"/>
        <v>45870</v>
      </c>
      <c r="AK163">
        <f t="shared" si="31"/>
        <v>0</v>
      </c>
      <c r="AL163" s="1">
        <f t="shared" si="32"/>
        <v>1</v>
      </c>
      <c r="AM163" s="1">
        <f t="shared" si="34"/>
        <v>0</v>
      </c>
      <c r="AN163" s="127">
        <f t="shared" si="35"/>
        <v>0</v>
      </c>
      <c r="AO163" s="126">
        <f t="shared" si="36"/>
        <v>1</v>
      </c>
    </row>
    <row r="164" spans="36:41" x14ac:dyDescent="0.3">
      <c r="AJ164" s="29">
        <f t="shared" si="37"/>
        <v>45871</v>
      </c>
      <c r="AK164">
        <f t="shared" si="31"/>
        <v>0</v>
      </c>
      <c r="AL164" s="1">
        <f t="shared" si="32"/>
        <v>1</v>
      </c>
      <c r="AM164" s="1">
        <f t="shared" si="34"/>
        <v>0</v>
      </c>
      <c r="AN164" s="127">
        <f t="shared" si="35"/>
        <v>0</v>
      </c>
      <c r="AO164" s="126">
        <f t="shared" si="36"/>
        <v>1</v>
      </c>
    </row>
    <row r="165" spans="36:41" x14ac:dyDescent="0.3">
      <c r="AJ165" s="29">
        <f t="shared" si="37"/>
        <v>45872</v>
      </c>
      <c r="AK165">
        <f t="shared" si="31"/>
        <v>0</v>
      </c>
      <c r="AL165" s="1">
        <f t="shared" si="32"/>
        <v>1</v>
      </c>
      <c r="AM165" s="1">
        <f t="shared" si="34"/>
        <v>0</v>
      </c>
      <c r="AN165" s="127">
        <f t="shared" si="35"/>
        <v>0</v>
      </c>
      <c r="AO165" s="126">
        <f t="shared" si="36"/>
        <v>1</v>
      </c>
    </row>
    <row r="166" spans="36:41" x14ac:dyDescent="0.3">
      <c r="AJ166" s="29">
        <f t="shared" si="37"/>
        <v>45873</v>
      </c>
      <c r="AK166">
        <f t="shared" si="31"/>
        <v>0</v>
      </c>
      <c r="AL166" s="1">
        <f t="shared" si="32"/>
        <v>1</v>
      </c>
      <c r="AM166" s="1">
        <f t="shared" si="34"/>
        <v>0</v>
      </c>
      <c r="AN166" s="127">
        <f t="shared" si="35"/>
        <v>0</v>
      </c>
      <c r="AO166" s="126">
        <f t="shared" si="36"/>
        <v>1</v>
      </c>
    </row>
    <row r="167" spans="36:41" x14ac:dyDescent="0.3">
      <c r="AJ167" s="29">
        <f t="shared" si="37"/>
        <v>45874</v>
      </c>
      <c r="AK167">
        <f t="shared" si="31"/>
        <v>0</v>
      </c>
      <c r="AL167" s="1">
        <f t="shared" si="32"/>
        <v>1</v>
      </c>
      <c r="AM167" s="1">
        <f t="shared" si="34"/>
        <v>0</v>
      </c>
      <c r="AN167" s="127">
        <f t="shared" si="35"/>
        <v>0</v>
      </c>
      <c r="AO167" s="126">
        <f t="shared" si="36"/>
        <v>1</v>
      </c>
    </row>
    <row r="168" spans="36:41" x14ac:dyDescent="0.3">
      <c r="AJ168" s="29">
        <f t="shared" si="37"/>
        <v>45875</v>
      </c>
      <c r="AK168">
        <f t="shared" si="31"/>
        <v>0</v>
      </c>
      <c r="AL168" s="1">
        <f t="shared" si="32"/>
        <v>1</v>
      </c>
      <c r="AM168" s="1">
        <f t="shared" si="34"/>
        <v>0</v>
      </c>
      <c r="AN168" s="127">
        <f t="shared" si="35"/>
        <v>0</v>
      </c>
      <c r="AO168" s="126">
        <f t="shared" si="36"/>
        <v>1</v>
      </c>
    </row>
    <row r="169" spans="36:41" x14ac:dyDescent="0.3">
      <c r="AJ169" s="29">
        <f t="shared" si="37"/>
        <v>45876</v>
      </c>
      <c r="AK169">
        <f t="shared" ref="AK169:AK232" si="38">_xlfn.XLOOKUP(AJ169,A$27:A$36,B$27:B$36,0,0)</f>
        <v>0</v>
      </c>
      <c r="AL169" s="1">
        <f t="shared" ref="AL169:AL232" si="39">_xlfn.XLOOKUP(AJ169,A$15:A$24,B$15:B$24,1,0)</f>
        <v>1</v>
      </c>
      <c r="AM169" s="1">
        <f t="shared" si="34"/>
        <v>0</v>
      </c>
      <c r="AN169" s="127">
        <f t="shared" si="35"/>
        <v>0</v>
      </c>
      <c r="AO169" s="126">
        <f t="shared" si="36"/>
        <v>1</v>
      </c>
    </row>
    <row r="170" spans="36:41" x14ac:dyDescent="0.3">
      <c r="AJ170" s="29">
        <f t="shared" si="37"/>
        <v>45877</v>
      </c>
      <c r="AK170">
        <f t="shared" si="38"/>
        <v>0</v>
      </c>
      <c r="AL170" s="1">
        <f t="shared" si="39"/>
        <v>1</v>
      </c>
      <c r="AM170" s="1">
        <f t="shared" ref="AM170:AM233" si="40">AK170</f>
        <v>0</v>
      </c>
      <c r="AN170" s="127">
        <f t="shared" ref="AN170:AN233" si="41">AK170</f>
        <v>0</v>
      </c>
      <c r="AO170" s="126">
        <f t="shared" ref="AO170:AO233" si="42">AL170</f>
        <v>1</v>
      </c>
    </row>
    <row r="171" spans="36:41" x14ac:dyDescent="0.3">
      <c r="AJ171" s="29">
        <f t="shared" ref="AJ171:AJ234" si="43">AJ170+1</f>
        <v>45878</v>
      </c>
      <c r="AK171">
        <f t="shared" si="38"/>
        <v>0</v>
      </c>
      <c r="AL171" s="1">
        <f t="shared" si="39"/>
        <v>1</v>
      </c>
      <c r="AM171" s="1">
        <f t="shared" si="40"/>
        <v>0</v>
      </c>
      <c r="AN171" s="127">
        <f t="shared" si="41"/>
        <v>0</v>
      </c>
      <c r="AO171" s="126">
        <f t="shared" si="42"/>
        <v>1</v>
      </c>
    </row>
    <row r="172" spans="36:41" x14ac:dyDescent="0.3">
      <c r="AJ172" s="29">
        <f t="shared" si="43"/>
        <v>45879</v>
      </c>
      <c r="AK172">
        <f t="shared" si="38"/>
        <v>0</v>
      </c>
      <c r="AL172" s="1">
        <f t="shared" si="39"/>
        <v>1</v>
      </c>
      <c r="AM172" s="1">
        <f t="shared" si="40"/>
        <v>0</v>
      </c>
      <c r="AN172" s="127">
        <f t="shared" si="41"/>
        <v>0</v>
      </c>
      <c r="AO172" s="126">
        <f t="shared" si="42"/>
        <v>1</v>
      </c>
    </row>
    <row r="173" spans="36:41" x14ac:dyDescent="0.3">
      <c r="AJ173" s="29">
        <f t="shared" si="43"/>
        <v>45880</v>
      </c>
      <c r="AK173">
        <f t="shared" si="38"/>
        <v>0</v>
      </c>
      <c r="AL173" s="1">
        <f t="shared" si="39"/>
        <v>1</v>
      </c>
      <c r="AM173" s="1">
        <f t="shared" si="40"/>
        <v>0</v>
      </c>
      <c r="AN173" s="127">
        <f t="shared" si="41"/>
        <v>0</v>
      </c>
      <c r="AO173" s="126">
        <f t="shared" si="42"/>
        <v>1</v>
      </c>
    </row>
    <row r="174" spans="36:41" x14ac:dyDescent="0.3">
      <c r="AJ174" s="29">
        <f t="shared" si="43"/>
        <v>45881</v>
      </c>
      <c r="AK174">
        <f t="shared" si="38"/>
        <v>0</v>
      </c>
      <c r="AL174" s="1">
        <f t="shared" si="39"/>
        <v>1</v>
      </c>
      <c r="AM174" s="1">
        <f t="shared" si="40"/>
        <v>0</v>
      </c>
      <c r="AN174" s="127">
        <f t="shared" si="41"/>
        <v>0</v>
      </c>
      <c r="AO174" s="126">
        <f t="shared" si="42"/>
        <v>1</v>
      </c>
    </row>
    <row r="175" spans="36:41" x14ac:dyDescent="0.3">
      <c r="AJ175" s="29">
        <f t="shared" si="43"/>
        <v>45882</v>
      </c>
      <c r="AK175">
        <f t="shared" si="38"/>
        <v>0</v>
      </c>
      <c r="AL175" s="1">
        <f t="shared" si="39"/>
        <v>1</v>
      </c>
      <c r="AM175" s="1">
        <f t="shared" si="40"/>
        <v>0</v>
      </c>
      <c r="AN175" s="127">
        <f t="shared" si="41"/>
        <v>0</v>
      </c>
      <c r="AO175" s="126">
        <f t="shared" si="42"/>
        <v>1</v>
      </c>
    </row>
    <row r="176" spans="36:41" x14ac:dyDescent="0.3">
      <c r="AJ176" s="29">
        <f t="shared" si="43"/>
        <v>45883</v>
      </c>
      <c r="AK176">
        <f t="shared" si="38"/>
        <v>0</v>
      </c>
      <c r="AL176" s="1">
        <f t="shared" si="39"/>
        <v>1</v>
      </c>
      <c r="AM176" s="1">
        <f t="shared" si="40"/>
        <v>0</v>
      </c>
      <c r="AN176" s="127">
        <f t="shared" si="41"/>
        <v>0</v>
      </c>
      <c r="AO176" s="126">
        <f t="shared" si="42"/>
        <v>1</v>
      </c>
    </row>
    <row r="177" spans="36:41" x14ac:dyDescent="0.3">
      <c r="AJ177" s="29">
        <f t="shared" si="43"/>
        <v>45884</v>
      </c>
      <c r="AK177">
        <f t="shared" si="38"/>
        <v>0</v>
      </c>
      <c r="AL177" s="1">
        <f t="shared" si="39"/>
        <v>1</v>
      </c>
      <c r="AM177" s="1">
        <f t="shared" si="40"/>
        <v>0</v>
      </c>
      <c r="AN177" s="127">
        <f t="shared" si="41"/>
        <v>0</v>
      </c>
      <c r="AO177" s="126">
        <f t="shared" si="42"/>
        <v>1</v>
      </c>
    </row>
    <row r="178" spans="36:41" x14ac:dyDescent="0.3">
      <c r="AJ178" s="29">
        <f t="shared" si="43"/>
        <v>45885</v>
      </c>
      <c r="AK178">
        <f t="shared" si="38"/>
        <v>0</v>
      </c>
      <c r="AL178" s="1">
        <f t="shared" si="39"/>
        <v>1</v>
      </c>
      <c r="AM178" s="1">
        <f t="shared" si="40"/>
        <v>0</v>
      </c>
      <c r="AN178" s="127">
        <f t="shared" si="41"/>
        <v>0</v>
      </c>
      <c r="AO178" s="126">
        <f t="shared" si="42"/>
        <v>1</v>
      </c>
    </row>
    <row r="179" spans="36:41" x14ac:dyDescent="0.3">
      <c r="AJ179" s="29">
        <f t="shared" si="43"/>
        <v>45886</v>
      </c>
      <c r="AK179">
        <f t="shared" si="38"/>
        <v>0</v>
      </c>
      <c r="AL179" s="1">
        <f t="shared" si="39"/>
        <v>1</v>
      </c>
      <c r="AM179" s="1">
        <f t="shared" si="40"/>
        <v>0</v>
      </c>
      <c r="AN179" s="127">
        <f t="shared" si="41"/>
        <v>0</v>
      </c>
      <c r="AO179" s="126">
        <f t="shared" si="42"/>
        <v>1</v>
      </c>
    </row>
    <row r="180" spans="36:41" x14ac:dyDescent="0.3">
      <c r="AJ180" s="29">
        <f t="shared" si="43"/>
        <v>45887</v>
      </c>
      <c r="AK180">
        <f t="shared" si="38"/>
        <v>0</v>
      </c>
      <c r="AL180" s="1">
        <f t="shared" si="39"/>
        <v>1</v>
      </c>
      <c r="AM180" s="1">
        <f t="shared" si="40"/>
        <v>0</v>
      </c>
      <c r="AN180" s="127">
        <f t="shared" si="41"/>
        <v>0</v>
      </c>
      <c r="AO180" s="126">
        <f t="shared" si="42"/>
        <v>1</v>
      </c>
    </row>
    <row r="181" spans="36:41" x14ac:dyDescent="0.3">
      <c r="AJ181" s="29">
        <f t="shared" si="43"/>
        <v>45888</v>
      </c>
      <c r="AK181">
        <f t="shared" si="38"/>
        <v>0</v>
      </c>
      <c r="AL181" s="1">
        <f t="shared" si="39"/>
        <v>1</v>
      </c>
      <c r="AM181" s="1">
        <f t="shared" si="40"/>
        <v>0</v>
      </c>
      <c r="AN181" s="127">
        <f t="shared" si="41"/>
        <v>0</v>
      </c>
      <c r="AO181" s="126">
        <f t="shared" si="42"/>
        <v>1</v>
      </c>
    </row>
    <row r="182" spans="36:41" x14ac:dyDescent="0.3">
      <c r="AJ182" s="29">
        <f t="shared" si="43"/>
        <v>45889</v>
      </c>
      <c r="AK182">
        <f t="shared" si="38"/>
        <v>0</v>
      </c>
      <c r="AL182" s="1">
        <f t="shared" si="39"/>
        <v>1</v>
      </c>
      <c r="AM182" s="1">
        <f t="shared" si="40"/>
        <v>0</v>
      </c>
      <c r="AN182" s="127">
        <f t="shared" si="41"/>
        <v>0</v>
      </c>
      <c r="AO182" s="126">
        <f t="shared" si="42"/>
        <v>1</v>
      </c>
    </row>
    <row r="183" spans="36:41" x14ac:dyDescent="0.3">
      <c r="AJ183" s="29">
        <f t="shared" si="43"/>
        <v>45890</v>
      </c>
      <c r="AK183">
        <f t="shared" si="38"/>
        <v>0</v>
      </c>
      <c r="AL183" s="1">
        <f t="shared" si="39"/>
        <v>1</v>
      </c>
      <c r="AM183" s="1">
        <f t="shared" si="40"/>
        <v>0</v>
      </c>
      <c r="AN183" s="127">
        <f t="shared" si="41"/>
        <v>0</v>
      </c>
      <c r="AO183" s="126">
        <f t="shared" si="42"/>
        <v>1</v>
      </c>
    </row>
    <row r="184" spans="36:41" x14ac:dyDescent="0.3">
      <c r="AJ184" s="29">
        <f t="shared" si="43"/>
        <v>45891</v>
      </c>
      <c r="AK184">
        <f t="shared" si="38"/>
        <v>0</v>
      </c>
      <c r="AL184" s="1">
        <f t="shared" si="39"/>
        <v>1</v>
      </c>
      <c r="AM184" s="1">
        <f t="shared" si="40"/>
        <v>0</v>
      </c>
      <c r="AN184" s="127">
        <f t="shared" si="41"/>
        <v>0</v>
      </c>
      <c r="AO184" s="126">
        <f t="shared" si="42"/>
        <v>1</v>
      </c>
    </row>
    <row r="185" spans="36:41" x14ac:dyDescent="0.3">
      <c r="AJ185" s="29">
        <f t="shared" si="43"/>
        <v>45892</v>
      </c>
      <c r="AK185">
        <f t="shared" si="38"/>
        <v>0</v>
      </c>
      <c r="AL185" s="1">
        <f t="shared" si="39"/>
        <v>1</v>
      </c>
      <c r="AM185" s="1">
        <f t="shared" si="40"/>
        <v>0</v>
      </c>
      <c r="AN185" s="127">
        <f t="shared" si="41"/>
        <v>0</v>
      </c>
      <c r="AO185" s="126">
        <f t="shared" si="42"/>
        <v>1</v>
      </c>
    </row>
    <row r="186" spans="36:41" x14ac:dyDescent="0.3">
      <c r="AJ186" s="29">
        <f t="shared" si="43"/>
        <v>45893</v>
      </c>
      <c r="AK186">
        <f t="shared" si="38"/>
        <v>0</v>
      </c>
      <c r="AL186" s="1">
        <f t="shared" si="39"/>
        <v>1</v>
      </c>
      <c r="AM186" s="1">
        <f t="shared" si="40"/>
        <v>0</v>
      </c>
      <c r="AN186" s="127">
        <f t="shared" si="41"/>
        <v>0</v>
      </c>
      <c r="AO186" s="126">
        <f t="shared" si="42"/>
        <v>1</v>
      </c>
    </row>
    <row r="187" spans="36:41" x14ac:dyDescent="0.3">
      <c r="AJ187" s="29">
        <f t="shared" si="43"/>
        <v>45894</v>
      </c>
      <c r="AK187">
        <f t="shared" si="38"/>
        <v>0</v>
      </c>
      <c r="AL187" s="1">
        <f t="shared" si="39"/>
        <v>1</v>
      </c>
      <c r="AM187" s="1">
        <f t="shared" si="40"/>
        <v>0</v>
      </c>
      <c r="AN187" s="127">
        <f t="shared" si="41"/>
        <v>0</v>
      </c>
      <c r="AO187" s="126">
        <f t="shared" si="42"/>
        <v>1</v>
      </c>
    </row>
    <row r="188" spans="36:41" x14ac:dyDescent="0.3">
      <c r="AJ188" s="29">
        <f t="shared" si="43"/>
        <v>45895</v>
      </c>
      <c r="AK188">
        <f t="shared" si="38"/>
        <v>0</v>
      </c>
      <c r="AL188" s="1">
        <f t="shared" si="39"/>
        <v>1</v>
      </c>
      <c r="AM188" s="1">
        <f t="shared" si="40"/>
        <v>0</v>
      </c>
      <c r="AN188" s="127">
        <f t="shared" si="41"/>
        <v>0</v>
      </c>
      <c r="AO188" s="126">
        <f t="shared" si="42"/>
        <v>1</v>
      </c>
    </row>
    <row r="189" spans="36:41" x14ac:dyDescent="0.3">
      <c r="AJ189" s="29">
        <f t="shared" si="43"/>
        <v>45896</v>
      </c>
      <c r="AK189">
        <f t="shared" si="38"/>
        <v>0</v>
      </c>
      <c r="AL189" s="1">
        <f t="shared" si="39"/>
        <v>1</v>
      </c>
      <c r="AM189" s="1">
        <f t="shared" si="40"/>
        <v>0</v>
      </c>
      <c r="AN189" s="127">
        <f t="shared" si="41"/>
        <v>0</v>
      </c>
      <c r="AO189" s="126">
        <f t="shared" si="42"/>
        <v>1</v>
      </c>
    </row>
    <row r="190" spans="36:41" x14ac:dyDescent="0.3">
      <c r="AJ190" s="29">
        <f t="shared" si="43"/>
        <v>45897</v>
      </c>
      <c r="AK190">
        <f t="shared" si="38"/>
        <v>0</v>
      </c>
      <c r="AL190" s="1">
        <f t="shared" si="39"/>
        <v>1</v>
      </c>
      <c r="AM190" s="1">
        <f t="shared" si="40"/>
        <v>0</v>
      </c>
      <c r="AN190" s="127">
        <f t="shared" si="41"/>
        <v>0</v>
      </c>
      <c r="AO190" s="126">
        <f t="shared" si="42"/>
        <v>1</v>
      </c>
    </row>
    <row r="191" spans="36:41" x14ac:dyDescent="0.3">
      <c r="AJ191" s="29">
        <f t="shared" si="43"/>
        <v>45898</v>
      </c>
      <c r="AK191">
        <f t="shared" si="38"/>
        <v>0</v>
      </c>
      <c r="AL191" s="1">
        <f t="shared" si="39"/>
        <v>1</v>
      </c>
      <c r="AM191" s="1">
        <f t="shared" si="40"/>
        <v>0</v>
      </c>
      <c r="AN191" s="127">
        <f t="shared" si="41"/>
        <v>0</v>
      </c>
      <c r="AO191" s="126">
        <f t="shared" si="42"/>
        <v>1</v>
      </c>
    </row>
    <row r="192" spans="36:41" x14ac:dyDescent="0.3">
      <c r="AJ192" s="29">
        <f t="shared" si="43"/>
        <v>45899</v>
      </c>
      <c r="AK192">
        <f t="shared" si="38"/>
        <v>0</v>
      </c>
      <c r="AL192" s="1">
        <f t="shared" si="39"/>
        <v>1</v>
      </c>
      <c r="AM192" s="1">
        <f t="shared" si="40"/>
        <v>0</v>
      </c>
      <c r="AN192" s="127">
        <f t="shared" si="41"/>
        <v>0</v>
      </c>
      <c r="AO192" s="126">
        <f t="shared" si="42"/>
        <v>1</v>
      </c>
    </row>
    <row r="193" spans="36:41" x14ac:dyDescent="0.3">
      <c r="AJ193" s="29">
        <f t="shared" si="43"/>
        <v>45900</v>
      </c>
      <c r="AK193">
        <f t="shared" si="38"/>
        <v>0</v>
      </c>
      <c r="AL193" s="1">
        <f t="shared" si="39"/>
        <v>1</v>
      </c>
      <c r="AM193" s="1">
        <f t="shared" si="40"/>
        <v>0</v>
      </c>
      <c r="AN193" s="127">
        <f t="shared" si="41"/>
        <v>0</v>
      </c>
      <c r="AO193" s="126">
        <f t="shared" si="42"/>
        <v>1</v>
      </c>
    </row>
    <row r="194" spans="36:41" x14ac:dyDescent="0.3">
      <c r="AJ194" s="29">
        <f t="shared" si="43"/>
        <v>45901</v>
      </c>
      <c r="AK194">
        <f t="shared" si="38"/>
        <v>0</v>
      </c>
      <c r="AL194" s="1">
        <f t="shared" si="39"/>
        <v>1</v>
      </c>
      <c r="AM194" s="1">
        <f t="shared" si="40"/>
        <v>0</v>
      </c>
      <c r="AN194" s="127">
        <f t="shared" si="41"/>
        <v>0</v>
      </c>
      <c r="AO194" s="126">
        <f t="shared" si="42"/>
        <v>1</v>
      </c>
    </row>
    <row r="195" spans="36:41" x14ac:dyDescent="0.3">
      <c r="AJ195" s="29">
        <f t="shared" si="43"/>
        <v>45902</v>
      </c>
      <c r="AK195">
        <f t="shared" si="38"/>
        <v>0</v>
      </c>
      <c r="AL195" s="1">
        <f t="shared" si="39"/>
        <v>1</v>
      </c>
      <c r="AM195" s="1">
        <f t="shared" si="40"/>
        <v>0</v>
      </c>
      <c r="AN195" s="127">
        <f t="shared" si="41"/>
        <v>0</v>
      </c>
      <c r="AO195" s="126">
        <f t="shared" si="42"/>
        <v>1</v>
      </c>
    </row>
    <row r="196" spans="36:41" x14ac:dyDescent="0.3">
      <c r="AJ196" s="29">
        <f t="shared" si="43"/>
        <v>45903</v>
      </c>
      <c r="AK196">
        <f t="shared" si="38"/>
        <v>0</v>
      </c>
      <c r="AL196" s="1">
        <f t="shared" si="39"/>
        <v>1</v>
      </c>
      <c r="AM196" s="1">
        <f t="shared" si="40"/>
        <v>0</v>
      </c>
      <c r="AN196" s="127">
        <f t="shared" si="41"/>
        <v>0</v>
      </c>
      <c r="AO196" s="126">
        <f t="shared" si="42"/>
        <v>1</v>
      </c>
    </row>
    <row r="197" spans="36:41" x14ac:dyDescent="0.3">
      <c r="AJ197" s="29">
        <f t="shared" si="43"/>
        <v>45904</v>
      </c>
      <c r="AK197">
        <f t="shared" si="38"/>
        <v>0</v>
      </c>
      <c r="AL197" s="1">
        <f t="shared" si="39"/>
        <v>1</v>
      </c>
      <c r="AM197" s="1">
        <f t="shared" si="40"/>
        <v>0</v>
      </c>
      <c r="AN197" s="127">
        <f t="shared" si="41"/>
        <v>0</v>
      </c>
      <c r="AO197" s="126">
        <f t="shared" si="42"/>
        <v>1</v>
      </c>
    </row>
    <row r="198" spans="36:41" x14ac:dyDescent="0.3">
      <c r="AJ198" s="29">
        <f t="shared" si="43"/>
        <v>45905</v>
      </c>
      <c r="AK198">
        <f t="shared" si="38"/>
        <v>0</v>
      </c>
      <c r="AL198" s="1">
        <f t="shared" si="39"/>
        <v>1</v>
      </c>
      <c r="AM198" s="1">
        <f t="shared" si="40"/>
        <v>0</v>
      </c>
      <c r="AN198" s="127">
        <f t="shared" si="41"/>
        <v>0</v>
      </c>
      <c r="AO198" s="126">
        <f t="shared" si="42"/>
        <v>1</v>
      </c>
    </row>
    <row r="199" spans="36:41" x14ac:dyDescent="0.3">
      <c r="AJ199" s="29">
        <f t="shared" si="43"/>
        <v>45906</v>
      </c>
      <c r="AK199">
        <f t="shared" si="38"/>
        <v>0</v>
      </c>
      <c r="AL199" s="1">
        <f t="shared" si="39"/>
        <v>1</v>
      </c>
      <c r="AM199" s="1">
        <f t="shared" si="40"/>
        <v>0</v>
      </c>
      <c r="AN199" s="127">
        <f t="shared" si="41"/>
        <v>0</v>
      </c>
      <c r="AO199" s="126">
        <f t="shared" si="42"/>
        <v>1</v>
      </c>
    </row>
    <row r="200" spans="36:41" x14ac:dyDescent="0.3">
      <c r="AJ200" s="29">
        <f t="shared" si="43"/>
        <v>45907</v>
      </c>
      <c r="AK200">
        <f t="shared" si="38"/>
        <v>0</v>
      </c>
      <c r="AL200" s="1">
        <f t="shared" si="39"/>
        <v>1</v>
      </c>
      <c r="AM200" s="1">
        <f t="shared" si="40"/>
        <v>0</v>
      </c>
      <c r="AN200" s="127">
        <f t="shared" si="41"/>
        <v>0</v>
      </c>
      <c r="AO200" s="126">
        <f t="shared" si="42"/>
        <v>1</v>
      </c>
    </row>
    <row r="201" spans="36:41" x14ac:dyDescent="0.3">
      <c r="AJ201" s="29">
        <f t="shared" si="43"/>
        <v>45908</v>
      </c>
      <c r="AK201">
        <f t="shared" si="38"/>
        <v>0</v>
      </c>
      <c r="AL201" s="1">
        <f t="shared" si="39"/>
        <v>1</v>
      </c>
      <c r="AM201" s="1">
        <f t="shared" si="40"/>
        <v>0</v>
      </c>
      <c r="AN201" s="127">
        <f t="shared" si="41"/>
        <v>0</v>
      </c>
      <c r="AO201" s="126">
        <f t="shared" si="42"/>
        <v>1</v>
      </c>
    </row>
    <row r="202" spans="36:41" x14ac:dyDescent="0.3">
      <c r="AJ202" s="29">
        <f t="shared" si="43"/>
        <v>45909</v>
      </c>
      <c r="AK202">
        <f t="shared" si="38"/>
        <v>0</v>
      </c>
      <c r="AL202" s="1">
        <f t="shared" si="39"/>
        <v>1</v>
      </c>
      <c r="AM202" s="1">
        <f t="shared" si="40"/>
        <v>0</v>
      </c>
      <c r="AN202" s="127">
        <f t="shared" si="41"/>
        <v>0</v>
      </c>
      <c r="AO202" s="126">
        <f t="shared" si="42"/>
        <v>1</v>
      </c>
    </row>
    <row r="203" spans="36:41" x14ac:dyDescent="0.3">
      <c r="AJ203" s="29">
        <f t="shared" si="43"/>
        <v>45910</v>
      </c>
      <c r="AK203">
        <f t="shared" si="38"/>
        <v>0</v>
      </c>
      <c r="AL203" s="1">
        <f t="shared" si="39"/>
        <v>1</v>
      </c>
      <c r="AM203" s="1">
        <f t="shared" si="40"/>
        <v>0</v>
      </c>
      <c r="AN203" s="127">
        <f t="shared" si="41"/>
        <v>0</v>
      </c>
      <c r="AO203" s="126">
        <f t="shared" si="42"/>
        <v>1</v>
      </c>
    </row>
    <row r="204" spans="36:41" x14ac:dyDescent="0.3">
      <c r="AJ204" s="29">
        <f t="shared" si="43"/>
        <v>45911</v>
      </c>
      <c r="AK204">
        <f t="shared" si="38"/>
        <v>0</v>
      </c>
      <c r="AL204" s="1">
        <f t="shared" si="39"/>
        <v>1</v>
      </c>
      <c r="AM204" s="1">
        <f t="shared" si="40"/>
        <v>0</v>
      </c>
      <c r="AN204" s="127">
        <f t="shared" si="41"/>
        <v>0</v>
      </c>
      <c r="AO204" s="126">
        <f t="shared" si="42"/>
        <v>1</v>
      </c>
    </row>
    <row r="205" spans="36:41" x14ac:dyDescent="0.3">
      <c r="AJ205" s="29">
        <f t="shared" si="43"/>
        <v>45912</v>
      </c>
      <c r="AK205">
        <f t="shared" si="38"/>
        <v>0</v>
      </c>
      <c r="AL205" s="1">
        <f t="shared" si="39"/>
        <v>1</v>
      </c>
      <c r="AM205" s="1">
        <f t="shared" si="40"/>
        <v>0</v>
      </c>
      <c r="AN205" s="127">
        <f t="shared" si="41"/>
        <v>0</v>
      </c>
      <c r="AO205" s="126">
        <f t="shared" si="42"/>
        <v>1</v>
      </c>
    </row>
    <row r="206" spans="36:41" x14ac:dyDescent="0.3">
      <c r="AJ206" s="29">
        <f t="shared" si="43"/>
        <v>45913</v>
      </c>
      <c r="AK206">
        <f t="shared" si="38"/>
        <v>0</v>
      </c>
      <c r="AL206" s="1">
        <f t="shared" si="39"/>
        <v>1</v>
      </c>
      <c r="AM206" s="1">
        <f t="shared" si="40"/>
        <v>0</v>
      </c>
      <c r="AN206" s="127">
        <f t="shared" si="41"/>
        <v>0</v>
      </c>
      <c r="AO206" s="126">
        <f t="shared" si="42"/>
        <v>1</v>
      </c>
    </row>
    <row r="207" spans="36:41" x14ac:dyDescent="0.3">
      <c r="AJ207" s="29">
        <f t="shared" si="43"/>
        <v>45914</v>
      </c>
      <c r="AK207">
        <f t="shared" si="38"/>
        <v>0</v>
      </c>
      <c r="AL207" s="1">
        <f t="shared" si="39"/>
        <v>1</v>
      </c>
      <c r="AM207" s="1">
        <f t="shared" si="40"/>
        <v>0</v>
      </c>
      <c r="AN207" s="127">
        <f t="shared" si="41"/>
        <v>0</v>
      </c>
      <c r="AO207" s="126">
        <f t="shared" si="42"/>
        <v>1</v>
      </c>
    </row>
    <row r="208" spans="36:41" x14ac:dyDescent="0.3">
      <c r="AJ208" s="29">
        <f t="shared" si="43"/>
        <v>45915</v>
      </c>
      <c r="AK208">
        <f t="shared" si="38"/>
        <v>0</v>
      </c>
      <c r="AL208" s="1">
        <f t="shared" si="39"/>
        <v>1</v>
      </c>
      <c r="AM208" s="1">
        <f t="shared" si="40"/>
        <v>0</v>
      </c>
      <c r="AN208" s="127">
        <f t="shared" si="41"/>
        <v>0</v>
      </c>
      <c r="AO208" s="126">
        <f t="shared" si="42"/>
        <v>1</v>
      </c>
    </row>
    <row r="209" spans="36:41" x14ac:dyDescent="0.3">
      <c r="AJ209" s="29">
        <f t="shared" si="43"/>
        <v>45916</v>
      </c>
      <c r="AK209">
        <f t="shared" si="38"/>
        <v>0</v>
      </c>
      <c r="AL209" s="1">
        <f t="shared" si="39"/>
        <v>1</v>
      </c>
      <c r="AM209" s="1">
        <f t="shared" si="40"/>
        <v>0</v>
      </c>
      <c r="AN209" s="127">
        <f t="shared" si="41"/>
        <v>0</v>
      </c>
      <c r="AO209" s="126">
        <f t="shared" si="42"/>
        <v>1</v>
      </c>
    </row>
    <row r="210" spans="36:41" x14ac:dyDescent="0.3">
      <c r="AJ210" s="29">
        <f t="shared" si="43"/>
        <v>45917</v>
      </c>
      <c r="AK210">
        <f t="shared" si="38"/>
        <v>0</v>
      </c>
      <c r="AL210" s="1">
        <f t="shared" si="39"/>
        <v>1</v>
      </c>
      <c r="AM210" s="1">
        <f t="shared" si="40"/>
        <v>0</v>
      </c>
      <c r="AN210" s="127">
        <f t="shared" si="41"/>
        <v>0</v>
      </c>
      <c r="AO210" s="126">
        <f t="shared" si="42"/>
        <v>1</v>
      </c>
    </row>
    <row r="211" spans="36:41" x14ac:dyDescent="0.3">
      <c r="AJ211" s="29">
        <f t="shared" si="43"/>
        <v>45918</v>
      </c>
      <c r="AK211">
        <f t="shared" si="38"/>
        <v>0</v>
      </c>
      <c r="AL211" s="1">
        <f t="shared" si="39"/>
        <v>1</v>
      </c>
      <c r="AM211" s="1">
        <f t="shared" si="40"/>
        <v>0</v>
      </c>
      <c r="AN211" s="127">
        <f t="shared" si="41"/>
        <v>0</v>
      </c>
      <c r="AO211" s="126">
        <f t="shared" si="42"/>
        <v>1</v>
      </c>
    </row>
    <row r="212" spans="36:41" x14ac:dyDescent="0.3">
      <c r="AJ212" s="29">
        <f t="shared" si="43"/>
        <v>45919</v>
      </c>
      <c r="AK212">
        <f t="shared" si="38"/>
        <v>0</v>
      </c>
      <c r="AL212" s="1">
        <f t="shared" si="39"/>
        <v>1</v>
      </c>
      <c r="AM212" s="1">
        <f t="shared" si="40"/>
        <v>0</v>
      </c>
      <c r="AN212" s="127">
        <f t="shared" si="41"/>
        <v>0</v>
      </c>
      <c r="AO212" s="126">
        <f t="shared" si="42"/>
        <v>1</v>
      </c>
    </row>
    <row r="213" spans="36:41" x14ac:dyDescent="0.3">
      <c r="AJ213" s="29">
        <f t="shared" si="43"/>
        <v>45920</v>
      </c>
      <c r="AK213">
        <f t="shared" si="38"/>
        <v>0</v>
      </c>
      <c r="AL213" s="1">
        <f t="shared" si="39"/>
        <v>1</v>
      </c>
      <c r="AM213" s="1">
        <f t="shared" si="40"/>
        <v>0</v>
      </c>
      <c r="AN213" s="127">
        <f t="shared" si="41"/>
        <v>0</v>
      </c>
      <c r="AO213" s="126">
        <f t="shared" si="42"/>
        <v>1</v>
      </c>
    </row>
    <row r="214" spans="36:41" x14ac:dyDescent="0.3">
      <c r="AJ214" s="29">
        <f t="shared" si="43"/>
        <v>45921</v>
      </c>
      <c r="AK214">
        <f t="shared" si="38"/>
        <v>0</v>
      </c>
      <c r="AL214" s="1">
        <f t="shared" si="39"/>
        <v>1</v>
      </c>
      <c r="AM214" s="1">
        <f t="shared" si="40"/>
        <v>0</v>
      </c>
      <c r="AN214" s="127">
        <f t="shared" si="41"/>
        <v>0</v>
      </c>
      <c r="AO214" s="126">
        <f t="shared" si="42"/>
        <v>1</v>
      </c>
    </row>
    <row r="215" spans="36:41" x14ac:dyDescent="0.3">
      <c r="AJ215" s="29">
        <f t="shared" si="43"/>
        <v>45922</v>
      </c>
      <c r="AK215">
        <f t="shared" si="38"/>
        <v>0</v>
      </c>
      <c r="AL215" s="1">
        <f t="shared" si="39"/>
        <v>1</v>
      </c>
      <c r="AM215" s="1">
        <f t="shared" si="40"/>
        <v>0</v>
      </c>
      <c r="AN215" s="127">
        <f t="shared" si="41"/>
        <v>0</v>
      </c>
      <c r="AO215" s="126">
        <f t="shared" si="42"/>
        <v>1</v>
      </c>
    </row>
    <row r="216" spans="36:41" x14ac:dyDescent="0.3">
      <c r="AJ216" s="29">
        <f t="shared" si="43"/>
        <v>45923</v>
      </c>
      <c r="AK216">
        <f t="shared" si="38"/>
        <v>0</v>
      </c>
      <c r="AL216" s="1">
        <f t="shared" si="39"/>
        <v>1</v>
      </c>
      <c r="AM216" s="1">
        <f t="shared" si="40"/>
        <v>0</v>
      </c>
      <c r="AN216" s="127">
        <f t="shared" si="41"/>
        <v>0</v>
      </c>
      <c r="AO216" s="126">
        <f t="shared" si="42"/>
        <v>1</v>
      </c>
    </row>
    <row r="217" spans="36:41" x14ac:dyDescent="0.3">
      <c r="AJ217" s="29">
        <f t="shared" si="43"/>
        <v>45924</v>
      </c>
      <c r="AK217">
        <f t="shared" si="38"/>
        <v>0</v>
      </c>
      <c r="AL217" s="1">
        <f t="shared" si="39"/>
        <v>1</v>
      </c>
      <c r="AM217" s="1">
        <f t="shared" si="40"/>
        <v>0</v>
      </c>
      <c r="AN217" s="127">
        <f t="shared" si="41"/>
        <v>0</v>
      </c>
      <c r="AO217" s="126">
        <f t="shared" si="42"/>
        <v>1</v>
      </c>
    </row>
    <row r="218" spans="36:41" x14ac:dyDescent="0.3">
      <c r="AJ218" s="29">
        <f t="shared" si="43"/>
        <v>45925</v>
      </c>
      <c r="AK218">
        <f t="shared" si="38"/>
        <v>0</v>
      </c>
      <c r="AL218" s="1">
        <f t="shared" si="39"/>
        <v>1</v>
      </c>
      <c r="AM218" s="1">
        <f t="shared" si="40"/>
        <v>0</v>
      </c>
      <c r="AN218" s="127">
        <f t="shared" si="41"/>
        <v>0</v>
      </c>
      <c r="AO218" s="126">
        <f t="shared" si="42"/>
        <v>1</v>
      </c>
    </row>
    <row r="219" spans="36:41" x14ac:dyDescent="0.3">
      <c r="AJ219" s="29">
        <f t="shared" si="43"/>
        <v>45926</v>
      </c>
      <c r="AK219">
        <f t="shared" si="38"/>
        <v>0</v>
      </c>
      <c r="AL219" s="1">
        <f t="shared" si="39"/>
        <v>1</v>
      </c>
      <c r="AM219" s="1">
        <f t="shared" si="40"/>
        <v>0</v>
      </c>
      <c r="AN219" s="127">
        <f t="shared" si="41"/>
        <v>0</v>
      </c>
      <c r="AO219" s="126">
        <f t="shared" si="42"/>
        <v>1</v>
      </c>
    </row>
    <row r="220" spans="36:41" x14ac:dyDescent="0.3">
      <c r="AJ220" s="29">
        <f t="shared" si="43"/>
        <v>45927</v>
      </c>
      <c r="AK220">
        <f t="shared" si="38"/>
        <v>0</v>
      </c>
      <c r="AL220" s="1">
        <f t="shared" si="39"/>
        <v>1</v>
      </c>
      <c r="AM220" s="1">
        <f t="shared" si="40"/>
        <v>0</v>
      </c>
      <c r="AN220" s="127">
        <f t="shared" si="41"/>
        <v>0</v>
      </c>
      <c r="AO220" s="126">
        <f t="shared" si="42"/>
        <v>1</v>
      </c>
    </row>
    <row r="221" spans="36:41" x14ac:dyDescent="0.3">
      <c r="AJ221" s="29">
        <f t="shared" si="43"/>
        <v>45928</v>
      </c>
      <c r="AK221">
        <f t="shared" si="38"/>
        <v>0</v>
      </c>
      <c r="AL221" s="1">
        <f t="shared" si="39"/>
        <v>1</v>
      </c>
      <c r="AM221" s="1">
        <f t="shared" si="40"/>
        <v>0</v>
      </c>
      <c r="AN221" s="127">
        <f t="shared" si="41"/>
        <v>0</v>
      </c>
      <c r="AO221" s="126">
        <f t="shared" si="42"/>
        <v>1</v>
      </c>
    </row>
    <row r="222" spans="36:41" x14ac:dyDescent="0.3">
      <c r="AJ222" s="29">
        <f t="shared" si="43"/>
        <v>45929</v>
      </c>
      <c r="AK222">
        <f t="shared" si="38"/>
        <v>0</v>
      </c>
      <c r="AL222" s="1">
        <f t="shared" si="39"/>
        <v>1</v>
      </c>
      <c r="AM222" s="1">
        <f t="shared" si="40"/>
        <v>0</v>
      </c>
      <c r="AN222" s="127">
        <f t="shared" si="41"/>
        <v>0</v>
      </c>
      <c r="AO222" s="126">
        <f t="shared" si="42"/>
        <v>1</v>
      </c>
    </row>
    <row r="223" spans="36:41" x14ac:dyDescent="0.3">
      <c r="AJ223" s="29">
        <f t="shared" si="43"/>
        <v>45930</v>
      </c>
      <c r="AK223">
        <f t="shared" si="38"/>
        <v>0</v>
      </c>
      <c r="AL223" s="1">
        <f t="shared" si="39"/>
        <v>1</v>
      </c>
      <c r="AM223" s="1">
        <f t="shared" si="40"/>
        <v>0</v>
      </c>
      <c r="AN223" s="127">
        <f t="shared" si="41"/>
        <v>0</v>
      </c>
      <c r="AO223" s="126">
        <f t="shared" si="42"/>
        <v>1</v>
      </c>
    </row>
    <row r="224" spans="36:41" x14ac:dyDescent="0.3">
      <c r="AJ224" s="29">
        <f t="shared" si="43"/>
        <v>45931</v>
      </c>
      <c r="AK224">
        <f t="shared" si="38"/>
        <v>0</v>
      </c>
      <c r="AL224" s="1">
        <f t="shared" si="39"/>
        <v>1</v>
      </c>
      <c r="AM224" s="1">
        <f t="shared" si="40"/>
        <v>0</v>
      </c>
      <c r="AN224" s="127">
        <f t="shared" si="41"/>
        <v>0</v>
      </c>
      <c r="AO224" s="126">
        <f t="shared" si="42"/>
        <v>1</v>
      </c>
    </row>
    <row r="225" spans="36:41" x14ac:dyDescent="0.3">
      <c r="AJ225" s="29">
        <f t="shared" si="43"/>
        <v>45932</v>
      </c>
      <c r="AK225">
        <f t="shared" si="38"/>
        <v>0</v>
      </c>
      <c r="AL225" s="1">
        <f t="shared" si="39"/>
        <v>1</v>
      </c>
      <c r="AM225" s="1">
        <f t="shared" si="40"/>
        <v>0</v>
      </c>
      <c r="AN225" s="127">
        <f t="shared" si="41"/>
        <v>0</v>
      </c>
      <c r="AO225" s="126">
        <f t="shared" si="42"/>
        <v>1</v>
      </c>
    </row>
    <row r="226" spans="36:41" x14ac:dyDescent="0.3">
      <c r="AJ226" s="29">
        <f t="shared" si="43"/>
        <v>45933</v>
      </c>
      <c r="AK226">
        <f t="shared" si="38"/>
        <v>0</v>
      </c>
      <c r="AL226" s="1">
        <f t="shared" si="39"/>
        <v>1</v>
      </c>
      <c r="AM226" s="1">
        <f t="shared" si="40"/>
        <v>0</v>
      </c>
      <c r="AN226" s="127">
        <f t="shared" si="41"/>
        <v>0</v>
      </c>
      <c r="AO226" s="126">
        <f t="shared" si="42"/>
        <v>1</v>
      </c>
    </row>
    <row r="227" spans="36:41" x14ac:dyDescent="0.3">
      <c r="AJ227" s="29">
        <f t="shared" si="43"/>
        <v>45934</v>
      </c>
      <c r="AK227">
        <f t="shared" si="38"/>
        <v>0</v>
      </c>
      <c r="AL227" s="1">
        <f t="shared" si="39"/>
        <v>1</v>
      </c>
      <c r="AM227" s="1">
        <f t="shared" si="40"/>
        <v>0</v>
      </c>
      <c r="AN227" s="127">
        <f t="shared" si="41"/>
        <v>0</v>
      </c>
      <c r="AO227" s="126">
        <f t="shared" si="42"/>
        <v>1</v>
      </c>
    </row>
    <row r="228" spans="36:41" x14ac:dyDescent="0.3">
      <c r="AJ228" s="29">
        <f t="shared" si="43"/>
        <v>45935</v>
      </c>
      <c r="AK228">
        <f t="shared" si="38"/>
        <v>0</v>
      </c>
      <c r="AL228" s="1">
        <f t="shared" si="39"/>
        <v>1</v>
      </c>
      <c r="AM228" s="1">
        <f t="shared" si="40"/>
        <v>0</v>
      </c>
      <c r="AN228" s="127">
        <f t="shared" si="41"/>
        <v>0</v>
      </c>
      <c r="AO228" s="126">
        <f t="shared" si="42"/>
        <v>1</v>
      </c>
    </row>
    <row r="229" spans="36:41" x14ac:dyDescent="0.3">
      <c r="AJ229" s="29">
        <f t="shared" si="43"/>
        <v>45936</v>
      </c>
      <c r="AK229">
        <f t="shared" si="38"/>
        <v>0</v>
      </c>
      <c r="AL229" s="1">
        <f t="shared" si="39"/>
        <v>1</v>
      </c>
      <c r="AM229" s="1">
        <f t="shared" si="40"/>
        <v>0</v>
      </c>
      <c r="AN229" s="127">
        <f t="shared" si="41"/>
        <v>0</v>
      </c>
      <c r="AO229" s="126">
        <f t="shared" si="42"/>
        <v>1</v>
      </c>
    </row>
    <row r="230" spans="36:41" x14ac:dyDescent="0.3">
      <c r="AJ230" s="29">
        <f t="shared" si="43"/>
        <v>45937</v>
      </c>
      <c r="AK230">
        <f t="shared" si="38"/>
        <v>0</v>
      </c>
      <c r="AL230" s="1">
        <f t="shared" si="39"/>
        <v>1</v>
      </c>
      <c r="AM230" s="1">
        <f t="shared" si="40"/>
        <v>0</v>
      </c>
      <c r="AN230" s="127">
        <f t="shared" si="41"/>
        <v>0</v>
      </c>
      <c r="AO230" s="126">
        <f t="shared" si="42"/>
        <v>1</v>
      </c>
    </row>
    <row r="231" spans="36:41" x14ac:dyDescent="0.3">
      <c r="AJ231" s="29">
        <f t="shared" si="43"/>
        <v>45938</v>
      </c>
      <c r="AK231">
        <f t="shared" si="38"/>
        <v>0</v>
      </c>
      <c r="AL231" s="1">
        <f t="shared" si="39"/>
        <v>1</v>
      </c>
      <c r="AM231" s="1">
        <f t="shared" si="40"/>
        <v>0</v>
      </c>
      <c r="AN231" s="127">
        <f t="shared" si="41"/>
        <v>0</v>
      </c>
      <c r="AO231" s="126">
        <f t="shared" si="42"/>
        <v>1</v>
      </c>
    </row>
    <row r="232" spans="36:41" x14ac:dyDescent="0.3">
      <c r="AJ232" s="29">
        <f t="shared" si="43"/>
        <v>45939</v>
      </c>
      <c r="AK232">
        <f t="shared" si="38"/>
        <v>0</v>
      </c>
      <c r="AL232" s="1">
        <f t="shared" si="39"/>
        <v>1</v>
      </c>
      <c r="AM232" s="1">
        <f t="shared" si="40"/>
        <v>0</v>
      </c>
      <c r="AN232" s="127">
        <f t="shared" si="41"/>
        <v>0</v>
      </c>
      <c r="AO232" s="126">
        <f t="shared" si="42"/>
        <v>1</v>
      </c>
    </row>
    <row r="233" spans="36:41" x14ac:dyDescent="0.3">
      <c r="AJ233" s="29">
        <f t="shared" si="43"/>
        <v>45940</v>
      </c>
      <c r="AK233">
        <f t="shared" ref="AK233:AK296" si="44">_xlfn.XLOOKUP(AJ233,A$27:A$36,B$27:B$36,0,0)</f>
        <v>0</v>
      </c>
      <c r="AL233" s="1">
        <f t="shared" ref="AL233:AL296" si="45">_xlfn.XLOOKUP(AJ233,A$15:A$24,B$15:B$24,1,0)</f>
        <v>1</v>
      </c>
      <c r="AM233" s="1">
        <f t="shared" si="40"/>
        <v>0</v>
      </c>
      <c r="AN233" s="127">
        <f t="shared" si="41"/>
        <v>0</v>
      </c>
      <c r="AO233" s="126">
        <f t="shared" si="42"/>
        <v>1</v>
      </c>
    </row>
    <row r="234" spans="36:41" x14ac:dyDescent="0.3">
      <c r="AJ234" s="29">
        <f t="shared" si="43"/>
        <v>45941</v>
      </c>
      <c r="AK234">
        <f t="shared" si="44"/>
        <v>0</v>
      </c>
      <c r="AL234" s="1">
        <f t="shared" si="45"/>
        <v>1</v>
      </c>
      <c r="AM234" s="1">
        <f t="shared" ref="AM234:AM297" si="46">AK234</f>
        <v>0</v>
      </c>
      <c r="AN234" s="127">
        <f t="shared" ref="AN234:AN297" si="47">AK234</f>
        <v>0</v>
      </c>
      <c r="AO234" s="126">
        <f t="shared" ref="AO234:AO297" si="48">AL234</f>
        <v>1</v>
      </c>
    </row>
    <row r="235" spans="36:41" x14ac:dyDescent="0.3">
      <c r="AJ235" s="29">
        <f t="shared" ref="AJ235:AJ298" si="49">AJ234+1</f>
        <v>45942</v>
      </c>
      <c r="AK235">
        <f t="shared" si="44"/>
        <v>0</v>
      </c>
      <c r="AL235" s="1">
        <f t="shared" si="45"/>
        <v>1</v>
      </c>
      <c r="AM235" s="1">
        <f t="shared" si="46"/>
        <v>0</v>
      </c>
      <c r="AN235" s="127">
        <f t="shared" si="47"/>
        <v>0</v>
      </c>
      <c r="AO235" s="126">
        <f t="shared" si="48"/>
        <v>1</v>
      </c>
    </row>
    <row r="236" spans="36:41" x14ac:dyDescent="0.3">
      <c r="AJ236" s="29">
        <f t="shared" si="49"/>
        <v>45943</v>
      </c>
      <c r="AK236">
        <f t="shared" si="44"/>
        <v>0</v>
      </c>
      <c r="AL236" s="1">
        <f t="shared" si="45"/>
        <v>1</v>
      </c>
      <c r="AM236" s="1">
        <f t="shared" si="46"/>
        <v>0</v>
      </c>
      <c r="AN236" s="127">
        <f t="shared" si="47"/>
        <v>0</v>
      </c>
      <c r="AO236" s="126">
        <f t="shared" si="48"/>
        <v>1</v>
      </c>
    </row>
    <row r="237" spans="36:41" x14ac:dyDescent="0.3">
      <c r="AJ237" s="29">
        <f t="shared" si="49"/>
        <v>45944</v>
      </c>
      <c r="AK237">
        <f t="shared" si="44"/>
        <v>0</v>
      </c>
      <c r="AL237" s="1">
        <f t="shared" si="45"/>
        <v>1</v>
      </c>
      <c r="AM237" s="1">
        <f t="shared" si="46"/>
        <v>0</v>
      </c>
      <c r="AN237" s="127">
        <f t="shared" si="47"/>
        <v>0</v>
      </c>
      <c r="AO237" s="126">
        <f t="shared" si="48"/>
        <v>1</v>
      </c>
    </row>
    <row r="238" spans="36:41" x14ac:dyDescent="0.3">
      <c r="AJ238" s="29">
        <f t="shared" si="49"/>
        <v>45945</v>
      </c>
      <c r="AK238">
        <f t="shared" si="44"/>
        <v>0</v>
      </c>
      <c r="AL238" s="1">
        <f t="shared" si="45"/>
        <v>1</v>
      </c>
      <c r="AM238" s="1">
        <f t="shared" si="46"/>
        <v>0</v>
      </c>
      <c r="AN238" s="127">
        <f t="shared" si="47"/>
        <v>0</v>
      </c>
      <c r="AO238" s="126">
        <f t="shared" si="48"/>
        <v>1</v>
      </c>
    </row>
    <row r="239" spans="36:41" x14ac:dyDescent="0.3">
      <c r="AJ239" s="29">
        <f t="shared" si="49"/>
        <v>45946</v>
      </c>
      <c r="AK239">
        <f t="shared" si="44"/>
        <v>0</v>
      </c>
      <c r="AL239" s="1">
        <f t="shared" si="45"/>
        <v>1</v>
      </c>
      <c r="AM239" s="1">
        <f t="shared" si="46"/>
        <v>0</v>
      </c>
      <c r="AN239" s="127">
        <f t="shared" si="47"/>
        <v>0</v>
      </c>
      <c r="AO239" s="126">
        <f t="shared" si="48"/>
        <v>1</v>
      </c>
    </row>
    <row r="240" spans="36:41" x14ac:dyDescent="0.3">
      <c r="AJ240" s="29">
        <f t="shared" si="49"/>
        <v>45947</v>
      </c>
      <c r="AK240">
        <f t="shared" si="44"/>
        <v>0</v>
      </c>
      <c r="AL240" s="1">
        <f t="shared" si="45"/>
        <v>1</v>
      </c>
      <c r="AM240" s="1">
        <f t="shared" si="46"/>
        <v>0</v>
      </c>
      <c r="AN240" s="127">
        <f t="shared" si="47"/>
        <v>0</v>
      </c>
      <c r="AO240" s="126">
        <f t="shared" si="48"/>
        <v>1</v>
      </c>
    </row>
    <row r="241" spans="36:41" x14ac:dyDescent="0.3">
      <c r="AJ241" s="29">
        <f t="shared" si="49"/>
        <v>45948</v>
      </c>
      <c r="AK241">
        <f t="shared" si="44"/>
        <v>0</v>
      </c>
      <c r="AL241" s="1">
        <f t="shared" si="45"/>
        <v>1</v>
      </c>
      <c r="AM241" s="1">
        <f t="shared" si="46"/>
        <v>0</v>
      </c>
      <c r="AN241" s="127">
        <f t="shared" si="47"/>
        <v>0</v>
      </c>
      <c r="AO241" s="126">
        <f t="shared" si="48"/>
        <v>1</v>
      </c>
    </row>
    <row r="242" spans="36:41" x14ac:dyDescent="0.3">
      <c r="AJ242" s="29">
        <f t="shared" si="49"/>
        <v>45949</v>
      </c>
      <c r="AK242">
        <f t="shared" si="44"/>
        <v>0</v>
      </c>
      <c r="AL242" s="1">
        <f t="shared" si="45"/>
        <v>1</v>
      </c>
      <c r="AM242" s="1">
        <f t="shared" si="46"/>
        <v>0</v>
      </c>
      <c r="AN242" s="127">
        <f t="shared" si="47"/>
        <v>0</v>
      </c>
      <c r="AO242" s="126">
        <f t="shared" si="48"/>
        <v>1</v>
      </c>
    </row>
    <row r="243" spans="36:41" x14ac:dyDescent="0.3">
      <c r="AJ243" s="29">
        <f t="shared" si="49"/>
        <v>45950</v>
      </c>
      <c r="AK243">
        <f t="shared" si="44"/>
        <v>0</v>
      </c>
      <c r="AL243" s="1">
        <f t="shared" si="45"/>
        <v>1</v>
      </c>
      <c r="AM243" s="1">
        <f t="shared" si="46"/>
        <v>0</v>
      </c>
      <c r="AN243" s="127">
        <f t="shared" si="47"/>
        <v>0</v>
      </c>
      <c r="AO243" s="126">
        <f t="shared" si="48"/>
        <v>1</v>
      </c>
    </row>
    <row r="244" spans="36:41" x14ac:dyDescent="0.3">
      <c r="AJ244" s="29">
        <f t="shared" si="49"/>
        <v>45951</v>
      </c>
      <c r="AK244">
        <f t="shared" si="44"/>
        <v>0</v>
      </c>
      <c r="AL244" s="1">
        <f t="shared" si="45"/>
        <v>1</v>
      </c>
      <c r="AM244" s="1">
        <f t="shared" si="46"/>
        <v>0</v>
      </c>
      <c r="AN244" s="127">
        <f t="shared" si="47"/>
        <v>0</v>
      </c>
      <c r="AO244" s="126">
        <f t="shared" si="48"/>
        <v>1</v>
      </c>
    </row>
    <row r="245" spans="36:41" x14ac:dyDescent="0.3">
      <c r="AJ245" s="29">
        <f t="shared" si="49"/>
        <v>45952</v>
      </c>
      <c r="AK245">
        <f t="shared" si="44"/>
        <v>0</v>
      </c>
      <c r="AL245" s="1">
        <f t="shared" si="45"/>
        <v>1</v>
      </c>
      <c r="AM245" s="1">
        <f t="shared" si="46"/>
        <v>0</v>
      </c>
      <c r="AN245" s="127">
        <f t="shared" si="47"/>
        <v>0</v>
      </c>
      <c r="AO245" s="126">
        <f t="shared" si="48"/>
        <v>1</v>
      </c>
    </row>
    <row r="246" spans="36:41" x14ac:dyDescent="0.3">
      <c r="AJ246" s="29">
        <f t="shared" si="49"/>
        <v>45953</v>
      </c>
      <c r="AK246">
        <f t="shared" si="44"/>
        <v>0</v>
      </c>
      <c r="AL246" s="1">
        <f t="shared" si="45"/>
        <v>1</v>
      </c>
      <c r="AM246" s="1">
        <f t="shared" si="46"/>
        <v>0</v>
      </c>
      <c r="AN246" s="127">
        <f t="shared" si="47"/>
        <v>0</v>
      </c>
      <c r="AO246" s="126">
        <f t="shared" si="48"/>
        <v>1</v>
      </c>
    </row>
    <row r="247" spans="36:41" x14ac:dyDescent="0.3">
      <c r="AJ247" s="29">
        <f t="shared" si="49"/>
        <v>45954</v>
      </c>
      <c r="AK247">
        <f t="shared" si="44"/>
        <v>0</v>
      </c>
      <c r="AL247" s="1">
        <f t="shared" si="45"/>
        <v>1</v>
      </c>
      <c r="AM247" s="1">
        <f t="shared" si="46"/>
        <v>0</v>
      </c>
      <c r="AN247" s="127">
        <f t="shared" si="47"/>
        <v>0</v>
      </c>
      <c r="AO247" s="126">
        <f t="shared" si="48"/>
        <v>1</v>
      </c>
    </row>
    <row r="248" spans="36:41" x14ac:dyDescent="0.3">
      <c r="AJ248" s="29">
        <f t="shared" si="49"/>
        <v>45955</v>
      </c>
      <c r="AK248">
        <f t="shared" si="44"/>
        <v>0</v>
      </c>
      <c r="AL248" s="1">
        <f t="shared" si="45"/>
        <v>1</v>
      </c>
      <c r="AM248" s="1">
        <f t="shared" si="46"/>
        <v>0</v>
      </c>
      <c r="AN248" s="127">
        <f t="shared" si="47"/>
        <v>0</v>
      </c>
      <c r="AO248" s="126">
        <f t="shared" si="48"/>
        <v>1</v>
      </c>
    </row>
    <row r="249" spans="36:41" x14ac:dyDescent="0.3">
      <c r="AJ249" s="29">
        <f t="shared" si="49"/>
        <v>45956</v>
      </c>
      <c r="AK249">
        <f t="shared" si="44"/>
        <v>0</v>
      </c>
      <c r="AL249" s="1">
        <f t="shared" si="45"/>
        <v>1</v>
      </c>
      <c r="AM249" s="1">
        <f t="shared" si="46"/>
        <v>0</v>
      </c>
      <c r="AN249" s="127">
        <f t="shared" si="47"/>
        <v>0</v>
      </c>
      <c r="AO249" s="126">
        <f t="shared" si="48"/>
        <v>1</v>
      </c>
    </row>
    <row r="250" spans="36:41" x14ac:dyDescent="0.3">
      <c r="AJ250" s="29">
        <f t="shared" si="49"/>
        <v>45957</v>
      </c>
      <c r="AK250">
        <f t="shared" si="44"/>
        <v>0</v>
      </c>
      <c r="AL250" s="1">
        <f t="shared" si="45"/>
        <v>1</v>
      </c>
      <c r="AM250" s="1">
        <f t="shared" si="46"/>
        <v>0</v>
      </c>
      <c r="AN250" s="127">
        <f t="shared" si="47"/>
        <v>0</v>
      </c>
      <c r="AO250" s="126">
        <f t="shared" si="48"/>
        <v>1</v>
      </c>
    </row>
    <row r="251" spans="36:41" x14ac:dyDescent="0.3">
      <c r="AJ251" s="29">
        <f t="shared" si="49"/>
        <v>45958</v>
      </c>
      <c r="AK251">
        <f t="shared" si="44"/>
        <v>0</v>
      </c>
      <c r="AL251" s="1">
        <f t="shared" si="45"/>
        <v>1</v>
      </c>
      <c r="AM251" s="1">
        <f t="shared" si="46"/>
        <v>0</v>
      </c>
      <c r="AN251" s="127">
        <f t="shared" si="47"/>
        <v>0</v>
      </c>
      <c r="AO251" s="126">
        <f t="shared" si="48"/>
        <v>1</v>
      </c>
    </row>
    <row r="252" spans="36:41" x14ac:dyDescent="0.3">
      <c r="AJ252" s="29">
        <f t="shared" si="49"/>
        <v>45959</v>
      </c>
      <c r="AK252">
        <f t="shared" si="44"/>
        <v>0</v>
      </c>
      <c r="AL252" s="1">
        <f t="shared" si="45"/>
        <v>1</v>
      </c>
      <c r="AM252" s="1">
        <f t="shared" si="46"/>
        <v>0</v>
      </c>
      <c r="AN252" s="127">
        <f t="shared" si="47"/>
        <v>0</v>
      </c>
      <c r="AO252" s="126">
        <f t="shared" si="48"/>
        <v>1</v>
      </c>
    </row>
    <row r="253" spans="36:41" x14ac:dyDescent="0.3">
      <c r="AJ253" s="29">
        <f t="shared" si="49"/>
        <v>45960</v>
      </c>
      <c r="AK253">
        <f t="shared" si="44"/>
        <v>0</v>
      </c>
      <c r="AL253" s="1">
        <f t="shared" si="45"/>
        <v>1</v>
      </c>
      <c r="AM253" s="1">
        <f t="shared" si="46"/>
        <v>0</v>
      </c>
      <c r="AN253" s="127">
        <f t="shared" si="47"/>
        <v>0</v>
      </c>
      <c r="AO253" s="126">
        <f t="shared" si="48"/>
        <v>1</v>
      </c>
    </row>
    <row r="254" spans="36:41" x14ac:dyDescent="0.3">
      <c r="AJ254" s="29">
        <f t="shared" si="49"/>
        <v>45961</v>
      </c>
      <c r="AK254">
        <f t="shared" si="44"/>
        <v>0.85</v>
      </c>
      <c r="AL254" s="1">
        <f t="shared" si="45"/>
        <v>1</v>
      </c>
      <c r="AM254" s="1">
        <f t="shared" si="46"/>
        <v>0.85</v>
      </c>
      <c r="AN254" s="127">
        <f t="shared" si="47"/>
        <v>0.85</v>
      </c>
      <c r="AO254" s="126">
        <f t="shared" si="48"/>
        <v>1</v>
      </c>
    </row>
    <row r="255" spans="36:41" x14ac:dyDescent="0.3">
      <c r="AJ255" s="29">
        <f t="shared" si="49"/>
        <v>45962</v>
      </c>
      <c r="AK255">
        <f t="shared" si="44"/>
        <v>0</v>
      </c>
      <c r="AL255" s="1">
        <f t="shared" si="45"/>
        <v>1</v>
      </c>
      <c r="AM255" s="1">
        <f t="shared" si="46"/>
        <v>0</v>
      </c>
      <c r="AN255" s="127">
        <f t="shared" si="47"/>
        <v>0</v>
      </c>
      <c r="AO255" s="126">
        <f t="shared" si="48"/>
        <v>1</v>
      </c>
    </row>
    <row r="256" spans="36:41" x14ac:dyDescent="0.3">
      <c r="AJ256" s="29">
        <f t="shared" si="49"/>
        <v>45963</v>
      </c>
      <c r="AK256">
        <f t="shared" si="44"/>
        <v>0</v>
      </c>
      <c r="AL256" s="1">
        <f t="shared" si="45"/>
        <v>1</v>
      </c>
      <c r="AM256" s="1">
        <f t="shared" si="46"/>
        <v>0</v>
      </c>
      <c r="AN256" s="127">
        <f t="shared" si="47"/>
        <v>0</v>
      </c>
      <c r="AO256" s="126">
        <f t="shared" si="48"/>
        <v>1</v>
      </c>
    </row>
    <row r="257" spans="36:41" x14ac:dyDescent="0.3">
      <c r="AJ257" s="29">
        <f t="shared" si="49"/>
        <v>45964</v>
      </c>
      <c r="AK257">
        <f t="shared" si="44"/>
        <v>0</v>
      </c>
      <c r="AL257" s="1">
        <f t="shared" si="45"/>
        <v>1</v>
      </c>
      <c r="AM257" s="1">
        <f t="shared" si="46"/>
        <v>0</v>
      </c>
      <c r="AN257" s="127">
        <f t="shared" si="47"/>
        <v>0</v>
      </c>
      <c r="AO257" s="126">
        <f t="shared" si="48"/>
        <v>1</v>
      </c>
    </row>
    <row r="258" spans="36:41" x14ac:dyDescent="0.3">
      <c r="AJ258" s="29">
        <f t="shared" si="49"/>
        <v>45965</v>
      </c>
      <c r="AK258">
        <f t="shared" si="44"/>
        <v>0</v>
      </c>
      <c r="AL258" s="1">
        <f t="shared" si="45"/>
        <v>1</v>
      </c>
      <c r="AM258" s="1">
        <f t="shared" si="46"/>
        <v>0</v>
      </c>
      <c r="AN258" s="127">
        <f t="shared" si="47"/>
        <v>0</v>
      </c>
      <c r="AO258" s="126">
        <f t="shared" si="48"/>
        <v>1</v>
      </c>
    </row>
    <row r="259" spans="36:41" x14ac:dyDescent="0.3">
      <c r="AJ259" s="29">
        <f t="shared" si="49"/>
        <v>45966</v>
      </c>
      <c r="AK259">
        <f t="shared" si="44"/>
        <v>0</v>
      </c>
      <c r="AL259" s="1">
        <f t="shared" si="45"/>
        <v>1</v>
      </c>
      <c r="AM259" s="1">
        <f t="shared" si="46"/>
        <v>0</v>
      </c>
      <c r="AN259" s="127">
        <f t="shared" si="47"/>
        <v>0</v>
      </c>
      <c r="AO259" s="126">
        <f t="shared" si="48"/>
        <v>1</v>
      </c>
    </row>
    <row r="260" spans="36:41" x14ac:dyDescent="0.3">
      <c r="AJ260" s="29">
        <f t="shared" si="49"/>
        <v>45967</v>
      </c>
      <c r="AK260">
        <f t="shared" si="44"/>
        <v>0</v>
      </c>
      <c r="AL260" s="1">
        <f t="shared" si="45"/>
        <v>1</v>
      </c>
      <c r="AM260" s="1">
        <f t="shared" si="46"/>
        <v>0</v>
      </c>
      <c r="AN260" s="127">
        <f t="shared" si="47"/>
        <v>0</v>
      </c>
      <c r="AO260" s="126">
        <f t="shared" si="48"/>
        <v>1</v>
      </c>
    </row>
    <row r="261" spans="36:41" x14ac:dyDescent="0.3">
      <c r="AJ261" s="29">
        <f t="shared" si="49"/>
        <v>45968</v>
      </c>
      <c r="AK261">
        <f t="shared" si="44"/>
        <v>0</v>
      </c>
      <c r="AL261" s="1">
        <f t="shared" si="45"/>
        <v>1</v>
      </c>
      <c r="AM261" s="1">
        <f t="shared" si="46"/>
        <v>0</v>
      </c>
      <c r="AN261" s="127">
        <f t="shared" si="47"/>
        <v>0</v>
      </c>
      <c r="AO261" s="126">
        <f t="shared" si="48"/>
        <v>1</v>
      </c>
    </row>
    <row r="262" spans="36:41" x14ac:dyDescent="0.3">
      <c r="AJ262" s="29">
        <f t="shared" si="49"/>
        <v>45969</v>
      </c>
      <c r="AK262">
        <f t="shared" si="44"/>
        <v>0</v>
      </c>
      <c r="AL262" s="1">
        <f t="shared" si="45"/>
        <v>1</v>
      </c>
      <c r="AM262" s="1">
        <f t="shared" si="46"/>
        <v>0</v>
      </c>
      <c r="AN262" s="127">
        <f t="shared" si="47"/>
        <v>0</v>
      </c>
      <c r="AO262" s="126">
        <f t="shared" si="48"/>
        <v>1</v>
      </c>
    </row>
    <row r="263" spans="36:41" x14ac:dyDescent="0.3">
      <c r="AJ263" s="29">
        <f t="shared" si="49"/>
        <v>45970</v>
      </c>
      <c r="AK263">
        <f t="shared" si="44"/>
        <v>0</v>
      </c>
      <c r="AL263" s="1">
        <f t="shared" si="45"/>
        <v>1</v>
      </c>
      <c r="AM263" s="1">
        <f t="shared" si="46"/>
        <v>0</v>
      </c>
      <c r="AN263" s="127">
        <f t="shared" si="47"/>
        <v>0</v>
      </c>
      <c r="AO263" s="126">
        <f t="shared" si="48"/>
        <v>1</v>
      </c>
    </row>
    <row r="264" spans="36:41" x14ac:dyDescent="0.3">
      <c r="AJ264" s="29">
        <f t="shared" si="49"/>
        <v>45971</v>
      </c>
      <c r="AK264">
        <f t="shared" si="44"/>
        <v>0</v>
      </c>
      <c r="AL264" s="1">
        <f t="shared" si="45"/>
        <v>1</v>
      </c>
      <c r="AM264" s="1">
        <f t="shared" si="46"/>
        <v>0</v>
      </c>
      <c r="AN264" s="127">
        <f t="shared" si="47"/>
        <v>0</v>
      </c>
      <c r="AO264" s="126">
        <f t="shared" si="48"/>
        <v>1</v>
      </c>
    </row>
    <row r="265" spans="36:41" x14ac:dyDescent="0.3">
      <c r="AJ265" s="29">
        <f t="shared" si="49"/>
        <v>45972</v>
      </c>
      <c r="AK265">
        <f t="shared" si="44"/>
        <v>0</v>
      </c>
      <c r="AL265" s="1">
        <f t="shared" si="45"/>
        <v>1</v>
      </c>
      <c r="AM265" s="1">
        <f t="shared" si="46"/>
        <v>0</v>
      </c>
      <c r="AN265" s="127">
        <f t="shared" si="47"/>
        <v>0</v>
      </c>
      <c r="AO265" s="126">
        <f t="shared" si="48"/>
        <v>1</v>
      </c>
    </row>
    <row r="266" spans="36:41" x14ac:dyDescent="0.3">
      <c r="AJ266" s="29">
        <f t="shared" si="49"/>
        <v>45973</v>
      </c>
      <c r="AK266">
        <f t="shared" si="44"/>
        <v>0</v>
      </c>
      <c r="AL266" s="1">
        <f t="shared" si="45"/>
        <v>1</v>
      </c>
      <c r="AM266" s="1">
        <f t="shared" si="46"/>
        <v>0</v>
      </c>
      <c r="AN266" s="127">
        <f t="shared" si="47"/>
        <v>0</v>
      </c>
      <c r="AO266" s="126">
        <f t="shared" si="48"/>
        <v>1</v>
      </c>
    </row>
    <row r="267" spans="36:41" x14ac:dyDescent="0.3">
      <c r="AJ267" s="29">
        <f t="shared" si="49"/>
        <v>45974</v>
      </c>
      <c r="AK267">
        <f t="shared" si="44"/>
        <v>0</v>
      </c>
      <c r="AL267" s="1">
        <f t="shared" si="45"/>
        <v>1</v>
      </c>
      <c r="AM267" s="1">
        <f t="shared" si="46"/>
        <v>0</v>
      </c>
      <c r="AN267" s="127">
        <f t="shared" si="47"/>
        <v>0</v>
      </c>
      <c r="AO267" s="126">
        <f t="shared" si="48"/>
        <v>1</v>
      </c>
    </row>
    <row r="268" spans="36:41" x14ac:dyDescent="0.3">
      <c r="AJ268" s="29">
        <f t="shared" si="49"/>
        <v>45975</v>
      </c>
      <c r="AK268">
        <f t="shared" si="44"/>
        <v>0</v>
      </c>
      <c r="AL268" s="1">
        <f t="shared" si="45"/>
        <v>1</v>
      </c>
      <c r="AM268" s="1">
        <f t="shared" si="46"/>
        <v>0</v>
      </c>
      <c r="AN268" s="127">
        <f t="shared" si="47"/>
        <v>0</v>
      </c>
      <c r="AO268" s="126">
        <f t="shared" si="48"/>
        <v>1</v>
      </c>
    </row>
    <row r="269" spans="36:41" x14ac:dyDescent="0.3">
      <c r="AJ269" s="29">
        <f t="shared" si="49"/>
        <v>45976</v>
      </c>
      <c r="AK269">
        <f t="shared" si="44"/>
        <v>0</v>
      </c>
      <c r="AL269" s="1">
        <f t="shared" si="45"/>
        <v>1</v>
      </c>
      <c r="AM269" s="1">
        <f t="shared" si="46"/>
        <v>0</v>
      </c>
      <c r="AN269" s="127">
        <f t="shared" si="47"/>
        <v>0</v>
      </c>
      <c r="AO269" s="126">
        <f t="shared" si="48"/>
        <v>1</v>
      </c>
    </row>
    <row r="270" spans="36:41" x14ac:dyDescent="0.3">
      <c r="AJ270" s="29">
        <f t="shared" si="49"/>
        <v>45977</v>
      </c>
      <c r="AK270">
        <f t="shared" si="44"/>
        <v>0</v>
      </c>
      <c r="AL270" s="1">
        <f t="shared" si="45"/>
        <v>1</v>
      </c>
      <c r="AM270" s="1">
        <f t="shared" si="46"/>
        <v>0</v>
      </c>
      <c r="AN270" s="127">
        <f t="shared" si="47"/>
        <v>0</v>
      </c>
      <c r="AO270" s="126">
        <f t="shared" si="48"/>
        <v>1</v>
      </c>
    </row>
    <row r="271" spans="36:41" x14ac:dyDescent="0.3">
      <c r="AJ271" s="29">
        <f t="shared" si="49"/>
        <v>45978</v>
      </c>
      <c r="AK271">
        <f t="shared" si="44"/>
        <v>0</v>
      </c>
      <c r="AL271" s="1">
        <f t="shared" si="45"/>
        <v>1</v>
      </c>
      <c r="AM271" s="1">
        <f t="shared" si="46"/>
        <v>0</v>
      </c>
      <c r="AN271" s="127">
        <f t="shared" si="47"/>
        <v>0</v>
      </c>
      <c r="AO271" s="126">
        <f t="shared" si="48"/>
        <v>1</v>
      </c>
    </row>
    <row r="272" spans="36:41" x14ac:dyDescent="0.3">
      <c r="AJ272" s="29">
        <f t="shared" si="49"/>
        <v>45979</v>
      </c>
      <c r="AK272">
        <f t="shared" si="44"/>
        <v>0</v>
      </c>
      <c r="AL272" s="1">
        <f t="shared" si="45"/>
        <v>1</v>
      </c>
      <c r="AM272" s="1">
        <f t="shared" si="46"/>
        <v>0</v>
      </c>
      <c r="AN272" s="127">
        <f t="shared" si="47"/>
        <v>0</v>
      </c>
      <c r="AO272" s="126">
        <f t="shared" si="48"/>
        <v>1</v>
      </c>
    </row>
    <row r="273" spans="36:41" x14ac:dyDescent="0.3">
      <c r="AJ273" s="29">
        <f t="shared" si="49"/>
        <v>45980</v>
      </c>
      <c r="AK273">
        <f t="shared" si="44"/>
        <v>0</v>
      </c>
      <c r="AL273" s="1">
        <f t="shared" si="45"/>
        <v>1</v>
      </c>
      <c r="AM273" s="1">
        <f t="shared" si="46"/>
        <v>0</v>
      </c>
      <c r="AN273" s="127">
        <f t="shared" si="47"/>
        <v>0</v>
      </c>
      <c r="AO273" s="126">
        <f t="shared" si="48"/>
        <v>1</v>
      </c>
    </row>
    <row r="274" spans="36:41" x14ac:dyDescent="0.3">
      <c r="AJ274" s="29">
        <f t="shared" si="49"/>
        <v>45981</v>
      </c>
      <c r="AK274">
        <f t="shared" si="44"/>
        <v>0</v>
      </c>
      <c r="AL274" s="1">
        <f t="shared" si="45"/>
        <v>1</v>
      </c>
      <c r="AM274" s="1">
        <f t="shared" si="46"/>
        <v>0</v>
      </c>
      <c r="AN274" s="127">
        <f t="shared" si="47"/>
        <v>0</v>
      </c>
      <c r="AO274" s="126">
        <f t="shared" si="48"/>
        <v>1</v>
      </c>
    </row>
    <row r="275" spans="36:41" x14ac:dyDescent="0.3">
      <c r="AJ275" s="29">
        <f t="shared" si="49"/>
        <v>45982</v>
      </c>
      <c r="AK275">
        <f t="shared" si="44"/>
        <v>0</v>
      </c>
      <c r="AL275" s="1">
        <f t="shared" si="45"/>
        <v>1</v>
      </c>
      <c r="AM275" s="1">
        <f t="shared" si="46"/>
        <v>0</v>
      </c>
      <c r="AN275" s="127">
        <f t="shared" si="47"/>
        <v>0</v>
      </c>
      <c r="AO275" s="126">
        <f t="shared" si="48"/>
        <v>1</v>
      </c>
    </row>
    <row r="276" spans="36:41" x14ac:dyDescent="0.3">
      <c r="AJ276" s="29">
        <f t="shared" si="49"/>
        <v>45983</v>
      </c>
      <c r="AK276">
        <f t="shared" si="44"/>
        <v>0</v>
      </c>
      <c r="AL276" s="1">
        <f t="shared" si="45"/>
        <v>1</v>
      </c>
      <c r="AM276" s="1">
        <f t="shared" si="46"/>
        <v>0</v>
      </c>
      <c r="AN276" s="127">
        <f t="shared" si="47"/>
        <v>0</v>
      </c>
      <c r="AO276" s="126">
        <f t="shared" si="48"/>
        <v>1</v>
      </c>
    </row>
    <row r="277" spans="36:41" x14ac:dyDescent="0.3">
      <c r="AJ277" s="29">
        <f t="shared" si="49"/>
        <v>45984</v>
      </c>
      <c r="AK277">
        <f t="shared" si="44"/>
        <v>0</v>
      </c>
      <c r="AL277" s="1">
        <f t="shared" si="45"/>
        <v>1</v>
      </c>
      <c r="AM277" s="1">
        <f t="shared" si="46"/>
        <v>0</v>
      </c>
      <c r="AN277" s="127">
        <f t="shared" si="47"/>
        <v>0</v>
      </c>
      <c r="AO277" s="126">
        <f t="shared" si="48"/>
        <v>1</v>
      </c>
    </row>
    <row r="278" spans="36:41" x14ac:dyDescent="0.3">
      <c r="AJ278" s="29">
        <f t="shared" si="49"/>
        <v>45985</v>
      </c>
      <c r="AK278">
        <f t="shared" si="44"/>
        <v>0</v>
      </c>
      <c r="AL278" s="1">
        <f t="shared" si="45"/>
        <v>1</v>
      </c>
      <c r="AM278" s="1">
        <f t="shared" si="46"/>
        <v>0</v>
      </c>
      <c r="AN278" s="127">
        <f t="shared" si="47"/>
        <v>0</v>
      </c>
      <c r="AO278" s="126">
        <f t="shared" si="48"/>
        <v>1</v>
      </c>
    </row>
    <row r="279" spans="36:41" x14ac:dyDescent="0.3">
      <c r="AJ279" s="29">
        <f t="shared" si="49"/>
        <v>45986</v>
      </c>
      <c r="AK279">
        <f t="shared" si="44"/>
        <v>0</v>
      </c>
      <c r="AL279" s="1">
        <f t="shared" si="45"/>
        <v>1</v>
      </c>
      <c r="AM279" s="1">
        <f t="shared" si="46"/>
        <v>0</v>
      </c>
      <c r="AN279" s="127">
        <f t="shared" si="47"/>
        <v>0</v>
      </c>
      <c r="AO279" s="126">
        <f t="shared" si="48"/>
        <v>1</v>
      </c>
    </row>
    <row r="280" spans="36:41" x14ac:dyDescent="0.3">
      <c r="AJ280" s="29">
        <f t="shared" si="49"/>
        <v>45987</v>
      </c>
      <c r="AK280">
        <f t="shared" si="44"/>
        <v>0</v>
      </c>
      <c r="AL280" s="1">
        <f t="shared" si="45"/>
        <v>1</v>
      </c>
      <c r="AM280" s="1">
        <f t="shared" si="46"/>
        <v>0</v>
      </c>
      <c r="AN280" s="127">
        <f t="shared" si="47"/>
        <v>0</v>
      </c>
      <c r="AO280" s="126">
        <f t="shared" si="48"/>
        <v>1</v>
      </c>
    </row>
    <row r="281" spans="36:41" x14ac:dyDescent="0.3">
      <c r="AJ281" s="29">
        <f t="shared" si="49"/>
        <v>45988</v>
      </c>
      <c r="AK281">
        <f t="shared" si="44"/>
        <v>0</v>
      </c>
      <c r="AL281" s="1">
        <f t="shared" si="45"/>
        <v>1</v>
      </c>
      <c r="AM281" s="1">
        <f t="shared" si="46"/>
        <v>0</v>
      </c>
      <c r="AN281" s="127">
        <f t="shared" si="47"/>
        <v>0</v>
      </c>
      <c r="AO281" s="126">
        <f t="shared" si="48"/>
        <v>1</v>
      </c>
    </row>
    <row r="282" spans="36:41" x14ac:dyDescent="0.3">
      <c r="AJ282" s="29">
        <f t="shared" si="49"/>
        <v>45989</v>
      </c>
      <c r="AK282">
        <f t="shared" si="44"/>
        <v>0</v>
      </c>
      <c r="AL282" s="1">
        <f t="shared" si="45"/>
        <v>1</v>
      </c>
      <c r="AM282" s="1">
        <f t="shared" si="46"/>
        <v>0</v>
      </c>
      <c r="AN282" s="127">
        <f t="shared" si="47"/>
        <v>0</v>
      </c>
      <c r="AO282" s="126">
        <f t="shared" si="48"/>
        <v>1</v>
      </c>
    </row>
    <row r="283" spans="36:41" x14ac:dyDescent="0.3">
      <c r="AJ283" s="29">
        <f t="shared" si="49"/>
        <v>45990</v>
      </c>
      <c r="AK283">
        <f t="shared" si="44"/>
        <v>0</v>
      </c>
      <c r="AL283" s="1">
        <f t="shared" si="45"/>
        <v>1</v>
      </c>
      <c r="AM283" s="1">
        <f t="shared" si="46"/>
        <v>0</v>
      </c>
      <c r="AN283" s="127">
        <f t="shared" si="47"/>
        <v>0</v>
      </c>
      <c r="AO283" s="126">
        <f t="shared" si="48"/>
        <v>1</v>
      </c>
    </row>
    <row r="284" spans="36:41" x14ac:dyDescent="0.3">
      <c r="AJ284" s="29">
        <f t="shared" si="49"/>
        <v>45991</v>
      </c>
      <c r="AK284">
        <f t="shared" si="44"/>
        <v>0</v>
      </c>
      <c r="AL284" s="1">
        <f t="shared" si="45"/>
        <v>1</v>
      </c>
      <c r="AM284" s="1">
        <f t="shared" si="46"/>
        <v>0</v>
      </c>
      <c r="AN284" s="127">
        <f t="shared" si="47"/>
        <v>0</v>
      </c>
      <c r="AO284" s="126">
        <f t="shared" si="48"/>
        <v>1</v>
      </c>
    </row>
    <row r="285" spans="36:41" x14ac:dyDescent="0.3">
      <c r="AJ285" s="29">
        <f t="shared" si="49"/>
        <v>45992</v>
      </c>
      <c r="AK285">
        <f t="shared" si="44"/>
        <v>0</v>
      </c>
      <c r="AL285" s="1">
        <f t="shared" si="45"/>
        <v>1</v>
      </c>
      <c r="AM285" s="1">
        <f t="shared" si="46"/>
        <v>0</v>
      </c>
      <c r="AN285" s="127">
        <f t="shared" si="47"/>
        <v>0</v>
      </c>
      <c r="AO285" s="126">
        <f t="shared" si="48"/>
        <v>1</v>
      </c>
    </row>
    <row r="286" spans="36:41" x14ac:dyDescent="0.3">
      <c r="AJ286" s="29">
        <f t="shared" si="49"/>
        <v>45993</v>
      </c>
      <c r="AK286">
        <f t="shared" si="44"/>
        <v>0</v>
      </c>
      <c r="AL286" s="1">
        <f t="shared" si="45"/>
        <v>1</v>
      </c>
      <c r="AM286" s="1">
        <f t="shared" si="46"/>
        <v>0</v>
      </c>
      <c r="AN286" s="127">
        <f t="shared" si="47"/>
        <v>0</v>
      </c>
      <c r="AO286" s="126">
        <f t="shared" si="48"/>
        <v>1</v>
      </c>
    </row>
    <row r="287" spans="36:41" x14ac:dyDescent="0.3">
      <c r="AJ287" s="29">
        <f t="shared" si="49"/>
        <v>45994</v>
      </c>
      <c r="AK287">
        <f t="shared" si="44"/>
        <v>0</v>
      </c>
      <c r="AL287" s="1">
        <f t="shared" si="45"/>
        <v>1</v>
      </c>
      <c r="AM287" s="1">
        <f t="shared" si="46"/>
        <v>0</v>
      </c>
      <c r="AN287" s="127">
        <f t="shared" si="47"/>
        <v>0</v>
      </c>
      <c r="AO287" s="126">
        <f t="shared" si="48"/>
        <v>1</v>
      </c>
    </row>
    <row r="288" spans="36:41" x14ac:dyDescent="0.3">
      <c r="AJ288" s="29">
        <f t="shared" si="49"/>
        <v>45995</v>
      </c>
      <c r="AK288">
        <f t="shared" si="44"/>
        <v>0</v>
      </c>
      <c r="AL288" s="1">
        <f t="shared" si="45"/>
        <v>1</v>
      </c>
      <c r="AM288" s="1">
        <f t="shared" si="46"/>
        <v>0</v>
      </c>
      <c r="AN288" s="127">
        <f t="shared" si="47"/>
        <v>0</v>
      </c>
      <c r="AO288" s="126">
        <f t="shared" si="48"/>
        <v>1</v>
      </c>
    </row>
    <row r="289" spans="36:41" x14ac:dyDescent="0.3">
      <c r="AJ289" s="29">
        <f t="shared" si="49"/>
        <v>45996</v>
      </c>
      <c r="AK289">
        <f t="shared" si="44"/>
        <v>0</v>
      </c>
      <c r="AL289" s="1">
        <f t="shared" si="45"/>
        <v>1</v>
      </c>
      <c r="AM289" s="1">
        <f t="shared" si="46"/>
        <v>0</v>
      </c>
      <c r="AN289" s="127">
        <f t="shared" si="47"/>
        <v>0</v>
      </c>
      <c r="AO289" s="126">
        <f t="shared" si="48"/>
        <v>1</v>
      </c>
    </row>
    <row r="290" spans="36:41" x14ac:dyDescent="0.3">
      <c r="AJ290" s="29">
        <f t="shared" si="49"/>
        <v>45997</v>
      </c>
      <c r="AK290">
        <f t="shared" si="44"/>
        <v>0</v>
      </c>
      <c r="AL290" s="1">
        <f t="shared" si="45"/>
        <v>1</v>
      </c>
      <c r="AM290" s="1">
        <f t="shared" si="46"/>
        <v>0</v>
      </c>
      <c r="AN290" s="127">
        <f t="shared" si="47"/>
        <v>0</v>
      </c>
      <c r="AO290" s="126">
        <f t="shared" si="48"/>
        <v>1</v>
      </c>
    </row>
    <row r="291" spans="36:41" x14ac:dyDescent="0.3">
      <c r="AJ291" s="29">
        <f t="shared" si="49"/>
        <v>45998</v>
      </c>
      <c r="AK291">
        <f t="shared" si="44"/>
        <v>0</v>
      </c>
      <c r="AL291" s="1">
        <f t="shared" si="45"/>
        <v>1</v>
      </c>
      <c r="AM291" s="1">
        <f t="shared" si="46"/>
        <v>0</v>
      </c>
      <c r="AN291" s="127">
        <f t="shared" si="47"/>
        <v>0</v>
      </c>
      <c r="AO291" s="126">
        <f t="shared" si="48"/>
        <v>1</v>
      </c>
    </row>
    <row r="292" spans="36:41" x14ac:dyDescent="0.3">
      <c r="AJ292" s="29">
        <f t="shared" si="49"/>
        <v>45999</v>
      </c>
      <c r="AK292">
        <f t="shared" si="44"/>
        <v>0</v>
      </c>
      <c r="AL292" s="1">
        <f t="shared" si="45"/>
        <v>1</v>
      </c>
      <c r="AM292" s="1">
        <f t="shared" si="46"/>
        <v>0</v>
      </c>
      <c r="AN292" s="127">
        <f t="shared" si="47"/>
        <v>0</v>
      </c>
      <c r="AO292" s="126">
        <f t="shared" si="48"/>
        <v>1</v>
      </c>
    </row>
    <row r="293" spans="36:41" x14ac:dyDescent="0.3">
      <c r="AJ293" s="29">
        <f t="shared" si="49"/>
        <v>46000</v>
      </c>
      <c r="AK293">
        <f t="shared" si="44"/>
        <v>0</v>
      </c>
      <c r="AL293" s="1">
        <f t="shared" si="45"/>
        <v>1</v>
      </c>
      <c r="AM293" s="1">
        <f t="shared" si="46"/>
        <v>0</v>
      </c>
      <c r="AN293" s="127">
        <f t="shared" si="47"/>
        <v>0</v>
      </c>
      <c r="AO293" s="126">
        <f t="shared" si="48"/>
        <v>1</v>
      </c>
    </row>
    <row r="294" spans="36:41" x14ac:dyDescent="0.3">
      <c r="AJ294" s="29">
        <f t="shared" si="49"/>
        <v>46001</v>
      </c>
      <c r="AK294">
        <f t="shared" si="44"/>
        <v>0</v>
      </c>
      <c r="AL294" s="1">
        <f t="shared" si="45"/>
        <v>1</v>
      </c>
      <c r="AM294" s="1">
        <f t="shared" si="46"/>
        <v>0</v>
      </c>
      <c r="AN294" s="127">
        <f t="shared" si="47"/>
        <v>0</v>
      </c>
      <c r="AO294" s="126">
        <f t="shared" si="48"/>
        <v>1</v>
      </c>
    </row>
    <row r="295" spans="36:41" x14ac:dyDescent="0.3">
      <c r="AJ295" s="29">
        <f t="shared" si="49"/>
        <v>46002</v>
      </c>
      <c r="AK295">
        <f t="shared" si="44"/>
        <v>0</v>
      </c>
      <c r="AL295" s="1">
        <f t="shared" si="45"/>
        <v>1</v>
      </c>
      <c r="AM295" s="1">
        <f t="shared" si="46"/>
        <v>0</v>
      </c>
      <c r="AN295" s="127">
        <f t="shared" si="47"/>
        <v>0</v>
      </c>
      <c r="AO295" s="126">
        <f t="shared" si="48"/>
        <v>1</v>
      </c>
    </row>
    <row r="296" spans="36:41" x14ac:dyDescent="0.3">
      <c r="AJ296" s="29">
        <f t="shared" si="49"/>
        <v>46003</v>
      </c>
      <c r="AK296">
        <f t="shared" si="44"/>
        <v>0</v>
      </c>
      <c r="AL296" s="1">
        <f t="shared" si="45"/>
        <v>1</v>
      </c>
      <c r="AM296" s="1">
        <f t="shared" si="46"/>
        <v>0</v>
      </c>
      <c r="AN296" s="127">
        <f t="shared" si="47"/>
        <v>0</v>
      </c>
      <c r="AO296" s="126">
        <f t="shared" si="48"/>
        <v>1</v>
      </c>
    </row>
    <row r="297" spans="36:41" x14ac:dyDescent="0.3">
      <c r="AJ297" s="29">
        <f t="shared" si="49"/>
        <v>46004</v>
      </c>
      <c r="AK297">
        <f t="shared" ref="AK297:AK360" si="50">_xlfn.XLOOKUP(AJ297,A$27:A$36,B$27:B$36,0,0)</f>
        <v>0</v>
      </c>
      <c r="AL297" s="1">
        <f t="shared" ref="AL297:AL360" si="51">_xlfn.XLOOKUP(AJ297,A$15:A$24,B$15:B$24,1,0)</f>
        <v>1</v>
      </c>
      <c r="AM297" s="1">
        <f t="shared" si="46"/>
        <v>0</v>
      </c>
      <c r="AN297" s="127">
        <f t="shared" si="47"/>
        <v>0</v>
      </c>
      <c r="AO297" s="126">
        <f t="shared" si="48"/>
        <v>1</v>
      </c>
    </row>
    <row r="298" spans="36:41" x14ac:dyDescent="0.3">
      <c r="AJ298" s="29">
        <f t="shared" si="49"/>
        <v>46005</v>
      </c>
      <c r="AK298">
        <f t="shared" si="50"/>
        <v>0</v>
      </c>
      <c r="AL298" s="1">
        <f t="shared" si="51"/>
        <v>1</v>
      </c>
      <c r="AM298" s="1">
        <f t="shared" ref="AM298:AM361" si="52">AK298</f>
        <v>0</v>
      </c>
      <c r="AN298" s="127">
        <f t="shared" ref="AN298:AN361" si="53">AK298</f>
        <v>0</v>
      </c>
      <c r="AO298" s="126">
        <f t="shared" ref="AO298:AO361" si="54">AL298</f>
        <v>1</v>
      </c>
    </row>
    <row r="299" spans="36:41" x14ac:dyDescent="0.3">
      <c r="AJ299" s="29">
        <f t="shared" ref="AJ299:AJ362" si="55">AJ298+1</f>
        <v>46006</v>
      </c>
      <c r="AK299">
        <f t="shared" si="50"/>
        <v>0</v>
      </c>
      <c r="AL299" s="1">
        <f t="shared" si="51"/>
        <v>1</v>
      </c>
      <c r="AM299" s="1">
        <f t="shared" si="52"/>
        <v>0</v>
      </c>
      <c r="AN299" s="127">
        <f t="shared" si="53"/>
        <v>0</v>
      </c>
      <c r="AO299" s="126">
        <f t="shared" si="54"/>
        <v>1</v>
      </c>
    </row>
    <row r="300" spans="36:41" x14ac:dyDescent="0.3">
      <c r="AJ300" s="29">
        <f t="shared" si="55"/>
        <v>46007</v>
      </c>
      <c r="AK300">
        <f t="shared" si="50"/>
        <v>0</v>
      </c>
      <c r="AL300" s="1">
        <f t="shared" si="51"/>
        <v>1</v>
      </c>
      <c r="AM300" s="1">
        <f t="shared" si="52"/>
        <v>0</v>
      </c>
      <c r="AN300" s="127">
        <f t="shared" si="53"/>
        <v>0</v>
      </c>
      <c r="AO300" s="126">
        <f t="shared" si="54"/>
        <v>1</v>
      </c>
    </row>
    <row r="301" spans="36:41" x14ac:dyDescent="0.3">
      <c r="AJ301" s="29">
        <f t="shared" si="55"/>
        <v>46008</v>
      </c>
      <c r="AK301">
        <f t="shared" si="50"/>
        <v>0</v>
      </c>
      <c r="AL301" s="1">
        <f t="shared" si="51"/>
        <v>1</v>
      </c>
      <c r="AM301" s="1">
        <f t="shared" si="52"/>
        <v>0</v>
      </c>
      <c r="AN301" s="127">
        <f t="shared" si="53"/>
        <v>0</v>
      </c>
      <c r="AO301" s="126">
        <f t="shared" si="54"/>
        <v>1</v>
      </c>
    </row>
    <row r="302" spans="36:41" x14ac:dyDescent="0.3">
      <c r="AJ302" s="29">
        <f t="shared" si="55"/>
        <v>46009</v>
      </c>
      <c r="AK302">
        <f t="shared" si="50"/>
        <v>0</v>
      </c>
      <c r="AL302" s="1">
        <f t="shared" si="51"/>
        <v>1</v>
      </c>
      <c r="AM302" s="1">
        <f t="shared" si="52"/>
        <v>0</v>
      </c>
      <c r="AN302" s="127">
        <f t="shared" si="53"/>
        <v>0</v>
      </c>
      <c r="AO302" s="126">
        <f t="shared" si="54"/>
        <v>1</v>
      </c>
    </row>
    <row r="303" spans="36:41" x14ac:dyDescent="0.3">
      <c r="AJ303" s="29">
        <f t="shared" si="55"/>
        <v>46010</v>
      </c>
      <c r="AK303">
        <f t="shared" si="50"/>
        <v>0</v>
      </c>
      <c r="AL303" s="1">
        <f t="shared" si="51"/>
        <v>1</v>
      </c>
      <c r="AM303" s="1">
        <f t="shared" si="52"/>
        <v>0</v>
      </c>
      <c r="AN303" s="127">
        <f t="shared" si="53"/>
        <v>0</v>
      </c>
      <c r="AO303" s="126">
        <f t="shared" si="54"/>
        <v>1</v>
      </c>
    </row>
    <row r="304" spans="36:41" x14ac:dyDescent="0.3">
      <c r="AJ304" s="29">
        <f t="shared" si="55"/>
        <v>46011</v>
      </c>
      <c r="AK304">
        <f t="shared" si="50"/>
        <v>0</v>
      </c>
      <c r="AL304" s="1">
        <f t="shared" si="51"/>
        <v>1</v>
      </c>
      <c r="AM304" s="1">
        <f t="shared" si="52"/>
        <v>0</v>
      </c>
      <c r="AN304" s="127">
        <f t="shared" si="53"/>
        <v>0</v>
      </c>
      <c r="AO304" s="126">
        <f t="shared" si="54"/>
        <v>1</v>
      </c>
    </row>
    <row r="305" spans="36:41" x14ac:dyDescent="0.3">
      <c r="AJ305" s="29">
        <f t="shared" si="55"/>
        <v>46012</v>
      </c>
      <c r="AK305">
        <f t="shared" si="50"/>
        <v>0</v>
      </c>
      <c r="AL305" s="1">
        <f t="shared" si="51"/>
        <v>1</v>
      </c>
      <c r="AM305" s="1">
        <f t="shared" si="52"/>
        <v>0</v>
      </c>
      <c r="AN305" s="127">
        <f t="shared" si="53"/>
        <v>0</v>
      </c>
      <c r="AO305" s="126">
        <f t="shared" si="54"/>
        <v>1</v>
      </c>
    </row>
    <row r="306" spans="36:41" x14ac:dyDescent="0.3">
      <c r="AJ306" s="29">
        <f t="shared" si="55"/>
        <v>46013</v>
      </c>
      <c r="AK306">
        <f t="shared" si="50"/>
        <v>0</v>
      </c>
      <c r="AL306" s="1">
        <f t="shared" si="51"/>
        <v>1</v>
      </c>
      <c r="AM306" s="1">
        <f t="shared" si="52"/>
        <v>0</v>
      </c>
      <c r="AN306" s="127">
        <f t="shared" si="53"/>
        <v>0</v>
      </c>
      <c r="AO306" s="126">
        <f t="shared" si="54"/>
        <v>1</v>
      </c>
    </row>
    <row r="307" spans="36:41" x14ac:dyDescent="0.3">
      <c r="AJ307" s="29">
        <f t="shared" si="55"/>
        <v>46014</v>
      </c>
      <c r="AK307">
        <f t="shared" si="50"/>
        <v>0</v>
      </c>
      <c r="AL307" s="1">
        <f t="shared" si="51"/>
        <v>1</v>
      </c>
      <c r="AM307" s="1">
        <f t="shared" si="52"/>
        <v>0</v>
      </c>
      <c r="AN307" s="127">
        <f t="shared" si="53"/>
        <v>0</v>
      </c>
      <c r="AO307" s="126">
        <f t="shared" si="54"/>
        <v>1</v>
      </c>
    </row>
    <row r="308" spans="36:41" x14ac:dyDescent="0.3">
      <c r="AJ308" s="29">
        <f t="shared" si="55"/>
        <v>46015</v>
      </c>
      <c r="AK308">
        <f t="shared" si="50"/>
        <v>0</v>
      </c>
      <c r="AL308" s="1">
        <f t="shared" si="51"/>
        <v>1</v>
      </c>
      <c r="AM308" s="1">
        <f t="shared" si="52"/>
        <v>0</v>
      </c>
      <c r="AN308" s="127">
        <f t="shared" si="53"/>
        <v>0</v>
      </c>
      <c r="AO308" s="126">
        <f t="shared" si="54"/>
        <v>1</v>
      </c>
    </row>
    <row r="309" spans="36:41" x14ac:dyDescent="0.3">
      <c r="AJ309" s="29">
        <f t="shared" si="55"/>
        <v>46016</v>
      </c>
      <c r="AK309">
        <f t="shared" si="50"/>
        <v>0</v>
      </c>
      <c r="AL309" s="1">
        <f t="shared" si="51"/>
        <v>1</v>
      </c>
      <c r="AM309" s="1">
        <f t="shared" si="52"/>
        <v>0</v>
      </c>
      <c r="AN309" s="127">
        <f t="shared" si="53"/>
        <v>0</v>
      </c>
      <c r="AO309" s="126">
        <f t="shared" si="54"/>
        <v>1</v>
      </c>
    </row>
    <row r="310" spans="36:41" x14ac:dyDescent="0.3">
      <c r="AJ310" s="29">
        <f t="shared" si="55"/>
        <v>46017</v>
      </c>
      <c r="AK310">
        <f t="shared" si="50"/>
        <v>0</v>
      </c>
      <c r="AL310" s="1">
        <f t="shared" si="51"/>
        <v>1</v>
      </c>
      <c r="AM310" s="1">
        <f t="shared" si="52"/>
        <v>0</v>
      </c>
      <c r="AN310" s="127">
        <f t="shared" si="53"/>
        <v>0</v>
      </c>
      <c r="AO310" s="126">
        <f t="shared" si="54"/>
        <v>1</v>
      </c>
    </row>
    <row r="311" spans="36:41" x14ac:dyDescent="0.3">
      <c r="AJ311" s="29">
        <f t="shared" si="55"/>
        <v>46018</v>
      </c>
      <c r="AK311">
        <f t="shared" si="50"/>
        <v>0</v>
      </c>
      <c r="AL311" s="1">
        <f t="shared" si="51"/>
        <v>1</v>
      </c>
      <c r="AM311" s="1">
        <f t="shared" si="52"/>
        <v>0</v>
      </c>
      <c r="AN311" s="127">
        <f t="shared" si="53"/>
        <v>0</v>
      </c>
      <c r="AO311" s="126">
        <f t="shared" si="54"/>
        <v>1</v>
      </c>
    </row>
    <row r="312" spans="36:41" x14ac:dyDescent="0.3">
      <c r="AJ312" s="29">
        <f t="shared" si="55"/>
        <v>46019</v>
      </c>
      <c r="AK312">
        <f t="shared" si="50"/>
        <v>0</v>
      </c>
      <c r="AL312" s="1">
        <f t="shared" si="51"/>
        <v>1</v>
      </c>
      <c r="AM312" s="1">
        <f t="shared" si="52"/>
        <v>0</v>
      </c>
      <c r="AN312" s="127">
        <f t="shared" si="53"/>
        <v>0</v>
      </c>
      <c r="AO312" s="126">
        <f t="shared" si="54"/>
        <v>1</v>
      </c>
    </row>
    <row r="313" spans="36:41" x14ac:dyDescent="0.3">
      <c r="AJ313" s="29">
        <f t="shared" si="55"/>
        <v>46020</v>
      </c>
      <c r="AK313">
        <f t="shared" si="50"/>
        <v>0</v>
      </c>
      <c r="AL313" s="1">
        <f t="shared" si="51"/>
        <v>1</v>
      </c>
      <c r="AM313" s="1">
        <f t="shared" si="52"/>
        <v>0</v>
      </c>
      <c r="AN313" s="127">
        <f t="shared" si="53"/>
        <v>0</v>
      </c>
      <c r="AO313" s="126">
        <f t="shared" si="54"/>
        <v>1</v>
      </c>
    </row>
    <row r="314" spans="36:41" x14ac:dyDescent="0.3">
      <c r="AJ314" s="29">
        <f t="shared" si="55"/>
        <v>46021</v>
      </c>
      <c r="AK314">
        <f t="shared" si="50"/>
        <v>0</v>
      </c>
      <c r="AL314" s="1">
        <f t="shared" si="51"/>
        <v>1</v>
      </c>
      <c r="AM314" s="1">
        <f t="shared" si="52"/>
        <v>0</v>
      </c>
      <c r="AN314" s="127">
        <f t="shared" si="53"/>
        <v>0</v>
      </c>
      <c r="AO314" s="126">
        <f t="shared" si="54"/>
        <v>1</v>
      </c>
    </row>
    <row r="315" spans="36:41" x14ac:dyDescent="0.3">
      <c r="AJ315" s="29">
        <f t="shared" si="55"/>
        <v>46022</v>
      </c>
      <c r="AK315">
        <f t="shared" si="50"/>
        <v>0</v>
      </c>
      <c r="AL315" s="1">
        <f t="shared" si="51"/>
        <v>1</v>
      </c>
      <c r="AM315" s="1">
        <f t="shared" si="52"/>
        <v>0</v>
      </c>
      <c r="AN315" s="127">
        <f t="shared" si="53"/>
        <v>0</v>
      </c>
      <c r="AO315" s="126">
        <f t="shared" si="54"/>
        <v>1</v>
      </c>
    </row>
    <row r="316" spans="36:41" x14ac:dyDescent="0.3">
      <c r="AJ316" s="29">
        <f t="shared" si="55"/>
        <v>46023</v>
      </c>
      <c r="AK316">
        <f t="shared" si="50"/>
        <v>0</v>
      </c>
      <c r="AL316" s="1">
        <f t="shared" si="51"/>
        <v>1</v>
      </c>
      <c r="AM316" s="1">
        <f t="shared" si="52"/>
        <v>0</v>
      </c>
      <c r="AN316" s="127">
        <f t="shared" si="53"/>
        <v>0</v>
      </c>
      <c r="AO316" s="126">
        <f t="shared" si="54"/>
        <v>1</v>
      </c>
    </row>
    <row r="317" spans="36:41" x14ac:dyDescent="0.3">
      <c r="AJ317" s="29">
        <f t="shared" si="55"/>
        <v>46024</v>
      </c>
      <c r="AK317">
        <f t="shared" si="50"/>
        <v>0</v>
      </c>
      <c r="AL317" s="1">
        <f t="shared" si="51"/>
        <v>1</v>
      </c>
      <c r="AM317" s="1">
        <f t="shared" si="52"/>
        <v>0</v>
      </c>
      <c r="AN317" s="127">
        <f t="shared" si="53"/>
        <v>0</v>
      </c>
      <c r="AO317" s="126">
        <f t="shared" si="54"/>
        <v>1</v>
      </c>
    </row>
    <row r="318" spans="36:41" x14ac:dyDescent="0.3">
      <c r="AJ318" s="29">
        <f t="shared" si="55"/>
        <v>46025</v>
      </c>
      <c r="AK318">
        <f t="shared" si="50"/>
        <v>0</v>
      </c>
      <c r="AL318" s="1">
        <f t="shared" si="51"/>
        <v>1</v>
      </c>
      <c r="AM318" s="1">
        <f t="shared" si="52"/>
        <v>0</v>
      </c>
      <c r="AN318" s="127">
        <f t="shared" si="53"/>
        <v>0</v>
      </c>
      <c r="AO318" s="126">
        <f t="shared" si="54"/>
        <v>1</v>
      </c>
    </row>
    <row r="319" spans="36:41" x14ac:dyDescent="0.3">
      <c r="AJ319" s="29">
        <f t="shared" si="55"/>
        <v>46026</v>
      </c>
      <c r="AK319">
        <f t="shared" si="50"/>
        <v>0</v>
      </c>
      <c r="AL319" s="1">
        <f t="shared" si="51"/>
        <v>1</v>
      </c>
      <c r="AM319" s="1">
        <f t="shared" si="52"/>
        <v>0</v>
      </c>
      <c r="AN319" s="127">
        <f t="shared" si="53"/>
        <v>0</v>
      </c>
      <c r="AO319" s="126">
        <f t="shared" si="54"/>
        <v>1</v>
      </c>
    </row>
    <row r="320" spans="36:41" x14ac:dyDescent="0.3">
      <c r="AJ320" s="29">
        <f t="shared" si="55"/>
        <v>46027</v>
      </c>
      <c r="AK320">
        <f t="shared" si="50"/>
        <v>0</v>
      </c>
      <c r="AL320" s="1">
        <f t="shared" si="51"/>
        <v>1</v>
      </c>
      <c r="AM320" s="1">
        <f t="shared" si="52"/>
        <v>0</v>
      </c>
      <c r="AN320" s="127">
        <f t="shared" si="53"/>
        <v>0</v>
      </c>
      <c r="AO320" s="126">
        <f t="shared" si="54"/>
        <v>1</v>
      </c>
    </row>
    <row r="321" spans="36:41" x14ac:dyDescent="0.3">
      <c r="AJ321" s="29">
        <f t="shared" si="55"/>
        <v>46028</v>
      </c>
      <c r="AK321">
        <f t="shared" si="50"/>
        <v>0</v>
      </c>
      <c r="AL321" s="1">
        <f t="shared" si="51"/>
        <v>1</v>
      </c>
      <c r="AM321" s="1">
        <f t="shared" si="52"/>
        <v>0</v>
      </c>
      <c r="AN321" s="127">
        <f t="shared" si="53"/>
        <v>0</v>
      </c>
      <c r="AO321" s="126">
        <f t="shared" si="54"/>
        <v>1</v>
      </c>
    </row>
    <row r="322" spans="36:41" x14ac:dyDescent="0.3">
      <c r="AJ322" s="29">
        <f t="shared" si="55"/>
        <v>46029</v>
      </c>
      <c r="AK322">
        <f t="shared" si="50"/>
        <v>0</v>
      </c>
      <c r="AL322" s="1">
        <f t="shared" si="51"/>
        <v>1</v>
      </c>
      <c r="AM322" s="1">
        <f t="shared" si="52"/>
        <v>0</v>
      </c>
      <c r="AN322" s="127">
        <f t="shared" si="53"/>
        <v>0</v>
      </c>
      <c r="AO322" s="126">
        <f t="shared" si="54"/>
        <v>1</v>
      </c>
    </row>
    <row r="323" spans="36:41" x14ac:dyDescent="0.3">
      <c r="AJ323" s="29">
        <f t="shared" si="55"/>
        <v>46030</v>
      </c>
      <c r="AK323">
        <f t="shared" si="50"/>
        <v>0</v>
      </c>
      <c r="AL323" s="1">
        <f t="shared" si="51"/>
        <v>1</v>
      </c>
      <c r="AM323" s="1">
        <f t="shared" si="52"/>
        <v>0</v>
      </c>
      <c r="AN323" s="127">
        <f t="shared" si="53"/>
        <v>0</v>
      </c>
      <c r="AO323" s="126">
        <f t="shared" si="54"/>
        <v>1</v>
      </c>
    </row>
    <row r="324" spans="36:41" x14ac:dyDescent="0.3">
      <c r="AJ324" s="29">
        <f t="shared" si="55"/>
        <v>46031</v>
      </c>
      <c r="AK324">
        <f t="shared" si="50"/>
        <v>0</v>
      </c>
      <c r="AL324" s="1">
        <f t="shared" si="51"/>
        <v>1</v>
      </c>
      <c r="AM324" s="1">
        <f t="shared" si="52"/>
        <v>0</v>
      </c>
      <c r="AN324" s="127">
        <f t="shared" si="53"/>
        <v>0</v>
      </c>
      <c r="AO324" s="126">
        <f t="shared" si="54"/>
        <v>1</v>
      </c>
    </row>
    <row r="325" spans="36:41" x14ac:dyDescent="0.3">
      <c r="AJ325" s="29">
        <f t="shared" si="55"/>
        <v>46032</v>
      </c>
      <c r="AK325">
        <f t="shared" si="50"/>
        <v>0</v>
      </c>
      <c r="AL325" s="1">
        <f t="shared" si="51"/>
        <v>1</v>
      </c>
      <c r="AM325" s="1">
        <f t="shared" si="52"/>
        <v>0</v>
      </c>
      <c r="AN325" s="127">
        <f t="shared" si="53"/>
        <v>0</v>
      </c>
      <c r="AO325" s="126">
        <f t="shared" si="54"/>
        <v>1</v>
      </c>
    </row>
    <row r="326" spans="36:41" x14ac:dyDescent="0.3">
      <c r="AJ326" s="29">
        <f t="shared" si="55"/>
        <v>46033</v>
      </c>
      <c r="AK326">
        <f t="shared" si="50"/>
        <v>0</v>
      </c>
      <c r="AL326" s="1">
        <f t="shared" si="51"/>
        <v>1</v>
      </c>
      <c r="AM326" s="1">
        <f t="shared" si="52"/>
        <v>0</v>
      </c>
      <c r="AN326" s="127">
        <f t="shared" si="53"/>
        <v>0</v>
      </c>
      <c r="AO326" s="126">
        <f t="shared" si="54"/>
        <v>1</v>
      </c>
    </row>
    <row r="327" spans="36:41" x14ac:dyDescent="0.3">
      <c r="AJ327" s="29">
        <f t="shared" si="55"/>
        <v>46034</v>
      </c>
      <c r="AK327">
        <f t="shared" si="50"/>
        <v>0</v>
      </c>
      <c r="AL327" s="1">
        <f t="shared" si="51"/>
        <v>1</v>
      </c>
      <c r="AM327" s="1">
        <f t="shared" si="52"/>
        <v>0</v>
      </c>
      <c r="AN327" s="127">
        <f t="shared" si="53"/>
        <v>0</v>
      </c>
      <c r="AO327" s="126">
        <f t="shared" si="54"/>
        <v>1</v>
      </c>
    </row>
    <row r="328" spans="36:41" x14ac:dyDescent="0.3">
      <c r="AJ328" s="29">
        <f t="shared" si="55"/>
        <v>46035</v>
      </c>
      <c r="AK328">
        <f t="shared" si="50"/>
        <v>0</v>
      </c>
      <c r="AL328" s="1">
        <f t="shared" si="51"/>
        <v>1</v>
      </c>
      <c r="AM328" s="1">
        <f t="shared" si="52"/>
        <v>0</v>
      </c>
      <c r="AN328" s="127">
        <f t="shared" si="53"/>
        <v>0</v>
      </c>
      <c r="AO328" s="126">
        <f t="shared" si="54"/>
        <v>1</v>
      </c>
    </row>
    <row r="329" spans="36:41" x14ac:dyDescent="0.3">
      <c r="AJ329" s="29">
        <f t="shared" si="55"/>
        <v>46036</v>
      </c>
      <c r="AK329">
        <f t="shared" si="50"/>
        <v>0</v>
      </c>
      <c r="AL329" s="1">
        <f t="shared" si="51"/>
        <v>1</v>
      </c>
      <c r="AM329" s="1">
        <f t="shared" si="52"/>
        <v>0</v>
      </c>
      <c r="AN329" s="127">
        <f t="shared" si="53"/>
        <v>0</v>
      </c>
      <c r="AO329" s="126">
        <f t="shared" si="54"/>
        <v>1</v>
      </c>
    </row>
    <row r="330" spans="36:41" x14ac:dyDescent="0.3">
      <c r="AJ330" s="29">
        <f t="shared" si="55"/>
        <v>46037</v>
      </c>
      <c r="AK330">
        <f t="shared" si="50"/>
        <v>0</v>
      </c>
      <c r="AL330" s="1">
        <f t="shared" si="51"/>
        <v>1</v>
      </c>
      <c r="AM330" s="1">
        <f t="shared" si="52"/>
        <v>0</v>
      </c>
      <c r="AN330" s="127">
        <f t="shared" si="53"/>
        <v>0</v>
      </c>
      <c r="AO330" s="126">
        <f t="shared" si="54"/>
        <v>1</v>
      </c>
    </row>
    <row r="331" spans="36:41" x14ac:dyDescent="0.3">
      <c r="AJ331" s="29">
        <f t="shared" si="55"/>
        <v>46038</v>
      </c>
      <c r="AK331">
        <f t="shared" si="50"/>
        <v>0</v>
      </c>
      <c r="AL331" s="1">
        <f t="shared" si="51"/>
        <v>1</v>
      </c>
      <c r="AM331" s="1">
        <f t="shared" si="52"/>
        <v>0</v>
      </c>
      <c r="AN331" s="127">
        <f t="shared" si="53"/>
        <v>0</v>
      </c>
      <c r="AO331" s="126">
        <f t="shared" si="54"/>
        <v>1</v>
      </c>
    </row>
    <row r="332" spans="36:41" x14ac:dyDescent="0.3">
      <c r="AJ332" s="29">
        <f t="shared" si="55"/>
        <v>46039</v>
      </c>
      <c r="AK332">
        <f t="shared" si="50"/>
        <v>0</v>
      </c>
      <c r="AL332" s="1">
        <f t="shared" si="51"/>
        <v>1</v>
      </c>
      <c r="AM332" s="1">
        <f t="shared" si="52"/>
        <v>0</v>
      </c>
      <c r="AN332" s="127">
        <f t="shared" si="53"/>
        <v>0</v>
      </c>
      <c r="AO332" s="126">
        <f t="shared" si="54"/>
        <v>1</v>
      </c>
    </row>
    <row r="333" spans="36:41" x14ac:dyDescent="0.3">
      <c r="AJ333" s="29">
        <f t="shared" si="55"/>
        <v>46040</v>
      </c>
      <c r="AK333">
        <f t="shared" si="50"/>
        <v>0</v>
      </c>
      <c r="AL333" s="1">
        <f t="shared" si="51"/>
        <v>1</v>
      </c>
      <c r="AM333" s="1">
        <f t="shared" si="52"/>
        <v>0</v>
      </c>
      <c r="AN333" s="127">
        <f t="shared" si="53"/>
        <v>0</v>
      </c>
      <c r="AO333" s="126">
        <f t="shared" si="54"/>
        <v>1</v>
      </c>
    </row>
    <row r="334" spans="36:41" x14ac:dyDescent="0.3">
      <c r="AJ334" s="29">
        <f t="shared" si="55"/>
        <v>46041</v>
      </c>
      <c r="AK334">
        <f t="shared" si="50"/>
        <v>0</v>
      </c>
      <c r="AL334" s="1">
        <f t="shared" si="51"/>
        <v>1</v>
      </c>
      <c r="AM334" s="1">
        <f t="shared" si="52"/>
        <v>0</v>
      </c>
      <c r="AN334" s="127">
        <f t="shared" si="53"/>
        <v>0</v>
      </c>
      <c r="AO334" s="126">
        <f t="shared" si="54"/>
        <v>1</v>
      </c>
    </row>
    <row r="335" spans="36:41" x14ac:dyDescent="0.3">
      <c r="AJ335" s="29">
        <f t="shared" si="55"/>
        <v>46042</v>
      </c>
      <c r="AK335">
        <f t="shared" si="50"/>
        <v>0</v>
      </c>
      <c r="AL335" s="1">
        <f t="shared" si="51"/>
        <v>1</v>
      </c>
      <c r="AM335" s="1">
        <f t="shared" si="52"/>
        <v>0</v>
      </c>
      <c r="AN335" s="127">
        <f t="shared" si="53"/>
        <v>0</v>
      </c>
      <c r="AO335" s="126">
        <f t="shared" si="54"/>
        <v>1</v>
      </c>
    </row>
    <row r="336" spans="36:41" x14ac:dyDescent="0.3">
      <c r="AJ336" s="29">
        <f t="shared" si="55"/>
        <v>46043</v>
      </c>
      <c r="AK336">
        <f t="shared" si="50"/>
        <v>0</v>
      </c>
      <c r="AL336" s="1">
        <f t="shared" si="51"/>
        <v>1</v>
      </c>
      <c r="AM336" s="1">
        <f t="shared" si="52"/>
        <v>0</v>
      </c>
      <c r="AN336" s="127">
        <f t="shared" si="53"/>
        <v>0</v>
      </c>
      <c r="AO336" s="126">
        <f t="shared" si="54"/>
        <v>1</v>
      </c>
    </row>
    <row r="337" spans="36:41" x14ac:dyDescent="0.3">
      <c r="AJ337" s="29">
        <f t="shared" si="55"/>
        <v>46044</v>
      </c>
      <c r="AK337">
        <f t="shared" si="50"/>
        <v>0</v>
      </c>
      <c r="AL337" s="1">
        <f t="shared" si="51"/>
        <v>1</v>
      </c>
      <c r="AM337" s="1">
        <f t="shared" si="52"/>
        <v>0</v>
      </c>
      <c r="AN337" s="127">
        <f t="shared" si="53"/>
        <v>0</v>
      </c>
      <c r="AO337" s="126">
        <f t="shared" si="54"/>
        <v>1</v>
      </c>
    </row>
    <row r="338" spans="36:41" x14ac:dyDescent="0.3">
      <c r="AJ338" s="29">
        <f t="shared" si="55"/>
        <v>46045</v>
      </c>
      <c r="AK338">
        <f t="shared" si="50"/>
        <v>0</v>
      </c>
      <c r="AL338" s="1">
        <f t="shared" si="51"/>
        <v>1</v>
      </c>
      <c r="AM338" s="1">
        <f t="shared" si="52"/>
        <v>0</v>
      </c>
      <c r="AN338" s="127">
        <f t="shared" si="53"/>
        <v>0</v>
      </c>
      <c r="AO338" s="126">
        <f t="shared" si="54"/>
        <v>1</v>
      </c>
    </row>
    <row r="339" spans="36:41" x14ac:dyDescent="0.3">
      <c r="AJ339" s="29">
        <f t="shared" si="55"/>
        <v>46046</v>
      </c>
      <c r="AK339">
        <f t="shared" si="50"/>
        <v>0</v>
      </c>
      <c r="AL339" s="1">
        <f t="shared" si="51"/>
        <v>1</v>
      </c>
      <c r="AM339" s="1">
        <f t="shared" si="52"/>
        <v>0</v>
      </c>
      <c r="AN339" s="127">
        <f t="shared" si="53"/>
        <v>0</v>
      </c>
      <c r="AO339" s="126">
        <f t="shared" si="54"/>
        <v>1</v>
      </c>
    </row>
    <row r="340" spans="36:41" x14ac:dyDescent="0.3">
      <c r="AJ340" s="29">
        <f t="shared" si="55"/>
        <v>46047</v>
      </c>
      <c r="AK340">
        <f t="shared" si="50"/>
        <v>0</v>
      </c>
      <c r="AL340" s="1">
        <f t="shared" si="51"/>
        <v>1</v>
      </c>
      <c r="AM340" s="1">
        <f t="shared" si="52"/>
        <v>0</v>
      </c>
      <c r="AN340" s="127">
        <f t="shared" si="53"/>
        <v>0</v>
      </c>
      <c r="AO340" s="126">
        <f t="shared" si="54"/>
        <v>1</v>
      </c>
    </row>
    <row r="341" spans="36:41" x14ac:dyDescent="0.3">
      <c r="AJ341" s="29">
        <f t="shared" si="55"/>
        <v>46048</v>
      </c>
      <c r="AK341">
        <f t="shared" si="50"/>
        <v>0</v>
      </c>
      <c r="AL341" s="1">
        <f t="shared" si="51"/>
        <v>1</v>
      </c>
      <c r="AM341" s="1">
        <f t="shared" si="52"/>
        <v>0</v>
      </c>
      <c r="AN341" s="127">
        <f t="shared" si="53"/>
        <v>0</v>
      </c>
      <c r="AO341" s="126">
        <f t="shared" si="54"/>
        <v>1</v>
      </c>
    </row>
    <row r="342" spans="36:41" x14ac:dyDescent="0.3">
      <c r="AJ342" s="29">
        <f t="shared" si="55"/>
        <v>46049</v>
      </c>
      <c r="AK342">
        <f t="shared" si="50"/>
        <v>0</v>
      </c>
      <c r="AL342" s="1">
        <f t="shared" si="51"/>
        <v>1</v>
      </c>
      <c r="AM342" s="1">
        <f t="shared" si="52"/>
        <v>0</v>
      </c>
      <c r="AN342" s="127">
        <f t="shared" si="53"/>
        <v>0</v>
      </c>
      <c r="AO342" s="126">
        <f t="shared" si="54"/>
        <v>1</v>
      </c>
    </row>
    <row r="343" spans="36:41" x14ac:dyDescent="0.3">
      <c r="AJ343" s="29">
        <f t="shared" si="55"/>
        <v>46050</v>
      </c>
      <c r="AK343">
        <f t="shared" si="50"/>
        <v>0</v>
      </c>
      <c r="AL343" s="1">
        <f t="shared" si="51"/>
        <v>1</v>
      </c>
      <c r="AM343" s="1">
        <f t="shared" si="52"/>
        <v>0</v>
      </c>
      <c r="AN343" s="127">
        <f t="shared" si="53"/>
        <v>0</v>
      </c>
      <c r="AO343" s="126">
        <f t="shared" si="54"/>
        <v>1</v>
      </c>
    </row>
    <row r="344" spans="36:41" x14ac:dyDescent="0.3">
      <c r="AJ344" s="29">
        <f t="shared" si="55"/>
        <v>46051</v>
      </c>
      <c r="AK344">
        <f t="shared" si="50"/>
        <v>0</v>
      </c>
      <c r="AL344" s="1">
        <f t="shared" si="51"/>
        <v>1</v>
      </c>
      <c r="AM344" s="1">
        <f t="shared" si="52"/>
        <v>0</v>
      </c>
      <c r="AN344" s="127">
        <f t="shared" si="53"/>
        <v>0</v>
      </c>
      <c r="AO344" s="126">
        <f t="shared" si="54"/>
        <v>1</v>
      </c>
    </row>
    <row r="345" spans="36:41" x14ac:dyDescent="0.3">
      <c r="AJ345" s="29">
        <f t="shared" si="55"/>
        <v>46052</v>
      </c>
      <c r="AK345">
        <f t="shared" si="50"/>
        <v>0</v>
      </c>
      <c r="AL345" s="1">
        <f t="shared" si="51"/>
        <v>1</v>
      </c>
      <c r="AM345" s="1">
        <f t="shared" si="52"/>
        <v>0</v>
      </c>
      <c r="AN345" s="127">
        <f t="shared" si="53"/>
        <v>0</v>
      </c>
      <c r="AO345" s="126">
        <f t="shared" si="54"/>
        <v>1</v>
      </c>
    </row>
    <row r="346" spans="36:41" x14ac:dyDescent="0.3">
      <c r="AJ346" s="29">
        <f t="shared" si="55"/>
        <v>46053</v>
      </c>
      <c r="AK346">
        <f t="shared" si="50"/>
        <v>0</v>
      </c>
      <c r="AL346" s="1">
        <f t="shared" si="51"/>
        <v>1</v>
      </c>
      <c r="AM346" s="1">
        <f t="shared" si="52"/>
        <v>0</v>
      </c>
      <c r="AN346" s="127">
        <f t="shared" si="53"/>
        <v>0</v>
      </c>
      <c r="AO346" s="126">
        <f t="shared" si="54"/>
        <v>1</v>
      </c>
    </row>
    <row r="347" spans="36:41" x14ac:dyDescent="0.3">
      <c r="AJ347" s="29">
        <f t="shared" si="55"/>
        <v>46054</v>
      </c>
      <c r="AK347">
        <f t="shared" si="50"/>
        <v>0</v>
      </c>
      <c r="AL347" s="1">
        <f t="shared" si="51"/>
        <v>1</v>
      </c>
      <c r="AM347" s="1">
        <f t="shared" si="52"/>
        <v>0</v>
      </c>
      <c r="AN347" s="127">
        <f t="shared" si="53"/>
        <v>0</v>
      </c>
      <c r="AO347" s="126">
        <f t="shared" si="54"/>
        <v>1</v>
      </c>
    </row>
    <row r="348" spans="36:41" x14ac:dyDescent="0.3">
      <c r="AJ348" s="29">
        <f t="shared" si="55"/>
        <v>46055</v>
      </c>
      <c r="AK348">
        <f t="shared" si="50"/>
        <v>0</v>
      </c>
      <c r="AL348" s="1">
        <f t="shared" si="51"/>
        <v>1</v>
      </c>
      <c r="AM348" s="1">
        <f t="shared" si="52"/>
        <v>0</v>
      </c>
      <c r="AN348" s="127">
        <f t="shared" si="53"/>
        <v>0</v>
      </c>
      <c r="AO348" s="126">
        <f t="shared" si="54"/>
        <v>1</v>
      </c>
    </row>
    <row r="349" spans="36:41" x14ac:dyDescent="0.3">
      <c r="AJ349" s="29">
        <f t="shared" si="55"/>
        <v>46056</v>
      </c>
      <c r="AK349">
        <f t="shared" si="50"/>
        <v>0</v>
      </c>
      <c r="AL349" s="1">
        <f t="shared" si="51"/>
        <v>1</v>
      </c>
      <c r="AM349" s="1">
        <f t="shared" si="52"/>
        <v>0</v>
      </c>
      <c r="AN349" s="127">
        <f t="shared" si="53"/>
        <v>0</v>
      </c>
      <c r="AO349" s="126">
        <f t="shared" si="54"/>
        <v>1</v>
      </c>
    </row>
    <row r="350" spans="36:41" x14ac:dyDescent="0.3">
      <c r="AJ350" s="29">
        <f t="shared" si="55"/>
        <v>46057</v>
      </c>
      <c r="AK350">
        <f t="shared" si="50"/>
        <v>0</v>
      </c>
      <c r="AL350" s="1">
        <f t="shared" si="51"/>
        <v>1</v>
      </c>
      <c r="AM350" s="1">
        <f t="shared" si="52"/>
        <v>0</v>
      </c>
      <c r="AN350" s="127">
        <f t="shared" si="53"/>
        <v>0</v>
      </c>
      <c r="AO350" s="126">
        <f t="shared" si="54"/>
        <v>1</v>
      </c>
    </row>
    <row r="351" spans="36:41" x14ac:dyDescent="0.3">
      <c r="AJ351" s="29">
        <f t="shared" si="55"/>
        <v>46058</v>
      </c>
      <c r="AK351">
        <f t="shared" si="50"/>
        <v>0</v>
      </c>
      <c r="AL351" s="1">
        <f t="shared" si="51"/>
        <v>1</v>
      </c>
      <c r="AM351" s="1">
        <f t="shared" si="52"/>
        <v>0</v>
      </c>
      <c r="AN351" s="127">
        <f t="shared" si="53"/>
        <v>0</v>
      </c>
      <c r="AO351" s="126">
        <f t="shared" si="54"/>
        <v>1</v>
      </c>
    </row>
    <row r="352" spans="36:41" x14ac:dyDescent="0.3">
      <c r="AJ352" s="29">
        <f t="shared" si="55"/>
        <v>46059</v>
      </c>
      <c r="AK352">
        <f t="shared" si="50"/>
        <v>0</v>
      </c>
      <c r="AL352" s="1">
        <f t="shared" si="51"/>
        <v>1</v>
      </c>
      <c r="AM352" s="1">
        <f t="shared" si="52"/>
        <v>0</v>
      </c>
      <c r="AN352" s="127">
        <f t="shared" si="53"/>
        <v>0</v>
      </c>
      <c r="AO352" s="126">
        <f t="shared" si="54"/>
        <v>1</v>
      </c>
    </row>
    <row r="353" spans="36:41" x14ac:dyDescent="0.3">
      <c r="AJ353" s="29">
        <f t="shared" si="55"/>
        <v>46060</v>
      </c>
      <c r="AK353">
        <f t="shared" si="50"/>
        <v>0</v>
      </c>
      <c r="AL353" s="1">
        <f t="shared" si="51"/>
        <v>1</v>
      </c>
      <c r="AM353" s="1">
        <f t="shared" si="52"/>
        <v>0</v>
      </c>
      <c r="AN353" s="127">
        <f t="shared" si="53"/>
        <v>0</v>
      </c>
      <c r="AO353" s="126">
        <f t="shared" si="54"/>
        <v>1</v>
      </c>
    </row>
    <row r="354" spans="36:41" x14ac:dyDescent="0.3">
      <c r="AJ354" s="29">
        <f t="shared" si="55"/>
        <v>46061</v>
      </c>
      <c r="AK354">
        <f t="shared" si="50"/>
        <v>0</v>
      </c>
      <c r="AL354" s="1">
        <f t="shared" si="51"/>
        <v>1</v>
      </c>
      <c r="AM354" s="1">
        <f t="shared" si="52"/>
        <v>0</v>
      </c>
      <c r="AN354" s="127">
        <f t="shared" si="53"/>
        <v>0</v>
      </c>
      <c r="AO354" s="126">
        <f t="shared" si="54"/>
        <v>1</v>
      </c>
    </row>
    <row r="355" spans="36:41" x14ac:dyDescent="0.3">
      <c r="AJ355" s="29">
        <f t="shared" si="55"/>
        <v>46062</v>
      </c>
      <c r="AK355">
        <f t="shared" si="50"/>
        <v>0</v>
      </c>
      <c r="AL355" s="1">
        <f t="shared" si="51"/>
        <v>1</v>
      </c>
      <c r="AM355" s="1">
        <f t="shared" si="52"/>
        <v>0</v>
      </c>
      <c r="AN355" s="127">
        <f t="shared" si="53"/>
        <v>0</v>
      </c>
      <c r="AO355" s="126">
        <f t="shared" si="54"/>
        <v>1</v>
      </c>
    </row>
    <row r="356" spans="36:41" x14ac:dyDescent="0.3">
      <c r="AJ356" s="29">
        <f t="shared" si="55"/>
        <v>46063</v>
      </c>
      <c r="AK356">
        <f t="shared" si="50"/>
        <v>0</v>
      </c>
      <c r="AL356" s="1">
        <f t="shared" si="51"/>
        <v>1</v>
      </c>
      <c r="AM356" s="1">
        <f t="shared" si="52"/>
        <v>0</v>
      </c>
      <c r="AN356" s="127">
        <f t="shared" si="53"/>
        <v>0</v>
      </c>
      <c r="AO356" s="126">
        <f t="shared" si="54"/>
        <v>1</v>
      </c>
    </row>
    <row r="357" spans="36:41" x14ac:dyDescent="0.3">
      <c r="AJ357" s="29">
        <f t="shared" si="55"/>
        <v>46064</v>
      </c>
      <c r="AK357">
        <f t="shared" si="50"/>
        <v>0</v>
      </c>
      <c r="AL357" s="1">
        <f t="shared" si="51"/>
        <v>1</v>
      </c>
      <c r="AM357" s="1">
        <f t="shared" si="52"/>
        <v>0</v>
      </c>
      <c r="AN357" s="127">
        <f t="shared" si="53"/>
        <v>0</v>
      </c>
      <c r="AO357" s="126">
        <f t="shared" si="54"/>
        <v>1</v>
      </c>
    </row>
    <row r="358" spans="36:41" x14ac:dyDescent="0.3">
      <c r="AJ358" s="29">
        <f t="shared" si="55"/>
        <v>46065</v>
      </c>
      <c r="AK358">
        <f t="shared" si="50"/>
        <v>0</v>
      </c>
      <c r="AL358" s="1">
        <f t="shared" si="51"/>
        <v>1</v>
      </c>
      <c r="AM358" s="1">
        <f t="shared" si="52"/>
        <v>0</v>
      </c>
      <c r="AN358" s="127">
        <f t="shared" si="53"/>
        <v>0</v>
      </c>
      <c r="AO358" s="126">
        <f t="shared" si="54"/>
        <v>1</v>
      </c>
    </row>
    <row r="359" spans="36:41" x14ac:dyDescent="0.3">
      <c r="AJ359" s="29">
        <f t="shared" si="55"/>
        <v>46066</v>
      </c>
      <c r="AK359">
        <f t="shared" si="50"/>
        <v>0</v>
      </c>
      <c r="AL359" s="1">
        <f t="shared" si="51"/>
        <v>1</v>
      </c>
      <c r="AM359" s="1">
        <f t="shared" si="52"/>
        <v>0</v>
      </c>
      <c r="AN359" s="127">
        <f t="shared" si="53"/>
        <v>0</v>
      </c>
      <c r="AO359" s="126">
        <f t="shared" si="54"/>
        <v>1</v>
      </c>
    </row>
    <row r="360" spans="36:41" x14ac:dyDescent="0.3">
      <c r="AJ360" s="29">
        <f t="shared" si="55"/>
        <v>46067</v>
      </c>
      <c r="AK360">
        <f t="shared" si="50"/>
        <v>0</v>
      </c>
      <c r="AL360" s="1">
        <f t="shared" si="51"/>
        <v>1</v>
      </c>
      <c r="AM360" s="1">
        <f t="shared" si="52"/>
        <v>0</v>
      </c>
      <c r="AN360" s="127">
        <f t="shared" si="53"/>
        <v>0</v>
      </c>
      <c r="AO360" s="126">
        <f t="shared" si="54"/>
        <v>1</v>
      </c>
    </row>
    <row r="361" spans="36:41" x14ac:dyDescent="0.3">
      <c r="AJ361" s="29">
        <f t="shared" si="55"/>
        <v>46068</v>
      </c>
      <c r="AK361">
        <f t="shared" ref="AK361:AK406" si="56">_xlfn.XLOOKUP(AJ361,A$27:A$36,B$27:B$36,0,0)</f>
        <v>0</v>
      </c>
      <c r="AL361" s="1">
        <f t="shared" ref="AL361:AL406" si="57">_xlfn.XLOOKUP(AJ361,A$15:A$24,B$15:B$24,1,0)</f>
        <v>1</v>
      </c>
      <c r="AM361" s="1">
        <f t="shared" si="52"/>
        <v>0</v>
      </c>
      <c r="AN361" s="127">
        <f t="shared" si="53"/>
        <v>0</v>
      </c>
      <c r="AO361" s="126">
        <f t="shared" si="54"/>
        <v>1</v>
      </c>
    </row>
    <row r="362" spans="36:41" x14ac:dyDescent="0.3">
      <c r="AJ362" s="29">
        <f t="shared" si="55"/>
        <v>46069</v>
      </c>
      <c r="AK362">
        <f t="shared" si="56"/>
        <v>0</v>
      </c>
      <c r="AL362" s="1">
        <f t="shared" si="57"/>
        <v>1</v>
      </c>
      <c r="AM362" s="1">
        <f t="shared" ref="AM362:AM406" si="58">AK362</f>
        <v>0</v>
      </c>
      <c r="AN362" s="127">
        <f t="shared" ref="AN362:AN406" si="59">AK362</f>
        <v>0</v>
      </c>
      <c r="AO362" s="126">
        <f t="shared" ref="AO362:AO406" si="60">AL362</f>
        <v>1</v>
      </c>
    </row>
    <row r="363" spans="36:41" x14ac:dyDescent="0.3">
      <c r="AJ363" s="29">
        <f t="shared" ref="AJ363:AJ406" si="61">AJ362+1</f>
        <v>46070</v>
      </c>
      <c r="AK363">
        <f t="shared" si="56"/>
        <v>0</v>
      </c>
      <c r="AL363" s="1">
        <f t="shared" si="57"/>
        <v>1</v>
      </c>
      <c r="AM363" s="1">
        <f t="shared" si="58"/>
        <v>0</v>
      </c>
      <c r="AN363" s="127">
        <f t="shared" si="59"/>
        <v>0</v>
      </c>
      <c r="AO363" s="126">
        <f t="shared" si="60"/>
        <v>1</v>
      </c>
    </row>
    <row r="364" spans="36:41" x14ac:dyDescent="0.3">
      <c r="AJ364" s="29">
        <f t="shared" si="61"/>
        <v>46071</v>
      </c>
      <c r="AK364">
        <f t="shared" si="56"/>
        <v>0</v>
      </c>
      <c r="AL364" s="1">
        <f t="shared" si="57"/>
        <v>1</v>
      </c>
      <c r="AM364" s="1">
        <f t="shared" si="58"/>
        <v>0</v>
      </c>
      <c r="AN364" s="127">
        <f t="shared" si="59"/>
        <v>0</v>
      </c>
      <c r="AO364" s="126">
        <f t="shared" si="60"/>
        <v>1</v>
      </c>
    </row>
    <row r="365" spans="36:41" x14ac:dyDescent="0.3">
      <c r="AJ365" s="29">
        <f t="shared" si="61"/>
        <v>46072</v>
      </c>
      <c r="AK365">
        <f t="shared" si="56"/>
        <v>0</v>
      </c>
      <c r="AL365" s="1">
        <f t="shared" si="57"/>
        <v>1</v>
      </c>
      <c r="AM365" s="1">
        <f t="shared" si="58"/>
        <v>0</v>
      </c>
      <c r="AN365" s="127">
        <f t="shared" si="59"/>
        <v>0</v>
      </c>
      <c r="AO365" s="126">
        <f t="shared" si="60"/>
        <v>1</v>
      </c>
    </row>
    <row r="366" spans="36:41" x14ac:dyDescent="0.3">
      <c r="AJ366" s="29">
        <f t="shared" si="61"/>
        <v>46073</v>
      </c>
      <c r="AK366">
        <f t="shared" si="56"/>
        <v>0</v>
      </c>
      <c r="AL366" s="1">
        <f t="shared" si="57"/>
        <v>1</v>
      </c>
      <c r="AM366" s="1">
        <f t="shared" si="58"/>
        <v>0</v>
      </c>
      <c r="AN366" s="127">
        <f t="shared" si="59"/>
        <v>0</v>
      </c>
      <c r="AO366" s="126">
        <f t="shared" si="60"/>
        <v>1</v>
      </c>
    </row>
    <row r="367" spans="36:41" x14ac:dyDescent="0.3">
      <c r="AJ367" s="29">
        <f t="shared" si="61"/>
        <v>46074</v>
      </c>
      <c r="AK367">
        <f t="shared" si="56"/>
        <v>0</v>
      </c>
      <c r="AL367" s="1">
        <f t="shared" si="57"/>
        <v>1</v>
      </c>
      <c r="AM367" s="1">
        <f t="shared" si="58"/>
        <v>0</v>
      </c>
      <c r="AN367" s="127">
        <f t="shared" si="59"/>
        <v>0</v>
      </c>
      <c r="AO367" s="126">
        <f t="shared" si="60"/>
        <v>1</v>
      </c>
    </row>
    <row r="368" spans="36:41" x14ac:dyDescent="0.3">
      <c r="AJ368" s="29">
        <f t="shared" si="61"/>
        <v>46075</v>
      </c>
      <c r="AK368">
        <f t="shared" si="56"/>
        <v>0</v>
      </c>
      <c r="AL368" s="1">
        <f t="shared" si="57"/>
        <v>1</v>
      </c>
      <c r="AM368" s="1">
        <f t="shared" si="58"/>
        <v>0</v>
      </c>
      <c r="AN368" s="127">
        <f t="shared" si="59"/>
        <v>0</v>
      </c>
      <c r="AO368" s="126">
        <f t="shared" si="60"/>
        <v>1</v>
      </c>
    </row>
    <row r="369" spans="36:41" x14ac:dyDescent="0.3">
      <c r="AJ369" s="29">
        <f t="shared" si="61"/>
        <v>46076</v>
      </c>
      <c r="AK369">
        <f t="shared" si="56"/>
        <v>0</v>
      </c>
      <c r="AL369" s="1">
        <f t="shared" si="57"/>
        <v>1</v>
      </c>
      <c r="AM369" s="1">
        <f t="shared" si="58"/>
        <v>0</v>
      </c>
      <c r="AN369" s="127">
        <f t="shared" si="59"/>
        <v>0</v>
      </c>
      <c r="AO369" s="126">
        <f t="shared" si="60"/>
        <v>1</v>
      </c>
    </row>
    <row r="370" spans="36:41" x14ac:dyDescent="0.3">
      <c r="AJ370" s="29">
        <f t="shared" si="61"/>
        <v>46077</v>
      </c>
      <c r="AK370">
        <f t="shared" si="56"/>
        <v>0</v>
      </c>
      <c r="AL370" s="1">
        <f t="shared" si="57"/>
        <v>1</v>
      </c>
      <c r="AM370" s="1">
        <f t="shared" si="58"/>
        <v>0</v>
      </c>
      <c r="AN370" s="127">
        <f t="shared" si="59"/>
        <v>0</v>
      </c>
      <c r="AO370" s="126">
        <f t="shared" si="60"/>
        <v>1</v>
      </c>
    </row>
    <row r="371" spans="36:41" x14ac:dyDescent="0.3">
      <c r="AJ371" s="29">
        <f t="shared" si="61"/>
        <v>46078</v>
      </c>
      <c r="AK371">
        <f t="shared" si="56"/>
        <v>0</v>
      </c>
      <c r="AL371" s="1">
        <f t="shared" si="57"/>
        <v>1</v>
      </c>
      <c r="AM371" s="1">
        <f t="shared" si="58"/>
        <v>0</v>
      </c>
      <c r="AN371" s="127">
        <f t="shared" si="59"/>
        <v>0</v>
      </c>
      <c r="AO371" s="126">
        <f t="shared" si="60"/>
        <v>1</v>
      </c>
    </row>
    <row r="372" spans="36:41" x14ac:dyDescent="0.3">
      <c r="AJ372" s="29">
        <f t="shared" si="61"/>
        <v>46079</v>
      </c>
      <c r="AK372">
        <f t="shared" si="56"/>
        <v>0</v>
      </c>
      <c r="AL372" s="1">
        <f t="shared" si="57"/>
        <v>1</v>
      </c>
      <c r="AM372" s="1">
        <f t="shared" si="58"/>
        <v>0</v>
      </c>
      <c r="AN372" s="127">
        <f t="shared" si="59"/>
        <v>0</v>
      </c>
      <c r="AO372" s="126">
        <f t="shared" si="60"/>
        <v>1</v>
      </c>
    </row>
    <row r="373" spans="36:41" x14ac:dyDescent="0.3">
      <c r="AJ373" s="29">
        <f t="shared" si="61"/>
        <v>46080</v>
      </c>
      <c r="AK373">
        <f t="shared" si="56"/>
        <v>0</v>
      </c>
      <c r="AL373" s="1">
        <f t="shared" si="57"/>
        <v>1</v>
      </c>
      <c r="AM373" s="1">
        <f t="shared" si="58"/>
        <v>0</v>
      </c>
      <c r="AN373" s="127">
        <f t="shared" si="59"/>
        <v>0</v>
      </c>
      <c r="AO373" s="126">
        <f t="shared" si="60"/>
        <v>1</v>
      </c>
    </row>
    <row r="374" spans="36:41" x14ac:dyDescent="0.3">
      <c r="AJ374" s="29">
        <f t="shared" si="61"/>
        <v>46081</v>
      </c>
      <c r="AK374">
        <f t="shared" si="56"/>
        <v>0</v>
      </c>
      <c r="AL374" s="1">
        <f t="shared" si="57"/>
        <v>1</v>
      </c>
      <c r="AM374" s="1">
        <f t="shared" si="58"/>
        <v>0</v>
      </c>
      <c r="AN374" s="127">
        <f t="shared" si="59"/>
        <v>0</v>
      </c>
      <c r="AO374" s="126">
        <f t="shared" si="60"/>
        <v>1</v>
      </c>
    </row>
    <row r="375" spans="36:41" x14ac:dyDescent="0.3">
      <c r="AJ375" s="29">
        <f t="shared" si="61"/>
        <v>46082</v>
      </c>
      <c r="AK375">
        <f t="shared" si="56"/>
        <v>0</v>
      </c>
      <c r="AL375" s="1">
        <f t="shared" si="57"/>
        <v>1</v>
      </c>
      <c r="AM375" s="1">
        <f t="shared" si="58"/>
        <v>0</v>
      </c>
      <c r="AN375" s="127">
        <f t="shared" si="59"/>
        <v>0</v>
      </c>
      <c r="AO375" s="126">
        <f t="shared" si="60"/>
        <v>1</v>
      </c>
    </row>
    <row r="376" spans="36:41" x14ac:dyDescent="0.3">
      <c r="AJ376" s="29">
        <f t="shared" si="61"/>
        <v>46083</v>
      </c>
      <c r="AK376">
        <f t="shared" si="56"/>
        <v>0</v>
      </c>
      <c r="AL376" s="1">
        <f t="shared" si="57"/>
        <v>1</v>
      </c>
      <c r="AM376" s="1">
        <f t="shared" si="58"/>
        <v>0</v>
      </c>
      <c r="AN376" s="127">
        <f t="shared" si="59"/>
        <v>0</v>
      </c>
      <c r="AO376" s="126">
        <f t="shared" si="60"/>
        <v>1</v>
      </c>
    </row>
    <row r="377" spans="36:41" x14ac:dyDescent="0.3">
      <c r="AJ377" s="29">
        <f t="shared" si="61"/>
        <v>46084</v>
      </c>
      <c r="AK377">
        <f t="shared" si="56"/>
        <v>0</v>
      </c>
      <c r="AL377" s="1">
        <f t="shared" si="57"/>
        <v>1</v>
      </c>
      <c r="AM377" s="1">
        <f t="shared" si="58"/>
        <v>0</v>
      </c>
      <c r="AN377" s="127">
        <f t="shared" si="59"/>
        <v>0</v>
      </c>
      <c r="AO377" s="126">
        <f t="shared" si="60"/>
        <v>1</v>
      </c>
    </row>
    <row r="378" spans="36:41" x14ac:dyDescent="0.3">
      <c r="AJ378" s="29">
        <f t="shared" si="61"/>
        <v>46085</v>
      </c>
      <c r="AK378">
        <f t="shared" si="56"/>
        <v>0</v>
      </c>
      <c r="AL378" s="1">
        <f t="shared" si="57"/>
        <v>1</v>
      </c>
      <c r="AM378" s="1">
        <f t="shared" si="58"/>
        <v>0</v>
      </c>
      <c r="AN378" s="127">
        <f t="shared" si="59"/>
        <v>0</v>
      </c>
      <c r="AO378" s="126">
        <f t="shared" si="60"/>
        <v>1</v>
      </c>
    </row>
    <row r="379" spans="36:41" x14ac:dyDescent="0.3">
      <c r="AJ379" s="29">
        <f t="shared" si="61"/>
        <v>46086</v>
      </c>
      <c r="AK379">
        <f t="shared" si="56"/>
        <v>0</v>
      </c>
      <c r="AL379" s="1">
        <f t="shared" si="57"/>
        <v>1</v>
      </c>
      <c r="AM379" s="1">
        <f t="shared" si="58"/>
        <v>0</v>
      </c>
      <c r="AN379" s="127">
        <f t="shared" si="59"/>
        <v>0</v>
      </c>
      <c r="AO379" s="126">
        <f t="shared" si="60"/>
        <v>1</v>
      </c>
    </row>
    <row r="380" spans="36:41" x14ac:dyDescent="0.3">
      <c r="AJ380" s="29">
        <f t="shared" si="61"/>
        <v>46087</v>
      </c>
      <c r="AK380">
        <f t="shared" si="56"/>
        <v>0</v>
      </c>
      <c r="AL380" s="1">
        <f t="shared" si="57"/>
        <v>1</v>
      </c>
      <c r="AM380" s="1">
        <f t="shared" si="58"/>
        <v>0</v>
      </c>
      <c r="AN380" s="127">
        <f t="shared" si="59"/>
        <v>0</v>
      </c>
      <c r="AO380" s="126">
        <f t="shared" si="60"/>
        <v>1</v>
      </c>
    </row>
    <row r="381" spans="36:41" x14ac:dyDescent="0.3">
      <c r="AJ381" s="29">
        <f t="shared" si="61"/>
        <v>46088</v>
      </c>
      <c r="AK381">
        <f t="shared" si="56"/>
        <v>0</v>
      </c>
      <c r="AL381" s="1">
        <f t="shared" si="57"/>
        <v>1</v>
      </c>
      <c r="AM381" s="1">
        <f t="shared" si="58"/>
        <v>0</v>
      </c>
      <c r="AN381" s="127">
        <f t="shared" si="59"/>
        <v>0</v>
      </c>
      <c r="AO381" s="126">
        <f t="shared" si="60"/>
        <v>1</v>
      </c>
    </row>
    <row r="382" spans="36:41" x14ac:dyDescent="0.3">
      <c r="AJ382" s="29">
        <f t="shared" si="61"/>
        <v>46089</v>
      </c>
      <c r="AK382">
        <f t="shared" si="56"/>
        <v>0</v>
      </c>
      <c r="AL382" s="1">
        <f t="shared" si="57"/>
        <v>1</v>
      </c>
      <c r="AM382" s="1">
        <f t="shared" si="58"/>
        <v>0</v>
      </c>
      <c r="AN382" s="127">
        <f t="shared" si="59"/>
        <v>0</v>
      </c>
      <c r="AO382" s="126">
        <f t="shared" si="60"/>
        <v>1</v>
      </c>
    </row>
    <row r="383" spans="36:41" x14ac:dyDescent="0.3">
      <c r="AJ383" s="29">
        <f t="shared" si="61"/>
        <v>46090</v>
      </c>
      <c r="AK383">
        <f t="shared" si="56"/>
        <v>0</v>
      </c>
      <c r="AL383" s="1">
        <f t="shared" si="57"/>
        <v>1</v>
      </c>
      <c r="AM383" s="1">
        <f t="shared" si="58"/>
        <v>0</v>
      </c>
      <c r="AN383" s="127">
        <f t="shared" si="59"/>
        <v>0</v>
      </c>
      <c r="AO383" s="126">
        <f t="shared" si="60"/>
        <v>1</v>
      </c>
    </row>
    <row r="384" spans="36:41" x14ac:dyDescent="0.3">
      <c r="AJ384" s="29">
        <f t="shared" si="61"/>
        <v>46091</v>
      </c>
      <c r="AK384">
        <f t="shared" si="56"/>
        <v>0</v>
      </c>
      <c r="AL384" s="1">
        <f t="shared" si="57"/>
        <v>1</v>
      </c>
      <c r="AM384" s="1">
        <f t="shared" si="58"/>
        <v>0</v>
      </c>
      <c r="AN384" s="127">
        <f t="shared" si="59"/>
        <v>0</v>
      </c>
      <c r="AO384" s="126">
        <f t="shared" si="60"/>
        <v>1</v>
      </c>
    </row>
    <row r="385" spans="36:41" x14ac:dyDescent="0.3">
      <c r="AJ385" s="29">
        <f t="shared" si="61"/>
        <v>46092</v>
      </c>
      <c r="AK385">
        <f t="shared" si="56"/>
        <v>0</v>
      </c>
      <c r="AL385" s="1">
        <f t="shared" si="57"/>
        <v>1</v>
      </c>
      <c r="AM385" s="1">
        <f t="shared" si="58"/>
        <v>0</v>
      </c>
      <c r="AN385" s="127">
        <f t="shared" si="59"/>
        <v>0</v>
      </c>
      <c r="AO385" s="126">
        <f t="shared" si="60"/>
        <v>1</v>
      </c>
    </row>
    <row r="386" spans="36:41" x14ac:dyDescent="0.3">
      <c r="AJ386" s="29">
        <f t="shared" si="61"/>
        <v>46093</v>
      </c>
      <c r="AK386">
        <f t="shared" si="56"/>
        <v>0</v>
      </c>
      <c r="AL386" s="1">
        <f t="shared" si="57"/>
        <v>1</v>
      </c>
      <c r="AM386" s="1">
        <f t="shared" si="58"/>
        <v>0</v>
      </c>
      <c r="AN386" s="127">
        <f t="shared" si="59"/>
        <v>0</v>
      </c>
      <c r="AO386" s="126">
        <f t="shared" si="60"/>
        <v>1</v>
      </c>
    </row>
    <row r="387" spans="36:41" x14ac:dyDescent="0.3">
      <c r="AJ387" s="29">
        <f t="shared" si="61"/>
        <v>46094</v>
      </c>
      <c r="AK387">
        <f t="shared" si="56"/>
        <v>0</v>
      </c>
      <c r="AL387" s="1">
        <f t="shared" si="57"/>
        <v>1</v>
      </c>
      <c r="AM387" s="1">
        <f t="shared" si="58"/>
        <v>0</v>
      </c>
      <c r="AN387" s="127">
        <f t="shared" si="59"/>
        <v>0</v>
      </c>
      <c r="AO387" s="126">
        <f t="shared" si="60"/>
        <v>1</v>
      </c>
    </row>
    <row r="388" spans="36:41" x14ac:dyDescent="0.3">
      <c r="AJ388" s="29">
        <f t="shared" si="61"/>
        <v>46095</v>
      </c>
      <c r="AK388">
        <f t="shared" si="56"/>
        <v>0</v>
      </c>
      <c r="AL388" s="1">
        <f t="shared" si="57"/>
        <v>1</v>
      </c>
      <c r="AM388" s="1">
        <f t="shared" si="58"/>
        <v>0</v>
      </c>
      <c r="AN388" s="127">
        <f t="shared" si="59"/>
        <v>0</v>
      </c>
      <c r="AO388" s="126">
        <f t="shared" si="60"/>
        <v>1</v>
      </c>
    </row>
    <row r="389" spans="36:41" x14ac:dyDescent="0.3">
      <c r="AJ389" s="29">
        <f t="shared" si="61"/>
        <v>46096</v>
      </c>
      <c r="AK389">
        <f t="shared" si="56"/>
        <v>0</v>
      </c>
      <c r="AL389" s="1">
        <f t="shared" si="57"/>
        <v>1</v>
      </c>
      <c r="AM389" s="1">
        <f t="shared" si="58"/>
        <v>0</v>
      </c>
      <c r="AN389" s="127">
        <f t="shared" si="59"/>
        <v>0</v>
      </c>
      <c r="AO389" s="126">
        <f t="shared" si="60"/>
        <v>1</v>
      </c>
    </row>
    <row r="390" spans="36:41" x14ac:dyDescent="0.3">
      <c r="AJ390" s="29">
        <f t="shared" si="61"/>
        <v>46097</v>
      </c>
      <c r="AK390">
        <f t="shared" si="56"/>
        <v>0</v>
      </c>
      <c r="AL390" s="1">
        <f t="shared" si="57"/>
        <v>1</v>
      </c>
      <c r="AM390" s="1">
        <f t="shared" si="58"/>
        <v>0</v>
      </c>
      <c r="AN390" s="127">
        <f t="shared" si="59"/>
        <v>0</v>
      </c>
      <c r="AO390" s="126">
        <f t="shared" si="60"/>
        <v>1</v>
      </c>
    </row>
    <row r="391" spans="36:41" x14ac:dyDescent="0.3">
      <c r="AJ391" s="29">
        <f t="shared" si="61"/>
        <v>46098</v>
      </c>
      <c r="AK391">
        <f t="shared" si="56"/>
        <v>0</v>
      </c>
      <c r="AL391" s="1">
        <f t="shared" si="57"/>
        <v>1</v>
      </c>
      <c r="AM391" s="1">
        <f t="shared" si="58"/>
        <v>0</v>
      </c>
      <c r="AN391" s="127">
        <f t="shared" si="59"/>
        <v>0</v>
      </c>
      <c r="AO391" s="126">
        <f t="shared" si="60"/>
        <v>1</v>
      </c>
    </row>
    <row r="392" spans="36:41" x14ac:dyDescent="0.3">
      <c r="AJ392" s="29">
        <f t="shared" si="61"/>
        <v>46099</v>
      </c>
      <c r="AK392">
        <f t="shared" si="56"/>
        <v>0</v>
      </c>
      <c r="AL392" s="1">
        <f t="shared" si="57"/>
        <v>1</v>
      </c>
      <c r="AM392" s="1">
        <f t="shared" si="58"/>
        <v>0</v>
      </c>
      <c r="AN392" s="127">
        <f t="shared" si="59"/>
        <v>0</v>
      </c>
      <c r="AO392" s="126">
        <f t="shared" si="60"/>
        <v>1</v>
      </c>
    </row>
    <row r="393" spans="36:41" x14ac:dyDescent="0.3">
      <c r="AJ393" s="29">
        <f t="shared" si="61"/>
        <v>46100</v>
      </c>
      <c r="AK393">
        <f t="shared" si="56"/>
        <v>0</v>
      </c>
      <c r="AL393" s="1">
        <f t="shared" si="57"/>
        <v>1</v>
      </c>
      <c r="AM393" s="1">
        <f t="shared" si="58"/>
        <v>0</v>
      </c>
      <c r="AN393" s="127">
        <f t="shared" si="59"/>
        <v>0</v>
      </c>
      <c r="AO393" s="126">
        <f t="shared" si="60"/>
        <v>1</v>
      </c>
    </row>
    <row r="394" spans="36:41" x14ac:dyDescent="0.3">
      <c r="AJ394" s="29">
        <f t="shared" si="61"/>
        <v>46101</v>
      </c>
      <c r="AK394">
        <f t="shared" si="56"/>
        <v>0</v>
      </c>
      <c r="AL394" s="1">
        <f t="shared" si="57"/>
        <v>1</v>
      </c>
      <c r="AM394" s="1">
        <f t="shared" si="58"/>
        <v>0</v>
      </c>
      <c r="AN394" s="127">
        <f t="shared" si="59"/>
        <v>0</v>
      </c>
      <c r="AO394" s="126">
        <f t="shared" si="60"/>
        <v>1</v>
      </c>
    </row>
    <row r="395" spans="36:41" x14ac:dyDescent="0.3">
      <c r="AJ395" s="29">
        <f t="shared" si="61"/>
        <v>46102</v>
      </c>
      <c r="AK395">
        <f t="shared" si="56"/>
        <v>0</v>
      </c>
      <c r="AL395" s="1">
        <f t="shared" si="57"/>
        <v>1</v>
      </c>
      <c r="AM395" s="1">
        <f t="shared" si="58"/>
        <v>0</v>
      </c>
      <c r="AN395" s="127">
        <f t="shared" si="59"/>
        <v>0</v>
      </c>
      <c r="AO395" s="126">
        <f t="shared" si="60"/>
        <v>1</v>
      </c>
    </row>
    <row r="396" spans="36:41" x14ac:dyDescent="0.3">
      <c r="AJ396" s="29">
        <f t="shared" si="61"/>
        <v>46103</v>
      </c>
      <c r="AK396">
        <f t="shared" si="56"/>
        <v>0</v>
      </c>
      <c r="AL396" s="1">
        <f t="shared" si="57"/>
        <v>1</v>
      </c>
      <c r="AM396" s="1">
        <f t="shared" si="58"/>
        <v>0</v>
      </c>
      <c r="AN396" s="127">
        <f t="shared" si="59"/>
        <v>0</v>
      </c>
      <c r="AO396" s="126">
        <f t="shared" si="60"/>
        <v>1</v>
      </c>
    </row>
    <row r="397" spans="36:41" x14ac:dyDescent="0.3">
      <c r="AJ397" s="29">
        <f t="shared" si="61"/>
        <v>46104</v>
      </c>
      <c r="AK397">
        <f t="shared" si="56"/>
        <v>0</v>
      </c>
      <c r="AL397" s="1">
        <f t="shared" si="57"/>
        <v>1</v>
      </c>
      <c r="AM397" s="1">
        <f t="shared" si="58"/>
        <v>0</v>
      </c>
      <c r="AN397" s="127">
        <f t="shared" si="59"/>
        <v>0</v>
      </c>
      <c r="AO397" s="126">
        <f t="shared" si="60"/>
        <v>1</v>
      </c>
    </row>
    <row r="398" spans="36:41" x14ac:dyDescent="0.3">
      <c r="AJ398" s="29">
        <f t="shared" si="61"/>
        <v>46105</v>
      </c>
      <c r="AK398">
        <f t="shared" si="56"/>
        <v>0</v>
      </c>
      <c r="AL398" s="1">
        <f t="shared" si="57"/>
        <v>1</v>
      </c>
      <c r="AM398" s="1">
        <f t="shared" si="58"/>
        <v>0</v>
      </c>
      <c r="AN398" s="127">
        <f t="shared" si="59"/>
        <v>0</v>
      </c>
      <c r="AO398" s="126">
        <f t="shared" si="60"/>
        <v>1</v>
      </c>
    </row>
    <row r="399" spans="36:41" x14ac:dyDescent="0.3">
      <c r="AJ399" s="29">
        <f t="shared" si="61"/>
        <v>46106</v>
      </c>
      <c r="AK399">
        <f t="shared" si="56"/>
        <v>0</v>
      </c>
      <c r="AL399" s="1">
        <f t="shared" si="57"/>
        <v>1</v>
      </c>
      <c r="AM399" s="1">
        <f t="shared" si="58"/>
        <v>0</v>
      </c>
      <c r="AN399" s="127">
        <f t="shared" si="59"/>
        <v>0</v>
      </c>
      <c r="AO399" s="126">
        <f t="shared" si="60"/>
        <v>1</v>
      </c>
    </row>
    <row r="400" spans="36:41" x14ac:dyDescent="0.3">
      <c r="AJ400" s="29">
        <f t="shared" si="61"/>
        <v>46107</v>
      </c>
      <c r="AK400">
        <f t="shared" si="56"/>
        <v>0</v>
      </c>
      <c r="AL400" s="1">
        <f t="shared" si="57"/>
        <v>1</v>
      </c>
      <c r="AM400" s="1">
        <f t="shared" si="58"/>
        <v>0</v>
      </c>
      <c r="AN400" s="127">
        <f t="shared" si="59"/>
        <v>0</v>
      </c>
      <c r="AO400" s="126">
        <f t="shared" si="60"/>
        <v>1</v>
      </c>
    </row>
    <row r="401" spans="36:41" x14ac:dyDescent="0.3">
      <c r="AJ401" s="29">
        <f t="shared" si="61"/>
        <v>46108</v>
      </c>
      <c r="AK401">
        <f t="shared" si="56"/>
        <v>0</v>
      </c>
      <c r="AL401" s="1">
        <f t="shared" si="57"/>
        <v>1</v>
      </c>
      <c r="AM401" s="1">
        <f t="shared" si="58"/>
        <v>0</v>
      </c>
      <c r="AN401" s="127">
        <f t="shared" si="59"/>
        <v>0</v>
      </c>
      <c r="AO401" s="126">
        <f t="shared" si="60"/>
        <v>1</v>
      </c>
    </row>
    <row r="402" spans="36:41" x14ac:dyDescent="0.3">
      <c r="AJ402" s="29">
        <f t="shared" si="61"/>
        <v>46109</v>
      </c>
      <c r="AK402">
        <f t="shared" si="56"/>
        <v>0</v>
      </c>
      <c r="AL402" s="1">
        <f t="shared" si="57"/>
        <v>1</v>
      </c>
      <c r="AM402" s="1">
        <f t="shared" si="58"/>
        <v>0</v>
      </c>
      <c r="AN402" s="127">
        <f t="shared" si="59"/>
        <v>0</v>
      </c>
      <c r="AO402" s="126">
        <f t="shared" si="60"/>
        <v>1</v>
      </c>
    </row>
    <row r="403" spans="36:41" x14ac:dyDescent="0.3">
      <c r="AJ403" s="29">
        <f t="shared" si="61"/>
        <v>46110</v>
      </c>
      <c r="AK403">
        <f t="shared" si="56"/>
        <v>0</v>
      </c>
      <c r="AL403" s="1">
        <f t="shared" si="57"/>
        <v>1</v>
      </c>
      <c r="AM403" s="1">
        <f t="shared" si="58"/>
        <v>0</v>
      </c>
      <c r="AN403" s="127">
        <f t="shared" si="59"/>
        <v>0</v>
      </c>
      <c r="AO403" s="126">
        <f t="shared" si="60"/>
        <v>1</v>
      </c>
    </row>
    <row r="404" spans="36:41" x14ac:dyDescent="0.3">
      <c r="AJ404" s="29">
        <f t="shared" si="61"/>
        <v>46111</v>
      </c>
      <c r="AK404">
        <f t="shared" si="56"/>
        <v>0</v>
      </c>
      <c r="AL404" s="1">
        <f t="shared" si="57"/>
        <v>1</v>
      </c>
      <c r="AM404" s="1">
        <f t="shared" si="58"/>
        <v>0</v>
      </c>
      <c r="AN404" s="127">
        <f t="shared" si="59"/>
        <v>0</v>
      </c>
      <c r="AO404" s="126">
        <f t="shared" si="60"/>
        <v>1</v>
      </c>
    </row>
    <row r="405" spans="36:41" x14ac:dyDescent="0.3">
      <c r="AJ405" s="29">
        <f t="shared" si="61"/>
        <v>46112</v>
      </c>
      <c r="AK405">
        <f t="shared" si="56"/>
        <v>0</v>
      </c>
      <c r="AL405" s="1">
        <f t="shared" si="57"/>
        <v>1</v>
      </c>
      <c r="AM405" s="1">
        <f t="shared" si="58"/>
        <v>0</v>
      </c>
      <c r="AN405" s="127">
        <f t="shared" si="59"/>
        <v>0</v>
      </c>
      <c r="AO405" s="126">
        <f t="shared" si="60"/>
        <v>1</v>
      </c>
    </row>
    <row r="406" spans="36:41" x14ac:dyDescent="0.3">
      <c r="AJ406" s="29">
        <f t="shared" si="61"/>
        <v>46113</v>
      </c>
      <c r="AK406">
        <f t="shared" si="56"/>
        <v>0</v>
      </c>
      <c r="AL406" s="1">
        <f t="shared" si="57"/>
        <v>1</v>
      </c>
      <c r="AM406" s="1">
        <f t="shared" si="58"/>
        <v>0</v>
      </c>
      <c r="AN406" s="127">
        <f t="shared" si="59"/>
        <v>0</v>
      </c>
      <c r="AO406" s="126">
        <f t="shared" si="60"/>
        <v>1</v>
      </c>
    </row>
    <row r="407" spans="36:41" x14ac:dyDescent="0.3">
      <c r="AJ407" s="29"/>
      <c r="AK407" s="1"/>
    </row>
    <row r="408" spans="36:41" x14ac:dyDescent="0.3">
      <c r="AJ408" s="29"/>
      <c r="AK408" s="1"/>
    </row>
    <row r="874" spans="15:22" x14ac:dyDescent="0.3">
      <c r="O874" s="25"/>
      <c r="P874" s="26"/>
      <c r="Q874" s="26"/>
      <c r="V874" s="26"/>
    </row>
    <row r="875" spans="15:22" x14ac:dyDescent="0.3">
      <c r="O875" s="25"/>
      <c r="P875" s="26"/>
      <c r="Q875" s="26"/>
      <c r="V875" s="26"/>
    </row>
    <row r="876" spans="15:22" x14ac:dyDescent="0.3">
      <c r="O876" s="25"/>
      <c r="P876" s="26"/>
      <c r="Q876" s="26"/>
      <c r="V876" s="26"/>
    </row>
    <row r="877" spans="15:22" x14ac:dyDescent="0.3">
      <c r="O877" s="25"/>
      <c r="P877" s="26"/>
      <c r="Q877" s="26"/>
      <c r="V877" s="26"/>
    </row>
    <row r="878" spans="15:22" x14ac:dyDescent="0.3">
      <c r="O878" s="25"/>
      <c r="P878" s="26"/>
      <c r="Q878" s="26"/>
      <c r="V878" s="26"/>
    </row>
    <row r="879" spans="15:22" x14ac:dyDescent="0.3">
      <c r="O879" s="25"/>
      <c r="P879" s="26"/>
      <c r="Q879" s="26"/>
      <c r="V879" s="26"/>
    </row>
    <row r="880" spans="15:22" x14ac:dyDescent="0.3">
      <c r="O880" s="25"/>
      <c r="P880" s="26"/>
      <c r="Q880" s="26"/>
      <c r="V880" s="26"/>
    </row>
    <row r="881" spans="15:22" x14ac:dyDescent="0.3">
      <c r="O881" s="25"/>
      <c r="P881" s="26"/>
      <c r="Q881" s="26"/>
      <c r="V881" s="26"/>
    </row>
    <row r="882" spans="15:22" x14ac:dyDescent="0.3">
      <c r="O882" s="25"/>
      <c r="P882" s="26"/>
      <c r="Q882" s="26"/>
      <c r="V882" s="26"/>
    </row>
    <row r="883" spans="15:22" x14ac:dyDescent="0.3">
      <c r="O883" s="25"/>
      <c r="P883" s="26"/>
      <c r="Q883" s="26"/>
      <c r="V883" s="26"/>
    </row>
    <row r="884" spans="15:22" x14ac:dyDescent="0.3">
      <c r="O884" s="25"/>
      <c r="P884" s="26"/>
      <c r="Q884" s="26"/>
      <c r="V884" s="26"/>
    </row>
    <row r="885" spans="15:22" x14ac:dyDescent="0.3">
      <c r="O885" s="25"/>
      <c r="P885" s="26"/>
      <c r="Q885" s="26"/>
      <c r="V885" s="26"/>
    </row>
    <row r="886" spans="15:22" x14ac:dyDescent="0.3">
      <c r="O886" s="25"/>
      <c r="P886" s="26"/>
      <c r="Q886" s="26"/>
      <c r="V886" s="26"/>
    </row>
    <row r="887" spans="15:22" x14ac:dyDescent="0.3">
      <c r="O887" s="25"/>
      <c r="P887" s="26"/>
      <c r="Q887" s="26"/>
      <c r="V887" s="26"/>
    </row>
    <row r="888" spans="15:22" x14ac:dyDescent="0.3">
      <c r="O888" s="25"/>
      <c r="P888" s="26"/>
      <c r="Q888" s="26"/>
      <c r="V888" s="26"/>
    </row>
    <row r="889" spans="15:22" x14ac:dyDescent="0.3">
      <c r="O889" s="25"/>
      <c r="P889" s="26"/>
      <c r="Q889" s="26"/>
      <c r="V889" s="26"/>
    </row>
    <row r="890" spans="15:22" x14ac:dyDescent="0.3">
      <c r="O890" s="25"/>
      <c r="P890" s="26"/>
      <c r="Q890" s="26"/>
      <c r="V890" s="26"/>
    </row>
    <row r="891" spans="15:22" x14ac:dyDescent="0.3">
      <c r="O891" s="25"/>
      <c r="P891" s="26"/>
      <c r="Q891" s="26"/>
      <c r="V891" s="26"/>
    </row>
    <row r="892" spans="15:22" x14ac:dyDescent="0.3">
      <c r="O892" s="25"/>
      <c r="P892" s="26"/>
      <c r="Q892" s="26"/>
      <c r="V892" s="26"/>
    </row>
    <row r="893" spans="15:22" x14ac:dyDescent="0.3">
      <c r="O893" s="25"/>
      <c r="P893" s="26"/>
      <c r="Q893" s="26"/>
      <c r="V893" s="26"/>
    </row>
    <row r="894" spans="15:22" x14ac:dyDescent="0.3">
      <c r="O894" s="25"/>
      <c r="P894" s="26"/>
      <c r="Q894" s="26"/>
      <c r="V894" s="26"/>
    </row>
    <row r="895" spans="15:22" x14ac:dyDescent="0.3">
      <c r="O895" s="25"/>
      <c r="P895" s="26"/>
      <c r="Q895" s="26"/>
      <c r="V895" s="26"/>
    </row>
    <row r="896" spans="15:22" x14ac:dyDescent="0.3">
      <c r="O896" s="25"/>
      <c r="P896" s="26"/>
      <c r="Q896" s="26"/>
      <c r="V896" s="26"/>
    </row>
    <row r="897" spans="15:22" x14ac:dyDescent="0.3">
      <c r="O897" s="25"/>
      <c r="P897" s="26"/>
      <c r="Q897" s="26"/>
      <c r="V897" s="26"/>
    </row>
    <row r="898" spans="15:22" x14ac:dyDescent="0.3">
      <c r="O898" s="25"/>
      <c r="P898" s="26"/>
      <c r="Q898" s="26"/>
      <c r="V898" s="26"/>
    </row>
    <row r="899" spans="15:22" x14ac:dyDescent="0.3">
      <c r="O899" s="25"/>
      <c r="P899" s="26"/>
      <c r="Q899" s="26"/>
      <c r="V899" s="26"/>
    </row>
    <row r="900" spans="15:22" x14ac:dyDescent="0.3">
      <c r="O900" s="25"/>
      <c r="P900" s="26"/>
      <c r="Q900" s="26"/>
      <c r="V900" s="26"/>
    </row>
    <row r="901" spans="15:22" x14ac:dyDescent="0.3">
      <c r="O901" s="25"/>
      <c r="P901" s="26"/>
      <c r="Q901" s="26"/>
      <c r="V901" s="26"/>
    </row>
    <row r="902" spans="15:22" x14ac:dyDescent="0.3">
      <c r="O902" s="25"/>
      <c r="P902" s="26"/>
      <c r="Q902" s="26"/>
      <c r="V902" s="26"/>
    </row>
    <row r="903" spans="15:22" x14ac:dyDescent="0.3">
      <c r="O903" s="25"/>
      <c r="P903" s="26"/>
      <c r="Q903" s="26"/>
      <c r="V903" s="26"/>
    </row>
    <row r="904" spans="15:22" x14ac:dyDescent="0.3">
      <c r="O904" s="25"/>
      <c r="P904" s="26"/>
      <c r="Q904" s="26"/>
      <c r="V904" s="26"/>
    </row>
    <row r="905" spans="15:22" x14ac:dyDescent="0.3">
      <c r="O905" s="25"/>
      <c r="P905" s="26"/>
      <c r="Q905" s="26"/>
      <c r="V905" s="26"/>
    </row>
    <row r="906" spans="15:22" x14ac:dyDescent="0.3">
      <c r="O906" s="25"/>
      <c r="P906" s="26"/>
      <c r="Q906" s="26"/>
      <c r="V906" s="26"/>
    </row>
    <row r="907" spans="15:22" x14ac:dyDescent="0.3">
      <c r="O907" s="25"/>
      <c r="P907" s="26"/>
      <c r="Q907" s="26"/>
      <c r="V907" s="26"/>
    </row>
    <row r="908" spans="15:22" x14ac:dyDescent="0.3">
      <c r="O908" s="25"/>
      <c r="P908" s="26"/>
      <c r="Q908" s="26"/>
      <c r="V908" s="26"/>
    </row>
    <row r="909" spans="15:22" x14ac:dyDescent="0.3">
      <c r="O909" s="25"/>
      <c r="P909" s="26"/>
      <c r="Q909" s="26"/>
      <c r="V909" s="26"/>
    </row>
    <row r="910" spans="15:22" x14ac:dyDescent="0.3">
      <c r="O910" s="25"/>
      <c r="P910" s="26"/>
      <c r="Q910" s="26"/>
      <c r="V910" s="26"/>
    </row>
    <row r="911" spans="15:22" x14ac:dyDescent="0.3">
      <c r="O911" s="25"/>
      <c r="P911" s="26"/>
      <c r="Q911" s="26"/>
      <c r="V911" s="26"/>
    </row>
    <row r="912" spans="15:22" x14ac:dyDescent="0.3">
      <c r="O912" s="25"/>
      <c r="P912" s="26"/>
      <c r="Q912" s="26"/>
      <c r="V912" s="26"/>
    </row>
    <row r="913" spans="15:22" x14ac:dyDescent="0.3">
      <c r="O913" s="25"/>
      <c r="P913" s="26"/>
      <c r="Q913" s="26"/>
      <c r="V913" s="26"/>
    </row>
    <row r="914" spans="15:22" x14ac:dyDescent="0.3">
      <c r="O914" s="25"/>
      <c r="P914" s="26"/>
      <c r="Q914" s="26"/>
      <c r="V914" s="26"/>
    </row>
    <row r="915" spans="15:22" x14ac:dyDescent="0.3">
      <c r="O915" s="25"/>
      <c r="P915" s="26"/>
      <c r="Q915" s="26"/>
      <c r="V915" s="26"/>
    </row>
    <row r="916" spans="15:22" x14ac:dyDescent="0.3">
      <c r="O916" s="25"/>
      <c r="P916" s="26"/>
      <c r="Q916" s="26"/>
      <c r="V916" s="26"/>
    </row>
    <row r="917" spans="15:22" x14ac:dyDescent="0.3">
      <c r="O917" s="25"/>
      <c r="P917" s="26"/>
      <c r="Q917" s="26"/>
      <c r="V917" s="26"/>
    </row>
    <row r="918" spans="15:22" x14ac:dyDescent="0.3">
      <c r="O918" s="25"/>
      <c r="P918" s="26"/>
      <c r="Q918" s="26"/>
      <c r="V918" s="26"/>
    </row>
    <row r="919" spans="15:22" x14ac:dyDescent="0.3">
      <c r="O919" s="25"/>
      <c r="P919" s="26"/>
      <c r="Q919" s="26"/>
      <c r="V919" s="26"/>
    </row>
    <row r="920" spans="15:22" x14ac:dyDescent="0.3">
      <c r="O920" s="25"/>
      <c r="P920" s="26"/>
      <c r="Q920" s="26"/>
      <c r="V920" s="26"/>
    </row>
    <row r="921" spans="15:22" x14ac:dyDescent="0.3">
      <c r="O921" s="25"/>
      <c r="P921" s="26"/>
      <c r="Q921" s="26"/>
      <c r="V921" s="26"/>
    </row>
    <row r="922" spans="15:22" x14ac:dyDescent="0.3">
      <c r="O922" s="25"/>
      <c r="P922" s="26"/>
      <c r="Q922" s="26"/>
      <c r="V922" s="26"/>
    </row>
    <row r="923" spans="15:22" x14ac:dyDescent="0.3">
      <c r="O923" s="25"/>
      <c r="P923" s="26"/>
      <c r="Q923" s="26"/>
      <c r="V923" s="26"/>
    </row>
    <row r="924" spans="15:22" x14ac:dyDescent="0.3">
      <c r="O924" s="25"/>
      <c r="P924" s="26"/>
      <c r="Q924" s="26"/>
      <c r="V924" s="26"/>
    </row>
    <row r="925" spans="15:22" x14ac:dyDescent="0.3">
      <c r="O925" s="25"/>
      <c r="P925" s="26"/>
      <c r="Q925" s="26"/>
      <c r="V925" s="26"/>
    </row>
    <row r="926" spans="15:22" x14ac:dyDescent="0.3">
      <c r="O926" s="25"/>
      <c r="P926" s="26"/>
      <c r="Q926" s="26"/>
      <c r="V926" s="26"/>
    </row>
    <row r="927" spans="15:22" x14ac:dyDescent="0.3">
      <c r="O927" s="25"/>
      <c r="P927" s="26"/>
      <c r="Q927" s="26"/>
      <c r="V927" s="26"/>
    </row>
    <row r="928" spans="15:22" x14ac:dyDescent="0.3">
      <c r="O928" s="25"/>
      <c r="P928" s="26"/>
      <c r="Q928" s="26"/>
      <c r="V928" s="26"/>
    </row>
    <row r="929" spans="15:22" x14ac:dyDescent="0.3">
      <c r="O929" s="25"/>
      <c r="P929" s="26"/>
      <c r="Q929" s="26"/>
      <c r="V929" s="26"/>
    </row>
    <row r="930" spans="15:22" x14ac:dyDescent="0.3">
      <c r="O930" s="25"/>
      <c r="P930" s="26"/>
      <c r="Q930" s="26"/>
      <c r="V930" s="26"/>
    </row>
    <row r="938" spans="15:22" x14ac:dyDescent="0.3">
      <c r="O938" s="19"/>
    </row>
  </sheetData>
  <mergeCells count="12">
    <mergeCell ref="Q12:R12"/>
    <mergeCell ref="V12:W12"/>
    <mergeCell ref="Q4:R4"/>
    <mergeCell ref="V4:W4"/>
    <mergeCell ref="G5:H11"/>
    <mergeCell ref="L5:M11"/>
    <mergeCell ref="Q5:R11"/>
    <mergeCell ref="V5:W11"/>
    <mergeCell ref="L4:M4"/>
    <mergeCell ref="L12:M12"/>
    <mergeCell ref="G4:H4"/>
    <mergeCell ref="G12:H12"/>
  </mergeCells>
  <printOptions horizontalCentered="1"/>
  <pageMargins left="0.23622047244094491" right="0.23622047244094491" top="0.74803149606299213" bottom="0.74803149606299213" header="0.31496062992125984" footer="0.31496062992125984"/>
  <pageSetup paperSize="9" scale="48" orientation="portrait" r:id="rId1"/>
  <headerFooter>
    <oddFooter>&amp;CContrat cadre d'accès au stockage - Annexe 1
Version du 1er octobre 2018 prenant effet le 1er avril 2019&amp;L&amp;1#&amp;"Calibri"&amp;10&amp;K317100Classification GRTgaz : Public [ ] Interne [X] Restreint [ ] Secret [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8F86B-E16A-4A38-B4B5-4215DC337DBC}">
  <sheetPr codeName="Feuil14">
    <tabColor theme="5" tint="0.39997558519241921"/>
    <pageSetUpPr fitToPage="1"/>
  </sheetPr>
  <dimension ref="A1:AF936"/>
  <sheetViews>
    <sheetView showGridLines="0" zoomScale="70" zoomScaleNormal="70" zoomScalePageLayoutView="40" workbookViewId="0">
      <selection activeCell="A7" sqref="A7"/>
    </sheetView>
  </sheetViews>
  <sheetFormatPr baseColWidth="10" defaultColWidth="11.33203125" defaultRowHeight="14.4" x14ac:dyDescent="0.3"/>
  <cols>
    <col min="1" max="1" width="17.44140625" style="1" customWidth="1"/>
    <col min="2" max="4" width="11.33203125" style="1"/>
    <col min="5" max="5" width="12.5546875" style="1" customWidth="1"/>
    <col min="6" max="6" width="1.88671875" style="1" customWidth="1"/>
    <col min="7" max="7" width="23.5546875" style="1" customWidth="1"/>
    <col min="8" max="8" width="8.109375" style="1" customWidth="1"/>
    <col min="9" max="9" width="13.88671875" style="1" customWidth="1"/>
    <col min="10" max="18" width="12.5546875" style="1" customWidth="1"/>
    <col min="19" max="19" width="13.5546875" style="1" customWidth="1"/>
    <col min="20" max="21" width="11.33203125" style="1"/>
    <col min="22" max="23" width="12.5546875" style="1" customWidth="1"/>
    <col min="24" max="24" width="13.5546875" style="1" customWidth="1"/>
    <col min="25" max="26" width="11.33203125" style="1"/>
    <col min="27" max="27" width="1.88671875" style="1" customWidth="1"/>
    <col min="32" max="16384" width="11.33203125" style="1"/>
  </cols>
  <sheetData>
    <row r="1" spans="1:32" s="77" customFormat="1" ht="17.399999999999999" x14ac:dyDescent="0.25">
      <c r="A1" s="106" t="s">
        <v>67</v>
      </c>
      <c r="C1" s="82"/>
      <c r="E1" s="80"/>
      <c r="F1" s="78"/>
      <c r="G1" s="79" t="s">
        <v>49</v>
      </c>
      <c r="H1" s="79"/>
      <c r="I1" s="80"/>
      <c r="J1" s="80"/>
      <c r="K1" s="81" t="s">
        <v>58</v>
      </c>
      <c r="L1" s="80"/>
      <c r="M1" s="80"/>
      <c r="N1" s="80"/>
      <c r="O1" s="80"/>
      <c r="P1" s="80"/>
      <c r="Q1" s="80"/>
      <c r="R1" s="80"/>
      <c r="S1" s="80"/>
      <c r="V1" s="80"/>
      <c r="W1" s="80"/>
      <c r="X1" s="80"/>
    </row>
    <row r="2" spans="1:32" x14ac:dyDescent="0.3">
      <c r="C2" s="5"/>
      <c r="D2" s="6"/>
      <c r="E2" s="3"/>
      <c r="F2" s="2"/>
      <c r="G2" s="3"/>
      <c r="H2" s="3"/>
      <c r="I2" s="3"/>
      <c r="J2" s="3"/>
      <c r="K2" s="3"/>
      <c r="L2" s="3"/>
      <c r="M2" s="3"/>
      <c r="N2" s="3"/>
      <c r="O2" s="3"/>
      <c r="P2" s="3"/>
      <c r="Q2" s="3"/>
      <c r="R2" s="3"/>
      <c r="S2" s="3"/>
      <c r="V2" s="3"/>
      <c r="W2" s="3"/>
      <c r="X2" s="3"/>
      <c r="AF2" s="6"/>
    </row>
    <row r="3" spans="1:32" ht="15" x14ac:dyDescent="0.3">
      <c r="A3" s="88" t="s">
        <v>62</v>
      </c>
      <c r="B3" s="88"/>
      <c r="C3" s="89"/>
      <c r="D3" s="90">
        <f>H3+M3+R3+W3</f>
        <v>12</v>
      </c>
      <c r="E3" s="88" t="s">
        <v>15</v>
      </c>
      <c r="F3" s="2"/>
      <c r="G3" s="113" t="str">
        <f>Saline_I!G3</f>
        <v>Saline 25</v>
      </c>
      <c r="H3" s="113">
        <f>Saline_I!H3</f>
        <v>12</v>
      </c>
      <c r="I3" s="73" t="s">
        <v>58</v>
      </c>
      <c r="J3" s="74"/>
      <c r="K3" s="3"/>
      <c r="L3" s="113">
        <f>Saline_I!L3</f>
        <v>0</v>
      </c>
      <c r="M3" s="113">
        <f>Saline_I!M3</f>
        <v>0</v>
      </c>
      <c r="N3" s="73" t="s">
        <v>58</v>
      </c>
      <c r="O3" s="74"/>
      <c r="P3" s="3"/>
      <c r="Q3" s="113">
        <f>Saline_I!Q3</f>
        <v>0</v>
      </c>
      <c r="R3" s="113">
        <f>Saline_I!R3</f>
        <v>0</v>
      </c>
      <c r="S3" s="73" t="s">
        <v>58</v>
      </c>
      <c r="T3" s="74"/>
      <c r="V3" s="113">
        <f>Saline_I!V3</f>
        <v>0</v>
      </c>
      <c r="W3" s="113">
        <f>Saline_I!W3</f>
        <v>0</v>
      </c>
      <c r="X3" s="73" t="s">
        <v>58</v>
      </c>
      <c r="Y3" s="74"/>
      <c r="AF3" s="6"/>
    </row>
    <row r="4" spans="1:32" ht="25.5" customHeight="1" x14ac:dyDescent="0.3">
      <c r="A4" s="88" t="s">
        <v>64</v>
      </c>
      <c r="B4" s="88"/>
      <c r="C4" s="89"/>
      <c r="D4" s="90">
        <f>(H3*I4+M3*N4+R3*S4+W3*X4)/D3</f>
        <v>18</v>
      </c>
      <c r="E4" s="88" t="s">
        <v>63</v>
      </c>
      <c r="F4" s="2"/>
      <c r="G4" s="322" t="s">
        <v>50</v>
      </c>
      <c r="H4" s="323"/>
      <c r="I4" s="73">
        <f>SUMIFS('Base Produits'!$W:$W,'Base Produits'!$V:$V,G3)</f>
        <v>18</v>
      </c>
      <c r="J4" s="74"/>
      <c r="K4" s="3"/>
      <c r="L4" s="322" t="s">
        <v>50</v>
      </c>
      <c r="M4" s="323"/>
      <c r="N4" s="73">
        <f>SUMIFS('Base Produits'!$W:$W,'Base Produits'!$V:$V,L3)</f>
        <v>0</v>
      </c>
      <c r="O4" s="74"/>
      <c r="P4" s="3"/>
      <c r="Q4" s="322" t="s">
        <v>50</v>
      </c>
      <c r="R4" s="323"/>
      <c r="S4" s="73">
        <f>SUMIFS('Base Produits'!$W:$W,'Base Produits'!$V:$V,Q3)</f>
        <v>0</v>
      </c>
      <c r="T4" s="74"/>
      <c r="V4" s="322" t="s">
        <v>50</v>
      </c>
      <c r="W4" s="323"/>
      <c r="X4" s="73">
        <f>SUMIFS('Base Produits'!$W:$W,'Base Produits'!$V:$V,V3)</f>
        <v>0</v>
      </c>
      <c r="Y4" s="74"/>
      <c r="AF4" s="6"/>
    </row>
    <row r="5" spans="1:32" ht="38.25" customHeight="1" x14ac:dyDescent="0.3">
      <c r="A5" s="88" t="s">
        <v>65</v>
      </c>
      <c r="B5" s="88"/>
      <c r="C5" s="89"/>
      <c r="D5" s="91">
        <f>(IFERROR(H3/I4,0)+IFERROR(M3/N4,0)+IFERROR(R3/S4,0)+IFERROR(W3/X4,0))*1000</f>
        <v>666.66666666666663</v>
      </c>
      <c r="E5" s="88" t="s">
        <v>66</v>
      </c>
      <c r="F5" s="2"/>
      <c r="G5" s="324" t="s">
        <v>51</v>
      </c>
      <c r="H5" s="325"/>
      <c r="I5" s="75" t="s">
        <v>204</v>
      </c>
      <c r="J5" s="76" t="s">
        <v>203</v>
      </c>
      <c r="K5" s="3"/>
      <c r="L5" s="324" t="s">
        <v>51</v>
      </c>
      <c r="M5" s="325"/>
      <c r="N5" s="75" t="s">
        <v>204</v>
      </c>
      <c r="O5" s="76" t="s">
        <v>203</v>
      </c>
      <c r="P5" s="3"/>
      <c r="Q5" s="324" t="s">
        <v>51</v>
      </c>
      <c r="R5" s="325"/>
      <c r="S5" s="75" t="s">
        <v>204</v>
      </c>
      <c r="T5" s="76" t="s">
        <v>203</v>
      </c>
      <c r="V5" s="324" t="s">
        <v>51</v>
      </c>
      <c r="W5" s="325"/>
      <c r="X5" s="75" t="s">
        <v>204</v>
      </c>
      <c r="Y5" s="76" t="s">
        <v>203</v>
      </c>
      <c r="AF5" s="6"/>
    </row>
    <row r="6" spans="1:32" x14ac:dyDescent="0.3">
      <c r="C6" s="5"/>
      <c r="D6" s="6"/>
      <c r="F6" s="2"/>
      <c r="G6" s="326"/>
      <c r="H6" s="327"/>
      <c r="I6" s="83">
        <f>SUMIFS('Base Produits'!$G:$G,'Base Produits'!$E:$E,G$3,'Base Produits'!$F:$F,1)</f>
        <v>1</v>
      </c>
      <c r="J6" s="84">
        <f>SUMIFS('Base Produits'!$H:$H,'Base Produits'!$E:$E,G$3,'Base Produits'!$F:$F,1)</f>
        <v>1</v>
      </c>
      <c r="K6" s="3"/>
      <c r="L6" s="326"/>
      <c r="M6" s="327"/>
      <c r="N6" s="83">
        <f>SUMIFS('Base Produits'!$G:$G,'Base Produits'!$E:$E,L$3,'Base Produits'!$F:$F,1)</f>
        <v>0</v>
      </c>
      <c r="O6" s="84">
        <f>SUMIFS('Base Produits'!$H:$H,'Base Produits'!$E:$E,L$3,'Base Produits'!$F:$F,1)</f>
        <v>0</v>
      </c>
      <c r="P6" s="3"/>
      <c r="Q6" s="326"/>
      <c r="R6" s="327"/>
      <c r="S6" s="83">
        <f>SUMIFS('Base Produits'!$G:$G,'Base Produits'!$E:$E,Q$3,'Base Produits'!$F:$F,1)</f>
        <v>0</v>
      </c>
      <c r="T6" s="84">
        <f>SUMIFS('Base Produits'!$H:$H,'Base Produits'!$E:$E,Q$3,'Base Produits'!$F:$F,1)</f>
        <v>0</v>
      </c>
      <c r="V6" s="326"/>
      <c r="W6" s="327"/>
      <c r="X6" s="83">
        <f>SUMIFS('Base Produits'!$G:$G,'Base Produits'!$E:$E,V$3,'Base Produits'!$F:$F,1)</f>
        <v>0</v>
      </c>
      <c r="Y6" s="84">
        <f>SUMIFS('Base Produits'!$H:$H,'Base Produits'!$E:$E,V$3,'Base Produits'!$F:$F,1)</f>
        <v>0</v>
      </c>
      <c r="AF6" s="6"/>
    </row>
    <row r="7" spans="1:32" x14ac:dyDescent="0.3">
      <c r="C7" s="5"/>
      <c r="D7" s="6"/>
      <c r="F7" s="2"/>
      <c r="G7" s="326"/>
      <c r="H7" s="327"/>
      <c r="I7" s="85">
        <f>IF(OR(I6=0,I6=""),"",SUMIFS('Base Produits'!$G:$G,'Base Produits'!$E:$E,G$3,'Base Produits'!$F:$F,2))</f>
        <v>0.4</v>
      </c>
      <c r="J7" s="86">
        <f>IF(OR(I6=0,I6=""),"",SUMIFS('Base Produits'!$H:$H,'Base Produits'!$E:$E,G$3,'Base Produits'!$F:$F,2))</f>
        <v>1</v>
      </c>
      <c r="K7" s="3"/>
      <c r="L7" s="326"/>
      <c r="M7" s="327"/>
      <c r="N7" s="85" t="str">
        <f>IF(OR(N6=0,N6=""),"",SUMIFS('Base Produits'!$G:$G,'Base Produits'!$E:$E,L$3,'Base Produits'!$F:$F,2))</f>
        <v/>
      </c>
      <c r="O7" s="86" t="str">
        <f>IF(OR(N6=0,N6=""),"",SUMIFS('Base Produits'!$H:$H,'Base Produits'!$E:$E,L$3,'Base Produits'!$F:$F,2))</f>
        <v/>
      </c>
      <c r="P7" s="3"/>
      <c r="Q7" s="326"/>
      <c r="R7" s="327"/>
      <c r="S7" s="85" t="str">
        <f>IF(OR(S6=0,S6=""),"",SUMIFS('Base Produits'!$G:$G,'Base Produits'!$E:$E,Q$3,'Base Produits'!$F:$F,2))</f>
        <v/>
      </c>
      <c r="T7" s="86" t="str">
        <f>IF(OR(S6=0,S6=""),"",SUMIFS('Base Produits'!$H:$H,'Base Produits'!$E:$E,Q$3,'Base Produits'!$F:$F,2))</f>
        <v/>
      </c>
      <c r="V7" s="326"/>
      <c r="W7" s="327"/>
      <c r="X7" s="85" t="str">
        <f>IF(OR(X6=0,X6=""),"",SUMIFS('Base Produits'!$G:$G,'Base Produits'!$E:$E,V$3,'Base Produits'!$F:$F,2))</f>
        <v/>
      </c>
      <c r="Y7" s="86" t="str">
        <f>IF(OR(X6=0,X6=""),"",SUMIFS('Base Produits'!$H:$H,'Base Produits'!$E:$E,V$3,'Base Produits'!$F:$F,2))</f>
        <v/>
      </c>
      <c r="AF7" s="6"/>
    </row>
    <row r="8" spans="1:32" x14ac:dyDescent="0.3">
      <c r="C8" s="5"/>
      <c r="D8" s="6"/>
      <c r="F8" s="2"/>
      <c r="G8" s="326"/>
      <c r="H8" s="327"/>
      <c r="I8" s="85">
        <f>IF(OR(I7=0,I7=""),"",SUMIFS('Base Produits'!$G:$G,'Base Produits'!$E:$E,G$3,'Base Produits'!$F:$F,3))</f>
        <v>0.2</v>
      </c>
      <c r="J8" s="86">
        <f>IF(OR(I7=0,I7=""),"",SUMIFS('Base Produits'!$H:$H,'Base Produits'!$E:$E,G$3,'Base Produits'!$F:$F,3))</f>
        <v>0.7</v>
      </c>
      <c r="K8" s="3"/>
      <c r="L8" s="326"/>
      <c r="M8" s="327"/>
      <c r="N8" s="85" t="str">
        <f>IF(OR(N7=0,N7=""),"",SUMIFS('Base Produits'!$G:$G,'Base Produits'!$E:$E,L$3,'Base Produits'!$F:$F,3))</f>
        <v/>
      </c>
      <c r="O8" s="86" t="str">
        <f>IF(OR(N7=0,N7=""),"",SUMIFS('Base Produits'!$H:$H,'Base Produits'!$E:$E,L$3,'Base Produits'!$F:$F,3))</f>
        <v/>
      </c>
      <c r="P8" s="3"/>
      <c r="Q8" s="326"/>
      <c r="R8" s="327"/>
      <c r="S8" s="85" t="str">
        <f>IF(OR(S7=0,S7=""),"",SUMIFS('Base Produits'!$G:$G,'Base Produits'!$E:$E,Q$3,'Base Produits'!$F:$F,3))</f>
        <v/>
      </c>
      <c r="T8" s="86" t="str">
        <f>IF(OR(S7=0,S7=""),"",SUMIFS('Base Produits'!$H:$H,'Base Produits'!$E:$E,Q$3,'Base Produits'!$F:$F,3))</f>
        <v/>
      </c>
      <c r="V8" s="326"/>
      <c r="W8" s="327"/>
      <c r="X8" s="85" t="str">
        <f>IF(OR(X7=0,X7=""),"",SUMIFS('Base Produits'!$G:$G,'Base Produits'!$E:$E,V$3,'Base Produits'!$F:$F,3))</f>
        <v/>
      </c>
      <c r="Y8" s="86" t="str">
        <f>IF(OR(X7=0,X7=""),"",SUMIFS('Base Produits'!$H:$H,'Base Produits'!$E:$E,V$3,'Base Produits'!$F:$F,3))</f>
        <v/>
      </c>
      <c r="AF8" s="6"/>
    </row>
    <row r="9" spans="1:32" x14ac:dyDescent="0.3">
      <c r="C9" s="5"/>
      <c r="D9" s="6"/>
      <c r="F9" s="2"/>
      <c r="G9" s="326"/>
      <c r="H9" s="327"/>
      <c r="I9" s="85">
        <f>IF(OR(I8=0,I8=""),"",SUMIFS('Base Produits'!$G:$G,'Base Produits'!$E:$E,G$3,'Base Produits'!$F:$F,4))</f>
        <v>0</v>
      </c>
      <c r="J9" s="86">
        <f>IF(OR(I8=0,I8=""),"",SUMIFS('Base Produits'!$H:$H,'Base Produits'!$E:$E,G$3,'Base Produits'!$F:$F,4))</f>
        <v>0.1</v>
      </c>
      <c r="K9" s="3"/>
      <c r="L9" s="326"/>
      <c r="M9" s="327"/>
      <c r="N9" s="85" t="str">
        <f>IF(OR(N8=0,N8=""),"",SUMIFS('Base Produits'!$G:$G,'Base Produits'!$E:$E,L$3,'Base Produits'!$F:$F,4))</f>
        <v/>
      </c>
      <c r="O9" s="86" t="str">
        <f>IF(OR(N8=0,N8=""),"",SUMIFS('Base Produits'!$H:$H,'Base Produits'!$E:$E,L$3,'Base Produits'!$F:$F,4))</f>
        <v/>
      </c>
      <c r="P9" s="3"/>
      <c r="Q9" s="326"/>
      <c r="R9" s="327"/>
      <c r="S9" s="85" t="str">
        <f>IF(OR(S8=0,S8=""),"",SUMIFS('Base Produits'!$G:$G,'Base Produits'!$E:$E,Q$3,'Base Produits'!$F:$F,4))</f>
        <v/>
      </c>
      <c r="T9" s="86" t="str">
        <f>IF(OR(S8=0,S8=""),"",SUMIFS('Base Produits'!$H:$H,'Base Produits'!$E:$E,Q$3,'Base Produits'!$F:$F,4))</f>
        <v/>
      </c>
      <c r="V9" s="326"/>
      <c r="W9" s="327"/>
      <c r="X9" s="85" t="str">
        <f>IF(OR(X8=0,X8=""),"",SUMIFS('Base Produits'!$G:$G,'Base Produits'!$E:$E,V$3,'Base Produits'!$F:$F,4))</f>
        <v/>
      </c>
      <c r="Y9" s="86" t="str">
        <f>IF(OR(X8=0,X8=""),"",SUMIFS('Base Produits'!$H:$H,'Base Produits'!$E:$E,V$3,'Base Produits'!$F:$F,4))</f>
        <v/>
      </c>
      <c r="AF9" s="6"/>
    </row>
    <row r="10" spans="1:32" x14ac:dyDescent="0.3">
      <c r="C10" s="5"/>
      <c r="D10" s="6"/>
      <c r="E10" s="3"/>
      <c r="F10" s="2"/>
      <c r="G10" s="326"/>
      <c r="H10" s="327"/>
      <c r="I10" s="85" t="str">
        <f>IF(OR(I9=0,I9=""),"",SUMIFS('Base Produits'!$G:$G,'Base Produits'!$E:$E,G$3,'Base Produits'!$F:$F,5))</f>
        <v/>
      </c>
      <c r="J10" s="86" t="str">
        <f>IF(OR(I9=0,I9=""),"",SUMIFS('Base Produits'!$H:$H,'Base Produits'!$E:$E,G$3,'Base Produits'!$F:$F,5))</f>
        <v/>
      </c>
      <c r="K10" s="3"/>
      <c r="L10" s="326"/>
      <c r="M10" s="327"/>
      <c r="N10" s="85" t="str">
        <f>IF(OR(N9=0,N9=""),"",SUMIFS('Base Produits'!$G:$G,'Base Produits'!$E:$E,L$3,'Base Produits'!$F:$F,5))</f>
        <v/>
      </c>
      <c r="O10" s="86" t="str">
        <f>IF(OR(N9=0,N9=""),"",SUMIFS('Base Produits'!$H:$H,'Base Produits'!$E:$E,L$3,'Base Produits'!$F:$F,5))</f>
        <v/>
      </c>
      <c r="P10" s="3"/>
      <c r="Q10" s="326"/>
      <c r="R10" s="327"/>
      <c r="S10" s="85" t="str">
        <f>IF(OR(S9=0,S9=""),"",SUMIFS('Base Produits'!$G:$G,'Base Produits'!$E:$E,Q$3,'Base Produits'!$F:$F,5))</f>
        <v/>
      </c>
      <c r="T10" s="86" t="str">
        <f>IF(OR(S9=0,S9=""),"",SUMIFS('Base Produits'!$H:$H,'Base Produits'!$E:$E,Q$3,'Base Produits'!$F:$F,5))</f>
        <v/>
      </c>
      <c r="V10" s="326"/>
      <c r="W10" s="327"/>
      <c r="X10" s="85" t="str">
        <f>IF(OR(X9=0,X9=""),"",SUMIFS('Base Produits'!$G:$G,'Base Produits'!$E:$E,V$3,'Base Produits'!$F:$F,5))</f>
        <v/>
      </c>
      <c r="Y10" s="86" t="str">
        <f>IF(OR(X9=0,X9=""),"",SUMIFS('Base Produits'!$H:$H,'Base Produits'!$E:$E,V$3,'Base Produits'!$F:$F,5))</f>
        <v/>
      </c>
      <c r="AF10" s="6"/>
    </row>
    <row r="11" spans="1:32" x14ac:dyDescent="0.3">
      <c r="C11" s="5"/>
      <c r="D11" s="6"/>
      <c r="E11" s="3"/>
      <c r="F11" s="2"/>
      <c r="G11" s="328"/>
      <c r="H11" s="329"/>
      <c r="I11" s="85" t="str">
        <f>IF(OR(I10=0,I10=""),"",SUMIFS('Base Produits'!$G:$G,'Base Produits'!$E:$E,G$3,'Base Produits'!$F:$F,6))</f>
        <v/>
      </c>
      <c r="J11" s="86" t="str">
        <f>IF(OR(I10=0,I10=""),"",SUMIFS('Base Produits'!$H:$H,'Base Produits'!$E:$E,G$3,'Base Produits'!$F:$F,6))</f>
        <v/>
      </c>
      <c r="K11" s="3"/>
      <c r="L11" s="328"/>
      <c r="M11" s="329"/>
      <c r="N11" s="85" t="str">
        <f>IF(OR(N10=0,N10=""),"",SUMIFS('Base Produits'!$G:$G,'Base Produits'!$E:$E,L$3,'Base Produits'!$F:$F,6))</f>
        <v/>
      </c>
      <c r="O11" s="86" t="str">
        <f>IF(OR(N10=0,N10=""),"",SUMIFS('Base Produits'!$H:$H,'Base Produits'!$E:$E,L$3,'Base Produits'!$F:$F,6))</f>
        <v/>
      </c>
      <c r="P11" s="3"/>
      <c r="Q11" s="328"/>
      <c r="R11" s="329"/>
      <c r="S11" s="85" t="str">
        <f>IF(OR(S10=0,S10=""),"",SUMIFS('Base Produits'!$G:$G,'Base Produits'!$E:$E,Q$3,'Base Produits'!$F:$F,6))</f>
        <v/>
      </c>
      <c r="T11" s="86" t="str">
        <f>IF(OR(S10=0,S10=""),"",SUMIFS('Base Produits'!$H:$H,'Base Produits'!$E:$E,Q$3,'Base Produits'!$F:$F,6))</f>
        <v/>
      </c>
      <c r="V11" s="328"/>
      <c r="W11" s="329"/>
      <c r="X11" s="85" t="str">
        <f>IF(OR(X10=0,X10=""),"",SUMIFS('Base Produits'!$G:$G,'Base Produits'!$E:$E,V$3,'Base Produits'!$F:$F,6))</f>
        <v/>
      </c>
      <c r="Y11" s="86" t="str">
        <f>IF(OR(X10=0,X10=""),"",SUMIFS('Base Produits'!$H:$H,'Base Produits'!$E:$E,V$3,'Base Produits'!$F:$F,6))</f>
        <v/>
      </c>
      <c r="AF11" s="6"/>
    </row>
    <row r="12" spans="1:32" ht="25.5" customHeight="1" x14ac:dyDescent="0.3">
      <c r="C12" s="5"/>
      <c r="D12" s="6"/>
      <c r="E12" s="3"/>
      <c r="F12" s="2"/>
      <c r="G12" s="322" t="s">
        <v>52</v>
      </c>
      <c r="H12" s="323"/>
      <c r="I12" s="73">
        <f>SUMIFS('Base Produits'!$X:$X,'Base Produits'!$V:$V,G3)</f>
        <v>26</v>
      </c>
      <c r="J12" s="74"/>
      <c r="K12" s="3"/>
      <c r="L12" s="322" t="s">
        <v>52</v>
      </c>
      <c r="M12" s="323"/>
      <c r="N12" s="73">
        <f>SUMIFS('Base Produits'!$X:$X,'Base Produits'!$V:$V,L3)</f>
        <v>0</v>
      </c>
      <c r="O12" s="74"/>
      <c r="P12" s="3"/>
      <c r="Q12" s="322" t="s">
        <v>52</v>
      </c>
      <c r="R12" s="323"/>
      <c r="S12" s="73">
        <f>SUMIFS('Base Produits'!$X:$X,'Base Produits'!$V:$V,Q3)</f>
        <v>0</v>
      </c>
      <c r="T12" s="74"/>
      <c r="V12" s="322" t="s">
        <v>52</v>
      </c>
      <c r="W12" s="323"/>
      <c r="X12" s="73">
        <f>SUMIFS('Base Produits'!$X:$X,'Base Produits'!$V:$V,V3)</f>
        <v>0</v>
      </c>
      <c r="Y12" s="74"/>
      <c r="AF12" s="6"/>
    </row>
    <row r="13" spans="1:32" x14ac:dyDescent="0.3">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
      <c r="C14" s="5"/>
      <c r="D14" s="6"/>
      <c r="E14" s="3"/>
      <c r="F14" s="2"/>
      <c r="G14" s="15"/>
      <c r="H14" s="15"/>
      <c r="I14" s="16"/>
      <c r="J14" s="16"/>
      <c r="K14" s="3"/>
      <c r="L14" s="15"/>
      <c r="M14" s="15"/>
      <c r="N14" s="16"/>
      <c r="O14" s="16"/>
      <c r="P14" s="3"/>
      <c r="Q14" s="15"/>
      <c r="R14" s="15"/>
      <c r="S14" s="16"/>
      <c r="T14" s="16"/>
      <c r="V14" s="15"/>
      <c r="W14" s="15"/>
      <c r="X14" s="16"/>
      <c r="Y14" s="16"/>
    </row>
    <row r="15" spans="1:32" ht="11.1" customHeight="1" x14ac:dyDescent="0.3">
      <c r="C15" s="5"/>
      <c r="D15" s="6"/>
      <c r="E15" s="3"/>
      <c r="F15" s="2"/>
      <c r="G15" s="15"/>
      <c r="H15" s="15"/>
      <c r="I15" s="16"/>
      <c r="J15" s="16"/>
      <c r="K15" s="3"/>
      <c r="L15" s="15"/>
      <c r="M15" s="15"/>
      <c r="N15" s="16"/>
      <c r="O15" s="16"/>
      <c r="P15" s="3"/>
      <c r="Q15" s="15"/>
      <c r="R15" s="15"/>
      <c r="S15" s="16"/>
      <c r="T15" s="16"/>
      <c r="V15" s="15"/>
      <c r="W15" s="15"/>
      <c r="X15" s="16"/>
      <c r="Y15" s="16"/>
    </row>
    <row r="16" spans="1:32" x14ac:dyDescent="0.3">
      <c r="C16" s="5"/>
      <c r="D16" s="6"/>
      <c r="E16" s="3"/>
      <c r="F16" s="2"/>
      <c r="G16" s="15"/>
      <c r="H16" s="15"/>
      <c r="I16" s="16"/>
      <c r="J16" s="16"/>
      <c r="K16" s="3"/>
      <c r="L16" s="15"/>
      <c r="M16" s="15"/>
      <c r="N16" s="16"/>
      <c r="O16" s="16"/>
      <c r="P16" s="3"/>
      <c r="Q16" s="15"/>
      <c r="R16" s="15"/>
      <c r="S16" s="16"/>
      <c r="T16" s="16"/>
      <c r="V16" s="15"/>
      <c r="W16" s="15"/>
      <c r="X16" s="16"/>
      <c r="Y16" s="16"/>
    </row>
    <row r="17" spans="1:32" x14ac:dyDescent="0.3">
      <c r="C17" s="5"/>
      <c r="D17" s="6"/>
      <c r="E17" s="3"/>
      <c r="F17" s="2"/>
      <c r="G17" s="15"/>
      <c r="H17" s="15"/>
      <c r="I17" s="16"/>
      <c r="J17" s="16"/>
      <c r="K17" s="3"/>
      <c r="L17" s="15"/>
      <c r="M17" s="15"/>
      <c r="N17" s="16"/>
      <c r="O17" s="16"/>
      <c r="P17" s="3"/>
      <c r="Q17" s="15"/>
      <c r="R17" s="15"/>
      <c r="S17" s="16"/>
      <c r="T17" s="16"/>
      <c r="V17" s="15"/>
      <c r="W17" s="15"/>
      <c r="X17" s="16"/>
      <c r="Y17" s="16"/>
    </row>
    <row r="18" spans="1:32" x14ac:dyDescent="0.3">
      <c r="C18" s="5"/>
      <c r="D18" s="6"/>
      <c r="E18" s="3"/>
      <c r="F18" s="2"/>
      <c r="G18" s="15"/>
      <c r="H18" s="15"/>
      <c r="I18" s="16"/>
      <c r="J18" s="16"/>
      <c r="K18" s="3"/>
      <c r="L18" s="15"/>
      <c r="M18" s="15"/>
      <c r="N18" s="16"/>
      <c r="O18" s="16"/>
      <c r="P18" s="3"/>
      <c r="Q18" s="15"/>
      <c r="R18" s="15"/>
      <c r="S18" s="16"/>
      <c r="T18" s="16"/>
      <c r="V18" s="15"/>
      <c r="W18" s="15"/>
      <c r="X18" s="16"/>
      <c r="Y18" s="16"/>
    </row>
    <row r="19" spans="1:32" x14ac:dyDescent="0.3">
      <c r="C19" s="5"/>
      <c r="D19" s="6"/>
      <c r="E19" s="3"/>
      <c r="F19" s="2"/>
      <c r="G19" s="15"/>
      <c r="H19" s="15"/>
      <c r="I19" s="16"/>
      <c r="J19" s="16"/>
      <c r="K19" s="3"/>
      <c r="L19" s="15"/>
      <c r="M19" s="15"/>
      <c r="N19" s="16"/>
      <c r="O19" s="16"/>
      <c r="P19" s="3"/>
      <c r="Q19" s="15"/>
      <c r="R19" s="15"/>
      <c r="S19" s="16"/>
      <c r="T19" s="16"/>
      <c r="V19" s="15"/>
      <c r="W19" s="15"/>
      <c r="X19" s="16"/>
      <c r="Y19" s="16"/>
    </row>
    <row r="20" spans="1:32" x14ac:dyDescent="0.3">
      <c r="C20" s="5"/>
      <c r="D20" s="6"/>
      <c r="E20" s="3"/>
      <c r="F20" s="2"/>
      <c r="G20" s="15"/>
      <c r="H20" s="15"/>
      <c r="I20" s="16"/>
      <c r="J20" s="16"/>
      <c r="K20" s="3"/>
      <c r="L20" s="15"/>
      <c r="M20" s="15"/>
      <c r="N20" s="16"/>
      <c r="O20" s="16"/>
      <c r="P20" s="3"/>
      <c r="Q20" s="15"/>
      <c r="R20" s="15"/>
      <c r="S20" s="16"/>
      <c r="T20" s="16"/>
      <c r="V20" s="15"/>
      <c r="W20" s="15"/>
      <c r="X20" s="16"/>
      <c r="Y20" s="16"/>
    </row>
    <row r="21" spans="1:32" x14ac:dyDescent="0.3">
      <c r="C21" s="5"/>
      <c r="D21" s="6"/>
      <c r="E21" s="3"/>
      <c r="F21" s="2"/>
      <c r="G21" s="15"/>
      <c r="H21" s="15"/>
      <c r="I21" s="16"/>
      <c r="J21" s="16"/>
      <c r="K21" s="3"/>
      <c r="L21" s="15"/>
      <c r="M21" s="15"/>
      <c r="N21" s="16"/>
      <c r="O21" s="16"/>
      <c r="P21" s="3"/>
      <c r="Q21" s="15"/>
      <c r="R21" s="15"/>
      <c r="S21" s="16"/>
      <c r="T21" s="16"/>
      <c r="V21" s="15"/>
      <c r="W21" s="15"/>
      <c r="X21" s="16"/>
      <c r="Y21" s="16"/>
    </row>
    <row r="22" spans="1:32" x14ac:dyDescent="0.3">
      <c r="C22" s="5"/>
      <c r="D22" s="6"/>
      <c r="E22" s="3"/>
      <c r="F22" s="2"/>
      <c r="G22" s="15"/>
      <c r="H22" s="15"/>
      <c r="I22" s="16"/>
      <c r="J22" s="16"/>
      <c r="K22" s="3"/>
      <c r="L22" s="15"/>
      <c r="M22" s="15"/>
      <c r="N22" s="16"/>
      <c r="O22" s="16"/>
      <c r="P22" s="3"/>
      <c r="Q22" s="15"/>
      <c r="R22" s="15"/>
      <c r="S22" s="16"/>
      <c r="T22" s="16"/>
      <c r="V22" s="15"/>
      <c r="W22" s="15"/>
      <c r="X22" s="16"/>
      <c r="Y22" s="16"/>
    </row>
    <row r="23" spans="1:32" x14ac:dyDescent="0.3">
      <c r="C23" s="5"/>
      <c r="D23" s="6"/>
      <c r="E23" s="3"/>
      <c r="F23" s="2"/>
      <c r="G23" s="15"/>
      <c r="H23" s="15"/>
      <c r="I23" s="16"/>
      <c r="J23" s="16"/>
      <c r="K23" s="3"/>
      <c r="L23" s="15"/>
      <c r="M23" s="15"/>
      <c r="N23" s="16"/>
      <c r="O23" s="16"/>
      <c r="P23" s="3"/>
      <c r="Q23" s="15"/>
      <c r="R23" s="15"/>
      <c r="S23" s="16"/>
      <c r="T23" s="16"/>
      <c r="V23" s="15"/>
      <c r="W23" s="15"/>
      <c r="X23" s="16"/>
      <c r="Y23" s="16"/>
    </row>
    <row r="24" spans="1:32" x14ac:dyDescent="0.3">
      <c r="C24" s="5"/>
      <c r="D24" s="6"/>
      <c r="E24" s="3"/>
      <c r="F24" s="2"/>
      <c r="G24" s="15"/>
      <c r="H24" s="15"/>
      <c r="I24" s="16"/>
      <c r="J24" s="16"/>
      <c r="K24" s="3"/>
      <c r="L24" s="15"/>
      <c r="M24" s="15"/>
      <c r="N24" s="16"/>
      <c r="O24" s="16"/>
      <c r="P24" s="3"/>
      <c r="Q24" s="15"/>
      <c r="R24" s="15"/>
      <c r="S24" s="16"/>
      <c r="T24" s="16"/>
      <c r="V24" s="15"/>
      <c r="W24" s="15"/>
      <c r="X24" s="16"/>
      <c r="Y24" s="16"/>
    </row>
    <row r="25" spans="1:32" x14ac:dyDescent="0.3">
      <c r="C25" s="5"/>
      <c r="D25" s="6"/>
      <c r="E25" s="3"/>
      <c r="F25" s="2"/>
      <c r="G25" s="15"/>
      <c r="H25" s="15"/>
      <c r="I25" s="16"/>
      <c r="J25" s="16"/>
      <c r="K25" s="3"/>
      <c r="L25" s="15"/>
      <c r="M25" s="15"/>
      <c r="N25" s="16"/>
      <c r="O25" s="16"/>
      <c r="P25" s="3"/>
      <c r="Q25" s="15"/>
      <c r="R25" s="15"/>
      <c r="S25" s="16"/>
      <c r="T25" s="16"/>
      <c r="V25" s="15"/>
      <c r="W25" s="15"/>
      <c r="X25" s="16"/>
      <c r="Y25" s="16"/>
    </row>
    <row r="26" spans="1:32" x14ac:dyDescent="0.3">
      <c r="C26" s="5"/>
      <c r="D26" s="6"/>
      <c r="E26" s="3"/>
      <c r="F26" s="2"/>
      <c r="G26" s="15"/>
      <c r="H26" s="15"/>
      <c r="I26" s="16"/>
      <c r="J26" s="16"/>
      <c r="K26" s="3"/>
      <c r="L26" s="15"/>
      <c r="M26" s="15"/>
      <c r="N26" s="16"/>
      <c r="O26" s="16"/>
      <c r="P26" s="3"/>
      <c r="Q26" s="15"/>
      <c r="R26" s="15"/>
      <c r="S26" s="16"/>
      <c r="T26" s="16"/>
      <c r="V26" s="15"/>
      <c r="W26" s="15"/>
      <c r="X26" s="16"/>
      <c r="Y26" s="16"/>
    </row>
    <row r="27" spans="1:32" x14ac:dyDescent="0.3">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
      <c r="E28" s="3"/>
      <c r="F28" s="2"/>
      <c r="AF28" s="20"/>
    </row>
    <row r="29" spans="1:32" x14ac:dyDescent="0.3">
      <c r="E29" s="3"/>
      <c r="F29" s="2"/>
    </row>
    <row r="30" spans="1:32" ht="15" thickBot="1" x14ac:dyDescent="0.35">
      <c r="E30" s="3"/>
      <c r="F30" s="2"/>
      <c r="I30" s="5"/>
      <c r="N30" s="5"/>
      <c r="S30" s="5"/>
      <c r="X30" s="5"/>
    </row>
    <row r="31" spans="1:32" x14ac:dyDescent="0.3">
      <c r="A31" s="62" t="s">
        <v>38</v>
      </c>
      <c r="E31" s="3"/>
      <c r="F31" s="2"/>
      <c r="G31" s="62" t="s">
        <v>36</v>
      </c>
      <c r="H31" s="3"/>
      <c r="I31" s="62" t="s">
        <v>37</v>
      </c>
      <c r="J31" s="3"/>
      <c r="K31" s="3"/>
      <c r="L31" s="3"/>
      <c r="M31" s="3"/>
      <c r="N31" s="62" t="s">
        <v>37</v>
      </c>
      <c r="S31" s="62" t="s">
        <v>37</v>
      </c>
      <c r="X31" s="62" t="s">
        <v>37</v>
      </c>
    </row>
    <row r="32" spans="1:32" x14ac:dyDescent="0.3">
      <c r="A32" s="63">
        <f>(IFERROR((I32*$H$3/$I$4),0)+IFERROR((N32*$M$3/$N$4),0)+IFERROR((S32*$R$3/$S$4),0)+IFERROR((X32*$W$3/$X$4),0))/($D$5/1000)</f>
        <v>9.9999999999999978E-2</v>
      </c>
      <c r="E32" s="3"/>
      <c r="F32" s="2"/>
      <c r="G32" s="63">
        <v>0</v>
      </c>
      <c r="H32" s="3"/>
      <c r="I32" s="63" cm="1">
        <f t="array" ref="I32">IF($G32&gt;=I$7,TREND(J$6:J$7,I$6:I$7,$G32),IF($G32&gt;=I$8,TREND(J$7:J$8,I$7:I$8,$G32),IF($G32&gt;=I$9,TREND(J$8:J$9,I$8:I$9,$G32),IF($G32&gt;=I$10,TREND(J$9:J$10,I$9:I$10,$G32),IF($G32&gt;=I$11,TREND(J$10:J$11,I$10:I$11,$G32),0)))))</f>
        <v>9.9999999999999978E-2</v>
      </c>
      <c r="J32" s="3"/>
      <c r="K32" s="3"/>
      <c r="L32" s="3"/>
      <c r="M32" s="3"/>
      <c r="N32" s="63" cm="1">
        <f t="array" ref="N32">IF($G32&gt;=N$7,TREND(O$6:O$7,N$6:N$7,$G32),IF($G32&gt;=N$8,TREND(O$7:O$8,N$7:N$8,$G32),IF($G32&gt;=N$9,TREND(O$8:O$9,N$8:N$9,$G32),IF($G32&gt;=N$10,TREND(O$9:O$10,N$9:N$10,$G32),IF($G32&gt;=N$11,TREND(O$10:O$11,N$10:N$11,$G32),0)))))</f>
        <v>0</v>
      </c>
      <c r="S32" s="63" cm="1">
        <f t="array" ref="S32">IF($G32&gt;=S$7,TREND(T$6:T$7,S$6:S$7,$G32),IF($G32&gt;=S$8,TREND(T$7:T$8,S$7:S$8,$G32),IF($G32&gt;=S$9,TREND(T$8:T$9,S$8:S$9,$G32),IF($G32&gt;=S$10,TREND(T$9:T$10,S$9:S$10,$G32),IF($G32&gt;=S$11,TREND(T$10:T$11,S$10:S$11,$G32),0)))))</f>
        <v>0</v>
      </c>
      <c r="X32" s="63" cm="1">
        <f t="array" ref="X32">IF($G32&gt;=X$7,TREND(Y$6:Y$7,X$6:X$7,$G32),IF($G32&gt;=X$8,TREND(Y$7:Y$8,X$7:X$8,$G32),IF($G32&gt;=X$9,TREND(Y$8:Y$9,X$8:X$9,$G32),IF($G32&gt;=X$10,TREND(Y$9:Y$10,X$9:X$10,$G32),IF($G32&gt;=X$11,TREND(Y$10:Y$11,X$10:X$11,$G32),0)))))</f>
        <v>0</v>
      </c>
    </row>
    <row r="33" spans="1:24" x14ac:dyDescent="0.3">
      <c r="A33" s="63">
        <f t="shared" ref="A33:A96" si="0">(IFERROR((I33*$H$3/$I$4),0)+IFERROR((N33*$M$3/$N$4),0)+IFERROR((S33*$R$3/$S$4),0)+IFERROR((X33*$W$3/$X$4),0))/($D$5/1000)</f>
        <v>0.12999999999999998</v>
      </c>
      <c r="D33" s="179"/>
      <c r="E33" s="3"/>
      <c r="F33" s="2"/>
      <c r="G33" s="63">
        <v>0.01</v>
      </c>
      <c r="H33" s="3"/>
      <c r="I33" s="178">
        <v>0.12999999999999998</v>
      </c>
      <c r="J33" s="3"/>
      <c r="K33" s="3"/>
      <c r="L33" s="3"/>
      <c r="M33" s="3"/>
      <c r="N33" s="177">
        <v>0.12999999999999998</v>
      </c>
      <c r="S33" s="152">
        <v>0</v>
      </c>
      <c r="X33" s="152">
        <v>0</v>
      </c>
    </row>
    <row r="34" spans="1:24" x14ac:dyDescent="0.3">
      <c r="A34" s="63">
        <f t="shared" si="0"/>
        <v>0.15999999999999998</v>
      </c>
      <c r="D34" s="179"/>
      <c r="E34" s="3"/>
      <c r="F34" s="21"/>
      <c r="G34" s="63">
        <v>0.02</v>
      </c>
      <c r="H34" s="3"/>
      <c r="I34" s="178">
        <v>0.15999999999999998</v>
      </c>
      <c r="J34" s="3"/>
      <c r="K34" s="3"/>
      <c r="L34" s="3"/>
      <c r="M34" s="3"/>
      <c r="N34" s="177">
        <v>0.15999999999999998</v>
      </c>
      <c r="S34" s="152">
        <v>0</v>
      </c>
      <c r="X34" s="152">
        <v>0</v>
      </c>
    </row>
    <row r="35" spans="1:24" x14ac:dyDescent="0.3">
      <c r="A35" s="63">
        <f t="shared" si="0"/>
        <v>0.18999999999999995</v>
      </c>
      <c r="D35" s="179"/>
      <c r="E35" s="3"/>
      <c r="F35" s="21"/>
      <c r="G35" s="63">
        <v>0.03</v>
      </c>
      <c r="H35" s="3"/>
      <c r="I35" s="178">
        <v>0.18999999999999995</v>
      </c>
      <c r="J35" s="3"/>
      <c r="K35" s="3"/>
      <c r="L35" s="3"/>
      <c r="M35" s="3"/>
      <c r="N35" s="177">
        <v>0.18999999999999995</v>
      </c>
      <c r="S35" s="152">
        <v>0</v>
      </c>
      <c r="X35" s="152">
        <v>0</v>
      </c>
    </row>
    <row r="36" spans="1:24" x14ac:dyDescent="0.3">
      <c r="A36" s="63">
        <f t="shared" si="0"/>
        <v>0.21999999999999997</v>
      </c>
      <c r="D36" s="179"/>
      <c r="E36" s="3"/>
      <c r="F36" s="21"/>
      <c r="G36" s="63">
        <v>0.04</v>
      </c>
      <c r="H36" s="3"/>
      <c r="I36" s="178">
        <v>0.21999999999999997</v>
      </c>
      <c r="J36" s="3"/>
      <c r="K36" s="3"/>
      <c r="L36" s="3"/>
      <c r="M36" s="3"/>
      <c r="N36" s="177">
        <v>0.21999999999999997</v>
      </c>
      <c r="S36" s="152">
        <v>0</v>
      </c>
      <c r="X36" s="152">
        <v>0</v>
      </c>
    </row>
    <row r="37" spans="1:24" x14ac:dyDescent="0.3">
      <c r="A37" s="63">
        <f t="shared" si="0"/>
        <v>0.24999999999999994</v>
      </c>
      <c r="D37" s="179"/>
      <c r="E37" s="3"/>
      <c r="F37" s="21"/>
      <c r="G37" s="63">
        <v>0.05</v>
      </c>
      <c r="H37" s="3"/>
      <c r="I37" s="178">
        <v>0.24999999999999997</v>
      </c>
      <c r="J37" s="3"/>
      <c r="K37" s="3"/>
      <c r="L37" s="3"/>
      <c r="M37" s="3"/>
      <c r="N37" s="177">
        <v>0.24999999999999997</v>
      </c>
      <c r="S37" s="152">
        <v>0</v>
      </c>
      <c r="X37" s="152">
        <v>0</v>
      </c>
    </row>
    <row r="38" spans="1:24" x14ac:dyDescent="0.3">
      <c r="A38" s="63">
        <f t="shared" si="0"/>
        <v>0.27999999999999997</v>
      </c>
      <c r="D38" s="179"/>
      <c r="E38" s="3"/>
      <c r="F38" s="21"/>
      <c r="G38" s="63">
        <v>0.06</v>
      </c>
      <c r="H38" s="3"/>
      <c r="I38" s="178">
        <v>0.27999999999999992</v>
      </c>
      <c r="J38" s="3"/>
      <c r="K38" s="3"/>
      <c r="L38" s="3"/>
      <c r="M38" s="3"/>
      <c r="N38" s="177">
        <v>0.27999999999999992</v>
      </c>
      <c r="S38" s="152">
        <v>0</v>
      </c>
      <c r="X38" s="152">
        <v>0</v>
      </c>
    </row>
    <row r="39" spans="1:24" x14ac:dyDescent="0.3">
      <c r="A39" s="63">
        <f t="shared" si="0"/>
        <v>0.31</v>
      </c>
      <c r="D39" s="179"/>
      <c r="E39" s="3"/>
      <c r="F39" s="21"/>
      <c r="G39" s="63">
        <v>7.0000000000000007E-2</v>
      </c>
      <c r="H39" s="3"/>
      <c r="I39" s="178">
        <v>0.30999999999999994</v>
      </c>
      <c r="J39" s="3"/>
      <c r="K39" s="3"/>
      <c r="L39" s="3"/>
      <c r="M39" s="3"/>
      <c r="N39" s="177">
        <v>0.30999999999999994</v>
      </c>
      <c r="S39" s="152">
        <v>0</v>
      </c>
      <c r="X39" s="152">
        <v>0</v>
      </c>
    </row>
    <row r="40" spans="1:24" x14ac:dyDescent="0.3">
      <c r="A40" s="63">
        <f t="shared" si="0"/>
        <v>0.34</v>
      </c>
      <c r="D40" s="179"/>
      <c r="E40" s="3"/>
      <c r="F40" s="21"/>
      <c r="G40" s="63">
        <v>0.08</v>
      </c>
      <c r="H40" s="3"/>
      <c r="I40" s="178">
        <v>0.33999999999999997</v>
      </c>
      <c r="J40" s="3"/>
      <c r="K40" s="3"/>
      <c r="L40" s="3"/>
      <c r="M40" s="3"/>
      <c r="N40" s="177">
        <v>0.33999999999999997</v>
      </c>
      <c r="S40" s="152">
        <v>0</v>
      </c>
      <c r="X40" s="152">
        <v>0</v>
      </c>
    </row>
    <row r="41" spans="1:24" x14ac:dyDescent="0.3">
      <c r="A41" s="63">
        <f t="shared" si="0"/>
        <v>0.37</v>
      </c>
      <c r="D41" s="179"/>
      <c r="E41" s="3"/>
      <c r="F41" s="21"/>
      <c r="G41" s="63">
        <v>0.09</v>
      </c>
      <c r="H41" s="3"/>
      <c r="I41" s="178">
        <v>0.36999999999999994</v>
      </c>
      <c r="J41" s="3"/>
      <c r="K41" s="3"/>
      <c r="L41" s="3"/>
      <c r="M41" s="3"/>
      <c r="N41" s="177">
        <v>0.36999999999999994</v>
      </c>
      <c r="S41" s="152">
        <v>0</v>
      </c>
      <c r="X41" s="152">
        <v>0</v>
      </c>
    </row>
    <row r="42" spans="1:24" x14ac:dyDescent="0.3">
      <c r="A42" s="63">
        <f t="shared" si="0"/>
        <v>0.4</v>
      </c>
      <c r="D42" s="179"/>
      <c r="E42" s="17"/>
      <c r="F42" s="21"/>
      <c r="G42" s="63">
        <v>0.1</v>
      </c>
      <c r="H42" s="3"/>
      <c r="I42" s="178">
        <v>0.39999999999999997</v>
      </c>
      <c r="J42" s="3"/>
      <c r="K42" s="3"/>
      <c r="L42" s="3"/>
      <c r="M42" s="27"/>
      <c r="N42" s="177">
        <v>0.39999999999999997</v>
      </c>
      <c r="S42" s="152">
        <v>0</v>
      </c>
      <c r="X42" s="152">
        <v>0</v>
      </c>
    </row>
    <row r="43" spans="1:24" x14ac:dyDescent="0.3">
      <c r="A43" s="63">
        <f t="shared" si="0"/>
        <v>0.42999999999999994</v>
      </c>
      <c r="D43" s="179"/>
      <c r="E43" s="3"/>
      <c r="F43" s="21"/>
      <c r="G43" s="63">
        <v>0.11</v>
      </c>
      <c r="H43" s="3"/>
      <c r="I43" s="178">
        <v>0.42999999999999994</v>
      </c>
      <c r="J43" s="3"/>
      <c r="K43" s="3"/>
      <c r="L43" s="3"/>
      <c r="M43" s="3"/>
      <c r="N43" s="177">
        <v>0.42999999999999994</v>
      </c>
      <c r="S43" s="152">
        <v>0</v>
      </c>
      <c r="X43" s="152">
        <v>0</v>
      </c>
    </row>
    <row r="44" spans="1:24" x14ac:dyDescent="0.3">
      <c r="A44" s="63">
        <f t="shared" si="0"/>
        <v>0.45999999999999991</v>
      </c>
      <c r="D44" s="179"/>
      <c r="E44" s="3"/>
      <c r="F44" s="21"/>
      <c r="G44" s="63">
        <v>0.12</v>
      </c>
      <c r="H44" s="3"/>
      <c r="I44" s="178">
        <v>0.45999999999999991</v>
      </c>
      <c r="J44" s="3"/>
      <c r="K44" s="3"/>
      <c r="L44" s="3"/>
      <c r="M44" s="3"/>
      <c r="N44" s="177">
        <v>0.45999999999999991</v>
      </c>
      <c r="S44" s="152">
        <v>0</v>
      </c>
      <c r="X44" s="152">
        <v>0</v>
      </c>
    </row>
    <row r="45" spans="1:24" x14ac:dyDescent="0.3">
      <c r="A45" s="63">
        <f t="shared" si="0"/>
        <v>0.48999999999999994</v>
      </c>
      <c r="D45" s="179"/>
      <c r="E45" s="3"/>
      <c r="F45" s="21"/>
      <c r="G45" s="63">
        <v>0.13</v>
      </c>
      <c r="H45" s="3"/>
      <c r="I45" s="178">
        <v>0.48999999999999994</v>
      </c>
      <c r="J45" s="3"/>
      <c r="K45" s="3"/>
      <c r="L45" s="3"/>
      <c r="M45" s="3"/>
      <c r="N45" s="177">
        <v>0.48999999999999994</v>
      </c>
      <c r="S45" s="152">
        <v>0</v>
      </c>
      <c r="X45" s="152">
        <v>0</v>
      </c>
    </row>
    <row r="46" spans="1:24" x14ac:dyDescent="0.3">
      <c r="A46" s="63">
        <f t="shared" si="0"/>
        <v>0.52</v>
      </c>
      <c r="D46" s="179"/>
      <c r="E46" s="3"/>
      <c r="F46" s="21"/>
      <c r="G46" s="63">
        <v>0.14000000000000001</v>
      </c>
      <c r="H46" s="3"/>
      <c r="I46" s="178">
        <v>0.52</v>
      </c>
      <c r="J46" s="3"/>
      <c r="K46" s="3"/>
      <c r="L46" s="3"/>
      <c r="M46" s="3"/>
      <c r="N46" s="177">
        <v>0.52</v>
      </c>
      <c r="S46" s="152">
        <v>0</v>
      </c>
      <c r="X46" s="152">
        <v>0</v>
      </c>
    </row>
    <row r="47" spans="1:24" x14ac:dyDescent="0.3">
      <c r="A47" s="63">
        <f t="shared" si="0"/>
        <v>0.54999999999999982</v>
      </c>
      <c r="D47" s="179"/>
      <c r="E47" s="3"/>
      <c r="F47" s="21"/>
      <c r="G47" s="63">
        <v>0.15</v>
      </c>
      <c r="H47" s="3"/>
      <c r="I47" s="178">
        <v>0.54999999999999982</v>
      </c>
      <c r="J47" s="3"/>
      <c r="K47" s="3"/>
      <c r="L47" s="3"/>
      <c r="M47" s="3"/>
      <c r="N47" s="177">
        <v>0.54999999999999982</v>
      </c>
      <c r="S47" s="152">
        <v>0</v>
      </c>
      <c r="X47" s="152">
        <v>0</v>
      </c>
    </row>
    <row r="48" spans="1:24" x14ac:dyDescent="0.3">
      <c r="A48" s="63">
        <f t="shared" si="0"/>
        <v>0.57999999999999985</v>
      </c>
      <c r="D48" s="179"/>
      <c r="E48" s="3"/>
      <c r="F48" s="21"/>
      <c r="G48" s="63">
        <v>0.16</v>
      </c>
      <c r="H48" s="3"/>
      <c r="I48" s="178">
        <v>0.57999999999999985</v>
      </c>
      <c r="J48" s="3"/>
      <c r="K48" s="3"/>
      <c r="L48" s="3"/>
      <c r="M48" s="3"/>
      <c r="N48" s="177">
        <v>0.57999999999999985</v>
      </c>
      <c r="S48" s="152">
        <v>0</v>
      </c>
      <c r="X48" s="152">
        <v>0</v>
      </c>
    </row>
    <row r="49" spans="1:27" x14ac:dyDescent="0.3">
      <c r="A49" s="63">
        <f t="shared" si="0"/>
        <v>0.6100000000000001</v>
      </c>
      <c r="D49" s="179"/>
      <c r="F49" s="21"/>
      <c r="G49" s="63">
        <v>0.17</v>
      </c>
      <c r="H49" s="3"/>
      <c r="I49" s="178">
        <v>0.61</v>
      </c>
      <c r="J49" s="3"/>
      <c r="K49" s="3"/>
      <c r="L49" s="3"/>
      <c r="M49" s="3"/>
      <c r="N49" s="177">
        <v>0.61</v>
      </c>
      <c r="S49" s="152">
        <v>0</v>
      </c>
      <c r="X49" s="152">
        <v>0</v>
      </c>
    </row>
    <row r="50" spans="1:27" x14ac:dyDescent="0.3">
      <c r="A50" s="63">
        <f t="shared" si="0"/>
        <v>0.6399999999999999</v>
      </c>
      <c r="D50" s="179"/>
      <c r="F50" s="21"/>
      <c r="G50" s="63">
        <v>0.18</v>
      </c>
      <c r="H50" s="3"/>
      <c r="I50" s="178">
        <v>0.6399999999999999</v>
      </c>
      <c r="J50" s="3"/>
      <c r="K50" s="3"/>
      <c r="L50" s="3"/>
      <c r="M50" s="3"/>
      <c r="N50" s="177">
        <v>0.6399999999999999</v>
      </c>
      <c r="S50" s="152">
        <v>0</v>
      </c>
      <c r="X50" s="152">
        <v>0</v>
      </c>
    </row>
    <row r="51" spans="1:27" ht="12.75" customHeight="1" x14ac:dyDescent="0.3">
      <c r="A51" s="63">
        <f t="shared" si="0"/>
        <v>0.66999999999999993</v>
      </c>
      <c r="D51" s="179"/>
      <c r="F51" s="21"/>
      <c r="G51" s="63">
        <v>0.19</v>
      </c>
      <c r="H51" s="3"/>
      <c r="I51" s="178">
        <v>0.66999999999999993</v>
      </c>
      <c r="J51" s="3"/>
      <c r="K51" s="3"/>
      <c r="L51" s="3"/>
      <c r="M51" s="3"/>
      <c r="N51" s="177">
        <v>0.66999999999999993</v>
      </c>
      <c r="S51" s="152">
        <v>0</v>
      </c>
      <c r="X51" s="152">
        <v>0</v>
      </c>
    </row>
    <row r="52" spans="1:27" x14ac:dyDescent="0.3">
      <c r="A52" s="63">
        <f t="shared" si="0"/>
        <v>0.69999999999999984</v>
      </c>
      <c r="D52" s="179"/>
      <c r="F52" s="21"/>
      <c r="G52" s="63">
        <v>0.2</v>
      </c>
      <c r="H52" s="3"/>
      <c r="I52" s="178">
        <v>0.7</v>
      </c>
      <c r="J52" s="3"/>
      <c r="K52" s="3"/>
      <c r="L52" s="3"/>
      <c r="M52" s="3"/>
      <c r="N52" s="177">
        <v>0.7</v>
      </c>
      <c r="S52" s="152">
        <v>0</v>
      </c>
      <c r="X52" s="152">
        <v>0</v>
      </c>
    </row>
    <row r="53" spans="1:27" x14ac:dyDescent="0.3">
      <c r="A53" s="63">
        <f t="shared" si="0"/>
        <v>0.71499999999999986</v>
      </c>
      <c r="D53" s="179"/>
      <c r="F53" s="21"/>
      <c r="G53" s="63">
        <v>0.21</v>
      </c>
      <c r="H53" s="3"/>
      <c r="I53" s="178">
        <v>0.71499999999999986</v>
      </c>
      <c r="J53" s="3"/>
      <c r="K53" s="3"/>
      <c r="L53" s="3"/>
      <c r="M53" s="27"/>
      <c r="N53" s="177">
        <v>0.71499999999999986</v>
      </c>
      <c r="S53" s="152">
        <v>0</v>
      </c>
      <c r="X53" s="152">
        <v>0</v>
      </c>
    </row>
    <row r="54" spans="1:27" x14ac:dyDescent="0.3">
      <c r="A54" s="63">
        <f t="shared" si="0"/>
        <v>0.73</v>
      </c>
      <c r="D54" s="179"/>
      <c r="F54" s="21"/>
      <c r="G54" s="63">
        <v>0.22</v>
      </c>
      <c r="H54" s="3"/>
      <c r="I54" s="178">
        <v>0.73</v>
      </c>
      <c r="J54" s="3"/>
      <c r="K54" s="3"/>
      <c r="L54" s="3"/>
      <c r="M54" s="3"/>
      <c r="N54" s="177">
        <v>0.73</v>
      </c>
      <c r="S54" s="152">
        <v>0</v>
      </c>
      <c r="X54" s="152">
        <v>0</v>
      </c>
    </row>
    <row r="55" spans="1:27" x14ac:dyDescent="0.3">
      <c r="A55" s="63">
        <f t="shared" si="0"/>
        <v>0.74499999999999988</v>
      </c>
      <c r="D55" s="179"/>
      <c r="F55" s="21"/>
      <c r="G55" s="63">
        <v>0.23</v>
      </c>
      <c r="H55" s="22"/>
      <c r="I55" s="178">
        <v>0.74499999999999988</v>
      </c>
      <c r="J55" s="3"/>
      <c r="K55" s="3"/>
      <c r="L55" s="28"/>
      <c r="M55" s="28"/>
      <c r="N55" s="177">
        <v>0.74499999999999988</v>
      </c>
      <c r="S55" s="152">
        <v>0</v>
      </c>
      <c r="X55" s="152">
        <v>0</v>
      </c>
    </row>
    <row r="56" spans="1:27" x14ac:dyDescent="0.3">
      <c r="A56" s="63">
        <f t="shared" si="0"/>
        <v>0.7599999999999999</v>
      </c>
      <c r="D56" s="179"/>
      <c r="F56" s="21"/>
      <c r="G56" s="63">
        <v>0.24</v>
      </c>
      <c r="H56" s="22"/>
      <c r="I56" s="178">
        <v>0.7599999999999999</v>
      </c>
      <c r="J56" s="3"/>
      <c r="K56" s="3"/>
      <c r="L56" s="28"/>
      <c r="M56" s="28"/>
      <c r="N56" s="177">
        <v>0.7599999999999999</v>
      </c>
      <c r="S56" s="152">
        <v>0</v>
      </c>
      <c r="X56" s="152">
        <v>0</v>
      </c>
    </row>
    <row r="57" spans="1:27" x14ac:dyDescent="0.3">
      <c r="A57" s="63">
        <f t="shared" si="0"/>
        <v>0.77499999999999991</v>
      </c>
      <c r="D57" s="179"/>
      <c r="F57" s="21"/>
      <c r="G57" s="63">
        <v>0.25</v>
      </c>
      <c r="H57" s="22"/>
      <c r="I57" s="178">
        <v>0.77499999999999991</v>
      </c>
      <c r="J57" s="3"/>
      <c r="K57" s="3"/>
      <c r="L57" s="28"/>
      <c r="M57" s="28"/>
      <c r="N57" s="177">
        <v>0.77499999999999991</v>
      </c>
      <c r="S57" s="152">
        <v>0</v>
      </c>
      <c r="X57" s="152">
        <v>0</v>
      </c>
    </row>
    <row r="58" spans="1:27" s="4" customFormat="1" x14ac:dyDescent="0.25">
      <c r="A58" s="63">
        <f t="shared" si="0"/>
        <v>0.78999999999999992</v>
      </c>
      <c r="B58" s="1"/>
      <c r="C58" s="1"/>
      <c r="D58" s="179"/>
      <c r="E58" s="1"/>
      <c r="F58" s="21"/>
      <c r="G58" s="63">
        <v>0.26</v>
      </c>
      <c r="H58" s="22"/>
      <c r="I58" s="178">
        <v>0.78999999999999992</v>
      </c>
      <c r="J58" s="3"/>
      <c r="K58" s="3"/>
      <c r="L58" s="28"/>
      <c r="M58" s="28"/>
      <c r="N58" s="177">
        <v>0.78999999999999992</v>
      </c>
      <c r="O58" s="1"/>
      <c r="P58" s="1"/>
      <c r="Q58" s="1"/>
      <c r="R58" s="1"/>
      <c r="S58" s="152">
        <v>0</v>
      </c>
      <c r="T58" s="1"/>
      <c r="U58" s="1"/>
      <c r="V58" s="1"/>
      <c r="W58" s="1"/>
      <c r="X58" s="152">
        <v>0</v>
      </c>
      <c r="Y58" s="1"/>
      <c r="Z58" s="1"/>
      <c r="AA58" s="1"/>
    </row>
    <row r="59" spans="1:27" x14ac:dyDescent="0.3">
      <c r="A59" s="63">
        <f t="shared" si="0"/>
        <v>0.80499999999999994</v>
      </c>
      <c r="D59" s="179"/>
      <c r="F59" s="21"/>
      <c r="G59" s="63">
        <v>0.27</v>
      </c>
      <c r="H59" s="22"/>
      <c r="I59" s="178">
        <v>0.80499999999999994</v>
      </c>
      <c r="J59" s="3"/>
      <c r="K59" s="3"/>
      <c r="L59" s="28"/>
      <c r="M59" s="28"/>
      <c r="N59" s="177">
        <v>0.80499999999999994</v>
      </c>
      <c r="S59" s="152">
        <v>0</v>
      </c>
      <c r="X59" s="152">
        <v>0</v>
      </c>
    </row>
    <row r="60" spans="1:27" x14ac:dyDescent="0.3">
      <c r="A60" s="63">
        <f t="shared" si="0"/>
        <v>0.82</v>
      </c>
      <c r="D60" s="179"/>
      <c r="F60" s="21"/>
      <c r="G60" s="63">
        <v>0.28000000000000003</v>
      </c>
      <c r="H60" s="22"/>
      <c r="I60" s="178">
        <v>0.82</v>
      </c>
      <c r="J60" s="3"/>
      <c r="K60" s="3"/>
      <c r="L60" s="28"/>
      <c r="M60" s="28"/>
      <c r="N60" s="177">
        <v>0.82</v>
      </c>
      <c r="S60" s="152">
        <v>0</v>
      </c>
      <c r="X60" s="152">
        <v>0</v>
      </c>
    </row>
    <row r="61" spans="1:27" x14ac:dyDescent="0.3">
      <c r="A61" s="63">
        <f t="shared" si="0"/>
        <v>0.83499999999999985</v>
      </c>
      <c r="D61" s="179"/>
      <c r="F61" s="21"/>
      <c r="G61" s="63">
        <v>0.28999999999999998</v>
      </c>
      <c r="H61" s="22"/>
      <c r="I61" s="178">
        <v>0.83499999999999985</v>
      </c>
      <c r="J61" s="3"/>
      <c r="K61" s="3"/>
      <c r="L61" s="23"/>
      <c r="M61" s="23"/>
      <c r="N61" s="177">
        <v>0.83499999999999985</v>
      </c>
      <c r="S61" s="152">
        <v>0</v>
      </c>
      <c r="X61" s="152">
        <v>0</v>
      </c>
    </row>
    <row r="62" spans="1:27" x14ac:dyDescent="0.3">
      <c r="A62" s="63">
        <f t="shared" si="0"/>
        <v>0.85</v>
      </c>
      <c r="D62" s="179"/>
      <c r="F62" s="21"/>
      <c r="G62" s="63">
        <v>0.3</v>
      </c>
      <c r="H62" s="22"/>
      <c r="I62" s="178">
        <v>0.84999999999999987</v>
      </c>
      <c r="J62" s="3"/>
      <c r="K62" s="3"/>
      <c r="L62" s="23"/>
      <c r="M62" s="23"/>
      <c r="N62" s="177">
        <v>0.84999999999999987</v>
      </c>
      <c r="S62" s="152">
        <v>0</v>
      </c>
      <c r="X62" s="152">
        <v>0</v>
      </c>
    </row>
    <row r="63" spans="1:27" x14ac:dyDescent="0.3">
      <c r="A63" s="63">
        <f t="shared" si="0"/>
        <v>0.86499999999999999</v>
      </c>
      <c r="D63" s="179"/>
      <c r="F63" s="21"/>
      <c r="G63" s="63">
        <v>0.31</v>
      </c>
      <c r="H63" s="22"/>
      <c r="I63" s="178">
        <v>0.86499999999999988</v>
      </c>
      <c r="J63" s="3"/>
      <c r="K63" s="3"/>
      <c r="L63" s="23"/>
      <c r="M63" s="23"/>
      <c r="N63" s="177">
        <v>0.86499999999999988</v>
      </c>
      <c r="S63" s="152">
        <v>0</v>
      </c>
      <c r="X63" s="152">
        <v>0</v>
      </c>
    </row>
    <row r="64" spans="1:27" x14ac:dyDescent="0.3">
      <c r="A64" s="63">
        <f t="shared" si="0"/>
        <v>0.87999999999999989</v>
      </c>
      <c r="D64" s="179"/>
      <c r="F64" s="21"/>
      <c r="G64" s="63">
        <v>0.32</v>
      </c>
      <c r="H64" s="22"/>
      <c r="I64" s="178">
        <v>0.87999999999999989</v>
      </c>
      <c r="J64" s="3"/>
      <c r="K64" s="3"/>
      <c r="L64" s="23"/>
      <c r="M64" s="23"/>
      <c r="N64" s="177">
        <v>0.87999999999999989</v>
      </c>
      <c r="S64" s="152">
        <v>0</v>
      </c>
      <c r="X64" s="152">
        <v>0</v>
      </c>
    </row>
    <row r="65" spans="1:24" x14ac:dyDescent="0.3">
      <c r="A65" s="63">
        <f t="shared" si="0"/>
        <v>0.89499999999999991</v>
      </c>
      <c r="D65" s="179"/>
      <c r="F65" s="21"/>
      <c r="G65" s="63">
        <v>0.33</v>
      </c>
      <c r="H65" s="24"/>
      <c r="I65" s="178">
        <v>0.89499999999999991</v>
      </c>
      <c r="J65" s="3"/>
      <c r="K65" s="3"/>
      <c r="L65" s="23"/>
      <c r="M65" s="23"/>
      <c r="N65" s="177">
        <v>0.89499999999999991</v>
      </c>
      <c r="S65" s="152">
        <v>0</v>
      </c>
      <c r="X65" s="152">
        <v>0</v>
      </c>
    </row>
    <row r="66" spans="1:24" x14ac:dyDescent="0.3">
      <c r="A66" s="63">
        <f t="shared" si="0"/>
        <v>0.90999999999999992</v>
      </c>
      <c r="D66" s="179"/>
      <c r="F66" s="21"/>
      <c r="G66" s="63">
        <v>0.34</v>
      </c>
      <c r="I66" s="178">
        <v>0.90999999999999992</v>
      </c>
      <c r="J66" s="3"/>
      <c r="K66" s="3"/>
      <c r="N66" s="177">
        <v>0.90999999999999992</v>
      </c>
      <c r="S66" s="152">
        <v>0</v>
      </c>
      <c r="X66" s="152">
        <v>0</v>
      </c>
    </row>
    <row r="67" spans="1:24" x14ac:dyDescent="0.3">
      <c r="A67" s="63">
        <f t="shared" si="0"/>
        <v>0.92499999999999993</v>
      </c>
      <c r="D67" s="179"/>
      <c r="F67" s="21"/>
      <c r="G67" s="63">
        <v>0.35</v>
      </c>
      <c r="I67" s="178">
        <v>0.92499999999999982</v>
      </c>
      <c r="J67" s="3"/>
      <c r="K67" s="3"/>
      <c r="N67" s="177">
        <v>0.92499999999999982</v>
      </c>
      <c r="S67" s="152">
        <v>0</v>
      </c>
      <c r="X67" s="152">
        <v>0</v>
      </c>
    </row>
    <row r="68" spans="1:24" x14ac:dyDescent="0.3">
      <c r="A68" s="63">
        <f t="shared" si="0"/>
        <v>0.94</v>
      </c>
      <c r="D68" s="179"/>
      <c r="F68" s="21"/>
      <c r="G68" s="63">
        <v>0.36</v>
      </c>
      <c r="I68" s="178">
        <v>0.94</v>
      </c>
      <c r="J68" s="3"/>
      <c r="K68" s="3"/>
      <c r="N68" s="177">
        <v>0.94</v>
      </c>
      <c r="S68" s="152">
        <v>0</v>
      </c>
      <c r="X68" s="152">
        <v>0</v>
      </c>
    </row>
    <row r="69" spans="1:24" x14ac:dyDescent="0.3">
      <c r="A69" s="63">
        <f t="shared" si="0"/>
        <v>0.95499999999999974</v>
      </c>
      <c r="D69" s="179"/>
      <c r="F69" s="21"/>
      <c r="G69" s="63">
        <v>0.37</v>
      </c>
      <c r="I69" s="178">
        <v>0.95499999999999985</v>
      </c>
      <c r="J69" s="3"/>
      <c r="K69" s="3"/>
      <c r="N69" s="177">
        <v>0.95499999999999985</v>
      </c>
      <c r="S69" s="152">
        <v>0</v>
      </c>
      <c r="X69" s="152">
        <v>0</v>
      </c>
    </row>
    <row r="70" spans="1:24" x14ac:dyDescent="0.3">
      <c r="A70" s="63">
        <f t="shared" si="0"/>
        <v>0.97000000000000008</v>
      </c>
      <c r="D70" s="179"/>
      <c r="F70" s="21"/>
      <c r="G70" s="63">
        <v>0.38</v>
      </c>
      <c r="I70" s="178">
        <v>0.97</v>
      </c>
      <c r="J70" s="3"/>
      <c r="K70" s="3"/>
      <c r="N70" s="177">
        <v>0.97</v>
      </c>
      <c r="S70" s="152">
        <v>0</v>
      </c>
      <c r="X70" s="152">
        <v>0</v>
      </c>
    </row>
    <row r="71" spans="1:24" x14ac:dyDescent="0.3">
      <c r="A71" s="63">
        <f t="shared" si="0"/>
        <v>0.98499999999999999</v>
      </c>
      <c r="D71" s="179"/>
      <c r="F71" s="21"/>
      <c r="G71" s="63">
        <v>0.39</v>
      </c>
      <c r="I71" s="178">
        <v>0.98499999999999988</v>
      </c>
      <c r="J71" s="3"/>
      <c r="K71" s="3"/>
      <c r="N71" s="177">
        <v>0.98499999999999988</v>
      </c>
      <c r="S71" s="152">
        <v>0</v>
      </c>
      <c r="X71" s="152">
        <v>0</v>
      </c>
    </row>
    <row r="72" spans="1:24" x14ac:dyDescent="0.3">
      <c r="A72" s="63">
        <f t="shared" si="0"/>
        <v>1</v>
      </c>
      <c r="D72" s="179"/>
      <c r="F72" s="21"/>
      <c r="G72" s="63">
        <v>0.4</v>
      </c>
      <c r="I72" s="178">
        <v>1</v>
      </c>
      <c r="J72" s="3"/>
      <c r="K72" s="3"/>
      <c r="N72" s="177">
        <v>1</v>
      </c>
      <c r="S72" s="152">
        <v>0</v>
      </c>
      <c r="X72" s="152">
        <v>0</v>
      </c>
    </row>
    <row r="73" spans="1:24" x14ac:dyDescent="0.3">
      <c r="A73" s="63">
        <f t="shared" si="0"/>
        <v>1</v>
      </c>
      <c r="D73" s="179"/>
      <c r="F73" s="21"/>
      <c r="G73" s="63">
        <v>0.41</v>
      </c>
      <c r="I73" s="178">
        <v>1</v>
      </c>
      <c r="J73" s="3"/>
      <c r="K73" s="3"/>
      <c r="N73" s="177">
        <v>1</v>
      </c>
      <c r="S73" s="152">
        <v>0</v>
      </c>
      <c r="X73" s="152">
        <v>0</v>
      </c>
    </row>
    <row r="74" spans="1:24" x14ac:dyDescent="0.3">
      <c r="A74" s="63">
        <f t="shared" si="0"/>
        <v>1</v>
      </c>
      <c r="B74" s="4"/>
      <c r="D74" s="179"/>
      <c r="F74" s="21"/>
      <c r="G74" s="63">
        <v>0.42</v>
      </c>
      <c r="I74" s="178">
        <v>1</v>
      </c>
      <c r="J74" s="3"/>
      <c r="K74" s="3"/>
      <c r="N74" s="177">
        <v>1</v>
      </c>
      <c r="S74" s="152">
        <v>0</v>
      </c>
      <c r="X74" s="152">
        <v>0</v>
      </c>
    </row>
    <row r="75" spans="1:24" x14ac:dyDescent="0.3">
      <c r="A75" s="63">
        <f t="shared" si="0"/>
        <v>1</v>
      </c>
      <c r="D75" s="179"/>
      <c r="F75" s="21"/>
      <c r="G75" s="63">
        <v>0.43</v>
      </c>
      <c r="I75" s="178">
        <v>1</v>
      </c>
      <c r="J75" s="3"/>
      <c r="K75" s="3"/>
      <c r="N75" s="177">
        <v>1</v>
      </c>
      <c r="S75" s="152">
        <v>0</v>
      </c>
      <c r="X75" s="152">
        <v>0</v>
      </c>
    </row>
    <row r="76" spans="1:24" x14ac:dyDescent="0.3">
      <c r="A76" s="63">
        <f t="shared" si="0"/>
        <v>1</v>
      </c>
      <c r="D76" s="179"/>
      <c r="F76" s="21"/>
      <c r="G76" s="63">
        <v>0.44</v>
      </c>
      <c r="I76" s="178">
        <v>1</v>
      </c>
      <c r="J76" s="3"/>
      <c r="K76" s="3"/>
      <c r="N76" s="177">
        <v>1</v>
      </c>
      <c r="S76" s="152">
        <v>0</v>
      </c>
      <c r="X76" s="152">
        <v>0</v>
      </c>
    </row>
    <row r="77" spans="1:24" x14ac:dyDescent="0.3">
      <c r="A77" s="63">
        <f t="shared" si="0"/>
        <v>1</v>
      </c>
      <c r="D77" s="179"/>
      <c r="F77" s="21"/>
      <c r="G77" s="63">
        <v>0.45</v>
      </c>
      <c r="I77" s="178">
        <v>1</v>
      </c>
      <c r="J77" s="3"/>
      <c r="K77" s="3"/>
      <c r="N77" s="177">
        <v>1</v>
      </c>
      <c r="S77" s="152">
        <v>0</v>
      </c>
      <c r="X77" s="152">
        <v>0</v>
      </c>
    </row>
    <row r="78" spans="1:24" x14ac:dyDescent="0.3">
      <c r="A78" s="63">
        <f t="shared" si="0"/>
        <v>1</v>
      </c>
      <c r="D78" s="179"/>
      <c r="F78" s="21"/>
      <c r="G78" s="63">
        <v>0.46</v>
      </c>
      <c r="I78" s="178">
        <v>1</v>
      </c>
      <c r="J78" s="3"/>
      <c r="K78" s="3"/>
      <c r="N78" s="177">
        <v>1</v>
      </c>
      <c r="S78" s="152">
        <v>0</v>
      </c>
      <c r="X78" s="152">
        <v>0</v>
      </c>
    </row>
    <row r="79" spans="1:24" x14ac:dyDescent="0.3">
      <c r="A79" s="63">
        <f t="shared" si="0"/>
        <v>1</v>
      </c>
      <c r="D79" s="179"/>
      <c r="F79" s="21"/>
      <c r="G79" s="63">
        <v>0.47</v>
      </c>
      <c r="I79" s="178">
        <v>1</v>
      </c>
      <c r="J79" s="3"/>
      <c r="K79" s="3"/>
      <c r="N79" s="177">
        <v>1</v>
      </c>
      <c r="S79" s="152">
        <v>0</v>
      </c>
      <c r="X79" s="152">
        <v>0</v>
      </c>
    </row>
    <row r="80" spans="1:24" x14ac:dyDescent="0.3">
      <c r="A80" s="63">
        <f t="shared" si="0"/>
        <v>1</v>
      </c>
      <c r="D80" s="179"/>
      <c r="F80" s="21"/>
      <c r="G80" s="63">
        <v>0.48</v>
      </c>
      <c r="I80" s="178">
        <v>1</v>
      </c>
      <c r="J80" s="3"/>
      <c r="K80" s="3"/>
      <c r="N80" s="177">
        <v>1</v>
      </c>
      <c r="S80" s="152">
        <v>0</v>
      </c>
      <c r="X80" s="152">
        <v>0</v>
      </c>
    </row>
    <row r="81" spans="1:24" x14ac:dyDescent="0.3">
      <c r="A81" s="63">
        <f t="shared" si="0"/>
        <v>1</v>
      </c>
      <c r="D81" s="179"/>
      <c r="F81" s="21"/>
      <c r="G81" s="63">
        <v>0.49</v>
      </c>
      <c r="I81" s="178">
        <v>1</v>
      </c>
      <c r="J81" s="3"/>
      <c r="K81" s="3"/>
      <c r="N81" s="177">
        <v>1</v>
      </c>
      <c r="S81" s="152">
        <v>0</v>
      </c>
      <c r="X81" s="152">
        <v>0</v>
      </c>
    </row>
    <row r="82" spans="1:24" x14ac:dyDescent="0.3">
      <c r="A82" s="63">
        <f t="shared" si="0"/>
        <v>1</v>
      </c>
      <c r="D82" s="179"/>
      <c r="F82" s="21"/>
      <c r="G82" s="63">
        <v>0.5</v>
      </c>
      <c r="I82" s="178">
        <v>1</v>
      </c>
      <c r="J82" s="3"/>
      <c r="K82" s="3"/>
      <c r="N82" s="177">
        <v>1</v>
      </c>
      <c r="S82" s="152">
        <v>0</v>
      </c>
      <c r="X82" s="152">
        <v>0</v>
      </c>
    </row>
    <row r="83" spans="1:24" x14ac:dyDescent="0.3">
      <c r="A83" s="63">
        <f t="shared" si="0"/>
        <v>1</v>
      </c>
      <c r="D83" s="179"/>
      <c r="F83" s="21"/>
      <c r="G83" s="63">
        <v>0.51</v>
      </c>
      <c r="I83" s="178">
        <v>1</v>
      </c>
      <c r="J83" s="3"/>
      <c r="K83" s="3"/>
      <c r="N83" s="177">
        <v>1</v>
      </c>
      <c r="S83" s="152">
        <v>0</v>
      </c>
      <c r="X83" s="152">
        <v>0</v>
      </c>
    </row>
    <row r="84" spans="1:24" x14ac:dyDescent="0.3">
      <c r="A84" s="63">
        <f t="shared" si="0"/>
        <v>1</v>
      </c>
      <c r="D84" s="179"/>
      <c r="F84" s="21"/>
      <c r="G84" s="63">
        <v>0.52</v>
      </c>
      <c r="I84" s="178">
        <v>1</v>
      </c>
      <c r="J84" s="3"/>
      <c r="K84" s="3"/>
      <c r="N84" s="177">
        <v>1</v>
      </c>
      <c r="S84" s="152">
        <v>0</v>
      </c>
      <c r="X84" s="152">
        <v>0</v>
      </c>
    </row>
    <row r="85" spans="1:24" x14ac:dyDescent="0.3">
      <c r="A85" s="63">
        <f t="shared" si="0"/>
        <v>1</v>
      </c>
      <c r="D85" s="179"/>
      <c r="F85" s="21"/>
      <c r="G85" s="63">
        <v>0.53</v>
      </c>
      <c r="I85" s="178">
        <v>1</v>
      </c>
      <c r="J85" s="3"/>
      <c r="K85" s="3"/>
      <c r="N85" s="177">
        <v>1</v>
      </c>
      <c r="S85" s="152">
        <v>0</v>
      </c>
      <c r="X85" s="152">
        <v>0</v>
      </c>
    </row>
    <row r="86" spans="1:24" x14ac:dyDescent="0.3">
      <c r="A86" s="63">
        <f t="shared" si="0"/>
        <v>1</v>
      </c>
      <c r="D86" s="179"/>
      <c r="F86" s="21"/>
      <c r="G86" s="63">
        <v>0.54</v>
      </c>
      <c r="I86" s="178">
        <v>1</v>
      </c>
      <c r="J86" s="3"/>
      <c r="K86" s="3"/>
      <c r="N86" s="177">
        <v>1</v>
      </c>
      <c r="S86" s="152">
        <v>0</v>
      </c>
      <c r="X86" s="152">
        <v>0</v>
      </c>
    </row>
    <row r="87" spans="1:24" x14ac:dyDescent="0.3">
      <c r="A87" s="63">
        <f t="shared" si="0"/>
        <v>1</v>
      </c>
      <c r="D87" s="179"/>
      <c r="F87" s="21"/>
      <c r="G87" s="63">
        <v>0.55000000000000004</v>
      </c>
      <c r="I87" s="178">
        <v>1</v>
      </c>
      <c r="J87" s="3"/>
      <c r="K87" s="3"/>
      <c r="N87" s="177">
        <v>1</v>
      </c>
      <c r="S87" s="152">
        <v>0</v>
      </c>
      <c r="X87" s="152">
        <v>0</v>
      </c>
    </row>
    <row r="88" spans="1:24" x14ac:dyDescent="0.3">
      <c r="A88" s="63">
        <f t="shared" si="0"/>
        <v>1</v>
      </c>
      <c r="D88" s="179"/>
      <c r="F88" s="21"/>
      <c r="G88" s="63">
        <v>0.56000000000000005</v>
      </c>
      <c r="I88" s="178">
        <v>1</v>
      </c>
      <c r="J88" s="3"/>
      <c r="K88" s="3"/>
      <c r="N88" s="177">
        <v>1</v>
      </c>
      <c r="S88" s="152">
        <v>0</v>
      </c>
      <c r="X88" s="152">
        <v>0</v>
      </c>
    </row>
    <row r="89" spans="1:24" x14ac:dyDescent="0.3">
      <c r="A89" s="63">
        <f t="shared" si="0"/>
        <v>1</v>
      </c>
      <c r="D89" s="179"/>
      <c r="F89" s="21"/>
      <c r="G89" s="63">
        <v>0.56999999999999995</v>
      </c>
      <c r="I89" s="178">
        <v>1</v>
      </c>
      <c r="J89" s="3"/>
      <c r="K89" s="3"/>
      <c r="N89" s="177">
        <v>1</v>
      </c>
      <c r="S89" s="152">
        <v>0</v>
      </c>
      <c r="X89" s="152">
        <v>0</v>
      </c>
    </row>
    <row r="90" spans="1:24" x14ac:dyDescent="0.3">
      <c r="A90" s="63">
        <f t="shared" si="0"/>
        <v>1</v>
      </c>
      <c r="D90" s="179"/>
      <c r="F90" s="21"/>
      <c r="G90" s="63">
        <v>0.57999999999999996</v>
      </c>
      <c r="I90" s="178">
        <v>1</v>
      </c>
      <c r="J90" s="3"/>
      <c r="K90" s="3"/>
      <c r="N90" s="177">
        <v>1</v>
      </c>
      <c r="S90" s="152">
        <v>0</v>
      </c>
      <c r="X90" s="152">
        <v>0</v>
      </c>
    </row>
    <row r="91" spans="1:24" x14ac:dyDescent="0.3">
      <c r="A91" s="63">
        <f t="shared" si="0"/>
        <v>1</v>
      </c>
      <c r="D91" s="179"/>
      <c r="F91" s="21"/>
      <c r="G91" s="63">
        <v>0.59</v>
      </c>
      <c r="I91" s="178">
        <v>1</v>
      </c>
      <c r="J91" s="3"/>
      <c r="K91" s="3"/>
      <c r="N91" s="177">
        <v>1</v>
      </c>
      <c r="S91" s="152">
        <v>0</v>
      </c>
      <c r="X91" s="152">
        <v>0</v>
      </c>
    </row>
    <row r="92" spans="1:24" x14ac:dyDescent="0.3">
      <c r="A92" s="63">
        <f t="shared" si="0"/>
        <v>1</v>
      </c>
      <c r="D92" s="179"/>
      <c r="F92" s="21"/>
      <c r="G92" s="63">
        <v>0.6</v>
      </c>
      <c r="I92" s="178">
        <v>1</v>
      </c>
      <c r="J92" s="3"/>
      <c r="K92" s="3"/>
      <c r="N92" s="177">
        <v>1</v>
      </c>
      <c r="S92" s="152">
        <v>0</v>
      </c>
      <c r="X92" s="152">
        <v>0</v>
      </c>
    </row>
    <row r="93" spans="1:24" x14ac:dyDescent="0.3">
      <c r="A93" s="63">
        <f t="shared" si="0"/>
        <v>1</v>
      </c>
      <c r="D93" s="179"/>
      <c r="F93" s="21"/>
      <c r="G93" s="63">
        <v>0.61</v>
      </c>
      <c r="I93" s="178">
        <v>1</v>
      </c>
      <c r="J93" s="3"/>
      <c r="K93" s="3"/>
      <c r="N93" s="177">
        <v>1</v>
      </c>
      <c r="S93" s="152">
        <v>0</v>
      </c>
      <c r="X93" s="152">
        <v>0</v>
      </c>
    </row>
    <row r="94" spans="1:24" x14ac:dyDescent="0.3">
      <c r="A94" s="63">
        <f t="shared" si="0"/>
        <v>1</v>
      </c>
      <c r="D94" s="179"/>
      <c r="F94" s="21"/>
      <c r="G94" s="63">
        <v>0.62</v>
      </c>
      <c r="I94" s="178">
        <v>1</v>
      </c>
      <c r="J94" s="3"/>
      <c r="K94" s="3"/>
      <c r="N94" s="177">
        <v>1</v>
      </c>
      <c r="S94" s="152">
        <v>0</v>
      </c>
      <c r="X94" s="152">
        <v>0</v>
      </c>
    </row>
    <row r="95" spans="1:24" x14ac:dyDescent="0.3">
      <c r="A95" s="63">
        <f t="shared" si="0"/>
        <v>1</v>
      </c>
      <c r="D95" s="179"/>
      <c r="F95" s="21"/>
      <c r="G95" s="63">
        <v>0.63</v>
      </c>
      <c r="I95" s="178">
        <v>1</v>
      </c>
      <c r="J95" s="3"/>
      <c r="K95" s="3"/>
      <c r="N95" s="177">
        <v>1</v>
      </c>
      <c r="S95" s="152">
        <v>0</v>
      </c>
      <c r="X95" s="152">
        <v>0</v>
      </c>
    </row>
    <row r="96" spans="1:24" x14ac:dyDescent="0.3">
      <c r="A96" s="63">
        <f t="shared" si="0"/>
        <v>1</v>
      </c>
      <c r="D96" s="179"/>
      <c r="F96" s="21"/>
      <c r="G96" s="63">
        <v>0.64</v>
      </c>
      <c r="I96" s="178">
        <v>1</v>
      </c>
      <c r="J96" s="3"/>
      <c r="K96" s="3"/>
      <c r="N96" s="177">
        <v>1</v>
      </c>
      <c r="S96" s="152">
        <v>0</v>
      </c>
      <c r="X96" s="152">
        <v>0</v>
      </c>
    </row>
    <row r="97" spans="1:24" x14ac:dyDescent="0.3">
      <c r="A97" s="63">
        <f t="shared" ref="A97:A132" si="1">(IFERROR((I97*$H$3/$I$4),0)+IFERROR((N97*$M$3/$N$4),0)+IFERROR((S97*$R$3/$S$4),0)+IFERROR((X97*$W$3/$X$4),0))/($D$5/1000)</f>
        <v>1</v>
      </c>
      <c r="D97" s="179"/>
      <c r="F97" s="21"/>
      <c r="G97" s="63">
        <v>0.65</v>
      </c>
      <c r="I97" s="178">
        <v>1</v>
      </c>
      <c r="J97" s="3"/>
      <c r="K97" s="3"/>
      <c r="N97" s="177">
        <v>1</v>
      </c>
      <c r="S97" s="152">
        <v>0</v>
      </c>
      <c r="X97" s="152">
        <v>0</v>
      </c>
    </row>
    <row r="98" spans="1:24" x14ac:dyDescent="0.3">
      <c r="A98" s="63">
        <f t="shared" si="1"/>
        <v>1</v>
      </c>
      <c r="D98" s="179"/>
      <c r="F98" s="21"/>
      <c r="G98" s="63">
        <v>0.66</v>
      </c>
      <c r="I98" s="178">
        <v>1</v>
      </c>
      <c r="J98" s="3"/>
      <c r="K98" s="3"/>
      <c r="N98" s="177">
        <v>1</v>
      </c>
      <c r="S98" s="152">
        <v>0</v>
      </c>
      <c r="X98" s="152">
        <v>0</v>
      </c>
    </row>
    <row r="99" spans="1:24" x14ac:dyDescent="0.3">
      <c r="A99" s="63">
        <f t="shared" si="1"/>
        <v>1</v>
      </c>
      <c r="D99" s="179"/>
      <c r="F99" s="21"/>
      <c r="G99" s="63">
        <v>0.67</v>
      </c>
      <c r="I99" s="178">
        <v>1</v>
      </c>
      <c r="J99" s="3"/>
      <c r="K99" s="3"/>
      <c r="N99" s="177">
        <v>1</v>
      </c>
      <c r="S99" s="152">
        <v>0</v>
      </c>
      <c r="X99" s="152">
        <v>0</v>
      </c>
    </row>
    <row r="100" spans="1:24" x14ac:dyDescent="0.3">
      <c r="A100" s="63">
        <f t="shared" si="1"/>
        <v>1</v>
      </c>
      <c r="D100" s="179"/>
      <c r="F100" s="21"/>
      <c r="G100" s="63">
        <v>0.68</v>
      </c>
      <c r="I100" s="178">
        <v>1</v>
      </c>
      <c r="J100" s="3"/>
      <c r="K100" s="3"/>
      <c r="N100" s="177">
        <v>1</v>
      </c>
      <c r="S100" s="152">
        <v>0</v>
      </c>
      <c r="X100" s="152">
        <v>0</v>
      </c>
    </row>
    <row r="101" spans="1:24" x14ac:dyDescent="0.3">
      <c r="A101" s="63">
        <f t="shared" si="1"/>
        <v>1</v>
      </c>
      <c r="D101" s="179"/>
      <c r="F101" s="21"/>
      <c r="G101" s="63">
        <v>0.69</v>
      </c>
      <c r="I101" s="178">
        <v>1</v>
      </c>
      <c r="J101" s="3"/>
      <c r="K101" s="3"/>
      <c r="N101" s="177">
        <v>1</v>
      </c>
      <c r="S101" s="152">
        <v>0</v>
      </c>
      <c r="X101" s="152">
        <v>0</v>
      </c>
    </row>
    <row r="102" spans="1:24" x14ac:dyDescent="0.3">
      <c r="A102" s="63">
        <f t="shared" si="1"/>
        <v>1</v>
      </c>
      <c r="D102" s="179"/>
      <c r="F102" s="21"/>
      <c r="G102" s="63">
        <v>0.7</v>
      </c>
      <c r="I102" s="178">
        <v>1</v>
      </c>
      <c r="J102" s="3"/>
      <c r="K102" s="3"/>
      <c r="N102" s="177">
        <v>1</v>
      </c>
      <c r="S102" s="152">
        <v>0</v>
      </c>
      <c r="X102" s="152">
        <v>0</v>
      </c>
    </row>
    <row r="103" spans="1:24" x14ac:dyDescent="0.3">
      <c r="A103" s="63">
        <f t="shared" si="1"/>
        <v>1</v>
      </c>
      <c r="D103" s="179"/>
      <c r="F103" s="21"/>
      <c r="G103" s="63">
        <v>0.71</v>
      </c>
      <c r="I103" s="178">
        <v>1</v>
      </c>
      <c r="J103" s="3"/>
      <c r="K103" s="3"/>
      <c r="N103" s="177">
        <v>1</v>
      </c>
      <c r="S103" s="152">
        <v>0</v>
      </c>
      <c r="X103" s="152">
        <v>0</v>
      </c>
    </row>
    <row r="104" spans="1:24" x14ac:dyDescent="0.3">
      <c r="A104" s="63">
        <f t="shared" si="1"/>
        <v>1</v>
      </c>
      <c r="D104" s="179"/>
      <c r="F104" s="21"/>
      <c r="G104" s="63">
        <v>0.72</v>
      </c>
      <c r="I104" s="178">
        <v>1</v>
      </c>
      <c r="J104" s="3"/>
      <c r="K104" s="3"/>
      <c r="N104" s="177">
        <v>1</v>
      </c>
      <c r="S104" s="152">
        <v>0</v>
      </c>
      <c r="X104" s="152">
        <v>0</v>
      </c>
    </row>
    <row r="105" spans="1:24" x14ac:dyDescent="0.3">
      <c r="A105" s="63">
        <f t="shared" si="1"/>
        <v>1</v>
      </c>
      <c r="D105" s="179"/>
      <c r="F105" s="21"/>
      <c r="G105" s="63">
        <v>0.73</v>
      </c>
      <c r="I105" s="178">
        <v>1</v>
      </c>
      <c r="J105" s="3"/>
      <c r="K105" s="3"/>
      <c r="N105" s="177">
        <v>1</v>
      </c>
      <c r="S105" s="152">
        <v>0</v>
      </c>
      <c r="X105" s="152">
        <v>0</v>
      </c>
    </row>
    <row r="106" spans="1:24" x14ac:dyDescent="0.3">
      <c r="A106" s="63">
        <f t="shared" si="1"/>
        <v>1</v>
      </c>
      <c r="D106" s="179"/>
      <c r="F106" s="21"/>
      <c r="G106" s="63">
        <v>0.74</v>
      </c>
      <c r="I106" s="178">
        <v>1</v>
      </c>
      <c r="J106" s="3"/>
      <c r="K106" s="3"/>
      <c r="N106" s="177">
        <v>1</v>
      </c>
      <c r="S106" s="152">
        <v>0</v>
      </c>
      <c r="X106" s="152">
        <v>0</v>
      </c>
    </row>
    <row r="107" spans="1:24" x14ac:dyDescent="0.3">
      <c r="A107" s="63">
        <f t="shared" si="1"/>
        <v>1</v>
      </c>
      <c r="D107" s="179"/>
      <c r="F107" s="21"/>
      <c r="G107" s="63">
        <v>0.75</v>
      </c>
      <c r="I107" s="178">
        <v>1</v>
      </c>
      <c r="J107" s="3"/>
      <c r="K107" s="3"/>
      <c r="N107" s="177">
        <v>1</v>
      </c>
      <c r="S107" s="152">
        <v>0</v>
      </c>
      <c r="X107" s="152">
        <v>0</v>
      </c>
    </row>
    <row r="108" spans="1:24" x14ac:dyDescent="0.3">
      <c r="A108" s="63">
        <f t="shared" si="1"/>
        <v>1</v>
      </c>
      <c r="D108" s="179"/>
      <c r="F108" s="21"/>
      <c r="G108" s="63">
        <v>0.76</v>
      </c>
      <c r="I108" s="178">
        <v>1</v>
      </c>
      <c r="J108" s="3"/>
      <c r="K108" s="3"/>
      <c r="N108" s="177">
        <v>1</v>
      </c>
      <c r="S108" s="152">
        <v>0</v>
      </c>
      <c r="X108" s="152">
        <v>0</v>
      </c>
    </row>
    <row r="109" spans="1:24" x14ac:dyDescent="0.3">
      <c r="A109" s="63">
        <f t="shared" si="1"/>
        <v>1</v>
      </c>
      <c r="D109" s="179"/>
      <c r="F109" s="21"/>
      <c r="G109" s="63">
        <v>0.77</v>
      </c>
      <c r="I109" s="178">
        <v>1</v>
      </c>
      <c r="J109" s="3"/>
      <c r="K109" s="3"/>
      <c r="N109" s="177">
        <v>1</v>
      </c>
      <c r="S109" s="152">
        <v>0</v>
      </c>
      <c r="X109" s="152">
        <v>0</v>
      </c>
    </row>
    <row r="110" spans="1:24" x14ac:dyDescent="0.3">
      <c r="A110" s="63">
        <f t="shared" si="1"/>
        <v>1</v>
      </c>
      <c r="D110" s="179"/>
      <c r="F110" s="21"/>
      <c r="G110" s="63">
        <v>0.78</v>
      </c>
      <c r="I110" s="178">
        <v>1</v>
      </c>
      <c r="J110" s="3"/>
      <c r="K110" s="3"/>
      <c r="N110" s="177">
        <v>1</v>
      </c>
      <c r="S110" s="152">
        <v>0</v>
      </c>
      <c r="X110" s="152">
        <v>0</v>
      </c>
    </row>
    <row r="111" spans="1:24" x14ac:dyDescent="0.3">
      <c r="A111" s="63">
        <f t="shared" si="1"/>
        <v>1</v>
      </c>
      <c r="D111" s="179"/>
      <c r="F111" s="21"/>
      <c r="G111" s="63">
        <v>0.79</v>
      </c>
      <c r="I111" s="178">
        <v>1</v>
      </c>
      <c r="J111" s="3"/>
      <c r="K111" s="3"/>
      <c r="N111" s="177">
        <v>1</v>
      </c>
      <c r="S111" s="152">
        <v>0</v>
      </c>
      <c r="X111" s="152">
        <v>0</v>
      </c>
    </row>
    <row r="112" spans="1:24" x14ac:dyDescent="0.3">
      <c r="A112" s="63">
        <f t="shared" si="1"/>
        <v>1</v>
      </c>
      <c r="D112" s="179"/>
      <c r="F112" s="21"/>
      <c r="G112" s="63">
        <v>0.8</v>
      </c>
      <c r="I112" s="178">
        <v>1</v>
      </c>
      <c r="J112" s="3"/>
      <c r="K112" s="3"/>
      <c r="N112" s="177">
        <v>1</v>
      </c>
      <c r="S112" s="152">
        <v>0</v>
      </c>
      <c r="X112" s="152">
        <v>0</v>
      </c>
    </row>
    <row r="113" spans="1:24" x14ac:dyDescent="0.3">
      <c r="A113" s="63">
        <f t="shared" si="1"/>
        <v>1</v>
      </c>
      <c r="D113" s="179"/>
      <c r="F113" s="21"/>
      <c r="G113" s="63">
        <v>0.81</v>
      </c>
      <c r="I113" s="178">
        <v>1</v>
      </c>
      <c r="J113" s="3"/>
      <c r="K113" s="3"/>
      <c r="N113" s="177">
        <v>1</v>
      </c>
      <c r="S113" s="152">
        <v>0</v>
      </c>
      <c r="X113" s="152">
        <v>0</v>
      </c>
    </row>
    <row r="114" spans="1:24" x14ac:dyDescent="0.3">
      <c r="A114" s="63">
        <f t="shared" si="1"/>
        <v>1</v>
      </c>
      <c r="D114" s="179"/>
      <c r="F114" s="21"/>
      <c r="G114" s="63">
        <v>0.82</v>
      </c>
      <c r="I114" s="178">
        <v>1</v>
      </c>
      <c r="J114" s="3"/>
      <c r="K114" s="3"/>
      <c r="N114" s="177">
        <v>1</v>
      </c>
      <c r="S114" s="152">
        <v>0</v>
      </c>
      <c r="X114" s="152">
        <v>0</v>
      </c>
    </row>
    <row r="115" spans="1:24" x14ac:dyDescent="0.3">
      <c r="A115" s="63">
        <f t="shared" si="1"/>
        <v>1</v>
      </c>
      <c r="D115" s="179"/>
      <c r="F115" s="21"/>
      <c r="G115" s="63">
        <v>0.83</v>
      </c>
      <c r="I115" s="178">
        <v>1</v>
      </c>
      <c r="J115" s="3"/>
      <c r="K115" s="3"/>
      <c r="N115" s="177">
        <v>1</v>
      </c>
      <c r="S115" s="152">
        <v>0</v>
      </c>
      <c r="X115" s="152">
        <v>0</v>
      </c>
    </row>
    <row r="116" spans="1:24" x14ac:dyDescent="0.3">
      <c r="A116" s="63">
        <f t="shared" si="1"/>
        <v>1</v>
      </c>
      <c r="D116" s="179"/>
      <c r="F116" s="21"/>
      <c r="G116" s="63">
        <v>0.84</v>
      </c>
      <c r="I116" s="178">
        <v>1</v>
      </c>
      <c r="J116" s="3"/>
      <c r="K116" s="3"/>
      <c r="N116" s="177">
        <v>1</v>
      </c>
      <c r="S116" s="152">
        <v>0</v>
      </c>
      <c r="X116" s="152">
        <v>0</v>
      </c>
    </row>
    <row r="117" spans="1:24" x14ac:dyDescent="0.3">
      <c r="A117" s="63">
        <f t="shared" si="1"/>
        <v>1</v>
      </c>
      <c r="D117" s="179"/>
      <c r="F117" s="21"/>
      <c r="G117" s="63">
        <v>0.85</v>
      </c>
      <c r="I117" s="178">
        <v>1</v>
      </c>
      <c r="J117" s="3"/>
      <c r="K117" s="3"/>
      <c r="N117" s="177">
        <v>1</v>
      </c>
      <c r="S117" s="152">
        <v>0</v>
      </c>
      <c r="X117" s="152">
        <v>0</v>
      </c>
    </row>
    <row r="118" spans="1:24" x14ac:dyDescent="0.3">
      <c r="A118" s="63">
        <f t="shared" si="1"/>
        <v>1</v>
      </c>
      <c r="D118" s="179"/>
      <c r="F118" s="21"/>
      <c r="G118" s="63">
        <v>0.86</v>
      </c>
      <c r="I118" s="178">
        <v>1</v>
      </c>
      <c r="J118" s="3"/>
      <c r="K118" s="3"/>
      <c r="N118" s="177">
        <v>1</v>
      </c>
      <c r="S118" s="152">
        <v>0</v>
      </c>
      <c r="X118" s="152">
        <v>0</v>
      </c>
    </row>
    <row r="119" spans="1:24" x14ac:dyDescent="0.3">
      <c r="A119" s="63">
        <f t="shared" si="1"/>
        <v>1</v>
      </c>
      <c r="D119" s="179"/>
      <c r="F119" s="21"/>
      <c r="G119" s="63">
        <v>0.87</v>
      </c>
      <c r="I119" s="178">
        <v>1</v>
      </c>
      <c r="J119" s="3"/>
      <c r="K119" s="3"/>
      <c r="N119" s="177">
        <v>1</v>
      </c>
      <c r="S119" s="152">
        <v>0</v>
      </c>
      <c r="X119" s="152">
        <v>0</v>
      </c>
    </row>
    <row r="120" spans="1:24" x14ac:dyDescent="0.3">
      <c r="A120" s="63">
        <f t="shared" si="1"/>
        <v>1</v>
      </c>
      <c r="D120" s="179"/>
      <c r="F120" s="21"/>
      <c r="G120" s="63">
        <v>0.88</v>
      </c>
      <c r="I120" s="178">
        <v>1</v>
      </c>
      <c r="J120" s="3"/>
      <c r="K120" s="3"/>
      <c r="N120" s="177">
        <v>1</v>
      </c>
      <c r="S120" s="152">
        <v>0</v>
      </c>
      <c r="X120" s="152">
        <v>0</v>
      </c>
    </row>
    <row r="121" spans="1:24" x14ac:dyDescent="0.3">
      <c r="A121" s="63">
        <f t="shared" si="1"/>
        <v>1</v>
      </c>
      <c r="D121" s="179"/>
      <c r="F121" s="21"/>
      <c r="G121" s="63">
        <v>0.89</v>
      </c>
      <c r="I121" s="178">
        <v>1</v>
      </c>
      <c r="J121" s="3"/>
      <c r="K121" s="3"/>
      <c r="N121" s="177">
        <v>1</v>
      </c>
      <c r="S121" s="152">
        <v>0</v>
      </c>
      <c r="X121" s="152">
        <v>0</v>
      </c>
    </row>
    <row r="122" spans="1:24" x14ac:dyDescent="0.3">
      <c r="A122" s="63">
        <f t="shared" si="1"/>
        <v>1</v>
      </c>
      <c r="D122" s="179"/>
      <c r="F122" s="21"/>
      <c r="G122" s="63">
        <v>0.9</v>
      </c>
      <c r="I122" s="178">
        <v>1</v>
      </c>
      <c r="J122" s="3"/>
      <c r="K122" s="3"/>
      <c r="N122" s="177">
        <v>1</v>
      </c>
      <c r="S122" s="152">
        <v>0</v>
      </c>
      <c r="X122" s="152">
        <v>0</v>
      </c>
    </row>
    <row r="123" spans="1:24" x14ac:dyDescent="0.3">
      <c r="A123" s="63">
        <f t="shared" si="1"/>
        <v>1</v>
      </c>
      <c r="D123" s="179"/>
      <c r="F123" s="21"/>
      <c r="G123" s="63">
        <v>0.91</v>
      </c>
      <c r="I123" s="178">
        <v>1</v>
      </c>
      <c r="J123" s="3"/>
      <c r="K123" s="3"/>
      <c r="N123" s="177">
        <v>1</v>
      </c>
      <c r="S123" s="152">
        <v>0</v>
      </c>
      <c r="X123" s="152">
        <v>0</v>
      </c>
    </row>
    <row r="124" spans="1:24" x14ac:dyDescent="0.3">
      <c r="A124" s="63">
        <f t="shared" si="1"/>
        <v>1</v>
      </c>
      <c r="D124" s="179"/>
      <c r="F124" s="21"/>
      <c r="G124" s="63">
        <v>0.92</v>
      </c>
      <c r="I124" s="178">
        <v>1</v>
      </c>
      <c r="J124" s="3"/>
      <c r="K124" s="3"/>
      <c r="N124" s="177">
        <v>1</v>
      </c>
      <c r="S124" s="152">
        <v>0</v>
      </c>
      <c r="X124" s="152">
        <v>0</v>
      </c>
    </row>
    <row r="125" spans="1:24" x14ac:dyDescent="0.3">
      <c r="A125" s="63">
        <f t="shared" si="1"/>
        <v>1</v>
      </c>
      <c r="D125" s="179"/>
      <c r="F125" s="21"/>
      <c r="G125" s="63">
        <v>0.93</v>
      </c>
      <c r="I125" s="178">
        <v>1</v>
      </c>
      <c r="J125" s="3"/>
      <c r="K125" s="3"/>
      <c r="N125" s="177">
        <v>1</v>
      </c>
      <c r="S125" s="152">
        <v>0</v>
      </c>
      <c r="X125" s="152">
        <v>0</v>
      </c>
    </row>
    <row r="126" spans="1:24" x14ac:dyDescent="0.3">
      <c r="A126" s="63">
        <f t="shared" si="1"/>
        <v>1</v>
      </c>
      <c r="D126" s="179"/>
      <c r="F126" s="21"/>
      <c r="G126" s="63">
        <v>0.94</v>
      </c>
      <c r="I126" s="178">
        <v>1</v>
      </c>
      <c r="J126" s="3"/>
      <c r="K126" s="3"/>
      <c r="N126" s="177">
        <v>1</v>
      </c>
      <c r="S126" s="152">
        <v>0</v>
      </c>
      <c r="X126" s="152">
        <v>0</v>
      </c>
    </row>
    <row r="127" spans="1:24" x14ac:dyDescent="0.3">
      <c r="A127" s="63">
        <f t="shared" si="1"/>
        <v>1</v>
      </c>
      <c r="D127" s="179"/>
      <c r="F127" s="21"/>
      <c r="G127" s="63">
        <v>0.95</v>
      </c>
      <c r="I127" s="178">
        <v>1</v>
      </c>
      <c r="J127" s="3"/>
      <c r="K127" s="3"/>
      <c r="N127" s="177">
        <v>1</v>
      </c>
      <c r="S127" s="152">
        <v>0</v>
      </c>
      <c r="X127" s="152">
        <v>0</v>
      </c>
    </row>
    <row r="128" spans="1:24" x14ac:dyDescent="0.3">
      <c r="A128" s="63">
        <f t="shared" si="1"/>
        <v>1</v>
      </c>
      <c r="D128" s="179"/>
      <c r="F128" s="21"/>
      <c r="G128" s="63">
        <v>0.96</v>
      </c>
      <c r="I128" s="178">
        <v>1</v>
      </c>
      <c r="J128" s="3"/>
      <c r="K128" s="3"/>
      <c r="N128" s="177">
        <v>1</v>
      </c>
      <c r="S128" s="152">
        <v>0</v>
      </c>
      <c r="X128" s="152">
        <v>0</v>
      </c>
    </row>
    <row r="129" spans="1:24" x14ac:dyDescent="0.3">
      <c r="A129" s="63">
        <f t="shared" si="1"/>
        <v>1</v>
      </c>
      <c r="D129" s="179"/>
      <c r="F129" s="21"/>
      <c r="G129" s="63">
        <v>0.97</v>
      </c>
      <c r="I129" s="178">
        <v>1</v>
      </c>
      <c r="J129" s="3"/>
      <c r="K129" s="3"/>
      <c r="N129" s="177">
        <v>1</v>
      </c>
      <c r="S129" s="152">
        <v>0</v>
      </c>
      <c r="X129" s="152">
        <v>0</v>
      </c>
    </row>
    <row r="130" spans="1:24" x14ac:dyDescent="0.3">
      <c r="A130" s="63">
        <f t="shared" si="1"/>
        <v>1</v>
      </c>
      <c r="D130" s="179"/>
      <c r="F130" s="21"/>
      <c r="G130" s="63">
        <v>0.98</v>
      </c>
      <c r="I130" s="178">
        <v>1</v>
      </c>
      <c r="J130" s="3"/>
      <c r="K130" s="3"/>
      <c r="N130" s="177">
        <v>1</v>
      </c>
      <c r="S130" s="152">
        <v>0</v>
      </c>
      <c r="X130" s="152">
        <v>0</v>
      </c>
    </row>
    <row r="131" spans="1:24" x14ac:dyDescent="0.3">
      <c r="A131" s="63">
        <f t="shared" si="1"/>
        <v>1</v>
      </c>
      <c r="D131" s="179"/>
      <c r="F131" s="21"/>
      <c r="G131" s="63">
        <v>0.99</v>
      </c>
      <c r="I131" s="178">
        <v>1</v>
      </c>
      <c r="J131" s="3"/>
      <c r="K131" s="3"/>
      <c r="N131" s="177">
        <v>1</v>
      </c>
      <c r="S131" s="152">
        <v>0</v>
      </c>
      <c r="X131" s="152">
        <v>0</v>
      </c>
    </row>
    <row r="132" spans="1:24" ht="15" thickBot="1" x14ac:dyDescent="0.35">
      <c r="A132" s="63">
        <f t="shared" si="1"/>
        <v>1</v>
      </c>
      <c r="D132" s="179"/>
      <c r="F132" s="21"/>
      <c r="G132" s="64">
        <v>1</v>
      </c>
      <c r="I132" s="178">
        <v>1</v>
      </c>
      <c r="J132" s="3"/>
      <c r="K132" s="3"/>
      <c r="N132" s="177">
        <v>1</v>
      </c>
      <c r="S132" s="152">
        <v>0</v>
      </c>
      <c r="X132" s="152">
        <v>0</v>
      </c>
    </row>
    <row r="133" spans="1:24" x14ac:dyDescent="0.3">
      <c r="D133" s="179"/>
      <c r="J133" s="3"/>
      <c r="K133" s="3"/>
    </row>
    <row r="164" spans="7:7" x14ac:dyDescent="0.3">
      <c r="G164" s="5"/>
    </row>
    <row r="165" spans="7:7" x14ac:dyDescent="0.3">
      <c r="G165" s="5"/>
    </row>
    <row r="166" spans="7:7" x14ac:dyDescent="0.3">
      <c r="G166" s="5"/>
    </row>
    <row r="167" spans="7:7" x14ac:dyDescent="0.3">
      <c r="G167" s="5"/>
    </row>
    <row r="168" spans="7:7" x14ac:dyDescent="0.3">
      <c r="G168" s="5"/>
    </row>
    <row r="169" spans="7:7" x14ac:dyDescent="0.3">
      <c r="G169" s="5"/>
    </row>
    <row r="170" spans="7:7" x14ac:dyDescent="0.3">
      <c r="G170" s="5"/>
    </row>
    <row r="171" spans="7:7" x14ac:dyDescent="0.3">
      <c r="G171" s="5"/>
    </row>
    <row r="172" spans="7:7" x14ac:dyDescent="0.3">
      <c r="G172" s="5"/>
    </row>
    <row r="173" spans="7:7" x14ac:dyDescent="0.3">
      <c r="G173" s="5"/>
    </row>
    <row r="174" spans="7:7" x14ac:dyDescent="0.3">
      <c r="G174" s="5"/>
    </row>
    <row r="865" spans="5:22" x14ac:dyDescent="0.3">
      <c r="O865" s="25"/>
      <c r="P865" s="26"/>
      <c r="Q865" s="26"/>
      <c r="V865" s="26"/>
    </row>
    <row r="866" spans="5:22" x14ac:dyDescent="0.3">
      <c r="O866" s="25"/>
      <c r="P866" s="26"/>
      <c r="Q866" s="26"/>
      <c r="V866" s="26"/>
    </row>
    <row r="867" spans="5:22" x14ac:dyDescent="0.3">
      <c r="O867" s="25"/>
      <c r="P867" s="26"/>
      <c r="Q867" s="26"/>
      <c r="V867" s="26"/>
    </row>
    <row r="868" spans="5:22" x14ac:dyDescent="0.3">
      <c r="O868" s="25"/>
      <c r="P868" s="26"/>
      <c r="Q868" s="26"/>
      <c r="V868" s="26"/>
    </row>
    <row r="869" spans="5:22" x14ac:dyDescent="0.3">
      <c r="O869" s="25"/>
      <c r="P869" s="26"/>
      <c r="Q869" s="26"/>
      <c r="V869" s="26"/>
    </row>
    <row r="870" spans="5:22" x14ac:dyDescent="0.3">
      <c r="O870" s="25"/>
      <c r="P870" s="26"/>
      <c r="Q870" s="26"/>
      <c r="V870" s="26"/>
    </row>
    <row r="871" spans="5:22" x14ac:dyDescent="0.3">
      <c r="O871" s="25"/>
      <c r="P871" s="26"/>
      <c r="Q871" s="26"/>
      <c r="V871" s="26"/>
    </row>
    <row r="872" spans="5:22" x14ac:dyDescent="0.3">
      <c r="O872" s="25"/>
      <c r="P872" s="26"/>
      <c r="Q872" s="26"/>
      <c r="V872" s="26"/>
    </row>
    <row r="873" spans="5:22" x14ac:dyDescent="0.3">
      <c r="O873" s="25"/>
      <c r="P873" s="26"/>
      <c r="Q873" s="26"/>
      <c r="V873" s="26"/>
    </row>
    <row r="874" spans="5:22" x14ac:dyDescent="0.3">
      <c r="O874" s="25"/>
      <c r="P874" s="26"/>
      <c r="Q874" s="26"/>
      <c r="V874" s="26"/>
    </row>
    <row r="875" spans="5:22" x14ac:dyDescent="0.3">
      <c r="O875" s="25"/>
      <c r="P875" s="26"/>
      <c r="Q875" s="26"/>
      <c r="V875" s="26"/>
    </row>
    <row r="876" spans="5:22" x14ac:dyDescent="0.3">
      <c r="O876" s="25"/>
      <c r="P876" s="26"/>
      <c r="Q876" s="26"/>
      <c r="V876" s="26"/>
    </row>
    <row r="877" spans="5:22" x14ac:dyDescent="0.3">
      <c r="O877" s="25"/>
      <c r="P877" s="26"/>
      <c r="Q877" s="26"/>
      <c r="V877" s="26"/>
    </row>
    <row r="878" spans="5:22" x14ac:dyDescent="0.3">
      <c r="O878" s="25"/>
      <c r="P878" s="26"/>
      <c r="Q878" s="26"/>
      <c r="V878" s="26"/>
    </row>
    <row r="879" spans="5:22" x14ac:dyDescent="0.3">
      <c r="O879" s="25"/>
      <c r="P879" s="26"/>
      <c r="Q879" s="26"/>
      <c r="V879" s="26"/>
    </row>
    <row r="880" spans="5:22" x14ac:dyDescent="0.3">
      <c r="E880" s="26"/>
      <c r="O880" s="25"/>
      <c r="P880" s="26"/>
      <c r="Q880" s="26"/>
      <c r="V880" s="26"/>
    </row>
    <row r="881" spans="5:22" x14ac:dyDescent="0.3">
      <c r="E881" s="26"/>
      <c r="O881" s="25"/>
      <c r="P881" s="26"/>
      <c r="Q881" s="26"/>
      <c r="V881" s="26"/>
    </row>
    <row r="882" spans="5:22" x14ac:dyDescent="0.3">
      <c r="E882" s="26"/>
      <c r="O882" s="25"/>
      <c r="P882" s="26"/>
      <c r="Q882" s="26"/>
      <c r="V882" s="26"/>
    </row>
    <row r="883" spans="5:22" x14ac:dyDescent="0.3">
      <c r="E883" s="26"/>
      <c r="O883" s="25"/>
      <c r="P883" s="26"/>
      <c r="Q883" s="26"/>
      <c r="V883" s="26"/>
    </row>
    <row r="884" spans="5:22" x14ac:dyDescent="0.3">
      <c r="E884" s="26"/>
      <c r="O884" s="25"/>
      <c r="P884" s="26"/>
      <c r="Q884" s="26"/>
      <c r="V884" s="26"/>
    </row>
    <row r="885" spans="5:22" x14ac:dyDescent="0.3">
      <c r="E885" s="26"/>
      <c r="O885" s="25"/>
      <c r="P885" s="26"/>
      <c r="Q885" s="26"/>
      <c r="V885" s="26"/>
    </row>
    <row r="886" spans="5:22" x14ac:dyDescent="0.3">
      <c r="E886" s="26"/>
      <c r="O886" s="25"/>
      <c r="P886" s="26"/>
      <c r="Q886" s="26"/>
      <c r="V886" s="26"/>
    </row>
    <row r="887" spans="5:22" x14ac:dyDescent="0.3">
      <c r="E887" s="26"/>
      <c r="O887" s="25"/>
      <c r="P887" s="26"/>
      <c r="Q887" s="26"/>
      <c r="V887" s="26"/>
    </row>
    <row r="888" spans="5:22" x14ac:dyDescent="0.3">
      <c r="E888" s="26"/>
      <c r="O888" s="25"/>
      <c r="P888" s="26"/>
      <c r="Q888" s="26"/>
      <c r="V888" s="26"/>
    </row>
    <row r="889" spans="5:22" x14ac:dyDescent="0.3">
      <c r="E889" s="26"/>
      <c r="O889" s="25"/>
      <c r="P889" s="26"/>
      <c r="Q889" s="26"/>
      <c r="V889" s="26"/>
    </row>
    <row r="890" spans="5:22" x14ac:dyDescent="0.3">
      <c r="E890" s="26"/>
      <c r="O890" s="25"/>
      <c r="P890" s="26"/>
      <c r="Q890" s="26"/>
      <c r="V890" s="26"/>
    </row>
    <row r="891" spans="5:22" x14ac:dyDescent="0.3">
      <c r="E891" s="26"/>
      <c r="O891" s="25"/>
      <c r="P891" s="26"/>
      <c r="Q891" s="26"/>
      <c r="V891" s="26"/>
    </row>
    <row r="892" spans="5:22" x14ac:dyDescent="0.3">
      <c r="E892" s="26"/>
      <c r="O892" s="25"/>
      <c r="P892" s="26"/>
      <c r="Q892" s="26"/>
      <c r="V892" s="26"/>
    </row>
    <row r="893" spans="5:22" x14ac:dyDescent="0.3">
      <c r="E893" s="26"/>
      <c r="O893" s="25"/>
      <c r="P893" s="26"/>
      <c r="Q893" s="26"/>
      <c r="V893" s="26"/>
    </row>
    <row r="894" spans="5:22" x14ac:dyDescent="0.3">
      <c r="E894" s="26"/>
      <c r="O894" s="25"/>
      <c r="P894" s="26"/>
      <c r="Q894" s="26"/>
      <c r="V894" s="26"/>
    </row>
    <row r="895" spans="5:22" x14ac:dyDescent="0.3">
      <c r="E895" s="26"/>
      <c r="O895" s="25"/>
      <c r="P895" s="26"/>
      <c r="Q895" s="26"/>
      <c r="V895" s="26"/>
    </row>
    <row r="896" spans="5:22" x14ac:dyDescent="0.3">
      <c r="E896" s="26"/>
      <c r="O896" s="25"/>
      <c r="P896" s="26"/>
      <c r="Q896" s="26"/>
      <c r="V896" s="26"/>
    </row>
    <row r="897" spans="5:22" x14ac:dyDescent="0.3">
      <c r="E897" s="26"/>
      <c r="O897" s="25"/>
      <c r="P897" s="26"/>
      <c r="Q897" s="26"/>
      <c r="V897" s="26"/>
    </row>
    <row r="898" spans="5:22" x14ac:dyDescent="0.3">
      <c r="E898" s="26"/>
      <c r="O898" s="25"/>
      <c r="P898" s="26"/>
      <c r="Q898" s="26"/>
      <c r="V898" s="26"/>
    </row>
    <row r="899" spans="5:22" x14ac:dyDescent="0.3">
      <c r="E899" s="26"/>
      <c r="O899" s="25"/>
      <c r="P899" s="26"/>
      <c r="Q899" s="26"/>
      <c r="V899" s="26"/>
    </row>
    <row r="900" spans="5:22" x14ac:dyDescent="0.3">
      <c r="E900" s="26"/>
      <c r="O900" s="25"/>
      <c r="P900" s="26"/>
      <c r="Q900" s="26"/>
      <c r="V900" s="26"/>
    </row>
    <row r="901" spans="5:22" x14ac:dyDescent="0.3">
      <c r="E901" s="26"/>
      <c r="O901" s="25"/>
      <c r="P901" s="26"/>
      <c r="Q901" s="26"/>
      <c r="V901" s="26"/>
    </row>
    <row r="902" spans="5:22" x14ac:dyDescent="0.3">
      <c r="E902" s="26"/>
      <c r="O902" s="25"/>
      <c r="P902" s="26"/>
      <c r="Q902" s="26"/>
      <c r="V902" s="26"/>
    </row>
    <row r="903" spans="5:22" x14ac:dyDescent="0.3">
      <c r="E903" s="26"/>
      <c r="O903" s="25"/>
      <c r="P903" s="26"/>
      <c r="Q903" s="26"/>
      <c r="V903" s="26"/>
    </row>
    <row r="904" spans="5:22" x14ac:dyDescent="0.3">
      <c r="E904" s="26"/>
      <c r="O904" s="25"/>
      <c r="P904" s="26"/>
      <c r="Q904" s="26"/>
      <c r="V904" s="26"/>
    </row>
    <row r="905" spans="5:22" x14ac:dyDescent="0.3">
      <c r="E905" s="26"/>
      <c r="O905" s="25"/>
      <c r="P905" s="26"/>
      <c r="Q905" s="26"/>
      <c r="V905" s="26"/>
    </row>
    <row r="906" spans="5:22" x14ac:dyDescent="0.3">
      <c r="E906" s="26"/>
      <c r="O906" s="25"/>
      <c r="P906" s="26"/>
      <c r="Q906" s="26"/>
      <c r="V906" s="26"/>
    </row>
    <row r="907" spans="5:22" x14ac:dyDescent="0.3">
      <c r="E907" s="26"/>
      <c r="O907" s="25"/>
      <c r="P907" s="26"/>
      <c r="Q907" s="26"/>
      <c r="V907" s="26"/>
    </row>
    <row r="908" spans="5:22" x14ac:dyDescent="0.3">
      <c r="E908" s="26"/>
      <c r="O908" s="25"/>
      <c r="P908" s="26"/>
      <c r="Q908" s="26"/>
      <c r="V908" s="26"/>
    </row>
    <row r="909" spans="5:22" x14ac:dyDescent="0.3">
      <c r="E909" s="26"/>
      <c r="O909" s="25"/>
      <c r="P909" s="26"/>
      <c r="Q909" s="26"/>
      <c r="V909" s="26"/>
    </row>
    <row r="910" spans="5:22" x14ac:dyDescent="0.3">
      <c r="E910" s="26"/>
      <c r="O910" s="25"/>
      <c r="P910" s="26"/>
      <c r="Q910" s="26"/>
      <c r="V910" s="26"/>
    </row>
    <row r="911" spans="5:22" x14ac:dyDescent="0.3">
      <c r="E911" s="26"/>
      <c r="O911" s="25"/>
      <c r="P911" s="26"/>
      <c r="Q911" s="26"/>
      <c r="V911" s="26"/>
    </row>
    <row r="912" spans="5:22" x14ac:dyDescent="0.3">
      <c r="E912" s="26"/>
      <c r="O912" s="25"/>
      <c r="P912" s="26"/>
      <c r="Q912" s="26"/>
      <c r="V912" s="26"/>
    </row>
    <row r="913" spans="5:22" x14ac:dyDescent="0.3">
      <c r="E913" s="26"/>
      <c r="O913" s="25"/>
      <c r="P913" s="26"/>
      <c r="Q913" s="26"/>
      <c r="V913" s="26"/>
    </row>
    <row r="914" spans="5:22" x14ac:dyDescent="0.3">
      <c r="E914" s="26"/>
      <c r="O914" s="25"/>
      <c r="P914" s="26"/>
      <c r="Q914" s="26"/>
      <c r="V914" s="26"/>
    </row>
    <row r="915" spans="5:22" x14ac:dyDescent="0.3">
      <c r="E915" s="26"/>
      <c r="O915" s="25"/>
      <c r="P915" s="26"/>
      <c r="Q915" s="26"/>
      <c r="V915" s="26"/>
    </row>
    <row r="916" spans="5:22" x14ac:dyDescent="0.3">
      <c r="E916" s="26"/>
      <c r="O916" s="25"/>
      <c r="P916" s="26"/>
      <c r="Q916" s="26"/>
      <c r="V916" s="26"/>
    </row>
    <row r="917" spans="5:22" x14ac:dyDescent="0.3">
      <c r="E917" s="26"/>
      <c r="O917" s="25"/>
      <c r="P917" s="26"/>
      <c r="Q917" s="26"/>
      <c r="V917" s="26"/>
    </row>
    <row r="918" spans="5:22" x14ac:dyDescent="0.3">
      <c r="E918" s="26"/>
      <c r="O918" s="25"/>
      <c r="P918" s="26"/>
      <c r="Q918" s="26"/>
      <c r="V918" s="26"/>
    </row>
    <row r="919" spans="5:22" x14ac:dyDescent="0.3">
      <c r="E919" s="26"/>
      <c r="O919" s="25"/>
      <c r="P919" s="26"/>
      <c r="Q919" s="26"/>
      <c r="V919" s="26"/>
    </row>
    <row r="920" spans="5:22" x14ac:dyDescent="0.3">
      <c r="E920" s="26"/>
      <c r="O920" s="25"/>
      <c r="P920" s="26"/>
      <c r="Q920" s="26"/>
      <c r="V920" s="26"/>
    </row>
    <row r="921" spans="5:22" x14ac:dyDescent="0.3">
      <c r="E921" s="26"/>
      <c r="O921" s="25"/>
      <c r="P921" s="26"/>
      <c r="Q921" s="26"/>
      <c r="V921" s="26"/>
    </row>
    <row r="922" spans="5:22" x14ac:dyDescent="0.3">
      <c r="E922" s="26"/>
    </row>
    <row r="923" spans="5:22" x14ac:dyDescent="0.3">
      <c r="E923" s="26"/>
    </row>
    <row r="924" spans="5:22" x14ac:dyDescent="0.3">
      <c r="E924" s="26"/>
    </row>
    <row r="925" spans="5:22" x14ac:dyDescent="0.3">
      <c r="E925" s="26"/>
    </row>
    <row r="926" spans="5:22" x14ac:dyDescent="0.3">
      <c r="E926" s="26"/>
    </row>
    <row r="927" spans="5:22" x14ac:dyDescent="0.3">
      <c r="E927" s="26"/>
    </row>
    <row r="928" spans="5:22" x14ac:dyDescent="0.3">
      <c r="E928" s="26"/>
    </row>
    <row r="929" spans="5:15" x14ac:dyDescent="0.3">
      <c r="E929" s="26"/>
      <c r="O929" s="19"/>
    </row>
    <row r="930" spans="5:15" x14ac:dyDescent="0.3">
      <c r="E930" s="26"/>
    </row>
    <row r="931" spans="5:15" x14ac:dyDescent="0.3">
      <c r="E931" s="26"/>
    </row>
    <row r="932" spans="5:15" x14ac:dyDescent="0.3">
      <c r="E932" s="26"/>
    </row>
    <row r="933" spans="5:15" x14ac:dyDescent="0.3">
      <c r="E933" s="26"/>
    </row>
    <row r="934" spans="5:15" x14ac:dyDescent="0.3">
      <c r="E934" s="26"/>
    </row>
    <row r="935" spans="5:15" x14ac:dyDescent="0.3">
      <c r="E935" s="26"/>
    </row>
    <row r="936" spans="5:15" x14ac:dyDescent="0.3">
      <c r="E936" s="26"/>
    </row>
  </sheetData>
  <mergeCells count="12">
    <mergeCell ref="Q12:R12"/>
    <mergeCell ref="V12:W12"/>
    <mergeCell ref="Q4:R4"/>
    <mergeCell ref="V4:W4"/>
    <mergeCell ref="G5:H11"/>
    <mergeCell ref="L5:M11"/>
    <mergeCell ref="Q5:R11"/>
    <mergeCell ref="V5:W11"/>
    <mergeCell ref="G4:H4"/>
    <mergeCell ref="L4:M4"/>
    <mergeCell ref="G12:H12"/>
    <mergeCell ref="L12:M12"/>
  </mergeCells>
  <printOptions horizontalCentered="1"/>
  <pageMargins left="0.23622047244094491" right="0.23622047244094491" top="0.74803149606299213" bottom="0.74803149606299213" header="0.31496062992125984" footer="0.31496062992125984"/>
  <pageSetup paperSize="9" scale="48" orientation="portrait" r:id="rId1"/>
  <headerFooter>
    <oddFooter>&amp;CContrat cadre d'accès au stockage - Annexe 1
Version du 1er octobre 2018 prenant effet le 1er avril 2019&amp;L&amp;1#&amp;"Calibri"&amp;10&amp;K317100Classification GRTgaz : Public [ ] Interne [X] Restreint [ ] Secret [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C2718-8377-4D20-8F89-F8C5F28182D6}">
  <sheetPr codeName="Feuil13">
    <tabColor theme="5" tint="0.39997558519241921"/>
  </sheetPr>
  <dimension ref="A1:V372"/>
  <sheetViews>
    <sheetView showGridLines="0" zoomScale="60" zoomScaleNormal="60" workbookViewId="0">
      <pane xSplit="3" ySplit="16" topLeftCell="D17" activePane="bottomRight" state="frozen"/>
      <selection activeCell="A55" sqref="A55"/>
      <selection pane="topRight" activeCell="A55" sqref="A55"/>
      <selection pane="bottomLeft" activeCell="A55" sqref="A55"/>
      <selection pane="bottomRight" activeCell="B12" sqref="B12"/>
    </sheetView>
  </sheetViews>
  <sheetFormatPr baseColWidth="10" defaultColWidth="10.5546875" defaultRowHeight="14.4" x14ac:dyDescent="0.3"/>
  <cols>
    <col min="1" max="4" width="13.88671875" customWidth="1"/>
    <col min="5" max="5" width="29.33203125" bestFit="1" customWidth="1"/>
    <col min="6" max="15" width="19.88671875" customWidth="1"/>
    <col min="16" max="16" width="16.5546875" customWidth="1"/>
    <col min="20" max="20" width="13.88671875" customWidth="1"/>
  </cols>
  <sheetData>
    <row r="1" spans="1:22" x14ac:dyDescent="0.3">
      <c r="A1" s="33"/>
      <c r="B1" s="33"/>
      <c r="C1" s="33"/>
      <c r="D1" s="33"/>
      <c r="G1" s="49"/>
    </row>
    <row r="2" spans="1:22" x14ac:dyDescent="0.3">
      <c r="F2" s="31" t="str" cm="1">
        <f t="array" aca="1" ref="F2" ca="1">INDEX(INDIRECT($A$4&amp;"!A1:Z500"),3,7+(COLUMN()-COLUMN($F$2))*5)</f>
        <v>Saline 25</v>
      </c>
      <c r="G2" s="31" cm="1">
        <f t="array" aca="1" ref="G2" ca="1">INDEX(INDIRECT($A$4&amp;"!A1:Z500"),3,7+(COLUMN()-COLUMN($F$2))*5)</f>
        <v>0</v>
      </c>
      <c r="H2" s="31" cm="1">
        <f t="array" aca="1" ref="H2" ca="1">INDEX(INDIRECT($A$4&amp;"!A1:Z500"),3,7+(COLUMN()-COLUMN($F$2))*5)</f>
        <v>0</v>
      </c>
      <c r="I2" s="31" cm="1">
        <f t="array" aca="1" ref="I2" ca="1">INDEX(INDIRECT($A$4&amp;"!A1:Z500"),3,7+(COLUMN()-COLUMN($F$2))*5)</f>
        <v>0</v>
      </c>
    </row>
    <row r="3" spans="1:22" x14ac:dyDescent="0.3">
      <c r="A3" t="s">
        <v>68</v>
      </c>
      <c r="E3" s="31" t="s">
        <v>47</v>
      </c>
      <c r="F3" s="119" cm="1">
        <f t="array" aca="1" ref="F3" ca="1">INDEX(INDIRECT($A$4&amp;"!A1:Z500"),3,8+(COLUMN()-COLUMN($F$2))*5)</f>
        <v>12</v>
      </c>
      <c r="G3" s="119" cm="1">
        <f t="array" aca="1" ref="G3" ca="1">INDEX(INDIRECT($A$4&amp;"!A1:Z500"),3,8+(COLUMN()-COLUMN($F$2))*5)</f>
        <v>0</v>
      </c>
      <c r="H3" s="119" cm="1">
        <f t="array" aca="1" ref="H3" ca="1">INDEX(INDIRECT($A$4&amp;"!A1:Z500"),3,8+(COLUMN()-COLUMN($F$2))*5)</f>
        <v>0</v>
      </c>
      <c r="I3" s="48" cm="1">
        <f t="array" aca="1" ref="I3" ca="1">INDEX(INDIRECT($A$4&amp;"!A1:Z500"),3,8+(COLUMN()-COLUMN($F$2))*5)+Serene_A_I!AB3</f>
        <v>0</v>
      </c>
    </row>
    <row r="4" spans="1:22" x14ac:dyDescent="0.3">
      <c r="A4" t="s">
        <v>171</v>
      </c>
      <c r="E4" s="31" t="s">
        <v>48</v>
      </c>
      <c r="F4" s="71" cm="1">
        <f t="array" aca="1" ref="F4" ca="1">INDIRECT($A$4&amp;"!D5")</f>
        <v>96</v>
      </c>
      <c r="G4" s="50" t="s">
        <v>16</v>
      </c>
    </row>
    <row r="5" spans="1:22" x14ac:dyDescent="0.3">
      <c r="A5" t="s">
        <v>171</v>
      </c>
      <c r="B5" t="s">
        <v>161</v>
      </c>
      <c r="E5" s="31" t="str">
        <f xml:space="preserve"> "COS GRTgaz (" &amp; Results!B9 &amp; ")"</f>
        <v>COS GRTgaz (Firm+Interuptible)</v>
      </c>
      <c r="F5" s="71">
        <f ca="1">F4</f>
        <v>96</v>
      </c>
      <c r="G5" s="50" t="s">
        <v>16</v>
      </c>
    </row>
    <row r="6" spans="1:22" ht="15" thickBot="1" x14ac:dyDescent="0.35">
      <c r="A6" s="44" t="s">
        <v>23</v>
      </c>
      <c r="E6" s="31" t="s">
        <v>205</v>
      </c>
      <c r="F6" s="31">
        <f>Results!$F24</f>
        <v>0</v>
      </c>
      <c r="G6" s="50" t="s">
        <v>15</v>
      </c>
    </row>
    <row r="7" spans="1:22" ht="15" thickBot="1" x14ac:dyDescent="0.35">
      <c r="A7" s="44" t="s">
        <v>14</v>
      </c>
      <c r="H7" s="67"/>
    </row>
    <row r="8" spans="1:22" x14ac:dyDescent="0.3">
      <c r="F8" s="67"/>
      <c r="G8" s="67"/>
    </row>
    <row r="11" spans="1:22" ht="16.5" customHeight="1" x14ac:dyDescent="0.3">
      <c r="F11" s="330" t="s">
        <v>30</v>
      </c>
      <c r="G11" s="330"/>
      <c r="H11" s="330"/>
      <c r="I11" s="330"/>
      <c r="K11" s="42" t="s">
        <v>170</v>
      </c>
      <c r="L11" s="331" t="s">
        <v>250</v>
      </c>
      <c r="M11" s="331"/>
      <c r="N11" s="331"/>
      <c r="O11" s="331"/>
      <c r="S11" s="331" t="s">
        <v>175</v>
      </c>
      <c r="T11" s="331"/>
      <c r="U11" s="331"/>
      <c r="V11" s="331"/>
    </row>
    <row r="12" spans="1:22" x14ac:dyDescent="0.3">
      <c r="J12" s="188" t="s">
        <v>73</v>
      </c>
      <c r="K12" s="188" t="s">
        <v>73</v>
      </c>
    </row>
    <row r="13" spans="1:22" ht="17.25" customHeight="1" x14ac:dyDescent="0.3">
      <c r="J13" s="188" t="s">
        <v>74</v>
      </c>
      <c r="K13" s="188" t="s">
        <v>74</v>
      </c>
    </row>
    <row r="14" spans="1:22" x14ac:dyDescent="0.3">
      <c r="F14" s="29"/>
      <c r="G14" s="32">
        <f ca="1">IF(COUNTIF(G17:G231,1)=0, "Only " &amp; ROUND(G231,3)*100 &amp; "%" &amp; " filling on 31/10",_xlfn.XLOOKUP(1,G17:G231,$A17:$A231,"",0,2)-1 )</f>
        <v>45954</v>
      </c>
      <c r="J14" s="118">
        <f ca="1">F5</f>
        <v>96</v>
      </c>
      <c r="K14" s="118">
        <v>1000</v>
      </c>
      <c r="M14" s="32">
        <f ca="1">IF(COUNTIF(M17:M231,1)=0, "Only " &amp; ROUND(M231,3)*100 &amp; "%" &amp; " filling on 31/10",_xlfn.XLOOKUP(1,M17:M231,$A17:$A231,"",0,2)-1 )</f>
        <v>45960</v>
      </c>
      <c r="S14" s="161">
        <f ca="1">T14-DATE(Results!J4,4,1)+1</f>
        <v>180</v>
      </c>
      <c r="T14" s="32">
        <f ca="1">IF(COUNTIF(T17:T231,"&gt;="&amp;1)=0, "Only " &amp; TEXT(T231,"0,0%") &amp; " filling on 31/10",_xlfn.XLOOKUP(1,T17:T231,$A17:$A231,"",1,2)-1 )</f>
        <v>45927</v>
      </c>
    </row>
    <row r="15" spans="1:22" ht="36" customHeight="1" x14ac:dyDescent="0.3">
      <c r="F15" s="37" t="s">
        <v>20</v>
      </c>
      <c r="G15" s="37" t="s">
        <v>185</v>
      </c>
      <c r="J15" s="188" t="s">
        <v>252</v>
      </c>
      <c r="K15" s="188"/>
      <c r="L15" s="37" t="s">
        <v>20</v>
      </c>
      <c r="M15" s="37" t="s">
        <v>185</v>
      </c>
      <c r="S15" s="37" t="s">
        <v>20</v>
      </c>
      <c r="T15" s="37" t="s">
        <v>185</v>
      </c>
    </row>
    <row r="16" spans="1:22" ht="43.2" customHeight="1" x14ac:dyDescent="0.3">
      <c r="A16" s="37" t="s">
        <v>2</v>
      </c>
      <c r="B16" s="112" t="s">
        <v>206</v>
      </c>
      <c r="C16" s="112" t="s">
        <v>207</v>
      </c>
      <c r="D16" s="112" t="s">
        <v>208</v>
      </c>
      <c r="E16" s="37" t="s">
        <v>19</v>
      </c>
      <c r="F16" s="37">
        <f>$F$6</f>
        <v>0</v>
      </c>
      <c r="G16" s="135">
        <f ca="1">$F$6/SUM($F$3,$G$3,$H$3,$I$3)</f>
        <v>0</v>
      </c>
      <c r="H16" s="109" t="s">
        <v>21</v>
      </c>
      <c r="I16" s="112" t="s">
        <v>22</v>
      </c>
      <c r="J16" s="188" t="s">
        <v>111</v>
      </c>
      <c r="K16" s="188" t="s">
        <v>184</v>
      </c>
      <c r="L16" s="37">
        <f>$F$6</f>
        <v>0</v>
      </c>
      <c r="M16" s="135">
        <f ca="1">$F$6/SUM($F$3,$G$3,$H$3,$I$3)</f>
        <v>0</v>
      </c>
      <c r="N16" s="109" t="s">
        <v>21</v>
      </c>
      <c r="O16" s="112" t="s">
        <v>22</v>
      </c>
      <c r="S16" s="37">
        <f>$F$6</f>
        <v>0</v>
      </c>
      <c r="T16" s="135">
        <f ca="1">$F$6/SUM($F$3,$G$3,$H$3,$I$3)</f>
        <v>0</v>
      </c>
      <c r="U16" s="109" t="s">
        <v>21</v>
      </c>
      <c r="V16" s="112" t="s">
        <v>22</v>
      </c>
    </row>
    <row r="17" spans="1:22" x14ac:dyDescent="0.3">
      <c r="A17" s="32">
        <f>Results!H19</f>
        <v>45748</v>
      </c>
      <c r="B17" s="65" cm="1">
        <f t="array" aca="1" ref="B17" ca="1">_xlfn.XLOOKUP(A17,INDIRECT($A$5&amp;"!$AJ$41:$AJ$406"),INDIRECT($A$5&amp;"!$AK$41:$AK$406"))*SUM($F$3:$I$3)</f>
        <v>0</v>
      </c>
      <c r="C17" s="65" cm="1">
        <f t="array" aca="1" ref="C17" ca="1">_xlfn.XLOOKUP(A17,INDIRECT($A$5&amp;"!$AJ$41:$AJ$406"),INDIRECT($A$5&amp;"!$AL$41:$AL$406"))*SUM($F$3:$I$3)</f>
        <v>12</v>
      </c>
      <c r="D17" s="65" cm="1">
        <f t="array" aca="1" ref="D17" ca="1">_xlfn.XLOOKUP(A17,INDIRECT($A$5&amp;"!$AJ$41:$AJ$406"),INDIRECT($A$5&amp;"!$AO$41:$AO$406"))*SUM($F$3:$I$3)</f>
        <v>12</v>
      </c>
      <c r="E17" s="34" cm="1">
        <f t="array" ref="E17">SUMPRODUCT(('PT Storengy'!$B$8:$K$372)*('PT Storengy'!$A$8:$A$372=$A17)*('PT Storengy'!$B$5:$K$5=$A$6)*('PT Storengy'!$B$7:$K$7=$A$7))</f>
        <v>0</v>
      </c>
      <c r="F17" s="111">
        <f t="shared" ref="F17:F80" ca="1" si="0">F16+I17/1000</f>
        <v>9.6000000000000002E-2</v>
      </c>
      <c r="G17" s="153">
        <f t="shared" ref="G17:G81" ca="1" si="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66">
        <f ca="1">IF(F16*1000+$F$4*(1-$E17)*H17&gt;$D17*1000,$D17*1000-F16*1000,$F$4*(1-$E17)*H17)</f>
        <v>96</v>
      </c>
      <c r="J17" s="110" cm="1">
        <f t="array" aca="1" ref="J17" ca="1">IF(COUNTIFS('PTC NaTran'!$K$7:$K$15996,"",'PTC NaTran'!$A$7:$A$15996,J$16,'PTC NaTran'!$D$7:$D$15996,$A17,'PTC NaTran'!$C$7:$C$15996,"DEL")&gt;0,J$14,SUMIFS('PTC NaTran'!$K$7:$K$15996,'PTC NaTran'!$A$7:$A$15996,J$16,'PTC NaTran'!$D$7:$D$15996,$A17,'PTC NaTran'!$C$7:$C$15996,"DEL")*1.0026*$F$4/INDIRECT($A$4&amp;"!D9"))</f>
        <v>96</v>
      </c>
      <c r="K17" s="110">
        <v>1000</v>
      </c>
      <c r="L17" s="111">
        <f t="shared" ref="L17:L80" ca="1" si="2">L16+O17/1000</f>
        <v>9.6000000000000002E-2</v>
      </c>
      <c r="M17" s="153">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66">
        <f ca="1">IF(L16*1000+MIN(J17,K17,$F$4*(1-$E17)*N17)&gt;$D17*1000,$D17*1000-L16*1000,MIN(J17,K17,$F$4*(1-$E17)*N17))</f>
        <v>96</v>
      </c>
      <c r="S17" s="111">
        <f t="shared" ref="S17:S80" ca="1" si="3">S16+V17/1000</f>
        <v>9.6000000000000002E-2</v>
      </c>
      <c r="T17" s="51">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66">
        <f ca="1">$F$4*(1)*U17</f>
        <v>96</v>
      </c>
    </row>
    <row r="18" spans="1:22" x14ac:dyDescent="0.3">
      <c r="A18" s="32">
        <f>A17+1</f>
        <v>45749</v>
      </c>
      <c r="B18" s="65" cm="1">
        <f t="array" aca="1" ref="B18" ca="1">_xlfn.XLOOKUP(A18,INDIRECT($A$5&amp;"!$AJ$41:$AJ$406"),INDIRECT($A$5&amp;"!$AK$41:$AK$406"))*SUM($F$3:$I$3)</f>
        <v>0</v>
      </c>
      <c r="C18" s="65" cm="1">
        <f t="array" aca="1" ref="C18" ca="1">_xlfn.XLOOKUP(A18,INDIRECT($A$5&amp;"!$AJ$41:$AJ$406"),INDIRECT($A$5&amp;"!$AL$41:$AL$406"))*SUM($F$3:$I$3)</f>
        <v>12</v>
      </c>
      <c r="D18" s="65" cm="1">
        <f t="array" aca="1" ref="D18" ca="1">_xlfn.XLOOKUP(A18,INDIRECT($A$5&amp;"!$AJ$41:$AJ$406"),INDIRECT($A$5&amp;"!$AO$41:$AO$406"))*SUM($F$3:$I$3)</f>
        <v>12</v>
      </c>
      <c r="E18" s="34" cm="1">
        <f t="array" ref="E18">SUMPRODUCT(('PT Storengy'!$B$8:$K$372)*('PT Storengy'!$A$8:$A$372=$A18)*('PT Storengy'!$B$5:$K$5=$A$6)*('PT Storengy'!$B$7:$K$7=$A$7))</f>
        <v>0</v>
      </c>
      <c r="F18" s="111">
        <f t="shared" ca="1" si="0"/>
        <v>0.191744</v>
      </c>
      <c r="G18" s="153">
        <f t="shared" ca="1" si="1"/>
        <v>8.0000000000000002E-3</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0.9973333333333334</v>
      </c>
      <c r="I18" s="66">
        <f t="shared" ref="I18:I81" ca="1" si="4">IF(F17*1000+$F$4*(1-$E18)*H18&gt;$D18*1000,D18*1000-F17*1000,$F$4*(1-$E18)*H18)</f>
        <v>95.744</v>
      </c>
      <c r="J18" s="110" cm="1">
        <f t="array" aca="1" ref="J18" ca="1">IF(COUNTIFS('PTC NaTran'!$K$7:$K$15996,"",'PTC NaTran'!$A$7:$A$15996,J$16,'PTC NaTran'!$D$7:$D$15996,$A18,'PTC NaTran'!$C$7:$C$15996,"DEL")&gt;0,J$14,SUMIFS('PTC NaTran'!$K$7:$K$15996,'PTC NaTran'!$A$7:$A$15996,J$16,'PTC NaTran'!$D$7:$D$15996,$A18,'PTC NaTran'!$C$7:$C$15996,"DEL")*1.0026*$F$4/INDIRECT($A$4&amp;"!D9"))</f>
        <v>96</v>
      </c>
      <c r="K18" s="110">
        <v>1000</v>
      </c>
      <c r="L18" s="111">
        <f t="shared" ca="1" si="2"/>
        <v>0.191744</v>
      </c>
      <c r="M18" s="153">
        <f t="shared" ref="M18:M81" ca="1" si="5">ROUND(L17/SUM($F$3,$G$3,$H$3,$I$3),5)</f>
        <v>8.0000000000000002E-3</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0.9973333333333334</v>
      </c>
      <c r="O18" s="66">
        <f t="shared" ref="O18:O81" ca="1" si="6">IF(L17*1000+MIN(J18,K18,$F$4*(1-$E18)*N18)&gt;$D18*1000,$D18*1000-L17*1000,MIN(J18,K18,$F$4*(1-$E18)*N18))</f>
        <v>95.744</v>
      </c>
      <c r="S18" s="111">
        <f t="shared" ca="1" si="3"/>
        <v>0.191744</v>
      </c>
      <c r="T18" s="51">
        <f t="shared" ref="T18:T81" ca="1" si="7">MIN(ROUND(S17/SUM($F$3,$G$3,$H$3,$I$3),5),1)</f>
        <v>8.0000000000000002E-3</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0.9973333333333334</v>
      </c>
      <c r="V18" s="66">
        <f t="shared" ref="V18:V81" ca="1" si="8">$F$4*(1)*U18</f>
        <v>95.744</v>
      </c>
    </row>
    <row r="19" spans="1:22" x14ac:dyDescent="0.3">
      <c r="A19" s="32">
        <f t="shared" ref="A19:A82" si="9">A18+1</f>
        <v>45750</v>
      </c>
      <c r="B19" s="65" cm="1">
        <f t="array" aca="1" ref="B19" ca="1">_xlfn.XLOOKUP(A19,INDIRECT($A$5&amp;"!$AJ$41:$AJ$406"),INDIRECT($A$5&amp;"!$AK$41:$AK$406"))*SUM($F$3:$I$3)</f>
        <v>0</v>
      </c>
      <c r="C19" s="65" cm="1">
        <f t="array" aca="1" ref="C19" ca="1">_xlfn.XLOOKUP(A19,INDIRECT($A$5&amp;"!$AJ$41:$AJ$406"),INDIRECT($A$5&amp;"!$AL$41:$AL$406"))*SUM($F$3:$I$3)</f>
        <v>12</v>
      </c>
      <c r="D19" s="65" cm="1">
        <f t="array" aca="1" ref="D19" ca="1">_xlfn.XLOOKUP(A19,INDIRECT($A$5&amp;"!$AJ$41:$AJ$406"),INDIRECT($A$5&amp;"!$AO$41:$AO$406"))*SUM($F$3:$I$3)</f>
        <v>12</v>
      </c>
      <c r="E19" s="34" cm="1">
        <f t="array" ref="E19">SUMPRODUCT(('PT Storengy'!$B$8:$K$372)*('PT Storengy'!$A$8:$A$372=$A19)*('PT Storengy'!$B$5:$K$5=$A$6)*('PT Storengy'!$B$7:$K$7=$A$7))</f>
        <v>0</v>
      </c>
      <c r="F19" s="111">
        <f t="shared" ca="1" si="0"/>
        <v>0.28723263999999998</v>
      </c>
      <c r="G19" s="153">
        <f t="shared" ca="1" si="1"/>
        <v>1.5980000000000001E-2</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0.9946733333333333</v>
      </c>
      <c r="I19" s="66">
        <f t="shared" ca="1" si="4"/>
        <v>95.488640000000004</v>
      </c>
      <c r="J19" s="110" cm="1">
        <f t="array" aca="1" ref="J19" ca="1">IF(COUNTIFS('PTC NaTran'!$K$7:$K$15996,"",'PTC NaTran'!$A$7:$A$15996,J$16,'PTC NaTran'!$D$7:$D$15996,$A19,'PTC NaTran'!$C$7:$C$15996,"DEL")&gt;0,J$14,SUMIFS('PTC NaTran'!$K$7:$K$15996,'PTC NaTran'!$A$7:$A$15996,J$16,'PTC NaTran'!$D$7:$D$15996,$A19,'PTC NaTran'!$C$7:$C$15996,"DEL")*1.0026*$F$4/INDIRECT($A$4&amp;"!D9"))</f>
        <v>96</v>
      </c>
      <c r="K19" s="110">
        <v>1000</v>
      </c>
      <c r="L19" s="111">
        <f t="shared" ca="1" si="2"/>
        <v>0.28723263999999998</v>
      </c>
      <c r="M19" s="153">
        <f t="shared" ca="1" si="5"/>
        <v>1.5980000000000001E-2</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0.9946733333333333</v>
      </c>
      <c r="O19" s="66">
        <f t="shared" ca="1" si="6"/>
        <v>95.488640000000004</v>
      </c>
      <c r="S19" s="111">
        <f t="shared" ca="1" si="3"/>
        <v>0.28723263999999998</v>
      </c>
      <c r="T19" s="51">
        <f t="shared" ca="1" si="7"/>
        <v>1.5980000000000001E-2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0.9946733333333333</v>
      </c>
      <c r="V19" s="66">
        <f t="shared" ca="1" si="8"/>
        <v>95.488640000000004</v>
      </c>
    </row>
    <row r="20" spans="1:22" x14ac:dyDescent="0.3">
      <c r="A20" s="32">
        <f t="shared" si="9"/>
        <v>45751</v>
      </c>
      <c r="B20" s="65" cm="1">
        <f t="array" aca="1" ref="B20" ca="1">_xlfn.XLOOKUP(A20,INDIRECT($A$5&amp;"!$AJ$41:$AJ$406"),INDIRECT($A$5&amp;"!$AK$41:$AK$406"))*SUM($F$3:$I$3)</f>
        <v>0</v>
      </c>
      <c r="C20" s="65" cm="1">
        <f t="array" aca="1" ref="C20" ca="1">_xlfn.XLOOKUP(A20,INDIRECT($A$5&amp;"!$AJ$41:$AJ$406"),INDIRECT($A$5&amp;"!$AL$41:$AL$406"))*SUM($F$3:$I$3)</f>
        <v>12</v>
      </c>
      <c r="D20" s="65" cm="1">
        <f t="array" aca="1" ref="D20" ca="1">_xlfn.XLOOKUP(A20,INDIRECT($A$5&amp;"!$AJ$41:$AJ$406"),INDIRECT($A$5&amp;"!$AO$41:$AO$406"))*SUM($F$3:$I$3)</f>
        <v>12</v>
      </c>
      <c r="E20" s="34" cm="1">
        <f t="array" ref="E20">SUMPRODUCT(('PT Storengy'!$B$8:$K$372)*('PT Storengy'!$A$8:$A$372=$A20)*('PT Storengy'!$B$5:$K$5=$A$6)*('PT Storengy'!$B$7:$K$7=$A$7))</f>
        <v>0</v>
      </c>
      <c r="F20" s="111">
        <f t="shared" ca="1" si="0"/>
        <v>0.38246655999999996</v>
      </c>
      <c r="G20" s="153">
        <f t="shared" ca="1" si="1"/>
        <v>2.3939999999999999E-2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0.99201999999999979</v>
      </c>
      <c r="I20" s="66">
        <f t="shared" ca="1" si="4"/>
        <v>95.233919999999983</v>
      </c>
      <c r="J20" s="110" cm="1">
        <f t="array" aca="1" ref="J20" ca="1">IF(COUNTIFS('PTC NaTran'!$K$7:$K$15996,"",'PTC NaTran'!$A$7:$A$15996,J$16,'PTC NaTran'!$D$7:$D$15996,$A20,'PTC NaTran'!$C$7:$C$15996,"DEL")&gt;0,J$14,SUMIFS('PTC NaTran'!$K$7:$K$15996,'PTC NaTran'!$A$7:$A$15996,J$16,'PTC NaTran'!$D$7:$D$15996,$A20,'PTC NaTran'!$C$7:$C$15996,"DEL")*1.0026*$F$4/INDIRECT($A$4&amp;"!D9"))</f>
        <v>96</v>
      </c>
      <c r="K20" s="110">
        <v>1000</v>
      </c>
      <c r="L20" s="111">
        <f t="shared" ca="1" si="2"/>
        <v>0.38246655999999996</v>
      </c>
      <c r="M20" s="153">
        <f t="shared" ca="1" si="5"/>
        <v>2.3939999999999999E-2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0.99201999999999979</v>
      </c>
      <c r="O20" s="66">
        <f t="shared" ca="1" si="6"/>
        <v>95.233919999999983</v>
      </c>
      <c r="S20" s="111">
        <f t="shared" ca="1" si="3"/>
        <v>0.38246655999999996</v>
      </c>
      <c r="T20" s="51">
        <f t="shared" ca="1" si="7"/>
        <v>2.3939999999999999E-2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0.99201999999999979</v>
      </c>
      <c r="V20" s="66">
        <f t="shared" ca="1" si="8"/>
        <v>95.233919999999983</v>
      </c>
    </row>
    <row r="21" spans="1:22" x14ac:dyDescent="0.3">
      <c r="A21" s="32">
        <f t="shared" si="9"/>
        <v>45752</v>
      </c>
      <c r="B21" s="65" cm="1">
        <f t="array" aca="1" ref="B21" ca="1">_xlfn.XLOOKUP(A21,INDIRECT($A$5&amp;"!$AJ$41:$AJ$406"),INDIRECT($A$5&amp;"!$AK$41:$AK$406"))*SUM($F$3:$I$3)</f>
        <v>0</v>
      </c>
      <c r="C21" s="65" cm="1">
        <f t="array" aca="1" ref="C21" ca="1">_xlfn.XLOOKUP(A21,INDIRECT($A$5&amp;"!$AJ$41:$AJ$406"),INDIRECT($A$5&amp;"!$AL$41:$AL$406"))*SUM($F$3:$I$3)</f>
        <v>12</v>
      </c>
      <c r="D21" s="65" cm="1">
        <f t="array" aca="1" ref="D21" ca="1">_xlfn.XLOOKUP(A21,INDIRECT($A$5&amp;"!$AJ$41:$AJ$406"),INDIRECT($A$5&amp;"!$AO$41:$AO$406"))*SUM($F$3:$I$3)</f>
        <v>12</v>
      </c>
      <c r="E21" s="34" cm="1">
        <f t="array" ref="E21">SUMPRODUCT(('PT Storengy'!$B$8:$K$372)*('PT Storengy'!$A$8:$A$372=$A21)*('PT Storengy'!$B$5:$K$5=$A$6)*('PT Storengy'!$B$7:$K$7=$A$7))</f>
        <v>0</v>
      </c>
      <c r="F21" s="111">
        <f t="shared" ca="1" si="0"/>
        <v>0.47744671999999999</v>
      </c>
      <c r="G21" s="153">
        <f t="shared" ca="1" si="1"/>
        <v>3.1870000000000002E-2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0.98937666666666679</v>
      </c>
      <c r="I21" s="66">
        <f t="shared" ca="1" si="4"/>
        <v>94.980160000000012</v>
      </c>
      <c r="J21" s="110" cm="1">
        <f t="array" aca="1" ref="J21" ca="1">IF(COUNTIFS('PTC NaTran'!$K$7:$K$15996,"",'PTC NaTran'!$A$7:$A$15996,J$16,'PTC NaTran'!$D$7:$D$15996,$A21,'PTC NaTran'!$C$7:$C$15996,"DEL")&gt;0,J$14,SUMIFS('PTC NaTran'!$K$7:$K$15996,'PTC NaTran'!$A$7:$A$15996,J$16,'PTC NaTran'!$D$7:$D$15996,$A21,'PTC NaTran'!$C$7:$C$15996,"DEL")*1.0026*$F$4/INDIRECT($A$4&amp;"!D9"))</f>
        <v>96</v>
      </c>
      <c r="K21" s="110">
        <v>1000</v>
      </c>
      <c r="L21" s="111">
        <f t="shared" ca="1" si="2"/>
        <v>0.47744671999999999</v>
      </c>
      <c r="M21" s="153">
        <f t="shared" ca="1" si="5"/>
        <v>3.1870000000000002E-2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0.98937666666666679</v>
      </c>
      <c r="O21" s="66">
        <f t="shared" ca="1" si="6"/>
        <v>94.980160000000012</v>
      </c>
      <c r="S21" s="111">
        <f t="shared" ca="1" si="3"/>
        <v>0.47744671999999999</v>
      </c>
      <c r="T21" s="51">
        <f t="shared" ca="1" si="7"/>
        <v>3.1870000000000002E-2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0.98937666666666679</v>
      </c>
      <c r="V21" s="66">
        <f t="shared" ca="1" si="8"/>
        <v>94.980160000000012</v>
      </c>
    </row>
    <row r="22" spans="1:22" x14ac:dyDescent="0.3">
      <c r="A22" s="32">
        <f t="shared" si="9"/>
        <v>45753</v>
      </c>
      <c r="B22" s="65" cm="1">
        <f t="array" aca="1" ref="B22" ca="1">_xlfn.XLOOKUP(A22,INDIRECT($A$5&amp;"!$AJ$41:$AJ$406"),INDIRECT($A$5&amp;"!$AK$41:$AK$406"))*SUM($F$3:$I$3)</f>
        <v>0</v>
      </c>
      <c r="C22" s="65" cm="1">
        <f t="array" aca="1" ref="C22" ca="1">_xlfn.XLOOKUP(A22,INDIRECT($A$5&amp;"!$AJ$41:$AJ$406"),INDIRECT($A$5&amp;"!$AL$41:$AL$406"))*SUM($F$3:$I$3)</f>
        <v>12</v>
      </c>
      <c r="D22" s="65" cm="1">
        <f t="array" aca="1" ref="D22" ca="1">_xlfn.XLOOKUP(A22,INDIRECT($A$5&amp;"!$AJ$41:$AJ$406"),INDIRECT($A$5&amp;"!$AO$41:$AO$406"))*SUM($F$3:$I$3)</f>
        <v>12</v>
      </c>
      <c r="E22" s="34" cm="1">
        <f t="array" ref="E22">SUMPRODUCT(('PT Storengy'!$B$8:$K$372)*('PT Storengy'!$A$8:$A$372=$A22)*('PT Storengy'!$B$5:$K$5=$A$6)*('PT Storengy'!$B$7:$K$7=$A$7))</f>
        <v>0</v>
      </c>
      <c r="F22" s="111">
        <f t="shared" ca="1" si="0"/>
        <v>0.57217344000000003</v>
      </c>
      <c r="G22" s="153">
        <f t="shared" ca="1" si="1"/>
        <v>3.9789999999999999E-2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0.98673666666666671</v>
      </c>
      <c r="I22" s="66">
        <f t="shared" ca="1" si="4"/>
        <v>94.72672</v>
      </c>
      <c r="J22" s="110" cm="1">
        <f t="array" aca="1" ref="J22" ca="1">IF(COUNTIFS('PTC NaTran'!$K$7:$K$15996,"",'PTC NaTran'!$A$7:$A$15996,J$16,'PTC NaTran'!$D$7:$D$15996,$A22,'PTC NaTran'!$C$7:$C$15996,"DEL")&gt;0,J$14,SUMIFS('PTC NaTran'!$K$7:$K$15996,'PTC NaTran'!$A$7:$A$15996,J$16,'PTC NaTran'!$D$7:$D$15996,$A22,'PTC NaTran'!$C$7:$C$15996,"DEL")*1.0026*$F$4/INDIRECT($A$4&amp;"!D9"))</f>
        <v>96</v>
      </c>
      <c r="K22" s="110">
        <v>1000</v>
      </c>
      <c r="L22" s="111">
        <f t="shared" ca="1" si="2"/>
        <v>0.57217344000000003</v>
      </c>
      <c r="M22" s="153">
        <f t="shared" ca="1" si="5"/>
        <v>3.9789999999999999E-2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0.98673666666666671</v>
      </c>
      <c r="O22" s="66">
        <f t="shared" ca="1" si="6"/>
        <v>94.72672</v>
      </c>
      <c r="S22" s="111">
        <f t="shared" ca="1" si="3"/>
        <v>0.57217344000000003</v>
      </c>
      <c r="T22" s="51">
        <f t="shared" ca="1" si="7"/>
        <v>3.9789999999999999E-2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0.98673666666666671</v>
      </c>
      <c r="V22" s="66">
        <f t="shared" ca="1" si="8"/>
        <v>94.72672</v>
      </c>
    </row>
    <row r="23" spans="1:22" x14ac:dyDescent="0.3">
      <c r="A23" s="32">
        <f t="shared" si="9"/>
        <v>45754</v>
      </c>
      <c r="B23" s="65" cm="1">
        <f t="array" aca="1" ref="B23" ca="1">_xlfn.XLOOKUP(A23,INDIRECT($A$5&amp;"!$AJ$41:$AJ$406"),INDIRECT($A$5&amp;"!$AK$41:$AK$406"))*SUM($F$3:$I$3)</f>
        <v>0</v>
      </c>
      <c r="C23" s="65" cm="1">
        <f t="array" aca="1" ref="C23" ca="1">_xlfn.XLOOKUP(A23,INDIRECT($A$5&amp;"!$AJ$41:$AJ$406"),INDIRECT($A$5&amp;"!$AL$41:$AL$406"))*SUM($F$3:$I$3)</f>
        <v>12</v>
      </c>
      <c r="D23" s="65" cm="1">
        <f t="array" aca="1" ref="D23" ca="1">_xlfn.XLOOKUP(A23,INDIRECT($A$5&amp;"!$AJ$41:$AJ$406"),INDIRECT($A$5&amp;"!$AO$41:$AO$406"))*SUM($F$3:$I$3)</f>
        <v>12</v>
      </c>
      <c r="E23" s="34" cm="1">
        <f t="array" ref="E23">SUMPRODUCT(('PT Storengy'!$B$8:$K$372)*('PT Storengy'!$A$8:$A$372=$A23)*('PT Storengy'!$B$5:$K$5=$A$6)*('PT Storengy'!$B$7:$K$7=$A$7))</f>
        <v>0</v>
      </c>
      <c r="F23" s="111">
        <f t="shared" ca="1" si="0"/>
        <v>0.66664768000000008</v>
      </c>
      <c r="G23" s="153">
        <f t="shared" ca="1" si="1"/>
        <v>4.768E-2</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0.9841066666666668</v>
      </c>
      <c r="I23" s="66">
        <f t="shared" ca="1" si="4"/>
        <v>94.474240000000009</v>
      </c>
      <c r="J23" s="110" cm="1">
        <f t="array" aca="1" ref="J23" ca="1">IF(COUNTIFS('PTC NaTran'!$K$7:$K$15996,"",'PTC NaTran'!$A$7:$A$15996,J$16,'PTC NaTran'!$D$7:$D$15996,$A23,'PTC NaTran'!$C$7:$C$15996,"DEL")&gt;0,J$14,SUMIFS('PTC NaTran'!$K$7:$K$15996,'PTC NaTran'!$A$7:$A$15996,J$16,'PTC NaTran'!$D$7:$D$15996,$A23,'PTC NaTran'!$C$7:$C$15996,"DEL")*1.0026*$F$4/INDIRECT($A$4&amp;"!D9"))</f>
        <v>96</v>
      </c>
      <c r="K23" s="110">
        <v>1000</v>
      </c>
      <c r="L23" s="111">
        <f t="shared" ca="1" si="2"/>
        <v>0.66664768000000008</v>
      </c>
      <c r="M23" s="153">
        <f t="shared" ca="1" si="5"/>
        <v>4.768E-2</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0.9841066666666668</v>
      </c>
      <c r="O23" s="66">
        <f t="shared" ca="1" si="6"/>
        <v>94.474240000000009</v>
      </c>
      <c r="S23" s="111">
        <f t="shared" ca="1" si="3"/>
        <v>0.66664768000000008</v>
      </c>
      <c r="T23" s="51">
        <f t="shared" ca="1" si="7"/>
        <v>4.768E-2</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0.9841066666666668</v>
      </c>
      <c r="V23" s="66">
        <f t="shared" ca="1" si="8"/>
        <v>94.474240000000009</v>
      </c>
    </row>
    <row r="24" spans="1:22" x14ac:dyDescent="0.3">
      <c r="A24" s="32">
        <f t="shared" si="9"/>
        <v>45755</v>
      </c>
      <c r="B24" s="65" cm="1">
        <f t="array" aca="1" ref="B24" ca="1">_xlfn.XLOOKUP(A24,INDIRECT($A$5&amp;"!$AJ$41:$AJ$406"),INDIRECT($A$5&amp;"!$AK$41:$AK$406"))*SUM($F$3:$I$3)</f>
        <v>0</v>
      </c>
      <c r="C24" s="65" cm="1">
        <f t="array" aca="1" ref="C24" ca="1">_xlfn.XLOOKUP(A24,INDIRECT($A$5&amp;"!$AJ$41:$AJ$406"),INDIRECT($A$5&amp;"!$AL$41:$AL$406"))*SUM($F$3:$I$3)</f>
        <v>12</v>
      </c>
      <c r="D24" s="65" cm="1">
        <f t="array" aca="1" ref="D24" ca="1">_xlfn.XLOOKUP(A24,INDIRECT($A$5&amp;"!$AJ$41:$AJ$406"),INDIRECT($A$5&amp;"!$AO$41:$AO$406"))*SUM($F$3:$I$3)</f>
        <v>12</v>
      </c>
      <c r="E24" s="34" cm="1">
        <f t="array" ref="E24">SUMPRODUCT(('PT Storengy'!$B$8:$K$372)*('PT Storengy'!$A$8:$A$372=$A24)*('PT Storengy'!$B$5:$K$5=$A$6)*('PT Storengy'!$B$7:$K$7=$A$7))</f>
        <v>0</v>
      </c>
      <c r="F24" s="111">
        <f t="shared" ca="1" si="0"/>
        <v>0.76087008000000012</v>
      </c>
      <c r="G24" s="153">
        <f t="shared" ca="1" si="1"/>
        <v>5.5550000000000002E-2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0.98148333333333349</v>
      </c>
      <c r="I24" s="66">
        <f t="shared" ca="1" si="4"/>
        <v>94.222400000000022</v>
      </c>
      <c r="J24" s="110" cm="1">
        <f t="array" aca="1" ref="J24" ca="1">IF(COUNTIFS('PTC NaTran'!$K$7:$K$15996,"",'PTC NaTran'!$A$7:$A$15996,J$16,'PTC NaTran'!$D$7:$D$15996,$A24,'PTC NaTran'!$C$7:$C$15996,"DEL")&gt;0,J$14,SUMIFS('PTC NaTran'!$K$7:$K$15996,'PTC NaTran'!$A$7:$A$15996,J$16,'PTC NaTran'!$D$7:$D$15996,$A24,'PTC NaTran'!$C$7:$C$15996,"DEL")*1.0026*$F$4/INDIRECT($A$4&amp;"!D9"))</f>
        <v>96</v>
      </c>
      <c r="K24" s="110">
        <v>1000</v>
      </c>
      <c r="L24" s="111">
        <f t="shared" ca="1" si="2"/>
        <v>0.76087008000000012</v>
      </c>
      <c r="M24" s="153">
        <f t="shared" ca="1" si="5"/>
        <v>5.5550000000000002E-2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0.98148333333333349</v>
      </c>
      <c r="O24" s="66">
        <f t="shared" ca="1" si="6"/>
        <v>94.222400000000022</v>
      </c>
      <c r="S24" s="111">
        <f t="shared" ca="1" si="3"/>
        <v>0.76087008000000012</v>
      </c>
      <c r="T24" s="51">
        <f t="shared" ca="1" si="7"/>
        <v>5.5550000000000002E-2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0.98148333333333349</v>
      </c>
      <c r="V24" s="66">
        <f t="shared" ca="1" si="8"/>
        <v>94.222400000000022</v>
      </c>
    </row>
    <row r="25" spans="1:22" x14ac:dyDescent="0.3">
      <c r="A25" s="32">
        <f t="shared" si="9"/>
        <v>45756</v>
      </c>
      <c r="B25" s="65" cm="1">
        <f t="array" aca="1" ref="B25" ca="1">_xlfn.XLOOKUP(A25,INDIRECT($A$5&amp;"!$AJ$41:$AJ$406"),INDIRECT($A$5&amp;"!$AK$41:$AK$406"))*SUM($F$3:$I$3)</f>
        <v>0</v>
      </c>
      <c r="C25" s="65" cm="1">
        <f t="array" aca="1" ref="C25" ca="1">_xlfn.XLOOKUP(A25,INDIRECT($A$5&amp;"!$AJ$41:$AJ$406"),INDIRECT($A$5&amp;"!$AL$41:$AL$406"))*SUM($F$3:$I$3)</f>
        <v>12</v>
      </c>
      <c r="D25" s="65" cm="1">
        <f t="array" aca="1" ref="D25" ca="1">_xlfn.XLOOKUP(A25,INDIRECT($A$5&amp;"!$AJ$41:$AJ$406"),INDIRECT($A$5&amp;"!$AO$41:$AO$406"))*SUM($F$3:$I$3)</f>
        <v>12</v>
      </c>
      <c r="E25" s="34" cm="1">
        <f t="array" ref="E25">SUMPRODUCT(('PT Storengy'!$B$8:$K$372)*('PT Storengy'!$A$8:$A$372=$A25)*('PT Storengy'!$B$5:$K$5=$A$6)*('PT Storengy'!$B$7:$K$7=$A$7))</f>
        <v>0</v>
      </c>
      <c r="F25" s="111">
        <f t="shared" ca="1" si="0"/>
        <v>0.85484096000000009</v>
      </c>
      <c r="G25" s="153">
        <f t="shared" ca="1" si="1"/>
        <v>6.3409999999999994E-2</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0.97886333333333286</v>
      </c>
      <c r="I25" s="66">
        <f t="shared" ca="1" si="4"/>
        <v>93.970879999999951</v>
      </c>
      <c r="J25" s="110" cm="1">
        <f t="array" aca="1" ref="J25" ca="1">IF(COUNTIFS('PTC NaTran'!$K$7:$K$15996,"",'PTC NaTran'!$A$7:$A$15996,J$16,'PTC NaTran'!$D$7:$D$15996,$A25,'PTC NaTran'!$C$7:$C$15996,"DEL")&gt;0,J$14,SUMIFS('PTC NaTran'!$K$7:$K$15996,'PTC NaTran'!$A$7:$A$15996,J$16,'PTC NaTran'!$D$7:$D$15996,$A25,'PTC NaTran'!$C$7:$C$15996,"DEL")*1.0026*$F$4/INDIRECT($A$4&amp;"!D9"))</f>
        <v>96</v>
      </c>
      <c r="K25" s="110">
        <v>1000</v>
      </c>
      <c r="L25" s="111">
        <f t="shared" ca="1" si="2"/>
        <v>0.85484096000000009</v>
      </c>
      <c r="M25" s="153">
        <f t="shared" ca="1" si="5"/>
        <v>6.3409999999999994E-2</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0.97886333333333286</v>
      </c>
      <c r="O25" s="66">
        <f t="shared" ca="1" si="6"/>
        <v>93.970879999999951</v>
      </c>
      <c r="S25" s="111">
        <f t="shared" ca="1" si="3"/>
        <v>0.85484096000000009</v>
      </c>
      <c r="T25" s="51">
        <f t="shared" ca="1" si="7"/>
        <v>6.3409999999999994E-2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0.97886333333333286</v>
      </c>
      <c r="V25" s="66">
        <f t="shared" ca="1" si="8"/>
        <v>93.970879999999951</v>
      </c>
    </row>
    <row r="26" spans="1:22" x14ac:dyDescent="0.3">
      <c r="A26" s="32">
        <f t="shared" si="9"/>
        <v>45757</v>
      </c>
      <c r="B26" s="65" cm="1">
        <f t="array" aca="1" ref="B26" ca="1">_xlfn.XLOOKUP(A26,INDIRECT($A$5&amp;"!$AJ$41:$AJ$406"),INDIRECT($A$5&amp;"!$AK$41:$AK$406"))*SUM($F$3:$I$3)</f>
        <v>0</v>
      </c>
      <c r="C26" s="65" cm="1">
        <f t="array" aca="1" ref="C26" ca="1">_xlfn.XLOOKUP(A26,INDIRECT($A$5&amp;"!$AJ$41:$AJ$406"),INDIRECT($A$5&amp;"!$AL$41:$AL$406"))*SUM($F$3:$I$3)</f>
        <v>12</v>
      </c>
      <c r="D26" s="65" cm="1">
        <f t="array" aca="1" ref="D26" ca="1">_xlfn.XLOOKUP(A26,INDIRECT($A$5&amp;"!$AJ$41:$AJ$406"),INDIRECT($A$5&amp;"!$AO$41:$AO$406"))*SUM($F$3:$I$3)</f>
        <v>12</v>
      </c>
      <c r="E26" s="34" cm="1">
        <f t="array" ref="E26">SUMPRODUCT(('PT Storengy'!$B$8:$K$372)*('PT Storengy'!$A$8:$A$372=$A26)*('PT Storengy'!$B$5:$K$5=$A$6)*('PT Storengy'!$B$7:$K$7=$A$7))</f>
        <v>0</v>
      </c>
      <c r="F26" s="111">
        <f t="shared" ca="1" si="0"/>
        <v>0.94856128000000006</v>
      </c>
      <c r="G26" s="153">
        <f t="shared" ca="1" si="1"/>
        <v>7.1239999999999998E-2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0.97625333333333286</v>
      </c>
      <c r="I26" s="66">
        <f t="shared" ca="1" si="4"/>
        <v>93.720319999999958</v>
      </c>
      <c r="J26" s="110" cm="1">
        <f t="array" aca="1" ref="J26" ca="1">IF(COUNTIFS('PTC NaTran'!$K$7:$K$15996,"",'PTC NaTran'!$A$7:$A$15996,J$16,'PTC NaTran'!$D$7:$D$15996,$A26,'PTC NaTran'!$C$7:$C$15996,"DEL")&gt;0,J$14,SUMIFS('PTC NaTran'!$K$7:$K$15996,'PTC NaTran'!$A$7:$A$15996,J$16,'PTC NaTran'!$D$7:$D$15996,$A26,'PTC NaTran'!$C$7:$C$15996,"DEL")*1.0026*$F$4/INDIRECT($A$4&amp;"!D9"))</f>
        <v>96</v>
      </c>
      <c r="K26" s="110">
        <v>1000</v>
      </c>
      <c r="L26" s="111">
        <f t="shared" ca="1" si="2"/>
        <v>0.94856128000000006</v>
      </c>
      <c r="M26" s="153">
        <f t="shared" ca="1" si="5"/>
        <v>7.1239999999999998E-2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0.97625333333333286</v>
      </c>
      <c r="O26" s="66">
        <f t="shared" ca="1" si="6"/>
        <v>93.720319999999958</v>
      </c>
      <c r="S26" s="111">
        <f t="shared" ca="1" si="3"/>
        <v>0.94856128000000006</v>
      </c>
      <c r="T26" s="51">
        <f t="shared" ca="1" si="7"/>
        <v>7.1239999999999998E-2</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0.97625333333333286</v>
      </c>
      <c r="V26" s="66">
        <f t="shared" ca="1" si="8"/>
        <v>93.720319999999958</v>
      </c>
    </row>
    <row r="27" spans="1:22" x14ac:dyDescent="0.3">
      <c r="A27" s="32">
        <f t="shared" si="9"/>
        <v>45758</v>
      </c>
      <c r="B27" s="65" cm="1">
        <f t="array" aca="1" ref="B27" ca="1">_xlfn.XLOOKUP(A27,INDIRECT($A$5&amp;"!$AJ$41:$AJ$406"),INDIRECT($A$5&amp;"!$AK$41:$AK$406"))*SUM($F$3:$I$3)</f>
        <v>0</v>
      </c>
      <c r="C27" s="65" cm="1">
        <f t="array" aca="1" ref="C27" ca="1">_xlfn.XLOOKUP(A27,INDIRECT($A$5&amp;"!$AJ$41:$AJ$406"),INDIRECT($A$5&amp;"!$AL$41:$AL$406"))*SUM($F$3:$I$3)</f>
        <v>12</v>
      </c>
      <c r="D27" s="65" cm="1">
        <f t="array" aca="1" ref="D27" ca="1">_xlfn.XLOOKUP(A27,INDIRECT($A$5&amp;"!$AJ$41:$AJ$406"),INDIRECT($A$5&amp;"!$AO$41:$AO$406"))*SUM($F$3:$I$3)</f>
        <v>12</v>
      </c>
      <c r="E27" s="34" cm="1">
        <f t="array" ref="E27">SUMPRODUCT(('PT Storengy'!$B$8:$K$372)*('PT Storengy'!$A$8:$A$372=$A27)*('PT Storengy'!$B$5:$K$5=$A$6)*('PT Storengy'!$B$7:$K$7=$A$7))</f>
        <v>0</v>
      </c>
      <c r="F27" s="111">
        <f t="shared" ca="1" si="0"/>
        <v>1.04203168</v>
      </c>
      <c r="G27" s="153">
        <f t="shared" ca="1" si="1"/>
        <v>7.9049999999999995E-2</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0.97364999999999957</v>
      </c>
      <c r="I27" s="66">
        <f t="shared" ca="1" si="4"/>
        <v>93.470399999999955</v>
      </c>
      <c r="J27" s="110" cm="1">
        <f t="array" aca="1" ref="J27" ca="1">IF(COUNTIFS('PTC NaTran'!$K$7:$K$15996,"",'PTC NaTran'!$A$7:$A$15996,J$16,'PTC NaTran'!$D$7:$D$15996,$A27,'PTC NaTran'!$C$7:$C$15996,"DEL")&gt;0,J$14,SUMIFS('PTC NaTran'!$K$7:$K$15996,'PTC NaTran'!$A$7:$A$15996,J$16,'PTC NaTran'!$D$7:$D$15996,$A27,'PTC NaTran'!$C$7:$C$15996,"DEL")*1.0026*$F$4/INDIRECT($A$4&amp;"!D9"))</f>
        <v>96</v>
      </c>
      <c r="K27" s="110">
        <v>1000</v>
      </c>
      <c r="L27" s="111">
        <f t="shared" ca="1" si="2"/>
        <v>1.04203168</v>
      </c>
      <c r="M27" s="153">
        <f t="shared" ca="1" si="5"/>
        <v>7.9049999999999995E-2</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0.97364999999999957</v>
      </c>
      <c r="O27" s="66">
        <f t="shared" ca="1" si="6"/>
        <v>93.470399999999955</v>
      </c>
      <c r="S27" s="111">
        <f t="shared" ca="1" si="3"/>
        <v>1.04203168</v>
      </c>
      <c r="T27" s="51">
        <f t="shared" ca="1" si="7"/>
        <v>7.9049999999999995E-2</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0.97364999999999957</v>
      </c>
      <c r="V27" s="66">
        <f t="shared" ca="1" si="8"/>
        <v>93.470399999999955</v>
      </c>
    </row>
    <row r="28" spans="1:22" x14ac:dyDescent="0.3">
      <c r="A28" s="32">
        <f t="shared" si="9"/>
        <v>45759</v>
      </c>
      <c r="B28" s="65" cm="1">
        <f t="array" aca="1" ref="B28" ca="1">_xlfn.XLOOKUP(A28,INDIRECT($A$5&amp;"!$AJ$41:$AJ$406"),INDIRECT($A$5&amp;"!$AK$41:$AK$406"))*SUM($F$3:$I$3)</f>
        <v>0</v>
      </c>
      <c r="C28" s="65" cm="1">
        <f t="array" aca="1" ref="C28" ca="1">_xlfn.XLOOKUP(A28,INDIRECT($A$5&amp;"!$AJ$41:$AJ$406"),INDIRECT($A$5&amp;"!$AL$41:$AL$406"))*SUM($F$3:$I$3)</f>
        <v>12</v>
      </c>
      <c r="D28" s="65" cm="1">
        <f t="array" aca="1" ref="D28" ca="1">_xlfn.XLOOKUP(A28,INDIRECT($A$5&amp;"!$AJ$41:$AJ$406"),INDIRECT($A$5&amp;"!$AO$41:$AO$406"))*SUM($F$3:$I$3)</f>
        <v>12</v>
      </c>
      <c r="E28" s="34" cm="1">
        <f t="array" ref="E28">SUMPRODUCT(('PT Storengy'!$B$8:$K$372)*('PT Storengy'!$A$8:$A$372=$A28)*('PT Storengy'!$B$5:$K$5=$A$6)*('PT Storengy'!$B$7:$K$7=$A$7))</f>
        <v>0</v>
      </c>
      <c r="F28" s="111">
        <f t="shared" ca="1" si="0"/>
        <v>1.1352528</v>
      </c>
      <c r="G28" s="153">
        <f t="shared" ca="1" si="1"/>
        <v>8.6840000000000001E-2</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0.97105333333333288</v>
      </c>
      <c r="I28" s="66">
        <f t="shared" ca="1" si="4"/>
        <v>93.221119999999956</v>
      </c>
      <c r="J28" s="110" cm="1">
        <f t="array" aca="1" ref="J28" ca="1">IF(COUNTIFS('PTC NaTran'!$K$7:$K$15996,"",'PTC NaTran'!$A$7:$A$15996,J$16,'PTC NaTran'!$D$7:$D$15996,$A28,'PTC NaTran'!$C$7:$C$15996,"DEL")&gt;0,J$14,SUMIFS('PTC NaTran'!$K$7:$K$15996,'PTC NaTran'!$A$7:$A$15996,J$16,'PTC NaTran'!$D$7:$D$15996,$A28,'PTC NaTran'!$C$7:$C$15996,"DEL")*1.0026*$F$4/INDIRECT($A$4&amp;"!D9"))</f>
        <v>96</v>
      </c>
      <c r="K28" s="110">
        <v>1000</v>
      </c>
      <c r="L28" s="111">
        <f t="shared" ca="1" si="2"/>
        <v>1.1352528</v>
      </c>
      <c r="M28" s="153">
        <f t="shared" ca="1" si="5"/>
        <v>8.6840000000000001E-2</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0.97105333333333288</v>
      </c>
      <c r="O28" s="66">
        <f t="shared" ca="1" si="6"/>
        <v>93.221119999999956</v>
      </c>
      <c r="S28" s="111">
        <f t="shared" ca="1" si="3"/>
        <v>1.1352528</v>
      </c>
      <c r="T28" s="51">
        <f t="shared" ca="1" si="7"/>
        <v>8.6840000000000001E-2</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0.97105333333333288</v>
      </c>
      <c r="V28" s="66">
        <f t="shared" ca="1" si="8"/>
        <v>93.221119999999956</v>
      </c>
    </row>
    <row r="29" spans="1:22" x14ac:dyDescent="0.3">
      <c r="A29" s="32">
        <f t="shared" si="9"/>
        <v>45760</v>
      </c>
      <c r="B29" s="65" cm="1">
        <f t="array" aca="1" ref="B29" ca="1">_xlfn.XLOOKUP(A29,INDIRECT($A$5&amp;"!$AJ$41:$AJ$406"),INDIRECT($A$5&amp;"!$AK$41:$AK$406"))*SUM($F$3:$I$3)</f>
        <v>0</v>
      </c>
      <c r="C29" s="65" cm="1">
        <f t="array" aca="1" ref="C29" ca="1">_xlfn.XLOOKUP(A29,INDIRECT($A$5&amp;"!$AJ$41:$AJ$406"),INDIRECT($A$5&amp;"!$AL$41:$AL$406"))*SUM($F$3:$I$3)</f>
        <v>12</v>
      </c>
      <c r="D29" s="65" cm="1">
        <f t="array" aca="1" ref="D29" ca="1">_xlfn.XLOOKUP(A29,INDIRECT($A$5&amp;"!$AJ$41:$AJ$406"),INDIRECT($A$5&amp;"!$AO$41:$AO$406"))*SUM($F$3:$I$3)</f>
        <v>12</v>
      </c>
      <c r="E29" s="34" cm="1">
        <f t="array" ref="E29">SUMPRODUCT(('PT Storengy'!$B$8:$K$372)*('PT Storengy'!$A$8:$A$372=$A29)*('PT Storengy'!$B$5:$K$5=$A$6)*('PT Storengy'!$B$7:$K$7=$A$7))</f>
        <v>0</v>
      </c>
      <c r="F29" s="111">
        <f t="shared" ca="1" si="0"/>
        <v>1.2282255999999998</v>
      </c>
      <c r="G29" s="153">
        <f t="shared" ca="1" si="1"/>
        <v>9.4600000000000004E-2</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0.96846666666666614</v>
      </c>
      <c r="I29" s="66">
        <f t="shared" ca="1" si="4"/>
        <v>92.97279999999995</v>
      </c>
      <c r="J29" s="110" cm="1">
        <f t="array" aca="1" ref="J29" ca="1">IF(COUNTIFS('PTC NaTran'!$K$7:$K$15996,"",'PTC NaTran'!$A$7:$A$15996,J$16,'PTC NaTran'!$D$7:$D$15996,$A29,'PTC NaTran'!$C$7:$C$15996,"DEL")&gt;0,J$14,SUMIFS('PTC NaTran'!$K$7:$K$15996,'PTC NaTran'!$A$7:$A$15996,J$16,'PTC NaTran'!$D$7:$D$15996,$A29,'PTC NaTran'!$C$7:$C$15996,"DEL")*1.0026*$F$4/INDIRECT($A$4&amp;"!D9"))</f>
        <v>96</v>
      </c>
      <c r="K29" s="110">
        <v>1000</v>
      </c>
      <c r="L29" s="111">
        <f t="shared" ca="1" si="2"/>
        <v>1.2282255999999998</v>
      </c>
      <c r="M29" s="153">
        <f t="shared" ca="1" si="5"/>
        <v>9.4600000000000004E-2</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0.96846666666666614</v>
      </c>
      <c r="O29" s="66">
        <f t="shared" ca="1" si="6"/>
        <v>92.97279999999995</v>
      </c>
      <c r="S29" s="111">
        <f t="shared" ca="1" si="3"/>
        <v>1.2282255999999998</v>
      </c>
      <c r="T29" s="51">
        <f t="shared" ca="1" si="7"/>
        <v>9.4600000000000004E-2</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0.96846666666666614</v>
      </c>
      <c r="V29" s="66">
        <f t="shared" ca="1" si="8"/>
        <v>92.97279999999995</v>
      </c>
    </row>
    <row r="30" spans="1:22" x14ac:dyDescent="0.3">
      <c r="A30" s="32">
        <f t="shared" si="9"/>
        <v>45761</v>
      </c>
      <c r="B30" s="65" cm="1">
        <f t="array" aca="1" ref="B30" ca="1">_xlfn.XLOOKUP(A30,INDIRECT($A$5&amp;"!$AJ$41:$AJ$406"),INDIRECT($A$5&amp;"!$AK$41:$AK$406"))*SUM($F$3:$I$3)</f>
        <v>0</v>
      </c>
      <c r="C30" s="65" cm="1">
        <f t="array" aca="1" ref="C30" ca="1">_xlfn.XLOOKUP(A30,INDIRECT($A$5&amp;"!$AJ$41:$AJ$406"),INDIRECT($A$5&amp;"!$AL$41:$AL$406"))*SUM($F$3:$I$3)</f>
        <v>12</v>
      </c>
      <c r="D30" s="65" cm="1">
        <f t="array" aca="1" ref="D30" ca="1">_xlfn.XLOOKUP(A30,INDIRECT($A$5&amp;"!$AJ$41:$AJ$406"),INDIRECT($A$5&amp;"!$AO$41:$AO$406"))*SUM($F$3:$I$3)</f>
        <v>12</v>
      </c>
      <c r="E30" s="34" cm="1">
        <f t="array" ref="E30">SUMPRODUCT(('PT Storengy'!$B$8:$K$372)*('PT Storengy'!$A$8:$A$372=$A30)*('PT Storengy'!$B$5:$K$5=$A$6)*('PT Storengy'!$B$7:$K$7=$A$7))</f>
        <v>0</v>
      </c>
      <c r="F30" s="111">
        <f t="shared" ca="1" si="0"/>
        <v>1.3209503999999996</v>
      </c>
      <c r="G30" s="153">
        <f t="shared" ca="1" si="1"/>
        <v>0.10235</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0.96588333333333276</v>
      </c>
      <c r="I30" s="66">
        <f t="shared" ca="1" si="4"/>
        <v>92.724799999999945</v>
      </c>
      <c r="J30" s="110" cm="1">
        <f t="array" aca="1" ref="J30" ca="1">IF(COUNTIFS('PTC NaTran'!$K$7:$K$15996,"",'PTC NaTran'!$A$7:$A$15996,J$16,'PTC NaTran'!$D$7:$D$15996,$A30,'PTC NaTran'!$C$7:$C$15996,"DEL")&gt;0,J$14,SUMIFS('PTC NaTran'!$K$7:$K$15996,'PTC NaTran'!$A$7:$A$15996,J$16,'PTC NaTran'!$D$7:$D$15996,$A30,'PTC NaTran'!$C$7:$C$15996,"DEL")*1.0026*$F$4/INDIRECT($A$4&amp;"!D9"))</f>
        <v>96</v>
      </c>
      <c r="K30" s="110">
        <v>1000</v>
      </c>
      <c r="L30" s="111">
        <f t="shared" ca="1" si="2"/>
        <v>1.3209503999999996</v>
      </c>
      <c r="M30" s="153">
        <f t="shared" ca="1" si="5"/>
        <v>0.10235</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0.96588333333333276</v>
      </c>
      <c r="O30" s="66">
        <f t="shared" ca="1" si="6"/>
        <v>92.724799999999945</v>
      </c>
      <c r="S30" s="111">
        <f t="shared" ca="1" si="3"/>
        <v>1.3209503999999996</v>
      </c>
      <c r="T30" s="51">
        <f t="shared" ca="1" si="7"/>
        <v>0.10235</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0.96588333333333276</v>
      </c>
      <c r="V30" s="66">
        <f t="shared" ca="1" si="8"/>
        <v>92.724799999999945</v>
      </c>
    </row>
    <row r="31" spans="1:22" x14ac:dyDescent="0.3">
      <c r="A31" s="32">
        <f t="shared" si="9"/>
        <v>45762</v>
      </c>
      <c r="B31" s="65" cm="1">
        <f t="array" aca="1" ref="B31" ca="1">_xlfn.XLOOKUP(A31,INDIRECT($A$5&amp;"!$AJ$41:$AJ$406"),INDIRECT($A$5&amp;"!$AK$41:$AK$406"))*SUM($F$3:$I$3)</f>
        <v>0</v>
      </c>
      <c r="C31" s="65" cm="1">
        <f t="array" aca="1" ref="C31" ca="1">_xlfn.XLOOKUP(A31,INDIRECT($A$5&amp;"!$AJ$41:$AJ$406"),INDIRECT($A$5&amp;"!$AL$41:$AL$406"))*SUM($F$3:$I$3)</f>
        <v>12</v>
      </c>
      <c r="D31" s="65" cm="1">
        <f t="array" aca="1" ref="D31" ca="1">_xlfn.XLOOKUP(A31,INDIRECT($A$5&amp;"!$AJ$41:$AJ$406"),INDIRECT($A$5&amp;"!$AO$41:$AO$406"))*SUM($F$3:$I$3)</f>
        <v>12</v>
      </c>
      <c r="E31" s="34" cm="1">
        <f t="array" ref="E31">SUMPRODUCT(('PT Storengy'!$B$8:$K$372)*('PT Storengy'!$A$8:$A$372=$A31)*('PT Storengy'!$B$5:$K$5=$A$6)*('PT Storengy'!$B$7:$K$7=$A$7))</f>
        <v>0</v>
      </c>
      <c r="F31" s="111">
        <f t="shared" ca="1" si="0"/>
        <v>1.4134278399999995</v>
      </c>
      <c r="G31" s="153">
        <f t="shared" ca="1" si="1"/>
        <v>0.11008</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0.9633066666666662</v>
      </c>
      <c r="I31" s="66">
        <f t="shared" ca="1" si="4"/>
        <v>92.477439999999959</v>
      </c>
      <c r="J31" s="110" cm="1">
        <f t="array" aca="1" ref="J31" ca="1">IF(COUNTIFS('PTC NaTran'!$K$7:$K$15996,"",'PTC NaTran'!$A$7:$A$15996,J$16,'PTC NaTran'!$D$7:$D$15996,$A31,'PTC NaTran'!$C$7:$C$15996,"DEL")&gt;0,J$14,SUMIFS('PTC NaTran'!$K$7:$K$15996,'PTC NaTran'!$A$7:$A$15996,J$16,'PTC NaTran'!$D$7:$D$15996,$A31,'PTC NaTran'!$C$7:$C$15996,"DEL")*1.0026*$F$4/INDIRECT($A$4&amp;"!D9"))</f>
        <v>96</v>
      </c>
      <c r="K31" s="110">
        <v>1000</v>
      </c>
      <c r="L31" s="111">
        <f t="shared" ca="1" si="2"/>
        <v>1.4134278399999995</v>
      </c>
      <c r="M31" s="153">
        <f t="shared" ca="1" si="5"/>
        <v>0.11008</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0.9633066666666662</v>
      </c>
      <c r="O31" s="66">
        <f t="shared" ca="1" si="6"/>
        <v>92.477439999999959</v>
      </c>
      <c r="S31" s="111">
        <f t="shared" ca="1" si="3"/>
        <v>1.4134278399999995</v>
      </c>
      <c r="T31" s="51">
        <f t="shared" ca="1" si="7"/>
        <v>0.11008</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0.9633066666666662</v>
      </c>
      <c r="V31" s="66">
        <f t="shared" ca="1" si="8"/>
        <v>92.477439999999959</v>
      </c>
    </row>
    <row r="32" spans="1:22" x14ac:dyDescent="0.3">
      <c r="A32" s="32">
        <f t="shared" si="9"/>
        <v>45763</v>
      </c>
      <c r="B32" s="65" cm="1">
        <f t="array" aca="1" ref="B32" ca="1">_xlfn.XLOOKUP(A32,INDIRECT($A$5&amp;"!$AJ$41:$AJ$406"),INDIRECT($A$5&amp;"!$AK$41:$AK$406"))*SUM($F$3:$I$3)</f>
        <v>0</v>
      </c>
      <c r="C32" s="65" cm="1">
        <f t="array" aca="1" ref="C32" ca="1">_xlfn.XLOOKUP(A32,INDIRECT($A$5&amp;"!$AJ$41:$AJ$406"),INDIRECT($A$5&amp;"!$AL$41:$AL$406"))*SUM($F$3:$I$3)</f>
        <v>12</v>
      </c>
      <c r="D32" s="65" cm="1">
        <f t="array" aca="1" ref="D32" ca="1">_xlfn.XLOOKUP(A32,INDIRECT($A$5&amp;"!$AJ$41:$AJ$406"),INDIRECT($A$5&amp;"!$AO$41:$AO$406"))*SUM($F$3:$I$3)</f>
        <v>12</v>
      </c>
      <c r="E32" s="34" cm="1">
        <f t="array" ref="E32">SUMPRODUCT(('PT Storengy'!$B$8:$K$372)*('PT Storengy'!$A$8:$A$372=$A32)*('PT Storengy'!$B$5:$K$5=$A$6)*('PT Storengy'!$B$7:$K$7=$A$7))</f>
        <v>0</v>
      </c>
      <c r="F32" s="111">
        <f t="shared" ca="1" si="0"/>
        <v>1.5056585599999994</v>
      </c>
      <c r="G32" s="153">
        <f t="shared" ca="1" si="1"/>
        <v>0.11779000000000001</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0.96073666666666613</v>
      </c>
      <c r="I32" s="66">
        <f t="shared" ca="1" si="4"/>
        <v>92.230719999999948</v>
      </c>
      <c r="J32" s="110" cm="1">
        <f t="array" aca="1" ref="J32" ca="1">IF(COUNTIFS('PTC NaTran'!$K$7:$K$15996,"",'PTC NaTran'!$A$7:$A$15996,J$16,'PTC NaTran'!$D$7:$D$15996,$A32,'PTC NaTran'!$C$7:$C$15996,"DEL")&gt;0,J$14,SUMIFS('PTC NaTran'!$K$7:$K$15996,'PTC NaTran'!$A$7:$A$15996,J$16,'PTC NaTran'!$D$7:$D$15996,$A32,'PTC NaTran'!$C$7:$C$15996,"DEL")*1.0026*$F$4/INDIRECT($A$4&amp;"!D9"))</f>
        <v>96</v>
      </c>
      <c r="K32" s="110">
        <v>1000</v>
      </c>
      <c r="L32" s="111">
        <f t="shared" ca="1" si="2"/>
        <v>1.5056585599999994</v>
      </c>
      <c r="M32" s="153">
        <f t="shared" ca="1" si="5"/>
        <v>0.11779000000000001</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0.96073666666666613</v>
      </c>
      <c r="O32" s="66">
        <f t="shared" ca="1" si="6"/>
        <v>92.230719999999948</v>
      </c>
      <c r="S32" s="111">
        <f t="shared" ca="1" si="3"/>
        <v>1.5056585599999994</v>
      </c>
      <c r="T32" s="51">
        <f t="shared" ca="1" si="7"/>
        <v>0.11779000000000001</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0.96073666666666613</v>
      </c>
      <c r="V32" s="66">
        <f t="shared" ca="1" si="8"/>
        <v>92.230719999999948</v>
      </c>
    </row>
    <row r="33" spans="1:22" x14ac:dyDescent="0.3">
      <c r="A33" s="32">
        <f t="shared" si="9"/>
        <v>45764</v>
      </c>
      <c r="B33" s="65" cm="1">
        <f t="array" aca="1" ref="B33" ca="1">_xlfn.XLOOKUP(A33,INDIRECT($A$5&amp;"!$AJ$41:$AJ$406"),INDIRECT($A$5&amp;"!$AK$41:$AK$406"))*SUM($F$3:$I$3)</f>
        <v>0</v>
      </c>
      <c r="C33" s="65" cm="1">
        <f t="array" aca="1" ref="C33" ca="1">_xlfn.XLOOKUP(A33,INDIRECT($A$5&amp;"!$AJ$41:$AJ$406"),INDIRECT($A$5&amp;"!$AL$41:$AL$406"))*SUM($F$3:$I$3)</f>
        <v>12</v>
      </c>
      <c r="D33" s="65" cm="1">
        <f t="array" aca="1" ref="D33" ca="1">_xlfn.XLOOKUP(A33,INDIRECT($A$5&amp;"!$AJ$41:$AJ$406"),INDIRECT($A$5&amp;"!$AO$41:$AO$406"))*SUM($F$3:$I$3)</f>
        <v>12</v>
      </c>
      <c r="E33" s="34" cm="1">
        <f t="array" ref="E33">SUMPRODUCT(('PT Storengy'!$B$8:$K$372)*('PT Storengy'!$A$8:$A$372=$A33)*('PT Storengy'!$B$5:$K$5=$A$6)*('PT Storengy'!$B$7:$K$7=$A$7))</f>
        <v>0</v>
      </c>
      <c r="F33" s="111">
        <f t="shared" ca="1" si="0"/>
        <v>1.5976435199999994</v>
      </c>
      <c r="G33" s="153">
        <f t="shared" ca="1" si="1"/>
        <v>0.12547</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0.95817666666666756</v>
      </c>
      <c r="I33" s="66">
        <f t="shared" ca="1" si="4"/>
        <v>91.984960000000086</v>
      </c>
      <c r="J33" s="110" cm="1">
        <f t="array" aca="1" ref="J33" ca="1">IF(COUNTIFS('PTC NaTran'!$K$7:$K$15996,"",'PTC NaTran'!$A$7:$A$15996,J$16,'PTC NaTran'!$D$7:$D$15996,$A33,'PTC NaTran'!$C$7:$C$15996,"DEL")&gt;0,J$14,SUMIFS('PTC NaTran'!$K$7:$K$15996,'PTC NaTran'!$A$7:$A$15996,J$16,'PTC NaTran'!$D$7:$D$15996,$A33,'PTC NaTran'!$C$7:$C$15996,"DEL")*1.0026*$F$4/INDIRECT($A$4&amp;"!D9"))</f>
        <v>96</v>
      </c>
      <c r="K33" s="110">
        <v>1000</v>
      </c>
      <c r="L33" s="111">
        <f t="shared" ca="1" si="2"/>
        <v>1.5976435199999994</v>
      </c>
      <c r="M33" s="153">
        <f t="shared" ca="1" si="5"/>
        <v>0.12547</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0.95817666666666756</v>
      </c>
      <c r="O33" s="66">
        <f t="shared" ca="1" si="6"/>
        <v>91.984960000000086</v>
      </c>
      <c r="S33" s="111">
        <f t="shared" ca="1" si="3"/>
        <v>1.5976435199999994</v>
      </c>
      <c r="T33" s="51">
        <f t="shared" ca="1" si="7"/>
        <v>0.12547</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0.95817666666666756</v>
      </c>
      <c r="V33" s="66">
        <f t="shared" ca="1" si="8"/>
        <v>91.984960000000086</v>
      </c>
    </row>
    <row r="34" spans="1:22" x14ac:dyDescent="0.3">
      <c r="A34" s="32">
        <f t="shared" si="9"/>
        <v>45765</v>
      </c>
      <c r="B34" s="65" cm="1">
        <f t="array" aca="1" ref="B34" ca="1">_xlfn.XLOOKUP(A34,INDIRECT($A$5&amp;"!$AJ$41:$AJ$406"),INDIRECT($A$5&amp;"!$AK$41:$AK$406"))*SUM($F$3:$I$3)</f>
        <v>0</v>
      </c>
      <c r="C34" s="65" cm="1">
        <f t="array" aca="1" ref="C34" ca="1">_xlfn.XLOOKUP(A34,INDIRECT($A$5&amp;"!$AJ$41:$AJ$406"),INDIRECT($A$5&amp;"!$AL$41:$AL$406"))*SUM($F$3:$I$3)</f>
        <v>12</v>
      </c>
      <c r="D34" s="65" cm="1">
        <f t="array" aca="1" ref="D34" ca="1">_xlfn.XLOOKUP(A34,INDIRECT($A$5&amp;"!$AJ$41:$AJ$406"),INDIRECT($A$5&amp;"!$AO$41:$AO$406"))*SUM($F$3:$I$3)</f>
        <v>12</v>
      </c>
      <c r="E34" s="34" cm="1">
        <f t="array" ref="E34">SUMPRODUCT(('PT Storengy'!$B$8:$K$372)*('PT Storengy'!$A$8:$A$372=$A34)*('PT Storengy'!$B$5:$K$5=$A$6)*('PT Storengy'!$B$7:$K$7=$A$7))</f>
        <v>0</v>
      </c>
      <c r="F34" s="111">
        <f t="shared" ca="1" si="0"/>
        <v>1.6893830399999996</v>
      </c>
      <c r="G34" s="153">
        <f t="shared" ca="1" si="1"/>
        <v>0.13314000000000001</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0.9556200000000008</v>
      </c>
      <c r="I34" s="66">
        <f t="shared" ca="1" si="4"/>
        <v>91.739520000000084</v>
      </c>
      <c r="J34" s="110" cm="1">
        <f t="array" aca="1" ref="J34" ca="1">IF(COUNTIFS('PTC NaTran'!$K$7:$K$15996,"",'PTC NaTran'!$A$7:$A$15996,J$16,'PTC NaTran'!$D$7:$D$15996,$A34,'PTC NaTran'!$C$7:$C$15996,"DEL")&gt;0,J$14,SUMIFS('PTC NaTran'!$K$7:$K$15996,'PTC NaTran'!$A$7:$A$15996,J$16,'PTC NaTran'!$D$7:$D$15996,$A34,'PTC NaTran'!$C$7:$C$15996,"DEL")*1.0026*$F$4/INDIRECT($A$4&amp;"!D9"))</f>
        <v>96</v>
      </c>
      <c r="K34" s="110">
        <v>1000</v>
      </c>
      <c r="L34" s="111">
        <f t="shared" ca="1" si="2"/>
        <v>1.6893830399999996</v>
      </c>
      <c r="M34" s="153">
        <f t="shared" ca="1" si="5"/>
        <v>0.13314000000000001</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0.9556200000000008</v>
      </c>
      <c r="O34" s="66">
        <f t="shared" ca="1" si="6"/>
        <v>91.739520000000084</v>
      </c>
      <c r="S34" s="111">
        <f t="shared" ca="1" si="3"/>
        <v>1.6893830399999996</v>
      </c>
      <c r="T34" s="51">
        <f t="shared" ca="1" si="7"/>
        <v>0.13314000000000001</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0.9556200000000008</v>
      </c>
      <c r="V34" s="66">
        <f t="shared" ca="1" si="8"/>
        <v>91.739520000000084</v>
      </c>
    </row>
    <row r="35" spans="1:22" x14ac:dyDescent="0.3">
      <c r="A35" s="32">
        <f t="shared" si="9"/>
        <v>45766</v>
      </c>
      <c r="B35" s="65" cm="1">
        <f t="array" aca="1" ref="B35" ca="1">_xlfn.XLOOKUP(A35,INDIRECT($A$5&amp;"!$AJ$41:$AJ$406"),INDIRECT($A$5&amp;"!$AK$41:$AK$406"))*SUM($F$3:$I$3)</f>
        <v>0</v>
      </c>
      <c r="C35" s="65" cm="1">
        <f t="array" aca="1" ref="C35" ca="1">_xlfn.XLOOKUP(A35,INDIRECT($A$5&amp;"!$AJ$41:$AJ$406"),INDIRECT($A$5&amp;"!$AL$41:$AL$406"))*SUM($F$3:$I$3)</f>
        <v>12</v>
      </c>
      <c r="D35" s="65" cm="1">
        <f t="array" aca="1" ref="D35" ca="1">_xlfn.XLOOKUP(A35,INDIRECT($A$5&amp;"!$AJ$41:$AJ$406"),INDIRECT($A$5&amp;"!$AO$41:$AO$406"))*SUM($F$3:$I$3)</f>
        <v>12</v>
      </c>
      <c r="E35" s="34" cm="1">
        <f t="array" ref="E35">SUMPRODUCT(('PT Storengy'!$B$8:$K$372)*('PT Storengy'!$A$8:$A$372=$A35)*('PT Storengy'!$B$5:$K$5=$A$6)*('PT Storengy'!$B$7:$K$7=$A$7))</f>
        <v>0</v>
      </c>
      <c r="F35" s="111">
        <f t="shared" ca="1" si="0"/>
        <v>1.7808780799999997</v>
      </c>
      <c r="G35" s="153">
        <f t="shared" ca="1" si="1"/>
        <v>0.14077999999999999</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0.95307333333333422</v>
      </c>
      <c r="I35" s="66">
        <f t="shared" ca="1" si="4"/>
        <v>91.495040000000088</v>
      </c>
      <c r="J35" s="110" cm="1">
        <f t="array" aca="1" ref="J35" ca="1">IF(COUNTIFS('PTC NaTran'!$K$7:$K$15996,"",'PTC NaTran'!$A$7:$A$15996,J$16,'PTC NaTran'!$D$7:$D$15996,$A35,'PTC NaTran'!$C$7:$C$15996,"DEL")&gt;0,J$14,SUMIFS('PTC NaTran'!$K$7:$K$15996,'PTC NaTran'!$A$7:$A$15996,J$16,'PTC NaTran'!$D$7:$D$15996,$A35,'PTC NaTran'!$C$7:$C$15996,"DEL")*1.0026*$F$4/INDIRECT($A$4&amp;"!D9"))</f>
        <v>96</v>
      </c>
      <c r="K35" s="110">
        <v>1000</v>
      </c>
      <c r="L35" s="111">
        <f t="shared" ca="1" si="2"/>
        <v>1.7808780799999997</v>
      </c>
      <c r="M35" s="153">
        <f t="shared" ca="1" si="5"/>
        <v>0.14077999999999999</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0.95307333333333422</v>
      </c>
      <c r="O35" s="66">
        <f t="shared" ca="1" si="6"/>
        <v>91.495040000000088</v>
      </c>
      <c r="S35" s="111">
        <f t="shared" ca="1" si="3"/>
        <v>1.7808780799999997</v>
      </c>
      <c r="T35" s="51">
        <f t="shared" ca="1" si="7"/>
        <v>0.14077999999999999</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0.95307333333333422</v>
      </c>
      <c r="V35" s="66">
        <f t="shared" ca="1" si="8"/>
        <v>91.495040000000088</v>
      </c>
    </row>
    <row r="36" spans="1:22" x14ac:dyDescent="0.3">
      <c r="A36" s="32">
        <f t="shared" si="9"/>
        <v>45767</v>
      </c>
      <c r="B36" s="65" cm="1">
        <f t="array" aca="1" ref="B36" ca="1">_xlfn.XLOOKUP(A36,INDIRECT($A$5&amp;"!$AJ$41:$AJ$406"),INDIRECT($A$5&amp;"!$AK$41:$AK$406"))*SUM($F$3:$I$3)</f>
        <v>0</v>
      </c>
      <c r="C36" s="65" cm="1">
        <f t="array" aca="1" ref="C36" ca="1">_xlfn.XLOOKUP(A36,INDIRECT($A$5&amp;"!$AJ$41:$AJ$406"),INDIRECT($A$5&amp;"!$AL$41:$AL$406"))*SUM($F$3:$I$3)</f>
        <v>12</v>
      </c>
      <c r="D36" s="65" cm="1">
        <f t="array" aca="1" ref="D36" ca="1">_xlfn.XLOOKUP(A36,INDIRECT($A$5&amp;"!$AJ$41:$AJ$406"),INDIRECT($A$5&amp;"!$AO$41:$AO$406"))*SUM($F$3:$I$3)</f>
        <v>12</v>
      </c>
      <c r="E36" s="34" cm="1">
        <f t="array" ref="E36">SUMPRODUCT(('PT Storengy'!$B$8:$K$372)*('PT Storengy'!$A$8:$A$372=$A36)*('PT Storengy'!$B$5:$K$5=$A$6)*('PT Storengy'!$B$7:$K$7=$A$7))</f>
        <v>0</v>
      </c>
      <c r="F36" s="111">
        <f t="shared" ca="1" si="0"/>
        <v>1.8721289599999997</v>
      </c>
      <c r="G36" s="153">
        <f t="shared" ca="1" si="1"/>
        <v>0.14840999999999999</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0.95053000000000076</v>
      </c>
      <c r="I36" s="66">
        <f t="shared" ca="1" si="4"/>
        <v>91.25088000000008</v>
      </c>
      <c r="J36" s="110" cm="1">
        <f t="array" aca="1" ref="J36" ca="1">IF(COUNTIFS('PTC NaTran'!$K$7:$K$15996,"",'PTC NaTran'!$A$7:$A$15996,J$16,'PTC NaTran'!$D$7:$D$15996,$A36,'PTC NaTran'!$C$7:$C$15996,"DEL")&gt;0,J$14,SUMIFS('PTC NaTran'!$K$7:$K$15996,'PTC NaTran'!$A$7:$A$15996,J$16,'PTC NaTran'!$D$7:$D$15996,$A36,'PTC NaTran'!$C$7:$C$15996,"DEL")*1.0026*$F$4/INDIRECT($A$4&amp;"!D9"))</f>
        <v>96</v>
      </c>
      <c r="K36" s="110">
        <v>1000</v>
      </c>
      <c r="L36" s="111">
        <f t="shared" ca="1" si="2"/>
        <v>1.8721289599999997</v>
      </c>
      <c r="M36" s="153">
        <f t="shared" ca="1" si="5"/>
        <v>0.14840999999999999</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0.95053000000000076</v>
      </c>
      <c r="O36" s="66">
        <f t="shared" ca="1" si="6"/>
        <v>91.25088000000008</v>
      </c>
      <c r="S36" s="111">
        <f t="shared" ca="1" si="3"/>
        <v>1.8721289599999997</v>
      </c>
      <c r="T36" s="51">
        <f t="shared" ca="1" si="7"/>
        <v>0.14840999999999999</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0.95053000000000076</v>
      </c>
      <c r="V36" s="66">
        <f t="shared" ca="1" si="8"/>
        <v>91.25088000000008</v>
      </c>
    </row>
    <row r="37" spans="1:22" x14ac:dyDescent="0.3">
      <c r="A37" s="32">
        <f t="shared" si="9"/>
        <v>45768</v>
      </c>
      <c r="B37" s="65" cm="1">
        <f t="array" aca="1" ref="B37" ca="1">_xlfn.XLOOKUP(A37,INDIRECT($A$5&amp;"!$AJ$41:$AJ$406"),INDIRECT($A$5&amp;"!$AK$41:$AK$406"))*SUM($F$3:$I$3)</f>
        <v>0</v>
      </c>
      <c r="C37" s="65" cm="1">
        <f t="array" aca="1" ref="C37" ca="1">_xlfn.XLOOKUP(A37,INDIRECT($A$5&amp;"!$AJ$41:$AJ$406"),INDIRECT($A$5&amp;"!$AL$41:$AL$406"))*SUM($F$3:$I$3)</f>
        <v>12</v>
      </c>
      <c r="D37" s="65" cm="1">
        <f t="array" aca="1" ref="D37" ca="1">_xlfn.XLOOKUP(A37,INDIRECT($A$5&amp;"!$AJ$41:$AJ$406"),INDIRECT($A$5&amp;"!$AO$41:$AO$406"))*SUM($F$3:$I$3)</f>
        <v>12</v>
      </c>
      <c r="E37" s="34" cm="1">
        <f t="array" ref="E37">SUMPRODUCT(('PT Storengy'!$B$8:$K$372)*('PT Storengy'!$A$8:$A$372=$A37)*('PT Storengy'!$B$5:$K$5=$A$6)*('PT Storengy'!$B$7:$K$7=$A$7))</f>
        <v>0</v>
      </c>
      <c r="F37" s="111">
        <f t="shared" ca="1" si="0"/>
        <v>1.9631366399999999</v>
      </c>
      <c r="G37" s="153">
        <f t="shared" ca="1" si="1"/>
        <v>0.15601000000000001</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0.94799666666666738</v>
      </c>
      <c r="I37" s="66">
        <f t="shared" ca="1" si="4"/>
        <v>91.007680000000065</v>
      </c>
      <c r="J37" s="110" cm="1">
        <f t="array" aca="1" ref="J37" ca="1">IF(COUNTIFS('PTC NaTran'!$K$7:$K$15996,"",'PTC NaTran'!$A$7:$A$15996,J$16,'PTC NaTran'!$D$7:$D$15996,$A37,'PTC NaTran'!$C$7:$C$15996,"DEL")&gt;0,J$14,SUMIFS('PTC NaTran'!$K$7:$K$15996,'PTC NaTran'!$A$7:$A$15996,J$16,'PTC NaTran'!$D$7:$D$15996,$A37,'PTC NaTran'!$C$7:$C$15996,"DEL")*1.0026*$F$4/INDIRECT($A$4&amp;"!D9"))</f>
        <v>96</v>
      </c>
      <c r="K37" s="110">
        <v>1000</v>
      </c>
      <c r="L37" s="111">
        <f t="shared" ca="1" si="2"/>
        <v>1.9631366399999999</v>
      </c>
      <c r="M37" s="153">
        <f t="shared" ca="1" si="5"/>
        <v>0.15601000000000001</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0.94799666666666738</v>
      </c>
      <c r="O37" s="66">
        <f t="shared" ca="1" si="6"/>
        <v>91.007680000000065</v>
      </c>
      <c r="S37" s="111">
        <f t="shared" ca="1" si="3"/>
        <v>1.9631366399999999</v>
      </c>
      <c r="T37" s="51">
        <f t="shared" ca="1" si="7"/>
        <v>0.15601000000000001</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0.94799666666666738</v>
      </c>
      <c r="V37" s="66">
        <f t="shared" ca="1" si="8"/>
        <v>91.007680000000065</v>
      </c>
    </row>
    <row r="38" spans="1:22" x14ac:dyDescent="0.3">
      <c r="A38" s="189">
        <f t="shared" si="9"/>
        <v>45769</v>
      </c>
      <c r="B38" s="190" cm="1">
        <f t="array" aca="1" ref="B38" ca="1">_xlfn.XLOOKUP(A38,INDIRECT($A$5&amp;"!$AJ$41:$AJ$406"),INDIRECT($A$5&amp;"!$AK$41:$AK$406"))*SUM($F$3:$I$3)</f>
        <v>0</v>
      </c>
      <c r="C38" s="190" cm="1">
        <f t="array" aca="1" ref="C38" ca="1">_xlfn.XLOOKUP(A38,INDIRECT($A$5&amp;"!$AJ$41:$AJ$406"),INDIRECT($A$5&amp;"!$AL$41:$AL$406"))*SUM($F$3:$I$3)</f>
        <v>12</v>
      </c>
      <c r="D38" s="190" cm="1">
        <f t="array" aca="1" ref="D38" ca="1">_xlfn.XLOOKUP(A38,INDIRECT($A$5&amp;"!$AJ$41:$AJ$406"),INDIRECT($A$5&amp;"!$AO$41:$AO$406"))*SUM($F$3:$I$3)</f>
        <v>12</v>
      </c>
      <c r="E38" s="34" cm="1">
        <f t="array" ref="E38">SUMPRODUCT(('PT Storengy'!$B$8:$K$372)*('PT Storengy'!$A$8:$A$372=$A38)*('PT Storengy'!$B$5:$K$5=$A$6)*('PT Storengy'!$B$7:$K$7=$A$7))</f>
        <v>0</v>
      </c>
      <c r="F38" s="111">
        <f t="shared" ca="1" si="0"/>
        <v>2.05390176</v>
      </c>
      <c r="G38" s="191">
        <f t="shared" ca="1" si="1"/>
        <v>0.16359000000000001</v>
      </c>
      <c r="H38" s="192" cm="1">
        <f t="array" aca="1" ref="H38" ca="1">IF(ROUND(ROUND(G38,2)-G38,4)=0,_xlfn.XLOOKUP(G38,INDIRECT($A$4&amp;"!$G$41:$G$141"),INDIRECT($A$4&amp;"!$A$41:$A$141"),0,1,1),IF(G38&gt;=1,0,(ROUNDUP(G38,2)-G38)*100*_xlfn.XLOOKUP(G38,INDIRECT($A$4&amp;"!$G$41:$G$141"),INDIRECT($A$4&amp;"!$A$41:$A$141"),0,-1,-1)+(G38-ROUNDDOWN(G38,2))*100*_xlfn.XLOOKUP(G38,INDIRECT($A$4&amp;"!$G$41:$G$141"),INDIRECT($A$4&amp;"!$A$41:$A$141"),0,1,1)))</f>
        <v>0.94547000000000081</v>
      </c>
      <c r="I38" s="66">
        <f t="shared" ca="1" si="4"/>
        <v>90.765120000000081</v>
      </c>
      <c r="J38" s="110" cm="1">
        <f t="array" aca="1" ref="J38" ca="1">IF(COUNTIFS('PTC NaTran'!$K$7:$K$15996,"",'PTC NaTran'!$A$7:$A$15996,J$16,'PTC NaTran'!$D$7:$D$15996,$A38,'PTC NaTran'!$C$7:$C$15996,"DEL")&gt;0,J$14,SUMIFS('PTC NaTran'!$K$7:$K$15996,'PTC NaTran'!$A$7:$A$15996,J$16,'PTC NaTran'!$D$7:$D$15996,$A38,'PTC NaTran'!$C$7:$C$15996,"DEL")*1.0026*$F$4/INDIRECT($A$4&amp;"!D9"))</f>
        <v>96</v>
      </c>
      <c r="K38" s="110">
        <v>1000</v>
      </c>
      <c r="L38" s="111">
        <f t="shared" ca="1" si="2"/>
        <v>2.05390176</v>
      </c>
      <c r="M38" s="191">
        <f t="shared" ca="1" si="5"/>
        <v>0.16359000000000001</v>
      </c>
      <c r="N38" s="192" cm="1">
        <f t="array" aca="1" ref="N38" ca="1">IF(ROUND(ROUND(M38,2)-M38,4)=0,_xlfn.XLOOKUP(M38,INDIRECT($A$4&amp;"!$G$41:$G$141"),INDIRECT($A$4&amp;"!$A$41:$A$141"),0,1,1),IF(M38&gt;=1,0,(ROUNDUP(M38,2)-M38)*100*_xlfn.XLOOKUP(M38,INDIRECT($A$4&amp;"!$G$41:$G$141"),INDIRECT($A$4&amp;"!$A$41:$A$141"),0,-1,-1)+(M38-ROUNDDOWN(M38,2))*100*_xlfn.XLOOKUP(M38,INDIRECT($A$4&amp;"!$G$41:$G$141"),INDIRECT($A$4&amp;"!$A$41:$A$141"),0,1,1)))</f>
        <v>0.94547000000000081</v>
      </c>
      <c r="O38" s="66">
        <f t="shared" ca="1" si="6"/>
        <v>90.765120000000081</v>
      </c>
      <c r="S38" s="111">
        <f t="shared" ca="1" si="3"/>
        <v>2.05390176</v>
      </c>
      <c r="T38" s="51">
        <f t="shared" ca="1" si="7"/>
        <v>0.16359000000000001</v>
      </c>
      <c r="U38" s="192" cm="1">
        <f t="array" aca="1" ref="U38" ca="1">IF(ROUND(ROUND(T38,2)-T38,4)=0,_xlfn.XLOOKUP(T38,INDIRECT($A$4&amp;"!$G$41:$G$141"),INDIRECT($A$4&amp;"!$A$41:$A$141"),0,1,1),IF(T38&gt;=1,0,(ROUNDUP(T38,2)-T38)*100*_xlfn.XLOOKUP(T38,INDIRECT($A$4&amp;"!$G$41:$G$141"),INDIRECT($A$4&amp;"!$A$41:$A$141"),0,-1,-1)+(T38-ROUNDDOWN(T38,2))*100*_xlfn.XLOOKUP(T38,INDIRECT($A$4&amp;"!$G$41:$G$141"),INDIRECT($A$4&amp;"!$A$41:$A$141"),0,1,1)))</f>
        <v>0.94547000000000081</v>
      </c>
      <c r="V38" s="66">
        <f t="shared" ca="1" si="8"/>
        <v>90.765120000000081</v>
      </c>
    </row>
    <row r="39" spans="1:22" x14ac:dyDescent="0.3">
      <c r="A39" s="32">
        <f t="shared" si="9"/>
        <v>45770</v>
      </c>
      <c r="B39" s="65" cm="1">
        <f t="array" aca="1" ref="B39" ca="1">_xlfn.XLOOKUP(A39,INDIRECT($A$5&amp;"!$AJ$41:$AJ$406"),INDIRECT($A$5&amp;"!$AK$41:$AK$406"))*SUM($F$3:$I$3)</f>
        <v>0</v>
      </c>
      <c r="C39" s="65" cm="1">
        <f t="array" aca="1" ref="C39" ca="1">_xlfn.XLOOKUP(A39,INDIRECT($A$5&amp;"!$AJ$41:$AJ$406"),INDIRECT($A$5&amp;"!$AL$41:$AL$406"))*SUM($F$3:$I$3)</f>
        <v>12</v>
      </c>
      <c r="D39" s="65" cm="1">
        <f t="array" aca="1" ref="D39" ca="1">_xlfn.XLOOKUP(A39,INDIRECT($A$5&amp;"!$AJ$41:$AJ$406"),INDIRECT($A$5&amp;"!$AO$41:$AO$406"))*SUM($F$3:$I$3)</f>
        <v>12</v>
      </c>
      <c r="E39" s="34" cm="1">
        <f t="array" ref="E39">SUMPRODUCT(('PT Storengy'!$B$8:$K$372)*('PT Storengy'!$A$8:$A$372=$A39)*('PT Storengy'!$B$5:$K$5=$A$6)*('PT Storengy'!$B$7:$K$7=$A$7))</f>
        <v>0</v>
      </c>
      <c r="F39" s="111">
        <f t="shared" ca="1" si="0"/>
        <v>2.14442464</v>
      </c>
      <c r="G39" s="153">
        <f t="shared" ca="1" si="1"/>
        <v>0.17116000000000001</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0.94294666666666749</v>
      </c>
      <c r="I39" s="66">
        <f t="shared" ca="1" si="4"/>
        <v>90.522880000000072</v>
      </c>
      <c r="J39" s="110" cm="1">
        <f t="array" aca="1" ref="J39" ca="1">IF(COUNTIFS('PTC NaTran'!$K$7:$K$15996,"",'PTC NaTran'!$A$7:$A$15996,J$16,'PTC NaTran'!$D$7:$D$15996,$A39,'PTC NaTran'!$C$7:$C$15996,"DEL")&gt;0,J$14,SUMIFS('PTC NaTran'!$K$7:$K$15996,'PTC NaTran'!$A$7:$A$15996,J$16,'PTC NaTran'!$D$7:$D$15996,$A39,'PTC NaTran'!$C$7:$C$15996,"DEL")*1.0026*$F$4/INDIRECT($A$4&amp;"!D9"))</f>
        <v>96</v>
      </c>
      <c r="K39" s="110">
        <v>1000</v>
      </c>
      <c r="L39" s="111">
        <f t="shared" ca="1" si="2"/>
        <v>2.14442464</v>
      </c>
      <c r="M39" s="153">
        <f t="shared" ca="1" si="5"/>
        <v>0.17116000000000001</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0.94294666666666749</v>
      </c>
      <c r="O39" s="66">
        <f t="shared" ca="1" si="6"/>
        <v>90.522880000000072</v>
      </c>
      <c r="S39" s="111">
        <f t="shared" ca="1" si="3"/>
        <v>2.14442464</v>
      </c>
      <c r="T39" s="51">
        <f t="shared" ca="1" si="7"/>
        <v>0.17116000000000001</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0.94294666666666749</v>
      </c>
      <c r="V39" s="66">
        <f t="shared" ca="1" si="8"/>
        <v>90.522880000000072</v>
      </c>
    </row>
    <row r="40" spans="1:22" x14ac:dyDescent="0.3">
      <c r="A40" s="32">
        <f t="shared" si="9"/>
        <v>45771</v>
      </c>
      <c r="B40" s="65" cm="1">
        <f t="array" aca="1" ref="B40" ca="1">_xlfn.XLOOKUP(A40,INDIRECT($A$5&amp;"!$AJ$41:$AJ$406"),INDIRECT($A$5&amp;"!$AK$41:$AK$406"))*SUM($F$3:$I$3)</f>
        <v>0</v>
      </c>
      <c r="C40" s="65" cm="1">
        <f t="array" aca="1" ref="C40" ca="1">_xlfn.XLOOKUP(A40,INDIRECT($A$5&amp;"!$AJ$41:$AJ$406"),INDIRECT($A$5&amp;"!$AL$41:$AL$406"))*SUM($F$3:$I$3)</f>
        <v>12</v>
      </c>
      <c r="D40" s="65" cm="1">
        <f t="array" aca="1" ref="D40" ca="1">_xlfn.XLOOKUP(A40,INDIRECT($A$5&amp;"!$AJ$41:$AJ$406"),INDIRECT($A$5&amp;"!$AO$41:$AO$406"))*SUM($F$3:$I$3)</f>
        <v>12</v>
      </c>
      <c r="E40" s="34" cm="1">
        <f t="array" ref="E40">SUMPRODUCT(('PT Storengy'!$B$8:$K$372)*('PT Storengy'!$A$8:$A$372=$A40)*('PT Storengy'!$B$5:$K$5=$A$6)*('PT Storengy'!$B$7:$K$7=$A$7))</f>
        <v>0</v>
      </c>
      <c r="F40" s="111">
        <f t="shared" ca="1" si="0"/>
        <v>2.23470624</v>
      </c>
      <c r="G40" s="153">
        <f t="shared" ca="1" si="1"/>
        <v>0.1787</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0.94043333333333412</v>
      </c>
      <c r="I40" s="66">
        <f t="shared" ca="1" si="4"/>
        <v>90.281600000000083</v>
      </c>
      <c r="J40" s="110" cm="1">
        <f t="array" aca="1" ref="J40" ca="1">IF(COUNTIFS('PTC NaTran'!$K$7:$K$15996,"",'PTC NaTran'!$A$7:$A$15996,J$16,'PTC NaTran'!$D$7:$D$15996,$A40,'PTC NaTran'!$C$7:$C$15996,"DEL")&gt;0,J$14,SUMIFS('PTC NaTran'!$K$7:$K$15996,'PTC NaTran'!$A$7:$A$15996,J$16,'PTC NaTran'!$D$7:$D$15996,$A40,'PTC NaTran'!$C$7:$C$15996,"DEL")*1.0026*$F$4/INDIRECT($A$4&amp;"!D9"))</f>
        <v>96</v>
      </c>
      <c r="K40" s="110">
        <v>1000</v>
      </c>
      <c r="L40" s="111">
        <f t="shared" ca="1" si="2"/>
        <v>2.23470624</v>
      </c>
      <c r="M40" s="153">
        <f t="shared" ca="1" si="5"/>
        <v>0.1787</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0.94043333333333412</v>
      </c>
      <c r="O40" s="66">
        <f t="shared" ca="1" si="6"/>
        <v>90.281600000000083</v>
      </c>
      <c r="S40" s="111">
        <f t="shared" ca="1" si="3"/>
        <v>2.23470624</v>
      </c>
      <c r="T40" s="51">
        <f t="shared" ca="1" si="7"/>
        <v>0.1787</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0.94043333333333412</v>
      </c>
      <c r="V40" s="66">
        <f t="shared" ca="1" si="8"/>
        <v>90.281600000000083</v>
      </c>
    </row>
    <row r="41" spans="1:22" x14ac:dyDescent="0.3">
      <c r="A41" s="32">
        <f t="shared" si="9"/>
        <v>45772</v>
      </c>
      <c r="B41" s="65" cm="1">
        <f t="array" aca="1" ref="B41" ca="1">_xlfn.XLOOKUP(A41,INDIRECT($A$5&amp;"!$AJ$41:$AJ$406"),INDIRECT($A$5&amp;"!$AK$41:$AK$406"))*SUM($F$3:$I$3)</f>
        <v>0</v>
      </c>
      <c r="C41" s="65" cm="1">
        <f t="array" aca="1" ref="C41" ca="1">_xlfn.XLOOKUP(A41,INDIRECT($A$5&amp;"!$AJ$41:$AJ$406"),INDIRECT($A$5&amp;"!$AL$41:$AL$406"))*SUM($F$3:$I$3)</f>
        <v>12</v>
      </c>
      <c r="D41" s="65" cm="1">
        <f t="array" aca="1" ref="D41" ca="1">_xlfn.XLOOKUP(A41,INDIRECT($A$5&amp;"!$AJ$41:$AJ$406"),INDIRECT($A$5&amp;"!$AO$41:$AO$406"))*SUM($F$3:$I$3)</f>
        <v>12</v>
      </c>
      <c r="E41" s="34" cm="1">
        <f t="array" ref="E41">SUMPRODUCT(('PT Storengy'!$B$8:$K$372)*('PT Storengy'!$A$8:$A$372=$A41)*('PT Storengy'!$B$5:$K$5=$A$6)*('PT Storengy'!$B$7:$K$7=$A$7))</f>
        <v>0</v>
      </c>
      <c r="F41" s="111">
        <f t="shared" ca="1" si="0"/>
        <v>2.3247468800000002</v>
      </c>
      <c r="G41" s="153">
        <f t="shared" ca="1" si="1"/>
        <v>0.18623000000000001</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0.93792333333333411</v>
      </c>
      <c r="I41" s="66">
        <f t="shared" ca="1" si="4"/>
        <v>90.040640000000081</v>
      </c>
      <c r="J41" s="110" cm="1">
        <f t="array" aca="1" ref="J41" ca="1">IF(COUNTIFS('PTC NaTran'!$K$7:$K$15996,"",'PTC NaTran'!$A$7:$A$15996,J$16,'PTC NaTran'!$D$7:$D$15996,$A41,'PTC NaTran'!$C$7:$C$15996,"DEL")&gt;0,J$14,SUMIFS('PTC NaTran'!$K$7:$K$15996,'PTC NaTran'!$A$7:$A$15996,J$16,'PTC NaTran'!$D$7:$D$15996,$A41,'PTC NaTran'!$C$7:$C$15996,"DEL")*1.0026*$F$4/INDIRECT($A$4&amp;"!D9"))</f>
        <v>96</v>
      </c>
      <c r="K41" s="110">
        <v>1000</v>
      </c>
      <c r="L41" s="111">
        <f t="shared" ca="1" si="2"/>
        <v>2.3247468800000002</v>
      </c>
      <c r="M41" s="153">
        <f t="shared" ca="1" si="5"/>
        <v>0.18623000000000001</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0.93792333333333411</v>
      </c>
      <c r="O41" s="66">
        <f t="shared" ca="1" si="6"/>
        <v>90.040640000000081</v>
      </c>
      <c r="S41" s="111">
        <f t="shared" ca="1" si="3"/>
        <v>2.3247468800000002</v>
      </c>
      <c r="T41" s="51">
        <f t="shared" ca="1" si="7"/>
        <v>0.18623000000000001</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0.93792333333333411</v>
      </c>
      <c r="V41" s="66">
        <f t="shared" ca="1" si="8"/>
        <v>90.040640000000081</v>
      </c>
    </row>
    <row r="42" spans="1:22" x14ac:dyDescent="0.3">
      <c r="A42" s="32">
        <f t="shared" si="9"/>
        <v>45773</v>
      </c>
      <c r="B42" s="65" cm="1">
        <f t="array" aca="1" ref="B42" ca="1">_xlfn.XLOOKUP(A42,INDIRECT($A$5&amp;"!$AJ$41:$AJ$406"),INDIRECT($A$5&amp;"!$AK$41:$AK$406"))*SUM($F$3:$I$3)</f>
        <v>0</v>
      </c>
      <c r="C42" s="65" cm="1">
        <f t="array" aca="1" ref="C42" ca="1">_xlfn.XLOOKUP(A42,INDIRECT($A$5&amp;"!$AJ$41:$AJ$406"),INDIRECT($A$5&amp;"!$AL$41:$AL$406"))*SUM($F$3:$I$3)</f>
        <v>12</v>
      </c>
      <c r="D42" s="65" cm="1">
        <f t="array" aca="1" ref="D42" ca="1">_xlfn.XLOOKUP(A42,INDIRECT($A$5&amp;"!$AJ$41:$AJ$406"),INDIRECT($A$5&amp;"!$AO$41:$AO$406"))*SUM($F$3:$I$3)</f>
        <v>12</v>
      </c>
      <c r="E42" s="34" cm="1">
        <f t="array" ref="E42">SUMPRODUCT(('PT Storengy'!$B$8:$K$372)*('PT Storengy'!$A$8:$A$372=$A42)*('PT Storengy'!$B$5:$K$5=$A$6)*('PT Storengy'!$B$7:$K$7=$A$7))</f>
        <v>0</v>
      </c>
      <c r="F42" s="111">
        <f t="shared" ca="1" si="0"/>
        <v>2.4145475200000002</v>
      </c>
      <c r="G42" s="153">
        <f t="shared" ca="1" si="1"/>
        <v>0.19373000000000001</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0.93542333333333416</v>
      </c>
      <c r="I42" s="66">
        <f t="shared" ca="1" si="4"/>
        <v>89.800640000000072</v>
      </c>
      <c r="J42" s="110" cm="1">
        <f t="array" aca="1" ref="J42" ca="1">IF(COUNTIFS('PTC NaTran'!$K$7:$K$15996,"",'PTC NaTran'!$A$7:$A$15996,J$16,'PTC NaTran'!$D$7:$D$15996,$A42,'PTC NaTran'!$C$7:$C$15996,"DEL")&gt;0,J$14,SUMIFS('PTC NaTran'!$K$7:$K$15996,'PTC NaTran'!$A$7:$A$15996,J$16,'PTC NaTran'!$D$7:$D$15996,$A42,'PTC NaTran'!$C$7:$C$15996,"DEL")*1.0026*$F$4/INDIRECT($A$4&amp;"!D9"))</f>
        <v>96</v>
      </c>
      <c r="K42" s="110">
        <v>1000</v>
      </c>
      <c r="L42" s="111">
        <f t="shared" ca="1" si="2"/>
        <v>2.4145475200000002</v>
      </c>
      <c r="M42" s="153">
        <f t="shared" ca="1" si="5"/>
        <v>0.19373000000000001</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0.93542333333333416</v>
      </c>
      <c r="O42" s="66">
        <f t="shared" ca="1" si="6"/>
        <v>89.800640000000072</v>
      </c>
      <c r="S42" s="111">
        <f t="shared" ca="1" si="3"/>
        <v>2.4145475200000002</v>
      </c>
      <c r="T42" s="51">
        <f t="shared" ca="1" si="7"/>
        <v>0.19373000000000001</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0.93542333333333416</v>
      </c>
      <c r="V42" s="66">
        <f t="shared" ca="1" si="8"/>
        <v>89.800640000000072</v>
      </c>
    </row>
    <row r="43" spans="1:22" x14ac:dyDescent="0.3">
      <c r="A43" s="32">
        <f t="shared" si="9"/>
        <v>45774</v>
      </c>
      <c r="B43" s="65" cm="1">
        <f t="array" aca="1" ref="B43" ca="1">_xlfn.XLOOKUP(A43,INDIRECT($A$5&amp;"!$AJ$41:$AJ$406"),INDIRECT($A$5&amp;"!$AK$41:$AK$406"))*SUM($F$3:$I$3)</f>
        <v>0</v>
      </c>
      <c r="C43" s="65" cm="1">
        <f t="array" aca="1" ref="C43" ca="1">_xlfn.XLOOKUP(A43,INDIRECT($A$5&amp;"!$AJ$41:$AJ$406"),INDIRECT($A$5&amp;"!$AL$41:$AL$406"))*SUM($F$3:$I$3)</f>
        <v>12</v>
      </c>
      <c r="D43" s="65" cm="1">
        <f t="array" aca="1" ref="D43" ca="1">_xlfn.XLOOKUP(A43,INDIRECT($A$5&amp;"!$AJ$41:$AJ$406"),INDIRECT($A$5&amp;"!$AO$41:$AO$406"))*SUM($F$3:$I$3)</f>
        <v>12</v>
      </c>
      <c r="E43" s="34" cm="1">
        <f t="array" ref="E43">SUMPRODUCT(('PT Storengy'!$B$8:$K$372)*('PT Storengy'!$A$8:$A$372=$A43)*('PT Storengy'!$B$5:$K$5=$A$6)*('PT Storengy'!$B$7:$K$7=$A$7))</f>
        <v>0</v>
      </c>
      <c r="F43" s="111">
        <f t="shared" ca="1" si="0"/>
        <v>2.5041088</v>
      </c>
      <c r="G43" s="153">
        <f t="shared" ca="1" si="1"/>
        <v>0.20121</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0.93293000000000081</v>
      </c>
      <c r="I43" s="66">
        <f t="shared" ca="1" si="4"/>
        <v>89.561280000000082</v>
      </c>
      <c r="J43" s="110" cm="1">
        <f t="array" aca="1" ref="J43" ca="1">IF(COUNTIFS('PTC NaTran'!$K$7:$K$15996,"",'PTC NaTran'!$A$7:$A$15996,J$16,'PTC NaTran'!$D$7:$D$15996,$A43,'PTC NaTran'!$C$7:$C$15996,"DEL")&gt;0,J$14,SUMIFS('PTC NaTran'!$K$7:$K$15996,'PTC NaTran'!$A$7:$A$15996,J$16,'PTC NaTran'!$D$7:$D$15996,$A43,'PTC NaTran'!$C$7:$C$15996,"DEL")*1.0026*$F$4/INDIRECT($A$4&amp;"!D9"))</f>
        <v>96</v>
      </c>
      <c r="K43" s="110">
        <v>1000</v>
      </c>
      <c r="L43" s="111">
        <f t="shared" ca="1" si="2"/>
        <v>2.5041088</v>
      </c>
      <c r="M43" s="153">
        <f t="shared" ca="1" si="5"/>
        <v>0.20121</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0.93293000000000081</v>
      </c>
      <c r="O43" s="66">
        <f t="shared" ca="1" si="6"/>
        <v>89.561280000000082</v>
      </c>
      <c r="S43" s="111">
        <f t="shared" ca="1" si="3"/>
        <v>2.5041088</v>
      </c>
      <c r="T43" s="51">
        <f t="shared" ca="1" si="7"/>
        <v>0.20121</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0.93293000000000081</v>
      </c>
      <c r="V43" s="66">
        <f t="shared" ca="1" si="8"/>
        <v>89.561280000000082</v>
      </c>
    </row>
    <row r="44" spans="1:22" x14ac:dyDescent="0.3">
      <c r="A44" s="32">
        <f t="shared" si="9"/>
        <v>45775</v>
      </c>
      <c r="B44" s="65" cm="1">
        <f t="array" aca="1" ref="B44" ca="1">_xlfn.XLOOKUP(A44,INDIRECT($A$5&amp;"!$AJ$41:$AJ$406"),INDIRECT($A$5&amp;"!$AK$41:$AK$406"))*SUM($F$3:$I$3)</f>
        <v>0</v>
      </c>
      <c r="C44" s="65" cm="1">
        <f t="array" aca="1" ref="C44" ca="1">_xlfn.XLOOKUP(A44,INDIRECT($A$5&amp;"!$AJ$41:$AJ$406"),INDIRECT($A$5&amp;"!$AL$41:$AL$406"))*SUM($F$3:$I$3)</f>
        <v>12</v>
      </c>
      <c r="D44" s="65" cm="1">
        <f t="array" aca="1" ref="D44" ca="1">_xlfn.XLOOKUP(A44,INDIRECT($A$5&amp;"!$AJ$41:$AJ$406"),INDIRECT($A$5&amp;"!$AO$41:$AO$406"))*SUM($F$3:$I$3)</f>
        <v>12</v>
      </c>
      <c r="E44" s="34" cm="1">
        <f t="array" ref="E44">SUMPRODUCT(('PT Storengy'!$B$8:$K$372)*('PT Storengy'!$A$8:$A$372=$A44)*('PT Storengy'!$B$5:$K$5=$A$6)*('PT Storengy'!$B$7:$K$7=$A$7))</f>
        <v>0</v>
      </c>
      <c r="F44" s="111">
        <f t="shared" ca="1" si="0"/>
        <v>2.59343104</v>
      </c>
      <c r="G44" s="153">
        <f t="shared" ca="1" si="1"/>
        <v>0.20868</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0.93044000000000071</v>
      </c>
      <c r="I44" s="66">
        <f t="shared" ca="1" si="4"/>
        <v>89.322240000000065</v>
      </c>
      <c r="J44" s="110" cm="1">
        <f t="array" aca="1" ref="J44" ca="1">IF(COUNTIFS('PTC NaTran'!$K$7:$K$15996,"",'PTC NaTran'!$A$7:$A$15996,J$16,'PTC NaTran'!$D$7:$D$15996,$A44,'PTC NaTran'!$C$7:$C$15996,"DEL")&gt;0,J$14,SUMIFS('PTC NaTran'!$K$7:$K$15996,'PTC NaTran'!$A$7:$A$15996,J$16,'PTC NaTran'!$D$7:$D$15996,$A44,'PTC NaTran'!$C$7:$C$15996,"DEL")*1.0026*$F$4/INDIRECT($A$4&amp;"!D9"))</f>
        <v>96</v>
      </c>
      <c r="K44" s="110">
        <v>1000</v>
      </c>
      <c r="L44" s="111">
        <f t="shared" ca="1" si="2"/>
        <v>2.59343104</v>
      </c>
      <c r="M44" s="153">
        <f t="shared" ca="1" si="5"/>
        <v>0.20868</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0.93044000000000071</v>
      </c>
      <c r="O44" s="66">
        <f t="shared" ca="1" si="6"/>
        <v>89.322240000000065</v>
      </c>
      <c r="S44" s="111">
        <f t="shared" ca="1" si="3"/>
        <v>2.59343104</v>
      </c>
      <c r="T44" s="51">
        <f t="shared" ca="1" si="7"/>
        <v>0.20868</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0.93044000000000071</v>
      </c>
      <c r="V44" s="66">
        <f t="shared" ca="1" si="8"/>
        <v>89.322240000000065</v>
      </c>
    </row>
    <row r="45" spans="1:22" x14ac:dyDescent="0.3">
      <c r="A45" s="32">
        <f t="shared" si="9"/>
        <v>45776</v>
      </c>
      <c r="B45" s="65" cm="1">
        <f t="array" aca="1" ref="B45" ca="1">_xlfn.XLOOKUP(A45,INDIRECT($A$5&amp;"!$AJ$41:$AJ$406"),INDIRECT($A$5&amp;"!$AK$41:$AK$406"))*SUM($F$3:$I$3)</f>
        <v>0</v>
      </c>
      <c r="C45" s="65" cm="1">
        <f t="array" aca="1" ref="C45" ca="1">_xlfn.XLOOKUP(A45,INDIRECT($A$5&amp;"!$AJ$41:$AJ$406"),INDIRECT($A$5&amp;"!$AL$41:$AL$406"))*SUM($F$3:$I$3)</f>
        <v>12</v>
      </c>
      <c r="D45" s="65" cm="1">
        <f t="array" aca="1" ref="D45" ca="1">_xlfn.XLOOKUP(A45,INDIRECT($A$5&amp;"!$AJ$41:$AJ$406"),INDIRECT($A$5&amp;"!$AO$41:$AO$406"))*SUM($F$3:$I$3)</f>
        <v>12</v>
      </c>
      <c r="E45" s="34" cm="1">
        <f t="array" ref="E45">SUMPRODUCT(('PT Storengy'!$B$8:$K$372)*('PT Storengy'!$A$8:$A$372=$A45)*('PT Storengy'!$B$5:$K$5=$A$6)*('PT Storengy'!$B$7:$K$7=$A$7))</f>
        <v>0</v>
      </c>
      <c r="F45" s="111">
        <f t="shared" ca="1" si="0"/>
        <v>2.6825152000000001</v>
      </c>
      <c r="G45" s="153">
        <f t="shared" ca="1" si="1"/>
        <v>0.21612000000000001</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0.92796000000000078</v>
      </c>
      <c r="I45" s="66">
        <f t="shared" ca="1" si="4"/>
        <v>89.084160000000082</v>
      </c>
      <c r="J45" s="110" cm="1">
        <f t="array" aca="1" ref="J45" ca="1">IF(COUNTIFS('PTC NaTran'!$K$7:$K$15996,"",'PTC NaTran'!$A$7:$A$15996,J$16,'PTC NaTran'!$D$7:$D$15996,$A45,'PTC NaTran'!$C$7:$C$15996,"DEL")&gt;0,J$14,SUMIFS('PTC NaTran'!$K$7:$K$15996,'PTC NaTran'!$A$7:$A$15996,J$16,'PTC NaTran'!$D$7:$D$15996,$A45,'PTC NaTran'!$C$7:$C$15996,"DEL")*1.0026*$F$4/INDIRECT($A$4&amp;"!D9"))</f>
        <v>96</v>
      </c>
      <c r="K45" s="110">
        <v>1000</v>
      </c>
      <c r="L45" s="111">
        <f t="shared" ca="1" si="2"/>
        <v>2.6825152000000001</v>
      </c>
      <c r="M45" s="153">
        <f t="shared" ca="1" si="5"/>
        <v>0.21612000000000001</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0.92796000000000078</v>
      </c>
      <c r="O45" s="66">
        <f t="shared" ca="1" si="6"/>
        <v>89.084160000000082</v>
      </c>
      <c r="S45" s="111">
        <f t="shared" ca="1" si="3"/>
        <v>2.6825152000000001</v>
      </c>
      <c r="T45" s="51">
        <f t="shared" ca="1" si="7"/>
        <v>0.21612000000000001</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0.92796000000000078</v>
      </c>
      <c r="V45" s="66">
        <f t="shared" ca="1" si="8"/>
        <v>89.084160000000082</v>
      </c>
    </row>
    <row r="46" spans="1:22" x14ac:dyDescent="0.3">
      <c r="A46" s="32">
        <f t="shared" si="9"/>
        <v>45777</v>
      </c>
      <c r="B46" s="65" cm="1">
        <f t="array" aca="1" ref="B46" ca="1">_xlfn.XLOOKUP(A46,INDIRECT($A$5&amp;"!$AJ$41:$AJ$406"),INDIRECT($A$5&amp;"!$AK$41:$AK$406"))*SUM($F$3:$I$3)</f>
        <v>0</v>
      </c>
      <c r="C46" s="65" cm="1">
        <f t="array" aca="1" ref="C46" ca="1">_xlfn.XLOOKUP(A46,INDIRECT($A$5&amp;"!$AJ$41:$AJ$406"),INDIRECT($A$5&amp;"!$AL$41:$AL$406"))*SUM($F$3:$I$3)</f>
        <v>12</v>
      </c>
      <c r="D46" s="65" cm="1">
        <f t="array" aca="1" ref="D46" ca="1">_xlfn.XLOOKUP(A46,INDIRECT($A$5&amp;"!$AJ$41:$AJ$406"),INDIRECT($A$5&amp;"!$AO$41:$AO$406"))*SUM($F$3:$I$3)</f>
        <v>12</v>
      </c>
      <c r="E46" s="34" cm="1">
        <f t="array" ref="E46">SUMPRODUCT(('PT Storengy'!$B$8:$K$372)*('PT Storengy'!$A$8:$A$372=$A46)*('PT Storengy'!$B$5:$K$5=$A$6)*('PT Storengy'!$B$7:$K$7=$A$7))</f>
        <v>0</v>
      </c>
      <c r="F46" s="111">
        <f t="shared" ca="1" si="0"/>
        <v>2.7713619200000004</v>
      </c>
      <c r="G46" s="153">
        <f t="shared" ca="1" si="1"/>
        <v>0.22353999999999999</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0.92548666666666746</v>
      </c>
      <c r="I46" s="66">
        <f t="shared" ca="1" si="4"/>
        <v>88.846720000000076</v>
      </c>
      <c r="J46" s="110" cm="1">
        <f t="array" aca="1" ref="J46" ca="1">IF(COUNTIFS('PTC NaTran'!$K$7:$K$15996,"",'PTC NaTran'!$A$7:$A$15996,J$16,'PTC NaTran'!$D$7:$D$15996,$A46,'PTC NaTran'!$C$7:$C$15996,"DEL")&gt;0,J$14,SUMIFS('PTC NaTran'!$K$7:$K$15996,'PTC NaTran'!$A$7:$A$15996,J$16,'PTC NaTran'!$D$7:$D$15996,$A46,'PTC NaTran'!$C$7:$C$15996,"DEL")*1.0026*$F$4/INDIRECT($A$4&amp;"!D9"))</f>
        <v>96</v>
      </c>
      <c r="K46" s="110">
        <v>1000</v>
      </c>
      <c r="L46" s="111">
        <f t="shared" ca="1" si="2"/>
        <v>2.7713619200000004</v>
      </c>
      <c r="M46" s="153">
        <f t="shared" ca="1" si="5"/>
        <v>0.22353999999999999</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0.92548666666666746</v>
      </c>
      <c r="O46" s="66">
        <f t="shared" ca="1" si="6"/>
        <v>88.846720000000076</v>
      </c>
      <c r="S46" s="111">
        <f t="shared" ca="1" si="3"/>
        <v>2.7713619200000004</v>
      </c>
      <c r="T46" s="51">
        <f t="shared" ca="1" si="7"/>
        <v>0.22353999999999999</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0.92548666666666746</v>
      </c>
      <c r="V46" s="66">
        <f t="shared" ca="1" si="8"/>
        <v>88.846720000000076</v>
      </c>
    </row>
    <row r="47" spans="1:22" x14ac:dyDescent="0.3">
      <c r="A47" s="32">
        <f t="shared" si="9"/>
        <v>45778</v>
      </c>
      <c r="B47" s="65" cm="1">
        <f t="array" aca="1" ref="B47" ca="1">_xlfn.XLOOKUP(A47,INDIRECT($A$5&amp;"!$AJ$41:$AJ$406"),INDIRECT($A$5&amp;"!$AK$41:$AK$406"))*SUM($F$3:$I$3)</f>
        <v>0</v>
      </c>
      <c r="C47" s="65" cm="1">
        <f t="array" aca="1" ref="C47" ca="1">_xlfn.XLOOKUP(A47,INDIRECT($A$5&amp;"!$AJ$41:$AJ$406"),INDIRECT($A$5&amp;"!$AL$41:$AL$406"))*SUM($F$3:$I$3)</f>
        <v>12</v>
      </c>
      <c r="D47" s="65" cm="1">
        <f t="array" aca="1" ref="D47" ca="1">_xlfn.XLOOKUP(A47,INDIRECT($A$5&amp;"!$AJ$41:$AJ$406"),INDIRECT($A$5&amp;"!$AO$41:$AO$406"))*SUM($F$3:$I$3)</f>
        <v>12</v>
      </c>
      <c r="E47" s="34" cm="1">
        <f t="array" ref="E47">SUMPRODUCT(('PT Storengy'!$B$8:$K$372)*('PT Storengy'!$A$8:$A$372=$A47)*('PT Storengy'!$B$5:$K$5=$A$6)*('PT Storengy'!$B$7:$K$7=$A$7))</f>
        <v>0</v>
      </c>
      <c r="F47" s="111">
        <f t="shared" ca="1" si="0"/>
        <v>2.8599715200000002</v>
      </c>
      <c r="G47" s="153">
        <f t="shared" ca="1" si="1"/>
        <v>0.23094999999999999</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0.92301666666666737</v>
      </c>
      <c r="I47" s="66">
        <f t="shared" ca="1" si="4"/>
        <v>88.609600000000071</v>
      </c>
      <c r="J47" s="110" cm="1">
        <f t="array" aca="1" ref="J47" ca="1">IF(COUNTIFS('PTC NaTran'!$K$7:$K$15996,"",'PTC NaTran'!$A$7:$A$15996,J$16,'PTC NaTran'!$D$7:$D$15996,$A47,'PTC NaTran'!$C$7:$C$15996,"DEL")&gt;0,J$14,SUMIFS('PTC NaTran'!$K$7:$K$15996,'PTC NaTran'!$A$7:$A$15996,J$16,'PTC NaTran'!$D$7:$D$15996,$A47,'PTC NaTran'!$C$7:$C$15996,"DEL")*1.0026*$F$4/INDIRECT($A$4&amp;"!D9"))</f>
        <v>96</v>
      </c>
      <c r="K47" s="110">
        <v>1000</v>
      </c>
      <c r="L47" s="111">
        <f t="shared" ca="1" si="2"/>
        <v>2.8599715200000002</v>
      </c>
      <c r="M47" s="153">
        <f t="shared" ca="1" si="5"/>
        <v>0.23094999999999999</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0.92301666666666737</v>
      </c>
      <c r="O47" s="66">
        <f t="shared" ca="1" si="6"/>
        <v>88.609600000000071</v>
      </c>
      <c r="S47" s="111">
        <f t="shared" ca="1" si="3"/>
        <v>2.8599715200000002</v>
      </c>
      <c r="T47" s="51">
        <f t="shared" ca="1" si="7"/>
        <v>0.23094999999999999</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0.92301666666666737</v>
      </c>
      <c r="V47" s="66">
        <f t="shared" ca="1" si="8"/>
        <v>88.609600000000071</v>
      </c>
    </row>
    <row r="48" spans="1:22" x14ac:dyDescent="0.3">
      <c r="A48" s="32">
        <f t="shared" si="9"/>
        <v>45779</v>
      </c>
      <c r="B48" s="65" cm="1">
        <f t="array" aca="1" ref="B48" ca="1">_xlfn.XLOOKUP(A48,INDIRECT($A$5&amp;"!$AJ$41:$AJ$406"),INDIRECT($A$5&amp;"!$AK$41:$AK$406"))*SUM($F$3:$I$3)</f>
        <v>0</v>
      </c>
      <c r="C48" s="65" cm="1">
        <f t="array" aca="1" ref="C48" ca="1">_xlfn.XLOOKUP(A48,INDIRECT($A$5&amp;"!$AJ$41:$AJ$406"),INDIRECT($A$5&amp;"!$AL$41:$AL$406"))*SUM($F$3:$I$3)</f>
        <v>12</v>
      </c>
      <c r="D48" s="65" cm="1">
        <f t="array" aca="1" ref="D48" ca="1">_xlfn.XLOOKUP(A48,INDIRECT($A$5&amp;"!$AJ$41:$AJ$406"),INDIRECT($A$5&amp;"!$AO$41:$AO$406"))*SUM($F$3:$I$3)</f>
        <v>12</v>
      </c>
      <c r="E48" s="34" cm="1">
        <f t="array" ref="E48">SUMPRODUCT(('PT Storengy'!$B$8:$K$372)*('PT Storengy'!$A$8:$A$372=$A48)*('PT Storengy'!$B$5:$K$5=$A$6)*('PT Storengy'!$B$7:$K$7=$A$7))</f>
        <v>0</v>
      </c>
      <c r="F48" s="111">
        <f t="shared" ca="1" si="0"/>
        <v>2.9483449600000005</v>
      </c>
      <c r="G48" s="153">
        <f t="shared" ca="1" si="1"/>
        <v>0.23832999999999999</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0.92055666666666736</v>
      </c>
      <c r="I48" s="66">
        <f t="shared" ca="1" si="4"/>
        <v>88.373440000000073</v>
      </c>
      <c r="J48" s="110" cm="1">
        <f t="array" aca="1" ref="J48" ca="1">IF(COUNTIFS('PTC NaTran'!$K$7:$K$15996,"",'PTC NaTran'!$A$7:$A$15996,J$16,'PTC NaTran'!$D$7:$D$15996,$A48,'PTC NaTran'!$C$7:$C$15996,"DEL")&gt;0,J$14,SUMIFS('PTC NaTran'!$K$7:$K$15996,'PTC NaTran'!$A$7:$A$15996,J$16,'PTC NaTran'!$D$7:$D$15996,$A48,'PTC NaTran'!$C$7:$C$15996,"DEL")*1.0026*$F$4/INDIRECT($A$4&amp;"!D9"))</f>
        <v>96</v>
      </c>
      <c r="K48" s="110">
        <v>1000</v>
      </c>
      <c r="L48" s="111">
        <f t="shared" ca="1" si="2"/>
        <v>2.9483449600000005</v>
      </c>
      <c r="M48" s="153">
        <f t="shared" ca="1" si="5"/>
        <v>0.23832999999999999</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0.92055666666666736</v>
      </c>
      <c r="O48" s="66">
        <f t="shared" ca="1" si="6"/>
        <v>88.373440000000073</v>
      </c>
      <c r="S48" s="111">
        <f t="shared" ca="1" si="3"/>
        <v>2.9483449600000005</v>
      </c>
      <c r="T48" s="51">
        <f t="shared" ca="1" si="7"/>
        <v>0.23832999999999999</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0.92055666666666736</v>
      </c>
      <c r="V48" s="66">
        <f t="shared" ca="1" si="8"/>
        <v>88.373440000000073</v>
      </c>
    </row>
    <row r="49" spans="1:22" x14ac:dyDescent="0.3">
      <c r="A49" s="32">
        <f t="shared" si="9"/>
        <v>45780</v>
      </c>
      <c r="B49" s="65" cm="1">
        <f t="array" aca="1" ref="B49" ca="1">_xlfn.XLOOKUP(A49,INDIRECT($A$5&amp;"!$AJ$41:$AJ$406"),INDIRECT($A$5&amp;"!$AK$41:$AK$406"))*SUM($F$3:$I$3)</f>
        <v>0</v>
      </c>
      <c r="C49" s="65" cm="1">
        <f t="array" aca="1" ref="C49" ca="1">_xlfn.XLOOKUP(A49,INDIRECT($A$5&amp;"!$AJ$41:$AJ$406"),INDIRECT($A$5&amp;"!$AL$41:$AL$406"))*SUM($F$3:$I$3)</f>
        <v>12</v>
      </c>
      <c r="D49" s="65" cm="1">
        <f t="array" aca="1" ref="D49" ca="1">_xlfn.XLOOKUP(A49,INDIRECT($A$5&amp;"!$AJ$41:$AJ$406"),INDIRECT($A$5&amp;"!$AO$41:$AO$406"))*SUM($F$3:$I$3)</f>
        <v>12</v>
      </c>
      <c r="E49" s="34" cm="1">
        <f t="array" ref="E49">SUMPRODUCT(('PT Storengy'!$B$8:$K$372)*('PT Storengy'!$A$8:$A$372=$A49)*('PT Storengy'!$B$5:$K$5=$A$6)*('PT Storengy'!$B$7:$K$7=$A$7))</f>
        <v>0</v>
      </c>
      <c r="F49" s="111">
        <f t="shared" ca="1" si="0"/>
        <v>3.0364825600000005</v>
      </c>
      <c r="G49" s="153">
        <f t="shared" ca="1" si="1"/>
        <v>0.2457</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0.9181000000000008</v>
      </c>
      <c r="I49" s="66">
        <f t="shared" ca="1" si="4"/>
        <v>88.137600000000077</v>
      </c>
      <c r="J49" s="110" cm="1">
        <f t="array" aca="1" ref="J49" ca="1">IF(COUNTIFS('PTC NaTran'!$K$7:$K$15996,"",'PTC NaTran'!$A$7:$A$15996,J$16,'PTC NaTran'!$D$7:$D$15996,$A49,'PTC NaTran'!$C$7:$C$15996,"DEL")&gt;0,J$14,SUMIFS('PTC NaTran'!$K$7:$K$15996,'PTC NaTran'!$A$7:$A$15996,J$16,'PTC NaTran'!$D$7:$D$15996,$A49,'PTC NaTran'!$C$7:$C$15996,"DEL")*1.0026*$F$4/INDIRECT($A$4&amp;"!D9"))</f>
        <v>96</v>
      </c>
      <c r="K49" s="110">
        <v>1000</v>
      </c>
      <c r="L49" s="111">
        <f t="shared" ca="1" si="2"/>
        <v>3.0364825600000005</v>
      </c>
      <c r="M49" s="153">
        <f t="shared" ca="1" si="5"/>
        <v>0.2457</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0.9181000000000008</v>
      </c>
      <c r="O49" s="66">
        <f t="shared" ca="1" si="6"/>
        <v>88.137600000000077</v>
      </c>
      <c r="S49" s="111">
        <f t="shared" ca="1" si="3"/>
        <v>3.0364825600000005</v>
      </c>
      <c r="T49" s="51">
        <f t="shared" ca="1" si="7"/>
        <v>0.2457</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0.9181000000000008</v>
      </c>
      <c r="V49" s="66">
        <f t="shared" ca="1" si="8"/>
        <v>88.137600000000077</v>
      </c>
    </row>
    <row r="50" spans="1:22" x14ac:dyDescent="0.3">
      <c r="A50" s="32">
        <f t="shared" si="9"/>
        <v>45781</v>
      </c>
      <c r="B50" s="65" cm="1">
        <f t="array" aca="1" ref="B50" ca="1">_xlfn.XLOOKUP(A50,INDIRECT($A$5&amp;"!$AJ$41:$AJ$406"),INDIRECT($A$5&amp;"!$AK$41:$AK$406"))*SUM($F$3:$I$3)</f>
        <v>0</v>
      </c>
      <c r="C50" s="65" cm="1">
        <f t="array" aca="1" ref="C50" ca="1">_xlfn.XLOOKUP(A50,INDIRECT($A$5&amp;"!$AJ$41:$AJ$406"),INDIRECT($A$5&amp;"!$AL$41:$AL$406"))*SUM($F$3:$I$3)</f>
        <v>12</v>
      </c>
      <c r="D50" s="65" cm="1">
        <f t="array" aca="1" ref="D50" ca="1">_xlfn.XLOOKUP(A50,INDIRECT($A$5&amp;"!$AJ$41:$AJ$406"),INDIRECT($A$5&amp;"!$AO$41:$AO$406"))*SUM($F$3:$I$3)</f>
        <v>12</v>
      </c>
      <c r="E50" s="34" cm="1">
        <f t="array" ref="E50">SUMPRODUCT(('PT Storengy'!$B$8:$K$372)*('PT Storengy'!$A$8:$A$372=$A50)*('PT Storengy'!$B$5:$K$5=$A$6)*('PT Storengy'!$B$7:$K$7=$A$7))</f>
        <v>0</v>
      </c>
      <c r="F50" s="111">
        <f t="shared" ca="1" si="0"/>
        <v>3.1243852800000007</v>
      </c>
      <c r="G50" s="153">
        <f t="shared" ca="1" si="1"/>
        <v>0.25303999999999999</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0.91565333333333421</v>
      </c>
      <c r="I50" s="66">
        <f t="shared" ca="1" si="4"/>
        <v>87.902720000000087</v>
      </c>
      <c r="J50" s="110" cm="1">
        <f t="array" aca="1" ref="J50" ca="1">IF(COUNTIFS('PTC NaTran'!$K$7:$K$15996,"",'PTC NaTran'!$A$7:$A$15996,J$16,'PTC NaTran'!$D$7:$D$15996,$A50,'PTC NaTran'!$C$7:$C$15996,"DEL")&gt;0,J$14,SUMIFS('PTC NaTran'!$K$7:$K$15996,'PTC NaTran'!$A$7:$A$15996,J$16,'PTC NaTran'!$D$7:$D$15996,$A50,'PTC NaTran'!$C$7:$C$15996,"DEL")*1.0026*$F$4/INDIRECT($A$4&amp;"!D9"))</f>
        <v>96</v>
      </c>
      <c r="K50" s="110">
        <v>1000</v>
      </c>
      <c r="L50" s="111">
        <f t="shared" ca="1" si="2"/>
        <v>3.1243852800000007</v>
      </c>
      <c r="M50" s="153">
        <f t="shared" ca="1" si="5"/>
        <v>0.25303999999999999</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0.91565333333333421</v>
      </c>
      <c r="O50" s="66">
        <f t="shared" ca="1" si="6"/>
        <v>87.902720000000087</v>
      </c>
      <c r="S50" s="111">
        <f t="shared" ca="1" si="3"/>
        <v>3.1243852800000007</v>
      </c>
      <c r="T50" s="51">
        <f t="shared" ca="1" si="7"/>
        <v>0.25303999999999999</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0.91565333333333421</v>
      </c>
      <c r="V50" s="66">
        <f t="shared" ca="1" si="8"/>
        <v>87.902720000000087</v>
      </c>
    </row>
    <row r="51" spans="1:22" x14ac:dyDescent="0.3">
      <c r="A51" s="32">
        <f t="shared" si="9"/>
        <v>45782</v>
      </c>
      <c r="B51" s="65" cm="1">
        <f t="array" aca="1" ref="B51" ca="1">_xlfn.XLOOKUP(A51,INDIRECT($A$5&amp;"!$AJ$41:$AJ$406"),INDIRECT($A$5&amp;"!$AK$41:$AK$406"))*SUM($F$3:$I$3)</f>
        <v>0</v>
      </c>
      <c r="C51" s="65" cm="1">
        <f t="array" aca="1" ref="C51" ca="1">_xlfn.XLOOKUP(A51,INDIRECT($A$5&amp;"!$AJ$41:$AJ$406"),INDIRECT($A$5&amp;"!$AL$41:$AL$406"))*SUM($F$3:$I$3)</f>
        <v>12</v>
      </c>
      <c r="D51" s="65" cm="1">
        <f t="array" aca="1" ref="D51" ca="1">_xlfn.XLOOKUP(A51,INDIRECT($A$5&amp;"!$AJ$41:$AJ$406"),INDIRECT($A$5&amp;"!$AO$41:$AO$406"))*SUM($F$3:$I$3)</f>
        <v>12</v>
      </c>
      <c r="E51" s="34" cm="1">
        <f t="array" ref="E51">SUMPRODUCT(('PT Storengy'!$B$8:$K$372)*('PT Storengy'!$A$8:$A$372=$A51)*('PT Storengy'!$B$5:$K$5=$A$6)*('PT Storengy'!$B$7:$K$7=$A$7))</f>
        <v>0</v>
      </c>
      <c r="F51" s="111">
        <f t="shared" ca="1" si="0"/>
        <v>3.2120534400000009</v>
      </c>
      <c r="G51" s="153">
        <f t="shared" ca="1" si="1"/>
        <v>0.26036999999999999</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0.91321000000000097</v>
      </c>
      <c r="I51" s="66">
        <f t="shared" ca="1" si="4"/>
        <v>87.668160000000086</v>
      </c>
      <c r="J51" s="110" cm="1">
        <f t="array" aca="1" ref="J51" ca="1">IF(COUNTIFS('PTC NaTran'!$K$7:$K$15996,"",'PTC NaTran'!$A$7:$A$15996,J$16,'PTC NaTran'!$D$7:$D$15996,$A51,'PTC NaTran'!$C$7:$C$15996,"DEL")&gt;0,J$14,SUMIFS('PTC NaTran'!$K$7:$K$15996,'PTC NaTran'!$A$7:$A$15996,J$16,'PTC NaTran'!$D$7:$D$15996,$A51,'PTC NaTran'!$C$7:$C$15996,"DEL")*1.0026*$F$4/INDIRECT($A$4&amp;"!D9"))</f>
        <v>67.708051948051946</v>
      </c>
      <c r="K51" s="110">
        <v>1000</v>
      </c>
      <c r="L51" s="111">
        <f t="shared" ca="1" si="2"/>
        <v>3.1920933319480524</v>
      </c>
      <c r="M51" s="153">
        <f t="shared" ca="1" si="5"/>
        <v>0.26036999999999999</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0.91321000000000097</v>
      </c>
      <c r="O51" s="66">
        <f t="shared" ca="1" si="6"/>
        <v>67.708051948051946</v>
      </c>
      <c r="S51" s="111">
        <f t="shared" ca="1" si="3"/>
        <v>3.2120534400000009</v>
      </c>
      <c r="T51" s="51">
        <f t="shared" ca="1" si="7"/>
        <v>0.26036999999999999</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0.91321000000000097</v>
      </c>
      <c r="V51" s="66">
        <f t="shared" ca="1" si="8"/>
        <v>87.668160000000086</v>
      </c>
    </row>
    <row r="52" spans="1:22" x14ac:dyDescent="0.3">
      <c r="A52" s="32">
        <f t="shared" si="9"/>
        <v>45783</v>
      </c>
      <c r="B52" s="65" cm="1">
        <f t="array" aca="1" ref="B52" ca="1">_xlfn.XLOOKUP(A52,INDIRECT($A$5&amp;"!$AJ$41:$AJ$406"),INDIRECT($A$5&amp;"!$AK$41:$AK$406"))*SUM($F$3:$I$3)</f>
        <v>0</v>
      </c>
      <c r="C52" s="65" cm="1">
        <f t="array" aca="1" ref="C52" ca="1">_xlfn.XLOOKUP(A52,INDIRECT($A$5&amp;"!$AJ$41:$AJ$406"),INDIRECT($A$5&amp;"!$AL$41:$AL$406"))*SUM($F$3:$I$3)</f>
        <v>12</v>
      </c>
      <c r="D52" s="65" cm="1">
        <f t="array" aca="1" ref="D52" ca="1">_xlfn.XLOOKUP(A52,INDIRECT($A$5&amp;"!$AJ$41:$AJ$406"),INDIRECT($A$5&amp;"!$AO$41:$AO$406"))*SUM($F$3:$I$3)</f>
        <v>12</v>
      </c>
      <c r="E52" s="34" cm="1">
        <f t="array" ref="E52">SUMPRODUCT(('PT Storengy'!$B$8:$K$372)*('PT Storengy'!$A$8:$A$372=$A52)*('PT Storengy'!$B$5:$K$5=$A$6)*('PT Storengy'!$B$7:$K$7=$A$7))</f>
        <v>0</v>
      </c>
      <c r="F52" s="111">
        <f t="shared" ca="1" si="0"/>
        <v>3.2994880000000011</v>
      </c>
      <c r="G52" s="153">
        <f t="shared" ca="1" si="1"/>
        <v>0.26767000000000002</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0.91077666666666734</v>
      </c>
      <c r="I52" s="66">
        <f t="shared" ca="1" si="4"/>
        <v>87.434560000000062</v>
      </c>
      <c r="J52" s="110" cm="1">
        <f t="array" aca="1" ref="J52" ca="1">IF(COUNTIFS('PTC NaTran'!$K$7:$K$15996,"",'PTC NaTran'!$A$7:$A$15996,J$16,'PTC NaTran'!$D$7:$D$15996,$A52,'PTC NaTran'!$C$7:$C$15996,"DEL")&gt;0,J$14,SUMIFS('PTC NaTran'!$K$7:$K$15996,'PTC NaTran'!$A$7:$A$15996,J$16,'PTC NaTran'!$D$7:$D$15996,$A52,'PTC NaTran'!$C$7:$C$15996,"DEL")*1.0026*$F$4/INDIRECT($A$4&amp;"!D9"))</f>
        <v>67.708051948051946</v>
      </c>
      <c r="K52" s="110">
        <v>1000</v>
      </c>
      <c r="L52" s="111">
        <f t="shared" ca="1" si="2"/>
        <v>3.2598013838961042</v>
      </c>
      <c r="M52" s="153">
        <f t="shared" ca="1" si="5"/>
        <v>0.26601000000000002</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0.91133000000000064</v>
      </c>
      <c r="O52" s="66">
        <f t="shared" ca="1" si="6"/>
        <v>67.708051948051946</v>
      </c>
      <c r="S52" s="111">
        <f t="shared" ca="1" si="3"/>
        <v>3.2994880000000011</v>
      </c>
      <c r="T52" s="51">
        <f t="shared" ca="1" si="7"/>
        <v>0.26767000000000002</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0.91077666666666734</v>
      </c>
      <c r="V52" s="66">
        <f t="shared" ca="1" si="8"/>
        <v>87.434560000000062</v>
      </c>
    </row>
    <row r="53" spans="1:22" x14ac:dyDescent="0.3">
      <c r="A53" s="32">
        <f t="shared" si="9"/>
        <v>45784</v>
      </c>
      <c r="B53" s="65" cm="1">
        <f t="array" aca="1" ref="B53" ca="1">_xlfn.XLOOKUP(A53,INDIRECT($A$5&amp;"!$AJ$41:$AJ$406"),INDIRECT($A$5&amp;"!$AK$41:$AK$406"))*SUM($F$3:$I$3)</f>
        <v>0</v>
      </c>
      <c r="C53" s="65" cm="1">
        <f t="array" aca="1" ref="C53" ca="1">_xlfn.XLOOKUP(A53,INDIRECT($A$5&amp;"!$AJ$41:$AJ$406"),INDIRECT($A$5&amp;"!$AL$41:$AL$406"))*SUM($F$3:$I$3)</f>
        <v>12</v>
      </c>
      <c r="D53" s="65" cm="1">
        <f t="array" aca="1" ref="D53" ca="1">_xlfn.XLOOKUP(A53,INDIRECT($A$5&amp;"!$AJ$41:$AJ$406"),INDIRECT($A$5&amp;"!$AO$41:$AO$406"))*SUM($F$3:$I$3)</f>
        <v>12</v>
      </c>
      <c r="E53" s="34" cm="1">
        <f t="array" ref="E53">SUMPRODUCT(('PT Storengy'!$B$8:$K$372)*('PT Storengy'!$A$8:$A$372=$A53)*('PT Storengy'!$B$5:$K$5=$A$6)*('PT Storengy'!$B$7:$K$7=$A$7))</f>
        <v>0</v>
      </c>
      <c r="F53" s="111">
        <f t="shared" ca="1" si="0"/>
        <v>3.386689280000001</v>
      </c>
      <c r="G53" s="153">
        <f t="shared" ca="1" si="1"/>
        <v>0.27495999999999998</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0.9083466666666673</v>
      </c>
      <c r="I53" s="66">
        <f t="shared" ca="1" si="4"/>
        <v>87.201280000000054</v>
      </c>
      <c r="J53" s="110" cm="1">
        <f t="array" aca="1" ref="J53" ca="1">IF(COUNTIFS('PTC NaTran'!$K$7:$K$15996,"",'PTC NaTran'!$A$7:$A$15996,J$16,'PTC NaTran'!$D$7:$D$15996,$A53,'PTC NaTran'!$C$7:$C$15996,"DEL")&gt;0,J$14,SUMIFS('PTC NaTran'!$K$7:$K$15996,'PTC NaTran'!$A$7:$A$15996,J$16,'PTC NaTran'!$D$7:$D$15996,$A53,'PTC NaTran'!$C$7:$C$15996,"DEL")*1.0026*$F$4/INDIRECT($A$4&amp;"!D9"))</f>
        <v>67.708051948051946</v>
      </c>
      <c r="K53" s="110">
        <v>1000</v>
      </c>
      <c r="L53" s="111">
        <f t="shared" ca="1" si="2"/>
        <v>3.3275094358441559</v>
      </c>
      <c r="M53" s="153">
        <f t="shared" ca="1" si="5"/>
        <v>0.27165</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0.90945000000000065</v>
      </c>
      <c r="O53" s="66">
        <f t="shared" ca="1" si="6"/>
        <v>67.708051948051946</v>
      </c>
      <c r="S53" s="111">
        <f t="shared" ca="1" si="3"/>
        <v>3.386689280000001</v>
      </c>
      <c r="T53" s="51">
        <f t="shared" ca="1" si="7"/>
        <v>0.27495999999999998</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0.9083466666666673</v>
      </c>
      <c r="V53" s="66">
        <f t="shared" ca="1" si="8"/>
        <v>87.201280000000054</v>
      </c>
    </row>
    <row r="54" spans="1:22" x14ac:dyDescent="0.3">
      <c r="A54" s="32">
        <f t="shared" si="9"/>
        <v>45785</v>
      </c>
      <c r="B54" s="65" cm="1">
        <f t="array" aca="1" ref="B54" ca="1">_xlfn.XLOOKUP(A54,INDIRECT($A$5&amp;"!$AJ$41:$AJ$406"),INDIRECT($A$5&amp;"!$AK$41:$AK$406"))*SUM($F$3:$I$3)</f>
        <v>0</v>
      </c>
      <c r="C54" s="65" cm="1">
        <f t="array" aca="1" ref="C54" ca="1">_xlfn.XLOOKUP(A54,INDIRECT($A$5&amp;"!$AJ$41:$AJ$406"),INDIRECT($A$5&amp;"!$AL$41:$AL$406"))*SUM($F$3:$I$3)</f>
        <v>12</v>
      </c>
      <c r="D54" s="65" cm="1">
        <f t="array" aca="1" ref="D54" ca="1">_xlfn.XLOOKUP(A54,INDIRECT($A$5&amp;"!$AJ$41:$AJ$406"),INDIRECT($A$5&amp;"!$AO$41:$AO$406"))*SUM($F$3:$I$3)</f>
        <v>12</v>
      </c>
      <c r="E54" s="34" cm="1">
        <f t="array" ref="E54">SUMPRODUCT(('PT Storengy'!$B$8:$K$372)*('PT Storengy'!$A$8:$A$372=$A54)*('PT Storengy'!$B$5:$K$5=$A$6)*('PT Storengy'!$B$7:$K$7=$A$7))</f>
        <v>0</v>
      </c>
      <c r="F54" s="111">
        <f t="shared" ca="1" si="0"/>
        <v>3.4736582400000011</v>
      </c>
      <c r="G54" s="153">
        <f t="shared" ca="1" si="1"/>
        <v>0.28222000000000003</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0.90592666666666744</v>
      </c>
      <c r="I54" s="66">
        <f t="shared" ca="1" si="4"/>
        <v>86.968960000000067</v>
      </c>
      <c r="J54" s="110" cm="1">
        <f t="array" aca="1" ref="J54" ca="1">IF(COUNTIFS('PTC NaTran'!$K$7:$K$15996,"",'PTC NaTran'!$A$7:$A$15996,J$16,'PTC NaTran'!$D$7:$D$15996,$A54,'PTC NaTran'!$C$7:$C$15996,"DEL")&gt;0,J$14,SUMIFS('PTC NaTran'!$K$7:$K$15996,'PTC NaTran'!$A$7:$A$15996,J$16,'PTC NaTran'!$D$7:$D$15996,$A54,'PTC NaTran'!$C$7:$C$15996,"DEL")*1.0026*$F$4/INDIRECT($A$4&amp;"!D9"))</f>
        <v>67.708051948051946</v>
      </c>
      <c r="K54" s="110">
        <v>1000</v>
      </c>
      <c r="L54" s="111">
        <f t="shared" ca="1" si="2"/>
        <v>3.3952174877922077</v>
      </c>
      <c r="M54" s="153">
        <f t="shared" ca="1" si="5"/>
        <v>0.27728999999999998</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0.90757000000000077</v>
      </c>
      <c r="O54" s="66">
        <f t="shared" ca="1" si="6"/>
        <v>67.708051948051946</v>
      </c>
      <c r="S54" s="111">
        <f t="shared" ca="1" si="3"/>
        <v>3.4736582400000011</v>
      </c>
      <c r="T54" s="51">
        <f t="shared" ca="1" si="7"/>
        <v>0.28222000000000003</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0.90592666666666744</v>
      </c>
      <c r="V54" s="66">
        <f t="shared" ca="1" si="8"/>
        <v>86.968960000000067</v>
      </c>
    </row>
    <row r="55" spans="1:22" x14ac:dyDescent="0.3">
      <c r="A55" s="32">
        <f t="shared" si="9"/>
        <v>45786</v>
      </c>
      <c r="B55" s="65" cm="1">
        <f t="array" aca="1" ref="B55" ca="1">_xlfn.XLOOKUP(A55,INDIRECT($A$5&amp;"!$AJ$41:$AJ$406"),INDIRECT($A$5&amp;"!$AK$41:$AK$406"))*SUM($F$3:$I$3)</f>
        <v>0</v>
      </c>
      <c r="C55" s="65" cm="1">
        <f t="array" aca="1" ref="C55" ca="1">_xlfn.XLOOKUP(A55,INDIRECT($A$5&amp;"!$AJ$41:$AJ$406"),INDIRECT($A$5&amp;"!$AL$41:$AL$406"))*SUM($F$3:$I$3)</f>
        <v>12</v>
      </c>
      <c r="D55" s="65" cm="1">
        <f t="array" aca="1" ref="D55" ca="1">_xlfn.XLOOKUP(A55,INDIRECT($A$5&amp;"!$AJ$41:$AJ$406"),INDIRECT($A$5&amp;"!$AO$41:$AO$406"))*SUM($F$3:$I$3)</f>
        <v>12</v>
      </c>
      <c r="E55" s="34" cm="1">
        <f t="array" ref="E55">SUMPRODUCT(('PT Storengy'!$B$8:$K$372)*('PT Storengy'!$A$8:$A$372=$A55)*('PT Storengy'!$B$5:$K$5=$A$6)*('PT Storengy'!$B$7:$K$7=$A$7))</f>
        <v>0</v>
      </c>
      <c r="F55" s="111">
        <f t="shared" ca="1" si="0"/>
        <v>3.5603952000000012</v>
      </c>
      <c r="G55" s="153">
        <f t="shared" ca="1" si="1"/>
        <v>0.28947000000000001</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0.90351000000000081</v>
      </c>
      <c r="I55" s="66">
        <f t="shared" ca="1" si="4"/>
        <v>86.736960000000082</v>
      </c>
      <c r="J55" s="110" cm="1">
        <f t="array" aca="1" ref="J55" ca="1">IF(COUNTIFS('PTC NaTran'!$K$7:$K$15996,"",'PTC NaTran'!$A$7:$A$15996,J$16,'PTC NaTran'!$D$7:$D$15996,$A55,'PTC NaTran'!$C$7:$C$15996,"DEL")&gt;0,J$14,SUMIFS('PTC NaTran'!$K$7:$K$15996,'PTC NaTran'!$A$7:$A$15996,J$16,'PTC NaTran'!$D$7:$D$15996,$A55,'PTC NaTran'!$C$7:$C$15996,"DEL")*1.0026*$F$4/INDIRECT($A$4&amp;"!D9"))</f>
        <v>67.708051948051946</v>
      </c>
      <c r="K55" s="110">
        <v>1000</v>
      </c>
      <c r="L55" s="111">
        <f t="shared" ca="1" si="2"/>
        <v>3.4629255397402594</v>
      </c>
      <c r="M55" s="153">
        <f t="shared" ca="1" si="5"/>
        <v>0.28293000000000001</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0.90569000000000077</v>
      </c>
      <c r="O55" s="66">
        <f t="shared" ca="1" si="6"/>
        <v>67.708051948051946</v>
      </c>
      <c r="S55" s="111">
        <f t="shared" ca="1" si="3"/>
        <v>3.5603952000000012</v>
      </c>
      <c r="T55" s="51">
        <f t="shared" ca="1" si="7"/>
        <v>0.28947000000000001</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0.90351000000000081</v>
      </c>
      <c r="V55" s="66">
        <f t="shared" ca="1" si="8"/>
        <v>86.736960000000082</v>
      </c>
    </row>
    <row r="56" spans="1:22" x14ac:dyDescent="0.3">
      <c r="A56" s="32">
        <f t="shared" si="9"/>
        <v>45787</v>
      </c>
      <c r="B56" s="65" cm="1">
        <f t="array" aca="1" ref="B56" ca="1">_xlfn.XLOOKUP(A56,INDIRECT($A$5&amp;"!$AJ$41:$AJ$406"),INDIRECT($A$5&amp;"!$AK$41:$AK$406"))*SUM($F$3:$I$3)</f>
        <v>0</v>
      </c>
      <c r="C56" s="65" cm="1">
        <f t="array" aca="1" ref="C56" ca="1">_xlfn.XLOOKUP(A56,INDIRECT($A$5&amp;"!$AJ$41:$AJ$406"),INDIRECT($A$5&amp;"!$AL$41:$AL$406"))*SUM($F$3:$I$3)</f>
        <v>12</v>
      </c>
      <c r="D56" s="65" cm="1">
        <f t="array" aca="1" ref="D56" ca="1">_xlfn.XLOOKUP(A56,INDIRECT($A$5&amp;"!$AJ$41:$AJ$406"),INDIRECT($A$5&amp;"!$AO$41:$AO$406"))*SUM($F$3:$I$3)</f>
        <v>12</v>
      </c>
      <c r="E56" s="34" cm="1">
        <f t="array" ref="E56">SUMPRODUCT(('PT Storengy'!$B$8:$K$372)*('PT Storengy'!$A$8:$A$372=$A56)*('PT Storengy'!$B$5:$K$5=$A$6)*('PT Storengy'!$B$7:$K$7=$A$7))</f>
        <v>0</v>
      </c>
      <c r="F56" s="111">
        <f t="shared" ca="1" si="0"/>
        <v>3.6469008000000014</v>
      </c>
      <c r="G56" s="153">
        <f t="shared" ca="1" si="1"/>
        <v>0.29670000000000002</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0.90110000000000079</v>
      </c>
      <c r="I56" s="66">
        <f t="shared" ca="1" si="4"/>
        <v>86.505600000000072</v>
      </c>
      <c r="J56" s="110" cm="1">
        <f t="array" aca="1" ref="J56" ca="1">IF(COUNTIFS('PTC NaTran'!$K$7:$K$15996,"",'PTC NaTran'!$A$7:$A$15996,J$16,'PTC NaTran'!$D$7:$D$15996,$A56,'PTC NaTran'!$C$7:$C$15996,"DEL")&gt;0,J$14,SUMIFS('PTC NaTran'!$K$7:$K$15996,'PTC NaTran'!$A$7:$A$15996,J$16,'PTC NaTran'!$D$7:$D$15996,$A56,'PTC NaTran'!$C$7:$C$15996,"DEL")*1.0026*$F$4/INDIRECT($A$4&amp;"!D9"))</f>
        <v>67.708051948051946</v>
      </c>
      <c r="K56" s="110">
        <v>1000</v>
      </c>
      <c r="L56" s="111">
        <f t="shared" ca="1" si="2"/>
        <v>3.5306335916883111</v>
      </c>
      <c r="M56" s="153">
        <f t="shared" ca="1" si="5"/>
        <v>0.28858</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0.90380666666666742</v>
      </c>
      <c r="O56" s="66">
        <f t="shared" ca="1" si="6"/>
        <v>67.708051948051946</v>
      </c>
      <c r="S56" s="111">
        <f t="shared" ca="1" si="3"/>
        <v>3.6469008000000014</v>
      </c>
      <c r="T56" s="51">
        <f t="shared" ca="1" si="7"/>
        <v>0.29670000000000002</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0.90110000000000079</v>
      </c>
      <c r="V56" s="66">
        <f t="shared" ca="1" si="8"/>
        <v>86.505600000000072</v>
      </c>
    </row>
    <row r="57" spans="1:22" x14ac:dyDescent="0.3">
      <c r="A57" s="32">
        <f t="shared" si="9"/>
        <v>45788</v>
      </c>
      <c r="B57" s="65" cm="1">
        <f t="array" aca="1" ref="B57" ca="1">_xlfn.XLOOKUP(A57,INDIRECT($A$5&amp;"!$AJ$41:$AJ$406"),INDIRECT($A$5&amp;"!$AK$41:$AK$406"))*SUM($F$3:$I$3)</f>
        <v>0</v>
      </c>
      <c r="C57" s="65" cm="1">
        <f t="array" aca="1" ref="C57" ca="1">_xlfn.XLOOKUP(A57,INDIRECT($A$5&amp;"!$AJ$41:$AJ$406"),INDIRECT($A$5&amp;"!$AL$41:$AL$406"))*SUM($F$3:$I$3)</f>
        <v>12</v>
      </c>
      <c r="D57" s="65" cm="1">
        <f t="array" aca="1" ref="D57" ca="1">_xlfn.XLOOKUP(A57,INDIRECT($A$5&amp;"!$AJ$41:$AJ$406"),INDIRECT($A$5&amp;"!$AO$41:$AO$406"))*SUM($F$3:$I$3)</f>
        <v>12</v>
      </c>
      <c r="E57" s="34" cm="1">
        <f t="array" ref="E57">SUMPRODUCT(('PT Storengy'!$B$8:$K$372)*('PT Storengy'!$A$8:$A$372=$A57)*('PT Storengy'!$B$5:$K$5=$A$6)*('PT Storengy'!$B$7:$K$7=$A$7))</f>
        <v>0</v>
      </c>
      <c r="F57" s="111">
        <f t="shared" ca="1" si="0"/>
        <v>3.7331756800000013</v>
      </c>
      <c r="G57" s="153">
        <f t="shared" ca="1" si="1"/>
        <v>0.30391000000000001</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0.89869666666666748</v>
      </c>
      <c r="I57" s="66">
        <f t="shared" ca="1" si="4"/>
        <v>86.274880000000081</v>
      </c>
      <c r="J57" s="110" cm="1">
        <f t="array" aca="1" ref="J57" ca="1">IF(COUNTIFS('PTC NaTran'!$K$7:$K$15996,"",'PTC NaTran'!$A$7:$A$15996,J$16,'PTC NaTran'!$D$7:$D$15996,$A57,'PTC NaTran'!$C$7:$C$15996,"DEL")&gt;0,J$14,SUMIFS('PTC NaTran'!$K$7:$K$15996,'PTC NaTran'!$A$7:$A$15996,J$16,'PTC NaTran'!$D$7:$D$15996,$A57,'PTC NaTran'!$C$7:$C$15996,"DEL")*1.0026*$F$4/INDIRECT($A$4&amp;"!D9"))</f>
        <v>67.708051948051946</v>
      </c>
      <c r="K57" s="110">
        <v>1000</v>
      </c>
      <c r="L57" s="111">
        <f t="shared" ca="1" si="2"/>
        <v>3.5983416436363629</v>
      </c>
      <c r="M57" s="153">
        <f t="shared" ca="1" si="5"/>
        <v>0.29421999999999998</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0.90192666666666743</v>
      </c>
      <c r="O57" s="66">
        <f t="shared" ca="1" si="6"/>
        <v>67.708051948051946</v>
      </c>
      <c r="S57" s="111">
        <f t="shared" ca="1" si="3"/>
        <v>3.7331756800000013</v>
      </c>
      <c r="T57" s="51">
        <f t="shared" ca="1" si="7"/>
        <v>0.30391000000000001</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0.89869666666666748</v>
      </c>
      <c r="V57" s="66">
        <f t="shared" ca="1" si="8"/>
        <v>86.274880000000081</v>
      </c>
    </row>
    <row r="58" spans="1:22" x14ac:dyDescent="0.3">
      <c r="A58" s="32">
        <f t="shared" si="9"/>
        <v>45789</v>
      </c>
      <c r="B58" s="65" cm="1">
        <f t="array" aca="1" ref="B58" ca="1">_xlfn.XLOOKUP(A58,INDIRECT($A$5&amp;"!$AJ$41:$AJ$406"),INDIRECT($A$5&amp;"!$AK$41:$AK$406"))*SUM($F$3:$I$3)</f>
        <v>0</v>
      </c>
      <c r="C58" s="65" cm="1">
        <f t="array" aca="1" ref="C58" ca="1">_xlfn.XLOOKUP(A58,INDIRECT($A$5&amp;"!$AJ$41:$AJ$406"),INDIRECT($A$5&amp;"!$AL$41:$AL$406"))*SUM($F$3:$I$3)</f>
        <v>12</v>
      </c>
      <c r="D58" s="65" cm="1">
        <f t="array" aca="1" ref="D58" ca="1">_xlfn.XLOOKUP(A58,INDIRECT($A$5&amp;"!$AJ$41:$AJ$406"),INDIRECT($A$5&amp;"!$AO$41:$AO$406"))*SUM($F$3:$I$3)</f>
        <v>12</v>
      </c>
      <c r="E58" s="34" cm="1">
        <f t="array" ref="E58">SUMPRODUCT(('PT Storengy'!$B$8:$K$372)*('PT Storengy'!$A$8:$A$372=$A58)*('PT Storengy'!$B$5:$K$5=$A$6)*('PT Storengy'!$B$7:$K$7=$A$7))</f>
        <v>0</v>
      </c>
      <c r="F58" s="111">
        <f t="shared" ca="1" si="0"/>
        <v>3.8192204800000016</v>
      </c>
      <c r="G58" s="153">
        <f t="shared" ca="1" si="1"/>
        <v>0.31109999999999999</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0.89630000000000076</v>
      </c>
      <c r="I58" s="66">
        <f t="shared" ca="1" si="4"/>
        <v>86.044800000000066</v>
      </c>
      <c r="J58" s="110" cm="1">
        <f t="array" aca="1" ref="J58" ca="1">IF(COUNTIFS('PTC NaTran'!$K$7:$K$15996,"",'PTC NaTran'!$A$7:$A$15996,J$16,'PTC NaTran'!$D$7:$D$15996,$A58,'PTC NaTran'!$C$7:$C$15996,"DEL")&gt;0,J$14,SUMIFS('PTC NaTran'!$K$7:$K$15996,'PTC NaTran'!$A$7:$A$15996,J$16,'PTC NaTran'!$D$7:$D$15996,$A58,'PTC NaTran'!$C$7:$C$15996,"DEL")*1.0026*$F$4/INDIRECT($A$4&amp;"!D9"))</f>
        <v>67.708051948051946</v>
      </c>
      <c r="K58" s="110">
        <v>1000</v>
      </c>
      <c r="L58" s="111">
        <f t="shared" ca="1" si="2"/>
        <v>3.6660496955844146</v>
      </c>
      <c r="M58" s="153">
        <f t="shared" ca="1" si="5"/>
        <v>0.29986000000000002</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0.90004666666666744</v>
      </c>
      <c r="O58" s="66">
        <f t="shared" ca="1" si="6"/>
        <v>67.708051948051946</v>
      </c>
      <c r="S58" s="111">
        <f t="shared" ca="1" si="3"/>
        <v>3.8192204800000016</v>
      </c>
      <c r="T58" s="51">
        <f t="shared" ca="1" si="7"/>
        <v>0.31109999999999999</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0.89630000000000076</v>
      </c>
      <c r="V58" s="66">
        <f t="shared" ca="1" si="8"/>
        <v>86.044800000000066</v>
      </c>
    </row>
    <row r="59" spans="1:22" x14ac:dyDescent="0.3">
      <c r="A59" s="32">
        <f t="shared" si="9"/>
        <v>45790</v>
      </c>
      <c r="B59" s="65" cm="1">
        <f t="array" aca="1" ref="B59" ca="1">_xlfn.XLOOKUP(A59,INDIRECT($A$5&amp;"!$AJ$41:$AJ$406"),INDIRECT($A$5&amp;"!$AK$41:$AK$406"))*SUM($F$3:$I$3)</f>
        <v>0</v>
      </c>
      <c r="C59" s="65" cm="1">
        <f t="array" aca="1" ref="C59" ca="1">_xlfn.XLOOKUP(A59,INDIRECT($A$5&amp;"!$AJ$41:$AJ$406"),INDIRECT($A$5&amp;"!$AL$41:$AL$406"))*SUM($F$3:$I$3)</f>
        <v>12</v>
      </c>
      <c r="D59" s="65" cm="1">
        <f t="array" aca="1" ref="D59" ca="1">_xlfn.XLOOKUP(A59,INDIRECT($A$5&amp;"!$AJ$41:$AJ$406"),INDIRECT($A$5&amp;"!$AO$41:$AO$406"))*SUM($F$3:$I$3)</f>
        <v>12</v>
      </c>
      <c r="E59" s="34" cm="1">
        <f t="array" ref="E59">SUMPRODUCT(('PT Storengy'!$B$8:$K$372)*('PT Storengy'!$A$8:$A$372=$A59)*('PT Storengy'!$B$5:$K$5=$A$6)*('PT Storengy'!$B$7:$K$7=$A$7))</f>
        <v>0</v>
      </c>
      <c r="F59" s="111">
        <f t="shared" ca="1" si="0"/>
        <v>3.9050358400000018</v>
      </c>
      <c r="G59" s="153">
        <f t="shared" ca="1" si="1"/>
        <v>0.31827</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0.89391000000000065</v>
      </c>
      <c r="I59" s="66">
        <f t="shared" ca="1" si="4"/>
        <v>85.815360000000055</v>
      </c>
      <c r="J59" s="110" cm="1">
        <f t="array" aca="1" ref="J59" ca="1">IF(COUNTIFS('PTC NaTran'!$K$7:$K$15996,"",'PTC NaTran'!$A$7:$A$15996,J$16,'PTC NaTran'!$D$7:$D$15996,$A59,'PTC NaTran'!$C$7:$C$15996,"DEL")&gt;0,J$14,SUMIFS('PTC NaTran'!$K$7:$K$15996,'PTC NaTran'!$A$7:$A$15996,J$16,'PTC NaTran'!$D$7:$D$15996,$A59,'PTC NaTran'!$C$7:$C$15996,"DEL")*1.0026*$F$4/INDIRECT($A$4&amp;"!D9"))</f>
        <v>67.708051948051946</v>
      </c>
      <c r="K59" s="110">
        <v>1000</v>
      </c>
      <c r="L59" s="111">
        <f t="shared" ca="1" si="2"/>
        <v>3.7337577475324664</v>
      </c>
      <c r="M59" s="153">
        <f t="shared" ca="1" si="5"/>
        <v>0.30549999999999999</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0.89816666666666745</v>
      </c>
      <c r="O59" s="66">
        <f t="shared" ca="1" si="6"/>
        <v>67.708051948051946</v>
      </c>
      <c r="S59" s="111">
        <f t="shared" ca="1" si="3"/>
        <v>3.9050358400000018</v>
      </c>
      <c r="T59" s="51">
        <f t="shared" ca="1" si="7"/>
        <v>0.31827</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0.89391000000000065</v>
      </c>
      <c r="V59" s="66">
        <f t="shared" ca="1" si="8"/>
        <v>85.815360000000055</v>
      </c>
    </row>
    <row r="60" spans="1:22" x14ac:dyDescent="0.3">
      <c r="A60" s="32">
        <f t="shared" si="9"/>
        <v>45791</v>
      </c>
      <c r="B60" s="65" cm="1">
        <f t="array" aca="1" ref="B60" ca="1">_xlfn.XLOOKUP(A60,INDIRECT($A$5&amp;"!$AJ$41:$AJ$406"),INDIRECT($A$5&amp;"!$AK$41:$AK$406"))*SUM($F$3:$I$3)</f>
        <v>0</v>
      </c>
      <c r="C60" s="65" cm="1">
        <f t="array" aca="1" ref="C60" ca="1">_xlfn.XLOOKUP(A60,INDIRECT($A$5&amp;"!$AJ$41:$AJ$406"),INDIRECT($A$5&amp;"!$AL$41:$AL$406"))*SUM($F$3:$I$3)</f>
        <v>12</v>
      </c>
      <c r="D60" s="65" cm="1">
        <f t="array" aca="1" ref="D60" ca="1">_xlfn.XLOOKUP(A60,INDIRECT($A$5&amp;"!$AJ$41:$AJ$406"),INDIRECT($A$5&amp;"!$AO$41:$AO$406"))*SUM($F$3:$I$3)</f>
        <v>12</v>
      </c>
      <c r="E60" s="34" cm="1">
        <f t="array" ref="E60">SUMPRODUCT(('PT Storengy'!$B$8:$K$372)*('PT Storengy'!$A$8:$A$372=$A60)*('PT Storengy'!$B$5:$K$5=$A$6)*('PT Storengy'!$B$7:$K$7=$A$7))</f>
        <v>0</v>
      </c>
      <c r="F60" s="111">
        <f t="shared" ca="1" si="0"/>
        <v>3.9906224000000017</v>
      </c>
      <c r="G60" s="153">
        <f t="shared" ca="1" si="1"/>
        <v>0.32541999999999999</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0.89152666666666747</v>
      </c>
      <c r="I60" s="66">
        <f t="shared" ca="1" si="4"/>
        <v>85.586560000000077</v>
      </c>
      <c r="J60" s="110" cm="1">
        <f t="array" aca="1" ref="J60" ca="1">IF(COUNTIFS('PTC NaTran'!$K$7:$K$15996,"",'PTC NaTran'!$A$7:$A$15996,J$16,'PTC NaTran'!$D$7:$D$15996,$A60,'PTC NaTran'!$C$7:$C$15996,"DEL")&gt;0,J$14,SUMIFS('PTC NaTran'!$K$7:$K$15996,'PTC NaTran'!$A$7:$A$15996,J$16,'PTC NaTran'!$D$7:$D$15996,$A60,'PTC NaTran'!$C$7:$C$15996,"DEL")*1.0026*$F$4/INDIRECT($A$4&amp;"!D9"))</f>
        <v>67.708051948051946</v>
      </c>
      <c r="K60" s="110">
        <v>1000</v>
      </c>
      <c r="L60" s="111">
        <f t="shared" ca="1" si="2"/>
        <v>3.8014657994805181</v>
      </c>
      <c r="M60" s="153">
        <f t="shared" ca="1" si="5"/>
        <v>0.31114999999999998</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0.8962833333333341</v>
      </c>
      <c r="O60" s="66">
        <f t="shared" ca="1" si="6"/>
        <v>67.708051948051946</v>
      </c>
      <c r="S60" s="111">
        <f t="shared" ca="1" si="3"/>
        <v>3.9906224000000017</v>
      </c>
      <c r="T60" s="51">
        <f t="shared" ca="1" si="7"/>
        <v>0.32541999999999999</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0.89152666666666747</v>
      </c>
      <c r="V60" s="66">
        <f t="shared" ca="1" si="8"/>
        <v>85.586560000000077</v>
      </c>
    </row>
    <row r="61" spans="1:22" x14ac:dyDescent="0.3">
      <c r="A61" s="32">
        <f t="shared" si="9"/>
        <v>45792</v>
      </c>
      <c r="B61" s="65" cm="1">
        <f t="array" aca="1" ref="B61" ca="1">_xlfn.XLOOKUP(A61,INDIRECT($A$5&amp;"!$AJ$41:$AJ$406"),INDIRECT($A$5&amp;"!$AK$41:$AK$406"))*SUM($F$3:$I$3)</f>
        <v>0</v>
      </c>
      <c r="C61" s="65" cm="1">
        <f t="array" aca="1" ref="C61" ca="1">_xlfn.XLOOKUP(A61,INDIRECT($A$5&amp;"!$AJ$41:$AJ$406"),INDIRECT($A$5&amp;"!$AL$41:$AL$406"))*SUM($F$3:$I$3)</f>
        <v>12</v>
      </c>
      <c r="D61" s="65" cm="1">
        <f t="array" aca="1" ref="D61" ca="1">_xlfn.XLOOKUP(A61,INDIRECT($A$5&amp;"!$AJ$41:$AJ$406"),INDIRECT($A$5&amp;"!$AO$41:$AO$406"))*SUM($F$3:$I$3)</f>
        <v>12</v>
      </c>
      <c r="E61" s="34" cm="1">
        <f t="array" ref="E61">SUMPRODUCT(('PT Storengy'!$B$8:$K$372)*('PT Storengy'!$A$8:$A$372=$A61)*('PT Storengy'!$B$5:$K$5=$A$6)*('PT Storengy'!$B$7:$K$7=$A$7))</f>
        <v>0</v>
      </c>
      <c r="F61" s="111">
        <f t="shared" ca="1" si="0"/>
        <v>4.0759808000000017</v>
      </c>
      <c r="G61" s="153">
        <f t="shared" ca="1" si="1"/>
        <v>0.33255000000000001</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0.88915000000000077</v>
      </c>
      <c r="I61" s="66">
        <f t="shared" ca="1" si="4"/>
        <v>85.358400000000074</v>
      </c>
      <c r="J61" s="110" cm="1">
        <f t="array" aca="1" ref="J61" ca="1">IF(COUNTIFS('PTC NaTran'!$K$7:$K$15996,"",'PTC NaTran'!$A$7:$A$15996,J$16,'PTC NaTran'!$D$7:$D$15996,$A61,'PTC NaTran'!$C$7:$C$15996,"DEL")&gt;0,J$14,SUMIFS('PTC NaTran'!$K$7:$K$15996,'PTC NaTran'!$A$7:$A$15996,J$16,'PTC NaTran'!$D$7:$D$15996,$A61,'PTC NaTran'!$C$7:$C$15996,"DEL")*1.0026*$F$4/INDIRECT($A$4&amp;"!D9"))</f>
        <v>67.708051948051946</v>
      </c>
      <c r="K61" s="110">
        <v>1000</v>
      </c>
      <c r="L61" s="111">
        <f t="shared" ca="1" si="2"/>
        <v>3.8691738514285698</v>
      </c>
      <c r="M61" s="153">
        <f t="shared" ca="1" si="5"/>
        <v>0.31679000000000002</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0.89440333333333411</v>
      </c>
      <c r="O61" s="66">
        <f t="shared" ca="1" si="6"/>
        <v>67.708051948051946</v>
      </c>
      <c r="S61" s="111">
        <f t="shared" ca="1" si="3"/>
        <v>4.0759808000000017</v>
      </c>
      <c r="T61" s="51">
        <f t="shared" ca="1" si="7"/>
        <v>0.33255000000000001</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0.88915000000000077</v>
      </c>
      <c r="V61" s="66">
        <f t="shared" ca="1" si="8"/>
        <v>85.358400000000074</v>
      </c>
    </row>
    <row r="62" spans="1:22" x14ac:dyDescent="0.3">
      <c r="A62" s="32">
        <f t="shared" si="9"/>
        <v>45793</v>
      </c>
      <c r="B62" s="65" cm="1">
        <f t="array" aca="1" ref="B62" ca="1">_xlfn.XLOOKUP(A62,INDIRECT($A$5&amp;"!$AJ$41:$AJ$406"),INDIRECT($A$5&amp;"!$AK$41:$AK$406"))*SUM($F$3:$I$3)</f>
        <v>0</v>
      </c>
      <c r="C62" s="65" cm="1">
        <f t="array" aca="1" ref="C62" ca="1">_xlfn.XLOOKUP(A62,INDIRECT($A$5&amp;"!$AJ$41:$AJ$406"),INDIRECT($A$5&amp;"!$AL$41:$AL$406"))*SUM($F$3:$I$3)</f>
        <v>12</v>
      </c>
      <c r="D62" s="65" cm="1">
        <f t="array" aca="1" ref="D62" ca="1">_xlfn.XLOOKUP(A62,INDIRECT($A$5&amp;"!$AJ$41:$AJ$406"),INDIRECT($A$5&amp;"!$AO$41:$AO$406"))*SUM($F$3:$I$3)</f>
        <v>12</v>
      </c>
      <c r="E62" s="34" cm="1">
        <f t="array" ref="E62">SUMPRODUCT(('PT Storengy'!$B$8:$K$372)*('PT Storengy'!$A$8:$A$372=$A62)*('PT Storengy'!$B$5:$K$5=$A$6)*('PT Storengy'!$B$7:$K$7=$A$7))</f>
        <v>0</v>
      </c>
      <c r="F62" s="111">
        <f t="shared" ca="1" si="0"/>
        <v>4.1611113600000014</v>
      </c>
      <c r="G62" s="153">
        <f t="shared" ca="1" si="1"/>
        <v>0.33967000000000003</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0.88677666666666721</v>
      </c>
      <c r="I62" s="66">
        <f t="shared" ca="1" si="4"/>
        <v>85.13056000000006</v>
      </c>
      <c r="J62" s="110" cm="1">
        <f t="array" aca="1" ref="J62" ca="1">IF(COUNTIFS('PTC NaTran'!$K$7:$K$15996,"",'PTC NaTran'!$A$7:$A$15996,J$16,'PTC NaTran'!$D$7:$D$15996,$A62,'PTC NaTran'!$C$7:$C$15996,"DEL")&gt;0,J$14,SUMIFS('PTC NaTran'!$K$7:$K$15996,'PTC NaTran'!$A$7:$A$15996,J$16,'PTC NaTran'!$D$7:$D$15996,$A62,'PTC NaTran'!$C$7:$C$15996,"DEL")*1.0026*$F$4/INDIRECT($A$4&amp;"!D9"))</f>
        <v>67.708051948051946</v>
      </c>
      <c r="K62" s="110">
        <v>1000</v>
      </c>
      <c r="L62" s="111">
        <f t="shared" ca="1" si="2"/>
        <v>3.9368819033766216</v>
      </c>
      <c r="M62" s="153">
        <f t="shared" ca="1" si="5"/>
        <v>0.32242999999999999</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0.892523333333334</v>
      </c>
      <c r="O62" s="66">
        <f t="shared" ca="1" si="6"/>
        <v>67.708051948051946</v>
      </c>
      <c r="S62" s="111">
        <f t="shared" ca="1" si="3"/>
        <v>4.1611113600000014</v>
      </c>
      <c r="T62" s="51">
        <f t="shared" ca="1" si="7"/>
        <v>0.33967000000000003</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0.88677666666666721</v>
      </c>
      <c r="V62" s="66">
        <f t="shared" ca="1" si="8"/>
        <v>85.13056000000006</v>
      </c>
    </row>
    <row r="63" spans="1:22" x14ac:dyDescent="0.3">
      <c r="A63" s="32">
        <f t="shared" si="9"/>
        <v>45794</v>
      </c>
      <c r="B63" s="65" cm="1">
        <f t="array" aca="1" ref="B63" ca="1">_xlfn.XLOOKUP(A63,INDIRECT($A$5&amp;"!$AJ$41:$AJ$406"),INDIRECT($A$5&amp;"!$AK$41:$AK$406"))*SUM($F$3:$I$3)</f>
        <v>0</v>
      </c>
      <c r="C63" s="65" cm="1">
        <f t="array" aca="1" ref="C63" ca="1">_xlfn.XLOOKUP(A63,INDIRECT($A$5&amp;"!$AJ$41:$AJ$406"),INDIRECT($A$5&amp;"!$AL$41:$AL$406"))*SUM($F$3:$I$3)</f>
        <v>12</v>
      </c>
      <c r="D63" s="65" cm="1">
        <f t="array" aca="1" ref="D63" ca="1">_xlfn.XLOOKUP(A63,INDIRECT($A$5&amp;"!$AJ$41:$AJ$406"),INDIRECT($A$5&amp;"!$AO$41:$AO$406"))*SUM($F$3:$I$3)</f>
        <v>12</v>
      </c>
      <c r="E63" s="34" cm="1">
        <f t="array" ref="E63">SUMPRODUCT(('PT Storengy'!$B$8:$K$372)*('PT Storengy'!$A$8:$A$372=$A63)*('PT Storengy'!$B$5:$K$5=$A$6)*('PT Storengy'!$B$7:$K$7=$A$7))</f>
        <v>0</v>
      </c>
      <c r="F63" s="111">
        <f t="shared" ca="1" si="0"/>
        <v>4.2460150400000014</v>
      </c>
      <c r="G63" s="153">
        <f t="shared" ca="1" si="1"/>
        <v>0.34676000000000001</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0.88441333333333405</v>
      </c>
      <c r="I63" s="66">
        <f t="shared" ca="1" si="4"/>
        <v>84.903680000000065</v>
      </c>
      <c r="J63" s="110" cm="1">
        <f t="array" aca="1" ref="J63" ca="1">IF(COUNTIFS('PTC NaTran'!$K$7:$K$15996,"",'PTC NaTran'!$A$7:$A$15996,J$16,'PTC NaTran'!$D$7:$D$15996,$A63,'PTC NaTran'!$C$7:$C$15996,"DEL")&gt;0,J$14,SUMIFS('PTC NaTran'!$K$7:$K$15996,'PTC NaTran'!$A$7:$A$15996,J$16,'PTC NaTran'!$D$7:$D$15996,$A63,'PTC NaTran'!$C$7:$C$15996,"DEL")*1.0026*$F$4/INDIRECT($A$4&amp;"!D9"))</f>
        <v>67.708051948051946</v>
      </c>
      <c r="K63" s="110">
        <v>1000</v>
      </c>
      <c r="L63" s="111">
        <f t="shared" ca="1" si="2"/>
        <v>4.0045899553246738</v>
      </c>
      <c r="M63" s="153">
        <f t="shared" ca="1" si="5"/>
        <v>0.32806999999999997</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0.89064333333333412</v>
      </c>
      <c r="O63" s="66">
        <f t="shared" ca="1" si="6"/>
        <v>67.708051948051946</v>
      </c>
      <c r="S63" s="111">
        <f t="shared" ca="1" si="3"/>
        <v>4.2460150400000014</v>
      </c>
      <c r="T63" s="51">
        <f t="shared" ca="1" si="7"/>
        <v>0.34676000000000001</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0.88441333333333405</v>
      </c>
      <c r="V63" s="66">
        <f t="shared" ca="1" si="8"/>
        <v>84.903680000000065</v>
      </c>
    </row>
    <row r="64" spans="1:22" x14ac:dyDescent="0.3">
      <c r="A64" s="32">
        <f t="shared" si="9"/>
        <v>45795</v>
      </c>
      <c r="B64" s="65" cm="1">
        <f t="array" aca="1" ref="B64" ca="1">_xlfn.XLOOKUP(A64,INDIRECT($A$5&amp;"!$AJ$41:$AJ$406"),INDIRECT($A$5&amp;"!$AK$41:$AK$406"))*SUM($F$3:$I$3)</f>
        <v>0</v>
      </c>
      <c r="C64" s="65" cm="1">
        <f t="array" aca="1" ref="C64" ca="1">_xlfn.XLOOKUP(A64,INDIRECT($A$5&amp;"!$AJ$41:$AJ$406"),INDIRECT($A$5&amp;"!$AL$41:$AL$406"))*SUM($F$3:$I$3)</f>
        <v>12</v>
      </c>
      <c r="D64" s="65" cm="1">
        <f t="array" aca="1" ref="D64" ca="1">_xlfn.XLOOKUP(A64,INDIRECT($A$5&amp;"!$AJ$41:$AJ$406"),INDIRECT($A$5&amp;"!$AO$41:$AO$406"))*SUM($F$3:$I$3)</f>
        <v>12</v>
      </c>
      <c r="E64" s="34" cm="1">
        <f t="array" ref="E64">SUMPRODUCT(('PT Storengy'!$B$8:$K$372)*('PT Storengy'!$A$8:$A$372=$A64)*('PT Storengy'!$B$5:$K$5=$A$6)*('PT Storengy'!$B$7:$K$7=$A$7))</f>
        <v>0</v>
      </c>
      <c r="F64" s="111">
        <f t="shared" ca="1" si="0"/>
        <v>4.3306924800000015</v>
      </c>
      <c r="G64" s="153">
        <f t="shared" ca="1" si="1"/>
        <v>0.35382999999999998</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0.88205666666666749</v>
      </c>
      <c r="I64" s="66">
        <f t="shared" ca="1" si="4"/>
        <v>84.677440000000075</v>
      </c>
      <c r="J64" s="110" cm="1">
        <f t="array" aca="1" ref="J64" ca="1">IF(COUNTIFS('PTC NaTran'!$K$7:$K$15996,"",'PTC NaTran'!$A$7:$A$15996,J$16,'PTC NaTran'!$D$7:$D$15996,$A64,'PTC NaTran'!$C$7:$C$15996,"DEL")&gt;0,J$14,SUMIFS('PTC NaTran'!$K$7:$K$15996,'PTC NaTran'!$A$7:$A$15996,J$16,'PTC NaTran'!$D$7:$D$15996,$A64,'PTC NaTran'!$C$7:$C$15996,"DEL")*1.0026*$F$4/INDIRECT($A$4&amp;"!D9"))</f>
        <v>67.708051948051946</v>
      </c>
      <c r="K64" s="110">
        <v>1000</v>
      </c>
      <c r="L64" s="111">
        <f t="shared" ca="1" si="2"/>
        <v>4.0722980072727255</v>
      </c>
      <c r="M64" s="153">
        <f t="shared" ca="1" si="5"/>
        <v>0.33372000000000002</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0.88876000000000077</v>
      </c>
      <c r="O64" s="66">
        <f t="shared" ca="1" si="6"/>
        <v>67.708051948051946</v>
      </c>
      <c r="S64" s="111">
        <f t="shared" ca="1" si="3"/>
        <v>4.3306924800000015</v>
      </c>
      <c r="T64" s="51">
        <f t="shared" ca="1" si="7"/>
        <v>0.35382999999999998</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0.88205666666666749</v>
      </c>
      <c r="V64" s="66">
        <f t="shared" ca="1" si="8"/>
        <v>84.677440000000075</v>
      </c>
    </row>
    <row r="65" spans="1:22" x14ac:dyDescent="0.3">
      <c r="A65" s="32">
        <f t="shared" si="9"/>
        <v>45796</v>
      </c>
      <c r="B65" s="65" cm="1">
        <f t="array" aca="1" ref="B65" ca="1">_xlfn.XLOOKUP(A65,INDIRECT($A$5&amp;"!$AJ$41:$AJ$406"),INDIRECT($A$5&amp;"!$AK$41:$AK$406"))*SUM($F$3:$I$3)</f>
        <v>0</v>
      </c>
      <c r="C65" s="65" cm="1">
        <f t="array" aca="1" ref="C65" ca="1">_xlfn.XLOOKUP(A65,INDIRECT($A$5&amp;"!$AJ$41:$AJ$406"),INDIRECT($A$5&amp;"!$AL$41:$AL$406"))*SUM($F$3:$I$3)</f>
        <v>12</v>
      </c>
      <c r="D65" s="65" cm="1">
        <f t="array" aca="1" ref="D65" ca="1">_xlfn.XLOOKUP(A65,INDIRECT($A$5&amp;"!$AJ$41:$AJ$406"),INDIRECT($A$5&amp;"!$AO$41:$AO$406"))*SUM($F$3:$I$3)</f>
        <v>12</v>
      </c>
      <c r="E65" s="34" cm="1">
        <f t="array" ref="E65">SUMPRODUCT(('PT Storengy'!$B$8:$K$372)*('PT Storengy'!$A$8:$A$372=$A65)*('PT Storengy'!$B$5:$K$5=$A$6)*('PT Storengy'!$B$7:$K$7=$A$7))</f>
        <v>0.1</v>
      </c>
      <c r="F65" s="111">
        <f t="shared" ca="1" si="0"/>
        <v>4.4066988480000013</v>
      </c>
      <c r="G65" s="153">
        <f t="shared" ca="1" si="1"/>
        <v>0.36088999999999999</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0.87970333333333417</v>
      </c>
      <c r="I65" s="66">
        <f t="shared" ca="1" si="4"/>
        <v>76.00636800000008</v>
      </c>
      <c r="J65" s="110" cm="1">
        <f t="array" aca="1" ref="J65" ca="1">IF(COUNTIFS('PTC NaTran'!$K$7:$K$15996,"",'PTC NaTran'!$A$7:$A$15996,J$16,'PTC NaTran'!$D$7:$D$15996,$A65,'PTC NaTran'!$C$7:$C$15996,"DEL")&gt;0,J$14,SUMIFS('PTC NaTran'!$K$7:$K$15996,'PTC NaTran'!$A$7:$A$15996,J$16,'PTC NaTran'!$D$7:$D$15996,$A65,'PTC NaTran'!$C$7:$C$15996,"DEL")*1.0026*$F$4/INDIRECT($A$4&amp;"!D9"))</f>
        <v>67.708051948051946</v>
      </c>
      <c r="K65" s="110">
        <v>1000</v>
      </c>
      <c r="L65" s="111">
        <f t="shared" ca="1" si="2"/>
        <v>4.1400060592207772</v>
      </c>
      <c r="M65" s="153">
        <f t="shared" ca="1" si="5"/>
        <v>0.33935999999999999</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0.88688000000000056</v>
      </c>
      <c r="O65" s="66">
        <f t="shared" ca="1" si="6"/>
        <v>67.708051948051946</v>
      </c>
      <c r="S65" s="111">
        <f t="shared" ca="1" si="3"/>
        <v>4.4151440000000015</v>
      </c>
      <c r="T65" s="51">
        <f t="shared" ca="1" si="7"/>
        <v>0.36088999999999999</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0.87970333333333417</v>
      </c>
      <c r="V65" s="66">
        <f t="shared" ca="1" si="8"/>
        <v>84.451520000000073</v>
      </c>
    </row>
    <row r="66" spans="1:22" x14ac:dyDescent="0.3">
      <c r="A66" s="32">
        <f t="shared" si="9"/>
        <v>45797</v>
      </c>
      <c r="B66" s="65" cm="1">
        <f t="array" aca="1" ref="B66" ca="1">_xlfn.XLOOKUP(A66,INDIRECT($A$5&amp;"!$AJ$41:$AJ$406"),INDIRECT($A$5&amp;"!$AK$41:$AK$406"))*SUM($F$3:$I$3)</f>
        <v>0</v>
      </c>
      <c r="C66" s="65" cm="1">
        <f t="array" aca="1" ref="C66" ca="1">_xlfn.XLOOKUP(A66,INDIRECT($A$5&amp;"!$AJ$41:$AJ$406"),INDIRECT($A$5&amp;"!$AL$41:$AL$406"))*SUM($F$3:$I$3)</f>
        <v>12</v>
      </c>
      <c r="D66" s="65" cm="1">
        <f t="array" aca="1" ref="D66" ca="1">_xlfn.XLOOKUP(A66,INDIRECT($A$5&amp;"!$AJ$41:$AJ$406"),INDIRECT($A$5&amp;"!$AO$41:$AO$406"))*SUM($F$3:$I$3)</f>
        <v>12</v>
      </c>
      <c r="E66" s="34" cm="1">
        <f t="array" ref="E66">SUMPRODUCT(('PT Storengy'!$B$8:$K$372)*('PT Storengy'!$A$8:$A$372=$A66)*('PT Storengy'!$B$5:$K$5=$A$6)*('PT Storengy'!$B$7:$K$7=$A$7))</f>
        <v>0.1</v>
      </c>
      <c r="F66" s="111">
        <f t="shared" ca="1" si="0"/>
        <v>4.4825229120000012</v>
      </c>
      <c r="G66" s="153">
        <f t="shared" ca="1" si="1"/>
        <v>0.36721999999999999</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0.87759333333333411</v>
      </c>
      <c r="I66" s="66">
        <f t="shared" ca="1" si="4"/>
        <v>75.824064000000078</v>
      </c>
      <c r="J66" s="110" cm="1">
        <f t="array" aca="1" ref="J66" ca="1">IF(COUNTIFS('PTC NaTran'!$K$7:$K$15996,"",'PTC NaTran'!$A$7:$A$15996,J$16,'PTC NaTran'!$D$7:$D$15996,$A66,'PTC NaTran'!$C$7:$C$15996,"DEL")&gt;0,J$14,SUMIFS('PTC NaTran'!$K$7:$K$15996,'PTC NaTran'!$A$7:$A$15996,J$16,'PTC NaTran'!$D$7:$D$15996,$A66,'PTC NaTran'!$C$7:$C$15996,"DEL")*1.0026*$F$4/INDIRECT($A$4&amp;"!D9"))</f>
        <v>67.708051948051946</v>
      </c>
      <c r="K66" s="110">
        <v>1000</v>
      </c>
      <c r="L66" s="111">
        <f t="shared" ca="1" si="2"/>
        <v>4.207714111168829</v>
      </c>
      <c r="M66" s="153">
        <f t="shared" ca="1" si="5"/>
        <v>0.34499999999999997</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0.88500000000000068</v>
      </c>
      <c r="O66" s="66">
        <f t="shared" ca="1" si="6"/>
        <v>67.708051948051946</v>
      </c>
      <c r="S66" s="111">
        <f t="shared" ca="1" si="3"/>
        <v>4.499370240000002</v>
      </c>
      <c r="T66" s="51">
        <f t="shared" ca="1" si="7"/>
        <v>0.36792999999999998</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0.87735666666666734</v>
      </c>
      <c r="V66" s="66">
        <f t="shared" ca="1" si="8"/>
        <v>84.226240000000061</v>
      </c>
    </row>
    <row r="67" spans="1:22" x14ac:dyDescent="0.3">
      <c r="A67" s="32">
        <f t="shared" si="9"/>
        <v>45798</v>
      </c>
      <c r="B67" s="65" cm="1">
        <f t="array" aca="1" ref="B67" ca="1">_xlfn.XLOOKUP(A67,INDIRECT($A$5&amp;"!$AJ$41:$AJ$406"),INDIRECT($A$5&amp;"!$AK$41:$AK$406"))*SUM($F$3:$I$3)</f>
        <v>0</v>
      </c>
      <c r="C67" s="65" cm="1">
        <f t="array" aca="1" ref="C67" ca="1">_xlfn.XLOOKUP(A67,INDIRECT($A$5&amp;"!$AJ$41:$AJ$406"),INDIRECT($A$5&amp;"!$AL$41:$AL$406"))*SUM($F$3:$I$3)</f>
        <v>12</v>
      </c>
      <c r="D67" s="65" cm="1">
        <f t="array" aca="1" ref="D67" ca="1">_xlfn.XLOOKUP(A67,INDIRECT($A$5&amp;"!$AJ$41:$AJ$406"),INDIRECT($A$5&amp;"!$AO$41:$AO$406"))*SUM($F$3:$I$3)</f>
        <v>12</v>
      </c>
      <c r="E67" s="34" cm="1">
        <f t="array" ref="E67">SUMPRODUCT(('PT Storengy'!$B$8:$K$372)*('PT Storengy'!$A$8:$A$372=$A67)*('PT Storengy'!$B$5:$K$5=$A$6)*('PT Storengy'!$B$7:$K$7=$A$7))</f>
        <v>0.1</v>
      </c>
      <c r="F67" s="111">
        <f t="shared" ca="1" si="0"/>
        <v>4.5581649600000009</v>
      </c>
      <c r="G67" s="153">
        <f t="shared" ca="1" si="1"/>
        <v>0.37353999999999998</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0.87548666666666741</v>
      </c>
      <c r="I67" s="66">
        <f t="shared" ca="1" si="4"/>
        <v>75.642048000000074</v>
      </c>
      <c r="J67" s="110" cm="1">
        <f t="array" aca="1" ref="J67" ca="1">IF(COUNTIFS('PTC NaTran'!$K$7:$K$15996,"",'PTC NaTran'!$A$7:$A$15996,J$16,'PTC NaTran'!$D$7:$D$15996,$A67,'PTC NaTran'!$C$7:$C$15996,"DEL")&gt;0,J$14,SUMIFS('PTC NaTran'!$K$7:$K$15996,'PTC NaTran'!$A$7:$A$15996,J$16,'PTC NaTran'!$D$7:$D$15996,$A67,'PTC NaTran'!$C$7:$C$15996,"DEL")*1.0026*$F$4/INDIRECT($A$4&amp;"!D9"))</f>
        <v>67.708051948051946</v>
      </c>
      <c r="K67" s="110">
        <v>1000</v>
      </c>
      <c r="L67" s="111">
        <f t="shared" ca="1" si="2"/>
        <v>4.2754221631168807</v>
      </c>
      <c r="M67" s="153">
        <f t="shared" ca="1" si="5"/>
        <v>0.35064000000000001</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0.88312000000000079</v>
      </c>
      <c r="O67" s="66">
        <f t="shared" ca="1" si="6"/>
        <v>67.708051948051946</v>
      </c>
      <c r="S67" s="111">
        <f t="shared" ca="1" si="3"/>
        <v>4.5833718400000016</v>
      </c>
      <c r="T67" s="51">
        <f t="shared" ca="1" si="7"/>
        <v>0.37495000000000001</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0.87501666666666744</v>
      </c>
      <c r="V67" s="66">
        <f t="shared" ca="1" si="8"/>
        <v>84.001600000000082</v>
      </c>
    </row>
    <row r="68" spans="1:22" x14ac:dyDescent="0.3">
      <c r="A68" s="32">
        <f t="shared" si="9"/>
        <v>45799</v>
      </c>
      <c r="B68" s="65" cm="1">
        <f t="array" aca="1" ref="B68" ca="1">_xlfn.XLOOKUP(A68,INDIRECT($A$5&amp;"!$AJ$41:$AJ$406"),INDIRECT($A$5&amp;"!$AK$41:$AK$406"))*SUM($F$3:$I$3)</f>
        <v>0</v>
      </c>
      <c r="C68" s="65" cm="1">
        <f t="array" aca="1" ref="C68" ca="1">_xlfn.XLOOKUP(A68,INDIRECT($A$5&amp;"!$AJ$41:$AJ$406"),INDIRECT($A$5&amp;"!$AL$41:$AL$406"))*SUM($F$3:$I$3)</f>
        <v>12</v>
      </c>
      <c r="D68" s="65" cm="1">
        <f t="array" aca="1" ref="D68" ca="1">_xlfn.XLOOKUP(A68,INDIRECT($A$5&amp;"!$AJ$41:$AJ$406"),INDIRECT($A$5&amp;"!$AO$41:$AO$406"))*SUM($F$3:$I$3)</f>
        <v>12</v>
      </c>
      <c r="E68" s="34" cm="1">
        <f t="array" ref="E68">SUMPRODUCT(('PT Storengy'!$B$8:$K$372)*('PT Storengy'!$A$8:$A$372=$A68)*('PT Storengy'!$B$5:$K$5=$A$6)*('PT Storengy'!$B$7:$K$7=$A$7))</f>
        <v>0.1</v>
      </c>
      <c r="F68" s="111">
        <f t="shared" ca="1" si="0"/>
        <v>4.6336252800000013</v>
      </c>
      <c r="G68" s="153">
        <f t="shared" ca="1" si="1"/>
        <v>0.37985000000000002</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0.87338333333333407</v>
      </c>
      <c r="I68" s="66">
        <f t="shared" ca="1" si="4"/>
        <v>75.460320000000067</v>
      </c>
      <c r="J68" s="110" cm="1">
        <f t="array" aca="1" ref="J68" ca="1">IF(COUNTIFS('PTC NaTran'!$K$7:$K$15996,"",'PTC NaTran'!$A$7:$A$15996,J$16,'PTC NaTran'!$D$7:$D$15996,$A68,'PTC NaTran'!$C$7:$C$15996,"DEL")&gt;0,J$14,SUMIFS('PTC NaTran'!$K$7:$K$15996,'PTC NaTran'!$A$7:$A$15996,J$16,'PTC NaTran'!$D$7:$D$15996,$A68,'PTC NaTran'!$C$7:$C$15996,"DEL")*1.0026*$F$4/INDIRECT($A$4&amp;"!D9"))</f>
        <v>67.708051948051946</v>
      </c>
      <c r="K68" s="110">
        <v>1000</v>
      </c>
      <c r="L68" s="111">
        <f t="shared" ca="1" si="2"/>
        <v>4.3431302150649325</v>
      </c>
      <c r="M68" s="153">
        <f t="shared" ca="1" si="5"/>
        <v>0.35629</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0.88123666666666745</v>
      </c>
      <c r="O68" s="66">
        <f t="shared" ca="1" si="6"/>
        <v>67.708051948051946</v>
      </c>
      <c r="S68" s="111">
        <f t="shared" ca="1" si="3"/>
        <v>4.667149440000002</v>
      </c>
      <c r="T68" s="51">
        <f t="shared" ca="1" si="7"/>
        <v>0.38195000000000001</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0.87268333333333403</v>
      </c>
      <c r="V68" s="66">
        <f t="shared" ca="1" si="8"/>
        <v>83.777600000000064</v>
      </c>
    </row>
    <row r="69" spans="1:22" x14ac:dyDescent="0.3">
      <c r="A69" s="32">
        <f t="shared" si="9"/>
        <v>45800</v>
      </c>
      <c r="B69" s="65" cm="1">
        <f t="array" aca="1" ref="B69" ca="1">_xlfn.XLOOKUP(A69,INDIRECT($A$5&amp;"!$AJ$41:$AJ$406"),INDIRECT($A$5&amp;"!$AK$41:$AK$406"))*SUM($F$3:$I$3)</f>
        <v>0</v>
      </c>
      <c r="C69" s="65" cm="1">
        <f t="array" aca="1" ref="C69" ca="1">_xlfn.XLOOKUP(A69,INDIRECT($A$5&amp;"!$AJ$41:$AJ$406"),INDIRECT($A$5&amp;"!$AL$41:$AL$406"))*SUM($F$3:$I$3)</f>
        <v>12</v>
      </c>
      <c r="D69" s="65" cm="1">
        <f t="array" aca="1" ref="D69" ca="1">_xlfn.XLOOKUP(A69,INDIRECT($A$5&amp;"!$AJ$41:$AJ$406"),INDIRECT($A$5&amp;"!$AO$41:$AO$406"))*SUM($F$3:$I$3)</f>
        <v>12</v>
      </c>
      <c r="E69" s="34" cm="1">
        <f t="array" ref="E69">SUMPRODUCT(('PT Storengy'!$B$8:$K$372)*('PT Storengy'!$A$8:$A$372=$A69)*('PT Storengy'!$B$5:$K$5=$A$6)*('PT Storengy'!$B$7:$K$7=$A$7))</f>
        <v>0.1</v>
      </c>
      <c r="F69" s="111">
        <f t="shared" ca="1" si="0"/>
        <v>4.7089044480000011</v>
      </c>
      <c r="G69" s="153">
        <f t="shared" ca="1" si="1"/>
        <v>0.38613999999999998</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0.87128666666666743</v>
      </c>
      <c r="I69" s="66">
        <f t="shared" ca="1" si="4"/>
        <v>75.27916800000007</v>
      </c>
      <c r="J69" s="110" cm="1">
        <f t="array" aca="1" ref="J69" ca="1">IF(COUNTIFS('PTC NaTran'!$K$7:$K$15996,"",'PTC NaTran'!$A$7:$A$15996,J$16,'PTC NaTran'!$D$7:$D$15996,$A69,'PTC NaTran'!$C$7:$C$15996,"DEL")&gt;0,J$14,SUMIFS('PTC NaTran'!$K$7:$K$15996,'PTC NaTran'!$A$7:$A$15996,J$16,'PTC NaTran'!$D$7:$D$15996,$A69,'PTC NaTran'!$C$7:$C$15996,"DEL")*1.0026*$F$4/INDIRECT($A$4&amp;"!D9"))</f>
        <v>67.708051948051946</v>
      </c>
      <c r="K69" s="110">
        <v>1000</v>
      </c>
      <c r="L69" s="111">
        <f t="shared" ca="1" si="2"/>
        <v>4.4108382670129842</v>
      </c>
      <c r="M69" s="153">
        <f t="shared" ca="1" si="5"/>
        <v>0.36192999999999997</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0.87935666666666745</v>
      </c>
      <c r="O69" s="66">
        <f t="shared" ca="1" si="6"/>
        <v>67.708051948051946</v>
      </c>
      <c r="S69" s="111">
        <f t="shared" ca="1" si="3"/>
        <v>4.7507036800000018</v>
      </c>
      <c r="T69" s="51">
        <f t="shared" ca="1" si="7"/>
        <v>0.38893</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0.87035666666666744</v>
      </c>
      <c r="V69" s="66">
        <f t="shared" ca="1" si="8"/>
        <v>83.554240000000078</v>
      </c>
    </row>
    <row r="70" spans="1:22" x14ac:dyDescent="0.3">
      <c r="A70" s="32">
        <f t="shared" si="9"/>
        <v>45801</v>
      </c>
      <c r="B70" s="65" cm="1">
        <f t="array" aca="1" ref="B70" ca="1">_xlfn.XLOOKUP(A70,INDIRECT($A$5&amp;"!$AJ$41:$AJ$406"),INDIRECT($A$5&amp;"!$AK$41:$AK$406"))*SUM($F$3:$I$3)</f>
        <v>0</v>
      </c>
      <c r="C70" s="65" cm="1">
        <f t="array" aca="1" ref="C70" ca="1">_xlfn.XLOOKUP(A70,INDIRECT($A$5&amp;"!$AJ$41:$AJ$406"),INDIRECT($A$5&amp;"!$AL$41:$AL$406"))*SUM($F$3:$I$3)</f>
        <v>12</v>
      </c>
      <c r="D70" s="65" cm="1">
        <f t="array" aca="1" ref="D70" ca="1">_xlfn.XLOOKUP(A70,INDIRECT($A$5&amp;"!$AJ$41:$AJ$406"),INDIRECT($A$5&amp;"!$AO$41:$AO$406"))*SUM($F$3:$I$3)</f>
        <v>12</v>
      </c>
      <c r="E70" s="34" cm="1">
        <f t="array" ref="E70">SUMPRODUCT(('PT Storengy'!$B$8:$K$372)*('PT Storengy'!$A$8:$A$372=$A70)*('PT Storengy'!$B$5:$K$5=$A$6)*('PT Storengy'!$B$7:$K$7=$A$7))</f>
        <v>0</v>
      </c>
      <c r="F70" s="111">
        <f t="shared" ca="1" si="0"/>
        <v>4.7923473280000009</v>
      </c>
      <c r="G70" s="153">
        <f t="shared" ca="1" si="1"/>
        <v>0.39240999999999998</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0.86919666666666728</v>
      </c>
      <c r="I70" s="66">
        <f t="shared" ca="1" si="4"/>
        <v>83.442880000000059</v>
      </c>
      <c r="J70" s="110" cm="1">
        <f t="array" aca="1" ref="J70" ca="1">IF(COUNTIFS('PTC NaTran'!$K$7:$K$15996,"",'PTC NaTran'!$A$7:$A$15996,J$16,'PTC NaTran'!$D$7:$D$15996,$A70,'PTC NaTran'!$C$7:$C$15996,"DEL")&gt;0,J$14,SUMIFS('PTC NaTran'!$K$7:$K$15996,'PTC NaTran'!$A$7:$A$15996,J$16,'PTC NaTran'!$D$7:$D$15996,$A70,'PTC NaTran'!$C$7:$C$15996,"DEL")*1.0026*$F$4/INDIRECT($A$4&amp;"!D9"))</f>
        <v>67.708051948051946</v>
      </c>
      <c r="K70" s="110">
        <v>1000</v>
      </c>
      <c r="L70" s="111">
        <f t="shared" ca="1" si="2"/>
        <v>4.4785463189610359</v>
      </c>
      <c r="M70" s="153">
        <f t="shared" ca="1" si="5"/>
        <v>0.36757000000000001</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0.87747666666666735</v>
      </c>
      <c r="O70" s="66">
        <f t="shared" ca="1" si="6"/>
        <v>67.708051948051946</v>
      </c>
      <c r="S70" s="111">
        <f t="shared" ca="1" si="3"/>
        <v>4.8340352000000015</v>
      </c>
      <c r="T70" s="51">
        <f t="shared" ca="1" si="7"/>
        <v>0.39589000000000002</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0.86803666666666723</v>
      </c>
      <c r="V70" s="66">
        <f t="shared" ca="1" si="8"/>
        <v>83.331520000000054</v>
      </c>
    </row>
    <row r="71" spans="1:22" x14ac:dyDescent="0.3">
      <c r="A71" s="32">
        <f t="shared" si="9"/>
        <v>45802</v>
      </c>
      <c r="B71" s="65" cm="1">
        <f t="array" aca="1" ref="B71" ca="1">_xlfn.XLOOKUP(A71,INDIRECT($A$5&amp;"!$AJ$41:$AJ$406"),INDIRECT($A$5&amp;"!$AK$41:$AK$406"))*SUM($F$3:$I$3)</f>
        <v>0</v>
      </c>
      <c r="C71" s="65" cm="1">
        <f t="array" aca="1" ref="C71" ca="1">_xlfn.XLOOKUP(A71,INDIRECT($A$5&amp;"!$AJ$41:$AJ$406"),INDIRECT($A$5&amp;"!$AL$41:$AL$406"))*SUM($F$3:$I$3)</f>
        <v>12</v>
      </c>
      <c r="D71" s="65" cm="1">
        <f t="array" aca="1" ref="D71" ca="1">_xlfn.XLOOKUP(A71,INDIRECT($A$5&amp;"!$AJ$41:$AJ$406"),INDIRECT($A$5&amp;"!$AO$41:$AO$406"))*SUM($F$3:$I$3)</f>
        <v>12</v>
      </c>
      <c r="E71" s="34" cm="1">
        <f t="array" ref="E71">SUMPRODUCT(('PT Storengy'!$B$8:$K$372)*('PT Storengy'!$A$8:$A$372=$A71)*('PT Storengy'!$B$5:$K$5=$A$6)*('PT Storengy'!$B$7:$K$7=$A$7))</f>
        <v>0</v>
      </c>
      <c r="F71" s="111">
        <f t="shared" ca="1" si="0"/>
        <v>4.8755678080000013</v>
      </c>
      <c r="G71" s="153">
        <f t="shared" ca="1" si="1"/>
        <v>0.39935999999999999</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0.86688000000000054</v>
      </c>
      <c r="I71" s="66">
        <f t="shared" ca="1" si="4"/>
        <v>83.220480000000052</v>
      </c>
      <c r="J71" s="110" cm="1">
        <f t="array" aca="1" ref="J71" ca="1">IF(COUNTIFS('PTC NaTran'!$K$7:$K$15996,"",'PTC NaTran'!$A$7:$A$15996,J$16,'PTC NaTran'!$D$7:$D$15996,$A71,'PTC NaTran'!$C$7:$C$15996,"DEL")&gt;0,J$14,SUMIFS('PTC NaTran'!$K$7:$K$15996,'PTC NaTran'!$A$7:$A$15996,J$16,'PTC NaTran'!$D$7:$D$15996,$A71,'PTC NaTran'!$C$7:$C$15996,"DEL")*1.0026*$F$4/INDIRECT($A$4&amp;"!D9"))</f>
        <v>67.708051948051946</v>
      </c>
      <c r="K71" s="110">
        <v>1000</v>
      </c>
      <c r="L71" s="111">
        <f t="shared" ca="1" si="2"/>
        <v>4.5462543709090877</v>
      </c>
      <c r="M71" s="153">
        <f t="shared" ca="1" si="5"/>
        <v>0.37320999999999999</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0.87559666666666736</v>
      </c>
      <c r="O71" s="66">
        <f t="shared" ca="1" si="6"/>
        <v>67.708051948051946</v>
      </c>
      <c r="S71" s="111">
        <f t="shared" ca="1" si="3"/>
        <v>4.917144320000002</v>
      </c>
      <c r="T71" s="51">
        <f t="shared" ca="1" si="7"/>
        <v>0.40283999999999998</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0.8657200000000006</v>
      </c>
      <c r="V71" s="66">
        <f t="shared" ca="1" si="8"/>
        <v>83.109120000000061</v>
      </c>
    </row>
    <row r="72" spans="1:22" x14ac:dyDescent="0.3">
      <c r="A72" s="32">
        <f t="shared" si="9"/>
        <v>45803</v>
      </c>
      <c r="B72" s="65" cm="1">
        <f t="array" aca="1" ref="B72" ca="1">_xlfn.XLOOKUP(A72,INDIRECT($A$5&amp;"!$AJ$41:$AJ$406"),INDIRECT($A$5&amp;"!$AK$41:$AK$406"))*SUM($F$3:$I$3)</f>
        <v>0</v>
      </c>
      <c r="C72" s="65" cm="1">
        <f t="array" aca="1" ref="C72" ca="1">_xlfn.XLOOKUP(A72,INDIRECT($A$5&amp;"!$AJ$41:$AJ$406"),INDIRECT($A$5&amp;"!$AL$41:$AL$406"))*SUM($F$3:$I$3)</f>
        <v>12</v>
      </c>
      <c r="D72" s="65" cm="1">
        <f t="array" aca="1" ref="D72" ca="1">_xlfn.XLOOKUP(A72,INDIRECT($A$5&amp;"!$AJ$41:$AJ$406"),INDIRECT($A$5&amp;"!$AO$41:$AO$406"))*SUM($F$3:$I$3)</f>
        <v>12</v>
      </c>
      <c r="E72" s="34" cm="1">
        <f t="array" ref="E72">SUMPRODUCT(('PT Storengy'!$B$8:$K$372)*('PT Storengy'!$A$8:$A$372=$A72)*('PT Storengy'!$B$5:$K$5=$A$6)*('PT Storengy'!$B$7:$K$7=$A$7))</f>
        <v>0.25</v>
      </c>
      <c r="F72" s="111">
        <f t="shared" ca="1" si="0"/>
        <v>4.9378166080000012</v>
      </c>
      <c r="G72" s="153">
        <f t="shared" ca="1" si="1"/>
        <v>0.40629999999999999</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0.86456666666666737</v>
      </c>
      <c r="I72" s="66">
        <f t="shared" ca="1" si="4"/>
        <v>62.248800000000053</v>
      </c>
      <c r="J72" s="110" cm="1">
        <f t="array" aca="1" ref="J72" ca="1">IF(COUNTIFS('PTC NaTran'!$K$7:$K$15996,"",'PTC NaTran'!$A$7:$A$15996,J$16,'PTC NaTran'!$D$7:$D$15996,$A72,'PTC NaTran'!$C$7:$C$15996,"DEL")&gt;0,J$14,SUMIFS('PTC NaTran'!$K$7:$K$15996,'PTC NaTran'!$A$7:$A$15996,J$16,'PTC NaTran'!$D$7:$D$15996,$A72,'PTC NaTran'!$C$7:$C$15996,"DEL")*1.0026*$F$4/INDIRECT($A$4&amp;"!D9"))</f>
        <v>67.708051948051946</v>
      </c>
      <c r="K72" s="110">
        <v>1000</v>
      </c>
      <c r="L72" s="111">
        <f t="shared" ca="1" si="2"/>
        <v>4.6091619709090876</v>
      </c>
      <c r="M72" s="153">
        <f t="shared" ca="1" si="5"/>
        <v>0.37885000000000002</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0.87371666666666747</v>
      </c>
      <c r="O72" s="66">
        <f t="shared" ca="1" si="6"/>
        <v>62.907600000000059</v>
      </c>
      <c r="S72" s="111">
        <f t="shared" ca="1" si="3"/>
        <v>5.0000320000000018</v>
      </c>
      <c r="T72" s="51">
        <f t="shared" ca="1" si="7"/>
        <v>0.40976000000000001</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0.86341333333333414</v>
      </c>
      <c r="V72" s="66">
        <f t="shared" ca="1" si="8"/>
        <v>82.887680000000074</v>
      </c>
    </row>
    <row r="73" spans="1:22" x14ac:dyDescent="0.3">
      <c r="A73" s="32">
        <f t="shared" si="9"/>
        <v>45804</v>
      </c>
      <c r="B73" s="65" cm="1">
        <f t="array" aca="1" ref="B73" ca="1">_xlfn.XLOOKUP(A73,INDIRECT($A$5&amp;"!$AJ$41:$AJ$406"),INDIRECT($A$5&amp;"!$AK$41:$AK$406"))*SUM($F$3:$I$3)</f>
        <v>0</v>
      </c>
      <c r="C73" s="65" cm="1">
        <f t="array" aca="1" ref="C73" ca="1">_xlfn.XLOOKUP(A73,INDIRECT($A$5&amp;"!$AJ$41:$AJ$406"),INDIRECT($A$5&amp;"!$AL$41:$AL$406"))*SUM($F$3:$I$3)</f>
        <v>12</v>
      </c>
      <c r="D73" s="65" cm="1">
        <f t="array" aca="1" ref="D73" ca="1">_xlfn.XLOOKUP(A73,INDIRECT($A$5&amp;"!$AJ$41:$AJ$406"),INDIRECT($A$5&amp;"!$AO$41:$AO$406"))*SUM($F$3:$I$3)</f>
        <v>12</v>
      </c>
      <c r="E73" s="34" cm="1">
        <f t="array" ref="E73">SUMPRODUCT(('PT Storengy'!$B$8:$K$372)*('PT Storengy'!$A$8:$A$372=$A73)*('PT Storengy'!$B$5:$K$5=$A$6)*('PT Storengy'!$B$7:$K$7=$A$7))</f>
        <v>0.25</v>
      </c>
      <c r="F73" s="111">
        <f t="shared" ca="1" si="0"/>
        <v>4.9999410880000017</v>
      </c>
      <c r="G73" s="153">
        <f t="shared" ca="1" si="1"/>
        <v>0.41148000000000001</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0.86284000000000072</v>
      </c>
      <c r="I73" s="66">
        <f t="shared" ca="1" si="4"/>
        <v>62.124480000000048</v>
      </c>
      <c r="J73" s="110" cm="1">
        <f t="array" aca="1" ref="J73" ca="1">IF(COUNTIFS('PTC NaTran'!$K$7:$K$15996,"",'PTC NaTran'!$A$7:$A$15996,J$16,'PTC NaTran'!$D$7:$D$15996,$A73,'PTC NaTran'!$C$7:$C$15996,"DEL")&gt;0,J$14,SUMIFS('PTC NaTran'!$K$7:$K$15996,'PTC NaTran'!$A$7:$A$15996,J$16,'PTC NaTran'!$D$7:$D$15996,$A73,'PTC NaTran'!$C$7:$C$15996,"DEL")*1.0026*$F$4/INDIRECT($A$4&amp;"!D9"))</f>
        <v>67.708051948051946</v>
      </c>
      <c r="K73" s="110">
        <v>1000</v>
      </c>
      <c r="L73" s="111">
        <f t="shared" ca="1" si="2"/>
        <v>4.6719435709090877</v>
      </c>
      <c r="M73" s="153">
        <f t="shared" ca="1" si="5"/>
        <v>0.3841</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0.87196666666666744</v>
      </c>
      <c r="O73" s="66">
        <f t="shared" ca="1" si="6"/>
        <v>62.781600000000054</v>
      </c>
      <c r="S73" s="111">
        <f t="shared" ca="1" si="3"/>
        <v>5.0826985600000016</v>
      </c>
      <c r="T73" s="51">
        <f t="shared" ca="1" si="7"/>
        <v>0.41666999999999998</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0.86111000000000093</v>
      </c>
      <c r="V73" s="66">
        <f t="shared" ca="1" si="8"/>
        <v>82.666560000000089</v>
      </c>
    </row>
    <row r="74" spans="1:22" x14ac:dyDescent="0.3">
      <c r="A74" s="32">
        <f t="shared" si="9"/>
        <v>45805</v>
      </c>
      <c r="B74" s="65" cm="1">
        <f t="array" aca="1" ref="B74" ca="1">_xlfn.XLOOKUP(A74,INDIRECT($A$5&amp;"!$AJ$41:$AJ$406"),INDIRECT($A$5&amp;"!$AK$41:$AK$406"))*SUM($F$3:$I$3)</f>
        <v>0</v>
      </c>
      <c r="C74" s="65" cm="1">
        <f t="array" aca="1" ref="C74" ca="1">_xlfn.XLOOKUP(A74,INDIRECT($A$5&amp;"!$AJ$41:$AJ$406"),INDIRECT($A$5&amp;"!$AL$41:$AL$406"))*SUM($F$3:$I$3)</f>
        <v>12</v>
      </c>
      <c r="D74" s="65" cm="1">
        <f t="array" aca="1" ref="D74" ca="1">_xlfn.XLOOKUP(A74,INDIRECT($A$5&amp;"!$AJ$41:$AJ$406"),INDIRECT($A$5&amp;"!$AO$41:$AO$406"))*SUM($F$3:$I$3)</f>
        <v>12</v>
      </c>
      <c r="E74" s="34" cm="1">
        <f t="array" ref="E74">SUMPRODUCT(('PT Storengy'!$B$8:$K$372)*('PT Storengy'!$A$8:$A$372=$A74)*('PT Storengy'!$B$5:$K$5=$A$6)*('PT Storengy'!$B$7:$K$7=$A$7))</f>
        <v>0.25</v>
      </c>
      <c r="F74" s="111">
        <f t="shared" ca="1" si="0"/>
        <v>5.0619412480000019</v>
      </c>
      <c r="G74" s="153">
        <f t="shared" ca="1" si="1"/>
        <v>0.41665999999999997</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0.86111333333333417</v>
      </c>
      <c r="I74" s="66">
        <f t="shared" ca="1" si="4"/>
        <v>62.000160000000058</v>
      </c>
      <c r="J74" s="110" cm="1">
        <f t="array" aca="1" ref="J74" ca="1">IF(COUNTIFS('PTC NaTran'!$K$7:$K$15996,"",'PTC NaTran'!$A$7:$A$15996,J$16,'PTC NaTran'!$D$7:$D$15996,$A74,'PTC NaTran'!$C$7:$C$15996,"DEL")&gt;0,J$14,SUMIFS('PTC NaTran'!$K$7:$K$15996,'PTC NaTran'!$A$7:$A$15996,J$16,'PTC NaTran'!$D$7:$D$15996,$A74,'PTC NaTran'!$C$7:$C$15996,"DEL")*1.0026*$F$4/INDIRECT($A$4&amp;"!D9"))</f>
        <v>67.708051948051946</v>
      </c>
      <c r="K74" s="110">
        <v>1000</v>
      </c>
      <c r="L74" s="111">
        <f t="shared" ca="1" si="2"/>
        <v>4.7345996509090877</v>
      </c>
      <c r="M74" s="153">
        <f t="shared" ca="1" si="5"/>
        <v>0.38933000000000001</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0.87022333333333401</v>
      </c>
      <c r="O74" s="66">
        <f t="shared" ca="1" si="6"/>
        <v>62.656080000000046</v>
      </c>
      <c r="S74" s="111">
        <f t="shared" ca="1" si="3"/>
        <v>5.1651446400000021</v>
      </c>
      <c r="T74" s="51">
        <f t="shared" ca="1" si="7"/>
        <v>0.42355999999999999</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0.85881333333333421</v>
      </c>
      <c r="V74" s="66">
        <f t="shared" ca="1" si="8"/>
        <v>82.44608000000008</v>
      </c>
    </row>
    <row r="75" spans="1:22" x14ac:dyDescent="0.3">
      <c r="A75" s="32">
        <f t="shared" si="9"/>
        <v>45806</v>
      </c>
      <c r="B75" s="65" cm="1">
        <f t="array" aca="1" ref="B75" ca="1">_xlfn.XLOOKUP(A75,INDIRECT($A$5&amp;"!$AJ$41:$AJ$406"),INDIRECT($A$5&amp;"!$AK$41:$AK$406"))*SUM($F$3:$I$3)</f>
        <v>0</v>
      </c>
      <c r="C75" s="65" cm="1">
        <f t="array" aca="1" ref="C75" ca="1">_xlfn.XLOOKUP(A75,INDIRECT($A$5&amp;"!$AJ$41:$AJ$406"),INDIRECT($A$5&amp;"!$AL$41:$AL$406"))*SUM($F$3:$I$3)</f>
        <v>12</v>
      </c>
      <c r="D75" s="65" cm="1">
        <f t="array" aca="1" ref="D75" ca="1">_xlfn.XLOOKUP(A75,INDIRECT($A$5&amp;"!$AJ$41:$AJ$406"),INDIRECT($A$5&amp;"!$AO$41:$AO$406"))*SUM($F$3:$I$3)</f>
        <v>12</v>
      </c>
      <c r="E75" s="34" cm="1">
        <f t="array" ref="E75">SUMPRODUCT(('PT Storengy'!$B$8:$K$372)*('PT Storengy'!$A$8:$A$372=$A75)*('PT Storengy'!$B$5:$K$5=$A$6)*('PT Storengy'!$B$7:$K$7=$A$7))</f>
        <v>0.25</v>
      </c>
      <c r="F75" s="111">
        <f t="shared" ca="1" si="0"/>
        <v>5.1238173280000021</v>
      </c>
      <c r="G75" s="153">
        <f t="shared" ca="1" si="1"/>
        <v>0.42182999999999998</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0.85939000000000088</v>
      </c>
      <c r="I75" s="66">
        <f t="shared" ca="1" si="4"/>
        <v>61.876080000000066</v>
      </c>
      <c r="J75" s="110" cm="1">
        <f t="array" aca="1" ref="J75" ca="1">IF(COUNTIFS('PTC NaTran'!$K$7:$K$15996,"",'PTC NaTran'!$A$7:$A$15996,J$16,'PTC NaTran'!$D$7:$D$15996,$A75,'PTC NaTran'!$C$7:$C$15996,"DEL")&gt;0,J$14,SUMIFS('PTC NaTran'!$K$7:$K$15996,'PTC NaTran'!$A$7:$A$15996,J$16,'PTC NaTran'!$D$7:$D$15996,$A75,'PTC NaTran'!$C$7:$C$15996,"DEL")*1.0026*$F$4/INDIRECT($A$4&amp;"!D9"))</f>
        <v>67.708051948051946</v>
      </c>
      <c r="K75" s="110">
        <v>1000</v>
      </c>
      <c r="L75" s="111">
        <f t="shared" ca="1" si="2"/>
        <v>4.797130450909088</v>
      </c>
      <c r="M75" s="153">
        <f t="shared" ca="1" si="5"/>
        <v>0.39455000000000001</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0.86848333333333394</v>
      </c>
      <c r="O75" s="66">
        <f t="shared" ca="1" si="6"/>
        <v>62.530800000000042</v>
      </c>
      <c r="S75" s="111">
        <f t="shared" ca="1" si="3"/>
        <v>5.2473708800000018</v>
      </c>
      <c r="T75" s="51">
        <f t="shared" ca="1" si="7"/>
        <v>0.43042999999999998</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0.85652333333333408</v>
      </c>
      <c r="V75" s="66">
        <f t="shared" ca="1" si="8"/>
        <v>82.226240000000075</v>
      </c>
    </row>
    <row r="76" spans="1:22" x14ac:dyDescent="0.3">
      <c r="A76" s="32">
        <f t="shared" si="9"/>
        <v>45807</v>
      </c>
      <c r="B76" s="65" cm="1">
        <f t="array" aca="1" ref="B76" ca="1">_xlfn.XLOOKUP(A76,INDIRECT($A$5&amp;"!$AJ$41:$AJ$406"),INDIRECT($A$5&amp;"!$AK$41:$AK$406"))*SUM($F$3:$I$3)</f>
        <v>0</v>
      </c>
      <c r="C76" s="65" cm="1">
        <f t="array" aca="1" ref="C76" ca="1">_xlfn.XLOOKUP(A76,INDIRECT($A$5&amp;"!$AJ$41:$AJ$406"),INDIRECT($A$5&amp;"!$AL$41:$AL$406"))*SUM($F$3:$I$3)</f>
        <v>12</v>
      </c>
      <c r="D76" s="65" cm="1">
        <f t="array" aca="1" ref="D76" ca="1">_xlfn.XLOOKUP(A76,INDIRECT($A$5&amp;"!$AJ$41:$AJ$406"),INDIRECT($A$5&amp;"!$AO$41:$AO$406"))*SUM($F$3:$I$3)</f>
        <v>12</v>
      </c>
      <c r="E76" s="34" cm="1">
        <f t="array" ref="E76">SUMPRODUCT(('PT Storengy'!$B$8:$K$372)*('PT Storengy'!$A$8:$A$372=$A76)*('PT Storengy'!$B$5:$K$5=$A$6)*('PT Storengy'!$B$7:$K$7=$A$7))</f>
        <v>0.25</v>
      </c>
      <c r="F76" s="111">
        <f t="shared" ca="1" si="0"/>
        <v>5.1855698080000021</v>
      </c>
      <c r="G76" s="153">
        <f t="shared" ca="1" si="1"/>
        <v>0.42698000000000003</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0.85767333333333418</v>
      </c>
      <c r="I76" s="66">
        <f t="shared" ca="1" si="4"/>
        <v>61.752480000000062</v>
      </c>
      <c r="J76" s="110" cm="1">
        <f t="array" aca="1" ref="J76" ca="1">IF(COUNTIFS('PTC NaTran'!$K$7:$K$15996,"",'PTC NaTran'!$A$7:$A$15996,J$16,'PTC NaTran'!$D$7:$D$15996,$A76,'PTC NaTran'!$C$7:$C$15996,"DEL")&gt;0,J$14,SUMIFS('PTC NaTran'!$K$7:$K$15996,'PTC NaTran'!$A$7:$A$15996,J$16,'PTC NaTran'!$D$7:$D$15996,$A76,'PTC NaTran'!$C$7:$C$15996,"DEL")*1.0026*$F$4/INDIRECT($A$4&amp;"!D9"))</f>
        <v>67.708051948051946</v>
      </c>
      <c r="K76" s="110">
        <v>1000</v>
      </c>
      <c r="L76" s="111">
        <f t="shared" ca="1" si="2"/>
        <v>4.8595362109090878</v>
      </c>
      <c r="M76" s="153">
        <f t="shared" ca="1" si="5"/>
        <v>0.39976</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0.86674666666666722</v>
      </c>
      <c r="O76" s="66">
        <f t="shared" ca="1" si="6"/>
        <v>62.405760000000043</v>
      </c>
      <c r="S76" s="111">
        <f t="shared" ca="1" si="3"/>
        <v>5.3293779200000015</v>
      </c>
      <c r="T76" s="51">
        <f t="shared" ca="1" si="7"/>
        <v>0.43728</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0.85424000000000078</v>
      </c>
      <c r="V76" s="66">
        <f t="shared" ca="1" si="8"/>
        <v>82.007040000000075</v>
      </c>
    </row>
    <row r="77" spans="1:22" x14ac:dyDescent="0.3">
      <c r="A77" s="32">
        <f t="shared" si="9"/>
        <v>45808</v>
      </c>
      <c r="B77" s="65" cm="1">
        <f t="array" aca="1" ref="B77" ca="1">_xlfn.XLOOKUP(A77,INDIRECT($A$5&amp;"!$AJ$41:$AJ$406"),INDIRECT($A$5&amp;"!$AK$41:$AK$406"))*SUM($F$3:$I$3)</f>
        <v>0</v>
      </c>
      <c r="C77" s="65" cm="1">
        <f t="array" aca="1" ref="C77" ca="1">_xlfn.XLOOKUP(A77,INDIRECT($A$5&amp;"!$AJ$41:$AJ$406"),INDIRECT($A$5&amp;"!$AL$41:$AL$406"))*SUM($F$3:$I$3)</f>
        <v>12</v>
      </c>
      <c r="D77" s="65" cm="1">
        <f t="array" aca="1" ref="D77" ca="1">_xlfn.XLOOKUP(A77,INDIRECT($A$5&amp;"!$AJ$41:$AJ$406"),INDIRECT($A$5&amp;"!$AO$41:$AO$406"))*SUM($F$3:$I$3)</f>
        <v>12</v>
      </c>
      <c r="E77" s="34" cm="1">
        <f t="array" ref="E77">SUMPRODUCT(('PT Storengy'!$B$8:$K$372)*('PT Storengy'!$A$8:$A$372=$A77)*('PT Storengy'!$B$5:$K$5=$A$6)*('PT Storengy'!$B$7:$K$7=$A$7))</f>
        <v>0.25</v>
      </c>
      <c r="F77" s="111">
        <f t="shared" ca="1" si="0"/>
        <v>5.2471986880000019</v>
      </c>
      <c r="G77" s="153">
        <f t="shared" ca="1" si="1"/>
        <v>0.43213000000000001</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0.85595666666666737</v>
      </c>
      <c r="I77" s="66">
        <f t="shared" ca="1" si="4"/>
        <v>61.628880000000052</v>
      </c>
      <c r="J77" s="110" cm="1">
        <f t="array" aca="1" ref="J77" ca="1">IF(COUNTIFS('PTC NaTran'!$K$7:$K$15996,"",'PTC NaTran'!$A$7:$A$15996,J$16,'PTC NaTran'!$D$7:$D$15996,$A77,'PTC NaTran'!$C$7:$C$15996,"DEL")&gt;0,J$14,SUMIFS('PTC NaTran'!$K$7:$K$15996,'PTC NaTran'!$A$7:$A$15996,J$16,'PTC NaTran'!$D$7:$D$15996,$A77,'PTC NaTran'!$C$7:$C$15996,"DEL")*1.0026*$F$4/INDIRECT($A$4&amp;"!D9"))</f>
        <v>96</v>
      </c>
      <c r="K77" s="110">
        <v>1000</v>
      </c>
      <c r="L77" s="111">
        <f t="shared" ca="1" si="2"/>
        <v>4.9218171709090877</v>
      </c>
      <c r="M77" s="153">
        <f t="shared" ca="1" si="5"/>
        <v>0.40495999999999999</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0.86501333333333397</v>
      </c>
      <c r="O77" s="66">
        <f t="shared" ca="1" si="6"/>
        <v>62.280960000000043</v>
      </c>
      <c r="S77" s="111">
        <f t="shared" ca="1" si="3"/>
        <v>5.4111664000000017</v>
      </c>
      <c r="T77" s="51">
        <f t="shared" ca="1" si="7"/>
        <v>0.44411</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0.85196333333333396</v>
      </c>
      <c r="V77" s="66">
        <f t="shared" ca="1" si="8"/>
        <v>81.788480000000064</v>
      </c>
    </row>
    <row r="78" spans="1:22" x14ac:dyDescent="0.3">
      <c r="A78" s="32">
        <f t="shared" si="9"/>
        <v>45809</v>
      </c>
      <c r="B78" s="65" cm="1">
        <f t="array" aca="1" ref="B78" ca="1">_xlfn.XLOOKUP(A78,INDIRECT($A$5&amp;"!$AJ$41:$AJ$406"),INDIRECT($A$5&amp;"!$AK$41:$AK$406"))*SUM($F$3:$I$3)</f>
        <v>0</v>
      </c>
      <c r="C78" s="65" cm="1">
        <f t="array" aca="1" ref="C78" ca="1">_xlfn.XLOOKUP(A78,INDIRECT($A$5&amp;"!$AJ$41:$AJ$406"),INDIRECT($A$5&amp;"!$AL$41:$AL$406"))*SUM($F$3:$I$3)</f>
        <v>12</v>
      </c>
      <c r="D78" s="65" cm="1">
        <f t="array" aca="1" ref="D78" ca="1">_xlfn.XLOOKUP(A78,INDIRECT($A$5&amp;"!$AJ$41:$AJ$406"),INDIRECT($A$5&amp;"!$AO$41:$AO$406"))*SUM($F$3:$I$3)</f>
        <v>12</v>
      </c>
      <c r="E78" s="34" cm="1">
        <f t="array" ref="E78">SUMPRODUCT(('PT Storengy'!$B$8:$K$372)*('PT Storengy'!$A$8:$A$372=$A78)*('PT Storengy'!$B$5:$K$5=$A$6)*('PT Storengy'!$B$7:$K$7=$A$7))</f>
        <v>0.25</v>
      </c>
      <c r="F78" s="111">
        <f t="shared" ca="1" si="0"/>
        <v>5.3087042080000018</v>
      </c>
      <c r="G78" s="153">
        <f t="shared" ca="1" si="1"/>
        <v>0.43726999999999999</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0.85424333333333413</v>
      </c>
      <c r="I78" s="66">
        <f t="shared" ca="1" si="4"/>
        <v>61.505520000000061</v>
      </c>
      <c r="J78" s="110" cm="1">
        <f t="array" aca="1" ref="J78" ca="1">IF(COUNTIFS('PTC NaTran'!$K$7:$K$15996,"",'PTC NaTran'!$A$7:$A$15996,J$16,'PTC NaTran'!$D$7:$D$15996,$A78,'PTC NaTran'!$C$7:$C$15996,"DEL")&gt;0,J$14,SUMIFS('PTC NaTran'!$K$7:$K$15996,'PTC NaTran'!$A$7:$A$15996,J$16,'PTC NaTran'!$D$7:$D$15996,$A78,'PTC NaTran'!$C$7:$C$15996,"DEL")*1.0026*$F$4/INDIRECT($A$4&amp;"!D9"))</f>
        <v>96</v>
      </c>
      <c r="K78" s="110">
        <v>1000</v>
      </c>
      <c r="L78" s="111">
        <f t="shared" ca="1" si="2"/>
        <v>4.9839735709090878</v>
      </c>
      <c r="M78" s="153">
        <f t="shared" ca="1" si="5"/>
        <v>0.41015000000000001</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0.86328333333333407</v>
      </c>
      <c r="O78" s="66">
        <f t="shared" ca="1" si="6"/>
        <v>62.156400000000055</v>
      </c>
      <c r="S78" s="111">
        <f t="shared" ca="1" si="3"/>
        <v>5.4927068800000018</v>
      </c>
      <c r="T78" s="51">
        <f t="shared" ca="1" si="7"/>
        <v>0.45093</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0.84938000000000069</v>
      </c>
      <c r="V78" s="66">
        <f t="shared" ca="1" si="8"/>
        <v>81.540480000000059</v>
      </c>
    </row>
    <row r="79" spans="1:22" x14ac:dyDescent="0.3">
      <c r="A79" s="32">
        <f t="shared" si="9"/>
        <v>45810</v>
      </c>
      <c r="B79" s="65" cm="1">
        <f t="array" aca="1" ref="B79" ca="1">_xlfn.XLOOKUP(A79,INDIRECT($A$5&amp;"!$AJ$41:$AJ$406"),INDIRECT($A$5&amp;"!$AK$41:$AK$406"))*SUM($F$3:$I$3)</f>
        <v>0</v>
      </c>
      <c r="C79" s="65" cm="1">
        <f t="array" aca="1" ref="C79" ca="1">_xlfn.XLOOKUP(A79,INDIRECT($A$5&amp;"!$AJ$41:$AJ$406"),INDIRECT($A$5&amp;"!$AL$41:$AL$406"))*SUM($F$3:$I$3)</f>
        <v>12</v>
      </c>
      <c r="D79" s="65" cm="1">
        <f t="array" aca="1" ref="D79" ca="1">_xlfn.XLOOKUP(A79,INDIRECT($A$5&amp;"!$AJ$41:$AJ$406"),INDIRECT($A$5&amp;"!$AO$41:$AO$406"))*SUM($F$3:$I$3)</f>
        <v>12</v>
      </c>
      <c r="E79" s="34" cm="1">
        <f t="array" ref="E79">SUMPRODUCT(('PT Storengy'!$B$8:$K$372)*('PT Storengy'!$A$8:$A$372=$A79)*('PT Storengy'!$B$5:$K$5=$A$6)*('PT Storengy'!$B$7:$K$7=$A$7))</f>
        <v>0.25</v>
      </c>
      <c r="F79" s="111">
        <f t="shared" ca="1" si="0"/>
        <v>5.3700868480000015</v>
      </c>
      <c r="G79" s="153">
        <f t="shared" ca="1" si="1"/>
        <v>0.44239000000000001</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0.85253666666666739</v>
      </c>
      <c r="I79" s="66">
        <f t="shared" ca="1" si="4"/>
        <v>61.382640000000052</v>
      </c>
      <c r="J79" s="110" cm="1">
        <f t="array" aca="1" ref="J79" ca="1">IF(COUNTIFS('PTC NaTran'!$K$7:$K$15996,"",'PTC NaTran'!$A$7:$A$15996,J$16,'PTC NaTran'!$D$7:$D$15996,$A79,'PTC NaTran'!$C$7:$C$15996,"DEL")&gt;0,J$14,SUMIFS('PTC NaTran'!$K$7:$K$15996,'PTC NaTran'!$A$7:$A$15996,J$16,'PTC NaTran'!$D$7:$D$15996,$A79,'PTC NaTran'!$C$7:$C$15996,"DEL")*1.0026*$F$4/INDIRECT($A$4&amp;"!D9"))</f>
        <v>62.49974025974025</v>
      </c>
      <c r="K79" s="110">
        <v>1000</v>
      </c>
      <c r="L79" s="111">
        <f t="shared" ca="1" si="2"/>
        <v>5.0460056509090876</v>
      </c>
      <c r="M79" s="153">
        <f t="shared" ca="1" si="5"/>
        <v>0.41532999999999998</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0.86155666666666741</v>
      </c>
      <c r="O79" s="66">
        <f t="shared" ca="1" si="6"/>
        <v>62.03208000000005</v>
      </c>
      <c r="S79" s="111">
        <f t="shared" ca="1" si="3"/>
        <v>5.5738121600000019</v>
      </c>
      <c r="T79" s="51">
        <f t="shared" ca="1" si="7"/>
        <v>0.45773000000000003</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0.84484666666666741</v>
      </c>
      <c r="V79" s="66">
        <f t="shared" ca="1" si="8"/>
        <v>81.105280000000079</v>
      </c>
    </row>
    <row r="80" spans="1:22" x14ac:dyDescent="0.3">
      <c r="A80" s="32">
        <f t="shared" si="9"/>
        <v>45811</v>
      </c>
      <c r="B80" s="65" cm="1">
        <f t="array" aca="1" ref="B80" ca="1">_xlfn.XLOOKUP(A80,INDIRECT($A$5&amp;"!$AJ$41:$AJ$406"),INDIRECT($A$5&amp;"!$AK$41:$AK$406"))*SUM($F$3:$I$3)</f>
        <v>0</v>
      </c>
      <c r="C80" s="65" cm="1">
        <f t="array" aca="1" ref="C80" ca="1">_xlfn.XLOOKUP(A80,INDIRECT($A$5&amp;"!$AJ$41:$AJ$406"),INDIRECT($A$5&amp;"!$AL$41:$AL$406"))*SUM($F$3:$I$3)</f>
        <v>12</v>
      </c>
      <c r="D80" s="65" cm="1">
        <f t="array" aca="1" ref="D80" ca="1">_xlfn.XLOOKUP(A80,INDIRECT($A$5&amp;"!$AJ$41:$AJ$406"),INDIRECT($A$5&amp;"!$AO$41:$AO$406"))*SUM($F$3:$I$3)</f>
        <v>12</v>
      </c>
      <c r="E80" s="34" cm="1">
        <f t="array" ref="E80">SUMPRODUCT(('PT Storengy'!$B$8:$K$372)*('PT Storengy'!$A$8:$A$372=$A80)*('PT Storengy'!$B$5:$K$5=$A$6)*('PT Storengy'!$B$7:$K$7=$A$7))</f>
        <v>0.25</v>
      </c>
      <c r="F80" s="111">
        <f t="shared" ca="1" si="0"/>
        <v>5.4313466080000019</v>
      </c>
      <c r="G80" s="153">
        <f t="shared" ca="1" si="1"/>
        <v>0.44751000000000002</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0.85083000000000064</v>
      </c>
      <c r="I80" s="66">
        <f t="shared" ca="1" si="4"/>
        <v>61.259760000000043</v>
      </c>
      <c r="J80" s="110" cm="1">
        <f t="array" aca="1" ref="J80" ca="1">IF(COUNTIFS('PTC NaTran'!$K$7:$K$15996,"",'PTC NaTran'!$A$7:$A$15996,J$16,'PTC NaTran'!$D$7:$D$15996,$A80,'PTC NaTran'!$C$7:$C$15996,"DEL")&gt;0,J$14,SUMIFS('PTC NaTran'!$K$7:$K$15996,'PTC NaTran'!$A$7:$A$15996,J$16,'PTC NaTran'!$D$7:$D$15996,$A80,'PTC NaTran'!$C$7:$C$15996,"DEL")*1.0026*$F$4/INDIRECT($A$4&amp;"!D9"))</f>
        <v>62.49974025974025</v>
      </c>
      <c r="K80" s="110">
        <v>1000</v>
      </c>
      <c r="L80" s="111">
        <f t="shared" ca="1" si="2"/>
        <v>5.1079136509090874</v>
      </c>
      <c r="M80" s="153">
        <f t="shared" ca="1" si="5"/>
        <v>0.42049999999999998</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0.85983333333333423</v>
      </c>
      <c r="O80" s="66">
        <f t="shared" ca="1" si="6"/>
        <v>61.908000000000065</v>
      </c>
      <c r="S80" s="111">
        <f t="shared" ca="1" si="3"/>
        <v>5.654485440000002</v>
      </c>
      <c r="T80" s="51">
        <f t="shared" ca="1" si="7"/>
        <v>0.46448</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0.84034666666666724</v>
      </c>
      <c r="V80" s="66">
        <f t="shared" ca="1" si="8"/>
        <v>80.673280000000062</v>
      </c>
    </row>
    <row r="81" spans="1:22" x14ac:dyDescent="0.3">
      <c r="A81" s="32">
        <f t="shared" si="9"/>
        <v>45812</v>
      </c>
      <c r="B81" s="65" cm="1">
        <f t="array" aca="1" ref="B81" ca="1">_xlfn.XLOOKUP(A81,INDIRECT($A$5&amp;"!$AJ$41:$AJ$406"),INDIRECT($A$5&amp;"!$AK$41:$AK$406"))*SUM($F$3:$I$3)</f>
        <v>0</v>
      </c>
      <c r="C81" s="65" cm="1">
        <f t="array" aca="1" ref="C81" ca="1">_xlfn.XLOOKUP(A81,INDIRECT($A$5&amp;"!$AJ$41:$AJ$406"),INDIRECT($A$5&amp;"!$AL$41:$AL$406"))*SUM($F$3:$I$3)</f>
        <v>12</v>
      </c>
      <c r="D81" s="65" cm="1">
        <f t="array" aca="1" ref="D81" ca="1">_xlfn.XLOOKUP(A81,INDIRECT($A$5&amp;"!$AJ$41:$AJ$406"),INDIRECT($A$5&amp;"!$AO$41:$AO$406"))*SUM($F$3:$I$3)</f>
        <v>12</v>
      </c>
      <c r="E81" s="34" cm="1">
        <f t="array" ref="E81">SUMPRODUCT(('PT Storengy'!$B$8:$K$372)*('PT Storengy'!$A$8:$A$372=$A81)*('PT Storengy'!$B$5:$K$5=$A$6)*('PT Storengy'!$B$7:$K$7=$A$7))</f>
        <v>0.25</v>
      </c>
      <c r="F81" s="111">
        <f t="shared" ref="F81:F144" ca="1" si="10">F80+I81/1000</f>
        <v>5.4924213280000016</v>
      </c>
      <c r="G81" s="153">
        <f t="shared" ca="1" si="1"/>
        <v>0.45261000000000001</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0.84826000000000068</v>
      </c>
      <c r="I81" s="66">
        <f t="shared" ca="1" si="4"/>
        <v>61.074720000000049</v>
      </c>
      <c r="J81" s="110" cm="1">
        <f t="array" aca="1" ref="J81" ca="1">IF(COUNTIFS('PTC NaTran'!$K$7:$K$15996,"",'PTC NaTran'!$A$7:$A$15996,J$16,'PTC NaTran'!$D$7:$D$15996,$A81,'PTC NaTran'!$C$7:$C$15996,"DEL")&gt;0,J$14,SUMIFS('PTC NaTran'!$K$7:$K$15996,'PTC NaTran'!$A$7:$A$15996,J$16,'PTC NaTran'!$D$7:$D$15996,$A81,'PTC NaTran'!$C$7:$C$15996,"DEL")*1.0026*$F$4/INDIRECT($A$4&amp;"!D9"))</f>
        <v>62.49974025974025</v>
      </c>
      <c r="K81" s="110">
        <v>1000</v>
      </c>
      <c r="L81" s="111">
        <f t="shared" ref="L81:L144" ca="1" si="11">L80+O81/1000</f>
        <v>5.1696978109090876</v>
      </c>
      <c r="M81" s="153">
        <f t="shared" ca="1" si="5"/>
        <v>0.42565999999999998</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0.85811333333333417</v>
      </c>
      <c r="O81" s="66">
        <f t="shared" ca="1" si="6"/>
        <v>61.784160000000057</v>
      </c>
      <c r="S81" s="111">
        <f t="shared" ref="S81:S144" ca="1" si="12">S80+V81/1000</f>
        <v>5.7347280000000023</v>
      </c>
      <c r="T81" s="51">
        <f t="shared" ca="1" si="7"/>
        <v>0.47121000000000002</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0.8358600000000006</v>
      </c>
      <c r="V81" s="66">
        <f t="shared" ca="1" si="8"/>
        <v>80.242560000000054</v>
      </c>
    </row>
    <row r="82" spans="1:22" x14ac:dyDescent="0.3">
      <c r="A82" s="32">
        <f t="shared" si="9"/>
        <v>45813</v>
      </c>
      <c r="B82" s="65" cm="1">
        <f t="array" aca="1" ref="B82" ca="1">_xlfn.XLOOKUP(A82,INDIRECT($A$5&amp;"!$AJ$41:$AJ$406"),INDIRECT($A$5&amp;"!$AK$41:$AK$406"))*SUM($F$3:$I$3)</f>
        <v>0</v>
      </c>
      <c r="C82" s="65" cm="1">
        <f t="array" aca="1" ref="C82" ca="1">_xlfn.XLOOKUP(A82,INDIRECT($A$5&amp;"!$AJ$41:$AJ$406"),INDIRECT($A$5&amp;"!$AL$41:$AL$406"))*SUM($F$3:$I$3)</f>
        <v>12</v>
      </c>
      <c r="D82" s="65" cm="1">
        <f t="array" aca="1" ref="D82" ca="1">_xlfn.XLOOKUP(A82,INDIRECT($A$5&amp;"!$AJ$41:$AJ$406"),INDIRECT($A$5&amp;"!$AO$41:$AO$406"))*SUM($F$3:$I$3)</f>
        <v>12</v>
      </c>
      <c r="E82" s="34" cm="1">
        <f t="array" ref="E82">SUMPRODUCT(('PT Storengy'!$B$8:$K$372)*('PT Storengy'!$A$8:$A$372=$A82)*('PT Storengy'!$B$5:$K$5=$A$6)*('PT Storengy'!$B$7:$K$7=$A$7))</f>
        <v>0.25</v>
      </c>
      <c r="F82" s="111">
        <f t="shared" ca="1" si="10"/>
        <v>5.553251728000002</v>
      </c>
      <c r="G82" s="153">
        <f t="shared" ref="G82:G145" ca="1" si="13">ROUND(F81/SUM($F$3,$G$3,$H$3,$I$3),5)</f>
        <v>0.4577</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0.84486666666666732</v>
      </c>
      <c r="I82" s="66">
        <f t="shared" ref="I82:I145" ca="1" si="14">IF(F81*1000+$F$4*(1-$E82)*H82&gt;$D82*1000,D82*1000-F81*1000,$F$4*(1-$E82)*H82)</f>
        <v>60.830400000000047</v>
      </c>
      <c r="J82" s="110" cm="1">
        <f t="array" aca="1" ref="J82" ca="1">IF(COUNTIFS('PTC NaTran'!$K$7:$K$15996,"",'PTC NaTran'!$A$7:$A$15996,J$16,'PTC NaTran'!$D$7:$D$15996,$A82,'PTC NaTran'!$C$7:$C$15996,"DEL")&gt;0,J$14,SUMIFS('PTC NaTran'!$K$7:$K$15996,'PTC NaTran'!$A$7:$A$15996,J$16,'PTC NaTran'!$D$7:$D$15996,$A82,'PTC NaTran'!$C$7:$C$15996,"DEL")*1.0026*$F$4/INDIRECT($A$4&amp;"!D9"))</f>
        <v>62.49974025974025</v>
      </c>
      <c r="K82" s="110">
        <v>1000</v>
      </c>
      <c r="L82" s="111">
        <f t="shared" ca="1" si="11"/>
        <v>5.2313583709090876</v>
      </c>
      <c r="M82" s="153">
        <f t="shared" ref="M82:M145" ca="1" si="15">ROUND(L81/SUM($F$3,$G$3,$H$3,$I$3),5)</f>
        <v>0.43081000000000003</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0.85639666666666747</v>
      </c>
      <c r="O82" s="66">
        <f t="shared" ref="O82:O145" ca="1" si="16">IF(L81*1000+MIN(J82,K82,$F$4*(1-$E82)*N82)&gt;$D82*1000,$D82*1000-L81*1000,MIN(J82,K82,$F$4*(1-$E82)*N82))</f>
        <v>61.660560000000061</v>
      </c>
      <c r="S82" s="111">
        <f t="shared" ca="1" si="12"/>
        <v>5.814543040000002</v>
      </c>
      <c r="T82" s="51">
        <f t="shared" ref="T82:T145" ca="1" si="17">MIN(ROUND(S81/SUM($F$3,$G$3,$H$3,$I$3),5),1)</f>
        <v>0.47788999999999998</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0.83140666666666729</v>
      </c>
      <c r="V82" s="66">
        <f t="shared" ref="V82:V145" ca="1" si="18">$F$4*(1)*U82</f>
        <v>79.815040000000067</v>
      </c>
    </row>
    <row r="83" spans="1:22" x14ac:dyDescent="0.3">
      <c r="A83" s="32">
        <f t="shared" ref="A83:A146" si="19">A82+1</f>
        <v>45814</v>
      </c>
      <c r="B83" s="65" cm="1">
        <f t="array" aca="1" ref="B83" ca="1">_xlfn.XLOOKUP(A83,INDIRECT($A$5&amp;"!$AJ$41:$AJ$406"),INDIRECT($A$5&amp;"!$AK$41:$AK$406"))*SUM($F$3:$I$3)</f>
        <v>0</v>
      </c>
      <c r="C83" s="65" cm="1">
        <f t="array" aca="1" ref="C83" ca="1">_xlfn.XLOOKUP(A83,INDIRECT($A$5&amp;"!$AJ$41:$AJ$406"),INDIRECT($A$5&amp;"!$AL$41:$AL$406"))*SUM($F$3:$I$3)</f>
        <v>12</v>
      </c>
      <c r="D83" s="65" cm="1">
        <f t="array" aca="1" ref="D83" ca="1">_xlfn.XLOOKUP(A83,INDIRECT($A$5&amp;"!$AJ$41:$AJ$406"),INDIRECT($A$5&amp;"!$AO$41:$AO$406"))*SUM($F$3:$I$3)</f>
        <v>12</v>
      </c>
      <c r="E83" s="34" cm="1">
        <f t="array" ref="E83">SUMPRODUCT(('PT Storengy'!$B$8:$K$372)*('PT Storengy'!$A$8:$A$372=$A83)*('PT Storengy'!$B$5:$K$5=$A$6)*('PT Storengy'!$B$7:$K$7=$A$7))</f>
        <v>0.25</v>
      </c>
      <c r="F83" s="111">
        <f t="shared" ca="1" si="10"/>
        <v>5.6138387680000017</v>
      </c>
      <c r="G83" s="153">
        <f t="shared" ca="1" si="13"/>
        <v>0.46277000000000001</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0.84148666666666727</v>
      </c>
      <c r="I83" s="66">
        <f t="shared" ca="1" si="14"/>
        <v>60.587040000000044</v>
      </c>
      <c r="J83" s="110" cm="1">
        <f t="array" aca="1" ref="J83" ca="1">IF(COUNTIFS('PTC NaTran'!$K$7:$K$15996,"",'PTC NaTran'!$A$7:$A$15996,J$16,'PTC NaTran'!$D$7:$D$15996,$A83,'PTC NaTran'!$C$7:$C$15996,"DEL")&gt;0,J$14,SUMIFS('PTC NaTran'!$K$7:$K$15996,'PTC NaTran'!$A$7:$A$15996,J$16,'PTC NaTran'!$D$7:$D$15996,$A83,'PTC NaTran'!$C$7:$C$15996,"DEL")*1.0026*$F$4/INDIRECT($A$4&amp;"!D9"))</f>
        <v>62.49974025974025</v>
      </c>
      <c r="K83" s="110">
        <v>1000</v>
      </c>
      <c r="L83" s="111">
        <f t="shared" ca="1" si="11"/>
        <v>5.2928955709090877</v>
      </c>
      <c r="M83" s="153">
        <f t="shared" ca="1" si="15"/>
        <v>0.43595</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0.85468333333333413</v>
      </c>
      <c r="O83" s="66">
        <f t="shared" ca="1" si="16"/>
        <v>61.537200000000055</v>
      </c>
      <c r="S83" s="111">
        <f t="shared" ca="1" si="12"/>
        <v>5.8939318400000023</v>
      </c>
      <c r="T83" s="51">
        <f t="shared" ca="1" si="17"/>
        <v>0.48454999999999998</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0.82696666666666729</v>
      </c>
      <c r="V83" s="66">
        <f t="shared" ca="1" si="18"/>
        <v>79.38880000000006</v>
      </c>
    </row>
    <row r="84" spans="1:22" x14ac:dyDescent="0.3">
      <c r="A84" s="32">
        <f t="shared" si="19"/>
        <v>45815</v>
      </c>
      <c r="B84" s="65" cm="1">
        <f t="array" aca="1" ref="B84" ca="1">_xlfn.XLOOKUP(A84,INDIRECT($A$5&amp;"!$AJ$41:$AJ$406"),INDIRECT($A$5&amp;"!$AK$41:$AK$406"))*SUM($F$3:$I$3)</f>
        <v>0</v>
      </c>
      <c r="C84" s="65" cm="1">
        <f t="array" aca="1" ref="C84" ca="1">_xlfn.XLOOKUP(A84,INDIRECT($A$5&amp;"!$AJ$41:$AJ$406"),INDIRECT($A$5&amp;"!$AL$41:$AL$406"))*SUM($F$3:$I$3)</f>
        <v>12</v>
      </c>
      <c r="D84" s="65" cm="1">
        <f t="array" aca="1" ref="D84" ca="1">_xlfn.XLOOKUP(A84,INDIRECT($A$5&amp;"!$AJ$41:$AJ$406"),INDIRECT($A$5&amp;"!$AO$41:$AO$406"))*SUM($F$3:$I$3)</f>
        <v>12</v>
      </c>
      <c r="E84" s="34" cm="1">
        <f t="array" ref="E84">SUMPRODUCT(('PT Storengy'!$B$8:$K$372)*('PT Storengy'!$A$8:$A$372=$A84)*('PT Storengy'!$B$5:$K$5=$A$6)*('PT Storengy'!$B$7:$K$7=$A$7))</f>
        <v>0.25</v>
      </c>
      <c r="F84" s="111">
        <f t="shared" ca="1" si="10"/>
        <v>5.674183408000002</v>
      </c>
      <c r="G84" s="153">
        <f t="shared" ca="1" si="13"/>
        <v>0.46782000000000001</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0.83812000000000064</v>
      </c>
      <c r="I84" s="66">
        <f t="shared" ca="1" si="14"/>
        <v>60.344640000000048</v>
      </c>
      <c r="J84" s="110" cm="1">
        <f t="array" aca="1" ref="J84" ca="1">IF(COUNTIFS('PTC NaTran'!$K$7:$K$15996,"",'PTC NaTran'!$A$7:$A$15996,J$16,'PTC NaTran'!$D$7:$D$15996,$A84,'PTC NaTran'!$C$7:$C$15996,"DEL")&gt;0,J$14,SUMIFS('PTC NaTran'!$K$7:$K$15996,'PTC NaTran'!$A$7:$A$15996,J$16,'PTC NaTran'!$D$7:$D$15996,$A84,'PTC NaTran'!$C$7:$C$15996,"DEL")*1.0026*$F$4/INDIRECT($A$4&amp;"!D9"))</f>
        <v>62.49974025974025</v>
      </c>
      <c r="K84" s="110">
        <v>1000</v>
      </c>
      <c r="L84" s="111">
        <f t="shared" ca="1" si="11"/>
        <v>5.3543098909090876</v>
      </c>
      <c r="M84" s="153">
        <f t="shared" ca="1" si="15"/>
        <v>0.44107000000000002</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0.85297666666666738</v>
      </c>
      <c r="O84" s="66">
        <f t="shared" ca="1" si="16"/>
        <v>61.414320000000053</v>
      </c>
      <c r="S84" s="111">
        <f t="shared" ca="1" si="12"/>
        <v>5.9728976000000022</v>
      </c>
      <c r="T84" s="51">
        <f t="shared" ca="1" si="17"/>
        <v>0.49115999999999999</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0.82256000000000062</v>
      </c>
      <c r="V84" s="66">
        <f t="shared" ca="1" si="18"/>
        <v>78.96576000000006</v>
      </c>
    </row>
    <row r="85" spans="1:22" x14ac:dyDescent="0.3">
      <c r="A85" s="32">
        <f t="shared" si="19"/>
        <v>45816</v>
      </c>
      <c r="B85" s="65" cm="1">
        <f t="array" aca="1" ref="B85" ca="1">_xlfn.XLOOKUP(A85,INDIRECT($A$5&amp;"!$AJ$41:$AJ$406"),INDIRECT($A$5&amp;"!$AK$41:$AK$406"))*SUM($F$3:$I$3)</f>
        <v>0</v>
      </c>
      <c r="C85" s="65" cm="1">
        <f t="array" aca="1" ref="C85" ca="1">_xlfn.XLOOKUP(A85,INDIRECT($A$5&amp;"!$AJ$41:$AJ$406"),INDIRECT($A$5&amp;"!$AL$41:$AL$406"))*SUM($F$3:$I$3)</f>
        <v>12</v>
      </c>
      <c r="D85" s="65" cm="1">
        <f t="array" aca="1" ref="D85" ca="1">_xlfn.XLOOKUP(A85,INDIRECT($A$5&amp;"!$AJ$41:$AJ$406"),INDIRECT($A$5&amp;"!$AO$41:$AO$406"))*SUM($F$3:$I$3)</f>
        <v>12</v>
      </c>
      <c r="E85" s="34" cm="1">
        <f t="array" ref="E85">SUMPRODUCT(('PT Storengy'!$B$8:$K$372)*('PT Storengy'!$A$8:$A$372=$A85)*('PT Storengy'!$B$5:$K$5=$A$6)*('PT Storengy'!$B$7:$K$7=$A$7))</f>
        <v>0.25</v>
      </c>
      <c r="F85" s="111">
        <f t="shared" ca="1" si="10"/>
        <v>5.7342866080000023</v>
      </c>
      <c r="G85" s="153">
        <f t="shared" ca="1" si="13"/>
        <v>0.47284999999999999</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0.83476666666666732</v>
      </c>
      <c r="I85" s="66">
        <f t="shared" ca="1" si="14"/>
        <v>60.103200000000044</v>
      </c>
      <c r="J85" s="110" cm="1">
        <f t="array" aca="1" ref="J85" ca="1">IF(COUNTIFS('PTC NaTran'!$K$7:$K$15996,"",'PTC NaTran'!$A$7:$A$15996,J$16,'PTC NaTran'!$D$7:$D$15996,$A85,'PTC NaTran'!$C$7:$C$15996,"DEL")&gt;0,J$14,SUMIFS('PTC NaTran'!$K$7:$K$15996,'PTC NaTran'!$A$7:$A$15996,J$16,'PTC NaTran'!$D$7:$D$15996,$A85,'PTC NaTran'!$C$7:$C$15996,"DEL")*1.0026*$F$4/INDIRECT($A$4&amp;"!D9"))</f>
        <v>62.49974025974025</v>
      </c>
      <c r="K85" s="110">
        <v>1000</v>
      </c>
      <c r="L85" s="111">
        <f t="shared" ca="1" si="11"/>
        <v>5.4156013309090874</v>
      </c>
      <c r="M85" s="153">
        <f t="shared" ca="1" si="15"/>
        <v>0.44618999999999998</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0.85127000000000064</v>
      </c>
      <c r="O85" s="66">
        <f t="shared" ca="1" si="16"/>
        <v>61.291440000000044</v>
      </c>
      <c r="S85" s="111">
        <f t="shared" ca="1" si="12"/>
        <v>6.0514422400000027</v>
      </c>
      <c r="T85" s="51">
        <f t="shared" ca="1" si="17"/>
        <v>0.49774000000000002</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0.81817333333333409</v>
      </c>
      <c r="V85" s="66">
        <f t="shared" ca="1" si="18"/>
        <v>78.544640000000072</v>
      </c>
    </row>
    <row r="86" spans="1:22" x14ac:dyDescent="0.3">
      <c r="A86" s="32">
        <f t="shared" si="19"/>
        <v>45817</v>
      </c>
      <c r="B86" s="65" cm="1">
        <f t="array" aca="1" ref="B86" ca="1">_xlfn.XLOOKUP(A86,INDIRECT($A$5&amp;"!$AJ$41:$AJ$406"),INDIRECT($A$5&amp;"!$AK$41:$AK$406"))*SUM($F$3:$I$3)</f>
        <v>0</v>
      </c>
      <c r="C86" s="65" cm="1">
        <f t="array" aca="1" ref="C86" ca="1">_xlfn.XLOOKUP(A86,INDIRECT($A$5&amp;"!$AJ$41:$AJ$406"),INDIRECT($A$5&amp;"!$AL$41:$AL$406"))*SUM($F$3:$I$3)</f>
        <v>12</v>
      </c>
      <c r="D86" s="65" cm="1">
        <f t="array" aca="1" ref="D86" ca="1">_xlfn.XLOOKUP(A86,INDIRECT($A$5&amp;"!$AJ$41:$AJ$406"),INDIRECT($A$5&amp;"!$AO$41:$AO$406"))*SUM($F$3:$I$3)</f>
        <v>12</v>
      </c>
      <c r="E86" s="34" cm="1">
        <f t="array" ref="E86">SUMPRODUCT(('PT Storengy'!$B$8:$K$372)*('PT Storengy'!$A$8:$A$372=$A86)*('PT Storengy'!$B$5:$K$5=$A$6)*('PT Storengy'!$B$7:$K$7=$A$7))</f>
        <v>0.25</v>
      </c>
      <c r="F86" s="111">
        <f t="shared" ca="1" si="10"/>
        <v>5.7941493280000023</v>
      </c>
      <c r="G86" s="153">
        <f t="shared" ca="1" si="13"/>
        <v>0.47786000000000001</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0.83142666666666731</v>
      </c>
      <c r="I86" s="66">
        <f t="shared" ca="1" si="14"/>
        <v>59.862720000000046</v>
      </c>
      <c r="J86" s="110" cm="1">
        <f t="array" aca="1" ref="J86" ca="1">IF(COUNTIFS('PTC NaTran'!$K$7:$K$15996,"",'PTC NaTran'!$A$7:$A$15996,J$16,'PTC NaTran'!$D$7:$D$15996,$A86,'PTC NaTran'!$C$7:$C$15996,"DEL")&gt;0,J$14,SUMIFS('PTC NaTran'!$K$7:$K$15996,'PTC NaTran'!$A$7:$A$15996,J$16,'PTC NaTran'!$D$7:$D$15996,$A86,'PTC NaTran'!$C$7:$C$15996,"DEL")*1.0026*$F$4/INDIRECT($A$4&amp;"!D9"))</f>
        <v>62.49974025974025</v>
      </c>
      <c r="K86" s="110">
        <v>1000</v>
      </c>
      <c r="L86" s="111">
        <f t="shared" ca="1" si="11"/>
        <v>5.4767389309090877</v>
      </c>
      <c r="M86" s="153">
        <f t="shared" ca="1" si="15"/>
        <v>0.45129999999999998</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0.84913333333333396</v>
      </c>
      <c r="O86" s="66">
        <f t="shared" ca="1" si="16"/>
        <v>61.137600000000049</v>
      </c>
      <c r="S86" s="111">
        <f t="shared" ca="1" si="12"/>
        <v>6.1295676800000027</v>
      </c>
      <c r="T86" s="51">
        <f t="shared" ca="1" si="17"/>
        <v>0.50429000000000002</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0.81380666666666746</v>
      </c>
      <c r="V86" s="66">
        <f t="shared" ca="1" si="18"/>
        <v>78.125440000000083</v>
      </c>
    </row>
    <row r="87" spans="1:22" x14ac:dyDescent="0.3">
      <c r="A87" s="32">
        <f t="shared" si="19"/>
        <v>45818</v>
      </c>
      <c r="B87" s="65" cm="1">
        <f t="array" aca="1" ref="B87" ca="1">_xlfn.XLOOKUP(A87,INDIRECT($A$5&amp;"!$AJ$41:$AJ$406"),INDIRECT($A$5&amp;"!$AK$41:$AK$406"))*SUM($F$3:$I$3)</f>
        <v>0</v>
      </c>
      <c r="C87" s="65" cm="1">
        <f t="array" aca="1" ref="C87" ca="1">_xlfn.XLOOKUP(A87,INDIRECT($A$5&amp;"!$AJ$41:$AJ$406"),INDIRECT($A$5&amp;"!$AL$41:$AL$406"))*SUM($F$3:$I$3)</f>
        <v>12</v>
      </c>
      <c r="D87" s="65" cm="1">
        <f t="array" aca="1" ref="D87" ca="1">_xlfn.XLOOKUP(A87,INDIRECT($A$5&amp;"!$AJ$41:$AJ$406"),INDIRECT($A$5&amp;"!$AO$41:$AO$406"))*SUM($F$3:$I$3)</f>
        <v>12</v>
      </c>
      <c r="E87" s="34" cm="1">
        <f t="array" ref="E87">SUMPRODUCT(('PT Storengy'!$B$8:$K$372)*('PT Storengy'!$A$8:$A$372=$A87)*('PT Storengy'!$B$5:$K$5=$A$6)*('PT Storengy'!$B$7:$K$7=$A$7))</f>
        <v>0.25</v>
      </c>
      <c r="F87" s="111">
        <f t="shared" ca="1" si="10"/>
        <v>5.8537725280000021</v>
      </c>
      <c r="G87" s="153">
        <f t="shared" ca="1" si="13"/>
        <v>0.48285</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0.82810000000000072</v>
      </c>
      <c r="I87" s="66">
        <f t="shared" ca="1" si="14"/>
        <v>59.623200000000054</v>
      </c>
      <c r="J87" s="110" cm="1">
        <f t="array" aca="1" ref="J87" ca="1">IF(COUNTIFS('PTC NaTran'!$K$7:$K$15996,"",'PTC NaTran'!$A$7:$A$15996,J$16,'PTC NaTran'!$D$7:$D$15996,$A87,'PTC NaTran'!$C$7:$C$15996,"DEL")&gt;0,J$14,SUMIFS('PTC NaTran'!$K$7:$K$15996,'PTC NaTran'!$A$7:$A$15996,J$16,'PTC NaTran'!$D$7:$D$15996,$A87,'PTC NaTran'!$C$7:$C$15996,"DEL")*1.0026*$F$4/INDIRECT($A$4&amp;"!D9"))</f>
        <v>62.49974025974025</v>
      </c>
      <c r="K87" s="110">
        <v>1000</v>
      </c>
      <c r="L87" s="111">
        <f t="shared" ca="1" si="11"/>
        <v>5.5376322109090879</v>
      </c>
      <c r="M87" s="153">
        <f t="shared" ca="1" si="15"/>
        <v>0.45639000000000002</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0.8457400000000006</v>
      </c>
      <c r="O87" s="66">
        <f t="shared" ca="1" si="16"/>
        <v>60.893280000000047</v>
      </c>
      <c r="S87" s="111">
        <f t="shared" ca="1" si="12"/>
        <v>6.2072764800000026</v>
      </c>
      <c r="T87" s="51">
        <f t="shared" ca="1" si="17"/>
        <v>0.51080000000000003</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0.80946666666666733</v>
      </c>
      <c r="V87" s="66">
        <f t="shared" ca="1" si="18"/>
        <v>77.708800000000068</v>
      </c>
    </row>
    <row r="88" spans="1:22" x14ac:dyDescent="0.3">
      <c r="A88" s="32">
        <f t="shared" si="19"/>
        <v>45819</v>
      </c>
      <c r="B88" s="65" cm="1">
        <f t="array" aca="1" ref="B88" ca="1">_xlfn.XLOOKUP(A88,INDIRECT($A$5&amp;"!$AJ$41:$AJ$406"),INDIRECT($A$5&amp;"!$AK$41:$AK$406"))*SUM($F$3:$I$3)</f>
        <v>0</v>
      </c>
      <c r="C88" s="65" cm="1">
        <f t="array" aca="1" ref="C88" ca="1">_xlfn.XLOOKUP(A88,INDIRECT($A$5&amp;"!$AJ$41:$AJ$406"),INDIRECT($A$5&amp;"!$AL$41:$AL$406"))*SUM($F$3:$I$3)</f>
        <v>12</v>
      </c>
      <c r="D88" s="65" cm="1">
        <f t="array" aca="1" ref="D88" ca="1">_xlfn.XLOOKUP(A88,INDIRECT($A$5&amp;"!$AJ$41:$AJ$406"),INDIRECT($A$5&amp;"!$AO$41:$AO$406"))*SUM($F$3:$I$3)</f>
        <v>12</v>
      </c>
      <c r="E88" s="34" cm="1">
        <f t="array" ref="E88">SUMPRODUCT(('PT Storengy'!$B$8:$K$372)*('PT Storengy'!$A$8:$A$372=$A88)*('PT Storengy'!$B$5:$K$5=$A$6)*('PT Storengy'!$B$7:$K$7=$A$7))</f>
        <v>0.25</v>
      </c>
      <c r="F88" s="111">
        <f t="shared" ca="1" si="10"/>
        <v>5.9131576480000021</v>
      </c>
      <c r="G88" s="153">
        <f t="shared" ca="1" si="13"/>
        <v>0.48781000000000002</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0.82479333333333393</v>
      </c>
      <c r="I88" s="66">
        <f t="shared" ca="1" si="14"/>
        <v>59.385120000000043</v>
      </c>
      <c r="J88" s="110" cm="1">
        <f t="array" aca="1" ref="J88" ca="1">IF(COUNTIFS('PTC NaTran'!$K$7:$K$15996,"",'PTC NaTran'!$A$7:$A$15996,J$16,'PTC NaTran'!$D$7:$D$15996,$A88,'PTC NaTran'!$C$7:$C$15996,"DEL")&gt;0,J$14,SUMIFS('PTC NaTran'!$K$7:$K$15996,'PTC NaTran'!$A$7:$A$15996,J$16,'PTC NaTran'!$D$7:$D$15996,$A88,'PTC NaTran'!$C$7:$C$15996,"DEL")*1.0026*$F$4/INDIRECT($A$4&amp;"!D9"))</f>
        <v>62.49974025974025</v>
      </c>
      <c r="K88" s="110">
        <v>1000</v>
      </c>
      <c r="L88" s="111">
        <f t="shared" ca="1" si="11"/>
        <v>5.5982816509090876</v>
      </c>
      <c r="M88" s="153">
        <f t="shared" ca="1" si="15"/>
        <v>0.46146999999999999</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0.84235333333333406</v>
      </c>
      <c r="O88" s="66">
        <f t="shared" ca="1" si="16"/>
        <v>60.649440000000055</v>
      </c>
      <c r="S88" s="111">
        <f t="shared" ca="1" si="12"/>
        <v>6.2845712000000029</v>
      </c>
      <c r="T88" s="51">
        <f t="shared" ca="1" si="17"/>
        <v>0.51727000000000001</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0.80515333333333394</v>
      </c>
      <c r="V88" s="66">
        <f t="shared" ca="1" si="18"/>
        <v>77.294720000000055</v>
      </c>
    </row>
    <row r="89" spans="1:22" x14ac:dyDescent="0.3">
      <c r="A89" s="32">
        <f t="shared" si="19"/>
        <v>45820</v>
      </c>
      <c r="B89" s="65" cm="1">
        <f t="array" aca="1" ref="B89" ca="1">_xlfn.XLOOKUP(A89,INDIRECT($A$5&amp;"!$AJ$41:$AJ$406"),INDIRECT($A$5&amp;"!$AK$41:$AK$406"))*SUM($F$3:$I$3)</f>
        <v>0</v>
      </c>
      <c r="C89" s="65" cm="1">
        <f t="array" aca="1" ref="C89" ca="1">_xlfn.XLOOKUP(A89,INDIRECT($A$5&amp;"!$AJ$41:$AJ$406"),INDIRECT($A$5&amp;"!$AL$41:$AL$406"))*SUM($F$3:$I$3)</f>
        <v>12</v>
      </c>
      <c r="D89" s="65" cm="1">
        <f t="array" aca="1" ref="D89" ca="1">_xlfn.XLOOKUP(A89,INDIRECT($A$5&amp;"!$AJ$41:$AJ$406"),INDIRECT($A$5&amp;"!$AO$41:$AO$406"))*SUM($F$3:$I$3)</f>
        <v>12</v>
      </c>
      <c r="E89" s="34" cm="1">
        <f t="array" ref="E89">SUMPRODUCT(('PT Storengy'!$B$8:$K$372)*('PT Storengy'!$A$8:$A$372=$A89)*('PT Storengy'!$B$5:$K$5=$A$6)*('PT Storengy'!$B$7:$K$7=$A$7))</f>
        <v>0.25</v>
      </c>
      <c r="F89" s="111">
        <f t="shared" ca="1" si="10"/>
        <v>5.9723051680000019</v>
      </c>
      <c r="G89" s="153">
        <f t="shared" ca="1" si="13"/>
        <v>0.49275999999999998</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0.82149333333333385</v>
      </c>
      <c r="I89" s="66">
        <f t="shared" ca="1" si="14"/>
        <v>59.147520000000036</v>
      </c>
      <c r="J89" s="110" cm="1">
        <f t="array" aca="1" ref="J89" ca="1">IF(COUNTIFS('PTC NaTran'!$K$7:$K$15996,"",'PTC NaTran'!$A$7:$A$15996,J$16,'PTC NaTran'!$D$7:$D$15996,$A89,'PTC NaTran'!$C$7:$C$15996,"DEL")&gt;0,J$14,SUMIFS('PTC NaTran'!$K$7:$K$15996,'PTC NaTran'!$A$7:$A$15996,J$16,'PTC NaTran'!$D$7:$D$15996,$A89,'PTC NaTran'!$C$7:$C$15996,"DEL")*1.0026*$F$4/INDIRECT($A$4&amp;"!D9"))</f>
        <v>62.49974025974025</v>
      </c>
      <c r="K89" s="110">
        <v>1000</v>
      </c>
      <c r="L89" s="111">
        <f t="shared" ca="1" si="11"/>
        <v>5.6586886909090879</v>
      </c>
      <c r="M89" s="153">
        <f t="shared" ca="1" si="15"/>
        <v>0.46651999999999999</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0.83898666666666744</v>
      </c>
      <c r="O89" s="66">
        <f t="shared" ca="1" si="16"/>
        <v>60.407040000000052</v>
      </c>
      <c r="S89" s="111">
        <f t="shared" ca="1" si="12"/>
        <v>6.3614537600000034</v>
      </c>
      <c r="T89" s="51">
        <f t="shared" ca="1" si="17"/>
        <v>0.52371000000000001</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0.80086000000000057</v>
      </c>
      <c r="V89" s="66">
        <f t="shared" ca="1" si="18"/>
        <v>76.882560000000055</v>
      </c>
    </row>
    <row r="90" spans="1:22" x14ac:dyDescent="0.3">
      <c r="A90" s="32">
        <f t="shared" si="19"/>
        <v>45821</v>
      </c>
      <c r="B90" s="65" cm="1">
        <f t="array" aca="1" ref="B90" ca="1">_xlfn.XLOOKUP(A90,INDIRECT($A$5&amp;"!$AJ$41:$AJ$406"),INDIRECT($A$5&amp;"!$AK$41:$AK$406"))*SUM($F$3:$I$3)</f>
        <v>0</v>
      </c>
      <c r="C90" s="65" cm="1">
        <f t="array" aca="1" ref="C90" ca="1">_xlfn.XLOOKUP(A90,INDIRECT($A$5&amp;"!$AJ$41:$AJ$406"),INDIRECT($A$5&amp;"!$AL$41:$AL$406"))*SUM($F$3:$I$3)</f>
        <v>12</v>
      </c>
      <c r="D90" s="65" cm="1">
        <f t="array" aca="1" ref="D90" ca="1">_xlfn.XLOOKUP(A90,INDIRECT($A$5&amp;"!$AJ$41:$AJ$406"),INDIRECT($A$5&amp;"!$AO$41:$AO$406"))*SUM($F$3:$I$3)</f>
        <v>12</v>
      </c>
      <c r="E90" s="34" cm="1">
        <f t="array" ref="E90">SUMPRODUCT(('PT Storengy'!$B$8:$K$372)*('PT Storengy'!$A$8:$A$372=$A90)*('PT Storengy'!$B$5:$K$5=$A$6)*('PT Storengy'!$B$7:$K$7=$A$7))</f>
        <v>0.25</v>
      </c>
      <c r="F90" s="111">
        <f t="shared" ca="1" si="10"/>
        <v>6.0312160480000019</v>
      </c>
      <c r="G90" s="153">
        <f t="shared" ca="1" si="13"/>
        <v>0.49769000000000002</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0.81820666666666741</v>
      </c>
      <c r="I90" s="66">
        <f t="shared" ca="1" si="14"/>
        <v>58.910880000000056</v>
      </c>
      <c r="J90" s="110" cm="1">
        <f t="array" aca="1" ref="J90" ca="1">IF(COUNTIFS('PTC NaTran'!$K$7:$K$15996,"",'PTC NaTran'!$A$7:$A$15996,J$16,'PTC NaTran'!$D$7:$D$15996,$A90,'PTC NaTran'!$C$7:$C$15996,"DEL")&gt;0,J$14,SUMIFS('PTC NaTran'!$K$7:$K$15996,'PTC NaTran'!$A$7:$A$15996,J$16,'PTC NaTran'!$D$7:$D$15996,$A90,'PTC NaTran'!$C$7:$C$15996,"DEL")*1.0026*$F$4/INDIRECT($A$4&amp;"!D9"))</f>
        <v>62.49974025974025</v>
      </c>
      <c r="K90" s="110">
        <v>1000</v>
      </c>
      <c r="L90" s="111">
        <f t="shared" ca="1" si="11"/>
        <v>5.7188538109090876</v>
      </c>
      <c r="M90" s="153">
        <f t="shared" ca="1" si="15"/>
        <v>0.47155999999999998</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0.83562666666666729</v>
      </c>
      <c r="O90" s="66">
        <f t="shared" ca="1" si="16"/>
        <v>60.165120000000044</v>
      </c>
      <c r="S90" s="111">
        <f t="shared" ca="1" si="12"/>
        <v>6.4379260800000031</v>
      </c>
      <c r="T90" s="51">
        <f t="shared" ca="1" si="17"/>
        <v>0.53012000000000004</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0.79658666666666722</v>
      </c>
      <c r="V90" s="66">
        <f t="shared" ca="1" si="18"/>
        <v>76.472320000000053</v>
      </c>
    </row>
    <row r="91" spans="1:22" x14ac:dyDescent="0.3">
      <c r="A91" s="32">
        <f t="shared" si="19"/>
        <v>45822</v>
      </c>
      <c r="B91" s="65" cm="1">
        <f t="array" aca="1" ref="B91" ca="1">_xlfn.XLOOKUP(A91,INDIRECT($A$5&amp;"!$AJ$41:$AJ$406"),INDIRECT($A$5&amp;"!$AK$41:$AK$406"))*SUM($F$3:$I$3)</f>
        <v>0</v>
      </c>
      <c r="C91" s="65" cm="1">
        <f t="array" aca="1" ref="C91" ca="1">_xlfn.XLOOKUP(A91,INDIRECT($A$5&amp;"!$AJ$41:$AJ$406"),INDIRECT($A$5&amp;"!$AL$41:$AL$406"))*SUM($F$3:$I$3)</f>
        <v>12</v>
      </c>
      <c r="D91" s="65" cm="1">
        <f t="array" aca="1" ref="D91" ca="1">_xlfn.XLOOKUP(A91,INDIRECT($A$5&amp;"!$AJ$41:$AJ$406"),INDIRECT($A$5&amp;"!$AO$41:$AO$406"))*SUM($F$3:$I$3)</f>
        <v>12</v>
      </c>
      <c r="E91" s="34" cm="1">
        <f t="array" ref="E91">SUMPRODUCT(('PT Storengy'!$B$8:$K$372)*('PT Storengy'!$A$8:$A$372=$A91)*('PT Storengy'!$B$5:$K$5=$A$6)*('PT Storengy'!$B$7:$K$7=$A$7))</f>
        <v>0.25</v>
      </c>
      <c r="F91" s="111">
        <f t="shared" ca="1" si="10"/>
        <v>6.0898912480000016</v>
      </c>
      <c r="G91" s="153">
        <f t="shared" ca="1" si="13"/>
        <v>0.50260000000000005</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0.81493333333333406</v>
      </c>
      <c r="I91" s="66">
        <f t="shared" ca="1" si="14"/>
        <v>58.675200000000054</v>
      </c>
      <c r="J91" s="110" cm="1">
        <f t="array" aca="1" ref="J91" ca="1">IF(COUNTIFS('PTC NaTran'!$K$7:$K$15996,"",'PTC NaTran'!$A$7:$A$15996,J$16,'PTC NaTran'!$D$7:$D$15996,$A91,'PTC NaTran'!$C$7:$C$15996,"DEL")&gt;0,J$14,SUMIFS('PTC NaTran'!$K$7:$K$15996,'PTC NaTran'!$A$7:$A$15996,J$16,'PTC NaTran'!$D$7:$D$15996,$A91,'PTC NaTran'!$C$7:$C$15996,"DEL")*1.0026*$F$4/INDIRECT($A$4&amp;"!D9"))</f>
        <v>96</v>
      </c>
      <c r="K91" s="110">
        <v>1000</v>
      </c>
      <c r="L91" s="111">
        <f t="shared" ca="1" si="11"/>
        <v>5.7787784509090878</v>
      </c>
      <c r="M91" s="153">
        <f t="shared" ca="1" si="15"/>
        <v>0.47656999999999999</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0.83228666666666729</v>
      </c>
      <c r="O91" s="66">
        <f t="shared" ca="1" si="16"/>
        <v>59.924640000000046</v>
      </c>
      <c r="S91" s="111">
        <f t="shared" ca="1" si="12"/>
        <v>6.5139907200000033</v>
      </c>
      <c r="T91" s="51">
        <f t="shared" ca="1" si="17"/>
        <v>0.53649000000000002</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0.79234000000000071</v>
      </c>
      <c r="V91" s="66">
        <f t="shared" ca="1" si="18"/>
        <v>76.064640000000068</v>
      </c>
    </row>
    <row r="92" spans="1:22" x14ac:dyDescent="0.3">
      <c r="A92" s="32">
        <f t="shared" si="19"/>
        <v>45823</v>
      </c>
      <c r="B92" s="65" cm="1">
        <f t="array" aca="1" ref="B92" ca="1">_xlfn.XLOOKUP(A92,INDIRECT($A$5&amp;"!$AJ$41:$AJ$406"),INDIRECT($A$5&amp;"!$AK$41:$AK$406"))*SUM($F$3:$I$3)</f>
        <v>0</v>
      </c>
      <c r="C92" s="65" cm="1">
        <f t="array" aca="1" ref="C92" ca="1">_xlfn.XLOOKUP(A92,INDIRECT($A$5&amp;"!$AJ$41:$AJ$406"),INDIRECT($A$5&amp;"!$AL$41:$AL$406"))*SUM($F$3:$I$3)</f>
        <v>12</v>
      </c>
      <c r="D92" s="65" cm="1">
        <f t="array" aca="1" ref="D92" ca="1">_xlfn.XLOOKUP(A92,INDIRECT($A$5&amp;"!$AJ$41:$AJ$406"),INDIRECT($A$5&amp;"!$AO$41:$AO$406"))*SUM($F$3:$I$3)</f>
        <v>12</v>
      </c>
      <c r="E92" s="34" cm="1">
        <f t="array" ref="E92">SUMPRODUCT(('PT Storengy'!$B$8:$K$372)*('PT Storengy'!$A$8:$A$372=$A92)*('PT Storengy'!$B$5:$K$5=$A$6)*('PT Storengy'!$B$7:$K$7=$A$7))</f>
        <v>0.25</v>
      </c>
      <c r="F92" s="111">
        <f t="shared" ca="1" si="10"/>
        <v>6.1483317280000014</v>
      </c>
      <c r="G92" s="153">
        <f t="shared" ca="1" si="13"/>
        <v>0.50749</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0.81167333333333413</v>
      </c>
      <c r="I92" s="66">
        <f t="shared" ca="1" si="14"/>
        <v>58.440480000000058</v>
      </c>
      <c r="J92" s="110" cm="1">
        <f t="array" aca="1" ref="J92" ca="1">IF(COUNTIFS('PTC NaTran'!$K$7:$K$15996,"",'PTC NaTran'!$A$7:$A$15996,J$16,'PTC NaTran'!$D$7:$D$15996,$A92,'PTC NaTran'!$C$7:$C$15996,"DEL")&gt;0,J$14,SUMIFS('PTC NaTran'!$K$7:$K$15996,'PTC NaTran'!$A$7:$A$15996,J$16,'PTC NaTran'!$D$7:$D$15996,$A92,'PTC NaTran'!$C$7:$C$15996,"DEL")*1.0026*$F$4/INDIRECT($A$4&amp;"!D9"))</f>
        <v>96</v>
      </c>
      <c r="K92" s="110">
        <v>1000</v>
      </c>
      <c r="L92" s="111">
        <f t="shared" ca="1" si="11"/>
        <v>5.838463570909088</v>
      </c>
      <c r="M92" s="153">
        <f t="shared" ca="1" si="15"/>
        <v>0.48155999999999999</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0.8289600000000007</v>
      </c>
      <c r="O92" s="66">
        <f t="shared" ca="1" si="16"/>
        <v>59.685120000000047</v>
      </c>
      <c r="S92" s="111">
        <f t="shared" ca="1" si="12"/>
        <v>6.5896496000000031</v>
      </c>
      <c r="T92" s="51">
        <f t="shared" ca="1" si="17"/>
        <v>0.54283000000000003</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0.788113333333334</v>
      </c>
      <c r="V92" s="66">
        <f t="shared" ca="1" si="18"/>
        <v>75.658880000000067</v>
      </c>
    </row>
    <row r="93" spans="1:22" x14ac:dyDescent="0.3">
      <c r="A93" s="32">
        <f t="shared" si="19"/>
        <v>45824</v>
      </c>
      <c r="B93" s="65" cm="1">
        <f t="array" aca="1" ref="B93" ca="1">_xlfn.XLOOKUP(A93,INDIRECT($A$5&amp;"!$AJ$41:$AJ$406"),INDIRECT($A$5&amp;"!$AK$41:$AK$406"))*SUM($F$3:$I$3)</f>
        <v>0</v>
      </c>
      <c r="C93" s="65" cm="1">
        <f t="array" aca="1" ref="C93" ca="1">_xlfn.XLOOKUP(A93,INDIRECT($A$5&amp;"!$AJ$41:$AJ$406"),INDIRECT($A$5&amp;"!$AL$41:$AL$406"))*SUM($F$3:$I$3)</f>
        <v>12</v>
      </c>
      <c r="D93" s="65" cm="1">
        <f t="array" aca="1" ref="D93" ca="1">_xlfn.XLOOKUP(A93,INDIRECT($A$5&amp;"!$AJ$41:$AJ$406"),INDIRECT($A$5&amp;"!$AO$41:$AO$406"))*SUM($F$3:$I$3)</f>
        <v>12</v>
      </c>
      <c r="E93" s="34" cm="1">
        <f t="array" ref="E93">SUMPRODUCT(('PT Storengy'!$B$8:$K$372)*('PT Storengy'!$A$8:$A$372=$A93)*('PT Storengy'!$B$5:$K$5=$A$6)*('PT Storengy'!$B$7:$K$7=$A$7))</f>
        <v>0.25</v>
      </c>
      <c r="F93" s="111">
        <f t="shared" ca="1" si="10"/>
        <v>6.2065384480000017</v>
      </c>
      <c r="G93" s="153">
        <f t="shared" ca="1" si="13"/>
        <v>0.51236000000000004</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0.80842666666666729</v>
      </c>
      <c r="I93" s="66">
        <f t="shared" ca="1" si="14"/>
        <v>58.206720000000047</v>
      </c>
      <c r="J93" s="110" cm="1">
        <f t="array" aca="1" ref="J93" ca="1">IF(COUNTIFS('PTC NaTran'!$K$7:$K$15996,"",'PTC NaTran'!$A$7:$A$15996,J$16,'PTC NaTran'!$D$7:$D$15996,$A93,'PTC NaTran'!$C$7:$C$15996,"DEL")&gt;0,J$14,SUMIFS('PTC NaTran'!$K$7:$K$15996,'PTC NaTran'!$A$7:$A$15996,J$16,'PTC NaTran'!$D$7:$D$15996,$A93,'PTC NaTran'!$C$7:$C$15996,"DEL")*1.0026*$F$4/INDIRECT($A$4&amp;"!D9"))</f>
        <v>96</v>
      </c>
      <c r="K93" s="110">
        <v>1000</v>
      </c>
      <c r="L93" s="111">
        <f t="shared" ca="1" si="11"/>
        <v>5.8979096509090878</v>
      </c>
      <c r="M93" s="153">
        <f t="shared" ca="1" si="15"/>
        <v>0.48653999999999997</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0.8256400000000006</v>
      </c>
      <c r="O93" s="66">
        <f t="shared" ca="1" si="16"/>
        <v>59.446080000000045</v>
      </c>
      <c r="S93" s="111">
        <f t="shared" ca="1" si="12"/>
        <v>6.6649046400000032</v>
      </c>
      <c r="T93" s="51">
        <f t="shared" ca="1" si="17"/>
        <v>0.54913999999999996</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0.78390666666666731</v>
      </c>
      <c r="V93" s="66">
        <f t="shared" ca="1" si="18"/>
        <v>75.255040000000065</v>
      </c>
    </row>
    <row r="94" spans="1:22" x14ac:dyDescent="0.3">
      <c r="A94" s="32">
        <f t="shared" si="19"/>
        <v>45825</v>
      </c>
      <c r="B94" s="65" cm="1">
        <f t="array" aca="1" ref="B94" ca="1">_xlfn.XLOOKUP(A94,INDIRECT($A$5&amp;"!$AJ$41:$AJ$406"),INDIRECT($A$5&amp;"!$AK$41:$AK$406"))*SUM($F$3:$I$3)</f>
        <v>0</v>
      </c>
      <c r="C94" s="65" cm="1">
        <f t="array" aca="1" ref="C94" ca="1">_xlfn.XLOOKUP(A94,INDIRECT($A$5&amp;"!$AJ$41:$AJ$406"),INDIRECT($A$5&amp;"!$AL$41:$AL$406"))*SUM($F$3:$I$3)</f>
        <v>12</v>
      </c>
      <c r="D94" s="65" cm="1">
        <f t="array" aca="1" ref="D94" ca="1">_xlfn.XLOOKUP(A94,INDIRECT($A$5&amp;"!$AJ$41:$AJ$406"),INDIRECT($A$5&amp;"!$AO$41:$AO$406"))*SUM($F$3:$I$3)</f>
        <v>12</v>
      </c>
      <c r="E94" s="34" cm="1">
        <f t="array" ref="E94">SUMPRODUCT(('PT Storengy'!$B$8:$K$372)*('PT Storengy'!$A$8:$A$372=$A94)*('PT Storengy'!$B$5:$K$5=$A$6)*('PT Storengy'!$B$7:$K$7=$A$7))</f>
        <v>0.25</v>
      </c>
      <c r="F94" s="111">
        <f t="shared" ca="1" si="10"/>
        <v>6.2645123680000019</v>
      </c>
      <c r="G94" s="153">
        <f t="shared" ca="1" si="13"/>
        <v>0.51720999999999995</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0.80519333333333398</v>
      </c>
      <c r="I94" s="66">
        <f t="shared" ca="1" si="14"/>
        <v>57.973920000000049</v>
      </c>
      <c r="J94" s="110" cm="1">
        <f t="array" aca="1" ref="J94" ca="1">IF(COUNTIFS('PTC NaTran'!$K$7:$K$15996,"",'PTC NaTran'!$A$7:$A$15996,J$16,'PTC NaTran'!$D$7:$D$15996,$A94,'PTC NaTran'!$C$7:$C$15996,"DEL")&gt;0,J$14,SUMIFS('PTC NaTran'!$K$7:$K$15996,'PTC NaTran'!$A$7:$A$15996,J$16,'PTC NaTran'!$D$7:$D$15996,$A94,'PTC NaTran'!$C$7:$C$15996,"DEL")*1.0026*$F$4/INDIRECT($A$4&amp;"!D9"))</f>
        <v>96</v>
      </c>
      <c r="K94" s="110">
        <v>1000</v>
      </c>
      <c r="L94" s="111">
        <f t="shared" ca="1" si="11"/>
        <v>5.9571181309090875</v>
      </c>
      <c r="M94" s="153">
        <f t="shared" ca="1" si="15"/>
        <v>0.49148999999999998</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0.82234000000000052</v>
      </c>
      <c r="O94" s="66">
        <f t="shared" ca="1" si="16"/>
        <v>59.208480000000037</v>
      </c>
      <c r="S94" s="111">
        <f t="shared" ca="1" si="12"/>
        <v>6.739758400000003</v>
      </c>
      <c r="T94" s="51">
        <f t="shared" ca="1" si="17"/>
        <v>0.55540999999999996</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0.77972666666666735</v>
      </c>
      <c r="V94" s="66">
        <f t="shared" ca="1" si="18"/>
        <v>74.853760000000065</v>
      </c>
    </row>
    <row r="95" spans="1:22" x14ac:dyDescent="0.3">
      <c r="A95" s="32">
        <f t="shared" si="19"/>
        <v>45826</v>
      </c>
      <c r="B95" s="65" cm="1">
        <f t="array" aca="1" ref="B95" ca="1">_xlfn.XLOOKUP(A95,INDIRECT($A$5&amp;"!$AJ$41:$AJ$406"),INDIRECT($A$5&amp;"!$AK$41:$AK$406"))*SUM($F$3:$I$3)</f>
        <v>0</v>
      </c>
      <c r="C95" s="65" cm="1">
        <f t="array" aca="1" ref="C95" ca="1">_xlfn.XLOOKUP(A95,INDIRECT($A$5&amp;"!$AJ$41:$AJ$406"),INDIRECT($A$5&amp;"!$AL$41:$AL$406"))*SUM($F$3:$I$3)</f>
        <v>12</v>
      </c>
      <c r="D95" s="65" cm="1">
        <f t="array" aca="1" ref="D95" ca="1">_xlfn.XLOOKUP(A95,INDIRECT($A$5&amp;"!$AJ$41:$AJ$406"),INDIRECT($A$5&amp;"!$AO$41:$AO$406"))*SUM($F$3:$I$3)</f>
        <v>12</v>
      </c>
      <c r="E95" s="34" cm="1">
        <f t="array" ref="E95">SUMPRODUCT(('PT Storengy'!$B$8:$K$372)*('PT Storengy'!$A$8:$A$372=$A95)*('PT Storengy'!$B$5:$K$5=$A$6)*('PT Storengy'!$B$7:$K$7=$A$7))</f>
        <v>0.25</v>
      </c>
      <c r="F95" s="111">
        <f t="shared" ca="1" si="10"/>
        <v>6.3222544480000016</v>
      </c>
      <c r="G95" s="153">
        <f t="shared" ca="1" si="13"/>
        <v>0.52203999999999995</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0.80197333333333398</v>
      </c>
      <c r="I95" s="66">
        <f t="shared" ca="1" si="14"/>
        <v>57.742080000000044</v>
      </c>
      <c r="J95" s="110" cm="1">
        <f t="array" aca="1" ref="J95" ca="1">IF(COUNTIFS('PTC NaTran'!$K$7:$K$15996,"",'PTC NaTran'!$A$7:$A$15996,J$16,'PTC NaTran'!$D$7:$D$15996,$A95,'PTC NaTran'!$C$7:$C$15996,"DEL")&gt;0,J$14,SUMIFS('PTC NaTran'!$K$7:$K$15996,'PTC NaTran'!$A$7:$A$15996,J$16,'PTC NaTran'!$D$7:$D$15996,$A95,'PTC NaTran'!$C$7:$C$15996,"DEL")*1.0026*$F$4/INDIRECT($A$4&amp;"!D9"))</f>
        <v>96</v>
      </c>
      <c r="K95" s="110">
        <v>1000</v>
      </c>
      <c r="L95" s="111">
        <f t="shared" ca="1" si="11"/>
        <v>6.0160894909090876</v>
      </c>
      <c r="M95" s="153">
        <f t="shared" ca="1" si="15"/>
        <v>0.49642999999999998</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0.81904666666666737</v>
      </c>
      <c r="O95" s="66">
        <f t="shared" ca="1" si="16"/>
        <v>58.971360000000047</v>
      </c>
      <c r="S95" s="111">
        <f t="shared" ca="1" si="12"/>
        <v>6.8142128000000035</v>
      </c>
      <c r="T95" s="51">
        <f t="shared" ca="1" si="17"/>
        <v>0.56164999999999998</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0.7755666666666674</v>
      </c>
      <c r="V95" s="66">
        <f t="shared" ca="1" si="18"/>
        <v>74.454400000000078</v>
      </c>
    </row>
    <row r="96" spans="1:22" x14ac:dyDescent="0.3">
      <c r="A96" s="32">
        <f t="shared" si="19"/>
        <v>45827</v>
      </c>
      <c r="B96" s="65" cm="1">
        <f t="array" aca="1" ref="B96" ca="1">_xlfn.XLOOKUP(A96,INDIRECT($A$5&amp;"!$AJ$41:$AJ$406"),INDIRECT($A$5&amp;"!$AK$41:$AK$406"))*SUM($F$3:$I$3)</f>
        <v>0</v>
      </c>
      <c r="C96" s="65" cm="1">
        <f t="array" aca="1" ref="C96" ca="1">_xlfn.XLOOKUP(A96,INDIRECT($A$5&amp;"!$AJ$41:$AJ$406"),INDIRECT($A$5&amp;"!$AL$41:$AL$406"))*SUM($F$3:$I$3)</f>
        <v>12</v>
      </c>
      <c r="D96" s="65" cm="1">
        <f t="array" aca="1" ref="D96" ca="1">_xlfn.XLOOKUP(A96,INDIRECT($A$5&amp;"!$AJ$41:$AJ$406"),INDIRECT($A$5&amp;"!$AO$41:$AO$406"))*SUM($F$3:$I$3)</f>
        <v>12</v>
      </c>
      <c r="E96" s="34" cm="1">
        <f t="array" ref="E96">SUMPRODUCT(('PT Storengy'!$B$8:$K$372)*('PT Storengy'!$A$8:$A$372=$A96)*('PT Storengy'!$B$5:$K$5=$A$6)*('PT Storengy'!$B$7:$K$7=$A$7))</f>
        <v>0.25</v>
      </c>
      <c r="F96" s="111">
        <f t="shared" ca="1" si="10"/>
        <v>6.379765648000002</v>
      </c>
      <c r="G96" s="153">
        <f t="shared" ca="1" si="13"/>
        <v>0.52685000000000004</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0.79876666666666729</v>
      </c>
      <c r="I96" s="66">
        <f t="shared" ca="1" si="14"/>
        <v>57.511200000000045</v>
      </c>
      <c r="J96" s="110" cm="1">
        <f t="array" aca="1" ref="J96" ca="1">IF(COUNTIFS('PTC NaTran'!$K$7:$K$15996,"",'PTC NaTran'!$A$7:$A$15996,J$16,'PTC NaTran'!$D$7:$D$15996,$A96,'PTC NaTran'!$C$7:$C$15996,"DEL")&gt;0,J$14,SUMIFS('PTC NaTran'!$K$7:$K$15996,'PTC NaTran'!$A$7:$A$15996,J$16,'PTC NaTran'!$D$7:$D$15996,$A96,'PTC NaTran'!$C$7:$C$15996,"DEL")*1.0026*$F$4/INDIRECT($A$4&amp;"!D9"))</f>
        <v>96</v>
      </c>
      <c r="K96" s="110">
        <v>1000</v>
      </c>
      <c r="L96" s="111">
        <f t="shared" ca="1" si="11"/>
        <v>6.0748251709090875</v>
      </c>
      <c r="M96" s="153">
        <f t="shared" ca="1" si="15"/>
        <v>0.50134000000000001</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0.81577333333333413</v>
      </c>
      <c r="O96" s="66">
        <f t="shared" ca="1" si="16"/>
        <v>58.735680000000059</v>
      </c>
      <c r="S96" s="111">
        <f t="shared" ca="1" si="12"/>
        <v>6.8882704000000032</v>
      </c>
      <c r="T96" s="51">
        <f t="shared" ca="1" si="17"/>
        <v>0.56784999999999997</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0.77143333333333408</v>
      </c>
      <c r="V96" s="66">
        <f t="shared" ca="1" si="18"/>
        <v>74.057600000000065</v>
      </c>
    </row>
    <row r="97" spans="1:22" x14ac:dyDescent="0.3">
      <c r="A97" s="32">
        <f t="shared" si="19"/>
        <v>45828</v>
      </c>
      <c r="B97" s="65" cm="1">
        <f t="array" aca="1" ref="B97" ca="1">_xlfn.XLOOKUP(A97,INDIRECT($A$5&amp;"!$AJ$41:$AJ$406"),INDIRECT($A$5&amp;"!$AK$41:$AK$406"))*SUM($F$3:$I$3)</f>
        <v>0</v>
      </c>
      <c r="C97" s="65" cm="1">
        <f t="array" aca="1" ref="C97" ca="1">_xlfn.XLOOKUP(A97,INDIRECT($A$5&amp;"!$AJ$41:$AJ$406"),INDIRECT($A$5&amp;"!$AL$41:$AL$406"))*SUM($F$3:$I$3)</f>
        <v>12</v>
      </c>
      <c r="D97" s="65" cm="1">
        <f t="array" aca="1" ref="D97" ca="1">_xlfn.XLOOKUP(A97,INDIRECT($A$5&amp;"!$AJ$41:$AJ$406"),INDIRECT($A$5&amp;"!$AO$41:$AO$406"))*SUM($F$3:$I$3)</f>
        <v>12</v>
      </c>
      <c r="E97" s="34" cm="1">
        <f t="array" ref="E97">SUMPRODUCT(('PT Storengy'!$B$8:$K$372)*('PT Storengy'!$A$8:$A$372=$A97)*('PT Storengy'!$B$5:$K$5=$A$6)*('PT Storengy'!$B$7:$K$7=$A$7))</f>
        <v>0.25</v>
      </c>
      <c r="F97" s="111">
        <f t="shared" ca="1" si="10"/>
        <v>6.437046448000002</v>
      </c>
      <c r="G97" s="153">
        <f t="shared" ca="1" si="13"/>
        <v>0.53164999999999996</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0.79556666666666731</v>
      </c>
      <c r="I97" s="66">
        <f t="shared" ca="1" si="14"/>
        <v>57.280800000000049</v>
      </c>
      <c r="J97" s="110" cm="1">
        <f t="array" aca="1" ref="J97" ca="1">IF(COUNTIFS('PTC NaTran'!$K$7:$K$15996,"",'PTC NaTran'!$A$7:$A$15996,J$16,'PTC NaTran'!$D$7:$D$15996,$A97,'PTC NaTran'!$C$7:$C$15996,"DEL")&gt;0,J$14,SUMIFS('PTC NaTran'!$K$7:$K$15996,'PTC NaTran'!$A$7:$A$15996,J$16,'PTC NaTran'!$D$7:$D$15996,$A97,'PTC NaTran'!$C$7:$C$15996,"DEL")*1.0026*$F$4/INDIRECT($A$4&amp;"!D9"))</f>
        <v>96</v>
      </c>
      <c r="K97" s="110">
        <v>1000</v>
      </c>
      <c r="L97" s="111">
        <f t="shared" ca="1" si="11"/>
        <v>6.1333256509090877</v>
      </c>
      <c r="M97" s="153">
        <f t="shared" ca="1" si="15"/>
        <v>0.50624000000000002</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0.81250666666666738</v>
      </c>
      <c r="O97" s="66">
        <f t="shared" ca="1" si="16"/>
        <v>58.500480000000053</v>
      </c>
      <c r="S97" s="111">
        <f t="shared" ca="1" si="12"/>
        <v>6.961933120000003</v>
      </c>
      <c r="T97" s="51">
        <f t="shared" ca="1" si="17"/>
        <v>0.57401999999999997</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0.76732000000000067</v>
      </c>
      <c r="V97" s="66">
        <f t="shared" ca="1" si="18"/>
        <v>73.662720000000064</v>
      </c>
    </row>
    <row r="98" spans="1:22" x14ac:dyDescent="0.3">
      <c r="A98" s="32">
        <f t="shared" si="19"/>
        <v>45829</v>
      </c>
      <c r="B98" s="65" cm="1">
        <f t="array" aca="1" ref="B98" ca="1">_xlfn.XLOOKUP(A98,INDIRECT($A$5&amp;"!$AJ$41:$AJ$406"),INDIRECT($A$5&amp;"!$AK$41:$AK$406"))*SUM($F$3:$I$3)</f>
        <v>0</v>
      </c>
      <c r="C98" s="65" cm="1">
        <f t="array" aca="1" ref="C98" ca="1">_xlfn.XLOOKUP(A98,INDIRECT($A$5&amp;"!$AJ$41:$AJ$406"),INDIRECT($A$5&amp;"!$AL$41:$AL$406"))*SUM($F$3:$I$3)</f>
        <v>12</v>
      </c>
      <c r="D98" s="65" cm="1">
        <f t="array" aca="1" ref="D98" ca="1">_xlfn.XLOOKUP(A98,INDIRECT($A$5&amp;"!$AJ$41:$AJ$406"),INDIRECT($A$5&amp;"!$AO$41:$AO$406"))*SUM($F$3:$I$3)</f>
        <v>12</v>
      </c>
      <c r="E98" s="34" cm="1">
        <f t="array" ref="E98">SUMPRODUCT(('PT Storengy'!$B$8:$K$372)*('PT Storengy'!$A$8:$A$372=$A98)*('PT Storengy'!$B$5:$K$5=$A$6)*('PT Storengy'!$B$7:$K$7=$A$7))</f>
        <v>0</v>
      </c>
      <c r="F98" s="111">
        <f t="shared" ca="1" si="10"/>
        <v>6.5131155680000017</v>
      </c>
      <c r="G98" s="153">
        <f t="shared" ca="1" si="13"/>
        <v>0.53642000000000001</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0.79238666666666735</v>
      </c>
      <c r="I98" s="66">
        <f t="shared" ca="1" si="14"/>
        <v>76.069120000000069</v>
      </c>
      <c r="J98" s="110" cm="1">
        <f t="array" aca="1" ref="J98" ca="1">IF(COUNTIFS('PTC NaTran'!$K$7:$K$15996,"",'PTC NaTran'!$A$7:$A$15996,J$16,'PTC NaTran'!$D$7:$D$15996,$A98,'PTC NaTran'!$C$7:$C$15996,"DEL")&gt;0,J$14,SUMIFS('PTC NaTran'!$K$7:$K$15996,'PTC NaTran'!$A$7:$A$15996,J$16,'PTC NaTran'!$D$7:$D$15996,$A98,'PTC NaTran'!$C$7:$C$15996,"DEL")*1.0026*$F$4/INDIRECT($A$4&amp;"!D9"))</f>
        <v>96</v>
      </c>
      <c r="K98" s="110">
        <v>1000</v>
      </c>
      <c r="L98" s="111">
        <f t="shared" ca="1" si="11"/>
        <v>6.2110146109090874</v>
      </c>
      <c r="M98" s="153">
        <f t="shared" ca="1" si="15"/>
        <v>0.51110999999999995</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0.80926000000000076</v>
      </c>
      <c r="O98" s="66">
        <f t="shared" ca="1" si="16"/>
        <v>77.688960000000066</v>
      </c>
      <c r="S98" s="111">
        <f t="shared" ca="1" si="12"/>
        <v>7.0352028800000026</v>
      </c>
      <c r="T98" s="51">
        <f t="shared" ca="1" si="17"/>
        <v>0.58016000000000001</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0.76322666666666727</v>
      </c>
      <c r="V98" s="66">
        <f t="shared" ca="1" si="18"/>
        <v>73.269760000000062</v>
      </c>
    </row>
    <row r="99" spans="1:22" x14ac:dyDescent="0.3">
      <c r="A99" s="32">
        <f t="shared" si="19"/>
        <v>45830</v>
      </c>
      <c r="B99" s="65" cm="1">
        <f t="array" aca="1" ref="B99" ca="1">_xlfn.XLOOKUP(A99,INDIRECT($A$5&amp;"!$AJ$41:$AJ$406"),INDIRECT($A$5&amp;"!$AK$41:$AK$406"))*SUM($F$3:$I$3)</f>
        <v>0</v>
      </c>
      <c r="C99" s="65" cm="1">
        <f t="array" aca="1" ref="C99" ca="1">_xlfn.XLOOKUP(A99,INDIRECT($A$5&amp;"!$AJ$41:$AJ$406"),INDIRECT($A$5&amp;"!$AL$41:$AL$406"))*SUM($F$3:$I$3)</f>
        <v>12</v>
      </c>
      <c r="D99" s="65" cm="1">
        <f t="array" aca="1" ref="D99" ca="1">_xlfn.XLOOKUP(A99,INDIRECT($A$5&amp;"!$AJ$41:$AJ$406"),INDIRECT($A$5&amp;"!$AO$41:$AO$406"))*SUM($F$3:$I$3)</f>
        <v>12</v>
      </c>
      <c r="E99" s="34" cm="1">
        <f t="array" ref="E99">SUMPRODUCT(('PT Storengy'!$B$8:$K$372)*('PT Storengy'!$A$8:$A$372=$A99)*('PT Storengy'!$B$5:$K$5=$A$6)*('PT Storengy'!$B$7:$K$7=$A$7))</f>
        <v>0</v>
      </c>
      <c r="F99" s="111">
        <f t="shared" ca="1" si="10"/>
        <v>6.5887789280000018</v>
      </c>
      <c r="G99" s="153">
        <f t="shared" ca="1" si="13"/>
        <v>0.54276000000000002</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0.78816000000000064</v>
      </c>
      <c r="I99" s="66">
        <f t="shared" ca="1" si="14"/>
        <v>75.663360000000068</v>
      </c>
      <c r="J99" s="110" cm="1">
        <f t="array" aca="1" ref="J99" ca="1">IF(COUNTIFS('PTC NaTran'!$K$7:$K$15996,"",'PTC NaTran'!$A$7:$A$15996,J$16,'PTC NaTran'!$D$7:$D$15996,$A99,'PTC NaTran'!$C$7:$C$15996,"DEL")&gt;0,J$14,SUMIFS('PTC NaTran'!$K$7:$K$15996,'PTC NaTran'!$A$7:$A$15996,J$16,'PTC NaTran'!$D$7:$D$15996,$A99,'PTC NaTran'!$C$7:$C$15996,"DEL")*1.0026*$F$4/INDIRECT($A$4&amp;"!D9"))</f>
        <v>96</v>
      </c>
      <c r="K99" s="110">
        <v>1000</v>
      </c>
      <c r="L99" s="111">
        <f t="shared" ca="1" si="11"/>
        <v>6.2882894909090874</v>
      </c>
      <c r="M99" s="153">
        <f t="shared" ca="1" si="15"/>
        <v>0.51758000000000004</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0.80494666666666725</v>
      </c>
      <c r="O99" s="66">
        <f t="shared" ca="1" si="16"/>
        <v>77.274880000000053</v>
      </c>
      <c r="S99" s="111">
        <f t="shared" ca="1" si="12"/>
        <v>7.1080816000000029</v>
      </c>
      <c r="T99" s="51">
        <f t="shared" ca="1" si="17"/>
        <v>0.58626999999999996</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0.75915333333333401</v>
      </c>
      <c r="V99" s="66">
        <f t="shared" ca="1" si="18"/>
        <v>72.878720000000072</v>
      </c>
    </row>
    <row r="100" spans="1:22" x14ac:dyDescent="0.3">
      <c r="A100" s="32">
        <f t="shared" si="19"/>
        <v>45831</v>
      </c>
      <c r="B100" s="65" cm="1">
        <f t="array" aca="1" ref="B100" ca="1">_xlfn.XLOOKUP(A100,INDIRECT($A$5&amp;"!$AJ$41:$AJ$406"),INDIRECT($A$5&amp;"!$AK$41:$AK$406"))*SUM($F$3:$I$3)</f>
        <v>0</v>
      </c>
      <c r="C100" s="65" cm="1">
        <f t="array" aca="1" ref="C100" ca="1">_xlfn.XLOOKUP(A100,INDIRECT($A$5&amp;"!$AJ$41:$AJ$406"),INDIRECT($A$5&amp;"!$AL$41:$AL$406"))*SUM($F$3:$I$3)</f>
        <v>12</v>
      </c>
      <c r="D100" s="65" cm="1">
        <f t="array" aca="1" ref="D100" ca="1">_xlfn.XLOOKUP(A100,INDIRECT($A$5&amp;"!$AJ$41:$AJ$406"),INDIRECT($A$5&amp;"!$AO$41:$AO$406"))*SUM($F$3:$I$3)</f>
        <v>12</v>
      </c>
      <c r="E100" s="34" cm="1">
        <f t="array" ref="E100">SUMPRODUCT(('PT Storengy'!$B$8:$K$372)*('PT Storengy'!$A$8:$A$372=$A100)*('PT Storengy'!$B$5:$K$5=$A$6)*('PT Storengy'!$B$7:$K$7=$A$7))</f>
        <v>0.15</v>
      </c>
      <c r="F100" s="111">
        <f t="shared" ca="1" si="10"/>
        <v>6.6527500640000019</v>
      </c>
      <c r="G100" s="153">
        <f t="shared" ca="1" si="13"/>
        <v>0.54905999999999999</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0.78396000000000066</v>
      </c>
      <c r="I100" s="66">
        <f t="shared" ca="1" si="14"/>
        <v>63.971136000000051</v>
      </c>
      <c r="J100" s="110" cm="1">
        <f t="array" aca="1" ref="J100" ca="1">IF(COUNTIFS('PTC NaTran'!$K$7:$K$15996,"",'PTC NaTran'!$A$7:$A$15996,J$16,'PTC NaTran'!$D$7:$D$15996,$A100,'PTC NaTran'!$C$7:$C$15996,"DEL")&gt;0,J$14,SUMIFS('PTC NaTran'!$K$7:$K$15996,'PTC NaTran'!$A$7:$A$15996,J$16,'PTC NaTran'!$D$7:$D$15996,$A100,'PTC NaTran'!$C$7:$C$15996,"DEL")*1.0026*$F$4/INDIRECT($A$4&amp;"!D9"))</f>
        <v>96</v>
      </c>
      <c r="K100" s="110">
        <v>1000</v>
      </c>
      <c r="L100" s="111">
        <f t="shared" ca="1" si="11"/>
        <v>6.3536228029090873</v>
      </c>
      <c r="M100" s="153">
        <f t="shared" ca="1" si="15"/>
        <v>0.52402000000000004</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0.80065333333333388</v>
      </c>
      <c r="O100" s="66">
        <f t="shared" ca="1" si="16"/>
        <v>65.333312000000035</v>
      </c>
      <c r="S100" s="111">
        <f t="shared" ca="1" si="12"/>
        <v>7.1805718400000034</v>
      </c>
      <c r="T100" s="51">
        <f t="shared" ca="1" si="17"/>
        <v>0.59233999999999998</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0.75510666666666726</v>
      </c>
      <c r="V100" s="66">
        <f t="shared" ca="1" si="18"/>
        <v>72.490240000000057</v>
      </c>
    </row>
    <row r="101" spans="1:22" x14ac:dyDescent="0.3">
      <c r="A101" s="32">
        <f t="shared" si="19"/>
        <v>45832</v>
      </c>
      <c r="B101" s="65" cm="1">
        <f t="array" aca="1" ref="B101" ca="1">_xlfn.XLOOKUP(A101,INDIRECT($A$5&amp;"!$AJ$41:$AJ$406"),INDIRECT($A$5&amp;"!$AK$41:$AK$406"))*SUM($F$3:$I$3)</f>
        <v>0</v>
      </c>
      <c r="C101" s="65" cm="1">
        <f t="array" aca="1" ref="C101" ca="1">_xlfn.XLOOKUP(A101,INDIRECT($A$5&amp;"!$AJ$41:$AJ$406"),INDIRECT($A$5&amp;"!$AL$41:$AL$406"))*SUM($F$3:$I$3)</f>
        <v>12</v>
      </c>
      <c r="D101" s="65" cm="1">
        <f t="array" aca="1" ref="D101" ca="1">_xlfn.XLOOKUP(A101,INDIRECT($A$5&amp;"!$AJ$41:$AJ$406"),INDIRECT($A$5&amp;"!$AO$41:$AO$406"))*SUM($F$3:$I$3)</f>
        <v>12</v>
      </c>
      <c r="E101" s="34" cm="1">
        <f t="array" ref="E101">SUMPRODUCT(('PT Storengy'!$B$8:$K$372)*('PT Storengy'!$A$8:$A$372=$A101)*('PT Storengy'!$B$5:$K$5=$A$6)*('PT Storengy'!$B$7:$K$7=$A$7))</f>
        <v>0.15</v>
      </c>
      <c r="F101" s="111">
        <f t="shared" ca="1" si="10"/>
        <v>6.7164307040000022</v>
      </c>
      <c r="G101" s="153">
        <f t="shared" ca="1" si="13"/>
        <v>0.5544</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0.78040000000000065</v>
      </c>
      <c r="I101" s="66">
        <f t="shared" ca="1" si="14"/>
        <v>63.680640000000047</v>
      </c>
      <c r="J101" s="110" cm="1">
        <f t="array" aca="1" ref="J101" ca="1">IF(COUNTIFS('PTC NaTran'!$K$7:$K$15996,"",'PTC NaTran'!$A$7:$A$15996,J$16,'PTC NaTran'!$D$7:$D$15996,$A101,'PTC NaTran'!$C$7:$C$15996,"DEL")&gt;0,J$14,SUMIFS('PTC NaTran'!$K$7:$K$15996,'PTC NaTran'!$A$7:$A$15996,J$16,'PTC NaTran'!$D$7:$D$15996,$A101,'PTC NaTran'!$C$7:$C$15996,"DEL")*1.0026*$F$4/INDIRECT($A$4&amp;"!D9"))</f>
        <v>96</v>
      </c>
      <c r="K101" s="110">
        <v>1000</v>
      </c>
      <c r="L101" s="111">
        <f t="shared" ca="1" si="11"/>
        <v>6.418659634909087</v>
      </c>
      <c r="M101" s="153">
        <f t="shared" ca="1" si="15"/>
        <v>0.52947</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0.79702000000000062</v>
      </c>
      <c r="O101" s="66">
        <f t="shared" ca="1" si="16"/>
        <v>65.036832000000047</v>
      </c>
      <c r="S101" s="111">
        <f t="shared" ca="1" si="12"/>
        <v>7.252675520000003</v>
      </c>
      <c r="T101" s="51">
        <f t="shared" ca="1" si="17"/>
        <v>0.59838000000000002</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0.75108000000000052</v>
      </c>
      <c r="V101" s="66">
        <f t="shared" ca="1" si="18"/>
        <v>72.103680000000054</v>
      </c>
    </row>
    <row r="102" spans="1:22" x14ac:dyDescent="0.3">
      <c r="A102" s="32">
        <f t="shared" si="19"/>
        <v>45833</v>
      </c>
      <c r="B102" s="65" cm="1">
        <f t="array" aca="1" ref="B102" ca="1">_xlfn.XLOOKUP(A102,INDIRECT($A$5&amp;"!$AJ$41:$AJ$406"),INDIRECT($A$5&amp;"!$AK$41:$AK$406"))*SUM($F$3:$I$3)</f>
        <v>0</v>
      </c>
      <c r="C102" s="65" cm="1">
        <f t="array" aca="1" ref="C102" ca="1">_xlfn.XLOOKUP(A102,INDIRECT($A$5&amp;"!$AJ$41:$AJ$406"),INDIRECT($A$5&amp;"!$AL$41:$AL$406"))*SUM($F$3:$I$3)</f>
        <v>12</v>
      </c>
      <c r="D102" s="65" cm="1">
        <f t="array" aca="1" ref="D102" ca="1">_xlfn.XLOOKUP(A102,INDIRECT($A$5&amp;"!$AJ$41:$AJ$406"),INDIRECT($A$5&amp;"!$AO$41:$AO$406"))*SUM($F$3:$I$3)</f>
        <v>12</v>
      </c>
      <c r="E102" s="34" cm="1">
        <f t="array" ref="E102">SUMPRODUCT(('PT Storengy'!$B$8:$K$372)*('PT Storengy'!$A$8:$A$372=$A102)*('PT Storengy'!$B$5:$K$5=$A$6)*('PT Storengy'!$B$7:$K$7=$A$7))</f>
        <v>0.15</v>
      </c>
      <c r="F102" s="111">
        <f t="shared" ca="1" si="10"/>
        <v>6.7798230240000024</v>
      </c>
      <c r="G102" s="153">
        <f t="shared" ca="1" si="13"/>
        <v>0.55969999999999998</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0.77686666666666737</v>
      </c>
      <c r="I102" s="66">
        <f t="shared" ca="1" si="14"/>
        <v>63.392320000000055</v>
      </c>
      <c r="J102" s="110" cm="1">
        <f t="array" aca="1" ref="J102" ca="1">IF(COUNTIFS('PTC NaTran'!$K$7:$K$15996,"",'PTC NaTran'!$A$7:$A$15996,J$16,'PTC NaTran'!$D$7:$D$15996,$A102,'PTC NaTran'!$C$7:$C$15996,"DEL")&gt;0,J$14,SUMIFS('PTC NaTran'!$K$7:$K$15996,'PTC NaTran'!$A$7:$A$15996,J$16,'PTC NaTran'!$D$7:$D$15996,$A102,'PTC NaTran'!$C$7:$C$15996,"DEL")*1.0026*$F$4/INDIRECT($A$4&amp;"!D9"))</f>
        <v>96</v>
      </c>
      <c r="K102" s="110">
        <v>1000</v>
      </c>
      <c r="L102" s="111">
        <f t="shared" ca="1" si="11"/>
        <v>6.4834016189090873</v>
      </c>
      <c r="M102" s="153">
        <f t="shared" ca="1" si="15"/>
        <v>0.53488999999999998</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0.79340666666666726</v>
      </c>
      <c r="O102" s="66">
        <f t="shared" ca="1" si="16"/>
        <v>64.741984000000045</v>
      </c>
      <c r="S102" s="111">
        <f t="shared" ca="1" si="12"/>
        <v>7.3243945600000036</v>
      </c>
      <c r="T102" s="51">
        <f t="shared" ca="1" si="17"/>
        <v>0.60438999999999998</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0.74707333333333392</v>
      </c>
      <c r="V102" s="66">
        <f t="shared" ca="1" si="18"/>
        <v>71.719040000000064</v>
      </c>
    </row>
    <row r="103" spans="1:22" x14ac:dyDescent="0.3">
      <c r="A103" s="32">
        <f t="shared" si="19"/>
        <v>45834</v>
      </c>
      <c r="B103" s="65" cm="1">
        <f t="array" aca="1" ref="B103" ca="1">_xlfn.XLOOKUP(A103,INDIRECT($A$5&amp;"!$AJ$41:$AJ$406"),INDIRECT($A$5&amp;"!$AK$41:$AK$406"))*SUM($F$3:$I$3)</f>
        <v>0</v>
      </c>
      <c r="C103" s="65" cm="1">
        <f t="array" aca="1" ref="C103" ca="1">_xlfn.XLOOKUP(A103,INDIRECT($A$5&amp;"!$AJ$41:$AJ$406"),INDIRECT($A$5&amp;"!$AL$41:$AL$406"))*SUM($F$3:$I$3)</f>
        <v>12</v>
      </c>
      <c r="D103" s="65" cm="1">
        <f t="array" aca="1" ref="D103" ca="1">_xlfn.XLOOKUP(A103,INDIRECT($A$5&amp;"!$AJ$41:$AJ$406"),INDIRECT($A$5&amp;"!$AO$41:$AO$406"))*SUM($F$3:$I$3)</f>
        <v>12</v>
      </c>
      <c r="E103" s="34" cm="1">
        <f t="array" ref="E103">SUMPRODUCT(('PT Storengy'!$B$8:$K$372)*('PT Storengy'!$A$8:$A$372=$A103)*('PT Storengy'!$B$5:$K$5=$A$6)*('PT Storengy'!$B$7:$K$7=$A$7))</f>
        <v>0.15</v>
      </c>
      <c r="F103" s="111">
        <f t="shared" ca="1" si="10"/>
        <v>6.8429275680000021</v>
      </c>
      <c r="G103" s="153">
        <f t="shared" ca="1" si="13"/>
        <v>0.56498999999999999</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0.77334000000000069</v>
      </c>
      <c r="I103" s="66">
        <f t="shared" ca="1" si="14"/>
        <v>63.104544000000054</v>
      </c>
      <c r="J103" s="110" cm="1">
        <f t="array" aca="1" ref="J103" ca="1">IF(COUNTIFS('PTC NaTran'!$K$7:$K$15996,"",'PTC NaTran'!$A$7:$A$15996,J$16,'PTC NaTran'!$D$7:$D$15996,$A103,'PTC NaTran'!$C$7:$C$15996,"DEL")&gt;0,J$14,SUMIFS('PTC NaTran'!$K$7:$K$15996,'PTC NaTran'!$A$7:$A$15996,J$16,'PTC NaTran'!$D$7:$D$15996,$A103,'PTC NaTran'!$C$7:$C$15996,"DEL")*1.0026*$F$4/INDIRECT($A$4&amp;"!D9"))</f>
        <v>96</v>
      </c>
      <c r="K103" s="110">
        <v>1000</v>
      </c>
      <c r="L103" s="111">
        <f t="shared" ca="1" si="11"/>
        <v>6.5478503869090874</v>
      </c>
      <c r="M103" s="153">
        <f t="shared" ca="1" si="15"/>
        <v>0.54027999999999998</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0.78981333333333403</v>
      </c>
      <c r="O103" s="66">
        <f t="shared" ca="1" si="16"/>
        <v>64.448768000000058</v>
      </c>
      <c r="S103" s="111">
        <f t="shared" ca="1" si="12"/>
        <v>7.3957308800000039</v>
      </c>
      <c r="T103" s="51">
        <f t="shared" ca="1" si="17"/>
        <v>0.61036999999999997</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0.74308666666666734</v>
      </c>
      <c r="V103" s="66">
        <f t="shared" ca="1" si="18"/>
        <v>71.336320000000057</v>
      </c>
    </row>
    <row r="104" spans="1:22" x14ac:dyDescent="0.3">
      <c r="A104" s="32">
        <f t="shared" si="19"/>
        <v>45835</v>
      </c>
      <c r="B104" s="65" cm="1">
        <f t="array" aca="1" ref="B104" ca="1">_xlfn.XLOOKUP(A104,INDIRECT($A$5&amp;"!$AJ$41:$AJ$406"),INDIRECT($A$5&amp;"!$AK$41:$AK$406"))*SUM($F$3:$I$3)</f>
        <v>0</v>
      </c>
      <c r="C104" s="65" cm="1">
        <f t="array" aca="1" ref="C104" ca="1">_xlfn.XLOOKUP(A104,INDIRECT($A$5&amp;"!$AJ$41:$AJ$406"),INDIRECT($A$5&amp;"!$AL$41:$AL$406"))*SUM($F$3:$I$3)</f>
        <v>12</v>
      </c>
      <c r="D104" s="65" cm="1">
        <f t="array" aca="1" ref="D104" ca="1">_xlfn.XLOOKUP(A104,INDIRECT($A$5&amp;"!$AJ$41:$AJ$406"),INDIRECT($A$5&amp;"!$AO$41:$AO$406"))*SUM($F$3:$I$3)</f>
        <v>12</v>
      </c>
      <c r="E104" s="34" cm="1">
        <f t="array" ref="E104">SUMPRODUCT(('PT Storengy'!$B$8:$K$372)*('PT Storengy'!$A$8:$A$372=$A104)*('PT Storengy'!$B$5:$K$5=$A$6)*('PT Storengy'!$B$7:$K$7=$A$7))</f>
        <v>0.15</v>
      </c>
      <c r="F104" s="111">
        <f t="shared" ca="1" si="10"/>
        <v>6.9057465120000021</v>
      </c>
      <c r="G104" s="153">
        <f t="shared" ca="1" si="13"/>
        <v>0.57023999999999997</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0.76984000000000063</v>
      </c>
      <c r="I104" s="66">
        <f t="shared" ca="1" si="14"/>
        <v>62.818944000000045</v>
      </c>
      <c r="J104" s="110" cm="1">
        <f t="array" aca="1" ref="J104" ca="1">IF(COUNTIFS('PTC NaTran'!$K$7:$K$15996,"",'PTC NaTran'!$A$7:$A$15996,J$16,'PTC NaTran'!$D$7:$D$15996,$A104,'PTC NaTran'!$C$7:$C$15996,"DEL")&gt;0,J$14,SUMIFS('PTC NaTran'!$K$7:$K$15996,'PTC NaTran'!$A$7:$A$15996,J$16,'PTC NaTran'!$D$7:$D$15996,$A104,'PTC NaTran'!$C$7:$C$15996,"DEL")*1.0026*$F$4/INDIRECT($A$4&amp;"!D9"))</f>
        <v>96</v>
      </c>
      <c r="K104" s="110">
        <v>1000</v>
      </c>
      <c r="L104" s="111">
        <f t="shared" ca="1" si="11"/>
        <v>6.6120070269090876</v>
      </c>
      <c r="M104" s="153">
        <f t="shared" ca="1" si="15"/>
        <v>0.54564999999999997</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0.78623333333333401</v>
      </c>
      <c r="O104" s="66">
        <f t="shared" ca="1" si="16"/>
        <v>64.156640000000053</v>
      </c>
      <c r="S104" s="111">
        <f t="shared" ca="1" si="12"/>
        <v>7.4666870400000036</v>
      </c>
      <c r="T104" s="51">
        <f t="shared" ca="1" si="17"/>
        <v>0.61631000000000002</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0.73912666666666738</v>
      </c>
      <c r="V104" s="66">
        <f t="shared" ca="1" si="18"/>
        <v>70.956160000000068</v>
      </c>
    </row>
    <row r="105" spans="1:22" x14ac:dyDescent="0.3">
      <c r="A105" s="32">
        <f t="shared" si="19"/>
        <v>45836</v>
      </c>
      <c r="B105" s="65" cm="1">
        <f t="array" aca="1" ref="B105" ca="1">_xlfn.XLOOKUP(A105,INDIRECT($A$5&amp;"!$AJ$41:$AJ$406"),INDIRECT($A$5&amp;"!$AK$41:$AK$406"))*SUM($F$3:$I$3)</f>
        <v>0</v>
      </c>
      <c r="C105" s="65" cm="1">
        <f t="array" aca="1" ref="C105" ca="1">_xlfn.XLOOKUP(A105,INDIRECT($A$5&amp;"!$AJ$41:$AJ$406"),INDIRECT($A$5&amp;"!$AL$41:$AL$406"))*SUM($F$3:$I$3)</f>
        <v>12</v>
      </c>
      <c r="D105" s="65" cm="1">
        <f t="array" aca="1" ref="D105" ca="1">_xlfn.XLOOKUP(A105,INDIRECT($A$5&amp;"!$AJ$41:$AJ$406"),INDIRECT($A$5&amp;"!$AO$41:$AO$406"))*SUM($F$3:$I$3)</f>
        <v>12</v>
      </c>
      <c r="E105" s="34" cm="1">
        <f t="array" ref="E105">SUMPRODUCT(('PT Storengy'!$B$8:$K$372)*('PT Storengy'!$A$8:$A$372=$A105)*('PT Storengy'!$B$5:$K$5=$A$6)*('PT Storengy'!$B$7:$K$7=$A$7))</f>
        <v>0</v>
      </c>
      <c r="F105" s="111">
        <f t="shared" ca="1" si="10"/>
        <v>6.9793157920000022</v>
      </c>
      <c r="G105" s="153">
        <f t="shared" ca="1" si="13"/>
        <v>0.57547999999999999</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0.76634666666666729</v>
      </c>
      <c r="I105" s="66">
        <f t="shared" ca="1" si="14"/>
        <v>73.569280000000063</v>
      </c>
      <c r="J105" s="110" cm="1">
        <f t="array" aca="1" ref="J105" ca="1">IF(COUNTIFS('PTC NaTran'!$K$7:$K$15996,"",'PTC NaTran'!$A$7:$A$15996,J$16,'PTC NaTran'!$D$7:$D$15996,$A105,'PTC NaTran'!$C$7:$C$15996,"DEL")&gt;0,J$14,SUMIFS('PTC NaTran'!$K$7:$K$15996,'PTC NaTran'!$A$7:$A$15996,J$16,'PTC NaTran'!$D$7:$D$15996,$A105,'PTC NaTran'!$C$7:$C$15996,"DEL")*1.0026*$F$4/INDIRECT($A$4&amp;"!D9"))</f>
        <v>96</v>
      </c>
      <c r="K105" s="110">
        <v>1000</v>
      </c>
      <c r="L105" s="111">
        <f t="shared" ca="1" si="11"/>
        <v>6.6871430269090872</v>
      </c>
      <c r="M105" s="153">
        <f t="shared" ca="1" si="15"/>
        <v>0.55100000000000005</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0.78266666666666729</v>
      </c>
      <c r="O105" s="66">
        <f t="shared" ca="1" si="16"/>
        <v>75.136000000000053</v>
      </c>
      <c r="S105" s="111">
        <f t="shared" ca="1" si="12"/>
        <v>7.5372649600000035</v>
      </c>
      <c r="T105" s="51">
        <f t="shared" ca="1" si="17"/>
        <v>0.62222</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0.73518666666666732</v>
      </c>
      <c r="V105" s="66">
        <f t="shared" ca="1" si="18"/>
        <v>70.577920000000063</v>
      </c>
    </row>
    <row r="106" spans="1:22" x14ac:dyDescent="0.3">
      <c r="A106" s="32">
        <f t="shared" si="19"/>
        <v>45837</v>
      </c>
      <c r="B106" s="65" cm="1">
        <f t="array" aca="1" ref="B106" ca="1">_xlfn.XLOOKUP(A106,INDIRECT($A$5&amp;"!$AJ$41:$AJ$406"),INDIRECT($A$5&amp;"!$AK$41:$AK$406"))*SUM($F$3:$I$3)</f>
        <v>0</v>
      </c>
      <c r="C106" s="65" cm="1">
        <f t="array" aca="1" ref="C106" ca="1">_xlfn.XLOOKUP(A106,INDIRECT($A$5&amp;"!$AJ$41:$AJ$406"),INDIRECT($A$5&amp;"!$AL$41:$AL$406"))*SUM($F$3:$I$3)</f>
        <v>12</v>
      </c>
      <c r="D106" s="65" cm="1">
        <f t="array" aca="1" ref="D106" ca="1">_xlfn.XLOOKUP(A106,INDIRECT($A$5&amp;"!$AJ$41:$AJ$406"),INDIRECT($A$5&amp;"!$AO$41:$AO$406"))*SUM($F$3:$I$3)</f>
        <v>12</v>
      </c>
      <c r="E106" s="34" cm="1">
        <f t="array" ref="E106">SUMPRODUCT(('PT Storengy'!$B$8:$K$372)*('PT Storengy'!$A$8:$A$372=$A106)*('PT Storengy'!$B$5:$K$5=$A$6)*('PT Storengy'!$B$7:$K$7=$A$7))</f>
        <v>0</v>
      </c>
      <c r="F106" s="111">
        <f t="shared" ca="1" si="10"/>
        <v>7.0524927520000027</v>
      </c>
      <c r="G106" s="153">
        <f t="shared" ca="1" si="13"/>
        <v>0.58160999999999996</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0.76226000000000071</v>
      </c>
      <c r="I106" s="66">
        <f t="shared" ca="1" si="14"/>
        <v>73.176960000000065</v>
      </c>
      <c r="J106" s="110" cm="1">
        <f t="array" aca="1" ref="J106" ca="1">IF(COUNTIFS('PTC NaTran'!$K$7:$K$15996,"",'PTC NaTran'!$A$7:$A$15996,J$16,'PTC NaTran'!$D$7:$D$15996,$A106,'PTC NaTran'!$C$7:$C$15996,"DEL")&gt;0,J$14,SUMIFS('PTC NaTran'!$K$7:$K$15996,'PTC NaTran'!$A$7:$A$15996,J$16,'PTC NaTran'!$D$7:$D$15996,$A106,'PTC NaTran'!$C$7:$C$15996,"DEL")*1.0026*$F$4/INDIRECT($A$4&amp;"!D9"))</f>
        <v>96</v>
      </c>
      <c r="K106" s="110">
        <v>1000</v>
      </c>
      <c r="L106" s="111">
        <f t="shared" ca="1" si="11"/>
        <v>6.7618783869090873</v>
      </c>
      <c r="M106" s="153">
        <f t="shared" ca="1" si="15"/>
        <v>0.55725999999999998</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0.77849333333333404</v>
      </c>
      <c r="O106" s="66">
        <f t="shared" ca="1" si="16"/>
        <v>74.735360000000071</v>
      </c>
      <c r="S106" s="111">
        <f t="shared" ca="1" si="12"/>
        <v>7.6074659200000037</v>
      </c>
      <c r="T106" s="51">
        <f t="shared" ca="1" si="17"/>
        <v>0.62810999999999995</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0.73126000000000069</v>
      </c>
      <c r="V106" s="66">
        <f t="shared" ca="1" si="18"/>
        <v>70.200960000000066</v>
      </c>
    </row>
    <row r="107" spans="1:22" x14ac:dyDescent="0.3">
      <c r="A107" s="32">
        <f t="shared" si="19"/>
        <v>45838</v>
      </c>
      <c r="B107" s="65" cm="1">
        <f t="array" aca="1" ref="B107" ca="1">_xlfn.XLOOKUP(A107,INDIRECT($A$5&amp;"!$AJ$41:$AJ$406"),INDIRECT($A$5&amp;"!$AK$41:$AK$406"))*SUM($F$3:$I$3)</f>
        <v>0</v>
      </c>
      <c r="C107" s="65" cm="1">
        <f t="array" aca="1" ref="C107" ca="1">_xlfn.XLOOKUP(A107,INDIRECT($A$5&amp;"!$AJ$41:$AJ$406"),INDIRECT($A$5&amp;"!$AL$41:$AL$406"))*SUM($F$3:$I$3)</f>
        <v>12</v>
      </c>
      <c r="D107" s="65" cm="1">
        <f t="array" aca="1" ref="D107" ca="1">_xlfn.XLOOKUP(A107,INDIRECT($A$5&amp;"!$AJ$41:$AJ$406"),INDIRECT($A$5&amp;"!$AO$41:$AO$406"))*SUM($F$3:$I$3)</f>
        <v>12</v>
      </c>
      <c r="E107" s="34" cm="1">
        <f t="array" ref="E107">SUMPRODUCT(('PT Storengy'!$B$8:$K$372)*('PT Storengy'!$A$8:$A$372=$A107)*('PT Storengy'!$B$5:$K$5=$A$6)*('PT Storengy'!$B$7:$K$7=$A$7))</f>
        <v>0</v>
      </c>
      <c r="F107" s="111">
        <f t="shared" ca="1" si="10"/>
        <v>7.1252793120000026</v>
      </c>
      <c r="G107" s="153">
        <f t="shared" ca="1" si="13"/>
        <v>0.58770999999999995</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0.75819333333333394</v>
      </c>
      <c r="I107" s="66">
        <f t="shared" ca="1" si="14"/>
        <v>72.786560000000065</v>
      </c>
      <c r="J107" s="110" cm="1">
        <f t="array" aca="1" ref="J107" ca="1">IF(COUNTIFS('PTC NaTran'!$K$7:$K$15996,"",'PTC NaTran'!$A$7:$A$15996,J$16,'PTC NaTran'!$D$7:$D$15996,$A107,'PTC NaTran'!$C$7:$C$15996,"DEL")&gt;0,J$14,SUMIFS('PTC NaTran'!$K$7:$K$15996,'PTC NaTran'!$A$7:$A$15996,J$16,'PTC NaTran'!$D$7:$D$15996,$A107,'PTC NaTran'!$C$7:$C$15996,"DEL")*1.0026*$F$4/INDIRECT($A$4&amp;"!D9"))</f>
        <v>57.291428571428561</v>
      </c>
      <c r="K107" s="110">
        <v>1000</v>
      </c>
      <c r="L107" s="111">
        <f t="shared" ca="1" si="11"/>
        <v>6.8191698154805156</v>
      </c>
      <c r="M107" s="153">
        <f t="shared" ca="1" si="15"/>
        <v>0.56349000000000005</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0.77434000000000069</v>
      </c>
      <c r="O107" s="66">
        <f t="shared" ca="1" si="16"/>
        <v>57.291428571428561</v>
      </c>
      <c r="S107" s="111">
        <f t="shared" ca="1" si="12"/>
        <v>7.6772924800000037</v>
      </c>
      <c r="T107" s="51">
        <f t="shared" ca="1" si="17"/>
        <v>0.63395999999999997</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0.72736000000000067</v>
      </c>
      <c r="V107" s="66">
        <f t="shared" ca="1" si="18"/>
        <v>69.826560000000057</v>
      </c>
    </row>
    <row r="108" spans="1:22" x14ac:dyDescent="0.3">
      <c r="A108" s="32">
        <f t="shared" si="19"/>
        <v>45839</v>
      </c>
      <c r="B108" s="65" cm="1">
        <f t="array" aca="1" ref="B108" ca="1">_xlfn.XLOOKUP(A108,INDIRECT($A$5&amp;"!$AJ$41:$AJ$406"),INDIRECT($A$5&amp;"!$AK$41:$AK$406"))*SUM($F$3:$I$3)</f>
        <v>0</v>
      </c>
      <c r="C108" s="65" cm="1">
        <f t="array" aca="1" ref="C108" ca="1">_xlfn.XLOOKUP(A108,INDIRECT($A$5&amp;"!$AJ$41:$AJ$406"),INDIRECT($A$5&amp;"!$AL$41:$AL$406"))*SUM($F$3:$I$3)</f>
        <v>12</v>
      </c>
      <c r="D108" s="65" cm="1">
        <f t="array" aca="1" ref="D108" ca="1">_xlfn.XLOOKUP(A108,INDIRECT($A$5&amp;"!$AJ$41:$AJ$406"),INDIRECT($A$5&amp;"!$AO$41:$AO$406"))*SUM($F$3:$I$3)</f>
        <v>12</v>
      </c>
      <c r="E108" s="34" cm="1">
        <f t="array" ref="E108">SUMPRODUCT(('PT Storengy'!$B$8:$K$372)*('PT Storengy'!$A$8:$A$372=$A108)*('PT Storengy'!$B$5:$K$5=$A$6)*('PT Storengy'!$B$7:$K$7=$A$7))</f>
        <v>0</v>
      </c>
      <c r="F108" s="111">
        <f t="shared" ca="1" si="10"/>
        <v>7.1976780320000024</v>
      </c>
      <c r="G108" s="153">
        <f t="shared" ca="1" si="13"/>
        <v>0.59377000000000002</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0.7541533333333339</v>
      </c>
      <c r="I108" s="66">
        <f t="shared" ca="1" si="14"/>
        <v>72.398720000000054</v>
      </c>
      <c r="J108" s="110" cm="1">
        <f t="array" aca="1" ref="J108" ca="1">IF(COUNTIFS('PTC NaTran'!$K$7:$K$15996,"",'PTC NaTran'!$A$7:$A$15996,J$16,'PTC NaTran'!$D$7:$D$15996,$A108,'PTC NaTran'!$C$7:$C$15996,"DEL")&gt;0,J$14,SUMIFS('PTC NaTran'!$K$7:$K$15996,'PTC NaTran'!$A$7:$A$15996,J$16,'PTC NaTran'!$D$7:$D$15996,$A108,'PTC NaTran'!$C$7:$C$15996,"DEL")*1.0026*$F$4/INDIRECT($A$4&amp;"!D9"))</f>
        <v>96</v>
      </c>
      <c r="K108" s="110">
        <v>1000</v>
      </c>
      <c r="L108" s="111">
        <f t="shared" ca="1" si="11"/>
        <v>6.8932011754805158</v>
      </c>
      <c r="M108" s="153">
        <f t="shared" ca="1" si="15"/>
        <v>0.56825999999999999</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0.77116000000000073</v>
      </c>
      <c r="O108" s="66">
        <f t="shared" ca="1" si="16"/>
        <v>74.031360000000063</v>
      </c>
      <c r="S108" s="111">
        <f t="shared" ca="1" si="12"/>
        <v>7.7467472000000042</v>
      </c>
      <c r="T108" s="51">
        <f t="shared" ca="1" si="17"/>
        <v>0.63976999999999995</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0.72348666666666739</v>
      </c>
      <c r="V108" s="66">
        <f t="shared" ca="1" si="18"/>
        <v>69.454720000000066</v>
      </c>
    </row>
    <row r="109" spans="1:22" x14ac:dyDescent="0.3">
      <c r="A109" s="32">
        <f t="shared" si="19"/>
        <v>45840</v>
      </c>
      <c r="B109" s="65" cm="1">
        <f t="array" aca="1" ref="B109" ca="1">_xlfn.XLOOKUP(A109,INDIRECT($A$5&amp;"!$AJ$41:$AJ$406"),INDIRECT($A$5&amp;"!$AK$41:$AK$406"))*SUM($F$3:$I$3)</f>
        <v>0</v>
      </c>
      <c r="C109" s="65" cm="1">
        <f t="array" aca="1" ref="C109" ca="1">_xlfn.XLOOKUP(A109,INDIRECT($A$5&amp;"!$AJ$41:$AJ$406"),INDIRECT($A$5&amp;"!$AL$41:$AL$406"))*SUM($F$3:$I$3)</f>
        <v>12</v>
      </c>
      <c r="D109" s="65" cm="1">
        <f t="array" aca="1" ref="D109" ca="1">_xlfn.XLOOKUP(A109,INDIRECT($A$5&amp;"!$AJ$41:$AJ$406"),INDIRECT($A$5&amp;"!$AO$41:$AO$406"))*SUM($F$3:$I$3)</f>
        <v>12</v>
      </c>
      <c r="E109" s="34" cm="1">
        <f t="array" ref="E109">SUMPRODUCT(('PT Storengy'!$B$8:$K$372)*('PT Storengy'!$A$8:$A$372=$A109)*('PT Storengy'!$B$5:$K$5=$A$6)*('PT Storengy'!$B$7:$K$7=$A$7))</f>
        <v>0.75</v>
      </c>
      <c r="F109" s="111">
        <f t="shared" ca="1" si="10"/>
        <v>7.2156810720000024</v>
      </c>
      <c r="G109" s="153">
        <f t="shared" ca="1" si="13"/>
        <v>0.59980999999999995</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0.75012666666666727</v>
      </c>
      <c r="I109" s="66">
        <f t="shared" ca="1" si="14"/>
        <v>18.003040000000013</v>
      </c>
      <c r="J109" s="110" cm="1">
        <f t="array" aca="1" ref="J109" ca="1">IF(COUNTIFS('PTC NaTran'!$K$7:$K$15996,"",'PTC NaTran'!$A$7:$A$15996,J$16,'PTC NaTran'!$D$7:$D$15996,$A109,'PTC NaTran'!$C$7:$C$15996,"DEL")&gt;0,J$14,SUMIFS('PTC NaTran'!$K$7:$K$15996,'PTC NaTran'!$A$7:$A$15996,J$16,'PTC NaTran'!$D$7:$D$15996,$A109,'PTC NaTran'!$C$7:$C$15996,"DEL")*1.0026*$F$4/INDIRECT($A$4&amp;"!D9"))</f>
        <v>96</v>
      </c>
      <c r="K109" s="110">
        <v>1000</v>
      </c>
      <c r="L109" s="111">
        <f t="shared" ca="1" si="11"/>
        <v>6.9116102954805161</v>
      </c>
      <c r="M109" s="153">
        <f t="shared" ca="1" si="15"/>
        <v>0.57443</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0.76704666666666732</v>
      </c>
      <c r="O109" s="66">
        <f t="shared" ca="1" si="16"/>
        <v>18.409120000000016</v>
      </c>
      <c r="S109" s="111">
        <f t="shared" ca="1" si="12"/>
        <v>7.8158313600000042</v>
      </c>
      <c r="T109" s="51">
        <f t="shared" ca="1" si="17"/>
        <v>0.64556000000000002</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0.7196266666666673</v>
      </c>
      <c r="V109" s="66">
        <f t="shared" ca="1" si="18"/>
        <v>69.084160000000054</v>
      </c>
    </row>
    <row r="110" spans="1:22" x14ac:dyDescent="0.3">
      <c r="A110" s="32">
        <f t="shared" si="19"/>
        <v>45841</v>
      </c>
      <c r="B110" s="65" cm="1">
        <f t="array" aca="1" ref="B110" ca="1">_xlfn.XLOOKUP(A110,INDIRECT($A$5&amp;"!$AJ$41:$AJ$406"),INDIRECT($A$5&amp;"!$AK$41:$AK$406"))*SUM($F$3:$I$3)</f>
        <v>0</v>
      </c>
      <c r="C110" s="65" cm="1">
        <f t="array" aca="1" ref="C110" ca="1">_xlfn.XLOOKUP(A110,INDIRECT($A$5&amp;"!$AJ$41:$AJ$406"),INDIRECT($A$5&amp;"!$AL$41:$AL$406"))*SUM($F$3:$I$3)</f>
        <v>12</v>
      </c>
      <c r="D110" s="65" cm="1">
        <f t="array" aca="1" ref="D110" ca="1">_xlfn.XLOOKUP(A110,INDIRECT($A$5&amp;"!$AJ$41:$AJ$406"),INDIRECT($A$5&amp;"!$AO$41:$AO$406"))*SUM($F$3:$I$3)</f>
        <v>12</v>
      </c>
      <c r="E110" s="34" cm="1">
        <f t="array" ref="E110">SUMPRODUCT(('PT Storengy'!$B$8:$K$372)*('PT Storengy'!$A$8:$A$372=$A110)*('PT Storengy'!$B$5:$K$5=$A$6)*('PT Storengy'!$B$7:$K$7=$A$7))</f>
        <v>0.75</v>
      </c>
      <c r="F110" s="111">
        <f t="shared" ca="1" si="10"/>
        <v>7.2336601120000026</v>
      </c>
      <c r="G110" s="153">
        <f t="shared" ca="1" si="13"/>
        <v>0.60131000000000001</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0.74912666666666716</v>
      </c>
      <c r="I110" s="66">
        <f t="shared" ca="1" si="14"/>
        <v>17.979040000000012</v>
      </c>
      <c r="J110" s="110" cm="1">
        <f t="array" aca="1" ref="J110" ca="1">IF(COUNTIFS('PTC NaTran'!$K$7:$K$15996,"",'PTC NaTran'!$A$7:$A$15996,J$16,'PTC NaTran'!$D$7:$D$15996,$A110,'PTC NaTran'!$C$7:$C$15996,"DEL")&gt;0,J$14,SUMIFS('PTC NaTran'!$K$7:$K$15996,'PTC NaTran'!$A$7:$A$15996,J$16,'PTC NaTran'!$D$7:$D$15996,$A110,'PTC NaTran'!$C$7:$C$15996,"DEL")*1.0026*$F$4/INDIRECT($A$4&amp;"!D9"))</f>
        <v>96</v>
      </c>
      <c r="K110" s="110">
        <v>1000</v>
      </c>
      <c r="L110" s="111">
        <f t="shared" ca="1" si="11"/>
        <v>6.929994775480516</v>
      </c>
      <c r="M110" s="153">
        <f t="shared" ca="1" si="15"/>
        <v>0.57596999999999998</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0.76602000000000059</v>
      </c>
      <c r="O110" s="66">
        <f t="shared" ca="1" si="16"/>
        <v>18.384480000000014</v>
      </c>
      <c r="S110" s="111">
        <f t="shared" ca="1" si="12"/>
        <v>7.8845468800000047</v>
      </c>
      <c r="T110" s="51">
        <f t="shared" ca="1" si="17"/>
        <v>0.65132000000000001</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0.71578666666666735</v>
      </c>
      <c r="V110" s="66">
        <f t="shared" ca="1" si="18"/>
        <v>68.715520000000069</v>
      </c>
    </row>
    <row r="111" spans="1:22" x14ac:dyDescent="0.3">
      <c r="A111" s="32">
        <f t="shared" si="19"/>
        <v>45842</v>
      </c>
      <c r="B111" s="65" cm="1">
        <f t="array" aca="1" ref="B111" ca="1">_xlfn.XLOOKUP(A111,INDIRECT($A$5&amp;"!$AJ$41:$AJ$406"),INDIRECT($A$5&amp;"!$AK$41:$AK$406"))*SUM($F$3:$I$3)</f>
        <v>0</v>
      </c>
      <c r="C111" s="65" cm="1">
        <f t="array" aca="1" ref="C111" ca="1">_xlfn.XLOOKUP(A111,INDIRECT($A$5&amp;"!$AJ$41:$AJ$406"),INDIRECT($A$5&amp;"!$AL$41:$AL$406"))*SUM($F$3:$I$3)</f>
        <v>12</v>
      </c>
      <c r="D111" s="65" cm="1">
        <f t="array" aca="1" ref="D111" ca="1">_xlfn.XLOOKUP(A111,INDIRECT($A$5&amp;"!$AJ$41:$AJ$406"),INDIRECT($A$5&amp;"!$AO$41:$AO$406"))*SUM($F$3:$I$3)</f>
        <v>12</v>
      </c>
      <c r="E111" s="34" cm="1">
        <f t="array" ref="E111">SUMPRODUCT(('PT Storengy'!$B$8:$K$372)*('PT Storengy'!$A$8:$A$372=$A111)*('PT Storengy'!$B$5:$K$5=$A$6)*('PT Storengy'!$B$7:$K$7=$A$7))</f>
        <v>0</v>
      </c>
      <c r="F111" s="111">
        <f t="shared" ca="1" si="10"/>
        <v>7.3054802720000023</v>
      </c>
      <c r="G111" s="153">
        <f t="shared" ca="1" si="13"/>
        <v>0.60280999999999996</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0.74812666666666727</v>
      </c>
      <c r="I111" s="66">
        <f t="shared" ca="1" si="14"/>
        <v>71.820160000000058</v>
      </c>
      <c r="J111" s="110" cm="1">
        <f t="array" aca="1" ref="J111" ca="1">IF(COUNTIFS('PTC NaTran'!$K$7:$K$15996,"",'PTC NaTran'!$A$7:$A$15996,J$16,'PTC NaTran'!$D$7:$D$15996,$A111,'PTC NaTran'!$C$7:$C$15996,"DEL")&gt;0,J$14,SUMIFS('PTC NaTran'!$K$7:$K$15996,'PTC NaTran'!$A$7:$A$15996,J$16,'PTC NaTran'!$D$7:$D$15996,$A111,'PTC NaTran'!$C$7:$C$15996,"DEL")*1.0026*$F$4/INDIRECT($A$4&amp;"!D9"))</f>
        <v>96</v>
      </c>
      <c r="K111" s="110">
        <v>1000</v>
      </c>
      <c r="L111" s="111">
        <f t="shared" ca="1" si="11"/>
        <v>7.0034347754805157</v>
      </c>
      <c r="M111" s="153">
        <f t="shared" ca="1" si="15"/>
        <v>0.57750000000000001</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0.76500000000000057</v>
      </c>
      <c r="O111" s="66">
        <f t="shared" ca="1" si="16"/>
        <v>73.440000000000055</v>
      </c>
      <c r="S111" s="111">
        <f t="shared" ca="1" si="12"/>
        <v>7.9528956800000046</v>
      </c>
      <c r="T111" s="51">
        <f t="shared" ca="1" si="17"/>
        <v>0.65705000000000002</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0.7119666666666673</v>
      </c>
      <c r="V111" s="66">
        <f t="shared" ca="1" si="18"/>
        <v>68.348800000000068</v>
      </c>
    </row>
    <row r="112" spans="1:22" x14ac:dyDescent="0.3">
      <c r="A112" s="32">
        <f t="shared" si="19"/>
        <v>45843</v>
      </c>
      <c r="B112" s="65" cm="1">
        <f t="array" aca="1" ref="B112" ca="1">_xlfn.XLOOKUP(A112,INDIRECT($A$5&amp;"!$AJ$41:$AJ$406"),INDIRECT($A$5&amp;"!$AK$41:$AK$406"))*SUM($F$3:$I$3)</f>
        <v>0</v>
      </c>
      <c r="C112" s="65" cm="1">
        <f t="array" aca="1" ref="C112" ca="1">_xlfn.XLOOKUP(A112,INDIRECT($A$5&amp;"!$AJ$41:$AJ$406"),INDIRECT($A$5&amp;"!$AL$41:$AL$406"))*SUM($F$3:$I$3)</f>
        <v>12</v>
      </c>
      <c r="D112" s="65" cm="1">
        <f t="array" aca="1" ref="D112" ca="1">_xlfn.XLOOKUP(A112,INDIRECT($A$5&amp;"!$AJ$41:$AJ$406"),INDIRECT($A$5&amp;"!$AO$41:$AO$406"))*SUM($F$3:$I$3)</f>
        <v>12</v>
      </c>
      <c r="E112" s="34" cm="1">
        <f t="array" ref="E112">SUMPRODUCT(('PT Storengy'!$B$8:$K$372)*('PT Storengy'!$A$8:$A$372=$A112)*('PT Storengy'!$B$5:$K$5=$A$6)*('PT Storengy'!$B$7:$K$7=$A$7))</f>
        <v>0</v>
      </c>
      <c r="F112" s="111">
        <f t="shared" ca="1" si="10"/>
        <v>7.3769177120000027</v>
      </c>
      <c r="G112" s="153">
        <f t="shared" ca="1" si="13"/>
        <v>0.60879000000000005</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0.74414000000000069</v>
      </c>
      <c r="I112" s="66">
        <f t="shared" ca="1" si="14"/>
        <v>71.437440000000066</v>
      </c>
      <c r="J112" s="110" cm="1">
        <f t="array" aca="1" ref="J112" ca="1">IF(COUNTIFS('PTC NaTran'!$K$7:$K$15996,"",'PTC NaTran'!$A$7:$A$15996,J$16,'PTC NaTran'!$D$7:$D$15996,$A112,'PTC NaTran'!$C$7:$C$15996,"DEL")&gt;0,J$14,SUMIFS('PTC NaTran'!$K$7:$K$15996,'PTC NaTran'!$A$7:$A$15996,J$16,'PTC NaTran'!$D$7:$D$15996,$A112,'PTC NaTran'!$C$7:$C$15996,"DEL")*1.0026*$F$4/INDIRECT($A$4&amp;"!D9"))</f>
        <v>96</v>
      </c>
      <c r="K112" s="110">
        <v>1000</v>
      </c>
      <c r="L112" s="111">
        <f t="shared" ca="1" si="11"/>
        <v>7.0764830954805156</v>
      </c>
      <c r="M112" s="153">
        <f t="shared" ca="1" si="15"/>
        <v>0.58362000000000003</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0.7609200000000006</v>
      </c>
      <c r="O112" s="66">
        <f t="shared" ca="1" si="16"/>
        <v>73.048320000000061</v>
      </c>
      <c r="S112" s="111">
        <f t="shared" ca="1" si="12"/>
        <v>8.0208803200000052</v>
      </c>
      <c r="T112" s="51">
        <f t="shared" ca="1" si="17"/>
        <v>0.66274</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0.70817333333333399</v>
      </c>
      <c r="V112" s="66">
        <f t="shared" ca="1" si="18"/>
        <v>67.98464000000007</v>
      </c>
    </row>
    <row r="113" spans="1:22" x14ac:dyDescent="0.3">
      <c r="A113" s="32">
        <f t="shared" si="19"/>
        <v>45844</v>
      </c>
      <c r="B113" s="65" cm="1">
        <f t="array" aca="1" ref="B113" ca="1">_xlfn.XLOOKUP(A113,INDIRECT($A$5&amp;"!$AJ$41:$AJ$406"),INDIRECT($A$5&amp;"!$AK$41:$AK$406"))*SUM($F$3:$I$3)</f>
        <v>0</v>
      </c>
      <c r="C113" s="65" cm="1">
        <f t="array" aca="1" ref="C113" ca="1">_xlfn.XLOOKUP(A113,INDIRECT($A$5&amp;"!$AJ$41:$AJ$406"),INDIRECT($A$5&amp;"!$AL$41:$AL$406"))*SUM($F$3:$I$3)</f>
        <v>12</v>
      </c>
      <c r="D113" s="65" cm="1">
        <f t="array" aca="1" ref="D113" ca="1">_xlfn.XLOOKUP(A113,INDIRECT($A$5&amp;"!$AJ$41:$AJ$406"),INDIRECT($A$5&amp;"!$AO$41:$AO$406"))*SUM($F$3:$I$3)</f>
        <v>12</v>
      </c>
      <c r="E113" s="34" cm="1">
        <f t="array" ref="E113">SUMPRODUCT(('PT Storengy'!$B$8:$K$372)*('PT Storengy'!$A$8:$A$372=$A113)*('PT Storengy'!$B$5:$K$5=$A$6)*('PT Storengy'!$B$7:$K$7=$A$7))</f>
        <v>0</v>
      </c>
      <c r="F113" s="111">
        <f t="shared" ca="1" si="10"/>
        <v>7.4479743520000028</v>
      </c>
      <c r="G113" s="153">
        <f t="shared" ca="1" si="13"/>
        <v>0.61473999999999995</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0.74017333333333402</v>
      </c>
      <c r="I113" s="66">
        <f t="shared" ca="1" si="14"/>
        <v>71.056640000000073</v>
      </c>
      <c r="J113" s="110" cm="1">
        <f t="array" aca="1" ref="J113" ca="1">IF(COUNTIFS('PTC NaTran'!$K$7:$K$15996,"",'PTC NaTran'!$A$7:$A$15996,J$16,'PTC NaTran'!$D$7:$D$15996,$A113,'PTC NaTran'!$C$7:$C$15996,"DEL")&gt;0,J$14,SUMIFS('PTC NaTran'!$K$7:$K$15996,'PTC NaTran'!$A$7:$A$15996,J$16,'PTC NaTran'!$D$7:$D$15996,$A113,'PTC NaTran'!$C$7:$C$15996,"DEL")*1.0026*$F$4/INDIRECT($A$4&amp;"!D9"))</f>
        <v>96</v>
      </c>
      <c r="K113" s="110">
        <v>1000</v>
      </c>
      <c r="L113" s="111">
        <f t="shared" ca="1" si="11"/>
        <v>7.1491416554805154</v>
      </c>
      <c r="M113" s="153">
        <f t="shared" ca="1" si="15"/>
        <v>0.58970999999999996</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0.75686000000000053</v>
      </c>
      <c r="O113" s="66">
        <f t="shared" ca="1" si="16"/>
        <v>72.658560000000051</v>
      </c>
      <c r="S113" s="111">
        <f t="shared" ca="1" si="12"/>
        <v>8.0885020800000049</v>
      </c>
      <c r="T113" s="51">
        <f t="shared" ca="1" si="17"/>
        <v>0.66840999999999995</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0.70439333333333409</v>
      </c>
      <c r="V113" s="66">
        <f t="shared" ca="1" si="18"/>
        <v>67.62176000000008</v>
      </c>
    </row>
    <row r="114" spans="1:22" x14ac:dyDescent="0.3">
      <c r="A114" s="32">
        <f t="shared" si="19"/>
        <v>45845</v>
      </c>
      <c r="B114" s="65" cm="1">
        <f t="array" aca="1" ref="B114" ca="1">_xlfn.XLOOKUP(A114,INDIRECT($A$5&amp;"!$AJ$41:$AJ$406"),INDIRECT($A$5&amp;"!$AK$41:$AK$406"))*SUM($F$3:$I$3)</f>
        <v>0</v>
      </c>
      <c r="C114" s="65" cm="1">
        <f t="array" aca="1" ref="C114" ca="1">_xlfn.XLOOKUP(A114,INDIRECT($A$5&amp;"!$AJ$41:$AJ$406"),INDIRECT($A$5&amp;"!$AL$41:$AL$406"))*SUM($F$3:$I$3)</f>
        <v>12</v>
      </c>
      <c r="D114" s="65" cm="1">
        <f t="array" aca="1" ref="D114" ca="1">_xlfn.XLOOKUP(A114,INDIRECT($A$5&amp;"!$AJ$41:$AJ$406"),INDIRECT($A$5&amp;"!$AO$41:$AO$406"))*SUM($F$3:$I$3)</f>
        <v>12</v>
      </c>
      <c r="E114" s="34" cm="1">
        <f t="array" ref="E114">SUMPRODUCT(('PT Storengy'!$B$8:$K$372)*('PT Storengy'!$A$8:$A$372=$A114)*('PT Storengy'!$B$5:$K$5=$A$6)*('PT Storengy'!$B$7:$K$7=$A$7))</f>
        <v>0</v>
      </c>
      <c r="F114" s="111">
        <f t="shared" ca="1" si="10"/>
        <v>7.5186521120000025</v>
      </c>
      <c r="G114" s="153">
        <f t="shared" ca="1" si="13"/>
        <v>0.62065999999999999</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0.73622666666666736</v>
      </c>
      <c r="I114" s="66">
        <f t="shared" ca="1" si="14"/>
        <v>70.677760000000063</v>
      </c>
      <c r="J114" s="110" cm="1">
        <f t="array" aca="1" ref="J114" ca="1">IF(COUNTIFS('PTC NaTran'!$K$7:$K$15996,"",'PTC NaTran'!$A$7:$A$15996,J$16,'PTC NaTran'!$D$7:$D$15996,$A114,'PTC NaTran'!$C$7:$C$15996,"DEL")&gt;0,J$14,SUMIFS('PTC NaTran'!$K$7:$K$15996,'PTC NaTran'!$A$7:$A$15996,J$16,'PTC NaTran'!$D$7:$D$15996,$A114,'PTC NaTran'!$C$7:$C$15996,"DEL")*1.0026*$F$4/INDIRECT($A$4&amp;"!D9"))</f>
        <v>96</v>
      </c>
      <c r="K114" s="110">
        <v>1000</v>
      </c>
      <c r="L114" s="111">
        <f t="shared" ca="1" si="11"/>
        <v>7.2214130154805156</v>
      </c>
      <c r="M114" s="153">
        <f t="shared" ca="1" si="15"/>
        <v>0.59575999999999996</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0.7528266666666672</v>
      </c>
      <c r="O114" s="66">
        <f t="shared" ca="1" si="16"/>
        <v>72.271360000000044</v>
      </c>
      <c r="S114" s="111">
        <f t="shared" ca="1" si="12"/>
        <v>8.1557635200000043</v>
      </c>
      <c r="T114" s="51">
        <f t="shared" ca="1" si="17"/>
        <v>0.67403999999999997</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0.70064000000000071</v>
      </c>
      <c r="V114" s="66">
        <f t="shared" ca="1" si="18"/>
        <v>67.261440000000064</v>
      </c>
    </row>
    <row r="115" spans="1:22" x14ac:dyDescent="0.3">
      <c r="A115" s="32">
        <f t="shared" si="19"/>
        <v>45846</v>
      </c>
      <c r="B115" s="65" cm="1">
        <f t="array" aca="1" ref="B115" ca="1">_xlfn.XLOOKUP(A115,INDIRECT($A$5&amp;"!$AJ$41:$AJ$406"),INDIRECT($A$5&amp;"!$AK$41:$AK$406"))*SUM($F$3:$I$3)</f>
        <v>0</v>
      </c>
      <c r="C115" s="65" cm="1">
        <f t="array" aca="1" ref="C115" ca="1">_xlfn.XLOOKUP(A115,INDIRECT($A$5&amp;"!$AJ$41:$AJ$406"),INDIRECT($A$5&amp;"!$AL$41:$AL$406"))*SUM($F$3:$I$3)</f>
        <v>12</v>
      </c>
      <c r="D115" s="65" cm="1">
        <f t="array" aca="1" ref="D115" ca="1">_xlfn.XLOOKUP(A115,INDIRECT($A$5&amp;"!$AJ$41:$AJ$406"),INDIRECT($A$5&amp;"!$AO$41:$AO$406"))*SUM($F$3:$I$3)</f>
        <v>12</v>
      </c>
      <c r="E115" s="34" cm="1">
        <f t="array" ref="E115">SUMPRODUCT(('PT Storengy'!$B$8:$K$372)*('PT Storengy'!$A$8:$A$372=$A115)*('PT Storengy'!$B$5:$K$5=$A$6)*('PT Storengy'!$B$7:$K$7=$A$7))</f>
        <v>0</v>
      </c>
      <c r="F115" s="111">
        <f t="shared" ca="1" si="10"/>
        <v>7.5889529120000025</v>
      </c>
      <c r="G115" s="153">
        <f t="shared" ca="1" si="13"/>
        <v>0.62655000000000005</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0.73230000000000062</v>
      </c>
      <c r="I115" s="66">
        <f t="shared" ca="1" si="14"/>
        <v>70.300800000000066</v>
      </c>
      <c r="J115" s="110" cm="1">
        <f t="array" aca="1" ref="J115" ca="1">IF(COUNTIFS('PTC NaTran'!$K$7:$K$15996,"",'PTC NaTran'!$A$7:$A$15996,J$16,'PTC NaTran'!$D$7:$D$15996,$A115,'PTC NaTran'!$C$7:$C$15996,"DEL")&gt;0,J$14,SUMIFS('PTC NaTran'!$K$7:$K$15996,'PTC NaTran'!$A$7:$A$15996,J$16,'PTC NaTran'!$D$7:$D$15996,$A115,'PTC NaTran'!$C$7:$C$15996,"DEL")*1.0026*$F$4/INDIRECT($A$4&amp;"!D9"))</f>
        <v>96</v>
      </c>
      <c r="K115" s="110">
        <v>1000</v>
      </c>
      <c r="L115" s="111">
        <f t="shared" ca="1" si="11"/>
        <v>7.2932990954805152</v>
      </c>
      <c r="M115" s="153">
        <f t="shared" ca="1" si="15"/>
        <v>0.60177999999999998</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0.74881333333333389</v>
      </c>
      <c r="O115" s="66">
        <f t="shared" ca="1" si="16"/>
        <v>71.886080000000049</v>
      </c>
      <c r="S115" s="111">
        <f t="shared" ca="1" si="12"/>
        <v>8.2226659200000043</v>
      </c>
      <c r="T115" s="51">
        <f t="shared" ca="1" si="17"/>
        <v>0.67964999999999998</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0.69690000000000052</v>
      </c>
      <c r="V115" s="66">
        <f t="shared" ca="1" si="18"/>
        <v>66.902400000000057</v>
      </c>
    </row>
    <row r="116" spans="1:22" x14ac:dyDescent="0.3">
      <c r="A116" s="32">
        <f t="shared" si="19"/>
        <v>45847</v>
      </c>
      <c r="B116" s="65" cm="1">
        <f t="array" aca="1" ref="B116" ca="1">_xlfn.XLOOKUP(A116,INDIRECT($A$5&amp;"!$AJ$41:$AJ$406"),INDIRECT($A$5&amp;"!$AK$41:$AK$406"))*SUM($F$3:$I$3)</f>
        <v>0</v>
      </c>
      <c r="C116" s="65" cm="1">
        <f t="array" aca="1" ref="C116" ca="1">_xlfn.XLOOKUP(A116,INDIRECT($A$5&amp;"!$AJ$41:$AJ$406"),INDIRECT($A$5&amp;"!$AL$41:$AL$406"))*SUM($F$3:$I$3)</f>
        <v>12</v>
      </c>
      <c r="D116" s="65" cm="1">
        <f t="array" aca="1" ref="D116" ca="1">_xlfn.XLOOKUP(A116,INDIRECT($A$5&amp;"!$AJ$41:$AJ$406"),INDIRECT($A$5&amp;"!$AO$41:$AO$406"))*SUM($F$3:$I$3)</f>
        <v>12</v>
      </c>
      <c r="E116" s="34" cm="1">
        <f t="array" ref="E116">SUMPRODUCT(('PT Storengy'!$B$8:$K$372)*('PT Storengy'!$A$8:$A$372=$A116)*('PT Storengy'!$B$5:$K$5=$A$6)*('PT Storengy'!$B$7:$K$7=$A$7))</f>
        <v>0</v>
      </c>
      <c r="F116" s="111">
        <f t="shared" ca="1" si="10"/>
        <v>7.6588786720000028</v>
      </c>
      <c r="G116" s="153">
        <f t="shared" ca="1" si="13"/>
        <v>0.63241000000000003</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0.728393333333334</v>
      </c>
      <c r="I116" s="66">
        <f t="shared" ca="1" si="14"/>
        <v>69.925760000000068</v>
      </c>
      <c r="J116" s="110" cm="1">
        <f t="array" aca="1" ref="J116" ca="1">IF(COUNTIFS('PTC NaTran'!$K$7:$K$15996,"",'PTC NaTran'!$A$7:$A$15996,J$16,'PTC NaTran'!$D$7:$D$15996,$A116,'PTC NaTran'!$C$7:$C$15996,"DEL")&gt;0,J$14,SUMIFS('PTC NaTran'!$K$7:$K$15996,'PTC NaTran'!$A$7:$A$15996,J$16,'PTC NaTran'!$D$7:$D$15996,$A116,'PTC NaTran'!$C$7:$C$15996,"DEL")*1.0026*$F$4/INDIRECT($A$4&amp;"!D9"))</f>
        <v>96</v>
      </c>
      <c r="K116" s="110">
        <v>1000</v>
      </c>
      <c r="L116" s="111">
        <f t="shared" ca="1" si="11"/>
        <v>7.364801815480515</v>
      </c>
      <c r="M116" s="153">
        <f t="shared" ca="1" si="15"/>
        <v>0.60777000000000003</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0.7448200000000007</v>
      </c>
      <c r="O116" s="66">
        <f t="shared" ca="1" si="16"/>
        <v>71.502720000000068</v>
      </c>
      <c r="S116" s="111">
        <f t="shared" ca="1" si="12"/>
        <v>8.2892118400000037</v>
      </c>
      <c r="T116" s="51">
        <f t="shared" ca="1" si="17"/>
        <v>0.68522000000000005</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0.69318666666666728</v>
      </c>
      <c r="V116" s="66">
        <f t="shared" ca="1" si="18"/>
        <v>66.545920000000052</v>
      </c>
    </row>
    <row r="117" spans="1:22" x14ac:dyDescent="0.3">
      <c r="A117" s="32">
        <f t="shared" si="19"/>
        <v>45848</v>
      </c>
      <c r="B117" s="65" cm="1">
        <f t="array" aca="1" ref="B117" ca="1">_xlfn.XLOOKUP(A117,INDIRECT($A$5&amp;"!$AJ$41:$AJ$406"),INDIRECT($A$5&amp;"!$AK$41:$AK$406"))*SUM($F$3:$I$3)</f>
        <v>0</v>
      </c>
      <c r="C117" s="65" cm="1">
        <f t="array" aca="1" ref="C117" ca="1">_xlfn.XLOOKUP(A117,INDIRECT($A$5&amp;"!$AJ$41:$AJ$406"),INDIRECT($A$5&amp;"!$AL$41:$AL$406"))*SUM($F$3:$I$3)</f>
        <v>12</v>
      </c>
      <c r="D117" s="65" cm="1">
        <f t="array" aca="1" ref="D117" ca="1">_xlfn.XLOOKUP(A117,INDIRECT($A$5&amp;"!$AJ$41:$AJ$406"),INDIRECT($A$5&amp;"!$AO$41:$AO$406"))*SUM($F$3:$I$3)</f>
        <v>12</v>
      </c>
      <c r="E117" s="34" cm="1">
        <f t="array" ref="E117">SUMPRODUCT(('PT Storengy'!$B$8:$K$372)*('PT Storengy'!$A$8:$A$372=$A117)*('PT Storengy'!$B$5:$K$5=$A$6)*('PT Storengy'!$B$7:$K$7=$A$7))</f>
        <v>0</v>
      </c>
      <c r="F117" s="111">
        <f t="shared" ca="1" si="10"/>
        <v>7.7284313120000032</v>
      </c>
      <c r="G117" s="153">
        <f t="shared" ca="1" si="13"/>
        <v>0.63824000000000003</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0.7245066666666673</v>
      </c>
      <c r="I117" s="66">
        <f t="shared" ca="1" si="14"/>
        <v>69.552640000000054</v>
      </c>
      <c r="J117" s="110" cm="1">
        <f t="array" aca="1" ref="J117" ca="1">IF(COUNTIFS('PTC NaTran'!$K$7:$K$15996,"",'PTC NaTran'!$A$7:$A$15996,J$16,'PTC NaTran'!$D$7:$D$15996,$A117,'PTC NaTran'!$C$7:$C$15996,"DEL")&gt;0,J$14,SUMIFS('PTC NaTran'!$K$7:$K$15996,'PTC NaTran'!$A$7:$A$15996,J$16,'PTC NaTran'!$D$7:$D$15996,$A117,'PTC NaTran'!$C$7:$C$15996,"DEL")*1.0026*$F$4/INDIRECT($A$4&amp;"!D9"))</f>
        <v>96</v>
      </c>
      <c r="K117" s="110">
        <v>1000</v>
      </c>
      <c r="L117" s="111">
        <f t="shared" ca="1" si="11"/>
        <v>7.4359230954805149</v>
      </c>
      <c r="M117" s="153">
        <f t="shared" ca="1" si="15"/>
        <v>0.61373</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0.74084666666666732</v>
      </c>
      <c r="O117" s="66">
        <f t="shared" ca="1" si="16"/>
        <v>71.12128000000007</v>
      </c>
      <c r="S117" s="111">
        <f t="shared" ca="1" si="12"/>
        <v>8.3554025600000035</v>
      </c>
      <c r="T117" s="51">
        <f t="shared" ca="1" si="17"/>
        <v>0.69077</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0.68948666666666725</v>
      </c>
      <c r="V117" s="66">
        <f t="shared" ca="1" si="18"/>
        <v>66.190720000000056</v>
      </c>
    </row>
    <row r="118" spans="1:22" x14ac:dyDescent="0.3">
      <c r="A118" s="32">
        <f t="shared" si="19"/>
        <v>45849</v>
      </c>
      <c r="B118" s="65" cm="1">
        <f t="array" aca="1" ref="B118" ca="1">_xlfn.XLOOKUP(A118,INDIRECT($A$5&amp;"!$AJ$41:$AJ$406"),INDIRECT($A$5&amp;"!$AK$41:$AK$406"))*SUM($F$3:$I$3)</f>
        <v>0</v>
      </c>
      <c r="C118" s="65" cm="1">
        <f t="array" aca="1" ref="C118" ca="1">_xlfn.XLOOKUP(A118,INDIRECT($A$5&amp;"!$AJ$41:$AJ$406"),INDIRECT($A$5&amp;"!$AL$41:$AL$406"))*SUM($F$3:$I$3)</f>
        <v>12</v>
      </c>
      <c r="D118" s="65" cm="1">
        <f t="array" aca="1" ref="D118" ca="1">_xlfn.XLOOKUP(A118,INDIRECT($A$5&amp;"!$AJ$41:$AJ$406"),INDIRECT($A$5&amp;"!$AO$41:$AO$406"))*SUM($F$3:$I$3)</f>
        <v>12</v>
      </c>
      <c r="E118" s="34" cm="1">
        <f t="array" ref="E118">SUMPRODUCT(('PT Storengy'!$B$8:$K$372)*('PT Storengy'!$A$8:$A$372=$A118)*('PT Storengy'!$B$5:$K$5=$A$6)*('PT Storengy'!$B$7:$K$7=$A$7))</f>
        <v>0</v>
      </c>
      <c r="F118" s="111">
        <f t="shared" ca="1" si="10"/>
        <v>7.7976127520000036</v>
      </c>
      <c r="G118" s="153">
        <f t="shared" ca="1" si="13"/>
        <v>0.64403999999999995</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0.72064000000000072</v>
      </c>
      <c r="I118" s="66">
        <f t="shared" ca="1" si="14"/>
        <v>69.181440000000066</v>
      </c>
      <c r="J118" s="110" cm="1">
        <f t="array" aca="1" ref="J118" ca="1">IF(COUNTIFS('PTC NaTran'!$K$7:$K$15996,"",'PTC NaTran'!$A$7:$A$15996,J$16,'PTC NaTran'!$D$7:$D$15996,$A118,'PTC NaTran'!$C$7:$C$15996,"DEL")&gt;0,J$14,SUMIFS('PTC NaTran'!$K$7:$K$15996,'PTC NaTran'!$A$7:$A$15996,J$16,'PTC NaTran'!$D$7:$D$15996,$A118,'PTC NaTran'!$C$7:$C$15996,"DEL")*1.0026*$F$4/INDIRECT($A$4&amp;"!D9"))</f>
        <v>96</v>
      </c>
      <c r="K118" s="110">
        <v>1000</v>
      </c>
      <c r="L118" s="111">
        <f t="shared" ca="1" si="11"/>
        <v>7.5066648554805147</v>
      </c>
      <c r="M118" s="153">
        <f t="shared" ca="1" si="15"/>
        <v>0.61965999999999999</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0.73689333333333396</v>
      </c>
      <c r="O118" s="66">
        <f t="shared" ca="1" si="16"/>
        <v>70.741760000000056</v>
      </c>
      <c r="S118" s="111">
        <f t="shared" ca="1" si="12"/>
        <v>8.4212406400000042</v>
      </c>
      <c r="T118" s="51">
        <f t="shared" ca="1" si="17"/>
        <v>0.69628000000000001</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0.68581333333333383</v>
      </c>
      <c r="V118" s="66">
        <f t="shared" ca="1" si="18"/>
        <v>65.838080000000048</v>
      </c>
    </row>
    <row r="119" spans="1:22" x14ac:dyDescent="0.3">
      <c r="A119" s="32">
        <f t="shared" si="19"/>
        <v>45850</v>
      </c>
      <c r="B119" s="65" cm="1">
        <f t="array" aca="1" ref="B119" ca="1">_xlfn.XLOOKUP(A119,INDIRECT($A$5&amp;"!$AJ$41:$AJ$406"),INDIRECT($A$5&amp;"!$AK$41:$AK$406"))*SUM($F$3:$I$3)</f>
        <v>0</v>
      </c>
      <c r="C119" s="65" cm="1">
        <f t="array" aca="1" ref="C119" ca="1">_xlfn.XLOOKUP(A119,INDIRECT($A$5&amp;"!$AJ$41:$AJ$406"),INDIRECT($A$5&amp;"!$AL$41:$AL$406"))*SUM($F$3:$I$3)</f>
        <v>12</v>
      </c>
      <c r="D119" s="65" cm="1">
        <f t="array" aca="1" ref="D119" ca="1">_xlfn.XLOOKUP(A119,INDIRECT($A$5&amp;"!$AJ$41:$AJ$406"),INDIRECT($A$5&amp;"!$AO$41:$AO$406"))*SUM($F$3:$I$3)</f>
        <v>12</v>
      </c>
      <c r="E119" s="34" cm="1">
        <f t="array" ref="E119">SUMPRODUCT(('PT Storengy'!$B$8:$K$372)*('PT Storengy'!$A$8:$A$372=$A119)*('PT Storengy'!$B$5:$K$5=$A$6)*('PT Storengy'!$B$7:$K$7=$A$7))</f>
        <v>0</v>
      </c>
      <c r="F119" s="111">
        <f t="shared" ca="1" si="10"/>
        <v>7.8664255520000035</v>
      </c>
      <c r="G119" s="153">
        <f t="shared" ca="1" si="13"/>
        <v>0.64980000000000004</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0.71680000000000066</v>
      </c>
      <c r="I119" s="66">
        <f t="shared" ca="1" si="14"/>
        <v>68.812800000000067</v>
      </c>
      <c r="J119" s="110" cm="1">
        <f t="array" aca="1" ref="J119" ca="1">IF(COUNTIFS('PTC NaTran'!$K$7:$K$15996,"",'PTC NaTran'!$A$7:$A$15996,J$16,'PTC NaTran'!$D$7:$D$15996,$A119,'PTC NaTran'!$C$7:$C$15996,"DEL")&gt;0,J$14,SUMIFS('PTC NaTran'!$K$7:$K$15996,'PTC NaTran'!$A$7:$A$15996,J$16,'PTC NaTran'!$D$7:$D$15996,$A119,'PTC NaTran'!$C$7:$C$15996,"DEL")*1.0026*$F$4/INDIRECT($A$4&amp;"!D9"))</f>
        <v>96</v>
      </c>
      <c r="K119" s="110">
        <v>1000</v>
      </c>
      <c r="L119" s="111">
        <f t="shared" ca="1" si="11"/>
        <v>7.5770290154805151</v>
      </c>
      <c r="M119" s="153">
        <f t="shared" ca="1" si="15"/>
        <v>0.62556</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0.73296000000000072</v>
      </c>
      <c r="O119" s="66">
        <f t="shared" ca="1" si="16"/>
        <v>70.364160000000069</v>
      </c>
      <c r="S119" s="111">
        <f t="shared" ca="1" si="12"/>
        <v>8.486727360000005</v>
      </c>
      <c r="T119" s="51">
        <f t="shared" ca="1" si="17"/>
        <v>0.70177</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0.68215333333333383</v>
      </c>
      <c r="V119" s="66">
        <f t="shared" ca="1" si="18"/>
        <v>65.486720000000048</v>
      </c>
    </row>
    <row r="120" spans="1:22" x14ac:dyDescent="0.3">
      <c r="A120" s="32">
        <f t="shared" si="19"/>
        <v>45851</v>
      </c>
      <c r="B120" s="65" cm="1">
        <f t="array" aca="1" ref="B120" ca="1">_xlfn.XLOOKUP(A120,INDIRECT($A$5&amp;"!$AJ$41:$AJ$406"),INDIRECT($A$5&amp;"!$AK$41:$AK$406"))*SUM($F$3:$I$3)</f>
        <v>0</v>
      </c>
      <c r="C120" s="65" cm="1">
        <f t="array" aca="1" ref="C120" ca="1">_xlfn.XLOOKUP(A120,INDIRECT($A$5&amp;"!$AJ$41:$AJ$406"),INDIRECT($A$5&amp;"!$AL$41:$AL$406"))*SUM($F$3:$I$3)</f>
        <v>12</v>
      </c>
      <c r="D120" s="65" cm="1">
        <f t="array" aca="1" ref="D120" ca="1">_xlfn.XLOOKUP(A120,INDIRECT($A$5&amp;"!$AJ$41:$AJ$406"),INDIRECT($A$5&amp;"!$AO$41:$AO$406"))*SUM($F$3:$I$3)</f>
        <v>12</v>
      </c>
      <c r="E120" s="34" cm="1">
        <f t="array" ref="E120">SUMPRODUCT(('PT Storengy'!$B$8:$K$372)*('PT Storengy'!$A$8:$A$372=$A120)*('PT Storengy'!$B$5:$K$5=$A$6)*('PT Storengy'!$B$7:$K$7=$A$7))</f>
        <v>0</v>
      </c>
      <c r="F120" s="111">
        <f t="shared" ca="1" si="10"/>
        <v>7.9348709920000031</v>
      </c>
      <c r="G120" s="153">
        <f t="shared" ca="1" si="13"/>
        <v>0.65554000000000001</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0.7129733333333339</v>
      </c>
      <c r="I120" s="66">
        <f t="shared" ca="1" si="14"/>
        <v>68.445440000000048</v>
      </c>
      <c r="J120" s="110" cm="1">
        <f t="array" aca="1" ref="J120" ca="1">IF(COUNTIFS('PTC NaTran'!$K$7:$K$15996,"",'PTC NaTran'!$A$7:$A$15996,J$16,'PTC NaTran'!$D$7:$D$15996,$A120,'PTC NaTran'!$C$7:$C$15996,"DEL")&gt;0,J$14,SUMIFS('PTC NaTran'!$K$7:$K$15996,'PTC NaTran'!$A$7:$A$15996,J$16,'PTC NaTran'!$D$7:$D$15996,$A120,'PTC NaTran'!$C$7:$C$15996,"DEL")*1.0026*$F$4/INDIRECT($A$4&amp;"!D9"))</f>
        <v>96</v>
      </c>
      <c r="K120" s="110">
        <v>1000</v>
      </c>
      <c r="L120" s="111">
        <f t="shared" ca="1" si="11"/>
        <v>7.6470181354805149</v>
      </c>
      <c r="M120" s="153">
        <f t="shared" ca="1" si="15"/>
        <v>0.63141999999999998</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0.729053333333334</v>
      </c>
      <c r="O120" s="66">
        <f t="shared" ca="1" si="16"/>
        <v>69.989120000000071</v>
      </c>
      <c r="S120" s="111">
        <f t="shared" ca="1" si="12"/>
        <v>8.5518646400000051</v>
      </c>
      <c r="T120" s="51">
        <f t="shared" ca="1" si="17"/>
        <v>0.70723000000000003</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0.67851333333333386</v>
      </c>
      <c r="V120" s="66">
        <f t="shared" ca="1" si="18"/>
        <v>65.137280000000047</v>
      </c>
    </row>
    <row r="121" spans="1:22" x14ac:dyDescent="0.3">
      <c r="A121" s="32">
        <f t="shared" si="19"/>
        <v>45852</v>
      </c>
      <c r="B121" s="65" cm="1">
        <f t="array" aca="1" ref="B121" ca="1">_xlfn.XLOOKUP(A121,INDIRECT($A$5&amp;"!$AJ$41:$AJ$406"),INDIRECT($A$5&amp;"!$AK$41:$AK$406"))*SUM($F$3:$I$3)</f>
        <v>0</v>
      </c>
      <c r="C121" s="65" cm="1">
        <f t="array" aca="1" ref="C121" ca="1">_xlfn.XLOOKUP(A121,INDIRECT($A$5&amp;"!$AJ$41:$AJ$406"),INDIRECT($A$5&amp;"!$AL$41:$AL$406"))*SUM($F$3:$I$3)</f>
        <v>12</v>
      </c>
      <c r="D121" s="65" cm="1">
        <f t="array" aca="1" ref="D121" ca="1">_xlfn.XLOOKUP(A121,INDIRECT($A$5&amp;"!$AJ$41:$AJ$406"),INDIRECT($A$5&amp;"!$AO$41:$AO$406"))*SUM($F$3:$I$3)</f>
        <v>12</v>
      </c>
      <c r="E121" s="34" cm="1">
        <f t="array" ref="E121">SUMPRODUCT(('PT Storengy'!$B$8:$K$372)*('PT Storengy'!$A$8:$A$372=$A121)*('PT Storengy'!$B$5:$K$5=$A$6)*('PT Storengy'!$B$7:$K$7=$A$7))</f>
        <v>0</v>
      </c>
      <c r="F121" s="111">
        <f t="shared" ca="1" si="10"/>
        <v>8.0029516320000038</v>
      </c>
      <c r="G121" s="153">
        <f t="shared" ca="1" si="13"/>
        <v>0.66124000000000005</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0.70917333333333399</v>
      </c>
      <c r="I121" s="66">
        <f t="shared" ca="1" si="14"/>
        <v>68.080640000000059</v>
      </c>
      <c r="J121" s="110" cm="1">
        <f t="array" aca="1" ref="J121" ca="1">IF(COUNTIFS('PTC NaTran'!$K$7:$K$15996,"",'PTC NaTran'!$A$7:$A$15996,J$16,'PTC NaTran'!$D$7:$D$15996,$A121,'PTC NaTran'!$C$7:$C$15996,"DEL")&gt;0,J$14,SUMIFS('PTC NaTran'!$K$7:$K$15996,'PTC NaTran'!$A$7:$A$15996,J$16,'PTC NaTran'!$D$7:$D$15996,$A121,'PTC NaTran'!$C$7:$C$15996,"DEL")*1.0026*$F$4/INDIRECT($A$4&amp;"!D9"))</f>
        <v>96</v>
      </c>
      <c r="K121" s="110">
        <v>1000</v>
      </c>
      <c r="L121" s="111">
        <f t="shared" ca="1" si="11"/>
        <v>7.7166341354805148</v>
      </c>
      <c r="M121" s="153">
        <f t="shared" ca="1" si="15"/>
        <v>0.63724999999999998</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0.7251666666666674</v>
      </c>
      <c r="O121" s="66">
        <f t="shared" ca="1" si="16"/>
        <v>69.616000000000071</v>
      </c>
      <c r="S121" s="111">
        <f t="shared" ca="1" si="12"/>
        <v>8.6166544000000052</v>
      </c>
      <c r="T121" s="51">
        <f t="shared" ca="1" si="17"/>
        <v>0.71265999999999996</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0.6748933333333339</v>
      </c>
      <c r="V121" s="66">
        <f t="shared" ca="1" si="18"/>
        <v>64.789760000000058</v>
      </c>
    </row>
    <row r="122" spans="1:22" x14ac:dyDescent="0.3">
      <c r="A122" s="32">
        <f t="shared" si="19"/>
        <v>45853</v>
      </c>
      <c r="B122" s="65" cm="1">
        <f t="array" aca="1" ref="B122" ca="1">_xlfn.XLOOKUP(A122,INDIRECT($A$5&amp;"!$AJ$41:$AJ$406"),INDIRECT($A$5&amp;"!$AK$41:$AK$406"))*SUM($F$3:$I$3)</f>
        <v>0</v>
      </c>
      <c r="C122" s="65" cm="1">
        <f t="array" aca="1" ref="C122" ca="1">_xlfn.XLOOKUP(A122,INDIRECT($A$5&amp;"!$AJ$41:$AJ$406"),INDIRECT($A$5&amp;"!$AL$41:$AL$406"))*SUM($F$3:$I$3)</f>
        <v>12</v>
      </c>
      <c r="D122" s="65" cm="1">
        <f t="array" aca="1" ref="D122" ca="1">_xlfn.XLOOKUP(A122,INDIRECT($A$5&amp;"!$AJ$41:$AJ$406"),INDIRECT($A$5&amp;"!$AO$41:$AO$406"))*SUM($F$3:$I$3)</f>
        <v>12</v>
      </c>
      <c r="E122" s="34" cm="1">
        <f t="array" ref="E122">SUMPRODUCT(('PT Storengy'!$B$8:$K$372)*('PT Storengy'!$A$8:$A$372=$A122)*('PT Storengy'!$B$5:$K$5=$A$6)*('PT Storengy'!$B$7:$K$7=$A$7))</f>
        <v>0</v>
      </c>
      <c r="F122" s="111">
        <f t="shared" ca="1" si="10"/>
        <v>8.0706693920000045</v>
      </c>
      <c r="G122" s="153">
        <f t="shared" ca="1" si="13"/>
        <v>0.66691</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0.70539333333333409</v>
      </c>
      <c r="I122" s="66">
        <f t="shared" ca="1" si="14"/>
        <v>67.717760000000069</v>
      </c>
      <c r="J122" s="110" cm="1">
        <f t="array" aca="1" ref="J122" ca="1">IF(COUNTIFS('PTC NaTran'!$K$7:$K$15996,"",'PTC NaTran'!$A$7:$A$15996,J$16,'PTC NaTran'!$D$7:$D$15996,$A122,'PTC NaTran'!$C$7:$C$15996,"DEL")&gt;0,J$14,SUMIFS('PTC NaTran'!$K$7:$K$15996,'PTC NaTran'!$A$7:$A$15996,J$16,'PTC NaTran'!$D$7:$D$15996,$A122,'PTC NaTran'!$C$7:$C$15996,"DEL")*1.0026*$F$4/INDIRECT($A$4&amp;"!D9"))</f>
        <v>96</v>
      </c>
      <c r="K122" s="110">
        <v>1000</v>
      </c>
      <c r="L122" s="111">
        <f t="shared" ca="1" si="11"/>
        <v>7.7858789354805147</v>
      </c>
      <c r="M122" s="153">
        <f t="shared" ca="1" si="15"/>
        <v>0.64305000000000001</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0.72130000000000072</v>
      </c>
      <c r="O122" s="66">
        <f t="shared" ca="1" si="16"/>
        <v>69.244800000000069</v>
      </c>
      <c r="S122" s="111">
        <f t="shared" ca="1" si="12"/>
        <v>8.6810992000000056</v>
      </c>
      <c r="T122" s="51">
        <f t="shared" ca="1" si="17"/>
        <v>0.71804999999999997</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0.67130000000000056</v>
      </c>
      <c r="V122" s="66">
        <f t="shared" ca="1" si="18"/>
        <v>64.444800000000058</v>
      </c>
    </row>
    <row r="123" spans="1:22" x14ac:dyDescent="0.3">
      <c r="A123" s="32">
        <f t="shared" si="19"/>
        <v>45854</v>
      </c>
      <c r="B123" s="65" cm="1">
        <f t="array" aca="1" ref="B123" ca="1">_xlfn.XLOOKUP(A123,INDIRECT($A$5&amp;"!$AJ$41:$AJ$406"),INDIRECT($A$5&amp;"!$AK$41:$AK$406"))*SUM($F$3:$I$3)</f>
        <v>0</v>
      </c>
      <c r="C123" s="65" cm="1">
        <f t="array" aca="1" ref="C123" ca="1">_xlfn.XLOOKUP(A123,INDIRECT($A$5&amp;"!$AJ$41:$AJ$406"),INDIRECT($A$5&amp;"!$AL$41:$AL$406"))*SUM($F$3:$I$3)</f>
        <v>12</v>
      </c>
      <c r="D123" s="65" cm="1">
        <f t="array" aca="1" ref="D123" ca="1">_xlfn.XLOOKUP(A123,INDIRECT($A$5&amp;"!$AJ$41:$AJ$406"),INDIRECT($A$5&amp;"!$AO$41:$AO$406"))*SUM($F$3:$I$3)</f>
        <v>12</v>
      </c>
      <c r="E123" s="34" cm="1">
        <f t="array" ref="E123">SUMPRODUCT(('PT Storengy'!$B$8:$K$372)*('PT Storengy'!$A$8:$A$372=$A123)*('PT Storengy'!$B$5:$K$5=$A$6)*('PT Storengy'!$B$7:$K$7=$A$7))</f>
        <v>0</v>
      </c>
      <c r="F123" s="111">
        <f t="shared" ca="1" si="10"/>
        <v>8.1380255520000038</v>
      </c>
      <c r="G123" s="153">
        <f t="shared" ca="1" si="13"/>
        <v>0.67256000000000005</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0.7016266666666674</v>
      </c>
      <c r="I123" s="66">
        <f t="shared" ca="1" si="14"/>
        <v>67.356160000000074</v>
      </c>
      <c r="J123" s="110" cm="1">
        <f t="array" aca="1" ref="J123" ca="1">IF(COUNTIFS('PTC NaTran'!$K$7:$K$15996,"",'PTC NaTran'!$A$7:$A$15996,J$16,'PTC NaTran'!$D$7:$D$15996,$A123,'PTC NaTran'!$C$7:$C$15996,"DEL")&gt;0,J$14,SUMIFS('PTC NaTran'!$K$7:$K$15996,'PTC NaTran'!$A$7:$A$15996,J$16,'PTC NaTran'!$D$7:$D$15996,$A123,'PTC NaTran'!$C$7:$C$15996,"DEL")*1.0026*$F$4/INDIRECT($A$4&amp;"!D9"))</f>
        <v>96</v>
      </c>
      <c r="K123" s="110">
        <v>1000</v>
      </c>
      <c r="L123" s="111">
        <f t="shared" ca="1" si="11"/>
        <v>7.8547544554805144</v>
      </c>
      <c r="M123" s="153">
        <f t="shared" ca="1" si="15"/>
        <v>0.64881999999999995</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0.71745333333333405</v>
      </c>
      <c r="O123" s="66">
        <f t="shared" ca="1" si="16"/>
        <v>68.875520000000066</v>
      </c>
      <c r="S123" s="111">
        <f t="shared" ca="1" si="12"/>
        <v>8.7452003200000057</v>
      </c>
      <c r="T123" s="51">
        <f t="shared" ca="1" si="17"/>
        <v>0.72341999999999995</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0.66772000000000065</v>
      </c>
      <c r="V123" s="66">
        <f t="shared" ca="1" si="18"/>
        <v>64.101120000000066</v>
      </c>
    </row>
    <row r="124" spans="1:22" x14ac:dyDescent="0.3">
      <c r="A124" s="32">
        <f t="shared" si="19"/>
        <v>45855</v>
      </c>
      <c r="B124" s="65" cm="1">
        <f t="array" aca="1" ref="B124" ca="1">_xlfn.XLOOKUP(A124,INDIRECT($A$5&amp;"!$AJ$41:$AJ$406"),INDIRECT($A$5&amp;"!$AK$41:$AK$406"))*SUM($F$3:$I$3)</f>
        <v>0</v>
      </c>
      <c r="C124" s="65" cm="1">
        <f t="array" aca="1" ref="C124" ca="1">_xlfn.XLOOKUP(A124,INDIRECT($A$5&amp;"!$AJ$41:$AJ$406"),INDIRECT($A$5&amp;"!$AL$41:$AL$406"))*SUM($F$3:$I$3)</f>
        <v>12</v>
      </c>
      <c r="D124" s="65" cm="1">
        <f t="array" aca="1" ref="D124" ca="1">_xlfn.XLOOKUP(A124,INDIRECT($A$5&amp;"!$AJ$41:$AJ$406"),INDIRECT($A$5&amp;"!$AO$41:$AO$406"))*SUM($F$3:$I$3)</f>
        <v>12</v>
      </c>
      <c r="E124" s="34" cm="1">
        <f t="array" ref="E124">SUMPRODUCT(('PT Storengy'!$B$8:$K$372)*('PT Storengy'!$A$8:$A$372=$A124)*('PT Storengy'!$B$5:$K$5=$A$6)*('PT Storengy'!$B$7:$K$7=$A$7))</f>
        <v>0</v>
      </c>
      <c r="F124" s="111">
        <f t="shared" ca="1" si="10"/>
        <v>8.2050226720000037</v>
      </c>
      <c r="G124" s="153">
        <f t="shared" ca="1" si="13"/>
        <v>0.67817000000000005</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0.69788666666666721</v>
      </c>
      <c r="I124" s="66">
        <f t="shared" ca="1" si="14"/>
        <v>66.997120000000052</v>
      </c>
      <c r="J124" s="110" cm="1">
        <f t="array" aca="1" ref="J124" ca="1">IF(COUNTIFS('PTC NaTran'!$K$7:$K$15996,"",'PTC NaTran'!$A$7:$A$15996,J$16,'PTC NaTran'!$D$7:$D$15996,$A124,'PTC NaTran'!$C$7:$C$15996,"DEL")&gt;0,J$14,SUMIFS('PTC NaTran'!$K$7:$K$15996,'PTC NaTran'!$A$7:$A$15996,J$16,'PTC NaTran'!$D$7:$D$15996,$A124,'PTC NaTran'!$C$7:$C$15996,"DEL")*1.0026*$F$4/INDIRECT($A$4&amp;"!D9"))</f>
        <v>96</v>
      </c>
      <c r="K124" s="110">
        <v>1000</v>
      </c>
      <c r="L124" s="111">
        <f t="shared" ca="1" si="11"/>
        <v>7.9232626154805148</v>
      </c>
      <c r="M124" s="153">
        <f t="shared" ca="1" si="15"/>
        <v>0.65456000000000003</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0.7136266666666673</v>
      </c>
      <c r="O124" s="66">
        <f t="shared" ca="1" si="16"/>
        <v>68.508160000000061</v>
      </c>
      <c r="S124" s="111">
        <f t="shared" ca="1" si="12"/>
        <v>8.8089590400000066</v>
      </c>
      <c r="T124" s="51">
        <f t="shared" ca="1" si="17"/>
        <v>0.72877000000000003</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0.66415333333333393</v>
      </c>
      <c r="V124" s="66">
        <f t="shared" ca="1" si="18"/>
        <v>63.758720000000054</v>
      </c>
    </row>
    <row r="125" spans="1:22" x14ac:dyDescent="0.3">
      <c r="A125" s="32">
        <f t="shared" si="19"/>
        <v>45856</v>
      </c>
      <c r="B125" s="65" cm="1">
        <f t="array" aca="1" ref="B125" ca="1">_xlfn.XLOOKUP(A125,INDIRECT($A$5&amp;"!$AJ$41:$AJ$406"),INDIRECT($A$5&amp;"!$AK$41:$AK$406"))*SUM($F$3:$I$3)</f>
        <v>0</v>
      </c>
      <c r="C125" s="65" cm="1">
        <f t="array" aca="1" ref="C125" ca="1">_xlfn.XLOOKUP(A125,INDIRECT($A$5&amp;"!$AJ$41:$AJ$406"),INDIRECT($A$5&amp;"!$AL$41:$AL$406"))*SUM($F$3:$I$3)</f>
        <v>12</v>
      </c>
      <c r="D125" s="65" cm="1">
        <f t="array" aca="1" ref="D125" ca="1">_xlfn.XLOOKUP(A125,INDIRECT($A$5&amp;"!$AJ$41:$AJ$406"),INDIRECT($A$5&amp;"!$AO$41:$AO$406"))*SUM($F$3:$I$3)</f>
        <v>12</v>
      </c>
      <c r="E125" s="34" cm="1">
        <f t="array" ref="E125">SUMPRODUCT(('PT Storengy'!$B$8:$K$372)*('PT Storengy'!$A$8:$A$372=$A125)*('PT Storengy'!$B$5:$K$5=$A$6)*('PT Storengy'!$B$7:$K$7=$A$7))</f>
        <v>0</v>
      </c>
      <c r="F125" s="111">
        <f t="shared" ca="1" si="10"/>
        <v>8.2716626720000033</v>
      </c>
      <c r="G125" s="153">
        <f t="shared" ca="1" si="13"/>
        <v>0.68374999999999997</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0.69416666666666726</v>
      </c>
      <c r="I125" s="66">
        <f t="shared" ca="1" si="14"/>
        <v>66.640000000000057</v>
      </c>
      <c r="J125" s="110" cm="1">
        <f t="array" aca="1" ref="J125" ca="1">IF(COUNTIFS('PTC NaTran'!$K$7:$K$15996,"",'PTC NaTran'!$A$7:$A$15996,J$16,'PTC NaTran'!$D$7:$D$15996,$A125,'PTC NaTran'!$C$7:$C$15996,"DEL")&gt;0,J$14,SUMIFS('PTC NaTran'!$K$7:$K$15996,'PTC NaTran'!$A$7:$A$15996,J$16,'PTC NaTran'!$D$7:$D$15996,$A125,'PTC NaTran'!$C$7:$C$15996,"DEL")*1.0026*$F$4/INDIRECT($A$4&amp;"!D9"))</f>
        <v>96</v>
      </c>
      <c r="K125" s="110">
        <v>1000</v>
      </c>
      <c r="L125" s="111">
        <f t="shared" ca="1" si="11"/>
        <v>7.9914053354805148</v>
      </c>
      <c r="M125" s="153">
        <f t="shared" ca="1" si="15"/>
        <v>0.66027000000000002</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0.70982000000000067</v>
      </c>
      <c r="O125" s="66">
        <f t="shared" ca="1" si="16"/>
        <v>68.142720000000068</v>
      </c>
      <c r="S125" s="111">
        <f t="shared" ca="1" si="12"/>
        <v>8.872377920000007</v>
      </c>
      <c r="T125" s="51">
        <f t="shared" ca="1" si="17"/>
        <v>0.73407999999999995</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0.66061333333333394</v>
      </c>
      <c r="V125" s="66">
        <f t="shared" ca="1" si="18"/>
        <v>63.418880000000058</v>
      </c>
    </row>
    <row r="126" spans="1:22" x14ac:dyDescent="0.3">
      <c r="A126" s="32">
        <f t="shared" si="19"/>
        <v>45857</v>
      </c>
      <c r="B126" s="65" cm="1">
        <f t="array" aca="1" ref="B126" ca="1">_xlfn.XLOOKUP(A126,INDIRECT($A$5&amp;"!$AJ$41:$AJ$406"),INDIRECT($A$5&amp;"!$AK$41:$AK$406"))*SUM($F$3:$I$3)</f>
        <v>0</v>
      </c>
      <c r="C126" s="65" cm="1">
        <f t="array" aca="1" ref="C126" ca="1">_xlfn.XLOOKUP(A126,INDIRECT($A$5&amp;"!$AJ$41:$AJ$406"),INDIRECT($A$5&amp;"!$AL$41:$AL$406"))*SUM($F$3:$I$3)</f>
        <v>12</v>
      </c>
      <c r="D126" s="65" cm="1">
        <f t="array" aca="1" ref="D126" ca="1">_xlfn.XLOOKUP(A126,INDIRECT($A$5&amp;"!$AJ$41:$AJ$406"),INDIRECT($A$5&amp;"!$AO$41:$AO$406"))*SUM($F$3:$I$3)</f>
        <v>12</v>
      </c>
      <c r="E126" s="34" cm="1">
        <f t="array" ref="E126">SUMPRODUCT(('PT Storengy'!$B$8:$K$372)*('PT Storengy'!$A$8:$A$372=$A126)*('PT Storengy'!$B$5:$K$5=$A$6)*('PT Storengy'!$B$7:$K$7=$A$7))</f>
        <v>0</v>
      </c>
      <c r="F126" s="111">
        <f t="shared" ca="1" si="10"/>
        <v>8.3379468320000036</v>
      </c>
      <c r="G126" s="153">
        <f t="shared" ca="1" si="13"/>
        <v>0.68930999999999998</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0.69046000000000063</v>
      </c>
      <c r="I126" s="66">
        <f t="shared" ca="1" si="14"/>
        <v>66.284160000000057</v>
      </c>
      <c r="J126" s="110" cm="1">
        <f t="array" aca="1" ref="J126" ca="1">IF(COUNTIFS('PTC NaTran'!$K$7:$K$15996,"",'PTC NaTran'!$A$7:$A$15996,J$16,'PTC NaTran'!$D$7:$D$15996,$A126,'PTC NaTran'!$C$7:$C$15996,"DEL")&gt;0,J$14,SUMIFS('PTC NaTran'!$K$7:$K$15996,'PTC NaTran'!$A$7:$A$15996,J$16,'PTC NaTran'!$D$7:$D$15996,$A126,'PTC NaTran'!$C$7:$C$15996,"DEL")*1.0026*$F$4/INDIRECT($A$4&amp;"!D9"))</f>
        <v>96</v>
      </c>
      <c r="K126" s="110">
        <v>1000</v>
      </c>
      <c r="L126" s="111">
        <f t="shared" ca="1" si="11"/>
        <v>8.0591845354805152</v>
      </c>
      <c r="M126" s="153">
        <f t="shared" ca="1" si="15"/>
        <v>0.66595000000000004</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0.70603333333333407</v>
      </c>
      <c r="O126" s="66">
        <f t="shared" ca="1" si="16"/>
        <v>67.779200000000074</v>
      </c>
      <c r="S126" s="111">
        <f t="shared" ca="1" si="12"/>
        <v>8.9354588800000077</v>
      </c>
      <c r="T126" s="51">
        <f t="shared" ca="1" si="17"/>
        <v>0.73936000000000002</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0.65709333333333397</v>
      </c>
      <c r="V126" s="66">
        <f t="shared" ca="1" si="18"/>
        <v>63.080960000000061</v>
      </c>
    </row>
    <row r="127" spans="1:22" x14ac:dyDescent="0.3">
      <c r="A127" s="32">
        <f t="shared" si="19"/>
        <v>45858</v>
      </c>
      <c r="B127" s="65" cm="1">
        <f t="array" aca="1" ref="B127" ca="1">_xlfn.XLOOKUP(A127,INDIRECT($A$5&amp;"!$AJ$41:$AJ$406"),INDIRECT($A$5&amp;"!$AK$41:$AK$406"))*SUM($F$3:$I$3)</f>
        <v>0</v>
      </c>
      <c r="C127" s="65" cm="1">
        <f t="array" aca="1" ref="C127" ca="1">_xlfn.XLOOKUP(A127,INDIRECT($A$5&amp;"!$AJ$41:$AJ$406"),INDIRECT($A$5&amp;"!$AL$41:$AL$406"))*SUM($F$3:$I$3)</f>
        <v>12</v>
      </c>
      <c r="D127" s="65" cm="1">
        <f t="array" aca="1" ref="D127" ca="1">_xlfn.XLOOKUP(A127,INDIRECT($A$5&amp;"!$AJ$41:$AJ$406"),INDIRECT($A$5&amp;"!$AO$41:$AO$406"))*SUM($F$3:$I$3)</f>
        <v>12</v>
      </c>
      <c r="E127" s="34" cm="1">
        <f t="array" ref="E127">SUMPRODUCT(('PT Storengy'!$B$8:$K$372)*('PT Storengy'!$A$8:$A$372=$A127)*('PT Storengy'!$B$5:$K$5=$A$6)*('PT Storengy'!$B$7:$K$7=$A$7))</f>
        <v>0</v>
      </c>
      <c r="F127" s="111">
        <f t="shared" ca="1" si="10"/>
        <v>8.4038777120000034</v>
      </c>
      <c r="G127" s="153">
        <f t="shared" ca="1" si="13"/>
        <v>0.69482999999999995</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0.68678000000000061</v>
      </c>
      <c r="I127" s="66">
        <f t="shared" ca="1" si="14"/>
        <v>65.930880000000059</v>
      </c>
      <c r="J127" s="110" cm="1">
        <f t="array" aca="1" ref="J127" ca="1">IF(COUNTIFS('PTC NaTran'!$K$7:$K$15996,"",'PTC NaTran'!$A$7:$A$15996,J$16,'PTC NaTran'!$D$7:$D$15996,$A127,'PTC NaTran'!$C$7:$C$15996,"DEL")&gt;0,J$14,SUMIFS('PTC NaTran'!$K$7:$K$15996,'PTC NaTran'!$A$7:$A$15996,J$16,'PTC NaTran'!$D$7:$D$15996,$A127,'PTC NaTran'!$C$7:$C$15996,"DEL")*1.0026*$F$4/INDIRECT($A$4&amp;"!D9"))</f>
        <v>96</v>
      </c>
      <c r="K127" s="110">
        <v>1000</v>
      </c>
      <c r="L127" s="111">
        <f t="shared" ca="1" si="11"/>
        <v>8.1266021354805158</v>
      </c>
      <c r="M127" s="153">
        <f t="shared" ca="1" si="15"/>
        <v>0.67159999999999997</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0.70226666666666748</v>
      </c>
      <c r="O127" s="66">
        <f t="shared" ca="1" si="16"/>
        <v>67.417600000000078</v>
      </c>
      <c r="S127" s="111">
        <f t="shared" ca="1" si="12"/>
        <v>8.9982032000000078</v>
      </c>
      <c r="T127" s="51">
        <f t="shared" ca="1" si="17"/>
        <v>0.74461999999999995</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0.65358666666666732</v>
      </c>
      <c r="V127" s="66">
        <f t="shared" ca="1" si="18"/>
        <v>62.744320000000059</v>
      </c>
    </row>
    <row r="128" spans="1:22" x14ac:dyDescent="0.3">
      <c r="A128" s="32">
        <f t="shared" si="19"/>
        <v>45859</v>
      </c>
      <c r="B128" s="65" cm="1">
        <f t="array" aca="1" ref="B128" ca="1">_xlfn.XLOOKUP(A128,INDIRECT($A$5&amp;"!$AJ$41:$AJ$406"),INDIRECT($A$5&amp;"!$AK$41:$AK$406"))*SUM($F$3:$I$3)</f>
        <v>0</v>
      </c>
      <c r="C128" s="65" cm="1">
        <f t="array" aca="1" ref="C128" ca="1">_xlfn.XLOOKUP(A128,INDIRECT($A$5&amp;"!$AJ$41:$AJ$406"),INDIRECT($A$5&amp;"!$AL$41:$AL$406"))*SUM($F$3:$I$3)</f>
        <v>12</v>
      </c>
      <c r="D128" s="65" cm="1">
        <f t="array" aca="1" ref="D128" ca="1">_xlfn.XLOOKUP(A128,INDIRECT($A$5&amp;"!$AJ$41:$AJ$406"),INDIRECT($A$5&amp;"!$AO$41:$AO$406"))*SUM($F$3:$I$3)</f>
        <v>12</v>
      </c>
      <c r="E128" s="34" cm="1">
        <f t="array" ref="E128">SUMPRODUCT(('PT Storengy'!$B$8:$K$372)*('PT Storengy'!$A$8:$A$372=$A128)*('PT Storengy'!$B$5:$K$5=$A$6)*('PT Storengy'!$B$7:$K$7=$A$7))</f>
        <v>0</v>
      </c>
      <c r="F128" s="111">
        <f t="shared" ca="1" si="10"/>
        <v>8.4694572320000034</v>
      </c>
      <c r="G128" s="153">
        <f t="shared" ca="1" si="13"/>
        <v>0.70032000000000005</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0.68312000000000039</v>
      </c>
      <c r="I128" s="66">
        <f t="shared" ca="1" si="14"/>
        <v>65.579520000000031</v>
      </c>
      <c r="J128" s="110" cm="1">
        <f t="array" aca="1" ref="J128" ca="1">IF(COUNTIFS('PTC NaTran'!$K$7:$K$15996,"",'PTC NaTran'!$A$7:$A$15996,J$16,'PTC NaTran'!$D$7:$D$15996,$A128,'PTC NaTran'!$C$7:$C$15996,"DEL")&gt;0,J$14,SUMIFS('PTC NaTran'!$K$7:$K$15996,'PTC NaTran'!$A$7:$A$15996,J$16,'PTC NaTran'!$D$7:$D$15996,$A128,'PTC NaTran'!$C$7:$C$15996,"DEL")*1.0026*$F$4/INDIRECT($A$4&amp;"!D9"))</f>
        <v>96</v>
      </c>
      <c r="K128" s="110">
        <v>1000</v>
      </c>
      <c r="L128" s="111">
        <f t="shared" ca="1" si="11"/>
        <v>8.1936600554805157</v>
      </c>
      <c r="M128" s="153">
        <f t="shared" ca="1" si="15"/>
        <v>0.67722000000000004</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0.69852000000000058</v>
      </c>
      <c r="O128" s="66">
        <f t="shared" ca="1" si="16"/>
        <v>67.057920000000053</v>
      </c>
      <c r="S128" s="111">
        <f t="shared" ca="1" si="12"/>
        <v>9.0606128000000083</v>
      </c>
      <c r="T128" s="51">
        <f t="shared" ca="1" si="17"/>
        <v>0.74985000000000002</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0.65010000000000057</v>
      </c>
      <c r="V128" s="66">
        <f t="shared" ca="1" si="18"/>
        <v>62.409600000000054</v>
      </c>
    </row>
    <row r="129" spans="1:22" x14ac:dyDescent="0.3">
      <c r="A129" s="32">
        <f t="shared" si="19"/>
        <v>45860</v>
      </c>
      <c r="B129" s="65" cm="1">
        <f t="array" aca="1" ref="B129" ca="1">_xlfn.XLOOKUP(A129,INDIRECT($A$5&amp;"!$AJ$41:$AJ$406"),INDIRECT($A$5&amp;"!$AK$41:$AK$406"))*SUM($F$3:$I$3)</f>
        <v>0</v>
      </c>
      <c r="C129" s="65" cm="1">
        <f t="array" aca="1" ref="C129" ca="1">_xlfn.XLOOKUP(A129,INDIRECT($A$5&amp;"!$AJ$41:$AJ$406"),INDIRECT($A$5&amp;"!$AL$41:$AL$406"))*SUM($F$3:$I$3)</f>
        <v>12</v>
      </c>
      <c r="D129" s="65" cm="1">
        <f t="array" aca="1" ref="D129" ca="1">_xlfn.XLOOKUP(A129,INDIRECT($A$5&amp;"!$AJ$41:$AJ$406"),INDIRECT($A$5&amp;"!$AO$41:$AO$406"))*SUM($F$3:$I$3)</f>
        <v>12</v>
      </c>
      <c r="E129" s="34" cm="1">
        <f t="array" ref="E129">SUMPRODUCT(('PT Storengy'!$B$8:$K$372)*('PT Storengy'!$A$8:$A$372=$A129)*('PT Storengy'!$B$5:$K$5=$A$6)*('PT Storengy'!$B$7:$K$7=$A$7))</f>
        <v>0</v>
      </c>
      <c r="F129" s="111">
        <f t="shared" ca="1" si="10"/>
        <v>8.534686672000003</v>
      </c>
      <c r="G129" s="153">
        <f t="shared" ca="1" si="13"/>
        <v>0.70579000000000003</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0.67947333333333382</v>
      </c>
      <c r="I129" s="66">
        <f t="shared" ca="1" si="14"/>
        <v>65.229440000000039</v>
      </c>
      <c r="J129" s="110" cm="1">
        <f t="array" aca="1" ref="J129" ca="1">IF(COUNTIFS('PTC NaTran'!$K$7:$K$15996,"",'PTC NaTran'!$A$7:$A$15996,J$16,'PTC NaTran'!$D$7:$D$15996,$A129,'PTC NaTran'!$C$7:$C$15996,"DEL")&gt;0,J$14,SUMIFS('PTC NaTran'!$K$7:$K$15996,'PTC NaTran'!$A$7:$A$15996,J$16,'PTC NaTran'!$D$7:$D$15996,$A129,'PTC NaTran'!$C$7:$C$15996,"DEL")*1.0026*$F$4/INDIRECT($A$4&amp;"!D9"))</f>
        <v>96</v>
      </c>
      <c r="K129" s="110">
        <v>1000</v>
      </c>
      <c r="L129" s="111">
        <f t="shared" ca="1" si="11"/>
        <v>8.2603602154805156</v>
      </c>
      <c r="M129" s="153">
        <f t="shared" ca="1" si="15"/>
        <v>0.68281000000000003</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0.69479333333333393</v>
      </c>
      <c r="O129" s="66">
        <f t="shared" ca="1" si="16"/>
        <v>66.700160000000054</v>
      </c>
      <c r="S129" s="111">
        <f t="shared" ca="1" si="12"/>
        <v>9.1226896000000082</v>
      </c>
      <c r="T129" s="51">
        <f t="shared" ca="1" si="17"/>
        <v>0.75505</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0.64663333333333384</v>
      </c>
      <c r="V129" s="66">
        <f t="shared" ca="1" si="18"/>
        <v>62.076800000000048</v>
      </c>
    </row>
    <row r="130" spans="1:22" x14ac:dyDescent="0.3">
      <c r="A130" s="32">
        <f t="shared" si="19"/>
        <v>45861</v>
      </c>
      <c r="B130" s="65" cm="1">
        <f t="array" aca="1" ref="B130" ca="1">_xlfn.XLOOKUP(A130,INDIRECT($A$5&amp;"!$AJ$41:$AJ$406"),INDIRECT($A$5&amp;"!$AK$41:$AK$406"))*SUM($F$3:$I$3)</f>
        <v>0</v>
      </c>
      <c r="C130" s="65" cm="1">
        <f t="array" aca="1" ref="C130" ca="1">_xlfn.XLOOKUP(A130,INDIRECT($A$5&amp;"!$AJ$41:$AJ$406"),INDIRECT($A$5&amp;"!$AL$41:$AL$406"))*SUM($F$3:$I$3)</f>
        <v>12</v>
      </c>
      <c r="D130" s="65" cm="1">
        <f t="array" aca="1" ref="D130" ca="1">_xlfn.XLOOKUP(A130,INDIRECT($A$5&amp;"!$AJ$41:$AJ$406"),INDIRECT($A$5&amp;"!$AO$41:$AO$406"))*SUM($F$3:$I$3)</f>
        <v>12</v>
      </c>
      <c r="E130" s="34" cm="1">
        <f t="array" ref="E130">SUMPRODUCT(('PT Storengy'!$B$8:$K$372)*('PT Storengy'!$A$8:$A$372=$A130)*('PT Storengy'!$B$5:$K$5=$A$6)*('PT Storengy'!$B$7:$K$7=$A$7))</f>
        <v>0</v>
      </c>
      <c r="F130" s="111">
        <f t="shared" ca="1" si="10"/>
        <v>8.5995685920000025</v>
      </c>
      <c r="G130" s="153">
        <f t="shared" ca="1" si="13"/>
        <v>0.71121999999999996</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0.67585333333333386</v>
      </c>
      <c r="I130" s="66">
        <f t="shared" ca="1" si="14"/>
        <v>64.881920000000051</v>
      </c>
      <c r="J130" s="110" cm="1">
        <f t="array" aca="1" ref="J130" ca="1">IF(COUNTIFS('PTC NaTran'!$K$7:$K$15996,"",'PTC NaTran'!$A$7:$A$15996,J$16,'PTC NaTran'!$D$7:$D$15996,$A130,'PTC NaTran'!$C$7:$C$15996,"DEL")&gt;0,J$14,SUMIFS('PTC NaTran'!$K$7:$K$15996,'PTC NaTran'!$A$7:$A$15996,J$16,'PTC NaTran'!$D$7:$D$15996,$A130,'PTC NaTran'!$C$7:$C$15996,"DEL")*1.0026*$F$4/INDIRECT($A$4&amp;"!D9"))</f>
        <v>96</v>
      </c>
      <c r="K130" s="110">
        <v>1000</v>
      </c>
      <c r="L130" s="111">
        <f t="shared" ca="1" si="11"/>
        <v>8.3267051754805159</v>
      </c>
      <c r="M130" s="153">
        <f t="shared" ca="1" si="15"/>
        <v>0.68835999999999997</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0.691093333333334</v>
      </c>
      <c r="O130" s="66">
        <f t="shared" ca="1" si="16"/>
        <v>66.344960000000071</v>
      </c>
      <c r="S130" s="111">
        <f t="shared" ca="1" si="12"/>
        <v>9.1844355200000081</v>
      </c>
      <c r="T130" s="51">
        <f t="shared" ca="1" si="17"/>
        <v>0.76022000000000001</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0.64318666666666713</v>
      </c>
      <c r="V130" s="66">
        <f t="shared" ca="1" si="18"/>
        <v>61.745920000000041</v>
      </c>
    </row>
    <row r="131" spans="1:22" x14ac:dyDescent="0.3">
      <c r="A131" s="32">
        <f t="shared" si="19"/>
        <v>45862</v>
      </c>
      <c r="B131" s="65" cm="1">
        <f t="array" aca="1" ref="B131" ca="1">_xlfn.XLOOKUP(A131,INDIRECT($A$5&amp;"!$AJ$41:$AJ$406"),INDIRECT($A$5&amp;"!$AK$41:$AK$406"))*SUM($F$3:$I$3)</f>
        <v>0</v>
      </c>
      <c r="C131" s="65" cm="1">
        <f t="array" aca="1" ref="C131" ca="1">_xlfn.XLOOKUP(A131,INDIRECT($A$5&amp;"!$AJ$41:$AJ$406"),INDIRECT($A$5&amp;"!$AL$41:$AL$406"))*SUM($F$3:$I$3)</f>
        <v>12</v>
      </c>
      <c r="D131" s="65" cm="1">
        <f t="array" aca="1" ref="D131" ca="1">_xlfn.XLOOKUP(A131,INDIRECT($A$5&amp;"!$AJ$41:$AJ$406"),INDIRECT($A$5&amp;"!$AO$41:$AO$406"))*SUM($F$3:$I$3)</f>
        <v>12</v>
      </c>
      <c r="E131" s="34" cm="1">
        <f t="array" ref="E131">SUMPRODUCT(('PT Storengy'!$B$8:$K$372)*('PT Storengy'!$A$8:$A$372=$A131)*('PT Storengy'!$B$5:$K$5=$A$6)*('PT Storengy'!$B$7:$K$7=$A$7))</f>
        <v>0</v>
      </c>
      <c r="F131" s="111">
        <f t="shared" ca="1" si="10"/>
        <v>8.664104272000003</v>
      </c>
      <c r="G131" s="153">
        <f t="shared" ca="1" si="13"/>
        <v>0.71662999999999999</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0.67224666666666721</v>
      </c>
      <c r="I131" s="66">
        <f t="shared" ca="1" si="14"/>
        <v>64.535680000000056</v>
      </c>
      <c r="J131" s="110" cm="1">
        <f t="array" aca="1" ref="J131" ca="1">IF(COUNTIFS('PTC NaTran'!$K$7:$K$15996,"",'PTC NaTran'!$A$7:$A$15996,J$16,'PTC NaTran'!$D$7:$D$15996,$A131,'PTC NaTran'!$C$7:$C$15996,"DEL")&gt;0,J$14,SUMIFS('PTC NaTran'!$K$7:$K$15996,'PTC NaTran'!$A$7:$A$15996,J$16,'PTC NaTran'!$D$7:$D$15996,$A131,'PTC NaTran'!$C$7:$C$15996,"DEL")*1.0026*$F$4/INDIRECT($A$4&amp;"!D9"))</f>
        <v>96</v>
      </c>
      <c r="K131" s="110">
        <v>1000</v>
      </c>
      <c r="L131" s="111">
        <f t="shared" ca="1" si="11"/>
        <v>8.392696215480516</v>
      </c>
      <c r="M131" s="153">
        <f t="shared" ca="1" si="15"/>
        <v>0.69389000000000001</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0.68740666666666728</v>
      </c>
      <c r="O131" s="66">
        <f t="shared" ca="1" si="16"/>
        <v>65.991040000000055</v>
      </c>
      <c r="S131" s="111">
        <f t="shared" ca="1" si="12"/>
        <v>9.2458518400000074</v>
      </c>
      <c r="T131" s="51">
        <f t="shared" ca="1" si="17"/>
        <v>0.76536999999999999</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0.63975333333333395</v>
      </c>
      <c r="V131" s="66">
        <f t="shared" ca="1" si="18"/>
        <v>61.416320000000056</v>
      </c>
    </row>
    <row r="132" spans="1:22" x14ac:dyDescent="0.3">
      <c r="A132" s="32">
        <f t="shared" si="19"/>
        <v>45863</v>
      </c>
      <c r="B132" s="65" cm="1">
        <f t="array" aca="1" ref="B132" ca="1">_xlfn.XLOOKUP(A132,INDIRECT($A$5&amp;"!$AJ$41:$AJ$406"),INDIRECT($A$5&amp;"!$AK$41:$AK$406"))*SUM($F$3:$I$3)</f>
        <v>0</v>
      </c>
      <c r="C132" s="65" cm="1">
        <f t="array" aca="1" ref="C132" ca="1">_xlfn.XLOOKUP(A132,INDIRECT($A$5&amp;"!$AJ$41:$AJ$406"),INDIRECT($A$5&amp;"!$AL$41:$AL$406"))*SUM($F$3:$I$3)</f>
        <v>12</v>
      </c>
      <c r="D132" s="65" cm="1">
        <f t="array" aca="1" ref="D132" ca="1">_xlfn.XLOOKUP(A132,INDIRECT($A$5&amp;"!$AJ$41:$AJ$406"),INDIRECT($A$5&amp;"!$AO$41:$AO$406"))*SUM($F$3:$I$3)</f>
        <v>12</v>
      </c>
      <c r="E132" s="34" cm="1">
        <f t="array" ref="E132">SUMPRODUCT(('PT Storengy'!$B$8:$K$372)*('PT Storengy'!$A$8:$A$372=$A132)*('PT Storengy'!$B$5:$K$5=$A$6)*('PT Storengy'!$B$7:$K$7=$A$7))</f>
        <v>0</v>
      </c>
      <c r="F132" s="111">
        <f t="shared" ca="1" si="10"/>
        <v>8.7282956320000036</v>
      </c>
      <c r="G132" s="153">
        <f t="shared" ca="1" si="13"/>
        <v>0.72201000000000004</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0.66866000000000059</v>
      </c>
      <c r="I132" s="66">
        <f t="shared" ca="1" si="14"/>
        <v>64.19136000000006</v>
      </c>
      <c r="J132" s="110" cm="1">
        <f t="array" aca="1" ref="J132" ca="1">IF(COUNTIFS('PTC NaTran'!$K$7:$K$15996,"",'PTC NaTran'!$A$7:$A$15996,J$16,'PTC NaTran'!$D$7:$D$15996,$A132,'PTC NaTran'!$C$7:$C$15996,"DEL")&gt;0,J$14,SUMIFS('PTC NaTran'!$K$7:$K$15996,'PTC NaTran'!$A$7:$A$15996,J$16,'PTC NaTran'!$D$7:$D$15996,$A132,'PTC NaTran'!$C$7:$C$15996,"DEL")*1.0026*$F$4/INDIRECT($A$4&amp;"!D9"))</f>
        <v>96</v>
      </c>
      <c r="K132" s="110">
        <v>1000</v>
      </c>
      <c r="L132" s="111">
        <f t="shared" ca="1" si="11"/>
        <v>8.4583352554805167</v>
      </c>
      <c r="M132" s="153">
        <f t="shared" ca="1" si="15"/>
        <v>0.69938999999999996</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0.68374000000000057</v>
      </c>
      <c r="O132" s="66">
        <f t="shared" ca="1" si="16"/>
        <v>65.639040000000051</v>
      </c>
      <c r="S132" s="111">
        <f t="shared" ca="1" si="12"/>
        <v>9.3069404800000068</v>
      </c>
      <c r="T132" s="51">
        <f t="shared" ca="1" si="17"/>
        <v>0.77049000000000001</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0.63634000000000057</v>
      </c>
      <c r="V132" s="66">
        <f t="shared" ca="1" si="18"/>
        <v>61.088640000000055</v>
      </c>
    </row>
    <row r="133" spans="1:22" x14ac:dyDescent="0.3">
      <c r="A133" s="32">
        <f t="shared" si="19"/>
        <v>45864</v>
      </c>
      <c r="B133" s="65" cm="1">
        <f t="array" aca="1" ref="B133" ca="1">_xlfn.XLOOKUP(A133,INDIRECT($A$5&amp;"!$AJ$41:$AJ$406"),INDIRECT($A$5&amp;"!$AK$41:$AK$406"))*SUM($F$3:$I$3)</f>
        <v>0</v>
      </c>
      <c r="C133" s="65" cm="1">
        <f t="array" aca="1" ref="C133" ca="1">_xlfn.XLOOKUP(A133,INDIRECT($A$5&amp;"!$AJ$41:$AJ$406"),INDIRECT($A$5&amp;"!$AL$41:$AL$406"))*SUM($F$3:$I$3)</f>
        <v>12</v>
      </c>
      <c r="D133" s="65" cm="1">
        <f t="array" aca="1" ref="D133" ca="1">_xlfn.XLOOKUP(A133,INDIRECT($A$5&amp;"!$AJ$41:$AJ$406"),INDIRECT($A$5&amp;"!$AO$41:$AO$406"))*SUM($F$3:$I$3)</f>
        <v>12</v>
      </c>
      <c r="E133" s="34" cm="1">
        <f t="array" ref="E133">SUMPRODUCT(('PT Storengy'!$B$8:$K$372)*('PT Storengy'!$A$8:$A$372=$A133)*('PT Storengy'!$B$5:$K$5=$A$6)*('PT Storengy'!$B$7:$K$7=$A$7))</f>
        <v>0</v>
      </c>
      <c r="F133" s="111">
        <f t="shared" ca="1" si="10"/>
        <v>8.7921445920000032</v>
      </c>
      <c r="G133" s="153">
        <f t="shared" ca="1" si="13"/>
        <v>0.72736000000000001</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0.66509333333333398</v>
      </c>
      <c r="I133" s="66">
        <f t="shared" ca="1" si="14"/>
        <v>63.848960000000062</v>
      </c>
      <c r="J133" s="110" cm="1">
        <f t="array" aca="1" ref="J133" ca="1">IF(COUNTIFS('PTC NaTran'!$K$7:$K$15996,"",'PTC NaTran'!$A$7:$A$15996,J$16,'PTC NaTran'!$D$7:$D$15996,$A133,'PTC NaTran'!$C$7:$C$15996,"DEL")&gt;0,J$14,SUMIFS('PTC NaTran'!$K$7:$K$15996,'PTC NaTran'!$A$7:$A$15996,J$16,'PTC NaTran'!$D$7:$D$15996,$A133,'PTC NaTran'!$C$7:$C$15996,"DEL")*1.0026*$F$4/INDIRECT($A$4&amp;"!D9"))</f>
        <v>96</v>
      </c>
      <c r="K133" s="110">
        <v>1000</v>
      </c>
      <c r="L133" s="111">
        <f t="shared" ca="1" si="11"/>
        <v>8.5236242154805169</v>
      </c>
      <c r="M133" s="153">
        <f t="shared" ca="1" si="15"/>
        <v>0.70486000000000004</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0.68009333333333377</v>
      </c>
      <c r="O133" s="66">
        <f t="shared" ca="1" si="16"/>
        <v>65.288960000000046</v>
      </c>
      <c r="S133" s="111">
        <f t="shared" ca="1" si="12"/>
        <v>9.3677033600000073</v>
      </c>
      <c r="T133" s="51">
        <f t="shared" ca="1" si="17"/>
        <v>0.77558000000000005</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0.63294666666666721</v>
      </c>
      <c r="V133" s="66">
        <f t="shared" ca="1" si="18"/>
        <v>60.762880000000052</v>
      </c>
    </row>
    <row r="134" spans="1:22" x14ac:dyDescent="0.3">
      <c r="A134" s="32">
        <f t="shared" si="19"/>
        <v>45865</v>
      </c>
      <c r="B134" s="65" cm="1">
        <f t="array" aca="1" ref="B134" ca="1">_xlfn.XLOOKUP(A134,INDIRECT($A$5&amp;"!$AJ$41:$AJ$406"),INDIRECT($A$5&amp;"!$AK$41:$AK$406"))*SUM($F$3:$I$3)</f>
        <v>0</v>
      </c>
      <c r="C134" s="65" cm="1">
        <f t="array" aca="1" ref="C134" ca="1">_xlfn.XLOOKUP(A134,INDIRECT($A$5&amp;"!$AJ$41:$AJ$406"),INDIRECT($A$5&amp;"!$AL$41:$AL$406"))*SUM($F$3:$I$3)</f>
        <v>12</v>
      </c>
      <c r="D134" s="65" cm="1">
        <f t="array" aca="1" ref="D134" ca="1">_xlfn.XLOOKUP(A134,INDIRECT($A$5&amp;"!$AJ$41:$AJ$406"),INDIRECT($A$5&amp;"!$AO$41:$AO$406"))*SUM($F$3:$I$3)</f>
        <v>12</v>
      </c>
      <c r="E134" s="34" cm="1">
        <f t="array" ref="E134">SUMPRODUCT(('PT Storengy'!$B$8:$K$372)*('PT Storengy'!$A$8:$A$372=$A134)*('PT Storengy'!$B$5:$K$5=$A$6)*('PT Storengy'!$B$7:$K$7=$A$7))</f>
        <v>0</v>
      </c>
      <c r="F134" s="111">
        <f t="shared" ca="1" si="10"/>
        <v>8.8556530720000026</v>
      </c>
      <c r="G134" s="153">
        <f t="shared" ca="1" si="13"/>
        <v>0.73268</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0.66154666666666728</v>
      </c>
      <c r="I134" s="66">
        <f t="shared" ca="1" si="14"/>
        <v>63.508480000000063</v>
      </c>
      <c r="J134" s="110" cm="1">
        <f t="array" aca="1" ref="J134" ca="1">IF(COUNTIFS('PTC NaTran'!$K$7:$K$15996,"",'PTC NaTran'!$A$7:$A$15996,J$16,'PTC NaTran'!$D$7:$D$15996,$A134,'PTC NaTran'!$C$7:$C$15996,"DEL")&gt;0,J$14,SUMIFS('PTC NaTran'!$K$7:$K$15996,'PTC NaTran'!$A$7:$A$15996,J$16,'PTC NaTran'!$D$7:$D$15996,$A134,'PTC NaTran'!$C$7:$C$15996,"DEL")*1.0026*$F$4/INDIRECT($A$4&amp;"!D9"))</f>
        <v>96</v>
      </c>
      <c r="K134" s="110">
        <v>1000</v>
      </c>
      <c r="L134" s="111">
        <f t="shared" ca="1" si="11"/>
        <v>8.5885650154805173</v>
      </c>
      <c r="M134" s="153">
        <f t="shared" ca="1" si="15"/>
        <v>0.71030000000000004</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0.67646666666666722</v>
      </c>
      <c r="O134" s="66">
        <f t="shared" ca="1" si="16"/>
        <v>64.940800000000053</v>
      </c>
      <c r="S134" s="111">
        <f t="shared" ca="1" si="12"/>
        <v>9.4281424000000076</v>
      </c>
      <c r="T134" s="51">
        <f t="shared" ca="1" si="17"/>
        <v>0.78064</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0.62957333333333387</v>
      </c>
      <c r="V134" s="66">
        <f t="shared" ca="1" si="18"/>
        <v>60.439040000000048</v>
      </c>
    </row>
    <row r="135" spans="1:22" x14ac:dyDescent="0.3">
      <c r="A135" s="32">
        <f t="shared" si="19"/>
        <v>45866</v>
      </c>
      <c r="B135" s="65" cm="1">
        <f t="array" aca="1" ref="B135" ca="1">_xlfn.XLOOKUP(A135,INDIRECT($A$5&amp;"!$AJ$41:$AJ$406"),INDIRECT($A$5&amp;"!$AK$41:$AK$406"))*SUM($F$3:$I$3)</f>
        <v>0</v>
      </c>
      <c r="C135" s="65" cm="1">
        <f t="array" aca="1" ref="C135" ca="1">_xlfn.XLOOKUP(A135,INDIRECT($A$5&amp;"!$AJ$41:$AJ$406"),INDIRECT($A$5&amp;"!$AL$41:$AL$406"))*SUM($F$3:$I$3)</f>
        <v>12</v>
      </c>
      <c r="D135" s="65" cm="1">
        <f t="array" aca="1" ref="D135" ca="1">_xlfn.XLOOKUP(A135,INDIRECT($A$5&amp;"!$AJ$41:$AJ$406"),INDIRECT($A$5&amp;"!$AO$41:$AO$406"))*SUM($F$3:$I$3)</f>
        <v>12</v>
      </c>
      <c r="E135" s="34" cm="1">
        <f t="array" ref="E135">SUMPRODUCT(('PT Storengy'!$B$8:$K$372)*('PT Storengy'!$A$8:$A$372=$A135)*('PT Storengy'!$B$5:$K$5=$A$6)*('PT Storengy'!$B$7:$K$7=$A$7))</f>
        <v>0</v>
      </c>
      <c r="F135" s="111">
        <f t="shared" ca="1" si="10"/>
        <v>8.9188229920000026</v>
      </c>
      <c r="G135" s="153">
        <f t="shared" ca="1" si="13"/>
        <v>0.73797000000000001</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0.6580200000000006</v>
      </c>
      <c r="I135" s="66">
        <f t="shared" ca="1" si="14"/>
        <v>63.169920000000062</v>
      </c>
      <c r="J135" s="110" cm="1">
        <f t="array" aca="1" ref="J135" ca="1">IF(COUNTIFS('PTC NaTran'!$K$7:$K$15996,"",'PTC NaTran'!$A$7:$A$15996,J$16,'PTC NaTran'!$D$7:$D$15996,$A135,'PTC NaTran'!$C$7:$C$15996,"DEL")&gt;0,J$14,SUMIFS('PTC NaTran'!$K$7:$K$15996,'PTC NaTran'!$A$7:$A$15996,J$16,'PTC NaTran'!$D$7:$D$15996,$A135,'PTC NaTran'!$C$7:$C$15996,"DEL")*1.0026*$F$4/INDIRECT($A$4&amp;"!D9"))</f>
        <v>96</v>
      </c>
      <c r="K135" s="110">
        <v>1000</v>
      </c>
      <c r="L135" s="111">
        <f t="shared" ca="1" si="11"/>
        <v>8.6531595754805171</v>
      </c>
      <c r="M135" s="153">
        <f t="shared" ca="1" si="15"/>
        <v>0.71570999999999996</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0.67286000000000057</v>
      </c>
      <c r="O135" s="66">
        <f t="shared" ca="1" si="16"/>
        <v>64.594560000000058</v>
      </c>
      <c r="S135" s="111">
        <f t="shared" ca="1" si="12"/>
        <v>9.4882588800000072</v>
      </c>
      <c r="T135" s="51">
        <f t="shared" ca="1" si="17"/>
        <v>0.78568000000000005</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0.62621333333333384</v>
      </c>
      <c r="V135" s="66">
        <f t="shared" ca="1" si="18"/>
        <v>60.116480000000053</v>
      </c>
    </row>
    <row r="136" spans="1:22" x14ac:dyDescent="0.3">
      <c r="A136" s="32">
        <f t="shared" si="19"/>
        <v>45867</v>
      </c>
      <c r="B136" s="65" cm="1">
        <f t="array" aca="1" ref="B136" ca="1">_xlfn.XLOOKUP(A136,INDIRECT($A$5&amp;"!$AJ$41:$AJ$406"),INDIRECT($A$5&amp;"!$AK$41:$AK$406"))*SUM($F$3:$I$3)</f>
        <v>0</v>
      </c>
      <c r="C136" s="65" cm="1">
        <f t="array" aca="1" ref="C136" ca="1">_xlfn.XLOOKUP(A136,INDIRECT($A$5&amp;"!$AJ$41:$AJ$406"),INDIRECT($A$5&amp;"!$AL$41:$AL$406"))*SUM($F$3:$I$3)</f>
        <v>12</v>
      </c>
      <c r="D136" s="65" cm="1">
        <f t="array" aca="1" ref="D136" ca="1">_xlfn.XLOOKUP(A136,INDIRECT($A$5&amp;"!$AJ$41:$AJ$406"),INDIRECT($A$5&amp;"!$AO$41:$AO$406"))*SUM($F$3:$I$3)</f>
        <v>12</v>
      </c>
      <c r="E136" s="34" cm="1">
        <f t="array" ref="E136">SUMPRODUCT(('PT Storengy'!$B$8:$K$372)*('PT Storengy'!$A$8:$A$372=$A136)*('PT Storengy'!$B$5:$K$5=$A$6)*('PT Storengy'!$B$7:$K$7=$A$7))</f>
        <v>0</v>
      </c>
      <c r="F136" s="111">
        <f t="shared" ca="1" si="10"/>
        <v>8.9816556320000025</v>
      </c>
      <c r="G136" s="153">
        <f t="shared" ca="1" si="13"/>
        <v>0.74324000000000001</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0.65450666666666724</v>
      </c>
      <c r="I136" s="66">
        <f t="shared" ca="1" si="14"/>
        <v>62.832640000000055</v>
      </c>
      <c r="J136" s="110" cm="1">
        <f t="array" aca="1" ref="J136" ca="1">IF(COUNTIFS('PTC NaTran'!$K$7:$K$15996,"",'PTC NaTran'!$A$7:$A$15996,J$16,'PTC NaTran'!$D$7:$D$15996,$A136,'PTC NaTran'!$C$7:$C$15996,"DEL")&gt;0,J$14,SUMIFS('PTC NaTran'!$K$7:$K$15996,'PTC NaTran'!$A$7:$A$15996,J$16,'PTC NaTran'!$D$7:$D$15996,$A136,'PTC NaTran'!$C$7:$C$15996,"DEL")*1.0026*$F$4/INDIRECT($A$4&amp;"!D9"))</f>
        <v>96</v>
      </c>
      <c r="K136" s="110">
        <v>1000</v>
      </c>
      <c r="L136" s="111">
        <f t="shared" ca="1" si="11"/>
        <v>8.7174091754805172</v>
      </c>
      <c r="M136" s="153">
        <f t="shared" ca="1" si="15"/>
        <v>0.72109999999999996</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0.66926666666666723</v>
      </c>
      <c r="O136" s="66">
        <f t="shared" ca="1" si="16"/>
        <v>64.249600000000058</v>
      </c>
      <c r="S136" s="111">
        <f t="shared" ca="1" si="12"/>
        <v>9.5480547200000068</v>
      </c>
      <c r="T136" s="51">
        <f t="shared" ca="1" si="17"/>
        <v>0.79069</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0.62287333333333395</v>
      </c>
      <c r="V136" s="66">
        <f t="shared" ca="1" si="18"/>
        <v>59.795840000000055</v>
      </c>
    </row>
    <row r="137" spans="1:22" x14ac:dyDescent="0.3">
      <c r="A137" s="32">
        <f t="shared" si="19"/>
        <v>45868</v>
      </c>
      <c r="B137" s="65" cm="1">
        <f t="array" aca="1" ref="B137" ca="1">_xlfn.XLOOKUP(A137,INDIRECT($A$5&amp;"!$AJ$41:$AJ$406"),INDIRECT($A$5&amp;"!$AK$41:$AK$406"))*SUM($F$3:$I$3)</f>
        <v>0</v>
      </c>
      <c r="C137" s="65" cm="1">
        <f t="array" aca="1" ref="C137" ca="1">_xlfn.XLOOKUP(A137,INDIRECT($A$5&amp;"!$AJ$41:$AJ$406"),INDIRECT($A$5&amp;"!$AL$41:$AL$406"))*SUM($F$3:$I$3)</f>
        <v>12</v>
      </c>
      <c r="D137" s="65" cm="1">
        <f t="array" aca="1" ref="D137" ca="1">_xlfn.XLOOKUP(A137,INDIRECT($A$5&amp;"!$AJ$41:$AJ$406"),INDIRECT($A$5&amp;"!$AO$41:$AO$406"))*SUM($F$3:$I$3)</f>
        <v>12</v>
      </c>
      <c r="E137" s="34" cm="1">
        <f t="array" ref="E137">SUMPRODUCT(('PT Storengy'!$B$8:$K$372)*('PT Storengy'!$A$8:$A$372=$A137)*('PT Storengy'!$B$5:$K$5=$A$6)*('PT Storengy'!$B$7:$K$7=$A$7))</f>
        <v>0</v>
      </c>
      <c r="F137" s="111">
        <f t="shared" ca="1" si="10"/>
        <v>9.0441535520000027</v>
      </c>
      <c r="G137" s="153">
        <f t="shared" ca="1" si="13"/>
        <v>0.74846999999999997</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0.6510200000000006</v>
      </c>
      <c r="I137" s="66">
        <f t="shared" ca="1" si="14"/>
        <v>62.497920000000057</v>
      </c>
      <c r="J137" s="110" cm="1">
        <f t="array" aca="1" ref="J137" ca="1">IF(COUNTIFS('PTC NaTran'!$K$7:$K$15996,"",'PTC NaTran'!$A$7:$A$15996,J$16,'PTC NaTran'!$D$7:$D$15996,$A137,'PTC NaTran'!$C$7:$C$15996,"DEL")&gt;0,J$14,SUMIFS('PTC NaTran'!$K$7:$K$15996,'PTC NaTran'!$A$7:$A$15996,J$16,'PTC NaTran'!$D$7:$D$15996,$A137,'PTC NaTran'!$C$7:$C$15996,"DEL")*1.0026*$F$4/INDIRECT($A$4&amp;"!D9"))</f>
        <v>96</v>
      </c>
      <c r="K137" s="110">
        <v>1000</v>
      </c>
      <c r="L137" s="111">
        <f t="shared" ca="1" si="11"/>
        <v>8.7813163754805181</v>
      </c>
      <c r="M137" s="153">
        <f t="shared" ca="1" si="15"/>
        <v>0.72645000000000004</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0.66570000000000062</v>
      </c>
      <c r="O137" s="66">
        <f t="shared" ca="1" si="16"/>
        <v>63.90720000000006</v>
      </c>
      <c r="S137" s="111">
        <f t="shared" ca="1" si="12"/>
        <v>9.6075318400000072</v>
      </c>
      <c r="T137" s="51">
        <f t="shared" ca="1" si="17"/>
        <v>0.79566999999999999</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0.61955333333333396</v>
      </c>
      <c r="V137" s="66">
        <f t="shared" ca="1" si="18"/>
        <v>59.477120000000056</v>
      </c>
    </row>
    <row r="138" spans="1:22" x14ac:dyDescent="0.3">
      <c r="A138" s="32">
        <f t="shared" si="19"/>
        <v>45869</v>
      </c>
      <c r="B138" s="65" cm="1">
        <f t="array" aca="1" ref="B138" ca="1">_xlfn.XLOOKUP(A138,INDIRECT($A$5&amp;"!$AJ$41:$AJ$406"),INDIRECT($A$5&amp;"!$AK$41:$AK$406"))*SUM($F$3:$I$3)</f>
        <v>0</v>
      </c>
      <c r="C138" s="65" cm="1">
        <f t="array" aca="1" ref="C138" ca="1">_xlfn.XLOOKUP(A138,INDIRECT($A$5&amp;"!$AJ$41:$AJ$406"),INDIRECT($A$5&amp;"!$AL$41:$AL$406"))*SUM($F$3:$I$3)</f>
        <v>12</v>
      </c>
      <c r="D138" s="65" cm="1">
        <f t="array" aca="1" ref="D138" ca="1">_xlfn.XLOOKUP(A138,INDIRECT($A$5&amp;"!$AJ$41:$AJ$406"),INDIRECT($A$5&amp;"!$AO$41:$AO$406"))*SUM($F$3:$I$3)</f>
        <v>12</v>
      </c>
      <c r="E138" s="34" cm="1">
        <f t="array" ref="E138">SUMPRODUCT(('PT Storengy'!$B$8:$K$372)*('PT Storengy'!$A$8:$A$372=$A138)*('PT Storengy'!$B$5:$K$5=$A$6)*('PT Storengy'!$B$7:$K$7=$A$7))</f>
        <v>0</v>
      </c>
      <c r="F138" s="111">
        <f t="shared" ca="1" si="10"/>
        <v>9.1063180320000026</v>
      </c>
      <c r="G138" s="153">
        <f t="shared" ca="1" si="13"/>
        <v>0.75368000000000002</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0.64754666666666716</v>
      </c>
      <c r="I138" s="66">
        <f t="shared" ca="1" si="14"/>
        <v>62.164480000000047</v>
      </c>
      <c r="J138" s="110" cm="1">
        <f t="array" aca="1" ref="J138" ca="1">IF(COUNTIFS('PTC NaTran'!$K$7:$K$15996,"",'PTC NaTran'!$A$7:$A$15996,J$16,'PTC NaTran'!$D$7:$D$15996,$A138,'PTC NaTran'!$C$7:$C$15996,"DEL")&gt;0,J$14,SUMIFS('PTC NaTran'!$K$7:$K$15996,'PTC NaTran'!$A$7:$A$15996,J$16,'PTC NaTran'!$D$7:$D$15996,$A138,'PTC NaTran'!$C$7:$C$15996,"DEL")*1.0026*$F$4/INDIRECT($A$4&amp;"!D9"))</f>
        <v>96</v>
      </c>
      <c r="K138" s="110">
        <v>1000</v>
      </c>
      <c r="L138" s="111">
        <f t="shared" ca="1" si="11"/>
        <v>8.8448824554805174</v>
      </c>
      <c r="M138" s="153">
        <f t="shared" ca="1" si="15"/>
        <v>0.73177999999999999</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0.66214666666666722</v>
      </c>
      <c r="O138" s="66">
        <f t="shared" ca="1" si="16"/>
        <v>63.566080000000056</v>
      </c>
      <c r="S138" s="111">
        <f t="shared" ca="1" si="12"/>
        <v>9.6666915200000076</v>
      </c>
      <c r="T138" s="51">
        <f t="shared" ca="1" si="17"/>
        <v>0.80062999999999995</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0.61624666666666728</v>
      </c>
      <c r="V138" s="66">
        <f t="shared" ca="1" si="18"/>
        <v>59.159680000000058</v>
      </c>
    </row>
    <row r="139" spans="1:22" x14ac:dyDescent="0.3">
      <c r="A139" s="32">
        <f t="shared" si="19"/>
        <v>45870</v>
      </c>
      <c r="B139" s="65" cm="1">
        <f t="array" aca="1" ref="B139" ca="1">_xlfn.XLOOKUP(A139,INDIRECT($A$5&amp;"!$AJ$41:$AJ$406"),INDIRECT($A$5&amp;"!$AK$41:$AK$406"))*SUM($F$3:$I$3)</f>
        <v>0</v>
      </c>
      <c r="C139" s="65" cm="1">
        <f t="array" aca="1" ref="C139" ca="1">_xlfn.XLOOKUP(A139,INDIRECT($A$5&amp;"!$AJ$41:$AJ$406"),INDIRECT($A$5&amp;"!$AL$41:$AL$406"))*SUM($F$3:$I$3)</f>
        <v>12</v>
      </c>
      <c r="D139" s="65" cm="1">
        <f t="array" aca="1" ref="D139" ca="1">_xlfn.XLOOKUP(A139,INDIRECT($A$5&amp;"!$AJ$41:$AJ$406"),INDIRECT($A$5&amp;"!$AO$41:$AO$406"))*SUM($F$3:$I$3)</f>
        <v>12</v>
      </c>
      <c r="E139" s="34" cm="1">
        <f t="array" ref="E139">SUMPRODUCT(('PT Storengy'!$B$8:$K$372)*('PT Storengy'!$A$8:$A$372=$A139)*('PT Storengy'!$B$5:$K$5=$A$6)*('PT Storengy'!$B$7:$K$7=$A$7))</f>
        <v>0</v>
      </c>
      <c r="F139" s="111">
        <f t="shared" ca="1" si="10"/>
        <v>9.1681509920000028</v>
      </c>
      <c r="G139" s="153">
        <f t="shared" ca="1" si="13"/>
        <v>0.75885999999999998</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0.64409333333333396</v>
      </c>
      <c r="I139" s="66">
        <f t="shared" ca="1" si="14"/>
        <v>61.832960000000057</v>
      </c>
      <c r="J139" s="110" cm="1">
        <f t="array" aca="1" ref="J139" ca="1">IF(COUNTIFS('PTC NaTran'!$K$7:$K$15996,"",'PTC NaTran'!$A$7:$A$15996,J$16,'PTC NaTran'!$D$7:$D$15996,$A139,'PTC NaTran'!$C$7:$C$15996,"DEL")&gt;0,J$14,SUMIFS('PTC NaTran'!$K$7:$K$15996,'PTC NaTran'!$A$7:$A$15996,J$16,'PTC NaTran'!$D$7:$D$15996,$A139,'PTC NaTran'!$C$7:$C$15996,"DEL")*1.0026*$F$4/INDIRECT($A$4&amp;"!D9"))</f>
        <v>96</v>
      </c>
      <c r="K139" s="110">
        <v>1000</v>
      </c>
      <c r="L139" s="111">
        <f t="shared" ca="1" si="11"/>
        <v>8.9081099754805173</v>
      </c>
      <c r="M139" s="153">
        <f t="shared" ca="1" si="15"/>
        <v>0.73707</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0.65862000000000065</v>
      </c>
      <c r="O139" s="66">
        <f t="shared" ca="1" si="16"/>
        <v>63.227520000000062</v>
      </c>
      <c r="S139" s="111">
        <f t="shared" ca="1" si="12"/>
        <v>9.7255356800000072</v>
      </c>
      <c r="T139" s="51">
        <f t="shared" ca="1" si="17"/>
        <v>0.80556000000000005</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0.61296000000000062</v>
      </c>
      <c r="V139" s="66">
        <f t="shared" ca="1" si="18"/>
        <v>58.844160000000059</v>
      </c>
    </row>
    <row r="140" spans="1:22" x14ac:dyDescent="0.3">
      <c r="A140" s="32">
        <f t="shared" si="19"/>
        <v>45871</v>
      </c>
      <c r="B140" s="65" cm="1">
        <f t="array" aca="1" ref="B140" ca="1">_xlfn.XLOOKUP(A140,INDIRECT($A$5&amp;"!$AJ$41:$AJ$406"),INDIRECT($A$5&amp;"!$AK$41:$AK$406"))*SUM($F$3:$I$3)</f>
        <v>0</v>
      </c>
      <c r="C140" s="65" cm="1">
        <f t="array" aca="1" ref="C140" ca="1">_xlfn.XLOOKUP(A140,INDIRECT($A$5&amp;"!$AJ$41:$AJ$406"),INDIRECT($A$5&amp;"!$AL$41:$AL$406"))*SUM($F$3:$I$3)</f>
        <v>12</v>
      </c>
      <c r="D140" s="65" cm="1">
        <f t="array" aca="1" ref="D140" ca="1">_xlfn.XLOOKUP(A140,INDIRECT($A$5&amp;"!$AJ$41:$AJ$406"),INDIRECT($A$5&amp;"!$AO$41:$AO$406"))*SUM($F$3:$I$3)</f>
        <v>12</v>
      </c>
      <c r="E140" s="34" cm="1">
        <f t="array" ref="E140">SUMPRODUCT(('PT Storengy'!$B$8:$K$372)*('PT Storengy'!$A$8:$A$372=$A140)*('PT Storengy'!$B$5:$K$5=$A$6)*('PT Storengy'!$B$7:$K$7=$A$7))</f>
        <v>0</v>
      </c>
      <c r="F140" s="111">
        <f t="shared" ca="1" si="10"/>
        <v>9.2296543520000025</v>
      </c>
      <c r="G140" s="153">
        <f t="shared" ca="1" si="13"/>
        <v>0.76400999999999997</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0.64066000000000056</v>
      </c>
      <c r="I140" s="66">
        <f t="shared" ca="1" si="14"/>
        <v>61.503360000000058</v>
      </c>
      <c r="J140" s="110" cm="1">
        <f t="array" aca="1" ref="J140" ca="1">IF(COUNTIFS('PTC NaTran'!$K$7:$K$15996,"",'PTC NaTran'!$A$7:$A$15996,J$16,'PTC NaTran'!$D$7:$D$15996,$A140,'PTC NaTran'!$C$7:$C$15996,"DEL")&gt;0,J$14,SUMIFS('PTC NaTran'!$K$7:$K$15996,'PTC NaTran'!$A$7:$A$15996,J$16,'PTC NaTran'!$D$7:$D$15996,$A140,'PTC NaTran'!$C$7:$C$15996,"DEL")*1.0026*$F$4/INDIRECT($A$4&amp;"!D9"))</f>
        <v>96</v>
      </c>
      <c r="K140" s="110">
        <v>1000</v>
      </c>
      <c r="L140" s="111">
        <f t="shared" ca="1" si="11"/>
        <v>8.9710002154805171</v>
      </c>
      <c r="M140" s="153">
        <f t="shared" ca="1" si="15"/>
        <v>0.74234</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0.65510666666666728</v>
      </c>
      <c r="O140" s="66">
        <f t="shared" ca="1" si="16"/>
        <v>62.890240000000063</v>
      </c>
      <c r="S140" s="111">
        <f t="shared" ca="1" si="12"/>
        <v>9.7840662400000067</v>
      </c>
      <c r="T140" s="51">
        <f t="shared" ca="1" si="17"/>
        <v>0.81045999999999996</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0.60969333333333398</v>
      </c>
      <c r="V140" s="66">
        <f t="shared" ca="1" si="18"/>
        <v>58.530560000000065</v>
      </c>
    </row>
    <row r="141" spans="1:22" x14ac:dyDescent="0.3">
      <c r="A141" s="32">
        <f t="shared" si="19"/>
        <v>45872</v>
      </c>
      <c r="B141" s="65" cm="1">
        <f t="array" aca="1" ref="B141" ca="1">_xlfn.XLOOKUP(A141,INDIRECT($A$5&amp;"!$AJ$41:$AJ$406"),INDIRECT($A$5&amp;"!$AK$41:$AK$406"))*SUM($F$3:$I$3)</f>
        <v>0</v>
      </c>
      <c r="C141" s="65" cm="1">
        <f t="array" aca="1" ref="C141" ca="1">_xlfn.XLOOKUP(A141,INDIRECT($A$5&amp;"!$AJ$41:$AJ$406"),INDIRECT($A$5&amp;"!$AL$41:$AL$406"))*SUM($F$3:$I$3)</f>
        <v>12</v>
      </c>
      <c r="D141" s="65" cm="1">
        <f t="array" aca="1" ref="D141" ca="1">_xlfn.XLOOKUP(A141,INDIRECT($A$5&amp;"!$AJ$41:$AJ$406"),INDIRECT($A$5&amp;"!$AO$41:$AO$406"))*SUM($F$3:$I$3)</f>
        <v>12</v>
      </c>
      <c r="E141" s="34" cm="1">
        <f t="array" ref="E141">SUMPRODUCT(('PT Storengy'!$B$8:$K$372)*('PT Storengy'!$A$8:$A$372=$A141)*('PT Storengy'!$B$5:$K$5=$A$6)*('PT Storengy'!$B$7:$K$7=$A$7))</f>
        <v>0</v>
      </c>
      <c r="F141" s="111">
        <f t="shared" ca="1" si="10"/>
        <v>9.2908293920000027</v>
      </c>
      <c r="G141" s="153">
        <f t="shared" ca="1" si="13"/>
        <v>0.76914000000000005</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0.63724000000000058</v>
      </c>
      <c r="I141" s="66">
        <f t="shared" ca="1" si="14"/>
        <v>61.175040000000052</v>
      </c>
      <c r="J141" s="110" cm="1">
        <f t="array" aca="1" ref="J141" ca="1">IF(COUNTIFS('PTC NaTran'!$K$7:$K$15996,"",'PTC NaTran'!$A$7:$A$15996,J$16,'PTC NaTran'!$D$7:$D$15996,$A141,'PTC NaTran'!$C$7:$C$15996,"DEL")&gt;0,J$14,SUMIFS('PTC NaTran'!$K$7:$K$15996,'PTC NaTran'!$A$7:$A$15996,J$16,'PTC NaTran'!$D$7:$D$15996,$A141,'PTC NaTran'!$C$7:$C$15996,"DEL")*1.0026*$F$4/INDIRECT($A$4&amp;"!D9"))</f>
        <v>96</v>
      </c>
      <c r="K141" s="110">
        <v>1000</v>
      </c>
      <c r="L141" s="111">
        <f t="shared" ca="1" si="11"/>
        <v>9.0335550954805175</v>
      </c>
      <c r="M141" s="153">
        <f t="shared" ca="1" si="15"/>
        <v>0.74758000000000002</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0.65161333333333393</v>
      </c>
      <c r="O141" s="66">
        <f t="shared" ca="1" si="16"/>
        <v>62.554880000000054</v>
      </c>
      <c r="S141" s="111">
        <f t="shared" ca="1" si="12"/>
        <v>9.8422844800000071</v>
      </c>
      <c r="T141" s="51">
        <f t="shared" ca="1" si="17"/>
        <v>0.81533999999999995</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0.60644000000000053</v>
      </c>
      <c r="V141" s="66">
        <f t="shared" ca="1" si="18"/>
        <v>58.218240000000051</v>
      </c>
    </row>
    <row r="142" spans="1:22" x14ac:dyDescent="0.3">
      <c r="A142" s="32">
        <f t="shared" si="19"/>
        <v>45873</v>
      </c>
      <c r="B142" s="65" cm="1">
        <f t="array" aca="1" ref="B142" ca="1">_xlfn.XLOOKUP(A142,INDIRECT($A$5&amp;"!$AJ$41:$AJ$406"),INDIRECT($A$5&amp;"!$AK$41:$AK$406"))*SUM($F$3:$I$3)</f>
        <v>0</v>
      </c>
      <c r="C142" s="65" cm="1">
        <f t="array" aca="1" ref="C142" ca="1">_xlfn.XLOOKUP(A142,INDIRECT($A$5&amp;"!$AJ$41:$AJ$406"),INDIRECT($A$5&amp;"!$AL$41:$AL$406"))*SUM($F$3:$I$3)</f>
        <v>12</v>
      </c>
      <c r="D142" s="65" cm="1">
        <f t="array" aca="1" ref="D142" ca="1">_xlfn.XLOOKUP(A142,INDIRECT($A$5&amp;"!$AJ$41:$AJ$406"),INDIRECT($A$5&amp;"!$AO$41:$AO$406"))*SUM($F$3:$I$3)</f>
        <v>12</v>
      </c>
      <c r="E142" s="34" cm="1">
        <f t="array" ref="E142">SUMPRODUCT(('PT Storengy'!$B$8:$K$372)*('PT Storengy'!$A$8:$A$372=$A142)*('PT Storengy'!$B$5:$K$5=$A$6)*('PT Storengy'!$B$7:$K$7=$A$7))</f>
        <v>0</v>
      </c>
      <c r="F142" s="111">
        <f t="shared" ca="1" si="10"/>
        <v>9.3516780320000024</v>
      </c>
      <c r="G142" s="153">
        <f t="shared" ca="1" si="13"/>
        <v>0.77424000000000004</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0.63384000000000063</v>
      </c>
      <c r="I142" s="66">
        <f t="shared" ca="1" si="14"/>
        <v>60.84864000000006</v>
      </c>
      <c r="J142" s="110" cm="1">
        <f t="array" aca="1" ref="J142" ca="1">IF(COUNTIFS('PTC NaTran'!$K$7:$K$15996,"",'PTC NaTran'!$A$7:$A$15996,J$16,'PTC NaTran'!$D$7:$D$15996,$A142,'PTC NaTran'!$C$7:$C$15996,"DEL")&gt;0,J$14,SUMIFS('PTC NaTran'!$K$7:$K$15996,'PTC NaTran'!$A$7:$A$15996,J$16,'PTC NaTran'!$D$7:$D$15996,$A142,'PTC NaTran'!$C$7:$C$15996,"DEL")*1.0026*$F$4/INDIRECT($A$4&amp;"!D9"))</f>
        <v>96</v>
      </c>
      <c r="K142" s="110">
        <v>1000</v>
      </c>
      <c r="L142" s="111">
        <f t="shared" ca="1" si="11"/>
        <v>9.0957758954805179</v>
      </c>
      <c r="M142" s="153">
        <f t="shared" ca="1" si="15"/>
        <v>0.75280000000000002</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0.64813333333333389</v>
      </c>
      <c r="O142" s="66">
        <f t="shared" ca="1" si="16"/>
        <v>62.220800000000054</v>
      </c>
      <c r="S142" s="111">
        <f t="shared" ca="1" si="12"/>
        <v>9.9001923200000075</v>
      </c>
      <c r="T142" s="51">
        <f t="shared" ca="1" si="17"/>
        <v>0.82018999999999997</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0.60320666666666722</v>
      </c>
      <c r="V142" s="66">
        <f t="shared" ca="1" si="18"/>
        <v>57.90784000000005</v>
      </c>
    </row>
    <row r="143" spans="1:22" x14ac:dyDescent="0.3">
      <c r="A143" s="32">
        <f t="shared" si="19"/>
        <v>45874</v>
      </c>
      <c r="B143" s="65" cm="1">
        <f t="array" aca="1" ref="B143" ca="1">_xlfn.XLOOKUP(A143,INDIRECT($A$5&amp;"!$AJ$41:$AJ$406"),INDIRECT($A$5&amp;"!$AK$41:$AK$406"))*SUM($F$3:$I$3)</f>
        <v>0</v>
      </c>
      <c r="C143" s="65" cm="1">
        <f t="array" aca="1" ref="C143" ca="1">_xlfn.XLOOKUP(A143,INDIRECT($A$5&amp;"!$AJ$41:$AJ$406"),INDIRECT($A$5&amp;"!$AL$41:$AL$406"))*SUM($F$3:$I$3)</f>
        <v>12</v>
      </c>
      <c r="D143" s="65" cm="1">
        <f t="array" aca="1" ref="D143" ca="1">_xlfn.XLOOKUP(A143,INDIRECT($A$5&amp;"!$AJ$41:$AJ$406"),INDIRECT($A$5&amp;"!$AO$41:$AO$406"))*SUM($F$3:$I$3)</f>
        <v>12</v>
      </c>
      <c r="E143" s="34" cm="1">
        <f t="array" ref="E143">SUMPRODUCT(('PT Storengy'!$B$8:$K$372)*('PT Storengy'!$A$8:$A$372=$A143)*('PT Storengy'!$B$5:$K$5=$A$6)*('PT Storengy'!$B$7:$K$7=$A$7))</f>
        <v>0</v>
      </c>
      <c r="F143" s="111">
        <f t="shared" ca="1" si="10"/>
        <v>9.4122021920000023</v>
      </c>
      <c r="G143" s="153">
        <f t="shared" ca="1" si="13"/>
        <v>0.77930999999999995</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0.63046000000000058</v>
      </c>
      <c r="I143" s="66">
        <f t="shared" ca="1" si="14"/>
        <v>60.524160000000052</v>
      </c>
      <c r="J143" s="110" cm="1">
        <f t="array" aca="1" ref="J143" ca="1">IF(COUNTIFS('PTC NaTran'!$K$7:$K$15996,"",'PTC NaTran'!$A$7:$A$15996,J$16,'PTC NaTran'!$D$7:$D$15996,$A143,'PTC NaTran'!$C$7:$C$15996,"DEL")&gt;0,J$14,SUMIFS('PTC NaTran'!$K$7:$K$15996,'PTC NaTran'!$A$7:$A$15996,J$16,'PTC NaTran'!$D$7:$D$15996,$A143,'PTC NaTran'!$C$7:$C$15996,"DEL")*1.0026*$F$4/INDIRECT($A$4&amp;"!D9"))</f>
        <v>96</v>
      </c>
      <c r="K143" s="110">
        <v>1000</v>
      </c>
      <c r="L143" s="111">
        <f t="shared" ca="1" si="11"/>
        <v>9.1576651754805187</v>
      </c>
      <c r="M143" s="153">
        <f t="shared" ca="1" si="15"/>
        <v>0.75797999999999999</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0.64468000000000059</v>
      </c>
      <c r="O143" s="66">
        <f t="shared" ca="1" si="16"/>
        <v>61.889280000000056</v>
      </c>
      <c r="S143" s="111">
        <f t="shared" ca="1" si="12"/>
        <v>9.9577910400000071</v>
      </c>
      <c r="T143" s="51">
        <f t="shared" ca="1" si="17"/>
        <v>0.82501999999999998</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0.59998666666666711</v>
      </c>
      <c r="V143" s="66">
        <f t="shared" ca="1" si="18"/>
        <v>57.598720000000043</v>
      </c>
    </row>
    <row r="144" spans="1:22" x14ac:dyDescent="0.3">
      <c r="A144" s="32">
        <f t="shared" si="19"/>
        <v>45875</v>
      </c>
      <c r="B144" s="65" cm="1">
        <f t="array" aca="1" ref="B144" ca="1">_xlfn.XLOOKUP(A144,INDIRECT($A$5&amp;"!$AJ$41:$AJ$406"),INDIRECT($A$5&amp;"!$AK$41:$AK$406"))*SUM($F$3:$I$3)</f>
        <v>0</v>
      </c>
      <c r="C144" s="65" cm="1">
        <f t="array" aca="1" ref="C144" ca="1">_xlfn.XLOOKUP(A144,INDIRECT($A$5&amp;"!$AJ$41:$AJ$406"),INDIRECT($A$5&amp;"!$AL$41:$AL$406"))*SUM($F$3:$I$3)</f>
        <v>12</v>
      </c>
      <c r="D144" s="65" cm="1">
        <f t="array" aca="1" ref="D144" ca="1">_xlfn.XLOOKUP(A144,INDIRECT($A$5&amp;"!$AJ$41:$AJ$406"),INDIRECT($A$5&amp;"!$AO$41:$AO$406"))*SUM($F$3:$I$3)</f>
        <v>12</v>
      </c>
      <c r="E144" s="34" cm="1">
        <f t="array" ref="E144">SUMPRODUCT(('PT Storengy'!$B$8:$K$372)*('PT Storengy'!$A$8:$A$372=$A144)*('PT Storengy'!$B$5:$K$5=$A$6)*('PT Storengy'!$B$7:$K$7=$A$7))</f>
        <v>0</v>
      </c>
      <c r="F144" s="111">
        <f t="shared" ca="1" si="10"/>
        <v>9.4724037920000015</v>
      </c>
      <c r="G144" s="153">
        <f t="shared" ca="1" si="13"/>
        <v>0.78434999999999999</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0.62710000000000055</v>
      </c>
      <c r="I144" s="66">
        <f t="shared" ca="1" si="14"/>
        <v>60.201600000000056</v>
      </c>
      <c r="J144" s="110" cm="1">
        <f t="array" aca="1" ref="J144" ca="1">IF(COUNTIFS('PTC NaTran'!$K$7:$K$15996,"",'PTC NaTran'!$A$7:$A$15996,J$16,'PTC NaTran'!$D$7:$D$15996,$A144,'PTC NaTran'!$C$7:$C$15996,"DEL")&gt;0,J$14,SUMIFS('PTC NaTran'!$K$7:$K$15996,'PTC NaTran'!$A$7:$A$15996,J$16,'PTC NaTran'!$D$7:$D$15996,$A144,'PTC NaTran'!$C$7:$C$15996,"DEL")*1.0026*$F$4/INDIRECT($A$4&amp;"!D9"))</f>
        <v>96</v>
      </c>
      <c r="K144" s="110">
        <v>1000</v>
      </c>
      <c r="L144" s="111">
        <f t="shared" ca="1" si="11"/>
        <v>9.2192242154805193</v>
      </c>
      <c r="M144" s="153">
        <f t="shared" ca="1" si="15"/>
        <v>0.76314000000000004</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0.64124000000000059</v>
      </c>
      <c r="O144" s="66">
        <f t="shared" ca="1" si="16"/>
        <v>61.559040000000053</v>
      </c>
      <c r="S144" s="111">
        <f t="shared" ca="1" si="12"/>
        <v>10.015082560000007</v>
      </c>
      <c r="T144" s="51">
        <f t="shared" ca="1" si="17"/>
        <v>0.82982</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0.59678666666666713</v>
      </c>
      <c r="V144" s="66">
        <f t="shared" ca="1" si="18"/>
        <v>57.291520000000048</v>
      </c>
    </row>
    <row r="145" spans="1:22" x14ac:dyDescent="0.3">
      <c r="A145" s="32">
        <f t="shared" si="19"/>
        <v>45876</v>
      </c>
      <c r="B145" s="65" cm="1">
        <f t="array" aca="1" ref="B145" ca="1">_xlfn.XLOOKUP(A145,INDIRECT($A$5&amp;"!$AJ$41:$AJ$406"),INDIRECT($A$5&amp;"!$AK$41:$AK$406"))*SUM($F$3:$I$3)</f>
        <v>0</v>
      </c>
      <c r="C145" s="65" cm="1">
        <f t="array" aca="1" ref="C145" ca="1">_xlfn.XLOOKUP(A145,INDIRECT($A$5&amp;"!$AJ$41:$AJ$406"),INDIRECT($A$5&amp;"!$AL$41:$AL$406"))*SUM($F$3:$I$3)</f>
        <v>12</v>
      </c>
      <c r="D145" s="65" cm="1">
        <f t="array" aca="1" ref="D145" ca="1">_xlfn.XLOOKUP(A145,INDIRECT($A$5&amp;"!$AJ$41:$AJ$406"),INDIRECT($A$5&amp;"!$AO$41:$AO$406"))*SUM($F$3:$I$3)</f>
        <v>12</v>
      </c>
      <c r="E145" s="34" cm="1">
        <f t="array" ref="E145">SUMPRODUCT(('PT Storengy'!$B$8:$K$372)*('PT Storengy'!$A$8:$A$372=$A145)*('PT Storengy'!$B$5:$K$5=$A$6)*('PT Storengy'!$B$7:$K$7=$A$7))</f>
        <v>0</v>
      </c>
      <c r="F145" s="111">
        <f t="shared" ref="F145:F208" ca="1" si="20">F144+I145/1000</f>
        <v>9.532284112000001</v>
      </c>
      <c r="G145" s="153">
        <f t="shared" ca="1" si="13"/>
        <v>0.78937000000000002</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0.62375333333333383</v>
      </c>
      <c r="I145" s="66">
        <f t="shared" ca="1" si="14"/>
        <v>59.880320000000047</v>
      </c>
      <c r="J145" s="110" cm="1">
        <f t="array" aca="1" ref="J145" ca="1">IF(COUNTIFS('PTC NaTran'!$K$7:$K$15996,"",'PTC NaTran'!$A$7:$A$15996,J$16,'PTC NaTran'!$D$7:$D$15996,$A145,'PTC NaTran'!$C$7:$C$15996,"DEL")&gt;0,J$14,SUMIFS('PTC NaTran'!$K$7:$K$15996,'PTC NaTran'!$A$7:$A$15996,J$16,'PTC NaTran'!$D$7:$D$15996,$A145,'PTC NaTran'!$C$7:$C$15996,"DEL")*1.0026*$F$4/INDIRECT($A$4&amp;"!D9"))</f>
        <v>96</v>
      </c>
      <c r="K145" s="110">
        <v>1000</v>
      </c>
      <c r="L145" s="111">
        <f t="shared" ref="L145:L208" ca="1" si="21">L144+O145/1000</f>
        <v>9.2804549354805186</v>
      </c>
      <c r="M145" s="153">
        <f t="shared" ca="1" si="15"/>
        <v>0.76827000000000001</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0.63782000000000061</v>
      </c>
      <c r="O145" s="66">
        <f t="shared" ca="1" si="16"/>
        <v>61.230720000000062</v>
      </c>
      <c r="S145" s="111">
        <f t="shared" ref="S145:S208" ca="1" si="22">S144+V145/1000</f>
        <v>10.072068800000007</v>
      </c>
      <c r="T145" s="51">
        <f t="shared" ca="1" si="17"/>
        <v>0.83459000000000005</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0.59360666666666717</v>
      </c>
      <c r="V145" s="66">
        <f t="shared" ca="1" si="18"/>
        <v>56.986240000000052</v>
      </c>
    </row>
    <row r="146" spans="1:22" x14ac:dyDescent="0.3">
      <c r="A146" s="32">
        <f t="shared" si="19"/>
        <v>45877</v>
      </c>
      <c r="B146" s="65" cm="1">
        <f t="array" aca="1" ref="B146" ca="1">_xlfn.XLOOKUP(A146,INDIRECT($A$5&amp;"!$AJ$41:$AJ$406"),INDIRECT($A$5&amp;"!$AK$41:$AK$406"))*SUM($F$3:$I$3)</f>
        <v>0</v>
      </c>
      <c r="C146" s="65" cm="1">
        <f t="array" aca="1" ref="C146" ca="1">_xlfn.XLOOKUP(A146,INDIRECT($A$5&amp;"!$AJ$41:$AJ$406"),INDIRECT($A$5&amp;"!$AL$41:$AL$406"))*SUM($F$3:$I$3)</f>
        <v>12</v>
      </c>
      <c r="D146" s="65" cm="1">
        <f t="array" aca="1" ref="D146" ca="1">_xlfn.XLOOKUP(A146,INDIRECT($A$5&amp;"!$AJ$41:$AJ$406"),INDIRECT($A$5&amp;"!$AO$41:$AO$406"))*SUM($F$3:$I$3)</f>
        <v>12</v>
      </c>
      <c r="E146" s="34" cm="1">
        <f t="array" ref="E146">SUMPRODUCT(('PT Storengy'!$B$8:$K$372)*('PT Storengy'!$A$8:$A$372=$A146)*('PT Storengy'!$B$5:$K$5=$A$6)*('PT Storengy'!$B$7:$K$7=$A$7))</f>
        <v>0</v>
      </c>
      <c r="F146" s="111">
        <f t="shared" ca="1" si="20"/>
        <v>9.5918450720000017</v>
      </c>
      <c r="G146" s="153">
        <f t="shared" ref="G146:G209" ca="1" si="23">ROUND(F145/SUM($F$3,$G$3,$H$3,$I$3),5)</f>
        <v>0.79435999999999996</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0.62042666666666724</v>
      </c>
      <c r="I146" s="66">
        <f t="shared" ref="I146:I209" ca="1" si="24">IF(F145*1000+$F$4*(1-$E146)*H146&gt;$D146*1000,D146*1000-F145*1000,$F$4*(1-$E146)*H146)</f>
        <v>59.560960000000051</v>
      </c>
      <c r="J146" s="110" cm="1">
        <f t="array" aca="1" ref="J146" ca="1">IF(COUNTIFS('PTC NaTran'!$K$7:$K$15996,"",'PTC NaTran'!$A$7:$A$15996,J$16,'PTC NaTran'!$D$7:$D$15996,$A146,'PTC NaTran'!$C$7:$C$15996,"DEL")&gt;0,J$14,SUMIFS('PTC NaTran'!$K$7:$K$15996,'PTC NaTran'!$A$7:$A$15996,J$16,'PTC NaTran'!$D$7:$D$15996,$A146,'PTC NaTran'!$C$7:$C$15996,"DEL")*1.0026*$F$4/INDIRECT($A$4&amp;"!D9"))</f>
        <v>96</v>
      </c>
      <c r="K146" s="110">
        <v>1000</v>
      </c>
      <c r="L146" s="111">
        <f t="shared" ca="1" si="21"/>
        <v>9.3413592554805192</v>
      </c>
      <c r="M146" s="153">
        <f t="shared" ref="M146:M209" ca="1" si="25">ROUND(L145/SUM($F$3,$G$3,$H$3,$I$3),5)</f>
        <v>0.77337</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0.63442000000000065</v>
      </c>
      <c r="O146" s="66">
        <f t="shared" ref="O146:O209" ca="1" si="26">IF(L145*1000+MIN(J146,K146,$F$4*(1-$E146)*N146)&gt;$D146*1000,$D146*1000-L145*1000,MIN(J146,K146,$F$4*(1-$E146)*N146))</f>
        <v>60.904320000000062</v>
      </c>
      <c r="S146" s="111">
        <f t="shared" ca="1" si="22"/>
        <v>10.128751040000008</v>
      </c>
      <c r="T146" s="51">
        <f t="shared" ref="T146:T209" ca="1" si="27">MIN(ROUND(S145/SUM($F$3,$G$3,$H$3,$I$3),5),1)</f>
        <v>0.83933999999999997</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0.59044000000000063</v>
      </c>
      <c r="V146" s="66">
        <f t="shared" ref="V146:V209" ca="1" si="28">$F$4*(1)*U146</f>
        <v>56.682240000000064</v>
      </c>
    </row>
    <row r="147" spans="1:22" x14ac:dyDescent="0.3">
      <c r="A147" s="32">
        <f t="shared" ref="A147:A210" si="29">A146+1</f>
        <v>45878</v>
      </c>
      <c r="B147" s="65" cm="1">
        <f t="array" aca="1" ref="B147" ca="1">_xlfn.XLOOKUP(A147,INDIRECT($A$5&amp;"!$AJ$41:$AJ$406"),INDIRECT($A$5&amp;"!$AK$41:$AK$406"))*SUM($F$3:$I$3)</f>
        <v>0</v>
      </c>
      <c r="C147" s="65" cm="1">
        <f t="array" aca="1" ref="C147" ca="1">_xlfn.XLOOKUP(A147,INDIRECT($A$5&amp;"!$AJ$41:$AJ$406"),INDIRECT($A$5&amp;"!$AL$41:$AL$406"))*SUM($F$3:$I$3)</f>
        <v>12</v>
      </c>
      <c r="D147" s="65" cm="1">
        <f t="array" aca="1" ref="D147" ca="1">_xlfn.XLOOKUP(A147,INDIRECT($A$5&amp;"!$AJ$41:$AJ$406"),INDIRECT($A$5&amp;"!$AO$41:$AO$406"))*SUM($F$3:$I$3)</f>
        <v>12</v>
      </c>
      <c r="E147" s="34" cm="1">
        <f t="array" ref="E147">SUMPRODUCT(('PT Storengy'!$B$8:$K$372)*('PT Storengy'!$A$8:$A$372=$A147)*('PT Storengy'!$B$5:$K$5=$A$6)*('PT Storengy'!$B$7:$K$7=$A$7))</f>
        <v>0</v>
      </c>
      <c r="F147" s="111">
        <f t="shared" ca="1" si="20"/>
        <v>9.6510885920000025</v>
      </c>
      <c r="G147" s="153">
        <f t="shared" ca="1" si="23"/>
        <v>0.79932000000000003</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0.61712000000000067</v>
      </c>
      <c r="I147" s="66">
        <f t="shared" ca="1" si="24"/>
        <v>59.243520000000061</v>
      </c>
      <c r="J147" s="110" cm="1">
        <f t="array" aca="1" ref="J147" ca="1">IF(COUNTIFS('PTC NaTran'!$K$7:$K$15996,"",'PTC NaTran'!$A$7:$A$15996,J$16,'PTC NaTran'!$D$7:$D$15996,$A147,'PTC NaTran'!$C$7:$C$15996,"DEL")&gt;0,J$14,SUMIFS('PTC NaTran'!$K$7:$K$15996,'PTC NaTran'!$A$7:$A$15996,J$16,'PTC NaTran'!$D$7:$D$15996,$A147,'PTC NaTran'!$C$7:$C$15996,"DEL")*1.0026*$F$4/INDIRECT($A$4&amp;"!D9"))</f>
        <v>96</v>
      </c>
      <c r="K147" s="110">
        <v>1000</v>
      </c>
      <c r="L147" s="111">
        <f t="shared" ca="1" si="21"/>
        <v>9.4019384554805185</v>
      </c>
      <c r="M147" s="153">
        <f t="shared" ca="1" si="25"/>
        <v>0.77844999999999998</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0.63103333333333389</v>
      </c>
      <c r="O147" s="66">
        <f t="shared" ca="1" si="26"/>
        <v>60.579200000000057</v>
      </c>
      <c r="S147" s="111">
        <f t="shared" ca="1" si="22"/>
        <v>10.185131200000008</v>
      </c>
      <c r="T147" s="51">
        <f t="shared" ca="1" si="27"/>
        <v>0.84406000000000003</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0.58729333333333389</v>
      </c>
      <c r="V147" s="66">
        <f t="shared" ca="1" si="28"/>
        <v>56.380160000000053</v>
      </c>
    </row>
    <row r="148" spans="1:22" x14ac:dyDescent="0.3">
      <c r="A148" s="32">
        <f t="shared" si="29"/>
        <v>45879</v>
      </c>
      <c r="B148" s="65" cm="1">
        <f t="array" aca="1" ref="B148" ca="1">_xlfn.XLOOKUP(A148,INDIRECT($A$5&amp;"!$AJ$41:$AJ$406"),INDIRECT($A$5&amp;"!$AK$41:$AK$406"))*SUM($F$3:$I$3)</f>
        <v>0</v>
      </c>
      <c r="C148" s="65" cm="1">
        <f t="array" aca="1" ref="C148" ca="1">_xlfn.XLOOKUP(A148,INDIRECT($A$5&amp;"!$AJ$41:$AJ$406"),INDIRECT($A$5&amp;"!$AL$41:$AL$406"))*SUM($F$3:$I$3)</f>
        <v>12</v>
      </c>
      <c r="D148" s="65" cm="1">
        <f t="array" aca="1" ref="D148" ca="1">_xlfn.XLOOKUP(A148,INDIRECT($A$5&amp;"!$AJ$41:$AJ$406"),INDIRECT($A$5&amp;"!$AO$41:$AO$406"))*SUM($F$3:$I$3)</f>
        <v>12</v>
      </c>
      <c r="E148" s="34" cm="1">
        <f t="array" ref="E148">SUMPRODUCT(('PT Storengy'!$B$8:$K$372)*('PT Storengy'!$A$8:$A$372=$A148)*('PT Storengy'!$B$5:$K$5=$A$6)*('PT Storengy'!$B$7:$K$7=$A$7))</f>
        <v>0</v>
      </c>
      <c r="F148" s="111">
        <f t="shared" ca="1" si="20"/>
        <v>9.7100159520000027</v>
      </c>
      <c r="G148" s="153">
        <f t="shared" ca="1" si="23"/>
        <v>0.80425999999999997</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0.6138266666666673</v>
      </c>
      <c r="I148" s="66">
        <f t="shared" ca="1" si="24"/>
        <v>58.927360000000064</v>
      </c>
      <c r="J148" s="110" cm="1">
        <f t="array" aca="1" ref="J148" ca="1">IF(COUNTIFS('PTC NaTran'!$K$7:$K$15996,"",'PTC NaTran'!$A$7:$A$15996,J$16,'PTC NaTran'!$D$7:$D$15996,$A148,'PTC NaTran'!$C$7:$C$15996,"DEL")&gt;0,J$14,SUMIFS('PTC NaTran'!$K$7:$K$15996,'PTC NaTran'!$A$7:$A$15996,J$16,'PTC NaTran'!$D$7:$D$15996,$A148,'PTC NaTran'!$C$7:$C$15996,"DEL")*1.0026*$F$4/INDIRECT($A$4&amp;"!D9"))</f>
        <v>96</v>
      </c>
      <c r="K148" s="110">
        <v>1000</v>
      </c>
      <c r="L148" s="111">
        <f t="shared" ca="1" si="21"/>
        <v>9.462195095480519</v>
      </c>
      <c r="M148" s="153">
        <f t="shared" ca="1" si="25"/>
        <v>0.78349000000000002</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0.62767333333333386</v>
      </c>
      <c r="O148" s="66">
        <f t="shared" ca="1" si="26"/>
        <v>60.256640000000047</v>
      </c>
      <c r="S148" s="111">
        <f t="shared" ca="1" si="22"/>
        <v>10.241210560000008</v>
      </c>
      <c r="T148" s="51">
        <f t="shared" ca="1" si="27"/>
        <v>0.84875999999999996</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0.58416000000000057</v>
      </c>
      <c r="V148" s="66">
        <f t="shared" ca="1" si="28"/>
        <v>56.079360000000051</v>
      </c>
    </row>
    <row r="149" spans="1:22" x14ac:dyDescent="0.3">
      <c r="A149" s="32">
        <f t="shared" si="29"/>
        <v>45880</v>
      </c>
      <c r="B149" s="65" cm="1">
        <f t="array" aca="1" ref="B149" ca="1">_xlfn.XLOOKUP(A149,INDIRECT($A$5&amp;"!$AJ$41:$AJ$406"),INDIRECT($A$5&amp;"!$AK$41:$AK$406"))*SUM($F$3:$I$3)</f>
        <v>0</v>
      </c>
      <c r="C149" s="65" cm="1">
        <f t="array" aca="1" ref="C149" ca="1">_xlfn.XLOOKUP(A149,INDIRECT($A$5&amp;"!$AJ$41:$AJ$406"),INDIRECT($A$5&amp;"!$AL$41:$AL$406"))*SUM($F$3:$I$3)</f>
        <v>12</v>
      </c>
      <c r="D149" s="65" cm="1">
        <f t="array" aca="1" ref="D149" ca="1">_xlfn.XLOOKUP(A149,INDIRECT($A$5&amp;"!$AJ$41:$AJ$406"),INDIRECT($A$5&amp;"!$AO$41:$AO$406"))*SUM($F$3:$I$3)</f>
        <v>12</v>
      </c>
      <c r="E149" s="34" cm="1">
        <f t="array" ref="E149">SUMPRODUCT(('PT Storengy'!$B$8:$K$372)*('PT Storengy'!$A$8:$A$372=$A149)*('PT Storengy'!$B$5:$K$5=$A$6)*('PT Storengy'!$B$7:$K$7=$A$7))</f>
        <v>0</v>
      </c>
      <c r="F149" s="111">
        <f t="shared" ca="1" si="20"/>
        <v>9.7686290720000031</v>
      </c>
      <c r="G149" s="153">
        <f t="shared" ca="1" si="23"/>
        <v>0.80916999999999994</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0.61055333333333395</v>
      </c>
      <c r="I149" s="66">
        <f t="shared" ca="1" si="24"/>
        <v>58.613120000000059</v>
      </c>
      <c r="J149" s="110" cm="1">
        <f t="array" aca="1" ref="J149" ca="1">IF(COUNTIFS('PTC NaTran'!$K$7:$K$15996,"",'PTC NaTran'!$A$7:$A$15996,J$16,'PTC NaTran'!$D$7:$D$15996,$A149,'PTC NaTran'!$C$7:$C$15996,"DEL")&gt;0,J$14,SUMIFS('PTC NaTran'!$K$7:$K$15996,'PTC NaTran'!$A$7:$A$15996,J$16,'PTC NaTran'!$D$7:$D$15996,$A149,'PTC NaTran'!$C$7:$C$15996,"DEL")*1.0026*$F$4/INDIRECT($A$4&amp;"!D9"))</f>
        <v>96</v>
      </c>
      <c r="K149" s="110">
        <v>1000</v>
      </c>
      <c r="L149" s="111">
        <f t="shared" ca="1" si="21"/>
        <v>9.5221298154805183</v>
      </c>
      <c r="M149" s="153">
        <f t="shared" ca="1" si="25"/>
        <v>0.78852</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0.62432000000000054</v>
      </c>
      <c r="O149" s="66">
        <f t="shared" ca="1" si="26"/>
        <v>59.934720000000056</v>
      </c>
      <c r="S149" s="111">
        <f t="shared" ca="1" si="22"/>
        <v>10.296991040000007</v>
      </c>
      <c r="T149" s="51">
        <f t="shared" ca="1" si="27"/>
        <v>0.85343000000000002</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0.58104666666666716</v>
      </c>
      <c r="V149" s="66">
        <f t="shared" ca="1" si="28"/>
        <v>55.780480000000047</v>
      </c>
    </row>
    <row r="150" spans="1:22" x14ac:dyDescent="0.3">
      <c r="A150" s="32">
        <f t="shared" si="29"/>
        <v>45881</v>
      </c>
      <c r="B150" s="65" cm="1">
        <f t="array" aca="1" ref="B150" ca="1">_xlfn.XLOOKUP(A150,INDIRECT($A$5&amp;"!$AJ$41:$AJ$406"),INDIRECT($A$5&amp;"!$AK$41:$AK$406"))*SUM($F$3:$I$3)</f>
        <v>0</v>
      </c>
      <c r="C150" s="65" cm="1">
        <f t="array" aca="1" ref="C150" ca="1">_xlfn.XLOOKUP(A150,INDIRECT($A$5&amp;"!$AJ$41:$AJ$406"),INDIRECT($A$5&amp;"!$AL$41:$AL$406"))*SUM($F$3:$I$3)</f>
        <v>12</v>
      </c>
      <c r="D150" s="65" cm="1">
        <f t="array" aca="1" ref="D150" ca="1">_xlfn.XLOOKUP(A150,INDIRECT($A$5&amp;"!$AJ$41:$AJ$406"),INDIRECT($A$5&amp;"!$AO$41:$AO$406"))*SUM($F$3:$I$3)</f>
        <v>12</v>
      </c>
      <c r="E150" s="34" cm="1">
        <f t="array" ref="E150">SUMPRODUCT(('PT Storengy'!$B$8:$K$372)*('PT Storengy'!$A$8:$A$372=$A150)*('PT Storengy'!$B$5:$K$5=$A$6)*('PT Storengy'!$B$7:$K$7=$A$7))</f>
        <v>0</v>
      </c>
      <c r="F150" s="111">
        <f t="shared" ca="1" si="20"/>
        <v>9.8269298720000027</v>
      </c>
      <c r="G150" s="153">
        <f t="shared" ca="1" si="23"/>
        <v>0.81405000000000005</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0.60730000000000051</v>
      </c>
      <c r="I150" s="66">
        <f t="shared" ca="1" si="24"/>
        <v>58.300800000000052</v>
      </c>
      <c r="J150" s="110" cm="1">
        <f t="array" aca="1" ref="J150" ca="1">IF(COUNTIFS('PTC NaTran'!$K$7:$K$15996,"",'PTC NaTran'!$A$7:$A$15996,J$16,'PTC NaTran'!$D$7:$D$15996,$A150,'PTC NaTran'!$C$7:$C$15996,"DEL")&gt;0,J$14,SUMIFS('PTC NaTran'!$K$7:$K$15996,'PTC NaTran'!$A$7:$A$15996,J$16,'PTC NaTran'!$D$7:$D$15996,$A150,'PTC NaTran'!$C$7:$C$15996,"DEL")*1.0026*$F$4/INDIRECT($A$4&amp;"!D9"))</f>
        <v>96</v>
      </c>
      <c r="K150" s="110">
        <v>1000</v>
      </c>
      <c r="L150" s="111">
        <f t="shared" ca="1" si="21"/>
        <v>9.5817451754805187</v>
      </c>
      <c r="M150" s="153">
        <f t="shared" ca="1" si="25"/>
        <v>0.79351000000000005</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0.62099333333333384</v>
      </c>
      <c r="O150" s="66">
        <f t="shared" ca="1" si="26"/>
        <v>59.615360000000052</v>
      </c>
      <c r="S150" s="111">
        <f t="shared" ca="1" si="22"/>
        <v>10.352473920000007</v>
      </c>
      <c r="T150" s="51">
        <f t="shared" ca="1" si="27"/>
        <v>0.85807999999999995</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0.57794666666666716</v>
      </c>
      <c r="V150" s="66">
        <f t="shared" ca="1" si="28"/>
        <v>55.482880000000051</v>
      </c>
    </row>
    <row r="151" spans="1:22" x14ac:dyDescent="0.3">
      <c r="A151" s="32">
        <f t="shared" si="29"/>
        <v>45882</v>
      </c>
      <c r="B151" s="65" cm="1">
        <f t="array" aca="1" ref="B151" ca="1">_xlfn.XLOOKUP(A151,INDIRECT($A$5&amp;"!$AJ$41:$AJ$406"),INDIRECT($A$5&amp;"!$AK$41:$AK$406"))*SUM($F$3:$I$3)</f>
        <v>0</v>
      </c>
      <c r="C151" s="65" cm="1">
        <f t="array" aca="1" ref="C151" ca="1">_xlfn.XLOOKUP(A151,INDIRECT($A$5&amp;"!$AJ$41:$AJ$406"),INDIRECT($A$5&amp;"!$AL$41:$AL$406"))*SUM($F$3:$I$3)</f>
        <v>12</v>
      </c>
      <c r="D151" s="65" cm="1">
        <f t="array" aca="1" ref="D151" ca="1">_xlfn.XLOOKUP(A151,INDIRECT($A$5&amp;"!$AJ$41:$AJ$406"),INDIRECT($A$5&amp;"!$AO$41:$AO$406"))*SUM($F$3:$I$3)</f>
        <v>12</v>
      </c>
      <c r="E151" s="34" cm="1">
        <f t="array" ref="E151">SUMPRODUCT(('PT Storengy'!$B$8:$K$372)*('PT Storengy'!$A$8:$A$372=$A151)*('PT Storengy'!$B$5:$K$5=$A$6)*('PT Storengy'!$B$7:$K$7=$A$7))</f>
        <v>0</v>
      </c>
      <c r="F151" s="111">
        <f t="shared" ca="1" si="20"/>
        <v>9.8849196320000026</v>
      </c>
      <c r="G151" s="153">
        <f t="shared" ca="1" si="23"/>
        <v>0.81891000000000003</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0.60406000000000049</v>
      </c>
      <c r="I151" s="66">
        <f t="shared" ca="1" si="24"/>
        <v>57.989760000000047</v>
      </c>
      <c r="J151" s="110" cm="1">
        <f t="array" aca="1" ref="J151" ca="1">IF(COUNTIFS('PTC NaTran'!$K$7:$K$15996,"",'PTC NaTran'!$A$7:$A$15996,J$16,'PTC NaTran'!$D$7:$D$15996,$A151,'PTC NaTran'!$C$7:$C$15996,"DEL")&gt;0,J$14,SUMIFS('PTC NaTran'!$K$7:$K$15996,'PTC NaTran'!$A$7:$A$15996,J$16,'PTC NaTran'!$D$7:$D$15996,$A151,'PTC NaTran'!$C$7:$C$15996,"DEL")*1.0026*$F$4/INDIRECT($A$4&amp;"!D9"))</f>
        <v>96</v>
      </c>
      <c r="K151" s="110">
        <v>1000</v>
      </c>
      <c r="L151" s="111">
        <f t="shared" ca="1" si="21"/>
        <v>9.6410424554805196</v>
      </c>
      <c r="M151" s="153">
        <f t="shared" ca="1" si="25"/>
        <v>0.79847999999999997</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0.61768000000000056</v>
      </c>
      <c r="O151" s="66">
        <f t="shared" ca="1" si="26"/>
        <v>59.297280000000057</v>
      </c>
      <c r="S151" s="111">
        <f t="shared" ca="1" si="22"/>
        <v>10.407660480000006</v>
      </c>
      <c r="T151" s="51">
        <f t="shared" ca="1" si="27"/>
        <v>0.86270999999999998</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0.57486000000000059</v>
      </c>
      <c r="V151" s="66">
        <f t="shared" ca="1" si="28"/>
        <v>55.186560000000057</v>
      </c>
    </row>
    <row r="152" spans="1:22" x14ac:dyDescent="0.3">
      <c r="A152" s="32">
        <f t="shared" si="29"/>
        <v>45883</v>
      </c>
      <c r="B152" s="65" cm="1">
        <f t="array" aca="1" ref="B152" ca="1">_xlfn.XLOOKUP(A152,INDIRECT($A$5&amp;"!$AJ$41:$AJ$406"),INDIRECT($A$5&amp;"!$AK$41:$AK$406"))*SUM($F$3:$I$3)</f>
        <v>0</v>
      </c>
      <c r="C152" s="65" cm="1">
        <f t="array" aca="1" ref="C152" ca="1">_xlfn.XLOOKUP(A152,INDIRECT($A$5&amp;"!$AJ$41:$AJ$406"),INDIRECT($A$5&amp;"!$AL$41:$AL$406"))*SUM($F$3:$I$3)</f>
        <v>12</v>
      </c>
      <c r="D152" s="65" cm="1">
        <f t="array" aca="1" ref="D152" ca="1">_xlfn.XLOOKUP(A152,INDIRECT($A$5&amp;"!$AJ$41:$AJ$406"),INDIRECT($A$5&amp;"!$AO$41:$AO$406"))*SUM($F$3:$I$3)</f>
        <v>12</v>
      </c>
      <c r="E152" s="34" cm="1">
        <f t="array" ref="E152">SUMPRODUCT(('PT Storengy'!$B$8:$K$372)*('PT Storengy'!$A$8:$A$372=$A152)*('PT Storengy'!$B$5:$K$5=$A$6)*('PT Storengy'!$B$7:$K$7=$A$7))</f>
        <v>0</v>
      </c>
      <c r="F152" s="111">
        <f t="shared" ca="1" si="20"/>
        <v>9.9426002720000017</v>
      </c>
      <c r="G152" s="153">
        <f t="shared" ca="1" si="23"/>
        <v>0.82374000000000003</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0.60084000000000048</v>
      </c>
      <c r="I152" s="66">
        <f t="shared" ca="1" si="24"/>
        <v>57.680640000000047</v>
      </c>
      <c r="J152" s="110" cm="1">
        <f t="array" aca="1" ref="J152" ca="1">IF(COUNTIFS('PTC NaTran'!$K$7:$K$15996,"",'PTC NaTran'!$A$7:$A$15996,J$16,'PTC NaTran'!$D$7:$D$15996,$A152,'PTC NaTran'!$C$7:$C$15996,"DEL")&gt;0,J$14,SUMIFS('PTC NaTran'!$K$7:$K$15996,'PTC NaTran'!$A$7:$A$15996,J$16,'PTC NaTran'!$D$7:$D$15996,$A152,'PTC NaTran'!$C$7:$C$15996,"DEL")*1.0026*$F$4/INDIRECT($A$4&amp;"!D9"))</f>
        <v>96</v>
      </c>
      <c r="K152" s="110">
        <v>1000</v>
      </c>
      <c r="L152" s="111">
        <f t="shared" ca="1" si="21"/>
        <v>9.70002357548052</v>
      </c>
      <c r="M152" s="153">
        <f t="shared" ca="1" si="25"/>
        <v>0.80342000000000002</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0.6143866666666673</v>
      </c>
      <c r="O152" s="66">
        <f t="shared" ca="1" si="26"/>
        <v>58.981120000000061</v>
      </c>
      <c r="S152" s="111">
        <f t="shared" ca="1" si="22"/>
        <v>10.462552640000006</v>
      </c>
      <c r="T152" s="51">
        <f t="shared" ca="1" si="27"/>
        <v>0.86731000000000003</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0.57179333333333382</v>
      </c>
      <c r="V152" s="66">
        <f t="shared" ca="1" si="28"/>
        <v>54.892160000000047</v>
      </c>
    </row>
    <row r="153" spans="1:22" x14ac:dyDescent="0.3">
      <c r="A153" s="32">
        <f t="shared" si="29"/>
        <v>45884</v>
      </c>
      <c r="B153" s="65" cm="1">
        <f t="array" aca="1" ref="B153" ca="1">_xlfn.XLOOKUP(A153,INDIRECT($A$5&amp;"!$AJ$41:$AJ$406"),INDIRECT($A$5&amp;"!$AK$41:$AK$406"))*SUM($F$3:$I$3)</f>
        <v>0</v>
      </c>
      <c r="C153" s="65" cm="1">
        <f t="array" aca="1" ref="C153" ca="1">_xlfn.XLOOKUP(A153,INDIRECT($A$5&amp;"!$AJ$41:$AJ$406"),INDIRECT($A$5&amp;"!$AL$41:$AL$406"))*SUM($F$3:$I$3)</f>
        <v>12</v>
      </c>
      <c r="D153" s="65" cm="1">
        <f t="array" aca="1" ref="D153" ca="1">_xlfn.XLOOKUP(A153,INDIRECT($A$5&amp;"!$AJ$41:$AJ$406"),INDIRECT($A$5&amp;"!$AO$41:$AO$406"))*SUM($F$3:$I$3)</f>
        <v>12</v>
      </c>
      <c r="E153" s="34" cm="1">
        <f t="array" ref="E153">SUMPRODUCT(('PT Storengy'!$B$8:$K$372)*('PT Storengy'!$A$8:$A$372=$A153)*('PT Storengy'!$B$5:$K$5=$A$6)*('PT Storengy'!$B$7:$K$7=$A$7))</f>
        <v>0</v>
      </c>
      <c r="F153" s="111">
        <f t="shared" ca="1" si="20"/>
        <v>9.9999730720000013</v>
      </c>
      <c r="G153" s="153">
        <f t="shared" ca="1" si="23"/>
        <v>0.82855000000000001</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0.59763333333333379</v>
      </c>
      <c r="I153" s="66">
        <f t="shared" ca="1" si="24"/>
        <v>57.372800000000041</v>
      </c>
      <c r="J153" s="110" cm="1">
        <f t="array" aca="1" ref="J153" ca="1">IF(COUNTIFS('PTC NaTran'!$K$7:$K$15996,"",'PTC NaTran'!$A$7:$A$15996,J$16,'PTC NaTran'!$D$7:$D$15996,$A153,'PTC NaTran'!$C$7:$C$15996,"DEL")&gt;0,J$14,SUMIFS('PTC NaTran'!$K$7:$K$15996,'PTC NaTran'!$A$7:$A$15996,J$16,'PTC NaTran'!$D$7:$D$15996,$A153,'PTC NaTran'!$C$7:$C$15996,"DEL")*1.0026*$F$4/INDIRECT($A$4&amp;"!D9"))</f>
        <v>96</v>
      </c>
      <c r="K153" s="110">
        <v>1000</v>
      </c>
      <c r="L153" s="111">
        <f t="shared" ca="1" si="21"/>
        <v>9.7586898154805208</v>
      </c>
      <c r="M153" s="153">
        <f t="shared" ca="1" si="25"/>
        <v>0.80833999999999995</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0.61110666666666724</v>
      </c>
      <c r="O153" s="66">
        <f t="shared" ca="1" si="26"/>
        <v>58.666240000000059</v>
      </c>
      <c r="S153" s="111">
        <f t="shared" ca="1" si="22"/>
        <v>10.517152320000006</v>
      </c>
      <c r="T153" s="51">
        <f t="shared" ca="1" si="27"/>
        <v>0.87187999999999999</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0.56874666666666718</v>
      </c>
      <c r="V153" s="66">
        <f t="shared" ca="1" si="28"/>
        <v>54.599680000000049</v>
      </c>
    </row>
    <row r="154" spans="1:22" x14ac:dyDescent="0.3">
      <c r="A154" s="32">
        <f t="shared" si="29"/>
        <v>45885</v>
      </c>
      <c r="B154" s="65" cm="1">
        <f t="array" aca="1" ref="B154" ca="1">_xlfn.XLOOKUP(A154,INDIRECT($A$5&amp;"!$AJ$41:$AJ$406"),INDIRECT($A$5&amp;"!$AK$41:$AK$406"))*SUM($F$3:$I$3)</f>
        <v>0</v>
      </c>
      <c r="C154" s="65" cm="1">
        <f t="array" aca="1" ref="C154" ca="1">_xlfn.XLOOKUP(A154,INDIRECT($A$5&amp;"!$AJ$41:$AJ$406"),INDIRECT($A$5&amp;"!$AL$41:$AL$406"))*SUM($F$3:$I$3)</f>
        <v>12</v>
      </c>
      <c r="D154" s="65" cm="1">
        <f t="array" aca="1" ref="D154" ca="1">_xlfn.XLOOKUP(A154,INDIRECT($A$5&amp;"!$AJ$41:$AJ$406"),INDIRECT($A$5&amp;"!$AO$41:$AO$406"))*SUM($F$3:$I$3)</f>
        <v>12</v>
      </c>
      <c r="E154" s="34" cm="1">
        <f t="array" ref="E154">SUMPRODUCT(('PT Storengy'!$B$8:$K$372)*('PT Storengy'!$A$8:$A$372=$A154)*('PT Storengy'!$B$5:$K$5=$A$6)*('PT Storengy'!$B$7:$K$7=$A$7))</f>
        <v>0</v>
      </c>
      <c r="F154" s="111">
        <f t="shared" ca="1" si="20"/>
        <v>10.057039952000002</v>
      </c>
      <c r="G154" s="153">
        <f t="shared" ca="1" si="23"/>
        <v>0.83333000000000002</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0.59444666666666723</v>
      </c>
      <c r="I154" s="66">
        <f t="shared" ca="1" si="24"/>
        <v>57.066880000000054</v>
      </c>
      <c r="J154" s="110" cm="1">
        <f t="array" aca="1" ref="J154" ca="1">IF(COUNTIFS('PTC NaTran'!$K$7:$K$15996,"",'PTC NaTran'!$A$7:$A$15996,J$16,'PTC NaTran'!$D$7:$D$15996,$A154,'PTC NaTran'!$C$7:$C$15996,"DEL")&gt;0,J$14,SUMIFS('PTC NaTran'!$K$7:$K$15996,'PTC NaTran'!$A$7:$A$15996,J$16,'PTC NaTran'!$D$7:$D$15996,$A154,'PTC NaTran'!$C$7:$C$15996,"DEL")*1.0026*$F$4/INDIRECT($A$4&amp;"!D9"))</f>
        <v>96</v>
      </c>
      <c r="K154" s="110">
        <v>1000</v>
      </c>
      <c r="L154" s="111">
        <f t="shared" ca="1" si="21"/>
        <v>9.8170437354805209</v>
      </c>
      <c r="M154" s="153">
        <f t="shared" ca="1" si="25"/>
        <v>0.81322000000000005</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0.6078533333333338</v>
      </c>
      <c r="O154" s="66">
        <f t="shared" ca="1" si="26"/>
        <v>58.353920000000045</v>
      </c>
      <c r="S154" s="111">
        <f t="shared" ca="1" si="22"/>
        <v>10.571460800000006</v>
      </c>
      <c r="T154" s="51">
        <f t="shared" ca="1" si="27"/>
        <v>0.87643000000000004</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0.56571333333333373</v>
      </c>
      <c r="V154" s="66">
        <f t="shared" ca="1" si="28"/>
        <v>54.308480000000039</v>
      </c>
    </row>
    <row r="155" spans="1:22" x14ac:dyDescent="0.3">
      <c r="A155" s="32">
        <f t="shared" si="29"/>
        <v>45886</v>
      </c>
      <c r="B155" s="65" cm="1">
        <f t="array" aca="1" ref="B155" ca="1">_xlfn.XLOOKUP(A155,INDIRECT($A$5&amp;"!$AJ$41:$AJ$406"),INDIRECT($A$5&amp;"!$AK$41:$AK$406"))*SUM($F$3:$I$3)</f>
        <v>0</v>
      </c>
      <c r="C155" s="65" cm="1">
        <f t="array" aca="1" ref="C155" ca="1">_xlfn.XLOOKUP(A155,INDIRECT($A$5&amp;"!$AJ$41:$AJ$406"),INDIRECT($A$5&amp;"!$AL$41:$AL$406"))*SUM($F$3:$I$3)</f>
        <v>12</v>
      </c>
      <c r="D155" s="65" cm="1">
        <f t="array" aca="1" ref="D155" ca="1">_xlfn.XLOOKUP(A155,INDIRECT($A$5&amp;"!$AJ$41:$AJ$406"),INDIRECT($A$5&amp;"!$AO$41:$AO$406"))*SUM($F$3:$I$3)</f>
        <v>12</v>
      </c>
      <c r="E155" s="34" cm="1">
        <f t="array" ref="E155">SUMPRODUCT(('PT Storengy'!$B$8:$K$372)*('PT Storengy'!$A$8:$A$372=$A155)*('PT Storengy'!$B$5:$K$5=$A$6)*('PT Storengy'!$B$7:$K$7=$A$7))</f>
        <v>0</v>
      </c>
      <c r="F155" s="111">
        <f t="shared" ca="1" si="20"/>
        <v>10.113802192000001</v>
      </c>
      <c r="G155" s="153">
        <f t="shared" ca="1" si="23"/>
        <v>0.83809</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0.59127333333333387</v>
      </c>
      <c r="I155" s="66">
        <f t="shared" ca="1" si="24"/>
        <v>56.762240000000048</v>
      </c>
      <c r="J155" s="110" cm="1">
        <f t="array" aca="1" ref="J155" ca="1">IF(COUNTIFS('PTC NaTran'!$K$7:$K$15996,"",'PTC NaTran'!$A$7:$A$15996,J$16,'PTC NaTran'!$D$7:$D$15996,$A155,'PTC NaTran'!$C$7:$C$15996,"DEL")&gt;0,J$14,SUMIFS('PTC NaTran'!$K$7:$K$15996,'PTC NaTran'!$A$7:$A$15996,J$16,'PTC NaTran'!$D$7:$D$15996,$A155,'PTC NaTran'!$C$7:$C$15996,"DEL")*1.0026*$F$4/INDIRECT($A$4&amp;"!D9"))</f>
        <v>96</v>
      </c>
      <c r="K155" s="110">
        <v>1000</v>
      </c>
      <c r="L155" s="111">
        <f t="shared" ca="1" si="21"/>
        <v>9.8750859754805216</v>
      </c>
      <c r="M155" s="153">
        <f t="shared" ca="1" si="25"/>
        <v>0.81808999999999998</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0.60460666666666718</v>
      </c>
      <c r="O155" s="66">
        <f t="shared" ca="1" si="26"/>
        <v>58.042240000000049</v>
      </c>
      <c r="S155" s="111">
        <f t="shared" ca="1" si="22"/>
        <v>10.625479360000005</v>
      </c>
      <c r="T155" s="51">
        <f t="shared" ca="1" si="27"/>
        <v>0.88095999999999997</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0.56269333333333382</v>
      </c>
      <c r="V155" s="66">
        <f t="shared" ca="1" si="28"/>
        <v>54.018560000000051</v>
      </c>
    </row>
    <row r="156" spans="1:22" x14ac:dyDescent="0.3">
      <c r="A156" s="32">
        <f t="shared" si="29"/>
        <v>45887</v>
      </c>
      <c r="B156" s="65" cm="1">
        <f t="array" aca="1" ref="B156" ca="1">_xlfn.XLOOKUP(A156,INDIRECT($A$5&amp;"!$AJ$41:$AJ$406"),INDIRECT($A$5&amp;"!$AK$41:$AK$406"))*SUM($F$3:$I$3)</f>
        <v>0</v>
      </c>
      <c r="C156" s="65" cm="1">
        <f t="array" aca="1" ref="C156" ca="1">_xlfn.XLOOKUP(A156,INDIRECT($A$5&amp;"!$AJ$41:$AJ$406"),INDIRECT($A$5&amp;"!$AL$41:$AL$406"))*SUM($F$3:$I$3)</f>
        <v>12</v>
      </c>
      <c r="D156" s="65" cm="1">
        <f t="array" aca="1" ref="D156" ca="1">_xlfn.XLOOKUP(A156,INDIRECT($A$5&amp;"!$AJ$41:$AJ$406"),INDIRECT($A$5&amp;"!$AO$41:$AO$406"))*SUM($F$3:$I$3)</f>
        <v>12</v>
      </c>
      <c r="E156" s="34" cm="1">
        <f t="array" ref="E156">SUMPRODUCT(('PT Storengy'!$B$8:$K$372)*('PT Storengy'!$A$8:$A$372=$A156)*('PT Storengy'!$B$5:$K$5=$A$6)*('PT Storengy'!$B$7:$K$7=$A$7))</f>
        <v>0</v>
      </c>
      <c r="F156" s="111">
        <f t="shared" ca="1" si="20"/>
        <v>10.170261712000002</v>
      </c>
      <c r="G156" s="153">
        <f t="shared" ca="1" si="23"/>
        <v>0.84282000000000001</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0.58812000000000053</v>
      </c>
      <c r="I156" s="66">
        <f t="shared" ca="1" si="24"/>
        <v>56.459520000000055</v>
      </c>
      <c r="J156" s="110" cm="1">
        <f t="array" aca="1" ref="J156" ca="1">IF(COUNTIFS('PTC NaTran'!$K$7:$K$15996,"",'PTC NaTran'!$A$7:$A$15996,J$16,'PTC NaTran'!$D$7:$D$15996,$A156,'PTC NaTran'!$C$7:$C$15996,"DEL")&gt;0,J$14,SUMIFS('PTC NaTran'!$K$7:$K$15996,'PTC NaTran'!$A$7:$A$15996,J$16,'PTC NaTran'!$D$7:$D$15996,$A156,'PTC NaTran'!$C$7:$C$15996,"DEL")*1.0026*$F$4/INDIRECT($A$4&amp;"!D9"))</f>
        <v>96</v>
      </c>
      <c r="K156" s="110">
        <v>1000</v>
      </c>
      <c r="L156" s="111">
        <f t="shared" ca="1" si="21"/>
        <v>9.9328190954805216</v>
      </c>
      <c r="M156" s="153">
        <f t="shared" ca="1" si="25"/>
        <v>0.82291999999999998</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0.60138666666666718</v>
      </c>
      <c r="O156" s="66">
        <f t="shared" ca="1" si="26"/>
        <v>57.733120000000049</v>
      </c>
      <c r="S156" s="111">
        <f t="shared" ca="1" si="22"/>
        <v>10.679209920000005</v>
      </c>
      <c r="T156" s="51">
        <f t="shared" ca="1" si="27"/>
        <v>0.88546000000000002</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0.55969333333333393</v>
      </c>
      <c r="V156" s="66">
        <f t="shared" ca="1" si="28"/>
        <v>53.730560000000054</v>
      </c>
    </row>
    <row r="157" spans="1:22" x14ac:dyDescent="0.3">
      <c r="A157" s="32">
        <f t="shared" si="29"/>
        <v>45888</v>
      </c>
      <c r="B157" s="65" cm="1">
        <f t="array" aca="1" ref="B157" ca="1">_xlfn.XLOOKUP(A157,INDIRECT($A$5&amp;"!$AJ$41:$AJ$406"),INDIRECT($A$5&amp;"!$AK$41:$AK$406"))*SUM($F$3:$I$3)</f>
        <v>0</v>
      </c>
      <c r="C157" s="65" cm="1">
        <f t="array" aca="1" ref="C157" ca="1">_xlfn.XLOOKUP(A157,INDIRECT($A$5&amp;"!$AJ$41:$AJ$406"),INDIRECT($A$5&amp;"!$AL$41:$AL$406"))*SUM($F$3:$I$3)</f>
        <v>12</v>
      </c>
      <c r="D157" s="65" cm="1">
        <f t="array" aca="1" ref="D157" ca="1">_xlfn.XLOOKUP(A157,INDIRECT($A$5&amp;"!$AJ$41:$AJ$406"),INDIRECT($A$5&amp;"!$AO$41:$AO$406"))*SUM($F$3:$I$3)</f>
        <v>12</v>
      </c>
      <c r="E157" s="34" cm="1">
        <f t="array" ref="E157">SUMPRODUCT(('PT Storengy'!$B$8:$K$372)*('PT Storengy'!$A$8:$A$372=$A157)*('PT Storengy'!$B$5:$K$5=$A$6)*('PT Storengy'!$B$7:$K$7=$A$7))</f>
        <v>0</v>
      </c>
      <c r="F157" s="111">
        <f t="shared" ca="1" si="20"/>
        <v>10.226420432000003</v>
      </c>
      <c r="G157" s="153">
        <f t="shared" ca="1" si="23"/>
        <v>0.84752000000000005</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0.58498666666666721</v>
      </c>
      <c r="I157" s="66">
        <f t="shared" ca="1" si="24"/>
        <v>56.158720000000052</v>
      </c>
      <c r="J157" s="110" cm="1">
        <f t="array" aca="1" ref="J157" ca="1">IF(COUNTIFS('PTC NaTran'!$K$7:$K$15996,"",'PTC NaTran'!$A$7:$A$15996,J$16,'PTC NaTran'!$D$7:$D$15996,$A157,'PTC NaTran'!$C$7:$C$15996,"DEL")&gt;0,J$14,SUMIFS('PTC NaTran'!$K$7:$K$15996,'PTC NaTran'!$A$7:$A$15996,J$16,'PTC NaTran'!$D$7:$D$15996,$A157,'PTC NaTran'!$C$7:$C$15996,"DEL")*1.0026*$F$4/INDIRECT($A$4&amp;"!D9"))</f>
        <v>96</v>
      </c>
      <c r="K157" s="110">
        <v>1000</v>
      </c>
      <c r="L157" s="111">
        <f t="shared" ca="1" si="21"/>
        <v>9.9902443754805219</v>
      </c>
      <c r="M157" s="153">
        <f t="shared" ca="1" si="25"/>
        <v>0.82772999999999997</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0.59818000000000049</v>
      </c>
      <c r="O157" s="66">
        <f t="shared" ca="1" si="26"/>
        <v>57.425280000000043</v>
      </c>
      <c r="S157" s="111">
        <f t="shared" ca="1" si="22"/>
        <v>10.732654400000005</v>
      </c>
      <c r="T157" s="51">
        <f t="shared" ca="1" si="27"/>
        <v>0.88993</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0.55671333333333406</v>
      </c>
      <c r="V157" s="66">
        <f t="shared" ca="1" si="28"/>
        <v>53.44448000000007</v>
      </c>
    </row>
    <row r="158" spans="1:22" x14ac:dyDescent="0.3">
      <c r="A158" s="32">
        <f t="shared" si="29"/>
        <v>45889</v>
      </c>
      <c r="B158" s="65" cm="1">
        <f t="array" aca="1" ref="B158" ca="1">_xlfn.XLOOKUP(A158,INDIRECT($A$5&amp;"!$AJ$41:$AJ$406"),INDIRECT($A$5&amp;"!$AK$41:$AK$406"))*SUM($F$3:$I$3)</f>
        <v>0</v>
      </c>
      <c r="C158" s="65" cm="1">
        <f t="array" aca="1" ref="C158" ca="1">_xlfn.XLOOKUP(A158,INDIRECT($A$5&amp;"!$AJ$41:$AJ$406"),INDIRECT($A$5&amp;"!$AL$41:$AL$406"))*SUM($F$3:$I$3)</f>
        <v>12</v>
      </c>
      <c r="D158" s="65" cm="1">
        <f t="array" aca="1" ref="D158" ca="1">_xlfn.XLOOKUP(A158,INDIRECT($A$5&amp;"!$AJ$41:$AJ$406"),INDIRECT($A$5&amp;"!$AO$41:$AO$406"))*SUM($F$3:$I$3)</f>
        <v>12</v>
      </c>
      <c r="E158" s="34" cm="1">
        <f t="array" ref="E158">SUMPRODUCT(('PT Storengy'!$B$8:$K$372)*('PT Storengy'!$A$8:$A$372=$A158)*('PT Storengy'!$B$5:$K$5=$A$6)*('PT Storengy'!$B$7:$K$7=$A$7))</f>
        <v>0</v>
      </c>
      <c r="F158" s="111">
        <f t="shared" ca="1" si="20"/>
        <v>10.282279632000003</v>
      </c>
      <c r="G158" s="153">
        <f t="shared" ca="1" si="23"/>
        <v>0.85219999999999996</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0.5818666666666672</v>
      </c>
      <c r="I158" s="66">
        <f t="shared" ca="1" si="24"/>
        <v>55.859200000000051</v>
      </c>
      <c r="J158" s="110" cm="1">
        <f t="array" aca="1" ref="J158" ca="1">IF(COUNTIFS('PTC NaTran'!$K$7:$K$15996,"",'PTC NaTran'!$A$7:$A$15996,J$16,'PTC NaTran'!$D$7:$D$15996,$A158,'PTC NaTran'!$C$7:$C$15996,"DEL")&gt;0,J$14,SUMIFS('PTC NaTran'!$K$7:$K$15996,'PTC NaTran'!$A$7:$A$15996,J$16,'PTC NaTran'!$D$7:$D$15996,$A158,'PTC NaTran'!$C$7:$C$15996,"DEL")*1.0026*$F$4/INDIRECT($A$4&amp;"!D9"))</f>
        <v>96</v>
      </c>
      <c r="K158" s="110">
        <v>1000</v>
      </c>
      <c r="L158" s="111">
        <f t="shared" ca="1" si="21"/>
        <v>10.047363095480522</v>
      </c>
      <c r="M158" s="153">
        <f t="shared" ca="1" si="25"/>
        <v>0.83252000000000004</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0.59498666666666722</v>
      </c>
      <c r="O158" s="66">
        <f t="shared" ca="1" si="26"/>
        <v>57.118720000000053</v>
      </c>
      <c r="S158" s="111">
        <f t="shared" ca="1" si="22"/>
        <v>10.785813440000005</v>
      </c>
      <c r="T158" s="51">
        <f t="shared" ca="1" si="27"/>
        <v>0.89439000000000002</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0.5537400000000009</v>
      </c>
      <c r="V158" s="66">
        <f t="shared" ca="1" si="28"/>
        <v>53.15904000000009</v>
      </c>
    </row>
    <row r="159" spans="1:22" x14ac:dyDescent="0.3">
      <c r="A159" s="32">
        <f t="shared" si="29"/>
        <v>45890</v>
      </c>
      <c r="B159" s="65" cm="1">
        <f t="array" aca="1" ref="B159" ca="1">_xlfn.XLOOKUP(A159,INDIRECT($A$5&amp;"!$AJ$41:$AJ$406"),INDIRECT($A$5&amp;"!$AK$41:$AK$406"))*SUM($F$3:$I$3)</f>
        <v>0</v>
      </c>
      <c r="C159" s="65" cm="1">
        <f t="array" aca="1" ref="C159" ca="1">_xlfn.XLOOKUP(A159,INDIRECT($A$5&amp;"!$AJ$41:$AJ$406"),INDIRECT($A$5&amp;"!$AL$41:$AL$406"))*SUM($F$3:$I$3)</f>
        <v>12</v>
      </c>
      <c r="D159" s="65" cm="1">
        <f t="array" aca="1" ref="D159" ca="1">_xlfn.XLOOKUP(A159,INDIRECT($A$5&amp;"!$AJ$41:$AJ$406"),INDIRECT($A$5&amp;"!$AO$41:$AO$406"))*SUM($F$3:$I$3)</f>
        <v>12</v>
      </c>
      <c r="E159" s="34" cm="1">
        <f t="array" ref="E159">SUMPRODUCT(('PT Storengy'!$B$8:$K$372)*('PT Storengy'!$A$8:$A$372=$A159)*('PT Storengy'!$B$5:$K$5=$A$6)*('PT Storengy'!$B$7:$K$7=$A$7))</f>
        <v>0</v>
      </c>
      <c r="F159" s="111">
        <f t="shared" ca="1" si="20"/>
        <v>10.337840592000003</v>
      </c>
      <c r="G159" s="153">
        <f t="shared" ca="1" si="23"/>
        <v>0.85685999999999996</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0.57876000000000061</v>
      </c>
      <c r="I159" s="66">
        <f t="shared" ca="1" si="24"/>
        <v>55.560960000000058</v>
      </c>
      <c r="J159" s="110" cm="1">
        <f t="array" aca="1" ref="J159" ca="1">IF(COUNTIFS('PTC NaTran'!$K$7:$K$15996,"",'PTC NaTran'!$A$7:$A$15996,J$16,'PTC NaTran'!$D$7:$D$15996,$A159,'PTC NaTran'!$C$7:$C$15996,"DEL")&gt;0,J$14,SUMIFS('PTC NaTran'!$K$7:$K$15996,'PTC NaTran'!$A$7:$A$15996,J$16,'PTC NaTran'!$D$7:$D$15996,$A159,'PTC NaTran'!$C$7:$C$15996,"DEL")*1.0026*$F$4/INDIRECT($A$4&amp;"!D9"))</f>
        <v>96</v>
      </c>
      <c r="K159" s="110">
        <v>1000</v>
      </c>
      <c r="L159" s="111">
        <f t="shared" ca="1" si="21"/>
        <v>10.104177175480523</v>
      </c>
      <c r="M159" s="153">
        <f t="shared" ca="1" si="25"/>
        <v>0.83728000000000002</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0.59181333333333386</v>
      </c>
      <c r="O159" s="66">
        <f t="shared" ca="1" si="26"/>
        <v>56.814080000000047</v>
      </c>
      <c r="S159" s="111">
        <f t="shared" ca="1" si="22"/>
        <v>10.838688960000006</v>
      </c>
      <c r="T159" s="51">
        <f t="shared" ca="1" si="27"/>
        <v>0.89881999999999995</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0.55078666666666787</v>
      </c>
      <c r="V159" s="66">
        <f t="shared" ca="1" si="28"/>
        <v>52.875520000000115</v>
      </c>
    </row>
    <row r="160" spans="1:22" x14ac:dyDescent="0.3">
      <c r="A160" s="32">
        <f t="shared" si="29"/>
        <v>45891</v>
      </c>
      <c r="B160" s="65" cm="1">
        <f t="array" aca="1" ref="B160" ca="1">_xlfn.XLOOKUP(A160,INDIRECT($A$5&amp;"!$AJ$41:$AJ$406"),INDIRECT($A$5&amp;"!$AK$41:$AK$406"))*SUM($F$3:$I$3)</f>
        <v>0</v>
      </c>
      <c r="C160" s="65" cm="1">
        <f t="array" aca="1" ref="C160" ca="1">_xlfn.XLOOKUP(A160,INDIRECT($A$5&amp;"!$AJ$41:$AJ$406"),INDIRECT($A$5&amp;"!$AL$41:$AL$406"))*SUM($F$3:$I$3)</f>
        <v>12</v>
      </c>
      <c r="D160" s="65" cm="1">
        <f t="array" aca="1" ref="D160" ca="1">_xlfn.XLOOKUP(A160,INDIRECT($A$5&amp;"!$AJ$41:$AJ$406"),INDIRECT($A$5&amp;"!$AO$41:$AO$406"))*SUM($F$3:$I$3)</f>
        <v>12</v>
      </c>
      <c r="E160" s="34" cm="1">
        <f t="array" ref="E160">SUMPRODUCT(('PT Storengy'!$B$8:$K$372)*('PT Storengy'!$A$8:$A$372=$A160)*('PT Storengy'!$B$5:$K$5=$A$6)*('PT Storengy'!$B$7:$K$7=$A$7))</f>
        <v>0</v>
      </c>
      <c r="F160" s="111">
        <f t="shared" ca="1" si="20"/>
        <v>10.393105232000003</v>
      </c>
      <c r="G160" s="153">
        <f t="shared" ca="1" si="23"/>
        <v>0.86148999999999998</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0.57567333333333393</v>
      </c>
      <c r="I160" s="66">
        <f t="shared" ca="1" si="24"/>
        <v>55.264640000000057</v>
      </c>
      <c r="J160" s="110" cm="1">
        <f t="array" aca="1" ref="J160" ca="1">IF(COUNTIFS('PTC NaTran'!$K$7:$K$15996,"",'PTC NaTran'!$A$7:$A$15996,J$16,'PTC NaTran'!$D$7:$D$15996,$A160,'PTC NaTran'!$C$7:$C$15996,"DEL")&gt;0,J$14,SUMIFS('PTC NaTran'!$K$7:$K$15996,'PTC NaTran'!$A$7:$A$15996,J$16,'PTC NaTran'!$D$7:$D$15996,$A160,'PTC NaTran'!$C$7:$C$15996,"DEL")*1.0026*$F$4/INDIRECT($A$4&amp;"!D9"))</f>
        <v>96</v>
      </c>
      <c r="K160" s="110">
        <v>1000</v>
      </c>
      <c r="L160" s="111">
        <f t="shared" ca="1" si="21"/>
        <v>10.160688535480523</v>
      </c>
      <c r="M160" s="153">
        <f t="shared" ca="1" si="25"/>
        <v>0.84201000000000004</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0.58866000000000052</v>
      </c>
      <c r="O160" s="66">
        <f t="shared" ca="1" si="26"/>
        <v>56.511360000000053</v>
      </c>
      <c r="S160" s="111">
        <f t="shared" ca="1" si="22"/>
        <v>10.889943360000006</v>
      </c>
      <c r="T160" s="51">
        <f t="shared" ca="1" si="27"/>
        <v>0.90322000000000002</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0.53390000000000093</v>
      </c>
      <c r="V160" s="66">
        <f t="shared" ca="1" si="28"/>
        <v>51.254400000000089</v>
      </c>
    </row>
    <row r="161" spans="1:22" x14ac:dyDescent="0.3">
      <c r="A161" s="32">
        <f t="shared" si="29"/>
        <v>45892</v>
      </c>
      <c r="B161" s="65" cm="1">
        <f t="array" aca="1" ref="B161" ca="1">_xlfn.XLOOKUP(A161,INDIRECT($A$5&amp;"!$AJ$41:$AJ$406"),INDIRECT($A$5&amp;"!$AK$41:$AK$406"))*SUM($F$3:$I$3)</f>
        <v>0</v>
      </c>
      <c r="C161" s="65" cm="1">
        <f t="array" aca="1" ref="C161" ca="1">_xlfn.XLOOKUP(A161,INDIRECT($A$5&amp;"!$AJ$41:$AJ$406"),INDIRECT($A$5&amp;"!$AL$41:$AL$406"))*SUM($F$3:$I$3)</f>
        <v>12</v>
      </c>
      <c r="D161" s="65" cm="1">
        <f t="array" aca="1" ref="D161" ca="1">_xlfn.XLOOKUP(A161,INDIRECT($A$5&amp;"!$AJ$41:$AJ$406"),INDIRECT($A$5&amp;"!$AO$41:$AO$406"))*SUM($F$3:$I$3)</f>
        <v>12</v>
      </c>
      <c r="E161" s="34" cm="1">
        <f t="array" ref="E161">SUMPRODUCT(('PT Storengy'!$B$8:$K$372)*('PT Storengy'!$A$8:$A$372=$A161)*('PT Storengy'!$B$5:$K$5=$A$6)*('PT Storengy'!$B$7:$K$7=$A$7))</f>
        <v>0</v>
      </c>
      <c r="F161" s="111">
        <f t="shared" ca="1" si="20"/>
        <v>10.448075472000003</v>
      </c>
      <c r="G161" s="153">
        <f t="shared" ca="1" si="23"/>
        <v>0.86609000000000003</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0.57260666666666715</v>
      </c>
      <c r="I161" s="66">
        <f t="shared" ca="1" si="24"/>
        <v>54.970240000000047</v>
      </c>
      <c r="J161" s="110" cm="1">
        <f t="array" aca="1" ref="J161" ca="1">IF(COUNTIFS('PTC NaTran'!$K$7:$K$15996,"",'PTC NaTran'!$A$7:$A$15996,J$16,'PTC NaTran'!$D$7:$D$15996,$A161,'PTC NaTran'!$C$7:$C$15996,"DEL")&gt;0,J$14,SUMIFS('PTC NaTran'!$K$7:$K$15996,'PTC NaTran'!$A$7:$A$15996,J$16,'PTC NaTran'!$D$7:$D$15996,$A161,'PTC NaTran'!$C$7:$C$15996,"DEL")*1.0026*$F$4/INDIRECT($A$4&amp;"!D9"))</f>
        <v>96</v>
      </c>
      <c r="K161" s="110">
        <v>1000</v>
      </c>
      <c r="L161" s="111">
        <f t="shared" ca="1" si="21"/>
        <v>10.216898455480523</v>
      </c>
      <c r="M161" s="153">
        <f t="shared" ca="1" si="25"/>
        <v>0.84672000000000003</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0.58552000000000048</v>
      </c>
      <c r="O161" s="66">
        <f t="shared" ca="1" si="26"/>
        <v>56.209920000000047</v>
      </c>
      <c r="S161" s="111">
        <f t="shared" ca="1" si="22"/>
        <v>10.939143360000006</v>
      </c>
      <c r="T161" s="51">
        <f t="shared" ca="1" si="27"/>
        <v>0.90749999999999997</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0.51250000000000084</v>
      </c>
      <c r="V161" s="66">
        <f t="shared" ca="1" si="28"/>
        <v>49.200000000000081</v>
      </c>
    </row>
    <row r="162" spans="1:22" x14ac:dyDescent="0.3">
      <c r="A162" s="32">
        <f t="shared" si="29"/>
        <v>45893</v>
      </c>
      <c r="B162" s="65" cm="1">
        <f t="array" aca="1" ref="B162" ca="1">_xlfn.XLOOKUP(A162,INDIRECT($A$5&amp;"!$AJ$41:$AJ$406"),INDIRECT($A$5&amp;"!$AK$41:$AK$406"))*SUM($F$3:$I$3)</f>
        <v>0</v>
      </c>
      <c r="C162" s="65" cm="1">
        <f t="array" aca="1" ref="C162" ca="1">_xlfn.XLOOKUP(A162,INDIRECT($A$5&amp;"!$AJ$41:$AJ$406"),INDIRECT($A$5&amp;"!$AL$41:$AL$406"))*SUM($F$3:$I$3)</f>
        <v>12</v>
      </c>
      <c r="D162" s="65" cm="1">
        <f t="array" aca="1" ref="D162" ca="1">_xlfn.XLOOKUP(A162,INDIRECT($A$5&amp;"!$AJ$41:$AJ$406"),INDIRECT($A$5&amp;"!$AO$41:$AO$406"))*SUM($F$3:$I$3)</f>
        <v>12</v>
      </c>
      <c r="E162" s="34" cm="1">
        <f t="array" ref="E162">SUMPRODUCT(('PT Storengy'!$B$8:$K$372)*('PT Storengy'!$A$8:$A$372=$A162)*('PT Storengy'!$B$5:$K$5=$A$6)*('PT Storengy'!$B$7:$K$7=$A$7))</f>
        <v>0</v>
      </c>
      <c r="F162" s="111">
        <f t="shared" ca="1" si="20"/>
        <v>10.502752592000004</v>
      </c>
      <c r="G162" s="153">
        <f t="shared" ca="1" si="23"/>
        <v>0.87067000000000005</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0.56955333333333391</v>
      </c>
      <c r="I162" s="66">
        <f t="shared" ca="1" si="24"/>
        <v>54.677120000000059</v>
      </c>
      <c r="J162" s="110" cm="1">
        <f t="array" aca="1" ref="J162" ca="1">IF(COUNTIFS('PTC NaTran'!$K$7:$K$15996,"",'PTC NaTran'!$A$7:$A$15996,J$16,'PTC NaTran'!$D$7:$D$15996,$A162,'PTC NaTran'!$C$7:$C$15996,"DEL")&gt;0,J$14,SUMIFS('PTC NaTran'!$K$7:$K$15996,'PTC NaTran'!$A$7:$A$15996,J$16,'PTC NaTran'!$D$7:$D$15996,$A162,'PTC NaTran'!$C$7:$C$15996,"DEL")*1.0026*$F$4/INDIRECT($A$4&amp;"!D9"))</f>
        <v>96</v>
      </c>
      <c r="K162" s="110">
        <v>1000</v>
      </c>
      <c r="L162" s="111">
        <f t="shared" ca="1" si="21"/>
        <v>10.272808215480524</v>
      </c>
      <c r="M162" s="153">
        <f t="shared" ca="1" si="25"/>
        <v>0.85141</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0.58239333333333387</v>
      </c>
      <c r="O162" s="66">
        <f t="shared" ca="1" si="26"/>
        <v>55.909760000000048</v>
      </c>
      <c r="S162" s="111">
        <f t="shared" ca="1" si="22"/>
        <v>10.986375360000006</v>
      </c>
      <c r="T162" s="51">
        <f t="shared" ca="1" si="27"/>
        <v>0.91159999999999997</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0.49200000000000077</v>
      </c>
      <c r="V162" s="66">
        <f t="shared" ca="1" si="28"/>
        <v>47.23200000000007</v>
      </c>
    </row>
    <row r="163" spans="1:22" x14ac:dyDescent="0.3">
      <c r="A163" s="32">
        <f t="shared" si="29"/>
        <v>45894</v>
      </c>
      <c r="B163" s="65" cm="1">
        <f t="array" aca="1" ref="B163" ca="1">_xlfn.XLOOKUP(A163,INDIRECT($A$5&amp;"!$AJ$41:$AJ$406"),INDIRECT($A$5&amp;"!$AK$41:$AK$406"))*SUM($F$3:$I$3)</f>
        <v>0</v>
      </c>
      <c r="C163" s="65" cm="1">
        <f t="array" aca="1" ref="C163" ca="1">_xlfn.XLOOKUP(A163,INDIRECT($A$5&amp;"!$AJ$41:$AJ$406"),INDIRECT($A$5&amp;"!$AL$41:$AL$406"))*SUM($F$3:$I$3)</f>
        <v>12</v>
      </c>
      <c r="D163" s="65" cm="1">
        <f t="array" aca="1" ref="D163" ca="1">_xlfn.XLOOKUP(A163,INDIRECT($A$5&amp;"!$AJ$41:$AJ$406"),INDIRECT($A$5&amp;"!$AO$41:$AO$406"))*SUM($F$3:$I$3)</f>
        <v>12</v>
      </c>
      <c r="E163" s="34" cm="1">
        <f t="array" ref="E163">SUMPRODUCT(('PT Storengy'!$B$8:$K$372)*('PT Storengy'!$A$8:$A$372=$A163)*('PT Storengy'!$B$5:$K$5=$A$6)*('PT Storengy'!$B$7:$K$7=$A$7))</f>
        <v>0</v>
      </c>
      <c r="F163" s="111">
        <f t="shared" ca="1" si="20"/>
        <v>10.557137872000004</v>
      </c>
      <c r="G163" s="153">
        <f t="shared" ca="1" si="23"/>
        <v>0.87522999999999995</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0.56651333333333387</v>
      </c>
      <c r="I163" s="66">
        <f t="shared" ca="1" si="24"/>
        <v>54.385280000000051</v>
      </c>
      <c r="J163" s="110" cm="1">
        <f t="array" aca="1" ref="J163" ca="1">IF(COUNTIFS('PTC NaTran'!$K$7:$K$15996,"",'PTC NaTran'!$A$7:$A$15996,J$16,'PTC NaTran'!$D$7:$D$15996,$A163,'PTC NaTran'!$C$7:$C$15996,"DEL")&gt;0,J$14,SUMIFS('PTC NaTran'!$K$7:$K$15996,'PTC NaTran'!$A$7:$A$15996,J$16,'PTC NaTran'!$D$7:$D$15996,$A163,'PTC NaTran'!$C$7:$C$15996,"DEL")*1.0026*$F$4/INDIRECT($A$4&amp;"!D9"))</f>
        <v>96</v>
      </c>
      <c r="K163" s="110">
        <v>1000</v>
      </c>
      <c r="L163" s="111">
        <f t="shared" ca="1" si="21"/>
        <v>10.328419735480523</v>
      </c>
      <c r="M163" s="153">
        <f t="shared" ca="1" si="25"/>
        <v>0.85607</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0.57928666666666717</v>
      </c>
      <c r="O163" s="66">
        <f t="shared" ca="1" si="26"/>
        <v>55.611520000000048</v>
      </c>
      <c r="S163" s="111">
        <f t="shared" ca="1" si="22"/>
        <v>11.031720960000005</v>
      </c>
      <c r="T163" s="51">
        <f t="shared" ca="1" si="27"/>
        <v>0.91552999999999995</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0.47235000000000094</v>
      </c>
      <c r="V163" s="66">
        <f t="shared" ca="1" si="28"/>
        <v>45.34560000000009</v>
      </c>
    </row>
    <row r="164" spans="1:22" x14ac:dyDescent="0.3">
      <c r="A164" s="32">
        <f t="shared" si="29"/>
        <v>45895</v>
      </c>
      <c r="B164" s="65" cm="1">
        <f t="array" aca="1" ref="B164" ca="1">_xlfn.XLOOKUP(A164,INDIRECT($A$5&amp;"!$AJ$41:$AJ$406"),INDIRECT($A$5&amp;"!$AK$41:$AK$406"))*SUM($F$3:$I$3)</f>
        <v>0</v>
      </c>
      <c r="C164" s="65" cm="1">
        <f t="array" aca="1" ref="C164" ca="1">_xlfn.XLOOKUP(A164,INDIRECT($A$5&amp;"!$AJ$41:$AJ$406"),INDIRECT($A$5&amp;"!$AL$41:$AL$406"))*SUM($F$3:$I$3)</f>
        <v>12</v>
      </c>
      <c r="D164" s="65" cm="1">
        <f t="array" aca="1" ref="D164" ca="1">_xlfn.XLOOKUP(A164,INDIRECT($A$5&amp;"!$AJ$41:$AJ$406"),INDIRECT($A$5&amp;"!$AO$41:$AO$406"))*SUM($F$3:$I$3)</f>
        <v>12</v>
      </c>
      <c r="E164" s="34" cm="1">
        <f t="array" ref="E164">SUMPRODUCT(('PT Storengy'!$B$8:$K$372)*('PT Storengy'!$A$8:$A$372=$A164)*('PT Storengy'!$B$5:$K$5=$A$6)*('PT Storengy'!$B$7:$K$7=$A$7))</f>
        <v>0</v>
      </c>
      <c r="F164" s="111">
        <f t="shared" ca="1" si="20"/>
        <v>10.611233232000004</v>
      </c>
      <c r="G164" s="153">
        <f t="shared" ca="1" si="23"/>
        <v>0.87975999999999999</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0.56349333333333373</v>
      </c>
      <c r="I164" s="66">
        <f t="shared" ca="1" si="24"/>
        <v>54.095360000000042</v>
      </c>
      <c r="J164" s="110" cm="1">
        <f t="array" aca="1" ref="J164" ca="1">IF(COUNTIFS('PTC NaTran'!$K$7:$K$15996,"",'PTC NaTran'!$A$7:$A$15996,J$16,'PTC NaTran'!$D$7:$D$15996,$A164,'PTC NaTran'!$C$7:$C$15996,"DEL")&gt;0,J$14,SUMIFS('PTC NaTran'!$K$7:$K$15996,'PTC NaTran'!$A$7:$A$15996,J$16,'PTC NaTran'!$D$7:$D$15996,$A164,'PTC NaTran'!$C$7:$C$15996,"DEL")*1.0026*$F$4/INDIRECT($A$4&amp;"!D9"))</f>
        <v>96</v>
      </c>
      <c r="K164" s="110">
        <v>1000</v>
      </c>
      <c r="L164" s="111">
        <f t="shared" ca="1" si="21"/>
        <v>10.383734935480524</v>
      </c>
      <c r="M164" s="153">
        <f t="shared" ca="1" si="25"/>
        <v>0.86070000000000002</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0.57620000000000049</v>
      </c>
      <c r="O164" s="66">
        <f t="shared" ca="1" si="26"/>
        <v>55.315200000000047</v>
      </c>
      <c r="S164" s="111">
        <f t="shared" ca="1" si="22"/>
        <v>11.075252160000005</v>
      </c>
      <c r="T164" s="51">
        <f t="shared" ca="1" si="27"/>
        <v>0.91930999999999996</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0.45345000000000096</v>
      </c>
      <c r="V164" s="66">
        <f t="shared" ca="1" si="28"/>
        <v>43.531200000000091</v>
      </c>
    </row>
    <row r="165" spans="1:22" x14ac:dyDescent="0.3">
      <c r="A165" s="32">
        <f t="shared" si="29"/>
        <v>45896</v>
      </c>
      <c r="B165" s="65" cm="1">
        <f t="array" aca="1" ref="B165" ca="1">_xlfn.XLOOKUP(A165,INDIRECT($A$5&amp;"!$AJ$41:$AJ$406"),INDIRECT($A$5&amp;"!$AK$41:$AK$406"))*SUM($F$3:$I$3)</f>
        <v>0</v>
      </c>
      <c r="C165" s="65" cm="1">
        <f t="array" aca="1" ref="C165" ca="1">_xlfn.XLOOKUP(A165,INDIRECT($A$5&amp;"!$AJ$41:$AJ$406"),INDIRECT($A$5&amp;"!$AL$41:$AL$406"))*SUM($F$3:$I$3)</f>
        <v>12</v>
      </c>
      <c r="D165" s="65" cm="1">
        <f t="array" aca="1" ref="D165" ca="1">_xlfn.XLOOKUP(A165,INDIRECT($A$5&amp;"!$AJ$41:$AJ$406"),INDIRECT($A$5&amp;"!$AO$41:$AO$406"))*SUM($F$3:$I$3)</f>
        <v>12</v>
      </c>
      <c r="E165" s="34" cm="1">
        <f t="array" ref="E165">SUMPRODUCT(('PT Storengy'!$B$8:$K$372)*('PT Storengy'!$A$8:$A$372=$A165)*('PT Storengy'!$B$5:$K$5=$A$6)*('PT Storengy'!$B$7:$K$7=$A$7))</f>
        <v>0</v>
      </c>
      <c r="F165" s="111">
        <f t="shared" ca="1" si="20"/>
        <v>10.665039952000004</v>
      </c>
      <c r="G165" s="153">
        <f t="shared" ca="1" si="23"/>
        <v>0.88427</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0.56048666666666724</v>
      </c>
      <c r="I165" s="66">
        <f t="shared" ca="1" si="24"/>
        <v>53.806720000000055</v>
      </c>
      <c r="J165" s="110" cm="1">
        <f t="array" aca="1" ref="J165" ca="1">IF(COUNTIFS('PTC NaTran'!$K$7:$K$15996,"",'PTC NaTran'!$A$7:$A$15996,J$16,'PTC NaTran'!$D$7:$D$15996,$A165,'PTC NaTran'!$C$7:$C$15996,"DEL")&gt;0,J$14,SUMIFS('PTC NaTran'!$K$7:$K$15996,'PTC NaTran'!$A$7:$A$15996,J$16,'PTC NaTran'!$D$7:$D$15996,$A165,'PTC NaTran'!$C$7:$C$15996,"DEL")*1.0026*$F$4/INDIRECT($A$4&amp;"!D9"))</f>
        <v>96</v>
      </c>
      <c r="K165" s="110">
        <v>1000</v>
      </c>
      <c r="L165" s="111">
        <f t="shared" ca="1" si="21"/>
        <v>10.438755095480523</v>
      </c>
      <c r="M165" s="153">
        <f t="shared" ca="1" si="25"/>
        <v>0.86531000000000002</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0.57312666666666723</v>
      </c>
      <c r="O165" s="66">
        <f t="shared" ca="1" si="26"/>
        <v>55.020160000000054</v>
      </c>
      <c r="S165" s="111">
        <f t="shared" ca="1" si="22"/>
        <v>11.117040960000006</v>
      </c>
      <c r="T165" s="51">
        <f t="shared" ca="1" si="27"/>
        <v>0.92293999999999998</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0.43530000000000091</v>
      </c>
      <c r="V165" s="66">
        <f t="shared" ca="1" si="28"/>
        <v>41.788800000000087</v>
      </c>
    </row>
    <row r="166" spans="1:22" x14ac:dyDescent="0.3">
      <c r="A166" s="32">
        <f t="shared" si="29"/>
        <v>45897</v>
      </c>
      <c r="B166" s="65" cm="1">
        <f t="array" aca="1" ref="B166" ca="1">_xlfn.XLOOKUP(A166,INDIRECT($A$5&amp;"!$AJ$41:$AJ$406"),INDIRECT($A$5&amp;"!$AK$41:$AK$406"))*SUM($F$3:$I$3)</f>
        <v>0</v>
      </c>
      <c r="C166" s="65" cm="1">
        <f t="array" aca="1" ref="C166" ca="1">_xlfn.XLOOKUP(A166,INDIRECT($A$5&amp;"!$AJ$41:$AJ$406"),INDIRECT($A$5&amp;"!$AL$41:$AL$406"))*SUM($F$3:$I$3)</f>
        <v>12</v>
      </c>
      <c r="D166" s="65" cm="1">
        <f t="array" aca="1" ref="D166" ca="1">_xlfn.XLOOKUP(A166,INDIRECT($A$5&amp;"!$AJ$41:$AJ$406"),INDIRECT($A$5&amp;"!$AO$41:$AO$406"))*SUM($F$3:$I$3)</f>
        <v>12</v>
      </c>
      <c r="E166" s="34" cm="1">
        <f t="array" ref="E166">SUMPRODUCT(('PT Storengy'!$B$8:$K$372)*('PT Storengy'!$A$8:$A$372=$A166)*('PT Storengy'!$B$5:$K$5=$A$6)*('PT Storengy'!$B$7:$K$7=$A$7))</f>
        <v>0</v>
      </c>
      <c r="F166" s="111">
        <f t="shared" ca="1" si="20"/>
        <v>10.718559952000005</v>
      </c>
      <c r="G166" s="153">
        <f t="shared" ca="1" si="23"/>
        <v>0.88875000000000004</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0.55750000000000066</v>
      </c>
      <c r="I166" s="66">
        <f t="shared" ca="1" si="24"/>
        <v>53.520000000000067</v>
      </c>
      <c r="J166" s="110" cm="1">
        <f t="array" aca="1" ref="J166" ca="1">IF(COUNTIFS('PTC NaTran'!$K$7:$K$15996,"",'PTC NaTran'!$A$7:$A$15996,J$16,'PTC NaTran'!$D$7:$D$15996,$A166,'PTC NaTran'!$C$7:$C$15996,"DEL")&gt;0,J$14,SUMIFS('PTC NaTran'!$K$7:$K$15996,'PTC NaTran'!$A$7:$A$15996,J$16,'PTC NaTran'!$D$7:$D$15996,$A166,'PTC NaTran'!$C$7:$C$15996,"DEL")*1.0026*$F$4/INDIRECT($A$4&amp;"!D9"))</f>
        <v>96</v>
      </c>
      <c r="K166" s="110">
        <v>1000</v>
      </c>
      <c r="L166" s="111">
        <f t="shared" ca="1" si="21"/>
        <v>10.493481495480523</v>
      </c>
      <c r="M166" s="153">
        <f t="shared" ca="1" si="25"/>
        <v>0.86990000000000001</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0.57006666666666728</v>
      </c>
      <c r="O166" s="66">
        <f t="shared" ca="1" si="26"/>
        <v>54.726400000000055</v>
      </c>
      <c r="S166" s="111">
        <f t="shared" ca="1" si="22"/>
        <v>11.157159360000007</v>
      </c>
      <c r="T166" s="51">
        <f t="shared" ca="1" si="27"/>
        <v>0.92642000000000002</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0.41790000000000072</v>
      </c>
      <c r="V166" s="66">
        <f t="shared" ca="1" si="28"/>
        <v>40.118400000000065</v>
      </c>
    </row>
    <row r="167" spans="1:22" x14ac:dyDescent="0.3">
      <c r="A167" s="32">
        <f t="shared" si="29"/>
        <v>45898</v>
      </c>
      <c r="B167" s="65" cm="1">
        <f t="array" aca="1" ref="B167" ca="1">_xlfn.XLOOKUP(A167,INDIRECT($A$5&amp;"!$AJ$41:$AJ$406"),INDIRECT($A$5&amp;"!$AK$41:$AK$406"))*SUM($F$3:$I$3)</f>
        <v>0</v>
      </c>
      <c r="C167" s="65" cm="1">
        <f t="array" aca="1" ref="C167" ca="1">_xlfn.XLOOKUP(A167,INDIRECT($A$5&amp;"!$AJ$41:$AJ$406"),INDIRECT($A$5&amp;"!$AL$41:$AL$406"))*SUM($F$3:$I$3)</f>
        <v>12</v>
      </c>
      <c r="D167" s="65" cm="1">
        <f t="array" aca="1" ref="D167" ca="1">_xlfn.XLOOKUP(A167,INDIRECT($A$5&amp;"!$AJ$41:$AJ$406"),INDIRECT($A$5&amp;"!$AO$41:$AO$406"))*SUM($F$3:$I$3)</f>
        <v>12</v>
      </c>
      <c r="E167" s="34" cm="1">
        <f t="array" ref="E167">SUMPRODUCT(('PT Storengy'!$B$8:$K$372)*('PT Storengy'!$A$8:$A$372=$A167)*('PT Storengy'!$B$5:$K$5=$A$6)*('PT Storengy'!$B$7:$K$7=$A$7))</f>
        <v>0</v>
      </c>
      <c r="F167" s="111">
        <f t="shared" ca="1" si="20"/>
        <v>10.771794512000005</v>
      </c>
      <c r="G167" s="153">
        <f t="shared" ca="1" si="23"/>
        <v>0.89320999999999995</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0.5545266666666675</v>
      </c>
      <c r="I167" s="66">
        <f t="shared" ca="1" si="24"/>
        <v>53.23456000000008</v>
      </c>
      <c r="J167" s="110" cm="1">
        <f t="array" aca="1" ref="J167" ca="1">IF(COUNTIFS('PTC NaTran'!$K$7:$K$15996,"",'PTC NaTran'!$A$7:$A$15996,J$16,'PTC NaTran'!$D$7:$D$15996,$A167,'PTC NaTran'!$C$7:$C$15996,"DEL")&gt;0,J$14,SUMIFS('PTC NaTran'!$K$7:$K$15996,'PTC NaTran'!$A$7:$A$15996,J$16,'PTC NaTran'!$D$7:$D$15996,$A167,'PTC NaTran'!$C$7:$C$15996,"DEL")*1.0026*$F$4/INDIRECT($A$4&amp;"!D9"))</f>
        <v>96</v>
      </c>
      <c r="K167" s="110">
        <v>1000</v>
      </c>
      <c r="L167" s="111">
        <f t="shared" ca="1" si="21"/>
        <v>10.547916055480524</v>
      </c>
      <c r="M167" s="153">
        <f t="shared" ca="1" si="25"/>
        <v>0.87446000000000002</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0.56702666666666723</v>
      </c>
      <c r="O167" s="66">
        <f t="shared" ca="1" si="26"/>
        <v>54.434560000000054</v>
      </c>
      <c r="S167" s="111">
        <f t="shared" ca="1" si="22"/>
        <v>11.195674560000008</v>
      </c>
      <c r="T167" s="51">
        <f t="shared" ca="1" si="27"/>
        <v>0.92976000000000003</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0.40120000000000072</v>
      </c>
      <c r="V167" s="66">
        <f t="shared" ca="1" si="28"/>
        <v>38.515200000000071</v>
      </c>
    </row>
    <row r="168" spans="1:22" x14ac:dyDescent="0.3">
      <c r="A168" s="32">
        <f t="shared" si="29"/>
        <v>45899</v>
      </c>
      <c r="B168" s="65" cm="1">
        <f t="array" aca="1" ref="B168" ca="1">_xlfn.XLOOKUP(A168,INDIRECT($A$5&amp;"!$AJ$41:$AJ$406"),INDIRECT($A$5&amp;"!$AK$41:$AK$406"))*SUM($F$3:$I$3)</f>
        <v>0</v>
      </c>
      <c r="C168" s="65" cm="1">
        <f t="array" aca="1" ref="C168" ca="1">_xlfn.XLOOKUP(A168,INDIRECT($A$5&amp;"!$AJ$41:$AJ$406"),INDIRECT($A$5&amp;"!$AL$41:$AL$406"))*SUM($F$3:$I$3)</f>
        <v>12</v>
      </c>
      <c r="D168" s="65" cm="1">
        <f t="array" aca="1" ref="D168" ca="1">_xlfn.XLOOKUP(A168,INDIRECT($A$5&amp;"!$AJ$41:$AJ$406"),INDIRECT($A$5&amp;"!$AO$41:$AO$406"))*SUM($F$3:$I$3)</f>
        <v>12</v>
      </c>
      <c r="E168" s="34" cm="1">
        <f t="array" ref="E168">SUMPRODUCT(('PT Storengy'!$B$8:$K$372)*('PT Storengy'!$A$8:$A$372=$A168)*('PT Storengy'!$B$5:$K$5=$A$6)*('PT Storengy'!$B$7:$K$7=$A$7))</f>
        <v>0</v>
      </c>
      <c r="F168" s="111">
        <f t="shared" ca="1" si="20"/>
        <v>10.824744912000005</v>
      </c>
      <c r="G168" s="153">
        <f t="shared" ca="1" si="23"/>
        <v>0.89764999999999995</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0.55156666666666787</v>
      </c>
      <c r="I168" s="66">
        <f t="shared" ca="1" si="24"/>
        <v>52.950400000000116</v>
      </c>
      <c r="J168" s="110" cm="1">
        <f t="array" aca="1" ref="J168" ca="1">IF(COUNTIFS('PTC NaTran'!$K$7:$K$15996,"",'PTC NaTran'!$A$7:$A$15996,J$16,'PTC NaTran'!$D$7:$D$15996,$A168,'PTC NaTran'!$C$7:$C$15996,"DEL")&gt;0,J$14,SUMIFS('PTC NaTran'!$K$7:$K$15996,'PTC NaTran'!$A$7:$A$15996,J$16,'PTC NaTran'!$D$7:$D$15996,$A168,'PTC NaTran'!$C$7:$C$15996,"DEL")*1.0026*$F$4/INDIRECT($A$4&amp;"!D9"))</f>
        <v>96</v>
      </c>
      <c r="K168" s="110">
        <v>1000</v>
      </c>
      <c r="L168" s="111">
        <f t="shared" ca="1" si="21"/>
        <v>10.602060695480525</v>
      </c>
      <c r="M168" s="153">
        <f t="shared" ca="1" si="25"/>
        <v>0.87899000000000005</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0.5640066666666671</v>
      </c>
      <c r="O168" s="66">
        <f t="shared" ca="1" si="26"/>
        <v>54.144640000000038</v>
      </c>
      <c r="S168" s="111">
        <f t="shared" ca="1" si="22"/>
        <v>11.232648960000008</v>
      </c>
      <c r="T168" s="51">
        <f t="shared" ca="1" si="27"/>
        <v>0.93296999999999997</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0.38515000000000116</v>
      </c>
      <c r="V168" s="66">
        <f t="shared" ca="1" si="28"/>
        <v>36.974400000000109</v>
      </c>
    </row>
    <row r="169" spans="1:22" x14ac:dyDescent="0.3">
      <c r="A169" s="32">
        <f t="shared" si="29"/>
        <v>45900</v>
      </c>
      <c r="B169" s="65" cm="1">
        <f t="array" aca="1" ref="B169" ca="1">_xlfn.XLOOKUP(A169,INDIRECT($A$5&amp;"!$AJ$41:$AJ$406"),INDIRECT($A$5&amp;"!$AK$41:$AK$406"))*SUM($F$3:$I$3)</f>
        <v>0</v>
      </c>
      <c r="C169" s="65" cm="1">
        <f t="array" aca="1" ref="C169" ca="1">_xlfn.XLOOKUP(A169,INDIRECT($A$5&amp;"!$AJ$41:$AJ$406"),INDIRECT($A$5&amp;"!$AL$41:$AL$406"))*SUM($F$3:$I$3)</f>
        <v>12</v>
      </c>
      <c r="D169" s="65" cm="1">
        <f t="array" aca="1" ref="D169" ca="1">_xlfn.XLOOKUP(A169,INDIRECT($A$5&amp;"!$AJ$41:$AJ$406"),INDIRECT($A$5&amp;"!$AO$41:$AO$406"))*SUM($F$3:$I$3)</f>
        <v>12</v>
      </c>
      <c r="E169" s="34" cm="1">
        <f t="array" ref="E169">SUMPRODUCT(('PT Storengy'!$B$8:$K$372)*('PT Storengy'!$A$8:$A$372=$A169)*('PT Storengy'!$B$5:$K$5=$A$6)*('PT Storengy'!$B$7:$K$7=$A$7))</f>
        <v>0</v>
      </c>
      <c r="F169" s="111">
        <f t="shared" ca="1" si="20"/>
        <v>10.876556112000005</v>
      </c>
      <c r="G169" s="153">
        <f t="shared" ca="1" si="23"/>
        <v>0.90205999999999997</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0.53970000000000129</v>
      </c>
      <c r="I169" s="66">
        <f t="shared" ca="1" si="24"/>
        <v>51.811200000000127</v>
      </c>
      <c r="J169" s="110" cm="1">
        <f t="array" aca="1" ref="J169" ca="1">IF(COUNTIFS('PTC NaTran'!$K$7:$K$15996,"",'PTC NaTran'!$A$7:$A$15996,J$16,'PTC NaTran'!$D$7:$D$15996,$A169,'PTC NaTran'!$C$7:$C$15996,"DEL")&gt;0,J$14,SUMIFS('PTC NaTran'!$K$7:$K$15996,'PTC NaTran'!$A$7:$A$15996,J$16,'PTC NaTran'!$D$7:$D$15996,$A169,'PTC NaTran'!$C$7:$C$15996,"DEL")*1.0026*$F$4/INDIRECT($A$4&amp;"!D9"))</f>
        <v>96</v>
      </c>
      <c r="K169" s="110">
        <v>1000</v>
      </c>
      <c r="L169" s="111">
        <f t="shared" ca="1" si="21"/>
        <v>10.655916055480525</v>
      </c>
      <c r="M169" s="153">
        <f t="shared" ca="1" si="25"/>
        <v>0.88351000000000002</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0.5609933333333339</v>
      </c>
      <c r="O169" s="66">
        <f t="shared" ca="1" si="26"/>
        <v>53.855360000000054</v>
      </c>
      <c r="S169" s="111">
        <f t="shared" ca="1" si="22"/>
        <v>11.268144960000008</v>
      </c>
      <c r="T169" s="51">
        <f t="shared" ca="1" si="27"/>
        <v>0.93605000000000005</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0.3697500000000008</v>
      </c>
      <c r="V169" s="66">
        <f t="shared" ca="1" si="28"/>
        <v>35.49600000000008</v>
      </c>
    </row>
    <row r="170" spans="1:22" x14ac:dyDescent="0.3">
      <c r="A170" s="32">
        <f t="shared" si="29"/>
        <v>45901</v>
      </c>
      <c r="B170" s="65" cm="1">
        <f t="array" aca="1" ref="B170" ca="1">_xlfn.XLOOKUP(A170,INDIRECT($A$5&amp;"!$AJ$41:$AJ$406"),INDIRECT($A$5&amp;"!$AK$41:$AK$406"))*SUM($F$3:$I$3)</f>
        <v>0</v>
      </c>
      <c r="C170" s="65" cm="1">
        <f t="array" aca="1" ref="C170" ca="1">_xlfn.XLOOKUP(A170,INDIRECT($A$5&amp;"!$AJ$41:$AJ$406"),INDIRECT($A$5&amp;"!$AL$41:$AL$406"))*SUM($F$3:$I$3)</f>
        <v>12</v>
      </c>
      <c r="D170" s="65" cm="1">
        <f t="array" aca="1" ref="D170" ca="1">_xlfn.XLOOKUP(A170,INDIRECT($A$5&amp;"!$AJ$41:$AJ$406"),INDIRECT($A$5&amp;"!$AO$41:$AO$406"))*SUM($F$3:$I$3)</f>
        <v>12</v>
      </c>
      <c r="E170" s="34" cm="1">
        <f t="array" ref="E170">SUMPRODUCT(('PT Storengy'!$B$8:$K$372)*('PT Storengy'!$A$8:$A$372=$A170)*('PT Storengy'!$B$5:$K$5=$A$6)*('PT Storengy'!$B$7:$K$7=$A$7))</f>
        <v>0</v>
      </c>
      <c r="F170" s="111">
        <f t="shared" ca="1" si="20"/>
        <v>10.926293712000005</v>
      </c>
      <c r="G170" s="153">
        <f t="shared" ca="1" si="23"/>
        <v>0.90637999999999996</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0.518100000000001</v>
      </c>
      <c r="I170" s="66">
        <f t="shared" ca="1" si="24"/>
        <v>49.7376000000001</v>
      </c>
      <c r="J170" s="110" cm="1">
        <f t="array" aca="1" ref="J170" ca="1">IF(COUNTIFS('PTC NaTran'!$K$7:$K$15996,"",'PTC NaTran'!$A$7:$A$15996,J$16,'PTC NaTran'!$D$7:$D$15996,$A170,'PTC NaTran'!$C$7:$C$15996,"DEL")&gt;0,J$14,SUMIFS('PTC NaTran'!$K$7:$K$15996,'PTC NaTran'!$A$7:$A$15996,J$16,'PTC NaTran'!$D$7:$D$15996,$A170,'PTC NaTran'!$C$7:$C$15996,"DEL")*1.0026*$F$4/INDIRECT($A$4&amp;"!D9"))</f>
        <v>96</v>
      </c>
      <c r="K170" s="110">
        <v>1000</v>
      </c>
      <c r="L170" s="111">
        <f t="shared" ca="1" si="21"/>
        <v>10.709484695480525</v>
      </c>
      <c r="M170" s="153">
        <f t="shared" ca="1" si="25"/>
        <v>0.88798999999999995</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0.55800666666666743</v>
      </c>
      <c r="O170" s="66">
        <f t="shared" ca="1" si="26"/>
        <v>53.568640000000073</v>
      </c>
      <c r="S170" s="111">
        <f t="shared" ca="1" si="22"/>
        <v>11.302220160000008</v>
      </c>
      <c r="T170" s="51">
        <f t="shared" ca="1" si="27"/>
        <v>0.93901000000000001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0.3549500000000011</v>
      </c>
      <c r="V170" s="66">
        <f t="shared" ca="1" si="28"/>
        <v>34.075200000000109</v>
      </c>
    </row>
    <row r="171" spans="1:22" x14ac:dyDescent="0.3">
      <c r="A171" s="32">
        <f t="shared" si="29"/>
        <v>45902</v>
      </c>
      <c r="B171" s="65" cm="1">
        <f t="array" aca="1" ref="B171" ca="1">_xlfn.XLOOKUP(A171,INDIRECT($A$5&amp;"!$AJ$41:$AJ$406"),INDIRECT($A$5&amp;"!$AK$41:$AK$406"))*SUM($F$3:$I$3)</f>
        <v>0</v>
      </c>
      <c r="C171" s="65" cm="1">
        <f t="array" aca="1" ref="C171" ca="1">_xlfn.XLOOKUP(A171,INDIRECT($A$5&amp;"!$AJ$41:$AJ$406"),INDIRECT($A$5&amp;"!$AL$41:$AL$406"))*SUM($F$3:$I$3)</f>
        <v>12</v>
      </c>
      <c r="D171" s="65" cm="1">
        <f t="array" aca="1" ref="D171" ca="1">_xlfn.XLOOKUP(A171,INDIRECT($A$5&amp;"!$AJ$41:$AJ$406"),INDIRECT($A$5&amp;"!$AO$41:$AO$406"))*SUM($F$3:$I$3)</f>
        <v>12</v>
      </c>
      <c r="E171" s="34" cm="1">
        <f t="array" ref="E171">SUMPRODUCT(('PT Storengy'!$B$8:$K$372)*('PT Storengy'!$A$8:$A$372=$A171)*('PT Storengy'!$B$5:$K$5=$A$6)*('PT Storengy'!$B$7:$K$7=$A$7))</f>
        <v>0</v>
      </c>
      <c r="F171" s="111">
        <f t="shared" ca="1" si="20"/>
        <v>10.974044112000005</v>
      </c>
      <c r="G171" s="153">
        <f t="shared" ca="1" si="23"/>
        <v>0.91052</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0.49740000000000062</v>
      </c>
      <c r="I171" s="66">
        <f t="shared" ca="1" si="24"/>
        <v>47.750400000000056</v>
      </c>
      <c r="J171" s="110" cm="1">
        <f t="array" aca="1" ref="J171" ca="1">IF(COUNTIFS('PTC NaTran'!$K$7:$K$15996,"",'PTC NaTran'!$A$7:$A$15996,J$16,'PTC NaTran'!$D$7:$D$15996,$A171,'PTC NaTran'!$C$7:$C$15996,"DEL")&gt;0,J$14,SUMIFS('PTC NaTran'!$K$7:$K$15996,'PTC NaTran'!$A$7:$A$15996,J$16,'PTC NaTran'!$D$7:$D$15996,$A171,'PTC NaTran'!$C$7:$C$15996,"DEL")*1.0026*$F$4/INDIRECT($A$4&amp;"!D9"))</f>
        <v>96</v>
      </c>
      <c r="K171" s="110">
        <v>1000</v>
      </c>
      <c r="L171" s="111">
        <f t="shared" ca="1" si="21"/>
        <v>10.762767255480524</v>
      </c>
      <c r="M171" s="153">
        <f t="shared" ca="1" si="25"/>
        <v>0.89246000000000003</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0.55502666666666745</v>
      </c>
      <c r="O171" s="66">
        <f t="shared" ca="1" si="26"/>
        <v>53.282560000000075</v>
      </c>
      <c r="S171" s="111">
        <f t="shared" ca="1" si="22"/>
        <v>11.334932160000008</v>
      </c>
      <c r="T171" s="51">
        <f t="shared" ca="1" si="27"/>
        <v>0.94184999999999997</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0.34075000000000066</v>
      </c>
      <c r="V171" s="66">
        <f t="shared" ca="1" si="28"/>
        <v>32.71200000000006</v>
      </c>
    </row>
    <row r="172" spans="1:22" x14ac:dyDescent="0.3">
      <c r="A172" s="32">
        <f t="shared" si="29"/>
        <v>45903</v>
      </c>
      <c r="B172" s="65" cm="1">
        <f t="array" aca="1" ref="B172" ca="1">_xlfn.XLOOKUP(A172,INDIRECT($A$5&amp;"!$AJ$41:$AJ$406"),INDIRECT($A$5&amp;"!$AK$41:$AK$406"))*SUM($F$3:$I$3)</f>
        <v>0</v>
      </c>
      <c r="C172" s="65" cm="1">
        <f t="array" aca="1" ref="C172" ca="1">_xlfn.XLOOKUP(A172,INDIRECT($A$5&amp;"!$AJ$41:$AJ$406"),INDIRECT($A$5&amp;"!$AL$41:$AL$406"))*SUM($F$3:$I$3)</f>
        <v>12</v>
      </c>
      <c r="D172" s="65" cm="1">
        <f t="array" aca="1" ref="D172" ca="1">_xlfn.XLOOKUP(A172,INDIRECT($A$5&amp;"!$AJ$41:$AJ$406"),INDIRECT($A$5&amp;"!$AO$41:$AO$406"))*SUM($F$3:$I$3)</f>
        <v>12</v>
      </c>
      <c r="E172" s="34" cm="1">
        <f t="array" ref="E172">SUMPRODUCT(('PT Storengy'!$B$8:$K$372)*('PT Storengy'!$A$8:$A$372=$A172)*('PT Storengy'!$B$5:$K$5=$A$6)*('PT Storengy'!$B$7:$K$7=$A$7))</f>
        <v>0</v>
      </c>
      <c r="F172" s="111">
        <f t="shared" ca="1" si="20"/>
        <v>11.019884112000005</v>
      </c>
      <c r="G172" s="153">
        <f t="shared" ca="1" si="23"/>
        <v>0.91449999999999998</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0.47750000000000081</v>
      </c>
      <c r="I172" s="66">
        <f t="shared" ca="1" si="24"/>
        <v>45.840000000000074</v>
      </c>
      <c r="J172" s="110" cm="1">
        <f t="array" aca="1" ref="J172" ca="1">IF(COUNTIFS('PTC NaTran'!$K$7:$K$15996,"",'PTC NaTran'!$A$7:$A$15996,J$16,'PTC NaTran'!$D$7:$D$15996,$A172,'PTC NaTran'!$C$7:$C$15996,"DEL")&gt;0,J$14,SUMIFS('PTC NaTran'!$K$7:$K$15996,'PTC NaTran'!$A$7:$A$15996,J$16,'PTC NaTran'!$D$7:$D$15996,$A172,'PTC NaTran'!$C$7:$C$15996,"DEL")*1.0026*$F$4/INDIRECT($A$4&amp;"!D9"))</f>
        <v>36.458181818181814</v>
      </c>
      <c r="K172" s="110">
        <v>1000</v>
      </c>
      <c r="L172" s="111">
        <f t="shared" ca="1" si="21"/>
        <v>10.799225437298706</v>
      </c>
      <c r="M172" s="153">
        <f t="shared" ca="1" si="25"/>
        <v>0.89690000000000003</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0.5520666666666677</v>
      </c>
      <c r="O172" s="66">
        <f t="shared" ca="1" si="26"/>
        <v>36.458181818181814</v>
      </c>
      <c r="S172" s="111">
        <f t="shared" ca="1" si="22"/>
        <v>11.366333760000009</v>
      </c>
      <c r="T172" s="51">
        <f t="shared" ca="1" si="27"/>
        <v>0.94457999999999998</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0.3271000000000005</v>
      </c>
      <c r="V172" s="66">
        <f t="shared" ca="1" si="28"/>
        <v>31.401600000000048</v>
      </c>
    </row>
    <row r="173" spans="1:22" x14ac:dyDescent="0.3">
      <c r="A173" s="32">
        <f t="shared" si="29"/>
        <v>45904</v>
      </c>
      <c r="B173" s="65" cm="1">
        <f t="array" aca="1" ref="B173" ca="1">_xlfn.XLOOKUP(A173,INDIRECT($A$5&amp;"!$AJ$41:$AJ$406"),INDIRECT($A$5&amp;"!$AK$41:$AK$406"))*SUM($F$3:$I$3)</f>
        <v>0</v>
      </c>
      <c r="C173" s="65" cm="1">
        <f t="array" aca="1" ref="C173" ca="1">_xlfn.XLOOKUP(A173,INDIRECT($A$5&amp;"!$AJ$41:$AJ$406"),INDIRECT($A$5&amp;"!$AL$41:$AL$406"))*SUM($F$3:$I$3)</f>
        <v>12</v>
      </c>
      <c r="D173" s="65" cm="1">
        <f t="array" aca="1" ref="D173" ca="1">_xlfn.XLOOKUP(A173,INDIRECT($A$5&amp;"!$AJ$41:$AJ$406"),INDIRECT($A$5&amp;"!$AO$41:$AO$406"))*SUM($F$3:$I$3)</f>
        <v>12</v>
      </c>
      <c r="E173" s="34" cm="1">
        <f t="array" ref="E173">SUMPRODUCT(('PT Storengy'!$B$8:$K$372)*('PT Storengy'!$A$8:$A$372=$A173)*('PT Storengy'!$B$5:$K$5=$A$6)*('PT Storengy'!$B$7:$K$7=$A$7))</f>
        <v>0</v>
      </c>
      <c r="F173" s="111">
        <f t="shared" ca="1" si="20"/>
        <v>11.063890512000006</v>
      </c>
      <c r="G173" s="153">
        <f t="shared" ca="1" si="23"/>
        <v>0.91832000000000003</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0.45840000000000064</v>
      </c>
      <c r="I173" s="66">
        <f t="shared" ca="1" si="24"/>
        <v>44.006400000000063</v>
      </c>
      <c r="J173" s="110" cm="1">
        <f t="array" aca="1" ref="J173" ca="1">IF(COUNTIFS('PTC NaTran'!$K$7:$K$15996,"",'PTC NaTran'!$A$7:$A$15996,J$16,'PTC NaTran'!$D$7:$D$15996,$A173,'PTC NaTran'!$C$7:$C$15996,"DEL")&gt;0,J$14,SUMIFS('PTC NaTran'!$K$7:$K$15996,'PTC NaTran'!$A$7:$A$15996,J$16,'PTC NaTran'!$D$7:$D$15996,$A173,'PTC NaTran'!$C$7:$C$15996,"DEL")*1.0026*$F$4/INDIRECT($A$4&amp;"!D9"))</f>
        <v>96</v>
      </c>
      <c r="K173" s="110">
        <v>1000</v>
      </c>
      <c r="L173" s="111">
        <f t="shared" ca="1" si="21"/>
        <v>10.852029277298705</v>
      </c>
      <c r="M173" s="153">
        <f t="shared" ca="1" si="25"/>
        <v>0.89993999999999996</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0.55004000000000119</v>
      </c>
      <c r="O173" s="66">
        <f t="shared" ca="1" si="26"/>
        <v>52.803840000000115</v>
      </c>
      <c r="S173" s="111">
        <f t="shared" ca="1" si="22"/>
        <v>11.396482560000008</v>
      </c>
      <c r="T173" s="51">
        <f t="shared" ca="1" si="27"/>
        <v>0.94718999999999998</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0.31405000000000044</v>
      </c>
      <c r="V173" s="66">
        <f t="shared" ca="1" si="28"/>
        <v>30.148800000000044</v>
      </c>
    </row>
    <row r="174" spans="1:22" x14ac:dyDescent="0.3">
      <c r="A174" s="32">
        <f t="shared" si="29"/>
        <v>45905</v>
      </c>
      <c r="B174" s="65" cm="1">
        <f t="array" aca="1" ref="B174" ca="1">_xlfn.XLOOKUP(A174,INDIRECT($A$5&amp;"!$AJ$41:$AJ$406"),INDIRECT($A$5&amp;"!$AK$41:$AK$406"))*SUM($F$3:$I$3)</f>
        <v>0</v>
      </c>
      <c r="C174" s="65" cm="1">
        <f t="array" aca="1" ref="C174" ca="1">_xlfn.XLOOKUP(A174,INDIRECT($A$5&amp;"!$AJ$41:$AJ$406"),INDIRECT($A$5&amp;"!$AL$41:$AL$406"))*SUM($F$3:$I$3)</f>
        <v>12</v>
      </c>
      <c r="D174" s="65" cm="1">
        <f t="array" aca="1" ref="D174" ca="1">_xlfn.XLOOKUP(A174,INDIRECT($A$5&amp;"!$AJ$41:$AJ$406"),INDIRECT($A$5&amp;"!$AO$41:$AO$406"))*SUM($F$3:$I$3)</f>
        <v>12</v>
      </c>
      <c r="E174" s="34" cm="1">
        <f t="array" ref="E174">SUMPRODUCT(('PT Storengy'!$B$8:$K$372)*('PT Storengy'!$A$8:$A$372=$A174)*('PT Storengy'!$B$5:$K$5=$A$6)*('PT Storengy'!$B$7:$K$7=$A$7))</f>
        <v>0</v>
      </c>
      <c r="F174" s="111">
        <f t="shared" ca="1" si="20"/>
        <v>11.106135312000006</v>
      </c>
      <c r="G174" s="153">
        <f t="shared" ca="1" si="23"/>
        <v>0.92198999999999998</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0.44005000000000094</v>
      </c>
      <c r="I174" s="66">
        <f t="shared" ca="1" si="24"/>
        <v>42.24480000000009</v>
      </c>
      <c r="J174" s="110" cm="1">
        <f t="array" aca="1" ref="J174" ca="1">IF(COUNTIFS('PTC NaTran'!$K$7:$K$15996,"",'PTC NaTran'!$A$7:$A$15996,J$16,'PTC NaTran'!$D$7:$D$15996,$A174,'PTC NaTran'!$C$7:$C$15996,"DEL")&gt;0,J$14,SUMIFS('PTC NaTran'!$K$7:$K$15996,'PTC NaTran'!$A$7:$A$15996,J$16,'PTC NaTran'!$D$7:$D$15996,$A174,'PTC NaTran'!$C$7:$C$15996,"DEL")*1.0026*$F$4/INDIRECT($A$4&amp;"!D9"))</f>
        <v>96</v>
      </c>
      <c r="K174" s="110">
        <v>1000</v>
      </c>
      <c r="L174" s="111">
        <f t="shared" ca="1" si="21"/>
        <v>10.902746077298705</v>
      </c>
      <c r="M174" s="153">
        <f t="shared" ca="1" si="25"/>
        <v>0.90434000000000003</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0.52830000000000088</v>
      </c>
      <c r="O174" s="66">
        <f t="shared" ca="1" si="26"/>
        <v>50.716800000000084</v>
      </c>
      <c r="S174" s="111">
        <f t="shared" ca="1" si="22"/>
        <v>11.425421760000008</v>
      </c>
      <c r="T174" s="51">
        <f t="shared" ca="1" si="27"/>
        <v>0.94971000000000005</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0.30144999999999994</v>
      </c>
      <c r="V174" s="66">
        <f t="shared" ca="1" si="28"/>
        <v>28.939199999999992</v>
      </c>
    </row>
    <row r="175" spans="1:22" x14ac:dyDescent="0.3">
      <c r="A175" s="32">
        <f t="shared" si="29"/>
        <v>45906</v>
      </c>
      <c r="B175" s="65" cm="1">
        <f t="array" aca="1" ref="B175" ca="1">_xlfn.XLOOKUP(A175,INDIRECT($A$5&amp;"!$AJ$41:$AJ$406"),INDIRECT($A$5&amp;"!$AK$41:$AK$406"))*SUM($F$3:$I$3)</f>
        <v>0</v>
      </c>
      <c r="C175" s="65" cm="1">
        <f t="array" aca="1" ref="C175" ca="1">_xlfn.XLOOKUP(A175,INDIRECT($A$5&amp;"!$AJ$41:$AJ$406"),INDIRECT($A$5&amp;"!$AL$41:$AL$406"))*SUM($F$3:$I$3)</f>
        <v>12</v>
      </c>
      <c r="D175" s="65" cm="1">
        <f t="array" aca="1" ref="D175" ca="1">_xlfn.XLOOKUP(A175,INDIRECT($A$5&amp;"!$AJ$41:$AJ$406"),INDIRECT($A$5&amp;"!$AO$41:$AO$406"))*SUM($F$3:$I$3)</f>
        <v>12</v>
      </c>
      <c r="E175" s="34" cm="1">
        <f t="array" ref="E175">SUMPRODUCT(('PT Storengy'!$B$8:$K$372)*('PT Storengy'!$A$8:$A$372=$A175)*('PT Storengy'!$B$5:$K$5=$A$6)*('PT Storengy'!$B$7:$K$7=$A$7))</f>
        <v>0</v>
      </c>
      <c r="F175" s="111">
        <f t="shared" ca="1" si="20"/>
        <v>11.146690512000006</v>
      </c>
      <c r="G175" s="153">
        <f t="shared" ca="1" si="23"/>
        <v>0.92551000000000005</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0.42245000000000055</v>
      </c>
      <c r="I175" s="66">
        <f t="shared" ca="1" si="24"/>
        <v>40.555200000000056</v>
      </c>
      <c r="J175" s="110" cm="1">
        <f t="array" aca="1" ref="J175" ca="1">IF(COUNTIFS('PTC NaTran'!$K$7:$K$15996,"",'PTC NaTran'!$A$7:$A$15996,J$16,'PTC NaTran'!$D$7:$D$15996,$A175,'PTC NaTran'!$C$7:$C$15996,"DEL")&gt;0,J$14,SUMIFS('PTC NaTran'!$K$7:$K$15996,'PTC NaTran'!$A$7:$A$15996,J$16,'PTC NaTran'!$D$7:$D$15996,$A175,'PTC NaTran'!$C$7:$C$15996,"DEL")*1.0026*$F$4/INDIRECT($A$4&amp;"!D9"))</f>
        <v>96</v>
      </c>
      <c r="K175" s="110">
        <v>1000</v>
      </c>
      <c r="L175" s="111">
        <f t="shared" ca="1" si="21"/>
        <v>10.951437277298705</v>
      </c>
      <c r="M175" s="153">
        <f t="shared" ca="1" si="25"/>
        <v>0.90856000000000003</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0.50720000000000054</v>
      </c>
      <c r="O175" s="66">
        <f t="shared" ca="1" si="26"/>
        <v>48.691200000000052</v>
      </c>
      <c r="S175" s="111">
        <f t="shared" ca="1" si="22"/>
        <v>11.454018240000007</v>
      </c>
      <c r="T175" s="51">
        <f t="shared" ca="1" si="27"/>
        <v>0.95211999999999997</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0.29788000000000037</v>
      </c>
      <c r="V175" s="66">
        <f t="shared" ca="1" si="28"/>
        <v>28.596480000000035</v>
      </c>
    </row>
    <row r="176" spans="1:22" x14ac:dyDescent="0.3">
      <c r="A176" s="32">
        <f t="shared" si="29"/>
        <v>45907</v>
      </c>
      <c r="B176" s="65" cm="1">
        <f t="array" aca="1" ref="B176" ca="1">_xlfn.XLOOKUP(A176,INDIRECT($A$5&amp;"!$AJ$41:$AJ$406"),INDIRECT($A$5&amp;"!$AK$41:$AK$406"))*SUM($F$3:$I$3)</f>
        <v>0</v>
      </c>
      <c r="C176" s="65" cm="1">
        <f t="array" aca="1" ref="C176" ca="1">_xlfn.XLOOKUP(A176,INDIRECT($A$5&amp;"!$AJ$41:$AJ$406"),INDIRECT($A$5&amp;"!$AL$41:$AL$406"))*SUM($F$3:$I$3)</f>
        <v>12</v>
      </c>
      <c r="D176" s="65" cm="1">
        <f t="array" aca="1" ref="D176" ca="1">_xlfn.XLOOKUP(A176,INDIRECT($A$5&amp;"!$AJ$41:$AJ$406"),INDIRECT($A$5&amp;"!$AO$41:$AO$406"))*SUM($F$3:$I$3)</f>
        <v>12</v>
      </c>
      <c r="E176" s="34" cm="1">
        <f t="array" ref="E176">SUMPRODUCT(('PT Storengy'!$B$8:$K$372)*('PT Storengy'!$A$8:$A$372=$A176)*('PT Storengy'!$B$5:$K$5=$A$6)*('PT Storengy'!$B$7:$K$7=$A$7))</f>
        <v>0</v>
      </c>
      <c r="F176" s="111">
        <f t="shared" ca="1" si="20"/>
        <v>11.185623312000006</v>
      </c>
      <c r="G176" s="153">
        <f t="shared" ca="1" si="23"/>
        <v>0.92888999999999999</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0.40555000000000091</v>
      </c>
      <c r="I176" s="66">
        <f t="shared" ca="1" si="24"/>
        <v>38.932800000000086</v>
      </c>
      <c r="J176" s="110" cm="1">
        <f t="array" aca="1" ref="J176" ca="1">IF(COUNTIFS('PTC NaTran'!$K$7:$K$15996,"",'PTC NaTran'!$A$7:$A$15996,J$16,'PTC NaTran'!$D$7:$D$15996,$A176,'PTC NaTran'!$C$7:$C$15996,"DEL")&gt;0,J$14,SUMIFS('PTC NaTran'!$K$7:$K$15996,'PTC NaTran'!$A$7:$A$15996,J$16,'PTC NaTran'!$D$7:$D$15996,$A176,'PTC NaTran'!$C$7:$C$15996,"DEL")*1.0026*$F$4/INDIRECT($A$4&amp;"!D9"))</f>
        <v>96</v>
      </c>
      <c r="K176" s="110">
        <v>1000</v>
      </c>
      <c r="L176" s="111">
        <f t="shared" ca="1" si="21"/>
        <v>10.998179677298705</v>
      </c>
      <c r="M176" s="153">
        <f t="shared" ca="1" si="25"/>
        <v>0.91261999999999999</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0.48690000000000072</v>
      </c>
      <c r="O176" s="66">
        <f t="shared" ca="1" si="26"/>
        <v>46.742400000000067</v>
      </c>
      <c r="S176" s="111">
        <f t="shared" ca="1" si="22"/>
        <v>11.482386240000007</v>
      </c>
      <c r="T176" s="51">
        <f t="shared" ca="1" si="27"/>
        <v>0.95450000000000002</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0.29550000000000032</v>
      </c>
      <c r="V176" s="66">
        <f t="shared" ca="1" si="28"/>
        <v>28.368000000000031</v>
      </c>
    </row>
    <row r="177" spans="1:22" x14ac:dyDescent="0.3">
      <c r="A177" s="32">
        <f t="shared" si="29"/>
        <v>45908</v>
      </c>
      <c r="B177" s="65" cm="1">
        <f t="array" aca="1" ref="B177" ca="1">_xlfn.XLOOKUP(A177,INDIRECT($A$5&amp;"!$AJ$41:$AJ$406"),INDIRECT($A$5&amp;"!$AK$41:$AK$406"))*SUM($F$3:$I$3)</f>
        <v>0</v>
      </c>
      <c r="C177" s="65" cm="1">
        <f t="array" aca="1" ref="C177" ca="1">_xlfn.XLOOKUP(A177,INDIRECT($A$5&amp;"!$AJ$41:$AJ$406"),INDIRECT($A$5&amp;"!$AL$41:$AL$406"))*SUM($F$3:$I$3)</f>
        <v>12</v>
      </c>
      <c r="D177" s="65" cm="1">
        <f t="array" aca="1" ref="D177" ca="1">_xlfn.XLOOKUP(A177,INDIRECT($A$5&amp;"!$AJ$41:$AJ$406"),INDIRECT($A$5&amp;"!$AO$41:$AO$406"))*SUM($F$3:$I$3)</f>
        <v>12</v>
      </c>
      <c r="E177" s="34" cm="1">
        <f t="array" ref="E177">SUMPRODUCT(('PT Storengy'!$B$8:$K$372)*('PT Storengy'!$A$8:$A$372=$A177)*('PT Storengy'!$B$5:$K$5=$A$6)*('PT Storengy'!$B$7:$K$7=$A$7))</f>
        <v>0</v>
      </c>
      <c r="F177" s="111">
        <f t="shared" ca="1" si="20"/>
        <v>11.222996112000006</v>
      </c>
      <c r="G177" s="153">
        <f t="shared" ca="1" si="23"/>
        <v>0.93213999999999997</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0.38930000000000109</v>
      </c>
      <c r="I177" s="66">
        <f t="shared" ca="1" si="24"/>
        <v>37.372800000000105</v>
      </c>
      <c r="J177" s="110" cm="1">
        <f t="array" aca="1" ref="J177" ca="1">IF(COUNTIFS('PTC NaTran'!$K$7:$K$15996,"",'PTC NaTran'!$A$7:$A$15996,J$16,'PTC NaTran'!$D$7:$D$15996,$A177,'PTC NaTran'!$C$7:$C$15996,"DEL")&gt;0,J$14,SUMIFS('PTC NaTran'!$K$7:$K$15996,'PTC NaTran'!$A$7:$A$15996,J$16,'PTC NaTran'!$D$7:$D$15996,$A177,'PTC NaTran'!$C$7:$C$15996,"DEL")*1.0026*$F$4/INDIRECT($A$4&amp;"!D9"))</f>
        <v>96</v>
      </c>
      <c r="K177" s="110">
        <v>1000</v>
      </c>
      <c r="L177" s="111">
        <f t="shared" ca="1" si="21"/>
        <v>11.043054877298704</v>
      </c>
      <c r="M177" s="153">
        <f t="shared" ca="1" si="25"/>
        <v>0.91651000000000005</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0.46745000000000048</v>
      </c>
      <c r="O177" s="66">
        <f t="shared" ca="1" si="26"/>
        <v>44.875200000000049</v>
      </c>
      <c r="S177" s="111">
        <f t="shared" ca="1" si="22"/>
        <v>11.510526720000007</v>
      </c>
      <c r="T177" s="51">
        <f t="shared" ca="1" si="27"/>
        <v>0.95687</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0.29313000000000039</v>
      </c>
      <c r="V177" s="66">
        <f t="shared" ca="1" si="28"/>
        <v>28.140480000000039</v>
      </c>
    </row>
    <row r="178" spans="1:22" x14ac:dyDescent="0.3">
      <c r="A178" s="32">
        <f t="shared" si="29"/>
        <v>45909</v>
      </c>
      <c r="B178" s="65" cm="1">
        <f t="array" aca="1" ref="B178" ca="1">_xlfn.XLOOKUP(A178,INDIRECT($A$5&amp;"!$AJ$41:$AJ$406"),INDIRECT($A$5&amp;"!$AK$41:$AK$406"))*SUM($F$3:$I$3)</f>
        <v>0</v>
      </c>
      <c r="C178" s="65" cm="1">
        <f t="array" aca="1" ref="C178" ca="1">_xlfn.XLOOKUP(A178,INDIRECT($A$5&amp;"!$AJ$41:$AJ$406"),INDIRECT($A$5&amp;"!$AL$41:$AL$406"))*SUM($F$3:$I$3)</f>
        <v>12</v>
      </c>
      <c r="D178" s="65" cm="1">
        <f t="array" aca="1" ref="D178" ca="1">_xlfn.XLOOKUP(A178,INDIRECT($A$5&amp;"!$AJ$41:$AJ$406"),INDIRECT($A$5&amp;"!$AO$41:$AO$406"))*SUM($F$3:$I$3)</f>
        <v>12</v>
      </c>
      <c r="E178" s="34" cm="1">
        <f t="array" ref="E178">SUMPRODUCT(('PT Storengy'!$B$8:$K$372)*('PT Storengy'!$A$8:$A$372=$A178)*('PT Storengy'!$B$5:$K$5=$A$6)*('PT Storengy'!$B$7:$K$7=$A$7))</f>
        <v>0</v>
      </c>
      <c r="F178" s="111">
        <f t="shared" ca="1" si="20"/>
        <v>11.258876112000006</v>
      </c>
      <c r="G178" s="153">
        <f t="shared" ca="1" si="23"/>
        <v>0.93525000000000003</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0.37375000000000091</v>
      </c>
      <c r="I178" s="66">
        <f t="shared" ca="1" si="24"/>
        <v>35.880000000000088</v>
      </c>
      <c r="J178" s="110" cm="1">
        <f t="array" aca="1" ref="J178" ca="1">IF(COUNTIFS('PTC NaTran'!$K$7:$K$15996,"",'PTC NaTran'!$A$7:$A$15996,J$16,'PTC NaTran'!$D$7:$D$15996,$A178,'PTC NaTran'!$C$7:$C$15996,"DEL")&gt;0,J$14,SUMIFS('PTC NaTran'!$K$7:$K$15996,'PTC NaTran'!$A$7:$A$15996,J$16,'PTC NaTran'!$D$7:$D$15996,$A178,'PTC NaTran'!$C$7:$C$15996,"DEL")*1.0026*$F$4/INDIRECT($A$4&amp;"!D9"))</f>
        <v>96</v>
      </c>
      <c r="K178" s="110">
        <v>1000</v>
      </c>
      <c r="L178" s="111">
        <f t="shared" ca="1" si="21"/>
        <v>11.086134877298704</v>
      </c>
      <c r="M178" s="153">
        <f t="shared" ca="1" si="25"/>
        <v>0.92025000000000001</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0.4487500000000007</v>
      </c>
      <c r="O178" s="66">
        <f t="shared" ca="1" si="26"/>
        <v>43.080000000000069</v>
      </c>
      <c r="S178" s="111">
        <f t="shared" ca="1" si="22"/>
        <v>11.538442560000007</v>
      </c>
      <c r="T178" s="51">
        <f t="shared" ca="1" si="27"/>
        <v>0.95921000000000001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0.29079000000000033</v>
      </c>
      <c r="V178" s="66">
        <f t="shared" ca="1" si="28"/>
        <v>27.915840000000031</v>
      </c>
    </row>
    <row r="179" spans="1:22" x14ac:dyDescent="0.3">
      <c r="A179" s="32">
        <f t="shared" si="29"/>
        <v>45910</v>
      </c>
      <c r="B179" s="65" cm="1">
        <f t="array" aca="1" ref="B179" ca="1">_xlfn.XLOOKUP(A179,INDIRECT($A$5&amp;"!$AJ$41:$AJ$406"),INDIRECT($A$5&amp;"!$AK$41:$AK$406"))*SUM($F$3:$I$3)</f>
        <v>0</v>
      </c>
      <c r="C179" s="65" cm="1">
        <f t="array" aca="1" ref="C179" ca="1">_xlfn.XLOOKUP(A179,INDIRECT($A$5&amp;"!$AJ$41:$AJ$406"),INDIRECT($A$5&amp;"!$AL$41:$AL$406"))*SUM($F$3:$I$3)</f>
        <v>12</v>
      </c>
      <c r="D179" s="65" cm="1">
        <f t="array" aca="1" ref="D179" ca="1">_xlfn.XLOOKUP(A179,INDIRECT($A$5&amp;"!$AJ$41:$AJ$406"),INDIRECT($A$5&amp;"!$AO$41:$AO$406"))*SUM($F$3:$I$3)</f>
        <v>12</v>
      </c>
      <c r="E179" s="34" cm="1">
        <f t="array" ref="E179">SUMPRODUCT(('PT Storengy'!$B$8:$K$372)*('PT Storengy'!$A$8:$A$372=$A179)*('PT Storengy'!$B$5:$K$5=$A$6)*('PT Storengy'!$B$7:$K$7=$A$7))</f>
        <v>0</v>
      </c>
      <c r="F179" s="111">
        <f t="shared" ca="1" si="20"/>
        <v>11.293320912000006</v>
      </c>
      <c r="G179" s="153">
        <f t="shared" ca="1" si="23"/>
        <v>0.93823999999999996</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0.35880000000000128</v>
      </c>
      <c r="I179" s="66">
        <f t="shared" ca="1" si="24"/>
        <v>34.444800000000122</v>
      </c>
      <c r="J179" s="110" cm="1">
        <f t="array" aca="1" ref="J179" ca="1">IF(COUNTIFS('PTC NaTran'!$K$7:$K$15996,"",'PTC NaTran'!$A$7:$A$15996,J$16,'PTC NaTran'!$D$7:$D$15996,$A179,'PTC NaTran'!$C$7:$C$15996,"DEL")&gt;0,J$14,SUMIFS('PTC NaTran'!$K$7:$K$15996,'PTC NaTran'!$A$7:$A$15996,J$16,'PTC NaTran'!$D$7:$D$15996,$A179,'PTC NaTran'!$C$7:$C$15996,"DEL")*1.0026*$F$4/INDIRECT($A$4&amp;"!D9"))</f>
        <v>96</v>
      </c>
      <c r="K179" s="110">
        <v>1000</v>
      </c>
      <c r="L179" s="111">
        <f t="shared" ca="1" si="21"/>
        <v>11.127491677298705</v>
      </c>
      <c r="M179" s="153">
        <f t="shared" ca="1" si="25"/>
        <v>0.92383999999999999</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0.43080000000000085</v>
      </c>
      <c r="O179" s="66">
        <f t="shared" ca="1" si="26"/>
        <v>41.356800000000078</v>
      </c>
      <c r="S179" s="111">
        <f t="shared" ca="1" si="22"/>
        <v>11.566134720000008</v>
      </c>
      <c r="T179" s="51">
        <f t="shared" ca="1" si="27"/>
        <v>0.96153999999999995</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0.28846000000000038</v>
      </c>
      <c r="V179" s="66">
        <f t="shared" ca="1" si="28"/>
        <v>27.692160000000037</v>
      </c>
    </row>
    <row r="180" spans="1:22" x14ac:dyDescent="0.3">
      <c r="A180" s="32">
        <f t="shared" si="29"/>
        <v>45911</v>
      </c>
      <c r="B180" s="65" cm="1">
        <f t="array" aca="1" ref="B180" ca="1">_xlfn.XLOOKUP(A180,INDIRECT($A$5&amp;"!$AJ$41:$AJ$406"),INDIRECT($A$5&amp;"!$AK$41:$AK$406"))*SUM($F$3:$I$3)</f>
        <v>0</v>
      </c>
      <c r="C180" s="65" cm="1">
        <f t="array" aca="1" ref="C180" ca="1">_xlfn.XLOOKUP(A180,INDIRECT($A$5&amp;"!$AJ$41:$AJ$406"),INDIRECT($A$5&amp;"!$AL$41:$AL$406"))*SUM($F$3:$I$3)</f>
        <v>12</v>
      </c>
      <c r="D180" s="65" cm="1">
        <f t="array" aca="1" ref="D180" ca="1">_xlfn.XLOOKUP(A180,INDIRECT($A$5&amp;"!$AJ$41:$AJ$406"),INDIRECT($A$5&amp;"!$AO$41:$AO$406"))*SUM($F$3:$I$3)</f>
        <v>12</v>
      </c>
      <c r="E180" s="34" cm="1">
        <f t="array" ref="E180">SUMPRODUCT(('PT Storengy'!$B$8:$K$372)*('PT Storengy'!$A$8:$A$372=$A180)*('PT Storengy'!$B$5:$K$5=$A$6)*('PT Storengy'!$B$7:$K$7=$A$7))</f>
        <v>0</v>
      </c>
      <c r="F180" s="111">
        <f t="shared" ca="1" si="20"/>
        <v>11.326388112000005</v>
      </c>
      <c r="G180" s="153">
        <f t="shared" ca="1" si="23"/>
        <v>0.94111</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0.34445000000000053</v>
      </c>
      <c r="I180" s="66">
        <f t="shared" ca="1" si="24"/>
        <v>33.067200000000049</v>
      </c>
      <c r="J180" s="110" cm="1">
        <f t="array" aca="1" ref="J180" ca="1">IF(COUNTIFS('PTC NaTran'!$K$7:$K$15996,"",'PTC NaTran'!$A$7:$A$15996,J$16,'PTC NaTran'!$D$7:$D$15996,$A180,'PTC NaTran'!$C$7:$C$15996,"DEL")&gt;0,J$14,SUMIFS('PTC NaTran'!$K$7:$K$15996,'PTC NaTran'!$A$7:$A$15996,J$16,'PTC NaTran'!$D$7:$D$15996,$A180,'PTC NaTran'!$C$7:$C$15996,"DEL")*1.0026*$F$4/INDIRECT($A$4&amp;"!D9"))</f>
        <v>96</v>
      </c>
      <c r="K180" s="110">
        <v>1000</v>
      </c>
      <c r="L180" s="111">
        <f t="shared" ca="1" si="21"/>
        <v>11.167192477298705</v>
      </c>
      <c r="M180" s="153">
        <f t="shared" ca="1" si="25"/>
        <v>0.92728999999999995</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0.41355000000000114</v>
      </c>
      <c r="O180" s="66">
        <f t="shared" ca="1" si="26"/>
        <v>39.700800000000108</v>
      </c>
      <c r="S180" s="111">
        <f t="shared" ca="1" si="22"/>
        <v>11.593606080000008</v>
      </c>
      <c r="T180" s="51">
        <f t="shared" ca="1" si="27"/>
        <v>0.96384000000000003</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0.2861600000000003</v>
      </c>
      <c r="V180" s="66">
        <f t="shared" ca="1" si="28"/>
        <v>27.471360000000029</v>
      </c>
    </row>
    <row r="181" spans="1:22" x14ac:dyDescent="0.3">
      <c r="A181" s="32">
        <f t="shared" si="29"/>
        <v>45912</v>
      </c>
      <c r="B181" s="65" cm="1">
        <f t="array" aca="1" ref="B181" ca="1">_xlfn.XLOOKUP(A181,INDIRECT($A$5&amp;"!$AJ$41:$AJ$406"),INDIRECT($A$5&amp;"!$AK$41:$AK$406"))*SUM($F$3:$I$3)</f>
        <v>0</v>
      </c>
      <c r="C181" s="65" cm="1">
        <f t="array" aca="1" ref="C181" ca="1">_xlfn.XLOOKUP(A181,INDIRECT($A$5&amp;"!$AJ$41:$AJ$406"),INDIRECT($A$5&amp;"!$AL$41:$AL$406"))*SUM($F$3:$I$3)</f>
        <v>12</v>
      </c>
      <c r="D181" s="65" cm="1">
        <f t="array" aca="1" ref="D181" ca="1">_xlfn.XLOOKUP(A181,INDIRECT($A$5&amp;"!$AJ$41:$AJ$406"),INDIRECT($A$5&amp;"!$AO$41:$AO$406"))*SUM($F$3:$I$3)</f>
        <v>12</v>
      </c>
      <c r="E181" s="34" cm="1">
        <f t="array" ref="E181">SUMPRODUCT(('PT Storengy'!$B$8:$K$372)*('PT Storengy'!$A$8:$A$372=$A181)*('PT Storengy'!$B$5:$K$5=$A$6)*('PT Storengy'!$B$7:$K$7=$A$7))</f>
        <v>0</v>
      </c>
      <c r="F181" s="111">
        <f t="shared" ca="1" si="20"/>
        <v>11.358130512000006</v>
      </c>
      <c r="G181" s="153">
        <f t="shared" ca="1" si="23"/>
        <v>0.94386999999999999</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0.3306500000000005</v>
      </c>
      <c r="I181" s="66">
        <f t="shared" ca="1" si="24"/>
        <v>31.742400000000046</v>
      </c>
      <c r="J181" s="110" cm="1">
        <f t="array" aca="1" ref="J181" ca="1">IF(COUNTIFS('PTC NaTran'!$K$7:$K$15996,"",'PTC NaTran'!$A$7:$A$15996,J$16,'PTC NaTran'!$D$7:$D$15996,$A181,'PTC NaTran'!$C$7:$C$15996,"DEL")&gt;0,J$14,SUMIFS('PTC NaTran'!$K$7:$K$15996,'PTC NaTran'!$A$7:$A$15996,J$16,'PTC NaTran'!$D$7:$D$15996,$A181,'PTC NaTran'!$C$7:$C$15996,"DEL")*1.0026*$F$4/INDIRECT($A$4&amp;"!D9"))</f>
        <v>96</v>
      </c>
      <c r="K181" s="110">
        <v>1000</v>
      </c>
      <c r="L181" s="111">
        <f t="shared" ca="1" si="21"/>
        <v>11.205304477298705</v>
      </c>
      <c r="M181" s="153">
        <f t="shared" ca="1" si="25"/>
        <v>0.93059999999999998</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0.39700000000000102</v>
      </c>
      <c r="O181" s="66">
        <f t="shared" ca="1" si="26"/>
        <v>38.112000000000094</v>
      </c>
      <c r="S181" s="111">
        <f t="shared" ca="1" si="22"/>
        <v>11.620857600000008</v>
      </c>
      <c r="T181" s="51">
        <f t="shared" ca="1" si="27"/>
        <v>0.96613000000000004</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0.28387000000000029</v>
      </c>
      <c r="V181" s="66">
        <f t="shared" ca="1" si="28"/>
        <v>27.251520000000028</v>
      </c>
    </row>
    <row r="182" spans="1:22" x14ac:dyDescent="0.3">
      <c r="A182" s="32">
        <f t="shared" si="29"/>
        <v>45913</v>
      </c>
      <c r="B182" s="65" cm="1">
        <f t="array" aca="1" ref="B182" ca="1">_xlfn.XLOOKUP(A182,INDIRECT($A$5&amp;"!$AJ$41:$AJ$406"),INDIRECT($A$5&amp;"!$AK$41:$AK$406"))*SUM($F$3:$I$3)</f>
        <v>0</v>
      </c>
      <c r="C182" s="65" cm="1">
        <f t="array" aca="1" ref="C182" ca="1">_xlfn.XLOOKUP(A182,INDIRECT($A$5&amp;"!$AJ$41:$AJ$406"),INDIRECT($A$5&amp;"!$AL$41:$AL$406"))*SUM($F$3:$I$3)</f>
        <v>12</v>
      </c>
      <c r="D182" s="65" cm="1">
        <f t="array" aca="1" ref="D182" ca="1">_xlfn.XLOOKUP(A182,INDIRECT($A$5&amp;"!$AJ$41:$AJ$406"),INDIRECT($A$5&amp;"!$AO$41:$AO$406"))*SUM($F$3:$I$3)</f>
        <v>12</v>
      </c>
      <c r="E182" s="34" cm="1">
        <f t="array" ref="E182">SUMPRODUCT(('PT Storengy'!$B$8:$K$372)*('PT Storengy'!$A$8:$A$372=$A182)*('PT Storengy'!$B$5:$K$5=$A$6)*('PT Storengy'!$B$7:$K$7=$A$7))</f>
        <v>0</v>
      </c>
      <c r="F182" s="111">
        <f t="shared" ca="1" si="20"/>
        <v>11.388605712000006</v>
      </c>
      <c r="G182" s="153">
        <f t="shared" ca="1" si="23"/>
        <v>0.94650999999999996</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0.31745000000000051</v>
      </c>
      <c r="I182" s="66">
        <f t="shared" ca="1" si="24"/>
        <v>30.475200000000051</v>
      </c>
      <c r="J182" s="110" cm="1">
        <f t="array" aca="1" ref="J182" ca="1">IF(COUNTIFS('PTC NaTran'!$K$7:$K$15996,"",'PTC NaTran'!$A$7:$A$15996,J$16,'PTC NaTran'!$D$7:$D$15996,$A182,'PTC NaTran'!$C$7:$C$15996,"DEL")&gt;0,J$14,SUMIFS('PTC NaTran'!$K$7:$K$15996,'PTC NaTran'!$A$7:$A$15996,J$16,'PTC NaTran'!$D$7:$D$15996,$A182,'PTC NaTran'!$C$7:$C$15996,"DEL")*1.0026*$F$4/INDIRECT($A$4&amp;"!D9"))</f>
        <v>96</v>
      </c>
      <c r="K182" s="110">
        <v>1000</v>
      </c>
      <c r="L182" s="111">
        <f t="shared" ca="1" si="21"/>
        <v>11.241890077298706</v>
      </c>
      <c r="M182" s="153">
        <f t="shared" ca="1" si="25"/>
        <v>0.93378000000000005</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0.38110000000000072</v>
      </c>
      <c r="O182" s="66">
        <f t="shared" ca="1" si="26"/>
        <v>36.585600000000071</v>
      </c>
      <c r="S182" s="111">
        <f t="shared" ca="1" si="22"/>
        <v>11.647891200000007</v>
      </c>
      <c r="T182" s="51">
        <f t="shared" ca="1" si="27"/>
        <v>0.96840000000000004</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0.28160000000000029</v>
      </c>
      <c r="V182" s="66">
        <f t="shared" ca="1" si="28"/>
        <v>27.033600000000028</v>
      </c>
    </row>
    <row r="183" spans="1:22" x14ac:dyDescent="0.3">
      <c r="A183" s="32">
        <f t="shared" si="29"/>
        <v>45914</v>
      </c>
      <c r="B183" s="65" cm="1">
        <f t="array" aca="1" ref="B183" ca="1">_xlfn.XLOOKUP(A183,INDIRECT($A$5&amp;"!$AJ$41:$AJ$406"),INDIRECT($A$5&amp;"!$AK$41:$AK$406"))*SUM($F$3:$I$3)</f>
        <v>0</v>
      </c>
      <c r="C183" s="65" cm="1">
        <f t="array" aca="1" ref="C183" ca="1">_xlfn.XLOOKUP(A183,INDIRECT($A$5&amp;"!$AJ$41:$AJ$406"),INDIRECT($A$5&amp;"!$AL$41:$AL$406"))*SUM($F$3:$I$3)</f>
        <v>12</v>
      </c>
      <c r="D183" s="65" cm="1">
        <f t="array" aca="1" ref="D183" ca="1">_xlfn.XLOOKUP(A183,INDIRECT($A$5&amp;"!$AJ$41:$AJ$406"),INDIRECT($A$5&amp;"!$AO$41:$AO$406"))*SUM($F$3:$I$3)</f>
        <v>12</v>
      </c>
      <c r="E183" s="34" cm="1">
        <f t="array" ref="E183">SUMPRODUCT(('PT Storengy'!$B$8:$K$372)*('PT Storengy'!$A$8:$A$372=$A183)*('PT Storengy'!$B$5:$K$5=$A$6)*('PT Storengy'!$B$7:$K$7=$A$7))</f>
        <v>0</v>
      </c>
      <c r="F183" s="111">
        <f t="shared" ca="1" si="20"/>
        <v>11.417861712000006</v>
      </c>
      <c r="G183" s="153">
        <f t="shared" ca="1" si="23"/>
        <v>0.94904999999999995</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0.30475000000000052</v>
      </c>
      <c r="I183" s="66">
        <f t="shared" ca="1" si="24"/>
        <v>29.25600000000005</v>
      </c>
      <c r="J183" s="110" cm="1">
        <f t="array" aca="1" ref="J183" ca="1">IF(COUNTIFS('PTC NaTran'!$K$7:$K$15996,"",'PTC NaTran'!$A$7:$A$15996,J$16,'PTC NaTran'!$D$7:$D$15996,$A183,'PTC NaTran'!$C$7:$C$15996,"DEL")&gt;0,J$14,SUMIFS('PTC NaTran'!$K$7:$K$15996,'PTC NaTran'!$A$7:$A$15996,J$16,'PTC NaTran'!$D$7:$D$15996,$A183,'PTC NaTran'!$C$7:$C$15996,"DEL")*1.0026*$F$4/INDIRECT($A$4&amp;"!D9"))</f>
        <v>96</v>
      </c>
      <c r="K183" s="110">
        <v>1000</v>
      </c>
      <c r="L183" s="111">
        <f t="shared" ca="1" si="21"/>
        <v>11.277016477298705</v>
      </c>
      <c r="M183" s="153">
        <f t="shared" ca="1" si="25"/>
        <v>0.93681999999999999</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0.36590000000000111</v>
      </c>
      <c r="O183" s="66">
        <f t="shared" ca="1" si="26"/>
        <v>35.126400000000103</v>
      </c>
      <c r="S183" s="111">
        <f t="shared" ca="1" si="22"/>
        <v>11.674707840000007</v>
      </c>
      <c r="T183" s="51">
        <f t="shared" ca="1" si="27"/>
        <v>0.97065999999999997</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0.27934000000000037</v>
      </c>
      <c r="V183" s="66">
        <f t="shared" ca="1" si="28"/>
        <v>26.816640000000035</v>
      </c>
    </row>
    <row r="184" spans="1:22" x14ac:dyDescent="0.3">
      <c r="A184" s="32">
        <f t="shared" si="29"/>
        <v>45915</v>
      </c>
      <c r="B184" s="65" cm="1">
        <f t="array" aca="1" ref="B184" ca="1">_xlfn.XLOOKUP(A184,INDIRECT($A$5&amp;"!$AJ$41:$AJ$406"),INDIRECT($A$5&amp;"!$AK$41:$AK$406"))*SUM($F$3:$I$3)</f>
        <v>0</v>
      </c>
      <c r="C184" s="65" cm="1">
        <f t="array" aca="1" ref="C184" ca="1">_xlfn.XLOOKUP(A184,INDIRECT($A$5&amp;"!$AJ$41:$AJ$406"),INDIRECT($A$5&amp;"!$AL$41:$AL$406"))*SUM($F$3:$I$3)</f>
        <v>12</v>
      </c>
      <c r="D184" s="65" cm="1">
        <f t="array" aca="1" ref="D184" ca="1">_xlfn.XLOOKUP(A184,INDIRECT($A$5&amp;"!$AJ$41:$AJ$406"),INDIRECT($A$5&amp;"!$AO$41:$AO$406"))*SUM($F$3:$I$3)</f>
        <v>12</v>
      </c>
      <c r="E184" s="34" cm="1">
        <f t="array" ref="E184">SUMPRODUCT(('PT Storengy'!$B$8:$K$372)*('PT Storengy'!$A$8:$A$372=$A184)*('PT Storengy'!$B$5:$K$5=$A$6)*('PT Storengy'!$B$7:$K$7=$A$7))</f>
        <v>0.45</v>
      </c>
      <c r="F184" s="111">
        <f t="shared" ca="1" si="20"/>
        <v>11.433623040000006</v>
      </c>
      <c r="G184" s="153">
        <f t="shared" ca="1" si="23"/>
        <v>0.95148999999999995</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0.29851000000000039</v>
      </c>
      <c r="I184" s="66">
        <f t="shared" ca="1" si="24"/>
        <v>15.761328000000022</v>
      </c>
      <c r="J184" s="110" cm="1">
        <f t="array" aca="1" ref="J184" ca="1">IF(COUNTIFS('PTC NaTran'!$K$7:$K$15996,"",'PTC NaTran'!$A$7:$A$15996,J$16,'PTC NaTran'!$D$7:$D$15996,$A184,'PTC NaTran'!$C$7:$C$15996,"DEL")&gt;0,J$14,SUMIFS('PTC NaTran'!$K$7:$K$15996,'PTC NaTran'!$A$7:$A$15996,J$16,'PTC NaTran'!$D$7:$D$15996,$A184,'PTC NaTran'!$C$7:$C$15996,"DEL")*1.0026*$F$4/INDIRECT($A$4&amp;"!D9"))</f>
        <v>96</v>
      </c>
      <c r="K184" s="110">
        <v>1000</v>
      </c>
      <c r="L184" s="111">
        <f t="shared" ca="1" si="21"/>
        <v>11.295562477298706</v>
      </c>
      <c r="M184" s="153">
        <f t="shared" ca="1" si="25"/>
        <v>0.93974999999999997</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0.35125000000000123</v>
      </c>
      <c r="O184" s="66">
        <f t="shared" ca="1" si="26"/>
        <v>18.546000000000067</v>
      </c>
      <c r="S184" s="111">
        <f t="shared" ca="1" si="22"/>
        <v>11.701310400000008</v>
      </c>
      <c r="T184" s="51">
        <f t="shared" ca="1" si="27"/>
        <v>0.97289000000000003</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0.27711000000000036</v>
      </c>
      <c r="V184" s="66">
        <f t="shared" ca="1" si="28"/>
        <v>26.602560000000032</v>
      </c>
    </row>
    <row r="185" spans="1:22" x14ac:dyDescent="0.3">
      <c r="A185" s="32">
        <f t="shared" si="29"/>
        <v>45916</v>
      </c>
      <c r="B185" s="65" cm="1">
        <f t="array" aca="1" ref="B185" ca="1">_xlfn.XLOOKUP(A185,INDIRECT($A$5&amp;"!$AJ$41:$AJ$406"),INDIRECT($A$5&amp;"!$AK$41:$AK$406"))*SUM($F$3:$I$3)</f>
        <v>0</v>
      </c>
      <c r="C185" s="65" cm="1">
        <f t="array" aca="1" ref="C185" ca="1">_xlfn.XLOOKUP(A185,INDIRECT($A$5&amp;"!$AJ$41:$AJ$406"),INDIRECT($A$5&amp;"!$AL$41:$AL$406"))*SUM($F$3:$I$3)</f>
        <v>12</v>
      </c>
      <c r="D185" s="65" cm="1">
        <f t="array" aca="1" ref="D185" ca="1">_xlfn.XLOOKUP(A185,INDIRECT($A$5&amp;"!$AJ$41:$AJ$406"),INDIRECT($A$5&amp;"!$AO$41:$AO$406"))*SUM($F$3:$I$3)</f>
        <v>12</v>
      </c>
      <c r="E185" s="34" cm="1">
        <f t="array" ref="E185">SUMPRODUCT(('PT Storengy'!$B$8:$K$372)*('PT Storengy'!$A$8:$A$372=$A185)*('PT Storengy'!$B$5:$K$5=$A$6)*('PT Storengy'!$B$7:$K$7=$A$7))</f>
        <v>0.45</v>
      </c>
      <c r="F185" s="111">
        <f t="shared" ca="1" si="20"/>
        <v>11.449315200000006</v>
      </c>
      <c r="G185" s="153">
        <f t="shared" ca="1" si="23"/>
        <v>0.95279999999999998</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0.29720000000000041</v>
      </c>
      <c r="I185" s="66">
        <f t="shared" ca="1" si="24"/>
        <v>15.692160000000023</v>
      </c>
      <c r="J185" s="110" cm="1">
        <f t="array" aca="1" ref="J185" ca="1">IF(COUNTIFS('PTC NaTran'!$K$7:$K$15996,"",'PTC NaTran'!$A$7:$A$15996,J$16,'PTC NaTran'!$D$7:$D$15996,$A185,'PTC NaTran'!$C$7:$C$15996,"DEL")&gt;0,J$14,SUMIFS('PTC NaTran'!$K$7:$K$15996,'PTC NaTran'!$A$7:$A$15996,J$16,'PTC NaTran'!$D$7:$D$15996,$A185,'PTC NaTran'!$C$7:$C$15996,"DEL")*1.0026*$F$4/INDIRECT($A$4&amp;"!D9"))</f>
        <v>96</v>
      </c>
      <c r="K185" s="110">
        <v>1000</v>
      </c>
      <c r="L185" s="111">
        <f t="shared" ca="1" si="21"/>
        <v>11.313699277298706</v>
      </c>
      <c r="M185" s="153">
        <f t="shared" ca="1" si="25"/>
        <v>0.94130000000000003</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0.34350000000000036</v>
      </c>
      <c r="O185" s="66">
        <f t="shared" ca="1" si="26"/>
        <v>18.136800000000022</v>
      </c>
      <c r="S185" s="111">
        <f t="shared" ca="1" si="22"/>
        <v>11.727699840000009</v>
      </c>
      <c r="T185" s="51">
        <f t="shared" ca="1" si="27"/>
        <v>0.97511000000000003</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0.2748900000000003</v>
      </c>
      <c r="V185" s="66">
        <f t="shared" ca="1" si="28"/>
        <v>26.389440000000029</v>
      </c>
    </row>
    <row r="186" spans="1:22" x14ac:dyDescent="0.3">
      <c r="A186" s="32">
        <f t="shared" si="29"/>
        <v>45917</v>
      </c>
      <c r="B186" s="65" cm="1">
        <f t="array" aca="1" ref="B186" ca="1">_xlfn.XLOOKUP(A186,INDIRECT($A$5&amp;"!$AJ$41:$AJ$406"),INDIRECT($A$5&amp;"!$AK$41:$AK$406"))*SUM($F$3:$I$3)</f>
        <v>0</v>
      </c>
      <c r="C186" s="65" cm="1">
        <f t="array" aca="1" ref="C186" ca="1">_xlfn.XLOOKUP(A186,INDIRECT($A$5&amp;"!$AJ$41:$AJ$406"),INDIRECT($A$5&amp;"!$AL$41:$AL$406"))*SUM($F$3:$I$3)</f>
        <v>12</v>
      </c>
      <c r="D186" s="65" cm="1">
        <f t="array" aca="1" ref="D186" ca="1">_xlfn.XLOOKUP(A186,INDIRECT($A$5&amp;"!$AJ$41:$AJ$406"),INDIRECT($A$5&amp;"!$AO$41:$AO$406"))*SUM($F$3:$I$3)</f>
        <v>12</v>
      </c>
      <c r="E186" s="34" cm="1">
        <f t="array" ref="E186">SUMPRODUCT(('PT Storengy'!$B$8:$K$372)*('PT Storengy'!$A$8:$A$372=$A186)*('PT Storengy'!$B$5:$K$5=$A$6)*('PT Storengy'!$B$7:$K$7=$A$7))</f>
        <v>0.45</v>
      </c>
      <c r="F186" s="111">
        <f t="shared" ca="1" si="20"/>
        <v>11.464938192000007</v>
      </c>
      <c r="G186" s="153">
        <f t="shared" ca="1" si="23"/>
        <v>0.95411000000000001</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0.29589000000000032</v>
      </c>
      <c r="I186" s="66">
        <f t="shared" ca="1" si="24"/>
        <v>15.622992000000018</v>
      </c>
      <c r="J186" s="110" cm="1">
        <f t="array" aca="1" ref="J186" ca="1">IF(COUNTIFS('PTC NaTran'!$K$7:$K$15996,"",'PTC NaTran'!$A$7:$A$15996,J$16,'PTC NaTran'!$D$7:$D$15996,$A186,'PTC NaTran'!$C$7:$C$15996,"DEL")&gt;0,J$14,SUMIFS('PTC NaTran'!$K$7:$K$15996,'PTC NaTran'!$A$7:$A$15996,J$16,'PTC NaTran'!$D$7:$D$15996,$A186,'PTC NaTran'!$C$7:$C$15996,"DEL")*1.0026*$F$4/INDIRECT($A$4&amp;"!D9"))</f>
        <v>96</v>
      </c>
      <c r="K186" s="110">
        <v>1000</v>
      </c>
      <c r="L186" s="111">
        <f t="shared" ca="1" si="21"/>
        <v>11.331437437298707</v>
      </c>
      <c r="M186" s="153">
        <f t="shared" ca="1" si="25"/>
        <v>0.94281000000000004</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0.3359500000000003</v>
      </c>
      <c r="O186" s="66">
        <f t="shared" ca="1" si="26"/>
        <v>17.738160000000018</v>
      </c>
      <c r="S186" s="111">
        <f t="shared" ca="1" si="22"/>
        <v>11.753878080000009</v>
      </c>
      <c r="T186" s="51">
        <f t="shared" ca="1" si="27"/>
        <v>0.97731000000000001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0.27269000000000032</v>
      </c>
      <c r="V186" s="66">
        <f t="shared" ca="1" si="28"/>
        <v>26.178240000000031</v>
      </c>
    </row>
    <row r="187" spans="1:22" x14ac:dyDescent="0.3">
      <c r="A187" s="32">
        <f t="shared" si="29"/>
        <v>45918</v>
      </c>
      <c r="B187" s="65" cm="1">
        <f t="array" aca="1" ref="B187" ca="1">_xlfn.XLOOKUP(A187,INDIRECT($A$5&amp;"!$AJ$41:$AJ$406"),INDIRECT($A$5&amp;"!$AK$41:$AK$406"))*SUM($F$3:$I$3)</f>
        <v>0</v>
      </c>
      <c r="C187" s="65" cm="1">
        <f t="array" aca="1" ref="C187" ca="1">_xlfn.XLOOKUP(A187,INDIRECT($A$5&amp;"!$AJ$41:$AJ$406"),INDIRECT($A$5&amp;"!$AL$41:$AL$406"))*SUM($F$3:$I$3)</f>
        <v>12</v>
      </c>
      <c r="D187" s="65" cm="1">
        <f t="array" aca="1" ref="D187" ca="1">_xlfn.XLOOKUP(A187,INDIRECT($A$5&amp;"!$AJ$41:$AJ$406"),INDIRECT($A$5&amp;"!$AO$41:$AO$406"))*SUM($F$3:$I$3)</f>
        <v>12</v>
      </c>
      <c r="E187" s="34" cm="1">
        <f t="array" ref="E187">SUMPRODUCT(('PT Storengy'!$B$8:$K$372)*('PT Storengy'!$A$8:$A$372=$A187)*('PT Storengy'!$B$5:$K$5=$A$6)*('PT Storengy'!$B$7:$K$7=$A$7))</f>
        <v>0.45</v>
      </c>
      <c r="F187" s="111">
        <f t="shared" ca="1" si="20"/>
        <v>11.480492544000008</v>
      </c>
      <c r="G187" s="153">
        <f t="shared" ca="1" si="23"/>
        <v>0.95540999999999998</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0.29459000000000041</v>
      </c>
      <c r="I187" s="66">
        <f t="shared" ca="1" si="24"/>
        <v>15.554352000000023</v>
      </c>
      <c r="J187" s="110" cm="1">
        <f t="array" aca="1" ref="J187" ca="1">IF(COUNTIFS('PTC NaTran'!$K$7:$K$15996,"",'PTC NaTran'!$A$7:$A$15996,J$16,'PTC NaTran'!$D$7:$D$15996,$A187,'PTC NaTran'!$C$7:$C$15996,"DEL")&gt;0,J$14,SUMIFS('PTC NaTran'!$K$7:$K$15996,'PTC NaTran'!$A$7:$A$15996,J$16,'PTC NaTran'!$D$7:$D$15996,$A187,'PTC NaTran'!$C$7:$C$15996,"DEL")*1.0026*$F$4/INDIRECT($A$4&amp;"!D9"))</f>
        <v>96</v>
      </c>
      <c r="K187" s="110">
        <v>1000</v>
      </c>
      <c r="L187" s="111">
        <f t="shared" ca="1" si="21"/>
        <v>11.348784877298707</v>
      </c>
      <c r="M187" s="153">
        <f t="shared" ca="1" si="25"/>
        <v>0.94428999999999996</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0.32855000000000056</v>
      </c>
      <c r="O187" s="66">
        <f t="shared" ca="1" si="26"/>
        <v>17.347440000000031</v>
      </c>
      <c r="S187" s="111">
        <f t="shared" ca="1" si="22"/>
        <v>11.779847040000009</v>
      </c>
      <c r="T187" s="51">
        <f t="shared" ca="1" si="27"/>
        <v>0.97948999999999997</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0.27051000000000036</v>
      </c>
      <c r="V187" s="66">
        <f t="shared" ca="1" si="28"/>
        <v>25.968960000000035</v>
      </c>
    </row>
    <row r="188" spans="1:22" x14ac:dyDescent="0.3">
      <c r="A188" s="32">
        <f t="shared" si="29"/>
        <v>45919</v>
      </c>
      <c r="B188" s="65" cm="1">
        <f t="array" aca="1" ref="B188" ca="1">_xlfn.XLOOKUP(A188,INDIRECT($A$5&amp;"!$AJ$41:$AJ$406"),INDIRECT($A$5&amp;"!$AK$41:$AK$406"))*SUM($F$3:$I$3)</f>
        <v>0</v>
      </c>
      <c r="C188" s="65" cm="1">
        <f t="array" aca="1" ref="C188" ca="1">_xlfn.XLOOKUP(A188,INDIRECT($A$5&amp;"!$AJ$41:$AJ$406"),INDIRECT($A$5&amp;"!$AL$41:$AL$406"))*SUM($F$3:$I$3)</f>
        <v>12</v>
      </c>
      <c r="D188" s="65" cm="1">
        <f t="array" aca="1" ref="D188" ca="1">_xlfn.XLOOKUP(A188,INDIRECT($A$5&amp;"!$AJ$41:$AJ$406"),INDIRECT($A$5&amp;"!$AO$41:$AO$406"))*SUM($F$3:$I$3)</f>
        <v>12</v>
      </c>
      <c r="E188" s="34" cm="1">
        <f t="array" ref="E188">SUMPRODUCT(('PT Storengy'!$B$8:$K$372)*('PT Storengy'!$A$8:$A$372=$A188)*('PT Storengy'!$B$5:$K$5=$A$6)*('PT Storengy'!$B$7:$K$7=$A$7))</f>
        <v>0.45</v>
      </c>
      <c r="F188" s="111">
        <f t="shared" ca="1" si="20"/>
        <v>11.495978256000008</v>
      </c>
      <c r="G188" s="153">
        <f t="shared" ca="1" si="23"/>
        <v>0.95670999999999995</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0.29329000000000044</v>
      </c>
      <c r="I188" s="66">
        <f t="shared" ca="1" si="24"/>
        <v>15.485712000000024</v>
      </c>
      <c r="J188" s="110" cm="1">
        <f t="array" aca="1" ref="J188" ca="1">IF(COUNTIFS('PTC NaTran'!$K$7:$K$15996,"",'PTC NaTran'!$A$7:$A$15996,J$16,'PTC NaTran'!$D$7:$D$15996,$A188,'PTC NaTran'!$C$7:$C$15996,"DEL")&gt;0,J$14,SUMIFS('PTC NaTran'!$K$7:$K$15996,'PTC NaTran'!$A$7:$A$15996,J$16,'PTC NaTran'!$D$7:$D$15996,$A188,'PTC NaTran'!$C$7:$C$15996,"DEL")*1.0026*$F$4/INDIRECT($A$4&amp;"!D9"))</f>
        <v>96</v>
      </c>
      <c r="K188" s="110">
        <v>1000</v>
      </c>
      <c r="L188" s="111">
        <f t="shared" ca="1" si="21"/>
        <v>11.365752157298706</v>
      </c>
      <c r="M188" s="153">
        <f t="shared" ca="1" si="25"/>
        <v>0.94572999999999996</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0.32135000000000058</v>
      </c>
      <c r="O188" s="66">
        <f t="shared" ca="1" si="26"/>
        <v>16.967280000000031</v>
      </c>
      <c r="S188" s="111">
        <f t="shared" ca="1" si="22"/>
        <v>11.805608640000008</v>
      </c>
      <c r="T188" s="51">
        <f t="shared" ca="1" si="27"/>
        <v>0.98165000000000002</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0.26835000000000031</v>
      </c>
      <c r="V188" s="66">
        <f t="shared" ca="1" si="28"/>
        <v>25.76160000000003</v>
      </c>
    </row>
    <row r="189" spans="1:22" x14ac:dyDescent="0.3">
      <c r="A189" s="32">
        <f t="shared" si="29"/>
        <v>45920</v>
      </c>
      <c r="B189" s="65" cm="1">
        <f t="array" aca="1" ref="B189" ca="1">_xlfn.XLOOKUP(A189,INDIRECT($A$5&amp;"!$AJ$41:$AJ$406"),INDIRECT($A$5&amp;"!$AK$41:$AK$406"))*SUM($F$3:$I$3)</f>
        <v>0</v>
      </c>
      <c r="C189" s="65" cm="1">
        <f t="array" aca="1" ref="C189" ca="1">_xlfn.XLOOKUP(A189,INDIRECT($A$5&amp;"!$AJ$41:$AJ$406"),INDIRECT($A$5&amp;"!$AL$41:$AL$406"))*SUM($F$3:$I$3)</f>
        <v>12</v>
      </c>
      <c r="D189" s="65" cm="1">
        <f t="array" aca="1" ref="D189" ca="1">_xlfn.XLOOKUP(A189,INDIRECT($A$5&amp;"!$AJ$41:$AJ$406"),INDIRECT($A$5&amp;"!$AO$41:$AO$406"))*SUM($F$3:$I$3)</f>
        <v>12</v>
      </c>
      <c r="E189" s="34" cm="1">
        <f t="array" ref="E189">SUMPRODUCT(('PT Storengy'!$B$8:$K$372)*('PT Storengy'!$A$8:$A$372=$A189)*('PT Storengy'!$B$5:$K$5=$A$6)*('PT Storengy'!$B$7:$K$7=$A$7))</f>
        <v>0.45</v>
      </c>
      <c r="F189" s="111">
        <f t="shared" ca="1" si="20"/>
        <v>11.511395856000007</v>
      </c>
      <c r="G189" s="153">
        <f t="shared" ca="1" si="23"/>
        <v>0.95799999999999996</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0.29200000000000037</v>
      </c>
      <c r="I189" s="66">
        <f t="shared" ca="1" si="24"/>
        <v>15.417600000000022</v>
      </c>
      <c r="J189" s="110" cm="1">
        <f t="array" aca="1" ref="J189" ca="1">IF(COUNTIFS('PTC NaTran'!$K$7:$K$15996,"",'PTC NaTran'!$A$7:$A$15996,J$16,'PTC NaTran'!$D$7:$D$15996,$A189,'PTC NaTran'!$C$7:$C$15996,"DEL")&gt;0,J$14,SUMIFS('PTC NaTran'!$K$7:$K$15996,'PTC NaTran'!$A$7:$A$15996,J$16,'PTC NaTran'!$D$7:$D$15996,$A189,'PTC NaTran'!$C$7:$C$15996,"DEL")*1.0026*$F$4/INDIRECT($A$4&amp;"!D9"))</f>
        <v>96</v>
      </c>
      <c r="K189" s="110">
        <v>1000</v>
      </c>
      <c r="L189" s="111">
        <f t="shared" ca="1" si="21"/>
        <v>11.382344557298707</v>
      </c>
      <c r="M189" s="153">
        <f t="shared" ca="1" si="25"/>
        <v>0.94715000000000005</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0.31425000000000008</v>
      </c>
      <c r="O189" s="66">
        <f t="shared" ca="1" si="26"/>
        <v>16.592400000000005</v>
      </c>
      <c r="S189" s="111">
        <f t="shared" ca="1" si="22"/>
        <v>11.831163840000007</v>
      </c>
      <c r="T189" s="51">
        <f t="shared" ca="1" si="27"/>
        <v>0.98380000000000001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0.26620000000000033</v>
      </c>
      <c r="V189" s="66">
        <f t="shared" ca="1" si="28"/>
        <v>25.555200000000031</v>
      </c>
    </row>
    <row r="190" spans="1:22" x14ac:dyDescent="0.3">
      <c r="A190" s="32">
        <f t="shared" si="29"/>
        <v>45921</v>
      </c>
      <c r="B190" s="65" cm="1">
        <f t="array" aca="1" ref="B190" ca="1">_xlfn.XLOOKUP(A190,INDIRECT($A$5&amp;"!$AJ$41:$AJ$406"),INDIRECT($A$5&amp;"!$AK$41:$AK$406"))*SUM($F$3:$I$3)</f>
        <v>0</v>
      </c>
      <c r="C190" s="65" cm="1">
        <f t="array" aca="1" ref="C190" ca="1">_xlfn.XLOOKUP(A190,INDIRECT($A$5&amp;"!$AJ$41:$AJ$406"),INDIRECT($A$5&amp;"!$AL$41:$AL$406"))*SUM($F$3:$I$3)</f>
        <v>12</v>
      </c>
      <c r="D190" s="65" cm="1">
        <f t="array" aca="1" ref="D190" ca="1">_xlfn.XLOOKUP(A190,INDIRECT($A$5&amp;"!$AJ$41:$AJ$406"),INDIRECT($A$5&amp;"!$AO$41:$AO$406"))*SUM($F$3:$I$3)</f>
        <v>12</v>
      </c>
      <c r="E190" s="34" cm="1">
        <f t="array" ref="E190">SUMPRODUCT(('PT Storengy'!$B$8:$K$372)*('PT Storengy'!$A$8:$A$372=$A190)*('PT Storengy'!$B$5:$K$5=$A$6)*('PT Storengy'!$B$7:$K$7=$A$7))</f>
        <v>0.45</v>
      </c>
      <c r="F190" s="111">
        <f t="shared" ca="1" si="20"/>
        <v>11.526745872000006</v>
      </c>
      <c r="G190" s="153">
        <f t="shared" ca="1" si="23"/>
        <v>0.95928000000000002</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0.29072000000000031</v>
      </c>
      <c r="I190" s="66">
        <f t="shared" ca="1" si="24"/>
        <v>15.350016000000018</v>
      </c>
      <c r="J190" s="110" cm="1">
        <f t="array" aca="1" ref="J190" ca="1">IF(COUNTIFS('PTC NaTran'!$K$7:$K$15996,"",'PTC NaTran'!$A$7:$A$15996,J$16,'PTC NaTran'!$D$7:$D$15996,$A190,'PTC NaTran'!$C$7:$C$15996,"DEL")&gt;0,J$14,SUMIFS('PTC NaTran'!$K$7:$K$15996,'PTC NaTran'!$A$7:$A$15996,J$16,'PTC NaTran'!$D$7:$D$15996,$A190,'PTC NaTran'!$C$7:$C$15996,"DEL")*1.0026*$F$4/INDIRECT($A$4&amp;"!D9"))</f>
        <v>96</v>
      </c>
      <c r="K190" s="110">
        <v>1000</v>
      </c>
      <c r="L190" s="111">
        <f t="shared" ca="1" si="21"/>
        <v>11.398572637298706</v>
      </c>
      <c r="M190" s="153">
        <f t="shared" ca="1" si="25"/>
        <v>0.94852999999999998</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0.30735000000000029</v>
      </c>
      <c r="O190" s="66">
        <f t="shared" ca="1" si="26"/>
        <v>16.228080000000016</v>
      </c>
      <c r="S190" s="111">
        <f t="shared" ca="1" si="22"/>
        <v>11.856514560000008</v>
      </c>
      <c r="T190" s="51">
        <f t="shared" ca="1" si="27"/>
        <v>0.98592999999999997</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0.26407000000000036</v>
      </c>
      <c r="V190" s="66">
        <f t="shared" ca="1" si="28"/>
        <v>25.350720000000035</v>
      </c>
    </row>
    <row r="191" spans="1:22" x14ac:dyDescent="0.3">
      <c r="A191" s="32">
        <f t="shared" si="29"/>
        <v>45922</v>
      </c>
      <c r="B191" s="65" cm="1">
        <f t="array" aca="1" ref="B191" ca="1">_xlfn.XLOOKUP(A191,INDIRECT($A$5&amp;"!$AJ$41:$AJ$406"),INDIRECT($A$5&amp;"!$AK$41:$AK$406"))*SUM($F$3:$I$3)</f>
        <v>0</v>
      </c>
      <c r="C191" s="65" cm="1">
        <f t="array" aca="1" ref="C191" ca="1">_xlfn.XLOOKUP(A191,INDIRECT($A$5&amp;"!$AJ$41:$AJ$406"),INDIRECT($A$5&amp;"!$AL$41:$AL$406"))*SUM($F$3:$I$3)</f>
        <v>12</v>
      </c>
      <c r="D191" s="65" cm="1">
        <f t="array" aca="1" ref="D191" ca="1">_xlfn.XLOOKUP(A191,INDIRECT($A$5&amp;"!$AJ$41:$AJ$406"),INDIRECT($A$5&amp;"!$AO$41:$AO$406"))*SUM($F$3:$I$3)</f>
        <v>12</v>
      </c>
      <c r="E191" s="34" cm="1">
        <f t="array" ref="E191">SUMPRODUCT(('PT Storengy'!$B$8:$K$372)*('PT Storengy'!$A$8:$A$372=$A191)*('PT Storengy'!$B$5:$K$5=$A$6)*('PT Storengy'!$B$7:$K$7=$A$7))</f>
        <v>0.45</v>
      </c>
      <c r="F191" s="111">
        <f t="shared" ca="1" si="20"/>
        <v>11.542028304000006</v>
      </c>
      <c r="G191" s="153">
        <f t="shared" ca="1" si="23"/>
        <v>0.96055999999999997</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0.28944000000000036</v>
      </c>
      <c r="I191" s="66">
        <f t="shared" ca="1" si="24"/>
        <v>15.28243200000002</v>
      </c>
      <c r="J191" s="110" cm="1">
        <f t="array" aca="1" ref="J191" ca="1">IF(COUNTIFS('PTC NaTran'!$K$7:$K$15996,"",'PTC NaTran'!$A$7:$A$15996,J$16,'PTC NaTran'!$D$7:$D$15996,$A191,'PTC NaTran'!$C$7:$C$15996,"DEL")&gt;0,J$14,SUMIFS('PTC NaTran'!$K$7:$K$15996,'PTC NaTran'!$A$7:$A$15996,J$16,'PTC NaTran'!$D$7:$D$15996,$A191,'PTC NaTran'!$C$7:$C$15996,"DEL")*1.0026*$F$4/INDIRECT($A$4&amp;"!D9"))</f>
        <v>96</v>
      </c>
      <c r="K191" s="110">
        <v>1000</v>
      </c>
      <c r="L191" s="111">
        <f t="shared" ca="1" si="21"/>
        <v>11.414444317298706</v>
      </c>
      <c r="M191" s="153">
        <f t="shared" ca="1" si="25"/>
        <v>0.94987999999999995</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0.30060000000000048</v>
      </c>
      <c r="O191" s="66">
        <f t="shared" ca="1" si="26"/>
        <v>15.871680000000026</v>
      </c>
      <c r="S191" s="111">
        <f t="shared" ca="1" si="22"/>
        <v>11.881662720000008</v>
      </c>
      <c r="T191" s="51">
        <f t="shared" ca="1" si="27"/>
        <v>0.98804000000000003</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0.2619600000000003</v>
      </c>
      <c r="V191" s="66">
        <f t="shared" ca="1" si="28"/>
        <v>25.148160000000029</v>
      </c>
    </row>
    <row r="192" spans="1:22" x14ac:dyDescent="0.3">
      <c r="A192" s="32">
        <f t="shared" si="29"/>
        <v>45923</v>
      </c>
      <c r="B192" s="65" cm="1">
        <f t="array" aca="1" ref="B192" ca="1">_xlfn.XLOOKUP(A192,INDIRECT($A$5&amp;"!$AJ$41:$AJ$406"),INDIRECT($A$5&amp;"!$AK$41:$AK$406"))*SUM($F$3:$I$3)</f>
        <v>0</v>
      </c>
      <c r="C192" s="65" cm="1">
        <f t="array" aca="1" ref="C192" ca="1">_xlfn.XLOOKUP(A192,INDIRECT($A$5&amp;"!$AJ$41:$AJ$406"),INDIRECT($A$5&amp;"!$AL$41:$AL$406"))*SUM($F$3:$I$3)</f>
        <v>12</v>
      </c>
      <c r="D192" s="65" cm="1">
        <f t="array" aca="1" ref="D192" ca="1">_xlfn.XLOOKUP(A192,INDIRECT($A$5&amp;"!$AJ$41:$AJ$406"),INDIRECT($A$5&amp;"!$AO$41:$AO$406"))*SUM($F$3:$I$3)</f>
        <v>12</v>
      </c>
      <c r="E192" s="34" cm="1">
        <f t="array" ref="E192">SUMPRODUCT(('PT Storengy'!$B$8:$K$372)*('PT Storengy'!$A$8:$A$372=$A192)*('PT Storengy'!$B$5:$K$5=$A$6)*('PT Storengy'!$B$7:$K$7=$A$7))</f>
        <v>0.45</v>
      </c>
      <c r="F192" s="111">
        <f t="shared" ca="1" si="20"/>
        <v>11.557243152000005</v>
      </c>
      <c r="G192" s="153">
        <f t="shared" ca="1" si="23"/>
        <v>0.96184000000000003</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0.2881600000000003</v>
      </c>
      <c r="I192" s="66">
        <f t="shared" ca="1" si="24"/>
        <v>15.214848000000018</v>
      </c>
      <c r="J192" s="110" cm="1">
        <f t="array" aca="1" ref="J192" ca="1">IF(COUNTIFS('PTC NaTran'!$K$7:$K$15996,"",'PTC NaTran'!$A$7:$A$15996,J$16,'PTC NaTran'!$D$7:$D$15996,$A192,'PTC NaTran'!$C$7:$C$15996,"DEL")&gt;0,J$14,SUMIFS('PTC NaTran'!$K$7:$K$15996,'PTC NaTran'!$A$7:$A$15996,J$16,'PTC NaTran'!$D$7:$D$15996,$A192,'PTC NaTran'!$C$7:$C$15996,"DEL")*1.0026*$F$4/INDIRECT($A$4&amp;"!D9"))</f>
        <v>96</v>
      </c>
      <c r="K192" s="110">
        <v>1000</v>
      </c>
      <c r="L192" s="111">
        <f t="shared" ca="1" si="21"/>
        <v>11.430220957298706</v>
      </c>
      <c r="M192" s="153">
        <f t="shared" ca="1" si="25"/>
        <v>0.95120000000000005</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0.29880000000000029</v>
      </c>
      <c r="O192" s="66">
        <f t="shared" ca="1" si="26"/>
        <v>15.776640000000016</v>
      </c>
      <c r="S192" s="111">
        <f t="shared" ca="1" si="22"/>
        <v>11.906609280000009</v>
      </c>
      <c r="T192" s="51">
        <f t="shared" ca="1" si="27"/>
        <v>0.99014000000000002</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0.25986000000000031</v>
      </c>
      <c r="V192" s="66">
        <f t="shared" ca="1" si="28"/>
        <v>24.94656000000003</v>
      </c>
    </row>
    <row r="193" spans="1:22" x14ac:dyDescent="0.3">
      <c r="A193" s="32">
        <f t="shared" si="29"/>
        <v>45924</v>
      </c>
      <c r="B193" s="65" cm="1">
        <f t="array" aca="1" ref="B193" ca="1">_xlfn.XLOOKUP(A193,INDIRECT($A$5&amp;"!$AJ$41:$AJ$406"),INDIRECT($A$5&amp;"!$AK$41:$AK$406"))*SUM($F$3:$I$3)</f>
        <v>0</v>
      </c>
      <c r="C193" s="65" cm="1">
        <f t="array" aca="1" ref="C193" ca="1">_xlfn.XLOOKUP(A193,INDIRECT($A$5&amp;"!$AJ$41:$AJ$406"),INDIRECT($A$5&amp;"!$AL$41:$AL$406"))*SUM($F$3:$I$3)</f>
        <v>12</v>
      </c>
      <c r="D193" s="65" cm="1">
        <f t="array" aca="1" ref="D193" ca="1">_xlfn.XLOOKUP(A193,INDIRECT($A$5&amp;"!$AJ$41:$AJ$406"),INDIRECT($A$5&amp;"!$AO$41:$AO$406"))*SUM($F$3:$I$3)</f>
        <v>12</v>
      </c>
      <c r="E193" s="34" cm="1">
        <f t="array" ref="E193">SUMPRODUCT(('PT Storengy'!$B$8:$K$372)*('PT Storengy'!$A$8:$A$372=$A193)*('PT Storengy'!$B$5:$K$5=$A$6)*('PT Storengy'!$B$7:$K$7=$A$7))</f>
        <v>0.45</v>
      </c>
      <c r="F193" s="111">
        <f t="shared" ca="1" si="20"/>
        <v>11.572391472000005</v>
      </c>
      <c r="G193" s="153">
        <f t="shared" ca="1" si="23"/>
        <v>0.96309999999999996</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0.28690000000000043</v>
      </c>
      <c r="I193" s="66">
        <f t="shared" ca="1" si="24"/>
        <v>15.148320000000025</v>
      </c>
      <c r="J193" s="110" cm="1">
        <f t="array" aca="1" ref="J193" ca="1">IF(COUNTIFS('PTC NaTran'!$K$7:$K$15996,"",'PTC NaTran'!$A$7:$A$15996,J$16,'PTC NaTran'!$D$7:$D$15996,$A193,'PTC NaTran'!$C$7:$C$15996,"DEL")&gt;0,J$14,SUMIFS('PTC NaTran'!$K$7:$K$15996,'PTC NaTran'!$A$7:$A$15996,J$16,'PTC NaTran'!$D$7:$D$15996,$A193,'PTC NaTran'!$C$7:$C$15996,"DEL")*1.0026*$F$4/INDIRECT($A$4&amp;"!D9"))</f>
        <v>96</v>
      </c>
      <c r="K193" s="110">
        <v>1000</v>
      </c>
      <c r="L193" s="111">
        <f t="shared" ca="1" si="21"/>
        <v>11.445927901298706</v>
      </c>
      <c r="M193" s="153">
        <f t="shared" ca="1" si="25"/>
        <v>0.95252000000000003</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0.29748000000000036</v>
      </c>
      <c r="O193" s="66">
        <f t="shared" ca="1" si="26"/>
        <v>15.70694400000002</v>
      </c>
      <c r="S193" s="111">
        <f t="shared" ca="1" si="22"/>
        <v>11.931356160000009</v>
      </c>
      <c r="T193" s="51">
        <f t="shared" ca="1" si="27"/>
        <v>0.99221999999999999</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0.25778000000000034</v>
      </c>
      <c r="V193" s="66">
        <f t="shared" ca="1" si="28"/>
        <v>24.746880000000033</v>
      </c>
    </row>
    <row r="194" spans="1:22" x14ac:dyDescent="0.3">
      <c r="A194" s="32">
        <f t="shared" si="29"/>
        <v>45925</v>
      </c>
      <c r="B194" s="65" cm="1">
        <f t="array" aca="1" ref="B194" ca="1">_xlfn.XLOOKUP(A194,INDIRECT($A$5&amp;"!$AJ$41:$AJ$406"),INDIRECT($A$5&amp;"!$AK$41:$AK$406"))*SUM($F$3:$I$3)</f>
        <v>0</v>
      </c>
      <c r="C194" s="65" cm="1">
        <f t="array" aca="1" ref="C194" ca="1">_xlfn.XLOOKUP(A194,INDIRECT($A$5&amp;"!$AJ$41:$AJ$406"),INDIRECT($A$5&amp;"!$AL$41:$AL$406"))*SUM($F$3:$I$3)</f>
        <v>12</v>
      </c>
      <c r="D194" s="65" cm="1">
        <f t="array" aca="1" ref="D194" ca="1">_xlfn.XLOOKUP(A194,INDIRECT($A$5&amp;"!$AJ$41:$AJ$406"),INDIRECT($A$5&amp;"!$AO$41:$AO$406"))*SUM($F$3:$I$3)</f>
        <v>12</v>
      </c>
      <c r="E194" s="34" cm="1">
        <f t="array" ref="E194">SUMPRODUCT(('PT Storengy'!$B$8:$K$372)*('PT Storengy'!$A$8:$A$372=$A194)*('PT Storengy'!$B$5:$K$5=$A$6)*('PT Storengy'!$B$7:$K$7=$A$7))</f>
        <v>0.45</v>
      </c>
      <c r="F194" s="111">
        <f t="shared" ca="1" si="20"/>
        <v>11.587472736000006</v>
      </c>
      <c r="G194" s="153">
        <f t="shared" ca="1" si="23"/>
        <v>0.96436999999999995</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0.28563000000000038</v>
      </c>
      <c r="I194" s="66">
        <f t="shared" ca="1" si="24"/>
        <v>15.081264000000022</v>
      </c>
      <c r="J194" s="110" cm="1">
        <f t="array" aca="1" ref="J194" ca="1">IF(COUNTIFS('PTC NaTran'!$K$7:$K$15996,"",'PTC NaTran'!$A$7:$A$15996,J$16,'PTC NaTran'!$D$7:$D$15996,$A194,'PTC NaTran'!$C$7:$C$15996,"DEL")&gt;0,J$14,SUMIFS('PTC NaTran'!$K$7:$K$15996,'PTC NaTran'!$A$7:$A$15996,J$16,'PTC NaTran'!$D$7:$D$15996,$A194,'PTC NaTran'!$C$7:$C$15996,"DEL")*1.0026*$F$4/INDIRECT($A$4&amp;"!D9"))</f>
        <v>96</v>
      </c>
      <c r="K194" s="110">
        <v>1000</v>
      </c>
      <c r="L194" s="111">
        <f t="shared" ca="1" si="21"/>
        <v>11.461565677298706</v>
      </c>
      <c r="M194" s="153">
        <f t="shared" ca="1" si="25"/>
        <v>0.95382999999999996</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0.29617000000000038</v>
      </c>
      <c r="O194" s="66">
        <f t="shared" ca="1" si="26"/>
        <v>15.637776000000022</v>
      </c>
      <c r="S194" s="111">
        <f t="shared" ca="1" si="22"/>
        <v>11.955905280000009</v>
      </c>
      <c r="T194" s="51">
        <f t="shared" ca="1" si="27"/>
        <v>0.99428000000000005</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0.25572000000000028</v>
      </c>
      <c r="V194" s="66">
        <f t="shared" ca="1" si="28"/>
        <v>24.549120000000027</v>
      </c>
    </row>
    <row r="195" spans="1:22" x14ac:dyDescent="0.3">
      <c r="A195" s="32">
        <f t="shared" si="29"/>
        <v>45926</v>
      </c>
      <c r="B195" s="65" cm="1">
        <f t="array" aca="1" ref="B195" ca="1">_xlfn.XLOOKUP(A195,INDIRECT($A$5&amp;"!$AJ$41:$AJ$406"),INDIRECT($A$5&amp;"!$AK$41:$AK$406"))*SUM($F$3:$I$3)</f>
        <v>0</v>
      </c>
      <c r="C195" s="65" cm="1">
        <f t="array" aca="1" ref="C195" ca="1">_xlfn.XLOOKUP(A195,INDIRECT($A$5&amp;"!$AJ$41:$AJ$406"),INDIRECT($A$5&amp;"!$AL$41:$AL$406"))*SUM($F$3:$I$3)</f>
        <v>12</v>
      </c>
      <c r="D195" s="65" cm="1">
        <f t="array" aca="1" ref="D195" ca="1">_xlfn.XLOOKUP(A195,INDIRECT($A$5&amp;"!$AJ$41:$AJ$406"),INDIRECT($A$5&amp;"!$AO$41:$AO$406"))*SUM($F$3:$I$3)</f>
        <v>12</v>
      </c>
      <c r="E195" s="34" cm="1">
        <f t="array" ref="E195">SUMPRODUCT(('PT Storengy'!$B$8:$K$372)*('PT Storengy'!$A$8:$A$372=$A195)*('PT Storengy'!$B$5:$K$5=$A$6)*('PT Storengy'!$B$7:$K$7=$A$7))</f>
        <v>0.45</v>
      </c>
      <c r="F195" s="111">
        <f t="shared" ca="1" si="20"/>
        <v>11.602488000000006</v>
      </c>
      <c r="G195" s="153">
        <f t="shared" ca="1" si="23"/>
        <v>0.96562000000000003</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0.2843800000000003</v>
      </c>
      <c r="I195" s="66">
        <f t="shared" ca="1" si="24"/>
        <v>15.015264000000016</v>
      </c>
      <c r="J195" s="110" cm="1">
        <f t="array" aca="1" ref="J195" ca="1">IF(COUNTIFS('PTC NaTran'!$K$7:$K$15996,"",'PTC NaTran'!$A$7:$A$15996,J$16,'PTC NaTran'!$D$7:$D$15996,$A195,'PTC NaTran'!$C$7:$C$15996,"DEL")&gt;0,J$14,SUMIFS('PTC NaTran'!$K$7:$K$15996,'PTC NaTran'!$A$7:$A$15996,J$16,'PTC NaTran'!$D$7:$D$15996,$A195,'PTC NaTran'!$C$7:$C$15996,"DEL")*1.0026*$F$4/INDIRECT($A$4&amp;"!D9"))</f>
        <v>96</v>
      </c>
      <c r="K195" s="110">
        <v>1000</v>
      </c>
      <c r="L195" s="111">
        <f t="shared" ca="1" si="21"/>
        <v>11.477134813298706</v>
      </c>
      <c r="M195" s="153">
        <f t="shared" ca="1" si="25"/>
        <v>0.95513000000000003</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0.29487000000000035</v>
      </c>
      <c r="O195" s="66">
        <f t="shared" ca="1" si="26"/>
        <v>15.56913600000002</v>
      </c>
      <c r="S195" s="111">
        <f t="shared" ca="1" si="22"/>
        <v>11.980257600000009</v>
      </c>
      <c r="T195" s="51">
        <f t="shared" ca="1" si="27"/>
        <v>0.99633000000000005</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0.25367000000000028</v>
      </c>
      <c r="V195" s="66">
        <f t="shared" ca="1" si="28"/>
        <v>24.352320000000027</v>
      </c>
    </row>
    <row r="196" spans="1:22" x14ac:dyDescent="0.3">
      <c r="A196" s="32">
        <f t="shared" si="29"/>
        <v>45927</v>
      </c>
      <c r="B196" s="65" cm="1">
        <f t="array" aca="1" ref="B196" ca="1">_xlfn.XLOOKUP(A196,INDIRECT($A$5&amp;"!$AJ$41:$AJ$406"),INDIRECT($A$5&amp;"!$AK$41:$AK$406"))*SUM($F$3:$I$3)</f>
        <v>0</v>
      </c>
      <c r="C196" s="65" cm="1">
        <f t="array" aca="1" ref="C196" ca="1">_xlfn.XLOOKUP(A196,INDIRECT($A$5&amp;"!$AJ$41:$AJ$406"),INDIRECT($A$5&amp;"!$AL$41:$AL$406"))*SUM($F$3:$I$3)</f>
        <v>12</v>
      </c>
      <c r="D196" s="65" cm="1">
        <f t="array" aca="1" ref="D196" ca="1">_xlfn.XLOOKUP(A196,INDIRECT($A$5&amp;"!$AJ$41:$AJ$406"),INDIRECT($A$5&amp;"!$AO$41:$AO$406"))*SUM($F$3:$I$3)</f>
        <v>12</v>
      </c>
      <c r="E196" s="34" cm="1">
        <f t="array" ref="E196">SUMPRODUCT(('PT Storengy'!$B$8:$K$372)*('PT Storengy'!$A$8:$A$372=$A196)*('PT Storengy'!$B$5:$K$5=$A$6)*('PT Storengy'!$B$7:$K$7=$A$7))</f>
        <v>0.45</v>
      </c>
      <c r="F196" s="111">
        <f t="shared" ca="1" si="20"/>
        <v>11.617437264000007</v>
      </c>
      <c r="G196" s="153">
        <f t="shared" ca="1" si="23"/>
        <v>0.96687000000000001</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0.28313000000000033</v>
      </c>
      <c r="I196" s="66">
        <f t="shared" ca="1" si="24"/>
        <v>14.949264000000019</v>
      </c>
      <c r="J196" s="110" cm="1">
        <f t="array" aca="1" ref="J196" ca="1">IF(COUNTIFS('PTC NaTran'!$K$7:$K$15996,"",'PTC NaTran'!$A$7:$A$15996,J$16,'PTC NaTran'!$D$7:$D$15996,$A196,'PTC NaTran'!$C$7:$C$15996,"DEL")&gt;0,J$14,SUMIFS('PTC NaTran'!$K$7:$K$15996,'PTC NaTran'!$A$7:$A$15996,J$16,'PTC NaTran'!$D$7:$D$15996,$A196,'PTC NaTran'!$C$7:$C$15996,"DEL")*1.0026*$F$4/INDIRECT($A$4&amp;"!D9"))</f>
        <v>96</v>
      </c>
      <c r="K196" s="110">
        <v>1000</v>
      </c>
      <c r="L196" s="111">
        <f t="shared" ca="1" si="21"/>
        <v>11.492635309298706</v>
      </c>
      <c r="M196" s="153">
        <f t="shared" ca="1" si="25"/>
        <v>0.95643</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0.29357000000000033</v>
      </c>
      <c r="O196" s="66">
        <f t="shared" ca="1" si="26"/>
        <v>15.50049600000002</v>
      </c>
      <c r="S196" s="111">
        <f t="shared" ca="1" si="22"/>
        <v>12.004416000000008</v>
      </c>
      <c r="T196" s="51">
        <f t="shared" ca="1" si="27"/>
        <v>0.99834999999999996</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0.25165000000000037</v>
      </c>
      <c r="V196" s="66">
        <f t="shared" ca="1" si="28"/>
        <v>24.158400000000036</v>
      </c>
    </row>
    <row r="197" spans="1:22" x14ac:dyDescent="0.3">
      <c r="A197" s="32">
        <f t="shared" si="29"/>
        <v>45928</v>
      </c>
      <c r="B197" s="65" cm="1">
        <f t="array" aca="1" ref="B197" ca="1">_xlfn.XLOOKUP(A197,INDIRECT($A$5&amp;"!$AJ$41:$AJ$406"),INDIRECT($A$5&amp;"!$AK$41:$AK$406"))*SUM($F$3:$I$3)</f>
        <v>0</v>
      </c>
      <c r="C197" s="65" cm="1">
        <f t="array" aca="1" ref="C197" ca="1">_xlfn.XLOOKUP(A197,INDIRECT($A$5&amp;"!$AJ$41:$AJ$406"),INDIRECT($A$5&amp;"!$AL$41:$AL$406"))*SUM($F$3:$I$3)</f>
        <v>12</v>
      </c>
      <c r="D197" s="65" cm="1">
        <f t="array" aca="1" ref="D197" ca="1">_xlfn.XLOOKUP(A197,INDIRECT($A$5&amp;"!$AJ$41:$AJ$406"),INDIRECT($A$5&amp;"!$AO$41:$AO$406"))*SUM($F$3:$I$3)</f>
        <v>12</v>
      </c>
      <c r="E197" s="34" cm="1">
        <f t="array" ref="E197">SUMPRODUCT(('PT Storengy'!$B$8:$K$372)*('PT Storengy'!$A$8:$A$372=$A197)*('PT Storengy'!$B$5:$K$5=$A$6)*('PT Storengy'!$B$7:$K$7=$A$7))</f>
        <v>0.45</v>
      </c>
      <c r="F197" s="111">
        <f t="shared" ca="1" si="20"/>
        <v>11.632320528000006</v>
      </c>
      <c r="G197" s="153">
        <f t="shared" ca="1" si="23"/>
        <v>0.96811999999999998</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0.28188000000000035</v>
      </c>
      <c r="I197" s="66">
        <f t="shared" ca="1" si="24"/>
        <v>14.88326400000002</v>
      </c>
      <c r="J197" s="110" cm="1">
        <f t="array" aca="1" ref="J197" ca="1">IF(COUNTIFS('PTC NaTran'!$K$7:$K$15996,"",'PTC NaTran'!$A$7:$A$15996,J$16,'PTC NaTran'!$D$7:$D$15996,$A197,'PTC NaTran'!$C$7:$C$15996,"DEL")&gt;0,J$14,SUMIFS('PTC NaTran'!$K$7:$K$15996,'PTC NaTran'!$A$7:$A$15996,J$16,'PTC NaTran'!$D$7:$D$15996,$A197,'PTC NaTran'!$C$7:$C$15996,"DEL")*1.0026*$F$4/INDIRECT($A$4&amp;"!D9"))</f>
        <v>96</v>
      </c>
      <c r="K197" s="110">
        <v>1000</v>
      </c>
      <c r="L197" s="111">
        <f t="shared" ca="1" si="21"/>
        <v>11.508067693298706</v>
      </c>
      <c r="M197" s="153">
        <f t="shared" ca="1" si="25"/>
        <v>0.95772000000000002</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0.29228000000000037</v>
      </c>
      <c r="O197" s="66">
        <f t="shared" ca="1" si="26"/>
        <v>15.43238400000002</v>
      </c>
      <c r="S197" s="111">
        <f t="shared" ca="1" si="22"/>
        <v>12.028416000000007</v>
      </c>
      <c r="T197" s="51">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0.25000000000000011</v>
      </c>
      <c r="V197" s="66">
        <f t="shared" ca="1" si="28"/>
        <v>24.000000000000011</v>
      </c>
    </row>
    <row r="198" spans="1:22" x14ac:dyDescent="0.3">
      <c r="A198" s="32">
        <f t="shared" si="29"/>
        <v>45929</v>
      </c>
      <c r="B198" s="65" cm="1">
        <f t="array" aca="1" ref="B198" ca="1">_xlfn.XLOOKUP(A198,INDIRECT($A$5&amp;"!$AJ$41:$AJ$406"),INDIRECT($A$5&amp;"!$AK$41:$AK$406"))*SUM($F$3:$I$3)</f>
        <v>0</v>
      </c>
      <c r="C198" s="65" cm="1">
        <f t="array" aca="1" ref="C198" ca="1">_xlfn.XLOOKUP(A198,INDIRECT($A$5&amp;"!$AJ$41:$AJ$406"),INDIRECT($A$5&amp;"!$AL$41:$AL$406"))*SUM($F$3:$I$3)</f>
        <v>12</v>
      </c>
      <c r="D198" s="65" cm="1">
        <f t="array" aca="1" ref="D198" ca="1">_xlfn.XLOOKUP(A198,INDIRECT($A$5&amp;"!$AJ$41:$AJ$406"),INDIRECT($A$5&amp;"!$AO$41:$AO$406"))*SUM($F$3:$I$3)</f>
        <v>12</v>
      </c>
      <c r="E198" s="34" cm="1">
        <f t="array" ref="E198">SUMPRODUCT(('PT Storengy'!$B$8:$K$372)*('PT Storengy'!$A$8:$A$372=$A198)*('PT Storengy'!$B$5:$K$5=$A$6)*('PT Storengy'!$B$7:$K$7=$A$7))</f>
        <v>0.45</v>
      </c>
      <c r="F198" s="111">
        <f t="shared" ca="1" si="20"/>
        <v>11.647138320000007</v>
      </c>
      <c r="G198" s="153">
        <f t="shared" ca="1" si="23"/>
        <v>0.96936</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0.28064000000000033</v>
      </c>
      <c r="I198" s="66">
        <f t="shared" ca="1" si="24"/>
        <v>14.817792000000019</v>
      </c>
      <c r="J198" s="110" cm="1">
        <f t="array" aca="1" ref="J198" ca="1">IF(COUNTIFS('PTC NaTran'!$K$7:$K$15996,"",'PTC NaTran'!$A$7:$A$15996,J$16,'PTC NaTran'!$D$7:$D$15996,$A198,'PTC NaTran'!$C$7:$C$15996,"DEL")&gt;0,J$14,SUMIFS('PTC NaTran'!$K$7:$K$15996,'PTC NaTran'!$A$7:$A$15996,J$16,'PTC NaTran'!$D$7:$D$15996,$A198,'PTC NaTran'!$C$7:$C$15996,"DEL")*1.0026*$F$4/INDIRECT($A$4&amp;"!D9"))</f>
        <v>96</v>
      </c>
      <c r="K198" s="110">
        <v>1000</v>
      </c>
      <c r="L198" s="111">
        <f t="shared" ca="1" si="21"/>
        <v>11.523431965298705</v>
      </c>
      <c r="M198" s="153">
        <f t="shared" ca="1" si="25"/>
        <v>0.95901000000000003</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0.2909900000000003</v>
      </c>
      <c r="O198" s="66">
        <f t="shared" ca="1" si="26"/>
        <v>15.364272000000017</v>
      </c>
      <c r="S198" s="111">
        <f t="shared" ca="1" si="22"/>
        <v>12.052416000000006</v>
      </c>
      <c r="T198" s="51">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0.25000000000000011</v>
      </c>
      <c r="V198" s="66">
        <f t="shared" ca="1" si="28"/>
        <v>24.000000000000011</v>
      </c>
    </row>
    <row r="199" spans="1:22" x14ac:dyDescent="0.3">
      <c r="A199" s="32">
        <f t="shared" si="29"/>
        <v>45930</v>
      </c>
      <c r="B199" s="65" cm="1">
        <f t="array" aca="1" ref="B199" ca="1">_xlfn.XLOOKUP(A199,INDIRECT($A$5&amp;"!$AJ$41:$AJ$406"),INDIRECT($A$5&amp;"!$AK$41:$AK$406"))*SUM($F$3:$I$3)</f>
        <v>0</v>
      </c>
      <c r="C199" s="65" cm="1">
        <f t="array" aca="1" ref="C199" ca="1">_xlfn.XLOOKUP(A199,INDIRECT($A$5&amp;"!$AJ$41:$AJ$406"),INDIRECT($A$5&amp;"!$AL$41:$AL$406"))*SUM($F$3:$I$3)</f>
        <v>12</v>
      </c>
      <c r="D199" s="65" cm="1">
        <f t="array" aca="1" ref="D199" ca="1">_xlfn.XLOOKUP(A199,INDIRECT($A$5&amp;"!$AJ$41:$AJ$406"),INDIRECT($A$5&amp;"!$AO$41:$AO$406"))*SUM($F$3:$I$3)</f>
        <v>12</v>
      </c>
      <c r="E199" s="34" cm="1">
        <f t="array" ref="E199">SUMPRODUCT(('PT Storengy'!$B$8:$K$372)*('PT Storengy'!$A$8:$A$372=$A199)*('PT Storengy'!$B$5:$K$5=$A$6)*('PT Storengy'!$B$7:$K$7=$A$7))</f>
        <v>0.45</v>
      </c>
      <c r="F199" s="111">
        <f t="shared" ca="1" si="20"/>
        <v>11.661891168000007</v>
      </c>
      <c r="G199" s="153">
        <f t="shared" ca="1" si="23"/>
        <v>0.97058999999999995</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0.27941000000000038</v>
      </c>
      <c r="I199" s="66">
        <f t="shared" ca="1" si="24"/>
        <v>14.752848000000022</v>
      </c>
      <c r="J199" s="110" cm="1">
        <f t="array" aca="1" ref="J199" ca="1">IF(COUNTIFS('PTC NaTran'!$K$7:$K$15996,"",'PTC NaTran'!$A$7:$A$15996,J$16,'PTC NaTran'!$D$7:$D$15996,$A199,'PTC NaTran'!$C$7:$C$15996,"DEL")&gt;0,J$14,SUMIFS('PTC NaTran'!$K$7:$K$15996,'PTC NaTran'!$A$7:$A$15996,J$16,'PTC NaTran'!$D$7:$D$15996,$A199,'PTC NaTran'!$C$7:$C$15996,"DEL")*1.0026*$F$4/INDIRECT($A$4&amp;"!D9"))</f>
        <v>96</v>
      </c>
      <c r="K199" s="110">
        <v>1000</v>
      </c>
      <c r="L199" s="111">
        <f t="shared" ca="1" si="21"/>
        <v>11.538728653298705</v>
      </c>
      <c r="M199" s="153">
        <f t="shared" ca="1" si="25"/>
        <v>0.96028999999999998</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0.28971000000000041</v>
      </c>
      <c r="O199" s="66">
        <f t="shared" ca="1" si="26"/>
        <v>15.296688000000023</v>
      </c>
      <c r="P199" s="154"/>
      <c r="S199" s="111">
        <f t="shared" ca="1" si="22"/>
        <v>12.076416000000005</v>
      </c>
      <c r="T199" s="51">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0.25000000000000011</v>
      </c>
      <c r="V199" s="66">
        <f t="shared" ca="1" si="28"/>
        <v>24.000000000000011</v>
      </c>
    </row>
    <row r="200" spans="1:22" x14ac:dyDescent="0.3">
      <c r="A200" s="32">
        <f t="shared" si="29"/>
        <v>45931</v>
      </c>
      <c r="B200" s="65" cm="1">
        <f t="array" aca="1" ref="B200" ca="1">_xlfn.XLOOKUP(A200,INDIRECT($A$5&amp;"!$AJ$41:$AJ$406"),INDIRECT($A$5&amp;"!$AK$41:$AK$406"))*SUM($F$3:$I$3)</f>
        <v>0</v>
      </c>
      <c r="C200" s="65" cm="1">
        <f t="array" aca="1" ref="C200" ca="1">_xlfn.XLOOKUP(A200,INDIRECT($A$5&amp;"!$AJ$41:$AJ$406"),INDIRECT($A$5&amp;"!$AL$41:$AL$406"))*SUM($F$3:$I$3)</f>
        <v>12</v>
      </c>
      <c r="D200" s="65" cm="1">
        <f t="array" aca="1" ref="D200" ca="1">_xlfn.XLOOKUP(A200,INDIRECT($A$5&amp;"!$AJ$41:$AJ$406"),INDIRECT($A$5&amp;"!$AO$41:$AO$406"))*SUM($F$3:$I$3)</f>
        <v>12</v>
      </c>
      <c r="E200" s="34" cm="1">
        <f t="array" ref="E200">SUMPRODUCT(('PT Storengy'!$B$8:$K$372)*('PT Storengy'!$A$8:$A$372=$A200)*('PT Storengy'!$B$5:$K$5=$A$6)*('PT Storengy'!$B$7:$K$7=$A$7))</f>
        <v>0.45</v>
      </c>
      <c r="F200" s="111">
        <f t="shared" ca="1" si="20"/>
        <v>11.676579072000008</v>
      </c>
      <c r="G200" s="153">
        <f t="shared" ca="1" si="23"/>
        <v>0.97182000000000002</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0.27818000000000032</v>
      </c>
      <c r="I200" s="66">
        <f t="shared" ca="1" si="24"/>
        <v>14.687904000000017</v>
      </c>
      <c r="J200" s="110" cm="1">
        <f t="array" aca="1" ref="J200" ca="1">IF(COUNTIFS('PTC NaTran'!$K$7:$K$15996,"",'PTC NaTran'!$A$7:$A$15996,J$16,'PTC NaTran'!$D$7:$D$15996,$A200,'PTC NaTran'!$C$7:$C$15996,"DEL")&gt;0,J$14,SUMIFS('PTC NaTran'!$K$7:$K$15996,'PTC NaTran'!$A$7:$A$15996,J$16,'PTC NaTran'!$D$7:$D$15996,$A200,'PTC NaTran'!$C$7:$C$15996,"DEL")*1.0026*$F$4/INDIRECT($A$4&amp;"!D9"))</f>
        <v>96</v>
      </c>
      <c r="K200" s="110">
        <v>1000</v>
      </c>
      <c r="L200" s="111">
        <f t="shared" ca="1" si="21"/>
        <v>11.553958285298705</v>
      </c>
      <c r="M200" s="153">
        <f t="shared" ca="1" si="25"/>
        <v>0.96155999999999997</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0.28844000000000036</v>
      </c>
      <c r="O200" s="66">
        <f t="shared" ca="1" si="26"/>
        <v>15.22963200000002</v>
      </c>
      <c r="S200" s="111">
        <f t="shared" ca="1" si="22"/>
        <v>12.100416000000005</v>
      </c>
      <c r="T200" s="51">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0.25000000000000011</v>
      </c>
      <c r="V200" s="66">
        <f t="shared" ca="1" si="28"/>
        <v>24.000000000000011</v>
      </c>
    </row>
    <row r="201" spans="1:22" x14ac:dyDescent="0.3">
      <c r="A201" s="32">
        <f t="shared" si="29"/>
        <v>45932</v>
      </c>
      <c r="B201" s="65" cm="1">
        <f t="array" aca="1" ref="B201" ca="1">_xlfn.XLOOKUP(A201,INDIRECT($A$5&amp;"!$AJ$41:$AJ$406"),INDIRECT($A$5&amp;"!$AK$41:$AK$406"))*SUM($F$3:$I$3)</f>
        <v>0</v>
      </c>
      <c r="C201" s="65" cm="1">
        <f t="array" aca="1" ref="C201" ca="1">_xlfn.XLOOKUP(A201,INDIRECT($A$5&amp;"!$AJ$41:$AJ$406"),INDIRECT($A$5&amp;"!$AL$41:$AL$406"))*SUM($F$3:$I$3)</f>
        <v>12</v>
      </c>
      <c r="D201" s="65" cm="1">
        <f t="array" aca="1" ref="D201" ca="1">_xlfn.XLOOKUP(A201,INDIRECT($A$5&amp;"!$AJ$41:$AJ$406"),INDIRECT($A$5&amp;"!$AO$41:$AO$406"))*SUM($F$3:$I$3)</f>
        <v>12</v>
      </c>
      <c r="E201" s="34" cm="1">
        <f t="array" ref="E201">SUMPRODUCT(('PT Storengy'!$B$8:$K$372)*('PT Storengy'!$A$8:$A$372=$A201)*('PT Storengy'!$B$5:$K$5=$A$6)*('PT Storengy'!$B$7:$K$7=$A$7))</f>
        <v>0.45</v>
      </c>
      <c r="F201" s="111">
        <f t="shared" ca="1" si="20"/>
        <v>11.691202032000009</v>
      </c>
      <c r="G201" s="153">
        <f t="shared" ca="1" si="23"/>
        <v>0.97304999999999997</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0.27695000000000036</v>
      </c>
      <c r="I201" s="66">
        <f t="shared" ca="1" si="24"/>
        <v>14.62296000000002</v>
      </c>
      <c r="J201" s="110" cm="1">
        <f t="array" aca="1" ref="J201" ca="1">IF(COUNTIFS('PTC NaTran'!$K$7:$K$15996,"",'PTC NaTran'!$A$7:$A$15996,J$16,'PTC NaTran'!$D$7:$D$15996,$A201,'PTC NaTran'!$C$7:$C$15996,"DEL")&gt;0,J$14,SUMIFS('PTC NaTran'!$K$7:$K$15996,'PTC NaTran'!$A$7:$A$15996,J$16,'PTC NaTran'!$D$7:$D$15996,$A201,'PTC NaTran'!$C$7:$C$15996,"DEL")*1.0026*$F$4/INDIRECT($A$4&amp;"!D9"))</f>
        <v>96</v>
      </c>
      <c r="K201" s="110">
        <v>1000</v>
      </c>
      <c r="L201" s="111">
        <f t="shared" ca="1" si="21"/>
        <v>11.569120861298705</v>
      </c>
      <c r="M201" s="153">
        <f t="shared" ca="1" si="25"/>
        <v>0.96282999999999996</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0.28717000000000042</v>
      </c>
      <c r="O201" s="66">
        <f t="shared" ca="1" si="26"/>
        <v>15.162576000000024</v>
      </c>
      <c r="S201" s="111">
        <f t="shared" ca="1" si="22"/>
        <v>12.124416000000004</v>
      </c>
      <c r="T201" s="51">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0.25000000000000011</v>
      </c>
      <c r="V201" s="66">
        <f t="shared" ca="1" si="28"/>
        <v>24.000000000000011</v>
      </c>
    </row>
    <row r="202" spans="1:22" x14ac:dyDescent="0.3">
      <c r="A202" s="32">
        <f t="shared" si="29"/>
        <v>45933</v>
      </c>
      <c r="B202" s="65" cm="1">
        <f t="array" aca="1" ref="B202" ca="1">_xlfn.XLOOKUP(A202,INDIRECT($A$5&amp;"!$AJ$41:$AJ$406"),INDIRECT($A$5&amp;"!$AK$41:$AK$406"))*SUM($F$3:$I$3)</f>
        <v>0</v>
      </c>
      <c r="C202" s="65" cm="1">
        <f t="array" aca="1" ref="C202" ca="1">_xlfn.XLOOKUP(A202,INDIRECT($A$5&amp;"!$AJ$41:$AJ$406"),INDIRECT($A$5&amp;"!$AL$41:$AL$406"))*SUM($F$3:$I$3)</f>
        <v>12</v>
      </c>
      <c r="D202" s="65" cm="1">
        <f t="array" aca="1" ref="D202" ca="1">_xlfn.XLOOKUP(A202,INDIRECT($A$5&amp;"!$AJ$41:$AJ$406"),INDIRECT($A$5&amp;"!$AO$41:$AO$406"))*SUM($F$3:$I$3)</f>
        <v>12</v>
      </c>
      <c r="E202" s="34" cm="1">
        <f t="array" ref="E202">SUMPRODUCT(('PT Storengy'!$B$8:$K$372)*('PT Storengy'!$A$8:$A$372=$A202)*('PT Storengy'!$B$5:$K$5=$A$6)*('PT Storengy'!$B$7:$K$7=$A$7))</f>
        <v>0.45</v>
      </c>
      <c r="F202" s="111">
        <f t="shared" ca="1" si="20"/>
        <v>11.705760576000008</v>
      </c>
      <c r="G202" s="153">
        <f t="shared" ca="1" si="23"/>
        <v>0.97426999999999997</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0.27573000000000036</v>
      </c>
      <c r="I202" s="66">
        <f t="shared" ca="1" si="24"/>
        <v>14.558544000000021</v>
      </c>
      <c r="J202" s="110" cm="1">
        <f t="array" aca="1" ref="J202" ca="1">IF(COUNTIFS('PTC NaTran'!$K$7:$K$15996,"",'PTC NaTran'!$A$7:$A$15996,J$16,'PTC NaTran'!$D$7:$D$15996,$A202,'PTC NaTran'!$C$7:$C$15996,"DEL")&gt;0,J$14,SUMIFS('PTC NaTran'!$K$7:$K$15996,'PTC NaTran'!$A$7:$A$15996,J$16,'PTC NaTran'!$D$7:$D$15996,$A202,'PTC NaTran'!$C$7:$C$15996,"DEL")*1.0026*$F$4/INDIRECT($A$4&amp;"!D9"))</f>
        <v>96</v>
      </c>
      <c r="K202" s="110">
        <v>1000</v>
      </c>
      <c r="L202" s="111">
        <f t="shared" ca="1" si="21"/>
        <v>11.584216909298705</v>
      </c>
      <c r="M202" s="153">
        <f t="shared" ca="1" si="25"/>
        <v>0.96409</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0.28591000000000033</v>
      </c>
      <c r="O202" s="66">
        <f t="shared" ca="1" si="26"/>
        <v>15.096048000000019</v>
      </c>
      <c r="S202" s="111">
        <f t="shared" ca="1" si="22"/>
        <v>12.148416000000003</v>
      </c>
      <c r="T202" s="51">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0.25000000000000011</v>
      </c>
      <c r="V202" s="66">
        <f t="shared" ca="1" si="28"/>
        <v>24.000000000000011</v>
      </c>
    </row>
    <row r="203" spans="1:22" x14ac:dyDescent="0.3">
      <c r="A203" s="32">
        <f t="shared" si="29"/>
        <v>45934</v>
      </c>
      <c r="B203" s="65" cm="1">
        <f t="array" aca="1" ref="B203" ca="1">_xlfn.XLOOKUP(A203,INDIRECT($A$5&amp;"!$AJ$41:$AJ$406"),INDIRECT($A$5&amp;"!$AK$41:$AK$406"))*SUM($F$3:$I$3)</f>
        <v>0</v>
      </c>
      <c r="C203" s="65" cm="1">
        <f t="array" aca="1" ref="C203" ca="1">_xlfn.XLOOKUP(A203,INDIRECT($A$5&amp;"!$AJ$41:$AJ$406"),INDIRECT($A$5&amp;"!$AL$41:$AL$406"))*SUM($F$3:$I$3)</f>
        <v>12</v>
      </c>
      <c r="D203" s="65" cm="1">
        <f t="array" aca="1" ref="D203" ca="1">_xlfn.XLOOKUP(A203,INDIRECT($A$5&amp;"!$AJ$41:$AJ$406"),INDIRECT($A$5&amp;"!$AO$41:$AO$406"))*SUM($F$3:$I$3)</f>
        <v>12</v>
      </c>
      <c r="E203" s="34" cm="1">
        <f t="array" ref="E203">SUMPRODUCT(('PT Storengy'!$B$8:$K$372)*('PT Storengy'!$A$8:$A$372=$A203)*('PT Storengy'!$B$5:$K$5=$A$6)*('PT Storengy'!$B$7:$K$7=$A$7))</f>
        <v>0.45</v>
      </c>
      <c r="F203" s="111">
        <f t="shared" ca="1" si="20"/>
        <v>11.720255232000008</v>
      </c>
      <c r="G203" s="153">
        <f t="shared" ca="1" si="23"/>
        <v>0.97548000000000001</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0.27452000000000032</v>
      </c>
      <c r="I203" s="66">
        <f t="shared" ca="1" si="24"/>
        <v>14.494656000000019</v>
      </c>
      <c r="J203" s="110" cm="1">
        <f t="array" aca="1" ref="J203" ca="1">IF(COUNTIFS('PTC NaTran'!$K$7:$K$15996,"",'PTC NaTran'!$A$7:$A$15996,J$16,'PTC NaTran'!$D$7:$D$15996,$A203,'PTC NaTran'!$C$7:$C$15996,"DEL")&gt;0,J$14,SUMIFS('PTC NaTran'!$K$7:$K$15996,'PTC NaTran'!$A$7:$A$15996,J$16,'PTC NaTran'!$D$7:$D$15996,$A203,'PTC NaTran'!$C$7:$C$15996,"DEL")*1.0026*$F$4/INDIRECT($A$4&amp;"!D9"))</f>
        <v>96</v>
      </c>
      <c r="K203" s="110">
        <v>1000</v>
      </c>
      <c r="L203" s="111">
        <f t="shared" ca="1" si="21"/>
        <v>11.599246429298706</v>
      </c>
      <c r="M203" s="153">
        <f t="shared" ca="1" si="25"/>
        <v>0.96535000000000004</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0.28465000000000029</v>
      </c>
      <c r="O203" s="66">
        <f t="shared" ca="1" si="26"/>
        <v>15.029520000000016</v>
      </c>
      <c r="S203" s="111">
        <f t="shared" ca="1" si="22"/>
        <v>12.172416000000002</v>
      </c>
      <c r="T203" s="51">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0.25000000000000011</v>
      </c>
      <c r="V203" s="66">
        <f t="shared" ca="1" si="28"/>
        <v>24.000000000000011</v>
      </c>
    </row>
    <row r="204" spans="1:22" x14ac:dyDescent="0.3">
      <c r="A204" s="32">
        <f t="shared" si="29"/>
        <v>45935</v>
      </c>
      <c r="B204" s="65" cm="1">
        <f t="array" aca="1" ref="B204" ca="1">_xlfn.XLOOKUP(A204,INDIRECT($A$5&amp;"!$AJ$41:$AJ$406"),INDIRECT($A$5&amp;"!$AK$41:$AK$406"))*SUM($F$3:$I$3)</f>
        <v>0</v>
      </c>
      <c r="C204" s="65" cm="1">
        <f t="array" aca="1" ref="C204" ca="1">_xlfn.XLOOKUP(A204,INDIRECT($A$5&amp;"!$AJ$41:$AJ$406"),INDIRECT($A$5&amp;"!$AL$41:$AL$406"))*SUM($F$3:$I$3)</f>
        <v>12</v>
      </c>
      <c r="D204" s="65" cm="1">
        <f t="array" aca="1" ref="D204" ca="1">_xlfn.XLOOKUP(A204,INDIRECT($A$5&amp;"!$AJ$41:$AJ$406"),INDIRECT($A$5&amp;"!$AO$41:$AO$406"))*SUM($F$3:$I$3)</f>
        <v>12</v>
      </c>
      <c r="E204" s="34" cm="1">
        <f t="array" ref="E204">SUMPRODUCT(('PT Storengy'!$B$8:$K$372)*('PT Storengy'!$A$8:$A$372=$A204)*('PT Storengy'!$B$5:$K$5=$A$6)*('PT Storengy'!$B$7:$K$7=$A$7))</f>
        <v>0.45</v>
      </c>
      <c r="F204" s="111">
        <f t="shared" ca="1" si="20"/>
        <v>11.734686000000009</v>
      </c>
      <c r="G204" s="153">
        <f t="shared" ca="1" si="23"/>
        <v>0.97668999999999995</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0.27331000000000039</v>
      </c>
      <c r="I204" s="66">
        <f t="shared" ca="1" si="24"/>
        <v>14.430768000000022</v>
      </c>
      <c r="J204" s="110" cm="1">
        <f t="array" aca="1" ref="J204" ca="1">IF(COUNTIFS('PTC NaTran'!$K$7:$K$15996,"",'PTC NaTran'!$A$7:$A$15996,J$16,'PTC NaTran'!$D$7:$D$15996,$A204,'PTC NaTran'!$C$7:$C$15996,"DEL")&gt;0,J$14,SUMIFS('PTC NaTran'!$K$7:$K$15996,'PTC NaTran'!$A$7:$A$15996,J$16,'PTC NaTran'!$D$7:$D$15996,$A204,'PTC NaTran'!$C$7:$C$15996,"DEL")*1.0026*$F$4/INDIRECT($A$4&amp;"!D9"))</f>
        <v>96</v>
      </c>
      <c r="K204" s="110">
        <v>1000</v>
      </c>
      <c r="L204" s="111">
        <f t="shared" ca="1" si="21"/>
        <v>11.614209949298706</v>
      </c>
      <c r="M204" s="153">
        <f t="shared" ca="1" si="25"/>
        <v>0.96660000000000001</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0.28340000000000032</v>
      </c>
      <c r="O204" s="66">
        <f t="shared" ca="1" si="26"/>
        <v>14.963520000000019</v>
      </c>
      <c r="S204" s="111">
        <f t="shared" ca="1" si="22"/>
        <v>12.196416000000001</v>
      </c>
      <c r="T204" s="51">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0.25000000000000011</v>
      </c>
      <c r="V204" s="66">
        <f t="shared" ca="1" si="28"/>
        <v>24.000000000000011</v>
      </c>
    </row>
    <row r="205" spans="1:22" x14ac:dyDescent="0.3">
      <c r="A205" s="32">
        <f t="shared" si="29"/>
        <v>45936</v>
      </c>
      <c r="B205" s="65" cm="1">
        <f t="array" aca="1" ref="B205" ca="1">_xlfn.XLOOKUP(A205,INDIRECT($A$5&amp;"!$AJ$41:$AJ$406"),INDIRECT($A$5&amp;"!$AK$41:$AK$406"))*SUM($F$3:$I$3)</f>
        <v>0</v>
      </c>
      <c r="C205" s="65" cm="1">
        <f t="array" aca="1" ref="C205" ca="1">_xlfn.XLOOKUP(A205,INDIRECT($A$5&amp;"!$AJ$41:$AJ$406"),INDIRECT($A$5&amp;"!$AL$41:$AL$406"))*SUM($F$3:$I$3)</f>
        <v>12</v>
      </c>
      <c r="D205" s="65" cm="1">
        <f t="array" aca="1" ref="D205" ca="1">_xlfn.XLOOKUP(A205,INDIRECT($A$5&amp;"!$AJ$41:$AJ$406"),INDIRECT($A$5&amp;"!$AO$41:$AO$406"))*SUM($F$3:$I$3)</f>
        <v>12</v>
      </c>
      <c r="E205" s="34" cm="1">
        <f t="array" ref="E205">SUMPRODUCT(('PT Storengy'!$B$8:$K$372)*('PT Storengy'!$A$8:$A$372=$A205)*('PT Storengy'!$B$5:$K$5=$A$6)*('PT Storengy'!$B$7:$K$7=$A$7))</f>
        <v>0.45</v>
      </c>
      <c r="F205" s="111">
        <f t="shared" ca="1" si="20"/>
        <v>11.749053408000009</v>
      </c>
      <c r="G205" s="153">
        <f t="shared" ca="1" si="23"/>
        <v>0.97789000000000004</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0.2721100000000003</v>
      </c>
      <c r="I205" s="66">
        <f t="shared" ca="1" si="24"/>
        <v>14.367408000000017</v>
      </c>
      <c r="J205" s="110" cm="1">
        <f t="array" aca="1" ref="J205" ca="1">IF(COUNTIFS('PTC NaTran'!$K$7:$K$15996,"",'PTC NaTran'!$A$7:$A$15996,J$16,'PTC NaTran'!$D$7:$D$15996,$A205,'PTC NaTran'!$C$7:$C$15996,"DEL")&gt;0,J$14,SUMIFS('PTC NaTran'!$K$7:$K$15996,'PTC NaTran'!$A$7:$A$15996,J$16,'PTC NaTran'!$D$7:$D$15996,$A205,'PTC NaTran'!$C$7:$C$15996,"DEL")*1.0026*$F$4/INDIRECT($A$4&amp;"!D9"))</f>
        <v>96</v>
      </c>
      <c r="K205" s="110">
        <v>1000</v>
      </c>
      <c r="L205" s="111">
        <f t="shared" ca="1" si="21"/>
        <v>11.629107469298706</v>
      </c>
      <c r="M205" s="153">
        <f t="shared" ca="1" si="25"/>
        <v>0.96784999999999999</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0.2821500000000004</v>
      </c>
      <c r="O205" s="66">
        <f t="shared" ca="1" si="26"/>
        <v>14.897520000000023</v>
      </c>
      <c r="S205" s="111">
        <f t="shared" ca="1" si="22"/>
        <v>12.220416</v>
      </c>
      <c r="T205" s="51">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0.25000000000000011</v>
      </c>
      <c r="V205" s="66">
        <f t="shared" ca="1" si="28"/>
        <v>24.000000000000011</v>
      </c>
    </row>
    <row r="206" spans="1:22" x14ac:dyDescent="0.3">
      <c r="A206" s="32">
        <f t="shared" si="29"/>
        <v>45937</v>
      </c>
      <c r="B206" s="65" cm="1">
        <f t="array" aca="1" ref="B206" ca="1">_xlfn.XLOOKUP(A206,INDIRECT($A$5&amp;"!$AJ$41:$AJ$406"),INDIRECT($A$5&amp;"!$AK$41:$AK$406"))*SUM($F$3:$I$3)</f>
        <v>0</v>
      </c>
      <c r="C206" s="65" cm="1">
        <f t="array" aca="1" ref="C206" ca="1">_xlfn.XLOOKUP(A206,INDIRECT($A$5&amp;"!$AJ$41:$AJ$406"),INDIRECT($A$5&amp;"!$AL$41:$AL$406"))*SUM($F$3:$I$3)</f>
        <v>12</v>
      </c>
      <c r="D206" s="65" cm="1">
        <f t="array" aca="1" ref="D206" ca="1">_xlfn.XLOOKUP(A206,INDIRECT($A$5&amp;"!$AJ$41:$AJ$406"),INDIRECT($A$5&amp;"!$AO$41:$AO$406"))*SUM($F$3:$I$3)</f>
        <v>12</v>
      </c>
      <c r="E206" s="34" cm="1">
        <f t="array" ref="E206">SUMPRODUCT(('PT Storengy'!$B$8:$K$372)*('PT Storengy'!$A$8:$A$372=$A206)*('PT Storengy'!$B$5:$K$5=$A$6)*('PT Storengy'!$B$7:$K$7=$A$7))</f>
        <v>0.45</v>
      </c>
      <c r="F206" s="111">
        <f t="shared" ca="1" si="20"/>
        <v>11.763357456000008</v>
      </c>
      <c r="G206" s="153">
        <f t="shared" ca="1" si="23"/>
        <v>0.97909000000000002</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0.27091000000000032</v>
      </c>
      <c r="I206" s="66">
        <f t="shared" ca="1" si="24"/>
        <v>14.304048000000018</v>
      </c>
      <c r="J206" s="110" cm="1">
        <f t="array" aca="1" ref="J206" ca="1">IF(COUNTIFS('PTC NaTran'!$K$7:$K$15996,"",'PTC NaTran'!$A$7:$A$15996,J$16,'PTC NaTran'!$D$7:$D$15996,$A206,'PTC NaTran'!$C$7:$C$15996,"DEL")&gt;0,J$14,SUMIFS('PTC NaTran'!$K$7:$K$15996,'PTC NaTran'!$A$7:$A$15996,J$16,'PTC NaTran'!$D$7:$D$15996,$A206,'PTC NaTran'!$C$7:$C$15996,"DEL")*1.0026*$F$4/INDIRECT($A$4&amp;"!D9"))</f>
        <v>96</v>
      </c>
      <c r="K206" s="110">
        <v>1000</v>
      </c>
      <c r="L206" s="111">
        <f t="shared" ca="1" si="21"/>
        <v>11.643939517298707</v>
      </c>
      <c r="M206" s="153">
        <f t="shared" ca="1" si="25"/>
        <v>0.96909000000000001</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0.28091000000000033</v>
      </c>
      <c r="O206" s="66">
        <f t="shared" ca="1" si="26"/>
        <v>14.832048000000018</v>
      </c>
      <c r="S206" s="111">
        <f t="shared" ca="1" si="22"/>
        <v>12.244415999999999</v>
      </c>
      <c r="T206" s="51">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0.25000000000000011</v>
      </c>
      <c r="V206" s="66">
        <f t="shared" ca="1" si="28"/>
        <v>24.000000000000011</v>
      </c>
    </row>
    <row r="207" spans="1:22" x14ac:dyDescent="0.3">
      <c r="A207" s="32">
        <f t="shared" si="29"/>
        <v>45938</v>
      </c>
      <c r="B207" s="65" cm="1">
        <f t="array" aca="1" ref="B207" ca="1">_xlfn.XLOOKUP(A207,INDIRECT($A$5&amp;"!$AJ$41:$AJ$406"),INDIRECT($A$5&amp;"!$AK$41:$AK$406"))*SUM($F$3:$I$3)</f>
        <v>0</v>
      </c>
      <c r="C207" s="65" cm="1">
        <f t="array" aca="1" ref="C207" ca="1">_xlfn.XLOOKUP(A207,INDIRECT($A$5&amp;"!$AJ$41:$AJ$406"),INDIRECT($A$5&amp;"!$AL$41:$AL$406"))*SUM($F$3:$I$3)</f>
        <v>12</v>
      </c>
      <c r="D207" s="65" cm="1">
        <f t="array" aca="1" ref="D207" ca="1">_xlfn.XLOOKUP(A207,INDIRECT($A$5&amp;"!$AJ$41:$AJ$406"),INDIRECT($A$5&amp;"!$AO$41:$AO$406"))*SUM($F$3:$I$3)</f>
        <v>12</v>
      </c>
      <c r="E207" s="34" cm="1">
        <f t="array" ref="E207">SUMPRODUCT(('PT Storengy'!$B$8:$K$372)*('PT Storengy'!$A$8:$A$372=$A207)*('PT Storengy'!$B$5:$K$5=$A$6)*('PT Storengy'!$B$7:$K$7=$A$7))</f>
        <v>0.45</v>
      </c>
      <c r="F207" s="111">
        <f t="shared" ca="1" si="20"/>
        <v>11.777598672000009</v>
      </c>
      <c r="G207" s="153">
        <f t="shared" ca="1" si="23"/>
        <v>0.98028000000000004</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0.26972000000000029</v>
      </c>
      <c r="I207" s="66">
        <f t="shared" ca="1" si="24"/>
        <v>14.241216000000017</v>
      </c>
      <c r="J207" s="110" cm="1">
        <f t="array" aca="1" ref="J207" ca="1">IF(COUNTIFS('PTC NaTran'!$K$7:$K$15996,"",'PTC NaTran'!$A$7:$A$15996,J$16,'PTC NaTran'!$D$7:$D$15996,$A207,'PTC NaTran'!$C$7:$C$15996,"DEL")&gt;0,J$14,SUMIFS('PTC NaTran'!$K$7:$K$15996,'PTC NaTran'!$A$7:$A$15996,J$16,'PTC NaTran'!$D$7:$D$15996,$A207,'PTC NaTran'!$C$7:$C$15996,"DEL")*1.0026*$F$4/INDIRECT($A$4&amp;"!D9"))</f>
        <v>96</v>
      </c>
      <c r="K207" s="110">
        <v>1000</v>
      </c>
      <c r="L207" s="111">
        <f t="shared" ca="1" si="21"/>
        <v>11.658706093298706</v>
      </c>
      <c r="M207" s="153">
        <f t="shared" ca="1" si="25"/>
        <v>0.97033000000000003</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0.27967000000000031</v>
      </c>
      <c r="O207" s="66">
        <f t="shared" ca="1" si="26"/>
        <v>14.766576000000017</v>
      </c>
      <c r="S207" s="111">
        <f t="shared" ca="1" si="22"/>
        <v>12.268415999999998</v>
      </c>
      <c r="T207" s="51">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0.25000000000000011</v>
      </c>
      <c r="V207" s="66">
        <f t="shared" ca="1" si="28"/>
        <v>24.000000000000011</v>
      </c>
    </row>
    <row r="208" spans="1:22" x14ac:dyDescent="0.3">
      <c r="A208" s="32">
        <f t="shared" si="29"/>
        <v>45939</v>
      </c>
      <c r="B208" s="65" cm="1">
        <f t="array" aca="1" ref="B208" ca="1">_xlfn.XLOOKUP(A208,INDIRECT($A$5&amp;"!$AJ$41:$AJ$406"),INDIRECT($A$5&amp;"!$AK$41:$AK$406"))*SUM($F$3:$I$3)</f>
        <v>0</v>
      </c>
      <c r="C208" s="65" cm="1">
        <f t="array" aca="1" ref="C208" ca="1">_xlfn.XLOOKUP(A208,INDIRECT($A$5&amp;"!$AJ$41:$AJ$406"),INDIRECT($A$5&amp;"!$AL$41:$AL$406"))*SUM($F$3:$I$3)</f>
        <v>12</v>
      </c>
      <c r="D208" s="65" cm="1">
        <f t="array" aca="1" ref="D208" ca="1">_xlfn.XLOOKUP(A208,INDIRECT($A$5&amp;"!$AJ$41:$AJ$406"),INDIRECT($A$5&amp;"!$AO$41:$AO$406"))*SUM($F$3:$I$3)</f>
        <v>12</v>
      </c>
      <c r="E208" s="34" cm="1">
        <f t="array" ref="E208">SUMPRODUCT(('PT Storengy'!$B$8:$K$372)*('PT Storengy'!$A$8:$A$372=$A208)*('PT Storengy'!$B$5:$K$5=$A$6)*('PT Storengy'!$B$7:$K$7=$A$7))</f>
        <v>0.45</v>
      </c>
      <c r="F208" s="111">
        <f t="shared" ca="1" si="20"/>
        <v>11.791777056000008</v>
      </c>
      <c r="G208" s="153">
        <f t="shared" ca="1" si="23"/>
        <v>0.98146999999999995</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0.26853000000000038</v>
      </c>
      <c r="I208" s="66">
        <f t="shared" ca="1" si="24"/>
        <v>14.178384000000021</v>
      </c>
      <c r="J208" s="110" cm="1">
        <f t="array" aca="1" ref="J208" ca="1">IF(COUNTIFS('PTC NaTran'!$K$7:$K$15996,"",'PTC NaTran'!$A$7:$A$15996,J$16,'PTC NaTran'!$D$7:$D$15996,$A208,'PTC NaTran'!$C$7:$C$15996,"DEL")&gt;0,J$14,SUMIFS('PTC NaTran'!$K$7:$K$15996,'PTC NaTran'!$A$7:$A$15996,J$16,'PTC NaTran'!$D$7:$D$15996,$A208,'PTC NaTran'!$C$7:$C$15996,"DEL")*1.0026*$F$4/INDIRECT($A$4&amp;"!D9"))</f>
        <v>96</v>
      </c>
      <c r="K208" s="110">
        <v>1000</v>
      </c>
      <c r="L208" s="111">
        <f t="shared" ca="1" si="21"/>
        <v>11.673407725298706</v>
      </c>
      <c r="M208" s="153">
        <f t="shared" ca="1" si="25"/>
        <v>0.97155999999999998</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0.27844000000000035</v>
      </c>
      <c r="O208" s="66">
        <f t="shared" ca="1" si="26"/>
        <v>14.70163200000002</v>
      </c>
      <c r="S208" s="111">
        <f t="shared" ca="1" si="22"/>
        <v>12.292415999999998</v>
      </c>
      <c r="T208" s="51">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0.25000000000000011</v>
      </c>
      <c r="V208" s="66">
        <f t="shared" ca="1" si="28"/>
        <v>24.000000000000011</v>
      </c>
    </row>
    <row r="209" spans="1:22" x14ac:dyDescent="0.3">
      <c r="A209" s="32">
        <f t="shared" si="29"/>
        <v>45940</v>
      </c>
      <c r="B209" s="65" cm="1">
        <f t="array" aca="1" ref="B209" ca="1">_xlfn.XLOOKUP(A209,INDIRECT($A$5&amp;"!$AJ$41:$AJ$406"),INDIRECT($A$5&amp;"!$AK$41:$AK$406"))*SUM($F$3:$I$3)</f>
        <v>0</v>
      </c>
      <c r="C209" s="65" cm="1">
        <f t="array" aca="1" ref="C209" ca="1">_xlfn.XLOOKUP(A209,INDIRECT($A$5&amp;"!$AJ$41:$AJ$406"),INDIRECT($A$5&amp;"!$AL$41:$AL$406"))*SUM($F$3:$I$3)</f>
        <v>12</v>
      </c>
      <c r="D209" s="65" cm="1">
        <f t="array" aca="1" ref="D209" ca="1">_xlfn.XLOOKUP(A209,INDIRECT($A$5&amp;"!$AJ$41:$AJ$406"),INDIRECT($A$5&amp;"!$AO$41:$AO$406"))*SUM($F$3:$I$3)</f>
        <v>12</v>
      </c>
      <c r="E209" s="34" cm="1">
        <f t="array" ref="E209">SUMPRODUCT(('PT Storengy'!$B$8:$K$372)*('PT Storengy'!$A$8:$A$372=$A209)*('PT Storengy'!$B$5:$K$5=$A$6)*('PT Storengy'!$B$7:$K$7=$A$7))</f>
        <v>0.45</v>
      </c>
      <c r="F209" s="111">
        <f t="shared" ref="F209:F231" ca="1" si="30">F208+I209/1000</f>
        <v>11.805893136000009</v>
      </c>
      <c r="G209" s="153">
        <f t="shared" ca="1" si="23"/>
        <v>0.98265000000000002</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0.26735000000000031</v>
      </c>
      <c r="I209" s="66">
        <f t="shared" ca="1" si="24"/>
        <v>14.116080000000018</v>
      </c>
      <c r="J209" s="110" cm="1">
        <f t="array" aca="1" ref="J209" ca="1">IF(COUNTIFS('PTC NaTran'!$K$7:$K$15996,"",'PTC NaTran'!$A$7:$A$15996,J$16,'PTC NaTran'!$D$7:$D$15996,$A209,'PTC NaTran'!$C$7:$C$15996,"DEL")&gt;0,J$14,SUMIFS('PTC NaTran'!$K$7:$K$15996,'PTC NaTran'!$A$7:$A$15996,J$16,'PTC NaTran'!$D$7:$D$15996,$A209,'PTC NaTran'!$C$7:$C$15996,"DEL")*1.0026*$F$4/INDIRECT($A$4&amp;"!D9"))</f>
        <v>96</v>
      </c>
      <c r="K209" s="110">
        <v>1000</v>
      </c>
      <c r="L209" s="111">
        <f t="shared" ref="L209:L231" ca="1" si="31">L208+O209/1000</f>
        <v>11.688044941298706</v>
      </c>
      <c r="M209" s="153">
        <f t="shared" ca="1" si="25"/>
        <v>0.97277999999999998</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0.27722000000000041</v>
      </c>
      <c r="O209" s="66">
        <f t="shared" ca="1" si="26"/>
        <v>14.637216000000024</v>
      </c>
      <c r="S209" s="111">
        <f t="shared" ref="S209:S231" ca="1" si="32">S208+V209/1000</f>
        <v>12.316415999999997</v>
      </c>
      <c r="T209" s="51">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0.25000000000000011</v>
      </c>
      <c r="V209" s="66">
        <f t="shared" ca="1" si="28"/>
        <v>24.000000000000011</v>
      </c>
    </row>
    <row r="210" spans="1:22" x14ac:dyDescent="0.3">
      <c r="A210" s="32">
        <f t="shared" si="29"/>
        <v>45941</v>
      </c>
      <c r="B210" s="65" cm="1">
        <f t="array" aca="1" ref="B210" ca="1">_xlfn.XLOOKUP(A210,INDIRECT($A$5&amp;"!$AJ$41:$AJ$406"),INDIRECT($A$5&amp;"!$AK$41:$AK$406"))*SUM($F$3:$I$3)</f>
        <v>0</v>
      </c>
      <c r="C210" s="65" cm="1">
        <f t="array" aca="1" ref="C210" ca="1">_xlfn.XLOOKUP(A210,INDIRECT($A$5&amp;"!$AJ$41:$AJ$406"),INDIRECT($A$5&amp;"!$AL$41:$AL$406"))*SUM($F$3:$I$3)</f>
        <v>12</v>
      </c>
      <c r="D210" s="65" cm="1">
        <f t="array" aca="1" ref="D210" ca="1">_xlfn.XLOOKUP(A210,INDIRECT($A$5&amp;"!$AJ$41:$AJ$406"),INDIRECT($A$5&amp;"!$AO$41:$AO$406"))*SUM($F$3:$I$3)</f>
        <v>12</v>
      </c>
      <c r="E210" s="34" cm="1">
        <f t="array" ref="E210">SUMPRODUCT(('PT Storengy'!$B$8:$K$372)*('PT Storengy'!$A$8:$A$372=$A210)*('PT Storengy'!$B$5:$K$5=$A$6)*('PT Storengy'!$B$7:$K$7=$A$7))</f>
        <v>0.45</v>
      </c>
      <c r="F210" s="111">
        <f t="shared" ca="1" si="30"/>
        <v>11.819947440000009</v>
      </c>
      <c r="G210" s="153">
        <f t="shared" ref="G210:G231" ca="1" si="33">ROUND(F209/SUM($F$3,$G$3,$H$3,$I$3),5)</f>
        <v>0.98382000000000003</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0.26618000000000031</v>
      </c>
      <c r="I210" s="66">
        <f t="shared" ref="I210:I231" ca="1" si="34">IF(F209*1000+$F$4*(1-$E210)*H210&gt;$D210*1000,D210*1000-F209*1000,$F$4*(1-$E210)*H210)</f>
        <v>14.054304000000018</v>
      </c>
      <c r="J210" s="110" cm="1">
        <f t="array" aca="1" ref="J210" ca="1">IF(COUNTIFS('PTC NaTran'!$K$7:$K$15996,"",'PTC NaTran'!$A$7:$A$15996,J$16,'PTC NaTran'!$D$7:$D$15996,$A210,'PTC NaTran'!$C$7:$C$15996,"DEL")&gt;0,J$14,SUMIFS('PTC NaTran'!$K$7:$K$15996,'PTC NaTran'!$A$7:$A$15996,J$16,'PTC NaTran'!$D$7:$D$15996,$A210,'PTC NaTran'!$C$7:$C$15996,"DEL")*1.0026*$F$4/INDIRECT($A$4&amp;"!D9"))</f>
        <v>96</v>
      </c>
      <c r="K210" s="110">
        <v>1000</v>
      </c>
      <c r="L210" s="111">
        <f t="shared" ca="1" si="31"/>
        <v>11.702617741298706</v>
      </c>
      <c r="M210" s="153">
        <f t="shared" ref="M210:M231" ca="1" si="35">ROUND(L209/SUM($F$3,$G$3,$H$3,$I$3),5)</f>
        <v>0.97399999999999998</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0.27600000000000036</v>
      </c>
      <c r="O210" s="66">
        <f t="shared" ref="O210:O231" ca="1" si="36">IF(L209*1000+MIN(J210,K210,$F$4*(1-$E210)*N210)&gt;$D210*1000,$D210*1000-L209*1000,MIN(J210,K210,$F$4*(1-$E210)*N210))</f>
        <v>14.57280000000002</v>
      </c>
      <c r="S210" s="111">
        <f t="shared" ca="1" si="32"/>
        <v>12.340415999999996</v>
      </c>
      <c r="T210" s="51">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0.25000000000000011</v>
      </c>
      <c r="V210" s="66">
        <f t="shared" ref="V210:V231" ca="1" si="38">$F$4*(1)*U210</f>
        <v>24.000000000000011</v>
      </c>
    </row>
    <row r="211" spans="1:22" x14ac:dyDescent="0.3">
      <c r="A211" s="32">
        <f t="shared" ref="A211:A231" si="39">A210+1</f>
        <v>45942</v>
      </c>
      <c r="B211" s="65" cm="1">
        <f t="array" aca="1" ref="B211" ca="1">_xlfn.XLOOKUP(A211,INDIRECT($A$5&amp;"!$AJ$41:$AJ$406"),INDIRECT($A$5&amp;"!$AK$41:$AK$406"))*SUM($F$3:$I$3)</f>
        <v>0</v>
      </c>
      <c r="C211" s="65" cm="1">
        <f t="array" aca="1" ref="C211" ca="1">_xlfn.XLOOKUP(A211,INDIRECT($A$5&amp;"!$AJ$41:$AJ$406"),INDIRECT($A$5&amp;"!$AL$41:$AL$406"))*SUM($F$3:$I$3)</f>
        <v>12</v>
      </c>
      <c r="D211" s="65" cm="1">
        <f t="array" aca="1" ref="D211" ca="1">_xlfn.XLOOKUP(A211,INDIRECT($A$5&amp;"!$AJ$41:$AJ$406"),INDIRECT($A$5&amp;"!$AO$41:$AO$406"))*SUM($F$3:$I$3)</f>
        <v>12</v>
      </c>
      <c r="E211" s="34" cm="1">
        <f t="array" ref="E211">SUMPRODUCT(('PT Storengy'!$B$8:$K$372)*('PT Storengy'!$A$8:$A$372=$A211)*('PT Storengy'!$B$5:$K$5=$A$6)*('PT Storengy'!$B$7:$K$7=$A$7))</f>
        <v>0.45</v>
      </c>
      <c r="F211" s="111">
        <f t="shared" ca="1" si="30"/>
        <v>11.833939440000009</v>
      </c>
      <c r="G211" s="153">
        <f t="shared" ca="1" si="33"/>
        <v>0.98499999999999999</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0.26500000000000035</v>
      </c>
      <c r="I211" s="66">
        <f t="shared" ca="1" si="34"/>
        <v>13.992000000000019</v>
      </c>
      <c r="J211" s="110" cm="1">
        <f t="array" aca="1" ref="J211" ca="1">IF(COUNTIFS('PTC NaTran'!$K$7:$K$15996,"",'PTC NaTran'!$A$7:$A$15996,J$16,'PTC NaTran'!$D$7:$D$15996,$A211,'PTC NaTran'!$C$7:$C$15996,"DEL")&gt;0,J$14,SUMIFS('PTC NaTran'!$K$7:$K$15996,'PTC NaTran'!$A$7:$A$15996,J$16,'PTC NaTran'!$D$7:$D$15996,$A211,'PTC NaTran'!$C$7:$C$15996,"DEL")*1.0026*$F$4/INDIRECT($A$4&amp;"!D9"))</f>
        <v>96</v>
      </c>
      <c r="K211" s="110">
        <v>1000</v>
      </c>
      <c r="L211" s="111">
        <f t="shared" ca="1" si="31"/>
        <v>11.717126125298707</v>
      </c>
      <c r="M211" s="153">
        <f t="shared" ca="1" si="35"/>
        <v>0.97521999999999998</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0.27478000000000036</v>
      </c>
      <c r="O211" s="66">
        <f t="shared" ca="1" si="36"/>
        <v>14.508384000000021</v>
      </c>
      <c r="S211" s="111">
        <f t="shared" ca="1" si="32"/>
        <v>12.364415999999995</v>
      </c>
      <c r="T211" s="51">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0.25000000000000011</v>
      </c>
      <c r="V211" s="66">
        <f t="shared" ca="1" si="38"/>
        <v>24.000000000000011</v>
      </c>
    </row>
    <row r="212" spans="1:22" x14ac:dyDescent="0.3">
      <c r="A212" s="32">
        <f t="shared" si="39"/>
        <v>45943</v>
      </c>
      <c r="B212" s="65" cm="1">
        <f t="array" aca="1" ref="B212" ca="1">_xlfn.XLOOKUP(A212,INDIRECT($A$5&amp;"!$AJ$41:$AJ$406"),INDIRECT($A$5&amp;"!$AK$41:$AK$406"))*SUM($F$3:$I$3)</f>
        <v>0</v>
      </c>
      <c r="C212" s="65" cm="1">
        <f t="array" aca="1" ref="C212" ca="1">_xlfn.XLOOKUP(A212,INDIRECT($A$5&amp;"!$AJ$41:$AJ$406"),INDIRECT($A$5&amp;"!$AL$41:$AL$406"))*SUM($F$3:$I$3)</f>
        <v>12</v>
      </c>
      <c r="D212" s="65" cm="1">
        <f t="array" aca="1" ref="D212" ca="1">_xlfn.XLOOKUP(A212,INDIRECT($A$5&amp;"!$AJ$41:$AJ$406"),INDIRECT($A$5&amp;"!$AO$41:$AO$406"))*SUM($F$3:$I$3)</f>
        <v>12</v>
      </c>
      <c r="E212" s="34" cm="1">
        <f t="array" ref="E212">SUMPRODUCT(('PT Storengy'!$B$8:$K$372)*('PT Storengy'!$A$8:$A$372=$A212)*('PT Storengy'!$B$5:$K$5=$A$6)*('PT Storengy'!$B$7:$K$7=$A$7))</f>
        <v>0.45</v>
      </c>
      <c r="F212" s="111">
        <f t="shared" ca="1" si="30"/>
        <v>11.847870192000009</v>
      </c>
      <c r="G212" s="153">
        <f t="shared" ca="1" si="33"/>
        <v>0.98616000000000004</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0.2638400000000003</v>
      </c>
      <c r="I212" s="66">
        <f t="shared" ca="1" si="34"/>
        <v>13.930752000000016</v>
      </c>
      <c r="J212" s="110" cm="1">
        <f t="array" aca="1" ref="J212" ca="1">IF(COUNTIFS('PTC NaTran'!$K$7:$K$15996,"",'PTC NaTran'!$A$7:$A$15996,J$16,'PTC NaTran'!$D$7:$D$15996,$A212,'PTC NaTran'!$C$7:$C$15996,"DEL")&gt;0,J$14,SUMIFS('PTC NaTran'!$K$7:$K$15996,'PTC NaTran'!$A$7:$A$15996,J$16,'PTC NaTran'!$D$7:$D$15996,$A212,'PTC NaTran'!$C$7:$C$15996,"DEL")*1.0026*$F$4/INDIRECT($A$4&amp;"!D9"))</f>
        <v>96</v>
      </c>
      <c r="K212" s="110">
        <v>1000</v>
      </c>
      <c r="L212" s="111">
        <f t="shared" ca="1" si="31"/>
        <v>11.731570621298706</v>
      </c>
      <c r="M212" s="153">
        <f t="shared" ca="1" si="35"/>
        <v>0.97643000000000002</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0.27357000000000031</v>
      </c>
      <c r="O212" s="66">
        <f t="shared" ca="1" si="36"/>
        <v>14.444496000000017</v>
      </c>
      <c r="S212" s="111">
        <f t="shared" ca="1" si="32"/>
        <v>12.388415999999994</v>
      </c>
      <c r="T212" s="51">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0.25000000000000011</v>
      </c>
      <c r="V212" s="66">
        <f t="shared" ca="1" si="38"/>
        <v>24.000000000000011</v>
      </c>
    </row>
    <row r="213" spans="1:22" x14ac:dyDescent="0.3">
      <c r="A213" s="32">
        <f t="shared" si="39"/>
        <v>45944</v>
      </c>
      <c r="B213" s="65" cm="1">
        <f t="array" aca="1" ref="B213" ca="1">_xlfn.XLOOKUP(A213,INDIRECT($A$5&amp;"!$AJ$41:$AJ$406"),INDIRECT($A$5&amp;"!$AK$41:$AK$406"))*SUM($F$3:$I$3)</f>
        <v>0</v>
      </c>
      <c r="C213" s="65" cm="1">
        <f t="array" aca="1" ref="C213" ca="1">_xlfn.XLOOKUP(A213,INDIRECT($A$5&amp;"!$AJ$41:$AJ$406"),INDIRECT($A$5&amp;"!$AL$41:$AL$406"))*SUM($F$3:$I$3)</f>
        <v>12</v>
      </c>
      <c r="D213" s="65" cm="1">
        <f t="array" aca="1" ref="D213" ca="1">_xlfn.XLOOKUP(A213,INDIRECT($A$5&amp;"!$AJ$41:$AJ$406"),INDIRECT($A$5&amp;"!$AO$41:$AO$406"))*SUM($F$3:$I$3)</f>
        <v>12</v>
      </c>
      <c r="E213" s="34" cm="1">
        <f t="array" ref="E213">SUMPRODUCT(('PT Storengy'!$B$8:$K$372)*('PT Storengy'!$A$8:$A$372=$A213)*('PT Storengy'!$B$5:$K$5=$A$6)*('PT Storengy'!$B$7:$K$7=$A$7))</f>
        <v>0.45</v>
      </c>
      <c r="F213" s="111">
        <f t="shared" ca="1" si="30"/>
        <v>11.86173969600001</v>
      </c>
      <c r="G213" s="153">
        <f t="shared" ca="1" si="33"/>
        <v>0.98731999999999998</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0.26268000000000036</v>
      </c>
      <c r="I213" s="66">
        <f t="shared" ca="1" si="34"/>
        <v>13.86950400000002</v>
      </c>
      <c r="J213" s="110" cm="1">
        <f t="array" aca="1" ref="J213" ca="1">IF(COUNTIFS('PTC NaTran'!$K$7:$K$15996,"",'PTC NaTran'!$A$7:$A$15996,J$16,'PTC NaTran'!$D$7:$D$15996,$A213,'PTC NaTran'!$C$7:$C$15996,"DEL")&gt;0,J$14,SUMIFS('PTC NaTran'!$K$7:$K$15996,'PTC NaTran'!$A$7:$A$15996,J$16,'PTC NaTran'!$D$7:$D$15996,$A213,'PTC NaTran'!$C$7:$C$15996,"DEL")*1.0026*$F$4/INDIRECT($A$4&amp;"!D9"))</f>
        <v>96</v>
      </c>
      <c r="K213" s="110">
        <v>1000</v>
      </c>
      <c r="L213" s="111">
        <f t="shared" ca="1" si="31"/>
        <v>11.745951757298707</v>
      </c>
      <c r="M213" s="153">
        <f t="shared" ca="1" si="35"/>
        <v>0.97763</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0.27237000000000033</v>
      </c>
      <c r="O213" s="66">
        <f t="shared" ca="1" si="36"/>
        <v>14.381136000000019</v>
      </c>
      <c r="S213" s="111">
        <f t="shared" ca="1" si="32"/>
        <v>12.412415999999993</v>
      </c>
      <c r="T213" s="51">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0.25000000000000011</v>
      </c>
      <c r="V213" s="66">
        <f t="shared" ca="1" si="38"/>
        <v>24.000000000000011</v>
      </c>
    </row>
    <row r="214" spans="1:22" x14ac:dyDescent="0.3">
      <c r="A214" s="32">
        <f t="shared" si="39"/>
        <v>45945</v>
      </c>
      <c r="B214" s="65" cm="1">
        <f t="array" aca="1" ref="B214" ca="1">_xlfn.XLOOKUP(A214,INDIRECT($A$5&amp;"!$AJ$41:$AJ$406"),INDIRECT($A$5&amp;"!$AK$41:$AK$406"))*SUM($F$3:$I$3)</f>
        <v>0</v>
      </c>
      <c r="C214" s="65" cm="1">
        <f t="array" aca="1" ref="C214" ca="1">_xlfn.XLOOKUP(A214,INDIRECT($A$5&amp;"!$AJ$41:$AJ$406"),INDIRECT($A$5&amp;"!$AL$41:$AL$406"))*SUM($F$3:$I$3)</f>
        <v>12</v>
      </c>
      <c r="D214" s="65" cm="1">
        <f t="array" aca="1" ref="D214" ca="1">_xlfn.XLOOKUP(A214,INDIRECT($A$5&amp;"!$AJ$41:$AJ$406"),INDIRECT($A$5&amp;"!$AO$41:$AO$406"))*SUM($F$3:$I$3)</f>
        <v>12</v>
      </c>
      <c r="E214" s="34" cm="1">
        <f t="array" ref="E214">SUMPRODUCT(('PT Storengy'!$B$8:$K$372)*('PT Storengy'!$A$8:$A$372=$A214)*('PT Storengy'!$B$5:$K$5=$A$6)*('PT Storengy'!$B$7:$K$7=$A$7))</f>
        <v>0.45</v>
      </c>
      <c r="F214" s="111">
        <f t="shared" ca="1" si="30"/>
        <v>11.87554795200001</v>
      </c>
      <c r="G214" s="153">
        <f t="shared" ca="1" si="33"/>
        <v>0.98848000000000003</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0.26152000000000031</v>
      </c>
      <c r="I214" s="66">
        <f t="shared" ca="1" si="34"/>
        <v>13.808256000000018</v>
      </c>
      <c r="J214" s="110" cm="1">
        <f t="array" aca="1" ref="J214" ca="1">IF(COUNTIFS('PTC NaTran'!$K$7:$K$15996,"",'PTC NaTran'!$A$7:$A$15996,J$16,'PTC NaTran'!$D$7:$D$15996,$A214,'PTC NaTran'!$C$7:$C$15996,"DEL")&gt;0,J$14,SUMIFS('PTC NaTran'!$K$7:$K$15996,'PTC NaTran'!$A$7:$A$15996,J$16,'PTC NaTran'!$D$7:$D$15996,$A214,'PTC NaTran'!$C$7:$C$15996,"DEL")*1.0026*$F$4/INDIRECT($A$4&amp;"!D9"))</f>
        <v>96</v>
      </c>
      <c r="K214" s="110">
        <v>1000</v>
      </c>
      <c r="L214" s="111">
        <f t="shared" ca="1" si="31"/>
        <v>11.760269533298708</v>
      </c>
      <c r="M214" s="153">
        <f t="shared" ca="1" si="35"/>
        <v>0.97882999999999998</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0.27117000000000036</v>
      </c>
      <c r="O214" s="66">
        <f t="shared" ca="1" si="36"/>
        <v>14.31777600000002</v>
      </c>
      <c r="S214" s="111">
        <f t="shared" ca="1" si="32"/>
        <v>12.436415999999992</v>
      </c>
      <c r="T214" s="51">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0.25000000000000011</v>
      </c>
      <c r="V214" s="66">
        <f t="shared" ca="1" si="38"/>
        <v>24.000000000000011</v>
      </c>
    </row>
    <row r="215" spans="1:22" x14ac:dyDescent="0.3">
      <c r="A215" s="32">
        <f t="shared" si="39"/>
        <v>45946</v>
      </c>
      <c r="B215" s="65" cm="1">
        <f t="array" aca="1" ref="B215" ca="1">_xlfn.XLOOKUP(A215,INDIRECT($A$5&amp;"!$AJ$41:$AJ$406"),INDIRECT($A$5&amp;"!$AK$41:$AK$406"))*SUM($F$3:$I$3)</f>
        <v>0</v>
      </c>
      <c r="C215" s="65" cm="1">
        <f t="array" aca="1" ref="C215" ca="1">_xlfn.XLOOKUP(A215,INDIRECT($A$5&amp;"!$AJ$41:$AJ$406"),INDIRECT($A$5&amp;"!$AL$41:$AL$406"))*SUM($F$3:$I$3)</f>
        <v>12</v>
      </c>
      <c r="D215" s="65" cm="1">
        <f t="array" aca="1" ref="D215" ca="1">_xlfn.XLOOKUP(A215,INDIRECT($A$5&amp;"!$AJ$41:$AJ$406"),INDIRECT($A$5&amp;"!$AO$41:$AO$406"))*SUM($F$3:$I$3)</f>
        <v>12</v>
      </c>
      <c r="E215" s="34" cm="1">
        <f t="array" ref="E215">SUMPRODUCT(('PT Storengy'!$B$8:$K$372)*('PT Storengy'!$A$8:$A$372=$A215)*('PT Storengy'!$B$5:$K$5=$A$6)*('PT Storengy'!$B$7:$K$7=$A$7))</f>
        <v>0.45</v>
      </c>
      <c r="F215" s="111">
        <f t="shared" ca="1" si="30"/>
        <v>11.889295488000011</v>
      </c>
      <c r="G215" s="153">
        <f t="shared" ca="1" si="33"/>
        <v>0.98963000000000001</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0.26037000000000032</v>
      </c>
      <c r="I215" s="66">
        <f t="shared" ca="1" si="34"/>
        <v>13.747536000000018</v>
      </c>
      <c r="J215" s="110" cm="1">
        <f t="array" aca="1" ref="J215" ca="1">IF(COUNTIFS('PTC NaTran'!$K$7:$K$15996,"",'PTC NaTran'!$A$7:$A$15996,J$16,'PTC NaTran'!$D$7:$D$15996,$A215,'PTC NaTran'!$C$7:$C$15996,"DEL")&gt;0,J$14,SUMIFS('PTC NaTran'!$K$7:$K$15996,'PTC NaTran'!$A$7:$A$15996,J$16,'PTC NaTran'!$D$7:$D$15996,$A215,'PTC NaTran'!$C$7:$C$15996,"DEL")*1.0026*$F$4/INDIRECT($A$4&amp;"!D9"))</f>
        <v>96</v>
      </c>
      <c r="K215" s="110">
        <v>1000</v>
      </c>
      <c r="L215" s="111">
        <f t="shared" ca="1" si="31"/>
        <v>11.773997533298708</v>
      </c>
      <c r="M215" s="153">
        <f t="shared" ca="1" si="35"/>
        <v>0.98002</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0.26000000000000012</v>
      </c>
      <c r="O215" s="66">
        <f t="shared" ca="1" si="36"/>
        <v>13.728000000000007</v>
      </c>
      <c r="S215" s="111">
        <f t="shared" ca="1" si="32"/>
        <v>12.460415999999991</v>
      </c>
      <c r="T215" s="51">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0.25000000000000011</v>
      </c>
      <c r="V215" s="66">
        <f t="shared" ca="1" si="38"/>
        <v>24.000000000000011</v>
      </c>
    </row>
    <row r="216" spans="1:22" x14ac:dyDescent="0.3">
      <c r="A216" s="32">
        <f t="shared" si="39"/>
        <v>45947</v>
      </c>
      <c r="B216" s="65" cm="1">
        <f t="array" aca="1" ref="B216" ca="1">_xlfn.XLOOKUP(A216,INDIRECT($A$5&amp;"!$AJ$41:$AJ$406"),INDIRECT($A$5&amp;"!$AK$41:$AK$406"))*SUM($F$3:$I$3)</f>
        <v>0</v>
      </c>
      <c r="C216" s="65" cm="1">
        <f t="array" aca="1" ref="C216" ca="1">_xlfn.XLOOKUP(A216,INDIRECT($A$5&amp;"!$AJ$41:$AJ$406"),INDIRECT($A$5&amp;"!$AL$41:$AL$406"))*SUM($F$3:$I$3)</f>
        <v>12</v>
      </c>
      <c r="D216" s="65" cm="1">
        <f t="array" aca="1" ref="D216" ca="1">_xlfn.XLOOKUP(A216,INDIRECT($A$5&amp;"!$AJ$41:$AJ$406"),INDIRECT($A$5&amp;"!$AO$41:$AO$406"))*SUM($F$3:$I$3)</f>
        <v>12</v>
      </c>
      <c r="E216" s="34" cm="1">
        <f t="array" ref="E216">SUMPRODUCT(('PT Storengy'!$B$8:$K$372)*('PT Storengy'!$A$8:$A$372=$A216)*('PT Storengy'!$B$5:$K$5=$A$6)*('PT Storengy'!$B$7:$K$7=$A$7))</f>
        <v>0.45</v>
      </c>
      <c r="F216" s="111">
        <f t="shared" ca="1" si="30"/>
        <v>11.90298283200001</v>
      </c>
      <c r="G216" s="153">
        <f t="shared" ca="1" si="33"/>
        <v>0.99077000000000004</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0.25923000000000029</v>
      </c>
      <c r="I216" s="66">
        <f t="shared" ca="1" si="34"/>
        <v>13.687344000000017</v>
      </c>
      <c r="J216" s="110" cm="1">
        <f t="array" aca="1" ref="J216" ca="1">IF(COUNTIFS('PTC NaTran'!$K$7:$K$15996,"",'PTC NaTran'!$A$7:$A$15996,J$16,'PTC NaTran'!$D$7:$D$15996,$A216,'PTC NaTran'!$C$7:$C$15996,"DEL")&gt;0,J$14,SUMIFS('PTC NaTran'!$K$7:$K$15996,'PTC NaTran'!$A$7:$A$15996,J$16,'PTC NaTran'!$D$7:$D$15996,$A216,'PTC NaTran'!$C$7:$C$15996,"DEL")*1.0026*$F$4/INDIRECT($A$4&amp;"!D9"))</f>
        <v>96</v>
      </c>
      <c r="K216" s="110">
        <v>1000</v>
      </c>
      <c r="L216" s="111">
        <f t="shared" ca="1" si="31"/>
        <v>11.788191757298708</v>
      </c>
      <c r="M216" s="153">
        <f t="shared" ca="1" si="35"/>
        <v>0.98116999999999999</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0.26883000000000035</v>
      </c>
      <c r="O216" s="66">
        <f t="shared" ca="1" si="36"/>
        <v>14.19422400000002</v>
      </c>
      <c r="S216" s="111">
        <f t="shared" ca="1" si="32"/>
        <v>12.484415999999991</v>
      </c>
      <c r="T216" s="51">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0.25000000000000011</v>
      </c>
      <c r="V216" s="66">
        <f t="shared" ca="1" si="38"/>
        <v>24.000000000000011</v>
      </c>
    </row>
    <row r="217" spans="1:22" x14ac:dyDescent="0.3">
      <c r="A217" s="32">
        <f t="shared" si="39"/>
        <v>45948</v>
      </c>
      <c r="B217" s="65" cm="1">
        <f t="array" aca="1" ref="B217" ca="1">_xlfn.XLOOKUP(A217,INDIRECT($A$5&amp;"!$AJ$41:$AJ$406"),INDIRECT($A$5&amp;"!$AK$41:$AK$406"))*SUM($F$3:$I$3)</f>
        <v>0</v>
      </c>
      <c r="C217" s="65" cm="1">
        <f t="array" aca="1" ref="C217" ca="1">_xlfn.XLOOKUP(A217,INDIRECT($A$5&amp;"!$AJ$41:$AJ$406"),INDIRECT($A$5&amp;"!$AL$41:$AL$406"))*SUM($F$3:$I$3)</f>
        <v>12</v>
      </c>
      <c r="D217" s="65" cm="1">
        <f t="array" aca="1" ref="D217" ca="1">_xlfn.XLOOKUP(A217,INDIRECT($A$5&amp;"!$AJ$41:$AJ$406"),INDIRECT($A$5&amp;"!$AO$41:$AO$406"))*SUM($F$3:$I$3)</f>
        <v>12</v>
      </c>
      <c r="E217" s="34" cm="1">
        <f t="array" ref="E217">SUMPRODUCT(('PT Storengy'!$B$8:$K$372)*('PT Storengy'!$A$8:$A$372=$A217)*('PT Storengy'!$B$5:$K$5=$A$6)*('PT Storengy'!$B$7:$K$7=$A$7))</f>
        <v>0.45</v>
      </c>
      <c r="F217" s="111">
        <f t="shared" ca="1" si="30"/>
        <v>11.91660945600001</v>
      </c>
      <c r="G217" s="153">
        <f t="shared" ca="1" si="33"/>
        <v>0.99192000000000002</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0.25808000000000031</v>
      </c>
      <c r="I217" s="66">
        <f t="shared" ca="1" si="34"/>
        <v>13.626624000000017</v>
      </c>
      <c r="J217" s="110" cm="1">
        <f t="array" aca="1" ref="J217" ca="1">IF(COUNTIFS('PTC NaTran'!$K$7:$K$15996,"",'PTC NaTran'!$A$7:$A$15996,J$16,'PTC NaTran'!$D$7:$D$15996,$A217,'PTC NaTran'!$C$7:$C$15996,"DEL")&gt;0,J$14,SUMIFS('PTC NaTran'!$K$7:$K$15996,'PTC NaTran'!$A$7:$A$15996,J$16,'PTC NaTran'!$D$7:$D$15996,$A217,'PTC NaTran'!$C$7:$C$15996,"DEL")*1.0026*$F$4/INDIRECT($A$4&amp;"!D9"))</f>
        <v>96</v>
      </c>
      <c r="K217" s="110">
        <v>1000</v>
      </c>
      <c r="L217" s="111">
        <f t="shared" ca="1" si="31"/>
        <v>11.802323677298709</v>
      </c>
      <c r="M217" s="153">
        <f t="shared" ca="1" si="35"/>
        <v>0.98234999999999995</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0.26765000000000039</v>
      </c>
      <c r="O217" s="66">
        <f t="shared" ca="1" si="36"/>
        <v>14.131920000000022</v>
      </c>
      <c r="S217" s="111">
        <f t="shared" ca="1" si="32"/>
        <v>12.50841599999999</v>
      </c>
      <c r="T217" s="51">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0.25000000000000011</v>
      </c>
      <c r="V217" s="66">
        <f t="shared" ca="1" si="38"/>
        <v>24.000000000000011</v>
      </c>
    </row>
    <row r="218" spans="1:22" x14ac:dyDescent="0.3">
      <c r="A218" s="32">
        <f t="shared" si="39"/>
        <v>45949</v>
      </c>
      <c r="B218" s="65" cm="1">
        <f t="array" aca="1" ref="B218" ca="1">_xlfn.XLOOKUP(A218,INDIRECT($A$5&amp;"!$AJ$41:$AJ$406"),INDIRECT($A$5&amp;"!$AK$41:$AK$406"))*SUM($F$3:$I$3)</f>
        <v>0</v>
      </c>
      <c r="C218" s="65" cm="1">
        <f t="array" aca="1" ref="C218" ca="1">_xlfn.XLOOKUP(A218,INDIRECT($A$5&amp;"!$AJ$41:$AJ$406"),INDIRECT($A$5&amp;"!$AL$41:$AL$406"))*SUM($F$3:$I$3)</f>
        <v>12</v>
      </c>
      <c r="D218" s="65" cm="1">
        <f t="array" aca="1" ref="D218" ca="1">_xlfn.XLOOKUP(A218,INDIRECT($A$5&amp;"!$AJ$41:$AJ$406"),INDIRECT($A$5&amp;"!$AO$41:$AO$406"))*SUM($F$3:$I$3)</f>
        <v>12</v>
      </c>
      <c r="E218" s="34" cm="1">
        <f t="array" ref="E218">SUMPRODUCT(('PT Storengy'!$B$8:$K$372)*('PT Storengy'!$A$8:$A$372=$A218)*('PT Storengy'!$B$5:$K$5=$A$6)*('PT Storengy'!$B$7:$K$7=$A$7))</f>
        <v>0.45</v>
      </c>
      <c r="F218" s="111">
        <f t="shared" ca="1" si="30"/>
        <v>11.930176416000011</v>
      </c>
      <c r="G218" s="153">
        <f t="shared" ca="1" si="33"/>
        <v>0.99304999999999999</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0.25695000000000034</v>
      </c>
      <c r="I218" s="66">
        <f t="shared" ca="1" si="34"/>
        <v>13.566960000000019</v>
      </c>
      <c r="J218" s="110" cm="1">
        <f t="array" aca="1" ref="J218" ca="1">IF(COUNTIFS('PTC NaTran'!$K$7:$K$15996,"",'PTC NaTran'!$A$7:$A$15996,J$16,'PTC NaTran'!$D$7:$D$15996,$A218,'PTC NaTran'!$C$7:$C$15996,"DEL")&gt;0,J$14,SUMIFS('PTC NaTran'!$K$7:$K$15996,'PTC NaTran'!$A$7:$A$15996,J$16,'PTC NaTran'!$D$7:$D$15996,$A218,'PTC NaTran'!$C$7:$C$15996,"DEL")*1.0026*$F$4/INDIRECT($A$4&amp;"!D9"))</f>
        <v>96</v>
      </c>
      <c r="K218" s="110">
        <v>1000</v>
      </c>
      <c r="L218" s="111">
        <f t="shared" ca="1" si="31"/>
        <v>11.816393293298709</v>
      </c>
      <c r="M218" s="153">
        <f t="shared" ca="1" si="35"/>
        <v>0.98353000000000002</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0.26647000000000032</v>
      </c>
      <c r="O218" s="66">
        <f t="shared" ca="1" si="36"/>
        <v>14.069616000000018</v>
      </c>
      <c r="S218" s="111">
        <f t="shared" ca="1" si="32"/>
        <v>12.532415999999989</v>
      </c>
      <c r="T218" s="51">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0.25000000000000011</v>
      </c>
      <c r="V218" s="66">
        <f t="shared" ca="1" si="38"/>
        <v>24.000000000000011</v>
      </c>
    </row>
    <row r="219" spans="1:22" x14ac:dyDescent="0.3">
      <c r="A219" s="32">
        <f t="shared" si="39"/>
        <v>45950</v>
      </c>
      <c r="B219" s="65" cm="1">
        <f t="array" aca="1" ref="B219" ca="1">_xlfn.XLOOKUP(A219,INDIRECT($A$5&amp;"!$AJ$41:$AJ$406"),INDIRECT($A$5&amp;"!$AK$41:$AK$406"))*SUM($F$3:$I$3)</f>
        <v>0</v>
      </c>
      <c r="C219" s="65" cm="1">
        <f t="array" aca="1" ref="C219" ca="1">_xlfn.XLOOKUP(A219,INDIRECT($A$5&amp;"!$AJ$41:$AJ$406"),INDIRECT($A$5&amp;"!$AL$41:$AL$406"))*SUM($F$3:$I$3)</f>
        <v>12</v>
      </c>
      <c r="D219" s="65" cm="1">
        <f t="array" aca="1" ref="D219" ca="1">_xlfn.XLOOKUP(A219,INDIRECT($A$5&amp;"!$AJ$41:$AJ$406"),INDIRECT($A$5&amp;"!$AO$41:$AO$406"))*SUM($F$3:$I$3)</f>
        <v>12</v>
      </c>
      <c r="E219" s="34" cm="1">
        <f t="array" ref="E219">SUMPRODUCT(('PT Storengy'!$B$8:$K$372)*('PT Storengy'!$A$8:$A$372=$A219)*('PT Storengy'!$B$5:$K$5=$A$6)*('PT Storengy'!$B$7:$K$7=$A$7))</f>
        <v>0.45</v>
      </c>
      <c r="F219" s="111">
        <f t="shared" ca="1" si="30"/>
        <v>11.943683712000011</v>
      </c>
      <c r="G219" s="153">
        <f t="shared" ca="1" si="33"/>
        <v>0.99417999999999995</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0.25582000000000038</v>
      </c>
      <c r="I219" s="66">
        <f t="shared" ca="1" si="34"/>
        <v>13.507296000000022</v>
      </c>
      <c r="J219" s="110" cm="1">
        <f t="array" aca="1" ref="J219" ca="1">IF(COUNTIFS('PTC NaTran'!$K$7:$K$15996,"",'PTC NaTran'!$A$7:$A$15996,J$16,'PTC NaTran'!$D$7:$D$15996,$A219,'PTC NaTran'!$C$7:$C$15996,"DEL")&gt;0,J$14,SUMIFS('PTC NaTran'!$K$7:$K$15996,'PTC NaTran'!$A$7:$A$15996,J$16,'PTC NaTran'!$D$7:$D$15996,$A219,'PTC NaTran'!$C$7:$C$15996,"DEL")*1.0026*$F$4/INDIRECT($A$4&amp;"!D9"))</f>
        <v>96</v>
      </c>
      <c r="K219" s="110">
        <v>1000</v>
      </c>
      <c r="L219" s="111">
        <f t="shared" ca="1" si="31"/>
        <v>11.830401133298709</v>
      </c>
      <c r="M219" s="153">
        <f t="shared" ca="1" si="35"/>
        <v>0.98470000000000002</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0.26530000000000031</v>
      </c>
      <c r="O219" s="66">
        <f t="shared" ca="1" si="36"/>
        <v>14.007840000000018</v>
      </c>
      <c r="S219" s="111">
        <f t="shared" ca="1" si="32"/>
        <v>12.556415999999988</v>
      </c>
      <c r="T219" s="51">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0.25000000000000011</v>
      </c>
      <c r="V219" s="66">
        <f t="shared" ca="1" si="38"/>
        <v>24.000000000000011</v>
      </c>
    </row>
    <row r="220" spans="1:22" x14ac:dyDescent="0.3">
      <c r="A220" s="32">
        <f t="shared" si="39"/>
        <v>45951</v>
      </c>
      <c r="B220" s="65" cm="1">
        <f t="array" aca="1" ref="B220" ca="1">_xlfn.XLOOKUP(A220,INDIRECT($A$5&amp;"!$AJ$41:$AJ$406"),INDIRECT($A$5&amp;"!$AK$41:$AK$406"))*SUM($F$3:$I$3)</f>
        <v>0</v>
      </c>
      <c r="C220" s="65" cm="1">
        <f t="array" aca="1" ref="C220" ca="1">_xlfn.XLOOKUP(A220,INDIRECT($A$5&amp;"!$AJ$41:$AJ$406"),INDIRECT($A$5&amp;"!$AL$41:$AL$406"))*SUM($F$3:$I$3)</f>
        <v>12</v>
      </c>
      <c r="D220" s="65" cm="1">
        <f t="array" aca="1" ref="D220" ca="1">_xlfn.XLOOKUP(A220,INDIRECT($A$5&amp;"!$AJ$41:$AJ$406"),INDIRECT($A$5&amp;"!$AO$41:$AO$406"))*SUM($F$3:$I$3)</f>
        <v>12</v>
      </c>
      <c r="E220" s="34" cm="1">
        <f t="array" ref="E220">SUMPRODUCT(('PT Storengy'!$B$8:$K$372)*('PT Storengy'!$A$8:$A$372=$A220)*('PT Storengy'!$B$5:$K$5=$A$6)*('PT Storengy'!$B$7:$K$7=$A$7))</f>
        <v>0.3</v>
      </c>
      <c r="F220" s="111">
        <f t="shared" ca="1" si="30"/>
        <v>11.960798880000011</v>
      </c>
      <c r="G220" s="153">
        <f t="shared" ca="1" si="33"/>
        <v>0.99531000000000003</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0.25469000000000031</v>
      </c>
      <c r="I220" s="66">
        <f t="shared" ca="1" si="34"/>
        <v>17.115168000000018</v>
      </c>
      <c r="J220" s="110" cm="1">
        <f t="array" aca="1" ref="J220" ca="1">IF(COUNTIFS('PTC NaTran'!$K$7:$K$15996,"",'PTC NaTran'!$A$7:$A$15996,J$16,'PTC NaTran'!$D$7:$D$15996,$A220,'PTC NaTran'!$C$7:$C$15996,"DEL")&gt;0,J$14,SUMIFS('PTC NaTran'!$K$7:$K$15996,'PTC NaTran'!$A$7:$A$15996,J$16,'PTC NaTran'!$D$7:$D$15996,$A220,'PTC NaTran'!$C$7:$C$15996,"DEL")*1.0026*$F$4/INDIRECT($A$4&amp;"!D9"))</f>
        <v>96</v>
      </c>
      <c r="K220" s="110">
        <v>1000</v>
      </c>
      <c r="L220" s="111">
        <f t="shared" ca="1" si="31"/>
        <v>11.848150669298709</v>
      </c>
      <c r="M220" s="153">
        <f t="shared" ca="1" si="35"/>
        <v>0.98587000000000002</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0.26413000000000031</v>
      </c>
      <c r="O220" s="66">
        <f t="shared" ca="1" si="36"/>
        <v>17.749536000000017</v>
      </c>
      <c r="S220" s="111">
        <f t="shared" ca="1" si="32"/>
        <v>12.580415999999987</v>
      </c>
      <c r="T220" s="51">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0.25000000000000011</v>
      </c>
      <c r="V220" s="66">
        <f t="shared" ca="1" si="38"/>
        <v>24.000000000000011</v>
      </c>
    </row>
    <row r="221" spans="1:22" x14ac:dyDescent="0.3">
      <c r="A221" s="32">
        <f t="shared" si="39"/>
        <v>45952</v>
      </c>
      <c r="B221" s="65" cm="1">
        <f t="array" aca="1" ref="B221" ca="1">_xlfn.XLOOKUP(A221,INDIRECT($A$5&amp;"!$AJ$41:$AJ$406"),INDIRECT($A$5&amp;"!$AK$41:$AK$406"))*SUM($F$3:$I$3)</f>
        <v>0</v>
      </c>
      <c r="C221" s="65" cm="1">
        <f t="array" aca="1" ref="C221" ca="1">_xlfn.XLOOKUP(A221,INDIRECT($A$5&amp;"!$AJ$41:$AJ$406"),INDIRECT($A$5&amp;"!$AL$41:$AL$406"))*SUM($F$3:$I$3)</f>
        <v>12</v>
      </c>
      <c r="D221" s="65" cm="1">
        <f t="array" aca="1" ref="D221" ca="1">_xlfn.XLOOKUP(A221,INDIRECT($A$5&amp;"!$AJ$41:$AJ$406"),INDIRECT($A$5&amp;"!$AO$41:$AO$406"))*SUM($F$3:$I$3)</f>
        <v>12</v>
      </c>
      <c r="E221" s="34" cm="1">
        <f t="array" ref="E221">SUMPRODUCT(('PT Storengy'!$B$8:$K$372)*('PT Storengy'!$A$8:$A$372=$A221)*('PT Storengy'!$B$5:$K$5=$A$6)*('PT Storengy'!$B$7:$K$7=$A$7))</f>
        <v>0.3</v>
      </c>
      <c r="F221" s="111">
        <f t="shared" ca="1" si="30"/>
        <v>11.977818624000012</v>
      </c>
      <c r="G221" s="153">
        <f t="shared" ca="1" si="33"/>
        <v>0.99673</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0.25327000000000033</v>
      </c>
      <c r="I221" s="66">
        <f t="shared" ca="1" si="34"/>
        <v>17.019744000000021</v>
      </c>
      <c r="J221" s="110" cm="1">
        <f t="array" aca="1" ref="J221" ca="1">IF(COUNTIFS('PTC NaTran'!$K$7:$K$15996,"",'PTC NaTran'!$A$7:$A$15996,J$16,'PTC NaTran'!$D$7:$D$15996,$A221,'PTC NaTran'!$C$7:$C$15996,"DEL")&gt;0,J$14,SUMIFS('PTC NaTran'!$K$7:$K$15996,'PTC NaTran'!$A$7:$A$15996,J$16,'PTC NaTran'!$D$7:$D$15996,$A221,'PTC NaTran'!$C$7:$C$15996,"DEL")*1.0026*$F$4/INDIRECT($A$4&amp;"!D9"))</f>
        <v>96</v>
      </c>
      <c r="K221" s="110">
        <v>1000</v>
      </c>
      <c r="L221" s="111">
        <f t="shared" ca="1" si="31"/>
        <v>11.865800749298709</v>
      </c>
      <c r="M221" s="153">
        <f t="shared" ca="1" si="35"/>
        <v>0.98734999999999995</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0.26265000000000038</v>
      </c>
      <c r="O221" s="66">
        <f t="shared" ca="1" si="36"/>
        <v>17.650080000000024</v>
      </c>
      <c r="S221" s="111">
        <f t="shared" ca="1" si="32"/>
        <v>12.604415999999986</v>
      </c>
      <c r="T221" s="51">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0.25000000000000011</v>
      </c>
      <c r="V221" s="66">
        <f t="shared" ca="1" si="38"/>
        <v>24.000000000000011</v>
      </c>
    </row>
    <row r="222" spans="1:22" x14ac:dyDescent="0.3">
      <c r="A222" s="32">
        <f t="shared" si="39"/>
        <v>45953</v>
      </c>
      <c r="B222" s="65" cm="1">
        <f t="array" aca="1" ref="B222" ca="1">_xlfn.XLOOKUP(A222,INDIRECT($A$5&amp;"!$AJ$41:$AJ$406"),INDIRECT($A$5&amp;"!$AK$41:$AK$406"))*SUM($F$3:$I$3)</f>
        <v>0</v>
      </c>
      <c r="C222" s="65" cm="1">
        <f t="array" aca="1" ref="C222" ca="1">_xlfn.XLOOKUP(A222,INDIRECT($A$5&amp;"!$AJ$41:$AJ$406"),INDIRECT($A$5&amp;"!$AL$41:$AL$406"))*SUM($F$3:$I$3)</f>
        <v>12</v>
      </c>
      <c r="D222" s="65" cm="1">
        <f t="array" aca="1" ref="D222" ca="1">_xlfn.XLOOKUP(A222,INDIRECT($A$5&amp;"!$AJ$41:$AJ$406"),INDIRECT($A$5&amp;"!$AO$41:$AO$406"))*SUM($F$3:$I$3)</f>
        <v>12</v>
      </c>
      <c r="E222" s="34" cm="1">
        <f t="array" ref="E222">SUMPRODUCT(('PT Storengy'!$B$8:$K$372)*('PT Storengy'!$A$8:$A$372=$A222)*('PT Storengy'!$B$5:$K$5=$A$6)*('PT Storengy'!$B$7:$K$7=$A$7))</f>
        <v>0.3</v>
      </c>
      <c r="F222" s="111">
        <f t="shared" ca="1" si="30"/>
        <v>11.994742944000011</v>
      </c>
      <c r="G222" s="153">
        <f t="shared" ca="1" si="33"/>
        <v>0.99814999999999998</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0.25185000000000035</v>
      </c>
      <c r="I222" s="66">
        <f t="shared" ca="1" si="34"/>
        <v>16.924320000000019</v>
      </c>
      <c r="J222" s="110" cm="1">
        <f t="array" aca="1" ref="J222" ca="1">IF(COUNTIFS('PTC NaTran'!$K$7:$K$15996,"",'PTC NaTran'!$A$7:$A$15996,J$16,'PTC NaTran'!$D$7:$D$15996,$A222,'PTC NaTran'!$C$7:$C$15996,"DEL")&gt;0,J$14,SUMIFS('PTC NaTran'!$K$7:$K$15996,'PTC NaTran'!$A$7:$A$15996,J$16,'PTC NaTran'!$D$7:$D$15996,$A222,'PTC NaTran'!$C$7:$C$15996,"DEL")*1.0026*$F$4/INDIRECT($A$4&amp;"!D9"))</f>
        <v>96</v>
      </c>
      <c r="K222" s="110">
        <v>1000</v>
      </c>
      <c r="L222" s="111">
        <f t="shared" ca="1" si="31"/>
        <v>11.883352045298709</v>
      </c>
      <c r="M222" s="153">
        <f t="shared" ca="1" si="35"/>
        <v>0.98882000000000003</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0.2611800000000003</v>
      </c>
      <c r="O222" s="66">
        <f t="shared" ca="1" si="36"/>
        <v>17.551296000000018</v>
      </c>
      <c r="S222" s="111">
        <f t="shared" ca="1" si="32"/>
        <v>12.628415999999985</v>
      </c>
      <c r="T222" s="51">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0.25000000000000011</v>
      </c>
      <c r="V222" s="66">
        <f t="shared" ca="1" si="38"/>
        <v>24.000000000000011</v>
      </c>
    </row>
    <row r="223" spans="1:22" x14ac:dyDescent="0.3">
      <c r="A223" s="32">
        <f t="shared" si="39"/>
        <v>45954</v>
      </c>
      <c r="B223" s="65" cm="1">
        <f t="array" aca="1" ref="B223" ca="1">_xlfn.XLOOKUP(A223,INDIRECT($A$5&amp;"!$AJ$41:$AJ$406"),INDIRECT($A$5&amp;"!$AK$41:$AK$406"))*SUM($F$3:$I$3)</f>
        <v>0</v>
      </c>
      <c r="C223" s="65" cm="1">
        <f t="array" aca="1" ref="C223" ca="1">_xlfn.XLOOKUP(A223,INDIRECT($A$5&amp;"!$AJ$41:$AJ$406"),INDIRECT($A$5&amp;"!$AL$41:$AL$406"))*SUM($F$3:$I$3)</f>
        <v>12</v>
      </c>
      <c r="D223" s="65" cm="1">
        <f t="array" aca="1" ref="D223" ca="1">_xlfn.XLOOKUP(A223,INDIRECT($A$5&amp;"!$AJ$41:$AJ$406"),INDIRECT($A$5&amp;"!$AO$41:$AO$406"))*SUM($F$3:$I$3)</f>
        <v>12</v>
      </c>
      <c r="E223" s="34" cm="1">
        <f t="array" ref="E223">SUMPRODUCT(('PT Storengy'!$B$8:$K$372)*('PT Storengy'!$A$8:$A$372=$A223)*('PT Storengy'!$B$5:$K$5=$A$6)*('PT Storengy'!$B$7:$K$7=$A$7))</f>
        <v>0.3</v>
      </c>
      <c r="F223" s="111">
        <f t="shared" ca="1" si="30"/>
        <v>12</v>
      </c>
      <c r="G223" s="153">
        <f t="shared" ca="1" si="33"/>
        <v>0.99956</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0.25044000000000033</v>
      </c>
      <c r="I223" s="66">
        <f t="shared" ca="1" si="34"/>
        <v>5.2570559999894613</v>
      </c>
      <c r="J223" s="110" cm="1">
        <f t="array" aca="1" ref="J223" ca="1">IF(COUNTIFS('PTC NaTran'!$K$7:$K$15996,"",'PTC NaTran'!$A$7:$A$15996,J$16,'PTC NaTran'!$D$7:$D$15996,$A223,'PTC NaTran'!$C$7:$C$15996,"DEL")&gt;0,J$14,SUMIFS('PTC NaTran'!$K$7:$K$15996,'PTC NaTran'!$A$7:$A$15996,J$16,'PTC NaTran'!$D$7:$D$15996,$A223,'PTC NaTran'!$C$7:$C$15996,"DEL")*1.0026*$F$4/INDIRECT($A$4&amp;"!D9"))</f>
        <v>96</v>
      </c>
      <c r="K223" s="110">
        <v>1000</v>
      </c>
      <c r="L223" s="111">
        <f t="shared" ca="1" si="31"/>
        <v>11.90080522929871</v>
      </c>
      <c r="M223" s="153">
        <f t="shared" ca="1" si="35"/>
        <v>0.99028000000000005</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0.25972000000000028</v>
      </c>
      <c r="O223" s="66">
        <f t="shared" ca="1" si="36"/>
        <v>17.453184000000014</v>
      </c>
      <c r="S223" s="111">
        <f t="shared" ca="1" si="32"/>
        <v>12.652415999999985</v>
      </c>
      <c r="T223" s="51">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0.25000000000000011</v>
      </c>
      <c r="V223" s="66">
        <f t="shared" ca="1" si="38"/>
        <v>24.000000000000011</v>
      </c>
    </row>
    <row r="224" spans="1:22" x14ac:dyDescent="0.3">
      <c r="A224" s="32">
        <f t="shared" si="39"/>
        <v>45955</v>
      </c>
      <c r="B224" s="65" cm="1">
        <f t="array" aca="1" ref="B224" ca="1">_xlfn.XLOOKUP(A224,INDIRECT($A$5&amp;"!$AJ$41:$AJ$406"),INDIRECT($A$5&amp;"!$AK$41:$AK$406"))*SUM($F$3:$I$3)</f>
        <v>0</v>
      </c>
      <c r="C224" s="65" cm="1">
        <f t="array" aca="1" ref="C224" ca="1">_xlfn.XLOOKUP(A224,INDIRECT($A$5&amp;"!$AJ$41:$AJ$406"),INDIRECT($A$5&amp;"!$AL$41:$AL$406"))*SUM($F$3:$I$3)</f>
        <v>12</v>
      </c>
      <c r="D224" s="65" cm="1">
        <f t="array" aca="1" ref="D224" ca="1">_xlfn.XLOOKUP(A224,INDIRECT($A$5&amp;"!$AJ$41:$AJ$406"),INDIRECT($A$5&amp;"!$AO$41:$AO$406"))*SUM($F$3:$I$3)</f>
        <v>12</v>
      </c>
      <c r="E224" s="34" cm="1">
        <f t="array" ref="E224">SUMPRODUCT(('PT Storengy'!$B$8:$K$372)*('PT Storengy'!$A$8:$A$372=$A224)*('PT Storengy'!$B$5:$K$5=$A$6)*('PT Storengy'!$B$7:$K$7=$A$7))</f>
        <v>0.3</v>
      </c>
      <c r="F224" s="111">
        <f t="shared" ca="1" si="30"/>
        <v>12</v>
      </c>
      <c r="G224" s="153">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0.25000000000000011</v>
      </c>
      <c r="I224" s="66">
        <f t="shared" ca="1" si="34"/>
        <v>0</v>
      </c>
      <c r="J224" s="110" cm="1">
        <f t="array" aca="1" ref="J224" ca="1">IF(COUNTIFS('PTC NaTran'!$K$7:$K$15996,"",'PTC NaTran'!$A$7:$A$15996,J$16,'PTC NaTran'!$D$7:$D$15996,$A224,'PTC NaTran'!$C$7:$C$15996,"DEL")&gt;0,J$14,SUMIFS('PTC NaTran'!$K$7:$K$15996,'PTC NaTran'!$A$7:$A$15996,J$16,'PTC NaTran'!$D$7:$D$15996,$A224,'PTC NaTran'!$C$7:$C$15996,"DEL")*1.0026*$F$4/INDIRECT($A$4&amp;"!D9"))</f>
        <v>96</v>
      </c>
      <c r="K224" s="110">
        <v>1000</v>
      </c>
      <c r="L224" s="111">
        <f t="shared" ca="1" si="31"/>
        <v>11.918160973298709</v>
      </c>
      <c r="M224" s="153">
        <f t="shared" ca="1" si="35"/>
        <v>0.99173</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0.25827000000000033</v>
      </c>
      <c r="O224" s="66">
        <f t="shared" ca="1" si="36"/>
        <v>17.355744000000019</v>
      </c>
      <c r="S224" s="111">
        <f t="shared" ca="1" si="32"/>
        <v>12.676415999999984</v>
      </c>
      <c r="T224" s="51">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0.25000000000000011</v>
      </c>
      <c r="V224" s="66">
        <f t="shared" ca="1" si="38"/>
        <v>24.000000000000011</v>
      </c>
    </row>
    <row r="225" spans="1:22" x14ac:dyDescent="0.3">
      <c r="A225" s="32">
        <f t="shared" si="39"/>
        <v>45956</v>
      </c>
      <c r="B225" s="65" cm="1">
        <f t="array" aca="1" ref="B225" ca="1">_xlfn.XLOOKUP(A225,INDIRECT($A$5&amp;"!$AJ$41:$AJ$406"),INDIRECT($A$5&amp;"!$AK$41:$AK$406"))*SUM($F$3:$I$3)</f>
        <v>0</v>
      </c>
      <c r="C225" s="65" cm="1">
        <f t="array" aca="1" ref="C225" ca="1">_xlfn.XLOOKUP(A225,INDIRECT($A$5&amp;"!$AJ$41:$AJ$406"),INDIRECT($A$5&amp;"!$AL$41:$AL$406"))*SUM($F$3:$I$3)</f>
        <v>12</v>
      </c>
      <c r="D225" s="65" cm="1">
        <f t="array" aca="1" ref="D225" ca="1">_xlfn.XLOOKUP(A225,INDIRECT($A$5&amp;"!$AJ$41:$AJ$406"),INDIRECT($A$5&amp;"!$AO$41:$AO$406"))*SUM($F$3:$I$3)</f>
        <v>12</v>
      </c>
      <c r="E225" s="34" cm="1">
        <f t="array" ref="E225">SUMPRODUCT(('PT Storengy'!$B$8:$K$372)*('PT Storengy'!$A$8:$A$372=$A225)*('PT Storengy'!$B$5:$K$5=$A$6)*('PT Storengy'!$B$7:$K$7=$A$7))</f>
        <v>0.3</v>
      </c>
      <c r="F225" s="111">
        <f t="shared" ca="1" si="30"/>
        <v>12</v>
      </c>
      <c r="G225" s="153">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0.25000000000000011</v>
      </c>
      <c r="I225" s="66">
        <f t="shared" ca="1" si="34"/>
        <v>0</v>
      </c>
      <c r="J225" s="110" cm="1">
        <f t="array" aca="1" ref="J225" ca="1">IF(COUNTIFS('PTC NaTran'!$K$7:$K$15996,"",'PTC NaTran'!$A$7:$A$15996,J$16,'PTC NaTran'!$D$7:$D$15996,$A225,'PTC NaTran'!$C$7:$C$15996,"DEL")&gt;0,J$14,SUMIFS('PTC NaTran'!$K$7:$K$15996,'PTC NaTran'!$A$7:$A$15996,J$16,'PTC NaTran'!$D$7:$D$15996,$A225,'PTC NaTran'!$C$7:$C$15996,"DEL")*1.0026*$F$4/INDIRECT($A$4&amp;"!D9"))</f>
        <v>96</v>
      </c>
      <c r="K225" s="110">
        <v>1000</v>
      </c>
      <c r="L225" s="111">
        <f t="shared" ca="1" si="31"/>
        <v>11.93541927729871</v>
      </c>
      <c r="M225" s="153">
        <f t="shared" ca="1" si="35"/>
        <v>0.99317999999999995</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0.25682000000000038</v>
      </c>
      <c r="O225" s="66">
        <f t="shared" ca="1" si="36"/>
        <v>17.258304000000024</v>
      </c>
      <c r="S225" s="111">
        <f t="shared" ca="1" si="32"/>
        <v>12.700415999999983</v>
      </c>
      <c r="T225" s="51">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0.25000000000000011</v>
      </c>
      <c r="V225" s="66">
        <f t="shared" ca="1" si="38"/>
        <v>24.000000000000011</v>
      </c>
    </row>
    <row r="226" spans="1:22" x14ac:dyDescent="0.3">
      <c r="A226" s="32">
        <f t="shared" si="39"/>
        <v>45957</v>
      </c>
      <c r="B226" s="65" cm="1">
        <f t="array" aca="1" ref="B226" ca="1">_xlfn.XLOOKUP(A226,INDIRECT($A$5&amp;"!$AJ$41:$AJ$406"),INDIRECT($A$5&amp;"!$AK$41:$AK$406"))*SUM($F$3:$I$3)</f>
        <v>0</v>
      </c>
      <c r="C226" s="65" cm="1">
        <f t="array" aca="1" ref="C226" ca="1">_xlfn.XLOOKUP(A226,INDIRECT($A$5&amp;"!$AJ$41:$AJ$406"),INDIRECT($A$5&amp;"!$AL$41:$AL$406"))*SUM($F$3:$I$3)</f>
        <v>12</v>
      </c>
      <c r="D226" s="65" cm="1">
        <f t="array" aca="1" ref="D226" ca="1">_xlfn.XLOOKUP(A226,INDIRECT($A$5&amp;"!$AJ$41:$AJ$406"),INDIRECT($A$5&amp;"!$AO$41:$AO$406"))*SUM($F$3:$I$3)</f>
        <v>12</v>
      </c>
      <c r="E226" s="34" cm="1">
        <f t="array" ref="E226">SUMPRODUCT(('PT Storengy'!$B$8:$K$372)*('PT Storengy'!$A$8:$A$372=$A226)*('PT Storengy'!$B$5:$K$5=$A$6)*('PT Storengy'!$B$7:$K$7=$A$7))</f>
        <v>0.3</v>
      </c>
      <c r="F226" s="111">
        <f t="shared" ca="1" si="30"/>
        <v>12</v>
      </c>
      <c r="G226" s="153">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0.25000000000000011</v>
      </c>
      <c r="I226" s="66">
        <f t="shared" ca="1" si="34"/>
        <v>0</v>
      </c>
      <c r="J226" s="110" cm="1">
        <f t="array" aca="1" ref="J226" ca="1">IF(COUNTIFS('PTC NaTran'!$K$7:$K$15996,"",'PTC NaTran'!$A$7:$A$15996,J$16,'PTC NaTran'!$D$7:$D$15996,$A226,'PTC NaTran'!$C$7:$C$15996,"DEL")&gt;0,J$14,SUMIFS('PTC NaTran'!$K$7:$K$15996,'PTC NaTran'!$A$7:$A$15996,J$16,'PTC NaTran'!$D$7:$D$15996,$A226,'PTC NaTran'!$C$7:$C$15996,"DEL")*1.0026*$F$4/INDIRECT($A$4&amp;"!D9"))</f>
        <v>96</v>
      </c>
      <c r="K226" s="110">
        <v>1000</v>
      </c>
      <c r="L226" s="111">
        <f t="shared" ca="1" si="31"/>
        <v>11.952580813298709</v>
      </c>
      <c r="M226" s="153">
        <f t="shared" ca="1" si="35"/>
        <v>0.99461999999999995</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0.25538000000000038</v>
      </c>
      <c r="O226" s="66">
        <f t="shared" ca="1" si="36"/>
        <v>17.161536000000023</v>
      </c>
      <c r="S226" s="111">
        <f t="shared" ca="1" si="32"/>
        <v>12.724415999999982</v>
      </c>
      <c r="T226" s="51">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0.25000000000000011</v>
      </c>
      <c r="V226" s="66">
        <f t="shared" ca="1" si="38"/>
        <v>24.000000000000011</v>
      </c>
    </row>
    <row r="227" spans="1:22" x14ac:dyDescent="0.3">
      <c r="A227" s="32">
        <f t="shared" si="39"/>
        <v>45958</v>
      </c>
      <c r="B227" s="65" cm="1">
        <f t="array" aca="1" ref="B227" ca="1">_xlfn.XLOOKUP(A227,INDIRECT($A$5&amp;"!$AJ$41:$AJ$406"),INDIRECT($A$5&amp;"!$AK$41:$AK$406"))*SUM($F$3:$I$3)</f>
        <v>0</v>
      </c>
      <c r="C227" s="65" cm="1">
        <f t="array" aca="1" ref="C227" ca="1">_xlfn.XLOOKUP(A227,INDIRECT($A$5&amp;"!$AJ$41:$AJ$406"),INDIRECT($A$5&amp;"!$AL$41:$AL$406"))*SUM($F$3:$I$3)</f>
        <v>12</v>
      </c>
      <c r="D227" s="65" cm="1">
        <f t="array" aca="1" ref="D227" ca="1">_xlfn.XLOOKUP(A227,INDIRECT($A$5&amp;"!$AJ$41:$AJ$406"),INDIRECT($A$5&amp;"!$AO$41:$AO$406"))*SUM($F$3:$I$3)</f>
        <v>12</v>
      </c>
      <c r="E227" s="34" cm="1">
        <f t="array" ref="E227">SUMPRODUCT(('PT Storengy'!$B$8:$K$372)*('PT Storengy'!$A$8:$A$372=$A227)*('PT Storengy'!$B$5:$K$5=$A$6)*('PT Storengy'!$B$7:$K$7=$A$7))</f>
        <v>0.3</v>
      </c>
      <c r="F227" s="111">
        <f t="shared" ca="1" si="30"/>
        <v>12</v>
      </c>
      <c r="G227" s="153">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0.25000000000000011</v>
      </c>
      <c r="I227" s="66">
        <f t="shared" ca="1" si="34"/>
        <v>0</v>
      </c>
      <c r="J227" s="110" cm="1">
        <f t="array" aca="1" ref="J227" ca="1">IF(COUNTIFS('PTC NaTran'!$K$7:$K$15996,"",'PTC NaTran'!$A$7:$A$15996,J$16,'PTC NaTran'!$D$7:$D$15996,$A227,'PTC NaTran'!$C$7:$C$15996,"DEL")&gt;0,J$14,SUMIFS('PTC NaTran'!$K$7:$K$15996,'PTC NaTran'!$A$7:$A$15996,J$16,'PTC NaTran'!$D$7:$D$15996,$A227,'PTC NaTran'!$C$7:$C$15996,"DEL")*1.0026*$F$4/INDIRECT($A$4&amp;"!D9"))</f>
        <v>96</v>
      </c>
      <c r="K227" s="110">
        <v>1000</v>
      </c>
      <c r="L227" s="111">
        <f t="shared" ca="1" si="31"/>
        <v>11.969646253298709</v>
      </c>
      <c r="M227" s="153">
        <f t="shared" ca="1" si="35"/>
        <v>0.99604999999999999</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0.25395000000000034</v>
      </c>
      <c r="O227" s="66">
        <f t="shared" ca="1" si="36"/>
        <v>17.06544000000002</v>
      </c>
      <c r="S227" s="111">
        <f t="shared" ca="1" si="32"/>
        <v>12.748415999999981</v>
      </c>
      <c r="T227" s="51">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0.25000000000000011</v>
      </c>
      <c r="V227" s="66">
        <f t="shared" ca="1" si="38"/>
        <v>24.000000000000011</v>
      </c>
    </row>
    <row r="228" spans="1:22" x14ac:dyDescent="0.3">
      <c r="A228" s="32">
        <f t="shared" si="39"/>
        <v>45959</v>
      </c>
      <c r="B228" s="65" cm="1">
        <f t="array" aca="1" ref="B228" ca="1">_xlfn.XLOOKUP(A228,INDIRECT($A$5&amp;"!$AJ$41:$AJ$406"),INDIRECT($A$5&amp;"!$AK$41:$AK$406"))*SUM($F$3:$I$3)</f>
        <v>0</v>
      </c>
      <c r="C228" s="65" cm="1">
        <f t="array" aca="1" ref="C228" ca="1">_xlfn.XLOOKUP(A228,INDIRECT($A$5&amp;"!$AJ$41:$AJ$406"),INDIRECT($A$5&amp;"!$AL$41:$AL$406"))*SUM($F$3:$I$3)</f>
        <v>12</v>
      </c>
      <c r="D228" s="65" cm="1">
        <f t="array" aca="1" ref="D228" ca="1">_xlfn.XLOOKUP(A228,INDIRECT($A$5&amp;"!$AJ$41:$AJ$406"),INDIRECT($A$5&amp;"!$AO$41:$AO$406"))*SUM($F$3:$I$3)</f>
        <v>12</v>
      </c>
      <c r="E228" s="34" cm="1">
        <f t="array" ref="E228">SUMPRODUCT(('PT Storengy'!$B$8:$K$372)*('PT Storengy'!$A$8:$A$372=$A228)*('PT Storengy'!$B$5:$K$5=$A$6)*('PT Storengy'!$B$7:$K$7=$A$7))</f>
        <v>0.3</v>
      </c>
      <c r="F228" s="111">
        <f t="shared" ca="1" si="30"/>
        <v>12</v>
      </c>
      <c r="G228" s="153">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0.25000000000000011</v>
      </c>
      <c r="I228" s="66">
        <f t="shared" ca="1" si="34"/>
        <v>0</v>
      </c>
      <c r="J228" s="110" cm="1">
        <f t="array" aca="1" ref="J228" ca="1">IF(COUNTIFS('PTC NaTran'!$K$7:$K$15996,"",'PTC NaTran'!$A$7:$A$15996,J$16,'PTC NaTran'!$D$7:$D$15996,$A228,'PTC NaTran'!$C$7:$C$15996,"DEL")&gt;0,J$14,SUMIFS('PTC NaTran'!$K$7:$K$15996,'PTC NaTran'!$A$7:$A$15996,J$16,'PTC NaTran'!$D$7:$D$15996,$A228,'PTC NaTran'!$C$7:$C$15996,"DEL")*1.0026*$F$4/INDIRECT($A$4&amp;"!D9"))</f>
        <v>96</v>
      </c>
      <c r="K228" s="110">
        <v>1000</v>
      </c>
      <c r="L228" s="111">
        <f t="shared" ca="1" si="31"/>
        <v>11.986616269298709</v>
      </c>
      <c r="M228" s="153">
        <f t="shared" ca="1" si="35"/>
        <v>0.99746999999999997</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0.25253000000000037</v>
      </c>
      <c r="O228" s="66">
        <f t="shared" ca="1" si="36"/>
        <v>16.970016000000022</v>
      </c>
      <c r="S228" s="111">
        <f t="shared" ca="1" si="32"/>
        <v>12.77241599999998</v>
      </c>
      <c r="T228" s="51">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0.25000000000000011</v>
      </c>
      <c r="V228" s="66">
        <f t="shared" ca="1" si="38"/>
        <v>24.000000000000011</v>
      </c>
    </row>
    <row r="229" spans="1:22" x14ac:dyDescent="0.3">
      <c r="A229" s="32">
        <f t="shared" si="39"/>
        <v>45960</v>
      </c>
      <c r="B229" s="65" cm="1">
        <f t="array" aca="1" ref="B229" ca="1">_xlfn.XLOOKUP(A229,INDIRECT($A$5&amp;"!$AJ$41:$AJ$406"),INDIRECT($A$5&amp;"!$AK$41:$AK$406"))*SUM($F$3:$I$3)</f>
        <v>0</v>
      </c>
      <c r="C229" s="65" cm="1">
        <f t="array" aca="1" ref="C229" ca="1">_xlfn.XLOOKUP(A229,INDIRECT($A$5&amp;"!$AJ$41:$AJ$406"),INDIRECT($A$5&amp;"!$AL$41:$AL$406"))*SUM($F$3:$I$3)</f>
        <v>12</v>
      </c>
      <c r="D229" s="65" cm="1">
        <f t="array" aca="1" ref="D229" ca="1">_xlfn.XLOOKUP(A229,INDIRECT($A$5&amp;"!$AJ$41:$AJ$406"),INDIRECT($A$5&amp;"!$AO$41:$AO$406"))*SUM($F$3:$I$3)</f>
        <v>12</v>
      </c>
      <c r="E229" s="34" cm="1">
        <f t="array" ref="E229">SUMPRODUCT(('PT Storengy'!$B$8:$K$372)*('PT Storengy'!$A$8:$A$372=$A229)*('PT Storengy'!$B$5:$K$5=$A$6)*('PT Storengy'!$B$7:$K$7=$A$7))</f>
        <v>0.3</v>
      </c>
      <c r="F229" s="111">
        <f t="shared" ca="1" si="30"/>
        <v>12</v>
      </c>
      <c r="G229" s="153">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0.25000000000000011</v>
      </c>
      <c r="I229" s="66">
        <f t="shared" ca="1" si="34"/>
        <v>0</v>
      </c>
      <c r="J229" s="110" cm="1">
        <f t="array" aca="1" ref="J229" ca="1">IF(COUNTIFS('PTC NaTran'!$K$7:$K$15996,"",'PTC NaTran'!$A$7:$A$15996,J$16,'PTC NaTran'!$D$7:$D$15996,$A229,'PTC NaTran'!$C$7:$C$15996,"DEL")&gt;0,J$14,SUMIFS('PTC NaTran'!$K$7:$K$15996,'PTC NaTran'!$A$7:$A$15996,J$16,'PTC NaTran'!$D$7:$D$15996,$A229,'PTC NaTran'!$C$7:$C$15996,"DEL")*1.0026*$F$4/INDIRECT($A$4&amp;"!D9"))</f>
        <v>96</v>
      </c>
      <c r="K229" s="110">
        <v>1000</v>
      </c>
      <c r="L229" s="111">
        <f t="shared" ca="1" si="31"/>
        <v>12</v>
      </c>
      <c r="M229" s="153">
        <f t="shared" ca="1" si="35"/>
        <v>0.99887999999999999</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0.25112000000000034</v>
      </c>
      <c r="O229" s="66">
        <f t="shared" ca="1" si="36"/>
        <v>13.383730701290915</v>
      </c>
      <c r="S229" s="111">
        <f t="shared" ca="1" si="32"/>
        <v>12.796415999999979</v>
      </c>
      <c r="T229" s="51">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0.25000000000000011</v>
      </c>
      <c r="V229" s="66">
        <f t="shared" ca="1" si="38"/>
        <v>24.000000000000011</v>
      </c>
    </row>
    <row r="230" spans="1:22" x14ac:dyDescent="0.3">
      <c r="A230" s="32">
        <f t="shared" si="39"/>
        <v>45961</v>
      </c>
      <c r="B230" s="65" cm="1">
        <f t="array" aca="1" ref="B230" ca="1">_xlfn.XLOOKUP(A230,INDIRECT($A$5&amp;"!$AJ$41:$AJ$406"),INDIRECT($A$5&amp;"!$AK$41:$AK$406"))*SUM($F$3:$I$3)</f>
        <v>10.199999999999999</v>
      </c>
      <c r="C230" s="65" cm="1">
        <f t="array" aca="1" ref="C230" ca="1">_xlfn.XLOOKUP(A230,INDIRECT($A$5&amp;"!$AJ$41:$AJ$406"),INDIRECT($A$5&amp;"!$AL$41:$AL$406"))*SUM($F$3:$I$3)</f>
        <v>12</v>
      </c>
      <c r="D230" s="65" cm="1">
        <f t="array" aca="1" ref="D230" ca="1">_xlfn.XLOOKUP(A230,INDIRECT($A$5&amp;"!$AJ$41:$AJ$406"),INDIRECT($A$5&amp;"!$AO$41:$AO$406"))*SUM($F$3:$I$3)</f>
        <v>12</v>
      </c>
      <c r="E230" s="34" cm="1">
        <f t="array" ref="E230">SUMPRODUCT(('PT Storengy'!$B$8:$K$372)*('PT Storengy'!$A$8:$A$372=$A230)*('PT Storengy'!$B$5:$K$5=$A$6)*('PT Storengy'!$B$7:$K$7=$A$7))</f>
        <v>0.3</v>
      </c>
      <c r="F230" s="111">
        <f t="shared" ca="1" si="30"/>
        <v>12</v>
      </c>
      <c r="G230" s="153">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0.25000000000000011</v>
      </c>
      <c r="I230" s="66">
        <f t="shared" ca="1" si="34"/>
        <v>0</v>
      </c>
      <c r="J230" s="110" cm="1">
        <f t="array" aca="1" ref="J230" ca="1">IF(COUNTIFS('PTC NaTran'!$K$7:$K$15996,"",'PTC NaTran'!$A$7:$A$15996,J$16,'PTC NaTran'!$D$7:$D$15996,$A230,'PTC NaTran'!$C$7:$C$15996,"DEL")&gt;0,J$14,SUMIFS('PTC NaTran'!$K$7:$K$15996,'PTC NaTran'!$A$7:$A$15996,J$16,'PTC NaTran'!$D$7:$D$15996,$A230,'PTC NaTran'!$C$7:$C$15996,"DEL")*1.0026*$F$4/INDIRECT($A$4&amp;"!D9"))</f>
        <v>96</v>
      </c>
      <c r="K230" s="110">
        <v>1000</v>
      </c>
      <c r="L230" s="111">
        <f t="shared" ca="1" si="31"/>
        <v>12</v>
      </c>
      <c r="M230" s="153">
        <f t="shared" ca="1" si="35"/>
        <v>1</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0.25000000000000011</v>
      </c>
      <c r="O230" s="66">
        <f t="shared" ca="1" si="36"/>
        <v>0</v>
      </c>
      <c r="S230" s="111">
        <f t="shared" ca="1" si="32"/>
        <v>12.820415999999978</v>
      </c>
      <c r="T230" s="51">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0.25000000000000011</v>
      </c>
      <c r="V230" s="66">
        <f t="shared" ca="1" si="38"/>
        <v>24.000000000000011</v>
      </c>
    </row>
    <row r="231" spans="1:22" x14ac:dyDescent="0.3">
      <c r="A231" s="32">
        <f t="shared" si="39"/>
        <v>45962</v>
      </c>
      <c r="B231" s="65" cm="1">
        <f t="array" aca="1" ref="B231" ca="1">_xlfn.XLOOKUP(A231,INDIRECT($A$5&amp;"!$AJ$41:$AJ$406"),INDIRECT($A$5&amp;"!$AK$41:$AK$406"))*SUM($F$3:$I$3)</f>
        <v>0</v>
      </c>
      <c r="C231" s="65" cm="1">
        <f t="array" aca="1" ref="C231" ca="1">_xlfn.XLOOKUP(A231,INDIRECT($A$5&amp;"!$AJ$41:$AJ$406"),INDIRECT($A$5&amp;"!$AL$41:$AL$406"))*SUM($F$3:$I$3)</f>
        <v>12</v>
      </c>
      <c r="D231" s="65" cm="1">
        <f t="array" aca="1" ref="D231" ca="1">_xlfn.XLOOKUP(A231,INDIRECT($A$5&amp;"!$AJ$41:$AJ$406"),INDIRECT($A$5&amp;"!$AO$41:$AO$406"))*SUM($F$3:$I$3)</f>
        <v>12</v>
      </c>
      <c r="E231" s="34" cm="1">
        <f t="array" ref="E231">SUMPRODUCT(('PT Storengy'!$B$8:$K$372)*('PT Storengy'!$A$8:$A$372=$A231)*('PT Storengy'!$B$5:$K$5=$A$6)*('PT Storengy'!$B$7:$K$7=$A$7))</f>
        <v>0.75</v>
      </c>
      <c r="F231" s="111">
        <f t="shared" ca="1" si="30"/>
        <v>12</v>
      </c>
      <c r="G231" s="153">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0.25000000000000011</v>
      </c>
      <c r="I231" s="66">
        <f t="shared" ca="1" si="34"/>
        <v>0</v>
      </c>
      <c r="J231" s="110" cm="1">
        <f t="array" aca="1" ref="J231" ca="1">IF(COUNTIFS('PTC NaTran'!$K$7:$K$15996,"",'PTC NaTran'!$A$7:$A$15996,J$16,'PTC NaTran'!$D$7:$D$15996,$A231,'PTC NaTran'!$C$7:$C$15996,"DEL")&gt;0,J$14,SUMIFS('PTC NaTran'!$K$7:$K$15996,'PTC NaTran'!$A$7:$A$15996,J$16,'PTC NaTran'!$D$7:$D$15996,$A231,'PTC NaTran'!$C$7:$C$15996,"DEL")*1.0026*$F$4/INDIRECT($A$4&amp;"!D9"))</f>
        <v>96</v>
      </c>
      <c r="K231" s="110">
        <v>1000</v>
      </c>
      <c r="L231" s="111">
        <f t="shared" ca="1" si="31"/>
        <v>12</v>
      </c>
      <c r="M231" s="153">
        <f t="shared" ca="1" si="35"/>
        <v>1</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0.25000000000000011</v>
      </c>
      <c r="O231" s="66">
        <f t="shared" ca="1" si="36"/>
        <v>0</v>
      </c>
      <c r="S231" s="111">
        <f t="shared" ca="1" si="32"/>
        <v>12.844415999999978</v>
      </c>
      <c r="T231" s="51">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0.25000000000000011</v>
      </c>
      <c r="V231" s="66">
        <f t="shared" ca="1" si="38"/>
        <v>24.000000000000011</v>
      </c>
    </row>
    <row r="232" spans="1:22" x14ac:dyDescent="0.3">
      <c r="A232" s="29"/>
      <c r="B232" s="29"/>
      <c r="C232" s="29"/>
      <c r="D232" s="29"/>
      <c r="M232" s="51"/>
    </row>
    <row r="233" spans="1:22" x14ac:dyDescent="0.3">
      <c r="A233" s="29"/>
      <c r="B233" s="29"/>
      <c r="C233" s="29"/>
      <c r="D233" s="29"/>
      <c r="M233" s="51"/>
    </row>
    <row r="234" spans="1:22" x14ac:dyDescent="0.3">
      <c r="A234" s="29"/>
      <c r="B234" s="29"/>
      <c r="C234" s="29"/>
      <c r="D234" s="29"/>
      <c r="M234" s="51"/>
    </row>
    <row r="235" spans="1:22" x14ac:dyDescent="0.3">
      <c r="A235" s="29"/>
      <c r="B235" s="29"/>
      <c r="C235" s="29"/>
      <c r="D235" s="29"/>
      <c r="M235" s="51"/>
    </row>
    <row r="236" spans="1:22" x14ac:dyDescent="0.3">
      <c r="A236" s="29"/>
      <c r="B236" s="29"/>
      <c r="C236" s="29"/>
      <c r="D236" s="29"/>
      <c r="M236" s="51"/>
    </row>
    <row r="237" spans="1:22" x14ac:dyDescent="0.3">
      <c r="A237" s="29"/>
      <c r="B237" s="29"/>
      <c r="C237" s="29"/>
      <c r="D237" s="29"/>
      <c r="M237" s="51"/>
    </row>
    <row r="238" spans="1:22" x14ac:dyDescent="0.3">
      <c r="A238" s="29"/>
      <c r="B238" s="29"/>
      <c r="C238" s="29"/>
      <c r="D238" s="29"/>
      <c r="M238" s="51"/>
    </row>
    <row r="239" spans="1:22" x14ac:dyDescent="0.3">
      <c r="A239" s="29"/>
      <c r="B239" s="29"/>
      <c r="C239" s="29"/>
      <c r="D239" s="29"/>
      <c r="M239" s="51"/>
    </row>
    <row r="240" spans="1:22" x14ac:dyDescent="0.3">
      <c r="A240" s="29"/>
      <c r="B240" s="29"/>
      <c r="C240" s="29"/>
      <c r="D240" s="29"/>
      <c r="M240" s="51"/>
    </row>
    <row r="241" spans="1:13" x14ac:dyDescent="0.3">
      <c r="A241" s="29"/>
      <c r="B241" s="29"/>
      <c r="C241" s="29"/>
      <c r="D241" s="29"/>
      <c r="M241" s="51"/>
    </row>
    <row r="242" spans="1:13" x14ac:dyDescent="0.3">
      <c r="A242" s="29"/>
      <c r="B242" s="29"/>
      <c r="C242" s="29"/>
      <c r="D242" s="29"/>
      <c r="M242" s="51"/>
    </row>
    <row r="243" spans="1:13" x14ac:dyDescent="0.3">
      <c r="A243" s="29"/>
      <c r="B243" s="29"/>
      <c r="C243" s="29"/>
      <c r="D243" s="29"/>
      <c r="M243" s="51"/>
    </row>
    <row r="244" spans="1:13" x14ac:dyDescent="0.3">
      <c r="A244" s="29"/>
      <c r="B244" s="29"/>
      <c r="C244" s="29"/>
      <c r="D244" s="29"/>
      <c r="M244" s="51"/>
    </row>
    <row r="245" spans="1:13" x14ac:dyDescent="0.3">
      <c r="A245" s="29"/>
      <c r="B245" s="29"/>
      <c r="C245" s="29"/>
      <c r="D245" s="29"/>
      <c r="M245" s="51"/>
    </row>
    <row r="246" spans="1:13" x14ac:dyDescent="0.3">
      <c r="A246" s="29"/>
      <c r="B246" s="29"/>
      <c r="C246" s="29"/>
      <c r="D246" s="29"/>
      <c r="M246" s="51"/>
    </row>
    <row r="247" spans="1:13" x14ac:dyDescent="0.3">
      <c r="A247" s="29"/>
      <c r="B247" s="29"/>
      <c r="C247" s="29"/>
      <c r="D247" s="29"/>
      <c r="M247" s="51"/>
    </row>
    <row r="248" spans="1:13" x14ac:dyDescent="0.3">
      <c r="A248" s="29"/>
      <c r="B248" s="29"/>
      <c r="C248" s="29"/>
      <c r="D248" s="29"/>
      <c r="M248" s="51"/>
    </row>
    <row r="249" spans="1:13" x14ac:dyDescent="0.3">
      <c r="A249" s="29"/>
      <c r="B249" s="29"/>
      <c r="C249" s="29"/>
      <c r="D249" s="29"/>
      <c r="M249" s="51"/>
    </row>
    <row r="250" spans="1:13" x14ac:dyDescent="0.3">
      <c r="A250" s="29"/>
      <c r="B250" s="29"/>
      <c r="C250" s="29"/>
      <c r="D250" s="29"/>
      <c r="M250" s="51"/>
    </row>
    <row r="251" spans="1:13" x14ac:dyDescent="0.3">
      <c r="A251" s="29"/>
      <c r="B251" s="29"/>
      <c r="C251" s="29"/>
      <c r="D251" s="29"/>
      <c r="M251" s="51"/>
    </row>
    <row r="252" spans="1:13" x14ac:dyDescent="0.3">
      <c r="A252" s="29"/>
      <c r="B252" s="29"/>
      <c r="C252" s="29"/>
      <c r="D252" s="29"/>
      <c r="M252" s="51"/>
    </row>
    <row r="253" spans="1:13" x14ac:dyDescent="0.3">
      <c r="A253" s="29"/>
      <c r="B253" s="29"/>
      <c r="C253" s="29"/>
      <c r="D253" s="29"/>
      <c r="M253" s="51"/>
    </row>
    <row r="254" spans="1:13" x14ac:dyDescent="0.3">
      <c r="A254" s="29"/>
      <c r="B254" s="29"/>
      <c r="C254" s="29"/>
      <c r="D254" s="29"/>
      <c r="M254" s="51"/>
    </row>
    <row r="255" spans="1:13" x14ac:dyDescent="0.3">
      <c r="A255" s="29"/>
      <c r="B255" s="29"/>
      <c r="C255" s="29"/>
      <c r="D255" s="29"/>
      <c r="M255" s="51"/>
    </row>
    <row r="256" spans="1:13" x14ac:dyDescent="0.3">
      <c r="A256" s="29"/>
      <c r="B256" s="29"/>
      <c r="C256" s="29"/>
      <c r="D256" s="29"/>
      <c r="M256" s="51"/>
    </row>
    <row r="257" spans="1:13" x14ac:dyDescent="0.3">
      <c r="A257" s="29"/>
      <c r="B257" s="29"/>
      <c r="C257" s="29"/>
      <c r="D257" s="29"/>
      <c r="M257" s="51"/>
    </row>
    <row r="258" spans="1:13" x14ac:dyDescent="0.3">
      <c r="A258" s="29"/>
      <c r="B258" s="29"/>
      <c r="C258" s="29"/>
      <c r="D258" s="29"/>
      <c r="M258" s="51"/>
    </row>
    <row r="259" spans="1:13" x14ac:dyDescent="0.3">
      <c r="A259" s="29"/>
      <c r="B259" s="29"/>
      <c r="C259" s="29"/>
      <c r="D259" s="29"/>
      <c r="M259" s="51"/>
    </row>
    <row r="260" spans="1:13" x14ac:dyDescent="0.3">
      <c r="A260" s="29"/>
      <c r="B260" s="29"/>
      <c r="C260" s="29"/>
      <c r="D260" s="29"/>
      <c r="M260" s="51"/>
    </row>
    <row r="261" spans="1:13" x14ac:dyDescent="0.3">
      <c r="A261" s="29"/>
      <c r="B261" s="29"/>
      <c r="C261" s="29"/>
      <c r="D261" s="29"/>
      <c r="M261" s="51"/>
    </row>
    <row r="262" spans="1:13" x14ac:dyDescent="0.3">
      <c r="A262" s="29"/>
      <c r="B262" s="29"/>
      <c r="C262" s="29"/>
      <c r="D262" s="29"/>
      <c r="M262" s="51"/>
    </row>
    <row r="263" spans="1:13" x14ac:dyDescent="0.3">
      <c r="A263" s="29"/>
      <c r="B263" s="29"/>
      <c r="C263" s="29"/>
      <c r="D263" s="29"/>
      <c r="M263" s="51"/>
    </row>
    <row r="264" spans="1:13" x14ac:dyDescent="0.3">
      <c r="A264" s="29"/>
      <c r="B264" s="29"/>
      <c r="C264" s="29"/>
      <c r="D264" s="29"/>
      <c r="M264" s="51"/>
    </row>
    <row r="265" spans="1:13" x14ac:dyDescent="0.3">
      <c r="A265" s="29"/>
      <c r="B265" s="29"/>
      <c r="C265" s="29"/>
      <c r="D265" s="29"/>
      <c r="M265" s="51"/>
    </row>
    <row r="266" spans="1:13" x14ac:dyDescent="0.3">
      <c r="A266" s="29"/>
      <c r="B266" s="29"/>
      <c r="C266" s="29"/>
      <c r="D266" s="29"/>
      <c r="M266" s="51"/>
    </row>
    <row r="267" spans="1:13" x14ac:dyDescent="0.3">
      <c r="A267" s="29"/>
      <c r="B267" s="29"/>
      <c r="C267" s="29"/>
      <c r="D267" s="29"/>
      <c r="M267" s="51"/>
    </row>
    <row r="268" spans="1:13" x14ac:dyDescent="0.3">
      <c r="A268" s="29"/>
      <c r="B268" s="29"/>
      <c r="C268" s="29"/>
      <c r="D268" s="29"/>
      <c r="M268" s="51"/>
    </row>
    <row r="269" spans="1:13" x14ac:dyDescent="0.3">
      <c r="A269" s="29"/>
      <c r="B269" s="29"/>
      <c r="C269" s="29"/>
      <c r="D269" s="29"/>
      <c r="M269" s="51"/>
    </row>
    <row r="270" spans="1:13" x14ac:dyDescent="0.3">
      <c r="A270" s="29"/>
      <c r="B270" s="29"/>
      <c r="C270" s="29"/>
      <c r="D270" s="29"/>
      <c r="M270" s="51"/>
    </row>
    <row r="271" spans="1:13" x14ac:dyDescent="0.3">
      <c r="A271" s="29"/>
      <c r="B271" s="29"/>
      <c r="C271" s="29"/>
      <c r="D271" s="29"/>
      <c r="M271" s="51"/>
    </row>
    <row r="272" spans="1:13" x14ac:dyDescent="0.3">
      <c r="A272" s="29"/>
      <c r="B272" s="29"/>
      <c r="C272" s="29"/>
      <c r="D272" s="29"/>
      <c r="M272" s="51"/>
    </row>
    <row r="273" spans="1:13" x14ac:dyDescent="0.3">
      <c r="A273" s="29"/>
      <c r="B273" s="29"/>
      <c r="C273" s="29"/>
      <c r="D273" s="29"/>
      <c r="M273" s="51"/>
    </row>
    <row r="274" spans="1:13" x14ac:dyDescent="0.3">
      <c r="A274" s="29"/>
      <c r="B274" s="29"/>
      <c r="C274" s="29"/>
      <c r="D274" s="29"/>
      <c r="M274" s="51"/>
    </row>
    <row r="275" spans="1:13" x14ac:dyDescent="0.3">
      <c r="A275" s="29"/>
      <c r="B275" s="29"/>
      <c r="C275" s="29"/>
      <c r="D275" s="29"/>
      <c r="M275" s="51"/>
    </row>
    <row r="276" spans="1:13" x14ac:dyDescent="0.3">
      <c r="A276" s="29"/>
      <c r="B276" s="29"/>
      <c r="C276" s="29"/>
      <c r="D276" s="29"/>
      <c r="M276" s="51"/>
    </row>
    <row r="277" spans="1:13" x14ac:dyDescent="0.3">
      <c r="A277" s="29"/>
      <c r="B277" s="29"/>
      <c r="C277" s="29"/>
      <c r="D277" s="29"/>
      <c r="M277" s="51"/>
    </row>
    <row r="278" spans="1:13" x14ac:dyDescent="0.3">
      <c r="M278" s="51"/>
    </row>
    <row r="279" spans="1:13" x14ac:dyDescent="0.3">
      <c r="M279" s="51"/>
    </row>
    <row r="280" spans="1:13" x14ac:dyDescent="0.3">
      <c r="M280" s="51"/>
    </row>
    <row r="281" spans="1:13" x14ac:dyDescent="0.3">
      <c r="M281" s="51"/>
    </row>
    <row r="282" spans="1:13" x14ac:dyDescent="0.3">
      <c r="M282" s="51"/>
    </row>
    <row r="283" spans="1:13" x14ac:dyDescent="0.3">
      <c r="M283" s="51"/>
    </row>
    <row r="284" spans="1:13" x14ac:dyDescent="0.3">
      <c r="M284" s="51"/>
    </row>
    <row r="285" spans="1:13" x14ac:dyDescent="0.3">
      <c r="M285" s="51"/>
    </row>
    <row r="286" spans="1:13" x14ac:dyDescent="0.3">
      <c r="M286" s="51"/>
    </row>
    <row r="287" spans="1:13" x14ac:dyDescent="0.3">
      <c r="M287" s="51"/>
    </row>
    <row r="288" spans="1:13" x14ac:dyDescent="0.3">
      <c r="M288" s="51"/>
    </row>
    <row r="289" spans="13:13" x14ac:dyDescent="0.3">
      <c r="M289" s="51"/>
    </row>
    <row r="290" spans="13:13" x14ac:dyDescent="0.3">
      <c r="M290" s="51"/>
    </row>
    <row r="291" spans="13:13" x14ac:dyDescent="0.3">
      <c r="M291" s="51"/>
    </row>
    <row r="292" spans="13:13" x14ac:dyDescent="0.3">
      <c r="M292" s="51"/>
    </row>
    <row r="293" spans="13:13" x14ac:dyDescent="0.3">
      <c r="M293" s="51"/>
    </row>
    <row r="294" spans="13:13" x14ac:dyDescent="0.3">
      <c r="M294" s="51"/>
    </row>
    <row r="295" spans="13:13" x14ac:dyDescent="0.3">
      <c r="M295" s="51"/>
    </row>
    <row r="296" spans="13:13" x14ac:dyDescent="0.3">
      <c r="M296" s="51"/>
    </row>
    <row r="297" spans="13:13" x14ac:dyDescent="0.3">
      <c r="M297" s="51"/>
    </row>
    <row r="298" spans="13:13" x14ac:dyDescent="0.3">
      <c r="M298" s="51"/>
    </row>
    <row r="299" spans="13:13" x14ac:dyDescent="0.3">
      <c r="M299" s="51"/>
    </row>
    <row r="300" spans="13:13" x14ac:dyDescent="0.3">
      <c r="M300" s="51"/>
    </row>
    <row r="301" spans="13:13" x14ac:dyDescent="0.3">
      <c r="M301" s="51"/>
    </row>
    <row r="302" spans="13:13" x14ac:dyDescent="0.3">
      <c r="M302" s="51"/>
    </row>
    <row r="303" spans="13:13" x14ac:dyDescent="0.3">
      <c r="M303" s="51"/>
    </row>
    <row r="304" spans="13:13" x14ac:dyDescent="0.3">
      <c r="M304" s="51"/>
    </row>
    <row r="305" spans="13:13" x14ac:dyDescent="0.3">
      <c r="M305" s="51"/>
    </row>
    <row r="306" spans="13:13" x14ac:dyDescent="0.3">
      <c r="M306" s="51"/>
    </row>
    <row r="307" spans="13:13" x14ac:dyDescent="0.3">
      <c r="M307" s="51"/>
    </row>
    <row r="308" spans="13:13" x14ac:dyDescent="0.3">
      <c r="M308" s="51"/>
    </row>
    <row r="309" spans="13:13" x14ac:dyDescent="0.3">
      <c r="M309" s="51"/>
    </row>
    <row r="310" spans="13:13" x14ac:dyDescent="0.3">
      <c r="M310" s="51"/>
    </row>
    <row r="311" spans="13:13" x14ac:dyDescent="0.3">
      <c r="M311" s="51"/>
    </row>
    <row r="312" spans="13:13" x14ac:dyDescent="0.3">
      <c r="M312" s="51"/>
    </row>
    <row r="313" spans="13:13" x14ac:dyDescent="0.3">
      <c r="M313" s="51"/>
    </row>
    <row r="314" spans="13:13" x14ac:dyDescent="0.3">
      <c r="M314" s="51"/>
    </row>
    <row r="315" spans="13:13" x14ac:dyDescent="0.3">
      <c r="M315" s="51"/>
    </row>
    <row r="316" spans="13:13" x14ac:dyDescent="0.3">
      <c r="M316" s="51"/>
    </row>
    <row r="317" spans="13:13" x14ac:dyDescent="0.3">
      <c r="M317" s="51"/>
    </row>
    <row r="318" spans="13:13" x14ac:dyDescent="0.3">
      <c r="M318" s="51"/>
    </row>
    <row r="319" spans="13:13" x14ac:dyDescent="0.3">
      <c r="M319" s="51"/>
    </row>
    <row r="320" spans="13:13" x14ac:dyDescent="0.3">
      <c r="M320" s="51"/>
    </row>
    <row r="321" spans="13:13" x14ac:dyDescent="0.3">
      <c r="M321" s="51"/>
    </row>
    <row r="322" spans="13:13" x14ac:dyDescent="0.3">
      <c r="M322" s="51"/>
    </row>
    <row r="323" spans="13:13" x14ac:dyDescent="0.3">
      <c r="M323" s="51"/>
    </row>
    <row r="324" spans="13:13" x14ac:dyDescent="0.3">
      <c r="M324" s="51"/>
    </row>
    <row r="325" spans="13:13" x14ac:dyDescent="0.3">
      <c r="M325" s="51"/>
    </row>
    <row r="326" spans="13:13" x14ac:dyDescent="0.3">
      <c r="M326" s="51"/>
    </row>
    <row r="327" spans="13:13" x14ac:dyDescent="0.3">
      <c r="M327" s="51"/>
    </row>
    <row r="328" spans="13:13" x14ac:dyDescent="0.3">
      <c r="M328" s="51"/>
    </row>
    <row r="329" spans="13:13" x14ac:dyDescent="0.3">
      <c r="M329" s="51"/>
    </row>
    <row r="330" spans="13:13" x14ac:dyDescent="0.3">
      <c r="M330" s="51"/>
    </row>
    <row r="331" spans="13:13" x14ac:dyDescent="0.3">
      <c r="M331" s="51"/>
    </row>
    <row r="332" spans="13:13" x14ac:dyDescent="0.3">
      <c r="M332" s="51"/>
    </row>
    <row r="333" spans="13:13" x14ac:dyDescent="0.3">
      <c r="M333" s="51"/>
    </row>
    <row r="334" spans="13:13" x14ac:dyDescent="0.3">
      <c r="M334" s="51"/>
    </row>
    <row r="335" spans="13:13" x14ac:dyDescent="0.3">
      <c r="M335" s="51"/>
    </row>
    <row r="336" spans="13:13" x14ac:dyDescent="0.3">
      <c r="M336" s="51"/>
    </row>
    <row r="337" spans="13:13" x14ac:dyDescent="0.3">
      <c r="M337" s="51"/>
    </row>
    <row r="338" spans="13:13" x14ac:dyDescent="0.3">
      <c r="M338" s="51"/>
    </row>
    <row r="339" spans="13:13" x14ac:dyDescent="0.3">
      <c r="M339" s="51"/>
    </row>
    <row r="340" spans="13:13" x14ac:dyDescent="0.3">
      <c r="M340" s="51"/>
    </row>
    <row r="341" spans="13:13" x14ac:dyDescent="0.3">
      <c r="M341" s="51"/>
    </row>
    <row r="342" spans="13:13" x14ac:dyDescent="0.3">
      <c r="M342" s="51"/>
    </row>
    <row r="343" spans="13:13" x14ac:dyDescent="0.3">
      <c r="M343" s="51"/>
    </row>
    <row r="344" spans="13:13" x14ac:dyDescent="0.3">
      <c r="M344" s="51"/>
    </row>
    <row r="345" spans="13:13" x14ac:dyDescent="0.3">
      <c r="M345" s="51"/>
    </row>
    <row r="346" spans="13:13" x14ac:dyDescent="0.3">
      <c r="M346" s="51"/>
    </row>
    <row r="347" spans="13:13" x14ac:dyDescent="0.3">
      <c r="M347" s="51"/>
    </row>
    <row r="348" spans="13:13" x14ac:dyDescent="0.3">
      <c r="M348" s="51"/>
    </row>
    <row r="349" spans="13:13" x14ac:dyDescent="0.3">
      <c r="M349" s="51"/>
    </row>
    <row r="350" spans="13:13" x14ac:dyDescent="0.3">
      <c r="M350" s="51"/>
    </row>
    <row r="351" spans="13:13" x14ac:dyDescent="0.3">
      <c r="M351" s="51"/>
    </row>
    <row r="352" spans="13:13" x14ac:dyDescent="0.3">
      <c r="M352" s="51"/>
    </row>
    <row r="353" spans="13:13" x14ac:dyDescent="0.3">
      <c r="M353" s="51"/>
    </row>
    <row r="354" spans="13:13" x14ac:dyDescent="0.3">
      <c r="M354" s="51"/>
    </row>
    <row r="355" spans="13:13" x14ac:dyDescent="0.3">
      <c r="M355" s="51"/>
    </row>
    <row r="356" spans="13:13" x14ac:dyDescent="0.3">
      <c r="M356" s="51"/>
    </row>
    <row r="357" spans="13:13" x14ac:dyDescent="0.3">
      <c r="M357" s="51"/>
    </row>
    <row r="358" spans="13:13" x14ac:dyDescent="0.3">
      <c r="M358" s="51"/>
    </row>
    <row r="359" spans="13:13" x14ac:dyDescent="0.3">
      <c r="M359" s="51"/>
    </row>
    <row r="360" spans="13:13" x14ac:dyDescent="0.3">
      <c r="M360" s="51"/>
    </row>
    <row r="361" spans="13:13" x14ac:dyDescent="0.3">
      <c r="M361" s="51"/>
    </row>
    <row r="362" spans="13:13" x14ac:dyDescent="0.3">
      <c r="M362" s="51"/>
    </row>
    <row r="363" spans="13:13" x14ac:dyDescent="0.3">
      <c r="M363" s="51"/>
    </row>
    <row r="364" spans="13:13" x14ac:dyDescent="0.3">
      <c r="M364" s="51"/>
    </row>
    <row r="365" spans="13:13" x14ac:dyDescent="0.3">
      <c r="M365" s="51"/>
    </row>
    <row r="366" spans="13:13" x14ac:dyDescent="0.3">
      <c r="M366" s="51"/>
    </row>
    <row r="367" spans="13:13" x14ac:dyDescent="0.3">
      <c r="M367" s="51"/>
    </row>
    <row r="368" spans="13:13" x14ac:dyDescent="0.3">
      <c r="M368" s="51"/>
    </row>
    <row r="369" spans="13:13" x14ac:dyDescent="0.3">
      <c r="M369" s="51"/>
    </row>
    <row r="370" spans="13:13" x14ac:dyDescent="0.3">
      <c r="M370" s="51"/>
    </row>
    <row r="371" spans="13:13" x14ac:dyDescent="0.3">
      <c r="M371" s="51"/>
    </row>
    <row r="372" spans="13:13" x14ac:dyDescent="0.3">
      <c r="M372" s="51"/>
    </row>
  </sheetData>
  <autoFilter ref="A16:O231" xr:uid="{E0BA2D08-F164-426D-8B22-833BD306E2C0}"/>
  <mergeCells count="3">
    <mergeCell ref="F11:I11"/>
    <mergeCell ref="L11:O11"/>
    <mergeCell ref="S11:V11"/>
  </mergeCells>
  <conditionalFormatting sqref="I17:I231">
    <cfRule type="cellIs" dxfId="7" priority="5" operator="equal">
      <formula>0</formula>
    </cfRule>
  </conditionalFormatting>
  <conditionalFormatting sqref="O17:O231">
    <cfRule type="cellIs" dxfId="6" priority="7" operator="equal">
      <formula>0</formula>
    </cfRule>
  </conditionalFormatting>
  <conditionalFormatting sqref="V17:V231">
    <cfRule type="cellIs" dxfId="5"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1ACB-35DD-482C-A0AF-46EDF0859626}">
  <sheetPr codeName="Feuil15">
    <tabColor theme="5" tint="0.39997558519241921"/>
  </sheetPr>
  <dimension ref="A1:N277"/>
  <sheetViews>
    <sheetView showGridLines="0" zoomScale="60" zoomScaleNormal="60" workbookViewId="0">
      <pane xSplit="1" ySplit="16" topLeftCell="B17" activePane="bottomRight" state="frozen"/>
      <selection activeCell="A55" sqref="A55"/>
      <selection pane="topRight" activeCell="A55" sqref="A55"/>
      <selection pane="bottomLeft" activeCell="A55" sqref="A55"/>
      <selection pane="bottomRight" activeCell="A11" sqref="A11"/>
    </sheetView>
  </sheetViews>
  <sheetFormatPr baseColWidth="10" defaultColWidth="10.5546875" defaultRowHeight="14.4" x14ac:dyDescent="0.3"/>
  <cols>
    <col min="1" max="4" width="13.88671875" customWidth="1"/>
    <col min="5" max="5" width="29.33203125" bestFit="1" customWidth="1"/>
    <col min="6" max="9" width="19.88671875" customWidth="1"/>
    <col min="11" max="11" width="12.5546875" customWidth="1"/>
    <col min="14" max="14" width="14.5546875" customWidth="1"/>
  </cols>
  <sheetData>
    <row r="1" spans="1:13" x14ac:dyDescent="0.3">
      <c r="A1" s="33"/>
      <c r="B1" s="33"/>
      <c r="C1" s="33"/>
      <c r="D1" s="33"/>
      <c r="G1" s="49"/>
    </row>
    <row r="2" spans="1:13" x14ac:dyDescent="0.3">
      <c r="F2" s="31" t="str" cm="1">
        <f t="array" aca="1" ref="F2" ca="1">INDEX(INDIRECT($A$4&amp;"!A1:Z500"),3,7+(COLUMN()-COLUMN($F$2))*5)</f>
        <v>Saline 25</v>
      </c>
      <c r="G2" s="31" cm="1">
        <f t="array" aca="1" ref="G2" ca="1">INDEX(INDIRECT($A$4&amp;"!A1:Z500"),3,7+(COLUMN()-COLUMN($F$2))*5)</f>
        <v>0</v>
      </c>
      <c r="H2" s="31" cm="1">
        <f t="array" aca="1" ref="H2" ca="1">INDEX(INDIRECT($A$4&amp;"!A1:Z500"),3,7+(COLUMN()-COLUMN($F$2))*5)</f>
        <v>0</v>
      </c>
      <c r="I2" s="31" cm="1">
        <f t="array" aca="1" ref="I2" ca="1">INDEX(INDIRECT($A$4&amp;"!A1:Z500"),3,7+(COLUMN()-COLUMN($F$2))*5)</f>
        <v>0</v>
      </c>
    </row>
    <row r="3" spans="1:13" x14ac:dyDescent="0.3">
      <c r="A3" t="s">
        <v>68</v>
      </c>
      <c r="E3" s="31" t="s">
        <v>47</v>
      </c>
      <c r="F3" s="119" cm="1">
        <f t="array" aca="1" ref="F3" ca="1">INDEX(INDIRECT($A$4&amp;"!A1:Z500"),3,8+(COLUMN()-COLUMN($F$2))*5)</f>
        <v>12</v>
      </c>
      <c r="G3" s="119" cm="1">
        <f t="array" aca="1" ref="G3" ca="1">INDEX(INDIRECT($A$4&amp;"!A1:Z500"),3,8+(COLUMN()-COLUMN($F$2))*5)</f>
        <v>0</v>
      </c>
      <c r="H3" s="119" cm="1">
        <f t="array" aca="1" ref="H3" ca="1">INDEX(INDIRECT($A$4&amp;"!A1:Z500"),3,8+(COLUMN()-COLUMN($F$2))*5)</f>
        <v>0</v>
      </c>
      <c r="I3" s="48" cm="1">
        <f t="array" aca="1" ref="I3" ca="1">INDEX(INDIRECT($A$4&amp;"!A1:Z500"),3,8+(COLUMN()-COLUMN($F$2))*5)+Serene_A_I!AB3</f>
        <v>0</v>
      </c>
    </row>
    <row r="4" spans="1:13" x14ac:dyDescent="0.3">
      <c r="A4" t="s">
        <v>214</v>
      </c>
      <c r="E4" s="31" t="s">
        <v>48</v>
      </c>
      <c r="F4" s="71" cm="1">
        <f t="array" aca="1" ref="F4" ca="1">INDIRECT($A$4&amp;"!D5")</f>
        <v>666.66666666666663</v>
      </c>
      <c r="G4" s="50" t="s">
        <v>16</v>
      </c>
    </row>
    <row r="5" spans="1:13" x14ac:dyDescent="0.3">
      <c r="A5" t="s">
        <v>171</v>
      </c>
      <c r="E5" s="31" t="str">
        <f xml:space="preserve"> "COS GRTgaz (" &amp; Results!B9 &amp; ")"</f>
        <v>COS GRTgaz (Firm+Interuptible)</v>
      </c>
      <c r="F5" s="71">
        <f ca="1">F4</f>
        <v>666.66666666666663</v>
      </c>
      <c r="G5" s="50" t="s">
        <v>16</v>
      </c>
    </row>
    <row r="6" spans="1:13" ht="15" thickBot="1" x14ac:dyDescent="0.35">
      <c r="A6" s="44" t="s">
        <v>23</v>
      </c>
      <c r="E6" s="31" t="s">
        <v>212</v>
      </c>
      <c r="F6" s="31">
        <f ca="1">SUM(F3:I3)</f>
        <v>12</v>
      </c>
      <c r="G6" s="50" t="s">
        <v>15</v>
      </c>
    </row>
    <row r="7" spans="1:13" ht="15" thickBot="1" x14ac:dyDescent="0.35">
      <c r="A7" s="44" t="s">
        <v>53</v>
      </c>
      <c r="H7" s="67"/>
      <c r="I7" s="67"/>
    </row>
    <row r="8" spans="1:13" x14ac:dyDescent="0.3">
      <c r="F8" s="67"/>
      <c r="G8" s="67"/>
    </row>
    <row r="11" spans="1:13" ht="37.5" customHeight="1" x14ac:dyDescent="0.3">
      <c r="F11" s="330" t="s">
        <v>30</v>
      </c>
      <c r="G11" s="330"/>
      <c r="H11" s="330"/>
      <c r="I11" s="330"/>
    </row>
    <row r="13" spans="1:13" ht="17.25" customHeight="1" x14ac:dyDescent="0.3">
      <c r="K13" t="s">
        <v>217</v>
      </c>
    </row>
    <row r="14" spans="1:13" x14ac:dyDescent="0.3">
      <c r="G14" s="32" cm="1">
        <f t="array" aca="1" ref="G14:H14" ca="1">IF(_xlfn.XLOOKUP(0,F$17:F$185,A$17:B$185,"",0,1)="", "Only " &amp; TEXT(G186,"0,0%") &amp; " withdrawal on 31/03", _xlfn.XLOOKUP(0,F$17:F$185,A$17:B$185,"",0,1))</f>
        <v>45987</v>
      </c>
      <c r="H14">
        <f ca="1"/>
        <v>0</v>
      </c>
      <c r="I14" s="29"/>
      <c r="K14" t="s">
        <v>216</v>
      </c>
    </row>
    <row r="15" spans="1:13" ht="48" customHeight="1" x14ac:dyDescent="0.3">
      <c r="F15" s="37" t="s">
        <v>20</v>
      </c>
      <c r="G15" s="37" t="s">
        <v>185</v>
      </c>
      <c r="K15" s="67">
        <f ca="1">COUNTIF(K17:K185,"&gt;"&amp;0)+1</f>
        <v>26</v>
      </c>
    </row>
    <row r="16" spans="1:13" ht="43.2" customHeight="1" x14ac:dyDescent="0.3">
      <c r="A16" s="37" t="s">
        <v>2</v>
      </c>
      <c r="B16" s="37" t="s">
        <v>210</v>
      </c>
      <c r="C16" s="37" t="s">
        <v>211</v>
      </c>
      <c r="D16" s="37" t="s">
        <v>207</v>
      </c>
      <c r="E16" s="37" t="s">
        <v>19</v>
      </c>
      <c r="F16" s="37">
        <f ca="1">F6</f>
        <v>12</v>
      </c>
      <c r="G16" s="37" t="s">
        <v>185</v>
      </c>
      <c r="H16" s="37" t="s">
        <v>21</v>
      </c>
      <c r="I16" s="112" t="s">
        <v>60</v>
      </c>
      <c r="K16" s="37">
        <f ca="1">F16</f>
        <v>12</v>
      </c>
      <c r="L16" s="37" t="s">
        <v>185</v>
      </c>
      <c r="M16" s="37" t="s">
        <v>21</v>
      </c>
    </row>
    <row r="17" spans="1:14" x14ac:dyDescent="0.3">
      <c r="A17" s="32">
        <f>DATE(Results!J4,10,31)</f>
        <v>45961</v>
      </c>
      <c r="B17" s="65" cm="1">
        <f t="array" aca="1" ref="B17" ca="1">_xlfn.XLOOKUP(A17,INDIRECT($A$5&amp;"!$AJ$41:$AJ$406"),INDIRECT($A$5&amp;"!$An$41:$An$406"))*SUM($F$3:$I$3)</f>
        <v>10.199999999999999</v>
      </c>
      <c r="C17" s="65" cm="1">
        <f t="array" aca="1" ref="C17" ca="1">_xlfn.XLOOKUP(A17,INDIRECT($A$5&amp;"!$AJ$41:$AJ$406"),INDIRECT($A$5&amp;"!$Ak$41:$Ak$406"))*SUM($F$3:$I$3)</f>
        <v>10.199999999999999</v>
      </c>
      <c r="D17" s="65" cm="1">
        <f t="array" aca="1" ref="D17" ca="1">_xlfn.XLOOKUP(A17,INDIRECT($A$5&amp;"!$AJ$41:$AJ$406"),INDIRECT($A$5&amp;"!$AO$41:$AO$406"))*SUM($F$3:$I$3)</f>
        <v>12</v>
      </c>
      <c r="E17" s="34" cm="1">
        <f t="array" ref="E17">SUMPRODUCT(('PT Storengy'!$B$8:$K$372)*('PT Storengy'!$A$8:$A$372=$A17)*('PT Storengy'!$A$5:$J$5=$A$6)*('PT Storengy'!$B$7:$K$7=$A$7))</f>
        <v>0.6</v>
      </c>
      <c r="F17" s="151">
        <f ca="1">F16</f>
        <v>12</v>
      </c>
      <c r="G17" s="51">
        <f ca="1">$F$6/SUM($F$3,$G$3,$H$3,$I$3)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87">
        <f ca="1">IF(F16*1000-$F$4*(1-E17)*H17&gt;1000*B17,$F$4*(1-E17)*H17,F16*1000-1000*B17)</f>
        <v>266.66666666666669</v>
      </c>
      <c r="K17" s="36">
        <f ca="1">K16-N17/1000</f>
        <v>11.333333333333334</v>
      </c>
      <c r="L17" s="51">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67">
        <f ca="1">IF(K16*1000&lt;$F$4*(1)*M17,K16*1000,$F$4*(1)*M17)</f>
        <v>666.66666666666663</v>
      </c>
    </row>
    <row r="18" spans="1:14" x14ac:dyDescent="0.3">
      <c r="A18" s="32">
        <f>A17+1</f>
        <v>45962</v>
      </c>
      <c r="B18" s="65" cm="1">
        <f t="array" aca="1" ref="B18" ca="1">_xlfn.XLOOKUP(A18,INDIRECT($A$5&amp;"!$AJ$41:$AJ$406"),INDIRECT($A$5&amp;"!$An$41:$An$406"))*SUM($F$3:$I$3)</f>
        <v>0</v>
      </c>
      <c r="C18" s="65" cm="1">
        <f t="array" aca="1" ref="C18" ca="1">_xlfn.XLOOKUP(A18,INDIRECT($A$5&amp;"!$AJ$41:$AJ$406"),INDIRECT($A$5&amp;"!$Ak$41:$Ak$406"))*SUM($F$3:$I$3)</f>
        <v>0</v>
      </c>
      <c r="D18" s="65" cm="1">
        <f t="array" aca="1" ref="D18" ca="1">_xlfn.XLOOKUP(A18,INDIRECT($A$5&amp;"!$AJ$41:$AJ$406"),INDIRECT($A$5&amp;"!$AO$41:$AO$406"))*SUM($F$3:$I$3)</f>
        <v>12</v>
      </c>
      <c r="E18" s="34" cm="1">
        <f t="array" ref="E18">SUMPRODUCT(('PT Storengy'!$B$8:$K$372)*('PT Storengy'!$A$8:$A$372=$A18)*('PT Storengy'!$A$5:$J$5=$A$6)*('PT Storengy'!$B$7:$K$7=$A$7))</f>
        <v>0</v>
      </c>
      <c r="F18" s="36">
        <f ca="1">F17-I18/1000</f>
        <v>11.333333333333334</v>
      </c>
      <c r="G18" s="51">
        <f ca="1">$F17/SUM($F$3,$G$3,$H$3,$I$3)</f>
        <v>1</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1</v>
      </c>
      <c r="I18" s="87">
        <f t="shared" ref="I18:I81" ca="1" si="0">IF(F17*1000-$F$4*(1-E18)*H18&gt;1000*B18,$F$4*(1-E18)*H18,F17*1000-1000*B18)</f>
        <v>666.66666666666663</v>
      </c>
      <c r="K18" s="36">
        <f t="shared" ref="K18:K80" ca="1" si="1">K17-N18/1000</f>
        <v>10.666666666666666</v>
      </c>
      <c r="L18" s="51">
        <f t="shared" ref="L18:L81" ca="1" si="2">MAX(K17/SUM($F$3,$G$3,$H$3,$I$3),0)</f>
        <v>0.94444444444444453</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1.0000000000000009</v>
      </c>
      <c r="N18" s="67">
        <f t="shared" ref="N18:N81" ca="1" si="3">IF(K17*1000&lt;$F$4*(1)*M18,K17*1000,$F$4*(1)*M18)</f>
        <v>666.6666666666672</v>
      </c>
    </row>
    <row r="19" spans="1:14" x14ac:dyDescent="0.3">
      <c r="A19" s="32">
        <f t="shared" ref="A19:A82" si="4">A18+1</f>
        <v>45963</v>
      </c>
      <c r="B19" s="65" cm="1">
        <f t="array" aca="1" ref="B19" ca="1">_xlfn.XLOOKUP(A19,INDIRECT($A$5&amp;"!$AJ$41:$AJ$406"),INDIRECT($A$5&amp;"!$An$41:$An$406"))*SUM($F$3:$I$3)</f>
        <v>0</v>
      </c>
      <c r="C19" s="65" cm="1">
        <f t="array" aca="1" ref="C19" ca="1">_xlfn.XLOOKUP(A19,INDIRECT($A$5&amp;"!$AJ$41:$AJ$406"),INDIRECT($A$5&amp;"!$Ak$41:$Ak$406"))*SUM($F$3:$I$3)</f>
        <v>0</v>
      </c>
      <c r="D19" s="65" cm="1">
        <f t="array" aca="1" ref="D19" ca="1">_xlfn.XLOOKUP(A19,INDIRECT($A$5&amp;"!$AJ$41:$AJ$406"),INDIRECT($A$5&amp;"!$AO$41:$AO$406"))*SUM($F$3:$I$3)</f>
        <v>12</v>
      </c>
      <c r="E19" s="34" cm="1">
        <f t="array" ref="E19">SUMPRODUCT(('PT Storengy'!$B$8:$K$372)*('PT Storengy'!$A$8:$A$372=$A19)*('PT Storengy'!$A$5:$J$5=$A$6)*('PT Storengy'!$B$7:$K$7=$A$7))</f>
        <v>0</v>
      </c>
      <c r="F19" s="36">
        <f t="shared" ref="F19:F82" ca="1" si="5">F18-I19/1000</f>
        <v>10.666666666666666</v>
      </c>
      <c r="G19" s="51">
        <f t="shared" ref="G19:G82" ca="1" si="6">$F18/SUM($F$3,$G$3,$H$3,$I$3)</f>
        <v>0.94444444444444453</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1.0000000000000009</v>
      </c>
      <c r="I19" s="87">
        <f t="shared" ca="1" si="0"/>
        <v>666.6666666666672</v>
      </c>
      <c r="K19" s="36">
        <f t="shared" ca="1" si="1"/>
        <v>9.9999999999999982</v>
      </c>
      <c r="L19" s="51">
        <f t="shared" ca="1" si="2"/>
        <v>0.88888888888888884</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1.0000000000000009</v>
      </c>
      <c r="N19" s="67">
        <f t="shared" ca="1" si="3"/>
        <v>666.6666666666672</v>
      </c>
    </row>
    <row r="20" spans="1:14" x14ac:dyDescent="0.3">
      <c r="A20" s="32">
        <f t="shared" si="4"/>
        <v>45964</v>
      </c>
      <c r="B20" s="65" cm="1">
        <f t="array" aca="1" ref="B20" ca="1">_xlfn.XLOOKUP(A20,INDIRECT($A$5&amp;"!$AJ$41:$AJ$406"),INDIRECT($A$5&amp;"!$An$41:$An$406"))*SUM($F$3:$I$3)</f>
        <v>0</v>
      </c>
      <c r="C20" s="65" cm="1">
        <f t="array" aca="1" ref="C20" ca="1">_xlfn.XLOOKUP(A20,INDIRECT($A$5&amp;"!$AJ$41:$AJ$406"),INDIRECT($A$5&amp;"!$Ak$41:$Ak$406"))*SUM($F$3:$I$3)</f>
        <v>0</v>
      </c>
      <c r="D20" s="65" cm="1">
        <f t="array" aca="1" ref="D20" ca="1">_xlfn.XLOOKUP(A20,INDIRECT($A$5&amp;"!$AJ$41:$AJ$406"),INDIRECT($A$5&amp;"!$AO$41:$AO$406"))*SUM($F$3:$I$3)</f>
        <v>12</v>
      </c>
      <c r="E20" s="34" cm="1">
        <f t="array" ref="E20">SUMPRODUCT(('PT Storengy'!$B$8:$K$372)*('PT Storengy'!$A$8:$A$372=$A20)*('PT Storengy'!$A$5:$J$5=$A$6)*('PT Storengy'!$B$7:$K$7=$A$7))</f>
        <v>0</v>
      </c>
      <c r="F20" s="36">
        <f t="shared" ca="1" si="5"/>
        <v>9.9999999999999982</v>
      </c>
      <c r="G20" s="51">
        <f t="shared" ca="1" si="6"/>
        <v>0.88888888888888884</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1.0000000000000009</v>
      </c>
      <c r="I20" s="87">
        <f t="shared" ca="1" si="0"/>
        <v>666.6666666666672</v>
      </c>
      <c r="K20" s="36">
        <f t="shared" ca="1" si="1"/>
        <v>9.3333333333333304</v>
      </c>
      <c r="L20" s="51">
        <f t="shared" ca="1" si="2"/>
        <v>0.83333333333333315</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1.0000000000000009</v>
      </c>
      <c r="N20" s="67">
        <f t="shared" ca="1" si="3"/>
        <v>666.6666666666672</v>
      </c>
    </row>
    <row r="21" spans="1:14" x14ac:dyDescent="0.3">
      <c r="A21" s="32">
        <f t="shared" si="4"/>
        <v>45965</v>
      </c>
      <c r="B21" s="65" cm="1">
        <f t="array" aca="1" ref="B21" ca="1">_xlfn.XLOOKUP(A21,INDIRECT($A$5&amp;"!$AJ$41:$AJ$406"),INDIRECT($A$5&amp;"!$An$41:$An$406"))*SUM($F$3:$I$3)</f>
        <v>0</v>
      </c>
      <c r="C21" s="65" cm="1">
        <f t="array" aca="1" ref="C21" ca="1">_xlfn.XLOOKUP(A21,INDIRECT($A$5&amp;"!$AJ$41:$AJ$406"),INDIRECT($A$5&amp;"!$Ak$41:$Ak$406"))*SUM($F$3:$I$3)</f>
        <v>0</v>
      </c>
      <c r="D21" s="65" cm="1">
        <f t="array" aca="1" ref="D21" ca="1">_xlfn.XLOOKUP(A21,INDIRECT($A$5&amp;"!$AJ$41:$AJ$406"),INDIRECT($A$5&amp;"!$AO$41:$AO$406"))*SUM($F$3:$I$3)</f>
        <v>12</v>
      </c>
      <c r="E21" s="34" cm="1">
        <f t="array" ref="E21">SUMPRODUCT(('PT Storengy'!$B$8:$K$372)*('PT Storengy'!$A$8:$A$372=$A21)*('PT Storengy'!$A$5:$J$5=$A$6)*('PT Storengy'!$B$7:$K$7=$A$7))</f>
        <v>0</v>
      </c>
      <c r="F21" s="36">
        <f t="shared" ca="1" si="5"/>
        <v>9.3333333333333304</v>
      </c>
      <c r="G21" s="51">
        <f t="shared" ca="1" si="6"/>
        <v>0.83333333333333315</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1.0000000000000009</v>
      </c>
      <c r="I21" s="87">
        <f t="shared" ca="1" si="0"/>
        <v>666.6666666666672</v>
      </c>
      <c r="K21" s="36">
        <f t="shared" ca="1" si="1"/>
        <v>8.6666666666666625</v>
      </c>
      <c r="L21" s="51">
        <f t="shared" ca="1" si="2"/>
        <v>0.77777777777777757</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1.0000000000000009</v>
      </c>
      <c r="N21" s="67">
        <f t="shared" ca="1" si="3"/>
        <v>666.6666666666672</v>
      </c>
    </row>
    <row r="22" spans="1:14" x14ac:dyDescent="0.3">
      <c r="A22" s="32">
        <f t="shared" si="4"/>
        <v>45966</v>
      </c>
      <c r="B22" s="65" cm="1">
        <f t="array" aca="1" ref="B22" ca="1">_xlfn.XLOOKUP(A22,INDIRECT($A$5&amp;"!$AJ$41:$AJ$406"),INDIRECT($A$5&amp;"!$An$41:$An$406"))*SUM($F$3:$I$3)</f>
        <v>0</v>
      </c>
      <c r="C22" s="65" cm="1">
        <f t="array" aca="1" ref="C22" ca="1">_xlfn.XLOOKUP(A22,INDIRECT($A$5&amp;"!$AJ$41:$AJ$406"),INDIRECT($A$5&amp;"!$Ak$41:$Ak$406"))*SUM($F$3:$I$3)</f>
        <v>0</v>
      </c>
      <c r="D22" s="65" cm="1">
        <f t="array" aca="1" ref="D22" ca="1">_xlfn.XLOOKUP(A22,INDIRECT($A$5&amp;"!$AJ$41:$AJ$406"),INDIRECT($A$5&amp;"!$AO$41:$AO$406"))*SUM($F$3:$I$3)</f>
        <v>12</v>
      </c>
      <c r="E22" s="34" cm="1">
        <f t="array" ref="E22">SUMPRODUCT(('PT Storengy'!$B$8:$K$372)*('PT Storengy'!$A$8:$A$372=$A22)*('PT Storengy'!$A$5:$J$5=$A$6)*('PT Storengy'!$B$7:$K$7=$A$7))</f>
        <v>0</v>
      </c>
      <c r="F22" s="36">
        <f t="shared" ca="1" si="5"/>
        <v>8.6666666666666625</v>
      </c>
      <c r="G22" s="51">
        <f t="shared" ca="1" si="6"/>
        <v>0.77777777777777757</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1.0000000000000009</v>
      </c>
      <c r="I22" s="87">
        <f t="shared" ca="1" si="0"/>
        <v>666.6666666666672</v>
      </c>
      <c r="K22" s="36">
        <f t="shared" ca="1" si="1"/>
        <v>7.9999999999999956</v>
      </c>
      <c r="L22" s="51">
        <f t="shared" ca="1" si="2"/>
        <v>0.72222222222222188</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1.0000000000000009</v>
      </c>
      <c r="N22" s="67">
        <f t="shared" ca="1" si="3"/>
        <v>666.6666666666672</v>
      </c>
    </row>
    <row r="23" spans="1:14" x14ac:dyDescent="0.3">
      <c r="A23" s="32">
        <f t="shared" si="4"/>
        <v>45967</v>
      </c>
      <c r="B23" s="65" cm="1">
        <f t="array" aca="1" ref="B23" ca="1">_xlfn.XLOOKUP(A23,INDIRECT($A$5&amp;"!$AJ$41:$AJ$406"),INDIRECT($A$5&amp;"!$An$41:$An$406"))*SUM($F$3:$I$3)</f>
        <v>0</v>
      </c>
      <c r="C23" s="65" cm="1">
        <f t="array" aca="1" ref="C23" ca="1">_xlfn.XLOOKUP(A23,INDIRECT($A$5&amp;"!$AJ$41:$AJ$406"),INDIRECT($A$5&amp;"!$Ak$41:$Ak$406"))*SUM($F$3:$I$3)</f>
        <v>0</v>
      </c>
      <c r="D23" s="65" cm="1">
        <f t="array" aca="1" ref="D23" ca="1">_xlfn.XLOOKUP(A23,INDIRECT($A$5&amp;"!$AJ$41:$AJ$406"),INDIRECT($A$5&amp;"!$AO$41:$AO$406"))*SUM($F$3:$I$3)</f>
        <v>12</v>
      </c>
      <c r="E23" s="34" cm="1">
        <f t="array" ref="E23">SUMPRODUCT(('PT Storengy'!$B$8:$K$372)*('PT Storengy'!$A$8:$A$372=$A23)*('PT Storengy'!$A$5:$J$5=$A$6)*('PT Storengy'!$B$7:$K$7=$A$7))</f>
        <v>0</v>
      </c>
      <c r="F23" s="36">
        <f t="shared" ca="1" si="5"/>
        <v>7.9999999999999956</v>
      </c>
      <c r="G23" s="51">
        <f t="shared" ca="1" si="6"/>
        <v>0.72222222222222188</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1.0000000000000009</v>
      </c>
      <c r="I23" s="87">
        <f t="shared" ca="1" si="0"/>
        <v>666.6666666666672</v>
      </c>
      <c r="K23" s="36">
        <f t="shared" ca="1" si="1"/>
        <v>7.3333333333333286</v>
      </c>
      <c r="L23" s="51">
        <f t="shared" ca="1" si="2"/>
        <v>0.6666666666666663</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1.0000000000000009</v>
      </c>
      <c r="N23" s="67">
        <f t="shared" ca="1" si="3"/>
        <v>666.6666666666672</v>
      </c>
    </row>
    <row r="24" spans="1:14" x14ac:dyDescent="0.3">
      <c r="A24" s="32">
        <f t="shared" si="4"/>
        <v>45968</v>
      </c>
      <c r="B24" s="65" cm="1">
        <f t="array" aca="1" ref="B24" ca="1">_xlfn.XLOOKUP(A24,INDIRECT($A$5&amp;"!$AJ$41:$AJ$406"),INDIRECT($A$5&amp;"!$An$41:$An$406"))*SUM($F$3:$I$3)</f>
        <v>0</v>
      </c>
      <c r="C24" s="65" cm="1">
        <f t="array" aca="1" ref="C24" ca="1">_xlfn.XLOOKUP(A24,INDIRECT($A$5&amp;"!$AJ$41:$AJ$406"),INDIRECT($A$5&amp;"!$Ak$41:$Ak$406"))*SUM($F$3:$I$3)</f>
        <v>0</v>
      </c>
      <c r="D24" s="65" cm="1">
        <f t="array" aca="1" ref="D24" ca="1">_xlfn.XLOOKUP(A24,INDIRECT($A$5&amp;"!$AJ$41:$AJ$406"),INDIRECT($A$5&amp;"!$AO$41:$AO$406"))*SUM($F$3:$I$3)</f>
        <v>12</v>
      </c>
      <c r="E24" s="34" cm="1">
        <f t="array" ref="E24">SUMPRODUCT(('PT Storengy'!$B$8:$K$372)*('PT Storengy'!$A$8:$A$372=$A24)*('PT Storengy'!$A$5:$J$5=$A$6)*('PT Storengy'!$B$7:$K$7=$A$7))</f>
        <v>0</v>
      </c>
      <c r="F24" s="36">
        <f t="shared" ca="1" si="5"/>
        <v>7.3333333333333286</v>
      </c>
      <c r="G24" s="51">
        <f t="shared" ca="1" si="6"/>
        <v>0.6666666666666663</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1.0000000000000009</v>
      </c>
      <c r="I24" s="87">
        <f t="shared" ca="1" si="0"/>
        <v>666.6666666666672</v>
      </c>
      <c r="K24" s="36">
        <f t="shared" ca="1" si="1"/>
        <v>6.6666666666666616</v>
      </c>
      <c r="L24" s="51">
        <f t="shared" ca="1" si="2"/>
        <v>0.61111111111111072</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1.0000000000000009</v>
      </c>
      <c r="N24" s="67">
        <f t="shared" ca="1" si="3"/>
        <v>666.6666666666672</v>
      </c>
    </row>
    <row r="25" spans="1:14" x14ac:dyDescent="0.3">
      <c r="A25" s="32">
        <f t="shared" si="4"/>
        <v>45969</v>
      </c>
      <c r="B25" s="65" cm="1">
        <f t="array" aca="1" ref="B25" ca="1">_xlfn.XLOOKUP(A25,INDIRECT($A$5&amp;"!$AJ$41:$AJ$406"),INDIRECT($A$5&amp;"!$An$41:$An$406"))*SUM($F$3:$I$3)</f>
        <v>0</v>
      </c>
      <c r="C25" s="65" cm="1">
        <f t="array" aca="1" ref="C25" ca="1">_xlfn.XLOOKUP(A25,INDIRECT($A$5&amp;"!$AJ$41:$AJ$406"),INDIRECT($A$5&amp;"!$Ak$41:$Ak$406"))*SUM($F$3:$I$3)</f>
        <v>0</v>
      </c>
      <c r="D25" s="65" cm="1">
        <f t="array" aca="1" ref="D25" ca="1">_xlfn.XLOOKUP(A25,INDIRECT($A$5&amp;"!$AJ$41:$AJ$406"),INDIRECT($A$5&amp;"!$AO$41:$AO$406"))*SUM($F$3:$I$3)</f>
        <v>12</v>
      </c>
      <c r="E25" s="34" cm="1">
        <f t="array" ref="E25">SUMPRODUCT(('PT Storengy'!$B$8:$K$372)*('PT Storengy'!$A$8:$A$372=$A25)*('PT Storengy'!$A$5:$J$5=$A$6)*('PT Storengy'!$B$7:$K$7=$A$7))</f>
        <v>0</v>
      </c>
      <c r="F25" s="36">
        <f t="shared" ca="1" si="5"/>
        <v>6.6666666666666616</v>
      </c>
      <c r="G25" s="51">
        <f t="shared" ca="1" si="6"/>
        <v>0.61111111111111072</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1.0000000000000009</v>
      </c>
      <c r="I25" s="87">
        <f t="shared" ca="1" si="0"/>
        <v>666.6666666666672</v>
      </c>
      <c r="K25" s="36">
        <f t="shared" ca="1" si="1"/>
        <v>5.9999999999999947</v>
      </c>
      <c r="L25" s="51">
        <f t="shared" ca="1" si="2"/>
        <v>0.55555555555555514</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1.0000000000000009</v>
      </c>
      <c r="N25" s="67">
        <f t="shared" ca="1" si="3"/>
        <v>666.6666666666672</v>
      </c>
    </row>
    <row r="26" spans="1:14" x14ac:dyDescent="0.3">
      <c r="A26" s="32">
        <f t="shared" si="4"/>
        <v>45970</v>
      </c>
      <c r="B26" s="65" cm="1">
        <f t="array" aca="1" ref="B26" ca="1">_xlfn.XLOOKUP(A26,INDIRECT($A$5&amp;"!$AJ$41:$AJ$406"),INDIRECT($A$5&amp;"!$An$41:$An$406"))*SUM($F$3:$I$3)</f>
        <v>0</v>
      </c>
      <c r="C26" s="65" cm="1">
        <f t="array" aca="1" ref="C26" ca="1">_xlfn.XLOOKUP(A26,INDIRECT($A$5&amp;"!$AJ$41:$AJ$406"),INDIRECT($A$5&amp;"!$Ak$41:$Ak$406"))*SUM($F$3:$I$3)</f>
        <v>0</v>
      </c>
      <c r="D26" s="65" cm="1">
        <f t="array" aca="1" ref="D26" ca="1">_xlfn.XLOOKUP(A26,INDIRECT($A$5&amp;"!$AJ$41:$AJ$406"),INDIRECT($A$5&amp;"!$AO$41:$AO$406"))*SUM($F$3:$I$3)</f>
        <v>12</v>
      </c>
      <c r="E26" s="34" cm="1">
        <f t="array" ref="E26">SUMPRODUCT(('PT Storengy'!$B$8:$K$372)*('PT Storengy'!$A$8:$A$372=$A26)*('PT Storengy'!$A$5:$J$5=$A$6)*('PT Storengy'!$B$7:$K$7=$A$7))</f>
        <v>0</v>
      </c>
      <c r="F26" s="36">
        <f t="shared" ca="1" si="5"/>
        <v>5.9999999999999947</v>
      </c>
      <c r="G26" s="51">
        <f t="shared" ca="1" si="6"/>
        <v>0.55555555555555514</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1.0000000000000009</v>
      </c>
      <c r="I26" s="87">
        <f t="shared" ca="1" si="0"/>
        <v>666.6666666666672</v>
      </c>
      <c r="K26" s="36">
        <f t="shared" ca="1" si="1"/>
        <v>5.3333333333333277</v>
      </c>
      <c r="L26" s="51">
        <f t="shared" ca="1" si="2"/>
        <v>0.49999999999999956</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1</v>
      </c>
      <c r="N26" s="67">
        <f t="shared" ca="1" si="3"/>
        <v>666.66666666666663</v>
      </c>
    </row>
    <row r="27" spans="1:14" x14ac:dyDescent="0.3">
      <c r="A27" s="32">
        <f t="shared" si="4"/>
        <v>45971</v>
      </c>
      <c r="B27" s="65" cm="1">
        <f t="array" aca="1" ref="B27" ca="1">_xlfn.XLOOKUP(A27,INDIRECT($A$5&amp;"!$AJ$41:$AJ$406"),INDIRECT($A$5&amp;"!$An$41:$An$406"))*SUM($F$3:$I$3)</f>
        <v>0</v>
      </c>
      <c r="C27" s="65" cm="1">
        <f t="array" aca="1" ref="C27" ca="1">_xlfn.XLOOKUP(A27,INDIRECT($A$5&amp;"!$AJ$41:$AJ$406"),INDIRECT($A$5&amp;"!$Ak$41:$Ak$406"))*SUM($F$3:$I$3)</f>
        <v>0</v>
      </c>
      <c r="D27" s="65" cm="1">
        <f t="array" aca="1" ref="D27" ca="1">_xlfn.XLOOKUP(A27,INDIRECT($A$5&amp;"!$AJ$41:$AJ$406"),INDIRECT($A$5&amp;"!$AO$41:$AO$406"))*SUM($F$3:$I$3)</f>
        <v>12</v>
      </c>
      <c r="E27" s="34" cm="1">
        <f t="array" ref="E27">SUMPRODUCT(('PT Storengy'!$B$8:$K$372)*('PT Storengy'!$A$8:$A$372=$A27)*('PT Storengy'!$A$5:$J$5=$A$6)*('PT Storengy'!$B$7:$K$7=$A$7))</f>
        <v>0</v>
      </c>
      <c r="F27" s="36">
        <f t="shared" ca="1" si="5"/>
        <v>5.3333333333333277</v>
      </c>
      <c r="G27" s="51">
        <f t="shared" ca="1" si="6"/>
        <v>0.49999999999999956</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1</v>
      </c>
      <c r="I27" s="87">
        <f t="shared" ca="1" si="0"/>
        <v>666.66666666666663</v>
      </c>
      <c r="K27" s="36">
        <f t="shared" ca="1" si="1"/>
        <v>4.6666666666666607</v>
      </c>
      <c r="L27" s="51">
        <f t="shared" ca="1" si="2"/>
        <v>0.44444444444444398</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1.0000000000000009</v>
      </c>
      <c r="N27" s="67">
        <f t="shared" ca="1" si="3"/>
        <v>666.6666666666672</v>
      </c>
    </row>
    <row r="28" spans="1:14" x14ac:dyDescent="0.3">
      <c r="A28" s="32">
        <f t="shared" si="4"/>
        <v>45972</v>
      </c>
      <c r="B28" s="65" cm="1">
        <f t="array" aca="1" ref="B28" ca="1">_xlfn.XLOOKUP(A28,INDIRECT($A$5&amp;"!$AJ$41:$AJ$406"),INDIRECT($A$5&amp;"!$An$41:$An$406"))*SUM($F$3:$I$3)</f>
        <v>0</v>
      </c>
      <c r="C28" s="65" cm="1">
        <f t="array" aca="1" ref="C28" ca="1">_xlfn.XLOOKUP(A28,INDIRECT($A$5&amp;"!$AJ$41:$AJ$406"),INDIRECT($A$5&amp;"!$Ak$41:$Ak$406"))*SUM($F$3:$I$3)</f>
        <v>0</v>
      </c>
      <c r="D28" s="65" cm="1">
        <f t="array" aca="1" ref="D28" ca="1">_xlfn.XLOOKUP(A28,INDIRECT($A$5&amp;"!$AJ$41:$AJ$406"),INDIRECT($A$5&amp;"!$AO$41:$AO$406"))*SUM($F$3:$I$3)</f>
        <v>12</v>
      </c>
      <c r="E28" s="34" cm="1">
        <f t="array" ref="E28">SUMPRODUCT(('PT Storengy'!$B$8:$K$372)*('PT Storengy'!$A$8:$A$372=$A28)*('PT Storengy'!$A$5:$J$5=$A$6)*('PT Storengy'!$B$7:$K$7=$A$7))</f>
        <v>0</v>
      </c>
      <c r="F28" s="36">
        <f t="shared" ca="1" si="5"/>
        <v>4.6666666666666607</v>
      </c>
      <c r="G28" s="51">
        <f t="shared" ca="1" si="6"/>
        <v>0.44444444444444398</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1.0000000000000009</v>
      </c>
      <c r="I28" s="87">
        <f t="shared" ca="1" si="0"/>
        <v>666.6666666666672</v>
      </c>
      <c r="K28" s="36">
        <f t="shared" ca="1" si="1"/>
        <v>4.0111111111111049</v>
      </c>
      <c r="L28" s="51">
        <f t="shared" ca="1" si="2"/>
        <v>0.3888888888888884</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0.98333333333333339</v>
      </c>
      <c r="N28" s="67">
        <f t="shared" ca="1" si="3"/>
        <v>655.55555555555554</v>
      </c>
    </row>
    <row r="29" spans="1:14" x14ac:dyDescent="0.3">
      <c r="A29" s="32">
        <f t="shared" si="4"/>
        <v>45973</v>
      </c>
      <c r="B29" s="65" cm="1">
        <f t="array" aca="1" ref="B29" ca="1">_xlfn.XLOOKUP(A29,INDIRECT($A$5&amp;"!$AJ$41:$AJ$406"),INDIRECT($A$5&amp;"!$An$41:$An$406"))*SUM($F$3:$I$3)</f>
        <v>0</v>
      </c>
      <c r="C29" s="65" cm="1">
        <f t="array" aca="1" ref="C29" ca="1">_xlfn.XLOOKUP(A29,INDIRECT($A$5&amp;"!$AJ$41:$AJ$406"),INDIRECT($A$5&amp;"!$Ak$41:$Ak$406"))*SUM($F$3:$I$3)</f>
        <v>0</v>
      </c>
      <c r="D29" s="65" cm="1">
        <f t="array" aca="1" ref="D29" ca="1">_xlfn.XLOOKUP(A29,INDIRECT($A$5&amp;"!$AJ$41:$AJ$406"),INDIRECT($A$5&amp;"!$AO$41:$AO$406"))*SUM($F$3:$I$3)</f>
        <v>12</v>
      </c>
      <c r="E29" s="34" cm="1">
        <f t="array" ref="E29">SUMPRODUCT(('PT Storengy'!$B$8:$K$372)*('PT Storengy'!$A$8:$A$372=$A29)*('PT Storengy'!$A$5:$J$5=$A$6)*('PT Storengy'!$B$7:$K$7=$A$7))</f>
        <v>0</v>
      </c>
      <c r="F29" s="36">
        <f t="shared" ca="1" si="5"/>
        <v>4.0111111111111049</v>
      </c>
      <c r="G29" s="51">
        <f t="shared" ca="1" si="6"/>
        <v>0.3888888888888884</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0.98333333333333339</v>
      </c>
      <c r="I29" s="87">
        <f t="shared" ca="1" si="0"/>
        <v>655.55555555555554</v>
      </c>
      <c r="K29" s="36">
        <f t="shared" ca="1" si="1"/>
        <v>3.410185185185179</v>
      </c>
      <c r="L29" s="51">
        <f t="shared" ca="1" si="2"/>
        <v>0.33425925925925876</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0.9013888888888888</v>
      </c>
      <c r="N29" s="67">
        <f t="shared" ca="1" si="3"/>
        <v>600.92592592592587</v>
      </c>
    </row>
    <row r="30" spans="1:14" x14ac:dyDescent="0.3">
      <c r="A30" s="32">
        <f t="shared" si="4"/>
        <v>45974</v>
      </c>
      <c r="B30" s="65" cm="1">
        <f t="array" aca="1" ref="B30" ca="1">_xlfn.XLOOKUP(A30,INDIRECT($A$5&amp;"!$AJ$41:$AJ$406"),INDIRECT($A$5&amp;"!$An$41:$An$406"))*SUM($F$3:$I$3)</f>
        <v>0</v>
      </c>
      <c r="C30" s="65" cm="1">
        <f t="array" aca="1" ref="C30" ca="1">_xlfn.XLOOKUP(A30,INDIRECT($A$5&amp;"!$AJ$41:$AJ$406"),INDIRECT($A$5&amp;"!$Ak$41:$Ak$406"))*SUM($F$3:$I$3)</f>
        <v>0</v>
      </c>
      <c r="D30" s="65" cm="1">
        <f t="array" aca="1" ref="D30" ca="1">_xlfn.XLOOKUP(A30,INDIRECT($A$5&amp;"!$AJ$41:$AJ$406"),INDIRECT($A$5&amp;"!$AO$41:$AO$406"))*SUM($F$3:$I$3)</f>
        <v>12</v>
      </c>
      <c r="E30" s="34" cm="1">
        <f t="array" ref="E30">SUMPRODUCT(('PT Storengy'!$B$8:$K$372)*('PT Storengy'!$A$8:$A$372=$A30)*('PT Storengy'!$A$5:$J$5=$A$6)*('PT Storengy'!$B$7:$K$7=$A$7))</f>
        <v>0</v>
      </c>
      <c r="F30" s="36">
        <f t="shared" ca="1" si="5"/>
        <v>3.410185185185179</v>
      </c>
      <c r="G30" s="51">
        <f t="shared" ca="1" si="6"/>
        <v>0.33425925925925876</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0.9013888888888888</v>
      </c>
      <c r="I30" s="87">
        <f t="shared" ca="1" si="0"/>
        <v>600.92592592592587</v>
      </c>
      <c r="K30" s="36">
        <f t="shared" ca="1" si="1"/>
        <v>2.8593364197530802</v>
      </c>
      <c r="L30" s="51">
        <f t="shared" ca="1" si="2"/>
        <v>0.2841820987654316</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0.82627314814814801</v>
      </c>
      <c r="N30" s="67">
        <f t="shared" ca="1" si="3"/>
        <v>550.84876543209862</v>
      </c>
    </row>
    <row r="31" spans="1:14" x14ac:dyDescent="0.3">
      <c r="A31" s="32">
        <f t="shared" si="4"/>
        <v>45975</v>
      </c>
      <c r="B31" s="65" cm="1">
        <f t="array" aca="1" ref="B31" ca="1">_xlfn.XLOOKUP(A31,INDIRECT($A$5&amp;"!$AJ$41:$AJ$406"),INDIRECT($A$5&amp;"!$An$41:$An$406"))*SUM($F$3:$I$3)</f>
        <v>0</v>
      </c>
      <c r="C31" s="65" cm="1">
        <f t="array" aca="1" ref="C31" ca="1">_xlfn.XLOOKUP(A31,INDIRECT($A$5&amp;"!$AJ$41:$AJ$406"),INDIRECT($A$5&amp;"!$Ak$41:$Ak$406"))*SUM($F$3:$I$3)</f>
        <v>0</v>
      </c>
      <c r="D31" s="65" cm="1">
        <f t="array" aca="1" ref="D31" ca="1">_xlfn.XLOOKUP(A31,INDIRECT($A$5&amp;"!$AJ$41:$AJ$406"),INDIRECT($A$5&amp;"!$AO$41:$AO$406"))*SUM($F$3:$I$3)</f>
        <v>12</v>
      </c>
      <c r="E31" s="34" cm="1">
        <f t="array" ref="E31">SUMPRODUCT(('PT Storengy'!$B$8:$K$372)*('PT Storengy'!$A$8:$A$372=$A31)*('PT Storengy'!$A$5:$J$5=$A$6)*('PT Storengy'!$B$7:$K$7=$A$7))</f>
        <v>0</v>
      </c>
      <c r="F31" s="36">
        <f t="shared" ca="1" si="5"/>
        <v>2.8593364197530802</v>
      </c>
      <c r="G31" s="51">
        <f t="shared" ca="1" si="6"/>
        <v>0.2841820987654316</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0.82627314814814801</v>
      </c>
      <c r="I31" s="87">
        <f t="shared" ca="1" si="0"/>
        <v>550.84876543209862</v>
      </c>
      <c r="K31" s="36">
        <f t="shared" ca="1" si="1"/>
        <v>2.35439171810699</v>
      </c>
      <c r="L31" s="51">
        <f t="shared" ca="1" si="2"/>
        <v>0.23827803497942335</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0.75741705246913549</v>
      </c>
      <c r="N31" s="67">
        <f t="shared" ca="1" si="3"/>
        <v>504.94470164609032</v>
      </c>
    </row>
    <row r="32" spans="1:14" x14ac:dyDescent="0.3">
      <c r="A32" s="32">
        <f t="shared" si="4"/>
        <v>45976</v>
      </c>
      <c r="B32" s="65" cm="1">
        <f t="array" aca="1" ref="B32" ca="1">_xlfn.XLOOKUP(A32,INDIRECT($A$5&amp;"!$AJ$41:$AJ$406"),INDIRECT($A$5&amp;"!$An$41:$An$406"))*SUM($F$3:$I$3)</f>
        <v>0</v>
      </c>
      <c r="C32" s="65" cm="1">
        <f t="array" aca="1" ref="C32" ca="1">_xlfn.XLOOKUP(A32,INDIRECT($A$5&amp;"!$AJ$41:$AJ$406"),INDIRECT($A$5&amp;"!$Ak$41:$Ak$406"))*SUM($F$3:$I$3)</f>
        <v>0</v>
      </c>
      <c r="D32" s="65" cm="1">
        <f t="array" aca="1" ref="D32" ca="1">_xlfn.XLOOKUP(A32,INDIRECT($A$5&amp;"!$AJ$41:$AJ$406"),INDIRECT($A$5&amp;"!$AO$41:$AO$406"))*SUM($F$3:$I$3)</f>
        <v>12</v>
      </c>
      <c r="E32" s="34" cm="1">
        <f t="array" ref="E32">SUMPRODUCT(('PT Storengy'!$B$8:$K$372)*('PT Storengy'!$A$8:$A$372=$A32)*('PT Storengy'!$A$5:$J$5=$A$6)*('PT Storengy'!$B$7:$K$7=$A$7))</f>
        <v>0</v>
      </c>
      <c r="F32" s="36">
        <f t="shared" ca="1" si="5"/>
        <v>2.35439171810699</v>
      </c>
      <c r="G32" s="51">
        <f t="shared" ca="1" si="6"/>
        <v>0.23827803497942335</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0.75741705246913549</v>
      </c>
      <c r="I32" s="87">
        <f t="shared" ca="1" si="0"/>
        <v>504.94470164609032</v>
      </c>
      <c r="K32" s="36">
        <f t="shared" ca="1" si="1"/>
        <v>1.8953264317558247</v>
      </c>
      <c r="L32" s="51">
        <f t="shared" ca="1" si="2"/>
        <v>0.19619930984224918</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0.68859792952674792</v>
      </c>
      <c r="N32" s="67">
        <f t="shared" ca="1" si="3"/>
        <v>459.06528635116524</v>
      </c>
    </row>
    <row r="33" spans="1:14" x14ac:dyDescent="0.3">
      <c r="A33" s="32">
        <f t="shared" si="4"/>
        <v>45977</v>
      </c>
      <c r="B33" s="65" cm="1">
        <f t="array" aca="1" ref="B33" ca="1">_xlfn.XLOOKUP(A33,INDIRECT($A$5&amp;"!$AJ$41:$AJ$406"),INDIRECT($A$5&amp;"!$An$41:$An$406"))*SUM($F$3:$I$3)</f>
        <v>0</v>
      </c>
      <c r="C33" s="65" cm="1">
        <f t="array" aca="1" ref="C33" ca="1">_xlfn.XLOOKUP(A33,INDIRECT($A$5&amp;"!$AJ$41:$AJ$406"),INDIRECT($A$5&amp;"!$Ak$41:$Ak$406"))*SUM($F$3:$I$3)</f>
        <v>0</v>
      </c>
      <c r="D33" s="65" cm="1">
        <f t="array" aca="1" ref="D33" ca="1">_xlfn.XLOOKUP(A33,INDIRECT($A$5&amp;"!$AJ$41:$AJ$406"),INDIRECT($A$5&amp;"!$AO$41:$AO$406"))*SUM($F$3:$I$3)</f>
        <v>12</v>
      </c>
      <c r="E33" s="34" cm="1">
        <f t="array" ref="E33">SUMPRODUCT(('PT Storengy'!$B$8:$K$372)*('PT Storengy'!$A$8:$A$372=$A33)*('PT Storengy'!$A$5:$J$5=$A$6)*('PT Storengy'!$B$7:$K$7=$A$7))</f>
        <v>0</v>
      </c>
      <c r="F33" s="36">
        <f t="shared" ca="1" si="5"/>
        <v>1.8953264317558247</v>
      </c>
      <c r="G33" s="51">
        <f t="shared" ca="1" si="6"/>
        <v>0.19619930984224918</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0.68859792952674792</v>
      </c>
      <c r="I33" s="87">
        <f t="shared" ca="1" si="0"/>
        <v>459.06528635116524</v>
      </c>
      <c r="K33" s="36">
        <f t="shared" ca="1" si="1"/>
        <v>1.512772026463187</v>
      </c>
      <c r="L33" s="51">
        <f t="shared" ca="1" si="2"/>
        <v>0.1579438693129854</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0.5738316079389566</v>
      </c>
      <c r="N33" s="67">
        <f t="shared" ca="1" si="3"/>
        <v>382.55440529263774</v>
      </c>
    </row>
    <row r="34" spans="1:14" x14ac:dyDescent="0.3">
      <c r="A34" s="32">
        <f t="shared" si="4"/>
        <v>45978</v>
      </c>
      <c r="B34" s="65" cm="1">
        <f t="array" aca="1" ref="B34" ca="1">_xlfn.XLOOKUP(A34,INDIRECT($A$5&amp;"!$AJ$41:$AJ$406"),INDIRECT($A$5&amp;"!$An$41:$An$406"))*SUM($F$3:$I$3)</f>
        <v>0</v>
      </c>
      <c r="C34" s="65" cm="1">
        <f t="array" aca="1" ref="C34" ca="1">_xlfn.XLOOKUP(A34,INDIRECT($A$5&amp;"!$AJ$41:$AJ$406"),INDIRECT($A$5&amp;"!$Ak$41:$Ak$406"))*SUM($F$3:$I$3)</f>
        <v>0</v>
      </c>
      <c r="D34" s="65" cm="1">
        <f t="array" aca="1" ref="D34" ca="1">_xlfn.XLOOKUP(A34,INDIRECT($A$5&amp;"!$AJ$41:$AJ$406"),INDIRECT($A$5&amp;"!$AO$41:$AO$406"))*SUM($F$3:$I$3)</f>
        <v>12</v>
      </c>
      <c r="E34" s="34" cm="1">
        <f t="array" ref="E34">SUMPRODUCT(('PT Storengy'!$B$8:$K$372)*('PT Storengy'!$A$8:$A$372=$A34)*('PT Storengy'!$A$5:$J$5=$A$6)*('PT Storengy'!$B$7:$K$7=$A$7))</f>
        <v>0</v>
      </c>
      <c r="F34" s="36">
        <f t="shared" ca="1" si="5"/>
        <v>1.512772026463187</v>
      </c>
      <c r="G34" s="51">
        <f t="shared" ca="1" si="6"/>
        <v>0.1579438693129854</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0.5738316079389566</v>
      </c>
      <c r="I34" s="87">
        <f t="shared" ca="1" si="0"/>
        <v>382.55440529263774</v>
      </c>
      <c r="K34" s="36">
        <f t="shared" ca="1" si="1"/>
        <v>1.1939766887193222</v>
      </c>
      <c r="L34" s="51">
        <f t="shared" ca="1" si="2"/>
        <v>0.12606433553859892</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0.47819300661579711</v>
      </c>
      <c r="N34" s="67">
        <f t="shared" ca="1" si="3"/>
        <v>318.79533774386471</v>
      </c>
    </row>
    <row r="35" spans="1:14" x14ac:dyDescent="0.3">
      <c r="A35" s="32">
        <f t="shared" si="4"/>
        <v>45979</v>
      </c>
      <c r="B35" s="65" cm="1">
        <f t="array" aca="1" ref="B35" ca="1">_xlfn.XLOOKUP(A35,INDIRECT($A$5&amp;"!$AJ$41:$AJ$406"),INDIRECT($A$5&amp;"!$An$41:$An$406"))*SUM($F$3:$I$3)</f>
        <v>0</v>
      </c>
      <c r="C35" s="65" cm="1">
        <f t="array" aca="1" ref="C35" ca="1">_xlfn.XLOOKUP(A35,INDIRECT($A$5&amp;"!$AJ$41:$AJ$406"),INDIRECT($A$5&amp;"!$Ak$41:$Ak$406"))*SUM($F$3:$I$3)</f>
        <v>0</v>
      </c>
      <c r="D35" s="65" cm="1">
        <f t="array" aca="1" ref="D35" ca="1">_xlfn.XLOOKUP(A35,INDIRECT($A$5&amp;"!$AJ$41:$AJ$406"),INDIRECT($A$5&amp;"!$AO$41:$AO$406"))*SUM($F$3:$I$3)</f>
        <v>12</v>
      </c>
      <c r="E35" s="34" cm="1">
        <f t="array" ref="E35">SUMPRODUCT(('PT Storengy'!$B$8:$K$372)*('PT Storengy'!$A$8:$A$372=$A35)*('PT Storengy'!$A$5:$J$5=$A$6)*('PT Storengy'!$B$7:$K$7=$A$7))</f>
        <v>0</v>
      </c>
      <c r="F35" s="36">
        <f t="shared" ca="1" si="5"/>
        <v>1.1939766887193222</v>
      </c>
      <c r="G35" s="51">
        <f t="shared" ca="1" si="6"/>
        <v>0.12606433553859892</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0.47819300661579711</v>
      </c>
      <c r="I35" s="87">
        <f t="shared" ca="1" si="0"/>
        <v>318.79533774386471</v>
      </c>
      <c r="K35" s="36">
        <f t="shared" ca="1" si="1"/>
        <v>0.92831390726610197</v>
      </c>
      <c r="L35" s="51">
        <f t="shared" ca="1" si="2"/>
        <v>9.9498057393276843E-2</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0.39849417217983041</v>
      </c>
      <c r="N35" s="67">
        <f t="shared" ca="1" si="3"/>
        <v>265.66278145322025</v>
      </c>
    </row>
    <row r="36" spans="1:14" x14ac:dyDescent="0.3">
      <c r="A36" s="32">
        <f t="shared" si="4"/>
        <v>45980</v>
      </c>
      <c r="B36" s="65" cm="1">
        <f t="array" aca="1" ref="B36" ca="1">_xlfn.XLOOKUP(A36,INDIRECT($A$5&amp;"!$AJ$41:$AJ$406"),INDIRECT($A$5&amp;"!$An$41:$An$406"))*SUM($F$3:$I$3)</f>
        <v>0</v>
      </c>
      <c r="C36" s="65" cm="1">
        <f t="array" aca="1" ref="C36" ca="1">_xlfn.XLOOKUP(A36,INDIRECT($A$5&amp;"!$AJ$41:$AJ$406"),INDIRECT($A$5&amp;"!$Ak$41:$Ak$406"))*SUM($F$3:$I$3)</f>
        <v>0</v>
      </c>
      <c r="D36" s="65" cm="1">
        <f t="array" aca="1" ref="D36" ca="1">_xlfn.XLOOKUP(A36,INDIRECT($A$5&amp;"!$AJ$41:$AJ$406"),INDIRECT($A$5&amp;"!$AO$41:$AO$406"))*SUM($F$3:$I$3)</f>
        <v>12</v>
      </c>
      <c r="E36" s="34" cm="1">
        <f t="array" ref="E36">SUMPRODUCT(('PT Storengy'!$B$8:$K$372)*('PT Storengy'!$A$8:$A$372=$A36)*('PT Storengy'!$A$5:$J$5=$A$6)*('PT Storengy'!$B$7:$K$7=$A$7))</f>
        <v>0</v>
      </c>
      <c r="F36" s="36">
        <f t="shared" ca="1" si="5"/>
        <v>0.92831390726610197</v>
      </c>
      <c r="G36" s="51">
        <f t="shared" ca="1" si="6"/>
        <v>9.9498057393276843E-2</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0.39849417217983041</v>
      </c>
      <c r="I36" s="87">
        <f t="shared" ca="1" si="0"/>
        <v>265.66278145322025</v>
      </c>
      <c r="K36" s="36">
        <f t="shared" ca="1" si="1"/>
        <v>0.70692825605508514</v>
      </c>
      <c r="L36" s="51">
        <f t="shared" ca="1" si="2"/>
        <v>7.7359492272175159E-2</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0.33207847681652525</v>
      </c>
      <c r="N36" s="67">
        <f t="shared" ca="1" si="3"/>
        <v>221.38565121101681</v>
      </c>
    </row>
    <row r="37" spans="1:14" x14ac:dyDescent="0.3">
      <c r="A37" s="32">
        <f t="shared" si="4"/>
        <v>45981</v>
      </c>
      <c r="B37" s="65" cm="1">
        <f t="array" aca="1" ref="B37" ca="1">_xlfn.XLOOKUP(A37,INDIRECT($A$5&amp;"!$AJ$41:$AJ$406"),INDIRECT($A$5&amp;"!$An$41:$An$406"))*SUM($F$3:$I$3)</f>
        <v>0</v>
      </c>
      <c r="C37" s="65" cm="1">
        <f t="array" aca="1" ref="C37" ca="1">_xlfn.XLOOKUP(A37,INDIRECT($A$5&amp;"!$AJ$41:$AJ$406"),INDIRECT($A$5&amp;"!$Ak$41:$Ak$406"))*SUM($F$3:$I$3)</f>
        <v>0</v>
      </c>
      <c r="D37" s="65" cm="1">
        <f t="array" aca="1" ref="D37" ca="1">_xlfn.XLOOKUP(A37,INDIRECT($A$5&amp;"!$AJ$41:$AJ$406"),INDIRECT($A$5&amp;"!$AO$41:$AO$406"))*SUM($F$3:$I$3)</f>
        <v>12</v>
      </c>
      <c r="E37" s="34" cm="1">
        <f t="array" ref="E37">SUMPRODUCT(('PT Storengy'!$B$8:$K$372)*('PT Storengy'!$A$8:$A$372=$A37)*('PT Storengy'!$A$5:$J$5=$A$6)*('PT Storengy'!$B$7:$K$7=$A$7))</f>
        <v>0</v>
      </c>
      <c r="F37" s="36">
        <f t="shared" ca="1" si="5"/>
        <v>0.70692825605508514</v>
      </c>
      <c r="G37" s="51">
        <f t="shared" ca="1" si="6"/>
        <v>7.7359492272175159E-2</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0.33207847681652525</v>
      </c>
      <c r="I37" s="87">
        <f t="shared" ca="1" si="0"/>
        <v>221.38565121101681</v>
      </c>
      <c r="K37" s="36">
        <f t="shared" ca="1" si="1"/>
        <v>0.52244021337923763</v>
      </c>
      <c r="L37" s="51">
        <f t="shared" ca="1" si="2"/>
        <v>5.8910688004590428E-2</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0.27673206401377132</v>
      </c>
      <c r="N37" s="67">
        <f t="shared" ca="1" si="3"/>
        <v>184.48804267584754</v>
      </c>
    </row>
    <row r="38" spans="1:14" x14ac:dyDescent="0.3">
      <c r="A38" s="32">
        <f t="shared" si="4"/>
        <v>45982</v>
      </c>
      <c r="B38" s="65" cm="1">
        <f t="array" aca="1" ref="B38" ca="1">_xlfn.XLOOKUP(A38,INDIRECT($A$5&amp;"!$AJ$41:$AJ$406"),INDIRECT($A$5&amp;"!$An$41:$An$406"))*SUM($F$3:$I$3)</f>
        <v>0</v>
      </c>
      <c r="C38" s="65" cm="1">
        <f t="array" aca="1" ref="C38" ca="1">_xlfn.XLOOKUP(A38,INDIRECT($A$5&amp;"!$AJ$41:$AJ$406"),INDIRECT($A$5&amp;"!$Ak$41:$Ak$406"))*SUM($F$3:$I$3)</f>
        <v>0</v>
      </c>
      <c r="D38" s="65" cm="1">
        <f t="array" aca="1" ref="D38" ca="1">_xlfn.XLOOKUP(A38,INDIRECT($A$5&amp;"!$AJ$41:$AJ$406"),INDIRECT($A$5&amp;"!$AO$41:$AO$406"))*SUM($F$3:$I$3)</f>
        <v>12</v>
      </c>
      <c r="E38" s="34" cm="1">
        <f t="array" ref="E38">SUMPRODUCT(('PT Storengy'!$B$8:$K$372)*('PT Storengy'!$A$8:$A$372=$A38)*('PT Storengy'!$A$5:$J$5=$A$6)*('PT Storengy'!$B$7:$K$7=$A$7))</f>
        <v>0</v>
      </c>
      <c r="F38" s="36">
        <f t="shared" ca="1" si="5"/>
        <v>0.52244021337923763</v>
      </c>
      <c r="G38" s="51">
        <f t="shared" ca="1" si="6"/>
        <v>5.8910688004590428E-2</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0.27673206401377132</v>
      </c>
      <c r="I38" s="87">
        <f t="shared" ca="1" si="0"/>
        <v>184.48804267584754</v>
      </c>
      <c r="K38" s="36">
        <f t="shared" ca="1" si="1"/>
        <v>0.36870017781603137</v>
      </c>
      <c r="L38" s="51">
        <f t="shared" ca="1" si="2"/>
        <v>4.3536684448269802E-2</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0.23061005334480938</v>
      </c>
      <c r="N38" s="67">
        <f t="shared" ca="1" si="3"/>
        <v>153.74003556320625</v>
      </c>
    </row>
    <row r="39" spans="1:14" x14ac:dyDescent="0.3">
      <c r="A39" s="32">
        <f t="shared" si="4"/>
        <v>45983</v>
      </c>
      <c r="B39" s="65" cm="1">
        <f t="array" aca="1" ref="B39" ca="1">_xlfn.XLOOKUP(A39,INDIRECT($A$5&amp;"!$AJ$41:$AJ$406"),INDIRECT($A$5&amp;"!$An$41:$An$406"))*SUM($F$3:$I$3)</f>
        <v>0</v>
      </c>
      <c r="C39" s="65" cm="1">
        <f t="array" aca="1" ref="C39" ca="1">_xlfn.XLOOKUP(A39,INDIRECT($A$5&amp;"!$AJ$41:$AJ$406"),INDIRECT($A$5&amp;"!$Ak$41:$Ak$406"))*SUM($F$3:$I$3)</f>
        <v>0</v>
      </c>
      <c r="D39" s="65" cm="1">
        <f t="array" aca="1" ref="D39" ca="1">_xlfn.XLOOKUP(A39,INDIRECT($A$5&amp;"!$AJ$41:$AJ$406"),INDIRECT($A$5&amp;"!$AO$41:$AO$406"))*SUM($F$3:$I$3)</f>
        <v>12</v>
      </c>
      <c r="E39" s="34" cm="1">
        <f t="array" ref="E39">SUMPRODUCT(('PT Storengy'!$B$8:$K$372)*('PT Storengy'!$A$8:$A$372=$A39)*('PT Storengy'!$A$5:$J$5=$A$6)*('PT Storengy'!$B$7:$K$7=$A$7))</f>
        <v>0</v>
      </c>
      <c r="F39" s="36">
        <f t="shared" ca="1" si="5"/>
        <v>0.36870017781603137</v>
      </c>
      <c r="G39" s="51">
        <f t="shared" ca="1" si="6"/>
        <v>4.3536684448269802E-2</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0.23061005334480938</v>
      </c>
      <c r="I39" s="87">
        <f t="shared" ca="1" si="0"/>
        <v>153.74003556320625</v>
      </c>
      <c r="K39" s="36">
        <f t="shared" ca="1" si="1"/>
        <v>0.24058348151335951</v>
      </c>
      <c r="L39" s="51">
        <f t="shared" ca="1" si="2"/>
        <v>3.0725014818002615E-2</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0.19217504445400782</v>
      </c>
      <c r="N39" s="67">
        <f t="shared" ca="1" si="3"/>
        <v>128.11669630267187</v>
      </c>
    </row>
    <row r="40" spans="1:14" x14ac:dyDescent="0.3">
      <c r="A40" s="32">
        <f t="shared" si="4"/>
        <v>45984</v>
      </c>
      <c r="B40" s="65" cm="1">
        <f t="array" aca="1" ref="B40" ca="1">_xlfn.XLOOKUP(A40,INDIRECT($A$5&amp;"!$AJ$41:$AJ$406"),INDIRECT($A$5&amp;"!$An$41:$An$406"))*SUM($F$3:$I$3)</f>
        <v>0</v>
      </c>
      <c r="C40" s="65" cm="1">
        <f t="array" aca="1" ref="C40" ca="1">_xlfn.XLOOKUP(A40,INDIRECT($A$5&amp;"!$AJ$41:$AJ$406"),INDIRECT($A$5&amp;"!$Ak$41:$Ak$406"))*SUM($F$3:$I$3)</f>
        <v>0</v>
      </c>
      <c r="D40" s="65" cm="1">
        <f t="array" aca="1" ref="D40" ca="1">_xlfn.XLOOKUP(A40,INDIRECT($A$5&amp;"!$AJ$41:$AJ$406"),INDIRECT($A$5&amp;"!$AO$41:$AO$406"))*SUM($F$3:$I$3)</f>
        <v>12</v>
      </c>
      <c r="E40" s="34" cm="1">
        <f t="array" ref="E40">SUMPRODUCT(('PT Storengy'!$B$8:$K$372)*('PT Storengy'!$A$8:$A$372=$A40)*('PT Storengy'!$A$5:$J$5=$A$6)*('PT Storengy'!$B$7:$K$7=$A$7))</f>
        <v>0</v>
      </c>
      <c r="F40" s="36">
        <f t="shared" ca="1" si="5"/>
        <v>0.24058348151335951</v>
      </c>
      <c r="G40" s="51">
        <f t="shared" ca="1" si="6"/>
        <v>3.0725014818002615E-2</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0.19217504445400782</v>
      </c>
      <c r="I40" s="87">
        <f t="shared" ca="1" si="0"/>
        <v>128.11669630267187</v>
      </c>
      <c r="K40" s="36">
        <f t="shared" ca="1" si="1"/>
        <v>0.11391681484669289</v>
      </c>
      <c r="L40" s="51">
        <f t="shared" ca="1" si="2"/>
        <v>2.0048623459446625E-2</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0.18999999999999995</v>
      </c>
      <c r="N40" s="67">
        <f t="shared" ca="1" si="3"/>
        <v>126.66666666666663</v>
      </c>
    </row>
    <row r="41" spans="1:14" x14ac:dyDescent="0.3">
      <c r="A41" s="32">
        <f t="shared" si="4"/>
        <v>45985</v>
      </c>
      <c r="B41" s="65" cm="1">
        <f t="array" aca="1" ref="B41" ca="1">_xlfn.XLOOKUP(A41,INDIRECT($A$5&amp;"!$AJ$41:$AJ$406"),INDIRECT($A$5&amp;"!$An$41:$An$406"))*SUM($F$3:$I$3)</f>
        <v>0</v>
      </c>
      <c r="C41" s="65" cm="1">
        <f t="array" aca="1" ref="C41" ca="1">_xlfn.XLOOKUP(A41,INDIRECT($A$5&amp;"!$AJ$41:$AJ$406"),INDIRECT($A$5&amp;"!$Ak$41:$Ak$406"))*SUM($F$3:$I$3)</f>
        <v>0</v>
      </c>
      <c r="D41" s="65" cm="1">
        <f t="array" aca="1" ref="D41" ca="1">_xlfn.XLOOKUP(A41,INDIRECT($A$5&amp;"!$AJ$41:$AJ$406"),INDIRECT($A$5&amp;"!$AO$41:$AO$406"))*SUM($F$3:$I$3)</f>
        <v>12</v>
      </c>
      <c r="E41" s="34" cm="1">
        <f t="array" ref="E41">SUMPRODUCT(('PT Storengy'!$B$8:$K$372)*('PT Storengy'!$A$8:$A$372=$A41)*('PT Storengy'!$A$5:$J$5=$A$6)*('PT Storengy'!$B$7:$K$7=$A$7))</f>
        <v>0</v>
      </c>
      <c r="F41" s="36">
        <f t="shared" ca="1" si="5"/>
        <v>0.11391681484669289</v>
      </c>
      <c r="G41" s="51">
        <f t="shared" ca="1" si="6"/>
        <v>2.0048623459446625E-2</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0.18999999999999995</v>
      </c>
      <c r="I41" s="87">
        <f t="shared" ca="1" si="0"/>
        <v>126.66666666666663</v>
      </c>
      <c r="K41" s="36">
        <f t="shared" ca="1" si="1"/>
        <v>2.8264012372244088E-2</v>
      </c>
      <c r="L41" s="51">
        <f t="shared" ca="1" si="2"/>
        <v>9.493067903891074E-3</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0.12847920371167321</v>
      </c>
      <c r="N41" s="67">
        <f t="shared" ca="1" si="3"/>
        <v>85.652802474448805</v>
      </c>
    </row>
    <row r="42" spans="1:14" x14ac:dyDescent="0.3">
      <c r="A42" s="32">
        <f t="shared" si="4"/>
        <v>45986</v>
      </c>
      <c r="B42" s="65" cm="1">
        <f t="array" aca="1" ref="B42" ca="1">_xlfn.XLOOKUP(A42,INDIRECT($A$5&amp;"!$AJ$41:$AJ$406"),INDIRECT($A$5&amp;"!$An$41:$An$406"))*SUM($F$3:$I$3)</f>
        <v>0</v>
      </c>
      <c r="C42" s="65" cm="1">
        <f t="array" aca="1" ref="C42" ca="1">_xlfn.XLOOKUP(A42,INDIRECT($A$5&amp;"!$AJ$41:$AJ$406"),INDIRECT($A$5&amp;"!$Ak$41:$Ak$406"))*SUM($F$3:$I$3)</f>
        <v>0</v>
      </c>
      <c r="D42" s="65" cm="1">
        <f t="array" aca="1" ref="D42" ca="1">_xlfn.XLOOKUP(A42,INDIRECT($A$5&amp;"!$AJ$41:$AJ$406"),INDIRECT($A$5&amp;"!$AO$41:$AO$406"))*SUM($F$3:$I$3)</f>
        <v>12</v>
      </c>
      <c r="E42" s="34" cm="1">
        <f t="array" ref="E42">SUMPRODUCT(('PT Storengy'!$B$8:$K$372)*('PT Storengy'!$A$8:$A$372=$A42)*('PT Storengy'!$A$5:$J$5=$A$6)*('PT Storengy'!$B$7:$K$7=$A$7))</f>
        <v>0</v>
      </c>
      <c r="F42" s="36">
        <f t="shared" ca="1" si="5"/>
        <v>2.8264012372244088E-2</v>
      </c>
      <c r="G42" s="51">
        <f ca="1">$F41/SUM($F$3,$G$3,$H$3,$I$3)</f>
        <v>9.493067903891074E-3</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0.12847920371167321</v>
      </c>
      <c r="I42" s="87">
        <f t="shared" ca="1" si="0"/>
        <v>85.652802474448805</v>
      </c>
      <c r="K42" s="36">
        <f t="shared" ca="1" si="1"/>
        <v>0</v>
      </c>
      <c r="L42" s="51">
        <f t="shared" ca="1" si="2"/>
        <v>2.3553343643536741E-3</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0.10706600309306101</v>
      </c>
      <c r="N42" s="67">
        <f t="shared" ca="1" si="3"/>
        <v>28.264012372244089</v>
      </c>
    </row>
    <row r="43" spans="1:14" x14ac:dyDescent="0.3">
      <c r="A43" s="32">
        <f t="shared" si="4"/>
        <v>45987</v>
      </c>
      <c r="B43" s="65" cm="1">
        <f t="array" aca="1" ref="B43" ca="1">_xlfn.XLOOKUP(A43,INDIRECT($A$5&amp;"!$AJ$41:$AJ$406"),INDIRECT($A$5&amp;"!$An$41:$An$406"))*SUM($F$3:$I$3)</f>
        <v>0</v>
      </c>
      <c r="C43" s="65" cm="1">
        <f t="array" aca="1" ref="C43" ca="1">_xlfn.XLOOKUP(A43,INDIRECT($A$5&amp;"!$AJ$41:$AJ$406"),INDIRECT($A$5&amp;"!$Ak$41:$Ak$406"))*SUM($F$3:$I$3)</f>
        <v>0</v>
      </c>
      <c r="D43" s="65" cm="1">
        <f t="array" aca="1" ref="D43" ca="1">_xlfn.XLOOKUP(A43,INDIRECT($A$5&amp;"!$AJ$41:$AJ$406"),INDIRECT($A$5&amp;"!$AO$41:$AO$406"))*SUM($F$3:$I$3)</f>
        <v>12</v>
      </c>
      <c r="E43" s="34" cm="1">
        <f t="array" ref="E43">SUMPRODUCT(('PT Storengy'!$B$8:$K$372)*('PT Storengy'!$A$8:$A$372=$A43)*('PT Storengy'!$A$5:$J$5=$A$6)*('PT Storengy'!$B$7:$K$7=$A$7))</f>
        <v>0</v>
      </c>
      <c r="F43" s="36">
        <f t="shared" ca="1" si="5"/>
        <v>0</v>
      </c>
      <c r="G43" s="51">
        <f t="shared" ca="1" si="6"/>
        <v>2.3553343643536741E-3</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0.10706600309306101</v>
      </c>
      <c r="I43" s="87">
        <f t="shared" ca="1" si="0"/>
        <v>28.264012372244089</v>
      </c>
      <c r="K43" s="36">
        <f t="shared" ca="1" si="1"/>
        <v>0</v>
      </c>
      <c r="L43" s="51">
        <f t="shared" ca="1" si="2"/>
        <v>0</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9.9999999999999978E-2</v>
      </c>
      <c r="N43" s="67">
        <f t="shared" ca="1" si="3"/>
        <v>0</v>
      </c>
    </row>
    <row r="44" spans="1:14" x14ac:dyDescent="0.3">
      <c r="A44" s="32">
        <f t="shared" si="4"/>
        <v>45988</v>
      </c>
      <c r="B44" s="65" cm="1">
        <f t="array" aca="1" ref="B44" ca="1">_xlfn.XLOOKUP(A44,INDIRECT($A$5&amp;"!$AJ$41:$AJ$406"),INDIRECT($A$5&amp;"!$An$41:$An$406"))*SUM($F$3:$I$3)</f>
        <v>0</v>
      </c>
      <c r="C44" s="65" cm="1">
        <f t="array" aca="1" ref="C44" ca="1">_xlfn.XLOOKUP(A44,INDIRECT($A$5&amp;"!$AJ$41:$AJ$406"),INDIRECT($A$5&amp;"!$Ak$41:$Ak$406"))*SUM($F$3:$I$3)</f>
        <v>0</v>
      </c>
      <c r="D44" s="65" cm="1">
        <f t="array" aca="1" ref="D44" ca="1">_xlfn.XLOOKUP(A44,INDIRECT($A$5&amp;"!$AJ$41:$AJ$406"),INDIRECT($A$5&amp;"!$AO$41:$AO$406"))*SUM($F$3:$I$3)</f>
        <v>12</v>
      </c>
      <c r="E44" s="34" cm="1">
        <f t="array" ref="E44">SUMPRODUCT(('PT Storengy'!$B$8:$K$372)*('PT Storengy'!$A$8:$A$372=$A44)*('PT Storengy'!$A$5:$J$5=$A$6)*('PT Storengy'!$B$7:$K$7=$A$7))</f>
        <v>0</v>
      </c>
      <c r="F44" s="36">
        <f t="shared" ca="1" si="5"/>
        <v>0</v>
      </c>
      <c r="G44" s="51">
        <f t="shared" ca="1" si="6"/>
        <v>0</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9.9999999999999978E-2</v>
      </c>
      <c r="I44" s="87">
        <f t="shared" ca="1" si="0"/>
        <v>0</v>
      </c>
      <c r="K44" s="36">
        <f t="shared" ca="1" si="1"/>
        <v>0</v>
      </c>
      <c r="L44" s="51">
        <f t="shared" ca="1" si="2"/>
        <v>0</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9.9999999999999978E-2</v>
      </c>
      <c r="N44" s="67">
        <f t="shared" ca="1" si="3"/>
        <v>0</v>
      </c>
    </row>
    <row r="45" spans="1:14" x14ac:dyDescent="0.3">
      <c r="A45" s="32">
        <f t="shared" si="4"/>
        <v>45989</v>
      </c>
      <c r="B45" s="65" cm="1">
        <f t="array" aca="1" ref="B45" ca="1">_xlfn.XLOOKUP(A45,INDIRECT($A$5&amp;"!$AJ$41:$AJ$406"),INDIRECT($A$5&amp;"!$An$41:$An$406"))*SUM($F$3:$I$3)</f>
        <v>0</v>
      </c>
      <c r="C45" s="65" cm="1">
        <f t="array" aca="1" ref="C45" ca="1">_xlfn.XLOOKUP(A45,INDIRECT($A$5&amp;"!$AJ$41:$AJ$406"),INDIRECT($A$5&amp;"!$Ak$41:$Ak$406"))*SUM($F$3:$I$3)</f>
        <v>0</v>
      </c>
      <c r="D45" s="65" cm="1">
        <f t="array" aca="1" ref="D45" ca="1">_xlfn.XLOOKUP(A45,INDIRECT($A$5&amp;"!$AJ$41:$AJ$406"),INDIRECT($A$5&amp;"!$AO$41:$AO$406"))*SUM($F$3:$I$3)</f>
        <v>12</v>
      </c>
      <c r="E45" s="34" cm="1">
        <f t="array" ref="E45">SUMPRODUCT(('PT Storengy'!$B$8:$K$372)*('PT Storengy'!$A$8:$A$372=$A45)*('PT Storengy'!$A$5:$J$5=$A$6)*('PT Storengy'!$B$7:$K$7=$A$7))</f>
        <v>0</v>
      </c>
      <c r="F45" s="36">
        <f t="shared" ca="1" si="5"/>
        <v>0</v>
      </c>
      <c r="G45" s="51">
        <f t="shared" ca="1" si="6"/>
        <v>0</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9.9999999999999978E-2</v>
      </c>
      <c r="I45" s="87">
        <f t="shared" ca="1" si="0"/>
        <v>0</v>
      </c>
      <c r="K45" s="36">
        <f t="shared" ca="1" si="1"/>
        <v>0</v>
      </c>
      <c r="L45" s="51">
        <f t="shared" ca="1" si="2"/>
        <v>0</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9.9999999999999978E-2</v>
      </c>
      <c r="N45" s="67">
        <f t="shared" ca="1" si="3"/>
        <v>0</v>
      </c>
    </row>
    <row r="46" spans="1:14" x14ac:dyDescent="0.3">
      <c r="A46" s="32">
        <f t="shared" si="4"/>
        <v>45990</v>
      </c>
      <c r="B46" s="65" cm="1">
        <f t="array" aca="1" ref="B46" ca="1">_xlfn.XLOOKUP(A46,INDIRECT($A$5&amp;"!$AJ$41:$AJ$406"),INDIRECT($A$5&amp;"!$An$41:$An$406"))*SUM($F$3:$I$3)</f>
        <v>0</v>
      </c>
      <c r="C46" s="65" cm="1">
        <f t="array" aca="1" ref="C46" ca="1">_xlfn.XLOOKUP(A46,INDIRECT($A$5&amp;"!$AJ$41:$AJ$406"),INDIRECT($A$5&amp;"!$Ak$41:$Ak$406"))*SUM($F$3:$I$3)</f>
        <v>0</v>
      </c>
      <c r="D46" s="65" cm="1">
        <f t="array" aca="1" ref="D46" ca="1">_xlfn.XLOOKUP(A46,INDIRECT($A$5&amp;"!$AJ$41:$AJ$406"),INDIRECT($A$5&amp;"!$AO$41:$AO$406"))*SUM($F$3:$I$3)</f>
        <v>12</v>
      </c>
      <c r="E46" s="34" cm="1">
        <f t="array" ref="E46">SUMPRODUCT(('PT Storengy'!$B$8:$K$372)*('PT Storengy'!$A$8:$A$372=$A46)*('PT Storengy'!$A$5:$J$5=$A$6)*('PT Storengy'!$B$7:$K$7=$A$7))</f>
        <v>0</v>
      </c>
      <c r="F46" s="36">
        <f t="shared" ca="1" si="5"/>
        <v>0</v>
      </c>
      <c r="G46" s="51">
        <f t="shared" ca="1" si="6"/>
        <v>0</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9.9999999999999978E-2</v>
      </c>
      <c r="I46" s="87">
        <f t="shared" ca="1" si="0"/>
        <v>0</v>
      </c>
      <c r="K46" s="36">
        <f t="shared" ca="1" si="1"/>
        <v>0</v>
      </c>
      <c r="L46" s="51">
        <f t="shared" ca="1" si="2"/>
        <v>0</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9.9999999999999978E-2</v>
      </c>
      <c r="N46" s="67">
        <f t="shared" ca="1" si="3"/>
        <v>0</v>
      </c>
    </row>
    <row r="47" spans="1:14" x14ac:dyDescent="0.3">
      <c r="A47" s="32">
        <f t="shared" si="4"/>
        <v>45991</v>
      </c>
      <c r="B47" s="65" cm="1">
        <f t="array" aca="1" ref="B47" ca="1">_xlfn.XLOOKUP(A47,INDIRECT($A$5&amp;"!$AJ$41:$AJ$406"),INDIRECT($A$5&amp;"!$An$41:$An$406"))*SUM($F$3:$I$3)</f>
        <v>0</v>
      </c>
      <c r="C47" s="65" cm="1">
        <f t="array" aca="1" ref="C47" ca="1">_xlfn.XLOOKUP(A47,INDIRECT($A$5&amp;"!$AJ$41:$AJ$406"),INDIRECT($A$5&amp;"!$Ak$41:$Ak$406"))*SUM($F$3:$I$3)</f>
        <v>0</v>
      </c>
      <c r="D47" s="65" cm="1">
        <f t="array" aca="1" ref="D47" ca="1">_xlfn.XLOOKUP(A47,INDIRECT($A$5&amp;"!$AJ$41:$AJ$406"),INDIRECT($A$5&amp;"!$AO$41:$AO$406"))*SUM($F$3:$I$3)</f>
        <v>12</v>
      </c>
      <c r="E47" s="34" cm="1">
        <f t="array" ref="E47">SUMPRODUCT(('PT Storengy'!$B$8:$K$372)*('PT Storengy'!$A$8:$A$372=$A47)*('PT Storengy'!$A$5:$J$5=$A$6)*('PT Storengy'!$B$7:$K$7=$A$7))</f>
        <v>0</v>
      </c>
      <c r="F47" s="36">
        <f t="shared" ca="1" si="5"/>
        <v>0</v>
      </c>
      <c r="G47" s="51">
        <f t="shared" ca="1" si="6"/>
        <v>0</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9.9999999999999978E-2</v>
      </c>
      <c r="I47" s="87">
        <f t="shared" ca="1" si="0"/>
        <v>0</v>
      </c>
      <c r="K47" s="36">
        <f t="shared" ca="1" si="1"/>
        <v>0</v>
      </c>
      <c r="L47" s="51">
        <f t="shared" ca="1" si="2"/>
        <v>0</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9.9999999999999978E-2</v>
      </c>
      <c r="N47" s="67">
        <f t="shared" ca="1" si="3"/>
        <v>0</v>
      </c>
    </row>
    <row r="48" spans="1:14" x14ac:dyDescent="0.3">
      <c r="A48" s="32">
        <f t="shared" si="4"/>
        <v>45992</v>
      </c>
      <c r="B48" s="65" cm="1">
        <f t="array" aca="1" ref="B48" ca="1">_xlfn.XLOOKUP(A48,INDIRECT($A$5&amp;"!$AJ$41:$AJ$406"),INDIRECT($A$5&amp;"!$An$41:$An$406"))*SUM($F$3:$I$3)</f>
        <v>0</v>
      </c>
      <c r="C48" s="65" cm="1">
        <f t="array" aca="1" ref="C48" ca="1">_xlfn.XLOOKUP(A48,INDIRECT($A$5&amp;"!$AJ$41:$AJ$406"),INDIRECT($A$5&amp;"!$Ak$41:$Ak$406"))*SUM($F$3:$I$3)</f>
        <v>0</v>
      </c>
      <c r="D48" s="65" cm="1">
        <f t="array" aca="1" ref="D48" ca="1">_xlfn.XLOOKUP(A48,INDIRECT($A$5&amp;"!$AJ$41:$AJ$406"),INDIRECT($A$5&amp;"!$AO$41:$AO$406"))*SUM($F$3:$I$3)</f>
        <v>12</v>
      </c>
      <c r="E48" s="34" cm="1">
        <f t="array" ref="E48">SUMPRODUCT(('PT Storengy'!$B$8:$K$372)*('PT Storengy'!$A$8:$A$372=$A48)*('PT Storengy'!$A$5:$J$5=$A$6)*('PT Storengy'!$B$7:$K$7=$A$7))</f>
        <v>0</v>
      </c>
      <c r="F48" s="36">
        <f t="shared" ca="1" si="5"/>
        <v>0</v>
      </c>
      <c r="G48" s="51">
        <f t="shared" ca="1" si="6"/>
        <v>0</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9.9999999999999978E-2</v>
      </c>
      <c r="I48" s="87">
        <f t="shared" ca="1" si="0"/>
        <v>0</v>
      </c>
      <c r="K48" s="36">
        <f t="shared" ca="1" si="1"/>
        <v>0</v>
      </c>
      <c r="L48" s="51">
        <f t="shared" ca="1" si="2"/>
        <v>0</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9.9999999999999978E-2</v>
      </c>
      <c r="N48" s="67">
        <f t="shared" ca="1" si="3"/>
        <v>0</v>
      </c>
    </row>
    <row r="49" spans="1:14" x14ac:dyDescent="0.3">
      <c r="A49" s="32">
        <f t="shared" si="4"/>
        <v>45993</v>
      </c>
      <c r="B49" s="65" cm="1">
        <f t="array" aca="1" ref="B49" ca="1">_xlfn.XLOOKUP(A49,INDIRECT($A$5&amp;"!$AJ$41:$AJ$406"),INDIRECT($A$5&amp;"!$An$41:$An$406"))*SUM($F$3:$I$3)</f>
        <v>0</v>
      </c>
      <c r="C49" s="65" cm="1">
        <f t="array" aca="1" ref="C49" ca="1">_xlfn.XLOOKUP(A49,INDIRECT($A$5&amp;"!$AJ$41:$AJ$406"),INDIRECT($A$5&amp;"!$Ak$41:$Ak$406"))*SUM($F$3:$I$3)</f>
        <v>0</v>
      </c>
      <c r="D49" s="65" cm="1">
        <f t="array" aca="1" ref="D49" ca="1">_xlfn.XLOOKUP(A49,INDIRECT($A$5&amp;"!$AJ$41:$AJ$406"),INDIRECT($A$5&amp;"!$AO$41:$AO$406"))*SUM($F$3:$I$3)</f>
        <v>12</v>
      </c>
      <c r="E49" s="34" cm="1">
        <f t="array" ref="E49">SUMPRODUCT(('PT Storengy'!$B$8:$K$372)*('PT Storengy'!$A$8:$A$372=$A49)*('PT Storengy'!$A$5:$J$5=$A$6)*('PT Storengy'!$B$7:$K$7=$A$7))</f>
        <v>0</v>
      </c>
      <c r="F49" s="36">
        <f t="shared" ca="1" si="5"/>
        <v>0</v>
      </c>
      <c r="G49" s="51">
        <f t="shared" ca="1" si="6"/>
        <v>0</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9.9999999999999978E-2</v>
      </c>
      <c r="I49" s="87">
        <f t="shared" ca="1" si="0"/>
        <v>0</v>
      </c>
      <c r="K49" s="36">
        <f t="shared" ca="1" si="1"/>
        <v>0</v>
      </c>
      <c r="L49" s="51">
        <f t="shared" ca="1" si="2"/>
        <v>0</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9.9999999999999978E-2</v>
      </c>
      <c r="N49" s="67">
        <f t="shared" ca="1" si="3"/>
        <v>0</v>
      </c>
    </row>
    <row r="50" spans="1:14" x14ac:dyDescent="0.3">
      <c r="A50" s="32">
        <f t="shared" si="4"/>
        <v>45994</v>
      </c>
      <c r="B50" s="65" cm="1">
        <f t="array" aca="1" ref="B50" ca="1">_xlfn.XLOOKUP(A50,INDIRECT($A$5&amp;"!$AJ$41:$AJ$406"),INDIRECT($A$5&amp;"!$An$41:$An$406"))*SUM($F$3:$I$3)</f>
        <v>0</v>
      </c>
      <c r="C50" s="65" cm="1">
        <f t="array" aca="1" ref="C50" ca="1">_xlfn.XLOOKUP(A50,INDIRECT($A$5&amp;"!$AJ$41:$AJ$406"),INDIRECT($A$5&amp;"!$Ak$41:$Ak$406"))*SUM($F$3:$I$3)</f>
        <v>0</v>
      </c>
      <c r="D50" s="65" cm="1">
        <f t="array" aca="1" ref="D50" ca="1">_xlfn.XLOOKUP(A50,INDIRECT($A$5&amp;"!$AJ$41:$AJ$406"),INDIRECT($A$5&amp;"!$AO$41:$AO$406"))*SUM($F$3:$I$3)</f>
        <v>12</v>
      </c>
      <c r="E50" s="34" cm="1">
        <f t="array" ref="E50">SUMPRODUCT(('PT Storengy'!$B$8:$K$372)*('PT Storengy'!$A$8:$A$372=$A50)*('PT Storengy'!$A$5:$J$5=$A$6)*('PT Storengy'!$B$7:$K$7=$A$7))</f>
        <v>0</v>
      </c>
      <c r="F50" s="36">
        <f t="shared" ca="1" si="5"/>
        <v>0</v>
      </c>
      <c r="G50" s="51">
        <f t="shared" ca="1" si="6"/>
        <v>0</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9.9999999999999978E-2</v>
      </c>
      <c r="I50" s="87">
        <f t="shared" ca="1" si="0"/>
        <v>0</v>
      </c>
      <c r="K50" s="36">
        <f t="shared" ca="1" si="1"/>
        <v>0</v>
      </c>
      <c r="L50" s="51">
        <f t="shared" ca="1" si="2"/>
        <v>0</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9.9999999999999978E-2</v>
      </c>
      <c r="N50" s="67">
        <f t="shared" ca="1" si="3"/>
        <v>0</v>
      </c>
    </row>
    <row r="51" spans="1:14" x14ac:dyDescent="0.3">
      <c r="A51" s="32">
        <f t="shared" si="4"/>
        <v>45995</v>
      </c>
      <c r="B51" s="65" cm="1">
        <f t="array" aca="1" ref="B51" ca="1">_xlfn.XLOOKUP(A51,INDIRECT($A$5&amp;"!$AJ$41:$AJ$406"),INDIRECT($A$5&amp;"!$An$41:$An$406"))*SUM($F$3:$I$3)</f>
        <v>0</v>
      </c>
      <c r="C51" s="65" cm="1">
        <f t="array" aca="1" ref="C51" ca="1">_xlfn.XLOOKUP(A51,INDIRECT($A$5&amp;"!$AJ$41:$AJ$406"),INDIRECT($A$5&amp;"!$Ak$41:$Ak$406"))*SUM($F$3:$I$3)</f>
        <v>0</v>
      </c>
      <c r="D51" s="65" cm="1">
        <f t="array" aca="1" ref="D51" ca="1">_xlfn.XLOOKUP(A51,INDIRECT($A$5&amp;"!$AJ$41:$AJ$406"),INDIRECT($A$5&amp;"!$AO$41:$AO$406"))*SUM($F$3:$I$3)</f>
        <v>12</v>
      </c>
      <c r="E51" s="34" cm="1">
        <f t="array" ref="E51">SUMPRODUCT(('PT Storengy'!$B$8:$K$372)*('PT Storengy'!$A$8:$A$372=$A51)*('PT Storengy'!$A$5:$J$5=$A$6)*('PT Storengy'!$B$7:$K$7=$A$7))</f>
        <v>0</v>
      </c>
      <c r="F51" s="36">
        <f t="shared" ca="1" si="5"/>
        <v>0</v>
      </c>
      <c r="G51" s="51">
        <f t="shared" ca="1" si="6"/>
        <v>0</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9.9999999999999978E-2</v>
      </c>
      <c r="I51" s="87">
        <f t="shared" ca="1" si="0"/>
        <v>0</v>
      </c>
      <c r="K51" s="36">
        <f t="shared" ca="1" si="1"/>
        <v>0</v>
      </c>
      <c r="L51" s="51">
        <f t="shared" ca="1" si="2"/>
        <v>0</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9.9999999999999978E-2</v>
      </c>
      <c r="N51" s="67">
        <f t="shared" ca="1" si="3"/>
        <v>0</v>
      </c>
    </row>
    <row r="52" spans="1:14" x14ac:dyDescent="0.3">
      <c r="A52" s="32">
        <f t="shared" si="4"/>
        <v>45996</v>
      </c>
      <c r="B52" s="65" cm="1">
        <f t="array" aca="1" ref="B52" ca="1">_xlfn.XLOOKUP(A52,INDIRECT($A$5&amp;"!$AJ$41:$AJ$406"),INDIRECT($A$5&amp;"!$An$41:$An$406"))*SUM($F$3:$I$3)</f>
        <v>0</v>
      </c>
      <c r="C52" s="65" cm="1">
        <f t="array" aca="1" ref="C52" ca="1">_xlfn.XLOOKUP(A52,INDIRECT($A$5&amp;"!$AJ$41:$AJ$406"),INDIRECT($A$5&amp;"!$Ak$41:$Ak$406"))*SUM($F$3:$I$3)</f>
        <v>0</v>
      </c>
      <c r="D52" s="65" cm="1">
        <f t="array" aca="1" ref="D52" ca="1">_xlfn.XLOOKUP(A52,INDIRECT($A$5&amp;"!$AJ$41:$AJ$406"),INDIRECT($A$5&amp;"!$AO$41:$AO$406"))*SUM($F$3:$I$3)</f>
        <v>12</v>
      </c>
      <c r="E52" s="34" cm="1">
        <f t="array" ref="E52">SUMPRODUCT(('PT Storengy'!$B$8:$K$372)*('PT Storengy'!$A$8:$A$372=$A52)*('PT Storengy'!$A$5:$J$5=$A$6)*('PT Storengy'!$B$7:$K$7=$A$7))</f>
        <v>0</v>
      </c>
      <c r="F52" s="36">
        <f t="shared" ca="1" si="5"/>
        <v>0</v>
      </c>
      <c r="G52" s="51">
        <f t="shared" ca="1" si="6"/>
        <v>0</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9.9999999999999978E-2</v>
      </c>
      <c r="I52" s="87">
        <f t="shared" ca="1" si="0"/>
        <v>0</v>
      </c>
      <c r="K52" s="36">
        <f t="shared" ca="1" si="1"/>
        <v>0</v>
      </c>
      <c r="L52" s="51">
        <f t="shared" ca="1" si="2"/>
        <v>0</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9.9999999999999978E-2</v>
      </c>
      <c r="N52" s="67">
        <f t="shared" ca="1" si="3"/>
        <v>0</v>
      </c>
    </row>
    <row r="53" spans="1:14" x14ac:dyDescent="0.3">
      <c r="A53" s="32">
        <f t="shared" si="4"/>
        <v>45997</v>
      </c>
      <c r="B53" s="65" cm="1">
        <f t="array" aca="1" ref="B53" ca="1">_xlfn.XLOOKUP(A53,INDIRECT($A$5&amp;"!$AJ$41:$AJ$406"),INDIRECT($A$5&amp;"!$An$41:$An$406"))*SUM($F$3:$I$3)</f>
        <v>0</v>
      </c>
      <c r="C53" s="65" cm="1">
        <f t="array" aca="1" ref="C53" ca="1">_xlfn.XLOOKUP(A53,INDIRECT($A$5&amp;"!$AJ$41:$AJ$406"),INDIRECT($A$5&amp;"!$Ak$41:$Ak$406"))*SUM($F$3:$I$3)</f>
        <v>0</v>
      </c>
      <c r="D53" s="65" cm="1">
        <f t="array" aca="1" ref="D53" ca="1">_xlfn.XLOOKUP(A53,INDIRECT($A$5&amp;"!$AJ$41:$AJ$406"),INDIRECT($A$5&amp;"!$AO$41:$AO$406"))*SUM($F$3:$I$3)</f>
        <v>12</v>
      </c>
      <c r="E53" s="34" cm="1">
        <f t="array" ref="E53">SUMPRODUCT(('PT Storengy'!$B$8:$K$372)*('PT Storengy'!$A$8:$A$372=$A53)*('PT Storengy'!$A$5:$J$5=$A$6)*('PT Storengy'!$B$7:$K$7=$A$7))</f>
        <v>0</v>
      </c>
      <c r="F53" s="36">
        <f t="shared" ca="1" si="5"/>
        <v>0</v>
      </c>
      <c r="G53" s="51">
        <f t="shared" ca="1" si="6"/>
        <v>0</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9.9999999999999978E-2</v>
      </c>
      <c r="I53" s="87">
        <f t="shared" ca="1" si="0"/>
        <v>0</v>
      </c>
      <c r="K53" s="36">
        <f t="shared" ca="1" si="1"/>
        <v>0</v>
      </c>
      <c r="L53" s="51">
        <f t="shared" ca="1" si="2"/>
        <v>0</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9.9999999999999978E-2</v>
      </c>
      <c r="N53" s="67">
        <f t="shared" ca="1" si="3"/>
        <v>0</v>
      </c>
    </row>
    <row r="54" spans="1:14" x14ac:dyDescent="0.3">
      <c r="A54" s="32">
        <f t="shared" si="4"/>
        <v>45998</v>
      </c>
      <c r="B54" s="65" cm="1">
        <f t="array" aca="1" ref="B54" ca="1">_xlfn.XLOOKUP(A54,INDIRECT($A$5&amp;"!$AJ$41:$AJ$406"),INDIRECT($A$5&amp;"!$An$41:$An$406"))*SUM($F$3:$I$3)</f>
        <v>0</v>
      </c>
      <c r="C54" s="65" cm="1">
        <f t="array" aca="1" ref="C54" ca="1">_xlfn.XLOOKUP(A54,INDIRECT($A$5&amp;"!$AJ$41:$AJ$406"),INDIRECT($A$5&amp;"!$Ak$41:$Ak$406"))*SUM($F$3:$I$3)</f>
        <v>0</v>
      </c>
      <c r="D54" s="65" cm="1">
        <f t="array" aca="1" ref="D54" ca="1">_xlfn.XLOOKUP(A54,INDIRECT($A$5&amp;"!$AJ$41:$AJ$406"),INDIRECT($A$5&amp;"!$AO$41:$AO$406"))*SUM($F$3:$I$3)</f>
        <v>12</v>
      </c>
      <c r="E54" s="34" cm="1">
        <f t="array" ref="E54">SUMPRODUCT(('PT Storengy'!$B$8:$K$372)*('PT Storengy'!$A$8:$A$372=$A54)*('PT Storengy'!$A$5:$J$5=$A$6)*('PT Storengy'!$B$7:$K$7=$A$7))</f>
        <v>0</v>
      </c>
      <c r="F54" s="36">
        <f t="shared" ca="1" si="5"/>
        <v>0</v>
      </c>
      <c r="G54" s="51">
        <f t="shared" ca="1" si="6"/>
        <v>0</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9.9999999999999978E-2</v>
      </c>
      <c r="I54" s="87">
        <f t="shared" ca="1" si="0"/>
        <v>0</v>
      </c>
      <c r="K54" s="36">
        <f t="shared" ca="1" si="1"/>
        <v>0</v>
      </c>
      <c r="L54" s="51">
        <f t="shared" ca="1" si="2"/>
        <v>0</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9.9999999999999978E-2</v>
      </c>
      <c r="N54" s="67">
        <f t="shared" ca="1" si="3"/>
        <v>0</v>
      </c>
    </row>
    <row r="55" spans="1:14" x14ac:dyDescent="0.3">
      <c r="A55" s="32">
        <f t="shared" si="4"/>
        <v>45999</v>
      </c>
      <c r="B55" s="65" cm="1">
        <f t="array" aca="1" ref="B55" ca="1">_xlfn.XLOOKUP(A55,INDIRECT($A$5&amp;"!$AJ$41:$AJ$406"),INDIRECT($A$5&amp;"!$An$41:$An$406"))*SUM($F$3:$I$3)</f>
        <v>0</v>
      </c>
      <c r="C55" s="65" cm="1">
        <f t="array" aca="1" ref="C55" ca="1">_xlfn.XLOOKUP(A55,INDIRECT($A$5&amp;"!$AJ$41:$AJ$406"),INDIRECT($A$5&amp;"!$Ak$41:$Ak$406"))*SUM($F$3:$I$3)</f>
        <v>0</v>
      </c>
      <c r="D55" s="65" cm="1">
        <f t="array" aca="1" ref="D55" ca="1">_xlfn.XLOOKUP(A55,INDIRECT($A$5&amp;"!$AJ$41:$AJ$406"),INDIRECT($A$5&amp;"!$AO$41:$AO$406"))*SUM($F$3:$I$3)</f>
        <v>12</v>
      </c>
      <c r="E55" s="34" cm="1">
        <f t="array" ref="E55">SUMPRODUCT(('PT Storengy'!$B$8:$K$372)*('PT Storengy'!$A$8:$A$372=$A55)*('PT Storengy'!$A$5:$J$5=$A$6)*('PT Storengy'!$B$7:$K$7=$A$7))</f>
        <v>0</v>
      </c>
      <c r="F55" s="36">
        <f t="shared" ca="1" si="5"/>
        <v>0</v>
      </c>
      <c r="G55" s="51">
        <f t="shared" ca="1" si="6"/>
        <v>0</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9.9999999999999978E-2</v>
      </c>
      <c r="I55" s="87">
        <f t="shared" ca="1" si="0"/>
        <v>0</v>
      </c>
      <c r="K55" s="36">
        <f t="shared" ca="1" si="1"/>
        <v>0</v>
      </c>
      <c r="L55" s="51">
        <f t="shared" ca="1" si="2"/>
        <v>0</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9.9999999999999978E-2</v>
      </c>
      <c r="N55" s="67">
        <f t="shared" ca="1" si="3"/>
        <v>0</v>
      </c>
    </row>
    <row r="56" spans="1:14" x14ac:dyDescent="0.3">
      <c r="A56" s="32">
        <f t="shared" si="4"/>
        <v>46000</v>
      </c>
      <c r="B56" s="65" cm="1">
        <f t="array" aca="1" ref="B56" ca="1">_xlfn.XLOOKUP(A56,INDIRECT($A$5&amp;"!$AJ$41:$AJ$406"),INDIRECT($A$5&amp;"!$An$41:$An$406"))*SUM($F$3:$I$3)</f>
        <v>0</v>
      </c>
      <c r="C56" s="65" cm="1">
        <f t="array" aca="1" ref="C56" ca="1">_xlfn.XLOOKUP(A56,INDIRECT($A$5&amp;"!$AJ$41:$AJ$406"),INDIRECT($A$5&amp;"!$Ak$41:$Ak$406"))*SUM($F$3:$I$3)</f>
        <v>0</v>
      </c>
      <c r="D56" s="65" cm="1">
        <f t="array" aca="1" ref="D56" ca="1">_xlfn.XLOOKUP(A56,INDIRECT($A$5&amp;"!$AJ$41:$AJ$406"),INDIRECT($A$5&amp;"!$AO$41:$AO$406"))*SUM($F$3:$I$3)</f>
        <v>12</v>
      </c>
      <c r="E56" s="34" cm="1">
        <f t="array" ref="E56">SUMPRODUCT(('PT Storengy'!$B$8:$K$372)*('PT Storengy'!$A$8:$A$372=$A56)*('PT Storengy'!$A$5:$J$5=$A$6)*('PT Storengy'!$B$7:$K$7=$A$7))</f>
        <v>0</v>
      </c>
      <c r="F56" s="36">
        <f t="shared" ca="1" si="5"/>
        <v>0</v>
      </c>
      <c r="G56" s="51">
        <f t="shared" ca="1" si="6"/>
        <v>0</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9.9999999999999978E-2</v>
      </c>
      <c r="I56" s="87">
        <f t="shared" ca="1" si="0"/>
        <v>0</v>
      </c>
      <c r="K56" s="36">
        <f t="shared" ca="1" si="1"/>
        <v>0</v>
      </c>
      <c r="L56" s="51">
        <f t="shared" ca="1" si="2"/>
        <v>0</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9.9999999999999978E-2</v>
      </c>
      <c r="N56" s="67">
        <f t="shared" ca="1" si="3"/>
        <v>0</v>
      </c>
    </row>
    <row r="57" spans="1:14" x14ac:dyDescent="0.3">
      <c r="A57" s="32">
        <f t="shared" si="4"/>
        <v>46001</v>
      </c>
      <c r="B57" s="65" cm="1">
        <f t="array" aca="1" ref="B57" ca="1">_xlfn.XLOOKUP(A57,INDIRECT($A$5&amp;"!$AJ$41:$AJ$406"),INDIRECT($A$5&amp;"!$An$41:$An$406"))*SUM($F$3:$I$3)</f>
        <v>0</v>
      </c>
      <c r="C57" s="65" cm="1">
        <f t="array" aca="1" ref="C57" ca="1">_xlfn.XLOOKUP(A57,INDIRECT($A$5&amp;"!$AJ$41:$AJ$406"),INDIRECT($A$5&amp;"!$Ak$41:$Ak$406"))*SUM($F$3:$I$3)</f>
        <v>0</v>
      </c>
      <c r="D57" s="65" cm="1">
        <f t="array" aca="1" ref="D57" ca="1">_xlfn.XLOOKUP(A57,INDIRECT($A$5&amp;"!$AJ$41:$AJ$406"),INDIRECT($A$5&amp;"!$AO$41:$AO$406"))*SUM($F$3:$I$3)</f>
        <v>12</v>
      </c>
      <c r="E57" s="34" cm="1">
        <f t="array" ref="E57">SUMPRODUCT(('PT Storengy'!$B$8:$K$372)*('PT Storengy'!$A$8:$A$372=$A57)*('PT Storengy'!$A$5:$J$5=$A$6)*('PT Storengy'!$B$7:$K$7=$A$7))</f>
        <v>0</v>
      </c>
      <c r="F57" s="36">
        <f t="shared" ca="1" si="5"/>
        <v>0</v>
      </c>
      <c r="G57" s="51">
        <f t="shared" ca="1" si="6"/>
        <v>0</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9.9999999999999978E-2</v>
      </c>
      <c r="I57" s="87">
        <f t="shared" ca="1" si="0"/>
        <v>0</v>
      </c>
      <c r="K57" s="36">
        <f t="shared" ca="1" si="1"/>
        <v>0</v>
      </c>
      <c r="L57" s="51">
        <f t="shared" ca="1" si="2"/>
        <v>0</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9.9999999999999978E-2</v>
      </c>
      <c r="N57" s="67">
        <f t="shared" ca="1" si="3"/>
        <v>0</v>
      </c>
    </row>
    <row r="58" spans="1:14" x14ac:dyDescent="0.3">
      <c r="A58" s="32">
        <f t="shared" si="4"/>
        <v>46002</v>
      </c>
      <c r="B58" s="65" cm="1">
        <f t="array" aca="1" ref="B58" ca="1">_xlfn.XLOOKUP(A58,INDIRECT($A$5&amp;"!$AJ$41:$AJ$406"),INDIRECT($A$5&amp;"!$An$41:$An$406"))*SUM($F$3:$I$3)</f>
        <v>0</v>
      </c>
      <c r="C58" s="65" cm="1">
        <f t="array" aca="1" ref="C58" ca="1">_xlfn.XLOOKUP(A58,INDIRECT($A$5&amp;"!$AJ$41:$AJ$406"),INDIRECT($A$5&amp;"!$Ak$41:$Ak$406"))*SUM($F$3:$I$3)</f>
        <v>0</v>
      </c>
      <c r="D58" s="65" cm="1">
        <f t="array" aca="1" ref="D58" ca="1">_xlfn.XLOOKUP(A58,INDIRECT($A$5&amp;"!$AJ$41:$AJ$406"),INDIRECT($A$5&amp;"!$AO$41:$AO$406"))*SUM($F$3:$I$3)</f>
        <v>12</v>
      </c>
      <c r="E58" s="34" cm="1">
        <f t="array" ref="E58">SUMPRODUCT(('PT Storengy'!$B$8:$K$372)*('PT Storengy'!$A$8:$A$372=$A58)*('PT Storengy'!$A$5:$J$5=$A$6)*('PT Storengy'!$B$7:$K$7=$A$7))</f>
        <v>0</v>
      </c>
      <c r="F58" s="36">
        <f t="shared" ca="1" si="5"/>
        <v>0</v>
      </c>
      <c r="G58" s="51">
        <f t="shared" ca="1" si="6"/>
        <v>0</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9.9999999999999978E-2</v>
      </c>
      <c r="I58" s="87">
        <f t="shared" ca="1" si="0"/>
        <v>0</v>
      </c>
      <c r="K58" s="36">
        <f t="shared" ca="1" si="1"/>
        <v>0</v>
      </c>
      <c r="L58" s="51">
        <f t="shared" ca="1" si="2"/>
        <v>0</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9.9999999999999978E-2</v>
      </c>
      <c r="N58" s="67">
        <f t="shared" ca="1" si="3"/>
        <v>0</v>
      </c>
    </row>
    <row r="59" spans="1:14" x14ac:dyDescent="0.3">
      <c r="A59" s="32">
        <f t="shared" si="4"/>
        <v>46003</v>
      </c>
      <c r="B59" s="65" cm="1">
        <f t="array" aca="1" ref="B59" ca="1">_xlfn.XLOOKUP(A59,INDIRECT($A$5&amp;"!$AJ$41:$AJ$406"),INDIRECT($A$5&amp;"!$An$41:$An$406"))*SUM($F$3:$I$3)</f>
        <v>0</v>
      </c>
      <c r="C59" s="65" cm="1">
        <f t="array" aca="1" ref="C59" ca="1">_xlfn.XLOOKUP(A59,INDIRECT($A$5&amp;"!$AJ$41:$AJ$406"),INDIRECT($A$5&amp;"!$Ak$41:$Ak$406"))*SUM($F$3:$I$3)</f>
        <v>0</v>
      </c>
      <c r="D59" s="65" cm="1">
        <f t="array" aca="1" ref="D59" ca="1">_xlfn.XLOOKUP(A59,INDIRECT($A$5&amp;"!$AJ$41:$AJ$406"),INDIRECT($A$5&amp;"!$AO$41:$AO$406"))*SUM($F$3:$I$3)</f>
        <v>12</v>
      </c>
      <c r="E59" s="34" cm="1">
        <f t="array" ref="E59">SUMPRODUCT(('PT Storengy'!$B$8:$K$372)*('PT Storengy'!$A$8:$A$372=$A59)*('PT Storengy'!$A$5:$J$5=$A$6)*('PT Storengy'!$B$7:$K$7=$A$7))</f>
        <v>0</v>
      </c>
      <c r="F59" s="36">
        <f t="shared" ca="1" si="5"/>
        <v>0</v>
      </c>
      <c r="G59" s="51">
        <f t="shared" ca="1" si="6"/>
        <v>0</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9.9999999999999978E-2</v>
      </c>
      <c r="I59" s="87">
        <f t="shared" ca="1" si="0"/>
        <v>0</v>
      </c>
      <c r="K59" s="36">
        <f t="shared" ca="1" si="1"/>
        <v>0</v>
      </c>
      <c r="L59" s="51">
        <f t="shared" ca="1" si="2"/>
        <v>0</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9.9999999999999978E-2</v>
      </c>
      <c r="N59" s="67">
        <f t="shared" ca="1" si="3"/>
        <v>0</v>
      </c>
    </row>
    <row r="60" spans="1:14" x14ac:dyDescent="0.3">
      <c r="A60" s="32">
        <f t="shared" si="4"/>
        <v>46004</v>
      </c>
      <c r="B60" s="65" cm="1">
        <f t="array" aca="1" ref="B60" ca="1">_xlfn.XLOOKUP(A60,INDIRECT($A$5&amp;"!$AJ$41:$AJ$406"),INDIRECT($A$5&amp;"!$An$41:$An$406"))*SUM($F$3:$I$3)</f>
        <v>0</v>
      </c>
      <c r="C60" s="65" cm="1">
        <f t="array" aca="1" ref="C60" ca="1">_xlfn.XLOOKUP(A60,INDIRECT($A$5&amp;"!$AJ$41:$AJ$406"),INDIRECT($A$5&amp;"!$Ak$41:$Ak$406"))*SUM($F$3:$I$3)</f>
        <v>0</v>
      </c>
      <c r="D60" s="65" cm="1">
        <f t="array" aca="1" ref="D60" ca="1">_xlfn.XLOOKUP(A60,INDIRECT($A$5&amp;"!$AJ$41:$AJ$406"),INDIRECT($A$5&amp;"!$AO$41:$AO$406"))*SUM($F$3:$I$3)</f>
        <v>12</v>
      </c>
      <c r="E60" s="34" cm="1">
        <f t="array" ref="E60">SUMPRODUCT(('PT Storengy'!$B$8:$K$372)*('PT Storengy'!$A$8:$A$372=$A60)*('PT Storengy'!$A$5:$J$5=$A$6)*('PT Storengy'!$B$7:$K$7=$A$7))</f>
        <v>0</v>
      </c>
      <c r="F60" s="36">
        <f t="shared" ca="1" si="5"/>
        <v>0</v>
      </c>
      <c r="G60" s="51">
        <f t="shared" ca="1" si="6"/>
        <v>0</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9.9999999999999978E-2</v>
      </c>
      <c r="I60" s="87">
        <f t="shared" ca="1" si="0"/>
        <v>0</v>
      </c>
      <c r="K60" s="36">
        <f t="shared" ca="1" si="1"/>
        <v>0</v>
      </c>
      <c r="L60" s="51">
        <f t="shared" ca="1" si="2"/>
        <v>0</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9.9999999999999978E-2</v>
      </c>
      <c r="N60" s="67">
        <f t="shared" ca="1" si="3"/>
        <v>0</v>
      </c>
    </row>
    <row r="61" spans="1:14" x14ac:dyDescent="0.3">
      <c r="A61" s="32">
        <f t="shared" si="4"/>
        <v>46005</v>
      </c>
      <c r="B61" s="65" cm="1">
        <f t="array" aca="1" ref="B61" ca="1">_xlfn.XLOOKUP(A61,INDIRECT($A$5&amp;"!$AJ$41:$AJ$406"),INDIRECT($A$5&amp;"!$An$41:$An$406"))*SUM($F$3:$I$3)</f>
        <v>0</v>
      </c>
      <c r="C61" s="65" cm="1">
        <f t="array" aca="1" ref="C61" ca="1">_xlfn.XLOOKUP(A61,INDIRECT($A$5&amp;"!$AJ$41:$AJ$406"),INDIRECT($A$5&amp;"!$Ak$41:$Ak$406"))*SUM($F$3:$I$3)</f>
        <v>0</v>
      </c>
      <c r="D61" s="65" cm="1">
        <f t="array" aca="1" ref="D61" ca="1">_xlfn.XLOOKUP(A61,INDIRECT($A$5&amp;"!$AJ$41:$AJ$406"),INDIRECT($A$5&amp;"!$AO$41:$AO$406"))*SUM($F$3:$I$3)</f>
        <v>12</v>
      </c>
      <c r="E61" s="34" cm="1">
        <f t="array" ref="E61">SUMPRODUCT(('PT Storengy'!$B$8:$K$372)*('PT Storengy'!$A$8:$A$372=$A61)*('PT Storengy'!$A$5:$J$5=$A$6)*('PT Storengy'!$B$7:$K$7=$A$7))</f>
        <v>0</v>
      </c>
      <c r="F61" s="36">
        <f t="shared" ca="1" si="5"/>
        <v>0</v>
      </c>
      <c r="G61" s="51">
        <f t="shared" ca="1" si="6"/>
        <v>0</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9.9999999999999978E-2</v>
      </c>
      <c r="I61" s="87">
        <f t="shared" ca="1" si="0"/>
        <v>0</v>
      </c>
      <c r="K61" s="36">
        <f t="shared" ca="1" si="1"/>
        <v>0</v>
      </c>
      <c r="L61" s="51">
        <f t="shared" ca="1" si="2"/>
        <v>0</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9.9999999999999978E-2</v>
      </c>
      <c r="N61" s="67">
        <f t="shared" ca="1" si="3"/>
        <v>0</v>
      </c>
    </row>
    <row r="62" spans="1:14" x14ac:dyDescent="0.3">
      <c r="A62" s="32">
        <f t="shared" si="4"/>
        <v>46006</v>
      </c>
      <c r="B62" s="65" cm="1">
        <f t="array" aca="1" ref="B62" ca="1">_xlfn.XLOOKUP(A62,INDIRECT($A$5&amp;"!$AJ$41:$AJ$406"),INDIRECT($A$5&amp;"!$An$41:$An$406"))*SUM($F$3:$I$3)</f>
        <v>0</v>
      </c>
      <c r="C62" s="65" cm="1">
        <f t="array" aca="1" ref="C62" ca="1">_xlfn.XLOOKUP(A62,INDIRECT($A$5&amp;"!$AJ$41:$AJ$406"),INDIRECT($A$5&amp;"!$Ak$41:$Ak$406"))*SUM($F$3:$I$3)</f>
        <v>0</v>
      </c>
      <c r="D62" s="65" cm="1">
        <f t="array" aca="1" ref="D62" ca="1">_xlfn.XLOOKUP(A62,INDIRECT($A$5&amp;"!$AJ$41:$AJ$406"),INDIRECT($A$5&amp;"!$AO$41:$AO$406"))*SUM($F$3:$I$3)</f>
        <v>12</v>
      </c>
      <c r="E62" s="34" cm="1">
        <f t="array" ref="E62">SUMPRODUCT(('PT Storengy'!$B$8:$K$372)*('PT Storengy'!$A$8:$A$372=$A62)*('PT Storengy'!$A$5:$J$5=$A$6)*('PT Storengy'!$B$7:$K$7=$A$7))</f>
        <v>0</v>
      </c>
      <c r="F62" s="36">
        <f t="shared" ca="1" si="5"/>
        <v>0</v>
      </c>
      <c r="G62" s="51">
        <f t="shared" ca="1" si="6"/>
        <v>0</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9.9999999999999978E-2</v>
      </c>
      <c r="I62" s="87">
        <f t="shared" ca="1" si="0"/>
        <v>0</v>
      </c>
      <c r="K62" s="36">
        <f t="shared" ca="1" si="1"/>
        <v>0</v>
      </c>
      <c r="L62" s="51">
        <f t="shared" ca="1" si="2"/>
        <v>0</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9.9999999999999978E-2</v>
      </c>
      <c r="N62" s="67">
        <f t="shared" ca="1" si="3"/>
        <v>0</v>
      </c>
    </row>
    <row r="63" spans="1:14" x14ac:dyDescent="0.3">
      <c r="A63" s="32">
        <f t="shared" si="4"/>
        <v>46007</v>
      </c>
      <c r="B63" s="65" cm="1">
        <f t="array" aca="1" ref="B63" ca="1">_xlfn.XLOOKUP(A63,INDIRECT($A$5&amp;"!$AJ$41:$AJ$406"),INDIRECT($A$5&amp;"!$An$41:$An$406"))*SUM($F$3:$I$3)</f>
        <v>0</v>
      </c>
      <c r="C63" s="65" cm="1">
        <f t="array" aca="1" ref="C63" ca="1">_xlfn.XLOOKUP(A63,INDIRECT($A$5&amp;"!$AJ$41:$AJ$406"),INDIRECT($A$5&amp;"!$Ak$41:$Ak$406"))*SUM($F$3:$I$3)</f>
        <v>0</v>
      </c>
      <c r="D63" s="65" cm="1">
        <f t="array" aca="1" ref="D63" ca="1">_xlfn.XLOOKUP(A63,INDIRECT($A$5&amp;"!$AJ$41:$AJ$406"),INDIRECT($A$5&amp;"!$AO$41:$AO$406"))*SUM($F$3:$I$3)</f>
        <v>12</v>
      </c>
      <c r="E63" s="34" cm="1">
        <f t="array" ref="E63">SUMPRODUCT(('PT Storengy'!$B$8:$K$372)*('PT Storengy'!$A$8:$A$372=$A63)*('PT Storengy'!$A$5:$J$5=$A$6)*('PT Storengy'!$B$7:$K$7=$A$7))</f>
        <v>0</v>
      </c>
      <c r="F63" s="36">
        <f t="shared" ca="1" si="5"/>
        <v>0</v>
      </c>
      <c r="G63" s="51">
        <f t="shared" ca="1" si="6"/>
        <v>0</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9.9999999999999978E-2</v>
      </c>
      <c r="I63" s="87">
        <f t="shared" ca="1" si="0"/>
        <v>0</v>
      </c>
      <c r="K63" s="36">
        <f t="shared" ca="1" si="1"/>
        <v>0</v>
      </c>
      <c r="L63" s="51">
        <f t="shared" ca="1" si="2"/>
        <v>0</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9.9999999999999978E-2</v>
      </c>
      <c r="N63" s="67">
        <f t="shared" ca="1" si="3"/>
        <v>0</v>
      </c>
    </row>
    <row r="64" spans="1:14" x14ac:dyDescent="0.3">
      <c r="A64" s="32">
        <f t="shared" si="4"/>
        <v>46008</v>
      </c>
      <c r="B64" s="65" cm="1">
        <f t="array" aca="1" ref="B64" ca="1">_xlfn.XLOOKUP(A64,INDIRECT($A$5&amp;"!$AJ$41:$AJ$406"),INDIRECT($A$5&amp;"!$An$41:$An$406"))*SUM($F$3:$I$3)</f>
        <v>0</v>
      </c>
      <c r="C64" s="65" cm="1">
        <f t="array" aca="1" ref="C64" ca="1">_xlfn.XLOOKUP(A64,INDIRECT($A$5&amp;"!$AJ$41:$AJ$406"),INDIRECT($A$5&amp;"!$Ak$41:$Ak$406"))*SUM($F$3:$I$3)</f>
        <v>0</v>
      </c>
      <c r="D64" s="65" cm="1">
        <f t="array" aca="1" ref="D64" ca="1">_xlfn.XLOOKUP(A64,INDIRECT($A$5&amp;"!$AJ$41:$AJ$406"),INDIRECT($A$5&amp;"!$AO$41:$AO$406"))*SUM($F$3:$I$3)</f>
        <v>12</v>
      </c>
      <c r="E64" s="34" cm="1">
        <f t="array" ref="E64">SUMPRODUCT(('PT Storengy'!$B$8:$K$372)*('PT Storengy'!$A$8:$A$372=$A64)*('PT Storengy'!$A$5:$J$5=$A$6)*('PT Storengy'!$B$7:$K$7=$A$7))</f>
        <v>0</v>
      </c>
      <c r="F64" s="36">
        <f t="shared" ca="1" si="5"/>
        <v>0</v>
      </c>
      <c r="G64" s="51">
        <f t="shared" ca="1" si="6"/>
        <v>0</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9.9999999999999978E-2</v>
      </c>
      <c r="I64" s="87">
        <f t="shared" ca="1" si="0"/>
        <v>0</v>
      </c>
      <c r="K64" s="36">
        <f t="shared" ca="1" si="1"/>
        <v>0</v>
      </c>
      <c r="L64" s="51">
        <f t="shared" ca="1" si="2"/>
        <v>0</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9.9999999999999978E-2</v>
      </c>
      <c r="N64" s="67">
        <f t="shared" ca="1" si="3"/>
        <v>0</v>
      </c>
    </row>
    <row r="65" spans="1:14" x14ac:dyDescent="0.3">
      <c r="A65" s="32">
        <f t="shared" si="4"/>
        <v>46009</v>
      </c>
      <c r="B65" s="65" cm="1">
        <f t="array" aca="1" ref="B65" ca="1">_xlfn.XLOOKUP(A65,INDIRECT($A$5&amp;"!$AJ$41:$AJ$406"),INDIRECT($A$5&amp;"!$An$41:$An$406"))*SUM($F$3:$I$3)</f>
        <v>0</v>
      </c>
      <c r="C65" s="65" cm="1">
        <f t="array" aca="1" ref="C65" ca="1">_xlfn.XLOOKUP(A65,INDIRECT($A$5&amp;"!$AJ$41:$AJ$406"),INDIRECT($A$5&amp;"!$Ak$41:$Ak$406"))*SUM($F$3:$I$3)</f>
        <v>0</v>
      </c>
      <c r="D65" s="65" cm="1">
        <f t="array" aca="1" ref="D65" ca="1">_xlfn.XLOOKUP(A65,INDIRECT($A$5&amp;"!$AJ$41:$AJ$406"),INDIRECT($A$5&amp;"!$AO$41:$AO$406"))*SUM($F$3:$I$3)</f>
        <v>12</v>
      </c>
      <c r="E65" s="34" cm="1">
        <f t="array" ref="E65">SUMPRODUCT(('PT Storengy'!$B$8:$K$372)*('PT Storengy'!$A$8:$A$372=$A65)*('PT Storengy'!$A$5:$J$5=$A$6)*('PT Storengy'!$B$7:$K$7=$A$7))</f>
        <v>0</v>
      </c>
      <c r="F65" s="36">
        <f t="shared" ca="1" si="5"/>
        <v>0</v>
      </c>
      <c r="G65" s="51">
        <f t="shared" ca="1" si="6"/>
        <v>0</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9.9999999999999978E-2</v>
      </c>
      <c r="I65" s="87">
        <f t="shared" ca="1" si="0"/>
        <v>0</v>
      </c>
      <c r="K65" s="36">
        <f t="shared" ca="1" si="1"/>
        <v>0</v>
      </c>
      <c r="L65" s="51">
        <f t="shared" ca="1" si="2"/>
        <v>0</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9.9999999999999978E-2</v>
      </c>
      <c r="N65" s="67">
        <f t="shared" ca="1" si="3"/>
        <v>0</v>
      </c>
    </row>
    <row r="66" spans="1:14" x14ac:dyDescent="0.3">
      <c r="A66" s="32">
        <f t="shared" si="4"/>
        <v>46010</v>
      </c>
      <c r="B66" s="65" cm="1">
        <f t="array" aca="1" ref="B66" ca="1">_xlfn.XLOOKUP(A66,INDIRECT($A$5&amp;"!$AJ$41:$AJ$406"),INDIRECT($A$5&amp;"!$An$41:$An$406"))*SUM($F$3:$I$3)</f>
        <v>0</v>
      </c>
      <c r="C66" s="65" cm="1">
        <f t="array" aca="1" ref="C66" ca="1">_xlfn.XLOOKUP(A66,INDIRECT($A$5&amp;"!$AJ$41:$AJ$406"),INDIRECT($A$5&amp;"!$Ak$41:$Ak$406"))*SUM($F$3:$I$3)</f>
        <v>0</v>
      </c>
      <c r="D66" s="65" cm="1">
        <f t="array" aca="1" ref="D66" ca="1">_xlfn.XLOOKUP(A66,INDIRECT($A$5&amp;"!$AJ$41:$AJ$406"),INDIRECT($A$5&amp;"!$AO$41:$AO$406"))*SUM($F$3:$I$3)</f>
        <v>12</v>
      </c>
      <c r="E66" s="34" cm="1">
        <f t="array" ref="E66">SUMPRODUCT(('PT Storengy'!$B$8:$K$372)*('PT Storengy'!$A$8:$A$372=$A66)*('PT Storengy'!$A$5:$J$5=$A$6)*('PT Storengy'!$B$7:$K$7=$A$7))</f>
        <v>0</v>
      </c>
      <c r="F66" s="36">
        <f t="shared" ca="1" si="5"/>
        <v>0</v>
      </c>
      <c r="G66" s="51">
        <f t="shared" ca="1" si="6"/>
        <v>0</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9.9999999999999978E-2</v>
      </c>
      <c r="I66" s="87">
        <f t="shared" ca="1" si="0"/>
        <v>0</v>
      </c>
      <c r="K66" s="36">
        <f t="shared" ca="1" si="1"/>
        <v>0</v>
      </c>
      <c r="L66" s="51">
        <f t="shared" ca="1" si="2"/>
        <v>0</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9.9999999999999978E-2</v>
      </c>
      <c r="N66" s="67">
        <f t="shared" ca="1" si="3"/>
        <v>0</v>
      </c>
    </row>
    <row r="67" spans="1:14" x14ac:dyDescent="0.3">
      <c r="A67" s="32">
        <f t="shared" si="4"/>
        <v>46011</v>
      </c>
      <c r="B67" s="65" cm="1">
        <f t="array" aca="1" ref="B67" ca="1">_xlfn.XLOOKUP(A67,INDIRECT($A$5&amp;"!$AJ$41:$AJ$406"),INDIRECT($A$5&amp;"!$An$41:$An$406"))*SUM($F$3:$I$3)</f>
        <v>0</v>
      </c>
      <c r="C67" s="65" cm="1">
        <f t="array" aca="1" ref="C67" ca="1">_xlfn.XLOOKUP(A67,INDIRECT($A$5&amp;"!$AJ$41:$AJ$406"),INDIRECT($A$5&amp;"!$Ak$41:$Ak$406"))*SUM($F$3:$I$3)</f>
        <v>0</v>
      </c>
      <c r="D67" s="65" cm="1">
        <f t="array" aca="1" ref="D67" ca="1">_xlfn.XLOOKUP(A67,INDIRECT($A$5&amp;"!$AJ$41:$AJ$406"),INDIRECT($A$5&amp;"!$AO$41:$AO$406"))*SUM($F$3:$I$3)</f>
        <v>12</v>
      </c>
      <c r="E67" s="34" cm="1">
        <f t="array" ref="E67">SUMPRODUCT(('PT Storengy'!$B$8:$K$372)*('PT Storengy'!$A$8:$A$372=$A67)*('PT Storengy'!$A$5:$J$5=$A$6)*('PT Storengy'!$B$7:$K$7=$A$7))</f>
        <v>0</v>
      </c>
      <c r="F67" s="36">
        <f t="shared" ca="1" si="5"/>
        <v>0</v>
      </c>
      <c r="G67" s="51">
        <f t="shared" ca="1" si="6"/>
        <v>0</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9.9999999999999978E-2</v>
      </c>
      <c r="I67" s="87">
        <f t="shared" ca="1" si="0"/>
        <v>0</v>
      </c>
      <c r="K67" s="36">
        <f t="shared" ca="1" si="1"/>
        <v>0</v>
      </c>
      <c r="L67" s="51">
        <f t="shared" ca="1" si="2"/>
        <v>0</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9.9999999999999978E-2</v>
      </c>
      <c r="N67" s="67">
        <f t="shared" ca="1" si="3"/>
        <v>0</v>
      </c>
    </row>
    <row r="68" spans="1:14" x14ac:dyDescent="0.3">
      <c r="A68" s="32">
        <f t="shared" si="4"/>
        <v>46012</v>
      </c>
      <c r="B68" s="65" cm="1">
        <f t="array" aca="1" ref="B68" ca="1">_xlfn.XLOOKUP(A68,INDIRECT($A$5&amp;"!$AJ$41:$AJ$406"),INDIRECT($A$5&amp;"!$An$41:$An$406"))*SUM($F$3:$I$3)</f>
        <v>0</v>
      </c>
      <c r="C68" s="65" cm="1">
        <f t="array" aca="1" ref="C68" ca="1">_xlfn.XLOOKUP(A68,INDIRECT($A$5&amp;"!$AJ$41:$AJ$406"),INDIRECT($A$5&amp;"!$Ak$41:$Ak$406"))*SUM($F$3:$I$3)</f>
        <v>0</v>
      </c>
      <c r="D68" s="65" cm="1">
        <f t="array" aca="1" ref="D68" ca="1">_xlfn.XLOOKUP(A68,INDIRECT($A$5&amp;"!$AJ$41:$AJ$406"),INDIRECT($A$5&amp;"!$AO$41:$AO$406"))*SUM($F$3:$I$3)</f>
        <v>12</v>
      </c>
      <c r="E68" s="34" cm="1">
        <f t="array" ref="E68">SUMPRODUCT(('PT Storengy'!$B$8:$K$372)*('PT Storengy'!$A$8:$A$372=$A68)*('PT Storengy'!$A$5:$J$5=$A$6)*('PT Storengy'!$B$7:$K$7=$A$7))</f>
        <v>0</v>
      </c>
      <c r="F68" s="36">
        <f t="shared" ca="1" si="5"/>
        <v>0</v>
      </c>
      <c r="G68" s="51">
        <f t="shared" ca="1" si="6"/>
        <v>0</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9.9999999999999978E-2</v>
      </c>
      <c r="I68" s="87">
        <f t="shared" ca="1" si="0"/>
        <v>0</v>
      </c>
      <c r="K68" s="36">
        <f t="shared" ca="1" si="1"/>
        <v>0</v>
      </c>
      <c r="L68" s="51">
        <f t="shared" ca="1" si="2"/>
        <v>0</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9.9999999999999978E-2</v>
      </c>
      <c r="N68" s="67">
        <f t="shared" ca="1" si="3"/>
        <v>0</v>
      </c>
    </row>
    <row r="69" spans="1:14" x14ac:dyDescent="0.3">
      <c r="A69" s="32">
        <f t="shared" si="4"/>
        <v>46013</v>
      </c>
      <c r="B69" s="65" cm="1">
        <f t="array" aca="1" ref="B69" ca="1">_xlfn.XLOOKUP(A69,INDIRECT($A$5&amp;"!$AJ$41:$AJ$406"),INDIRECT($A$5&amp;"!$An$41:$An$406"))*SUM($F$3:$I$3)</f>
        <v>0</v>
      </c>
      <c r="C69" s="65" cm="1">
        <f t="array" aca="1" ref="C69" ca="1">_xlfn.XLOOKUP(A69,INDIRECT($A$5&amp;"!$AJ$41:$AJ$406"),INDIRECT($A$5&amp;"!$Ak$41:$Ak$406"))*SUM($F$3:$I$3)</f>
        <v>0</v>
      </c>
      <c r="D69" s="65" cm="1">
        <f t="array" aca="1" ref="D69" ca="1">_xlfn.XLOOKUP(A69,INDIRECT($A$5&amp;"!$AJ$41:$AJ$406"),INDIRECT($A$5&amp;"!$AO$41:$AO$406"))*SUM($F$3:$I$3)</f>
        <v>12</v>
      </c>
      <c r="E69" s="34" cm="1">
        <f t="array" ref="E69">SUMPRODUCT(('PT Storengy'!$B$8:$K$372)*('PT Storengy'!$A$8:$A$372=$A69)*('PT Storengy'!$A$5:$J$5=$A$6)*('PT Storengy'!$B$7:$K$7=$A$7))</f>
        <v>0</v>
      </c>
      <c r="F69" s="36">
        <f t="shared" ca="1" si="5"/>
        <v>0</v>
      </c>
      <c r="G69" s="51">
        <f t="shared" ca="1" si="6"/>
        <v>0</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9.9999999999999978E-2</v>
      </c>
      <c r="I69" s="87">
        <f t="shared" ca="1" si="0"/>
        <v>0</v>
      </c>
      <c r="K69" s="36">
        <f t="shared" ca="1" si="1"/>
        <v>0</v>
      </c>
      <c r="L69" s="51">
        <f t="shared" ca="1" si="2"/>
        <v>0</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9.9999999999999978E-2</v>
      </c>
      <c r="N69" s="67">
        <f t="shared" ca="1" si="3"/>
        <v>0</v>
      </c>
    </row>
    <row r="70" spans="1:14" x14ac:dyDescent="0.3">
      <c r="A70" s="32">
        <f t="shared" si="4"/>
        <v>46014</v>
      </c>
      <c r="B70" s="65" cm="1">
        <f t="array" aca="1" ref="B70" ca="1">_xlfn.XLOOKUP(A70,INDIRECT($A$5&amp;"!$AJ$41:$AJ$406"),INDIRECT($A$5&amp;"!$An$41:$An$406"))*SUM($F$3:$I$3)</f>
        <v>0</v>
      </c>
      <c r="C70" s="65" cm="1">
        <f t="array" aca="1" ref="C70" ca="1">_xlfn.XLOOKUP(A70,INDIRECT($A$5&amp;"!$AJ$41:$AJ$406"),INDIRECT($A$5&amp;"!$Ak$41:$Ak$406"))*SUM($F$3:$I$3)</f>
        <v>0</v>
      </c>
      <c r="D70" s="65" cm="1">
        <f t="array" aca="1" ref="D70" ca="1">_xlfn.XLOOKUP(A70,INDIRECT($A$5&amp;"!$AJ$41:$AJ$406"),INDIRECT($A$5&amp;"!$AO$41:$AO$406"))*SUM($F$3:$I$3)</f>
        <v>12</v>
      </c>
      <c r="E70" s="34" cm="1">
        <f t="array" ref="E70">SUMPRODUCT(('PT Storengy'!$B$8:$K$372)*('PT Storengy'!$A$8:$A$372=$A70)*('PT Storengy'!$A$5:$J$5=$A$6)*('PT Storengy'!$B$7:$K$7=$A$7))</f>
        <v>0</v>
      </c>
      <c r="F70" s="36">
        <f t="shared" ca="1" si="5"/>
        <v>0</v>
      </c>
      <c r="G70" s="51">
        <f t="shared" ca="1" si="6"/>
        <v>0</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9.9999999999999978E-2</v>
      </c>
      <c r="I70" s="87">
        <f t="shared" ca="1" si="0"/>
        <v>0</v>
      </c>
      <c r="K70" s="36">
        <f t="shared" ca="1" si="1"/>
        <v>0</v>
      </c>
      <c r="L70" s="51">
        <f t="shared" ca="1" si="2"/>
        <v>0</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9.9999999999999978E-2</v>
      </c>
      <c r="N70" s="67">
        <f t="shared" ca="1" si="3"/>
        <v>0</v>
      </c>
    </row>
    <row r="71" spans="1:14" x14ac:dyDescent="0.3">
      <c r="A71" s="32">
        <f t="shared" si="4"/>
        <v>46015</v>
      </c>
      <c r="B71" s="65" cm="1">
        <f t="array" aca="1" ref="B71" ca="1">_xlfn.XLOOKUP(A71,INDIRECT($A$5&amp;"!$AJ$41:$AJ$406"),INDIRECT($A$5&amp;"!$An$41:$An$406"))*SUM($F$3:$I$3)</f>
        <v>0</v>
      </c>
      <c r="C71" s="65" cm="1">
        <f t="array" aca="1" ref="C71" ca="1">_xlfn.XLOOKUP(A71,INDIRECT($A$5&amp;"!$AJ$41:$AJ$406"),INDIRECT($A$5&amp;"!$Ak$41:$Ak$406"))*SUM($F$3:$I$3)</f>
        <v>0</v>
      </c>
      <c r="D71" s="65" cm="1">
        <f t="array" aca="1" ref="D71" ca="1">_xlfn.XLOOKUP(A71,INDIRECT($A$5&amp;"!$AJ$41:$AJ$406"),INDIRECT($A$5&amp;"!$AO$41:$AO$406"))*SUM($F$3:$I$3)</f>
        <v>12</v>
      </c>
      <c r="E71" s="34" cm="1">
        <f t="array" ref="E71">SUMPRODUCT(('PT Storengy'!$B$8:$K$372)*('PT Storengy'!$A$8:$A$372=$A71)*('PT Storengy'!$A$5:$J$5=$A$6)*('PT Storengy'!$B$7:$K$7=$A$7))</f>
        <v>0</v>
      </c>
      <c r="F71" s="36">
        <f t="shared" ca="1" si="5"/>
        <v>0</v>
      </c>
      <c r="G71" s="51">
        <f t="shared" ca="1" si="6"/>
        <v>0</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9.9999999999999978E-2</v>
      </c>
      <c r="I71" s="87">
        <f t="shared" ca="1" si="0"/>
        <v>0</v>
      </c>
      <c r="K71" s="36">
        <f t="shared" ca="1" si="1"/>
        <v>0</v>
      </c>
      <c r="L71" s="51">
        <f t="shared" ca="1" si="2"/>
        <v>0</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9.9999999999999978E-2</v>
      </c>
      <c r="N71" s="67">
        <f t="shared" ca="1" si="3"/>
        <v>0</v>
      </c>
    </row>
    <row r="72" spans="1:14" x14ac:dyDescent="0.3">
      <c r="A72" s="32">
        <f t="shared" si="4"/>
        <v>46016</v>
      </c>
      <c r="B72" s="65" cm="1">
        <f t="array" aca="1" ref="B72" ca="1">_xlfn.XLOOKUP(A72,INDIRECT($A$5&amp;"!$AJ$41:$AJ$406"),INDIRECT($A$5&amp;"!$An$41:$An$406"))*SUM($F$3:$I$3)</f>
        <v>0</v>
      </c>
      <c r="C72" s="65" cm="1">
        <f t="array" aca="1" ref="C72" ca="1">_xlfn.XLOOKUP(A72,INDIRECT($A$5&amp;"!$AJ$41:$AJ$406"),INDIRECT($A$5&amp;"!$Ak$41:$Ak$406"))*SUM($F$3:$I$3)</f>
        <v>0</v>
      </c>
      <c r="D72" s="65" cm="1">
        <f t="array" aca="1" ref="D72" ca="1">_xlfn.XLOOKUP(A72,INDIRECT($A$5&amp;"!$AJ$41:$AJ$406"),INDIRECT($A$5&amp;"!$AO$41:$AO$406"))*SUM($F$3:$I$3)</f>
        <v>12</v>
      </c>
      <c r="E72" s="34" cm="1">
        <f t="array" ref="E72">SUMPRODUCT(('PT Storengy'!$B$8:$K$372)*('PT Storengy'!$A$8:$A$372=$A72)*('PT Storengy'!$A$5:$J$5=$A$6)*('PT Storengy'!$B$7:$K$7=$A$7))</f>
        <v>0</v>
      </c>
      <c r="F72" s="36">
        <f t="shared" ca="1" si="5"/>
        <v>0</v>
      </c>
      <c r="G72" s="51">
        <f t="shared" ca="1" si="6"/>
        <v>0</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9.9999999999999978E-2</v>
      </c>
      <c r="I72" s="87">
        <f t="shared" ca="1" si="0"/>
        <v>0</v>
      </c>
      <c r="K72" s="36">
        <f t="shared" ca="1" si="1"/>
        <v>0</v>
      </c>
      <c r="L72" s="51">
        <f t="shared" ca="1" si="2"/>
        <v>0</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9.9999999999999978E-2</v>
      </c>
      <c r="N72" s="67">
        <f t="shared" ca="1" si="3"/>
        <v>0</v>
      </c>
    </row>
    <row r="73" spans="1:14" x14ac:dyDescent="0.3">
      <c r="A73" s="32">
        <f t="shared" si="4"/>
        <v>46017</v>
      </c>
      <c r="B73" s="65" cm="1">
        <f t="array" aca="1" ref="B73" ca="1">_xlfn.XLOOKUP(A73,INDIRECT($A$5&amp;"!$AJ$41:$AJ$406"),INDIRECT($A$5&amp;"!$An$41:$An$406"))*SUM($F$3:$I$3)</f>
        <v>0</v>
      </c>
      <c r="C73" s="65" cm="1">
        <f t="array" aca="1" ref="C73" ca="1">_xlfn.XLOOKUP(A73,INDIRECT($A$5&amp;"!$AJ$41:$AJ$406"),INDIRECT($A$5&amp;"!$Ak$41:$Ak$406"))*SUM($F$3:$I$3)</f>
        <v>0</v>
      </c>
      <c r="D73" s="65" cm="1">
        <f t="array" aca="1" ref="D73" ca="1">_xlfn.XLOOKUP(A73,INDIRECT($A$5&amp;"!$AJ$41:$AJ$406"),INDIRECT($A$5&amp;"!$AO$41:$AO$406"))*SUM($F$3:$I$3)</f>
        <v>12</v>
      </c>
      <c r="E73" s="34" cm="1">
        <f t="array" ref="E73">SUMPRODUCT(('PT Storengy'!$B$8:$K$372)*('PT Storengy'!$A$8:$A$372=$A73)*('PT Storengy'!$A$5:$J$5=$A$6)*('PT Storengy'!$B$7:$K$7=$A$7))</f>
        <v>0</v>
      </c>
      <c r="F73" s="36">
        <f t="shared" ca="1" si="5"/>
        <v>0</v>
      </c>
      <c r="G73" s="51">
        <f t="shared" ca="1" si="6"/>
        <v>0</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9.9999999999999978E-2</v>
      </c>
      <c r="I73" s="87">
        <f t="shared" ca="1" si="0"/>
        <v>0</v>
      </c>
      <c r="K73" s="36">
        <f t="shared" ca="1" si="1"/>
        <v>0</v>
      </c>
      <c r="L73" s="51">
        <f t="shared" ca="1" si="2"/>
        <v>0</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9.9999999999999978E-2</v>
      </c>
      <c r="N73" s="67">
        <f t="shared" ca="1" si="3"/>
        <v>0</v>
      </c>
    </row>
    <row r="74" spans="1:14" x14ac:dyDescent="0.3">
      <c r="A74" s="32">
        <f t="shared" si="4"/>
        <v>46018</v>
      </c>
      <c r="B74" s="65" cm="1">
        <f t="array" aca="1" ref="B74" ca="1">_xlfn.XLOOKUP(A74,INDIRECT($A$5&amp;"!$AJ$41:$AJ$406"),INDIRECT($A$5&amp;"!$An$41:$An$406"))*SUM($F$3:$I$3)</f>
        <v>0</v>
      </c>
      <c r="C74" s="65" cm="1">
        <f t="array" aca="1" ref="C74" ca="1">_xlfn.XLOOKUP(A74,INDIRECT($A$5&amp;"!$AJ$41:$AJ$406"),INDIRECT($A$5&amp;"!$Ak$41:$Ak$406"))*SUM($F$3:$I$3)</f>
        <v>0</v>
      </c>
      <c r="D74" s="65" cm="1">
        <f t="array" aca="1" ref="D74" ca="1">_xlfn.XLOOKUP(A74,INDIRECT($A$5&amp;"!$AJ$41:$AJ$406"),INDIRECT($A$5&amp;"!$AO$41:$AO$406"))*SUM($F$3:$I$3)</f>
        <v>12</v>
      </c>
      <c r="E74" s="34" cm="1">
        <f t="array" ref="E74">SUMPRODUCT(('PT Storengy'!$B$8:$K$372)*('PT Storengy'!$A$8:$A$372=$A74)*('PT Storengy'!$A$5:$J$5=$A$6)*('PT Storengy'!$B$7:$K$7=$A$7))</f>
        <v>0</v>
      </c>
      <c r="F74" s="36">
        <f t="shared" ca="1" si="5"/>
        <v>0</v>
      </c>
      <c r="G74" s="51">
        <f t="shared" ca="1" si="6"/>
        <v>0</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9.9999999999999978E-2</v>
      </c>
      <c r="I74" s="87">
        <f t="shared" ca="1" si="0"/>
        <v>0</v>
      </c>
      <c r="K74" s="36">
        <f t="shared" ca="1" si="1"/>
        <v>0</v>
      </c>
      <c r="L74" s="51">
        <f t="shared" ca="1" si="2"/>
        <v>0</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9.9999999999999978E-2</v>
      </c>
      <c r="N74" s="67">
        <f t="shared" ca="1" si="3"/>
        <v>0</v>
      </c>
    </row>
    <row r="75" spans="1:14" x14ac:dyDescent="0.3">
      <c r="A75" s="32">
        <f t="shared" si="4"/>
        <v>46019</v>
      </c>
      <c r="B75" s="65" cm="1">
        <f t="array" aca="1" ref="B75" ca="1">_xlfn.XLOOKUP(A75,INDIRECT($A$5&amp;"!$AJ$41:$AJ$406"),INDIRECT($A$5&amp;"!$An$41:$An$406"))*SUM($F$3:$I$3)</f>
        <v>0</v>
      </c>
      <c r="C75" s="65" cm="1">
        <f t="array" aca="1" ref="C75" ca="1">_xlfn.XLOOKUP(A75,INDIRECT($A$5&amp;"!$AJ$41:$AJ$406"),INDIRECT($A$5&amp;"!$Ak$41:$Ak$406"))*SUM($F$3:$I$3)</f>
        <v>0</v>
      </c>
      <c r="D75" s="65" cm="1">
        <f t="array" aca="1" ref="D75" ca="1">_xlfn.XLOOKUP(A75,INDIRECT($A$5&amp;"!$AJ$41:$AJ$406"),INDIRECT($A$5&amp;"!$AO$41:$AO$406"))*SUM($F$3:$I$3)</f>
        <v>12</v>
      </c>
      <c r="E75" s="34" cm="1">
        <f t="array" ref="E75">SUMPRODUCT(('PT Storengy'!$B$8:$K$372)*('PT Storengy'!$A$8:$A$372=$A75)*('PT Storengy'!$A$5:$J$5=$A$6)*('PT Storengy'!$B$7:$K$7=$A$7))</f>
        <v>0</v>
      </c>
      <c r="F75" s="36">
        <f t="shared" ca="1" si="5"/>
        <v>0</v>
      </c>
      <c r="G75" s="51">
        <f t="shared" ca="1" si="6"/>
        <v>0</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9.9999999999999978E-2</v>
      </c>
      <c r="I75" s="87">
        <f t="shared" ca="1" si="0"/>
        <v>0</v>
      </c>
      <c r="K75" s="36">
        <f t="shared" ca="1" si="1"/>
        <v>0</v>
      </c>
      <c r="L75" s="51">
        <f t="shared" ca="1" si="2"/>
        <v>0</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9.9999999999999978E-2</v>
      </c>
      <c r="N75" s="67">
        <f t="shared" ca="1" si="3"/>
        <v>0</v>
      </c>
    </row>
    <row r="76" spans="1:14" x14ac:dyDescent="0.3">
      <c r="A76" s="32">
        <f t="shared" si="4"/>
        <v>46020</v>
      </c>
      <c r="B76" s="65" cm="1">
        <f t="array" aca="1" ref="B76" ca="1">_xlfn.XLOOKUP(A76,INDIRECT($A$5&amp;"!$AJ$41:$AJ$406"),INDIRECT($A$5&amp;"!$An$41:$An$406"))*SUM($F$3:$I$3)</f>
        <v>0</v>
      </c>
      <c r="C76" s="65" cm="1">
        <f t="array" aca="1" ref="C76" ca="1">_xlfn.XLOOKUP(A76,INDIRECT($A$5&amp;"!$AJ$41:$AJ$406"),INDIRECT($A$5&amp;"!$Ak$41:$Ak$406"))*SUM($F$3:$I$3)</f>
        <v>0</v>
      </c>
      <c r="D76" s="65" cm="1">
        <f t="array" aca="1" ref="D76" ca="1">_xlfn.XLOOKUP(A76,INDIRECT($A$5&amp;"!$AJ$41:$AJ$406"),INDIRECT($A$5&amp;"!$AO$41:$AO$406"))*SUM($F$3:$I$3)</f>
        <v>12</v>
      </c>
      <c r="E76" s="34" cm="1">
        <f t="array" ref="E76">SUMPRODUCT(('PT Storengy'!$B$8:$K$372)*('PT Storengy'!$A$8:$A$372=$A76)*('PT Storengy'!$A$5:$J$5=$A$6)*('PT Storengy'!$B$7:$K$7=$A$7))</f>
        <v>0</v>
      </c>
      <c r="F76" s="36">
        <f t="shared" ca="1" si="5"/>
        <v>0</v>
      </c>
      <c r="G76" s="51">
        <f t="shared" ca="1" si="6"/>
        <v>0</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9.9999999999999978E-2</v>
      </c>
      <c r="I76" s="87">
        <f t="shared" ca="1" si="0"/>
        <v>0</v>
      </c>
      <c r="K76" s="36">
        <f t="shared" ca="1" si="1"/>
        <v>0</v>
      </c>
      <c r="L76" s="51">
        <f t="shared" ca="1" si="2"/>
        <v>0</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9.9999999999999978E-2</v>
      </c>
      <c r="N76" s="67">
        <f t="shared" ca="1" si="3"/>
        <v>0</v>
      </c>
    </row>
    <row r="77" spans="1:14" x14ac:dyDescent="0.3">
      <c r="A77" s="32">
        <f t="shared" si="4"/>
        <v>46021</v>
      </c>
      <c r="B77" s="65" cm="1">
        <f t="array" aca="1" ref="B77" ca="1">_xlfn.XLOOKUP(A77,INDIRECT($A$5&amp;"!$AJ$41:$AJ$406"),INDIRECT($A$5&amp;"!$An$41:$An$406"))*SUM($F$3:$I$3)</f>
        <v>0</v>
      </c>
      <c r="C77" s="65" cm="1">
        <f t="array" aca="1" ref="C77" ca="1">_xlfn.XLOOKUP(A77,INDIRECT($A$5&amp;"!$AJ$41:$AJ$406"),INDIRECT($A$5&amp;"!$Ak$41:$Ak$406"))*SUM($F$3:$I$3)</f>
        <v>0</v>
      </c>
      <c r="D77" s="65" cm="1">
        <f t="array" aca="1" ref="D77" ca="1">_xlfn.XLOOKUP(A77,INDIRECT($A$5&amp;"!$AJ$41:$AJ$406"),INDIRECT($A$5&amp;"!$AO$41:$AO$406"))*SUM($F$3:$I$3)</f>
        <v>12</v>
      </c>
      <c r="E77" s="34" cm="1">
        <f t="array" ref="E77">SUMPRODUCT(('PT Storengy'!$B$8:$K$372)*('PT Storengy'!$A$8:$A$372=$A77)*('PT Storengy'!$A$5:$J$5=$A$6)*('PT Storengy'!$B$7:$K$7=$A$7))</f>
        <v>0</v>
      </c>
      <c r="F77" s="36">
        <f t="shared" ca="1" si="5"/>
        <v>0</v>
      </c>
      <c r="G77" s="51">
        <f t="shared" ca="1" si="6"/>
        <v>0</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9.9999999999999978E-2</v>
      </c>
      <c r="I77" s="87">
        <f t="shared" ca="1" si="0"/>
        <v>0</v>
      </c>
      <c r="K77" s="36">
        <f t="shared" ca="1" si="1"/>
        <v>0</v>
      </c>
      <c r="L77" s="51">
        <f t="shared" ca="1" si="2"/>
        <v>0</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9.9999999999999978E-2</v>
      </c>
      <c r="N77" s="67">
        <f t="shared" ca="1" si="3"/>
        <v>0</v>
      </c>
    </row>
    <row r="78" spans="1:14" x14ac:dyDescent="0.3">
      <c r="A78" s="32">
        <f t="shared" si="4"/>
        <v>46022</v>
      </c>
      <c r="B78" s="65" cm="1">
        <f t="array" aca="1" ref="B78" ca="1">_xlfn.XLOOKUP(A78,INDIRECT($A$5&amp;"!$AJ$41:$AJ$406"),INDIRECT($A$5&amp;"!$An$41:$An$406"))*SUM($F$3:$I$3)</f>
        <v>0</v>
      </c>
      <c r="C78" s="65" cm="1">
        <f t="array" aca="1" ref="C78" ca="1">_xlfn.XLOOKUP(A78,INDIRECT($A$5&amp;"!$AJ$41:$AJ$406"),INDIRECT($A$5&amp;"!$Ak$41:$Ak$406"))*SUM($F$3:$I$3)</f>
        <v>0</v>
      </c>
      <c r="D78" s="65" cm="1">
        <f t="array" aca="1" ref="D78" ca="1">_xlfn.XLOOKUP(A78,INDIRECT($A$5&amp;"!$AJ$41:$AJ$406"),INDIRECT($A$5&amp;"!$AO$41:$AO$406"))*SUM($F$3:$I$3)</f>
        <v>12</v>
      </c>
      <c r="E78" s="34" cm="1">
        <f t="array" ref="E78">SUMPRODUCT(('PT Storengy'!$B$8:$K$372)*('PT Storengy'!$A$8:$A$372=$A78)*('PT Storengy'!$A$5:$J$5=$A$6)*('PT Storengy'!$B$7:$K$7=$A$7))</f>
        <v>0</v>
      </c>
      <c r="F78" s="36">
        <f t="shared" ca="1" si="5"/>
        <v>0</v>
      </c>
      <c r="G78" s="51">
        <f t="shared" ca="1" si="6"/>
        <v>0</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9.9999999999999978E-2</v>
      </c>
      <c r="I78" s="87">
        <f t="shared" ca="1" si="0"/>
        <v>0</v>
      </c>
      <c r="K78" s="36">
        <f t="shared" ca="1" si="1"/>
        <v>0</v>
      </c>
      <c r="L78" s="51">
        <f t="shared" ca="1" si="2"/>
        <v>0</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9.9999999999999978E-2</v>
      </c>
      <c r="N78" s="67">
        <f t="shared" ca="1" si="3"/>
        <v>0</v>
      </c>
    </row>
    <row r="79" spans="1:14" x14ac:dyDescent="0.3">
      <c r="A79" s="32">
        <f t="shared" si="4"/>
        <v>46023</v>
      </c>
      <c r="B79" s="65" cm="1">
        <f t="array" aca="1" ref="B79" ca="1">_xlfn.XLOOKUP(A79,INDIRECT($A$5&amp;"!$AJ$41:$AJ$406"),INDIRECT($A$5&amp;"!$An$41:$An$406"))*SUM($F$3:$I$3)</f>
        <v>0</v>
      </c>
      <c r="C79" s="65" cm="1">
        <f t="array" aca="1" ref="C79" ca="1">_xlfn.XLOOKUP(A79,INDIRECT($A$5&amp;"!$AJ$41:$AJ$406"),INDIRECT($A$5&amp;"!$Ak$41:$Ak$406"))*SUM($F$3:$I$3)</f>
        <v>0</v>
      </c>
      <c r="D79" s="65" cm="1">
        <f t="array" aca="1" ref="D79" ca="1">_xlfn.XLOOKUP(A79,INDIRECT($A$5&amp;"!$AJ$41:$AJ$406"),INDIRECT($A$5&amp;"!$AO$41:$AO$406"))*SUM($F$3:$I$3)</f>
        <v>12</v>
      </c>
      <c r="E79" s="34" cm="1">
        <f t="array" ref="E79">SUMPRODUCT(('PT Storengy'!$B$8:$K$372)*('PT Storengy'!$A$8:$A$372=$A79)*('PT Storengy'!$A$5:$J$5=$A$6)*('PT Storengy'!$B$7:$K$7=$A$7))</f>
        <v>0</v>
      </c>
      <c r="F79" s="36">
        <f t="shared" ca="1" si="5"/>
        <v>0</v>
      </c>
      <c r="G79" s="51">
        <f t="shared" ca="1" si="6"/>
        <v>0</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9.9999999999999978E-2</v>
      </c>
      <c r="I79" s="87">
        <f t="shared" ca="1" si="0"/>
        <v>0</v>
      </c>
      <c r="K79" s="36">
        <f t="shared" ca="1" si="1"/>
        <v>0</v>
      </c>
      <c r="L79" s="51">
        <f t="shared" ca="1" si="2"/>
        <v>0</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9.9999999999999978E-2</v>
      </c>
      <c r="N79" s="67">
        <f t="shared" ca="1" si="3"/>
        <v>0</v>
      </c>
    </row>
    <row r="80" spans="1:14" x14ac:dyDescent="0.3">
      <c r="A80" s="32">
        <f t="shared" si="4"/>
        <v>46024</v>
      </c>
      <c r="B80" s="65" cm="1">
        <f t="array" aca="1" ref="B80" ca="1">_xlfn.XLOOKUP(A80,INDIRECT($A$5&amp;"!$AJ$41:$AJ$406"),INDIRECT($A$5&amp;"!$An$41:$An$406"))*SUM($F$3:$I$3)</f>
        <v>0</v>
      </c>
      <c r="C80" s="65" cm="1">
        <f t="array" aca="1" ref="C80" ca="1">_xlfn.XLOOKUP(A80,INDIRECT($A$5&amp;"!$AJ$41:$AJ$406"),INDIRECT($A$5&amp;"!$Ak$41:$Ak$406"))*SUM($F$3:$I$3)</f>
        <v>0</v>
      </c>
      <c r="D80" s="65" cm="1">
        <f t="array" aca="1" ref="D80" ca="1">_xlfn.XLOOKUP(A80,INDIRECT($A$5&amp;"!$AJ$41:$AJ$406"),INDIRECT($A$5&amp;"!$AO$41:$AO$406"))*SUM($F$3:$I$3)</f>
        <v>12</v>
      </c>
      <c r="E80" s="34" cm="1">
        <f t="array" ref="E80">SUMPRODUCT(('PT Storengy'!$B$8:$K$372)*('PT Storengy'!$A$8:$A$372=$A80)*('PT Storengy'!$A$5:$J$5=$A$6)*('PT Storengy'!$B$7:$K$7=$A$7))</f>
        <v>0</v>
      </c>
      <c r="F80" s="36">
        <f t="shared" ca="1" si="5"/>
        <v>0</v>
      </c>
      <c r="G80" s="51">
        <f t="shared" ca="1" si="6"/>
        <v>0</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9.9999999999999978E-2</v>
      </c>
      <c r="I80" s="87">
        <f t="shared" ca="1" si="0"/>
        <v>0</v>
      </c>
      <c r="K80" s="36">
        <f t="shared" ca="1" si="1"/>
        <v>0</v>
      </c>
      <c r="L80" s="51">
        <f t="shared" ca="1" si="2"/>
        <v>0</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9.9999999999999978E-2</v>
      </c>
      <c r="N80" s="67">
        <f t="shared" ca="1" si="3"/>
        <v>0</v>
      </c>
    </row>
    <row r="81" spans="1:14" x14ac:dyDescent="0.3">
      <c r="A81" s="32">
        <f t="shared" si="4"/>
        <v>46025</v>
      </c>
      <c r="B81" s="65" cm="1">
        <f t="array" aca="1" ref="B81" ca="1">_xlfn.XLOOKUP(A81,INDIRECT($A$5&amp;"!$AJ$41:$AJ$406"),INDIRECT($A$5&amp;"!$An$41:$An$406"))*SUM($F$3:$I$3)</f>
        <v>0</v>
      </c>
      <c r="C81" s="65" cm="1">
        <f t="array" aca="1" ref="C81" ca="1">_xlfn.XLOOKUP(A81,INDIRECT($A$5&amp;"!$AJ$41:$AJ$406"),INDIRECT($A$5&amp;"!$Ak$41:$Ak$406"))*SUM($F$3:$I$3)</f>
        <v>0</v>
      </c>
      <c r="D81" s="65" cm="1">
        <f t="array" aca="1" ref="D81" ca="1">_xlfn.XLOOKUP(A81,INDIRECT($A$5&amp;"!$AJ$41:$AJ$406"),INDIRECT($A$5&amp;"!$AO$41:$AO$406"))*SUM($F$3:$I$3)</f>
        <v>12</v>
      </c>
      <c r="E81" s="34" cm="1">
        <f t="array" ref="E81">SUMPRODUCT(('PT Storengy'!$B$8:$K$372)*('PT Storengy'!$A$8:$A$372=$A81)*('PT Storengy'!$A$5:$J$5=$A$6)*('PT Storengy'!$B$7:$K$7=$A$7))</f>
        <v>0</v>
      </c>
      <c r="F81" s="36">
        <f t="shared" ca="1" si="5"/>
        <v>0</v>
      </c>
      <c r="G81" s="51">
        <f t="shared" ca="1" si="6"/>
        <v>0</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9.9999999999999978E-2</v>
      </c>
      <c r="I81" s="87">
        <f t="shared" ca="1" si="0"/>
        <v>0</v>
      </c>
      <c r="K81" s="36">
        <f t="shared" ref="K81:K144" ca="1" si="7">K80-N81/1000</f>
        <v>0</v>
      </c>
      <c r="L81" s="51">
        <f t="shared" ca="1" si="2"/>
        <v>0</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9.9999999999999978E-2</v>
      </c>
      <c r="N81" s="67">
        <f t="shared" ca="1" si="3"/>
        <v>0</v>
      </c>
    </row>
    <row r="82" spans="1:14" x14ac:dyDescent="0.3">
      <c r="A82" s="32">
        <f t="shared" si="4"/>
        <v>46026</v>
      </c>
      <c r="B82" s="65" cm="1">
        <f t="array" aca="1" ref="B82" ca="1">_xlfn.XLOOKUP(A82,INDIRECT($A$5&amp;"!$AJ$41:$AJ$406"),INDIRECT($A$5&amp;"!$An$41:$An$406"))*SUM($F$3:$I$3)</f>
        <v>0</v>
      </c>
      <c r="C82" s="65" cm="1">
        <f t="array" aca="1" ref="C82" ca="1">_xlfn.XLOOKUP(A82,INDIRECT($A$5&amp;"!$AJ$41:$AJ$406"),INDIRECT($A$5&amp;"!$Ak$41:$Ak$406"))*SUM($F$3:$I$3)</f>
        <v>0</v>
      </c>
      <c r="D82" s="65" cm="1">
        <f t="array" aca="1" ref="D82" ca="1">_xlfn.XLOOKUP(A82,INDIRECT($A$5&amp;"!$AJ$41:$AJ$406"),INDIRECT($A$5&amp;"!$AO$41:$AO$406"))*SUM($F$3:$I$3)</f>
        <v>12</v>
      </c>
      <c r="E82" s="34" cm="1">
        <f t="array" ref="E82">SUMPRODUCT(('PT Storengy'!$B$8:$K$372)*('PT Storengy'!$A$8:$A$372=$A82)*('PT Storengy'!$A$5:$J$5=$A$6)*('PT Storengy'!$B$7:$K$7=$A$7))</f>
        <v>0</v>
      </c>
      <c r="F82" s="36">
        <f t="shared" ca="1" si="5"/>
        <v>0</v>
      </c>
      <c r="G82" s="51">
        <f t="shared" ca="1" si="6"/>
        <v>0</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9.9999999999999978E-2</v>
      </c>
      <c r="I82" s="87">
        <f t="shared" ref="I82:I145" ca="1" si="8">IF(F81*1000-$F$4*(1-E82)*H82&gt;1000*B82,$F$4*(1-E82)*H82,F81*1000-1000*B82)</f>
        <v>0</v>
      </c>
      <c r="K82" s="36">
        <f t="shared" ca="1" si="7"/>
        <v>0</v>
      </c>
      <c r="L82" s="51">
        <f t="shared" ref="L82:L145" ca="1" si="9">MAX(K81/SUM($F$3,$G$3,$H$3,$I$3),0)</f>
        <v>0</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9.9999999999999978E-2</v>
      </c>
      <c r="N82" s="67">
        <f t="shared" ref="N82:N145" ca="1" si="10">IF(K81*1000&lt;$F$4*(1)*M82,K81*1000,$F$4*(1)*M82)</f>
        <v>0</v>
      </c>
    </row>
    <row r="83" spans="1:14" x14ac:dyDescent="0.3">
      <c r="A83" s="32">
        <f t="shared" ref="A83:A146" si="11">A82+1</f>
        <v>46027</v>
      </c>
      <c r="B83" s="65" cm="1">
        <f t="array" aca="1" ref="B83" ca="1">_xlfn.XLOOKUP(A83,INDIRECT($A$5&amp;"!$AJ$41:$AJ$406"),INDIRECT($A$5&amp;"!$An$41:$An$406"))*SUM($F$3:$I$3)</f>
        <v>0</v>
      </c>
      <c r="C83" s="65" cm="1">
        <f t="array" aca="1" ref="C83" ca="1">_xlfn.XLOOKUP(A83,INDIRECT($A$5&amp;"!$AJ$41:$AJ$406"),INDIRECT($A$5&amp;"!$Ak$41:$Ak$406"))*SUM($F$3:$I$3)</f>
        <v>0</v>
      </c>
      <c r="D83" s="65" cm="1">
        <f t="array" aca="1" ref="D83" ca="1">_xlfn.XLOOKUP(A83,INDIRECT($A$5&amp;"!$AJ$41:$AJ$406"),INDIRECT($A$5&amp;"!$AO$41:$AO$406"))*SUM($F$3:$I$3)</f>
        <v>12</v>
      </c>
      <c r="E83" s="34" cm="1">
        <f t="array" ref="E83">SUMPRODUCT(('PT Storengy'!$B$8:$K$372)*('PT Storengy'!$A$8:$A$372=$A83)*('PT Storengy'!$A$5:$J$5=$A$6)*('PT Storengy'!$B$7:$K$7=$A$7))</f>
        <v>0</v>
      </c>
      <c r="F83" s="36">
        <f t="shared" ref="F83:F146" ca="1" si="12">F82-I83/1000</f>
        <v>0</v>
      </c>
      <c r="G83" s="51">
        <f t="shared" ref="G83:G146" ca="1" si="13">$F82/SUM($F$3,$G$3,$H$3,$I$3)</f>
        <v>0</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9.9999999999999978E-2</v>
      </c>
      <c r="I83" s="87">
        <f t="shared" ca="1" si="8"/>
        <v>0</v>
      </c>
      <c r="K83" s="36">
        <f t="shared" ca="1" si="7"/>
        <v>0</v>
      </c>
      <c r="L83" s="51">
        <f t="shared" ca="1" si="9"/>
        <v>0</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9.9999999999999978E-2</v>
      </c>
      <c r="N83" s="67">
        <f t="shared" ca="1" si="10"/>
        <v>0</v>
      </c>
    </row>
    <row r="84" spans="1:14" x14ac:dyDescent="0.3">
      <c r="A84" s="32">
        <f t="shared" si="11"/>
        <v>46028</v>
      </c>
      <c r="B84" s="65" cm="1">
        <f t="array" aca="1" ref="B84" ca="1">_xlfn.XLOOKUP(A84,INDIRECT($A$5&amp;"!$AJ$41:$AJ$406"),INDIRECT($A$5&amp;"!$An$41:$An$406"))*SUM($F$3:$I$3)</f>
        <v>0</v>
      </c>
      <c r="C84" s="65" cm="1">
        <f t="array" aca="1" ref="C84" ca="1">_xlfn.XLOOKUP(A84,INDIRECT($A$5&amp;"!$AJ$41:$AJ$406"),INDIRECT($A$5&amp;"!$Ak$41:$Ak$406"))*SUM($F$3:$I$3)</f>
        <v>0</v>
      </c>
      <c r="D84" s="65" cm="1">
        <f t="array" aca="1" ref="D84" ca="1">_xlfn.XLOOKUP(A84,INDIRECT($A$5&amp;"!$AJ$41:$AJ$406"),INDIRECT($A$5&amp;"!$AO$41:$AO$406"))*SUM($F$3:$I$3)</f>
        <v>12</v>
      </c>
      <c r="E84" s="34" cm="1">
        <f t="array" ref="E84">SUMPRODUCT(('PT Storengy'!$B$8:$K$372)*('PT Storengy'!$A$8:$A$372=$A84)*('PT Storengy'!$A$5:$J$5=$A$6)*('PT Storengy'!$B$7:$K$7=$A$7))</f>
        <v>0</v>
      </c>
      <c r="F84" s="36">
        <f t="shared" ca="1" si="12"/>
        <v>0</v>
      </c>
      <c r="G84" s="51">
        <f t="shared" ca="1" si="13"/>
        <v>0</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9.9999999999999978E-2</v>
      </c>
      <c r="I84" s="87">
        <f t="shared" ca="1" si="8"/>
        <v>0</v>
      </c>
      <c r="K84" s="36">
        <f t="shared" ca="1" si="7"/>
        <v>0</v>
      </c>
      <c r="L84" s="51">
        <f t="shared" ca="1" si="9"/>
        <v>0</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9.9999999999999978E-2</v>
      </c>
      <c r="N84" s="67">
        <f t="shared" ca="1" si="10"/>
        <v>0</v>
      </c>
    </row>
    <row r="85" spans="1:14" x14ac:dyDescent="0.3">
      <c r="A85" s="32">
        <f t="shared" si="11"/>
        <v>46029</v>
      </c>
      <c r="B85" s="65" cm="1">
        <f t="array" aca="1" ref="B85" ca="1">_xlfn.XLOOKUP(A85,INDIRECT($A$5&amp;"!$AJ$41:$AJ$406"),INDIRECT($A$5&amp;"!$An$41:$An$406"))*SUM($F$3:$I$3)</f>
        <v>0</v>
      </c>
      <c r="C85" s="65" cm="1">
        <f t="array" aca="1" ref="C85" ca="1">_xlfn.XLOOKUP(A85,INDIRECT($A$5&amp;"!$AJ$41:$AJ$406"),INDIRECT($A$5&amp;"!$Ak$41:$Ak$406"))*SUM($F$3:$I$3)</f>
        <v>0</v>
      </c>
      <c r="D85" s="65" cm="1">
        <f t="array" aca="1" ref="D85" ca="1">_xlfn.XLOOKUP(A85,INDIRECT($A$5&amp;"!$AJ$41:$AJ$406"),INDIRECT($A$5&amp;"!$AO$41:$AO$406"))*SUM($F$3:$I$3)</f>
        <v>12</v>
      </c>
      <c r="E85" s="34" cm="1">
        <f t="array" ref="E85">SUMPRODUCT(('PT Storengy'!$B$8:$K$372)*('PT Storengy'!$A$8:$A$372=$A85)*('PT Storengy'!$A$5:$J$5=$A$6)*('PT Storengy'!$B$7:$K$7=$A$7))</f>
        <v>0</v>
      </c>
      <c r="F85" s="36">
        <f t="shared" ca="1" si="12"/>
        <v>0</v>
      </c>
      <c r="G85" s="51">
        <f t="shared" ca="1" si="13"/>
        <v>0</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9.9999999999999978E-2</v>
      </c>
      <c r="I85" s="87">
        <f t="shared" ca="1" si="8"/>
        <v>0</v>
      </c>
      <c r="K85" s="36">
        <f t="shared" ca="1" si="7"/>
        <v>0</v>
      </c>
      <c r="L85" s="51">
        <f t="shared" ca="1" si="9"/>
        <v>0</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9.9999999999999978E-2</v>
      </c>
      <c r="N85" s="67">
        <f t="shared" ca="1" si="10"/>
        <v>0</v>
      </c>
    </row>
    <row r="86" spans="1:14" x14ac:dyDescent="0.3">
      <c r="A86" s="32">
        <f t="shared" si="11"/>
        <v>46030</v>
      </c>
      <c r="B86" s="65" cm="1">
        <f t="array" aca="1" ref="B86" ca="1">_xlfn.XLOOKUP(A86,INDIRECT($A$5&amp;"!$AJ$41:$AJ$406"),INDIRECT($A$5&amp;"!$An$41:$An$406"))*SUM($F$3:$I$3)</f>
        <v>0</v>
      </c>
      <c r="C86" s="65" cm="1">
        <f t="array" aca="1" ref="C86" ca="1">_xlfn.XLOOKUP(A86,INDIRECT($A$5&amp;"!$AJ$41:$AJ$406"),INDIRECT($A$5&amp;"!$Ak$41:$Ak$406"))*SUM($F$3:$I$3)</f>
        <v>0</v>
      </c>
      <c r="D86" s="65" cm="1">
        <f t="array" aca="1" ref="D86" ca="1">_xlfn.XLOOKUP(A86,INDIRECT($A$5&amp;"!$AJ$41:$AJ$406"),INDIRECT($A$5&amp;"!$AO$41:$AO$406"))*SUM($F$3:$I$3)</f>
        <v>12</v>
      </c>
      <c r="E86" s="34" cm="1">
        <f t="array" ref="E86">SUMPRODUCT(('PT Storengy'!$B$8:$K$372)*('PT Storengy'!$A$8:$A$372=$A86)*('PT Storengy'!$A$5:$J$5=$A$6)*('PT Storengy'!$B$7:$K$7=$A$7))</f>
        <v>0</v>
      </c>
      <c r="F86" s="36">
        <f t="shared" ca="1" si="12"/>
        <v>0</v>
      </c>
      <c r="G86" s="51">
        <f t="shared" ca="1" si="13"/>
        <v>0</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9.9999999999999978E-2</v>
      </c>
      <c r="I86" s="87">
        <f t="shared" ca="1" si="8"/>
        <v>0</v>
      </c>
      <c r="K86" s="36">
        <f t="shared" ca="1" si="7"/>
        <v>0</v>
      </c>
      <c r="L86" s="51">
        <f t="shared" ca="1" si="9"/>
        <v>0</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9.9999999999999978E-2</v>
      </c>
      <c r="N86" s="67">
        <f t="shared" ca="1" si="10"/>
        <v>0</v>
      </c>
    </row>
    <row r="87" spans="1:14" x14ac:dyDescent="0.3">
      <c r="A87" s="32">
        <f t="shared" si="11"/>
        <v>46031</v>
      </c>
      <c r="B87" s="65" cm="1">
        <f t="array" aca="1" ref="B87" ca="1">_xlfn.XLOOKUP(A87,INDIRECT($A$5&amp;"!$AJ$41:$AJ$406"),INDIRECT($A$5&amp;"!$An$41:$An$406"))*SUM($F$3:$I$3)</f>
        <v>0</v>
      </c>
      <c r="C87" s="65" cm="1">
        <f t="array" aca="1" ref="C87" ca="1">_xlfn.XLOOKUP(A87,INDIRECT($A$5&amp;"!$AJ$41:$AJ$406"),INDIRECT($A$5&amp;"!$Ak$41:$Ak$406"))*SUM($F$3:$I$3)</f>
        <v>0</v>
      </c>
      <c r="D87" s="65" cm="1">
        <f t="array" aca="1" ref="D87" ca="1">_xlfn.XLOOKUP(A87,INDIRECT($A$5&amp;"!$AJ$41:$AJ$406"),INDIRECT($A$5&amp;"!$AO$41:$AO$406"))*SUM($F$3:$I$3)</f>
        <v>12</v>
      </c>
      <c r="E87" s="34" cm="1">
        <f t="array" ref="E87">SUMPRODUCT(('PT Storengy'!$B$8:$K$372)*('PT Storengy'!$A$8:$A$372=$A87)*('PT Storengy'!$A$5:$J$5=$A$6)*('PT Storengy'!$B$7:$K$7=$A$7))</f>
        <v>0</v>
      </c>
      <c r="F87" s="36">
        <f t="shared" ca="1" si="12"/>
        <v>0</v>
      </c>
      <c r="G87" s="51">
        <f t="shared" ca="1" si="13"/>
        <v>0</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9.9999999999999978E-2</v>
      </c>
      <c r="I87" s="87">
        <f t="shared" ca="1" si="8"/>
        <v>0</v>
      </c>
      <c r="K87" s="36">
        <f t="shared" ca="1" si="7"/>
        <v>0</v>
      </c>
      <c r="L87" s="51">
        <f t="shared" ca="1" si="9"/>
        <v>0</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9.9999999999999978E-2</v>
      </c>
      <c r="N87" s="67">
        <f t="shared" ca="1" si="10"/>
        <v>0</v>
      </c>
    </row>
    <row r="88" spans="1:14" x14ac:dyDescent="0.3">
      <c r="A88" s="32">
        <f t="shared" si="11"/>
        <v>46032</v>
      </c>
      <c r="B88" s="65" cm="1">
        <f t="array" aca="1" ref="B88" ca="1">_xlfn.XLOOKUP(A88,INDIRECT($A$5&amp;"!$AJ$41:$AJ$406"),INDIRECT($A$5&amp;"!$An$41:$An$406"))*SUM($F$3:$I$3)</f>
        <v>0</v>
      </c>
      <c r="C88" s="65" cm="1">
        <f t="array" aca="1" ref="C88" ca="1">_xlfn.XLOOKUP(A88,INDIRECT($A$5&amp;"!$AJ$41:$AJ$406"),INDIRECT($A$5&amp;"!$Ak$41:$Ak$406"))*SUM($F$3:$I$3)</f>
        <v>0</v>
      </c>
      <c r="D88" s="65" cm="1">
        <f t="array" aca="1" ref="D88" ca="1">_xlfn.XLOOKUP(A88,INDIRECT($A$5&amp;"!$AJ$41:$AJ$406"),INDIRECT($A$5&amp;"!$AO$41:$AO$406"))*SUM($F$3:$I$3)</f>
        <v>12</v>
      </c>
      <c r="E88" s="34" cm="1">
        <f t="array" ref="E88">SUMPRODUCT(('PT Storengy'!$B$8:$K$372)*('PT Storengy'!$A$8:$A$372=$A88)*('PT Storengy'!$A$5:$J$5=$A$6)*('PT Storengy'!$B$7:$K$7=$A$7))</f>
        <v>0</v>
      </c>
      <c r="F88" s="36">
        <f t="shared" ca="1" si="12"/>
        <v>0</v>
      </c>
      <c r="G88" s="51">
        <f t="shared" ca="1" si="13"/>
        <v>0</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9.9999999999999978E-2</v>
      </c>
      <c r="I88" s="87">
        <f t="shared" ca="1" si="8"/>
        <v>0</v>
      </c>
      <c r="K88" s="36">
        <f t="shared" ca="1" si="7"/>
        <v>0</v>
      </c>
      <c r="L88" s="51">
        <f t="shared" ca="1" si="9"/>
        <v>0</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9.9999999999999978E-2</v>
      </c>
      <c r="N88" s="67">
        <f t="shared" ca="1" si="10"/>
        <v>0</v>
      </c>
    </row>
    <row r="89" spans="1:14" x14ac:dyDescent="0.3">
      <c r="A89" s="32">
        <f t="shared" si="11"/>
        <v>46033</v>
      </c>
      <c r="B89" s="65" cm="1">
        <f t="array" aca="1" ref="B89" ca="1">_xlfn.XLOOKUP(A89,INDIRECT($A$5&amp;"!$AJ$41:$AJ$406"),INDIRECT($A$5&amp;"!$An$41:$An$406"))*SUM($F$3:$I$3)</f>
        <v>0</v>
      </c>
      <c r="C89" s="65" cm="1">
        <f t="array" aca="1" ref="C89" ca="1">_xlfn.XLOOKUP(A89,INDIRECT($A$5&amp;"!$AJ$41:$AJ$406"),INDIRECT($A$5&amp;"!$Ak$41:$Ak$406"))*SUM($F$3:$I$3)</f>
        <v>0</v>
      </c>
      <c r="D89" s="65" cm="1">
        <f t="array" aca="1" ref="D89" ca="1">_xlfn.XLOOKUP(A89,INDIRECT($A$5&amp;"!$AJ$41:$AJ$406"),INDIRECT($A$5&amp;"!$AO$41:$AO$406"))*SUM($F$3:$I$3)</f>
        <v>12</v>
      </c>
      <c r="E89" s="34" cm="1">
        <f t="array" ref="E89">SUMPRODUCT(('PT Storengy'!$B$8:$K$372)*('PT Storengy'!$A$8:$A$372=$A89)*('PT Storengy'!$A$5:$J$5=$A$6)*('PT Storengy'!$B$7:$K$7=$A$7))</f>
        <v>0</v>
      </c>
      <c r="F89" s="36">
        <f t="shared" ca="1" si="12"/>
        <v>0</v>
      </c>
      <c r="G89" s="51">
        <f t="shared" ca="1" si="13"/>
        <v>0</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9.9999999999999978E-2</v>
      </c>
      <c r="I89" s="87">
        <f t="shared" ca="1" si="8"/>
        <v>0</v>
      </c>
      <c r="K89" s="36">
        <f t="shared" ca="1" si="7"/>
        <v>0</v>
      </c>
      <c r="L89" s="51">
        <f t="shared" ca="1" si="9"/>
        <v>0</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9.9999999999999978E-2</v>
      </c>
      <c r="N89" s="67">
        <f t="shared" ca="1" si="10"/>
        <v>0</v>
      </c>
    </row>
    <row r="90" spans="1:14" x14ac:dyDescent="0.3">
      <c r="A90" s="32">
        <f t="shared" si="11"/>
        <v>46034</v>
      </c>
      <c r="B90" s="65" cm="1">
        <f t="array" aca="1" ref="B90" ca="1">_xlfn.XLOOKUP(A90,INDIRECT($A$5&amp;"!$AJ$41:$AJ$406"),INDIRECT($A$5&amp;"!$An$41:$An$406"))*SUM($F$3:$I$3)</f>
        <v>0</v>
      </c>
      <c r="C90" s="65" cm="1">
        <f t="array" aca="1" ref="C90" ca="1">_xlfn.XLOOKUP(A90,INDIRECT($A$5&amp;"!$AJ$41:$AJ$406"),INDIRECT($A$5&amp;"!$Ak$41:$Ak$406"))*SUM($F$3:$I$3)</f>
        <v>0</v>
      </c>
      <c r="D90" s="65" cm="1">
        <f t="array" aca="1" ref="D90" ca="1">_xlfn.XLOOKUP(A90,INDIRECT($A$5&amp;"!$AJ$41:$AJ$406"),INDIRECT($A$5&amp;"!$AO$41:$AO$406"))*SUM($F$3:$I$3)</f>
        <v>12</v>
      </c>
      <c r="E90" s="34" cm="1">
        <f t="array" ref="E90">SUMPRODUCT(('PT Storengy'!$B$8:$K$372)*('PT Storengy'!$A$8:$A$372=$A90)*('PT Storengy'!$A$5:$J$5=$A$6)*('PT Storengy'!$B$7:$K$7=$A$7))</f>
        <v>0</v>
      </c>
      <c r="F90" s="36">
        <f t="shared" ca="1" si="12"/>
        <v>0</v>
      </c>
      <c r="G90" s="51">
        <f t="shared" ca="1" si="13"/>
        <v>0</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9.9999999999999978E-2</v>
      </c>
      <c r="I90" s="87">
        <f t="shared" ca="1" si="8"/>
        <v>0</v>
      </c>
      <c r="K90" s="36">
        <f t="shared" ca="1" si="7"/>
        <v>0</v>
      </c>
      <c r="L90" s="51">
        <f t="shared" ca="1" si="9"/>
        <v>0</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9.9999999999999978E-2</v>
      </c>
      <c r="N90" s="67">
        <f t="shared" ca="1" si="10"/>
        <v>0</v>
      </c>
    </row>
    <row r="91" spans="1:14" x14ac:dyDescent="0.3">
      <c r="A91" s="32">
        <f t="shared" si="11"/>
        <v>46035</v>
      </c>
      <c r="B91" s="65" cm="1">
        <f t="array" aca="1" ref="B91" ca="1">_xlfn.XLOOKUP(A91,INDIRECT($A$5&amp;"!$AJ$41:$AJ$406"),INDIRECT($A$5&amp;"!$An$41:$An$406"))*SUM($F$3:$I$3)</f>
        <v>0</v>
      </c>
      <c r="C91" s="65" cm="1">
        <f t="array" aca="1" ref="C91" ca="1">_xlfn.XLOOKUP(A91,INDIRECT($A$5&amp;"!$AJ$41:$AJ$406"),INDIRECT($A$5&amp;"!$Ak$41:$Ak$406"))*SUM($F$3:$I$3)</f>
        <v>0</v>
      </c>
      <c r="D91" s="65" cm="1">
        <f t="array" aca="1" ref="D91" ca="1">_xlfn.XLOOKUP(A91,INDIRECT($A$5&amp;"!$AJ$41:$AJ$406"),INDIRECT($A$5&amp;"!$AO$41:$AO$406"))*SUM($F$3:$I$3)</f>
        <v>12</v>
      </c>
      <c r="E91" s="34" cm="1">
        <f t="array" ref="E91">SUMPRODUCT(('PT Storengy'!$B$8:$K$372)*('PT Storengy'!$A$8:$A$372=$A91)*('PT Storengy'!$A$5:$J$5=$A$6)*('PT Storengy'!$B$7:$K$7=$A$7))</f>
        <v>0</v>
      </c>
      <c r="F91" s="36">
        <f t="shared" ca="1" si="12"/>
        <v>0</v>
      </c>
      <c r="G91" s="51">
        <f t="shared" ca="1" si="13"/>
        <v>0</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9.9999999999999978E-2</v>
      </c>
      <c r="I91" s="87">
        <f t="shared" ca="1" si="8"/>
        <v>0</v>
      </c>
      <c r="K91" s="36">
        <f t="shared" ca="1" si="7"/>
        <v>0</v>
      </c>
      <c r="L91" s="51">
        <f t="shared" ca="1" si="9"/>
        <v>0</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9.9999999999999978E-2</v>
      </c>
      <c r="N91" s="67">
        <f t="shared" ca="1" si="10"/>
        <v>0</v>
      </c>
    </row>
    <row r="92" spans="1:14" x14ac:dyDescent="0.3">
      <c r="A92" s="32">
        <f t="shared" si="11"/>
        <v>46036</v>
      </c>
      <c r="B92" s="65" cm="1">
        <f t="array" aca="1" ref="B92" ca="1">_xlfn.XLOOKUP(A92,INDIRECT($A$5&amp;"!$AJ$41:$AJ$406"),INDIRECT($A$5&amp;"!$An$41:$An$406"))*SUM($F$3:$I$3)</f>
        <v>0</v>
      </c>
      <c r="C92" s="65" cm="1">
        <f t="array" aca="1" ref="C92" ca="1">_xlfn.XLOOKUP(A92,INDIRECT($A$5&amp;"!$AJ$41:$AJ$406"),INDIRECT($A$5&amp;"!$Ak$41:$Ak$406"))*SUM($F$3:$I$3)</f>
        <v>0</v>
      </c>
      <c r="D92" s="65" cm="1">
        <f t="array" aca="1" ref="D92" ca="1">_xlfn.XLOOKUP(A92,INDIRECT($A$5&amp;"!$AJ$41:$AJ$406"),INDIRECT($A$5&amp;"!$AO$41:$AO$406"))*SUM($F$3:$I$3)</f>
        <v>12</v>
      </c>
      <c r="E92" s="34" cm="1">
        <f t="array" ref="E92">SUMPRODUCT(('PT Storengy'!$B$8:$K$372)*('PT Storengy'!$A$8:$A$372=$A92)*('PT Storengy'!$A$5:$J$5=$A$6)*('PT Storengy'!$B$7:$K$7=$A$7))</f>
        <v>0</v>
      </c>
      <c r="F92" s="36">
        <f t="shared" ca="1" si="12"/>
        <v>0</v>
      </c>
      <c r="G92" s="51">
        <f t="shared" ca="1" si="13"/>
        <v>0</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9.9999999999999978E-2</v>
      </c>
      <c r="I92" s="87">
        <f t="shared" ca="1" si="8"/>
        <v>0</v>
      </c>
      <c r="K92" s="36">
        <f t="shared" ca="1" si="7"/>
        <v>0</v>
      </c>
      <c r="L92" s="51">
        <f t="shared" ca="1" si="9"/>
        <v>0</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9.9999999999999978E-2</v>
      </c>
      <c r="N92" s="67">
        <f t="shared" ca="1" si="10"/>
        <v>0</v>
      </c>
    </row>
    <row r="93" spans="1:14" x14ac:dyDescent="0.3">
      <c r="A93" s="32">
        <f t="shared" si="11"/>
        <v>46037</v>
      </c>
      <c r="B93" s="65" cm="1">
        <f t="array" aca="1" ref="B93" ca="1">_xlfn.XLOOKUP(A93,INDIRECT($A$5&amp;"!$AJ$41:$AJ$406"),INDIRECT($A$5&amp;"!$An$41:$An$406"))*SUM($F$3:$I$3)</f>
        <v>0</v>
      </c>
      <c r="C93" s="65" cm="1">
        <f t="array" aca="1" ref="C93" ca="1">_xlfn.XLOOKUP(A93,INDIRECT($A$5&amp;"!$AJ$41:$AJ$406"),INDIRECT($A$5&amp;"!$Ak$41:$Ak$406"))*SUM($F$3:$I$3)</f>
        <v>0</v>
      </c>
      <c r="D93" s="65" cm="1">
        <f t="array" aca="1" ref="D93" ca="1">_xlfn.XLOOKUP(A93,INDIRECT($A$5&amp;"!$AJ$41:$AJ$406"),INDIRECT($A$5&amp;"!$AO$41:$AO$406"))*SUM($F$3:$I$3)</f>
        <v>12</v>
      </c>
      <c r="E93" s="34" cm="1">
        <f t="array" ref="E93">SUMPRODUCT(('PT Storengy'!$B$8:$K$372)*('PT Storengy'!$A$8:$A$372=$A93)*('PT Storengy'!$A$5:$J$5=$A$6)*('PT Storengy'!$B$7:$K$7=$A$7))</f>
        <v>0</v>
      </c>
      <c r="F93" s="36">
        <f t="shared" ca="1" si="12"/>
        <v>0</v>
      </c>
      <c r="G93" s="51">
        <f t="shared" ca="1" si="13"/>
        <v>0</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9.9999999999999978E-2</v>
      </c>
      <c r="I93" s="87">
        <f t="shared" ca="1" si="8"/>
        <v>0</v>
      </c>
      <c r="K93" s="36">
        <f t="shared" ca="1" si="7"/>
        <v>0</v>
      </c>
      <c r="L93" s="51">
        <f t="shared" ca="1" si="9"/>
        <v>0</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9.9999999999999978E-2</v>
      </c>
      <c r="N93" s="67">
        <f t="shared" ca="1" si="10"/>
        <v>0</v>
      </c>
    </row>
    <row r="94" spans="1:14" x14ac:dyDescent="0.3">
      <c r="A94" s="32">
        <f t="shared" si="11"/>
        <v>46038</v>
      </c>
      <c r="B94" s="65" cm="1">
        <f t="array" aca="1" ref="B94" ca="1">_xlfn.XLOOKUP(A94,INDIRECT($A$5&amp;"!$AJ$41:$AJ$406"),INDIRECT($A$5&amp;"!$An$41:$An$406"))*SUM($F$3:$I$3)</f>
        <v>0</v>
      </c>
      <c r="C94" s="65" cm="1">
        <f t="array" aca="1" ref="C94" ca="1">_xlfn.XLOOKUP(A94,INDIRECT($A$5&amp;"!$AJ$41:$AJ$406"),INDIRECT($A$5&amp;"!$Ak$41:$Ak$406"))*SUM($F$3:$I$3)</f>
        <v>0</v>
      </c>
      <c r="D94" s="65" cm="1">
        <f t="array" aca="1" ref="D94" ca="1">_xlfn.XLOOKUP(A94,INDIRECT($A$5&amp;"!$AJ$41:$AJ$406"),INDIRECT($A$5&amp;"!$AO$41:$AO$406"))*SUM($F$3:$I$3)</f>
        <v>12</v>
      </c>
      <c r="E94" s="34" cm="1">
        <f t="array" ref="E94">SUMPRODUCT(('PT Storengy'!$B$8:$K$372)*('PT Storengy'!$A$8:$A$372=$A94)*('PT Storengy'!$A$5:$J$5=$A$6)*('PT Storengy'!$B$7:$K$7=$A$7))</f>
        <v>0</v>
      </c>
      <c r="F94" s="36">
        <f t="shared" ca="1" si="12"/>
        <v>0</v>
      </c>
      <c r="G94" s="51">
        <f t="shared" ca="1" si="13"/>
        <v>0</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9.9999999999999978E-2</v>
      </c>
      <c r="I94" s="87">
        <f t="shared" ca="1" si="8"/>
        <v>0</v>
      </c>
      <c r="K94" s="36">
        <f t="shared" ca="1" si="7"/>
        <v>0</v>
      </c>
      <c r="L94" s="51">
        <f t="shared" ca="1" si="9"/>
        <v>0</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9.9999999999999978E-2</v>
      </c>
      <c r="N94" s="67">
        <f t="shared" ca="1" si="10"/>
        <v>0</v>
      </c>
    </row>
    <row r="95" spans="1:14" x14ac:dyDescent="0.3">
      <c r="A95" s="32">
        <f t="shared" si="11"/>
        <v>46039</v>
      </c>
      <c r="B95" s="65" cm="1">
        <f t="array" aca="1" ref="B95" ca="1">_xlfn.XLOOKUP(A95,INDIRECT($A$5&amp;"!$AJ$41:$AJ$406"),INDIRECT($A$5&amp;"!$An$41:$An$406"))*SUM($F$3:$I$3)</f>
        <v>0</v>
      </c>
      <c r="C95" s="65" cm="1">
        <f t="array" aca="1" ref="C95" ca="1">_xlfn.XLOOKUP(A95,INDIRECT($A$5&amp;"!$AJ$41:$AJ$406"),INDIRECT($A$5&amp;"!$Ak$41:$Ak$406"))*SUM($F$3:$I$3)</f>
        <v>0</v>
      </c>
      <c r="D95" s="65" cm="1">
        <f t="array" aca="1" ref="D95" ca="1">_xlfn.XLOOKUP(A95,INDIRECT($A$5&amp;"!$AJ$41:$AJ$406"),INDIRECT($A$5&amp;"!$AO$41:$AO$406"))*SUM($F$3:$I$3)</f>
        <v>12</v>
      </c>
      <c r="E95" s="34" cm="1">
        <f t="array" ref="E95">SUMPRODUCT(('PT Storengy'!$B$8:$K$372)*('PT Storengy'!$A$8:$A$372=$A95)*('PT Storengy'!$A$5:$J$5=$A$6)*('PT Storengy'!$B$7:$K$7=$A$7))</f>
        <v>0</v>
      </c>
      <c r="F95" s="36">
        <f t="shared" ca="1" si="12"/>
        <v>0</v>
      </c>
      <c r="G95" s="51">
        <f t="shared" ca="1" si="13"/>
        <v>0</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9.9999999999999978E-2</v>
      </c>
      <c r="I95" s="87">
        <f t="shared" ca="1" si="8"/>
        <v>0</v>
      </c>
      <c r="K95" s="36">
        <f t="shared" ca="1" si="7"/>
        <v>0</v>
      </c>
      <c r="L95" s="51">
        <f t="shared" ca="1" si="9"/>
        <v>0</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9.9999999999999978E-2</v>
      </c>
      <c r="N95" s="67">
        <f t="shared" ca="1" si="10"/>
        <v>0</v>
      </c>
    </row>
    <row r="96" spans="1:14" x14ac:dyDescent="0.3">
      <c r="A96" s="32">
        <f t="shared" si="11"/>
        <v>46040</v>
      </c>
      <c r="B96" s="65" cm="1">
        <f t="array" aca="1" ref="B96" ca="1">_xlfn.XLOOKUP(A96,INDIRECT($A$5&amp;"!$AJ$41:$AJ$406"),INDIRECT($A$5&amp;"!$An$41:$An$406"))*SUM($F$3:$I$3)</f>
        <v>0</v>
      </c>
      <c r="C96" s="65" cm="1">
        <f t="array" aca="1" ref="C96" ca="1">_xlfn.XLOOKUP(A96,INDIRECT($A$5&amp;"!$AJ$41:$AJ$406"),INDIRECT($A$5&amp;"!$Ak$41:$Ak$406"))*SUM($F$3:$I$3)</f>
        <v>0</v>
      </c>
      <c r="D96" s="65" cm="1">
        <f t="array" aca="1" ref="D96" ca="1">_xlfn.XLOOKUP(A96,INDIRECT($A$5&amp;"!$AJ$41:$AJ$406"),INDIRECT($A$5&amp;"!$AO$41:$AO$406"))*SUM($F$3:$I$3)</f>
        <v>12</v>
      </c>
      <c r="E96" s="34" cm="1">
        <f t="array" ref="E96">SUMPRODUCT(('PT Storengy'!$B$8:$K$372)*('PT Storengy'!$A$8:$A$372=$A96)*('PT Storengy'!$A$5:$J$5=$A$6)*('PT Storengy'!$B$7:$K$7=$A$7))</f>
        <v>0</v>
      </c>
      <c r="F96" s="36">
        <f t="shared" ca="1" si="12"/>
        <v>0</v>
      </c>
      <c r="G96" s="51">
        <f t="shared" ca="1" si="13"/>
        <v>0</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9.9999999999999978E-2</v>
      </c>
      <c r="I96" s="87">
        <f t="shared" ca="1" si="8"/>
        <v>0</v>
      </c>
      <c r="K96" s="36">
        <f t="shared" ca="1" si="7"/>
        <v>0</v>
      </c>
      <c r="L96" s="51">
        <f t="shared" ca="1" si="9"/>
        <v>0</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9.9999999999999978E-2</v>
      </c>
      <c r="N96" s="67">
        <f t="shared" ca="1" si="10"/>
        <v>0</v>
      </c>
    </row>
    <row r="97" spans="1:14" x14ac:dyDescent="0.3">
      <c r="A97" s="32">
        <f t="shared" si="11"/>
        <v>46041</v>
      </c>
      <c r="B97" s="65" cm="1">
        <f t="array" aca="1" ref="B97" ca="1">_xlfn.XLOOKUP(A97,INDIRECT($A$5&amp;"!$AJ$41:$AJ$406"),INDIRECT($A$5&amp;"!$An$41:$An$406"))*SUM($F$3:$I$3)</f>
        <v>0</v>
      </c>
      <c r="C97" s="65" cm="1">
        <f t="array" aca="1" ref="C97" ca="1">_xlfn.XLOOKUP(A97,INDIRECT($A$5&amp;"!$AJ$41:$AJ$406"),INDIRECT($A$5&amp;"!$Ak$41:$Ak$406"))*SUM($F$3:$I$3)</f>
        <v>0</v>
      </c>
      <c r="D97" s="65" cm="1">
        <f t="array" aca="1" ref="D97" ca="1">_xlfn.XLOOKUP(A97,INDIRECT($A$5&amp;"!$AJ$41:$AJ$406"),INDIRECT($A$5&amp;"!$AO$41:$AO$406"))*SUM($F$3:$I$3)</f>
        <v>12</v>
      </c>
      <c r="E97" s="34" cm="1">
        <f t="array" ref="E97">SUMPRODUCT(('PT Storengy'!$B$8:$K$372)*('PT Storengy'!$A$8:$A$372=$A97)*('PT Storengy'!$A$5:$J$5=$A$6)*('PT Storengy'!$B$7:$K$7=$A$7))</f>
        <v>0</v>
      </c>
      <c r="F97" s="36">
        <f t="shared" ca="1" si="12"/>
        <v>0</v>
      </c>
      <c r="G97" s="51">
        <f t="shared" ca="1" si="13"/>
        <v>0</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9.9999999999999978E-2</v>
      </c>
      <c r="I97" s="87">
        <f t="shared" ca="1" si="8"/>
        <v>0</v>
      </c>
      <c r="K97" s="36">
        <f t="shared" ca="1" si="7"/>
        <v>0</v>
      </c>
      <c r="L97" s="51">
        <f t="shared" ca="1" si="9"/>
        <v>0</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9.9999999999999978E-2</v>
      </c>
      <c r="N97" s="67">
        <f t="shared" ca="1" si="10"/>
        <v>0</v>
      </c>
    </row>
    <row r="98" spans="1:14" x14ac:dyDescent="0.3">
      <c r="A98" s="32">
        <f t="shared" si="11"/>
        <v>46042</v>
      </c>
      <c r="B98" s="65" cm="1">
        <f t="array" aca="1" ref="B98" ca="1">_xlfn.XLOOKUP(A98,INDIRECT($A$5&amp;"!$AJ$41:$AJ$406"),INDIRECT($A$5&amp;"!$An$41:$An$406"))*SUM($F$3:$I$3)</f>
        <v>0</v>
      </c>
      <c r="C98" s="65" cm="1">
        <f t="array" aca="1" ref="C98" ca="1">_xlfn.XLOOKUP(A98,INDIRECT($A$5&amp;"!$AJ$41:$AJ$406"),INDIRECT($A$5&amp;"!$Ak$41:$Ak$406"))*SUM($F$3:$I$3)</f>
        <v>0</v>
      </c>
      <c r="D98" s="65" cm="1">
        <f t="array" aca="1" ref="D98" ca="1">_xlfn.XLOOKUP(A98,INDIRECT($A$5&amp;"!$AJ$41:$AJ$406"),INDIRECT($A$5&amp;"!$AO$41:$AO$406"))*SUM($F$3:$I$3)</f>
        <v>12</v>
      </c>
      <c r="E98" s="34" cm="1">
        <f t="array" ref="E98">SUMPRODUCT(('PT Storengy'!$B$8:$K$372)*('PT Storengy'!$A$8:$A$372=$A98)*('PT Storengy'!$A$5:$J$5=$A$6)*('PT Storengy'!$B$7:$K$7=$A$7))</f>
        <v>0</v>
      </c>
      <c r="F98" s="36">
        <f t="shared" ca="1" si="12"/>
        <v>0</v>
      </c>
      <c r="G98" s="51">
        <f t="shared" ca="1" si="13"/>
        <v>0</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9.9999999999999978E-2</v>
      </c>
      <c r="I98" s="87">
        <f t="shared" ca="1" si="8"/>
        <v>0</v>
      </c>
      <c r="K98" s="36">
        <f t="shared" ca="1" si="7"/>
        <v>0</v>
      </c>
      <c r="L98" s="51">
        <f t="shared" ca="1" si="9"/>
        <v>0</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9.9999999999999978E-2</v>
      </c>
      <c r="N98" s="67">
        <f t="shared" ca="1" si="10"/>
        <v>0</v>
      </c>
    </row>
    <row r="99" spans="1:14" x14ac:dyDescent="0.3">
      <c r="A99" s="32">
        <f t="shared" si="11"/>
        <v>46043</v>
      </c>
      <c r="B99" s="65" cm="1">
        <f t="array" aca="1" ref="B99" ca="1">_xlfn.XLOOKUP(A99,INDIRECT($A$5&amp;"!$AJ$41:$AJ$406"),INDIRECT($A$5&amp;"!$An$41:$An$406"))*SUM($F$3:$I$3)</f>
        <v>0</v>
      </c>
      <c r="C99" s="65" cm="1">
        <f t="array" aca="1" ref="C99" ca="1">_xlfn.XLOOKUP(A99,INDIRECT($A$5&amp;"!$AJ$41:$AJ$406"),INDIRECT($A$5&amp;"!$Ak$41:$Ak$406"))*SUM($F$3:$I$3)</f>
        <v>0</v>
      </c>
      <c r="D99" s="65" cm="1">
        <f t="array" aca="1" ref="D99" ca="1">_xlfn.XLOOKUP(A99,INDIRECT($A$5&amp;"!$AJ$41:$AJ$406"),INDIRECT($A$5&amp;"!$AO$41:$AO$406"))*SUM($F$3:$I$3)</f>
        <v>12</v>
      </c>
      <c r="E99" s="34" cm="1">
        <f t="array" ref="E99">SUMPRODUCT(('PT Storengy'!$B$8:$K$372)*('PT Storengy'!$A$8:$A$372=$A99)*('PT Storengy'!$A$5:$J$5=$A$6)*('PT Storengy'!$B$7:$K$7=$A$7))</f>
        <v>0</v>
      </c>
      <c r="F99" s="36">
        <f t="shared" ca="1" si="12"/>
        <v>0</v>
      </c>
      <c r="G99" s="51">
        <f t="shared" ca="1" si="13"/>
        <v>0</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9.9999999999999978E-2</v>
      </c>
      <c r="I99" s="87">
        <f t="shared" ca="1" si="8"/>
        <v>0</v>
      </c>
      <c r="K99" s="36">
        <f t="shared" ca="1" si="7"/>
        <v>0</v>
      </c>
      <c r="L99" s="51">
        <f t="shared" ca="1" si="9"/>
        <v>0</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9.9999999999999978E-2</v>
      </c>
      <c r="N99" s="67">
        <f t="shared" ca="1" si="10"/>
        <v>0</v>
      </c>
    </row>
    <row r="100" spans="1:14" x14ac:dyDescent="0.3">
      <c r="A100" s="32">
        <f t="shared" si="11"/>
        <v>46044</v>
      </c>
      <c r="B100" s="65" cm="1">
        <f t="array" aca="1" ref="B100" ca="1">_xlfn.XLOOKUP(A100,INDIRECT($A$5&amp;"!$AJ$41:$AJ$406"),INDIRECT($A$5&amp;"!$An$41:$An$406"))*SUM($F$3:$I$3)</f>
        <v>0</v>
      </c>
      <c r="C100" s="65" cm="1">
        <f t="array" aca="1" ref="C100" ca="1">_xlfn.XLOOKUP(A100,INDIRECT($A$5&amp;"!$AJ$41:$AJ$406"),INDIRECT($A$5&amp;"!$Ak$41:$Ak$406"))*SUM($F$3:$I$3)</f>
        <v>0</v>
      </c>
      <c r="D100" s="65" cm="1">
        <f t="array" aca="1" ref="D100" ca="1">_xlfn.XLOOKUP(A100,INDIRECT($A$5&amp;"!$AJ$41:$AJ$406"),INDIRECT($A$5&amp;"!$AO$41:$AO$406"))*SUM($F$3:$I$3)</f>
        <v>12</v>
      </c>
      <c r="E100" s="34" cm="1">
        <f t="array" ref="E100">SUMPRODUCT(('PT Storengy'!$B$8:$K$372)*('PT Storengy'!$A$8:$A$372=$A100)*('PT Storengy'!$A$5:$J$5=$A$6)*('PT Storengy'!$B$7:$K$7=$A$7))</f>
        <v>0</v>
      </c>
      <c r="F100" s="36">
        <f t="shared" ca="1" si="12"/>
        <v>0</v>
      </c>
      <c r="G100" s="51">
        <f t="shared" ca="1" si="13"/>
        <v>0</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9.9999999999999978E-2</v>
      </c>
      <c r="I100" s="87">
        <f t="shared" ca="1" si="8"/>
        <v>0</v>
      </c>
      <c r="K100" s="36">
        <f t="shared" ca="1" si="7"/>
        <v>0</v>
      </c>
      <c r="L100" s="51">
        <f t="shared" ca="1" si="9"/>
        <v>0</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9.9999999999999978E-2</v>
      </c>
      <c r="N100" s="67">
        <f t="shared" ca="1" si="10"/>
        <v>0</v>
      </c>
    </row>
    <row r="101" spans="1:14" x14ac:dyDescent="0.3">
      <c r="A101" s="32">
        <f t="shared" si="11"/>
        <v>46045</v>
      </c>
      <c r="B101" s="65" cm="1">
        <f t="array" aca="1" ref="B101" ca="1">_xlfn.XLOOKUP(A101,INDIRECT($A$5&amp;"!$AJ$41:$AJ$406"),INDIRECT($A$5&amp;"!$An$41:$An$406"))*SUM($F$3:$I$3)</f>
        <v>0</v>
      </c>
      <c r="C101" s="65" cm="1">
        <f t="array" aca="1" ref="C101" ca="1">_xlfn.XLOOKUP(A101,INDIRECT($A$5&amp;"!$AJ$41:$AJ$406"),INDIRECT($A$5&amp;"!$Ak$41:$Ak$406"))*SUM($F$3:$I$3)</f>
        <v>0</v>
      </c>
      <c r="D101" s="65" cm="1">
        <f t="array" aca="1" ref="D101" ca="1">_xlfn.XLOOKUP(A101,INDIRECT($A$5&amp;"!$AJ$41:$AJ$406"),INDIRECT($A$5&amp;"!$AO$41:$AO$406"))*SUM($F$3:$I$3)</f>
        <v>12</v>
      </c>
      <c r="E101" s="34" cm="1">
        <f t="array" ref="E101">SUMPRODUCT(('PT Storengy'!$B$8:$K$372)*('PT Storengy'!$A$8:$A$372=$A101)*('PT Storengy'!$A$5:$J$5=$A$6)*('PT Storengy'!$B$7:$K$7=$A$7))</f>
        <v>0</v>
      </c>
      <c r="F101" s="36">
        <f t="shared" ca="1" si="12"/>
        <v>0</v>
      </c>
      <c r="G101" s="51">
        <f t="shared" ca="1" si="13"/>
        <v>0</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9.9999999999999978E-2</v>
      </c>
      <c r="I101" s="87">
        <f t="shared" ca="1" si="8"/>
        <v>0</v>
      </c>
      <c r="K101" s="36">
        <f t="shared" ca="1" si="7"/>
        <v>0</v>
      </c>
      <c r="L101" s="51">
        <f t="shared" ca="1" si="9"/>
        <v>0</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9.9999999999999978E-2</v>
      </c>
      <c r="N101" s="67">
        <f t="shared" ca="1" si="10"/>
        <v>0</v>
      </c>
    </row>
    <row r="102" spans="1:14" x14ac:dyDescent="0.3">
      <c r="A102" s="32">
        <f t="shared" si="11"/>
        <v>46046</v>
      </c>
      <c r="B102" s="65" cm="1">
        <f t="array" aca="1" ref="B102" ca="1">_xlfn.XLOOKUP(A102,INDIRECT($A$5&amp;"!$AJ$41:$AJ$406"),INDIRECT($A$5&amp;"!$An$41:$An$406"))*SUM($F$3:$I$3)</f>
        <v>0</v>
      </c>
      <c r="C102" s="65" cm="1">
        <f t="array" aca="1" ref="C102" ca="1">_xlfn.XLOOKUP(A102,INDIRECT($A$5&amp;"!$AJ$41:$AJ$406"),INDIRECT($A$5&amp;"!$Ak$41:$Ak$406"))*SUM($F$3:$I$3)</f>
        <v>0</v>
      </c>
      <c r="D102" s="65" cm="1">
        <f t="array" aca="1" ref="D102" ca="1">_xlfn.XLOOKUP(A102,INDIRECT($A$5&amp;"!$AJ$41:$AJ$406"),INDIRECT($A$5&amp;"!$AO$41:$AO$406"))*SUM($F$3:$I$3)</f>
        <v>12</v>
      </c>
      <c r="E102" s="34" cm="1">
        <f t="array" ref="E102">SUMPRODUCT(('PT Storengy'!$B$8:$K$372)*('PT Storengy'!$A$8:$A$372=$A102)*('PT Storengy'!$A$5:$J$5=$A$6)*('PT Storengy'!$B$7:$K$7=$A$7))</f>
        <v>0</v>
      </c>
      <c r="F102" s="36">
        <f t="shared" ca="1" si="12"/>
        <v>0</v>
      </c>
      <c r="G102" s="51">
        <f t="shared" ca="1" si="13"/>
        <v>0</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9.9999999999999978E-2</v>
      </c>
      <c r="I102" s="87">
        <f t="shared" ca="1" si="8"/>
        <v>0</v>
      </c>
      <c r="K102" s="36">
        <f t="shared" ca="1" si="7"/>
        <v>0</v>
      </c>
      <c r="L102" s="51">
        <f t="shared" ca="1" si="9"/>
        <v>0</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9.9999999999999978E-2</v>
      </c>
      <c r="N102" s="67">
        <f t="shared" ca="1" si="10"/>
        <v>0</v>
      </c>
    </row>
    <row r="103" spans="1:14" x14ac:dyDescent="0.3">
      <c r="A103" s="32">
        <f t="shared" si="11"/>
        <v>46047</v>
      </c>
      <c r="B103" s="65" cm="1">
        <f t="array" aca="1" ref="B103" ca="1">_xlfn.XLOOKUP(A103,INDIRECT($A$5&amp;"!$AJ$41:$AJ$406"),INDIRECT($A$5&amp;"!$An$41:$An$406"))*SUM($F$3:$I$3)</f>
        <v>0</v>
      </c>
      <c r="C103" s="65" cm="1">
        <f t="array" aca="1" ref="C103" ca="1">_xlfn.XLOOKUP(A103,INDIRECT($A$5&amp;"!$AJ$41:$AJ$406"),INDIRECT($A$5&amp;"!$Ak$41:$Ak$406"))*SUM($F$3:$I$3)</f>
        <v>0</v>
      </c>
      <c r="D103" s="65" cm="1">
        <f t="array" aca="1" ref="D103" ca="1">_xlfn.XLOOKUP(A103,INDIRECT($A$5&amp;"!$AJ$41:$AJ$406"),INDIRECT($A$5&amp;"!$AO$41:$AO$406"))*SUM($F$3:$I$3)</f>
        <v>12</v>
      </c>
      <c r="E103" s="34" cm="1">
        <f t="array" ref="E103">SUMPRODUCT(('PT Storengy'!$B$8:$K$372)*('PT Storengy'!$A$8:$A$372=$A103)*('PT Storengy'!$A$5:$J$5=$A$6)*('PT Storengy'!$B$7:$K$7=$A$7))</f>
        <v>0</v>
      </c>
      <c r="F103" s="36">
        <f t="shared" ca="1" si="12"/>
        <v>0</v>
      </c>
      <c r="G103" s="51">
        <f t="shared" ca="1" si="13"/>
        <v>0</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9.9999999999999978E-2</v>
      </c>
      <c r="I103" s="87">
        <f t="shared" ca="1" si="8"/>
        <v>0</v>
      </c>
      <c r="K103" s="36">
        <f t="shared" ca="1" si="7"/>
        <v>0</v>
      </c>
      <c r="L103" s="51">
        <f t="shared" ca="1" si="9"/>
        <v>0</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9.9999999999999978E-2</v>
      </c>
      <c r="N103" s="67">
        <f t="shared" ca="1" si="10"/>
        <v>0</v>
      </c>
    </row>
    <row r="104" spans="1:14" x14ac:dyDescent="0.3">
      <c r="A104" s="32">
        <f t="shared" si="11"/>
        <v>46048</v>
      </c>
      <c r="B104" s="65" cm="1">
        <f t="array" aca="1" ref="B104" ca="1">_xlfn.XLOOKUP(A104,INDIRECT($A$5&amp;"!$AJ$41:$AJ$406"),INDIRECT($A$5&amp;"!$An$41:$An$406"))*SUM($F$3:$I$3)</f>
        <v>0</v>
      </c>
      <c r="C104" s="65" cm="1">
        <f t="array" aca="1" ref="C104" ca="1">_xlfn.XLOOKUP(A104,INDIRECT($A$5&amp;"!$AJ$41:$AJ$406"),INDIRECT($A$5&amp;"!$Ak$41:$Ak$406"))*SUM($F$3:$I$3)</f>
        <v>0</v>
      </c>
      <c r="D104" s="65" cm="1">
        <f t="array" aca="1" ref="D104" ca="1">_xlfn.XLOOKUP(A104,INDIRECT($A$5&amp;"!$AJ$41:$AJ$406"),INDIRECT($A$5&amp;"!$AO$41:$AO$406"))*SUM($F$3:$I$3)</f>
        <v>12</v>
      </c>
      <c r="E104" s="34" cm="1">
        <f t="array" ref="E104">SUMPRODUCT(('PT Storengy'!$B$8:$K$372)*('PT Storengy'!$A$8:$A$372=$A104)*('PT Storengy'!$A$5:$J$5=$A$6)*('PT Storengy'!$B$7:$K$7=$A$7))</f>
        <v>0</v>
      </c>
      <c r="F104" s="36">
        <f t="shared" ca="1" si="12"/>
        <v>0</v>
      </c>
      <c r="G104" s="51">
        <f t="shared" ca="1" si="13"/>
        <v>0</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9.9999999999999978E-2</v>
      </c>
      <c r="I104" s="87">
        <f t="shared" ca="1" si="8"/>
        <v>0</v>
      </c>
      <c r="K104" s="36">
        <f t="shared" ca="1" si="7"/>
        <v>0</v>
      </c>
      <c r="L104" s="51">
        <f t="shared" ca="1" si="9"/>
        <v>0</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9.9999999999999978E-2</v>
      </c>
      <c r="N104" s="67">
        <f t="shared" ca="1" si="10"/>
        <v>0</v>
      </c>
    </row>
    <row r="105" spans="1:14" x14ac:dyDescent="0.3">
      <c r="A105" s="32">
        <f t="shared" si="11"/>
        <v>46049</v>
      </c>
      <c r="B105" s="65" cm="1">
        <f t="array" aca="1" ref="B105" ca="1">_xlfn.XLOOKUP(A105,INDIRECT($A$5&amp;"!$AJ$41:$AJ$406"),INDIRECT($A$5&amp;"!$An$41:$An$406"))*SUM($F$3:$I$3)</f>
        <v>0</v>
      </c>
      <c r="C105" s="65" cm="1">
        <f t="array" aca="1" ref="C105" ca="1">_xlfn.XLOOKUP(A105,INDIRECT($A$5&amp;"!$AJ$41:$AJ$406"),INDIRECT($A$5&amp;"!$Ak$41:$Ak$406"))*SUM($F$3:$I$3)</f>
        <v>0</v>
      </c>
      <c r="D105" s="65" cm="1">
        <f t="array" aca="1" ref="D105" ca="1">_xlfn.XLOOKUP(A105,INDIRECT($A$5&amp;"!$AJ$41:$AJ$406"),INDIRECT($A$5&amp;"!$AO$41:$AO$406"))*SUM($F$3:$I$3)</f>
        <v>12</v>
      </c>
      <c r="E105" s="34" cm="1">
        <f t="array" ref="E105">SUMPRODUCT(('PT Storengy'!$B$8:$K$372)*('PT Storengy'!$A$8:$A$372=$A105)*('PT Storengy'!$A$5:$J$5=$A$6)*('PT Storengy'!$B$7:$K$7=$A$7))</f>
        <v>0</v>
      </c>
      <c r="F105" s="36">
        <f t="shared" ca="1" si="12"/>
        <v>0</v>
      </c>
      <c r="G105" s="51">
        <f t="shared" ca="1" si="13"/>
        <v>0</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9.9999999999999978E-2</v>
      </c>
      <c r="I105" s="87">
        <f t="shared" ca="1" si="8"/>
        <v>0</v>
      </c>
      <c r="K105" s="36">
        <f t="shared" ca="1" si="7"/>
        <v>0</v>
      </c>
      <c r="L105" s="51">
        <f t="shared" ca="1" si="9"/>
        <v>0</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9.9999999999999978E-2</v>
      </c>
      <c r="N105" s="67">
        <f t="shared" ca="1" si="10"/>
        <v>0</v>
      </c>
    </row>
    <row r="106" spans="1:14" x14ac:dyDescent="0.3">
      <c r="A106" s="32">
        <f t="shared" si="11"/>
        <v>46050</v>
      </c>
      <c r="B106" s="65" cm="1">
        <f t="array" aca="1" ref="B106" ca="1">_xlfn.XLOOKUP(A106,INDIRECT($A$5&amp;"!$AJ$41:$AJ$406"),INDIRECT($A$5&amp;"!$An$41:$An$406"))*SUM($F$3:$I$3)</f>
        <v>0</v>
      </c>
      <c r="C106" s="65" cm="1">
        <f t="array" aca="1" ref="C106" ca="1">_xlfn.XLOOKUP(A106,INDIRECT($A$5&amp;"!$AJ$41:$AJ$406"),INDIRECT($A$5&amp;"!$Ak$41:$Ak$406"))*SUM($F$3:$I$3)</f>
        <v>0</v>
      </c>
      <c r="D106" s="65" cm="1">
        <f t="array" aca="1" ref="D106" ca="1">_xlfn.XLOOKUP(A106,INDIRECT($A$5&amp;"!$AJ$41:$AJ$406"),INDIRECT($A$5&amp;"!$AO$41:$AO$406"))*SUM($F$3:$I$3)</f>
        <v>12</v>
      </c>
      <c r="E106" s="34" cm="1">
        <f t="array" ref="E106">SUMPRODUCT(('PT Storengy'!$B$8:$K$372)*('PT Storengy'!$A$8:$A$372=$A106)*('PT Storengy'!$A$5:$J$5=$A$6)*('PT Storengy'!$B$7:$K$7=$A$7))</f>
        <v>0</v>
      </c>
      <c r="F106" s="36">
        <f t="shared" ca="1" si="12"/>
        <v>0</v>
      </c>
      <c r="G106" s="51">
        <f t="shared" ca="1" si="13"/>
        <v>0</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9.9999999999999978E-2</v>
      </c>
      <c r="I106" s="87">
        <f t="shared" ca="1" si="8"/>
        <v>0</v>
      </c>
      <c r="K106" s="36">
        <f t="shared" ca="1" si="7"/>
        <v>0</v>
      </c>
      <c r="L106" s="51">
        <f t="shared" ca="1" si="9"/>
        <v>0</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9.9999999999999978E-2</v>
      </c>
      <c r="N106" s="67">
        <f t="shared" ca="1" si="10"/>
        <v>0</v>
      </c>
    </row>
    <row r="107" spans="1:14" x14ac:dyDescent="0.3">
      <c r="A107" s="32">
        <f t="shared" si="11"/>
        <v>46051</v>
      </c>
      <c r="B107" s="65" cm="1">
        <f t="array" aca="1" ref="B107" ca="1">_xlfn.XLOOKUP(A107,INDIRECT($A$5&amp;"!$AJ$41:$AJ$406"),INDIRECT($A$5&amp;"!$An$41:$An$406"))*SUM($F$3:$I$3)</f>
        <v>0</v>
      </c>
      <c r="C107" s="65" cm="1">
        <f t="array" aca="1" ref="C107" ca="1">_xlfn.XLOOKUP(A107,INDIRECT($A$5&amp;"!$AJ$41:$AJ$406"),INDIRECT($A$5&amp;"!$Ak$41:$Ak$406"))*SUM($F$3:$I$3)</f>
        <v>0</v>
      </c>
      <c r="D107" s="65" cm="1">
        <f t="array" aca="1" ref="D107" ca="1">_xlfn.XLOOKUP(A107,INDIRECT($A$5&amp;"!$AJ$41:$AJ$406"),INDIRECT($A$5&amp;"!$AO$41:$AO$406"))*SUM($F$3:$I$3)</f>
        <v>12</v>
      </c>
      <c r="E107" s="34" cm="1">
        <f t="array" ref="E107">SUMPRODUCT(('PT Storengy'!$B$8:$K$372)*('PT Storengy'!$A$8:$A$372=$A107)*('PT Storengy'!$A$5:$J$5=$A$6)*('PT Storengy'!$B$7:$K$7=$A$7))</f>
        <v>0</v>
      </c>
      <c r="F107" s="36">
        <f t="shared" ca="1" si="12"/>
        <v>0</v>
      </c>
      <c r="G107" s="51">
        <f t="shared" ca="1" si="13"/>
        <v>0</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9.9999999999999978E-2</v>
      </c>
      <c r="I107" s="87">
        <f t="shared" ca="1" si="8"/>
        <v>0</v>
      </c>
      <c r="K107" s="36">
        <f t="shared" ca="1" si="7"/>
        <v>0</v>
      </c>
      <c r="L107" s="51">
        <f t="shared" ca="1" si="9"/>
        <v>0</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9.9999999999999978E-2</v>
      </c>
      <c r="N107" s="67">
        <f t="shared" ca="1" si="10"/>
        <v>0</v>
      </c>
    </row>
    <row r="108" spans="1:14" x14ac:dyDescent="0.3">
      <c r="A108" s="32">
        <f t="shared" si="11"/>
        <v>46052</v>
      </c>
      <c r="B108" s="65" cm="1">
        <f t="array" aca="1" ref="B108" ca="1">_xlfn.XLOOKUP(A108,INDIRECT($A$5&amp;"!$AJ$41:$AJ$406"),INDIRECT($A$5&amp;"!$An$41:$An$406"))*SUM($F$3:$I$3)</f>
        <v>0</v>
      </c>
      <c r="C108" s="65" cm="1">
        <f t="array" aca="1" ref="C108" ca="1">_xlfn.XLOOKUP(A108,INDIRECT($A$5&amp;"!$AJ$41:$AJ$406"),INDIRECT($A$5&amp;"!$Ak$41:$Ak$406"))*SUM($F$3:$I$3)</f>
        <v>0</v>
      </c>
      <c r="D108" s="65" cm="1">
        <f t="array" aca="1" ref="D108" ca="1">_xlfn.XLOOKUP(A108,INDIRECT($A$5&amp;"!$AJ$41:$AJ$406"),INDIRECT($A$5&amp;"!$AO$41:$AO$406"))*SUM($F$3:$I$3)</f>
        <v>12</v>
      </c>
      <c r="E108" s="34" cm="1">
        <f t="array" ref="E108">SUMPRODUCT(('PT Storengy'!$B$8:$K$372)*('PT Storengy'!$A$8:$A$372=$A108)*('PT Storengy'!$A$5:$J$5=$A$6)*('PT Storengy'!$B$7:$K$7=$A$7))</f>
        <v>0</v>
      </c>
      <c r="F108" s="36">
        <f t="shared" ca="1" si="12"/>
        <v>0</v>
      </c>
      <c r="G108" s="51">
        <f t="shared" ca="1" si="13"/>
        <v>0</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9.9999999999999978E-2</v>
      </c>
      <c r="I108" s="87">
        <f t="shared" ca="1" si="8"/>
        <v>0</v>
      </c>
      <c r="K108" s="36">
        <f t="shared" ca="1" si="7"/>
        <v>0</v>
      </c>
      <c r="L108" s="51">
        <f t="shared" ca="1" si="9"/>
        <v>0</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9.9999999999999978E-2</v>
      </c>
      <c r="N108" s="67">
        <f t="shared" ca="1" si="10"/>
        <v>0</v>
      </c>
    </row>
    <row r="109" spans="1:14" x14ac:dyDescent="0.3">
      <c r="A109" s="32">
        <f t="shared" si="11"/>
        <v>46053</v>
      </c>
      <c r="B109" s="65" cm="1">
        <f t="array" aca="1" ref="B109" ca="1">_xlfn.XLOOKUP(A109,INDIRECT($A$5&amp;"!$AJ$41:$AJ$406"),INDIRECT($A$5&amp;"!$An$41:$An$406"))*SUM($F$3:$I$3)</f>
        <v>0</v>
      </c>
      <c r="C109" s="65" cm="1">
        <f t="array" aca="1" ref="C109" ca="1">_xlfn.XLOOKUP(A109,INDIRECT($A$5&amp;"!$AJ$41:$AJ$406"),INDIRECT($A$5&amp;"!$Ak$41:$Ak$406"))*SUM($F$3:$I$3)</f>
        <v>0</v>
      </c>
      <c r="D109" s="65" cm="1">
        <f t="array" aca="1" ref="D109" ca="1">_xlfn.XLOOKUP(A109,INDIRECT($A$5&amp;"!$AJ$41:$AJ$406"),INDIRECT($A$5&amp;"!$AO$41:$AO$406"))*SUM($F$3:$I$3)</f>
        <v>12</v>
      </c>
      <c r="E109" s="34" cm="1">
        <f t="array" ref="E109">SUMPRODUCT(('PT Storengy'!$B$8:$K$372)*('PT Storengy'!$A$8:$A$372=$A109)*('PT Storengy'!$A$5:$J$5=$A$6)*('PT Storengy'!$B$7:$K$7=$A$7))</f>
        <v>0</v>
      </c>
      <c r="F109" s="36">
        <f t="shared" ca="1" si="12"/>
        <v>0</v>
      </c>
      <c r="G109" s="51">
        <f t="shared" ca="1" si="13"/>
        <v>0</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9.9999999999999978E-2</v>
      </c>
      <c r="I109" s="87">
        <f t="shared" ca="1" si="8"/>
        <v>0</v>
      </c>
      <c r="K109" s="36">
        <f t="shared" ca="1" si="7"/>
        <v>0</v>
      </c>
      <c r="L109" s="51">
        <f t="shared" ca="1" si="9"/>
        <v>0</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9.9999999999999978E-2</v>
      </c>
      <c r="N109" s="67">
        <f t="shared" ca="1" si="10"/>
        <v>0</v>
      </c>
    </row>
    <row r="110" spans="1:14" x14ac:dyDescent="0.3">
      <c r="A110" s="32">
        <f t="shared" si="11"/>
        <v>46054</v>
      </c>
      <c r="B110" s="65" cm="1">
        <f t="array" aca="1" ref="B110" ca="1">_xlfn.XLOOKUP(A110,INDIRECT($A$5&amp;"!$AJ$41:$AJ$406"),INDIRECT($A$5&amp;"!$An$41:$An$406"))*SUM($F$3:$I$3)</f>
        <v>0</v>
      </c>
      <c r="C110" s="65" cm="1">
        <f t="array" aca="1" ref="C110" ca="1">_xlfn.XLOOKUP(A110,INDIRECT($A$5&amp;"!$AJ$41:$AJ$406"),INDIRECT($A$5&amp;"!$Ak$41:$Ak$406"))*SUM($F$3:$I$3)</f>
        <v>0</v>
      </c>
      <c r="D110" s="65" cm="1">
        <f t="array" aca="1" ref="D110" ca="1">_xlfn.XLOOKUP(A110,INDIRECT($A$5&amp;"!$AJ$41:$AJ$406"),INDIRECT($A$5&amp;"!$AO$41:$AO$406"))*SUM($F$3:$I$3)</f>
        <v>12</v>
      </c>
      <c r="E110" s="34" cm="1">
        <f t="array" ref="E110">SUMPRODUCT(('PT Storengy'!$B$8:$K$372)*('PT Storengy'!$A$8:$A$372=$A110)*('PT Storengy'!$A$5:$J$5=$A$6)*('PT Storengy'!$B$7:$K$7=$A$7))</f>
        <v>0</v>
      </c>
      <c r="F110" s="36">
        <f t="shared" ca="1" si="12"/>
        <v>0</v>
      </c>
      <c r="G110" s="51">
        <f t="shared" ca="1" si="13"/>
        <v>0</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9.9999999999999978E-2</v>
      </c>
      <c r="I110" s="87">
        <f t="shared" ca="1" si="8"/>
        <v>0</v>
      </c>
      <c r="K110" s="36">
        <f t="shared" ca="1" si="7"/>
        <v>0</v>
      </c>
      <c r="L110" s="51">
        <f t="shared" ca="1" si="9"/>
        <v>0</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9.9999999999999978E-2</v>
      </c>
      <c r="N110" s="67">
        <f t="shared" ca="1" si="10"/>
        <v>0</v>
      </c>
    </row>
    <row r="111" spans="1:14" x14ac:dyDescent="0.3">
      <c r="A111" s="32">
        <f t="shared" si="11"/>
        <v>46055</v>
      </c>
      <c r="B111" s="65" cm="1">
        <f t="array" aca="1" ref="B111" ca="1">_xlfn.XLOOKUP(A111,INDIRECT($A$5&amp;"!$AJ$41:$AJ$406"),INDIRECT($A$5&amp;"!$An$41:$An$406"))*SUM($F$3:$I$3)</f>
        <v>0</v>
      </c>
      <c r="C111" s="65" cm="1">
        <f t="array" aca="1" ref="C111" ca="1">_xlfn.XLOOKUP(A111,INDIRECT($A$5&amp;"!$AJ$41:$AJ$406"),INDIRECT($A$5&amp;"!$Ak$41:$Ak$406"))*SUM($F$3:$I$3)</f>
        <v>0</v>
      </c>
      <c r="D111" s="65" cm="1">
        <f t="array" aca="1" ref="D111" ca="1">_xlfn.XLOOKUP(A111,INDIRECT($A$5&amp;"!$AJ$41:$AJ$406"),INDIRECT($A$5&amp;"!$AO$41:$AO$406"))*SUM($F$3:$I$3)</f>
        <v>12</v>
      </c>
      <c r="E111" s="34" cm="1">
        <f t="array" ref="E111">SUMPRODUCT(('PT Storengy'!$B$8:$K$372)*('PT Storengy'!$A$8:$A$372=$A111)*('PT Storengy'!$A$5:$J$5=$A$6)*('PT Storengy'!$B$7:$K$7=$A$7))</f>
        <v>0</v>
      </c>
      <c r="F111" s="36">
        <f t="shared" ca="1" si="12"/>
        <v>0</v>
      </c>
      <c r="G111" s="51">
        <f t="shared" ca="1" si="13"/>
        <v>0</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9.9999999999999978E-2</v>
      </c>
      <c r="I111" s="87">
        <f t="shared" ca="1" si="8"/>
        <v>0</v>
      </c>
      <c r="K111" s="36">
        <f t="shared" ca="1" si="7"/>
        <v>0</v>
      </c>
      <c r="L111" s="51">
        <f t="shared" ca="1" si="9"/>
        <v>0</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9.9999999999999978E-2</v>
      </c>
      <c r="N111" s="67">
        <f t="shared" ca="1" si="10"/>
        <v>0</v>
      </c>
    </row>
    <row r="112" spans="1:14" x14ac:dyDescent="0.3">
      <c r="A112" s="32">
        <f t="shared" si="11"/>
        <v>46056</v>
      </c>
      <c r="B112" s="65" cm="1">
        <f t="array" aca="1" ref="B112" ca="1">_xlfn.XLOOKUP(A112,INDIRECT($A$5&amp;"!$AJ$41:$AJ$406"),INDIRECT($A$5&amp;"!$An$41:$An$406"))*SUM($F$3:$I$3)</f>
        <v>0</v>
      </c>
      <c r="C112" s="65" cm="1">
        <f t="array" aca="1" ref="C112" ca="1">_xlfn.XLOOKUP(A112,INDIRECT($A$5&amp;"!$AJ$41:$AJ$406"),INDIRECT($A$5&amp;"!$Ak$41:$Ak$406"))*SUM($F$3:$I$3)</f>
        <v>0</v>
      </c>
      <c r="D112" s="65" cm="1">
        <f t="array" aca="1" ref="D112" ca="1">_xlfn.XLOOKUP(A112,INDIRECT($A$5&amp;"!$AJ$41:$AJ$406"),INDIRECT($A$5&amp;"!$AO$41:$AO$406"))*SUM($F$3:$I$3)</f>
        <v>12</v>
      </c>
      <c r="E112" s="34" cm="1">
        <f t="array" ref="E112">SUMPRODUCT(('PT Storengy'!$B$8:$K$372)*('PT Storengy'!$A$8:$A$372=$A112)*('PT Storengy'!$A$5:$J$5=$A$6)*('PT Storengy'!$B$7:$K$7=$A$7))</f>
        <v>0</v>
      </c>
      <c r="F112" s="36">
        <f t="shared" ca="1" si="12"/>
        <v>0</v>
      </c>
      <c r="G112" s="51">
        <f t="shared" ca="1" si="13"/>
        <v>0</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9.9999999999999978E-2</v>
      </c>
      <c r="I112" s="87">
        <f t="shared" ca="1" si="8"/>
        <v>0</v>
      </c>
      <c r="K112" s="36">
        <f t="shared" ca="1" si="7"/>
        <v>0</v>
      </c>
      <c r="L112" s="51">
        <f t="shared" ca="1" si="9"/>
        <v>0</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9.9999999999999978E-2</v>
      </c>
      <c r="N112" s="67">
        <f t="shared" ca="1" si="10"/>
        <v>0</v>
      </c>
    </row>
    <row r="113" spans="1:14" x14ac:dyDescent="0.3">
      <c r="A113" s="32">
        <f t="shared" si="11"/>
        <v>46057</v>
      </c>
      <c r="B113" s="65" cm="1">
        <f t="array" aca="1" ref="B113" ca="1">_xlfn.XLOOKUP(A113,INDIRECT($A$5&amp;"!$AJ$41:$AJ$406"),INDIRECT($A$5&amp;"!$An$41:$An$406"))*SUM($F$3:$I$3)</f>
        <v>0</v>
      </c>
      <c r="C113" s="65" cm="1">
        <f t="array" aca="1" ref="C113" ca="1">_xlfn.XLOOKUP(A113,INDIRECT($A$5&amp;"!$AJ$41:$AJ$406"),INDIRECT($A$5&amp;"!$Ak$41:$Ak$406"))*SUM($F$3:$I$3)</f>
        <v>0</v>
      </c>
      <c r="D113" s="65" cm="1">
        <f t="array" aca="1" ref="D113" ca="1">_xlfn.XLOOKUP(A113,INDIRECT($A$5&amp;"!$AJ$41:$AJ$406"),INDIRECT($A$5&amp;"!$AO$41:$AO$406"))*SUM($F$3:$I$3)</f>
        <v>12</v>
      </c>
      <c r="E113" s="34" cm="1">
        <f t="array" ref="E113">SUMPRODUCT(('PT Storengy'!$B$8:$K$372)*('PT Storengy'!$A$8:$A$372=$A113)*('PT Storengy'!$A$5:$J$5=$A$6)*('PT Storengy'!$B$7:$K$7=$A$7))</f>
        <v>0</v>
      </c>
      <c r="F113" s="36">
        <f t="shared" ca="1" si="12"/>
        <v>0</v>
      </c>
      <c r="G113" s="51">
        <f t="shared" ca="1" si="13"/>
        <v>0</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9.9999999999999978E-2</v>
      </c>
      <c r="I113" s="87">
        <f t="shared" ca="1" si="8"/>
        <v>0</v>
      </c>
      <c r="K113" s="36">
        <f t="shared" ca="1" si="7"/>
        <v>0</v>
      </c>
      <c r="L113" s="51">
        <f t="shared" ca="1" si="9"/>
        <v>0</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9.9999999999999978E-2</v>
      </c>
      <c r="N113" s="67">
        <f t="shared" ca="1" si="10"/>
        <v>0</v>
      </c>
    </row>
    <row r="114" spans="1:14" x14ac:dyDescent="0.3">
      <c r="A114" s="32">
        <f t="shared" si="11"/>
        <v>46058</v>
      </c>
      <c r="B114" s="65" cm="1">
        <f t="array" aca="1" ref="B114" ca="1">_xlfn.XLOOKUP(A114,INDIRECT($A$5&amp;"!$AJ$41:$AJ$406"),INDIRECT($A$5&amp;"!$An$41:$An$406"))*SUM($F$3:$I$3)</f>
        <v>0</v>
      </c>
      <c r="C114" s="65" cm="1">
        <f t="array" aca="1" ref="C114" ca="1">_xlfn.XLOOKUP(A114,INDIRECT($A$5&amp;"!$AJ$41:$AJ$406"),INDIRECT($A$5&amp;"!$Ak$41:$Ak$406"))*SUM($F$3:$I$3)</f>
        <v>0</v>
      </c>
      <c r="D114" s="65" cm="1">
        <f t="array" aca="1" ref="D114" ca="1">_xlfn.XLOOKUP(A114,INDIRECT($A$5&amp;"!$AJ$41:$AJ$406"),INDIRECT($A$5&amp;"!$AO$41:$AO$406"))*SUM($F$3:$I$3)</f>
        <v>12</v>
      </c>
      <c r="E114" s="34" cm="1">
        <f t="array" ref="E114">SUMPRODUCT(('PT Storengy'!$B$8:$K$372)*('PT Storengy'!$A$8:$A$372=$A114)*('PT Storengy'!$A$5:$J$5=$A$6)*('PT Storengy'!$B$7:$K$7=$A$7))</f>
        <v>0</v>
      </c>
      <c r="F114" s="36">
        <f t="shared" ca="1" si="12"/>
        <v>0</v>
      </c>
      <c r="G114" s="51">
        <f t="shared" ca="1" si="13"/>
        <v>0</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9.9999999999999978E-2</v>
      </c>
      <c r="I114" s="87">
        <f t="shared" ca="1" si="8"/>
        <v>0</v>
      </c>
      <c r="K114" s="36">
        <f t="shared" ca="1" si="7"/>
        <v>0</v>
      </c>
      <c r="L114" s="51">
        <f t="shared" ca="1" si="9"/>
        <v>0</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9.9999999999999978E-2</v>
      </c>
      <c r="N114" s="67">
        <f t="shared" ca="1" si="10"/>
        <v>0</v>
      </c>
    </row>
    <row r="115" spans="1:14" x14ac:dyDescent="0.3">
      <c r="A115" s="32">
        <f t="shared" si="11"/>
        <v>46059</v>
      </c>
      <c r="B115" s="65" cm="1">
        <f t="array" aca="1" ref="B115" ca="1">_xlfn.XLOOKUP(A115,INDIRECT($A$5&amp;"!$AJ$41:$AJ$406"),INDIRECT($A$5&amp;"!$An$41:$An$406"))*SUM($F$3:$I$3)</f>
        <v>0</v>
      </c>
      <c r="C115" s="65" cm="1">
        <f t="array" aca="1" ref="C115" ca="1">_xlfn.XLOOKUP(A115,INDIRECT($A$5&amp;"!$AJ$41:$AJ$406"),INDIRECT($A$5&amp;"!$Ak$41:$Ak$406"))*SUM($F$3:$I$3)</f>
        <v>0</v>
      </c>
      <c r="D115" s="65" cm="1">
        <f t="array" aca="1" ref="D115" ca="1">_xlfn.XLOOKUP(A115,INDIRECT($A$5&amp;"!$AJ$41:$AJ$406"),INDIRECT($A$5&amp;"!$AO$41:$AO$406"))*SUM($F$3:$I$3)</f>
        <v>12</v>
      </c>
      <c r="E115" s="34" cm="1">
        <f t="array" ref="E115">SUMPRODUCT(('PT Storengy'!$B$8:$K$372)*('PT Storengy'!$A$8:$A$372=$A115)*('PT Storengy'!$A$5:$J$5=$A$6)*('PT Storengy'!$B$7:$K$7=$A$7))</f>
        <v>0</v>
      </c>
      <c r="F115" s="36">
        <f t="shared" ca="1" si="12"/>
        <v>0</v>
      </c>
      <c r="G115" s="51">
        <f t="shared" ca="1" si="13"/>
        <v>0</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9.9999999999999978E-2</v>
      </c>
      <c r="I115" s="87">
        <f t="shared" ca="1" si="8"/>
        <v>0</v>
      </c>
      <c r="K115" s="36">
        <f t="shared" ca="1" si="7"/>
        <v>0</v>
      </c>
      <c r="L115" s="51">
        <f t="shared" ca="1" si="9"/>
        <v>0</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9.9999999999999978E-2</v>
      </c>
      <c r="N115" s="67">
        <f t="shared" ca="1" si="10"/>
        <v>0</v>
      </c>
    </row>
    <row r="116" spans="1:14" x14ac:dyDescent="0.3">
      <c r="A116" s="32">
        <f t="shared" si="11"/>
        <v>46060</v>
      </c>
      <c r="B116" s="65" cm="1">
        <f t="array" aca="1" ref="B116" ca="1">_xlfn.XLOOKUP(A116,INDIRECT($A$5&amp;"!$AJ$41:$AJ$406"),INDIRECT($A$5&amp;"!$An$41:$An$406"))*SUM($F$3:$I$3)</f>
        <v>0</v>
      </c>
      <c r="C116" s="65" cm="1">
        <f t="array" aca="1" ref="C116" ca="1">_xlfn.XLOOKUP(A116,INDIRECT($A$5&amp;"!$AJ$41:$AJ$406"),INDIRECT($A$5&amp;"!$Ak$41:$Ak$406"))*SUM($F$3:$I$3)</f>
        <v>0</v>
      </c>
      <c r="D116" s="65" cm="1">
        <f t="array" aca="1" ref="D116" ca="1">_xlfn.XLOOKUP(A116,INDIRECT($A$5&amp;"!$AJ$41:$AJ$406"),INDIRECT($A$5&amp;"!$AO$41:$AO$406"))*SUM($F$3:$I$3)</f>
        <v>12</v>
      </c>
      <c r="E116" s="34" cm="1">
        <f t="array" ref="E116">SUMPRODUCT(('PT Storengy'!$B$8:$K$372)*('PT Storengy'!$A$8:$A$372=$A116)*('PT Storengy'!$A$5:$J$5=$A$6)*('PT Storengy'!$B$7:$K$7=$A$7))</f>
        <v>0</v>
      </c>
      <c r="F116" s="36">
        <f t="shared" ca="1" si="12"/>
        <v>0</v>
      </c>
      <c r="G116" s="51">
        <f t="shared" ca="1" si="13"/>
        <v>0</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9.9999999999999978E-2</v>
      </c>
      <c r="I116" s="87">
        <f t="shared" ca="1" si="8"/>
        <v>0</v>
      </c>
      <c r="K116" s="36">
        <f t="shared" ca="1" si="7"/>
        <v>0</v>
      </c>
      <c r="L116" s="51">
        <f t="shared" ca="1" si="9"/>
        <v>0</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9.9999999999999978E-2</v>
      </c>
      <c r="N116" s="67">
        <f t="shared" ca="1" si="10"/>
        <v>0</v>
      </c>
    </row>
    <row r="117" spans="1:14" x14ac:dyDescent="0.3">
      <c r="A117" s="32">
        <f t="shared" si="11"/>
        <v>46061</v>
      </c>
      <c r="B117" s="65" cm="1">
        <f t="array" aca="1" ref="B117" ca="1">_xlfn.XLOOKUP(A117,INDIRECT($A$5&amp;"!$AJ$41:$AJ$406"),INDIRECT($A$5&amp;"!$An$41:$An$406"))*SUM($F$3:$I$3)</f>
        <v>0</v>
      </c>
      <c r="C117" s="65" cm="1">
        <f t="array" aca="1" ref="C117" ca="1">_xlfn.XLOOKUP(A117,INDIRECT($A$5&amp;"!$AJ$41:$AJ$406"),INDIRECT($A$5&amp;"!$Ak$41:$Ak$406"))*SUM($F$3:$I$3)</f>
        <v>0</v>
      </c>
      <c r="D117" s="65" cm="1">
        <f t="array" aca="1" ref="D117" ca="1">_xlfn.XLOOKUP(A117,INDIRECT($A$5&amp;"!$AJ$41:$AJ$406"),INDIRECT($A$5&amp;"!$AO$41:$AO$406"))*SUM($F$3:$I$3)</f>
        <v>12</v>
      </c>
      <c r="E117" s="34" cm="1">
        <f t="array" ref="E117">SUMPRODUCT(('PT Storengy'!$B$8:$K$372)*('PT Storengy'!$A$8:$A$372=$A117)*('PT Storengy'!$A$5:$J$5=$A$6)*('PT Storengy'!$B$7:$K$7=$A$7))</f>
        <v>0</v>
      </c>
      <c r="F117" s="36">
        <f t="shared" ca="1" si="12"/>
        <v>0</v>
      </c>
      <c r="G117" s="51">
        <f t="shared" ca="1" si="13"/>
        <v>0</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9.9999999999999978E-2</v>
      </c>
      <c r="I117" s="87">
        <f t="shared" ca="1" si="8"/>
        <v>0</v>
      </c>
      <c r="K117" s="36">
        <f t="shared" ca="1" si="7"/>
        <v>0</v>
      </c>
      <c r="L117" s="51">
        <f t="shared" ca="1" si="9"/>
        <v>0</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9.9999999999999978E-2</v>
      </c>
      <c r="N117" s="67">
        <f t="shared" ca="1" si="10"/>
        <v>0</v>
      </c>
    </row>
    <row r="118" spans="1:14" x14ac:dyDescent="0.3">
      <c r="A118" s="32">
        <f t="shared" si="11"/>
        <v>46062</v>
      </c>
      <c r="B118" s="65" cm="1">
        <f t="array" aca="1" ref="B118" ca="1">_xlfn.XLOOKUP(A118,INDIRECT($A$5&amp;"!$AJ$41:$AJ$406"),INDIRECT($A$5&amp;"!$An$41:$An$406"))*SUM($F$3:$I$3)</f>
        <v>0</v>
      </c>
      <c r="C118" s="65" cm="1">
        <f t="array" aca="1" ref="C118" ca="1">_xlfn.XLOOKUP(A118,INDIRECT($A$5&amp;"!$AJ$41:$AJ$406"),INDIRECT($A$5&amp;"!$Ak$41:$Ak$406"))*SUM($F$3:$I$3)</f>
        <v>0</v>
      </c>
      <c r="D118" s="65" cm="1">
        <f t="array" aca="1" ref="D118" ca="1">_xlfn.XLOOKUP(A118,INDIRECT($A$5&amp;"!$AJ$41:$AJ$406"),INDIRECT($A$5&amp;"!$AO$41:$AO$406"))*SUM($F$3:$I$3)</f>
        <v>12</v>
      </c>
      <c r="E118" s="34" cm="1">
        <f t="array" ref="E118">SUMPRODUCT(('PT Storengy'!$B$8:$K$372)*('PT Storengy'!$A$8:$A$372=$A118)*('PT Storengy'!$A$5:$J$5=$A$6)*('PT Storengy'!$B$7:$K$7=$A$7))</f>
        <v>0</v>
      </c>
      <c r="F118" s="36">
        <f t="shared" ca="1" si="12"/>
        <v>0</v>
      </c>
      <c r="G118" s="51">
        <f t="shared" ca="1" si="13"/>
        <v>0</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9.9999999999999978E-2</v>
      </c>
      <c r="I118" s="87">
        <f t="shared" ca="1" si="8"/>
        <v>0</v>
      </c>
      <c r="K118" s="36">
        <f t="shared" ca="1" si="7"/>
        <v>0</v>
      </c>
      <c r="L118" s="51">
        <f t="shared" ca="1" si="9"/>
        <v>0</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9.9999999999999978E-2</v>
      </c>
      <c r="N118" s="67">
        <f t="shared" ca="1" si="10"/>
        <v>0</v>
      </c>
    </row>
    <row r="119" spans="1:14" x14ac:dyDescent="0.3">
      <c r="A119" s="32">
        <f t="shared" si="11"/>
        <v>46063</v>
      </c>
      <c r="B119" s="65" cm="1">
        <f t="array" aca="1" ref="B119" ca="1">_xlfn.XLOOKUP(A119,INDIRECT($A$5&amp;"!$AJ$41:$AJ$406"),INDIRECT($A$5&amp;"!$An$41:$An$406"))*SUM($F$3:$I$3)</f>
        <v>0</v>
      </c>
      <c r="C119" s="65" cm="1">
        <f t="array" aca="1" ref="C119" ca="1">_xlfn.XLOOKUP(A119,INDIRECT($A$5&amp;"!$AJ$41:$AJ$406"),INDIRECT($A$5&amp;"!$Ak$41:$Ak$406"))*SUM($F$3:$I$3)</f>
        <v>0</v>
      </c>
      <c r="D119" s="65" cm="1">
        <f t="array" aca="1" ref="D119" ca="1">_xlfn.XLOOKUP(A119,INDIRECT($A$5&amp;"!$AJ$41:$AJ$406"),INDIRECT($A$5&amp;"!$AO$41:$AO$406"))*SUM($F$3:$I$3)</f>
        <v>12</v>
      </c>
      <c r="E119" s="34" cm="1">
        <f t="array" ref="E119">SUMPRODUCT(('PT Storengy'!$B$8:$K$372)*('PT Storengy'!$A$8:$A$372=$A119)*('PT Storengy'!$A$5:$J$5=$A$6)*('PT Storengy'!$B$7:$K$7=$A$7))</f>
        <v>0</v>
      </c>
      <c r="F119" s="36">
        <f t="shared" ca="1" si="12"/>
        <v>0</v>
      </c>
      <c r="G119" s="51">
        <f t="shared" ca="1" si="13"/>
        <v>0</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9.9999999999999978E-2</v>
      </c>
      <c r="I119" s="87">
        <f t="shared" ca="1" si="8"/>
        <v>0</v>
      </c>
      <c r="K119" s="36">
        <f t="shared" ca="1" si="7"/>
        <v>0</v>
      </c>
      <c r="L119" s="51">
        <f t="shared" ca="1" si="9"/>
        <v>0</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9.9999999999999978E-2</v>
      </c>
      <c r="N119" s="67">
        <f t="shared" ca="1" si="10"/>
        <v>0</v>
      </c>
    </row>
    <row r="120" spans="1:14" x14ac:dyDescent="0.3">
      <c r="A120" s="32">
        <f t="shared" si="11"/>
        <v>46064</v>
      </c>
      <c r="B120" s="65" cm="1">
        <f t="array" aca="1" ref="B120" ca="1">_xlfn.XLOOKUP(A120,INDIRECT($A$5&amp;"!$AJ$41:$AJ$406"),INDIRECT($A$5&amp;"!$An$41:$An$406"))*SUM($F$3:$I$3)</f>
        <v>0</v>
      </c>
      <c r="C120" s="65" cm="1">
        <f t="array" aca="1" ref="C120" ca="1">_xlfn.XLOOKUP(A120,INDIRECT($A$5&amp;"!$AJ$41:$AJ$406"),INDIRECT($A$5&amp;"!$Ak$41:$Ak$406"))*SUM($F$3:$I$3)</f>
        <v>0</v>
      </c>
      <c r="D120" s="65" cm="1">
        <f t="array" aca="1" ref="D120" ca="1">_xlfn.XLOOKUP(A120,INDIRECT($A$5&amp;"!$AJ$41:$AJ$406"),INDIRECT($A$5&amp;"!$AO$41:$AO$406"))*SUM($F$3:$I$3)</f>
        <v>12</v>
      </c>
      <c r="E120" s="34" cm="1">
        <f t="array" ref="E120">SUMPRODUCT(('PT Storengy'!$B$8:$K$372)*('PT Storengy'!$A$8:$A$372=$A120)*('PT Storengy'!$A$5:$J$5=$A$6)*('PT Storengy'!$B$7:$K$7=$A$7))</f>
        <v>0</v>
      </c>
      <c r="F120" s="36">
        <f t="shared" ca="1" si="12"/>
        <v>0</v>
      </c>
      <c r="G120" s="51">
        <f t="shared" ca="1" si="13"/>
        <v>0</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9.9999999999999978E-2</v>
      </c>
      <c r="I120" s="87">
        <f t="shared" ca="1" si="8"/>
        <v>0</v>
      </c>
      <c r="K120" s="36">
        <f t="shared" ca="1" si="7"/>
        <v>0</v>
      </c>
      <c r="L120" s="51">
        <f t="shared" ca="1" si="9"/>
        <v>0</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9.9999999999999978E-2</v>
      </c>
      <c r="N120" s="67">
        <f t="shared" ca="1" si="10"/>
        <v>0</v>
      </c>
    </row>
    <row r="121" spans="1:14" x14ac:dyDescent="0.3">
      <c r="A121" s="32">
        <f t="shared" si="11"/>
        <v>46065</v>
      </c>
      <c r="B121" s="65" cm="1">
        <f t="array" aca="1" ref="B121" ca="1">_xlfn.XLOOKUP(A121,INDIRECT($A$5&amp;"!$AJ$41:$AJ$406"),INDIRECT($A$5&amp;"!$An$41:$An$406"))*SUM($F$3:$I$3)</f>
        <v>0</v>
      </c>
      <c r="C121" s="65" cm="1">
        <f t="array" aca="1" ref="C121" ca="1">_xlfn.XLOOKUP(A121,INDIRECT($A$5&amp;"!$AJ$41:$AJ$406"),INDIRECT($A$5&amp;"!$Ak$41:$Ak$406"))*SUM($F$3:$I$3)</f>
        <v>0</v>
      </c>
      <c r="D121" s="65" cm="1">
        <f t="array" aca="1" ref="D121" ca="1">_xlfn.XLOOKUP(A121,INDIRECT($A$5&amp;"!$AJ$41:$AJ$406"),INDIRECT($A$5&amp;"!$AO$41:$AO$406"))*SUM($F$3:$I$3)</f>
        <v>12</v>
      </c>
      <c r="E121" s="34" cm="1">
        <f t="array" ref="E121">SUMPRODUCT(('PT Storengy'!$B$8:$K$372)*('PT Storengy'!$A$8:$A$372=$A121)*('PT Storengy'!$A$5:$J$5=$A$6)*('PT Storengy'!$B$7:$K$7=$A$7))</f>
        <v>0</v>
      </c>
      <c r="F121" s="36">
        <f t="shared" ca="1" si="12"/>
        <v>0</v>
      </c>
      <c r="G121" s="51">
        <f t="shared" ca="1" si="13"/>
        <v>0</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9.9999999999999978E-2</v>
      </c>
      <c r="I121" s="87">
        <f t="shared" ca="1" si="8"/>
        <v>0</v>
      </c>
      <c r="K121" s="36">
        <f t="shared" ca="1" si="7"/>
        <v>0</v>
      </c>
      <c r="L121" s="51">
        <f t="shared" ca="1" si="9"/>
        <v>0</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9.9999999999999978E-2</v>
      </c>
      <c r="N121" s="67">
        <f t="shared" ca="1" si="10"/>
        <v>0</v>
      </c>
    </row>
    <row r="122" spans="1:14" x14ac:dyDescent="0.3">
      <c r="A122" s="32">
        <f t="shared" si="11"/>
        <v>46066</v>
      </c>
      <c r="B122" s="65" cm="1">
        <f t="array" aca="1" ref="B122" ca="1">_xlfn.XLOOKUP(A122,INDIRECT($A$5&amp;"!$AJ$41:$AJ$406"),INDIRECT($A$5&amp;"!$An$41:$An$406"))*SUM($F$3:$I$3)</f>
        <v>0</v>
      </c>
      <c r="C122" s="65" cm="1">
        <f t="array" aca="1" ref="C122" ca="1">_xlfn.XLOOKUP(A122,INDIRECT($A$5&amp;"!$AJ$41:$AJ$406"),INDIRECT($A$5&amp;"!$Ak$41:$Ak$406"))*SUM($F$3:$I$3)</f>
        <v>0</v>
      </c>
      <c r="D122" s="65" cm="1">
        <f t="array" aca="1" ref="D122" ca="1">_xlfn.XLOOKUP(A122,INDIRECT($A$5&amp;"!$AJ$41:$AJ$406"),INDIRECT($A$5&amp;"!$AO$41:$AO$406"))*SUM($F$3:$I$3)</f>
        <v>12</v>
      </c>
      <c r="E122" s="34" cm="1">
        <f t="array" ref="E122">SUMPRODUCT(('PT Storengy'!$B$8:$K$372)*('PT Storengy'!$A$8:$A$372=$A122)*('PT Storengy'!$A$5:$J$5=$A$6)*('PT Storengy'!$B$7:$K$7=$A$7))</f>
        <v>0</v>
      </c>
      <c r="F122" s="36">
        <f t="shared" ca="1" si="12"/>
        <v>0</v>
      </c>
      <c r="G122" s="51">
        <f t="shared" ca="1" si="13"/>
        <v>0</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9.9999999999999978E-2</v>
      </c>
      <c r="I122" s="87">
        <f t="shared" ca="1" si="8"/>
        <v>0</v>
      </c>
      <c r="K122" s="36">
        <f t="shared" ca="1" si="7"/>
        <v>0</v>
      </c>
      <c r="L122" s="51">
        <f t="shared" ca="1" si="9"/>
        <v>0</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9.9999999999999978E-2</v>
      </c>
      <c r="N122" s="67">
        <f t="shared" ca="1" si="10"/>
        <v>0</v>
      </c>
    </row>
    <row r="123" spans="1:14" x14ac:dyDescent="0.3">
      <c r="A123" s="32">
        <f t="shared" si="11"/>
        <v>46067</v>
      </c>
      <c r="B123" s="65" cm="1">
        <f t="array" aca="1" ref="B123" ca="1">_xlfn.XLOOKUP(A123,INDIRECT($A$5&amp;"!$AJ$41:$AJ$406"),INDIRECT($A$5&amp;"!$An$41:$An$406"))*SUM($F$3:$I$3)</f>
        <v>0</v>
      </c>
      <c r="C123" s="65" cm="1">
        <f t="array" aca="1" ref="C123" ca="1">_xlfn.XLOOKUP(A123,INDIRECT($A$5&amp;"!$AJ$41:$AJ$406"),INDIRECT($A$5&amp;"!$Ak$41:$Ak$406"))*SUM($F$3:$I$3)</f>
        <v>0</v>
      </c>
      <c r="D123" s="65" cm="1">
        <f t="array" aca="1" ref="D123" ca="1">_xlfn.XLOOKUP(A123,INDIRECT($A$5&amp;"!$AJ$41:$AJ$406"),INDIRECT($A$5&amp;"!$AO$41:$AO$406"))*SUM($F$3:$I$3)</f>
        <v>12</v>
      </c>
      <c r="E123" s="34" cm="1">
        <f t="array" ref="E123">SUMPRODUCT(('PT Storengy'!$B$8:$K$372)*('PT Storengy'!$A$8:$A$372=$A123)*('PT Storengy'!$A$5:$J$5=$A$6)*('PT Storengy'!$B$7:$K$7=$A$7))</f>
        <v>0</v>
      </c>
      <c r="F123" s="36">
        <f t="shared" ca="1" si="12"/>
        <v>0</v>
      </c>
      <c r="G123" s="51">
        <f t="shared" ca="1" si="13"/>
        <v>0</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9.9999999999999978E-2</v>
      </c>
      <c r="I123" s="87">
        <f t="shared" ca="1" si="8"/>
        <v>0</v>
      </c>
      <c r="K123" s="36">
        <f t="shared" ca="1" si="7"/>
        <v>0</v>
      </c>
      <c r="L123" s="51">
        <f t="shared" ca="1" si="9"/>
        <v>0</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9.9999999999999978E-2</v>
      </c>
      <c r="N123" s="67">
        <f t="shared" ca="1" si="10"/>
        <v>0</v>
      </c>
    </row>
    <row r="124" spans="1:14" x14ac:dyDescent="0.3">
      <c r="A124" s="32">
        <f t="shared" si="11"/>
        <v>46068</v>
      </c>
      <c r="B124" s="65" cm="1">
        <f t="array" aca="1" ref="B124" ca="1">_xlfn.XLOOKUP(A124,INDIRECT($A$5&amp;"!$AJ$41:$AJ$406"),INDIRECT($A$5&amp;"!$An$41:$An$406"))*SUM($F$3:$I$3)</f>
        <v>0</v>
      </c>
      <c r="C124" s="65" cm="1">
        <f t="array" aca="1" ref="C124" ca="1">_xlfn.XLOOKUP(A124,INDIRECT($A$5&amp;"!$AJ$41:$AJ$406"),INDIRECT($A$5&amp;"!$Ak$41:$Ak$406"))*SUM($F$3:$I$3)</f>
        <v>0</v>
      </c>
      <c r="D124" s="65" cm="1">
        <f t="array" aca="1" ref="D124" ca="1">_xlfn.XLOOKUP(A124,INDIRECT($A$5&amp;"!$AJ$41:$AJ$406"),INDIRECT($A$5&amp;"!$AO$41:$AO$406"))*SUM($F$3:$I$3)</f>
        <v>12</v>
      </c>
      <c r="E124" s="34" cm="1">
        <f t="array" ref="E124">SUMPRODUCT(('PT Storengy'!$B$8:$K$372)*('PT Storengy'!$A$8:$A$372=$A124)*('PT Storengy'!$A$5:$J$5=$A$6)*('PT Storengy'!$B$7:$K$7=$A$7))</f>
        <v>0</v>
      </c>
      <c r="F124" s="36">
        <f t="shared" ca="1" si="12"/>
        <v>0</v>
      </c>
      <c r="G124" s="51">
        <f t="shared" ca="1" si="13"/>
        <v>0</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9.9999999999999978E-2</v>
      </c>
      <c r="I124" s="87">
        <f t="shared" ca="1" si="8"/>
        <v>0</v>
      </c>
      <c r="K124" s="36">
        <f t="shared" ca="1" si="7"/>
        <v>0</v>
      </c>
      <c r="L124" s="51">
        <f t="shared" ca="1" si="9"/>
        <v>0</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9.9999999999999978E-2</v>
      </c>
      <c r="N124" s="67">
        <f t="shared" ca="1" si="10"/>
        <v>0</v>
      </c>
    </row>
    <row r="125" spans="1:14" x14ac:dyDescent="0.3">
      <c r="A125" s="32">
        <f t="shared" si="11"/>
        <v>46069</v>
      </c>
      <c r="B125" s="65" cm="1">
        <f t="array" aca="1" ref="B125" ca="1">_xlfn.XLOOKUP(A125,INDIRECT($A$5&amp;"!$AJ$41:$AJ$406"),INDIRECT($A$5&amp;"!$An$41:$An$406"))*SUM($F$3:$I$3)</f>
        <v>0</v>
      </c>
      <c r="C125" s="65" cm="1">
        <f t="array" aca="1" ref="C125" ca="1">_xlfn.XLOOKUP(A125,INDIRECT($A$5&amp;"!$AJ$41:$AJ$406"),INDIRECT($A$5&amp;"!$Ak$41:$Ak$406"))*SUM($F$3:$I$3)</f>
        <v>0</v>
      </c>
      <c r="D125" s="65" cm="1">
        <f t="array" aca="1" ref="D125" ca="1">_xlfn.XLOOKUP(A125,INDIRECT($A$5&amp;"!$AJ$41:$AJ$406"),INDIRECT($A$5&amp;"!$AO$41:$AO$406"))*SUM($F$3:$I$3)</f>
        <v>12</v>
      </c>
      <c r="E125" s="34" cm="1">
        <f t="array" ref="E125">SUMPRODUCT(('PT Storengy'!$B$8:$K$372)*('PT Storengy'!$A$8:$A$372=$A125)*('PT Storengy'!$A$5:$J$5=$A$6)*('PT Storengy'!$B$7:$K$7=$A$7))</f>
        <v>0</v>
      </c>
      <c r="F125" s="36">
        <f t="shared" ca="1" si="12"/>
        <v>0</v>
      </c>
      <c r="G125" s="51">
        <f t="shared" ca="1" si="13"/>
        <v>0</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9.9999999999999978E-2</v>
      </c>
      <c r="I125" s="87">
        <f t="shared" ca="1" si="8"/>
        <v>0</v>
      </c>
      <c r="K125" s="36">
        <f t="shared" ca="1" si="7"/>
        <v>0</v>
      </c>
      <c r="L125" s="51">
        <f t="shared" ca="1" si="9"/>
        <v>0</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9.9999999999999978E-2</v>
      </c>
      <c r="N125" s="67">
        <f t="shared" ca="1" si="10"/>
        <v>0</v>
      </c>
    </row>
    <row r="126" spans="1:14" x14ac:dyDescent="0.3">
      <c r="A126" s="32">
        <f t="shared" si="11"/>
        <v>46070</v>
      </c>
      <c r="B126" s="65" cm="1">
        <f t="array" aca="1" ref="B126" ca="1">_xlfn.XLOOKUP(A126,INDIRECT($A$5&amp;"!$AJ$41:$AJ$406"),INDIRECT($A$5&amp;"!$An$41:$An$406"))*SUM($F$3:$I$3)</f>
        <v>0</v>
      </c>
      <c r="C126" s="65" cm="1">
        <f t="array" aca="1" ref="C126" ca="1">_xlfn.XLOOKUP(A126,INDIRECT($A$5&amp;"!$AJ$41:$AJ$406"),INDIRECT($A$5&amp;"!$Ak$41:$Ak$406"))*SUM($F$3:$I$3)</f>
        <v>0</v>
      </c>
      <c r="D126" s="65" cm="1">
        <f t="array" aca="1" ref="D126" ca="1">_xlfn.XLOOKUP(A126,INDIRECT($A$5&amp;"!$AJ$41:$AJ$406"),INDIRECT($A$5&amp;"!$AO$41:$AO$406"))*SUM($F$3:$I$3)</f>
        <v>12</v>
      </c>
      <c r="E126" s="34" cm="1">
        <f t="array" ref="E126">SUMPRODUCT(('PT Storengy'!$B$8:$K$372)*('PT Storengy'!$A$8:$A$372=$A126)*('PT Storengy'!$A$5:$J$5=$A$6)*('PT Storengy'!$B$7:$K$7=$A$7))</f>
        <v>0</v>
      </c>
      <c r="F126" s="36">
        <f t="shared" ca="1" si="12"/>
        <v>0</v>
      </c>
      <c r="G126" s="51">
        <f t="shared" ca="1" si="13"/>
        <v>0</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9.9999999999999978E-2</v>
      </c>
      <c r="I126" s="87">
        <f t="shared" ca="1" si="8"/>
        <v>0</v>
      </c>
      <c r="K126" s="36">
        <f t="shared" ca="1" si="7"/>
        <v>0</v>
      </c>
      <c r="L126" s="51">
        <f t="shared" ca="1" si="9"/>
        <v>0</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9.9999999999999978E-2</v>
      </c>
      <c r="N126" s="67">
        <f t="shared" ca="1" si="10"/>
        <v>0</v>
      </c>
    </row>
    <row r="127" spans="1:14" x14ac:dyDescent="0.3">
      <c r="A127" s="32">
        <f t="shared" si="11"/>
        <v>46071</v>
      </c>
      <c r="B127" s="65" cm="1">
        <f t="array" aca="1" ref="B127" ca="1">_xlfn.XLOOKUP(A127,INDIRECT($A$5&amp;"!$AJ$41:$AJ$406"),INDIRECT($A$5&amp;"!$An$41:$An$406"))*SUM($F$3:$I$3)</f>
        <v>0</v>
      </c>
      <c r="C127" s="65" cm="1">
        <f t="array" aca="1" ref="C127" ca="1">_xlfn.XLOOKUP(A127,INDIRECT($A$5&amp;"!$AJ$41:$AJ$406"),INDIRECT($A$5&amp;"!$Ak$41:$Ak$406"))*SUM($F$3:$I$3)</f>
        <v>0</v>
      </c>
      <c r="D127" s="65" cm="1">
        <f t="array" aca="1" ref="D127" ca="1">_xlfn.XLOOKUP(A127,INDIRECT($A$5&amp;"!$AJ$41:$AJ$406"),INDIRECT($A$5&amp;"!$AO$41:$AO$406"))*SUM($F$3:$I$3)</f>
        <v>12</v>
      </c>
      <c r="E127" s="34" cm="1">
        <f t="array" ref="E127">SUMPRODUCT(('PT Storengy'!$B$8:$K$372)*('PT Storengy'!$A$8:$A$372=$A127)*('PT Storengy'!$A$5:$J$5=$A$6)*('PT Storengy'!$B$7:$K$7=$A$7))</f>
        <v>0</v>
      </c>
      <c r="F127" s="36">
        <f t="shared" ca="1" si="12"/>
        <v>0</v>
      </c>
      <c r="G127" s="51">
        <f t="shared" ca="1" si="13"/>
        <v>0</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9.9999999999999978E-2</v>
      </c>
      <c r="I127" s="87">
        <f t="shared" ca="1" si="8"/>
        <v>0</v>
      </c>
      <c r="K127" s="36">
        <f t="shared" ca="1" si="7"/>
        <v>0</v>
      </c>
      <c r="L127" s="51">
        <f t="shared" ca="1" si="9"/>
        <v>0</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9.9999999999999978E-2</v>
      </c>
      <c r="N127" s="67">
        <f t="shared" ca="1" si="10"/>
        <v>0</v>
      </c>
    </row>
    <row r="128" spans="1:14" x14ac:dyDescent="0.3">
      <c r="A128" s="32">
        <f t="shared" si="11"/>
        <v>46072</v>
      </c>
      <c r="B128" s="65" cm="1">
        <f t="array" aca="1" ref="B128" ca="1">_xlfn.XLOOKUP(A128,INDIRECT($A$5&amp;"!$AJ$41:$AJ$406"),INDIRECT($A$5&amp;"!$An$41:$An$406"))*SUM($F$3:$I$3)</f>
        <v>0</v>
      </c>
      <c r="C128" s="65" cm="1">
        <f t="array" aca="1" ref="C128" ca="1">_xlfn.XLOOKUP(A128,INDIRECT($A$5&amp;"!$AJ$41:$AJ$406"),INDIRECT($A$5&amp;"!$Ak$41:$Ak$406"))*SUM($F$3:$I$3)</f>
        <v>0</v>
      </c>
      <c r="D128" s="65" cm="1">
        <f t="array" aca="1" ref="D128" ca="1">_xlfn.XLOOKUP(A128,INDIRECT($A$5&amp;"!$AJ$41:$AJ$406"),INDIRECT($A$5&amp;"!$AO$41:$AO$406"))*SUM($F$3:$I$3)</f>
        <v>12</v>
      </c>
      <c r="E128" s="34" cm="1">
        <f t="array" ref="E128">SUMPRODUCT(('PT Storengy'!$B$8:$K$372)*('PT Storengy'!$A$8:$A$372=$A128)*('PT Storengy'!$A$5:$J$5=$A$6)*('PT Storengy'!$B$7:$K$7=$A$7))</f>
        <v>0</v>
      </c>
      <c r="F128" s="36">
        <f t="shared" ca="1" si="12"/>
        <v>0</v>
      </c>
      <c r="G128" s="51">
        <f t="shared" ca="1" si="13"/>
        <v>0</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9.9999999999999978E-2</v>
      </c>
      <c r="I128" s="87">
        <f t="shared" ca="1" si="8"/>
        <v>0</v>
      </c>
      <c r="K128" s="36">
        <f t="shared" ca="1" si="7"/>
        <v>0</v>
      </c>
      <c r="L128" s="51">
        <f t="shared" ca="1" si="9"/>
        <v>0</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9.9999999999999978E-2</v>
      </c>
      <c r="N128" s="67">
        <f t="shared" ca="1" si="10"/>
        <v>0</v>
      </c>
    </row>
    <row r="129" spans="1:14" x14ac:dyDescent="0.3">
      <c r="A129" s="32">
        <f t="shared" si="11"/>
        <v>46073</v>
      </c>
      <c r="B129" s="65" cm="1">
        <f t="array" aca="1" ref="B129" ca="1">_xlfn.XLOOKUP(A129,INDIRECT($A$5&amp;"!$AJ$41:$AJ$406"),INDIRECT($A$5&amp;"!$An$41:$An$406"))*SUM($F$3:$I$3)</f>
        <v>0</v>
      </c>
      <c r="C129" s="65" cm="1">
        <f t="array" aca="1" ref="C129" ca="1">_xlfn.XLOOKUP(A129,INDIRECT($A$5&amp;"!$AJ$41:$AJ$406"),INDIRECT($A$5&amp;"!$Ak$41:$Ak$406"))*SUM($F$3:$I$3)</f>
        <v>0</v>
      </c>
      <c r="D129" s="65" cm="1">
        <f t="array" aca="1" ref="D129" ca="1">_xlfn.XLOOKUP(A129,INDIRECT($A$5&amp;"!$AJ$41:$AJ$406"),INDIRECT($A$5&amp;"!$AO$41:$AO$406"))*SUM($F$3:$I$3)</f>
        <v>12</v>
      </c>
      <c r="E129" s="34" cm="1">
        <f t="array" ref="E129">SUMPRODUCT(('PT Storengy'!$B$8:$K$372)*('PT Storengy'!$A$8:$A$372=$A129)*('PT Storengy'!$A$5:$J$5=$A$6)*('PT Storengy'!$B$7:$K$7=$A$7))</f>
        <v>0</v>
      </c>
      <c r="F129" s="36">
        <f t="shared" ca="1" si="12"/>
        <v>0</v>
      </c>
      <c r="G129" s="51">
        <f t="shared" ca="1" si="13"/>
        <v>0</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9.9999999999999978E-2</v>
      </c>
      <c r="I129" s="87">
        <f t="shared" ca="1" si="8"/>
        <v>0</v>
      </c>
      <c r="K129" s="36">
        <f t="shared" ca="1" si="7"/>
        <v>0</v>
      </c>
      <c r="L129" s="51">
        <f t="shared" ca="1" si="9"/>
        <v>0</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9.9999999999999978E-2</v>
      </c>
      <c r="N129" s="67">
        <f t="shared" ca="1" si="10"/>
        <v>0</v>
      </c>
    </row>
    <row r="130" spans="1:14" x14ac:dyDescent="0.3">
      <c r="A130" s="32">
        <f t="shared" si="11"/>
        <v>46074</v>
      </c>
      <c r="B130" s="65" cm="1">
        <f t="array" aca="1" ref="B130" ca="1">_xlfn.XLOOKUP(A130,INDIRECT($A$5&amp;"!$AJ$41:$AJ$406"),INDIRECT($A$5&amp;"!$An$41:$An$406"))*SUM($F$3:$I$3)</f>
        <v>0</v>
      </c>
      <c r="C130" s="65" cm="1">
        <f t="array" aca="1" ref="C130" ca="1">_xlfn.XLOOKUP(A130,INDIRECT($A$5&amp;"!$AJ$41:$AJ$406"),INDIRECT($A$5&amp;"!$Ak$41:$Ak$406"))*SUM($F$3:$I$3)</f>
        <v>0</v>
      </c>
      <c r="D130" s="65" cm="1">
        <f t="array" aca="1" ref="D130" ca="1">_xlfn.XLOOKUP(A130,INDIRECT($A$5&amp;"!$AJ$41:$AJ$406"),INDIRECT($A$5&amp;"!$AO$41:$AO$406"))*SUM($F$3:$I$3)</f>
        <v>12</v>
      </c>
      <c r="E130" s="34" cm="1">
        <f t="array" ref="E130">SUMPRODUCT(('PT Storengy'!$B$8:$K$372)*('PT Storengy'!$A$8:$A$372=$A130)*('PT Storengy'!$A$5:$J$5=$A$6)*('PT Storengy'!$B$7:$K$7=$A$7))</f>
        <v>0</v>
      </c>
      <c r="F130" s="36">
        <f t="shared" ca="1" si="12"/>
        <v>0</v>
      </c>
      <c r="G130" s="51">
        <f t="shared" ca="1" si="13"/>
        <v>0</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9.9999999999999978E-2</v>
      </c>
      <c r="I130" s="87">
        <f t="shared" ca="1" si="8"/>
        <v>0</v>
      </c>
      <c r="K130" s="36">
        <f t="shared" ca="1" si="7"/>
        <v>0</v>
      </c>
      <c r="L130" s="51">
        <f t="shared" ca="1" si="9"/>
        <v>0</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9.9999999999999978E-2</v>
      </c>
      <c r="N130" s="67">
        <f t="shared" ca="1" si="10"/>
        <v>0</v>
      </c>
    </row>
    <row r="131" spans="1:14" x14ac:dyDescent="0.3">
      <c r="A131" s="32">
        <f t="shared" si="11"/>
        <v>46075</v>
      </c>
      <c r="B131" s="65" cm="1">
        <f t="array" aca="1" ref="B131" ca="1">_xlfn.XLOOKUP(A131,INDIRECT($A$5&amp;"!$AJ$41:$AJ$406"),INDIRECT($A$5&amp;"!$An$41:$An$406"))*SUM($F$3:$I$3)</f>
        <v>0</v>
      </c>
      <c r="C131" s="65" cm="1">
        <f t="array" aca="1" ref="C131" ca="1">_xlfn.XLOOKUP(A131,INDIRECT($A$5&amp;"!$AJ$41:$AJ$406"),INDIRECT($A$5&amp;"!$Ak$41:$Ak$406"))*SUM($F$3:$I$3)</f>
        <v>0</v>
      </c>
      <c r="D131" s="65" cm="1">
        <f t="array" aca="1" ref="D131" ca="1">_xlfn.XLOOKUP(A131,INDIRECT($A$5&amp;"!$AJ$41:$AJ$406"),INDIRECT($A$5&amp;"!$AO$41:$AO$406"))*SUM($F$3:$I$3)</f>
        <v>12</v>
      </c>
      <c r="E131" s="34" cm="1">
        <f t="array" ref="E131">SUMPRODUCT(('PT Storengy'!$B$8:$K$372)*('PT Storengy'!$A$8:$A$372=$A131)*('PT Storengy'!$A$5:$J$5=$A$6)*('PT Storengy'!$B$7:$K$7=$A$7))</f>
        <v>0</v>
      </c>
      <c r="F131" s="36">
        <f t="shared" ca="1" si="12"/>
        <v>0</v>
      </c>
      <c r="G131" s="51">
        <f t="shared" ca="1" si="13"/>
        <v>0</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9.9999999999999978E-2</v>
      </c>
      <c r="I131" s="87">
        <f t="shared" ca="1" si="8"/>
        <v>0</v>
      </c>
      <c r="K131" s="36">
        <f t="shared" ca="1" si="7"/>
        <v>0</v>
      </c>
      <c r="L131" s="51">
        <f t="shared" ca="1" si="9"/>
        <v>0</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9.9999999999999978E-2</v>
      </c>
      <c r="N131" s="67">
        <f t="shared" ca="1" si="10"/>
        <v>0</v>
      </c>
    </row>
    <row r="132" spans="1:14" x14ac:dyDescent="0.3">
      <c r="A132" s="32">
        <f t="shared" si="11"/>
        <v>46076</v>
      </c>
      <c r="B132" s="65" cm="1">
        <f t="array" aca="1" ref="B132" ca="1">_xlfn.XLOOKUP(A132,INDIRECT($A$5&amp;"!$AJ$41:$AJ$406"),INDIRECT($A$5&amp;"!$An$41:$An$406"))*SUM($F$3:$I$3)</f>
        <v>0</v>
      </c>
      <c r="C132" s="65" cm="1">
        <f t="array" aca="1" ref="C132" ca="1">_xlfn.XLOOKUP(A132,INDIRECT($A$5&amp;"!$AJ$41:$AJ$406"),INDIRECT($A$5&amp;"!$Ak$41:$Ak$406"))*SUM($F$3:$I$3)</f>
        <v>0</v>
      </c>
      <c r="D132" s="65" cm="1">
        <f t="array" aca="1" ref="D132" ca="1">_xlfn.XLOOKUP(A132,INDIRECT($A$5&amp;"!$AJ$41:$AJ$406"),INDIRECT($A$5&amp;"!$AO$41:$AO$406"))*SUM($F$3:$I$3)</f>
        <v>12</v>
      </c>
      <c r="E132" s="34" cm="1">
        <f t="array" ref="E132">SUMPRODUCT(('PT Storengy'!$B$8:$K$372)*('PT Storengy'!$A$8:$A$372=$A132)*('PT Storengy'!$A$5:$J$5=$A$6)*('PT Storengy'!$B$7:$K$7=$A$7))</f>
        <v>0</v>
      </c>
      <c r="F132" s="36">
        <f t="shared" ca="1" si="12"/>
        <v>0</v>
      </c>
      <c r="G132" s="51">
        <f t="shared" ca="1" si="13"/>
        <v>0</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9.9999999999999978E-2</v>
      </c>
      <c r="I132" s="87">
        <f t="shared" ca="1" si="8"/>
        <v>0</v>
      </c>
      <c r="K132" s="36">
        <f t="shared" ca="1" si="7"/>
        <v>0</v>
      </c>
      <c r="L132" s="51">
        <f t="shared" ca="1" si="9"/>
        <v>0</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9.9999999999999978E-2</v>
      </c>
      <c r="N132" s="67">
        <f t="shared" ca="1" si="10"/>
        <v>0</v>
      </c>
    </row>
    <row r="133" spans="1:14" x14ac:dyDescent="0.3">
      <c r="A133" s="32">
        <f t="shared" si="11"/>
        <v>46077</v>
      </c>
      <c r="B133" s="65" cm="1">
        <f t="array" aca="1" ref="B133" ca="1">_xlfn.XLOOKUP(A133,INDIRECT($A$5&amp;"!$AJ$41:$AJ$406"),INDIRECT($A$5&amp;"!$An$41:$An$406"))*SUM($F$3:$I$3)</f>
        <v>0</v>
      </c>
      <c r="C133" s="65" cm="1">
        <f t="array" aca="1" ref="C133" ca="1">_xlfn.XLOOKUP(A133,INDIRECT($A$5&amp;"!$AJ$41:$AJ$406"),INDIRECT($A$5&amp;"!$Ak$41:$Ak$406"))*SUM($F$3:$I$3)</f>
        <v>0</v>
      </c>
      <c r="D133" s="65" cm="1">
        <f t="array" aca="1" ref="D133" ca="1">_xlfn.XLOOKUP(A133,INDIRECT($A$5&amp;"!$AJ$41:$AJ$406"),INDIRECT($A$5&amp;"!$AO$41:$AO$406"))*SUM($F$3:$I$3)</f>
        <v>12</v>
      </c>
      <c r="E133" s="34" cm="1">
        <f t="array" ref="E133">SUMPRODUCT(('PT Storengy'!$B$8:$K$372)*('PT Storengy'!$A$8:$A$372=$A133)*('PT Storengy'!$A$5:$J$5=$A$6)*('PT Storengy'!$B$7:$K$7=$A$7))</f>
        <v>0</v>
      </c>
      <c r="F133" s="36">
        <f t="shared" ca="1" si="12"/>
        <v>0</v>
      </c>
      <c r="G133" s="51">
        <f t="shared" ca="1" si="13"/>
        <v>0</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9.9999999999999978E-2</v>
      </c>
      <c r="I133" s="87">
        <f t="shared" ca="1" si="8"/>
        <v>0</v>
      </c>
      <c r="K133" s="36">
        <f t="shared" ca="1" si="7"/>
        <v>0</v>
      </c>
      <c r="L133" s="51">
        <f t="shared" ca="1" si="9"/>
        <v>0</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9.9999999999999978E-2</v>
      </c>
      <c r="N133" s="67">
        <f t="shared" ca="1" si="10"/>
        <v>0</v>
      </c>
    </row>
    <row r="134" spans="1:14" x14ac:dyDescent="0.3">
      <c r="A134" s="32">
        <f t="shared" si="11"/>
        <v>46078</v>
      </c>
      <c r="B134" s="65" cm="1">
        <f t="array" aca="1" ref="B134" ca="1">_xlfn.XLOOKUP(A134,INDIRECT($A$5&amp;"!$AJ$41:$AJ$406"),INDIRECT($A$5&amp;"!$An$41:$An$406"))*SUM($F$3:$I$3)</f>
        <v>0</v>
      </c>
      <c r="C134" s="65" cm="1">
        <f t="array" aca="1" ref="C134" ca="1">_xlfn.XLOOKUP(A134,INDIRECT($A$5&amp;"!$AJ$41:$AJ$406"),INDIRECT($A$5&amp;"!$Ak$41:$Ak$406"))*SUM($F$3:$I$3)</f>
        <v>0</v>
      </c>
      <c r="D134" s="65" cm="1">
        <f t="array" aca="1" ref="D134" ca="1">_xlfn.XLOOKUP(A134,INDIRECT($A$5&amp;"!$AJ$41:$AJ$406"),INDIRECT($A$5&amp;"!$AO$41:$AO$406"))*SUM($F$3:$I$3)</f>
        <v>12</v>
      </c>
      <c r="E134" s="34" cm="1">
        <f t="array" ref="E134">SUMPRODUCT(('PT Storengy'!$B$8:$K$372)*('PT Storengy'!$A$8:$A$372=$A134)*('PT Storengy'!$A$5:$J$5=$A$6)*('PT Storengy'!$B$7:$K$7=$A$7))</f>
        <v>0</v>
      </c>
      <c r="F134" s="36">
        <f t="shared" ca="1" si="12"/>
        <v>0</v>
      </c>
      <c r="G134" s="51">
        <f t="shared" ca="1" si="13"/>
        <v>0</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9.9999999999999978E-2</v>
      </c>
      <c r="I134" s="87">
        <f t="shared" ca="1" si="8"/>
        <v>0</v>
      </c>
      <c r="K134" s="36">
        <f t="shared" ca="1" si="7"/>
        <v>0</v>
      </c>
      <c r="L134" s="51">
        <f t="shared" ca="1" si="9"/>
        <v>0</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9.9999999999999978E-2</v>
      </c>
      <c r="N134" s="67">
        <f t="shared" ca="1" si="10"/>
        <v>0</v>
      </c>
    </row>
    <row r="135" spans="1:14" x14ac:dyDescent="0.3">
      <c r="A135" s="32">
        <f t="shared" si="11"/>
        <v>46079</v>
      </c>
      <c r="B135" s="65" cm="1">
        <f t="array" aca="1" ref="B135" ca="1">_xlfn.XLOOKUP(A135,INDIRECT($A$5&amp;"!$AJ$41:$AJ$406"),INDIRECT($A$5&amp;"!$An$41:$An$406"))*SUM($F$3:$I$3)</f>
        <v>0</v>
      </c>
      <c r="C135" s="65" cm="1">
        <f t="array" aca="1" ref="C135" ca="1">_xlfn.XLOOKUP(A135,INDIRECT($A$5&amp;"!$AJ$41:$AJ$406"),INDIRECT($A$5&amp;"!$Ak$41:$Ak$406"))*SUM($F$3:$I$3)</f>
        <v>0</v>
      </c>
      <c r="D135" s="65" cm="1">
        <f t="array" aca="1" ref="D135" ca="1">_xlfn.XLOOKUP(A135,INDIRECT($A$5&amp;"!$AJ$41:$AJ$406"),INDIRECT($A$5&amp;"!$AO$41:$AO$406"))*SUM($F$3:$I$3)</f>
        <v>12</v>
      </c>
      <c r="E135" s="34" cm="1">
        <f t="array" ref="E135">SUMPRODUCT(('PT Storengy'!$B$8:$K$372)*('PT Storengy'!$A$8:$A$372=$A135)*('PT Storengy'!$A$5:$J$5=$A$6)*('PT Storengy'!$B$7:$K$7=$A$7))</f>
        <v>0</v>
      </c>
      <c r="F135" s="36">
        <f t="shared" ca="1" si="12"/>
        <v>0</v>
      </c>
      <c r="G135" s="51">
        <f t="shared" ca="1" si="13"/>
        <v>0</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9.9999999999999978E-2</v>
      </c>
      <c r="I135" s="87">
        <f t="shared" ca="1" si="8"/>
        <v>0</v>
      </c>
      <c r="K135" s="36">
        <f t="shared" ca="1" si="7"/>
        <v>0</v>
      </c>
      <c r="L135" s="51">
        <f t="shared" ca="1" si="9"/>
        <v>0</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9.9999999999999978E-2</v>
      </c>
      <c r="N135" s="67">
        <f t="shared" ca="1" si="10"/>
        <v>0</v>
      </c>
    </row>
    <row r="136" spans="1:14" x14ac:dyDescent="0.3">
      <c r="A136" s="32">
        <f t="shared" si="11"/>
        <v>46080</v>
      </c>
      <c r="B136" s="65" cm="1">
        <f t="array" aca="1" ref="B136" ca="1">_xlfn.XLOOKUP(A136,INDIRECT($A$5&amp;"!$AJ$41:$AJ$406"),INDIRECT($A$5&amp;"!$An$41:$An$406"))*SUM($F$3:$I$3)</f>
        <v>0</v>
      </c>
      <c r="C136" s="65" cm="1">
        <f t="array" aca="1" ref="C136" ca="1">_xlfn.XLOOKUP(A136,INDIRECT($A$5&amp;"!$AJ$41:$AJ$406"),INDIRECT($A$5&amp;"!$Ak$41:$Ak$406"))*SUM($F$3:$I$3)</f>
        <v>0</v>
      </c>
      <c r="D136" s="65" cm="1">
        <f t="array" aca="1" ref="D136" ca="1">_xlfn.XLOOKUP(A136,INDIRECT($A$5&amp;"!$AJ$41:$AJ$406"),INDIRECT($A$5&amp;"!$AO$41:$AO$406"))*SUM($F$3:$I$3)</f>
        <v>12</v>
      </c>
      <c r="E136" s="34" cm="1">
        <f t="array" ref="E136">SUMPRODUCT(('PT Storengy'!$B$8:$K$372)*('PT Storengy'!$A$8:$A$372=$A136)*('PT Storengy'!$A$5:$J$5=$A$6)*('PT Storengy'!$B$7:$K$7=$A$7))</f>
        <v>0</v>
      </c>
      <c r="F136" s="36">
        <f t="shared" ca="1" si="12"/>
        <v>0</v>
      </c>
      <c r="G136" s="51">
        <f t="shared" ca="1" si="13"/>
        <v>0</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9.9999999999999978E-2</v>
      </c>
      <c r="I136" s="87">
        <f t="shared" ca="1" si="8"/>
        <v>0</v>
      </c>
      <c r="K136" s="36">
        <f t="shared" ca="1" si="7"/>
        <v>0</v>
      </c>
      <c r="L136" s="51">
        <f t="shared" ca="1" si="9"/>
        <v>0</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9.9999999999999978E-2</v>
      </c>
      <c r="N136" s="67">
        <f t="shared" ca="1" si="10"/>
        <v>0</v>
      </c>
    </row>
    <row r="137" spans="1:14" x14ac:dyDescent="0.3">
      <c r="A137" s="32">
        <f t="shared" si="11"/>
        <v>46081</v>
      </c>
      <c r="B137" s="65" cm="1">
        <f t="array" aca="1" ref="B137" ca="1">_xlfn.XLOOKUP(A137,INDIRECT($A$5&amp;"!$AJ$41:$AJ$406"),INDIRECT($A$5&amp;"!$An$41:$An$406"))*SUM($F$3:$I$3)</f>
        <v>0</v>
      </c>
      <c r="C137" s="65" cm="1">
        <f t="array" aca="1" ref="C137" ca="1">_xlfn.XLOOKUP(A137,INDIRECT($A$5&amp;"!$AJ$41:$AJ$406"),INDIRECT($A$5&amp;"!$Ak$41:$Ak$406"))*SUM($F$3:$I$3)</f>
        <v>0</v>
      </c>
      <c r="D137" s="65" cm="1">
        <f t="array" aca="1" ref="D137" ca="1">_xlfn.XLOOKUP(A137,INDIRECT($A$5&amp;"!$AJ$41:$AJ$406"),INDIRECT($A$5&amp;"!$AO$41:$AO$406"))*SUM($F$3:$I$3)</f>
        <v>12</v>
      </c>
      <c r="E137" s="34" cm="1">
        <f t="array" ref="E137">SUMPRODUCT(('PT Storengy'!$B$8:$K$372)*('PT Storengy'!$A$8:$A$372=$A137)*('PT Storengy'!$A$5:$J$5=$A$6)*('PT Storengy'!$B$7:$K$7=$A$7))</f>
        <v>0</v>
      </c>
      <c r="F137" s="36">
        <f t="shared" ca="1" si="12"/>
        <v>0</v>
      </c>
      <c r="G137" s="51">
        <f t="shared" ca="1" si="13"/>
        <v>0</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9.9999999999999978E-2</v>
      </c>
      <c r="I137" s="87">
        <f t="shared" ca="1" si="8"/>
        <v>0</v>
      </c>
      <c r="K137" s="36">
        <f t="shared" ca="1" si="7"/>
        <v>0</v>
      </c>
      <c r="L137" s="51">
        <f t="shared" ca="1" si="9"/>
        <v>0</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9.9999999999999978E-2</v>
      </c>
      <c r="N137" s="67">
        <f t="shared" ca="1" si="10"/>
        <v>0</v>
      </c>
    </row>
    <row r="138" spans="1:14" x14ac:dyDescent="0.3">
      <c r="A138" s="32">
        <f t="shared" si="11"/>
        <v>46082</v>
      </c>
      <c r="B138" s="65" cm="1">
        <f t="array" aca="1" ref="B138" ca="1">_xlfn.XLOOKUP(A138,INDIRECT($A$5&amp;"!$AJ$41:$AJ$406"),INDIRECT($A$5&amp;"!$An$41:$An$406"))*SUM($F$3:$I$3)</f>
        <v>0</v>
      </c>
      <c r="C138" s="65" cm="1">
        <f t="array" aca="1" ref="C138" ca="1">_xlfn.XLOOKUP(A138,INDIRECT($A$5&amp;"!$AJ$41:$AJ$406"),INDIRECT($A$5&amp;"!$Ak$41:$Ak$406"))*SUM($F$3:$I$3)</f>
        <v>0</v>
      </c>
      <c r="D138" s="65" cm="1">
        <f t="array" aca="1" ref="D138" ca="1">_xlfn.XLOOKUP(A138,INDIRECT($A$5&amp;"!$AJ$41:$AJ$406"),INDIRECT($A$5&amp;"!$AO$41:$AO$406"))*SUM($F$3:$I$3)</f>
        <v>12</v>
      </c>
      <c r="E138" s="34" cm="1">
        <f t="array" ref="E138">SUMPRODUCT(('PT Storengy'!$B$8:$K$372)*('PT Storengy'!$A$8:$A$372=$A138)*('PT Storengy'!$A$5:$J$5=$A$6)*('PT Storengy'!$B$7:$K$7=$A$7))</f>
        <v>0</v>
      </c>
      <c r="F138" s="36">
        <f t="shared" ca="1" si="12"/>
        <v>0</v>
      </c>
      <c r="G138" s="51">
        <f t="shared" ca="1" si="13"/>
        <v>0</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9.9999999999999978E-2</v>
      </c>
      <c r="I138" s="87">
        <f t="shared" ca="1" si="8"/>
        <v>0</v>
      </c>
      <c r="K138" s="36">
        <f t="shared" ca="1" si="7"/>
        <v>0</v>
      </c>
      <c r="L138" s="51">
        <f t="shared" ca="1" si="9"/>
        <v>0</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9.9999999999999978E-2</v>
      </c>
      <c r="N138" s="67">
        <f t="shared" ca="1" si="10"/>
        <v>0</v>
      </c>
    </row>
    <row r="139" spans="1:14" x14ac:dyDescent="0.3">
      <c r="A139" s="32">
        <f t="shared" si="11"/>
        <v>46083</v>
      </c>
      <c r="B139" s="65" cm="1">
        <f t="array" aca="1" ref="B139" ca="1">_xlfn.XLOOKUP(A139,INDIRECT($A$5&amp;"!$AJ$41:$AJ$406"),INDIRECT($A$5&amp;"!$An$41:$An$406"))*SUM($F$3:$I$3)</f>
        <v>0</v>
      </c>
      <c r="C139" s="65" cm="1">
        <f t="array" aca="1" ref="C139" ca="1">_xlfn.XLOOKUP(A139,INDIRECT($A$5&amp;"!$AJ$41:$AJ$406"),INDIRECT($A$5&amp;"!$Ak$41:$Ak$406"))*SUM($F$3:$I$3)</f>
        <v>0</v>
      </c>
      <c r="D139" s="65" cm="1">
        <f t="array" aca="1" ref="D139" ca="1">_xlfn.XLOOKUP(A139,INDIRECT($A$5&amp;"!$AJ$41:$AJ$406"),INDIRECT($A$5&amp;"!$AO$41:$AO$406"))*SUM($F$3:$I$3)</f>
        <v>12</v>
      </c>
      <c r="E139" s="34" cm="1">
        <f t="array" ref="E139">SUMPRODUCT(('PT Storengy'!$B$8:$K$372)*('PT Storengy'!$A$8:$A$372=$A139)*('PT Storengy'!$A$5:$J$5=$A$6)*('PT Storengy'!$B$7:$K$7=$A$7))</f>
        <v>0</v>
      </c>
      <c r="F139" s="36">
        <f t="shared" ca="1" si="12"/>
        <v>0</v>
      </c>
      <c r="G139" s="51">
        <f t="shared" ca="1" si="13"/>
        <v>0</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9.9999999999999978E-2</v>
      </c>
      <c r="I139" s="87">
        <f t="shared" ca="1" si="8"/>
        <v>0</v>
      </c>
      <c r="K139" s="36">
        <f t="shared" ca="1" si="7"/>
        <v>0</v>
      </c>
      <c r="L139" s="51">
        <f t="shared" ca="1" si="9"/>
        <v>0</v>
      </c>
      <c r="M139" s="35"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9.9999999999999978E-2</v>
      </c>
      <c r="N139" s="67">
        <f t="shared" ca="1" si="10"/>
        <v>0</v>
      </c>
    </row>
    <row r="140" spans="1:14" x14ac:dyDescent="0.3">
      <c r="A140" s="32">
        <f t="shared" si="11"/>
        <v>46084</v>
      </c>
      <c r="B140" s="65" cm="1">
        <f t="array" aca="1" ref="B140" ca="1">_xlfn.XLOOKUP(A140,INDIRECT($A$5&amp;"!$AJ$41:$AJ$406"),INDIRECT($A$5&amp;"!$An$41:$An$406"))*SUM($F$3:$I$3)</f>
        <v>0</v>
      </c>
      <c r="C140" s="65" cm="1">
        <f t="array" aca="1" ref="C140" ca="1">_xlfn.XLOOKUP(A140,INDIRECT($A$5&amp;"!$AJ$41:$AJ$406"),INDIRECT($A$5&amp;"!$Ak$41:$Ak$406"))*SUM($F$3:$I$3)</f>
        <v>0</v>
      </c>
      <c r="D140" s="65" cm="1">
        <f t="array" aca="1" ref="D140" ca="1">_xlfn.XLOOKUP(A140,INDIRECT($A$5&amp;"!$AJ$41:$AJ$406"),INDIRECT($A$5&amp;"!$AO$41:$AO$406"))*SUM($F$3:$I$3)</f>
        <v>12</v>
      </c>
      <c r="E140" s="34" cm="1">
        <f t="array" ref="E140">SUMPRODUCT(('PT Storengy'!$B$8:$K$372)*('PT Storengy'!$A$8:$A$372=$A140)*('PT Storengy'!$A$5:$J$5=$A$6)*('PT Storengy'!$B$7:$K$7=$A$7))</f>
        <v>0</v>
      </c>
      <c r="F140" s="36">
        <f t="shared" ca="1" si="12"/>
        <v>0</v>
      </c>
      <c r="G140" s="51">
        <f t="shared" ca="1" si="13"/>
        <v>0</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9.9999999999999978E-2</v>
      </c>
      <c r="I140" s="87">
        <f t="shared" ca="1" si="8"/>
        <v>0</v>
      </c>
      <c r="K140" s="36">
        <f t="shared" ca="1" si="7"/>
        <v>0</v>
      </c>
      <c r="L140" s="51">
        <f t="shared" ca="1" si="9"/>
        <v>0</v>
      </c>
      <c r="M140" s="35"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9.9999999999999978E-2</v>
      </c>
      <c r="N140" s="67">
        <f t="shared" ca="1" si="10"/>
        <v>0</v>
      </c>
    </row>
    <row r="141" spans="1:14" x14ac:dyDescent="0.3">
      <c r="A141" s="32">
        <f t="shared" si="11"/>
        <v>46085</v>
      </c>
      <c r="B141" s="65" cm="1">
        <f t="array" aca="1" ref="B141" ca="1">_xlfn.XLOOKUP(A141,INDIRECT($A$5&amp;"!$AJ$41:$AJ$406"),INDIRECT($A$5&amp;"!$An$41:$An$406"))*SUM($F$3:$I$3)</f>
        <v>0</v>
      </c>
      <c r="C141" s="65" cm="1">
        <f t="array" aca="1" ref="C141" ca="1">_xlfn.XLOOKUP(A141,INDIRECT($A$5&amp;"!$AJ$41:$AJ$406"),INDIRECT($A$5&amp;"!$Ak$41:$Ak$406"))*SUM($F$3:$I$3)</f>
        <v>0</v>
      </c>
      <c r="D141" s="65" cm="1">
        <f t="array" aca="1" ref="D141" ca="1">_xlfn.XLOOKUP(A141,INDIRECT($A$5&amp;"!$AJ$41:$AJ$406"),INDIRECT($A$5&amp;"!$AO$41:$AO$406"))*SUM($F$3:$I$3)</f>
        <v>12</v>
      </c>
      <c r="E141" s="34" cm="1">
        <f t="array" ref="E141">SUMPRODUCT(('PT Storengy'!$B$8:$K$372)*('PT Storengy'!$A$8:$A$372=$A141)*('PT Storengy'!$A$5:$J$5=$A$6)*('PT Storengy'!$B$7:$K$7=$A$7))</f>
        <v>0</v>
      </c>
      <c r="F141" s="36">
        <f t="shared" ca="1" si="12"/>
        <v>0</v>
      </c>
      <c r="G141" s="51">
        <f t="shared" ca="1" si="13"/>
        <v>0</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9.9999999999999978E-2</v>
      </c>
      <c r="I141" s="87">
        <f t="shared" ca="1" si="8"/>
        <v>0</v>
      </c>
      <c r="K141" s="36">
        <f t="shared" ca="1" si="7"/>
        <v>0</v>
      </c>
      <c r="L141" s="51">
        <f t="shared" ca="1" si="9"/>
        <v>0</v>
      </c>
      <c r="M141" s="35"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9.9999999999999978E-2</v>
      </c>
      <c r="N141" s="67">
        <f t="shared" ca="1" si="10"/>
        <v>0</v>
      </c>
    </row>
    <row r="142" spans="1:14" x14ac:dyDescent="0.3">
      <c r="A142" s="32">
        <f t="shared" si="11"/>
        <v>46086</v>
      </c>
      <c r="B142" s="65" cm="1">
        <f t="array" aca="1" ref="B142" ca="1">_xlfn.XLOOKUP(A142,INDIRECT($A$5&amp;"!$AJ$41:$AJ$406"),INDIRECT($A$5&amp;"!$An$41:$An$406"))*SUM($F$3:$I$3)</f>
        <v>0</v>
      </c>
      <c r="C142" s="65" cm="1">
        <f t="array" aca="1" ref="C142" ca="1">_xlfn.XLOOKUP(A142,INDIRECT($A$5&amp;"!$AJ$41:$AJ$406"),INDIRECT($A$5&amp;"!$Ak$41:$Ak$406"))*SUM($F$3:$I$3)</f>
        <v>0</v>
      </c>
      <c r="D142" s="65" cm="1">
        <f t="array" aca="1" ref="D142" ca="1">_xlfn.XLOOKUP(A142,INDIRECT($A$5&amp;"!$AJ$41:$AJ$406"),INDIRECT($A$5&amp;"!$AO$41:$AO$406"))*SUM($F$3:$I$3)</f>
        <v>12</v>
      </c>
      <c r="E142" s="34" cm="1">
        <f t="array" ref="E142">SUMPRODUCT(('PT Storengy'!$B$8:$K$372)*('PT Storengy'!$A$8:$A$372=$A142)*('PT Storengy'!$A$5:$J$5=$A$6)*('PT Storengy'!$B$7:$K$7=$A$7))</f>
        <v>0</v>
      </c>
      <c r="F142" s="36">
        <f t="shared" ca="1" si="12"/>
        <v>0</v>
      </c>
      <c r="G142" s="51">
        <f t="shared" ca="1" si="13"/>
        <v>0</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9.9999999999999978E-2</v>
      </c>
      <c r="I142" s="87">
        <f t="shared" ca="1" si="8"/>
        <v>0</v>
      </c>
      <c r="K142" s="36">
        <f t="shared" ca="1" si="7"/>
        <v>0</v>
      </c>
      <c r="L142" s="51">
        <f t="shared" ca="1" si="9"/>
        <v>0</v>
      </c>
      <c r="M142" s="35"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9.9999999999999978E-2</v>
      </c>
      <c r="N142" s="67">
        <f t="shared" ca="1" si="10"/>
        <v>0</v>
      </c>
    </row>
    <row r="143" spans="1:14" x14ac:dyDescent="0.3">
      <c r="A143" s="32">
        <f t="shared" si="11"/>
        <v>46087</v>
      </c>
      <c r="B143" s="65" cm="1">
        <f t="array" aca="1" ref="B143" ca="1">_xlfn.XLOOKUP(A143,INDIRECT($A$5&amp;"!$AJ$41:$AJ$406"),INDIRECT($A$5&amp;"!$An$41:$An$406"))*SUM($F$3:$I$3)</f>
        <v>0</v>
      </c>
      <c r="C143" s="65" cm="1">
        <f t="array" aca="1" ref="C143" ca="1">_xlfn.XLOOKUP(A143,INDIRECT($A$5&amp;"!$AJ$41:$AJ$406"),INDIRECT($A$5&amp;"!$Ak$41:$Ak$406"))*SUM($F$3:$I$3)</f>
        <v>0</v>
      </c>
      <c r="D143" s="65" cm="1">
        <f t="array" aca="1" ref="D143" ca="1">_xlfn.XLOOKUP(A143,INDIRECT($A$5&amp;"!$AJ$41:$AJ$406"),INDIRECT($A$5&amp;"!$AO$41:$AO$406"))*SUM($F$3:$I$3)</f>
        <v>12</v>
      </c>
      <c r="E143" s="34" cm="1">
        <f t="array" ref="E143">SUMPRODUCT(('PT Storengy'!$B$8:$K$372)*('PT Storengy'!$A$8:$A$372=$A143)*('PT Storengy'!$A$5:$J$5=$A$6)*('PT Storengy'!$B$7:$K$7=$A$7))</f>
        <v>0</v>
      </c>
      <c r="F143" s="36">
        <f t="shared" ca="1" si="12"/>
        <v>0</v>
      </c>
      <c r="G143" s="51">
        <f t="shared" ca="1" si="13"/>
        <v>0</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9.9999999999999978E-2</v>
      </c>
      <c r="I143" s="87">
        <f t="shared" ca="1" si="8"/>
        <v>0</v>
      </c>
      <c r="K143" s="36">
        <f t="shared" ca="1" si="7"/>
        <v>0</v>
      </c>
      <c r="L143" s="51">
        <f t="shared" ca="1" si="9"/>
        <v>0</v>
      </c>
      <c r="M143" s="35"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9.9999999999999978E-2</v>
      </c>
      <c r="N143" s="67">
        <f t="shared" ca="1" si="10"/>
        <v>0</v>
      </c>
    </row>
    <row r="144" spans="1:14" x14ac:dyDescent="0.3">
      <c r="A144" s="32">
        <f t="shared" si="11"/>
        <v>46088</v>
      </c>
      <c r="B144" s="65" cm="1">
        <f t="array" aca="1" ref="B144" ca="1">_xlfn.XLOOKUP(A144,INDIRECT($A$5&amp;"!$AJ$41:$AJ$406"),INDIRECT($A$5&amp;"!$An$41:$An$406"))*SUM($F$3:$I$3)</f>
        <v>0</v>
      </c>
      <c r="C144" s="65" cm="1">
        <f t="array" aca="1" ref="C144" ca="1">_xlfn.XLOOKUP(A144,INDIRECT($A$5&amp;"!$AJ$41:$AJ$406"),INDIRECT($A$5&amp;"!$Ak$41:$Ak$406"))*SUM($F$3:$I$3)</f>
        <v>0</v>
      </c>
      <c r="D144" s="65" cm="1">
        <f t="array" aca="1" ref="D144" ca="1">_xlfn.XLOOKUP(A144,INDIRECT($A$5&amp;"!$AJ$41:$AJ$406"),INDIRECT($A$5&amp;"!$AO$41:$AO$406"))*SUM($F$3:$I$3)</f>
        <v>12</v>
      </c>
      <c r="E144" s="34" cm="1">
        <f t="array" ref="E144">SUMPRODUCT(('PT Storengy'!$B$8:$K$372)*('PT Storengy'!$A$8:$A$372=$A144)*('PT Storengy'!$A$5:$J$5=$A$6)*('PT Storengy'!$B$7:$K$7=$A$7))</f>
        <v>0</v>
      </c>
      <c r="F144" s="36">
        <f t="shared" ca="1" si="12"/>
        <v>0</v>
      </c>
      <c r="G144" s="51">
        <f t="shared" ca="1" si="13"/>
        <v>0</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9.9999999999999978E-2</v>
      </c>
      <c r="I144" s="87">
        <f t="shared" ca="1" si="8"/>
        <v>0</v>
      </c>
      <c r="K144" s="36">
        <f t="shared" ca="1" si="7"/>
        <v>0</v>
      </c>
      <c r="L144" s="51">
        <f t="shared" ca="1" si="9"/>
        <v>0</v>
      </c>
      <c r="M144" s="35"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9.9999999999999978E-2</v>
      </c>
      <c r="N144" s="67">
        <f t="shared" ca="1" si="10"/>
        <v>0</v>
      </c>
    </row>
    <row r="145" spans="1:14" x14ac:dyDescent="0.3">
      <c r="A145" s="32">
        <f t="shared" si="11"/>
        <v>46089</v>
      </c>
      <c r="B145" s="65" cm="1">
        <f t="array" aca="1" ref="B145" ca="1">_xlfn.XLOOKUP(A145,INDIRECT($A$5&amp;"!$AJ$41:$AJ$406"),INDIRECT($A$5&amp;"!$An$41:$An$406"))*SUM($F$3:$I$3)</f>
        <v>0</v>
      </c>
      <c r="C145" s="65" cm="1">
        <f t="array" aca="1" ref="C145" ca="1">_xlfn.XLOOKUP(A145,INDIRECT($A$5&amp;"!$AJ$41:$AJ$406"),INDIRECT($A$5&amp;"!$Ak$41:$Ak$406"))*SUM($F$3:$I$3)</f>
        <v>0</v>
      </c>
      <c r="D145" s="65" cm="1">
        <f t="array" aca="1" ref="D145" ca="1">_xlfn.XLOOKUP(A145,INDIRECT($A$5&amp;"!$AJ$41:$AJ$406"),INDIRECT($A$5&amp;"!$AO$41:$AO$406"))*SUM($F$3:$I$3)</f>
        <v>12</v>
      </c>
      <c r="E145" s="34" cm="1">
        <f t="array" ref="E145">SUMPRODUCT(('PT Storengy'!$B$8:$K$372)*('PT Storengy'!$A$8:$A$372=$A145)*('PT Storengy'!$A$5:$J$5=$A$6)*('PT Storengy'!$B$7:$K$7=$A$7))</f>
        <v>0</v>
      </c>
      <c r="F145" s="36">
        <f t="shared" ca="1" si="12"/>
        <v>0</v>
      </c>
      <c r="G145" s="51">
        <f t="shared" ca="1" si="13"/>
        <v>0</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9.9999999999999978E-2</v>
      </c>
      <c r="I145" s="87">
        <f t="shared" ca="1" si="8"/>
        <v>0</v>
      </c>
      <c r="K145" s="36">
        <f t="shared" ref="K145:K169" ca="1" si="14">K144-N145/1000</f>
        <v>0</v>
      </c>
      <c r="L145" s="51">
        <f t="shared" ca="1" si="9"/>
        <v>0</v>
      </c>
      <c r="M145" s="35"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9.9999999999999978E-2</v>
      </c>
      <c r="N145" s="67">
        <f t="shared" ca="1" si="10"/>
        <v>0</v>
      </c>
    </row>
    <row r="146" spans="1:14" x14ac:dyDescent="0.3">
      <c r="A146" s="32">
        <f t="shared" si="11"/>
        <v>46090</v>
      </c>
      <c r="B146" s="65" cm="1">
        <f t="array" aca="1" ref="B146" ca="1">_xlfn.XLOOKUP(A146,INDIRECT($A$5&amp;"!$AJ$41:$AJ$406"),INDIRECT($A$5&amp;"!$An$41:$An$406"))*SUM($F$3:$I$3)</f>
        <v>0</v>
      </c>
      <c r="C146" s="65" cm="1">
        <f t="array" aca="1" ref="C146" ca="1">_xlfn.XLOOKUP(A146,INDIRECT($A$5&amp;"!$AJ$41:$AJ$406"),INDIRECT($A$5&amp;"!$Ak$41:$Ak$406"))*SUM($F$3:$I$3)</f>
        <v>0</v>
      </c>
      <c r="D146" s="65" cm="1">
        <f t="array" aca="1" ref="D146" ca="1">_xlfn.XLOOKUP(A146,INDIRECT($A$5&amp;"!$AJ$41:$AJ$406"),INDIRECT($A$5&amp;"!$AO$41:$AO$406"))*SUM($F$3:$I$3)</f>
        <v>12</v>
      </c>
      <c r="E146" s="34" cm="1">
        <f t="array" ref="E146">SUMPRODUCT(('PT Storengy'!$B$8:$K$372)*('PT Storengy'!$A$8:$A$372=$A146)*('PT Storengy'!$A$5:$J$5=$A$6)*('PT Storengy'!$B$7:$K$7=$A$7))</f>
        <v>0</v>
      </c>
      <c r="F146" s="36">
        <f t="shared" ca="1" si="12"/>
        <v>0</v>
      </c>
      <c r="G146" s="51">
        <f t="shared" ca="1" si="13"/>
        <v>0</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9.9999999999999978E-2</v>
      </c>
      <c r="I146" s="87">
        <f t="shared" ref="I146:I169" ca="1" si="15">IF(F145*1000-$F$4*(1-E146)*H146&gt;1000*B146,$F$4*(1-E146)*H146,F145*1000-1000*B146)</f>
        <v>0</v>
      </c>
      <c r="K146" s="36">
        <f t="shared" ca="1" si="14"/>
        <v>0</v>
      </c>
      <c r="L146" s="51">
        <f t="shared" ref="L146:L169" ca="1" si="16">MAX(K145/SUM($F$3,$G$3,$H$3,$I$3),0)</f>
        <v>0</v>
      </c>
      <c r="M146" s="35"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9.9999999999999978E-2</v>
      </c>
      <c r="N146" s="67">
        <f t="shared" ref="N146:N169" ca="1" si="17">IF(K145*1000&lt;$F$4*(1)*M146,K145*1000,$F$4*(1)*M146)</f>
        <v>0</v>
      </c>
    </row>
    <row r="147" spans="1:14" x14ac:dyDescent="0.3">
      <c r="A147" s="32">
        <f t="shared" ref="A147:A169" si="18">A146+1</f>
        <v>46091</v>
      </c>
      <c r="B147" s="65" cm="1">
        <f t="array" aca="1" ref="B147" ca="1">_xlfn.XLOOKUP(A147,INDIRECT($A$5&amp;"!$AJ$41:$AJ$406"),INDIRECT($A$5&amp;"!$An$41:$An$406"))*SUM($F$3:$I$3)</f>
        <v>0</v>
      </c>
      <c r="C147" s="65" cm="1">
        <f t="array" aca="1" ref="C147" ca="1">_xlfn.XLOOKUP(A147,INDIRECT($A$5&amp;"!$AJ$41:$AJ$406"),INDIRECT($A$5&amp;"!$Ak$41:$Ak$406"))*SUM($F$3:$I$3)</f>
        <v>0</v>
      </c>
      <c r="D147" s="65" cm="1">
        <f t="array" aca="1" ref="D147" ca="1">_xlfn.XLOOKUP(A147,INDIRECT($A$5&amp;"!$AJ$41:$AJ$406"),INDIRECT($A$5&amp;"!$AO$41:$AO$406"))*SUM($F$3:$I$3)</f>
        <v>12</v>
      </c>
      <c r="E147" s="34" cm="1">
        <f t="array" ref="E147">SUMPRODUCT(('PT Storengy'!$B$8:$K$372)*('PT Storengy'!$A$8:$A$372=$A147)*('PT Storengy'!$A$5:$J$5=$A$6)*('PT Storengy'!$B$7:$K$7=$A$7))</f>
        <v>0</v>
      </c>
      <c r="F147" s="36">
        <f t="shared" ref="F147:F169" ca="1" si="19">F146-I147/1000</f>
        <v>0</v>
      </c>
      <c r="G147" s="51">
        <f t="shared" ref="G147:G169" ca="1" si="20">$F146/SUM($F$3,$G$3,$H$3,$I$3)</f>
        <v>0</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9.9999999999999978E-2</v>
      </c>
      <c r="I147" s="87">
        <f t="shared" ca="1" si="15"/>
        <v>0</v>
      </c>
      <c r="K147" s="36">
        <f t="shared" ca="1" si="14"/>
        <v>0</v>
      </c>
      <c r="L147" s="51">
        <f t="shared" ca="1" si="16"/>
        <v>0</v>
      </c>
      <c r="M147" s="35"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9.9999999999999978E-2</v>
      </c>
      <c r="N147" s="67">
        <f t="shared" ca="1" si="17"/>
        <v>0</v>
      </c>
    </row>
    <row r="148" spans="1:14" x14ac:dyDescent="0.3">
      <c r="A148" s="32">
        <f t="shared" si="18"/>
        <v>46092</v>
      </c>
      <c r="B148" s="65" cm="1">
        <f t="array" aca="1" ref="B148" ca="1">_xlfn.XLOOKUP(A148,INDIRECT($A$5&amp;"!$AJ$41:$AJ$406"),INDIRECT($A$5&amp;"!$An$41:$An$406"))*SUM($F$3:$I$3)</f>
        <v>0</v>
      </c>
      <c r="C148" s="65" cm="1">
        <f t="array" aca="1" ref="C148" ca="1">_xlfn.XLOOKUP(A148,INDIRECT($A$5&amp;"!$AJ$41:$AJ$406"),INDIRECT($A$5&amp;"!$Ak$41:$Ak$406"))*SUM($F$3:$I$3)</f>
        <v>0</v>
      </c>
      <c r="D148" s="65" cm="1">
        <f t="array" aca="1" ref="D148" ca="1">_xlfn.XLOOKUP(A148,INDIRECT($A$5&amp;"!$AJ$41:$AJ$406"),INDIRECT($A$5&amp;"!$AO$41:$AO$406"))*SUM($F$3:$I$3)</f>
        <v>12</v>
      </c>
      <c r="E148" s="34" cm="1">
        <f t="array" ref="E148">SUMPRODUCT(('PT Storengy'!$B$8:$K$372)*('PT Storengy'!$A$8:$A$372=$A148)*('PT Storengy'!$A$5:$J$5=$A$6)*('PT Storengy'!$B$7:$K$7=$A$7))</f>
        <v>0</v>
      </c>
      <c r="F148" s="36">
        <f t="shared" ca="1" si="19"/>
        <v>0</v>
      </c>
      <c r="G148" s="51">
        <f t="shared" ca="1" si="20"/>
        <v>0</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9.9999999999999978E-2</v>
      </c>
      <c r="I148" s="87">
        <f t="shared" ca="1" si="15"/>
        <v>0</v>
      </c>
      <c r="K148" s="36">
        <f t="shared" ca="1" si="14"/>
        <v>0</v>
      </c>
      <c r="L148" s="51">
        <f t="shared" ca="1" si="16"/>
        <v>0</v>
      </c>
      <c r="M148" s="35"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9.9999999999999978E-2</v>
      </c>
      <c r="N148" s="67">
        <f t="shared" ca="1" si="17"/>
        <v>0</v>
      </c>
    </row>
    <row r="149" spans="1:14" x14ac:dyDescent="0.3">
      <c r="A149" s="32">
        <f t="shared" si="18"/>
        <v>46093</v>
      </c>
      <c r="B149" s="65" cm="1">
        <f t="array" aca="1" ref="B149" ca="1">_xlfn.XLOOKUP(A149,INDIRECT($A$5&amp;"!$AJ$41:$AJ$406"),INDIRECT($A$5&amp;"!$An$41:$An$406"))*SUM($F$3:$I$3)</f>
        <v>0</v>
      </c>
      <c r="C149" s="65" cm="1">
        <f t="array" aca="1" ref="C149" ca="1">_xlfn.XLOOKUP(A149,INDIRECT($A$5&amp;"!$AJ$41:$AJ$406"),INDIRECT($A$5&amp;"!$Ak$41:$Ak$406"))*SUM($F$3:$I$3)</f>
        <v>0</v>
      </c>
      <c r="D149" s="65" cm="1">
        <f t="array" aca="1" ref="D149" ca="1">_xlfn.XLOOKUP(A149,INDIRECT($A$5&amp;"!$AJ$41:$AJ$406"),INDIRECT($A$5&amp;"!$AO$41:$AO$406"))*SUM($F$3:$I$3)</f>
        <v>12</v>
      </c>
      <c r="E149" s="34" cm="1">
        <f t="array" ref="E149">SUMPRODUCT(('PT Storengy'!$B$8:$K$372)*('PT Storengy'!$A$8:$A$372=$A149)*('PT Storengy'!$A$5:$J$5=$A$6)*('PT Storengy'!$B$7:$K$7=$A$7))</f>
        <v>0</v>
      </c>
      <c r="F149" s="36">
        <f t="shared" ca="1" si="19"/>
        <v>0</v>
      </c>
      <c r="G149" s="51">
        <f t="shared" ca="1" si="20"/>
        <v>0</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9.9999999999999978E-2</v>
      </c>
      <c r="I149" s="87">
        <f t="shared" ca="1" si="15"/>
        <v>0</v>
      </c>
      <c r="K149" s="36">
        <f t="shared" ca="1" si="14"/>
        <v>0</v>
      </c>
      <c r="L149" s="51">
        <f t="shared" ca="1" si="16"/>
        <v>0</v>
      </c>
      <c r="M149" s="35"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9.9999999999999978E-2</v>
      </c>
      <c r="N149" s="67">
        <f t="shared" ca="1" si="17"/>
        <v>0</v>
      </c>
    </row>
    <row r="150" spans="1:14" x14ac:dyDescent="0.3">
      <c r="A150" s="32">
        <f t="shared" si="18"/>
        <v>46094</v>
      </c>
      <c r="B150" s="65" cm="1">
        <f t="array" aca="1" ref="B150" ca="1">_xlfn.XLOOKUP(A150,INDIRECT($A$5&amp;"!$AJ$41:$AJ$406"),INDIRECT($A$5&amp;"!$An$41:$An$406"))*SUM($F$3:$I$3)</f>
        <v>0</v>
      </c>
      <c r="C150" s="65" cm="1">
        <f t="array" aca="1" ref="C150" ca="1">_xlfn.XLOOKUP(A150,INDIRECT($A$5&amp;"!$AJ$41:$AJ$406"),INDIRECT($A$5&amp;"!$Ak$41:$Ak$406"))*SUM($F$3:$I$3)</f>
        <v>0</v>
      </c>
      <c r="D150" s="65" cm="1">
        <f t="array" aca="1" ref="D150" ca="1">_xlfn.XLOOKUP(A150,INDIRECT($A$5&amp;"!$AJ$41:$AJ$406"),INDIRECT($A$5&amp;"!$AO$41:$AO$406"))*SUM($F$3:$I$3)</f>
        <v>12</v>
      </c>
      <c r="E150" s="34" cm="1">
        <f t="array" ref="E150">SUMPRODUCT(('PT Storengy'!$B$8:$K$372)*('PT Storengy'!$A$8:$A$372=$A150)*('PT Storengy'!$A$5:$J$5=$A$6)*('PT Storengy'!$B$7:$K$7=$A$7))</f>
        <v>0</v>
      </c>
      <c r="F150" s="36">
        <f t="shared" ca="1" si="19"/>
        <v>0</v>
      </c>
      <c r="G150" s="51">
        <f t="shared" ca="1" si="20"/>
        <v>0</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9.9999999999999978E-2</v>
      </c>
      <c r="I150" s="87">
        <f t="shared" ca="1" si="15"/>
        <v>0</v>
      </c>
      <c r="K150" s="36">
        <f t="shared" ca="1" si="14"/>
        <v>0</v>
      </c>
      <c r="L150" s="51">
        <f t="shared" ca="1" si="16"/>
        <v>0</v>
      </c>
      <c r="M150" s="35"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9.9999999999999978E-2</v>
      </c>
      <c r="N150" s="67">
        <f t="shared" ca="1" si="17"/>
        <v>0</v>
      </c>
    </row>
    <row r="151" spans="1:14" x14ac:dyDescent="0.3">
      <c r="A151" s="32">
        <f t="shared" si="18"/>
        <v>46095</v>
      </c>
      <c r="B151" s="65" cm="1">
        <f t="array" aca="1" ref="B151" ca="1">_xlfn.XLOOKUP(A151,INDIRECT($A$5&amp;"!$AJ$41:$AJ$406"),INDIRECT($A$5&amp;"!$An$41:$An$406"))*SUM($F$3:$I$3)</f>
        <v>0</v>
      </c>
      <c r="C151" s="65" cm="1">
        <f t="array" aca="1" ref="C151" ca="1">_xlfn.XLOOKUP(A151,INDIRECT($A$5&amp;"!$AJ$41:$AJ$406"),INDIRECT($A$5&amp;"!$Ak$41:$Ak$406"))*SUM($F$3:$I$3)</f>
        <v>0</v>
      </c>
      <c r="D151" s="65" cm="1">
        <f t="array" aca="1" ref="D151" ca="1">_xlfn.XLOOKUP(A151,INDIRECT($A$5&amp;"!$AJ$41:$AJ$406"),INDIRECT($A$5&amp;"!$AO$41:$AO$406"))*SUM($F$3:$I$3)</f>
        <v>12</v>
      </c>
      <c r="E151" s="34" cm="1">
        <f t="array" ref="E151">SUMPRODUCT(('PT Storengy'!$B$8:$K$372)*('PT Storengy'!$A$8:$A$372=$A151)*('PT Storengy'!$A$5:$J$5=$A$6)*('PT Storengy'!$B$7:$K$7=$A$7))</f>
        <v>0</v>
      </c>
      <c r="F151" s="36">
        <f t="shared" ca="1" si="19"/>
        <v>0</v>
      </c>
      <c r="G151" s="51">
        <f t="shared" ca="1" si="20"/>
        <v>0</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9.9999999999999978E-2</v>
      </c>
      <c r="I151" s="87">
        <f t="shared" ca="1" si="15"/>
        <v>0</v>
      </c>
      <c r="K151" s="36">
        <f t="shared" ca="1" si="14"/>
        <v>0</v>
      </c>
      <c r="L151" s="51">
        <f t="shared" ca="1" si="16"/>
        <v>0</v>
      </c>
      <c r="M151" s="35"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9.9999999999999978E-2</v>
      </c>
      <c r="N151" s="67">
        <f t="shared" ca="1" si="17"/>
        <v>0</v>
      </c>
    </row>
    <row r="152" spans="1:14" x14ac:dyDescent="0.3">
      <c r="A152" s="32">
        <f t="shared" si="18"/>
        <v>46096</v>
      </c>
      <c r="B152" s="65" cm="1">
        <f t="array" aca="1" ref="B152" ca="1">_xlfn.XLOOKUP(A152,INDIRECT($A$5&amp;"!$AJ$41:$AJ$406"),INDIRECT($A$5&amp;"!$An$41:$An$406"))*SUM($F$3:$I$3)</f>
        <v>0</v>
      </c>
      <c r="C152" s="65" cm="1">
        <f t="array" aca="1" ref="C152" ca="1">_xlfn.XLOOKUP(A152,INDIRECT($A$5&amp;"!$AJ$41:$AJ$406"),INDIRECT($A$5&amp;"!$Ak$41:$Ak$406"))*SUM($F$3:$I$3)</f>
        <v>0</v>
      </c>
      <c r="D152" s="65" cm="1">
        <f t="array" aca="1" ref="D152" ca="1">_xlfn.XLOOKUP(A152,INDIRECT($A$5&amp;"!$AJ$41:$AJ$406"),INDIRECT($A$5&amp;"!$AO$41:$AO$406"))*SUM($F$3:$I$3)</f>
        <v>12</v>
      </c>
      <c r="E152" s="34" cm="1">
        <f t="array" ref="E152">SUMPRODUCT(('PT Storengy'!$B$8:$K$372)*('PT Storengy'!$A$8:$A$372=$A152)*('PT Storengy'!$A$5:$J$5=$A$6)*('PT Storengy'!$B$7:$K$7=$A$7))</f>
        <v>0</v>
      </c>
      <c r="F152" s="36">
        <f t="shared" ca="1" si="19"/>
        <v>0</v>
      </c>
      <c r="G152" s="51">
        <f t="shared" ca="1" si="20"/>
        <v>0</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9.9999999999999978E-2</v>
      </c>
      <c r="I152" s="87">
        <f t="shared" ca="1" si="15"/>
        <v>0</v>
      </c>
      <c r="K152" s="36">
        <f t="shared" ca="1" si="14"/>
        <v>0</v>
      </c>
      <c r="L152" s="51">
        <f t="shared" ca="1" si="16"/>
        <v>0</v>
      </c>
      <c r="M152" s="35"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9.9999999999999978E-2</v>
      </c>
      <c r="N152" s="67">
        <f t="shared" ca="1" si="17"/>
        <v>0</v>
      </c>
    </row>
    <row r="153" spans="1:14" x14ac:dyDescent="0.3">
      <c r="A153" s="32">
        <f t="shared" si="18"/>
        <v>46097</v>
      </c>
      <c r="B153" s="65" cm="1">
        <f t="array" aca="1" ref="B153" ca="1">_xlfn.XLOOKUP(A153,INDIRECT($A$5&amp;"!$AJ$41:$AJ$406"),INDIRECT($A$5&amp;"!$An$41:$An$406"))*SUM($F$3:$I$3)</f>
        <v>0</v>
      </c>
      <c r="C153" s="65" cm="1">
        <f t="array" aca="1" ref="C153" ca="1">_xlfn.XLOOKUP(A153,INDIRECT($A$5&amp;"!$AJ$41:$AJ$406"),INDIRECT($A$5&amp;"!$Ak$41:$Ak$406"))*SUM($F$3:$I$3)</f>
        <v>0</v>
      </c>
      <c r="D153" s="65" cm="1">
        <f t="array" aca="1" ref="D153" ca="1">_xlfn.XLOOKUP(A153,INDIRECT($A$5&amp;"!$AJ$41:$AJ$406"),INDIRECT($A$5&amp;"!$AO$41:$AO$406"))*SUM($F$3:$I$3)</f>
        <v>12</v>
      </c>
      <c r="E153" s="34" cm="1">
        <f t="array" ref="E153">SUMPRODUCT(('PT Storengy'!$B$8:$K$372)*('PT Storengy'!$A$8:$A$372=$A153)*('PT Storengy'!$A$5:$J$5=$A$6)*('PT Storengy'!$B$7:$K$7=$A$7))</f>
        <v>0</v>
      </c>
      <c r="F153" s="36">
        <f t="shared" ca="1" si="19"/>
        <v>0</v>
      </c>
      <c r="G153" s="51">
        <f t="shared" ca="1" si="20"/>
        <v>0</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9.9999999999999978E-2</v>
      </c>
      <c r="I153" s="87">
        <f t="shared" ca="1" si="15"/>
        <v>0</v>
      </c>
      <c r="K153" s="36">
        <f t="shared" ca="1" si="14"/>
        <v>0</v>
      </c>
      <c r="L153" s="51">
        <f t="shared" ca="1" si="16"/>
        <v>0</v>
      </c>
      <c r="M153" s="35"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9.9999999999999978E-2</v>
      </c>
      <c r="N153" s="67">
        <f t="shared" ca="1" si="17"/>
        <v>0</v>
      </c>
    </row>
    <row r="154" spans="1:14" x14ac:dyDescent="0.3">
      <c r="A154" s="32">
        <f t="shared" si="18"/>
        <v>46098</v>
      </c>
      <c r="B154" s="65" cm="1">
        <f t="array" aca="1" ref="B154" ca="1">_xlfn.XLOOKUP(A154,INDIRECT($A$5&amp;"!$AJ$41:$AJ$406"),INDIRECT($A$5&amp;"!$An$41:$An$406"))*SUM($F$3:$I$3)</f>
        <v>0</v>
      </c>
      <c r="C154" s="65" cm="1">
        <f t="array" aca="1" ref="C154" ca="1">_xlfn.XLOOKUP(A154,INDIRECT($A$5&amp;"!$AJ$41:$AJ$406"),INDIRECT($A$5&amp;"!$Ak$41:$Ak$406"))*SUM($F$3:$I$3)</f>
        <v>0</v>
      </c>
      <c r="D154" s="65" cm="1">
        <f t="array" aca="1" ref="D154" ca="1">_xlfn.XLOOKUP(A154,INDIRECT($A$5&amp;"!$AJ$41:$AJ$406"),INDIRECT($A$5&amp;"!$AO$41:$AO$406"))*SUM($F$3:$I$3)</f>
        <v>12</v>
      </c>
      <c r="E154" s="34" cm="1">
        <f t="array" ref="E154">SUMPRODUCT(('PT Storengy'!$B$8:$K$372)*('PT Storengy'!$A$8:$A$372=$A154)*('PT Storengy'!$A$5:$J$5=$A$6)*('PT Storengy'!$B$7:$K$7=$A$7))</f>
        <v>0</v>
      </c>
      <c r="F154" s="36">
        <f t="shared" ca="1" si="19"/>
        <v>0</v>
      </c>
      <c r="G154" s="51">
        <f t="shared" ca="1" si="20"/>
        <v>0</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9.9999999999999978E-2</v>
      </c>
      <c r="I154" s="87">
        <f t="shared" ca="1" si="15"/>
        <v>0</v>
      </c>
      <c r="K154" s="36">
        <f t="shared" ca="1" si="14"/>
        <v>0</v>
      </c>
      <c r="L154" s="51">
        <f t="shared" ca="1" si="16"/>
        <v>0</v>
      </c>
      <c r="M154" s="35"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9.9999999999999978E-2</v>
      </c>
      <c r="N154" s="67">
        <f t="shared" ca="1" si="17"/>
        <v>0</v>
      </c>
    </row>
    <row r="155" spans="1:14" x14ac:dyDescent="0.3">
      <c r="A155" s="32">
        <f t="shared" si="18"/>
        <v>46099</v>
      </c>
      <c r="B155" s="65" cm="1">
        <f t="array" aca="1" ref="B155" ca="1">_xlfn.XLOOKUP(A155,INDIRECT($A$5&amp;"!$AJ$41:$AJ$406"),INDIRECT($A$5&amp;"!$An$41:$An$406"))*SUM($F$3:$I$3)</f>
        <v>0</v>
      </c>
      <c r="C155" s="65" cm="1">
        <f t="array" aca="1" ref="C155" ca="1">_xlfn.XLOOKUP(A155,INDIRECT($A$5&amp;"!$AJ$41:$AJ$406"),INDIRECT($A$5&amp;"!$Ak$41:$Ak$406"))*SUM($F$3:$I$3)</f>
        <v>0</v>
      </c>
      <c r="D155" s="65" cm="1">
        <f t="array" aca="1" ref="D155" ca="1">_xlfn.XLOOKUP(A155,INDIRECT($A$5&amp;"!$AJ$41:$AJ$406"),INDIRECT($A$5&amp;"!$AO$41:$AO$406"))*SUM($F$3:$I$3)</f>
        <v>12</v>
      </c>
      <c r="E155" s="34" cm="1">
        <f t="array" ref="E155">SUMPRODUCT(('PT Storengy'!$B$8:$K$372)*('PT Storengy'!$A$8:$A$372=$A155)*('PT Storengy'!$A$5:$J$5=$A$6)*('PT Storengy'!$B$7:$K$7=$A$7))</f>
        <v>0</v>
      </c>
      <c r="F155" s="36">
        <f t="shared" ca="1" si="19"/>
        <v>0</v>
      </c>
      <c r="G155" s="51">
        <f t="shared" ca="1" si="20"/>
        <v>0</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9.9999999999999978E-2</v>
      </c>
      <c r="I155" s="87">
        <f t="shared" ca="1" si="15"/>
        <v>0</v>
      </c>
      <c r="K155" s="36">
        <f t="shared" ca="1" si="14"/>
        <v>0</v>
      </c>
      <c r="L155" s="51">
        <f t="shared" ca="1" si="16"/>
        <v>0</v>
      </c>
      <c r="M155" s="35"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9.9999999999999978E-2</v>
      </c>
      <c r="N155" s="67">
        <f t="shared" ca="1" si="17"/>
        <v>0</v>
      </c>
    </row>
    <row r="156" spans="1:14" x14ac:dyDescent="0.3">
      <c r="A156" s="32">
        <f t="shared" si="18"/>
        <v>46100</v>
      </c>
      <c r="B156" s="65" cm="1">
        <f t="array" aca="1" ref="B156" ca="1">_xlfn.XLOOKUP(A156,INDIRECT($A$5&amp;"!$AJ$41:$AJ$406"),INDIRECT($A$5&amp;"!$An$41:$An$406"))*SUM($F$3:$I$3)</f>
        <v>0</v>
      </c>
      <c r="C156" s="65" cm="1">
        <f t="array" aca="1" ref="C156" ca="1">_xlfn.XLOOKUP(A156,INDIRECT($A$5&amp;"!$AJ$41:$AJ$406"),INDIRECT($A$5&amp;"!$Ak$41:$Ak$406"))*SUM($F$3:$I$3)</f>
        <v>0</v>
      </c>
      <c r="D156" s="65" cm="1">
        <f t="array" aca="1" ref="D156" ca="1">_xlfn.XLOOKUP(A156,INDIRECT($A$5&amp;"!$AJ$41:$AJ$406"),INDIRECT($A$5&amp;"!$AO$41:$AO$406"))*SUM($F$3:$I$3)</f>
        <v>12</v>
      </c>
      <c r="E156" s="34" cm="1">
        <f t="array" ref="E156">SUMPRODUCT(('PT Storengy'!$B$8:$K$372)*('PT Storengy'!$A$8:$A$372=$A156)*('PT Storengy'!$A$5:$J$5=$A$6)*('PT Storengy'!$B$7:$K$7=$A$7))</f>
        <v>0</v>
      </c>
      <c r="F156" s="36">
        <f t="shared" ca="1" si="19"/>
        <v>0</v>
      </c>
      <c r="G156" s="51">
        <f t="shared" ca="1" si="20"/>
        <v>0</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9.9999999999999978E-2</v>
      </c>
      <c r="I156" s="87">
        <f t="shared" ca="1" si="15"/>
        <v>0</v>
      </c>
      <c r="K156" s="36">
        <f t="shared" ca="1" si="14"/>
        <v>0</v>
      </c>
      <c r="L156" s="51">
        <f t="shared" ca="1" si="16"/>
        <v>0</v>
      </c>
      <c r="M156" s="35"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9.9999999999999978E-2</v>
      </c>
      <c r="N156" s="67">
        <f t="shared" ca="1" si="17"/>
        <v>0</v>
      </c>
    </row>
    <row r="157" spans="1:14" x14ac:dyDescent="0.3">
      <c r="A157" s="32">
        <f t="shared" si="18"/>
        <v>46101</v>
      </c>
      <c r="B157" s="65" cm="1">
        <f t="array" aca="1" ref="B157" ca="1">_xlfn.XLOOKUP(A157,INDIRECT($A$5&amp;"!$AJ$41:$AJ$406"),INDIRECT($A$5&amp;"!$An$41:$An$406"))*SUM($F$3:$I$3)</f>
        <v>0</v>
      </c>
      <c r="C157" s="65" cm="1">
        <f t="array" aca="1" ref="C157" ca="1">_xlfn.XLOOKUP(A157,INDIRECT($A$5&amp;"!$AJ$41:$AJ$406"),INDIRECT($A$5&amp;"!$Ak$41:$Ak$406"))*SUM($F$3:$I$3)</f>
        <v>0</v>
      </c>
      <c r="D157" s="65" cm="1">
        <f t="array" aca="1" ref="D157" ca="1">_xlfn.XLOOKUP(A157,INDIRECT($A$5&amp;"!$AJ$41:$AJ$406"),INDIRECT($A$5&amp;"!$AO$41:$AO$406"))*SUM($F$3:$I$3)</f>
        <v>12</v>
      </c>
      <c r="E157" s="34" cm="1">
        <f t="array" ref="E157">SUMPRODUCT(('PT Storengy'!$B$8:$K$372)*('PT Storengy'!$A$8:$A$372=$A157)*('PT Storengy'!$A$5:$J$5=$A$6)*('PT Storengy'!$B$7:$K$7=$A$7))</f>
        <v>0</v>
      </c>
      <c r="F157" s="36">
        <f t="shared" ca="1" si="19"/>
        <v>0</v>
      </c>
      <c r="G157" s="51">
        <f t="shared" ca="1" si="20"/>
        <v>0</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9.9999999999999978E-2</v>
      </c>
      <c r="I157" s="87">
        <f t="shared" ca="1" si="15"/>
        <v>0</v>
      </c>
      <c r="K157" s="36">
        <f t="shared" ca="1" si="14"/>
        <v>0</v>
      </c>
      <c r="L157" s="51">
        <f t="shared" ca="1" si="16"/>
        <v>0</v>
      </c>
      <c r="M157" s="35"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9.9999999999999978E-2</v>
      </c>
      <c r="N157" s="67">
        <f t="shared" ca="1" si="17"/>
        <v>0</v>
      </c>
    </row>
    <row r="158" spans="1:14" x14ac:dyDescent="0.3">
      <c r="A158" s="32">
        <f t="shared" si="18"/>
        <v>46102</v>
      </c>
      <c r="B158" s="65" cm="1">
        <f t="array" aca="1" ref="B158" ca="1">_xlfn.XLOOKUP(A158,INDIRECT($A$5&amp;"!$AJ$41:$AJ$406"),INDIRECT($A$5&amp;"!$An$41:$An$406"))*SUM($F$3:$I$3)</f>
        <v>0</v>
      </c>
      <c r="C158" s="65" cm="1">
        <f t="array" aca="1" ref="C158" ca="1">_xlfn.XLOOKUP(A158,INDIRECT($A$5&amp;"!$AJ$41:$AJ$406"),INDIRECT($A$5&amp;"!$Ak$41:$Ak$406"))*SUM($F$3:$I$3)</f>
        <v>0</v>
      </c>
      <c r="D158" s="65" cm="1">
        <f t="array" aca="1" ref="D158" ca="1">_xlfn.XLOOKUP(A158,INDIRECT($A$5&amp;"!$AJ$41:$AJ$406"),INDIRECT($A$5&amp;"!$AO$41:$AO$406"))*SUM($F$3:$I$3)</f>
        <v>12</v>
      </c>
      <c r="E158" s="34" cm="1">
        <f t="array" ref="E158">SUMPRODUCT(('PT Storengy'!$B$8:$K$372)*('PT Storengy'!$A$8:$A$372=$A158)*('PT Storengy'!$A$5:$J$5=$A$6)*('PT Storengy'!$B$7:$K$7=$A$7))</f>
        <v>0</v>
      </c>
      <c r="F158" s="36">
        <f t="shared" ca="1" si="19"/>
        <v>0</v>
      </c>
      <c r="G158" s="51">
        <f t="shared" ca="1" si="20"/>
        <v>0</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9.9999999999999978E-2</v>
      </c>
      <c r="I158" s="87">
        <f t="shared" ca="1" si="15"/>
        <v>0</v>
      </c>
      <c r="K158" s="36">
        <f t="shared" ca="1" si="14"/>
        <v>0</v>
      </c>
      <c r="L158" s="51">
        <f t="shared" ca="1" si="16"/>
        <v>0</v>
      </c>
      <c r="M158" s="35"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9.9999999999999978E-2</v>
      </c>
      <c r="N158" s="67">
        <f t="shared" ca="1" si="17"/>
        <v>0</v>
      </c>
    </row>
    <row r="159" spans="1:14" x14ac:dyDescent="0.3">
      <c r="A159" s="32">
        <f t="shared" si="18"/>
        <v>46103</v>
      </c>
      <c r="B159" s="65" cm="1">
        <f t="array" aca="1" ref="B159" ca="1">_xlfn.XLOOKUP(A159,INDIRECT($A$5&amp;"!$AJ$41:$AJ$406"),INDIRECT($A$5&amp;"!$An$41:$An$406"))*SUM($F$3:$I$3)</f>
        <v>0</v>
      </c>
      <c r="C159" s="65" cm="1">
        <f t="array" aca="1" ref="C159" ca="1">_xlfn.XLOOKUP(A159,INDIRECT($A$5&amp;"!$AJ$41:$AJ$406"),INDIRECT($A$5&amp;"!$Ak$41:$Ak$406"))*SUM($F$3:$I$3)</f>
        <v>0</v>
      </c>
      <c r="D159" s="65" cm="1">
        <f t="array" aca="1" ref="D159" ca="1">_xlfn.XLOOKUP(A159,INDIRECT($A$5&amp;"!$AJ$41:$AJ$406"),INDIRECT($A$5&amp;"!$AO$41:$AO$406"))*SUM($F$3:$I$3)</f>
        <v>12</v>
      </c>
      <c r="E159" s="34" cm="1">
        <f t="array" ref="E159">SUMPRODUCT(('PT Storengy'!$B$8:$K$372)*('PT Storengy'!$A$8:$A$372=$A159)*('PT Storengy'!$A$5:$J$5=$A$6)*('PT Storengy'!$B$7:$K$7=$A$7))</f>
        <v>0</v>
      </c>
      <c r="F159" s="36">
        <f t="shared" ca="1" si="19"/>
        <v>0</v>
      </c>
      <c r="G159" s="51">
        <f t="shared" ca="1" si="20"/>
        <v>0</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9.9999999999999978E-2</v>
      </c>
      <c r="I159" s="87">
        <f t="shared" ca="1" si="15"/>
        <v>0</v>
      </c>
      <c r="K159" s="36">
        <f t="shared" ca="1" si="14"/>
        <v>0</v>
      </c>
      <c r="L159" s="51">
        <f t="shared" ca="1" si="16"/>
        <v>0</v>
      </c>
      <c r="M159" s="35"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9.9999999999999978E-2</v>
      </c>
      <c r="N159" s="67">
        <f t="shared" ca="1" si="17"/>
        <v>0</v>
      </c>
    </row>
    <row r="160" spans="1:14" x14ac:dyDescent="0.3">
      <c r="A160" s="32">
        <f t="shared" si="18"/>
        <v>46104</v>
      </c>
      <c r="B160" s="65" cm="1">
        <f t="array" aca="1" ref="B160" ca="1">_xlfn.XLOOKUP(A160,INDIRECT($A$5&amp;"!$AJ$41:$AJ$406"),INDIRECT($A$5&amp;"!$An$41:$An$406"))*SUM($F$3:$I$3)</f>
        <v>0</v>
      </c>
      <c r="C160" s="65" cm="1">
        <f t="array" aca="1" ref="C160" ca="1">_xlfn.XLOOKUP(A160,INDIRECT($A$5&amp;"!$AJ$41:$AJ$406"),INDIRECT($A$5&amp;"!$Ak$41:$Ak$406"))*SUM($F$3:$I$3)</f>
        <v>0</v>
      </c>
      <c r="D160" s="65" cm="1">
        <f t="array" aca="1" ref="D160" ca="1">_xlfn.XLOOKUP(A160,INDIRECT($A$5&amp;"!$AJ$41:$AJ$406"),INDIRECT($A$5&amp;"!$AO$41:$AO$406"))*SUM($F$3:$I$3)</f>
        <v>12</v>
      </c>
      <c r="E160" s="34" cm="1">
        <f t="array" ref="E160">SUMPRODUCT(('PT Storengy'!$B$8:$K$372)*('PT Storengy'!$A$8:$A$372=$A160)*('PT Storengy'!$A$5:$J$5=$A$6)*('PT Storengy'!$B$7:$K$7=$A$7))</f>
        <v>0</v>
      </c>
      <c r="F160" s="36">
        <f t="shared" ca="1" si="19"/>
        <v>0</v>
      </c>
      <c r="G160" s="51">
        <f t="shared" ca="1" si="20"/>
        <v>0</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9.9999999999999978E-2</v>
      </c>
      <c r="I160" s="87">
        <f t="shared" ca="1" si="15"/>
        <v>0</v>
      </c>
      <c r="K160" s="36">
        <f t="shared" ca="1" si="14"/>
        <v>0</v>
      </c>
      <c r="L160" s="51">
        <f t="shared" ca="1" si="16"/>
        <v>0</v>
      </c>
      <c r="M160" s="35"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9.9999999999999978E-2</v>
      </c>
      <c r="N160" s="67">
        <f t="shared" ca="1" si="17"/>
        <v>0</v>
      </c>
    </row>
    <row r="161" spans="1:14" x14ac:dyDescent="0.3">
      <c r="A161" s="32">
        <f t="shared" si="18"/>
        <v>46105</v>
      </c>
      <c r="B161" s="65" cm="1">
        <f t="array" aca="1" ref="B161" ca="1">_xlfn.XLOOKUP(A161,INDIRECT($A$5&amp;"!$AJ$41:$AJ$406"),INDIRECT($A$5&amp;"!$An$41:$An$406"))*SUM($F$3:$I$3)</f>
        <v>0</v>
      </c>
      <c r="C161" s="65" cm="1">
        <f t="array" aca="1" ref="C161" ca="1">_xlfn.XLOOKUP(A161,INDIRECT($A$5&amp;"!$AJ$41:$AJ$406"),INDIRECT($A$5&amp;"!$Ak$41:$Ak$406"))*SUM($F$3:$I$3)</f>
        <v>0</v>
      </c>
      <c r="D161" s="65" cm="1">
        <f t="array" aca="1" ref="D161" ca="1">_xlfn.XLOOKUP(A161,INDIRECT($A$5&amp;"!$AJ$41:$AJ$406"),INDIRECT($A$5&amp;"!$AO$41:$AO$406"))*SUM($F$3:$I$3)</f>
        <v>12</v>
      </c>
      <c r="E161" s="34" cm="1">
        <f t="array" ref="E161">SUMPRODUCT(('PT Storengy'!$B$8:$K$372)*('PT Storengy'!$A$8:$A$372=$A161)*('PT Storengy'!$A$5:$J$5=$A$6)*('PT Storengy'!$B$7:$K$7=$A$7))</f>
        <v>0</v>
      </c>
      <c r="F161" s="36">
        <f t="shared" ca="1" si="19"/>
        <v>0</v>
      </c>
      <c r="G161" s="51">
        <f t="shared" ca="1" si="20"/>
        <v>0</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9.9999999999999978E-2</v>
      </c>
      <c r="I161" s="87">
        <f t="shared" ca="1" si="15"/>
        <v>0</v>
      </c>
      <c r="K161" s="36">
        <f t="shared" ca="1" si="14"/>
        <v>0</v>
      </c>
      <c r="L161" s="51">
        <f t="shared" ca="1" si="16"/>
        <v>0</v>
      </c>
      <c r="M161" s="35"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9.9999999999999978E-2</v>
      </c>
      <c r="N161" s="67">
        <f t="shared" ca="1" si="17"/>
        <v>0</v>
      </c>
    </row>
    <row r="162" spans="1:14" x14ac:dyDescent="0.3">
      <c r="A162" s="32">
        <f t="shared" si="18"/>
        <v>46106</v>
      </c>
      <c r="B162" s="65" cm="1">
        <f t="array" aca="1" ref="B162" ca="1">_xlfn.XLOOKUP(A162,INDIRECT($A$5&amp;"!$AJ$41:$AJ$406"),INDIRECT($A$5&amp;"!$An$41:$An$406"))*SUM($F$3:$I$3)</f>
        <v>0</v>
      </c>
      <c r="C162" s="65" cm="1">
        <f t="array" aca="1" ref="C162" ca="1">_xlfn.XLOOKUP(A162,INDIRECT($A$5&amp;"!$AJ$41:$AJ$406"),INDIRECT($A$5&amp;"!$Ak$41:$Ak$406"))*SUM($F$3:$I$3)</f>
        <v>0</v>
      </c>
      <c r="D162" s="65" cm="1">
        <f t="array" aca="1" ref="D162" ca="1">_xlfn.XLOOKUP(A162,INDIRECT($A$5&amp;"!$AJ$41:$AJ$406"),INDIRECT($A$5&amp;"!$AO$41:$AO$406"))*SUM($F$3:$I$3)</f>
        <v>12</v>
      </c>
      <c r="E162" s="34" cm="1">
        <f t="array" ref="E162">SUMPRODUCT(('PT Storengy'!$B$8:$K$372)*('PT Storengy'!$A$8:$A$372=$A162)*('PT Storengy'!$A$5:$J$5=$A$6)*('PT Storengy'!$B$7:$K$7=$A$7))</f>
        <v>0</v>
      </c>
      <c r="F162" s="36">
        <f t="shared" ca="1" si="19"/>
        <v>0</v>
      </c>
      <c r="G162" s="51">
        <f t="shared" ca="1" si="20"/>
        <v>0</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9.9999999999999978E-2</v>
      </c>
      <c r="I162" s="87">
        <f t="shared" ca="1" si="15"/>
        <v>0</v>
      </c>
      <c r="K162" s="36">
        <f t="shared" ca="1" si="14"/>
        <v>0</v>
      </c>
      <c r="L162" s="51">
        <f t="shared" ca="1" si="16"/>
        <v>0</v>
      </c>
      <c r="M162" s="35"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9.9999999999999978E-2</v>
      </c>
      <c r="N162" s="67">
        <f t="shared" ca="1" si="17"/>
        <v>0</v>
      </c>
    </row>
    <row r="163" spans="1:14" x14ac:dyDescent="0.3">
      <c r="A163" s="32">
        <f t="shared" si="18"/>
        <v>46107</v>
      </c>
      <c r="B163" s="65" cm="1">
        <f t="array" aca="1" ref="B163" ca="1">_xlfn.XLOOKUP(A163,INDIRECT($A$5&amp;"!$AJ$41:$AJ$406"),INDIRECT($A$5&amp;"!$An$41:$An$406"))*SUM($F$3:$I$3)</f>
        <v>0</v>
      </c>
      <c r="C163" s="65" cm="1">
        <f t="array" aca="1" ref="C163" ca="1">_xlfn.XLOOKUP(A163,INDIRECT($A$5&amp;"!$AJ$41:$AJ$406"),INDIRECT($A$5&amp;"!$Ak$41:$Ak$406"))*SUM($F$3:$I$3)</f>
        <v>0</v>
      </c>
      <c r="D163" s="65" cm="1">
        <f t="array" aca="1" ref="D163" ca="1">_xlfn.XLOOKUP(A163,INDIRECT($A$5&amp;"!$AJ$41:$AJ$406"),INDIRECT($A$5&amp;"!$AO$41:$AO$406"))*SUM($F$3:$I$3)</f>
        <v>12</v>
      </c>
      <c r="E163" s="34" cm="1">
        <f t="array" ref="E163">SUMPRODUCT(('PT Storengy'!$B$8:$K$372)*('PT Storengy'!$A$8:$A$372=$A163)*('PT Storengy'!$A$5:$J$5=$A$6)*('PT Storengy'!$B$7:$K$7=$A$7))</f>
        <v>0</v>
      </c>
      <c r="F163" s="36">
        <f t="shared" ca="1" si="19"/>
        <v>0</v>
      </c>
      <c r="G163" s="51">
        <f t="shared" ca="1" si="20"/>
        <v>0</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9.9999999999999978E-2</v>
      </c>
      <c r="I163" s="87">
        <f t="shared" ca="1" si="15"/>
        <v>0</v>
      </c>
      <c r="K163" s="36">
        <f t="shared" ca="1" si="14"/>
        <v>0</v>
      </c>
      <c r="L163" s="51">
        <f t="shared" ca="1" si="16"/>
        <v>0</v>
      </c>
      <c r="M163" s="35"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9.9999999999999978E-2</v>
      </c>
      <c r="N163" s="67">
        <f t="shared" ca="1" si="17"/>
        <v>0</v>
      </c>
    </row>
    <row r="164" spans="1:14" x14ac:dyDescent="0.3">
      <c r="A164" s="32">
        <f t="shared" si="18"/>
        <v>46108</v>
      </c>
      <c r="B164" s="65" cm="1">
        <f t="array" aca="1" ref="B164" ca="1">_xlfn.XLOOKUP(A164,INDIRECT($A$5&amp;"!$AJ$41:$AJ$406"),INDIRECT($A$5&amp;"!$An$41:$An$406"))*SUM($F$3:$I$3)</f>
        <v>0</v>
      </c>
      <c r="C164" s="65" cm="1">
        <f t="array" aca="1" ref="C164" ca="1">_xlfn.XLOOKUP(A164,INDIRECT($A$5&amp;"!$AJ$41:$AJ$406"),INDIRECT($A$5&amp;"!$Ak$41:$Ak$406"))*SUM($F$3:$I$3)</f>
        <v>0</v>
      </c>
      <c r="D164" s="65" cm="1">
        <f t="array" aca="1" ref="D164" ca="1">_xlfn.XLOOKUP(A164,INDIRECT($A$5&amp;"!$AJ$41:$AJ$406"),INDIRECT($A$5&amp;"!$AO$41:$AO$406"))*SUM($F$3:$I$3)</f>
        <v>12</v>
      </c>
      <c r="E164" s="34" cm="1">
        <f t="array" ref="E164">SUMPRODUCT(('PT Storengy'!$B$8:$K$372)*('PT Storengy'!$A$8:$A$372=$A164)*('PT Storengy'!$A$5:$J$5=$A$6)*('PT Storengy'!$B$7:$K$7=$A$7))</f>
        <v>0</v>
      </c>
      <c r="F164" s="36">
        <f t="shared" ca="1" si="19"/>
        <v>0</v>
      </c>
      <c r="G164" s="51">
        <f t="shared" ca="1" si="20"/>
        <v>0</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9.9999999999999978E-2</v>
      </c>
      <c r="I164" s="87">
        <f t="shared" ca="1" si="15"/>
        <v>0</v>
      </c>
      <c r="K164" s="36">
        <f t="shared" ca="1" si="14"/>
        <v>0</v>
      </c>
      <c r="L164" s="51">
        <f t="shared" ca="1" si="16"/>
        <v>0</v>
      </c>
      <c r="M164" s="35"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9.9999999999999978E-2</v>
      </c>
      <c r="N164" s="67">
        <f t="shared" ca="1" si="17"/>
        <v>0</v>
      </c>
    </row>
    <row r="165" spans="1:14" x14ac:dyDescent="0.3">
      <c r="A165" s="32">
        <f t="shared" si="18"/>
        <v>46109</v>
      </c>
      <c r="B165" s="65" cm="1">
        <f t="array" aca="1" ref="B165" ca="1">_xlfn.XLOOKUP(A165,INDIRECT($A$5&amp;"!$AJ$41:$AJ$406"),INDIRECT($A$5&amp;"!$An$41:$An$406"))*SUM($F$3:$I$3)</f>
        <v>0</v>
      </c>
      <c r="C165" s="65" cm="1">
        <f t="array" aca="1" ref="C165" ca="1">_xlfn.XLOOKUP(A165,INDIRECT($A$5&amp;"!$AJ$41:$AJ$406"),INDIRECT($A$5&amp;"!$Ak$41:$Ak$406"))*SUM($F$3:$I$3)</f>
        <v>0</v>
      </c>
      <c r="D165" s="65" cm="1">
        <f t="array" aca="1" ref="D165" ca="1">_xlfn.XLOOKUP(A165,INDIRECT($A$5&amp;"!$AJ$41:$AJ$406"),INDIRECT($A$5&amp;"!$AO$41:$AO$406"))*SUM($F$3:$I$3)</f>
        <v>12</v>
      </c>
      <c r="E165" s="34" cm="1">
        <f t="array" ref="E165">SUMPRODUCT(('PT Storengy'!$B$8:$K$372)*('PT Storengy'!$A$8:$A$372=$A165)*('PT Storengy'!$A$5:$J$5=$A$6)*('PT Storengy'!$B$7:$K$7=$A$7))</f>
        <v>0</v>
      </c>
      <c r="F165" s="36">
        <f t="shared" ca="1" si="19"/>
        <v>0</v>
      </c>
      <c r="G165" s="51">
        <f t="shared" ca="1" si="20"/>
        <v>0</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9.9999999999999978E-2</v>
      </c>
      <c r="I165" s="87">
        <f t="shared" ca="1" si="15"/>
        <v>0</v>
      </c>
      <c r="K165" s="36">
        <f t="shared" ca="1" si="14"/>
        <v>0</v>
      </c>
      <c r="L165" s="51">
        <f t="shared" ca="1" si="16"/>
        <v>0</v>
      </c>
      <c r="M165" s="35"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9.9999999999999978E-2</v>
      </c>
      <c r="N165" s="67">
        <f t="shared" ca="1" si="17"/>
        <v>0</v>
      </c>
    </row>
    <row r="166" spans="1:14" x14ac:dyDescent="0.3">
      <c r="A166" s="32">
        <f t="shared" si="18"/>
        <v>46110</v>
      </c>
      <c r="B166" s="65" cm="1">
        <f t="array" aca="1" ref="B166" ca="1">_xlfn.XLOOKUP(A166,INDIRECT($A$5&amp;"!$AJ$41:$AJ$406"),INDIRECT($A$5&amp;"!$An$41:$An$406"))*SUM($F$3:$I$3)</f>
        <v>0</v>
      </c>
      <c r="C166" s="65" cm="1">
        <f t="array" aca="1" ref="C166" ca="1">_xlfn.XLOOKUP(A166,INDIRECT($A$5&amp;"!$AJ$41:$AJ$406"),INDIRECT($A$5&amp;"!$Ak$41:$Ak$406"))*SUM($F$3:$I$3)</f>
        <v>0</v>
      </c>
      <c r="D166" s="65" cm="1">
        <f t="array" aca="1" ref="D166" ca="1">_xlfn.XLOOKUP(A166,INDIRECT($A$5&amp;"!$AJ$41:$AJ$406"),INDIRECT($A$5&amp;"!$AO$41:$AO$406"))*SUM($F$3:$I$3)</f>
        <v>12</v>
      </c>
      <c r="E166" s="34" cm="1">
        <f t="array" ref="E166">SUMPRODUCT(('PT Storengy'!$B$8:$K$372)*('PT Storengy'!$A$8:$A$372=$A166)*('PT Storengy'!$A$5:$J$5=$A$6)*('PT Storengy'!$B$7:$K$7=$A$7))</f>
        <v>0</v>
      </c>
      <c r="F166" s="36">
        <f t="shared" ca="1" si="19"/>
        <v>0</v>
      </c>
      <c r="G166" s="51">
        <f t="shared" ca="1" si="20"/>
        <v>0</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9.9999999999999978E-2</v>
      </c>
      <c r="I166" s="87">
        <f t="shared" ca="1" si="15"/>
        <v>0</v>
      </c>
      <c r="K166" s="36">
        <f t="shared" ca="1" si="14"/>
        <v>0</v>
      </c>
      <c r="L166" s="51">
        <f t="shared" ca="1" si="16"/>
        <v>0</v>
      </c>
      <c r="M166" s="35"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9.9999999999999978E-2</v>
      </c>
      <c r="N166" s="67">
        <f t="shared" ca="1" si="17"/>
        <v>0</v>
      </c>
    </row>
    <row r="167" spans="1:14" x14ac:dyDescent="0.3">
      <c r="A167" s="32">
        <f t="shared" si="18"/>
        <v>46111</v>
      </c>
      <c r="B167" s="65" cm="1">
        <f t="array" aca="1" ref="B167" ca="1">_xlfn.XLOOKUP(A167,INDIRECT($A$5&amp;"!$AJ$41:$AJ$406"),INDIRECT($A$5&amp;"!$An$41:$An$406"))*SUM($F$3:$I$3)</f>
        <v>0</v>
      </c>
      <c r="C167" s="65" cm="1">
        <f t="array" aca="1" ref="C167" ca="1">_xlfn.XLOOKUP(A167,INDIRECT($A$5&amp;"!$AJ$41:$AJ$406"),INDIRECT($A$5&amp;"!$Ak$41:$Ak$406"))*SUM($F$3:$I$3)</f>
        <v>0</v>
      </c>
      <c r="D167" s="65" cm="1">
        <f t="array" aca="1" ref="D167" ca="1">_xlfn.XLOOKUP(A167,INDIRECT($A$5&amp;"!$AJ$41:$AJ$406"),INDIRECT($A$5&amp;"!$AO$41:$AO$406"))*SUM($F$3:$I$3)</f>
        <v>12</v>
      </c>
      <c r="E167" s="34" cm="1">
        <f t="array" ref="E167">SUMPRODUCT(('PT Storengy'!$B$8:$K$372)*('PT Storengy'!$A$8:$A$372=$A167)*('PT Storengy'!$A$5:$J$5=$A$6)*('PT Storengy'!$B$7:$K$7=$A$7))</f>
        <v>0</v>
      </c>
      <c r="F167" s="36">
        <f t="shared" ca="1" si="19"/>
        <v>0</v>
      </c>
      <c r="G167" s="51">
        <f t="shared" ca="1" si="20"/>
        <v>0</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9.9999999999999978E-2</v>
      </c>
      <c r="I167" s="87">
        <f t="shared" ca="1" si="15"/>
        <v>0</v>
      </c>
      <c r="K167" s="36">
        <f t="shared" ca="1" si="14"/>
        <v>0</v>
      </c>
      <c r="L167" s="51">
        <f t="shared" ca="1" si="16"/>
        <v>0</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9.9999999999999978E-2</v>
      </c>
      <c r="N167" s="67">
        <f t="shared" ca="1" si="17"/>
        <v>0</v>
      </c>
    </row>
    <row r="168" spans="1:14" x14ac:dyDescent="0.3">
      <c r="A168" s="32">
        <f t="shared" si="18"/>
        <v>46112</v>
      </c>
      <c r="B168" s="65" cm="1">
        <f t="array" aca="1" ref="B168" ca="1">_xlfn.XLOOKUP(A168,INDIRECT($A$5&amp;"!$AJ$41:$AJ$406"),INDIRECT($A$5&amp;"!$An$41:$An$406"))*SUM($F$3:$I$3)</f>
        <v>0</v>
      </c>
      <c r="C168" s="65" cm="1">
        <f t="array" aca="1" ref="C168" ca="1">_xlfn.XLOOKUP(A168,INDIRECT($A$5&amp;"!$AJ$41:$AJ$406"),INDIRECT($A$5&amp;"!$Ak$41:$Ak$406"))*SUM($F$3:$I$3)</f>
        <v>0</v>
      </c>
      <c r="D168" s="65" cm="1">
        <f t="array" aca="1" ref="D168" ca="1">_xlfn.XLOOKUP(A168,INDIRECT($A$5&amp;"!$AJ$41:$AJ$406"),INDIRECT($A$5&amp;"!$AO$41:$AO$406"))*SUM($F$3:$I$3)</f>
        <v>12</v>
      </c>
      <c r="E168" s="34" cm="1">
        <f t="array" ref="E168">SUMPRODUCT(('PT Storengy'!$B$8:$K$372)*('PT Storengy'!$A$8:$A$372=$A168)*('PT Storengy'!$A$5:$J$5=$A$6)*('PT Storengy'!$B$7:$K$7=$A$7))</f>
        <v>0</v>
      </c>
      <c r="F168" s="36">
        <f t="shared" ca="1" si="19"/>
        <v>0</v>
      </c>
      <c r="G168" s="51">
        <f t="shared" ca="1" si="20"/>
        <v>0</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9.9999999999999978E-2</v>
      </c>
      <c r="I168" s="87">
        <f t="shared" ca="1" si="15"/>
        <v>0</v>
      </c>
      <c r="K168" s="36">
        <f t="shared" ca="1" si="14"/>
        <v>0</v>
      </c>
      <c r="L168" s="51">
        <f t="shared" ca="1" si="16"/>
        <v>0</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9.9999999999999978E-2</v>
      </c>
      <c r="N168" s="67">
        <f t="shared" ca="1" si="17"/>
        <v>0</v>
      </c>
    </row>
    <row r="169" spans="1:14" x14ac:dyDescent="0.3">
      <c r="A169" s="32">
        <f t="shared" si="18"/>
        <v>46113</v>
      </c>
      <c r="B169" s="65" cm="1">
        <f t="array" aca="1" ref="B169" ca="1">_xlfn.XLOOKUP(A169,INDIRECT($A$5&amp;"!$AJ$41:$AJ$406"),INDIRECT($A$5&amp;"!$An$41:$An$406"))*SUM($F$3:$I$3)</f>
        <v>0</v>
      </c>
      <c r="C169" s="65" cm="1">
        <f t="array" aca="1" ref="C169" ca="1">_xlfn.XLOOKUP(A169,INDIRECT($A$5&amp;"!$AJ$41:$AJ$406"),INDIRECT($A$5&amp;"!$Ak$41:$Ak$406"))*SUM($F$3:$I$3)</f>
        <v>0</v>
      </c>
      <c r="D169" s="65" cm="1">
        <f t="array" aca="1" ref="D169" ca="1">_xlfn.XLOOKUP(A169,INDIRECT($A$5&amp;"!$AJ$41:$AJ$406"),INDIRECT($A$5&amp;"!$AO$41:$AO$406"))*SUM($F$3:$I$3)</f>
        <v>12</v>
      </c>
      <c r="E169" s="34" cm="1">
        <f t="array" ref="E169">SUMPRODUCT(('PT Storengy'!$B$8:$K$372)*('PT Storengy'!$A$8:$A$372=$A169)*('PT Storengy'!$A$5:$J$5=$A$6)*('PT Storengy'!$B$7:$K$7=$A$7))</f>
        <v>0</v>
      </c>
      <c r="F169" s="36">
        <f t="shared" ca="1" si="19"/>
        <v>0</v>
      </c>
      <c r="G169" s="51">
        <f t="shared" ca="1" si="20"/>
        <v>0</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9.9999999999999978E-2</v>
      </c>
      <c r="I169" s="87">
        <f t="shared" ca="1" si="15"/>
        <v>0</v>
      </c>
      <c r="K169" s="36">
        <f t="shared" ca="1" si="14"/>
        <v>0</v>
      </c>
      <c r="L169" s="51">
        <f t="shared" ca="1" si="16"/>
        <v>0</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9.9999999999999978E-2</v>
      </c>
      <c r="N169" s="67">
        <f t="shared" ca="1" si="17"/>
        <v>0</v>
      </c>
    </row>
    <row r="170" spans="1:14" x14ac:dyDescent="0.3">
      <c r="A170" s="32"/>
      <c r="B170" s="65"/>
      <c r="C170" s="65"/>
      <c r="D170" s="65"/>
      <c r="E170" s="34"/>
      <c r="F170" s="36"/>
      <c r="G170" s="51"/>
      <c r="H170" s="35"/>
      <c r="I170" s="87"/>
      <c r="K170" s="36"/>
      <c r="L170" s="51"/>
      <c r="M170" s="35"/>
      <c r="N170" s="67"/>
    </row>
    <row r="171" spans="1:14" x14ac:dyDescent="0.3">
      <c r="A171" s="32"/>
      <c r="B171" s="65"/>
      <c r="C171" s="65"/>
      <c r="D171" s="65"/>
      <c r="E171" s="34"/>
      <c r="F171" s="36"/>
      <c r="G171" s="51"/>
      <c r="H171" s="35"/>
      <c r="I171" s="87"/>
      <c r="K171" s="36"/>
      <c r="L171" s="51"/>
      <c r="M171" s="35"/>
      <c r="N171" s="67"/>
    </row>
    <row r="172" spans="1:14" x14ac:dyDescent="0.3">
      <c r="A172" s="32"/>
      <c r="B172" s="65"/>
      <c r="C172" s="65"/>
      <c r="D172" s="65"/>
      <c r="E172" s="34"/>
      <c r="F172" s="36"/>
      <c r="G172" s="51"/>
      <c r="H172" s="35"/>
      <c r="I172" s="87"/>
      <c r="K172" s="36"/>
      <c r="L172" s="51"/>
      <c r="M172" s="35"/>
      <c r="N172" s="67"/>
    </row>
    <row r="173" spans="1:14" x14ac:dyDescent="0.3">
      <c r="A173" s="32"/>
      <c r="B173" s="65"/>
      <c r="C173" s="65"/>
      <c r="D173" s="65"/>
      <c r="E173" s="34"/>
      <c r="F173" s="36"/>
      <c r="G173" s="51"/>
      <c r="H173" s="35"/>
      <c r="I173" s="87"/>
      <c r="K173" s="36"/>
      <c r="L173" s="51"/>
      <c r="M173" s="35"/>
      <c r="N173" s="67"/>
    </row>
    <row r="174" spans="1:14" x14ac:dyDescent="0.3">
      <c r="A174" s="32"/>
      <c r="B174" s="65"/>
      <c r="C174" s="65"/>
      <c r="D174" s="65"/>
      <c r="E174" s="34"/>
      <c r="F174" s="36"/>
      <c r="G174" s="51"/>
      <c r="H174" s="35"/>
      <c r="I174" s="87"/>
      <c r="K174" s="36"/>
      <c r="L174" s="51"/>
      <c r="M174" s="35"/>
      <c r="N174" s="67"/>
    </row>
    <row r="175" spans="1:14" x14ac:dyDescent="0.3">
      <c r="A175" s="32"/>
      <c r="B175" s="65"/>
      <c r="C175" s="65"/>
      <c r="D175" s="65"/>
      <c r="E175" s="34"/>
      <c r="F175" s="36"/>
      <c r="G175" s="51"/>
      <c r="H175" s="35"/>
      <c r="I175" s="87"/>
      <c r="K175" s="36"/>
      <c r="L175" s="51"/>
      <c r="M175" s="35"/>
      <c r="N175" s="67"/>
    </row>
    <row r="176" spans="1:14" x14ac:dyDescent="0.3">
      <c r="A176" s="32"/>
      <c r="B176" s="65"/>
      <c r="C176" s="65"/>
      <c r="D176" s="65"/>
      <c r="E176" s="34"/>
      <c r="F176" s="36"/>
      <c r="G176" s="51"/>
      <c r="H176" s="35"/>
      <c r="I176" s="87"/>
      <c r="K176" s="36"/>
      <c r="L176" s="51"/>
      <c r="M176" s="35"/>
      <c r="N176" s="67"/>
    </row>
    <row r="177" spans="1:14" x14ac:dyDescent="0.3">
      <c r="A177" s="32"/>
      <c r="B177" s="65"/>
      <c r="C177" s="65"/>
      <c r="D177" s="65"/>
      <c r="E177" s="34"/>
      <c r="F177" s="36"/>
      <c r="G177" s="51"/>
      <c r="H177" s="35"/>
      <c r="I177" s="87"/>
      <c r="K177" s="36"/>
      <c r="L177" s="51"/>
      <c r="M177" s="35"/>
      <c r="N177" s="67"/>
    </row>
    <row r="178" spans="1:14" x14ac:dyDescent="0.3">
      <c r="A178" s="32"/>
      <c r="B178" s="65"/>
      <c r="C178" s="65"/>
      <c r="D178" s="65"/>
      <c r="E178" s="34"/>
      <c r="F178" s="36"/>
      <c r="G178" s="51"/>
      <c r="H178" s="35"/>
      <c r="I178" s="87"/>
      <c r="K178" s="36"/>
      <c r="L178" s="51"/>
      <c r="M178" s="35"/>
      <c r="N178" s="67"/>
    </row>
    <row r="179" spans="1:14" x14ac:dyDescent="0.3">
      <c r="A179" s="32"/>
      <c r="B179" s="65"/>
      <c r="C179" s="65"/>
      <c r="D179" s="65"/>
      <c r="E179" s="34"/>
      <c r="F179" s="36"/>
      <c r="G179" s="51"/>
      <c r="H179" s="35"/>
      <c r="I179" s="87"/>
      <c r="K179" s="36"/>
      <c r="L179" s="51"/>
      <c r="M179" s="35"/>
      <c r="N179" s="67"/>
    </row>
    <row r="180" spans="1:14" x14ac:dyDescent="0.3">
      <c r="A180" s="32"/>
      <c r="B180" s="65"/>
      <c r="C180" s="65"/>
      <c r="D180" s="65"/>
      <c r="E180" s="34"/>
      <c r="F180" s="36"/>
      <c r="G180" s="51"/>
      <c r="H180" s="35"/>
      <c r="I180" s="87"/>
      <c r="K180" s="36"/>
      <c r="L180" s="51"/>
      <c r="M180" s="35"/>
      <c r="N180" s="67"/>
    </row>
    <row r="181" spans="1:14" x14ac:dyDescent="0.3">
      <c r="A181" s="32"/>
      <c r="B181" s="65"/>
      <c r="C181" s="65"/>
      <c r="D181" s="65"/>
      <c r="E181" s="34"/>
      <c r="F181" s="36"/>
      <c r="G181" s="51"/>
      <c r="H181" s="35"/>
      <c r="I181" s="87"/>
      <c r="K181" s="36"/>
      <c r="L181" s="51"/>
      <c r="M181" s="35"/>
      <c r="N181" s="67"/>
    </row>
    <row r="182" spans="1:14" x14ac:dyDescent="0.3">
      <c r="A182" s="32"/>
      <c r="B182" s="65"/>
      <c r="C182" s="65"/>
      <c r="D182" s="65"/>
      <c r="E182" s="34"/>
      <c r="F182" s="36"/>
      <c r="G182" s="51"/>
      <c r="H182" s="35"/>
      <c r="I182" s="87"/>
      <c r="K182" s="36"/>
      <c r="L182" s="51"/>
      <c r="M182" s="35"/>
      <c r="N182" s="67"/>
    </row>
    <row r="183" spans="1:14" x14ac:dyDescent="0.3">
      <c r="A183" s="32"/>
      <c r="B183" s="65"/>
      <c r="C183" s="65"/>
      <c r="D183" s="65"/>
      <c r="E183" s="34"/>
      <c r="F183" s="36"/>
      <c r="G183" s="51"/>
      <c r="H183" s="35"/>
      <c r="I183" s="87"/>
      <c r="K183" s="36"/>
      <c r="L183" s="51"/>
      <c r="M183" s="35"/>
      <c r="N183" s="67"/>
    </row>
    <row r="184" spans="1:14" x14ac:dyDescent="0.3">
      <c r="A184" s="32"/>
      <c r="B184" s="65"/>
      <c r="C184" s="65"/>
      <c r="D184" s="65"/>
      <c r="E184" s="34"/>
      <c r="F184" s="36"/>
      <c r="G184" s="51"/>
      <c r="H184" s="35"/>
      <c r="I184" s="87"/>
      <c r="K184" s="36"/>
      <c r="L184" s="51"/>
      <c r="M184" s="35"/>
      <c r="N184" s="67"/>
    </row>
    <row r="185" spans="1:14" x14ac:dyDescent="0.3">
      <c r="A185" s="32"/>
      <c r="B185" s="65"/>
      <c r="C185" s="65"/>
      <c r="D185" s="65"/>
      <c r="E185" s="34"/>
      <c r="F185" s="36"/>
      <c r="G185" s="51"/>
      <c r="H185" s="35"/>
      <c r="I185" s="87"/>
      <c r="K185" s="36"/>
      <c r="L185" s="51"/>
      <c r="M185" s="35"/>
      <c r="N185" s="67"/>
    </row>
    <row r="186" spans="1:14" x14ac:dyDescent="0.3">
      <c r="A186" s="32"/>
      <c r="B186" s="65"/>
      <c r="C186" s="65"/>
      <c r="D186" s="61"/>
      <c r="E186" s="34"/>
      <c r="F186" s="36"/>
      <c r="G186" s="51"/>
      <c r="H186" s="35"/>
      <c r="I186" s="87"/>
      <c r="K186" s="36"/>
      <c r="L186" s="51"/>
      <c r="M186" s="51"/>
      <c r="N186" s="67"/>
    </row>
    <row r="187" spans="1:14" x14ac:dyDescent="0.3">
      <c r="A187" s="32"/>
      <c r="B187" s="65"/>
      <c r="C187" s="65"/>
      <c r="D187" s="61"/>
      <c r="E187" s="34"/>
      <c r="F187" s="36"/>
      <c r="G187" s="51"/>
      <c r="H187" s="35"/>
      <c r="I187" s="87"/>
      <c r="L187" s="51"/>
      <c r="M187" s="51"/>
      <c r="N187" s="67"/>
    </row>
    <row r="188" spans="1:14" x14ac:dyDescent="0.3">
      <c r="A188" s="32"/>
      <c r="B188" s="65"/>
      <c r="C188" s="65"/>
      <c r="D188" s="61"/>
      <c r="E188" s="34"/>
      <c r="F188" s="36"/>
      <c r="G188" s="51"/>
      <c r="H188" s="35"/>
      <c r="I188" s="87"/>
      <c r="L188" s="51"/>
      <c r="M188" s="51"/>
      <c r="N188" s="67"/>
    </row>
    <row r="189" spans="1:14" x14ac:dyDescent="0.3">
      <c r="A189" s="32"/>
      <c r="B189" s="65"/>
      <c r="C189" s="65"/>
      <c r="D189" s="61"/>
      <c r="E189" s="34"/>
      <c r="F189" s="36"/>
      <c r="G189" s="51"/>
      <c r="H189" s="35"/>
      <c r="I189" s="87"/>
      <c r="L189" s="51"/>
      <c r="M189" s="51"/>
      <c r="N189" s="67"/>
    </row>
    <row r="190" spans="1:14" x14ac:dyDescent="0.3">
      <c r="A190" s="32"/>
      <c r="B190" s="65"/>
      <c r="C190" s="65"/>
      <c r="D190" s="61"/>
      <c r="E190" s="34"/>
      <c r="F190" s="36"/>
      <c r="G190" s="51"/>
      <c r="H190" s="35"/>
      <c r="I190" s="87"/>
      <c r="L190" s="51"/>
      <c r="M190" s="51"/>
      <c r="N190" s="67"/>
    </row>
    <row r="191" spans="1:14" x14ac:dyDescent="0.3">
      <c r="A191" s="32"/>
      <c r="B191" s="65"/>
      <c r="C191" s="65"/>
      <c r="D191" s="61"/>
      <c r="E191" s="34"/>
      <c r="F191" s="36"/>
      <c r="G191" s="51"/>
      <c r="H191" s="35"/>
      <c r="I191" s="87"/>
      <c r="L191" s="51"/>
      <c r="M191" s="51"/>
      <c r="N191" s="67"/>
    </row>
    <row r="192" spans="1:14" x14ac:dyDescent="0.3">
      <c r="A192" s="32"/>
      <c r="B192" s="65"/>
      <c r="C192" s="65"/>
      <c r="D192" s="61"/>
      <c r="E192" s="34"/>
      <c r="F192" s="36"/>
      <c r="G192" s="51"/>
      <c r="H192" s="35"/>
      <c r="I192" s="87"/>
      <c r="L192" s="51"/>
      <c r="M192" s="51"/>
      <c r="N192" s="67"/>
    </row>
    <row r="193" spans="1:14" x14ac:dyDescent="0.3">
      <c r="A193" s="32"/>
      <c r="B193" s="65"/>
      <c r="C193" s="65"/>
      <c r="D193" s="61"/>
      <c r="E193" s="34"/>
      <c r="F193" s="36"/>
      <c r="G193" s="51"/>
      <c r="H193" s="35"/>
      <c r="I193" s="87"/>
      <c r="L193" s="51"/>
      <c r="M193" s="51"/>
      <c r="N193" s="67"/>
    </row>
    <row r="194" spans="1:14" x14ac:dyDescent="0.3">
      <c r="A194" s="32"/>
      <c r="B194" s="65"/>
      <c r="C194" s="65"/>
      <c r="D194" s="61"/>
      <c r="E194" s="34"/>
      <c r="F194" s="36"/>
      <c r="G194" s="51"/>
      <c r="H194" s="35"/>
      <c r="I194" s="87"/>
      <c r="L194" s="51"/>
      <c r="M194" s="51"/>
      <c r="N194" s="67"/>
    </row>
    <row r="195" spans="1:14" x14ac:dyDescent="0.3">
      <c r="A195" s="32"/>
      <c r="B195" s="65"/>
      <c r="C195" s="65"/>
      <c r="D195" s="61"/>
      <c r="E195" s="34"/>
      <c r="F195" s="36"/>
      <c r="G195" s="51"/>
      <c r="H195" s="35"/>
      <c r="I195" s="87"/>
      <c r="L195" s="51"/>
      <c r="M195" s="51"/>
      <c r="N195" s="67"/>
    </row>
    <row r="196" spans="1:14" x14ac:dyDescent="0.3">
      <c r="A196" s="32"/>
      <c r="B196" s="65"/>
      <c r="C196" s="65"/>
      <c r="D196" s="61"/>
      <c r="E196" s="34"/>
      <c r="F196" s="36"/>
      <c r="G196" s="51"/>
      <c r="H196" s="35"/>
      <c r="I196" s="87"/>
      <c r="L196" s="51"/>
      <c r="M196" s="51"/>
      <c r="N196" s="67"/>
    </row>
    <row r="197" spans="1:14" x14ac:dyDescent="0.3">
      <c r="A197" s="32"/>
      <c r="B197" s="65"/>
      <c r="C197" s="65"/>
      <c r="D197" s="61"/>
      <c r="E197" s="34"/>
      <c r="F197" s="36"/>
      <c r="G197" s="51"/>
      <c r="H197" s="35"/>
      <c r="I197" s="87"/>
      <c r="L197" s="51"/>
      <c r="M197" s="51"/>
      <c r="N197" s="67"/>
    </row>
    <row r="198" spans="1:14" x14ac:dyDescent="0.3">
      <c r="A198" s="32"/>
      <c r="B198" s="65"/>
      <c r="C198" s="65"/>
      <c r="D198" s="61"/>
      <c r="E198" s="34"/>
      <c r="F198" s="36"/>
      <c r="G198" s="51"/>
      <c r="H198" s="35"/>
      <c r="I198" s="87"/>
      <c r="L198" s="51"/>
      <c r="M198" s="51"/>
      <c r="N198" s="67"/>
    </row>
    <row r="199" spans="1:14" x14ac:dyDescent="0.3">
      <c r="A199" s="32"/>
      <c r="B199" s="65"/>
      <c r="C199" s="65"/>
      <c r="D199" s="61"/>
      <c r="E199" s="34"/>
      <c r="F199" s="36"/>
      <c r="G199" s="51"/>
      <c r="H199" s="35"/>
      <c r="I199" s="87"/>
      <c r="L199" s="51"/>
      <c r="M199" s="51"/>
      <c r="N199" s="67"/>
    </row>
    <row r="200" spans="1:14" x14ac:dyDescent="0.3">
      <c r="A200" s="32"/>
      <c r="B200" s="65"/>
      <c r="C200" s="65"/>
      <c r="D200" s="61"/>
      <c r="E200" s="34"/>
      <c r="F200" s="36"/>
      <c r="G200" s="51"/>
      <c r="H200" s="35"/>
      <c r="I200" s="87"/>
      <c r="L200" s="51"/>
      <c r="M200" s="51"/>
      <c r="N200" s="67"/>
    </row>
    <row r="201" spans="1:14" x14ac:dyDescent="0.3">
      <c r="A201" s="32"/>
      <c r="B201" s="65"/>
      <c r="C201" s="65"/>
      <c r="D201" s="61"/>
      <c r="E201" s="34"/>
      <c r="F201" s="36"/>
      <c r="G201" s="51"/>
      <c r="H201" s="35"/>
      <c r="I201" s="87"/>
      <c r="L201" s="51"/>
      <c r="M201" s="51"/>
      <c r="N201" s="67"/>
    </row>
    <row r="202" spans="1:14" x14ac:dyDescent="0.3">
      <c r="A202" s="32"/>
      <c r="B202" s="65"/>
      <c r="C202" s="65"/>
      <c r="D202" s="61"/>
      <c r="E202" s="34"/>
      <c r="F202" s="36"/>
      <c r="G202" s="51"/>
      <c r="H202" s="35"/>
      <c r="I202" s="87"/>
      <c r="L202" s="51"/>
      <c r="M202" s="51"/>
      <c r="N202" s="67"/>
    </row>
    <row r="203" spans="1:14" x14ac:dyDescent="0.3">
      <c r="A203" s="32"/>
      <c r="B203" s="65"/>
      <c r="C203" s="65"/>
      <c r="D203" s="61"/>
      <c r="E203" s="34"/>
      <c r="F203" s="36"/>
      <c r="G203" s="51"/>
      <c r="H203" s="35"/>
      <c r="I203" s="87"/>
      <c r="L203" s="51"/>
      <c r="M203" s="51"/>
      <c r="N203" s="67"/>
    </row>
    <row r="204" spans="1:14" x14ac:dyDescent="0.3">
      <c r="A204" s="32"/>
      <c r="B204" s="65"/>
      <c r="C204" s="65"/>
      <c r="D204" s="61"/>
      <c r="E204" s="34"/>
      <c r="F204" s="36"/>
      <c r="G204" s="51"/>
      <c r="H204" s="35"/>
      <c r="I204" s="87"/>
      <c r="L204" s="51"/>
      <c r="M204" s="51"/>
      <c r="N204" s="67"/>
    </row>
    <row r="205" spans="1:14" x14ac:dyDescent="0.3">
      <c r="A205" s="32"/>
      <c r="B205" s="65"/>
      <c r="C205" s="65"/>
      <c r="D205" s="61"/>
      <c r="E205" s="34"/>
      <c r="F205" s="36"/>
      <c r="G205" s="51"/>
      <c r="H205" s="35"/>
      <c r="I205" s="87"/>
      <c r="L205" s="51"/>
      <c r="M205" s="51"/>
      <c r="N205" s="67"/>
    </row>
    <row r="206" spans="1:14" x14ac:dyDescent="0.3">
      <c r="A206" s="32"/>
      <c r="B206" s="65"/>
      <c r="C206" s="65"/>
      <c r="D206" s="61"/>
      <c r="E206" s="34"/>
      <c r="F206" s="36"/>
      <c r="G206" s="51"/>
      <c r="H206" s="35"/>
      <c r="I206" s="87"/>
      <c r="L206" s="51"/>
      <c r="M206" s="51"/>
      <c r="N206" s="67"/>
    </row>
    <row r="207" spans="1:14" x14ac:dyDescent="0.3">
      <c r="A207" s="32"/>
      <c r="B207" s="65"/>
      <c r="C207" s="65"/>
      <c r="D207" s="61"/>
      <c r="E207" s="34"/>
      <c r="F207" s="36"/>
      <c r="G207" s="51"/>
      <c r="H207" s="35"/>
      <c r="I207" s="87"/>
      <c r="L207" s="51"/>
      <c r="M207" s="51"/>
      <c r="N207" s="67"/>
    </row>
    <row r="208" spans="1:14" x14ac:dyDescent="0.3">
      <c r="A208" s="32"/>
      <c r="B208" s="65"/>
      <c r="C208" s="65"/>
      <c r="D208" s="61"/>
      <c r="E208" s="34"/>
      <c r="F208" s="36"/>
      <c r="G208" s="51"/>
      <c r="H208" s="35"/>
      <c r="I208" s="87"/>
      <c r="L208" s="51"/>
      <c r="M208" s="51"/>
      <c r="N208" s="67"/>
    </row>
    <row r="209" spans="1:14" x14ac:dyDescent="0.3">
      <c r="A209" s="32"/>
      <c r="B209" s="65"/>
      <c r="C209" s="65"/>
      <c r="D209" s="61"/>
      <c r="E209" s="34"/>
      <c r="F209" s="36"/>
      <c r="G209" s="51"/>
      <c r="H209" s="35"/>
      <c r="I209" s="87"/>
      <c r="L209" s="51"/>
      <c r="M209" s="51"/>
      <c r="N209" s="67"/>
    </row>
    <row r="210" spans="1:14" x14ac:dyDescent="0.3">
      <c r="A210" s="32"/>
      <c r="B210" s="65"/>
      <c r="C210" s="65"/>
      <c r="D210" s="61"/>
      <c r="E210" s="34"/>
      <c r="F210" s="36"/>
      <c r="G210" s="51"/>
      <c r="H210" s="35"/>
      <c r="I210" s="87"/>
      <c r="L210" s="51"/>
      <c r="M210" s="51"/>
      <c r="N210" s="67"/>
    </row>
    <row r="211" spans="1:14" x14ac:dyDescent="0.3">
      <c r="A211" s="32"/>
      <c r="B211" s="65"/>
      <c r="C211" s="65"/>
      <c r="D211" s="61"/>
      <c r="E211" s="34"/>
      <c r="F211" s="36"/>
      <c r="G211" s="51"/>
      <c r="H211" s="35"/>
      <c r="I211" s="87"/>
      <c r="L211" s="51"/>
      <c r="M211" s="51"/>
      <c r="N211" s="67"/>
    </row>
    <row r="212" spans="1:14" x14ac:dyDescent="0.3">
      <c r="A212" s="32"/>
      <c r="B212" s="65"/>
      <c r="C212" s="65"/>
      <c r="D212" s="61"/>
      <c r="E212" s="34"/>
      <c r="F212" s="36"/>
      <c r="G212" s="51"/>
      <c r="H212" s="35"/>
      <c r="I212" s="87"/>
      <c r="L212" s="51"/>
      <c r="M212" s="51"/>
      <c r="N212" s="67"/>
    </row>
    <row r="213" spans="1:14" x14ac:dyDescent="0.3">
      <c r="A213" s="32"/>
      <c r="B213" s="65"/>
      <c r="C213" s="65"/>
      <c r="D213" s="61"/>
      <c r="E213" s="34"/>
      <c r="F213" s="36"/>
      <c r="G213" s="51"/>
      <c r="H213" s="35"/>
      <c r="I213" s="87"/>
      <c r="L213" s="51"/>
      <c r="M213" s="51"/>
      <c r="N213" s="67"/>
    </row>
    <row r="214" spans="1:14" x14ac:dyDescent="0.3">
      <c r="A214" s="32"/>
      <c r="B214" s="65"/>
      <c r="C214" s="65"/>
      <c r="D214" s="61"/>
      <c r="E214" s="34"/>
      <c r="F214" s="36"/>
      <c r="G214" s="51"/>
      <c r="H214" s="35"/>
      <c r="I214" s="87"/>
      <c r="L214" s="51"/>
      <c r="M214" s="51"/>
      <c r="N214" s="67"/>
    </row>
    <row r="215" spans="1:14" x14ac:dyDescent="0.3">
      <c r="A215" s="32"/>
      <c r="B215" s="65"/>
      <c r="C215" s="65"/>
      <c r="D215" s="61"/>
      <c r="E215" s="34"/>
      <c r="F215" s="36"/>
      <c r="G215" s="51"/>
      <c r="H215" s="35"/>
      <c r="I215" s="87"/>
      <c r="L215" s="51"/>
      <c r="M215" s="51"/>
      <c r="N215" s="67"/>
    </row>
    <row r="216" spans="1:14" x14ac:dyDescent="0.3">
      <c r="A216" s="32"/>
      <c r="B216" s="65"/>
      <c r="C216" s="65"/>
      <c r="D216" s="61"/>
      <c r="E216" s="34"/>
      <c r="F216" s="36"/>
      <c r="G216" s="51"/>
      <c r="H216" s="35"/>
      <c r="I216" s="87"/>
      <c r="L216" s="51"/>
      <c r="M216" s="51"/>
      <c r="N216" s="67"/>
    </row>
    <row r="217" spans="1:14" x14ac:dyDescent="0.3">
      <c r="A217" s="32"/>
      <c r="B217" s="65"/>
      <c r="C217" s="65"/>
      <c r="D217" s="61"/>
      <c r="E217" s="34"/>
      <c r="F217" s="36"/>
      <c r="G217" s="51"/>
      <c r="H217" s="35"/>
      <c r="I217" s="87"/>
      <c r="L217" s="51"/>
      <c r="M217" s="51"/>
      <c r="N217" s="67"/>
    </row>
    <row r="218" spans="1:14" x14ac:dyDescent="0.3">
      <c r="A218" s="32"/>
      <c r="B218" s="65"/>
      <c r="C218" s="65"/>
      <c r="D218" s="61"/>
      <c r="E218" s="34"/>
      <c r="F218" s="36"/>
      <c r="G218" s="51"/>
      <c r="H218" s="35"/>
      <c r="I218" s="87"/>
      <c r="L218" s="51"/>
      <c r="M218" s="51"/>
      <c r="N218" s="67"/>
    </row>
    <row r="219" spans="1:14" x14ac:dyDescent="0.3">
      <c r="A219" s="32"/>
      <c r="B219" s="65"/>
      <c r="C219" s="65"/>
      <c r="D219" s="61"/>
      <c r="E219" s="34"/>
      <c r="F219" s="36"/>
      <c r="G219" s="51"/>
      <c r="H219" s="35"/>
      <c r="I219" s="87"/>
      <c r="L219" s="51"/>
      <c r="M219" s="51"/>
      <c r="N219" s="67"/>
    </row>
    <row r="220" spans="1:14" x14ac:dyDescent="0.3">
      <c r="A220" s="32"/>
      <c r="B220" s="65"/>
      <c r="C220" s="65"/>
      <c r="D220" s="61"/>
      <c r="E220" s="34"/>
      <c r="F220" s="36"/>
      <c r="G220" s="51"/>
      <c r="H220" s="35"/>
      <c r="I220" s="87"/>
      <c r="L220" s="51"/>
      <c r="M220" s="51"/>
      <c r="N220" s="67"/>
    </row>
    <row r="221" spans="1:14" x14ac:dyDescent="0.3">
      <c r="A221" s="32"/>
      <c r="B221" s="65"/>
      <c r="C221" s="65"/>
      <c r="D221" s="61"/>
      <c r="E221" s="34"/>
      <c r="F221" s="36"/>
      <c r="G221" s="51"/>
      <c r="H221" s="35"/>
      <c r="I221" s="87"/>
      <c r="L221" s="51"/>
      <c r="M221" s="51"/>
      <c r="N221" s="67"/>
    </row>
    <row r="222" spans="1:14" x14ac:dyDescent="0.3">
      <c r="A222" s="32"/>
      <c r="B222" s="65"/>
      <c r="C222" s="65"/>
      <c r="D222" s="61"/>
      <c r="E222" s="34"/>
      <c r="F222" s="36"/>
      <c r="G222" s="51"/>
      <c r="H222" s="35"/>
      <c r="I222" s="87"/>
      <c r="L222" s="51"/>
      <c r="M222" s="51"/>
      <c r="N222" s="67"/>
    </row>
    <row r="223" spans="1:14" x14ac:dyDescent="0.3">
      <c r="A223" s="32"/>
      <c r="B223" s="65"/>
      <c r="C223" s="65"/>
      <c r="D223" s="61"/>
      <c r="E223" s="34"/>
      <c r="F223" s="36"/>
      <c r="G223" s="51"/>
      <c r="H223" s="35"/>
      <c r="I223" s="87"/>
      <c r="L223" s="51"/>
      <c r="M223" s="51"/>
      <c r="N223" s="67"/>
    </row>
    <row r="224" spans="1:14" x14ac:dyDescent="0.3">
      <c r="A224" s="32"/>
      <c r="B224" s="65"/>
      <c r="C224" s="65"/>
      <c r="D224" s="61"/>
      <c r="E224" s="34"/>
      <c r="F224" s="36"/>
      <c r="G224" s="51"/>
      <c r="H224" s="35"/>
      <c r="I224" s="87"/>
      <c r="L224" s="51"/>
      <c r="M224" s="51"/>
      <c r="N224" s="67"/>
    </row>
    <row r="225" spans="1:14" x14ac:dyDescent="0.3">
      <c r="A225" s="32"/>
      <c r="B225" s="65"/>
      <c r="C225" s="65"/>
      <c r="D225" s="61"/>
      <c r="E225" s="34"/>
      <c r="F225" s="36"/>
      <c r="G225" s="51"/>
      <c r="H225" s="35"/>
      <c r="I225" s="87"/>
      <c r="L225" s="51"/>
      <c r="M225" s="51"/>
      <c r="N225" s="67"/>
    </row>
    <row r="226" spans="1:14" x14ac:dyDescent="0.3">
      <c r="A226" s="32"/>
      <c r="B226" s="65"/>
      <c r="C226" s="65"/>
      <c r="D226" s="61"/>
      <c r="E226" s="34"/>
      <c r="F226" s="36"/>
      <c r="G226" s="51"/>
      <c r="H226" s="35"/>
      <c r="I226" s="87"/>
      <c r="L226" s="51"/>
      <c r="M226" s="51"/>
      <c r="N226" s="67"/>
    </row>
    <row r="227" spans="1:14" x14ac:dyDescent="0.3">
      <c r="A227" s="32"/>
      <c r="B227" s="65"/>
      <c r="C227" s="65"/>
      <c r="D227" s="61"/>
      <c r="E227" s="34"/>
      <c r="F227" s="36"/>
      <c r="G227" s="51"/>
      <c r="H227" s="35"/>
      <c r="I227" s="87"/>
      <c r="L227" s="51"/>
      <c r="M227" s="51"/>
      <c r="N227" s="67"/>
    </row>
    <row r="228" spans="1:14" x14ac:dyDescent="0.3">
      <c r="A228" s="32"/>
      <c r="B228" s="65"/>
      <c r="C228" s="65"/>
      <c r="D228" s="61"/>
      <c r="E228" s="34"/>
      <c r="F228" s="36"/>
      <c r="G228" s="51"/>
      <c r="H228" s="35"/>
      <c r="I228" s="87"/>
      <c r="L228" s="51"/>
      <c r="M228" s="51"/>
      <c r="N228" s="67"/>
    </row>
    <row r="229" spans="1:14" x14ac:dyDescent="0.3">
      <c r="A229" s="32"/>
      <c r="B229" s="65"/>
      <c r="C229" s="65"/>
      <c r="D229" s="61"/>
      <c r="E229" s="34"/>
      <c r="F229" s="36"/>
      <c r="G229" s="51"/>
      <c r="H229" s="35"/>
      <c r="I229" s="87"/>
      <c r="L229" s="51"/>
      <c r="M229" s="51"/>
      <c r="N229" s="67"/>
    </row>
    <row r="230" spans="1:14" x14ac:dyDescent="0.3">
      <c r="A230" s="32"/>
      <c r="B230" s="65"/>
      <c r="C230" s="65"/>
      <c r="D230" s="61"/>
      <c r="E230" s="34"/>
      <c r="F230" s="36"/>
      <c r="G230" s="51"/>
      <c r="H230" s="35"/>
      <c r="I230" s="87"/>
      <c r="L230" s="51"/>
      <c r="M230" s="51"/>
      <c r="N230" s="67"/>
    </row>
    <row r="231" spans="1:14" x14ac:dyDescent="0.3">
      <c r="A231" s="32"/>
      <c r="B231" s="65"/>
      <c r="C231" s="65"/>
      <c r="D231" s="61"/>
      <c r="E231" s="34"/>
      <c r="F231" s="36"/>
      <c r="G231" s="51"/>
      <c r="H231" s="35"/>
      <c r="I231" s="87"/>
      <c r="L231" s="51"/>
      <c r="M231" s="51"/>
      <c r="N231" s="67"/>
    </row>
    <row r="232" spans="1:14" x14ac:dyDescent="0.3">
      <c r="A232" s="29"/>
      <c r="B232" s="29"/>
      <c r="C232" s="29"/>
      <c r="D232" s="29"/>
      <c r="N232" s="67"/>
    </row>
    <row r="233" spans="1:14" x14ac:dyDescent="0.3">
      <c r="A233" s="29"/>
      <c r="B233" s="29"/>
      <c r="C233" s="29"/>
      <c r="D233" s="29"/>
      <c r="N233" s="67"/>
    </row>
    <row r="234" spans="1:14" x14ac:dyDescent="0.3">
      <c r="A234" s="29"/>
      <c r="B234" s="29"/>
      <c r="C234" s="29"/>
      <c r="D234" s="29"/>
      <c r="N234" s="67"/>
    </row>
    <row r="235" spans="1:14" x14ac:dyDescent="0.3">
      <c r="A235" s="29"/>
      <c r="B235" s="29"/>
      <c r="C235" s="29"/>
      <c r="D235" s="29"/>
      <c r="N235" s="67"/>
    </row>
    <row r="236" spans="1:14" x14ac:dyDescent="0.3">
      <c r="A236" s="29"/>
      <c r="B236" s="29"/>
      <c r="C236" s="29"/>
      <c r="D236" s="29"/>
      <c r="N236" s="67"/>
    </row>
    <row r="237" spans="1:14" x14ac:dyDescent="0.3">
      <c r="A237" s="29"/>
      <c r="B237" s="29"/>
      <c r="C237" s="29"/>
      <c r="D237" s="29"/>
      <c r="N237" s="67"/>
    </row>
    <row r="238" spans="1:14" x14ac:dyDescent="0.3">
      <c r="A238" s="29"/>
      <c r="B238" s="29"/>
      <c r="C238" s="29"/>
      <c r="D238" s="29"/>
      <c r="N238" s="67"/>
    </row>
    <row r="239" spans="1:14" x14ac:dyDescent="0.3">
      <c r="A239" s="29"/>
      <c r="B239" s="29"/>
      <c r="C239" s="29"/>
      <c r="D239" s="29"/>
      <c r="N239" s="67"/>
    </row>
    <row r="240" spans="1:14" x14ac:dyDescent="0.3">
      <c r="A240" s="29"/>
      <c r="B240" s="29"/>
      <c r="C240" s="29"/>
      <c r="D240" s="29"/>
      <c r="N240" s="67"/>
    </row>
    <row r="241" spans="1:14" x14ac:dyDescent="0.3">
      <c r="A241" s="29"/>
      <c r="B241" s="29"/>
      <c r="C241" s="29"/>
      <c r="D241" s="29"/>
      <c r="N241" s="67"/>
    </row>
    <row r="242" spans="1:14" x14ac:dyDescent="0.3">
      <c r="A242" s="29"/>
      <c r="B242" s="29"/>
      <c r="C242" s="29"/>
      <c r="D242" s="29"/>
    </row>
    <row r="243" spans="1:14" x14ac:dyDescent="0.3">
      <c r="A243" s="29"/>
      <c r="B243" s="29"/>
      <c r="C243" s="29"/>
      <c r="D243" s="29"/>
    </row>
    <row r="244" spans="1:14" x14ac:dyDescent="0.3">
      <c r="A244" s="29"/>
      <c r="B244" s="29"/>
      <c r="C244" s="29"/>
      <c r="D244" s="29"/>
    </row>
    <row r="245" spans="1:14" x14ac:dyDescent="0.3">
      <c r="A245" s="29"/>
      <c r="B245" s="29"/>
      <c r="C245" s="29"/>
      <c r="D245" s="29"/>
    </row>
    <row r="246" spans="1:14" x14ac:dyDescent="0.3">
      <c r="A246" s="29"/>
      <c r="B246" s="29"/>
      <c r="C246" s="29"/>
      <c r="D246" s="29"/>
    </row>
    <row r="247" spans="1:14" x14ac:dyDescent="0.3">
      <c r="A247" s="29"/>
      <c r="B247" s="29"/>
      <c r="C247" s="29"/>
      <c r="D247" s="29"/>
    </row>
    <row r="248" spans="1:14" x14ac:dyDescent="0.3">
      <c r="A248" s="29"/>
      <c r="B248" s="29"/>
      <c r="C248" s="29"/>
      <c r="D248" s="29"/>
    </row>
    <row r="249" spans="1:14" x14ac:dyDescent="0.3">
      <c r="A249" s="29"/>
      <c r="B249" s="29"/>
      <c r="C249" s="29"/>
      <c r="D249" s="29"/>
    </row>
    <row r="250" spans="1:14" x14ac:dyDescent="0.3">
      <c r="A250" s="29"/>
      <c r="B250" s="29"/>
      <c r="C250" s="29"/>
      <c r="D250" s="29"/>
    </row>
    <row r="251" spans="1:14" x14ac:dyDescent="0.3">
      <c r="A251" s="29"/>
      <c r="B251" s="29"/>
      <c r="C251" s="29"/>
      <c r="D251" s="29"/>
    </row>
    <row r="252" spans="1:14" x14ac:dyDescent="0.3">
      <c r="A252" s="29"/>
      <c r="B252" s="29"/>
      <c r="C252" s="29"/>
      <c r="D252" s="29"/>
    </row>
    <row r="253" spans="1:14" x14ac:dyDescent="0.3">
      <c r="A253" s="29"/>
      <c r="B253" s="29"/>
      <c r="C253" s="29"/>
      <c r="D253" s="29"/>
    </row>
    <row r="254" spans="1:14" x14ac:dyDescent="0.3">
      <c r="A254" s="29"/>
      <c r="B254" s="29"/>
      <c r="C254" s="29"/>
      <c r="D254" s="29"/>
    </row>
    <row r="255" spans="1:14" x14ac:dyDescent="0.3">
      <c r="A255" s="29"/>
      <c r="B255" s="29"/>
      <c r="C255" s="29"/>
      <c r="D255" s="29"/>
    </row>
    <row r="256" spans="1:14" x14ac:dyDescent="0.3">
      <c r="A256" s="29"/>
      <c r="B256" s="29"/>
      <c r="C256" s="29"/>
      <c r="D256" s="29"/>
    </row>
    <row r="257" spans="1:4" x14ac:dyDescent="0.3">
      <c r="A257" s="29"/>
      <c r="B257" s="29"/>
      <c r="C257" s="29"/>
      <c r="D257" s="29"/>
    </row>
    <row r="258" spans="1:4" x14ac:dyDescent="0.3">
      <c r="A258" s="29"/>
      <c r="B258" s="29"/>
      <c r="C258" s="29"/>
      <c r="D258" s="29"/>
    </row>
    <row r="259" spans="1:4" x14ac:dyDescent="0.3">
      <c r="A259" s="29"/>
      <c r="B259" s="29"/>
      <c r="C259" s="29"/>
      <c r="D259" s="29"/>
    </row>
    <row r="260" spans="1:4" x14ac:dyDescent="0.3">
      <c r="A260" s="29"/>
      <c r="B260" s="29"/>
      <c r="C260" s="29"/>
      <c r="D260" s="29"/>
    </row>
    <row r="261" spans="1:4" x14ac:dyDescent="0.3">
      <c r="A261" s="29"/>
      <c r="B261" s="29"/>
      <c r="C261" s="29"/>
      <c r="D261" s="29"/>
    </row>
    <row r="262" spans="1:4" x14ac:dyDescent="0.3">
      <c r="A262" s="29"/>
      <c r="B262" s="29"/>
      <c r="C262" s="29"/>
      <c r="D262" s="29"/>
    </row>
    <row r="263" spans="1:4" x14ac:dyDescent="0.3">
      <c r="A263" s="29"/>
      <c r="B263" s="29"/>
      <c r="C263" s="29"/>
      <c r="D263" s="29"/>
    </row>
    <row r="264" spans="1:4" x14ac:dyDescent="0.3">
      <c r="A264" s="29"/>
      <c r="B264" s="29"/>
      <c r="C264" s="29"/>
      <c r="D264" s="29"/>
    </row>
    <row r="265" spans="1:4" x14ac:dyDescent="0.3">
      <c r="A265" s="29"/>
      <c r="B265" s="29"/>
      <c r="C265" s="29"/>
      <c r="D265" s="29"/>
    </row>
    <row r="266" spans="1:4" x14ac:dyDescent="0.3">
      <c r="A266" s="29"/>
      <c r="B266" s="29"/>
      <c r="C266" s="29"/>
      <c r="D266" s="29"/>
    </row>
    <row r="267" spans="1:4" x14ac:dyDescent="0.3">
      <c r="A267" s="29"/>
      <c r="B267" s="29"/>
      <c r="C267" s="29"/>
      <c r="D267" s="29"/>
    </row>
    <row r="268" spans="1:4" x14ac:dyDescent="0.3">
      <c r="A268" s="29"/>
      <c r="B268" s="29"/>
      <c r="C268" s="29"/>
      <c r="D268" s="29"/>
    </row>
    <row r="269" spans="1:4" x14ac:dyDescent="0.3">
      <c r="A269" s="29"/>
      <c r="B269" s="29"/>
      <c r="C269" s="29"/>
      <c r="D269" s="29"/>
    </row>
    <row r="270" spans="1:4" x14ac:dyDescent="0.3">
      <c r="A270" s="29"/>
      <c r="B270" s="29"/>
      <c r="C270" s="29"/>
      <c r="D270" s="29"/>
    </row>
    <row r="271" spans="1:4" x14ac:dyDescent="0.3">
      <c r="A271" s="29"/>
      <c r="B271" s="29"/>
      <c r="C271" s="29"/>
      <c r="D271" s="29"/>
    </row>
    <row r="272" spans="1:4" x14ac:dyDescent="0.3">
      <c r="A272" s="29"/>
      <c r="B272" s="29"/>
      <c r="C272" s="29"/>
      <c r="D272" s="29"/>
    </row>
    <row r="273" spans="1:4" x14ac:dyDescent="0.3">
      <c r="A273" s="29"/>
      <c r="B273" s="29"/>
      <c r="C273" s="29"/>
      <c r="D273" s="29"/>
    </row>
    <row r="274" spans="1:4" x14ac:dyDescent="0.3">
      <c r="A274" s="29"/>
      <c r="B274" s="29"/>
      <c r="C274" s="29"/>
      <c r="D274" s="29"/>
    </row>
    <row r="275" spans="1:4" x14ac:dyDescent="0.3">
      <c r="A275" s="29"/>
      <c r="B275" s="29"/>
      <c r="C275" s="29"/>
      <c r="D275" s="29"/>
    </row>
    <row r="276" spans="1:4" x14ac:dyDescent="0.3">
      <c r="A276" s="29"/>
      <c r="B276" s="29"/>
      <c r="C276" s="29"/>
      <c r="D276" s="29"/>
    </row>
    <row r="277" spans="1:4" x14ac:dyDescent="0.3">
      <c r="A277" s="29"/>
      <c r="B277" s="29"/>
      <c r="C277" s="29"/>
      <c r="D277" s="29"/>
    </row>
  </sheetData>
  <autoFilter ref="A16:U231" xr:uid="{E0BA2D08-F164-426D-8B22-833BD306E2C0}"/>
  <mergeCells count="1">
    <mergeCell ref="F11:I11"/>
  </mergeCells>
  <conditionalFormatting sqref="I17:I231">
    <cfRule type="cellIs" dxfId="4"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2060"/>
  </sheetPr>
  <dimension ref="A1"/>
  <sheetViews>
    <sheetView showGridLines="0" workbookViewId="0">
      <selection activeCell="D41" sqref="D40:D41"/>
    </sheetView>
  </sheetViews>
  <sheetFormatPr baseColWidth="10" defaultRowHeight="14.4" x14ac:dyDescent="0.3"/>
  <sheetData/>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56">
    <tabColor theme="0" tint="-0.249977111117893"/>
    <pageSetUpPr fitToPage="1"/>
  </sheetPr>
  <dimension ref="A1:AP938"/>
  <sheetViews>
    <sheetView showGridLines="0" zoomScale="70" zoomScaleNormal="70" workbookViewId="0">
      <selection activeCell="C6" sqref="C6"/>
    </sheetView>
  </sheetViews>
  <sheetFormatPr baseColWidth="10" defaultColWidth="11.33203125" defaultRowHeight="14.4" x14ac:dyDescent="0.3"/>
  <cols>
    <col min="1" max="1" width="17.44140625" style="1" customWidth="1"/>
    <col min="2" max="4" width="11.33203125" style="1"/>
    <col min="5" max="5" width="10.88671875" style="1" customWidth="1"/>
    <col min="6" max="6" width="1.88671875" style="1" customWidth="1"/>
    <col min="7" max="7" width="23.5546875" style="1" customWidth="1"/>
    <col min="8" max="8" width="8.109375" style="1" customWidth="1"/>
    <col min="9" max="9" width="13.88671875" style="1" customWidth="1"/>
    <col min="10" max="18" width="12.5546875" style="1" customWidth="1"/>
    <col min="19" max="19" width="13.5546875" style="1" customWidth="1"/>
    <col min="20" max="21" width="11.33203125" style="1"/>
    <col min="22" max="23" width="12.5546875" style="1" customWidth="1"/>
    <col min="24" max="24" width="13.5546875" style="1" customWidth="1"/>
    <col min="25" max="32" width="11.33203125" style="1"/>
    <col min="33" max="33" width="1.88671875" style="1" customWidth="1"/>
    <col min="34" max="34" width="10.5546875" style="1" customWidth="1"/>
    <col min="35" max="35" width="1.88671875" style="1" customWidth="1"/>
    <col min="38" max="40" width="11.33203125" style="1"/>
    <col min="41" max="41" width="11.5546875" style="1" bestFit="1" customWidth="1"/>
    <col min="42" max="16384" width="11.33203125" style="1"/>
  </cols>
  <sheetData>
    <row r="1" spans="1:42" s="72" customFormat="1" ht="15" x14ac:dyDescent="0.3">
      <c r="A1" s="107" t="s">
        <v>67</v>
      </c>
      <c r="G1" s="72" t="s">
        <v>49</v>
      </c>
      <c r="K1" s="72" t="s">
        <v>1</v>
      </c>
      <c r="L1" s="72" t="s">
        <v>1</v>
      </c>
      <c r="AJ1" s="72" t="s">
        <v>130</v>
      </c>
    </row>
    <row r="2" spans="1:42" x14ac:dyDescent="0.3">
      <c r="A2" s="88"/>
      <c r="B2" s="88"/>
      <c r="C2" s="89"/>
      <c r="D2" s="90"/>
      <c r="F2" s="2"/>
      <c r="G2" s="3"/>
      <c r="H2" s="3"/>
      <c r="I2" s="3"/>
      <c r="J2" s="3"/>
      <c r="K2" s="3"/>
      <c r="L2" s="3"/>
      <c r="M2" s="3"/>
      <c r="N2" s="3"/>
      <c r="O2" s="3"/>
      <c r="P2" s="3"/>
      <c r="Q2" s="3"/>
      <c r="R2" s="3"/>
      <c r="S2" s="3"/>
      <c r="V2" s="3"/>
      <c r="W2" s="3"/>
      <c r="X2" s="3"/>
      <c r="AI2" s="2"/>
      <c r="AL2"/>
      <c r="AM2"/>
      <c r="AN2"/>
    </row>
    <row r="3" spans="1:42" ht="15" x14ac:dyDescent="0.3">
      <c r="A3" s="88" t="s">
        <v>62</v>
      </c>
      <c r="B3" s="88"/>
      <c r="C3" s="89"/>
      <c r="D3" s="90">
        <f>H3+M3+R3+W3</f>
        <v>13.5</v>
      </c>
      <c r="E3" s="88" t="s">
        <v>15</v>
      </c>
      <c r="F3" s="2"/>
      <c r="G3" s="3" t="str">
        <f>Results!D19</f>
        <v>Sediane N 23</v>
      </c>
      <c r="H3" s="3">
        <f>Results!E19</f>
        <v>1</v>
      </c>
      <c r="I3" s="7" t="s">
        <v>1</v>
      </c>
      <c r="J3" s="8"/>
      <c r="K3" s="3"/>
      <c r="L3" s="3" t="str">
        <f>Results!D20</f>
        <v>Sediane N 24</v>
      </c>
      <c r="M3" s="196">
        <f>Results!E20</f>
        <v>1</v>
      </c>
      <c r="N3" s="7" t="s">
        <v>1</v>
      </c>
      <c r="O3" s="8"/>
      <c r="P3" s="3"/>
      <c r="Q3" s="3" t="str">
        <f>Results!D21</f>
        <v>Sediane N 25</v>
      </c>
      <c r="R3" s="3">
        <f>Results!E21</f>
        <v>11.5</v>
      </c>
      <c r="S3" s="7" t="s">
        <v>1</v>
      </c>
      <c r="T3" s="8"/>
      <c r="V3" s="3">
        <f>Results!D22</f>
        <v>0</v>
      </c>
      <c r="W3" s="3">
        <f>Results!E22</f>
        <v>0</v>
      </c>
      <c r="X3" s="7" t="s">
        <v>1</v>
      </c>
      <c r="Y3" s="8"/>
      <c r="AH3" s="88"/>
      <c r="AI3" s="2"/>
      <c r="AL3"/>
      <c r="AM3"/>
      <c r="AN3"/>
    </row>
    <row r="4" spans="1:42" ht="25.5" customHeight="1" x14ac:dyDescent="0.3">
      <c r="A4" s="88" t="s">
        <v>64</v>
      </c>
      <c r="B4" s="88"/>
      <c r="C4" s="89"/>
      <c r="D4" s="90">
        <f>IFERROR(D3/D5*1000,0)</f>
        <v>89.609544468546645</v>
      </c>
      <c r="E4" s="88" t="s">
        <v>63</v>
      </c>
      <c r="F4" s="2"/>
      <c r="G4" s="322" t="s">
        <v>50</v>
      </c>
      <c r="H4" s="323"/>
      <c r="I4" s="7">
        <f>SUMIFS('Base Produits'!$S:$S,'Base Produits'!$R:$R,G3)</f>
        <v>85</v>
      </c>
      <c r="J4" s="8"/>
      <c r="K4" s="3"/>
      <c r="L4" s="322" t="s">
        <v>50</v>
      </c>
      <c r="M4" s="323"/>
      <c r="N4" s="7">
        <f>SUMIFS('Base Produits'!$S:$S,'Base Produits'!$R:$R,L3)</f>
        <v>90</v>
      </c>
      <c r="O4" s="8"/>
      <c r="P4" s="3"/>
      <c r="Q4" s="322" t="s">
        <v>50</v>
      </c>
      <c r="R4" s="323"/>
      <c r="S4" s="7">
        <f>SUMIFS('Base Produits'!$S:$S,'Base Produits'!$R:$R,Q3)</f>
        <v>90</v>
      </c>
      <c r="T4" s="8"/>
      <c r="V4" s="322" t="s">
        <v>50</v>
      </c>
      <c r="W4" s="323"/>
      <c r="X4" s="7">
        <f>SUMIFS('Base Produits'!$S:$S,'Base Produits'!$R:$R,V3)</f>
        <v>0</v>
      </c>
      <c r="Y4" s="8"/>
      <c r="AH4" s="88"/>
      <c r="AI4" s="2"/>
      <c r="AL4"/>
      <c r="AM4"/>
      <c r="AN4"/>
    </row>
    <row r="5" spans="1:42" ht="38.25" customHeight="1" x14ac:dyDescent="0.3">
      <c r="A5" s="88" t="s">
        <v>65</v>
      </c>
      <c r="B5" s="88"/>
      <c r="C5" s="89"/>
      <c r="D5" s="91">
        <f>(IFERROR(H3/I4,0)+IFERROR(M3/N4,0)+IFERROR(R3/S4,0)+IFERROR(W3/X4,0))*1000</f>
        <v>150.65359477124181</v>
      </c>
      <c r="E5" s="88" t="s">
        <v>66</v>
      </c>
      <c r="F5" s="2"/>
      <c r="G5" s="324" t="s">
        <v>51</v>
      </c>
      <c r="H5" s="325"/>
      <c r="I5" s="9" t="s">
        <v>204</v>
      </c>
      <c r="J5" s="10" t="s">
        <v>203</v>
      </c>
      <c r="K5" s="3"/>
      <c r="L5" s="324" t="s">
        <v>51</v>
      </c>
      <c r="M5" s="325"/>
      <c r="N5" s="9" t="s">
        <v>204</v>
      </c>
      <c r="O5" s="10" t="s">
        <v>203</v>
      </c>
      <c r="P5" s="3"/>
      <c r="Q5" s="324" t="s">
        <v>51</v>
      </c>
      <c r="R5" s="325"/>
      <c r="S5" s="9" t="s">
        <v>204</v>
      </c>
      <c r="T5" s="10" t="s">
        <v>203</v>
      </c>
      <c r="V5" s="324" t="s">
        <v>51</v>
      </c>
      <c r="W5" s="325"/>
      <c r="X5" s="9" t="s">
        <v>204</v>
      </c>
      <c r="Y5" s="10" t="s">
        <v>203</v>
      </c>
      <c r="AH5" s="88"/>
      <c r="AI5" s="2"/>
      <c r="AL5"/>
      <c r="AM5"/>
      <c r="AN5"/>
    </row>
    <row r="6" spans="1:42" x14ac:dyDescent="0.3">
      <c r="C6" s="5"/>
      <c r="D6" s="6"/>
      <c r="F6" s="2"/>
      <c r="G6" s="326"/>
      <c r="H6" s="327"/>
      <c r="I6" s="11">
        <f>SUMIFS('Base Produits'!$C:$C,'Base Produits'!$A:$A,G$3,'Base Produits'!$B:$B,1)</f>
        <v>1</v>
      </c>
      <c r="J6" s="11">
        <f>SUMIFS('Base Produits'!$D:$D,'Base Produits'!$A:$A,G$3,'Base Produits'!$B:$B,1)</f>
        <v>0.35</v>
      </c>
      <c r="K6" s="3"/>
      <c r="L6" s="326"/>
      <c r="M6" s="327"/>
      <c r="N6" s="11">
        <f>SUMIFS('Base Produits'!$C:$C,'Base Produits'!$A:$A,L$3,'Base Produits'!$B:$B,1)</f>
        <v>1</v>
      </c>
      <c r="O6" s="11">
        <f>SUMIFS('Base Produits'!$D:$D,'Base Produits'!$A:$A,L$3,'Base Produits'!$B:$B,1)</f>
        <v>0.35</v>
      </c>
      <c r="P6" s="3"/>
      <c r="Q6" s="326"/>
      <c r="R6" s="327"/>
      <c r="S6" s="11">
        <f>SUMIFS('Base Produits'!$C:$C,'Base Produits'!$A:$A,Q$3,'Base Produits'!$B:$B,1)</f>
        <v>1</v>
      </c>
      <c r="T6" s="11">
        <f>SUMIFS('Base Produits'!$D:$D,'Base Produits'!$A:$A,Q$3,'Base Produits'!$B:$B,1)</f>
        <v>0.35</v>
      </c>
      <c r="V6" s="326"/>
      <c r="W6" s="327"/>
      <c r="X6" s="11">
        <f>SUMIFS('Base Produits'!$C:$C,'Base Produits'!$A:$A,V$3,'Base Produits'!$B:$B,1)</f>
        <v>0</v>
      </c>
      <c r="Y6" s="11">
        <f>SUMIFS('Base Produits'!$D:$D,'Base Produits'!$A:$A,V$3,'Base Produits'!$B:$B,1)</f>
        <v>0</v>
      </c>
      <c r="AI6" s="2"/>
      <c r="AL6"/>
      <c r="AM6"/>
      <c r="AN6"/>
    </row>
    <row r="7" spans="1:42" x14ac:dyDescent="0.3">
      <c r="C7" s="5"/>
      <c r="D7" s="6"/>
      <c r="F7" s="2"/>
      <c r="G7" s="326"/>
      <c r="H7" s="327"/>
      <c r="I7" s="11">
        <f>IF(OR(I6=0,I6=""),"",SUMIFS('Base Produits'!$C:$C,'Base Produits'!$A:$A,G$3,'Base Produits'!$B:$B,2))</f>
        <v>0.7</v>
      </c>
      <c r="J7" s="11">
        <f>IF(OR(I6=0,I6=""),"",SUMIFS('Base Produits'!$D:$D,'Base Produits'!$A:$A,G$3,'Base Produits'!$B:$B,2))</f>
        <v>0.75</v>
      </c>
      <c r="K7" s="3"/>
      <c r="L7" s="326"/>
      <c r="M7" s="327"/>
      <c r="N7" s="11">
        <f>IF(OR(N6=0,N6=""),"",SUMIFS('Base Produits'!$C:$C,'Base Produits'!$A:$A,L$3,'Base Produits'!$B:$B,2))</f>
        <v>0.75</v>
      </c>
      <c r="O7" s="11">
        <f>IF(OR(N6=0,N6=""),"",SUMIFS('Base Produits'!$D:$D,'Base Produits'!$A:$A,L$3,'Base Produits'!$B:$B,2))</f>
        <v>0.75</v>
      </c>
      <c r="P7" s="3"/>
      <c r="Q7" s="326"/>
      <c r="R7" s="327"/>
      <c r="S7" s="11">
        <f>IF(OR(S6=0,S6=""),"",SUMIFS('Base Produits'!$C:$C,'Base Produits'!$A:$A,Q$3,'Base Produits'!$B:$B,2))</f>
        <v>0.75</v>
      </c>
      <c r="T7" s="11">
        <f>IF(OR(S6=0,S6=""),"",SUMIFS('Base Produits'!$D:$D,'Base Produits'!$A:$A,Q$3,'Base Produits'!$B:$B,2))</f>
        <v>0.75</v>
      </c>
      <c r="V7" s="326"/>
      <c r="W7" s="327"/>
      <c r="X7" s="11" t="str">
        <f>IF(OR(X6=0,X6=""),"",SUMIFS('Base Produits'!$C:$C,'Base Produits'!$A:$A,V$3,'Base Produits'!$B:$B,2))</f>
        <v/>
      </c>
      <c r="Y7" s="11" t="str">
        <f>IF(OR(X6=0,X6=""),"",SUMIFS('Base Produits'!$D:$D,'Base Produits'!$A:$A,V$3,'Base Produits'!$B:$B,2))</f>
        <v/>
      </c>
      <c r="AI7" s="2"/>
      <c r="AL7"/>
      <c r="AM7"/>
      <c r="AN7"/>
    </row>
    <row r="8" spans="1:42" x14ac:dyDescent="0.3">
      <c r="C8" s="5"/>
      <c r="D8" s="6"/>
      <c r="F8" s="2"/>
      <c r="G8" s="326"/>
      <c r="H8" s="327"/>
      <c r="I8" s="11">
        <f>IF(OR(I7=0,I7=""),"",SUMIFS('Base Produits'!$C:$C,'Base Produits'!$A:$A,G$3,'Base Produits'!$B:$B,3))</f>
        <v>0.4</v>
      </c>
      <c r="J8" s="11">
        <f>IF(OR(I7=0,I7=""),"",SUMIFS('Base Produits'!$D:$D,'Base Produits'!$A:$A,G$3,'Base Produits'!$B:$B,3))</f>
        <v>1</v>
      </c>
      <c r="K8" s="3"/>
      <c r="L8" s="326"/>
      <c r="M8" s="327"/>
      <c r="N8" s="11">
        <f>IF(OR(N7=0,N7=""),"",SUMIFS('Base Produits'!$C:$C,'Base Produits'!$A:$A,L$3,'Base Produits'!$B:$B,3))</f>
        <v>0.56999999999999995</v>
      </c>
      <c r="O8" s="11">
        <f>IF(OR(N7=0,N7=""),"",SUMIFS('Base Produits'!$D:$D,'Base Produits'!$A:$A,L$3,'Base Produits'!$B:$B,3))</f>
        <v>1</v>
      </c>
      <c r="P8" s="3"/>
      <c r="Q8" s="326"/>
      <c r="R8" s="327"/>
      <c r="S8" s="11">
        <f>IF(OR(S7=0,S7=""),"",SUMIFS('Base Produits'!$C:$C,'Base Produits'!$A:$A,Q$3,'Base Produits'!$B:$B,3))</f>
        <v>0.56999999999999995</v>
      </c>
      <c r="T8" s="11">
        <f>IF(OR(S7=0,S7=""),"",SUMIFS('Base Produits'!$D:$D,'Base Produits'!$A:$A,Q$3,'Base Produits'!$B:$B,3))</f>
        <v>1</v>
      </c>
      <c r="V8" s="326"/>
      <c r="W8" s="327"/>
      <c r="X8" s="11" t="str">
        <f>IF(OR(X7=0,X7=""),"",SUMIFS('Base Produits'!$C:$C,'Base Produits'!$A:$A,V$3,'Base Produits'!$B:$B,3))</f>
        <v/>
      </c>
      <c r="Y8" s="11" t="str">
        <f>IF(OR(X7=0,X7=""),"",SUMIFS('Base Produits'!$D:$D,'Base Produits'!$A:$A,V$3,'Base Produits'!$B:$B,3))</f>
        <v/>
      </c>
      <c r="AI8" s="2"/>
      <c r="AL8"/>
      <c r="AM8"/>
      <c r="AN8"/>
    </row>
    <row r="9" spans="1:42" x14ac:dyDescent="0.3">
      <c r="A9" s="1" t="s">
        <v>157</v>
      </c>
      <c r="C9" s="5"/>
      <c r="D9" s="6">
        <f>Results!K19</f>
        <v>158.41503267973854</v>
      </c>
      <c r="F9" s="2"/>
      <c r="G9" s="326"/>
      <c r="H9" s="327"/>
      <c r="I9" s="11">
        <f>IF(OR(I8=0,I8=""),"",SUMIFS('Base Produits'!$C:$C,'Base Produits'!$A:$A,G$3,'Base Produits'!$B:$B,4))</f>
        <v>0</v>
      </c>
      <c r="J9" s="11">
        <f>IF(OR(I8=0,I8=""),"",SUMIFS('Base Produits'!$D:$D,'Base Produits'!$A:$A,G$3,'Base Produits'!$B:$B,4))</f>
        <v>1</v>
      </c>
      <c r="K9" s="3"/>
      <c r="L9" s="326"/>
      <c r="M9" s="327"/>
      <c r="N9" s="11">
        <f>IF(OR(N8=0,N8=""),"",SUMIFS('Base Produits'!$C:$C,'Base Produits'!$A:$A,L$3,'Base Produits'!$B:$B,4))</f>
        <v>0</v>
      </c>
      <c r="O9" s="11">
        <f>IF(OR(N8=0,N8=""),"",SUMIFS('Base Produits'!$D:$D,'Base Produits'!$A:$A,L$3,'Base Produits'!$B:$B,4))</f>
        <v>1</v>
      </c>
      <c r="P9" s="3"/>
      <c r="Q9" s="326"/>
      <c r="R9" s="327"/>
      <c r="S9" s="11">
        <f>IF(OR(S8=0,S8=""),"",SUMIFS('Base Produits'!$C:$C,'Base Produits'!$A:$A,Q$3,'Base Produits'!$B:$B,4))</f>
        <v>0</v>
      </c>
      <c r="T9" s="11">
        <f>IF(OR(S8=0,S8=""),"",SUMIFS('Base Produits'!$D:$D,'Base Produits'!$A:$A,Q$3,'Base Produits'!$B:$B,4))</f>
        <v>1</v>
      </c>
      <c r="V9" s="326"/>
      <c r="W9" s="327"/>
      <c r="X9" s="11" t="str">
        <f>IF(OR(X8=0,X8=""),"",SUMIFS('Base Produits'!$C:$C,'Base Produits'!$A:$A,V$3,'Base Produits'!$B:$B,4))</f>
        <v/>
      </c>
      <c r="Y9" s="11" t="str">
        <f>IF(OR(X8=0,X8=""),"",SUMIFS('Base Produits'!$D:$D,'Base Produits'!$A:$A,V$3,'Base Produits'!$B:$B,4))</f>
        <v/>
      </c>
      <c r="AI9" s="2"/>
      <c r="AL9"/>
      <c r="AM9"/>
      <c r="AN9"/>
    </row>
    <row r="10" spans="1:42" x14ac:dyDescent="0.3">
      <c r="A10" s="1" t="s">
        <v>158</v>
      </c>
      <c r="C10" s="5"/>
      <c r="D10" s="6">
        <f>Results!L19</f>
        <v>272.90384615384619</v>
      </c>
      <c r="F10" s="2"/>
      <c r="G10" s="326"/>
      <c r="H10" s="327"/>
      <c r="I10" s="11" t="str">
        <f>IF(OR(I9=0,I9=""),"",SUMIFS('Base Produits'!$C:$C,'Base Produits'!$A:$A,G$3,'Base Produits'!$B:$B,5))</f>
        <v/>
      </c>
      <c r="J10" s="11" t="str">
        <f>IF(OR(I9=0,I9=""),"",SUMIFS('Base Produits'!$D:$D,'Base Produits'!$A:$A,G$3,'Base Produits'!$B:$B,5))</f>
        <v/>
      </c>
      <c r="K10" s="3"/>
      <c r="L10" s="326"/>
      <c r="M10" s="327"/>
      <c r="N10" s="11" t="str">
        <f>IF(OR(N9=0,N9=""),"",SUMIFS('Base Produits'!$C:$C,'Base Produits'!$A:$A,L$3,'Base Produits'!$B:$B,5))</f>
        <v/>
      </c>
      <c r="O10" s="11" t="str">
        <f>IF(OR(N9=0,N9=""),"",SUMIFS('Base Produits'!$D:$D,'Base Produits'!$A:$A,L$3,'Base Produits'!$B:$B,5))</f>
        <v/>
      </c>
      <c r="P10" s="3"/>
      <c r="Q10" s="326"/>
      <c r="R10" s="327"/>
      <c r="S10" s="11" t="str">
        <f>IF(OR(S9=0,S9=""),"",SUMIFS('Base Produits'!$C:$C,'Base Produits'!$A:$A,Q$3,'Base Produits'!$B:$B,5))</f>
        <v/>
      </c>
      <c r="T10" s="11" t="str">
        <f>IF(OR(S9=0,S9=""),"",SUMIFS('Base Produits'!$D:$D,'Base Produits'!$A:$A,Q$3,'Base Produits'!$B:$B,5))</f>
        <v/>
      </c>
      <c r="V10" s="326"/>
      <c r="W10" s="327"/>
      <c r="X10" s="11" t="str">
        <f>IF(OR(X9=0,X9=""),"",SUMIFS('Base Produits'!$C:$C,'Base Produits'!$A:$A,V$3,'Base Produits'!$B:$B,5))</f>
        <v/>
      </c>
      <c r="Y10" s="11" t="str">
        <f>IF(OR(X9=0,X9=""),"",SUMIFS('Base Produits'!$D:$D,'Base Produits'!$A:$A,V$3,'Base Produits'!$B:$B,5))</f>
        <v/>
      </c>
      <c r="AI10" s="2"/>
      <c r="AL10"/>
      <c r="AM10"/>
      <c r="AN10"/>
    </row>
    <row r="11" spans="1:42" x14ac:dyDescent="0.3">
      <c r="C11" s="5"/>
      <c r="D11" s="6"/>
      <c r="F11" s="2"/>
      <c r="G11" s="328"/>
      <c r="H11" s="329"/>
      <c r="I11" s="11" t="str">
        <f>IF(OR(I10=0,I10=""),"",SUMIFS('Base Produits'!$C:$C,'Base Produits'!$A:$A,G$3,'Base Produits'!$B:$B,6))</f>
        <v/>
      </c>
      <c r="J11" s="11" t="str">
        <f>IF(OR(I10=0,I10=""),"",SUMIFS('Base Produits'!$D:$D,'Base Produits'!$A:$A,G$3,'Base Produits'!$B:$B,6))</f>
        <v/>
      </c>
      <c r="K11" s="3"/>
      <c r="L11" s="328"/>
      <c r="M11" s="329"/>
      <c r="N11" s="11" t="str">
        <f>IF(OR(N10=0,N10=""),"",SUMIFS('Base Produits'!$C:$C,'Base Produits'!$A:$A,L$3,'Base Produits'!$B:$B,6))</f>
        <v/>
      </c>
      <c r="O11" s="11" t="str">
        <f>IF(OR(N10=0,N10=""),"",SUMIFS('Base Produits'!$D:$D,'Base Produits'!$A:$A,L$3,'Base Produits'!$B:$B,6))</f>
        <v/>
      </c>
      <c r="P11" s="3"/>
      <c r="Q11" s="328"/>
      <c r="R11" s="329"/>
      <c r="S11" s="11" t="str">
        <f>IF(OR(S10=0,S10=""),"",SUMIFS('Base Produits'!$C:$C,'Base Produits'!$A:$A,Q$3,'Base Produits'!$B:$B,6))</f>
        <v/>
      </c>
      <c r="T11" s="11" t="str">
        <f>IF(OR(S10=0,S10=""),"",SUMIFS('Base Produits'!$D:$D,'Base Produits'!$A:$A,Q$3,'Base Produits'!$B:$B,6))</f>
        <v/>
      </c>
      <c r="V11" s="328"/>
      <c r="W11" s="329"/>
      <c r="X11" s="11" t="str">
        <f>IF(OR(X10=0,X10=""),"",SUMIFS('Base Produits'!$C:$C,'Base Produits'!$A:$A,V$3,'Base Produits'!$B:$B,6))</f>
        <v/>
      </c>
      <c r="Y11" s="11" t="str">
        <f>IF(OR(X10=0,X10=""),"",SUMIFS('Base Produits'!$D:$D,'Base Produits'!$A:$A,V$3,'Base Produits'!$B:$B,6))</f>
        <v/>
      </c>
      <c r="AI11" s="2"/>
      <c r="AL11"/>
      <c r="AM11"/>
      <c r="AN11"/>
    </row>
    <row r="12" spans="1:42" ht="25.5" customHeight="1" x14ac:dyDescent="0.3">
      <c r="C12" s="5"/>
      <c r="D12" s="6"/>
      <c r="F12" s="2"/>
      <c r="G12" s="322" t="s">
        <v>52</v>
      </c>
      <c r="H12" s="323"/>
      <c r="I12" s="7">
        <f>SUMIFS('Base Produits'!$T:$T,'Base Produits'!$R:$R,G3)</f>
        <v>112</v>
      </c>
      <c r="J12" s="8"/>
      <c r="K12" s="3"/>
      <c r="L12" s="322" t="s">
        <v>52</v>
      </c>
      <c r="M12" s="323"/>
      <c r="N12" s="7">
        <f>SUMIFS('Base Produits'!$T:$T,'Base Produits'!$R:$R,L3)</f>
        <v>113</v>
      </c>
      <c r="O12" s="8"/>
      <c r="P12" s="3"/>
      <c r="Q12" s="322" t="s">
        <v>52</v>
      </c>
      <c r="R12" s="323"/>
      <c r="S12" s="7">
        <f>SUMIFS('Base Produits'!$T:$T,'Base Produits'!$R:$R,Q3)</f>
        <v>113</v>
      </c>
      <c r="T12" s="8"/>
      <c r="V12" s="322" t="s">
        <v>52</v>
      </c>
      <c r="W12" s="323"/>
      <c r="X12" s="7">
        <f>SUMIFS('Base Produits'!$T:$T,'Base Produits'!$R:$R,V3)</f>
        <v>0</v>
      </c>
      <c r="Y12" s="8"/>
      <c r="AI12" s="2"/>
      <c r="AL12"/>
      <c r="AM12"/>
      <c r="AN12"/>
      <c r="AO12" s="19"/>
      <c r="AP12" s="19"/>
    </row>
    <row r="13" spans="1:42" ht="15" thickBot="1" x14ac:dyDescent="0.35">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35">
      <c r="A14" s="52" t="s">
        <v>45</v>
      </c>
      <c r="B14" s="58" t="s">
        <v>46</v>
      </c>
      <c r="C14" s="58"/>
      <c r="D14" s="57" t="s">
        <v>15</v>
      </c>
      <c r="F14" s="2"/>
      <c r="G14" s="52" t="s">
        <v>45</v>
      </c>
      <c r="H14" s="58" t="s">
        <v>46</v>
      </c>
      <c r="I14" s="58"/>
      <c r="J14" s="57" t="s">
        <v>15</v>
      </c>
      <c r="K14" s="3"/>
      <c r="L14" s="52" t="s">
        <v>45</v>
      </c>
      <c r="M14" s="58" t="s">
        <v>46</v>
      </c>
      <c r="N14" s="58"/>
      <c r="O14" s="57" t="s">
        <v>15</v>
      </c>
      <c r="P14" s="3"/>
      <c r="Q14" s="52" t="s">
        <v>45</v>
      </c>
      <c r="R14" s="58" t="s">
        <v>46</v>
      </c>
      <c r="S14" s="58"/>
      <c r="T14" s="57" t="s">
        <v>15</v>
      </c>
      <c r="V14" s="52" t="s">
        <v>45</v>
      </c>
      <c r="W14" s="58" t="s">
        <v>46</v>
      </c>
      <c r="X14" s="58"/>
      <c r="Y14" s="57" t="s">
        <v>15</v>
      </c>
      <c r="AI14" s="2"/>
      <c r="AL14"/>
      <c r="AM14"/>
      <c r="AN14"/>
      <c r="AO14" s="19"/>
      <c r="AP14" s="19"/>
    </row>
    <row r="15" spans="1:42" x14ac:dyDescent="0.3">
      <c r="A15" s="55"/>
      <c r="B15" s="55"/>
      <c r="C15" s="55"/>
      <c r="D15" s="56"/>
      <c r="F15" s="2"/>
      <c r="G15" s="97" t="str">
        <f t="shared" ref="G15:G24" si="0">IF($A15&lt;DATE(2000,1,1),"",$A15)</f>
        <v/>
      </c>
      <c r="H15" s="103"/>
      <c r="I15" s="93"/>
      <c r="J15" s="114"/>
      <c r="L15" s="97" t="str">
        <f t="shared" ref="L15:L24" si="1">IF($A15&lt;DATE(2000,1,1),"",$A15)</f>
        <v/>
      </c>
      <c r="M15" s="103"/>
      <c r="N15" s="93"/>
      <c r="O15" s="114"/>
      <c r="Q15" s="97" t="str">
        <f t="shared" ref="Q15:Q24" si="2">IF($A15&lt;DATE(2000,1,1),"",$A15)</f>
        <v/>
      </c>
      <c r="R15" s="103"/>
      <c r="S15" s="93"/>
      <c r="T15" s="114"/>
      <c r="V15" s="97" t="str">
        <f t="shared" ref="V15:V24" si="3">IF($A15&lt;DATE(2000,1,1),"",$A15)</f>
        <v/>
      </c>
      <c r="W15" s="103"/>
      <c r="X15" s="93"/>
      <c r="Y15" s="114"/>
      <c r="AI15" s="2"/>
      <c r="AL15"/>
      <c r="AM15"/>
      <c r="AN15"/>
      <c r="AO15" s="19"/>
      <c r="AP15" s="19"/>
    </row>
    <row r="16" spans="1:42" x14ac:dyDescent="0.3">
      <c r="A16" s="92">
        <f>DATE(Results!$J$4,4,1)</f>
        <v>45748</v>
      </c>
      <c r="B16" s="60">
        <f>D16/SUM($H$3,$M$3,$R$3,$W$3,$AB$3)</f>
        <v>0.4</v>
      </c>
      <c r="C16" s="59"/>
      <c r="D16" s="120">
        <f>SUM(J16,O16,T16,Y16)</f>
        <v>5.4</v>
      </c>
      <c r="F16" s="2"/>
      <c r="G16" s="98">
        <f>$A16</f>
        <v>45748</v>
      </c>
      <c r="H16" s="104">
        <f>IF(SUMIFS('Base Produits'!$L:$L,'Base Produits'!$J:$J,G$3,'Base Produits'!$K:$K,DATE(1900,MONTH($A16),DAY($A16)))=0,100%,SUMIFS('Base Produits'!$L:$L,'Base Produits'!$J:$J,G$3,'Base Produits'!$K:$K,DATE(1900,MONTH($A16),DAY($A16))))</f>
        <v>0.4</v>
      </c>
      <c r="I16" s="95"/>
      <c r="J16" s="114">
        <f t="shared" ref="J16:J23" si="4">H16*H$3</f>
        <v>0.4</v>
      </c>
      <c r="L16" s="98">
        <f>$A16</f>
        <v>45748</v>
      </c>
      <c r="M16" s="104">
        <f>IF(SUMIFS('Base Produits'!$L:$L,'Base Produits'!$J:$J,L$3,'Base Produits'!$K:$K,DATE(1900,MONTH($A16),DAY($A16)))=0,100%,SUMIFS('Base Produits'!$L:$L,'Base Produits'!$J:$J,L$3,'Base Produits'!$K:$K,DATE(1900,MONTH($A16),DAY($A16))))</f>
        <v>0.4</v>
      </c>
      <c r="N16" s="95"/>
      <c r="O16" s="114">
        <f t="shared" ref="O16:O23" si="5">M16*M$3</f>
        <v>0.4</v>
      </c>
      <c r="Q16" s="98">
        <f>$A16</f>
        <v>45748</v>
      </c>
      <c r="R16" s="104">
        <f>IF(SUMIFS('Base Produits'!$L:$L,'Base Produits'!$J:$J,Q$3,'Base Produits'!$K:$K,DATE(1900,MONTH($A16),DAY($A16)))=0,100%,SUMIFS('Base Produits'!$L:$L,'Base Produits'!$J:$J,Q$3,'Base Produits'!$K:$K,DATE(1900,MONTH($A16),DAY($A16))))</f>
        <v>0.4</v>
      </c>
      <c r="S16" s="95"/>
      <c r="T16" s="114">
        <f t="shared" ref="T16:T23" si="6">R16*R$3</f>
        <v>4.6000000000000005</v>
      </c>
      <c r="V16" s="98">
        <f>$A16</f>
        <v>45748</v>
      </c>
      <c r="W16" s="104">
        <f>IF(SUMIFS('Base Produits'!$L:$L,'Base Produits'!$J:$J,V$3,'Base Produits'!$K:$K,DATE(1900,MONTH($A16),DAY($A16)))=0,100%,SUMIFS('Base Produits'!$L:$L,'Base Produits'!$J:$J,V$3,'Base Produits'!$K:$K,DATE(1900,MONTH($A16),DAY($A16))))</f>
        <v>1</v>
      </c>
      <c r="X16" s="95"/>
      <c r="Y16" s="114">
        <f t="shared" ref="Y16:Y23" si="7">W16*W$3</f>
        <v>0</v>
      </c>
      <c r="AI16" s="2"/>
      <c r="AL16"/>
      <c r="AM16"/>
      <c r="AN16"/>
      <c r="AO16" s="19"/>
      <c r="AP16" s="19"/>
    </row>
    <row r="17" spans="1:42" x14ac:dyDescent="0.3">
      <c r="A17" s="92">
        <f>A18-1</f>
        <v>45808</v>
      </c>
      <c r="B17" s="60">
        <f t="shared" ref="B17:B23" si="8">D17/SUM($H$3,$M$3,$R$3,$W$3,$AB$3)</f>
        <v>0.65</v>
      </c>
      <c r="C17" s="59"/>
      <c r="D17" s="120">
        <f t="shared" ref="D17:D23" si="9">SUM(J17,O17,T17,Y17)</f>
        <v>8.7750000000000004</v>
      </c>
      <c r="F17" s="2"/>
      <c r="G17" s="98">
        <f t="shared" ref="G17:G23" si="10">$A17</f>
        <v>45808</v>
      </c>
      <c r="H17" s="104">
        <f>IF(SUMIFS('Base Produits'!$L:$L,'Base Produits'!$J:$J,G$3,'Base Produits'!$K:$K,DATE(1900,MONTH($A17),DAY($A17)))=0,100%,SUMIFS('Base Produits'!$L:$L,'Base Produits'!$J:$J,G$3,'Base Produits'!$K:$K,DATE(1900,MONTH($A17),DAY($A17))))</f>
        <v>0.65</v>
      </c>
      <c r="I17" s="95"/>
      <c r="J17" s="114">
        <f t="shared" si="4"/>
        <v>0.65</v>
      </c>
      <c r="L17" s="98">
        <f t="shared" ref="L17:L23" si="11">$A17</f>
        <v>45808</v>
      </c>
      <c r="M17" s="104">
        <f>IF(SUMIFS('Base Produits'!$L:$L,'Base Produits'!$J:$J,L$3,'Base Produits'!$K:$K,DATE(1900,MONTH($A17),DAY($A17)))=0,100%,SUMIFS('Base Produits'!$L:$L,'Base Produits'!$J:$J,L$3,'Base Produits'!$K:$K,DATE(1900,MONTH($A17),DAY($A17))))</f>
        <v>0.65</v>
      </c>
      <c r="N17" s="95"/>
      <c r="O17" s="114">
        <f t="shared" si="5"/>
        <v>0.65</v>
      </c>
      <c r="Q17" s="98">
        <f t="shared" ref="Q17:Q23" si="12">$A17</f>
        <v>45808</v>
      </c>
      <c r="R17" s="104">
        <f>IF(SUMIFS('Base Produits'!$L:$L,'Base Produits'!$J:$J,Q$3,'Base Produits'!$K:$K,DATE(1900,MONTH($A17),DAY($A17)))=0,100%,SUMIFS('Base Produits'!$L:$L,'Base Produits'!$J:$J,Q$3,'Base Produits'!$K:$K,DATE(1900,MONTH($A17),DAY($A17))))</f>
        <v>0.65</v>
      </c>
      <c r="S17" s="95"/>
      <c r="T17" s="114">
        <f t="shared" si="6"/>
        <v>7.4750000000000005</v>
      </c>
      <c r="V17" s="98">
        <f t="shared" ref="V17:V23" si="13">$A17</f>
        <v>45808</v>
      </c>
      <c r="W17" s="104">
        <f>IF(SUMIFS('Base Produits'!$L:$L,'Base Produits'!$J:$J,V$3,'Base Produits'!$K:$K,DATE(1900,MONTH($A17),DAY($A17)))=0,100%,SUMIFS('Base Produits'!$L:$L,'Base Produits'!$J:$J,V$3,'Base Produits'!$K:$K,DATE(1900,MONTH($A17),DAY($A17))))</f>
        <v>1</v>
      </c>
      <c r="X17" s="95"/>
      <c r="Y17" s="114">
        <f t="shared" si="7"/>
        <v>0</v>
      </c>
      <c r="AI17" s="2"/>
      <c r="AL17"/>
      <c r="AM17"/>
      <c r="AN17"/>
      <c r="AO17" s="19"/>
      <c r="AP17" s="19"/>
    </row>
    <row r="18" spans="1:42" x14ac:dyDescent="0.3">
      <c r="A18" s="92">
        <f>DATE(Results!$J$4,6,1)</f>
        <v>45809</v>
      </c>
      <c r="B18" s="60">
        <f t="shared" si="8"/>
        <v>1</v>
      </c>
      <c r="C18" s="59"/>
      <c r="D18" s="120">
        <f t="shared" si="9"/>
        <v>13.5</v>
      </c>
      <c r="F18" s="2"/>
      <c r="G18" s="98">
        <f t="shared" si="10"/>
        <v>45809</v>
      </c>
      <c r="H18" s="104">
        <f>IF(SUMIFS('Base Produits'!$L:$L,'Base Produits'!$J:$J,G$3,'Base Produits'!$K:$K,DATE(1900,MONTH($A18),DAY($A18)))=0,100%,SUMIFS('Base Produits'!$L:$L,'Base Produits'!$J:$J,G$3,'Base Produits'!$K:$K,DATE(1900,MONTH($A18),DAY($A18))))</f>
        <v>1</v>
      </c>
      <c r="I18" s="95"/>
      <c r="J18" s="114">
        <f t="shared" si="4"/>
        <v>1</v>
      </c>
      <c r="L18" s="98">
        <f t="shared" si="11"/>
        <v>45809</v>
      </c>
      <c r="M18" s="104">
        <f>IF(SUMIFS('Base Produits'!$L:$L,'Base Produits'!$J:$J,L$3,'Base Produits'!$K:$K,DATE(1900,MONTH($A18),DAY($A18)))=0,100%,SUMIFS('Base Produits'!$L:$L,'Base Produits'!$J:$J,L$3,'Base Produits'!$K:$K,DATE(1900,MONTH($A18),DAY($A18))))</f>
        <v>1</v>
      </c>
      <c r="N18" s="95"/>
      <c r="O18" s="114">
        <f t="shared" si="5"/>
        <v>1</v>
      </c>
      <c r="Q18" s="98">
        <f t="shared" si="12"/>
        <v>45809</v>
      </c>
      <c r="R18" s="104">
        <f>IF(SUMIFS('Base Produits'!$L:$L,'Base Produits'!$J:$J,Q$3,'Base Produits'!$K:$K,DATE(1900,MONTH($A18),DAY($A18)))=0,100%,SUMIFS('Base Produits'!$L:$L,'Base Produits'!$J:$J,Q$3,'Base Produits'!$K:$K,DATE(1900,MONTH($A18),DAY($A18))))</f>
        <v>1</v>
      </c>
      <c r="S18" s="95"/>
      <c r="T18" s="114">
        <f t="shared" si="6"/>
        <v>11.5</v>
      </c>
      <c r="V18" s="98">
        <f t="shared" si="13"/>
        <v>45809</v>
      </c>
      <c r="W18" s="104">
        <f>IF(SUMIFS('Base Produits'!$L:$L,'Base Produits'!$J:$J,V$3,'Base Produits'!$K:$K,DATE(1900,MONTH($A18),DAY($A18)))=0,100%,SUMIFS('Base Produits'!$L:$L,'Base Produits'!$J:$J,V$3,'Base Produits'!$K:$K,DATE(1900,MONTH($A18),DAY($A18))))</f>
        <v>1</v>
      </c>
      <c r="X18" s="95"/>
      <c r="Y18" s="114">
        <f t="shared" si="7"/>
        <v>0</v>
      </c>
      <c r="AI18" s="2"/>
      <c r="AL18"/>
      <c r="AM18"/>
      <c r="AN18"/>
      <c r="AO18" s="19"/>
      <c r="AP18" s="19"/>
    </row>
    <row r="19" spans="1:42" x14ac:dyDescent="0.3">
      <c r="A19" s="92">
        <f>A20-1</f>
        <v>45869</v>
      </c>
      <c r="B19" s="60">
        <f t="shared" si="8"/>
        <v>0.9</v>
      </c>
      <c r="C19" s="59"/>
      <c r="D19" s="120">
        <f t="shared" si="9"/>
        <v>12.15</v>
      </c>
      <c r="F19" s="2"/>
      <c r="G19" s="98">
        <f t="shared" si="10"/>
        <v>45869</v>
      </c>
      <c r="H19" s="104">
        <f>IF(SUMIFS('Base Produits'!$L:$L,'Base Produits'!$J:$J,G$3,'Base Produits'!$K:$K,DATE(1900,MONTH($A19),DAY($A19)))=0,100%,SUMIFS('Base Produits'!$L:$L,'Base Produits'!$J:$J,G$3,'Base Produits'!$K:$K,DATE(1900,MONTH($A19),DAY($A19))))</f>
        <v>0.9</v>
      </c>
      <c r="I19" s="95"/>
      <c r="J19" s="114">
        <f t="shared" si="4"/>
        <v>0.9</v>
      </c>
      <c r="L19" s="98">
        <f t="shared" si="11"/>
        <v>45869</v>
      </c>
      <c r="M19" s="104">
        <f>IF(SUMIFS('Base Produits'!$L:$L,'Base Produits'!$J:$J,L$3,'Base Produits'!$K:$K,DATE(1900,MONTH($A19),DAY($A19)))=0,100%,SUMIFS('Base Produits'!$L:$L,'Base Produits'!$J:$J,L$3,'Base Produits'!$K:$K,DATE(1900,MONTH($A19),DAY($A19))))</f>
        <v>0.9</v>
      </c>
      <c r="N19" s="95"/>
      <c r="O19" s="114">
        <f t="shared" si="5"/>
        <v>0.9</v>
      </c>
      <c r="Q19" s="98">
        <f t="shared" si="12"/>
        <v>45869</v>
      </c>
      <c r="R19" s="104">
        <f>IF(SUMIFS('Base Produits'!$L:$L,'Base Produits'!$J:$J,Q$3,'Base Produits'!$K:$K,DATE(1900,MONTH($A19),DAY($A19)))=0,100%,SUMIFS('Base Produits'!$L:$L,'Base Produits'!$J:$J,Q$3,'Base Produits'!$K:$K,DATE(1900,MONTH($A19),DAY($A19))))</f>
        <v>0.9</v>
      </c>
      <c r="S19" s="95"/>
      <c r="T19" s="114">
        <f t="shared" si="6"/>
        <v>10.35</v>
      </c>
      <c r="V19" s="98">
        <f t="shared" si="13"/>
        <v>45869</v>
      </c>
      <c r="W19" s="104">
        <f>IF(SUMIFS('Base Produits'!$L:$L,'Base Produits'!$J:$J,V$3,'Base Produits'!$K:$K,DATE(1900,MONTH($A19),DAY($A19)))=0,100%,SUMIFS('Base Produits'!$L:$L,'Base Produits'!$J:$J,V$3,'Base Produits'!$K:$K,DATE(1900,MONTH($A19),DAY($A19))))</f>
        <v>1</v>
      </c>
      <c r="X19" s="95"/>
      <c r="Y19" s="114">
        <f t="shared" si="7"/>
        <v>0</v>
      </c>
      <c r="AI19" s="2"/>
      <c r="AL19"/>
      <c r="AM19"/>
      <c r="AN19"/>
      <c r="AO19" s="19"/>
      <c r="AP19" s="19"/>
    </row>
    <row r="20" spans="1:42" x14ac:dyDescent="0.3">
      <c r="A20" s="92">
        <f>DATE(Results!$J$4,8,1)</f>
        <v>45870</v>
      </c>
      <c r="B20" s="60">
        <f t="shared" si="8"/>
        <v>1</v>
      </c>
      <c r="C20" s="59"/>
      <c r="D20" s="120">
        <f t="shared" si="9"/>
        <v>13.5</v>
      </c>
      <c r="F20" s="2"/>
      <c r="G20" s="98">
        <f t="shared" si="10"/>
        <v>45870</v>
      </c>
      <c r="H20" s="104">
        <f>IF(SUMIFS('Base Produits'!$L:$L,'Base Produits'!$J:$J,G$3,'Base Produits'!$K:$K,DATE(1900,MONTH($A20),DAY($A20)))=0,100%,SUMIFS('Base Produits'!$L:$L,'Base Produits'!$J:$J,G$3,'Base Produits'!$K:$K,DATE(1900,MONTH($A20),DAY($A20))))</f>
        <v>1</v>
      </c>
      <c r="I20" s="95"/>
      <c r="J20" s="114">
        <f t="shared" si="4"/>
        <v>1</v>
      </c>
      <c r="L20" s="98">
        <f t="shared" si="11"/>
        <v>45870</v>
      </c>
      <c r="M20" s="104">
        <f>IF(SUMIFS('Base Produits'!$L:$L,'Base Produits'!$J:$J,L$3,'Base Produits'!$K:$K,DATE(1900,MONTH($A20),DAY($A20)))=0,100%,SUMIFS('Base Produits'!$L:$L,'Base Produits'!$J:$J,L$3,'Base Produits'!$K:$K,DATE(1900,MONTH($A20),DAY($A20))))</f>
        <v>1</v>
      </c>
      <c r="N20" s="95"/>
      <c r="O20" s="114">
        <f t="shared" si="5"/>
        <v>1</v>
      </c>
      <c r="Q20" s="98">
        <f t="shared" si="12"/>
        <v>45870</v>
      </c>
      <c r="R20" s="104">
        <f>IF(SUMIFS('Base Produits'!$L:$L,'Base Produits'!$J:$J,Q$3,'Base Produits'!$K:$K,DATE(1900,MONTH($A20),DAY($A20)))=0,100%,SUMIFS('Base Produits'!$L:$L,'Base Produits'!$J:$J,Q$3,'Base Produits'!$K:$K,DATE(1900,MONTH($A20),DAY($A20))))</f>
        <v>1</v>
      </c>
      <c r="S20" s="95"/>
      <c r="T20" s="114">
        <f t="shared" si="6"/>
        <v>11.5</v>
      </c>
      <c r="V20" s="98">
        <f t="shared" si="13"/>
        <v>45870</v>
      </c>
      <c r="W20" s="104">
        <f>IF(SUMIFS('Base Produits'!$L:$L,'Base Produits'!$J:$J,V$3,'Base Produits'!$K:$K,DATE(1900,MONTH($A20),DAY($A20)))=0,100%,SUMIFS('Base Produits'!$L:$L,'Base Produits'!$J:$J,V$3,'Base Produits'!$K:$K,DATE(1900,MONTH($A20),DAY($A20))))</f>
        <v>1</v>
      </c>
      <c r="X20" s="95"/>
      <c r="Y20" s="114">
        <f t="shared" si="7"/>
        <v>0</v>
      </c>
      <c r="AI20" s="2"/>
      <c r="AL20"/>
      <c r="AM20"/>
      <c r="AN20"/>
    </row>
    <row r="21" spans="1:42" x14ac:dyDescent="0.3">
      <c r="A21" s="92">
        <f>A22-1</f>
        <v>45900</v>
      </c>
      <c r="B21" s="60">
        <f t="shared" si="8"/>
        <v>0.95</v>
      </c>
      <c r="C21" s="59"/>
      <c r="D21" s="120">
        <f t="shared" si="9"/>
        <v>12.824999999999999</v>
      </c>
      <c r="F21" s="2"/>
      <c r="G21" s="98">
        <f t="shared" si="10"/>
        <v>45900</v>
      </c>
      <c r="H21" s="104">
        <f>IF(SUMIFS('Base Produits'!$L:$L,'Base Produits'!$J:$J,G$3,'Base Produits'!$K:$K,DATE(1900,MONTH($A21),DAY($A21)))=0,100%,SUMIFS('Base Produits'!$L:$L,'Base Produits'!$J:$J,G$3,'Base Produits'!$K:$K,DATE(1900,MONTH($A21),DAY($A21))))</f>
        <v>0.95</v>
      </c>
      <c r="I21" s="95"/>
      <c r="J21" s="114">
        <f t="shared" si="4"/>
        <v>0.95</v>
      </c>
      <c r="L21" s="98">
        <f t="shared" si="11"/>
        <v>45900</v>
      </c>
      <c r="M21" s="104">
        <f>IF(SUMIFS('Base Produits'!$L:$L,'Base Produits'!$J:$J,L$3,'Base Produits'!$K:$K,DATE(1900,MONTH($A21),DAY($A21)))=0,100%,SUMIFS('Base Produits'!$L:$L,'Base Produits'!$J:$J,L$3,'Base Produits'!$K:$K,DATE(1900,MONTH($A21),DAY($A21))))</f>
        <v>0.95</v>
      </c>
      <c r="N21" s="95"/>
      <c r="O21" s="114">
        <f t="shared" si="5"/>
        <v>0.95</v>
      </c>
      <c r="Q21" s="98">
        <f t="shared" si="12"/>
        <v>45900</v>
      </c>
      <c r="R21" s="104">
        <f>IF(SUMIFS('Base Produits'!$L:$L,'Base Produits'!$J:$J,Q$3,'Base Produits'!$K:$K,DATE(1900,MONTH($A21),DAY($A21)))=0,100%,SUMIFS('Base Produits'!$L:$L,'Base Produits'!$J:$J,Q$3,'Base Produits'!$K:$K,DATE(1900,MONTH($A21),DAY($A21))))</f>
        <v>0.95</v>
      </c>
      <c r="S21" s="95"/>
      <c r="T21" s="114">
        <f t="shared" si="6"/>
        <v>10.924999999999999</v>
      </c>
      <c r="V21" s="98">
        <f t="shared" si="13"/>
        <v>45900</v>
      </c>
      <c r="W21" s="104">
        <f>IF(SUMIFS('Base Produits'!$L:$L,'Base Produits'!$J:$J,V$3,'Base Produits'!$K:$K,DATE(1900,MONTH($A21),DAY($A21)))=0,100%,SUMIFS('Base Produits'!$L:$L,'Base Produits'!$J:$J,V$3,'Base Produits'!$K:$K,DATE(1900,MONTH($A21),DAY($A21))))</f>
        <v>1</v>
      </c>
      <c r="X21" s="95"/>
      <c r="Y21" s="114">
        <f t="shared" si="7"/>
        <v>0</v>
      </c>
      <c r="AI21" s="2"/>
      <c r="AL21"/>
      <c r="AM21"/>
      <c r="AN21"/>
    </row>
    <row r="22" spans="1:42" x14ac:dyDescent="0.3">
      <c r="A22" s="92">
        <f>DATE(Results!$J$4,9,1)</f>
        <v>45901</v>
      </c>
      <c r="B22" s="60">
        <f t="shared" si="8"/>
        <v>1</v>
      </c>
      <c r="C22" s="59"/>
      <c r="D22" s="120">
        <f t="shared" si="9"/>
        <v>13.5</v>
      </c>
      <c r="F22" s="2"/>
      <c r="G22" s="98">
        <f t="shared" si="10"/>
        <v>45901</v>
      </c>
      <c r="H22" s="104">
        <f>IF(SUMIFS('Base Produits'!$L:$L,'Base Produits'!$J:$J,G$3,'Base Produits'!$K:$K,DATE(1900,MONTH($A22),DAY($A22)))=0,100%,SUMIFS('Base Produits'!$L:$L,'Base Produits'!$J:$J,G$3,'Base Produits'!$K:$K,DATE(1900,MONTH($A22),DAY($A22))))</f>
        <v>1</v>
      </c>
      <c r="I22" s="95"/>
      <c r="J22" s="114">
        <f t="shared" si="4"/>
        <v>1</v>
      </c>
      <c r="L22" s="98">
        <f t="shared" si="11"/>
        <v>45901</v>
      </c>
      <c r="M22" s="104">
        <f>IF(SUMIFS('Base Produits'!$L:$L,'Base Produits'!$J:$J,L$3,'Base Produits'!$K:$K,DATE(1900,MONTH($A22),DAY($A22)))=0,100%,SUMIFS('Base Produits'!$L:$L,'Base Produits'!$J:$J,L$3,'Base Produits'!$K:$K,DATE(1900,MONTH($A22),DAY($A22))))</f>
        <v>1</v>
      </c>
      <c r="N22" s="95"/>
      <c r="O22" s="114">
        <f t="shared" si="5"/>
        <v>1</v>
      </c>
      <c r="Q22" s="98">
        <f t="shared" si="12"/>
        <v>45901</v>
      </c>
      <c r="R22" s="104">
        <f>IF(SUMIFS('Base Produits'!$L:$L,'Base Produits'!$J:$J,Q$3,'Base Produits'!$K:$K,DATE(1900,MONTH($A22),DAY($A22)))=0,100%,SUMIFS('Base Produits'!$L:$L,'Base Produits'!$J:$J,Q$3,'Base Produits'!$K:$K,DATE(1900,MONTH($A22),DAY($A22))))</f>
        <v>1</v>
      </c>
      <c r="S22" s="95"/>
      <c r="T22" s="114">
        <f t="shared" si="6"/>
        <v>11.5</v>
      </c>
      <c r="V22" s="98">
        <f t="shared" si="13"/>
        <v>45901</v>
      </c>
      <c r="W22" s="104">
        <f>IF(SUMIFS('Base Produits'!$L:$L,'Base Produits'!$J:$J,V$3,'Base Produits'!$K:$K,DATE(1900,MONTH($A22),DAY($A22)))=0,100%,SUMIFS('Base Produits'!$L:$L,'Base Produits'!$J:$J,V$3,'Base Produits'!$K:$K,DATE(1900,MONTH($A22),DAY($A22))))</f>
        <v>1</v>
      </c>
      <c r="X22" s="95"/>
      <c r="Y22" s="114">
        <f t="shared" si="7"/>
        <v>0</v>
      </c>
      <c r="AI22" s="2"/>
      <c r="AL22"/>
      <c r="AM22"/>
      <c r="AN22"/>
    </row>
    <row r="23" spans="1:42" x14ac:dyDescent="0.3">
      <c r="A23" s="92">
        <f>DATE(Results!M4,3,31)</f>
        <v>46112</v>
      </c>
      <c r="B23" s="60">
        <f t="shared" si="8"/>
        <v>0.4</v>
      </c>
      <c r="C23" s="59"/>
      <c r="D23" s="120">
        <f t="shared" si="9"/>
        <v>5.4</v>
      </c>
      <c r="F23" s="2"/>
      <c r="G23" s="98">
        <f t="shared" si="10"/>
        <v>46112</v>
      </c>
      <c r="H23" s="104">
        <f>IF(SUMIFS('Base Produits'!$L:$L,'Base Produits'!$J:$J,G$3,'Base Produits'!$K:$K,DATE(1900,MONTH($A23),DAY($A23)))=0,100%,SUMIFS('Base Produits'!$L:$L,'Base Produits'!$J:$J,G$3,'Base Produits'!$K:$K,DATE(1900,MONTH($A23),DAY($A23))))</f>
        <v>0.4</v>
      </c>
      <c r="I23" s="95"/>
      <c r="J23" s="114">
        <f t="shared" si="4"/>
        <v>0.4</v>
      </c>
      <c r="L23" s="98">
        <f t="shared" si="11"/>
        <v>46112</v>
      </c>
      <c r="M23" s="104">
        <f>IF(SUMIFS('Base Produits'!$L:$L,'Base Produits'!$J:$J,L$3,'Base Produits'!$K:$K,DATE(1900,MONTH($A23),DAY($A23)))=0,100%,SUMIFS('Base Produits'!$L:$L,'Base Produits'!$J:$J,L$3,'Base Produits'!$K:$K,DATE(1900,MONTH($A23),DAY($A23))))</f>
        <v>0.4</v>
      </c>
      <c r="N23" s="95"/>
      <c r="O23" s="114">
        <f t="shared" si="5"/>
        <v>0.4</v>
      </c>
      <c r="Q23" s="98">
        <f t="shared" si="12"/>
        <v>46112</v>
      </c>
      <c r="R23" s="104">
        <f>IF(SUMIFS('Base Produits'!$L:$L,'Base Produits'!$J:$J,Q$3,'Base Produits'!$K:$K,DATE(1900,MONTH($A23),DAY($A23)))=0,100%,SUMIFS('Base Produits'!$L:$L,'Base Produits'!$J:$J,Q$3,'Base Produits'!$K:$K,DATE(1900,MONTH($A23),DAY($A23))))</f>
        <v>0.4</v>
      </c>
      <c r="S23" s="95"/>
      <c r="T23" s="114">
        <f t="shared" si="6"/>
        <v>4.6000000000000005</v>
      </c>
      <c r="V23" s="98">
        <f t="shared" si="13"/>
        <v>46112</v>
      </c>
      <c r="W23" s="104">
        <f>IF(SUMIFS('Base Produits'!$L:$L,'Base Produits'!$J:$J,V$3,'Base Produits'!$K:$K,DATE(1900,MONTH($A23),DAY($A23)))=0,100%,SUMIFS('Base Produits'!$L:$L,'Base Produits'!$J:$J,V$3,'Base Produits'!$K:$K,DATE(1900,MONTH($A23),DAY($A23))))</f>
        <v>1</v>
      </c>
      <c r="X23" s="95"/>
      <c r="Y23" s="114">
        <f t="shared" si="7"/>
        <v>0</v>
      </c>
      <c r="AI23" s="2"/>
      <c r="AL23"/>
      <c r="AM23"/>
      <c r="AN23"/>
      <c r="AO23" s="19"/>
      <c r="AP23" s="19"/>
    </row>
    <row r="24" spans="1:42" ht="15" thickBot="1" x14ac:dyDescent="0.35">
      <c r="A24" s="96"/>
      <c r="B24" s="96"/>
      <c r="C24" s="96"/>
      <c r="D24" s="102"/>
      <c r="F24" s="2"/>
      <c r="G24" s="115" t="str">
        <f t="shared" si="0"/>
        <v/>
      </c>
      <c r="H24" s="116"/>
      <c r="I24" s="117"/>
      <c r="J24" s="102"/>
      <c r="L24" s="115" t="str">
        <f t="shared" si="1"/>
        <v/>
      </c>
      <c r="M24" s="116"/>
      <c r="N24" s="117"/>
      <c r="O24" s="102"/>
      <c r="Q24" s="115" t="str">
        <f t="shared" si="2"/>
        <v/>
      </c>
      <c r="R24" s="116"/>
      <c r="S24" s="117"/>
      <c r="T24" s="102"/>
      <c r="V24" s="115" t="str">
        <f t="shared" si="3"/>
        <v/>
      </c>
      <c r="W24" s="116"/>
      <c r="X24" s="117"/>
      <c r="Y24" s="102"/>
      <c r="AI24" s="2"/>
      <c r="AL24"/>
      <c r="AM24"/>
      <c r="AN24"/>
    </row>
    <row r="25" spans="1:42" ht="15" thickBot="1" x14ac:dyDescent="0.35">
      <c r="F25" s="2"/>
      <c r="AI25" s="2"/>
      <c r="AL25"/>
      <c r="AM25"/>
      <c r="AN25"/>
    </row>
    <row r="26" spans="1:42" ht="15" thickBot="1" x14ac:dyDescent="0.35">
      <c r="A26" s="52" t="s">
        <v>45</v>
      </c>
      <c r="B26" s="58" t="s">
        <v>54</v>
      </c>
      <c r="C26" s="58"/>
      <c r="D26" s="57" t="s">
        <v>15</v>
      </c>
      <c r="F26" s="2"/>
      <c r="G26" s="52" t="s">
        <v>45</v>
      </c>
      <c r="H26" s="58" t="s">
        <v>54</v>
      </c>
      <c r="I26" s="58"/>
      <c r="J26" s="57" t="s">
        <v>15</v>
      </c>
      <c r="L26" s="52" t="s">
        <v>45</v>
      </c>
      <c r="M26" s="58" t="s">
        <v>54</v>
      </c>
      <c r="N26" s="58"/>
      <c r="O26" s="57" t="s">
        <v>15</v>
      </c>
      <c r="Q26" s="52" t="s">
        <v>45</v>
      </c>
      <c r="R26" s="58" t="s">
        <v>54</v>
      </c>
      <c r="S26" s="58"/>
      <c r="T26" s="57" t="s">
        <v>15</v>
      </c>
      <c r="V26" s="52" t="s">
        <v>45</v>
      </c>
      <c r="W26" s="58" t="s">
        <v>54</v>
      </c>
      <c r="X26" s="58"/>
      <c r="Y26" s="57" t="s">
        <v>15</v>
      </c>
      <c r="AI26" s="2"/>
      <c r="AL26"/>
      <c r="AM26"/>
      <c r="AN26"/>
    </row>
    <row r="27" spans="1:42" x14ac:dyDescent="0.3">
      <c r="A27" s="55"/>
      <c r="B27" s="55"/>
      <c r="C27" s="55"/>
      <c r="D27" s="56"/>
      <c r="F27" s="2"/>
      <c r="G27" s="97" t="str">
        <f>IF($A27&lt;DATE(2000,1,1),"",$A27)</f>
        <v/>
      </c>
      <c r="H27" s="103"/>
      <c r="I27" s="93"/>
      <c r="J27" s="100">
        <f>H27*H$3</f>
        <v>0</v>
      </c>
      <c r="L27" s="97" t="str">
        <f>IF($A27&lt;DATE(2000,1,1),"",$A27)</f>
        <v/>
      </c>
      <c r="M27" s="103"/>
      <c r="N27" s="93"/>
      <c r="O27" s="100">
        <f>M27*M$3</f>
        <v>0</v>
      </c>
      <c r="Q27" s="97" t="str">
        <f>IF($A27&lt;DATE(2000,1,1),"",$A27)</f>
        <v/>
      </c>
      <c r="R27" s="103"/>
      <c r="S27" s="93"/>
      <c r="T27" s="100">
        <f>R27*R$3</f>
        <v>0</v>
      </c>
      <c r="V27" s="97" t="str">
        <f>IF($A27&lt;DATE(2000,1,1),"",$A27)</f>
        <v/>
      </c>
      <c r="W27" s="103"/>
      <c r="X27" s="93"/>
      <c r="Y27" s="100">
        <f>W27*W$3</f>
        <v>0</v>
      </c>
      <c r="AI27" s="2"/>
      <c r="AL27"/>
      <c r="AM27"/>
      <c r="AN27"/>
    </row>
    <row r="28" spans="1:42" x14ac:dyDescent="0.3">
      <c r="A28" s="92">
        <f>A29-1</f>
        <v>45808</v>
      </c>
      <c r="B28" s="60">
        <f t="shared" ref="B28:B35" si="14">D28/SUM($H$3,$M$3,$R$3,$W$3,$AB$3)</f>
        <v>0.2</v>
      </c>
      <c r="C28" s="59"/>
      <c r="D28" s="120">
        <f t="shared" ref="D28:D35" si="15">SUM(J28,O28,T28,Y28)</f>
        <v>2.7</v>
      </c>
      <c r="F28" s="2"/>
      <c r="G28" s="98">
        <f>$A28</f>
        <v>45808</v>
      </c>
      <c r="H28" s="104">
        <f>IF(SUMIFS('Base Produits'!$P:$P,'Base Produits'!$N:$N,G$3,'Base Produits'!$O:$O,DATE(1900,MONTH($A28),DAY($A28)))=0,0%,SUMIFS('Base Produits'!$P:$P,'Base Produits'!$N:$N,G$3,'Base Produits'!$O:$O,DATE(1900,MONTH($A28),DAY($A28))))</f>
        <v>0.2</v>
      </c>
      <c r="I28" s="94"/>
      <c r="J28" s="101">
        <f t="shared" ref="J28:J35" si="16">H28*H$3</f>
        <v>0.2</v>
      </c>
      <c r="L28" s="98">
        <f>$A28</f>
        <v>45808</v>
      </c>
      <c r="M28" s="104">
        <f>IF(SUMIFS('Base Produits'!$P:$P,'Base Produits'!$N:$N,L$3,'Base Produits'!$O:$O,DATE(1900,MONTH($A28),DAY($A28)))=0,0%,SUMIFS('Base Produits'!$P:$P,'Base Produits'!$N:$N,L$3,'Base Produits'!$O:$O,DATE(1900,MONTH($A28),DAY($A28))))</f>
        <v>0.2</v>
      </c>
      <c r="N28" s="94"/>
      <c r="O28" s="101">
        <f t="shared" ref="O28:O35" si="17">M28*M$3</f>
        <v>0.2</v>
      </c>
      <c r="Q28" s="98">
        <f>$A28</f>
        <v>45808</v>
      </c>
      <c r="R28" s="104">
        <f>IF(SUMIFS('Base Produits'!$P:$P,'Base Produits'!$N:$N,Q$3,'Base Produits'!$O:$O,DATE(1900,MONTH($A28),DAY($A28)))=0,0%,SUMIFS('Base Produits'!$P:$P,'Base Produits'!$N:$N,Q$3,'Base Produits'!$O:$O,DATE(1900,MONTH($A28),DAY($A28))))</f>
        <v>0.2</v>
      </c>
      <c r="S28" s="94"/>
      <c r="T28" s="101">
        <f t="shared" ref="T28:T35" si="18">R28*R$3</f>
        <v>2.3000000000000003</v>
      </c>
      <c r="V28" s="98">
        <f>$A28</f>
        <v>45808</v>
      </c>
      <c r="W28" s="104">
        <f>IF(SUMIFS('Base Produits'!$P:$P,'Base Produits'!$N:$N,V$3,'Base Produits'!$O:$O,DATE(1900,MONTH($A28),DAY($A28)))=0,0%,SUMIFS('Base Produits'!$P:$P,'Base Produits'!$N:$N,V$3,'Base Produits'!$O:$O,DATE(1900,MONTH($A28),DAY($A28))))</f>
        <v>0</v>
      </c>
      <c r="X28" s="94"/>
      <c r="Y28" s="101">
        <f t="shared" ref="Y28:Y35" si="19">W28*W$3</f>
        <v>0</v>
      </c>
      <c r="AI28" s="2"/>
      <c r="AL28"/>
      <c r="AM28"/>
      <c r="AN28"/>
    </row>
    <row r="29" spans="1:42" x14ac:dyDescent="0.3">
      <c r="A29" s="92">
        <f>DATE(Results!$J$4,6,1)</f>
        <v>45809</v>
      </c>
      <c r="B29" s="60">
        <f t="shared" si="14"/>
        <v>0</v>
      </c>
      <c r="C29" s="59"/>
      <c r="D29" s="120">
        <f t="shared" si="15"/>
        <v>0</v>
      </c>
      <c r="F29" s="2"/>
      <c r="G29" s="98">
        <f t="shared" ref="G29:G35" si="20">$A29</f>
        <v>45809</v>
      </c>
      <c r="H29" s="104">
        <f>IF(SUMIFS('Base Produits'!$P:$P,'Base Produits'!$N:$N,G$3,'Base Produits'!$O:$O,DATE(1900,MONTH($A29),DAY($A29)))=0,0%,SUMIFS('Base Produits'!$P:$P,'Base Produits'!$N:$N,G$3,'Base Produits'!$O:$O,DATE(1900,MONTH($A29),DAY($A29))))</f>
        <v>0</v>
      </c>
      <c r="I29" s="94"/>
      <c r="J29" s="101">
        <f t="shared" si="16"/>
        <v>0</v>
      </c>
      <c r="L29" s="98">
        <f t="shared" ref="L29:L35" si="21">$A29</f>
        <v>45809</v>
      </c>
      <c r="M29" s="104">
        <f>IF(SUMIFS('Base Produits'!$P:$P,'Base Produits'!$N:$N,L$3,'Base Produits'!$O:$O,DATE(1900,MONTH($A29),DAY($A29)))=0,0%,SUMIFS('Base Produits'!$P:$P,'Base Produits'!$N:$N,L$3,'Base Produits'!$O:$O,DATE(1900,MONTH($A29),DAY($A29))))</f>
        <v>0</v>
      </c>
      <c r="N29" s="94"/>
      <c r="O29" s="101">
        <f t="shared" si="17"/>
        <v>0</v>
      </c>
      <c r="Q29" s="98">
        <f t="shared" ref="Q29:Q35" si="22">$A29</f>
        <v>45809</v>
      </c>
      <c r="R29" s="104">
        <f>IF(SUMIFS('Base Produits'!$P:$P,'Base Produits'!$N:$N,Q$3,'Base Produits'!$O:$O,DATE(1900,MONTH($A29),DAY($A29)))=0,0%,SUMIFS('Base Produits'!$P:$P,'Base Produits'!$N:$N,Q$3,'Base Produits'!$O:$O,DATE(1900,MONTH($A29),DAY($A29))))</f>
        <v>0</v>
      </c>
      <c r="S29" s="94"/>
      <c r="T29" s="101">
        <f t="shared" si="18"/>
        <v>0</v>
      </c>
      <c r="V29" s="98">
        <f t="shared" ref="V29:V35" si="23">$A29</f>
        <v>45809</v>
      </c>
      <c r="W29" s="104">
        <f>IF(SUMIFS('Base Produits'!$P:$P,'Base Produits'!$N:$N,V$3,'Base Produits'!$O:$O,DATE(1900,MONTH($A29),DAY($A29)))=0,0%,SUMIFS('Base Produits'!$P:$P,'Base Produits'!$N:$N,V$3,'Base Produits'!$O:$O,DATE(1900,MONTH($A29),DAY($A29))))</f>
        <v>0</v>
      </c>
      <c r="X29" s="94"/>
      <c r="Y29" s="101">
        <f t="shared" si="19"/>
        <v>0</v>
      </c>
      <c r="AI29" s="2"/>
      <c r="AL29"/>
      <c r="AM29"/>
      <c r="AN29"/>
    </row>
    <row r="30" spans="1:42" x14ac:dyDescent="0.3">
      <c r="A30" s="92">
        <f>A31-1</f>
        <v>45869</v>
      </c>
      <c r="B30" s="60">
        <f t="shared" si="14"/>
        <v>0.5</v>
      </c>
      <c r="C30" s="59"/>
      <c r="D30" s="120">
        <f t="shared" si="15"/>
        <v>6.75</v>
      </c>
      <c r="F30" s="2"/>
      <c r="G30" s="98">
        <f t="shared" si="20"/>
        <v>45869</v>
      </c>
      <c r="H30" s="104">
        <f>IF(SUMIFS('Base Produits'!$P:$P,'Base Produits'!$N:$N,G$3,'Base Produits'!$O:$O,DATE(1900,MONTH($A30),DAY($A30)))=0,0%,SUMIFS('Base Produits'!$P:$P,'Base Produits'!$N:$N,G$3,'Base Produits'!$O:$O,DATE(1900,MONTH($A30),DAY($A30))))</f>
        <v>0.5</v>
      </c>
      <c r="I30" s="94"/>
      <c r="J30" s="101">
        <f t="shared" si="16"/>
        <v>0.5</v>
      </c>
      <c r="L30" s="98">
        <f t="shared" si="21"/>
        <v>45869</v>
      </c>
      <c r="M30" s="104">
        <f>IF(SUMIFS('Base Produits'!$P:$P,'Base Produits'!$N:$N,L$3,'Base Produits'!$O:$O,DATE(1900,MONTH($A30),DAY($A30)))=0,0%,SUMIFS('Base Produits'!$P:$P,'Base Produits'!$N:$N,L$3,'Base Produits'!$O:$O,DATE(1900,MONTH($A30),DAY($A30))))</f>
        <v>0.5</v>
      </c>
      <c r="N30" s="94"/>
      <c r="O30" s="101">
        <f t="shared" si="17"/>
        <v>0.5</v>
      </c>
      <c r="Q30" s="98">
        <f t="shared" si="22"/>
        <v>45869</v>
      </c>
      <c r="R30" s="104">
        <f>IF(SUMIFS('Base Produits'!$P:$P,'Base Produits'!$N:$N,Q$3,'Base Produits'!$O:$O,DATE(1900,MONTH($A30),DAY($A30)))=0,0%,SUMIFS('Base Produits'!$P:$P,'Base Produits'!$N:$N,Q$3,'Base Produits'!$O:$O,DATE(1900,MONTH($A30),DAY($A30))))</f>
        <v>0.5</v>
      </c>
      <c r="S30" s="94"/>
      <c r="T30" s="101">
        <f t="shared" si="18"/>
        <v>5.75</v>
      </c>
      <c r="V30" s="98">
        <f t="shared" si="23"/>
        <v>45869</v>
      </c>
      <c r="W30" s="104">
        <f>IF(SUMIFS('Base Produits'!$P:$P,'Base Produits'!$N:$N,V$3,'Base Produits'!$O:$O,DATE(1900,MONTH($A30),DAY($A30)))=0,0%,SUMIFS('Base Produits'!$P:$P,'Base Produits'!$N:$N,V$3,'Base Produits'!$O:$O,DATE(1900,MONTH($A30),DAY($A30))))</f>
        <v>0</v>
      </c>
      <c r="X30" s="94"/>
      <c r="Y30" s="101">
        <f t="shared" si="19"/>
        <v>0</v>
      </c>
      <c r="AI30" s="2"/>
      <c r="AL30"/>
      <c r="AM30"/>
      <c r="AN30"/>
    </row>
    <row r="31" spans="1:42" x14ac:dyDescent="0.3">
      <c r="A31" s="92">
        <f>DATE(Results!$J$4,8,1)</f>
        <v>45870</v>
      </c>
      <c r="B31" s="60">
        <f t="shared" si="14"/>
        <v>0</v>
      </c>
      <c r="C31" s="59"/>
      <c r="D31" s="120">
        <f t="shared" si="15"/>
        <v>0</v>
      </c>
      <c r="F31" s="2"/>
      <c r="G31" s="98">
        <f t="shared" si="20"/>
        <v>45870</v>
      </c>
      <c r="H31" s="104">
        <f>IF(SUMIFS('Base Produits'!$P:$P,'Base Produits'!$N:$N,G$3,'Base Produits'!$O:$O,DATE(1900,MONTH($A31),DAY($A31)))=0,0%,SUMIFS('Base Produits'!$P:$P,'Base Produits'!$N:$N,G$3,'Base Produits'!$O:$O,DATE(1900,MONTH($A31),DAY($A31))))</f>
        <v>0</v>
      </c>
      <c r="I31" s="94"/>
      <c r="J31" s="101">
        <f t="shared" si="16"/>
        <v>0</v>
      </c>
      <c r="L31" s="98">
        <f t="shared" si="21"/>
        <v>45870</v>
      </c>
      <c r="M31" s="104">
        <f>IF(SUMIFS('Base Produits'!$P:$P,'Base Produits'!$N:$N,L$3,'Base Produits'!$O:$O,DATE(1900,MONTH($A31),DAY($A31)))=0,0%,SUMIFS('Base Produits'!$P:$P,'Base Produits'!$N:$N,L$3,'Base Produits'!$O:$O,DATE(1900,MONTH($A31),DAY($A31))))</f>
        <v>0</v>
      </c>
      <c r="N31" s="94"/>
      <c r="O31" s="101">
        <f t="shared" si="17"/>
        <v>0</v>
      </c>
      <c r="Q31" s="98">
        <f t="shared" si="22"/>
        <v>45870</v>
      </c>
      <c r="R31" s="104">
        <f>IF(SUMIFS('Base Produits'!$P:$P,'Base Produits'!$N:$N,Q$3,'Base Produits'!$O:$O,DATE(1900,MONTH($A31),DAY($A31)))=0,0%,SUMIFS('Base Produits'!$P:$P,'Base Produits'!$N:$N,Q$3,'Base Produits'!$O:$O,DATE(1900,MONTH($A31),DAY($A31))))</f>
        <v>0</v>
      </c>
      <c r="S31" s="94"/>
      <c r="T31" s="101">
        <f t="shared" si="18"/>
        <v>0</v>
      </c>
      <c r="V31" s="98">
        <f t="shared" si="23"/>
        <v>45870</v>
      </c>
      <c r="W31" s="104">
        <f>IF(SUMIFS('Base Produits'!$P:$P,'Base Produits'!$N:$N,V$3,'Base Produits'!$O:$O,DATE(1900,MONTH($A31),DAY($A31)))=0,0%,SUMIFS('Base Produits'!$P:$P,'Base Produits'!$N:$N,V$3,'Base Produits'!$O:$O,DATE(1900,MONTH($A31),DAY($A31))))</f>
        <v>0</v>
      </c>
      <c r="X31" s="94"/>
      <c r="Y31" s="101">
        <f t="shared" si="19"/>
        <v>0</v>
      </c>
      <c r="AI31" s="2"/>
      <c r="AL31"/>
      <c r="AM31"/>
      <c r="AN31"/>
    </row>
    <row r="32" spans="1:42" x14ac:dyDescent="0.3">
      <c r="A32" s="92">
        <f>A33-1</f>
        <v>45930</v>
      </c>
      <c r="B32" s="60">
        <f t="shared" si="14"/>
        <v>0</v>
      </c>
      <c r="C32" s="59"/>
      <c r="D32" s="120">
        <f t="shared" si="15"/>
        <v>0</v>
      </c>
      <c r="F32" s="2"/>
      <c r="G32" s="98">
        <f t="shared" si="20"/>
        <v>45930</v>
      </c>
      <c r="H32" s="104">
        <f>IF(SUMIFS('Base Produits'!$P:$P,'Base Produits'!$N:$N,G$3,'Base Produits'!$O:$O,DATE(1900,MONTH($A32),DAY($A32)))=0,0%,SUMIFS('Base Produits'!$P:$P,'Base Produits'!$N:$N,G$3,'Base Produits'!$O:$O,DATE(1900,MONTH($A32),DAY($A32))))</f>
        <v>0</v>
      </c>
      <c r="I32" s="94"/>
      <c r="J32" s="101">
        <f t="shared" si="16"/>
        <v>0</v>
      </c>
      <c r="L32" s="98">
        <f t="shared" si="21"/>
        <v>45930</v>
      </c>
      <c r="M32" s="104">
        <f>IF(SUMIFS('Base Produits'!$P:$P,'Base Produits'!$N:$N,L$3,'Base Produits'!$O:$O,DATE(1900,MONTH($A32),DAY($A32)))=0,0%,SUMIFS('Base Produits'!$P:$P,'Base Produits'!$N:$N,L$3,'Base Produits'!$O:$O,DATE(1900,MONTH($A32),DAY($A32))))</f>
        <v>0</v>
      </c>
      <c r="N32" s="94"/>
      <c r="O32" s="101">
        <f t="shared" si="17"/>
        <v>0</v>
      </c>
      <c r="Q32" s="98">
        <f t="shared" si="22"/>
        <v>45930</v>
      </c>
      <c r="R32" s="104">
        <f>IF(SUMIFS('Base Produits'!$P:$P,'Base Produits'!$N:$N,Q$3,'Base Produits'!$O:$O,DATE(1900,MONTH($A32),DAY($A32)))=0,0%,SUMIFS('Base Produits'!$P:$P,'Base Produits'!$N:$N,Q$3,'Base Produits'!$O:$O,DATE(1900,MONTH($A32),DAY($A32))))</f>
        <v>0</v>
      </c>
      <c r="S32" s="94"/>
      <c r="T32" s="101">
        <f t="shared" si="18"/>
        <v>0</v>
      </c>
      <c r="V32" s="98">
        <f t="shared" si="23"/>
        <v>45930</v>
      </c>
      <c r="W32" s="104">
        <f>IF(SUMIFS('Base Produits'!$P:$P,'Base Produits'!$N:$N,V$3,'Base Produits'!$O:$O,DATE(1900,MONTH($A32),DAY($A32)))=0,0%,SUMIFS('Base Produits'!$P:$P,'Base Produits'!$N:$N,V$3,'Base Produits'!$O:$O,DATE(1900,MONTH($A32),DAY($A32))))</f>
        <v>0</v>
      </c>
      <c r="X32" s="94"/>
      <c r="Y32" s="101">
        <f t="shared" si="19"/>
        <v>0</v>
      </c>
      <c r="AI32" s="2"/>
      <c r="AL32"/>
      <c r="AM32"/>
      <c r="AN32"/>
    </row>
    <row r="33" spans="1:41" x14ac:dyDescent="0.3">
      <c r="A33" s="92">
        <f>DATE(Results!$J$4,10,1)</f>
        <v>45931</v>
      </c>
      <c r="B33" s="60">
        <f t="shared" si="14"/>
        <v>0</v>
      </c>
      <c r="C33" s="59"/>
      <c r="D33" s="120">
        <f t="shared" si="15"/>
        <v>0</v>
      </c>
      <c r="F33" s="2"/>
      <c r="G33" s="98">
        <f t="shared" si="20"/>
        <v>45931</v>
      </c>
      <c r="H33" s="104">
        <f>IF(SUMIFS('Base Produits'!$P:$P,'Base Produits'!$N:$N,G$3,'Base Produits'!$O:$O,DATE(1900,MONTH($A33),DAY($A33)))=0,0%,SUMIFS('Base Produits'!$P:$P,'Base Produits'!$N:$N,G$3,'Base Produits'!$O:$O,DATE(1900,MONTH($A33),DAY($A33))))</f>
        <v>0</v>
      </c>
      <c r="I33" s="94"/>
      <c r="J33" s="101">
        <f t="shared" si="16"/>
        <v>0</v>
      </c>
      <c r="L33" s="98">
        <f t="shared" si="21"/>
        <v>45931</v>
      </c>
      <c r="M33" s="104">
        <f>IF(SUMIFS('Base Produits'!$P:$P,'Base Produits'!$N:$N,L$3,'Base Produits'!$O:$O,DATE(1900,MONTH($A33),DAY($A33)))=0,0%,SUMIFS('Base Produits'!$P:$P,'Base Produits'!$N:$N,L$3,'Base Produits'!$O:$O,DATE(1900,MONTH($A33),DAY($A33))))</f>
        <v>0</v>
      </c>
      <c r="N33" s="94"/>
      <c r="O33" s="101">
        <f t="shared" si="17"/>
        <v>0</v>
      </c>
      <c r="Q33" s="98">
        <f t="shared" si="22"/>
        <v>45931</v>
      </c>
      <c r="R33" s="104">
        <f>IF(SUMIFS('Base Produits'!$P:$P,'Base Produits'!$N:$N,Q$3,'Base Produits'!$O:$O,DATE(1900,MONTH($A33),DAY($A33)))=0,0%,SUMIFS('Base Produits'!$P:$P,'Base Produits'!$N:$N,Q$3,'Base Produits'!$O:$O,DATE(1900,MONTH($A33),DAY($A33))))</f>
        <v>0</v>
      </c>
      <c r="S33" s="94"/>
      <c r="T33" s="101">
        <f t="shared" si="18"/>
        <v>0</v>
      </c>
      <c r="V33" s="98">
        <f t="shared" si="23"/>
        <v>45931</v>
      </c>
      <c r="W33" s="104">
        <f>IF(SUMIFS('Base Produits'!$P:$P,'Base Produits'!$N:$N,V$3,'Base Produits'!$O:$O,DATE(1900,MONTH($A33),DAY($A33)))=0,0%,SUMIFS('Base Produits'!$P:$P,'Base Produits'!$N:$N,V$3,'Base Produits'!$O:$O,DATE(1900,MONTH($A33),DAY($A33))))</f>
        <v>0</v>
      </c>
      <c r="X33" s="94"/>
      <c r="Y33" s="101">
        <f t="shared" si="19"/>
        <v>0</v>
      </c>
      <c r="AI33" s="2"/>
      <c r="AL33"/>
      <c r="AM33"/>
      <c r="AN33"/>
    </row>
    <row r="34" spans="1:41" x14ac:dyDescent="0.3">
      <c r="A34" s="92">
        <f>A35-1</f>
        <v>45961</v>
      </c>
      <c r="B34" s="60">
        <f t="shared" si="14"/>
        <v>0.85</v>
      </c>
      <c r="C34" s="59"/>
      <c r="D34" s="120">
        <f t="shared" si="15"/>
        <v>11.475</v>
      </c>
      <c r="F34" s="2"/>
      <c r="G34" s="98">
        <f t="shared" si="20"/>
        <v>45961</v>
      </c>
      <c r="H34" s="104">
        <f>IF(SUMIFS('Base Produits'!$P:$P,'Base Produits'!$N:$N,G$3,'Base Produits'!$O:$O,DATE(1900,MONTH($A34),DAY($A34)))=0,0%,SUMIFS('Base Produits'!$P:$P,'Base Produits'!$N:$N,G$3,'Base Produits'!$O:$O,DATE(1900,MONTH($A34),DAY($A34))))</f>
        <v>0.85</v>
      </c>
      <c r="I34" s="94"/>
      <c r="J34" s="101">
        <f t="shared" si="16"/>
        <v>0.85</v>
      </c>
      <c r="L34" s="98">
        <f t="shared" si="21"/>
        <v>45961</v>
      </c>
      <c r="M34" s="104">
        <f>IF(SUMIFS('Base Produits'!$P:$P,'Base Produits'!$N:$N,L$3,'Base Produits'!$O:$O,DATE(1900,MONTH($A34),DAY($A34)))=0,0%,SUMIFS('Base Produits'!$P:$P,'Base Produits'!$N:$N,L$3,'Base Produits'!$O:$O,DATE(1900,MONTH($A34),DAY($A34))))</f>
        <v>0.85</v>
      </c>
      <c r="N34" s="94"/>
      <c r="O34" s="101">
        <f t="shared" si="17"/>
        <v>0.85</v>
      </c>
      <c r="Q34" s="98">
        <f t="shared" si="22"/>
        <v>45961</v>
      </c>
      <c r="R34" s="104">
        <f>IF(SUMIFS('Base Produits'!$P:$P,'Base Produits'!$N:$N,Q$3,'Base Produits'!$O:$O,DATE(1900,MONTH($A34),DAY($A34)))=0,0%,SUMIFS('Base Produits'!$P:$P,'Base Produits'!$N:$N,Q$3,'Base Produits'!$O:$O,DATE(1900,MONTH($A34),DAY($A34))))</f>
        <v>0.85</v>
      </c>
      <c r="S34" s="94"/>
      <c r="T34" s="101">
        <f t="shared" si="18"/>
        <v>9.7750000000000004</v>
      </c>
      <c r="V34" s="98">
        <f t="shared" si="23"/>
        <v>45961</v>
      </c>
      <c r="W34" s="104">
        <f>IF(SUMIFS('Base Produits'!$P:$P,'Base Produits'!$N:$N,V$3,'Base Produits'!$O:$O,DATE(1900,MONTH($A34),DAY($A34)))=0,0%,SUMIFS('Base Produits'!$P:$P,'Base Produits'!$N:$N,V$3,'Base Produits'!$O:$O,DATE(1900,MONTH($A34),DAY($A34))))</f>
        <v>0</v>
      </c>
      <c r="X34" s="94"/>
      <c r="Y34" s="101">
        <f t="shared" si="19"/>
        <v>0</v>
      </c>
      <c r="AI34" s="2"/>
      <c r="AL34"/>
      <c r="AM34"/>
      <c r="AN34"/>
    </row>
    <row r="35" spans="1:41" x14ac:dyDescent="0.3">
      <c r="A35" s="92">
        <f>DATE(Results!$J$4,11,1)</f>
        <v>45962</v>
      </c>
      <c r="B35" s="60">
        <f t="shared" si="14"/>
        <v>0</v>
      </c>
      <c r="C35" s="59"/>
      <c r="D35" s="120">
        <f t="shared" si="15"/>
        <v>0</v>
      </c>
      <c r="F35" s="2"/>
      <c r="G35" s="98">
        <f t="shared" si="20"/>
        <v>45962</v>
      </c>
      <c r="H35" s="104">
        <f>IF(SUMIFS('Base Produits'!$P:$P,'Base Produits'!$N:$N,G$3,'Base Produits'!$O:$O,DATE(1900,MONTH($A35),DAY($A35)))=0,0%,SUMIFS('Base Produits'!$P:$P,'Base Produits'!$N:$N,G$3,'Base Produits'!$O:$O,DATE(1900,MONTH($A35),DAY($A35))))</f>
        <v>0</v>
      </c>
      <c r="I35" s="94"/>
      <c r="J35" s="101">
        <f t="shared" si="16"/>
        <v>0</v>
      </c>
      <c r="L35" s="98">
        <f t="shared" si="21"/>
        <v>45962</v>
      </c>
      <c r="M35" s="104">
        <f>IF(SUMIFS('Base Produits'!$P:$P,'Base Produits'!$N:$N,L$3,'Base Produits'!$O:$O,DATE(1900,MONTH($A35),DAY($A35)))=0,0%,SUMIFS('Base Produits'!$P:$P,'Base Produits'!$N:$N,L$3,'Base Produits'!$O:$O,DATE(1900,MONTH($A35),DAY($A35))))</f>
        <v>0</v>
      </c>
      <c r="N35" s="94"/>
      <c r="O35" s="101">
        <f t="shared" si="17"/>
        <v>0</v>
      </c>
      <c r="Q35" s="98">
        <f t="shared" si="22"/>
        <v>45962</v>
      </c>
      <c r="R35" s="104">
        <f>IF(SUMIFS('Base Produits'!$P:$P,'Base Produits'!$N:$N,Q$3,'Base Produits'!$O:$O,DATE(1900,MONTH($A35),DAY($A35)))=0,0%,SUMIFS('Base Produits'!$P:$P,'Base Produits'!$N:$N,Q$3,'Base Produits'!$O:$O,DATE(1900,MONTH($A35),DAY($A35))))</f>
        <v>0</v>
      </c>
      <c r="S35" s="94"/>
      <c r="T35" s="101">
        <f t="shared" si="18"/>
        <v>0</v>
      </c>
      <c r="V35" s="98">
        <f t="shared" si="23"/>
        <v>45962</v>
      </c>
      <c r="W35" s="104">
        <f>IF(SUMIFS('Base Produits'!$P:$P,'Base Produits'!$N:$N,V$3,'Base Produits'!$O:$O,DATE(1900,MONTH($A35),DAY($A35)))=0,0%,SUMIFS('Base Produits'!$P:$P,'Base Produits'!$N:$N,V$3,'Base Produits'!$O:$O,DATE(1900,MONTH($A35),DAY($A35))))</f>
        <v>0</v>
      </c>
      <c r="X35" s="94"/>
      <c r="Y35" s="101">
        <f t="shared" si="19"/>
        <v>0</v>
      </c>
      <c r="AI35" s="2"/>
      <c r="AL35"/>
      <c r="AM35"/>
      <c r="AN35"/>
    </row>
    <row r="36" spans="1:41" ht="15" thickBot="1" x14ac:dyDescent="0.35">
      <c r="A36" s="53"/>
      <c r="B36" s="53"/>
      <c r="C36" s="53"/>
      <c r="D36" s="54"/>
      <c r="F36" s="2"/>
      <c r="G36" s="99" t="str">
        <f>IF($A36&lt;DATE(2000,1,1),"",$A36)</f>
        <v/>
      </c>
      <c r="H36" s="105"/>
      <c r="I36" s="96"/>
      <c r="J36" s="102"/>
      <c r="L36" s="99" t="str">
        <f>IF($A36&lt;DATE(2000,1,1),"",$A36)</f>
        <v/>
      </c>
      <c r="M36" s="105"/>
      <c r="N36" s="96"/>
      <c r="O36" s="102"/>
      <c r="Q36" s="99" t="str">
        <f>IF($A36&lt;DATE(2000,1,1),"",$A36)</f>
        <v/>
      </c>
      <c r="R36" s="105"/>
      <c r="S36" s="96"/>
      <c r="T36" s="102"/>
      <c r="V36" s="99" t="str">
        <f>IF($A36&lt;DATE(2000,1,1),"",$A36)</f>
        <v/>
      </c>
      <c r="W36" s="105"/>
      <c r="X36" s="96"/>
      <c r="Y36" s="102"/>
      <c r="AI36" s="2"/>
      <c r="AL36"/>
      <c r="AM36"/>
      <c r="AN36"/>
    </row>
    <row r="37" spans="1:41" x14ac:dyDescent="0.3">
      <c r="F37" s="2"/>
      <c r="AI37" s="2"/>
      <c r="AL37" s="20"/>
    </row>
    <row r="38" spans="1:41" x14ac:dyDescent="0.3">
      <c r="F38" s="2"/>
      <c r="AI38" s="2"/>
    </row>
    <row r="39" spans="1:41" ht="15" thickBot="1" x14ac:dyDescent="0.35">
      <c r="F39" s="2"/>
      <c r="AI39" s="2"/>
    </row>
    <row r="40" spans="1:41" x14ac:dyDescent="0.3">
      <c r="A40" s="62" t="s">
        <v>38</v>
      </c>
      <c r="F40" s="2"/>
      <c r="G40" s="62" t="s">
        <v>36</v>
      </c>
      <c r="H40" s="3"/>
      <c r="I40" s="62" t="s">
        <v>37</v>
      </c>
      <c r="K40" s="3"/>
      <c r="L40" s="3"/>
      <c r="M40" s="3"/>
      <c r="N40" s="62" t="s">
        <v>37</v>
      </c>
      <c r="S40" s="62" t="s">
        <v>37</v>
      </c>
      <c r="X40" s="62" t="s">
        <v>37</v>
      </c>
      <c r="AI40" s="2"/>
      <c r="AK40" t="s">
        <v>150</v>
      </c>
      <c r="AL40" s="1" t="s">
        <v>151</v>
      </c>
      <c r="AM40" s="1" t="s">
        <v>153</v>
      </c>
      <c r="AN40" s="1" t="s">
        <v>154</v>
      </c>
      <c r="AO40" s="1" t="s">
        <v>152</v>
      </c>
    </row>
    <row r="41" spans="1:41" x14ac:dyDescent="0.3">
      <c r="A41" s="63">
        <f>(IFERROR((I41*$H$3/$I$4),0)+IFERROR((N41*$M$3/$N$4),0)+IFERROR((S41*$R$3/$S$4),0)+IFERROR((X41*$W$3/$X$4),0))/($D$5/1000)</f>
        <v>1</v>
      </c>
      <c r="B41" s="20"/>
      <c r="D41" s="179"/>
      <c r="F41" s="2"/>
      <c r="G41" s="63">
        <v>0</v>
      </c>
      <c r="H41" s="3"/>
      <c r="I41" s="63" cm="1">
        <f t="array" ref="I41">IF($G41&gt;=I$7,TREND(J$6:J$7,I$6:I$7,$G41),IF($G41&gt;=I$8,TREND(J$7:J$8,I$7:I$8,$G41),IF($G41&gt;=I$9,TREND(J$8:J$9,I$8:I$9,$G41),IF($G41&gt;=I$10,TREND(J$9:J$10,I$9:I$10,$G41),IF($G41&gt;=I$11,TREND(J$10:J$11,I$10:I$11,$G41),0)))))</f>
        <v>1</v>
      </c>
      <c r="J41" s="20"/>
      <c r="K41" s="3"/>
      <c r="L41" s="3"/>
      <c r="M41" s="3"/>
      <c r="N41" s="63" cm="1">
        <f t="array" ref="N41">IF($G41&gt;=N$7,TREND(O$6:O$7,N$6:N$7,$G41),IF($G41&gt;=N$8,TREND(O$7:O$8,N$7:N$8,$G41),IF($G41&gt;=N$9,TREND(O$8:O$9,N$8:N$9,$G41),IF($G41&gt;=N$10,TREND(O$9:O$10,N$9:N$10,$G41),IF($G41&gt;=N$11,TREND(O$10:O$11,N$10:N$11,$G41),0)))))</f>
        <v>1</v>
      </c>
      <c r="S41" s="63" cm="1">
        <f t="array" ref="S41">IF($G41&gt;=S$7,TREND(T$6:T$7,S$6:S$7,$G41),IF($G41&gt;=S$8,TREND(T$7:T$8,S$7:S$8,$G41),IF($G41&gt;=S$9,TREND(T$8:T$9,S$8:S$9,$G41),IF($G41&gt;=S$10,TREND(T$9:T$10,S$9:S$10,$G41),IF($G41&gt;=S$11,TREND(T$10:T$11,S$10:S$11,$G41),0)))))</f>
        <v>1</v>
      </c>
      <c r="X41" s="63" cm="1">
        <f t="array" ref="X41">IF($G41&gt;=X$7,TREND(Y$6:Y$7,X$6:X$7,$G41),IF($G41&gt;=X$8,TREND(Y$7:Y$8,X$7:X$8,$G41),IF($G41&gt;=X$9,TREND(Y$8:Y$9,X$8:X$9,$G41),IF($G41&gt;=X$10,TREND(Y$9:Y$10,X$9:X$10,$G41),IF($G41&gt;=X$11,TREND(Y$10:Y$11,X$10:X$11,$G41),0)))))</f>
        <v>0</v>
      </c>
      <c r="Y41" s="20"/>
      <c r="Z41" s="20"/>
      <c r="AA41" s="18"/>
      <c r="AB41" s="18"/>
      <c r="AC41" s="18"/>
      <c r="AD41" s="18"/>
      <c r="AE41" s="18"/>
      <c r="AF41" s="18"/>
      <c r="AI41" s="2"/>
      <c r="AJ41" s="29">
        <f>DATE(Results!J4,4,1)</f>
        <v>45748</v>
      </c>
      <c r="AK41">
        <f t="shared" ref="AK41:AK104" si="24">_xlfn.XLOOKUP(AJ41,A$27:A$36,B$27:B$36,0,0)</f>
        <v>0</v>
      </c>
      <c r="AL41" s="1">
        <f t="shared" ref="AL41:AL104" si="25">_xlfn.XLOOKUP(AJ41,A$15:A$24,B$15:B$24,1,0)</f>
        <v>0.4</v>
      </c>
      <c r="AM41" s="1">
        <f t="shared" ref="AM41:AM72" si="26">_xlfn.XLOOKUP(AJ41,A$27:A$36,B$27:B$36,0,-1)</f>
        <v>0</v>
      </c>
      <c r="AN41" s="127">
        <f t="shared" ref="AN41:AN104" si="27">AK41</f>
        <v>0</v>
      </c>
      <c r="AO41" s="126">
        <f>IF(AL41=1,AO42,AL41)</f>
        <v>0.4</v>
      </c>
    </row>
    <row r="42" spans="1:41" x14ac:dyDescent="0.3">
      <c r="A42" s="63">
        <f t="shared" ref="A42:A105" si="28">(IFERROR((I42*$H$3/$I$4),0)+IFERROR((N42*$M$3/$N$4),0)+IFERROR((S42*$R$3/$S$4),0)+IFERROR((X42*$W$3/$X$4),0))/($D$5/1000)</f>
        <v>1</v>
      </c>
      <c r="B42" s="20"/>
      <c r="D42" s="179"/>
      <c r="F42" s="2"/>
      <c r="G42" s="63">
        <v>0.01</v>
      </c>
      <c r="H42" s="3"/>
      <c r="I42" s="178">
        <v>1</v>
      </c>
      <c r="J42" s="20"/>
      <c r="K42" s="3"/>
      <c r="L42" s="3"/>
      <c r="M42" s="3"/>
      <c r="N42" s="177">
        <v>1</v>
      </c>
      <c r="S42" s="177">
        <v>1</v>
      </c>
      <c r="X42" s="152">
        <v>0</v>
      </c>
      <c r="Y42" s="20"/>
      <c r="Z42" s="20"/>
      <c r="AA42" s="18"/>
      <c r="AB42" s="18"/>
      <c r="AC42" s="18"/>
      <c r="AD42" s="18"/>
      <c r="AE42" s="18"/>
      <c r="AF42" s="18"/>
      <c r="AI42" s="2"/>
      <c r="AJ42" s="29">
        <f>AJ41+1</f>
        <v>45749</v>
      </c>
      <c r="AK42">
        <f t="shared" si="24"/>
        <v>0</v>
      </c>
      <c r="AL42" s="1">
        <f t="shared" si="25"/>
        <v>1</v>
      </c>
      <c r="AM42" s="1">
        <f t="shared" si="26"/>
        <v>0</v>
      </c>
      <c r="AN42" s="127">
        <f t="shared" si="27"/>
        <v>0</v>
      </c>
      <c r="AO42" s="126">
        <f t="shared" ref="AO42:AO105" si="29">IF(AL42=1,AO43,AL42)</f>
        <v>0.65</v>
      </c>
    </row>
    <row r="43" spans="1:41" x14ac:dyDescent="0.3">
      <c r="A43" s="63">
        <f t="shared" si="28"/>
        <v>1</v>
      </c>
      <c r="B43" s="20"/>
      <c r="D43" s="179"/>
      <c r="F43" s="21"/>
      <c r="G43" s="63">
        <v>0.02</v>
      </c>
      <c r="H43" s="3"/>
      <c r="I43" s="178">
        <v>1</v>
      </c>
      <c r="J43" s="20"/>
      <c r="K43" s="3"/>
      <c r="L43" s="3"/>
      <c r="M43" s="3"/>
      <c r="N43" s="177">
        <v>1</v>
      </c>
      <c r="S43" s="177">
        <v>1</v>
      </c>
      <c r="X43" s="152">
        <v>0</v>
      </c>
      <c r="Y43" s="20"/>
      <c r="Z43" s="20"/>
      <c r="AA43" s="18"/>
      <c r="AB43" s="18"/>
      <c r="AC43" s="18"/>
      <c r="AD43" s="18"/>
      <c r="AE43" s="18"/>
      <c r="AF43" s="18"/>
      <c r="AI43" s="21"/>
      <c r="AJ43" s="29">
        <f t="shared" ref="AJ43:AJ106" si="30">AJ42+1</f>
        <v>45750</v>
      </c>
      <c r="AK43">
        <f t="shared" si="24"/>
        <v>0</v>
      </c>
      <c r="AL43" s="1">
        <f t="shared" si="25"/>
        <v>1</v>
      </c>
      <c r="AM43" s="1">
        <f t="shared" si="26"/>
        <v>0</v>
      </c>
      <c r="AN43" s="127">
        <f t="shared" si="27"/>
        <v>0</v>
      </c>
      <c r="AO43" s="126">
        <f t="shared" si="29"/>
        <v>0.65</v>
      </c>
    </row>
    <row r="44" spans="1:41" x14ac:dyDescent="0.3">
      <c r="A44" s="63">
        <f t="shared" si="28"/>
        <v>1</v>
      </c>
      <c r="B44" s="20"/>
      <c r="D44" s="179"/>
      <c r="F44" s="21"/>
      <c r="G44" s="63">
        <v>0.03</v>
      </c>
      <c r="H44" s="3"/>
      <c r="I44" s="178">
        <v>1</v>
      </c>
      <c r="J44" s="20"/>
      <c r="K44" s="3"/>
      <c r="L44" s="3"/>
      <c r="M44" s="3"/>
      <c r="N44" s="177">
        <v>1</v>
      </c>
      <c r="S44" s="177">
        <v>1</v>
      </c>
      <c r="X44" s="152">
        <v>0</v>
      </c>
      <c r="Y44" s="20"/>
      <c r="Z44" s="20"/>
      <c r="AA44" s="18"/>
      <c r="AB44" s="18"/>
      <c r="AC44" s="18"/>
      <c r="AD44" s="18"/>
      <c r="AE44" s="18"/>
      <c r="AF44" s="18"/>
      <c r="AI44" s="21"/>
      <c r="AJ44" s="29">
        <f t="shared" si="30"/>
        <v>45751</v>
      </c>
      <c r="AK44">
        <f t="shared" si="24"/>
        <v>0</v>
      </c>
      <c r="AL44" s="1">
        <f t="shared" si="25"/>
        <v>1</v>
      </c>
      <c r="AM44" s="1">
        <f t="shared" si="26"/>
        <v>0</v>
      </c>
      <c r="AN44" s="127">
        <f t="shared" si="27"/>
        <v>0</v>
      </c>
      <c r="AO44" s="126">
        <f t="shared" si="29"/>
        <v>0.65</v>
      </c>
    </row>
    <row r="45" spans="1:41" x14ac:dyDescent="0.3">
      <c r="A45" s="63">
        <f t="shared" si="28"/>
        <v>1</v>
      </c>
      <c r="B45" s="20"/>
      <c r="D45" s="179"/>
      <c r="F45" s="21"/>
      <c r="G45" s="63">
        <v>0.04</v>
      </c>
      <c r="H45" s="3"/>
      <c r="I45" s="178">
        <v>1</v>
      </c>
      <c r="J45" s="20"/>
      <c r="K45" s="3"/>
      <c r="L45" s="3"/>
      <c r="M45" s="3"/>
      <c r="N45" s="177">
        <v>1</v>
      </c>
      <c r="S45" s="177">
        <v>1</v>
      </c>
      <c r="X45" s="152">
        <v>0</v>
      </c>
      <c r="Y45" s="20"/>
      <c r="Z45" s="20"/>
      <c r="AA45" s="18"/>
      <c r="AB45" s="18"/>
      <c r="AC45" s="18"/>
      <c r="AD45" s="18"/>
      <c r="AE45" s="18"/>
      <c r="AF45" s="18"/>
      <c r="AI45" s="21"/>
      <c r="AJ45" s="29">
        <f t="shared" si="30"/>
        <v>45752</v>
      </c>
      <c r="AK45">
        <f t="shared" si="24"/>
        <v>0</v>
      </c>
      <c r="AL45" s="1">
        <f t="shared" si="25"/>
        <v>1</v>
      </c>
      <c r="AM45" s="1">
        <f t="shared" si="26"/>
        <v>0</v>
      </c>
      <c r="AN45" s="127">
        <f t="shared" si="27"/>
        <v>0</v>
      </c>
      <c r="AO45" s="126">
        <f t="shared" si="29"/>
        <v>0.65</v>
      </c>
    </row>
    <row r="46" spans="1:41" x14ac:dyDescent="0.3">
      <c r="A46" s="63">
        <f t="shared" si="28"/>
        <v>1</v>
      </c>
      <c r="B46" s="20"/>
      <c r="D46" s="179"/>
      <c r="F46" s="21"/>
      <c r="G46" s="63">
        <v>0.05</v>
      </c>
      <c r="H46" s="3"/>
      <c r="I46" s="178">
        <v>1</v>
      </c>
      <c r="J46" s="20"/>
      <c r="K46" s="3"/>
      <c r="L46" s="3"/>
      <c r="M46" s="3"/>
      <c r="N46" s="177">
        <v>1</v>
      </c>
      <c r="S46" s="177">
        <v>1</v>
      </c>
      <c r="X46" s="152">
        <v>0</v>
      </c>
      <c r="Y46" s="20"/>
      <c r="Z46" s="20"/>
      <c r="AA46" s="18"/>
      <c r="AB46" s="18"/>
      <c r="AC46" s="18"/>
      <c r="AD46" s="18"/>
      <c r="AE46" s="18"/>
      <c r="AF46" s="18"/>
      <c r="AI46" s="21"/>
      <c r="AJ46" s="29">
        <f t="shared" si="30"/>
        <v>45753</v>
      </c>
      <c r="AK46">
        <f t="shared" si="24"/>
        <v>0</v>
      </c>
      <c r="AL46" s="1">
        <f t="shared" si="25"/>
        <v>1</v>
      </c>
      <c r="AM46" s="1">
        <f t="shared" si="26"/>
        <v>0</v>
      </c>
      <c r="AN46" s="127">
        <f t="shared" si="27"/>
        <v>0</v>
      </c>
      <c r="AO46" s="126">
        <f t="shared" si="29"/>
        <v>0.65</v>
      </c>
    </row>
    <row r="47" spans="1:41" x14ac:dyDescent="0.3">
      <c r="A47" s="63">
        <f t="shared" si="28"/>
        <v>1</v>
      </c>
      <c r="B47" s="20"/>
      <c r="D47" s="179"/>
      <c r="F47" s="21"/>
      <c r="G47" s="63">
        <v>0.06</v>
      </c>
      <c r="H47" s="3"/>
      <c r="I47" s="178">
        <v>1</v>
      </c>
      <c r="J47" s="20"/>
      <c r="K47" s="3"/>
      <c r="L47" s="3"/>
      <c r="M47" s="3"/>
      <c r="N47" s="177">
        <v>1</v>
      </c>
      <c r="S47" s="177">
        <v>1</v>
      </c>
      <c r="X47" s="152">
        <v>0</v>
      </c>
      <c r="Y47" s="20"/>
      <c r="Z47" s="20"/>
      <c r="AA47" s="18"/>
      <c r="AB47" s="18"/>
      <c r="AC47" s="18"/>
      <c r="AD47" s="18"/>
      <c r="AE47" s="18"/>
      <c r="AF47" s="18"/>
      <c r="AI47" s="21"/>
      <c r="AJ47" s="29">
        <f t="shared" si="30"/>
        <v>45754</v>
      </c>
      <c r="AK47">
        <f t="shared" si="24"/>
        <v>0</v>
      </c>
      <c r="AL47" s="1">
        <f t="shared" si="25"/>
        <v>1</v>
      </c>
      <c r="AM47" s="1">
        <f t="shared" si="26"/>
        <v>0</v>
      </c>
      <c r="AN47" s="127">
        <f t="shared" si="27"/>
        <v>0</v>
      </c>
      <c r="AO47" s="126">
        <f t="shared" si="29"/>
        <v>0.65</v>
      </c>
    </row>
    <row r="48" spans="1:41" x14ac:dyDescent="0.3">
      <c r="A48" s="63">
        <f t="shared" si="28"/>
        <v>1</v>
      </c>
      <c r="B48" s="20"/>
      <c r="D48" s="179"/>
      <c r="F48" s="21"/>
      <c r="G48" s="63">
        <v>7.0000000000000007E-2</v>
      </c>
      <c r="H48" s="3"/>
      <c r="I48" s="178">
        <v>1</v>
      </c>
      <c r="J48" s="20"/>
      <c r="K48" s="3"/>
      <c r="L48" s="3"/>
      <c r="M48" s="3"/>
      <c r="N48" s="177">
        <v>1</v>
      </c>
      <c r="S48" s="177">
        <v>1</v>
      </c>
      <c r="X48" s="152">
        <v>0</v>
      </c>
      <c r="Y48" s="20"/>
      <c r="Z48" s="20"/>
      <c r="AA48" s="18"/>
      <c r="AB48" s="18"/>
      <c r="AC48" s="18"/>
      <c r="AD48" s="18"/>
      <c r="AE48" s="18"/>
      <c r="AF48" s="18"/>
      <c r="AI48" s="21"/>
      <c r="AJ48" s="29">
        <f t="shared" si="30"/>
        <v>45755</v>
      </c>
      <c r="AK48">
        <f t="shared" si="24"/>
        <v>0</v>
      </c>
      <c r="AL48" s="1">
        <f t="shared" si="25"/>
        <v>1</v>
      </c>
      <c r="AM48" s="1">
        <f t="shared" si="26"/>
        <v>0</v>
      </c>
      <c r="AN48" s="127">
        <f t="shared" si="27"/>
        <v>0</v>
      </c>
      <c r="AO48" s="126">
        <f t="shared" si="29"/>
        <v>0.65</v>
      </c>
    </row>
    <row r="49" spans="1:41" x14ac:dyDescent="0.3">
      <c r="A49" s="63">
        <f t="shared" si="28"/>
        <v>1</v>
      </c>
      <c r="B49" s="20"/>
      <c r="D49" s="179"/>
      <c r="F49" s="21"/>
      <c r="G49" s="63">
        <v>0.08</v>
      </c>
      <c r="H49" s="3"/>
      <c r="I49" s="178">
        <v>1</v>
      </c>
      <c r="J49" s="20"/>
      <c r="K49" s="3"/>
      <c r="L49" s="3"/>
      <c r="M49" s="3"/>
      <c r="N49" s="177">
        <v>1</v>
      </c>
      <c r="S49" s="177">
        <v>1</v>
      </c>
      <c r="X49" s="152">
        <v>0</v>
      </c>
      <c r="Y49" s="20"/>
      <c r="Z49" s="20"/>
      <c r="AA49" s="18"/>
      <c r="AB49" s="18"/>
      <c r="AC49" s="18"/>
      <c r="AD49" s="18"/>
      <c r="AE49" s="18"/>
      <c r="AF49" s="18"/>
      <c r="AI49" s="21"/>
      <c r="AJ49" s="29">
        <f t="shared" si="30"/>
        <v>45756</v>
      </c>
      <c r="AK49">
        <f t="shared" si="24"/>
        <v>0</v>
      </c>
      <c r="AL49" s="1">
        <f t="shared" si="25"/>
        <v>1</v>
      </c>
      <c r="AM49" s="1">
        <f t="shared" si="26"/>
        <v>0</v>
      </c>
      <c r="AN49" s="127">
        <f t="shared" si="27"/>
        <v>0</v>
      </c>
      <c r="AO49" s="126">
        <f t="shared" si="29"/>
        <v>0.65</v>
      </c>
    </row>
    <row r="50" spans="1:41" x14ac:dyDescent="0.3">
      <c r="A50" s="63">
        <f t="shared" si="28"/>
        <v>1</v>
      </c>
      <c r="B50" s="20"/>
      <c r="D50" s="179"/>
      <c r="F50" s="21"/>
      <c r="G50" s="63">
        <v>0.09</v>
      </c>
      <c r="H50" s="3"/>
      <c r="I50" s="178">
        <v>1</v>
      </c>
      <c r="J50" s="20"/>
      <c r="K50" s="3"/>
      <c r="L50" s="3"/>
      <c r="M50" s="3"/>
      <c r="N50" s="177">
        <v>1</v>
      </c>
      <c r="S50" s="177">
        <v>1</v>
      </c>
      <c r="X50" s="152">
        <v>0</v>
      </c>
      <c r="Y50" s="20"/>
      <c r="Z50" s="20"/>
      <c r="AA50" s="18"/>
      <c r="AB50" s="18"/>
      <c r="AC50" s="18"/>
      <c r="AD50" s="18"/>
      <c r="AE50" s="18"/>
      <c r="AF50" s="18"/>
      <c r="AI50" s="21"/>
      <c r="AJ50" s="29">
        <f t="shared" si="30"/>
        <v>45757</v>
      </c>
      <c r="AK50">
        <f t="shared" si="24"/>
        <v>0</v>
      </c>
      <c r="AL50" s="1">
        <f t="shared" si="25"/>
        <v>1</v>
      </c>
      <c r="AM50" s="1">
        <f t="shared" si="26"/>
        <v>0</v>
      </c>
      <c r="AN50" s="127">
        <f t="shared" si="27"/>
        <v>0</v>
      </c>
      <c r="AO50" s="126">
        <f t="shared" si="29"/>
        <v>0.65</v>
      </c>
    </row>
    <row r="51" spans="1:41" x14ac:dyDescent="0.3">
      <c r="A51" s="63">
        <f t="shared" si="28"/>
        <v>1</v>
      </c>
      <c r="B51" s="20"/>
      <c r="D51" s="179"/>
      <c r="F51" s="21"/>
      <c r="G51" s="63">
        <v>0.1</v>
      </c>
      <c r="H51" s="3"/>
      <c r="I51" s="178">
        <v>1</v>
      </c>
      <c r="J51" s="20"/>
      <c r="K51" s="3"/>
      <c r="L51" s="3"/>
      <c r="M51" s="27"/>
      <c r="N51" s="177">
        <v>1</v>
      </c>
      <c r="S51" s="177">
        <v>1</v>
      </c>
      <c r="X51" s="152">
        <v>0</v>
      </c>
      <c r="Y51" s="20"/>
      <c r="Z51" s="20"/>
      <c r="AA51" s="18"/>
      <c r="AB51" s="18"/>
      <c r="AC51" s="18"/>
      <c r="AD51" s="18"/>
      <c r="AE51" s="18"/>
      <c r="AF51" s="18"/>
      <c r="AI51" s="21"/>
      <c r="AJ51" s="29">
        <f t="shared" si="30"/>
        <v>45758</v>
      </c>
      <c r="AK51">
        <f t="shared" si="24"/>
        <v>0</v>
      </c>
      <c r="AL51" s="1">
        <f t="shared" si="25"/>
        <v>1</v>
      </c>
      <c r="AM51" s="1">
        <f t="shared" si="26"/>
        <v>0</v>
      </c>
      <c r="AN51" s="127">
        <f t="shared" si="27"/>
        <v>0</v>
      </c>
      <c r="AO51" s="126">
        <f t="shared" si="29"/>
        <v>0.65</v>
      </c>
    </row>
    <row r="52" spans="1:41" x14ac:dyDescent="0.3">
      <c r="A52" s="63">
        <f t="shared" si="28"/>
        <v>1</v>
      </c>
      <c r="B52" s="20"/>
      <c r="D52" s="179"/>
      <c r="F52" s="21"/>
      <c r="G52" s="63">
        <v>0.11</v>
      </c>
      <c r="H52" s="3"/>
      <c r="I52" s="178">
        <v>1</v>
      </c>
      <c r="J52" s="20"/>
      <c r="K52" s="3"/>
      <c r="L52" s="3"/>
      <c r="M52" s="3"/>
      <c r="N52" s="177">
        <v>1</v>
      </c>
      <c r="S52" s="177">
        <v>1</v>
      </c>
      <c r="X52" s="152">
        <v>0</v>
      </c>
      <c r="Y52" s="20"/>
      <c r="Z52" s="20"/>
      <c r="AA52" s="18"/>
      <c r="AB52" s="18"/>
      <c r="AC52" s="18"/>
      <c r="AD52" s="18"/>
      <c r="AE52" s="18"/>
      <c r="AF52" s="18"/>
      <c r="AI52" s="21"/>
      <c r="AJ52" s="29">
        <f t="shared" si="30"/>
        <v>45759</v>
      </c>
      <c r="AK52">
        <f t="shared" si="24"/>
        <v>0</v>
      </c>
      <c r="AL52" s="1">
        <f t="shared" si="25"/>
        <v>1</v>
      </c>
      <c r="AM52" s="1">
        <f t="shared" si="26"/>
        <v>0</v>
      </c>
      <c r="AN52" s="127">
        <f t="shared" si="27"/>
        <v>0</v>
      </c>
      <c r="AO52" s="126">
        <f t="shared" si="29"/>
        <v>0.65</v>
      </c>
    </row>
    <row r="53" spans="1:41" x14ac:dyDescent="0.3">
      <c r="A53" s="63">
        <f t="shared" si="28"/>
        <v>1</v>
      </c>
      <c r="B53" s="20"/>
      <c r="D53" s="179"/>
      <c r="F53" s="21"/>
      <c r="G53" s="63">
        <v>0.12</v>
      </c>
      <c r="H53" s="3"/>
      <c r="I53" s="178">
        <v>1</v>
      </c>
      <c r="J53" s="20"/>
      <c r="K53" s="3"/>
      <c r="L53" s="3"/>
      <c r="M53" s="3"/>
      <c r="N53" s="177">
        <v>1</v>
      </c>
      <c r="S53" s="177">
        <v>1</v>
      </c>
      <c r="X53" s="152">
        <v>0</v>
      </c>
      <c r="Y53" s="20"/>
      <c r="Z53" s="20"/>
      <c r="AA53" s="18"/>
      <c r="AB53" s="18"/>
      <c r="AC53" s="18"/>
      <c r="AD53" s="18"/>
      <c r="AE53" s="18"/>
      <c r="AF53" s="18"/>
      <c r="AI53" s="21"/>
      <c r="AJ53" s="29">
        <f t="shared" si="30"/>
        <v>45760</v>
      </c>
      <c r="AK53">
        <f t="shared" si="24"/>
        <v>0</v>
      </c>
      <c r="AL53" s="1">
        <f t="shared" si="25"/>
        <v>1</v>
      </c>
      <c r="AM53" s="1">
        <f t="shared" si="26"/>
        <v>0</v>
      </c>
      <c r="AN53" s="127">
        <f t="shared" si="27"/>
        <v>0</v>
      </c>
      <c r="AO53" s="126">
        <f t="shared" si="29"/>
        <v>0.65</v>
      </c>
    </row>
    <row r="54" spans="1:41" x14ac:dyDescent="0.3">
      <c r="A54" s="63">
        <f t="shared" si="28"/>
        <v>1</v>
      </c>
      <c r="B54" s="20"/>
      <c r="D54" s="179"/>
      <c r="F54" s="21"/>
      <c r="G54" s="63">
        <v>0.13</v>
      </c>
      <c r="H54" s="3"/>
      <c r="I54" s="178">
        <v>1</v>
      </c>
      <c r="J54" s="20"/>
      <c r="K54" s="3"/>
      <c r="L54" s="3"/>
      <c r="M54" s="3"/>
      <c r="N54" s="177">
        <v>1</v>
      </c>
      <c r="S54" s="177">
        <v>1</v>
      </c>
      <c r="X54" s="152">
        <v>0</v>
      </c>
      <c r="Y54" s="20"/>
      <c r="Z54" s="20"/>
      <c r="AA54" s="18"/>
      <c r="AB54" s="18"/>
      <c r="AC54" s="18"/>
      <c r="AD54" s="18"/>
      <c r="AE54" s="18"/>
      <c r="AF54" s="18"/>
      <c r="AI54" s="21"/>
      <c r="AJ54" s="29">
        <f t="shared" si="30"/>
        <v>45761</v>
      </c>
      <c r="AK54">
        <f t="shared" si="24"/>
        <v>0</v>
      </c>
      <c r="AL54" s="1">
        <f t="shared" si="25"/>
        <v>1</v>
      </c>
      <c r="AM54" s="1">
        <f t="shared" si="26"/>
        <v>0</v>
      </c>
      <c r="AN54" s="127">
        <f t="shared" si="27"/>
        <v>0</v>
      </c>
      <c r="AO54" s="126">
        <f t="shared" si="29"/>
        <v>0.65</v>
      </c>
    </row>
    <row r="55" spans="1:41" x14ac:dyDescent="0.3">
      <c r="A55" s="63">
        <f t="shared" si="28"/>
        <v>1</v>
      </c>
      <c r="B55" s="20"/>
      <c r="D55" s="179"/>
      <c r="F55" s="21"/>
      <c r="G55" s="63">
        <v>0.14000000000000001</v>
      </c>
      <c r="H55" s="3"/>
      <c r="I55" s="178">
        <v>1</v>
      </c>
      <c r="J55" s="20"/>
      <c r="K55" s="3"/>
      <c r="L55" s="3"/>
      <c r="M55" s="3"/>
      <c r="N55" s="177">
        <v>1</v>
      </c>
      <c r="S55" s="177">
        <v>1</v>
      </c>
      <c r="X55" s="152">
        <v>0</v>
      </c>
      <c r="Y55" s="20"/>
      <c r="Z55" s="20"/>
      <c r="AA55" s="18"/>
      <c r="AB55" s="18"/>
      <c r="AC55" s="18"/>
      <c r="AD55" s="18"/>
      <c r="AE55" s="18"/>
      <c r="AF55" s="18"/>
      <c r="AI55" s="21"/>
      <c r="AJ55" s="29">
        <f t="shared" si="30"/>
        <v>45762</v>
      </c>
      <c r="AK55">
        <f t="shared" si="24"/>
        <v>0</v>
      </c>
      <c r="AL55" s="1">
        <f t="shared" si="25"/>
        <v>1</v>
      </c>
      <c r="AM55" s="1">
        <f t="shared" si="26"/>
        <v>0</v>
      </c>
      <c r="AN55" s="127">
        <f t="shared" si="27"/>
        <v>0</v>
      </c>
      <c r="AO55" s="126">
        <f t="shared" si="29"/>
        <v>0.65</v>
      </c>
    </row>
    <row r="56" spans="1:41" x14ac:dyDescent="0.3">
      <c r="A56" s="63">
        <f t="shared" si="28"/>
        <v>1</v>
      </c>
      <c r="B56" s="20"/>
      <c r="D56" s="179"/>
      <c r="F56" s="21"/>
      <c r="G56" s="63">
        <v>0.15</v>
      </c>
      <c r="H56" s="3"/>
      <c r="I56" s="178">
        <v>1</v>
      </c>
      <c r="J56" s="20"/>
      <c r="K56" s="3"/>
      <c r="L56" s="3"/>
      <c r="M56" s="3"/>
      <c r="N56" s="177">
        <v>1</v>
      </c>
      <c r="S56" s="177">
        <v>1</v>
      </c>
      <c r="X56" s="152">
        <v>0</v>
      </c>
      <c r="Y56" s="20"/>
      <c r="Z56" s="20"/>
      <c r="AA56" s="18"/>
      <c r="AB56" s="18"/>
      <c r="AC56" s="18"/>
      <c r="AD56" s="18"/>
      <c r="AE56" s="18"/>
      <c r="AF56" s="18"/>
      <c r="AI56" s="21"/>
      <c r="AJ56" s="29">
        <f t="shared" si="30"/>
        <v>45763</v>
      </c>
      <c r="AK56">
        <f t="shared" si="24"/>
        <v>0</v>
      </c>
      <c r="AL56" s="1">
        <f t="shared" si="25"/>
        <v>1</v>
      </c>
      <c r="AM56" s="1">
        <f t="shared" si="26"/>
        <v>0</v>
      </c>
      <c r="AN56" s="127">
        <f t="shared" si="27"/>
        <v>0</v>
      </c>
      <c r="AO56" s="126">
        <f t="shared" si="29"/>
        <v>0.65</v>
      </c>
    </row>
    <row r="57" spans="1:41" x14ac:dyDescent="0.3">
      <c r="A57" s="63">
        <f t="shared" si="28"/>
        <v>1</v>
      </c>
      <c r="B57" s="20"/>
      <c r="D57" s="179"/>
      <c r="F57" s="21"/>
      <c r="G57" s="63">
        <v>0.16</v>
      </c>
      <c r="H57" s="3"/>
      <c r="I57" s="178">
        <v>1</v>
      </c>
      <c r="J57" s="20"/>
      <c r="K57" s="3"/>
      <c r="L57" s="3"/>
      <c r="M57" s="3"/>
      <c r="N57" s="177">
        <v>1</v>
      </c>
      <c r="S57" s="177">
        <v>1</v>
      </c>
      <c r="X57" s="152">
        <v>0</v>
      </c>
      <c r="Y57" s="20"/>
      <c r="Z57" s="20"/>
      <c r="AA57" s="18"/>
      <c r="AB57" s="18"/>
      <c r="AC57" s="18"/>
      <c r="AD57" s="18"/>
      <c r="AE57" s="18"/>
      <c r="AF57" s="18"/>
      <c r="AI57" s="21"/>
      <c r="AJ57" s="29">
        <f t="shared" si="30"/>
        <v>45764</v>
      </c>
      <c r="AK57">
        <f t="shared" si="24"/>
        <v>0</v>
      </c>
      <c r="AL57" s="1">
        <f t="shared" si="25"/>
        <v>1</v>
      </c>
      <c r="AM57" s="1">
        <f t="shared" si="26"/>
        <v>0</v>
      </c>
      <c r="AN57" s="127">
        <f t="shared" si="27"/>
        <v>0</v>
      </c>
      <c r="AO57" s="126">
        <f t="shared" si="29"/>
        <v>0.65</v>
      </c>
    </row>
    <row r="58" spans="1:41" x14ac:dyDescent="0.3">
      <c r="A58" s="63">
        <f t="shared" si="28"/>
        <v>1</v>
      </c>
      <c r="B58" s="20"/>
      <c r="D58" s="179"/>
      <c r="F58" s="21"/>
      <c r="G58" s="63">
        <v>0.17</v>
      </c>
      <c r="H58" s="3"/>
      <c r="I58" s="178">
        <v>1</v>
      </c>
      <c r="J58" s="20"/>
      <c r="K58" s="3"/>
      <c r="L58" s="3"/>
      <c r="M58" s="3"/>
      <c r="N58" s="177">
        <v>1</v>
      </c>
      <c r="S58" s="177">
        <v>1</v>
      </c>
      <c r="X58" s="152">
        <v>0</v>
      </c>
      <c r="Y58" s="20"/>
      <c r="Z58" s="20"/>
      <c r="AA58" s="18"/>
      <c r="AB58" s="18"/>
      <c r="AC58" s="18"/>
      <c r="AD58" s="18"/>
      <c r="AE58" s="18"/>
      <c r="AF58" s="18"/>
      <c r="AI58" s="21"/>
      <c r="AJ58" s="29">
        <f t="shared" si="30"/>
        <v>45765</v>
      </c>
      <c r="AK58">
        <f t="shared" si="24"/>
        <v>0</v>
      </c>
      <c r="AL58" s="1">
        <f t="shared" si="25"/>
        <v>1</v>
      </c>
      <c r="AM58" s="1">
        <f t="shared" si="26"/>
        <v>0</v>
      </c>
      <c r="AN58" s="127">
        <f t="shared" si="27"/>
        <v>0</v>
      </c>
      <c r="AO58" s="126">
        <f t="shared" si="29"/>
        <v>0.65</v>
      </c>
    </row>
    <row r="59" spans="1:41" x14ac:dyDescent="0.3">
      <c r="A59" s="63">
        <f t="shared" si="28"/>
        <v>1</v>
      </c>
      <c r="B59" s="20"/>
      <c r="D59" s="179"/>
      <c r="F59" s="21"/>
      <c r="G59" s="63">
        <v>0.18</v>
      </c>
      <c r="H59" s="3"/>
      <c r="I59" s="178">
        <v>1</v>
      </c>
      <c r="J59" s="20"/>
      <c r="K59" s="3"/>
      <c r="L59" s="3"/>
      <c r="M59" s="3"/>
      <c r="N59" s="177">
        <v>1</v>
      </c>
      <c r="S59" s="177">
        <v>1</v>
      </c>
      <c r="X59" s="152">
        <v>0</v>
      </c>
      <c r="Y59" s="20"/>
      <c r="Z59" s="20"/>
      <c r="AA59" s="18"/>
      <c r="AB59" s="18"/>
      <c r="AC59" s="18"/>
      <c r="AD59" s="18"/>
      <c r="AE59" s="18"/>
      <c r="AF59" s="18"/>
      <c r="AI59" s="21"/>
      <c r="AJ59" s="29">
        <f t="shared" si="30"/>
        <v>45766</v>
      </c>
      <c r="AK59">
        <f t="shared" si="24"/>
        <v>0</v>
      </c>
      <c r="AL59" s="1">
        <f t="shared" si="25"/>
        <v>1</v>
      </c>
      <c r="AM59" s="1">
        <f t="shared" si="26"/>
        <v>0</v>
      </c>
      <c r="AN59" s="127">
        <f t="shared" si="27"/>
        <v>0</v>
      </c>
      <c r="AO59" s="126">
        <f t="shared" si="29"/>
        <v>0.65</v>
      </c>
    </row>
    <row r="60" spans="1:41" ht="12.75" customHeight="1" x14ac:dyDescent="0.3">
      <c r="A60" s="63">
        <f t="shared" si="28"/>
        <v>1</v>
      </c>
      <c r="B60" s="20"/>
      <c r="D60" s="179"/>
      <c r="F60" s="21"/>
      <c r="G60" s="63">
        <v>0.19</v>
      </c>
      <c r="H60" s="3"/>
      <c r="I60" s="178">
        <v>1</v>
      </c>
      <c r="J60" s="20"/>
      <c r="K60" s="3"/>
      <c r="L60" s="3"/>
      <c r="M60" s="3"/>
      <c r="N60" s="177">
        <v>1</v>
      </c>
      <c r="S60" s="177">
        <v>1</v>
      </c>
      <c r="X60" s="152">
        <v>0</v>
      </c>
      <c r="Y60" s="20"/>
      <c r="Z60" s="20"/>
      <c r="AA60" s="18"/>
      <c r="AB60" s="18"/>
      <c r="AC60" s="18"/>
      <c r="AD60" s="18"/>
      <c r="AE60" s="18"/>
      <c r="AF60" s="18"/>
      <c r="AI60" s="21"/>
      <c r="AJ60" s="29">
        <f t="shared" si="30"/>
        <v>45767</v>
      </c>
      <c r="AK60">
        <f t="shared" si="24"/>
        <v>0</v>
      </c>
      <c r="AL60" s="1">
        <f t="shared" si="25"/>
        <v>1</v>
      </c>
      <c r="AM60" s="1">
        <f t="shared" si="26"/>
        <v>0</v>
      </c>
      <c r="AN60" s="127">
        <f t="shared" si="27"/>
        <v>0</v>
      </c>
      <c r="AO60" s="126">
        <f t="shared" si="29"/>
        <v>0.65</v>
      </c>
    </row>
    <row r="61" spans="1:41" x14ac:dyDescent="0.3">
      <c r="A61" s="63">
        <f t="shared" si="28"/>
        <v>1</v>
      </c>
      <c r="B61" s="20"/>
      <c r="D61" s="179"/>
      <c r="F61" s="21"/>
      <c r="G61" s="63">
        <v>0.2</v>
      </c>
      <c r="H61" s="3"/>
      <c r="I61" s="178">
        <v>1</v>
      </c>
      <c r="J61" s="20"/>
      <c r="K61" s="3"/>
      <c r="L61" s="3"/>
      <c r="M61" s="3"/>
      <c r="N61" s="177">
        <v>1</v>
      </c>
      <c r="S61" s="177">
        <v>1</v>
      </c>
      <c r="X61" s="152">
        <v>0</v>
      </c>
      <c r="Y61" s="20"/>
      <c r="Z61" s="20"/>
      <c r="AA61" s="18"/>
      <c r="AB61" s="18"/>
      <c r="AC61" s="18"/>
      <c r="AD61" s="18"/>
      <c r="AE61" s="18"/>
      <c r="AF61" s="18"/>
      <c r="AI61" s="21"/>
      <c r="AJ61" s="29">
        <f t="shared" si="30"/>
        <v>45768</v>
      </c>
      <c r="AK61">
        <f t="shared" si="24"/>
        <v>0</v>
      </c>
      <c r="AL61" s="1">
        <f t="shared" si="25"/>
        <v>1</v>
      </c>
      <c r="AM61" s="1">
        <f t="shared" si="26"/>
        <v>0</v>
      </c>
      <c r="AN61" s="127">
        <f t="shared" si="27"/>
        <v>0</v>
      </c>
      <c r="AO61" s="126">
        <f t="shared" si="29"/>
        <v>0.65</v>
      </c>
    </row>
    <row r="62" spans="1:41" x14ac:dyDescent="0.3">
      <c r="A62" s="63">
        <f t="shared" si="28"/>
        <v>1</v>
      </c>
      <c r="B62" s="20"/>
      <c r="D62" s="179"/>
      <c r="F62" s="21"/>
      <c r="G62" s="63">
        <v>0.21</v>
      </c>
      <c r="H62" s="3"/>
      <c r="I62" s="178">
        <v>1</v>
      </c>
      <c r="J62" s="20"/>
      <c r="K62" s="3"/>
      <c r="L62" s="3"/>
      <c r="M62" s="27"/>
      <c r="N62" s="177">
        <v>1</v>
      </c>
      <c r="S62" s="177">
        <v>1</v>
      </c>
      <c r="X62" s="152">
        <v>0</v>
      </c>
      <c r="Y62" s="20"/>
      <c r="Z62" s="20"/>
      <c r="AA62" s="18"/>
      <c r="AB62" s="18"/>
      <c r="AC62" s="18"/>
      <c r="AD62" s="18"/>
      <c r="AE62" s="18"/>
      <c r="AF62" s="18"/>
      <c r="AI62" s="21"/>
      <c r="AJ62" s="29">
        <f t="shared" si="30"/>
        <v>45769</v>
      </c>
      <c r="AK62">
        <f t="shared" si="24"/>
        <v>0</v>
      </c>
      <c r="AL62" s="1">
        <f t="shared" si="25"/>
        <v>1</v>
      </c>
      <c r="AM62" s="1">
        <f t="shared" si="26"/>
        <v>0</v>
      </c>
      <c r="AN62" s="127">
        <f t="shared" si="27"/>
        <v>0</v>
      </c>
      <c r="AO62" s="126">
        <f t="shared" si="29"/>
        <v>0.65</v>
      </c>
    </row>
    <row r="63" spans="1:41" x14ac:dyDescent="0.3">
      <c r="A63" s="63">
        <f t="shared" si="28"/>
        <v>1</v>
      </c>
      <c r="B63" s="20"/>
      <c r="D63" s="179"/>
      <c r="F63" s="21"/>
      <c r="G63" s="63">
        <v>0.22</v>
      </c>
      <c r="H63" s="3"/>
      <c r="I63" s="178">
        <v>1</v>
      </c>
      <c r="J63" s="20"/>
      <c r="K63" s="3"/>
      <c r="L63" s="3"/>
      <c r="M63" s="3"/>
      <c r="N63" s="177">
        <v>1</v>
      </c>
      <c r="S63" s="177">
        <v>1</v>
      </c>
      <c r="X63" s="152">
        <v>0</v>
      </c>
      <c r="Y63" s="20"/>
      <c r="Z63" s="20"/>
      <c r="AA63" s="18"/>
      <c r="AB63" s="18"/>
      <c r="AC63" s="18"/>
      <c r="AD63" s="18"/>
      <c r="AE63" s="18"/>
      <c r="AF63" s="18"/>
      <c r="AI63" s="21"/>
      <c r="AJ63" s="29">
        <f t="shared" si="30"/>
        <v>45770</v>
      </c>
      <c r="AK63">
        <f t="shared" si="24"/>
        <v>0</v>
      </c>
      <c r="AL63" s="1">
        <f t="shared" si="25"/>
        <v>1</v>
      </c>
      <c r="AM63" s="1">
        <f t="shared" si="26"/>
        <v>0</v>
      </c>
      <c r="AN63" s="127">
        <f t="shared" si="27"/>
        <v>0</v>
      </c>
      <c r="AO63" s="126">
        <f t="shared" si="29"/>
        <v>0.65</v>
      </c>
    </row>
    <row r="64" spans="1:41" x14ac:dyDescent="0.3">
      <c r="A64" s="63">
        <f t="shared" si="28"/>
        <v>1</v>
      </c>
      <c r="B64" s="20"/>
      <c r="D64" s="179"/>
      <c r="F64" s="21"/>
      <c r="G64" s="63">
        <v>0.23</v>
      </c>
      <c r="H64" s="22"/>
      <c r="I64" s="178">
        <v>1</v>
      </c>
      <c r="J64" s="20"/>
      <c r="K64" s="3"/>
      <c r="L64" s="28"/>
      <c r="M64" s="28"/>
      <c r="N64" s="177">
        <v>1</v>
      </c>
      <c r="S64" s="177">
        <v>1</v>
      </c>
      <c r="X64" s="152">
        <v>0</v>
      </c>
      <c r="Y64" s="20"/>
      <c r="Z64" s="20"/>
      <c r="AA64" s="18"/>
      <c r="AB64" s="18"/>
      <c r="AC64" s="18"/>
      <c r="AD64" s="18"/>
      <c r="AE64" s="18"/>
      <c r="AF64" s="18"/>
      <c r="AI64" s="21"/>
      <c r="AJ64" s="29">
        <f t="shared" si="30"/>
        <v>45771</v>
      </c>
      <c r="AK64">
        <f t="shared" si="24"/>
        <v>0</v>
      </c>
      <c r="AL64" s="1">
        <f t="shared" si="25"/>
        <v>1</v>
      </c>
      <c r="AM64" s="1">
        <f t="shared" si="26"/>
        <v>0</v>
      </c>
      <c r="AN64" s="127">
        <f t="shared" si="27"/>
        <v>0</v>
      </c>
      <c r="AO64" s="126">
        <f t="shared" si="29"/>
        <v>0.65</v>
      </c>
    </row>
    <row r="65" spans="1:42" x14ac:dyDescent="0.3">
      <c r="A65" s="63">
        <f t="shared" si="28"/>
        <v>1</v>
      </c>
      <c r="B65" s="20"/>
      <c r="D65" s="179"/>
      <c r="F65" s="21"/>
      <c r="G65" s="63">
        <v>0.24</v>
      </c>
      <c r="H65" s="22"/>
      <c r="I65" s="178">
        <v>1</v>
      </c>
      <c r="J65" s="20"/>
      <c r="K65" s="3"/>
      <c r="L65" s="28"/>
      <c r="M65" s="28"/>
      <c r="N65" s="177">
        <v>1</v>
      </c>
      <c r="S65" s="177">
        <v>1</v>
      </c>
      <c r="X65" s="152">
        <v>0</v>
      </c>
      <c r="Y65" s="20"/>
      <c r="Z65" s="20"/>
      <c r="AA65" s="18"/>
      <c r="AB65" s="18"/>
      <c r="AC65" s="18"/>
      <c r="AD65" s="18"/>
      <c r="AE65" s="18"/>
      <c r="AF65" s="18"/>
      <c r="AI65" s="21"/>
      <c r="AJ65" s="29">
        <f t="shared" si="30"/>
        <v>45772</v>
      </c>
      <c r="AK65">
        <f t="shared" si="24"/>
        <v>0</v>
      </c>
      <c r="AL65" s="1">
        <f t="shared" si="25"/>
        <v>1</v>
      </c>
      <c r="AM65" s="1">
        <f t="shared" si="26"/>
        <v>0</v>
      </c>
      <c r="AN65" s="127">
        <f t="shared" si="27"/>
        <v>0</v>
      </c>
      <c r="AO65" s="126">
        <f t="shared" si="29"/>
        <v>0.65</v>
      </c>
    </row>
    <row r="66" spans="1:42" x14ac:dyDescent="0.3">
      <c r="A66" s="63">
        <f t="shared" si="28"/>
        <v>1</v>
      </c>
      <c r="B66" s="20"/>
      <c r="D66" s="179"/>
      <c r="F66" s="21"/>
      <c r="G66" s="63">
        <v>0.25</v>
      </c>
      <c r="H66" s="22"/>
      <c r="I66" s="178">
        <v>1</v>
      </c>
      <c r="J66" s="20"/>
      <c r="K66" s="3"/>
      <c r="L66" s="28"/>
      <c r="M66" s="28"/>
      <c r="N66" s="177">
        <v>1</v>
      </c>
      <c r="S66" s="177">
        <v>1</v>
      </c>
      <c r="X66" s="152">
        <v>0</v>
      </c>
      <c r="Y66" s="20"/>
      <c r="Z66" s="20"/>
      <c r="AA66" s="18"/>
      <c r="AB66" s="18"/>
      <c r="AC66" s="18"/>
      <c r="AD66" s="18"/>
      <c r="AE66" s="18"/>
      <c r="AF66" s="18"/>
      <c r="AI66" s="21"/>
      <c r="AJ66" s="29">
        <f t="shared" si="30"/>
        <v>45773</v>
      </c>
      <c r="AK66">
        <f t="shared" si="24"/>
        <v>0</v>
      </c>
      <c r="AL66" s="1">
        <f t="shared" si="25"/>
        <v>1</v>
      </c>
      <c r="AM66" s="1">
        <f t="shared" si="26"/>
        <v>0</v>
      </c>
      <c r="AN66" s="127">
        <f t="shared" si="27"/>
        <v>0</v>
      </c>
      <c r="AO66" s="126">
        <f t="shared" si="29"/>
        <v>0.65</v>
      </c>
    </row>
    <row r="67" spans="1:42" s="4" customFormat="1" x14ac:dyDescent="0.3">
      <c r="A67" s="63">
        <f t="shared" si="28"/>
        <v>1</v>
      </c>
      <c r="B67" s="20"/>
      <c r="C67" s="1"/>
      <c r="D67" s="179"/>
      <c r="E67" s="1"/>
      <c r="F67" s="21"/>
      <c r="G67" s="63">
        <v>0.26</v>
      </c>
      <c r="H67" s="22"/>
      <c r="I67" s="178">
        <v>1</v>
      </c>
      <c r="J67" s="20"/>
      <c r="K67" s="3"/>
      <c r="L67" s="28"/>
      <c r="M67" s="28"/>
      <c r="N67" s="177">
        <v>1</v>
      </c>
      <c r="O67" s="1"/>
      <c r="P67" s="1"/>
      <c r="Q67" s="1"/>
      <c r="R67" s="1"/>
      <c r="S67" s="177">
        <v>1</v>
      </c>
      <c r="T67" s="1"/>
      <c r="U67" s="1"/>
      <c r="V67" s="1"/>
      <c r="W67" s="1"/>
      <c r="X67" s="152">
        <v>0</v>
      </c>
      <c r="Y67" s="20"/>
      <c r="Z67" s="20"/>
      <c r="AA67" s="18"/>
      <c r="AB67" s="18"/>
      <c r="AC67" s="18"/>
      <c r="AD67" s="18"/>
      <c r="AE67" s="18"/>
      <c r="AF67" s="18"/>
      <c r="AG67" s="1"/>
      <c r="AH67" s="1"/>
      <c r="AI67" s="21"/>
      <c r="AJ67" s="29">
        <f t="shared" si="30"/>
        <v>45774</v>
      </c>
      <c r="AK67">
        <f t="shared" si="24"/>
        <v>0</v>
      </c>
      <c r="AL67" s="1">
        <f t="shared" si="25"/>
        <v>1</v>
      </c>
      <c r="AM67" s="1">
        <f t="shared" si="26"/>
        <v>0</v>
      </c>
      <c r="AN67" s="127">
        <f t="shared" si="27"/>
        <v>0</v>
      </c>
      <c r="AO67" s="126">
        <f t="shared" si="29"/>
        <v>0.65</v>
      </c>
      <c r="AP67" s="1"/>
    </row>
    <row r="68" spans="1:42" x14ac:dyDescent="0.3">
      <c r="A68" s="63">
        <f t="shared" si="28"/>
        <v>1</v>
      </c>
      <c r="B68" s="20"/>
      <c r="D68" s="179"/>
      <c r="F68" s="21"/>
      <c r="G68" s="63">
        <v>0.27</v>
      </c>
      <c r="H68" s="22"/>
      <c r="I68" s="178">
        <v>1</v>
      </c>
      <c r="J68" s="20"/>
      <c r="K68" s="3"/>
      <c r="L68" s="28"/>
      <c r="M68" s="28"/>
      <c r="N68" s="177">
        <v>1</v>
      </c>
      <c r="S68" s="177">
        <v>1</v>
      </c>
      <c r="X68" s="152">
        <v>0</v>
      </c>
      <c r="Y68" s="20"/>
      <c r="Z68" s="20"/>
      <c r="AA68" s="18"/>
      <c r="AB68" s="18"/>
      <c r="AC68" s="18"/>
      <c r="AD68" s="18"/>
      <c r="AE68" s="18"/>
      <c r="AF68" s="18"/>
      <c r="AI68" s="21"/>
      <c r="AJ68" s="29">
        <f t="shared" si="30"/>
        <v>45775</v>
      </c>
      <c r="AK68">
        <f t="shared" si="24"/>
        <v>0</v>
      </c>
      <c r="AL68" s="1">
        <f t="shared" si="25"/>
        <v>1</v>
      </c>
      <c r="AM68" s="1">
        <f t="shared" si="26"/>
        <v>0</v>
      </c>
      <c r="AN68" s="127">
        <f t="shared" si="27"/>
        <v>0</v>
      </c>
      <c r="AO68" s="126">
        <f t="shared" si="29"/>
        <v>0.65</v>
      </c>
    </row>
    <row r="69" spans="1:42" x14ac:dyDescent="0.3">
      <c r="A69" s="63">
        <f t="shared" si="28"/>
        <v>1</v>
      </c>
      <c r="B69" s="20"/>
      <c r="D69" s="179"/>
      <c r="F69" s="21"/>
      <c r="G69" s="63">
        <v>0.28000000000000003</v>
      </c>
      <c r="H69" s="22"/>
      <c r="I69" s="178">
        <v>1</v>
      </c>
      <c r="J69" s="20"/>
      <c r="K69" s="3"/>
      <c r="L69" s="28"/>
      <c r="M69" s="28"/>
      <c r="N69" s="177">
        <v>1</v>
      </c>
      <c r="S69" s="177">
        <v>1</v>
      </c>
      <c r="X69" s="152">
        <v>0</v>
      </c>
      <c r="Y69" s="20"/>
      <c r="Z69" s="20"/>
      <c r="AA69" s="18"/>
      <c r="AB69" s="18"/>
      <c r="AC69" s="18"/>
      <c r="AD69" s="18"/>
      <c r="AE69" s="18"/>
      <c r="AF69" s="18"/>
      <c r="AI69" s="21"/>
      <c r="AJ69" s="29">
        <f t="shared" si="30"/>
        <v>45776</v>
      </c>
      <c r="AK69">
        <f t="shared" si="24"/>
        <v>0</v>
      </c>
      <c r="AL69" s="1">
        <f t="shared" si="25"/>
        <v>1</v>
      </c>
      <c r="AM69" s="1">
        <f t="shared" si="26"/>
        <v>0</v>
      </c>
      <c r="AN69" s="127">
        <f t="shared" si="27"/>
        <v>0</v>
      </c>
      <c r="AO69" s="126">
        <f t="shared" si="29"/>
        <v>0.65</v>
      </c>
    </row>
    <row r="70" spans="1:42" x14ac:dyDescent="0.3">
      <c r="A70" s="63">
        <f t="shared" si="28"/>
        <v>1</v>
      </c>
      <c r="B70" s="20"/>
      <c r="D70" s="179"/>
      <c r="F70" s="21"/>
      <c r="G70" s="63">
        <v>0.28999999999999998</v>
      </c>
      <c r="H70" s="22"/>
      <c r="I70" s="178">
        <v>1</v>
      </c>
      <c r="J70" s="20"/>
      <c r="K70" s="3"/>
      <c r="L70" s="23"/>
      <c r="M70" s="23"/>
      <c r="N70" s="177">
        <v>1</v>
      </c>
      <c r="S70" s="177">
        <v>1</v>
      </c>
      <c r="X70" s="152">
        <v>0</v>
      </c>
      <c r="Y70" s="20"/>
      <c r="Z70" s="20"/>
      <c r="AA70" s="18"/>
      <c r="AB70" s="18"/>
      <c r="AC70" s="18"/>
      <c r="AD70" s="18"/>
      <c r="AE70" s="18"/>
      <c r="AF70" s="18"/>
      <c r="AI70" s="21"/>
      <c r="AJ70" s="29">
        <f t="shared" si="30"/>
        <v>45777</v>
      </c>
      <c r="AK70">
        <f t="shared" si="24"/>
        <v>0</v>
      </c>
      <c r="AL70" s="1">
        <f t="shared" si="25"/>
        <v>1</v>
      </c>
      <c r="AM70" s="1">
        <f t="shared" si="26"/>
        <v>0</v>
      </c>
      <c r="AN70" s="127">
        <f t="shared" si="27"/>
        <v>0</v>
      </c>
      <c r="AO70" s="126">
        <f t="shared" si="29"/>
        <v>0.65</v>
      </c>
    </row>
    <row r="71" spans="1:42" x14ac:dyDescent="0.3">
      <c r="A71" s="63">
        <f t="shared" si="28"/>
        <v>1</v>
      </c>
      <c r="B71" s="20"/>
      <c r="D71" s="179"/>
      <c r="F71" s="21"/>
      <c r="G71" s="63">
        <v>0.3</v>
      </c>
      <c r="H71" s="22"/>
      <c r="I71" s="178">
        <v>1</v>
      </c>
      <c r="J71" s="20"/>
      <c r="K71" s="3"/>
      <c r="L71" s="23"/>
      <c r="M71" s="23"/>
      <c r="N71" s="177">
        <v>1</v>
      </c>
      <c r="S71" s="177">
        <v>1</v>
      </c>
      <c r="X71" s="152">
        <v>0</v>
      </c>
      <c r="Y71" s="20"/>
      <c r="Z71" s="20"/>
      <c r="AA71" s="18"/>
      <c r="AB71" s="18"/>
      <c r="AC71" s="18"/>
      <c r="AD71" s="18"/>
      <c r="AE71" s="18"/>
      <c r="AF71" s="18"/>
      <c r="AI71" s="21"/>
      <c r="AJ71" s="29">
        <f t="shared" si="30"/>
        <v>45778</v>
      </c>
      <c r="AK71">
        <f t="shared" si="24"/>
        <v>0</v>
      </c>
      <c r="AL71" s="1">
        <f t="shared" si="25"/>
        <v>1</v>
      </c>
      <c r="AM71" s="1">
        <f t="shared" si="26"/>
        <v>0</v>
      </c>
      <c r="AN71" s="127">
        <f t="shared" si="27"/>
        <v>0</v>
      </c>
      <c r="AO71" s="126">
        <f t="shared" si="29"/>
        <v>0.65</v>
      </c>
    </row>
    <row r="72" spans="1:42" x14ac:dyDescent="0.3">
      <c r="A72" s="63">
        <f t="shared" si="28"/>
        <v>1</v>
      </c>
      <c r="B72" s="20"/>
      <c r="D72" s="179"/>
      <c r="F72" s="21"/>
      <c r="G72" s="63">
        <v>0.31</v>
      </c>
      <c r="H72" s="22"/>
      <c r="I72" s="178">
        <v>1</v>
      </c>
      <c r="J72" s="20"/>
      <c r="K72" s="3"/>
      <c r="L72" s="23"/>
      <c r="M72" s="23"/>
      <c r="N72" s="177">
        <v>1</v>
      </c>
      <c r="S72" s="177">
        <v>1</v>
      </c>
      <c r="X72" s="152">
        <v>0</v>
      </c>
      <c r="Y72" s="20"/>
      <c r="Z72" s="20"/>
      <c r="AA72" s="18"/>
      <c r="AB72" s="18"/>
      <c r="AC72" s="18"/>
      <c r="AD72" s="18"/>
      <c r="AE72" s="18"/>
      <c r="AF72" s="18"/>
      <c r="AI72" s="21"/>
      <c r="AJ72" s="29">
        <f t="shared" si="30"/>
        <v>45779</v>
      </c>
      <c r="AK72">
        <f t="shared" si="24"/>
        <v>0</v>
      </c>
      <c r="AL72" s="1">
        <f t="shared" si="25"/>
        <v>1</v>
      </c>
      <c r="AM72" s="1">
        <f t="shared" si="26"/>
        <v>0</v>
      </c>
      <c r="AN72" s="127">
        <f t="shared" si="27"/>
        <v>0</v>
      </c>
      <c r="AO72" s="126">
        <f t="shared" si="29"/>
        <v>0.65</v>
      </c>
    </row>
    <row r="73" spans="1:42" x14ac:dyDescent="0.3">
      <c r="A73" s="63">
        <f t="shared" si="28"/>
        <v>1</v>
      </c>
      <c r="B73" s="20"/>
      <c r="D73" s="179"/>
      <c r="F73" s="21"/>
      <c r="G73" s="63">
        <v>0.32</v>
      </c>
      <c r="H73" s="22"/>
      <c r="I73" s="178">
        <v>1</v>
      </c>
      <c r="J73" s="20"/>
      <c r="K73" s="3"/>
      <c r="L73" s="23"/>
      <c r="M73" s="23"/>
      <c r="N73" s="177">
        <v>1</v>
      </c>
      <c r="S73" s="177">
        <v>1</v>
      </c>
      <c r="X73" s="152">
        <v>0</v>
      </c>
      <c r="Y73" s="20"/>
      <c r="Z73" s="20"/>
      <c r="AA73" s="18"/>
      <c r="AB73" s="18"/>
      <c r="AC73" s="18"/>
      <c r="AD73" s="18"/>
      <c r="AE73" s="18"/>
      <c r="AF73" s="18"/>
      <c r="AI73" s="21"/>
      <c r="AJ73" s="29">
        <f t="shared" si="30"/>
        <v>45780</v>
      </c>
      <c r="AK73">
        <f t="shared" si="24"/>
        <v>0</v>
      </c>
      <c r="AL73" s="1">
        <f t="shared" si="25"/>
        <v>1</v>
      </c>
      <c r="AM73" s="1">
        <f t="shared" ref="AM73:AM104" si="31">_xlfn.XLOOKUP(AJ73,A$27:A$36,B$27:B$36,0,-1)</f>
        <v>0</v>
      </c>
      <c r="AN73" s="127">
        <f t="shared" si="27"/>
        <v>0</v>
      </c>
      <c r="AO73" s="126">
        <f t="shared" si="29"/>
        <v>0.65</v>
      </c>
    </row>
    <row r="74" spans="1:42" x14ac:dyDescent="0.3">
      <c r="A74" s="63">
        <f t="shared" si="28"/>
        <v>1</v>
      </c>
      <c r="B74" s="20"/>
      <c r="D74" s="179"/>
      <c r="F74" s="21"/>
      <c r="G74" s="63">
        <v>0.33</v>
      </c>
      <c r="H74" s="24"/>
      <c r="I74" s="178">
        <v>1</v>
      </c>
      <c r="J74" s="20"/>
      <c r="K74" s="3"/>
      <c r="L74" s="23"/>
      <c r="M74" s="23"/>
      <c r="N74" s="177">
        <v>1</v>
      </c>
      <c r="S74" s="177">
        <v>1</v>
      </c>
      <c r="X74" s="152">
        <v>0</v>
      </c>
      <c r="Y74" s="20"/>
      <c r="Z74" s="20"/>
      <c r="AA74" s="18"/>
      <c r="AB74" s="18"/>
      <c r="AC74" s="18"/>
      <c r="AD74" s="18"/>
      <c r="AE74" s="18"/>
      <c r="AF74" s="18"/>
      <c r="AI74" s="21"/>
      <c r="AJ74" s="29">
        <f t="shared" si="30"/>
        <v>45781</v>
      </c>
      <c r="AK74">
        <f t="shared" si="24"/>
        <v>0</v>
      </c>
      <c r="AL74" s="1">
        <f t="shared" si="25"/>
        <v>1</v>
      </c>
      <c r="AM74" s="1">
        <f t="shared" si="31"/>
        <v>0</v>
      </c>
      <c r="AN74" s="127">
        <f t="shared" si="27"/>
        <v>0</v>
      </c>
      <c r="AO74" s="126">
        <f t="shared" si="29"/>
        <v>0.65</v>
      </c>
    </row>
    <row r="75" spans="1:42" x14ac:dyDescent="0.3">
      <c r="A75" s="63">
        <f t="shared" si="28"/>
        <v>1</v>
      </c>
      <c r="B75" s="20"/>
      <c r="D75" s="179"/>
      <c r="F75" s="21"/>
      <c r="G75" s="63">
        <v>0.34</v>
      </c>
      <c r="I75" s="178">
        <v>1</v>
      </c>
      <c r="J75" s="20"/>
      <c r="K75" s="3"/>
      <c r="N75" s="177">
        <v>1</v>
      </c>
      <c r="S75" s="177">
        <v>1</v>
      </c>
      <c r="X75" s="152">
        <v>0</v>
      </c>
      <c r="Y75" s="20"/>
      <c r="Z75" s="20"/>
      <c r="AA75" s="18"/>
      <c r="AB75" s="18"/>
      <c r="AC75" s="18"/>
      <c r="AD75" s="18"/>
      <c r="AE75" s="18"/>
      <c r="AF75" s="18"/>
      <c r="AI75" s="21"/>
      <c r="AJ75" s="29">
        <f t="shared" si="30"/>
        <v>45782</v>
      </c>
      <c r="AK75">
        <f t="shared" si="24"/>
        <v>0</v>
      </c>
      <c r="AL75" s="1">
        <f t="shared" si="25"/>
        <v>1</v>
      </c>
      <c r="AM75" s="1">
        <f t="shared" si="31"/>
        <v>0</v>
      </c>
      <c r="AN75" s="127">
        <f t="shared" si="27"/>
        <v>0</v>
      </c>
      <c r="AO75" s="126">
        <f t="shared" si="29"/>
        <v>0.65</v>
      </c>
    </row>
    <row r="76" spans="1:42" x14ac:dyDescent="0.3">
      <c r="A76" s="63">
        <f t="shared" si="28"/>
        <v>1</v>
      </c>
      <c r="B76" s="20"/>
      <c r="D76" s="179"/>
      <c r="F76" s="21"/>
      <c r="G76" s="63">
        <v>0.35</v>
      </c>
      <c r="I76" s="178">
        <v>1</v>
      </c>
      <c r="J76" s="20"/>
      <c r="K76" s="3"/>
      <c r="N76" s="177">
        <v>1</v>
      </c>
      <c r="S76" s="177">
        <v>1</v>
      </c>
      <c r="X76" s="152">
        <v>0</v>
      </c>
      <c r="Y76" s="20"/>
      <c r="Z76" s="20"/>
      <c r="AA76" s="18"/>
      <c r="AB76" s="18"/>
      <c r="AC76" s="18"/>
      <c r="AD76" s="18"/>
      <c r="AE76" s="18"/>
      <c r="AF76" s="18"/>
      <c r="AI76" s="21"/>
      <c r="AJ76" s="29">
        <f t="shared" si="30"/>
        <v>45783</v>
      </c>
      <c r="AK76">
        <f t="shared" si="24"/>
        <v>0</v>
      </c>
      <c r="AL76" s="1">
        <f t="shared" si="25"/>
        <v>1</v>
      </c>
      <c r="AM76" s="1">
        <f t="shared" si="31"/>
        <v>0</v>
      </c>
      <c r="AN76" s="127">
        <f t="shared" si="27"/>
        <v>0</v>
      </c>
      <c r="AO76" s="126">
        <f t="shared" si="29"/>
        <v>0.65</v>
      </c>
    </row>
    <row r="77" spans="1:42" x14ac:dyDescent="0.3">
      <c r="A77" s="63">
        <f t="shared" si="28"/>
        <v>1</v>
      </c>
      <c r="B77" s="20"/>
      <c r="D77" s="179"/>
      <c r="F77" s="21"/>
      <c r="G77" s="63">
        <v>0.36</v>
      </c>
      <c r="I77" s="178">
        <v>1</v>
      </c>
      <c r="J77" s="20"/>
      <c r="K77" s="3"/>
      <c r="N77" s="177">
        <v>1</v>
      </c>
      <c r="S77" s="177">
        <v>1</v>
      </c>
      <c r="X77" s="152">
        <v>0</v>
      </c>
      <c r="Y77" s="20"/>
      <c r="Z77" s="20"/>
      <c r="AA77" s="18"/>
      <c r="AB77" s="18"/>
      <c r="AC77" s="18"/>
      <c r="AD77" s="18"/>
      <c r="AE77" s="18"/>
      <c r="AF77" s="18"/>
      <c r="AI77" s="21"/>
      <c r="AJ77" s="29">
        <f t="shared" si="30"/>
        <v>45784</v>
      </c>
      <c r="AK77">
        <f t="shared" si="24"/>
        <v>0</v>
      </c>
      <c r="AL77" s="1">
        <f t="shared" si="25"/>
        <v>1</v>
      </c>
      <c r="AM77" s="1">
        <f t="shared" si="31"/>
        <v>0</v>
      </c>
      <c r="AN77" s="127">
        <f t="shared" si="27"/>
        <v>0</v>
      </c>
      <c r="AO77" s="126">
        <f t="shared" si="29"/>
        <v>0.65</v>
      </c>
    </row>
    <row r="78" spans="1:42" x14ac:dyDescent="0.3">
      <c r="A78" s="63">
        <f t="shared" si="28"/>
        <v>1</v>
      </c>
      <c r="B78" s="20"/>
      <c r="D78" s="179"/>
      <c r="F78" s="21"/>
      <c r="G78" s="63">
        <v>0.37</v>
      </c>
      <c r="I78" s="178">
        <v>1</v>
      </c>
      <c r="J78" s="20"/>
      <c r="K78" s="3"/>
      <c r="N78" s="177">
        <v>1</v>
      </c>
      <c r="S78" s="177">
        <v>1</v>
      </c>
      <c r="X78" s="152">
        <v>0</v>
      </c>
      <c r="Y78" s="20"/>
      <c r="Z78" s="20"/>
      <c r="AA78" s="18"/>
      <c r="AB78" s="18"/>
      <c r="AC78" s="18"/>
      <c r="AD78" s="18"/>
      <c r="AE78" s="18"/>
      <c r="AF78" s="18"/>
      <c r="AI78" s="21"/>
      <c r="AJ78" s="29">
        <f t="shared" si="30"/>
        <v>45785</v>
      </c>
      <c r="AK78">
        <f t="shared" si="24"/>
        <v>0</v>
      </c>
      <c r="AL78" s="1">
        <f t="shared" si="25"/>
        <v>1</v>
      </c>
      <c r="AM78" s="1">
        <f t="shared" si="31"/>
        <v>0</v>
      </c>
      <c r="AN78" s="127">
        <f t="shared" si="27"/>
        <v>0</v>
      </c>
      <c r="AO78" s="126">
        <f t="shared" si="29"/>
        <v>0.65</v>
      </c>
    </row>
    <row r="79" spans="1:42" x14ac:dyDescent="0.3">
      <c r="A79" s="63">
        <f t="shared" si="28"/>
        <v>1</v>
      </c>
      <c r="B79" s="20"/>
      <c r="D79" s="179"/>
      <c r="F79" s="21"/>
      <c r="G79" s="63">
        <v>0.38</v>
      </c>
      <c r="I79" s="178">
        <v>1</v>
      </c>
      <c r="J79" s="20"/>
      <c r="K79" s="3"/>
      <c r="N79" s="177">
        <v>1</v>
      </c>
      <c r="S79" s="177">
        <v>1</v>
      </c>
      <c r="X79" s="152">
        <v>0</v>
      </c>
      <c r="Y79" s="20"/>
      <c r="Z79" s="20"/>
      <c r="AA79" s="18"/>
      <c r="AB79" s="18"/>
      <c r="AC79" s="18"/>
      <c r="AD79" s="18"/>
      <c r="AE79" s="18"/>
      <c r="AF79" s="18"/>
      <c r="AI79" s="21"/>
      <c r="AJ79" s="29">
        <f t="shared" si="30"/>
        <v>45786</v>
      </c>
      <c r="AK79">
        <f t="shared" si="24"/>
        <v>0</v>
      </c>
      <c r="AL79" s="1">
        <f t="shared" si="25"/>
        <v>1</v>
      </c>
      <c r="AM79" s="1">
        <f t="shared" si="31"/>
        <v>0</v>
      </c>
      <c r="AN79" s="127">
        <f t="shared" si="27"/>
        <v>0</v>
      </c>
      <c r="AO79" s="126">
        <f t="shared" si="29"/>
        <v>0.65</v>
      </c>
    </row>
    <row r="80" spans="1:42" x14ac:dyDescent="0.3">
      <c r="A80" s="63">
        <f t="shared" si="28"/>
        <v>1</v>
      </c>
      <c r="B80" s="20"/>
      <c r="D80" s="179"/>
      <c r="F80" s="21"/>
      <c r="G80" s="63">
        <v>0.39</v>
      </c>
      <c r="I80" s="178">
        <v>1</v>
      </c>
      <c r="J80" s="20"/>
      <c r="K80" s="3"/>
      <c r="N80" s="177">
        <v>1</v>
      </c>
      <c r="S80" s="177">
        <v>1</v>
      </c>
      <c r="X80" s="152">
        <v>0</v>
      </c>
      <c r="Y80" s="20"/>
      <c r="Z80" s="20"/>
      <c r="AA80" s="18"/>
      <c r="AB80" s="18"/>
      <c r="AC80" s="18"/>
      <c r="AD80" s="18"/>
      <c r="AE80" s="18"/>
      <c r="AF80" s="18"/>
      <c r="AI80" s="21"/>
      <c r="AJ80" s="29">
        <f t="shared" si="30"/>
        <v>45787</v>
      </c>
      <c r="AK80">
        <f t="shared" si="24"/>
        <v>0</v>
      </c>
      <c r="AL80" s="1">
        <f t="shared" si="25"/>
        <v>1</v>
      </c>
      <c r="AM80" s="1">
        <f t="shared" si="31"/>
        <v>0</v>
      </c>
      <c r="AN80" s="127">
        <f t="shared" si="27"/>
        <v>0</v>
      </c>
      <c r="AO80" s="126">
        <f t="shared" si="29"/>
        <v>0.65</v>
      </c>
    </row>
    <row r="81" spans="1:41" x14ac:dyDescent="0.3">
      <c r="A81" s="63">
        <f t="shared" si="28"/>
        <v>1</v>
      </c>
      <c r="B81" s="20"/>
      <c r="D81" s="179"/>
      <c r="F81" s="21"/>
      <c r="G81" s="63">
        <v>0.4</v>
      </c>
      <c r="I81" s="178">
        <v>1</v>
      </c>
      <c r="J81" s="20"/>
      <c r="K81" s="3"/>
      <c r="N81" s="177">
        <v>1</v>
      </c>
      <c r="S81" s="177">
        <v>1</v>
      </c>
      <c r="X81" s="152">
        <v>0</v>
      </c>
      <c r="Y81" s="20"/>
      <c r="Z81" s="20"/>
      <c r="AA81" s="18"/>
      <c r="AB81" s="18"/>
      <c r="AC81" s="18"/>
      <c r="AD81" s="18"/>
      <c r="AE81" s="18"/>
      <c r="AF81" s="18"/>
      <c r="AI81" s="21"/>
      <c r="AJ81" s="29">
        <f t="shared" si="30"/>
        <v>45788</v>
      </c>
      <c r="AK81">
        <f t="shared" si="24"/>
        <v>0</v>
      </c>
      <c r="AL81" s="1">
        <f t="shared" si="25"/>
        <v>1</v>
      </c>
      <c r="AM81" s="1">
        <f t="shared" si="31"/>
        <v>0</v>
      </c>
      <c r="AN81" s="127">
        <f t="shared" si="27"/>
        <v>0</v>
      </c>
      <c r="AO81" s="126">
        <f t="shared" si="29"/>
        <v>0.65</v>
      </c>
    </row>
    <row r="82" spans="1:41" x14ac:dyDescent="0.3">
      <c r="A82" s="63">
        <f t="shared" si="28"/>
        <v>0.99938539407086047</v>
      </c>
      <c r="B82" s="20"/>
      <c r="D82" s="179"/>
      <c r="F82" s="21"/>
      <c r="G82" s="63">
        <v>0.41</v>
      </c>
      <c r="I82" s="178">
        <v>1</v>
      </c>
      <c r="J82" s="20"/>
      <c r="K82" s="3"/>
      <c r="N82" s="177">
        <v>0.9916666666666667</v>
      </c>
      <c r="S82" s="177">
        <v>1</v>
      </c>
      <c r="X82" s="152">
        <v>0</v>
      </c>
      <c r="Y82" s="20"/>
      <c r="Z82" s="20"/>
      <c r="AA82" s="18"/>
      <c r="AB82" s="18"/>
      <c r="AC82" s="18"/>
      <c r="AD82" s="18"/>
      <c r="AE82" s="18"/>
      <c r="AF82" s="18"/>
      <c r="AI82" s="21"/>
      <c r="AJ82" s="29">
        <f t="shared" si="30"/>
        <v>45789</v>
      </c>
      <c r="AK82">
        <f t="shared" si="24"/>
        <v>0</v>
      </c>
      <c r="AL82" s="1">
        <f t="shared" si="25"/>
        <v>1</v>
      </c>
      <c r="AM82" s="1">
        <f t="shared" si="31"/>
        <v>0</v>
      </c>
      <c r="AN82" s="127">
        <f t="shared" si="27"/>
        <v>0</v>
      </c>
      <c r="AO82" s="126">
        <f t="shared" si="29"/>
        <v>0.65</v>
      </c>
    </row>
    <row r="83" spans="1:41" x14ac:dyDescent="0.3">
      <c r="A83" s="63">
        <f t="shared" si="28"/>
        <v>0.99877078814172093</v>
      </c>
      <c r="B83" s="20"/>
      <c r="D83" s="179"/>
      <c r="F83" s="21"/>
      <c r="G83" s="63">
        <v>0.42</v>
      </c>
      <c r="I83" s="178">
        <v>1</v>
      </c>
      <c r="J83" s="20"/>
      <c r="K83" s="3"/>
      <c r="N83" s="177">
        <v>0.98333333333333328</v>
      </c>
      <c r="S83" s="177">
        <v>1</v>
      </c>
      <c r="X83" s="152">
        <v>0</v>
      </c>
      <c r="Y83" s="20"/>
      <c r="Z83" s="20"/>
      <c r="AA83" s="18"/>
      <c r="AB83" s="18"/>
      <c r="AC83" s="18"/>
      <c r="AD83" s="18"/>
      <c r="AE83" s="18"/>
      <c r="AF83" s="18"/>
      <c r="AI83" s="21"/>
      <c r="AJ83" s="29">
        <f t="shared" si="30"/>
        <v>45790</v>
      </c>
      <c r="AK83">
        <f t="shared" si="24"/>
        <v>0</v>
      </c>
      <c r="AL83" s="1">
        <f t="shared" si="25"/>
        <v>1</v>
      </c>
      <c r="AM83" s="1">
        <f t="shared" si="31"/>
        <v>0</v>
      </c>
      <c r="AN83" s="127">
        <f t="shared" si="27"/>
        <v>0</v>
      </c>
      <c r="AO83" s="126">
        <f t="shared" si="29"/>
        <v>0.65</v>
      </c>
    </row>
    <row r="84" spans="1:41" x14ac:dyDescent="0.3">
      <c r="A84" s="63">
        <f t="shared" si="28"/>
        <v>0.99815618221258129</v>
      </c>
      <c r="B84" s="20"/>
      <c r="D84" s="179"/>
      <c r="F84" s="21"/>
      <c r="G84" s="63">
        <v>0.43</v>
      </c>
      <c r="I84" s="178">
        <v>1</v>
      </c>
      <c r="J84" s="20"/>
      <c r="K84" s="3"/>
      <c r="N84" s="177">
        <v>0.97499999999999998</v>
      </c>
      <c r="S84" s="177">
        <v>1</v>
      </c>
      <c r="X84" s="152">
        <v>0</v>
      </c>
      <c r="Y84" s="20"/>
      <c r="Z84" s="20"/>
      <c r="AA84" s="18"/>
      <c r="AB84" s="18"/>
      <c r="AC84" s="18"/>
      <c r="AD84" s="18"/>
      <c r="AE84" s="18"/>
      <c r="AF84" s="18"/>
      <c r="AI84" s="21"/>
      <c r="AJ84" s="29">
        <f t="shared" si="30"/>
        <v>45791</v>
      </c>
      <c r="AK84">
        <f t="shared" si="24"/>
        <v>0</v>
      </c>
      <c r="AL84" s="1">
        <f t="shared" si="25"/>
        <v>1</v>
      </c>
      <c r="AM84" s="1">
        <f t="shared" si="31"/>
        <v>0</v>
      </c>
      <c r="AN84" s="127">
        <f t="shared" si="27"/>
        <v>0</v>
      </c>
      <c r="AO84" s="126">
        <f t="shared" si="29"/>
        <v>0.65</v>
      </c>
    </row>
    <row r="85" spans="1:41" x14ac:dyDescent="0.3">
      <c r="A85" s="63">
        <f t="shared" si="28"/>
        <v>0.99754157628344176</v>
      </c>
      <c r="B85" s="20"/>
      <c r="D85" s="179"/>
      <c r="F85" s="21"/>
      <c r="G85" s="63">
        <v>0.44</v>
      </c>
      <c r="I85" s="178">
        <v>1</v>
      </c>
      <c r="J85" s="20"/>
      <c r="K85" s="3"/>
      <c r="N85" s="177">
        <v>0.96666666666666656</v>
      </c>
      <c r="S85" s="177">
        <v>1</v>
      </c>
      <c r="X85" s="152">
        <v>0</v>
      </c>
      <c r="Y85" s="20"/>
      <c r="Z85" s="20"/>
      <c r="AA85" s="18"/>
      <c r="AB85" s="18"/>
      <c r="AC85" s="18"/>
      <c r="AD85" s="18"/>
      <c r="AE85" s="18"/>
      <c r="AF85" s="18"/>
      <c r="AI85" s="21"/>
      <c r="AJ85" s="29">
        <f t="shared" si="30"/>
        <v>45792</v>
      </c>
      <c r="AK85">
        <f t="shared" si="24"/>
        <v>0</v>
      </c>
      <c r="AL85" s="1">
        <f t="shared" si="25"/>
        <v>1</v>
      </c>
      <c r="AM85" s="1">
        <f t="shared" si="31"/>
        <v>0</v>
      </c>
      <c r="AN85" s="127">
        <f t="shared" si="27"/>
        <v>0</v>
      </c>
      <c r="AO85" s="126">
        <f t="shared" si="29"/>
        <v>0.65</v>
      </c>
    </row>
    <row r="86" spans="1:41" x14ac:dyDescent="0.3">
      <c r="A86" s="63">
        <f t="shared" si="28"/>
        <v>0.99692697035430222</v>
      </c>
      <c r="B86" s="20"/>
      <c r="D86" s="179"/>
      <c r="F86" s="21"/>
      <c r="G86" s="63">
        <v>0.45</v>
      </c>
      <c r="I86" s="178">
        <v>1</v>
      </c>
      <c r="J86" s="20"/>
      <c r="K86" s="3"/>
      <c r="N86" s="177">
        <v>0.95833333333333326</v>
      </c>
      <c r="S86" s="177">
        <v>1</v>
      </c>
      <c r="X86" s="152">
        <v>0</v>
      </c>
      <c r="Y86" s="20"/>
      <c r="Z86" s="20"/>
      <c r="AA86" s="18"/>
      <c r="AB86" s="18"/>
      <c r="AC86" s="18"/>
      <c r="AD86" s="18"/>
      <c r="AE86" s="18"/>
      <c r="AF86" s="18"/>
      <c r="AI86" s="21"/>
      <c r="AJ86" s="29">
        <f t="shared" si="30"/>
        <v>45793</v>
      </c>
      <c r="AK86">
        <f t="shared" si="24"/>
        <v>0</v>
      </c>
      <c r="AL86" s="1">
        <f t="shared" si="25"/>
        <v>1</v>
      </c>
      <c r="AM86" s="1">
        <f t="shared" si="31"/>
        <v>0</v>
      </c>
      <c r="AN86" s="127">
        <f t="shared" si="27"/>
        <v>0</v>
      </c>
      <c r="AO86" s="126">
        <f t="shared" si="29"/>
        <v>0.65</v>
      </c>
    </row>
    <row r="87" spans="1:41" x14ac:dyDescent="0.3">
      <c r="A87" s="63">
        <f t="shared" si="28"/>
        <v>0.99631236442516269</v>
      </c>
      <c r="B87" s="20"/>
      <c r="D87" s="179"/>
      <c r="F87" s="21"/>
      <c r="G87" s="63">
        <v>0.46</v>
      </c>
      <c r="I87" s="178">
        <v>1</v>
      </c>
      <c r="J87" s="20"/>
      <c r="K87" s="3"/>
      <c r="N87" s="177">
        <v>0.95</v>
      </c>
      <c r="S87" s="177">
        <v>1</v>
      </c>
      <c r="X87" s="152">
        <v>0</v>
      </c>
      <c r="Y87" s="20"/>
      <c r="Z87" s="20"/>
      <c r="AA87" s="18"/>
      <c r="AB87" s="18"/>
      <c r="AC87" s="18"/>
      <c r="AD87" s="18"/>
      <c r="AE87" s="18"/>
      <c r="AF87" s="18"/>
      <c r="AI87" s="21"/>
      <c r="AJ87" s="29">
        <f t="shared" si="30"/>
        <v>45794</v>
      </c>
      <c r="AK87">
        <f t="shared" si="24"/>
        <v>0</v>
      </c>
      <c r="AL87" s="1">
        <f t="shared" si="25"/>
        <v>1</v>
      </c>
      <c r="AM87" s="1">
        <f t="shared" si="31"/>
        <v>0</v>
      </c>
      <c r="AN87" s="127">
        <f t="shared" si="27"/>
        <v>0</v>
      </c>
      <c r="AO87" s="126">
        <f t="shared" si="29"/>
        <v>0.65</v>
      </c>
    </row>
    <row r="88" spans="1:41" x14ac:dyDescent="0.3">
      <c r="A88" s="63">
        <f t="shared" si="28"/>
        <v>0.99569775849602316</v>
      </c>
      <c r="B88" s="20"/>
      <c r="D88" s="179"/>
      <c r="F88" s="21"/>
      <c r="G88" s="63">
        <v>0.47</v>
      </c>
      <c r="I88" s="178">
        <v>1</v>
      </c>
      <c r="J88" s="20"/>
      <c r="K88" s="3"/>
      <c r="N88" s="177">
        <v>0.94166666666666665</v>
      </c>
      <c r="S88" s="177">
        <v>1</v>
      </c>
      <c r="X88" s="152">
        <v>0</v>
      </c>
      <c r="Y88" s="20"/>
      <c r="Z88" s="20"/>
      <c r="AA88" s="18"/>
      <c r="AB88" s="18"/>
      <c r="AC88" s="18"/>
      <c r="AD88" s="18"/>
      <c r="AE88" s="18"/>
      <c r="AF88" s="18"/>
      <c r="AI88" s="21"/>
      <c r="AJ88" s="29">
        <f t="shared" si="30"/>
        <v>45795</v>
      </c>
      <c r="AK88">
        <f t="shared" si="24"/>
        <v>0</v>
      </c>
      <c r="AL88" s="1">
        <f t="shared" si="25"/>
        <v>1</v>
      </c>
      <c r="AM88" s="1">
        <f t="shared" si="31"/>
        <v>0</v>
      </c>
      <c r="AN88" s="127">
        <f t="shared" si="27"/>
        <v>0</v>
      </c>
      <c r="AO88" s="126">
        <f t="shared" si="29"/>
        <v>0.65</v>
      </c>
    </row>
    <row r="89" spans="1:41" x14ac:dyDescent="0.3">
      <c r="A89" s="63">
        <f t="shared" si="28"/>
        <v>0.99508315256688362</v>
      </c>
      <c r="B89" s="20"/>
      <c r="D89" s="179"/>
      <c r="F89" s="21"/>
      <c r="G89" s="63">
        <v>0.48</v>
      </c>
      <c r="I89" s="178">
        <v>1</v>
      </c>
      <c r="J89" s="20"/>
      <c r="K89" s="3"/>
      <c r="N89" s="177">
        <v>0.93333333333333335</v>
      </c>
      <c r="S89" s="177">
        <v>1</v>
      </c>
      <c r="X89" s="152">
        <v>0</v>
      </c>
      <c r="Y89" s="20"/>
      <c r="Z89" s="20"/>
      <c r="AA89" s="18"/>
      <c r="AB89" s="18"/>
      <c r="AC89" s="18"/>
      <c r="AD89" s="18"/>
      <c r="AE89" s="18"/>
      <c r="AF89" s="18"/>
      <c r="AI89" s="21"/>
      <c r="AJ89" s="29">
        <f t="shared" si="30"/>
        <v>45796</v>
      </c>
      <c r="AK89">
        <f t="shared" si="24"/>
        <v>0</v>
      </c>
      <c r="AL89" s="1">
        <f t="shared" si="25"/>
        <v>1</v>
      </c>
      <c r="AM89" s="1">
        <f t="shared" si="31"/>
        <v>0</v>
      </c>
      <c r="AN89" s="127">
        <f t="shared" si="27"/>
        <v>0</v>
      </c>
      <c r="AO89" s="126">
        <f t="shared" si="29"/>
        <v>0.65</v>
      </c>
    </row>
    <row r="90" spans="1:41" x14ac:dyDescent="0.3">
      <c r="A90" s="63">
        <f t="shared" si="28"/>
        <v>0.99446854663774409</v>
      </c>
      <c r="B90" s="20"/>
      <c r="D90" s="179"/>
      <c r="F90" s="21"/>
      <c r="G90" s="63">
        <v>0.49</v>
      </c>
      <c r="I90" s="178">
        <v>1</v>
      </c>
      <c r="J90" s="20"/>
      <c r="K90" s="3"/>
      <c r="N90" s="177">
        <v>0.92500000000000004</v>
      </c>
      <c r="S90" s="177">
        <v>1</v>
      </c>
      <c r="X90" s="152">
        <v>0</v>
      </c>
      <c r="Y90" s="20"/>
      <c r="Z90" s="20"/>
      <c r="AA90" s="18"/>
      <c r="AB90" s="18"/>
      <c r="AC90" s="18"/>
      <c r="AD90" s="18"/>
      <c r="AE90" s="18"/>
      <c r="AF90" s="18"/>
      <c r="AI90" s="21"/>
      <c r="AJ90" s="29">
        <f t="shared" si="30"/>
        <v>45797</v>
      </c>
      <c r="AK90">
        <f t="shared" si="24"/>
        <v>0</v>
      </c>
      <c r="AL90" s="1">
        <f t="shared" si="25"/>
        <v>1</v>
      </c>
      <c r="AM90" s="1">
        <f t="shared" si="31"/>
        <v>0</v>
      </c>
      <c r="AN90" s="127">
        <f t="shared" si="27"/>
        <v>0</v>
      </c>
      <c r="AO90" s="126">
        <f t="shared" si="29"/>
        <v>0.65</v>
      </c>
    </row>
    <row r="91" spans="1:41" x14ac:dyDescent="0.3">
      <c r="A91" s="63">
        <f t="shared" si="28"/>
        <v>0.99385394070860456</v>
      </c>
      <c r="B91" s="20"/>
      <c r="D91" s="179"/>
      <c r="F91" s="21"/>
      <c r="G91" s="63">
        <v>0.5</v>
      </c>
      <c r="I91" s="178">
        <v>1</v>
      </c>
      <c r="J91" s="20"/>
      <c r="K91" s="3"/>
      <c r="N91" s="177">
        <v>0.91666666666666663</v>
      </c>
      <c r="S91" s="177">
        <v>1</v>
      </c>
      <c r="X91" s="152">
        <v>0</v>
      </c>
      <c r="Y91" s="20"/>
      <c r="Z91" s="20"/>
      <c r="AA91" s="18"/>
      <c r="AB91" s="18"/>
      <c r="AC91" s="18"/>
      <c r="AD91" s="18"/>
      <c r="AE91" s="18"/>
      <c r="AF91" s="18"/>
      <c r="AI91" s="21"/>
      <c r="AJ91" s="29">
        <f t="shared" si="30"/>
        <v>45798</v>
      </c>
      <c r="AK91">
        <f t="shared" si="24"/>
        <v>0</v>
      </c>
      <c r="AL91" s="1">
        <f t="shared" si="25"/>
        <v>1</v>
      </c>
      <c r="AM91" s="1">
        <f t="shared" si="31"/>
        <v>0</v>
      </c>
      <c r="AN91" s="127">
        <f t="shared" si="27"/>
        <v>0</v>
      </c>
      <c r="AO91" s="126">
        <f t="shared" si="29"/>
        <v>0.65</v>
      </c>
    </row>
    <row r="92" spans="1:41" x14ac:dyDescent="0.3">
      <c r="A92" s="63">
        <f t="shared" si="28"/>
        <v>0.99323933477946491</v>
      </c>
      <c r="B92" s="20"/>
      <c r="D92" s="179"/>
      <c r="F92" s="21"/>
      <c r="G92" s="63">
        <v>0.51</v>
      </c>
      <c r="I92" s="178">
        <v>1</v>
      </c>
      <c r="J92" s="20"/>
      <c r="K92" s="3"/>
      <c r="N92" s="177">
        <v>0.90833333333333321</v>
      </c>
      <c r="S92" s="177">
        <v>1</v>
      </c>
      <c r="X92" s="152">
        <v>0</v>
      </c>
      <c r="Y92" s="20"/>
      <c r="Z92" s="20"/>
      <c r="AA92" s="18"/>
      <c r="AB92" s="18"/>
      <c r="AC92" s="18"/>
      <c r="AD92" s="18"/>
      <c r="AE92" s="18"/>
      <c r="AF92" s="18"/>
      <c r="AI92" s="21"/>
      <c r="AJ92" s="29">
        <f t="shared" si="30"/>
        <v>45799</v>
      </c>
      <c r="AK92">
        <f t="shared" si="24"/>
        <v>0</v>
      </c>
      <c r="AL92" s="1">
        <f t="shared" si="25"/>
        <v>1</v>
      </c>
      <c r="AM92" s="1">
        <f t="shared" si="31"/>
        <v>0</v>
      </c>
      <c r="AN92" s="127">
        <f t="shared" si="27"/>
        <v>0</v>
      </c>
      <c r="AO92" s="126">
        <f t="shared" si="29"/>
        <v>0.65</v>
      </c>
    </row>
    <row r="93" spans="1:41" x14ac:dyDescent="0.3">
      <c r="A93" s="63">
        <f t="shared" si="28"/>
        <v>0.99262472885032538</v>
      </c>
      <c r="B93" s="20"/>
      <c r="D93" s="179"/>
      <c r="F93" s="21"/>
      <c r="G93" s="63">
        <v>0.52</v>
      </c>
      <c r="I93" s="178">
        <v>1</v>
      </c>
      <c r="J93" s="20"/>
      <c r="K93" s="3"/>
      <c r="N93" s="177">
        <v>0.89999999999999991</v>
      </c>
      <c r="S93" s="177">
        <v>1</v>
      </c>
      <c r="X93" s="152">
        <v>0</v>
      </c>
      <c r="Y93" s="20"/>
      <c r="Z93" s="20"/>
      <c r="AA93" s="18"/>
      <c r="AB93" s="18"/>
      <c r="AC93" s="18"/>
      <c r="AD93" s="18"/>
      <c r="AE93" s="18"/>
      <c r="AF93" s="18"/>
      <c r="AI93" s="21"/>
      <c r="AJ93" s="29">
        <f t="shared" si="30"/>
        <v>45800</v>
      </c>
      <c r="AK93">
        <f t="shared" si="24"/>
        <v>0</v>
      </c>
      <c r="AL93" s="1">
        <f t="shared" si="25"/>
        <v>1</v>
      </c>
      <c r="AM93" s="1">
        <f t="shared" si="31"/>
        <v>0</v>
      </c>
      <c r="AN93" s="127">
        <f t="shared" si="27"/>
        <v>0</v>
      </c>
      <c r="AO93" s="126">
        <f t="shared" si="29"/>
        <v>0.65</v>
      </c>
    </row>
    <row r="94" spans="1:41" x14ac:dyDescent="0.3">
      <c r="A94" s="63">
        <f t="shared" si="28"/>
        <v>0.99201012292118584</v>
      </c>
      <c r="B94" s="20"/>
      <c r="D94" s="179"/>
      <c r="F94" s="21"/>
      <c r="G94" s="63">
        <v>0.53</v>
      </c>
      <c r="I94" s="178">
        <v>1</v>
      </c>
      <c r="J94" s="20"/>
      <c r="K94" s="3"/>
      <c r="N94" s="177">
        <v>0.89166666666666661</v>
      </c>
      <c r="S94" s="177">
        <v>1</v>
      </c>
      <c r="X94" s="152">
        <v>0</v>
      </c>
      <c r="Y94" s="20"/>
      <c r="Z94" s="20"/>
      <c r="AA94" s="18"/>
      <c r="AB94" s="18"/>
      <c r="AC94" s="18"/>
      <c r="AD94" s="18"/>
      <c r="AE94" s="18"/>
      <c r="AF94" s="18"/>
      <c r="AI94" s="21"/>
      <c r="AJ94" s="29">
        <f t="shared" si="30"/>
        <v>45801</v>
      </c>
      <c r="AK94">
        <f t="shared" si="24"/>
        <v>0</v>
      </c>
      <c r="AL94" s="1">
        <f t="shared" si="25"/>
        <v>1</v>
      </c>
      <c r="AM94" s="1">
        <f t="shared" si="31"/>
        <v>0</v>
      </c>
      <c r="AN94" s="127">
        <f t="shared" si="27"/>
        <v>0</v>
      </c>
      <c r="AO94" s="126">
        <f t="shared" si="29"/>
        <v>0.65</v>
      </c>
    </row>
    <row r="95" spans="1:41" x14ac:dyDescent="0.3">
      <c r="A95" s="63">
        <f t="shared" si="28"/>
        <v>0.99139551699204631</v>
      </c>
      <c r="B95" s="20"/>
      <c r="D95" s="179"/>
      <c r="F95" s="21"/>
      <c r="G95" s="63">
        <v>0.54</v>
      </c>
      <c r="I95" s="178">
        <v>1</v>
      </c>
      <c r="J95" s="20"/>
      <c r="K95" s="3"/>
      <c r="N95" s="177">
        <v>0.8833333333333333</v>
      </c>
      <c r="S95" s="177">
        <v>1</v>
      </c>
      <c r="X95" s="152">
        <v>0</v>
      </c>
      <c r="Y95" s="20"/>
      <c r="Z95" s="20"/>
      <c r="AA95" s="18"/>
      <c r="AB95" s="18"/>
      <c r="AC95" s="18"/>
      <c r="AD95" s="18"/>
      <c r="AE95" s="18"/>
      <c r="AF95" s="18"/>
      <c r="AI95" s="21"/>
      <c r="AJ95" s="29">
        <f t="shared" si="30"/>
        <v>45802</v>
      </c>
      <c r="AK95">
        <f t="shared" si="24"/>
        <v>0</v>
      </c>
      <c r="AL95" s="1">
        <f t="shared" si="25"/>
        <v>1</v>
      </c>
      <c r="AM95" s="1">
        <f t="shared" si="31"/>
        <v>0</v>
      </c>
      <c r="AN95" s="127">
        <f t="shared" si="27"/>
        <v>0</v>
      </c>
      <c r="AO95" s="126">
        <f t="shared" si="29"/>
        <v>0.65</v>
      </c>
    </row>
    <row r="96" spans="1:41" x14ac:dyDescent="0.3">
      <c r="A96" s="63">
        <f t="shared" si="28"/>
        <v>0.99078091106290678</v>
      </c>
      <c r="B96" s="20"/>
      <c r="D96" s="179"/>
      <c r="F96" s="21"/>
      <c r="G96" s="63">
        <v>0.55000000000000004</v>
      </c>
      <c r="I96" s="178">
        <v>1</v>
      </c>
      <c r="J96" s="20"/>
      <c r="K96" s="3"/>
      <c r="N96" s="177">
        <v>0.875</v>
      </c>
      <c r="S96" s="177">
        <v>1</v>
      </c>
      <c r="X96" s="152">
        <v>0</v>
      </c>
      <c r="Y96" s="20"/>
      <c r="Z96" s="20"/>
      <c r="AA96" s="18"/>
      <c r="AB96" s="18"/>
      <c r="AC96" s="18"/>
      <c r="AD96" s="18"/>
      <c r="AE96" s="18"/>
      <c r="AF96" s="18"/>
      <c r="AI96" s="21"/>
      <c r="AJ96" s="29">
        <f t="shared" si="30"/>
        <v>45803</v>
      </c>
      <c r="AK96">
        <f t="shared" si="24"/>
        <v>0</v>
      </c>
      <c r="AL96" s="1">
        <f t="shared" si="25"/>
        <v>1</v>
      </c>
      <c r="AM96" s="1">
        <f t="shared" si="31"/>
        <v>0</v>
      </c>
      <c r="AN96" s="127">
        <f t="shared" si="27"/>
        <v>0</v>
      </c>
      <c r="AO96" s="126">
        <f t="shared" si="29"/>
        <v>0.65</v>
      </c>
    </row>
    <row r="97" spans="1:41" x14ac:dyDescent="0.3">
      <c r="A97" s="63">
        <f t="shared" si="28"/>
        <v>0.99016630513376702</v>
      </c>
      <c r="B97" s="20"/>
      <c r="D97" s="179"/>
      <c r="F97" s="21"/>
      <c r="G97" s="63">
        <v>0.56000000000000005</v>
      </c>
      <c r="I97" s="178">
        <v>1</v>
      </c>
      <c r="J97" s="20"/>
      <c r="K97" s="3"/>
      <c r="N97" s="177">
        <v>0.86666666666666659</v>
      </c>
      <c r="S97" s="177">
        <v>1</v>
      </c>
      <c r="X97" s="152">
        <v>0</v>
      </c>
      <c r="Y97" s="20"/>
      <c r="Z97" s="20"/>
      <c r="AA97" s="18"/>
      <c r="AB97" s="18"/>
      <c r="AC97" s="18"/>
      <c r="AD97" s="18"/>
      <c r="AE97" s="18"/>
      <c r="AF97" s="18"/>
      <c r="AI97" s="21"/>
      <c r="AJ97" s="29">
        <f t="shared" si="30"/>
        <v>45804</v>
      </c>
      <c r="AK97">
        <f t="shared" si="24"/>
        <v>0</v>
      </c>
      <c r="AL97" s="1">
        <f t="shared" si="25"/>
        <v>1</v>
      </c>
      <c r="AM97" s="1">
        <f t="shared" si="31"/>
        <v>0</v>
      </c>
      <c r="AN97" s="127">
        <f t="shared" si="27"/>
        <v>0</v>
      </c>
      <c r="AO97" s="126">
        <f t="shared" si="29"/>
        <v>0.65</v>
      </c>
    </row>
    <row r="98" spans="1:41" x14ac:dyDescent="0.3">
      <c r="A98" s="63">
        <f t="shared" si="28"/>
        <v>0.98955169920462749</v>
      </c>
      <c r="B98" s="20"/>
      <c r="D98" s="179"/>
      <c r="F98" s="21"/>
      <c r="G98" s="63">
        <v>0.56999999999999995</v>
      </c>
      <c r="I98" s="178">
        <v>1</v>
      </c>
      <c r="J98" s="20"/>
      <c r="K98" s="3"/>
      <c r="N98" s="177">
        <v>0.85833333333333339</v>
      </c>
      <c r="S98" s="177">
        <v>0.99999999999999989</v>
      </c>
      <c r="X98" s="152">
        <v>0</v>
      </c>
      <c r="Y98" s="20"/>
      <c r="Z98" s="20"/>
      <c r="AA98" s="18"/>
      <c r="AB98" s="18"/>
      <c r="AC98" s="18"/>
      <c r="AD98" s="18"/>
      <c r="AE98" s="18"/>
      <c r="AF98" s="18"/>
      <c r="AI98" s="21"/>
      <c r="AJ98" s="29">
        <f t="shared" si="30"/>
        <v>45805</v>
      </c>
      <c r="AK98">
        <f t="shared" si="24"/>
        <v>0</v>
      </c>
      <c r="AL98" s="1">
        <f t="shared" si="25"/>
        <v>1</v>
      </c>
      <c r="AM98" s="1">
        <f t="shared" si="31"/>
        <v>0</v>
      </c>
      <c r="AN98" s="127">
        <f t="shared" si="27"/>
        <v>0</v>
      </c>
      <c r="AO98" s="126">
        <f t="shared" si="29"/>
        <v>0.65</v>
      </c>
    </row>
    <row r="99" spans="1:41" x14ac:dyDescent="0.3">
      <c r="A99" s="63">
        <f t="shared" si="28"/>
        <v>0.97715714630031314</v>
      </c>
      <c r="B99" s="20"/>
      <c r="D99" s="179"/>
      <c r="F99" s="21"/>
      <c r="G99" s="63">
        <v>0.57999999999999996</v>
      </c>
      <c r="I99" s="178">
        <v>1</v>
      </c>
      <c r="J99" s="20"/>
      <c r="K99" s="3"/>
      <c r="N99" s="177">
        <v>0.85</v>
      </c>
      <c r="S99" s="177">
        <v>0.98611111111111094</v>
      </c>
      <c r="X99" s="152">
        <v>0</v>
      </c>
      <c r="Y99" s="20"/>
      <c r="Z99" s="20"/>
      <c r="AA99" s="18"/>
      <c r="AB99" s="18"/>
      <c r="AC99" s="18"/>
      <c r="AD99" s="18"/>
      <c r="AE99" s="18"/>
      <c r="AF99" s="18"/>
      <c r="AI99" s="21"/>
      <c r="AJ99" s="29">
        <f t="shared" si="30"/>
        <v>45806</v>
      </c>
      <c r="AK99">
        <f t="shared" si="24"/>
        <v>0</v>
      </c>
      <c r="AL99" s="1">
        <f t="shared" si="25"/>
        <v>1</v>
      </c>
      <c r="AM99" s="1">
        <f t="shared" si="31"/>
        <v>0</v>
      </c>
      <c r="AN99" s="127">
        <f t="shared" si="27"/>
        <v>0</v>
      </c>
      <c r="AO99" s="126">
        <f t="shared" si="29"/>
        <v>0.65</v>
      </c>
    </row>
    <row r="100" spans="1:41" x14ac:dyDescent="0.3">
      <c r="A100" s="63">
        <f t="shared" si="28"/>
        <v>0.96476259339599901</v>
      </c>
      <c r="B100" s="20"/>
      <c r="D100" s="179"/>
      <c r="F100" s="21"/>
      <c r="G100" s="63">
        <v>0.59</v>
      </c>
      <c r="I100" s="178">
        <v>1</v>
      </c>
      <c r="J100" s="20"/>
      <c r="K100" s="3"/>
      <c r="N100" s="177">
        <v>0.84166666666666667</v>
      </c>
      <c r="S100" s="177">
        <v>0.9722222222222221</v>
      </c>
      <c r="X100" s="152">
        <v>0</v>
      </c>
      <c r="Y100" s="20"/>
      <c r="Z100" s="20"/>
      <c r="AA100" s="18"/>
      <c r="AB100" s="18"/>
      <c r="AC100" s="18"/>
      <c r="AD100" s="18"/>
      <c r="AE100" s="18"/>
      <c r="AF100" s="18"/>
      <c r="AI100" s="21"/>
      <c r="AJ100" s="29">
        <f t="shared" si="30"/>
        <v>45807</v>
      </c>
      <c r="AK100">
        <f t="shared" si="24"/>
        <v>0</v>
      </c>
      <c r="AL100" s="1">
        <f t="shared" si="25"/>
        <v>1</v>
      </c>
      <c r="AM100" s="1">
        <f t="shared" si="31"/>
        <v>0</v>
      </c>
      <c r="AN100" s="127">
        <f t="shared" si="27"/>
        <v>0</v>
      </c>
      <c r="AO100" s="126">
        <f t="shared" si="29"/>
        <v>0.65</v>
      </c>
    </row>
    <row r="101" spans="1:41" x14ac:dyDescent="0.3">
      <c r="A101" s="63">
        <f t="shared" si="28"/>
        <v>0.95236804049168455</v>
      </c>
      <c r="B101" s="20"/>
      <c r="D101" s="179"/>
      <c r="F101" s="21"/>
      <c r="G101" s="63">
        <v>0.6</v>
      </c>
      <c r="I101" s="178">
        <v>1</v>
      </c>
      <c r="J101" s="20"/>
      <c r="K101" s="3"/>
      <c r="N101" s="177">
        <v>0.83333333333333326</v>
      </c>
      <c r="S101" s="177">
        <v>0.95833333333333315</v>
      </c>
      <c r="X101" s="152">
        <v>0</v>
      </c>
      <c r="Y101" s="20"/>
      <c r="Z101" s="20"/>
      <c r="AA101" s="18"/>
      <c r="AB101" s="18"/>
      <c r="AC101" s="18"/>
      <c r="AD101" s="18"/>
      <c r="AE101" s="18"/>
      <c r="AF101" s="18"/>
      <c r="AI101" s="21"/>
      <c r="AJ101" s="29">
        <f t="shared" si="30"/>
        <v>45808</v>
      </c>
      <c r="AK101">
        <f t="shared" si="24"/>
        <v>0.2</v>
      </c>
      <c r="AL101" s="1">
        <f t="shared" si="25"/>
        <v>0.65</v>
      </c>
      <c r="AM101" s="1">
        <f t="shared" si="31"/>
        <v>0.2</v>
      </c>
      <c r="AN101" s="127">
        <f t="shared" si="27"/>
        <v>0.2</v>
      </c>
      <c r="AO101" s="126">
        <f t="shared" si="29"/>
        <v>0.65</v>
      </c>
    </row>
    <row r="102" spans="1:41" x14ac:dyDescent="0.3">
      <c r="A102" s="63">
        <f t="shared" si="28"/>
        <v>0.93886068932272837</v>
      </c>
      <c r="B102" s="20"/>
      <c r="D102" s="179"/>
      <c r="F102" s="21"/>
      <c r="G102" s="63">
        <v>0.61</v>
      </c>
      <c r="I102" s="178">
        <v>0.98575000000000013</v>
      </c>
      <c r="J102" s="20"/>
      <c r="K102" s="3"/>
      <c r="N102" s="177">
        <v>0.82499999999999996</v>
      </c>
      <c r="S102" s="177">
        <v>0.94444444444444431</v>
      </c>
      <c r="X102" s="152">
        <v>0</v>
      </c>
      <c r="Y102" s="20"/>
      <c r="Z102" s="20"/>
      <c r="AA102" s="18"/>
      <c r="AB102" s="18"/>
      <c r="AC102" s="18"/>
      <c r="AD102" s="18"/>
      <c r="AE102" s="18"/>
      <c r="AF102" s="18"/>
      <c r="AI102" s="21"/>
      <c r="AJ102" s="29">
        <f t="shared" si="30"/>
        <v>45809</v>
      </c>
      <c r="AK102">
        <f t="shared" si="24"/>
        <v>0</v>
      </c>
      <c r="AL102" s="1">
        <f t="shared" si="25"/>
        <v>1</v>
      </c>
      <c r="AM102" s="1">
        <f t="shared" si="31"/>
        <v>0</v>
      </c>
      <c r="AN102" s="127">
        <f t="shared" si="27"/>
        <v>0</v>
      </c>
      <c r="AO102" s="126">
        <f t="shared" si="29"/>
        <v>0.9</v>
      </c>
    </row>
    <row r="103" spans="1:41" x14ac:dyDescent="0.3">
      <c r="A103" s="63">
        <f t="shared" si="28"/>
        <v>0.92535333815377185</v>
      </c>
      <c r="B103" s="20"/>
      <c r="D103" s="179"/>
      <c r="F103" s="21"/>
      <c r="G103" s="63">
        <v>0.62</v>
      </c>
      <c r="I103" s="178">
        <v>0.97150000000000014</v>
      </c>
      <c r="J103" s="20"/>
      <c r="K103" s="3"/>
      <c r="N103" s="177">
        <v>0.81666666666666665</v>
      </c>
      <c r="S103" s="177">
        <v>0.93055555555555536</v>
      </c>
      <c r="X103" s="152">
        <v>0</v>
      </c>
      <c r="Y103" s="20"/>
      <c r="Z103" s="20"/>
      <c r="AA103" s="18"/>
      <c r="AB103" s="18"/>
      <c r="AC103" s="18"/>
      <c r="AD103" s="18"/>
      <c r="AE103" s="18"/>
      <c r="AF103" s="18"/>
      <c r="AI103" s="21"/>
      <c r="AJ103" s="29">
        <f t="shared" si="30"/>
        <v>45810</v>
      </c>
      <c r="AK103">
        <f t="shared" si="24"/>
        <v>0</v>
      </c>
      <c r="AL103" s="1">
        <f t="shared" si="25"/>
        <v>1</v>
      </c>
      <c r="AM103" s="1">
        <f t="shared" si="31"/>
        <v>0</v>
      </c>
      <c r="AN103" s="127">
        <f t="shared" si="27"/>
        <v>0</v>
      </c>
      <c r="AO103" s="126">
        <f t="shared" si="29"/>
        <v>0.9</v>
      </c>
    </row>
    <row r="104" spans="1:41" x14ac:dyDescent="0.3">
      <c r="A104" s="63">
        <f t="shared" si="28"/>
        <v>0.91184598698481534</v>
      </c>
      <c r="B104" s="20"/>
      <c r="D104" s="179"/>
      <c r="F104" s="21"/>
      <c r="G104" s="63">
        <v>0.63</v>
      </c>
      <c r="I104" s="178">
        <v>0.95725000000000005</v>
      </c>
      <c r="J104" s="20"/>
      <c r="K104" s="3"/>
      <c r="N104" s="177">
        <v>0.80833333333333335</v>
      </c>
      <c r="S104" s="177">
        <v>0.91666666666666652</v>
      </c>
      <c r="X104" s="152">
        <v>0</v>
      </c>
      <c r="Y104" s="20"/>
      <c r="Z104" s="20"/>
      <c r="AA104" s="18"/>
      <c r="AB104" s="18"/>
      <c r="AC104" s="18"/>
      <c r="AD104" s="18"/>
      <c r="AE104" s="18"/>
      <c r="AF104" s="18"/>
      <c r="AI104" s="21"/>
      <c r="AJ104" s="29">
        <f t="shared" si="30"/>
        <v>45811</v>
      </c>
      <c r="AK104">
        <f t="shared" si="24"/>
        <v>0</v>
      </c>
      <c r="AL104" s="1">
        <f t="shared" si="25"/>
        <v>1</v>
      </c>
      <c r="AM104" s="1">
        <f t="shared" si="31"/>
        <v>0</v>
      </c>
      <c r="AN104" s="127">
        <f t="shared" si="27"/>
        <v>0</v>
      </c>
      <c r="AO104" s="126">
        <f t="shared" si="29"/>
        <v>0.9</v>
      </c>
    </row>
    <row r="105" spans="1:41" x14ac:dyDescent="0.3">
      <c r="A105" s="63">
        <f t="shared" si="28"/>
        <v>0.89833863581585915</v>
      </c>
      <c r="B105" s="20"/>
      <c r="D105" s="179"/>
      <c r="F105" s="21"/>
      <c r="G105" s="63">
        <v>0.64</v>
      </c>
      <c r="I105" s="178">
        <v>0.94300000000000006</v>
      </c>
      <c r="J105" s="20"/>
      <c r="K105" s="3"/>
      <c r="N105" s="177">
        <v>0.79999999999999993</v>
      </c>
      <c r="S105" s="177">
        <v>0.90277777777777768</v>
      </c>
      <c r="X105" s="152">
        <v>0</v>
      </c>
      <c r="Y105" s="20"/>
      <c r="Z105" s="20"/>
      <c r="AA105" s="18"/>
      <c r="AB105" s="18"/>
      <c r="AC105" s="18"/>
      <c r="AD105" s="18"/>
      <c r="AE105" s="18"/>
      <c r="AF105" s="18"/>
      <c r="AI105" s="21"/>
      <c r="AJ105" s="29">
        <f t="shared" si="30"/>
        <v>45812</v>
      </c>
      <c r="AK105">
        <f t="shared" ref="AK105:AK168" si="32">_xlfn.XLOOKUP(AJ105,A$27:A$36,B$27:B$36,0,0)</f>
        <v>0</v>
      </c>
      <c r="AL105" s="1">
        <f t="shared" ref="AL105:AL168" si="33">_xlfn.XLOOKUP(AJ105,A$15:A$24,B$15:B$24,1,0)</f>
        <v>1</v>
      </c>
      <c r="AM105" s="1">
        <f t="shared" ref="AM105:AM136" si="34">_xlfn.XLOOKUP(AJ105,A$27:A$36,B$27:B$36,0,-1)</f>
        <v>0</v>
      </c>
      <c r="AN105" s="127">
        <f t="shared" ref="AN105:AN168" si="35">AK105</f>
        <v>0</v>
      </c>
      <c r="AO105" s="126">
        <f t="shared" si="29"/>
        <v>0.9</v>
      </c>
    </row>
    <row r="106" spans="1:41" x14ac:dyDescent="0.3">
      <c r="A106" s="63">
        <f t="shared" ref="A106:A141" si="36">(IFERROR((I106*$H$3/$I$4),0)+IFERROR((N106*$M$3/$N$4),0)+IFERROR((S106*$R$3/$S$4),0)+IFERROR((X106*$W$3/$X$4),0))/($D$5/1000)</f>
        <v>0.88483128464690286</v>
      </c>
      <c r="B106" s="20"/>
      <c r="D106" s="179"/>
      <c r="F106" s="21"/>
      <c r="G106" s="63">
        <v>0.65</v>
      </c>
      <c r="I106" s="178">
        <v>0.92875000000000008</v>
      </c>
      <c r="J106" s="20"/>
      <c r="K106" s="3"/>
      <c r="N106" s="177">
        <v>0.79166666666666663</v>
      </c>
      <c r="S106" s="177">
        <v>0.88888888888888873</v>
      </c>
      <c r="X106" s="152">
        <v>0</v>
      </c>
      <c r="Y106" s="20"/>
      <c r="Z106" s="20"/>
      <c r="AA106" s="18"/>
      <c r="AB106" s="18"/>
      <c r="AC106" s="18"/>
      <c r="AD106" s="18"/>
      <c r="AE106" s="18"/>
      <c r="AF106" s="18"/>
      <c r="AI106" s="21"/>
      <c r="AJ106" s="29">
        <f t="shared" si="30"/>
        <v>45813</v>
      </c>
      <c r="AK106">
        <f t="shared" si="32"/>
        <v>0</v>
      </c>
      <c r="AL106" s="1">
        <f t="shared" si="33"/>
        <v>1</v>
      </c>
      <c r="AM106" s="1">
        <f t="shared" si="34"/>
        <v>0</v>
      </c>
      <c r="AN106" s="127">
        <f t="shared" si="35"/>
        <v>0</v>
      </c>
      <c r="AO106" s="126">
        <f t="shared" ref="AO106:AO169" si="37">IF(AL106=1,AO107,AL106)</f>
        <v>0.9</v>
      </c>
    </row>
    <row r="107" spans="1:41" x14ac:dyDescent="0.3">
      <c r="A107" s="63">
        <f t="shared" si="36"/>
        <v>0.87132393347794634</v>
      </c>
      <c r="B107" s="20"/>
      <c r="D107" s="179"/>
      <c r="F107" s="21"/>
      <c r="G107" s="63">
        <v>0.66</v>
      </c>
      <c r="I107" s="178">
        <v>0.91450000000000009</v>
      </c>
      <c r="J107" s="20"/>
      <c r="K107" s="3"/>
      <c r="N107" s="177">
        <v>0.78333333333333333</v>
      </c>
      <c r="S107" s="177">
        <v>0.87499999999999989</v>
      </c>
      <c r="X107" s="152">
        <v>0</v>
      </c>
      <c r="Y107" s="20"/>
      <c r="Z107" s="20"/>
      <c r="AA107" s="18"/>
      <c r="AB107" s="18"/>
      <c r="AC107" s="18"/>
      <c r="AD107" s="18"/>
      <c r="AE107" s="18"/>
      <c r="AF107" s="18"/>
      <c r="AI107" s="21"/>
      <c r="AJ107" s="29">
        <f t="shared" ref="AJ107:AJ170" si="38">AJ106+1</f>
        <v>45814</v>
      </c>
      <c r="AK107">
        <f t="shared" si="32"/>
        <v>0</v>
      </c>
      <c r="AL107" s="1">
        <f t="shared" si="33"/>
        <v>1</v>
      </c>
      <c r="AM107" s="1">
        <f t="shared" si="34"/>
        <v>0</v>
      </c>
      <c r="AN107" s="127">
        <f t="shared" si="35"/>
        <v>0</v>
      </c>
      <c r="AO107" s="126">
        <f t="shared" si="37"/>
        <v>0.9</v>
      </c>
    </row>
    <row r="108" spans="1:41" x14ac:dyDescent="0.3">
      <c r="A108" s="63">
        <f t="shared" si="36"/>
        <v>0.85781658230898994</v>
      </c>
      <c r="B108" s="20"/>
      <c r="D108" s="179"/>
      <c r="F108" s="21"/>
      <c r="G108" s="63">
        <v>0.67</v>
      </c>
      <c r="I108" s="178">
        <v>0.90024999999999999</v>
      </c>
      <c r="J108" s="20"/>
      <c r="K108" s="3"/>
      <c r="N108" s="177">
        <v>0.77499999999999991</v>
      </c>
      <c r="S108" s="177">
        <v>0.86111111111111094</v>
      </c>
      <c r="X108" s="152">
        <v>0</v>
      </c>
      <c r="Y108" s="20"/>
      <c r="Z108" s="20"/>
      <c r="AA108" s="18"/>
      <c r="AB108" s="18"/>
      <c r="AC108" s="18"/>
      <c r="AD108" s="18"/>
      <c r="AE108" s="18"/>
      <c r="AF108" s="18"/>
      <c r="AI108" s="21"/>
      <c r="AJ108" s="29">
        <f t="shared" si="38"/>
        <v>45815</v>
      </c>
      <c r="AK108">
        <f t="shared" si="32"/>
        <v>0</v>
      </c>
      <c r="AL108" s="1">
        <f t="shared" si="33"/>
        <v>1</v>
      </c>
      <c r="AM108" s="1">
        <f t="shared" si="34"/>
        <v>0</v>
      </c>
      <c r="AN108" s="127">
        <f t="shared" si="35"/>
        <v>0</v>
      </c>
      <c r="AO108" s="126">
        <f t="shared" si="37"/>
        <v>0.9</v>
      </c>
    </row>
    <row r="109" spans="1:41" x14ac:dyDescent="0.3">
      <c r="A109" s="63">
        <f t="shared" si="36"/>
        <v>0.84430923114003364</v>
      </c>
      <c r="B109" s="20"/>
      <c r="D109" s="179"/>
      <c r="F109" s="21"/>
      <c r="G109" s="63">
        <v>0.68</v>
      </c>
      <c r="I109" s="178">
        <v>0.88600000000000001</v>
      </c>
      <c r="J109" s="20"/>
      <c r="K109" s="3"/>
      <c r="N109" s="177">
        <v>0.76666666666666661</v>
      </c>
      <c r="S109" s="177">
        <v>0.8472222222222221</v>
      </c>
      <c r="X109" s="152">
        <v>0</v>
      </c>
      <c r="Y109" s="20"/>
      <c r="Z109" s="20"/>
      <c r="AA109" s="18"/>
      <c r="AB109" s="18"/>
      <c r="AC109" s="18"/>
      <c r="AD109" s="18"/>
      <c r="AE109" s="18"/>
      <c r="AF109" s="18"/>
      <c r="AI109" s="21"/>
      <c r="AJ109" s="29">
        <f t="shared" si="38"/>
        <v>45816</v>
      </c>
      <c r="AK109">
        <f t="shared" si="32"/>
        <v>0</v>
      </c>
      <c r="AL109" s="1">
        <f t="shared" si="33"/>
        <v>1</v>
      </c>
      <c r="AM109" s="1">
        <f t="shared" si="34"/>
        <v>0</v>
      </c>
      <c r="AN109" s="127">
        <f t="shared" si="35"/>
        <v>0</v>
      </c>
      <c r="AO109" s="126">
        <f t="shared" si="37"/>
        <v>0.9</v>
      </c>
    </row>
    <row r="110" spans="1:41" x14ac:dyDescent="0.3">
      <c r="A110" s="63">
        <f t="shared" si="36"/>
        <v>0.83080187997107735</v>
      </c>
      <c r="B110" s="20"/>
      <c r="D110" s="179"/>
      <c r="F110" s="21"/>
      <c r="G110" s="63">
        <v>0.69</v>
      </c>
      <c r="I110" s="178">
        <v>0.87175000000000014</v>
      </c>
      <c r="J110" s="20"/>
      <c r="K110" s="3"/>
      <c r="N110" s="177">
        <v>0.7583333333333333</v>
      </c>
      <c r="S110" s="177">
        <v>0.83333333333333326</v>
      </c>
      <c r="X110" s="152">
        <v>0</v>
      </c>
      <c r="Y110" s="20"/>
      <c r="Z110" s="20"/>
      <c r="AA110" s="18"/>
      <c r="AB110" s="18"/>
      <c r="AC110" s="18"/>
      <c r="AD110" s="18"/>
      <c r="AE110" s="18"/>
      <c r="AF110" s="18"/>
      <c r="AI110" s="21"/>
      <c r="AJ110" s="29">
        <f t="shared" si="38"/>
        <v>45817</v>
      </c>
      <c r="AK110">
        <f t="shared" si="32"/>
        <v>0</v>
      </c>
      <c r="AL110" s="1">
        <f t="shared" si="33"/>
        <v>1</v>
      </c>
      <c r="AM110" s="1">
        <f t="shared" si="34"/>
        <v>0</v>
      </c>
      <c r="AN110" s="127">
        <f t="shared" si="35"/>
        <v>0</v>
      </c>
      <c r="AO110" s="126">
        <f t="shared" si="37"/>
        <v>0.9</v>
      </c>
    </row>
    <row r="111" spans="1:41" x14ac:dyDescent="0.3">
      <c r="A111" s="63">
        <f t="shared" si="36"/>
        <v>0.81729452880212106</v>
      </c>
      <c r="B111" s="20"/>
      <c r="D111" s="179"/>
      <c r="F111" s="21"/>
      <c r="G111" s="63">
        <v>0.7</v>
      </c>
      <c r="I111" s="178">
        <v>0.85750000000000015</v>
      </c>
      <c r="J111" s="20"/>
      <c r="K111" s="3"/>
      <c r="N111" s="177">
        <v>0.75000000000000011</v>
      </c>
      <c r="S111" s="177">
        <v>0.81944444444444442</v>
      </c>
      <c r="X111" s="152">
        <v>0</v>
      </c>
      <c r="Y111" s="20"/>
      <c r="Z111" s="20"/>
      <c r="AA111" s="18"/>
      <c r="AB111" s="18"/>
      <c r="AC111" s="18"/>
      <c r="AD111" s="18"/>
      <c r="AE111" s="18"/>
      <c r="AF111" s="18"/>
      <c r="AI111" s="21"/>
      <c r="AJ111" s="29">
        <f t="shared" si="38"/>
        <v>45818</v>
      </c>
      <c r="AK111">
        <f t="shared" si="32"/>
        <v>0</v>
      </c>
      <c r="AL111" s="1">
        <f t="shared" si="33"/>
        <v>1</v>
      </c>
      <c r="AM111" s="1">
        <f t="shared" si="34"/>
        <v>0</v>
      </c>
      <c r="AN111" s="127">
        <f t="shared" si="35"/>
        <v>0</v>
      </c>
      <c r="AO111" s="126">
        <f t="shared" si="37"/>
        <v>0.9</v>
      </c>
    </row>
    <row r="112" spans="1:41" x14ac:dyDescent="0.3">
      <c r="A112" s="63">
        <f t="shared" si="36"/>
        <v>0.80341841407568082</v>
      </c>
      <c r="B112" s="20"/>
      <c r="D112" s="179"/>
      <c r="F112" s="21"/>
      <c r="G112" s="63">
        <v>0.71</v>
      </c>
      <c r="I112" s="178">
        <v>0.84325000000000006</v>
      </c>
      <c r="J112" s="20"/>
      <c r="K112" s="3"/>
      <c r="N112" s="177">
        <v>0.7366666666666668</v>
      </c>
      <c r="S112" s="177">
        <v>0.80555555555555547</v>
      </c>
      <c r="X112" s="152">
        <v>0</v>
      </c>
      <c r="Y112" s="20"/>
      <c r="Z112" s="20"/>
      <c r="AA112" s="18"/>
      <c r="AB112" s="18"/>
      <c r="AC112" s="18"/>
      <c r="AD112" s="18"/>
      <c r="AE112" s="18"/>
      <c r="AF112" s="18"/>
      <c r="AI112" s="21"/>
      <c r="AJ112" s="29">
        <f t="shared" si="38"/>
        <v>45819</v>
      </c>
      <c r="AK112">
        <f t="shared" si="32"/>
        <v>0</v>
      </c>
      <c r="AL112" s="1">
        <f t="shared" si="33"/>
        <v>1</v>
      </c>
      <c r="AM112" s="1">
        <f t="shared" si="34"/>
        <v>0</v>
      </c>
      <c r="AN112" s="127">
        <f t="shared" si="35"/>
        <v>0</v>
      </c>
      <c r="AO112" s="126">
        <f t="shared" si="37"/>
        <v>0.9</v>
      </c>
    </row>
    <row r="113" spans="1:41" x14ac:dyDescent="0.3">
      <c r="A113" s="63">
        <f t="shared" si="36"/>
        <v>0.78954229934924081</v>
      </c>
      <c r="B113" s="20"/>
      <c r="D113" s="179"/>
      <c r="F113" s="21"/>
      <c r="G113" s="63">
        <v>0.72</v>
      </c>
      <c r="I113" s="178">
        <v>0.82900000000000018</v>
      </c>
      <c r="J113" s="20"/>
      <c r="K113" s="3"/>
      <c r="N113" s="177">
        <v>0.72333333333333338</v>
      </c>
      <c r="S113" s="177">
        <v>0.79166666666666663</v>
      </c>
      <c r="X113" s="152">
        <v>0</v>
      </c>
      <c r="Y113" s="20"/>
      <c r="Z113" s="20"/>
      <c r="AA113" s="18"/>
      <c r="AB113" s="18"/>
      <c r="AC113" s="18"/>
      <c r="AD113" s="18"/>
      <c r="AE113" s="18"/>
      <c r="AF113" s="18"/>
      <c r="AI113" s="21"/>
      <c r="AJ113" s="29">
        <f t="shared" si="38"/>
        <v>45820</v>
      </c>
      <c r="AK113">
        <f t="shared" si="32"/>
        <v>0</v>
      </c>
      <c r="AL113" s="1">
        <f t="shared" si="33"/>
        <v>1</v>
      </c>
      <c r="AM113" s="1">
        <f t="shared" si="34"/>
        <v>0</v>
      </c>
      <c r="AN113" s="127">
        <f t="shared" si="35"/>
        <v>0</v>
      </c>
      <c r="AO113" s="126">
        <f t="shared" si="37"/>
        <v>0.9</v>
      </c>
    </row>
    <row r="114" spans="1:41" x14ac:dyDescent="0.3">
      <c r="A114" s="63">
        <f t="shared" si="36"/>
        <v>0.77566618462280057</v>
      </c>
      <c r="B114" s="20"/>
      <c r="D114" s="179"/>
      <c r="F114" s="21"/>
      <c r="G114" s="63">
        <v>0.73</v>
      </c>
      <c r="I114" s="178">
        <v>0.81475000000000009</v>
      </c>
      <c r="J114" s="20"/>
      <c r="K114" s="3"/>
      <c r="N114" s="177">
        <v>0.71000000000000008</v>
      </c>
      <c r="S114" s="177">
        <v>0.77777777777777768</v>
      </c>
      <c r="X114" s="152">
        <v>0</v>
      </c>
      <c r="Y114" s="20"/>
      <c r="Z114" s="20"/>
      <c r="AA114" s="18"/>
      <c r="AB114" s="18"/>
      <c r="AC114" s="18"/>
      <c r="AD114" s="18"/>
      <c r="AE114" s="18"/>
      <c r="AF114" s="18"/>
      <c r="AI114" s="21"/>
      <c r="AJ114" s="29">
        <f t="shared" si="38"/>
        <v>45821</v>
      </c>
      <c r="AK114">
        <f t="shared" si="32"/>
        <v>0</v>
      </c>
      <c r="AL114" s="1">
        <f t="shared" si="33"/>
        <v>1</v>
      </c>
      <c r="AM114" s="1">
        <f t="shared" si="34"/>
        <v>0</v>
      </c>
      <c r="AN114" s="127">
        <f t="shared" si="35"/>
        <v>0</v>
      </c>
      <c r="AO114" s="126">
        <f t="shared" si="37"/>
        <v>0.9</v>
      </c>
    </row>
    <row r="115" spans="1:41" x14ac:dyDescent="0.3">
      <c r="A115" s="63">
        <f t="shared" si="36"/>
        <v>0.76179006989636056</v>
      </c>
      <c r="B115" s="20"/>
      <c r="D115" s="179"/>
      <c r="F115" s="21"/>
      <c r="G115" s="63">
        <v>0.74</v>
      </c>
      <c r="I115" s="178">
        <v>0.80050000000000021</v>
      </c>
      <c r="J115" s="20"/>
      <c r="K115" s="3"/>
      <c r="N115" s="177">
        <v>0.69666666666666677</v>
      </c>
      <c r="S115" s="177">
        <v>0.76388888888888884</v>
      </c>
      <c r="X115" s="152">
        <v>0</v>
      </c>
      <c r="Y115" s="20"/>
      <c r="Z115" s="20"/>
      <c r="AA115" s="18"/>
      <c r="AB115" s="18"/>
      <c r="AC115" s="18"/>
      <c r="AD115" s="18"/>
      <c r="AE115" s="18"/>
      <c r="AF115" s="18"/>
      <c r="AI115" s="21"/>
      <c r="AJ115" s="29">
        <f t="shared" si="38"/>
        <v>45822</v>
      </c>
      <c r="AK115">
        <f t="shared" si="32"/>
        <v>0</v>
      </c>
      <c r="AL115" s="1">
        <f t="shared" si="33"/>
        <v>1</v>
      </c>
      <c r="AM115" s="1">
        <f t="shared" si="34"/>
        <v>0</v>
      </c>
      <c r="AN115" s="127">
        <f t="shared" si="35"/>
        <v>0</v>
      </c>
      <c r="AO115" s="126">
        <f t="shared" si="37"/>
        <v>0.9</v>
      </c>
    </row>
    <row r="116" spans="1:41" x14ac:dyDescent="0.3">
      <c r="A116" s="63">
        <f t="shared" si="36"/>
        <v>0.74791395516992054</v>
      </c>
      <c r="B116" s="20"/>
      <c r="D116" s="179"/>
      <c r="F116" s="21"/>
      <c r="G116" s="63">
        <v>0.75</v>
      </c>
      <c r="I116" s="178">
        <v>0.78625000000000012</v>
      </c>
      <c r="J116" s="20"/>
      <c r="K116" s="3"/>
      <c r="N116" s="177">
        <v>0.68333333333333335</v>
      </c>
      <c r="S116" s="177">
        <v>0.75</v>
      </c>
      <c r="X116" s="152">
        <v>0</v>
      </c>
      <c r="Y116" s="20"/>
      <c r="Z116" s="20"/>
      <c r="AA116" s="18"/>
      <c r="AB116" s="18"/>
      <c r="AC116" s="18"/>
      <c r="AD116" s="18"/>
      <c r="AE116" s="18"/>
      <c r="AF116" s="18"/>
      <c r="AI116" s="21"/>
      <c r="AJ116" s="29">
        <f t="shared" si="38"/>
        <v>45823</v>
      </c>
      <c r="AK116">
        <f t="shared" si="32"/>
        <v>0</v>
      </c>
      <c r="AL116" s="1">
        <f t="shared" si="33"/>
        <v>1</v>
      </c>
      <c r="AM116" s="1">
        <f t="shared" si="34"/>
        <v>0</v>
      </c>
      <c r="AN116" s="127">
        <f t="shared" si="35"/>
        <v>0</v>
      </c>
      <c r="AO116" s="126">
        <f t="shared" si="37"/>
        <v>0.9</v>
      </c>
    </row>
    <row r="117" spans="1:41" x14ac:dyDescent="0.3">
      <c r="A117" s="63">
        <f t="shared" si="36"/>
        <v>0.73224728850325382</v>
      </c>
      <c r="B117" s="20"/>
      <c r="D117" s="179"/>
      <c r="F117" s="21"/>
      <c r="G117" s="63">
        <v>0.76</v>
      </c>
      <c r="I117" s="178">
        <v>0.77200000000000002</v>
      </c>
      <c r="J117" s="20"/>
      <c r="K117" s="3"/>
      <c r="N117" s="177">
        <v>0.67000000000000015</v>
      </c>
      <c r="S117" s="177">
        <v>0.73399999999999999</v>
      </c>
      <c r="X117" s="152">
        <v>0</v>
      </c>
      <c r="Y117" s="20"/>
      <c r="Z117" s="20"/>
      <c r="AA117" s="18"/>
      <c r="AB117" s="18"/>
      <c r="AC117" s="18"/>
      <c r="AD117" s="18"/>
      <c r="AE117" s="18"/>
      <c r="AF117" s="18"/>
      <c r="AI117" s="21"/>
      <c r="AJ117" s="29">
        <f t="shared" si="38"/>
        <v>45824</v>
      </c>
      <c r="AK117">
        <f t="shared" si="32"/>
        <v>0</v>
      </c>
      <c r="AL117" s="1">
        <f t="shared" si="33"/>
        <v>1</v>
      </c>
      <c r="AM117" s="1">
        <f t="shared" si="34"/>
        <v>0</v>
      </c>
      <c r="AN117" s="127">
        <f t="shared" si="35"/>
        <v>0</v>
      </c>
      <c r="AO117" s="126">
        <f t="shared" si="37"/>
        <v>0.9</v>
      </c>
    </row>
    <row r="118" spans="1:41" x14ac:dyDescent="0.3">
      <c r="A118" s="63">
        <f t="shared" si="36"/>
        <v>0.71658062183658711</v>
      </c>
      <c r="B118" s="20"/>
      <c r="D118" s="179"/>
      <c r="F118" s="21"/>
      <c r="G118" s="63">
        <v>0.77</v>
      </c>
      <c r="I118" s="178">
        <v>0.75775000000000015</v>
      </c>
      <c r="J118" s="20"/>
      <c r="K118" s="3"/>
      <c r="N118" s="177">
        <v>0.65666666666666673</v>
      </c>
      <c r="S118" s="177">
        <v>0.71799999999999997</v>
      </c>
      <c r="X118" s="152">
        <v>0</v>
      </c>
      <c r="Y118" s="20"/>
      <c r="Z118" s="20"/>
      <c r="AA118" s="18"/>
      <c r="AB118" s="18"/>
      <c r="AC118" s="18"/>
      <c r="AD118" s="18"/>
      <c r="AE118" s="18"/>
      <c r="AF118" s="18"/>
      <c r="AI118" s="21"/>
      <c r="AJ118" s="29">
        <f t="shared" si="38"/>
        <v>45825</v>
      </c>
      <c r="AK118">
        <f t="shared" si="32"/>
        <v>0</v>
      </c>
      <c r="AL118" s="1">
        <f t="shared" si="33"/>
        <v>1</v>
      </c>
      <c r="AM118" s="1">
        <f t="shared" si="34"/>
        <v>0</v>
      </c>
      <c r="AN118" s="127">
        <f t="shared" si="35"/>
        <v>0</v>
      </c>
      <c r="AO118" s="126">
        <f t="shared" si="37"/>
        <v>0.9</v>
      </c>
    </row>
    <row r="119" spans="1:41" x14ac:dyDescent="0.3">
      <c r="A119" s="63">
        <f t="shared" si="36"/>
        <v>0.70091395516992061</v>
      </c>
      <c r="B119" s="20"/>
      <c r="D119" s="179"/>
      <c r="F119" s="21"/>
      <c r="G119" s="63">
        <v>0.78</v>
      </c>
      <c r="I119" s="178">
        <v>0.74350000000000005</v>
      </c>
      <c r="J119" s="20"/>
      <c r="K119" s="3"/>
      <c r="N119" s="177">
        <v>0.64333333333333331</v>
      </c>
      <c r="S119" s="177">
        <v>0.70199999999999996</v>
      </c>
      <c r="X119" s="152">
        <v>0</v>
      </c>
      <c r="Y119" s="20"/>
      <c r="Z119" s="20"/>
      <c r="AA119" s="18"/>
      <c r="AB119" s="18"/>
      <c r="AC119" s="18"/>
      <c r="AD119" s="18"/>
      <c r="AE119" s="18"/>
      <c r="AF119" s="18"/>
      <c r="AI119" s="21"/>
      <c r="AJ119" s="29">
        <f t="shared" si="38"/>
        <v>45826</v>
      </c>
      <c r="AK119">
        <f t="shared" si="32"/>
        <v>0</v>
      </c>
      <c r="AL119" s="1">
        <f t="shared" si="33"/>
        <v>1</v>
      </c>
      <c r="AM119" s="1">
        <f t="shared" si="34"/>
        <v>0</v>
      </c>
      <c r="AN119" s="127">
        <f t="shared" si="35"/>
        <v>0</v>
      </c>
      <c r="AO119" s="126">
        <f t="shared" si="37"/>
        <v>0.9</v>
      </c>
    </row>
    <row r="120" spans="1:41" x14ac:dyDescent="0.3">
      <c r="A120" s="63">
        <f t="shared" si="36"/>
        <v>0.68524728850325378</v>
      </c>
      <c r="B120" s="20"/>
      <c r="D120" s="179"/>
      <c r="F120" s="21"/>
      <c r="G120" s="63">
        <v>0.79</v>
      </c>
      <c r="I120" s="178">
        <v>0.72925000000000018</v>
      </c>
      <c r="J120" s="20"/>
      <c r="K120" s="3"/>
      <c r="N120" s="177">
        <v>0.63000000000000012</v>
      </c>
      <c r="S120" s="177">
        <v>0.68599999999999994</v>
      </c>
      <c r="X120" s="152">
        <v>0</v>
      </c>
      <c r="Y120" s="20"/>
      <c r="Z120" s="20"/>
      <c r="AA120" s="18"/>
      <c r="AB120" s="18"/>
      <c r="AC120" s="18"/>
      <c r="AD120" s="18"/>
      <c r="AE120" s="18"/>
      <c r="AF120" s="18"/>
      <c r="AI120" s="21"/>
      <c r="AJ120" s="29">
        <f t="shared" si="38"/>
        <v>45827</v>
      </c>
      <c r="AK120">
        <f t="shared" si="32"/>
        <v>0</v>
      </c>
      <c r="AL120" s="1">
        <f t="shared" si="33"/>
        <v>1</v>
      </c>
      <c r="AM120" s="1">
        <f t="shared" si="34"/>
        <v>0</v>
      </c>
      <c r="AN120" s="127">
        <f t="shared" si="35"/>
        <v>0</v>
      </c>
      <c r="AO120" s="126">
        <f t="shared" si="37"/>
        <v>0.9</v>
      </c>
    </row>
    <row r="121" spans="1:41" x14ac:dyDescent="0.3">
      <c r="A121" s="63">
        <f t="shared" si="36"/>
        <v>0.66958062183658718</v>
      </c>
      <c r="B121" s="20"/>
      <c r="D121" s="179"/>
      <c r="F121" s="21"/>
      <c r="G121" s="63">
        <v>0.8</v>
      </c>
      <c r="I121" s="178">
        <v>0.71500000000000008</v>
      </c>
      <c r="J121" s="20"/>
      <c r="K121" s="3"/>
      <c r="N121" s="177">
        <v>0.6166666666666667</v>
      </c>
      <c r="S121" s="177">
        <v>0.66999999999999993</v>
      </c>
      <c r="X121" s="152">
        <v>0</v>
      </c>
      <c r="Y121" s="20"/>
      <c r="Z121" s="20"/>
      <c r="AA121" s="18"/>
      <c r="AB121" s="18"/>
      <c r="AC121" s="18"/>
      <c r="AD121" s="18"/>
      <c r="AE121" s="18"/>
      <c r="AF121" s="18"/>
      <c r="AI121" s="21"/>
      <c r="AJ121" s="29">
        <f t="shared" si="38"/>
        <v>45828</v>
      </c>
      <c r="AK121">
        <f t="shared" si="32"/>
        <v>0</v>
      </c>
      <c r="AL121" s="1">
        <f t="shared" si="33"/>
        <v>1</v>
      </c>
      <c r="AM121" s="1">
        <f t="shared" si="34"/>
        <v>0</v>
      </c>
      <c r="AN121" s="127">
        <f t="shared" si="35"/>
        <v>0</v>
      </c>
      <c r="AO121" s="126">
        <f t="shared" si="37"/>
        <v>0.9</v>
      </c>
    </row>
    <row r="122" spans="1:41" x14ac:dyDescent="0.3">
      <c r="A122" s="63">
        <f t="shared" si="36"/>
        <v>0.65391395516992046</v>
      </c>
      <c r="B122" s="20"/>
      <c r="D122" s="179"/>
      <c r="F122" s="21"/>
      <c r="G122" s="63">
        <v>0.81</v>
      </c>
      <c r="I122" s="178">
        <v>0.70074999999999998</v>
      </c>
      <c r="J122" s="20"/>
      <c r="K122" s="3"/>
      <c r="N122" s="177">
        <v>0.60333333333333328</v>
      </c>
      <c r="S122" s="177">
        <v>0.65399999999999991</v>
      </c>
      <c r="X122" s="152">
        <v>0</v>
      </c>
      <c r="Y122" s="20"/>
      <c r="Z122" s="20"/>
      <c r="AA122" s="18"/>
      <c r="AB122" s="18"/>
      <c r="AC122" s="18"/>
      <c r="AD122" s="18"/>
      <c r="AE122" s="18"/>
      <c r="AF122" s="18"/>
      <c r="AI122" s="21"/>
      <c r="AJ122" s="29">
        <f t="shared" si="38"/>
        <v>45829</v>
      </c>
      <c r="AK122">
        <f t="shared" si="32"/>
        <v>0</v>
      </c>
      <c r="AL122" s="1">
        <f t="shared" si="33"/>
        <v>1</v>
      </c>
      <c r="AM122" s="1">
        <f t="shared" si="34"/>
        <v>0</v>
      </c>
      <c r="AN122" s="127">
        <f t="shared" si="35"/>
        <v>0</v>
      </c>
      <c r="AO122" s="126">
        <f t="shared" si="37"/>
        <v>0.9</v>
      </c>
    </row>
    <row r="123" spans="1:41" x14ac:dyDescent="0.3">
      <c r="A123" s="63">
        <f t="shared" si="36"/>
        <v>0.63824728850325407</v>
      </c>
      <c r="B123" s="20"/>
      <c r="D123" s="179"/>
      <c r="F123" s="21"/>
      <c r="G123" s="63">
        <v>0.82</v>
      </c>
      <c r="I123" s="178">
        <v>0.68650000000000011</v>
      </c>
      <c r="J123" s="20"/>
      <c r="K123" s="3"/>
      <c r="N123" s="177">
        <v>0.59000000000000008</v>
      </c>
      <c r="S123" s="177">
        <v>0.63800000000000012</v>
      </c>
      <c r="X123" s="152">
        <v>0</v>
      </c>
      <c r="Y123" s="20"/>
      <c r="Z123" s="20"/>
      <c r="AA123" s="18"/>
      <c r="AB123" s="18"/>
      <c r="AC123" s="18"/>
      <c r="AD123" s="18"/>
      <c r="AE123" s="18"/>
      <c r="AF123" s="18"/>
      <c r="AI123" s="21"/>
      <c r="AJ123" s="29">
        <f t="shared" si="38"/>
        <v>45830</v>
      </c>
      <c r="AK123">
        <f t="shared" si="32"/>
        <v>0</v>
      </c>
      <c r="AL123" s="1">
        <f t="shared" si="33"/>
        <v>1</v>
      </c>
      <c r="AM123" s="1">
        <f t="shared" si="34"/>
        <v>0</v>
      </c>
      <c r="AN123" s="127">
        <f t="shared" si="35"/>
        <v>0</v>
      </c>
      <c r="AO123" s="126">
        <f t="shared" si="37"/>
        <v>0.9</v>
      </c>
    </row>
    <row r="124" spans="1:41" x14ac:dyDescent="0.3">
      <c r="A124" s="63">
        <f t="shared" si="36"/>
        <v>0.62258062183658724</v>
      </c>
      <c r="B124" s="20"/>
      <c r="D124" s="179"/>
      <c r="F124" s="21"/>
      <c r="G124" s="63">
        <v>0.83</v>
      </c>
      <c r="I124" s="178">
        <v>0.67225000000000024</v>
      </c>
      <c r="J124" s="20"/>
      <c r="K124" s="3"/>
      <c r="N124" s="177">
        <v>0.57666666666666688</v>
      </c>
      <c r="S124" s="177">
        <v>0.62200000000000011</v>
      </c>
      <c r="X124" s="152">
        <v>0</v>
      </c>
      <c r="Y124" s="20"/>
      <c r="Z124" s="20"/>
      <c r="AA124" s="18"/>
      <c r="AB124" s="18"/>
      <c r="AC124" s="18"/>
      <c r="AD124" s="18"/>
      <c r="AE124" s="18"/>
      <c r="AF124" s="18"/>
      <c r="AI124" s="21"/>
      <c r="AJ124" s="29">
        <f t="shared" si="38"/>
        <v>45831</v>
      </c>
      <c r="AK124">
        <f t="shared" si="32"/>
        <v>0</v>
      </c>
      <c r="AL124" s="1">
        <f t="shared" si="33"/>
        <v>1</v>
      </c>
      <c r="AM124" s="1">
        <f t="shared" si="34"/>
        <v>0</v>
      </c>
      <c r="AN124" s="127">
        <f t="shared" si="35"/>
        <v>0</v>
      </c>
      <c r="AO124" s="126">
        <f t="shared" si="37"/>
        <v>0.9</v>
      </c>
    </row>
    <row r="125" spans="1:41" x14ac:dyDescent="0.3">
      <c r="A125" s="63">
        <f t="shared" si="36"/>
        <v>0.60691395516992053</v>
      </c>
      <c r="B125" s="20"/>
      <c r="D125" s="179"/>
      <c r="F125" s="21"/>
      <c r="G125" s="63">
        <v>0.84</v>
      </c>
      <c r="I125" s="178">
        <v>0.65800000000000014</v>
      </c>
      <c r="J125" s="20"/>
      <c r="K125" s="3"/>
      <c r="N125" s="177">
        <v>0.56333333333333346</v>
      </c>
      <c r="S125" s="177">
        <v>0.60600000000000009</v>
      </c>
      <c r="X125" s="152">
        <v>0</v>
      </c>
      <c r="Y125" s="20"/>
      <c r="Z125" s="20"/>
      <c r="AA125" s="18"/>
      <c r="AB125" s="18"/>
      <c r="AC125" s="18"/>
      <c r="AD125" s="18"/>
      <c r="AE125" s="18"/>
      <c r="AF125" s="18"/>
      <c r="AI125" s="21"/>
      <c r="AJ125" s="29">
        <f t="shared" si="38"/>
        <v>45832</v>
      </c>
      <c r="AK125">
        <f t="shared" si="32"/>
        <v>0</v>
      </c>
      <c r="AL125" s="1">
        <f t="shared" si="33"/>
        <v>1</v>
      </c>
      <c r="AM125" s="1">
        <f t="shared" si="34"/>
        <v>0</v>
      </c>
      <c r="AN125" s="127">
        <f t="shared" si="35"/>
        <v>0</v>
      </c>
      <c r="AO125" s="126">
        <f t="shared" si="37"/>
        <v>0.9</v>
      </c>
    </row>
    <row r="126" spans="1:41" x14ac:dyDescent="0.3">
      <c r="A126" s="63">
        <f t="shared" si="36"/>
        <v>0.59124728850325392</v>
      </c>
      <c r="B126" s="20"/>
      <c r="D126" s="179"/>
      <c r="F126" s="21"/>
      <c r="G126" s="63">
        <v>0.85</v>
      </c>
      <c r="I126" s="178">
        <v>0.64375000000000027</v>
      </c>
      <c r="J126" s="20"/>
      <c r="K126" s="3"/>
      <c r="N126" s="177">
        <v>0.55000000000000004</v>
      </c>
      <c r="S126" s="177">
        <v>0.59000000000000008</v>
      </c>
      <c r="X126" s="152">
        <v>0</v>
      </c>
      <c r="Y126" s="20"/>
      <c r="Z126" s="20"/>
      <c r="AA126" s="18"/>
      <c r="AB126" s="18"/>
      <c r="AC126" s="18"/>
      <c r="AD126" s="18"/>
      <c r="AE126" s="18"/>
      <c r="AF126" s="18"/>
      <c r="AI126" s="21"/>
      <c r="AJ126" s="29">
        <f t="shared" si="38"/>
        <v>45833</v>
      </c>
      <c r="AK126">
        <f t="shared" si="32"/>
        <v>0</v>
      </c>
      <c r="AL126" s="1">
        <f t="shared" si="33"/>
        <v>1</v>
      </c>
      <c r="AM126" s="1">
        <f t="shared" si="34"/>
        <v>0</v>
      </c>
      <c r="AN126" s="127">
        <f t="shared" si="35"/>
        <v>0</v>
      </c>
      <c r="AO126" s="126">
        <f t="shared" si="37"/>
        <v>0.9</v>
      </c>
    </row>
    <row r="127" spans="1:41" x14ac:dyDescent="0.3">
      <c r="A127" s="63">
        <f t="shared" si="36"/>
        <v>0.5755806218365872</v>
      </c>
      <c r="B127" s="20"/>
      <c r="D127" s="179"/>
      <c r="F127" s="21"/>
      <c r="G127" s="63">
        <v>0.86</v>
      </c>
      <c r="I127" s="178">
        <v>0.62950000000000017</v>
      </c>
      <c r="J127" s="20"/>
      <c r="K127" s="3"/>
      <c r="N127" s="177">
        <v>0.53666666666666685</v>
      </c>
      <c r="S127" s="177">
        <v>0.57400000000000007</v>
      </c>
      <c r="X127" s="152">
        <v>0</v>
      </c>
      <c r="Y127" s="20"/>
      <c r="Z127" s="20"/>
      <c r="AA127" s="18"/>
      <c r="AB127" s="18"/>
      <c r="AC127" s="18"/>
      <c r="AD127" s="18"/>
      <c r="AE127" s="18"/>
      <c r="AF127" s="18"/>
      <c r="AI127" s="21"/>
      <c r="AJ127" s="29">
        <f t="shared" si="38"/>
        <v>45834</v>
      </c>
      <c r="AK127">
        <f t="shared" si="32"/>
        <v>0</v>
      </c>
      <c r="AL127" s="1">
        <f t="shared" si="33"/>
        <v>1</v>
      </c>
      <c r="AM127" s="1">
        <f t="shared" si="34"/>
        <v>0</v>
      </c>
      <c r="AN127" s="127">
        <f t="shared" si="35"/>
        <v>0</v>
      </c>
      <c r="AO127" s="126">
        <f t="shared" si="37"/>
        <v>0.9</v>
      </c>
    </row>
    <row r="128" spans="1:41" x14ac:dyDescent="0.3">
      <c r="A128" s="63">
        <f t="shared" si="36"/>
        <v>0.55991395516992049</v>
      </c>
      <c r="B128" s="20"/>
      <c r="D128" s="179"/>
      <c r="F128" s="21"/>
      <c r="G128" s="63">
        <v>0.87</v>
      </c>
      <c r="I128" s="178">
        <v>0.61525000000000007</v>
      </c>
      <c r="J128" s="20"/>
      <c r="K128" s="3"/>
      <c r="N128" s="177">
        <v>0.52333333333333343</v>
      </c>
      <c r="S128" s="177">
        <v>0.55800000000000005</v>
      </c>
      <c r="X128" s="152">
        <v>0</v>
      </c>
      <c r="Y128" s="20"/>
      <c r="Z128" s="20"/>
      <c r="AA128" s="18"/>
      <c r="AB128" s="18"/>
      <c r="AC128" s="18"/>
      <c r="AD128" s="18"/>
      <c r="AE128" s="18"/>
      <c r="AF128" s="18"/>
      <c r="AI128" s="21"/>
      <c r="AJ128" s="29">
        <f t="shared" si="38"/>
        <v>45835</v>
      </c>
      <c r="AK128">
        <f t="shared" si="32"/>
        <v>0</v>
      </c>
      <c r="AL128" s="1">
        <f t="shared" si="33"/>
        <v>1</v>
      </c>
      <c r="AM128" s="1">
        <f t="shared" si="34"/>
        <v>0</v>
      </c>
      <c r="AN128" s="127">
        <f t="shared" si="35"/>
        <v>0</v>
      </c>
      <c r="AO128" s="126">
        <f t="shared" si="37"/>
        <v>0.9</v>
      </c>
    </row>
    <row r="129" spans="1:41" x14ac:dyDescent="0.3">
      <c r="A129" s="63">
        <f t="shared" si="36"/>
        <v>0.54424728850325388</v>
      </c>
      <c r="B129" s="20"/>
      <c r="D129" s="179"/>
      <c r="F129" s="21"/>
      <c r="G129" s="63">
        <v>0.88</v>
      </c>
      <c r="I129" s="178">
        <v>0.6010000000000002</v>
      </c>
      <c r="J129" s="20"/>
      <c r="K129" s="3"/>
      <c r="N129" s="177">
        <v>0.51</v>
      </c>
      <c r="S129" s="177">
        <v>0.54200000000000004</v>
      </c>
      <c r="X129" s="152">
        <v>0</v>
      </c>
      <c r="Y129" s="20"/>
      <c r="Z129" s="20"/>
      <c r="AA129" s="18"/>
      <c r="AB129" s="18"/>
      <c r="AC129" s="18"/>
      <c r="AD129" s="18"/>
      <c r="AE129" s="18"/>
      <c r="AF129" s="18"/>
      <c r="AI129" s="21"/>
      <c r="AJ129" s="29">
        <f t="shared" si="38"/>
        <v>45836</v>
      </c>
      <c r="AK129">
        <f t="shared" si="32"/>
        <v>0</v>
      </c>
      <c r="AL129" s="1">
        <f t="shared" si="33"/>
        <v>1</v>
      </c>
      <c r="AM129" s="1">
        <f t="shared" si="34"/>
        <v>0</v>
      </c>
      <c r="AN129" s="127">
        <f t="shared" si="35"/>
        <v>0</v>
      </c>
      <c r="AO129" s="126">
        <f t="shared" si="37"/>
        <v>0.9</v>
      </c>
    </row>
    <row r="130" spans="1:41" x14ac:dyDescent="0.3">
      <c r="A130" s="63">
        <f t="shared" si="36"/>
        <v>0.52858062183658716</v>
      </c>
      <c r="B130" s="20"/>
      <c r="D130" s="179"/>
      <c r="F130" s="21"/>
      <c r="G130" s="63">
        <v>0.89</v>
      </c>
      <c r="I130" s="178">
        <v>0.5867500000000001</v>
      </c>
      <c r="J130" s="20"/>
      <c r="K130" s="3"/>
      <c r="N130" s="177">
        <v>0.49666666666666681</v>
      </c>
      <c r="S130" s="177">
        <v>0.52600000000000002</v>
      </c>
      <c r="X130" s="152">
        <v>0</v>
      </c>
      <c r="Y130" s="20"/>
      <c r="Z130" s="20"/>
      <c r="AA130" s="18"/>
      <c r="AB130" s="18"/>
      <c r="AC130" s="18"/>
      <c r="AD130" s="18"/>
      <c r="AE130" s="18"/>
      <c r="AF130" s="18"/>
      <c r="AI130" s="21"/>
      <c r="AJ130" s="29">
        <f t="shared" si="38"/>
        <v>45837</v>
      </c>
      <c r="AK130">
        <f t="shared" si="32"/>
        <v>0</v>
      </c>
      <c r="AL130" s="1">
        <f t="shared" si="33"/>
        <v>1</v>
      </c>
      <c r="AM130" s="1">
        <f t="shared" si="34"/>
        <v>0</v>
      </c>
      <c r="AN130" s="127">
        <f t="shared" si="35"/>
        <v>0</v>
      </c>
      <c r="AO130" s="126">
        <f t="shared" si="37"/>
        <v>0.9</v>
      </c>
    </row>
    <row r="131" spans="1:41" x14ac:dyDescent="0.3">
      <c r="A131" s="63">
        <f t="shared" si="36"/>
        <v>0.51291395516992055</v>
      </c>
      <c r="B131" s="20"/>
      <c r="D131" s="179"/>
      <c r="F131" s="21"/>
      <c r="G131" s="63">
        <v>0.9</v>
      </c>
      <c r="I131" s="178">
        <v>0.57250000000000001</v>
      </c>
      <c r="J131" s="20"/>
      <c r="K131" s="3"/>
      <c r="N131" s="177">
        <v>0.48333333333333339</v>
      </c>
      <c r="S131" s="177">
        <v>0.51</v>
      </c>
      <c r="X131" s="152">
        <v>0</v>
      </c>
      <c r="Y131" s="20"/>
      <c r="Z131" s="20"/>
      <c r="AA131" s="18"/>
      <c r="AB131" s="18"/>
      <c r="AC131" s="18"/>
      <c r="AD131" s="18"/>
      <c r="AE131" s="18"/>
      <c r="AF131" s="18"/>
      <c r="AI131" s="21"/>
      <c r="AJ131" s="29">
        <f t="shared" si="38"/>
        <v>45838</v>
      </c>
      <c r="AK131">
        <f t="shared" si="32"/>
        <v>0</v>
      </c>
      <c r="AL131" s="1">
        <f t="shared" si="33"/>
        <v>1</v>
      </c>
      <c r="AM131" s="1">
        <f t="shared" si="34"/>
        <v>0</v>
      </c>
      <c r="AN131" s="127">
        <f t="shared" si="35"/>
        <v>0</v>
      </c>
      <c r="AO131" s="126">
        <f t="shared" si="37"/>
        <v>0.9</v>
      </c>
    </row>
    <row r="132" spans="1:41" x14ac:dyDescent="0.3">
      <c r="A132" s="63">
        <f t="shared" si="36"/>
        <v>0.49724728850325378</v>
      </c>
      <c r="B132" s="20"/>
      <c r="D132" s="179"/>
      <c r="F132" s="21"/>
      <c r="G132" s="63">
        <v>0.91</v>
      </c>
      <c r="I132" s="178">
        <v>0.55825000000000014</v>
      </c>
      <c r="J132" s="20"/>
      <c r="K132" s="3"/>
      <c r="N132" s="177">
        <v>0.47</v>
      </c>
      <c r="S132" s="177">
        <v>0.49399999999999999</v>
      </c>
      <c r="X132" s="152">
        <v>0</v>
      </c>
      <c r="Y132" s="20"/>
      <c r="Z132" s="20"/>
      <c r="AA132" s="18"/>
      <c r="AB132" s="18"/>
      <c r="AC132" s="18"/>
      <c r="AD132" s="18"/>
      <c r="AE132" s="18"/>
      <c r="AF132" s="18"/>
      <c r="AI132" s="21"/>
      <c r="AJ132" s="29">
        <f t="shared" si="38"/>
        <v>45839</v>
      </c>
      <c r="AK132">
        <f t="shared" si="32"/>
        <v>0</v>
      </c>
      <c r="AL132" s="1">
        <f t="shared" si="33"/>
        <v>1</v>
      </c>
      <c r="AM132" s="1">
        <f t="shared" si="34"/>
        <v>0</v>
      </c>
      <c r="AN132" s="127">
        <f t="shared" si="35"/>
        <v>0</v>
      </c>
      <c r="AO132" s="126">
        <f t="shared" si="37"/>
        <v>0.9</v>
      </c>
    </row>
    <row r="133" spans="1:41" x14ac:dyDescent="0.3">
      <c r="A133" s="63">
        <f t="shared" si="36"/>
        <v>0.48158062183658701</v>
      </c>
      <c r="B133" s="20"/>
      <c r="D133" s="179"/>
      <c r="F133" s="21"/>
      <c r="G133" s="63">
        <v>0.92</v>
      </c>
      <c r="I133" s="178">
        <v>0.54400000000000004</v>
      </c>
      <c r="J133" s="20"/>
      <c r="K133" s="3"/>
      <c r="N133" s="177">
        <v>0.45666666666666678</v>
      </c>
      <c r="S133" s="177">
        <v>0.47799999999999976</v>
      </c>
      <c r="X133" s="152">
        <v>0</v>
      </c>
      <c r="Y133" s="20"/>
      <c r="Z133" s="20"/>
      <c r="AA133" s="18"/>
      <c r="AB133" s="18"/>
      <c r="AC133" s="18"/>
      <c r="AD133" s="18"/>
      <c r="AE133" s="18"/>
      <c r="AF133" s="18"/>
      <c r="AI133" s="21"/>
      <c r="AJ133" s="29">
        <f t="shared" si="38"/>
        <v>45840</v>
      </c>
      <c r="AK133">
        <f t="shared" si="32"/>
        <v>0</v>
      </c>
      <c r="AL133" s="1">
        <f t="shared" si="33"/>
        <v>1</v>
      </c>
      <c r="AM133" s="1">
        <f t="shared" si="34"/>
        <v>0</v>
      </c>
      <c r="AN133" s="127">
        <f t="shared" si="35"/>
        <v>0</v>
      </c>
      <c r="AO133" s="126">
        <f t="shared" si="37"/>
        <v>0.9</v>
      </c>
    </row>
    <row r="134" spans="1:41" x14ac:dyDescent="0.3">
      <c r="A134" s="63">
        <f t="shared" si="36"/>
        <v>0.46591395516992029</v>
      </c>
      <c r="B134" s="20"/>
      <c r="D134" s="179"/>
      <c r="F134" s="21"/>
      <c r="G134" s="63">
        <v>0.93</v>
      </c>
      <c r="I134" s="178">
        <v>0.52975000000000017</v>
      </c>
      <c r="J134" s="20"/>
      <c r="K134" s="3"/>
      <c r="N134" s="177">
        <v>0.44333333333333336</v>
      </c>
      <c r="S134" s="177">
        <v>0.46199999999999974</v>
      </c>
      <c r="X134" s="152">
        <v>0</v>
      </c>
      <c r="Y134" s="20"/>
      <c r="Z134" s="20"/>
      <c r="AA134" s="18"/>
      <c r="AB134" s="18"/>
      <c r="AC134" s="18"/>
      <c r="AD134" s="18"/>
      <c r="AE134" s="18"/>
      <c r="AF134" s="18"/>
      <c r="AI134" s="21"/>
      <c r="AJ134" s="29">
        <f t="shared" si="38"/>
        <v>45841</v>
      </c>
      <c r="AK134">
        <f t="shared" si="32"/>
        <v>0</v>
      </c>
      <c r="AL134" s="1">
        <f t="shared" si="33"/>
        <v>1</v>
      </c>
      <c r="AM134" s="1">
        <f t="shared" si="34"/>
        <v>0</v>
      </c>
      <c r="AN134" s="127">
        <f t="shared" si="35"/>
        <v>0</v>
      </c>
      <c r="AO134" s="126">
        <f t="shared" si="37"/>
        <v>0.9</v>
      </c>
    </row>
    <row r="135" spans="1:41" x14ac:dyDescent="0.3">
      <c r="A135" s="63">
        <f t="shared" si="36"/>
        <v>0.45024728850325385</v>
      </c>
      <c r="B135" s="20"/>
      <c r="D135" s="179"/>
      <c r="F135" s="21"/>
      <c r="G135" s="63">
        <v>0.94</v>
      </c>
      <c r="I135" s="178">
        <v>0.51550000000000029</v>
      </c>
      <c r="J135" s="20"/>
      <c r="K135" s="3"/>
      <c r="N135" s="177">
        <v>0.43000000000000016</v>
      </c>
      <c r="S135" s="177">
        <v>0.44599999999999995</v>
      </c>
      <c r="X135" s="152">
        <v>0</v>
      </c>
      <c r="Y135" s="20"/>
      <c r="Z135" s="20"/>
      <c r="AA135" s="18"/>
      <c r="AB135" s="18"/>
      <c r="AC135" s="18"/>
      <c r="AD135" s="18"/>
      <c r="AE135" s="18"/>
      <c r="AF135" s="18"/>
      <c r="AI135" s="21"/>
      <c r="AJ135" s="29">
        <f t="shared" si="38"/>
        <v>45842</v>
      </c>
      <c r="AK135">
        <f t="shared" si="32"/>
        <v>0</v>
      </c>
      <c r="AL135" s="1">
        <f t="shared" si="33"/>
        <v>1</v>
      </c>
      <c r="AM135" s="1">
        <f t="shared" si="34"/>
        <v>0</v>
      </c>
      <c r="AN135" s="127">
        <f t="shared" si="35"/>
        <v>0</v>
      </c>
      <c r="AO135" s="126">
        <f t="shared" si="37"/>
        <v>0.9</v>
      </c>
    </row>
    <row r="136" spans="1:41" x14ac:dyDescent="0.3">
      <c r="A136" s="63">
        <f t="shared" si="36"/>
        <v>0.43458062183658713</v>
      </c>
      <c r="B136" s="20"/>
      <c r="D136" s="179"/>
      <c r="F136" s="21"/>
      <c r="G136" s="63">
        <v>0.95</v>
      </c>
      <c r="I136" s="178">
        <v>0.5012500000000002</v>
      </c>
      <c r="J136" s="20"/>
      <c r="K136" s="3"/>
      <c r="N136" s="177">
        <v>0.41666666666666674</v>
      </c>
      <c r="S136" s="177">
        <v>0.42999999999999994</v>
      </c>
      <c r="X136" s="152">
        <v>0</v>
      </c>
      <c r="Y136" s="20"/>
      <c r="Z136" s="20"/>
      <c r="AA136" s="18"/>
      <c r="AB136" s="18"/>
      <c r="AC136" s="18"/>
      <c r="AD136" s="18"/>
      <c r="AE136" s="18"/>
      <c r="AF136" s="18"/>
      <c r="AI136" s="21"/>
      <c r="AJ136" s="29">
        <f t="shared" si="38"/>
        <v>45843</v>
      </c>
      <c r="AK136">
        <f t="shared" si="32"/>
        <v>0</v>
      </c>
      <c r="AL136" s="1">
        <f t="shared" si="33"/>
        <v>1</v>
      </c>
      <c r="AM136" s="1">
        <f t="shared" si="34"/>
        <v>0</v>
      </c>
      <c r="AN136" s="127">
        <f t="shared" si="35"/>
        <v>0</v>
      </c>
      <c r="AO136" s="126">
        <f t="shared" si="37"/>
        <v>0.9</v>
      </c>
    </row>
    <row r="137" spans="1:41" x14ac:dyDescent="0.3">
      <c r="A137" s="63">
        <f t="shared" si="36"/>
        <v>0.41891395516992042</v>
      </c>
      <c r="B137" s="20"/>
      <c r="D137" s="179"/>
      <c r="F137" s="21"/>
      <c r="G137" s="63">
        <v>0.96</v>
      </c>
      <c r="I137" s="178">
        <v>0.4870000000000001</v>
      </c>
      <c r="J137" s="20"/>
      <c r="K137" s="3"/>
      <c r="N137" s="177">
        <v>0.40333333333333354</v>
      </c>
      <c r="S137" s="177">
        <v>0.41399999999999992</v>
      </c>
      <c r="X137" s="152">
        <v>0</v>
      </c>
      <c r="Y137" s="20"/>
      <c r="Z137" s="20"/>
      <c r="AA137" s="18"/>
      <c r="AB137" s="18"/>
      <c r="AC137" s="18"/>
      <c r="AD137" s="18"/>
      <c r="AE137" s="18"/>
      <c r="AF137" s="18"/>
      <c r="AI137" s="21"/>
      <c r="AJ137" s="29">
        <f t="shared" si="38"/>
        <v>45844</v>
      </c>
      <c r="AK137">
        <f t="shared" si="32"/>
        <v>0</v>
      </c>
      <c r="AL137" s="1">
        <f t="shared" si="33"/>
        <v>1</v>
      </c>
      <c r="AM137" s="1">
        <f t="shared" ref="AM137:AM168" si="39">_xlfn.XLOOKUP(AJ137,A$27:A$36,B$27:B$36,0,-1)</f>
        <v>0</v>
      </c>
      <c r="AN137" s="127">
        <f t="shared" si="35"/>
        <v>0</v>
      </c>
      <c r="AO137" s="126">
        <f t="shared" si="37"/>
        <v>0.9</v>
      </c>
    </row>
    <row r="138" spans="1:41" x14ac:dyDescent="0.3">
      <c r="A138" s="63">
        <f t="shared" si="36"/>
        <v>0.40324728850325375</v>
      </c>
      <c r="B138" s="20"/>
      <c r="D138" s="179"/>
      <c r="F138" s="21"/>
      <c r="G138" s="63">
        <v>0.97</v>
      </c>
      <c r="I138" s="178">
        <v>0.47275000000000023</v>
      </c>
      <c r="J138" s="20"/>
      <c r="K138" s="3"/>
      <c r="N138" s="177">
        <v>0.39000000000000012</v>
      </c>
      <c r="S138" s="177">
        <v>0.39799999999999991</v>
      </c>
      <c r="X138" s="152">
        <v>0</v>
      </c>
      <c r="Y138" s="20"/>
      <c r="Z138" s="20"/>
      <c r="AA138" s="18"/>
      <c r="AB138" s="18"/>
      <c r="AC138" s="18"/>
      <c r="AD138" s="18"/>
      <c r="AE138" s="18"/>
      <c r="AF138" s="18"/>
      <c r="AI138" s="21"/>
      <c r="AJ138" s="29">
        <f t="shared" si="38"/>
        <v>45845</v>
      </c>
      <c r="AK138">
        <f t="shared" si="32"/>
        <v>0</v>
      </c>
      <c r="AL138" s="1">
        <f t="shared" si="33"/>
        <v>1</v>
      </c>
      <c r="AM138" s="1">
        <f t="shared" si="39"/>
        <v>0</v>
      </c>
      <c r="AN138" s="127">
        <f t="shared" si="35"/>
        <v>0</v>
      </c>
      <c r="AO138" s="126">
        <f t="shared" si="37"/>
        <v>0.9</v>
      </c>
    </row>
    <row r="139" spans="1:41" x14ac:dyDescent="0.3">
      <c r="A139" s="63">
        <f t="shared" si="36"/>
        <v>0.38758062183658704</v>
      </c>
      <c r="B139" s="20"/>
      <c r="D139" s="179"/>
      <c r="F139" s="21"/>
      <c r="G139" s="63">
        <v>0.98</v>
      </c>
      <c r="I139" s="178">
        <v>0.45850000000000013</v>
      </c>
      <c r="J139" s="20"/>
      <c r="K139" s="3"/>
      <c r="N139" s="177">
        <v>0.37666666666666671</v>
      </c>
      <c r="S139" s="177">
        <v>0.3819999999999999</v>
      </c>
      <c r="X139" s="152">
        <v>0</v>
      </c>
      <c r="Y139" s="20"/>
      <c r="Z139" s="20"/>
      <c r="AA139" s="18"/>
      <c r="AB139" s="18"/>
      <c r="AC139" s="18"/>
      <c r="AD139" s="18"/>
      <c r="AE139" s="18"/>
      <c r="AF139" s="18"/>
      <c r="AI139" s="21"/>
      <c r="AJ139" s="29">
        <f t="shared" si="38"/>
        <v>45846</v>
      </c>
      <c r="AK139">
        <f t="shared" si="32"/>
        <v>0</v>
      </c>
      <c r="AL139" s="1">
        <f t="shared" si="33"/>
        <v>1</v>
      </c>
      <c r="AM139" s="1">
        <f t="shared" si="39"/>
        <v>0</v>
      </c>
      <c r="AN139" s="127">
        <f t="shared" si="35"/>
        <v>0</v>
      </c>
      <c r="AO139" s="126">
        <f t="shared" si="37"/>
        <v>0.9</v>
      </c>
    </row>
    <row r="140" spans="1:41" x14ac:dyDescent="0.3">
      <c r="A140" s="63">
        <f t="shared" si="36"/>
        <v>0.37191395516992043</v>
      </c>
      <c r="B140" s="20"/>
      <c r="D140" s="179"/>
      <c r="F140" s="21"/>
      <c r="G140" s="63">
        <v>0.99</v>
      </c>
      <c r="I140" s="178">
        <v>0.44425000000000026</v>
      </c>
      <c r="J140" s="20"/>
      <c r="K140" s="3"/>
      <c r="N140" s="177">
        <v>0.36333333333333351</v>
      </c>
      <c r="S140" s="177">
        <v>0.36599999999999988</v>
      </c>
      <c r="X140" s="152">
        <v>0</v>
      </c>
      <c r="Y140" s="20"/>
      <c r="Z140" s="20"/>
      <c r="AA140" s="18"/>
      <c r="AB140" s="18"/>
      <c r="AC140" s="18"/>
      <c r="AD140" s="18"/>
      <c r="AE140" s="18"/>
      <c r="AF140" s="18"/>
      <c r="AI140" s="21"/>
      <c r="AJ140" s="29">
        <f t="shared" si="38"/>
        <v>45847</v>
      </c>
      <c r="AK140">
        <f t="shared" si="32"/>
        <v>0</v>
      </c>
      <c r="AL140" s="1">
        <f t="shared" si="33"/>
        <v>1</v>
      </c>
      <c r="AM140" s="1">
        <f t="shared" si="39"/>
        <v>0</v>
      </c>
      <c r="AN140" s="127">
        <f t="shared" si="35"/>
        <v>0</v>
      </c>
      <c r="AO140" s="126">
        <f t="shared" si="37"/>
        <v>0.9</v>
      </c>
    </row>
    <row r="141" spans="1:41" x14ac:dyDescent="0.3">
      <c r="A141" s="63">
        <f t="shared" si="36"/>
        <v>0.35624728850325371</v>
      </c>
      <c r="B141" s="20"/>
      <c r="D141" s="179"/>
      <c r="F141" s="21"/>
      <c r="G141" s="63">
        <v>1</v>
      </c>
      <c r="I141" s="178">
        <v>0.43000000000000016</v>
      </c>
      <c r="J141" s="20"/>
      <c r="K141" s="3"/>
      <c r="N141" s="177">
        <v>0.35000000000000009</v>
      </c>
      <c r="S141" s="177">
        <v>0.34999999999999987</v>
      </c>
      <c r="X141" s="152">
        <v>0</v>
      </c>
      <c r="Y141" s="20"/>
      <c r="Z141" s="20"/>
      <c r="AA141" s="18"/>
      <c r="AB141" s="18"/>
      <c r="AC141" s="18"/>
      <c r="AD141" s="18"/>
      <c r="AE141" s="18"/>
      <c r="AF141" s="18"/>
      <c r="AI141" s="21"/>
      <c r="AJ141" s="29">
        <f t="shared" si="38"/>
        <v>45848</v>
      </c>
      <c r="AK141">
        <f t="shared" si="32"/>
        <v>0</v>
      </c>
      <c r="AL141" s="1">
        <f t="shared" si="33"/>
        <v>1</v>
      </c>
      <c r="AM141" s="1">
        <f t="shared" si="39"/>
        <v>0</v>
      </c>
      <c r="AN141" s="127">
        <f t="shared" si="35"/>
        <v>0</v>
      </c>
      <c r="AO141" s="126">
        <f t="shared" si="37"/>
        <v>0.9</v>
      </c>
    </row>
    <row r="142" spans="1:41" x14ac:dyDescent="0.3">
      <c r="AJ142" s="29">
        <f t="shared" si="38"/>
        <v>45849</v>
      </c>
      <c r="AK142">
        <f t="shared" si="32"/>
        <v>0</v>
      </c>
      <c r="AL142" s="1">
        <f t="shared" si="33"/>
        <v>1</v>
      </c>
      <c r="AM142" s="1">
        <f t="shared" si="39"/>
        <v>0</v>
      </c>
      <c r="AN142" s="127">
        <f t="shared" si="35"/>
        <v>0</v>
      </c>
      <c r="AO142" s="126">
        <f t="shared" si="37"/>
        <v>0.9</v>
      </c>
    </row>
    <row r="143" spans="1:41" x14ac:dyDescent="0.3">
      <c r="AJ143" s="29">
        <f t="shared" si="38"/>
        <v>45850</v>
      </c>
      <c r="AK143">
        <f t="shared" si="32"/>
        <v>0</v>
      </c>
      <c r="AL143" s="1">
        <f t="shared" si="33"/>
        <v>1</v>
      </c>
      <c r="AM143" s="1">
        <f t="shared" si="39"/>
        <v>0</v>
      </c>
      <c r="AN143" s="127">
        <f t="shared" si="35"/>
        <v>0</v>
      </c>
      <c r="AO143" s="126">
        <f t="shared" si="37"/>
        <v>0.9</v>
      </c>
    </row>
    <row r="144" spans="1:41" x14ac:dyDescent="0.3">
      <c r="AJ144" s="29">
        <f t="shared" si="38"/>
        <v>45851</v>
      </c>
      <c r="AK144">
        <f t="shared" si="32"/>
        <v>0</v>
      </c>
      <c r="AL144" s="1">
        <f t="shared" si="33"/>
        <v>1</v>
      </c>
      <c r="AM144" s="1">
        <f t="shared" si="39"/>
        <v>0</v>
      </c>
      <c r="AN144" s="127">
        <f t="shared" si="35"/>
        <v>0</v>
      </c>
      <c r="AO144" s="126">
        <f t="shared" si="37"/>
        <v>0.9</v>
      </c>
    </row>
    <row r="145" spans="36:41" x14ac:dyDescent="0.3">
      <c r="AJ145" s="29">
        <f t="shared" si="38"/>
        <v>45852</v>
      </c>
      <c r="AK145">
        <f t="shared" si="32"/>
        <v>0</v>
      </c>
      <c r="AL145" s="1">
        <f t="shared" si="33"/>
        <v>1</v>
      </c>
      <c r="AM145" s="1">
        <f t="shared" si="39"/>
        <v>0</v>
      </c>
      <c r="AN145" s="127">
        <f t="shared" si="35"/>
        <v>0</v>
      </c>
      <c r="AO145" s="126">
        <f t="shared" si="37"/>
        <v>0.9</v>
      </c>
    </row>
    <row r="146" spans="36:41" x14ac:dyDescent="0.3">
      <c r="AJ146" s="29">
        <f t="shared" si="38"/>
        <v>45853</v>
      </c>
      <c r="AK146">
        <f t="shared" si="32"/>
        <v>0</v>
      </c>
      <c r="AL146" s="1">
        <f t="shared" si="33"/>
        <v>1</v>
      </c>
      <c r="AM146" s="1">
        <f t="shared" si="39"/>
        <v>0</v>
      </c>
      <c r="AN146" s="127">
        <f t="shared" si="35"/>
        <v>0</v>
      </c>
      <c r="AO146" s="126">
        <f t="shared" si="37"/>
        <v>0.9</v>
      </c>
    </row>
    <row r="147" spans="36:41" x14ac:dyDescent="0.3">
      <c r="AJ147" s="29">
        <f t="shared" si="38"/>
        <v>45854</v>
      </c>
      <c r="AK147">
        <f t="shared" si="32"/>
        <v>0</v>
      </c>
      <c r="AL147" s="1">
        <f t="shared" si="33"/>
        <v>1</v>
      </c>
      <c r="AM147" s="1">
        <f t="shared" si="39"/>
        <v>0</v>
      </c>
      <c r="AN147" s="127">
        <f t="shared" si="35"/>
        <v>0</v>
      </c>
      <c r="AO147" s="126">
        <f t="shared" si="37"/>
        <v>0.9</v>
      </c>
    </row>
    <row r="148" spans="36:41" x14ac:dyDescent="0.3">
      <c r="AJ148" s="29">
        <f t="shared" si="38"/>
        <v>45855</v>
      </c>
      <c r="AK148">
        <f t="shared" si="32"/>
        <v>0</v>
      </c>
      <c r="AL148" s="1">
        <f t="shared" si="33"/>
        <v>1</v>
      </c>
      <c r="AM148" s="1">
        <f t="shared" si="39"/>
        <v>0</v>
      </c>
      <c r="AN148" s="127">
        <f t="shared" si="35"/>
        <v>0</v>
      </c>
      <c r="AO148" s="126">
        <f t="shared" si="37"/>
        <v>0.9</v>
      </c>
    </row>
    <row r="149" spans="36:41" x14ac:dyDescent="0.3">
      <c r="AJ149" s="29">
        <f t="shared" si="38"/>
        <v>45856</v>
      </c>
      <c r="AK149">
        <f t="shared" si="32"/>
        <v>0</v>
      </c>
      <c r="AL149" s="1">
        <f t="shared" si="33"/>
        <v>1</v>
      </c>
      <c r="AM149" s="1">
        <f t="shared" si="39"/>
        <v>0</v>
      </c>
      <c r="AN149" s="127">
        <f t="shared" si="35"/>
        <v>0</v>
      </c>
      <c r="AO149" s="126">
        <f t="shared" si="37"/>
        <v>0.9</v>
      </c>
    </row>
    <row r="150" spans="36:41" x14ac:dyDescent="0.3">
      <c r="AJ150" s="29">
        <f t="shared" si="38"/>
        <v>45857</v>
      </c>
      <c r="AK150">
        <f t="shared" si="32"/>
        <v>0</v>
      </c>
      <c r="AL150" s="1">
        <f t="shared" si="33"/>
        <v>1</v>
      </c>
      <c r="AM150" s="1">
        <f t="shared" si="39"/>
        <v>0</v>
      </c>
      <c r="AN150" s="127">
        <f t="shared" si="35"/>
        <v>0</v>
      </c>
      <c r="AO150" s="126">
        <f t="shared" si="37"/>
        <v>0.9</v>
      </c>
    </row>
    <row r="151" spans="36:41" x14ac:dyDescent="0.3">
      <c r="AJ151" s="29">
        <f t="shared" si="38"/>
        <v>45858</v>
      </c>
      <c r="AK151">
        <f t="shared" si="32"/>
        <v>0</v>
      </c>
      <c r="AL151" s="1">
        <f t="shared" si="33"/>
        <v>1</v>
      </c>
      <c r="AM151" s="1">
        <f t="shared" si="39"/>
        <v>0</v>
      </c>
      <c r="AN151" s="127">
        <f t="shared" si="35"/>
        <v>0</v>
      </c>
      <c r="AO151" s="126">
        <f t="shared" si="37"/>
        <v>0.9</v>
      </c>
    </row>
    <row r="152" spans="36:41" x14ac:dyDescent="0.3">
      <c r="AJ152" s="29">
        <f t="shared" si="38"/>
        <v>45859</v>
      </c>
      <c r="AK152">
        <f t="shared" si="32"/>
        <v>0</v>
      </c>
      <c r="AL152" s="1">
        <f t="shared" si="33"/>
        <v>1</v>
      </c>
      <c r="AM152" s="1">
        <f t="shared" si="39"/>
        <v>0</v>
      </c>
      <c r="AN152" s="127">
        <f t="shared" si="35"/>
        <v>0</v>
      </c>
      <c r="AO152" s="126">
        <f t="shared" si="37"/>
        <v>0.9</v>
      </c>
    </row>
    <row r="153" spans="36:41" x14ac:dyDescent="0.3">
      <c r="AJ153" s="29">
        <f t="shared" si="38"/>
        <v>45860</v>
      </c>
      <c r="AK153">
        <f t="shared" si="32"/>
        <v>0</v>
      </c>
      <c r="AL153" s="1">
        <f t="shared" si="33"/>
        <v>1</v>
      </c>
      <c r="AM153" s="1">
        <f t="shared" si="39"/>
        <v>0</v>
      </c>
      <c r="AN153" s="127">
        <f t="shared" si="35"/>
        <v>0</v>
      </c>
      <c r="AO153" s="126">
        <f t="shared" si="37"/>
        <v>0.9</v>
      </c>
    </row>
    <row r="154" spans="36:41" x14ac:dyDescent="0.3">
      <c r="AJ154" s="29">
        <f t="shared" si="38"/>
        <v>45861</v>
      </c>
      <c r="AK154">
        <f t="shared" si="32"/>
        <v>0</v>
      </c>
      <c r="AL154" s="1">
        <f t="shared" si="33"/>
        <v>1</v>
      </c>
      <c r="AM154" s="1">
        <f t="shared" si="39"/>
        <v>0</v>
      </c>
      <c r="AN154" s="127">
        <f t="shared" si="35"/>
        <v>0</v>
      </c>
      <c r="AO154" s="126">
        <f t="shared" si="37"/>
        <v>0.9</v>
      </c>
    </row>
    <row r="155" spans="36:41" x14ac:dyDescent="0.3">
      <c r="AJ155" s="29">
        <f t="shared" si="38"/>
        <v>45862</v>
      </c>
      <c r="AK155">
        <f t="shared" si="32"/>
        <v>0</v>
      </c>
      <c r="AL155" s="1">
        <f t="shared" si="33"/>
        <v>1</v>
      </c>
      <c r="AM155" s="1">
        <f t="shared" si="39"/>
        <v>0</v>
      </c>
      <c r="AN155" s="127">
        <f t="shared" si="35"/>
        <v>0</v>
      </c>
      <c r="AO155" s="126">
        <f t="shared" si="37"/>
        <v>0.9</v>
      </c>
    </row>
    <row r="156" spans="36:41" x14ac:dyDescent="0.3">
      <c r="AJ156" s="29">
        <f t="shared" si="38"/>
        <v>45863</v>
      </c>
      <c r="AK156">
        <f t="shared" si="32"/>
        <v>0</v>
      </c>
      <c r="AL156" s="1">
        <f t="shared" si="33"/>
        <v>1</v>
      </c>
      <c r="AM156" s="1">
        <f t="shared" si="39"/>
        <v>0</v>
      </c>
      <c r="AN156" s="127">
        <f t="shared" si="35"/>
        <v>0</v>
      </c>
      <c r="AO156" s="126">
        <f t="shared" si="37"/>
        <v>0.9</v>
      </c>
    </row>
    <row r="157" spans="36:41" x14ac:dyDescent="0.3">
      <c r="AJ157" s="29">
        <f t="shared" si="38"/>
        <v>45864</v>
      </c>
      <c r="AK157">
        <f t="shared" si="32"/>
        <v>0</v>
      </c>
      <c r="AL157" s="1">
        <f t="shared" si="33"/>
        <v>1</v>
      </c>
      <c r="AM157" s="1">
        <f t="shared" si="39"/>
        <v>0</v>
      </c>
      <c r="AN157" s="127">
        <f t="shared" si="35"/>
        <v>0</v>
      </c>
      <c r="AO157" s="126">
        <f t="shared" si="37"/>
        <v>0.9</v>
      </c>
    </row>
    <row r="158" spans="36:41" x14ac:dyDescent="0.3">
      <c r="AJ158" s="29">
        <f t="shared" si="38"/>
        <v>45865</v>
      </c>
      <c r="AK158">
        <f t="shared" si="32"/>
        <v>0</v>
      </c>
      <c r="AL158" s="1">
        <f t="shared" si="33"/>
        <v>1</v>
      </c>
      <c r="AM158" s="1">
        <f t="shared" si="39"/>
        <v>0</v>
      </c>
      <c r="AN158" s="127">
        <f t="shared" si="35"/>
        <v>0</v>
      </c>
      <c r="AO158" s="126">
        <f t="shared" si="37"/>
        <v>0.9</v>
      </c>
    </row>
    <row r="159" spans="36:41" x14ac:dyDescent="0.3">
      <c r="AJ159" s="29">
        <f t="shared" si="38"/>
        <v>45866</v>
      </c>
      <c r="AK159">
        <f t="shared" si="32"/>
        <v>0</v>
      </c>
      <c r="AL159" s="1">
        <f t="shared" si="33"/>
        <v>1</v>
      </c>
      <c r="AM159" s="1">
        <f t="shared" si="39"/>
        <v>0</v>
      </c>
      <c r="AN159" s="127">
        <f t="shared" si="35"/>
        <v>0</v>
      </c>
      <c r="AO159" s="126">
        <f t="shared" si="37"/>
        <v>0.9</v>
      </c>
    </row>
    <row r="160" spans="36:41" x14ac:dyDescent="0.3">
      <c r="AJ160" s="29">
        <f t="shared" si="38"/>
        <v>45867</v>
      </c>
      <c r="AK160">
        <f t="shared" si="32"/>
        <v>0</v>
      </c>
      <c r="AL160" s="1">
        <f t="shared" si="33"/>
        <v>1</v>
      </c>
      <c r="AM160" s="1">
        <f t="shared" si="39"/>
        <v>0</v>
      </c>
      <c r="AN160" s="127">
        <f t="shared" si="35"/>
        <v>0</v>
      </c>
      <c r="AO160" s="126">
        <f t="shared" si="37"/>
        <v>0.9</v>
      </c>
    </row>
    <row r="161" spans="36:41" x14ac:dyDescent="0.3">
      <c r="AJ161" s="29">
        <f t="shared" si="38"/>
        <v>45868</v>
      </c>
      <c r="AK161">
        <f t="shared" si="32"/>
        <v>0</v>
      </c>
      <c r="AL161" s="1">
        <f t="shared" si="33"/>
        <v>1</v>
      </c>
      <c r="AM161" s="1">
        <f t="shared" si="39"/>
        <v>0</v>
      </c>
      <c r="AN161" s="127">
        <f t="shared" si="35"/>
        <v>0</v>
      </c>
      <c r="AO161" s="126">
        <f t="shared" si="37"/>
        <v>0.9</v>
      </c>
    </row>
    <row r="162" spans="36:41" x14ac:dyDescent="0.3">
      <c r="AJ162" s="29">
        <f t="shared" si="38"/>
        <v>45869</v>
      </c>
      <c r="AK162">
        <f t="shared" si="32"/>
        <v>0.5</v>
      </c>
      <c r="AL162" s="1">
        <f t="shared" si="33"/>
        <v>0.9</v>
      </c>
      <c r="AM162" s="1">
        <f t="shared" si="39"/>
        <v>0.5</v>
      </c>
      <c r="AN162" s="127">
        <f t="shared" si="35"/>
        <v>0.5</v>
      </c>
      <c r="AO162" s="126">
        <f t="shared" si="37"/>
        <v>0.9</v>
      </c>
    </row>
    <row r="163" spans="36:41" x14ac:dyDescent="0.3">
      <c r="AJ163" s="29">
        <f t="shared" si="38"/>
        <v>45870</v>
      </c>
      <c r="AK163">
        <f t="shared" si="32"/>
        <v>0</v>
      </c>
      <c r="AL163" s="1">
        <f t="shared" si="33"/>
        <v>1</v>
      </c>
      <c r="AM163" s="1">
        <f t="shared" si="39"/>
        <v>0</v>
      </c>
      <c r="AN163" s="127">
        <f t="shared" si="35"/>
        <v>0</v>
      </c>
      <c r="AO163" s="126">
        <f t="shared" si="37"/>
        <v>0.95</v>
      </c>
    </row>
    <row r="164" spans="36:41" x14ac:dyDescent="0.3">
      <c r="AJ164" s="29">
        <f t="shared" si="38"/>
        <v>45871</v>
      </c>
      <c r="AK164">
        <f t="shared" si="32"/>
        <v>0</v>
      </c>
      <c r="AL164" s="1">
        <f t="shared" si="33"/>
        <v>1</v>
      </c>
      <c r="AM164" s="1">
        <f t="shared" si="39"/>
        <v>0</v>
      </c>
      <c r="AN164" s="127">
        <f t="shared" si="35"/>
        <v>0</v>
      </c>
      <c r="AO164" s="126">
        <f t="shared" si="37"/>
        <v>0.95</v>
      </c>
    </row>
    <row r="165" spans="36:41" x14ac:dyDescent="0.3">
      <c r="AJ165" s="29">
        <f t="shared" si="38"/>
        <v>45872</v>
      </c>
      <c r="AK165">
        <f t="shared" si="32"/>
        <v>0</v>
      </c>
      <c r="AL165" s="1">
        <f t="shared" si="33"/>
        <v>1</v>
      </c>
      <c r="AM165" s="1">
        <f t="shared" si="39"/>
        <v>0</v>
      </c>
      <c r="AN165" s="127">
        <f t="shared" si="35"/>
        <v>0</v>
      </c>
      <c r="AO165" s="126">
        <f t="shared" si="37"/>
        <v>0.95</v>
      </c>
    </row>
    <row r="166" spans="36:41" x14ac:dyDescent="0.3">
      <c r="AJ166" s="29">
        <f t="shared" si="38"/>
        <v>45873</v>
      </c>
      <c r="AK166">
        <f t="shared" si="32"/>
        <v>0</v>
      </c>
      <c r="AL166" s="1">
        <f t="shared" si="33"/>
        <v>1</v>
      </c>
      <c r="AM166" s="1">
        <f t="shared" si="39"/>
        <v>0</v>
      </c>
      <c r="AN166" s="127">
        <f t="shared" si="35"/>
        <v>0</v>
      </c>
      <c r="AO166" s="126">
        <f t="shared" si="37"/>
        <v>0.95</v>
      </c>
    </row>
    <row r="167" spans="36:41" x14ac:dyDescent="0.3">
      <c r="AJ167" s="29">
        <f t="shared" si="38"/>
        <v>45874</v>
      </c>
      <c r="AK167">
        <f t="shared" si="32"/>
        <v>0</v>
      </c>
      <c r="AL167" s="1">
        <f t="shared" si="33"/>
        <v>1</v>
      </c>
      <c r="AM167" s="1">
        <f t="shared" si="39"/>
        <v>0</v>
      </c>
      <c r="AN167" s="127">
        <f t="shared" si="35"/>
        <v>0</v>
      </c>
      <c r="AO167" s="126">
        <f t="shared" si="37"/>
        <v>0.95</v>
      </c>
    </row>
    <row r="168" spans="36:41" x14ac:dyDescent="0.3">
      <c r="AJ168" s="29">
        <f t="shared" si="38"/>
        <v>45875</v>
      </c>
      <c r="AK168">
        <f t="shared" si="32"/>
        <v>0</v>
      </c>
      <c r="AL168" s="1">
        <f t="shared" si="33"/>
        <v>1</v>
      </c>
      <c r="AM168" s="1">
        <f t="shared" si="39"/>
        <v>0</v>
      </c>
      <c r="AN168" s="127">
        <f t="shared" si="35"/>
        <v>0</v>
      </c>
      <c r="AO168" s="126">
        <f t="shared" si="37"/>
        <v>0.95</v>
      </c>
    </row>
    <row r="169" spans="36:41" x14ac:dyDescent="0.3">
      <c r="AJ169" s="29">
        <f t="shared" si="38"/>
        <v>45876</v>
      </c>
      <c r="AK169">
        <f t="shared" ref="AK169:AK232" si="40">_xlfn.XLOOKUP(AJ169,A$27:A$36,B$27:B$36,0,0)</f>
        <v>0</v>
      </c>
      <c r="AL169" s="1">
        <f t="shared" ref="AL169:AL232" si="41">_xlfn.XLOOKUP(AJ169,A$15:A$24,B$15:B$24,1,0)</f>
        <v>1</v>
      </c>
      <c r="AM169" s="1">
        <f t="shared" ref="AM169:AM200" si="42">_xlfn.XLOOKUP(AJ169,A$27:A$36,B$27:B$36,0,-1)</f>
        <v>0</v>
      </c>
      <c r="AN169" s="127">
        <f t="shared" ref="AN169:AN223" si="43">AK169</f>
        <v>0</v>
      </c>
      <c r="AO169" s="126">
        <f t="shared" si="37"/>
        <v>0.95</v>
      </c>
    </row>
    <row r="170" spans="36:41" x14ac:dyDescent="0.3">
      <c r="AJ170" s="29">
        <f t="shared" si="38"/>
        <v>45877</v>
      </c>
      <c r="AK170">
        <f t="shared" si="40"/>
        <v>0</v>
      </c>
      <c r="AL170" s="1">
        <f t="shared" si="41"/>
        <v>1</v>
      </c>
      <c r="AM170" s="1">
        <f t="shared" si="42"/>
        <v>0</v>
      </c>
      <c r="AN170" s="127">
        <f t="shared" si="43"/>
        <v>0</v>
      </c>
      <c r="AO170" s="126">
        <f t="shared" ref="AO170:AO233" si="44">IF(AL170=1,AO171,AL170)</f>
        <v>0.95</v>
      </c>
    </row>
    <row r="171" spans="36:41" x14ac:dyDescent="0.3">
      <c r="AJ171" s="29">
        <f t="shared" ref="AJ171:AJ234" si="45">AJ170+1</f>
        <v>45878</v>
      </c>
      <c r="AK171">
        <f t="shared" si="40"/>
        <v>0</v>
      </c>
      <c r="AL171" s="1">
        <f t="shared" si="41"/>
        <v>1</v>
      </c>
      <c r="AM171" s="1">
        <f t="shared" si="42"/>
        <v>0</v>
      </c>
      <c r="AN171" s="127">
        <f t="shared" si="43"/>
        <v>0</v>
      </c>
      <c r="AO171" s="126">
        <f t="shared" si="44"/>
        <v>0.95</v>
      </c>
    </row>
    <row r="172" spans="36:41" x14ac:dyDescent="0.3">
      <c r="AJ172" s="29">
        <f t="shared" si="45"/>
        <v>45879</v>
      </c>
      <c r="AK172">
        <f t="shared" si="40"/>
        <v>0</v>
      </c>
      <c r="AL172" s="1">
        <f t="shared" si="41"/>
        <v>1</v>
      </c>
      <c r="AM172" s="1">
        <f t="shared" si="42"/>
        <v>0</v>
      </c>
      <c r="AN172" s="127">
        <f t="shared" si="43"/>
        <v>0</v>
      </c>
      <c r="AO172" s="126">
        <f t="shared" si="44"/>
        <v>0.95</v>
      </c>
    </row>
    <row r="173" spans="36:41" x14ac:dyDescent="0.3">
      <c r="AJ173" s="29">
        <f t="shared" si="45"/>
        <v>45880</v>
      </c>
      <c r="AK173">
        <f t="shared" si="40"/>
        <v>0</v>
      </c>
      <c r="AL173" s="1">
        <f t="shared" si="41"/>
        <v>1</v>
      </c>
      <c r="AM173" s="1">
        <f t="shared" si="42"/>
        <v>0</v>
      </c>
      <c r="AN173" s="127">
        <f t="shared" si="43"/>
        <v>0</v>
      </c>
      <c r="AO173" s="126">
        <f t="shared" si="44"/>
        <v>0.95</v>
      </c>
    </row>
    <row r="174" spans="36:41" x14ac:dyDescent="0.3">
      <c r="AJ174" s="29">
        <f t="shared" si="45"/>
        <v>45881</v>
      </c>
      <c r="AK174">
        <f t="shared" si="40"/>
        <v>0</v>
      </c>
      <c r="AL174" s="1">
        <f t="shared" si="41"/>
        <v>1</v>
      </c>
      <c r="AM174" s="1">
        <f t="shared" si="42"/>
        <v>0</v>
      </c>
      <c r="AN174" s="127">
        <f t="shared" si="43"/>
        <v>0</v>
      </c>
      <c r="AO174" s="126">
        <f t="shared" si="44"/>
        <v>0.95</v>
      </c>
    </row>
    <row r="175" spans="36:41" x14ac:dyDescent="0.3">
      <c r="AJ175" s="29">
        <f t="shared" si="45"/>
        <v>45882</v>
      </c>
      <c r="AK175">
        <f t="shared" si="40"/>
        <v>0</v>
      </c>
      <c r="AL175" s="1">
        <f t="shared" si="41"/>
        <v>1</v>
      </c>
      <c r="AM175" s="1">
        <f t="shared" si="42"/>
        <v>0</v>
      </c>
      <c r="AN175" s="127">
        <f t="shared" si="43"/>
        <v>0</v>
      </c>
      <c r="AO175" s="126">
        <f t="shared" si="44"/>
        <v>0.95</v>
      </c>
    </row>
    <row r="176" spans="36:41" x14ac:dyDescent="0.3">
      <c r="AJ176" s="29">
        <f t="shared" si="45"/>
        <v>45883</v>
      </c>
      <c r="AK176">
        <f t="shared" si="40"/>
        <v>0</v>
      </c>
      <c r="AL176" s="1">
        <f t="shared" si="41"/>
        <v>1</v>
      </c>
      <c r="AM176" s="1">
        <f t="shared" si="42"/>
        <v>0</v>
      </c>
      <c r="AN176" s="127">
        <f t="shared" si="43"/>
        <v>0</v>
      </c>
      <c r="AO176" s="126">
        <f t="shared" si="44"/>
        <v>0.95</v>
      </c>
    </row>
    <row r="177" spans="36:41" x14ac:dyDescent="0.3">
      <c r="AJ177" s="29">
        <f t="shared" si="45"/>
        <v>45884</v>
      </c>
      <c r="AK177">
        <f t="shared" si="40"/>
        <v>0</v>
      </c>
      <c r="AL177" s="1">
        <f t="shared" si="41"/>
        <v>1</v>
      </c>
      <c r="AM177" s="1">
        <f t="shared" si="42"/>
        <v>0</v>
      </c>
      <c r="AN177" s="127">
        <f t="shared" si="43"/>
        <v>0</v>
      </c>
      <c r="AO177" s="126">
        <f t="shared" si="44"/>
        <v>0.95</v>
      </c>
    </row>
    <row r="178" spans="36:41" x14ac:dyDescent="0.3">
      <c r="AJ178" s="29">
        <f t="shared" si="45"/>
        <v>45885</v>
      </c>
      <c r="AK178">
        <f t="shared" si="40"/>
        <v>0</v>
      </c>
      <c r="AL178" s="1">
        <f t="shared" si="41"/>
        <v>1</v>
      </c>
      <c r="AM178" s="1">
        <f t="shared" si="42"/>
        <v>0</v>
      </c>
      <c r="AN178" s="127">
        <f t="shared" si="43"/>
        <v>0</v>
      </c>
      <c r="AO178" s="126">
        <f t="shared" si="44"/>
        <v>0.95</v>
      </c>
    </row>
    <row r="179" spans="36:41" x14ac:dyDescent="0.3">
      <c r="AJ179" s="29">
        <f t="shared" si="45"/>
        <v>45886</v>
      </c>
      <c r="AK179">
        <f t="shared" si="40"/>
        <v>0</v>
      </c>
      <c r="AL179" s="1">
        <f t="shared" si="41"/>
        <v>1</v>
      </c>
      <c r="AM179" s="1">
        <f t="shared" si="42"/>
        <v>0</v>
      </c>
      <c r="AN179" s="127">
        <f t="shared" si="43"/>
        <v>0</v>
      </c>
      <c r="AO179" s="126">
        <f t="shared" si="44"/>
        <v>0.95</v>
      </c>
    </row>
    <row r="180" spans="36:41" x14ac:dyDescent="0.3">
      <c r="AJ180" s="29">
        <f t="shared" si="45"/>
        <v>45887</v>
      </c>
      <c r="AK180">
        <f t="shared" si="40"/>
        <v>0</v>
      </c>
      <c r="AL180" s="1">
        <f t="shared" si="41"/>
        <v>1</v>
      </c>
      <c r="AM180" s="1">
        <f t="shared" si="42"/>
        <v>0</v>
      </c>
      <c r="AN180" s="127">
        <f t="shared" si="43"/>
        <v>0</v>
      </c>
      <c r="AO180" s="126">
        <f t="shared" si="44"/>
        <v>0.95</v>
      </c>
    </row>
    <row r="181" spans="36:41" x14ac:dyDescent="0.3">
      <c r="AJ181" s="29">
        <f t="shared" si="45"/>
        <v>45888</v>
      </c>
      <c r="AK181">
        <f t="shared" si="40"/>
        <v>0</v>
      </c>
      <c r="AL181" s="1">
        <f t="shared" si="41"/>
        <v>1</v>
      </c>
      <c r="AM181" s="1">
        <f t="shared" si="42"/>
        <v>0</v>
      </c>
      <c r="AN181" s="127">
        <f t="shared" si="43"/>
        <v>0</v>
      </c>
      <c r="AO181" s="126">
        <f t="shared" si="44"/>
        <v>0.95</v>
      </c>
    </row>
    <row r="182" spans="36:41" x14ac:dyDescent="0.3">
      <c r="AJ182" s="29">
        <f t="shared" si="45"/>
        <v>45889</v>
      </c>
      <c r="AK182">
        <f t="shared" si="40"/>
        <v>0</v>
      </c>
      <c r="AL182" s="1">
        <f t="shared" si="41"/>
        <v>1</v>
      </c>
      <c r="AM182" s="1">
        <f t="shared" si="42"/>
        <v>0</v>
      </c>
      <c r="AN182" s="127">
        <f t="shared" si="43"/>
        <v>0</v>
      </c>
      <c r="AO182" s="126">
        <f t="shared" si="44"/>
        <v>0.95</v>
      </c>
    </row>
    <row r="183" spans="36:41" x14ac:dyDescent="0.3">
      <c r="AJ183" s="29">
        <f t="shared" si="45"/>
        <v>45890</v>
      </c>
      <c r="AK183">
        <f t="shared" si="40"/>
        <v>0</v>
      </c>
      <c r="AL183" s="1">
        <f t="shared" si="41"/>
        <v>1</v>
      </c>
      <c r="AM183" s="1">
        <f t="shared" si="42"/>
        <v>0</v>
      </c>
      <c r="AN183" s="127">
        <f t="shared" si="43"/>
        <v>0</v>
      </c>
      <c r="AO183" s="126">
        <f t="shared" si="44"/>
        <v>0.95</v>
      </c>
    </row>
    <row r="184" spans="36:41" x14ac:dyDescent="0.3">
      <c r="AJ184" s="29">
        <f t="shared" si="45"/>
        <v>45891</v>
      </c>
      <c r="AK184">
        <f t="shared" si="40"/>
        <v>0</v>
      </c>
      <c r="AL184" s="1">
        <f t="shared" si="41"/>
        <v>1</v>
      </c>
      <c r="AM184" s="1">
        <f t="shared" si="42"/>
        <v>0</v>
      </c>
      <c r="AN184" s="127">
        <f t="shared" si="43"/>
        <v>0</v>
      </c>
      <c r="AO184" s="126">
        <f t="shared" si="44"/>
        <v>0.95</v>
      </c>
    </row>
    <row r="185" spans="36:41" x14ac:dyDescent="0.3">
      <c r="AJ185" s="29">
        <f t="shared" si="45"/>
        <v>45892</v>
      </c>
      <c r="AK185">
        <f t="shared" si="40"/>
        <v>0</v>
      </c>
      <c r="AL185" s="1">
        <f t="shared" si="41"/>
        <v>1</v>
      </c>
      <c r="AM185" s="1">
        <f t="shared" si="42"/>
        <v>0</v>
      </c>
      <c r="AN185" s="127">
        <f t="shared" si="43"/>
        <v>0</v>
      </c>
      <c r="AO185" s="126">
        <f t="shared" si="44"/>
        <v>0.95</v>
      </c>
    </row>
    <row r="186" spans="36:41" x14ac:dyDescent="0.3">
      <c r="AJ186" s="29">
        <f t="shared" si="45"/>
        <v>45893</v>
      </c>
      <c r="AK186">
        <f t="shared" si="40"/>
        <v>0</v>
      </c>
      <c r="AL186" s="1">
        <f t="shared" si="41"/>
        <v>1</v>
      </c>
      <c r="AM186" s="1">
        <f t="shared" si="42"/>
        <v>0</v>
      </c>
      <c r="AN186" s="127">
        <f t="shared" si="43"/>
        <v>0</v>
      </c>
      <c r="AO186" s="126">
        <f t="shared" si="44"/>
        <v>0.95</v>
      </c>
    </row>
    <row r="187" spans="36:41" x14ac:dyDescent="0.3">
      <c r="AJ187" s="29">
        <f t="shared" si="45"/>
        <v>45894</v>
      </c>
      <c r="AK187">
        <f t="shared" si="40"/>
        <v>0</v>
      </c>
      <c r="AL187" s="1">
        <f t="shared" si="41"/>
        <v>1</v>
      </c>
      <c r="AM187" s="1">
        <f t="shared" si="42"/>
        <v>0</v>
      </c>
      <c r="AN187" s="127">
        <f t="shared" si="43"/>
        <v>0</v>
      </c>
      <c r="AO187" s="126">
        <f t="shared" si="44"/>
        <v>0.95</v>
      </c>
    </row>
    <row r="188" spans="36:41" x14ac:dyDescent="0.3">
      <c r="AJ188" s="29">
        <f t="shared" si="45"/>
        <v>45895</v>
      </c>
      <c r="AK188">
        <f t="shared" si="40"/>
        <v>0</v>
      </c>
      <c r="AL188" s="1">
        <f t="shared" si="41"/>
        <v>1</v>
      </c>
      <c r="AM188" s="1">
        <f t="shared" si="42"/>
        <v>0</v>
      </c>
      <c r="AN188" s="127">
        <f t="shared" si="43"/>
        <v>0</v>
      </c>
      <c r="AO188" s="126">
        <f t="shared" si="44"/>
        <v>0.95</v>
      </c>
    </row>
    <row r="189" spans="36:41" x14ac:dyDescent="0.3">
      <c r="AJ189" s="29">
        <f t="shared" si="45"/>
        <v>45896</v>
      </c>
      <c r="AK189">
        <f t="shared" si="40"/>
        <v>0</v>
      </c>
      <c r="AL189" s="1">
        <f t="shared" si="41"/>
        <v>1</v>
      </c>
      <c r="AM189" s="1">
        <f t="shared" si="42"/>
        <v>0</v>
      </c>
      <c r="AN189" s="127">
        <f t="shared" si="43"/>
        <v>0</v>
      </c>
      <c r="AO189" s="126">
        <f t="shared" si="44"/>
        <v>0.95</v>
      </c>
    </row>
    <row r="190" spans="36:41" x14ac:dyDescent="0.3">
      <c r="AJ190" s="29">
        <f t="shared" si="45"/>
        <v>45897</v>
      </c>
      <c r="AK190">
        <f t="shared" si="40"/>
        <v>0</v>
      </c>
      <c r="AL190" s="1">
        <f t="shared" si="41"/>
        <v>1</v>
      </c>
      <c r="AM190" s="1">
        <f t="shared" si="42"/>
        <v>0</v>
      </c>
      <c r="AN190" s="127">
        <f t="shared" si="43"/>
        <v>0</v>
      </c>
      <c r="AO190" s="126">
        <f t="shared" si="44"/>
        <v>0.95</v>
      </c>
    </row>
    <row r="191" spans="36:41" x14ac:dyDescent="0.3">
      <c r="AJ191" s="29">
        <f t="shared" si="45"/>
        <v>45898</v>
      </c>
      <c r="AK191">
        <f t="shared" si="40"/>
        <v>0</v>
      </c>
      <c r="AL191" s="1">
        <f t="shared" si="41"/>
        <v>1</v>
      </c>
      <c r="AM191" s="1">
        <f t="shared" si="42"/>
        <v>0</v>
      </c>
      <c r="AN191" s="127">
        <f t="shared" si="43"/>
        <v>0</v>
      </c>
      <c r="AO191" s="126">
        <f t="shared" si="44"/>
        <v>0.95</v>
      </c>
    </row>
    <row r="192" spans="36:41" x14ac:dyDescent="0.3">
      <c r="AJ192" s="29">
        <f t="shared" si="45"/>
        <v>45899</v>
      </c>
      <c r="AK192">
        <f t="shared" si="40"/>
        <v>0</v>
      </c>
      <c r="AL192" s="1">
        <f t="shared" si="41"/>
        <v>1</v>
      </c>
      <c r="AM192" s="1">
        <f t="shared" si="42"/>
        <v>0</v>
      </c>
      <c r="AN192" s="127">
        <f t="shared" si="43"/>
        <v>0</v>
      </c>
      <c r="AO192" s="126">
        <f t="shared" si="44"/>
        <v>0.95</v>
      </c>
    </row>
    <row r="193" spans="36:41" x14ac:dyDescent="0.3">
      <c r="AJ193" s="29">
        <f t="shared" si="45"/>
        <v>45900</v>
      </c>
      <c r="AK193">
        <f t="shared" si="40"/>
        <v>0</v>
      </c>
      <c r="AL193" s="1">
        <f t="shared" si="41"/>
        <v>0.95</v>
      </c>
      <c r="AM193" s="1">
        <f t="shared" si="42"/>
        <v>0</v>
      </c>
      <c r="AN193" s="127">
        <f t="shared" si="43"/>
        <v>0</v>
      </c>
      <c r="AO193" s="126">
        <f t="shared" si="44"/>
        <v>0.95</v>
      </c>
    </row>
    <row r="194" spans="36:41" x14ac:dyDescent="0.3">
      <c r="AJ194" s="29">
        <f t="shared" si="45"/>
        <v>45901</v>
      </c>
      <c r="AK194">
        <f t="shared" si="40"/>
        <v>0</v>
      </c>
      <c r="AL194" s="1">
        <f t="shared" si="41"/>
        <v>1</v>
      </c>
      <c r="AM194" s="1">
        <f t="shared" si="42"/>
        <v>0</v>
      </c>
      <c r="AN194" s="127">
        <f t="shared" si="43"/>
        <v>0</v>
      </c>
      <c r="AO194" s="126">
        <f t="shared" si="44"/>
        <v>1</v>
      </c>
    </row>
    <row r="195" spans="36:41" x14ac:dyDescent="0.3">
      <c r="AJ195" s="29">
        <f t="shared" si="45"/>
        <v>45902</v>
      </c>
      <c r="AK195">
        <f t="shared" si="40"/>
        <v>0</v>
      </c>
      <c r="AL195" s="1">
        <f t="shared" si="41"/>
        <v>1</v>
      </c>
      <c r="AM195" s="1">
        <f t="shared" si="42"/>
        <v>0</v>
      </c>
      <c r="AN195" s="127">
        <f t="shared" si="43"/>
        <v>0</v>
      </c>
      <c r="AO195" s="126">
        <f t="shared" si="44"/>
        <v>1</v>
      </c>
    </row>
    <row r="196" spans="36:41" x14ac:dyDescent="0.3">
      <c r="AJ196" s="29">
        <f t="shared" si="45"/>
        <v>45903</v>
      </c>
      <c r="AK196">
        <f t="shared" si="40"/>
        <v>0</v>
      </c>
      <c r="AL196" s="1">
        <f t="shared" si="41"/>
        <v>1</v>
      </c>
      <c r="AM196" s="1">
        <f t="shared" si="42"/>
        <v>0</v>
      </c>
      <c r="AN196" s="127">
        <f t="shared" si="43"/>
        <v>0</v>
      </c>
      <c r="AO196" s="126">
        <f t="shared" si="44"/>
        <v>1</v>
      </c>
    </row>
    <row r="197" spans="36:41" x14ac:dyDescent="0.3">
      <c r="AJ197" s="29">
        <f t="shared" si="45"/>
        <v>45904</v>
      </c>
      <c r="AK197">
        <f t="shared" si="40"/>
        <v>0</v>
      </c>
      <c r="AL197" s="1">
        <f t="shared" si="41"/>
        <v>1</v>
      </c>
      <c r="AM197" s="1">
        <f t="shared" si="42"/>
        <v>0</v>
      </c>
      <c r="AN197" s="127">
        <f t="shared" si="43"/>
        <v>0</v>
      </c>
      <c r="AO197" s="126">
        <f t="shared" si="44"/>
        <v>1</v>
      </c>
    </row>
    <row r="198" spans="36:41" x14ac:dyDescent="0.3">
      <c r="AJ198" s="29">
        <f t="shared" si="45"/>
        <v>45905</v>
      </c>
      <c r="AK198">
        <f t="shared" si="40"/>
        <v>0</v>
      </c>
      <c r="AL198" s="1">
        <f t="shared" si="41"/>
        <v>1</v>
      </c>
      <c r="AM198" s="1">
        <f t="shared" si="42"/>
        <v>0</v>
      </c>
      <c r="AN198" s="127">
        <f t="shared" si="43"/>
        <v>0</v>
      </c>
      <c r="AO198" s="126">
        <f t="shared" si="44"/>
        <v>1</v>
      </c>
    </row>
    <row r="199" spans="36:41" x14ac:dyDescent="0.3">
      <c r="AJ199" s="29">
        <f t="shared" si="45"/>
        <v>45906</v>
      </c>
      <c r="AK199">
        <f t="shared" si="40"/>
        <v>0</v>
      </c>
      <c r="AL199" s="1">
        <f t="shared" si="41"/>
        <v>1</v>
      </c>
      <c r="AM199" s="1">
        <f t="shared" si="42"/>
        <v>0</v>
      </c>
      <c r="AN199" s="127">
        <f t="shared" si="43"/>
        <v>0</v>
      </c>
      <c r="AO199" s="126">
        <f t="shared" si="44"/>
        <v>1</v>
      </c>
    </row>
    <row r="200" spans="36:41" x14ac:dyDescent="0.3">
      <c r="AJ200" s="29">
        <f t="shared" si="45"/>
        <v>45907</v>
      </c>
      <c r="AK200">
        <f t="shared" si="40"/>
        <v>0</v>
      </c>
      <c r="AL200" s="1">
        <f t="shared" si="41"/>
        <v>1</v>
      </c>
      <c r="AM200" s="1">
        <f t="shared" si="42"/>
        <v>0</v>
      </c>
      <c r="AN200" s="127">
        <f t="shared" si="43"/>
        <v>0</v>
      </c>
      <c r="AO200" s="126">
        <f t="shared" si="44"/>
        <v>1</v>
      </c>
    </row>
    <row r="201" spans="36:41" x14ac:dyDescent="0.3">
      <c r="AJ201" s="29">
        <f t="shared" si="45"/>
        <v>45908</v>
      </c>
      <c r="AK201">
        <f t="shared" si="40"/>
        <v>0</v>
      </c>
      <c r="AL201" s="1">
        <f t="shared" si="41"/>
        <v>1</v>
      </c>
      <c r="AM201" s="1">
        <f t="shared" ref="AM201:AM223" si="46">_xlfn.XLOOKUP(AJ201,A$27:A$36,B$27:B$36,0,-1)</f>
        <v>0</v>
      </c>
      <c r="AN201" s="127">
        <f t="shared" si="43"/>
        <v>0</v>
      </c>
      <c r="AO201" s="126">
        <f t="shared" si="44"/>
        <v>1</v>
      </c>
    </row>
    <row r="202" spans="36:41" x14ac:dyDescent="0.3">
      <c r="AJ202" s="29">
        <f t="shared" si="45"/>
        <v>45909</v>
      </c>
      <c r="AK202">
        <f t="shared" si="40"/>
        <v>0</v>
      </c>
      <c r="AL202" s="1">
        <f t="shared" si="41"/>
        <v>1</v>
      </c>
      <c r="AM202" s="1">
        <f t="shared" si="46"/>
        <v>0</v>
      </c>
      <c r="AN202" s="127">
        <f t="shared" si="43"/>
        <v>0</v>
      </c>
      <c r="AO202" s="126">
        <f t="shared" si="44"/>
        <v>1</v>
      </c>
    </row>
    <row r="203" spans="36:41" x14ac:dyDescent="0.3">
      <c r="AJ203" s="29">
        <f t="shared" si="45"/>
        <v>45910</v>
      </c>
      <c r="AK203">
        <f t="shared" si="40"/>
        <v>0</v>
      </c>
      <c r="AL203" s="1">
        <f t="shared" si="41"/>
        <v>1</v>
      </c>
      <c r="AM203" s="1">
        <f t="shared" si="46"/>
        <v>0</v>
      </c>
      <c r="AN203" s="127">
        <f t="shared" si="43"/>
        <v>0</v>
      </c>
      <c r="AO203" s="126">
        <f t="shared" si="44"/>
        <v>1</v>
      </c>
    </row>
    <row r="204" spans="36:41" x14ac:dyDescent="0.3">
      <c r="AJ204" s="29">
        <f t="shared" si="45"/>
        <v>45911</v>
      </c>
      <c r="AK204">
        <f t="shared" si="40"/>
        <v>0</v>
      </c>
      <c r="AL204" s="1">
        <f t="shared" si="41"/>
        <v>1</v>
      </c>
      <c r="AM204" s="1">
        <f t="shared" si="46"/>
        <v>0</v>
      </c>
      <c r="AN204" s="127">
        <f t="shared" si="43"/>
        <v>0</v>
      </c>
      <c r="AO204" s="126">
        <f t="shared" si="44"/>
        <v>1</v>
      </c>
    </row>
    <row r="205" spans="36:41" x14ac:dyDescent="0.3">
      <c r="AJ205" s="29">
        <f t="shared" si="45"/>
        <v>45912</v>
      </c>
      <c r="AK205">
        <f t="shared" si="40"/>
        <v>0</v>
      </c>
      <c r="AL205" s="1">
        <f t="shared" si="41"/>
        <v>1</v>
      </c>
      <c r="AM205" s="1">
        <f t="shared" si="46"/>
        <v>0</v>
      </c>
      <c r="AN205" s="127">
        <f t="shared" si="43"/>
        <v>0</v>
      </c>
      <c r="AO205" s="126">
        <f t="shared" si="44"/>
        <v>1</v>
      </c>
    </row>
    <row r="206" spans="36:41" x14ac:dyDescent="0.3">
      <c r="AJ206" s="29">
        <f t="shared" si="45"/>
        <v>45913</v>
      </c>
      <c r="AK206">
        <f t="shared" si="40"/>
        <v>0</v>
      </c>
      <c r="AL206" s="1">
        <f t="shared" si="41"/>
        <v>1</v>
      </c>
      <c r="AM206" s="1">
        <f t="shared" si="46"/>
        <v>0</v>
      </c>
      <c r="AN206" s="127">
        <f t="shared" si="43"/>
        <v>0</v>
      </c>
      <c r="AO206" s="126">
        <f t="shared" si="44"/>
        <v>1</v>
      </c>
    </row>
    <row r="207" spans="36:41" x14ac:dyDescent="0.3">
      <c r="AJ207" s="29">
        <f t="shared" si="45"/>
        <v>45914</v>
      </c>
      <c r="AK207">
        <f t="shared" si="40"/>
        <v>0</v>
      </c>
      <c r="AL207" s="1">
        <f t="shared" si="41"/>
        <v>1</v>
      </c>
      <c r="AM207" s="1">
        <f t="shared" si="46"/>
        <v>0</v>
      </c>
      <c r="AN207" s="127">
        <f t="shared" si="43"/>
        <v>0</v>
      </c>
      <c r="AO207" s="126">
        <f t="shared" si="44"/>
        <v>1</v>
      </c>
    </row>
    <row r="208" spans="36:41" x14ac:dyDescent="0.3">
      <c r="AJ208" s="29">
        <f t="shared" si="45"/>
        <v>45915</v>
      </c>
      <c r="AK208">
        <f t="shared" si="40"/>
        <v>0</v>
      </c>
      <c r="AL208" s="1">
        <f t="shared" si="41"/>
        <v>1</v>
      </c>
      <c r="AM208" s="1">
        <f t="shared" si="46"/>
        <v>0</v>
      </c>
      <c r="AN208" s="127">
        <f t="shared" si="43"/>
        <v>0</v>
      </c>
      <c r="AO208" s="126">
        <f t="shared" si="44"/>
        <v>1</v>
      </c>
    </row>
    <row r="209" spans="36:41" x14ac:dyDescent="0.3">
      <c r="AJ209" s="29">
        <f t="shared" si="45"/>
        <v>45916</v>
      </c>
      <c r="AK209">
        <f t="shared" si="40"/>
        <v>0</v>
      </c>
      <c r="AL209" s="1">
        <f t="shared" si="41"/>
        <v>1</v>
      </c>
      <c r="AM209" s="1">
        <f t="shared" si="46"/>
        <v>0</v>
      </c>
      <c r="AN209" s="127">
        <f t="shared" si="43"/>
        <v>0</v>
      </c>
      <c r="AO209" s="126">
        <f t="shared" si="44"/>
        <v>1</v>
      </c>
    </row>
    <row r="210" spans="36:41" x14ac:dyDescent="0.3">
      <c r="AJ210" s="29">
        <f t="shared" si="45"/>
        <v>45917</v>
      </c>
      <c r="AK210">
        <f t="shared" si="40"/>
        <v>0</v>
      </c>
      <c r="AL210" s="1">
        <f t="shared" si="41"/>
        <v>1</v>
      </c>
      <c r="AM210" s="1">
        <f t="shared" si="46"/>
        <v>0</v>
      </c>
      <c r="AN210" s="127">
        <f t="shared" si="43"/>
        <v>0</v>
      </c>
      <c r="AO210" s="126">
        <f t="shared" si="44"/>
        <v>1</v>
      </c>
    </row>
    <row r="211" spans="36:41" x14ac:dyDescent="0.3">
      <c r="AJ211" s="29">
        <f t="shared" si="45"/>
        <v>45918</v>
      </c>
      <c r="AK211">
        <f t="shared" si="40"/>
        <v>0</v>
      </c>
      <c r="AL211" s="1">
        <f t="shared" si="41"/>
        <v>1</v>
      </c>
      <c r="AM211" s="1">
        <f t="shared" si="46"/>
        <v>0</v>
      </c>
      <c r="AN211" s="127">
        <f t="shared" si="43"/>
        <v>0</v>
      </c>
      <c r="AO211" s="126">
        <f t="shared" si="44"/>
        <v>1</v>
      </c>
    </row>
    <row r="212" spans="36:41" x14ac:dyDescent="0.3">
      <c r="AJ212" s="29">
        <f t="shared" si="45"/>
        <v>45919</v>
      </c>
      <c r="AK212">
        <f t="shared" si="40"/>
        <v>0</v>
      </c>
      <c r="AL212" s="1">
        <f t="shared" si="41"/>
        <v>1</v>
      </c>
      <c r="AM212" s="1">
        <f t="shared" si="46"/>
        <v>0</v>
      </c>
      <c r="AN212" s="127">
        <f t="shared" si="43"/>
        <v>0</v>
      </c>
      <c r="AO212" s="126">
        <f t="shared" si="44"/>
        <v>1</v>
      </c>
    </row>
    <row r="213" spans="36:41" x14ac:dyDescent="0.3">
      <c r="AJ213" s="29">
        <f t="shared" si="45"/>
        <v>45920</v>
      </c>
      <c r="AK213">
        <f t="shared" si="40"/>
        <v>0</v>
      </c>
      <c r="AL213" s="1">
        <f t="shared" si="41"/>
        <v>1</v>
      </c>
      <c r="AM213" s="1">
        <f t="shared" si="46"/>
        <v>0</v>
      </c>
      <c r="AN213" s="127">
        <f t="shared" si="43"/>
        <v>0</v>
      </c>
      <c r="AO213" s="126">
        <f t="shared" si="44"/>
        <v>1</v>
      </c>
    </row>
    <row r="214" spans="36:41" x14ac:dyDescent="0.3">
      <c r="AJ214" s="29">
        <f t="shared" si="45"/>
        <v>45921</v>
      </c>
      <c r="AK214">
        <f t="shared" si="40"/>
        <v>0</v>
      </c>
      <c r="AL214" s="1">
        <f t="shared" si="41"/>
        <v>1</v>
      </c>
      <c r="AM214" s="1">
        <f t="shared" si="46"/>
        <v>0</v>
      </c>
      <c r="AN214" s="127">
        <f t="shared" si="43"/>
        <v>0</v>
      </c>
      <c r="AO214" s="126">
        <f t="shared" si="44"/>
        <v>1</v>
      </c>
    </row>
    <row r="215" spans="36:41" x14ac:dyDescent="0.3">
      <c r="AJ215" s="29">
        <f t="shared" si="45"/>
        <v>45922</v>
      </c>
      <c r="AK215">
        <f t="shared" si="40"/>
        <v>0</v>
      </c>
      <c r="AL215" s="1">
        <f t="shared" si="41"/>
        <v>1</v>
      </c>
      <c r="AM215" s="1">
        <f t="shared" si="46"/>
        <v>0</v>
      </c>
      <c r="AN215" s="127">
        <f t="shared" si="43"/>
        <v>0</v>
      </c>
      <c r="AO215" s="126">
        <f t="shared" si="44"/>
        <v>1</v>
      </c>
    </row>
    <row r="216" spans="36:41" x14ac:dyDescent="0.3">
      <c r="AJ216" s="29">
        <f t="shared" si="45"/>
        <v>45923</v>
      </c>
      <c r="AK216">
        <f t="shared" si="40"/>
        <v>0</v>
      </c>
      <c r="AL216" s="1">
        <f t="shared" si="41"/>
        <v>1</v>
      </c>
      <c r="AM216" s="1">
        <f t="shared" si="46"/>
        <v>0</v>
      </c>
      <c r="AN216" s="127">
        <f t="shared" si="43"/>
        <v>0</v>
      </c>
      <c r="AO216" s="126">
        <f t="shared" si="44"/>
        <v>1</v>
      </c>
    </row>
    <row r="217" spans="36:41" x14ac:dyDescent="0.3">
      <c r="AJ217" s="29">
        <f t="shared" si="45"/>
        <v>45924</v>
      </c>
      <c r="AK217">
        <f t="shared" si="40"/>
        <v>0</v>
      </c>
      <c r="AL217" s="1">
        <f t="shared" si="41"/>
        <v>1</v>
      </c>
      <c r="AM217" s="1">
        <f t="shared" si="46"/>
        <v>0</v>
      </c>
      <c r="AN217" s="127">
        <f t="shared" si="43"/>
        <v>0</v>
      </c>
      <c r="AO217" s="126">
        <f t="shared" si="44"/>
        <v>1</v>
      </c>
    </row>
    <row r="218" spans="36:41" x14ac:dyDescent="0.3">
      <c r="AJ218" s="29">
        <f t="shared" si="45"/>
        <v>45925</v>
      </c>
      <c r="AK218">
        <f t="shared" si="40"/>
        <v>0</v>
      </c>
      <c r="AL218" s="1">
        <f t="shared" si="41"/>
        <v>1</v>
      </c>
      <c r="AM218" s="1">
        <f t="shared" si="46"/>
        <v>0</v>
      </c>
      <c r="AN218" s="127">
        <f t="shared" si="43"/>
        <v>0</v>
      </c>
      <c r="AO218" s="126">
        <f t="shared" si="44"/>
        <v>1</v>
      </c>
    </row>
    <row r="219" spans="36:41" x14ac:dyDescent="0.3">
      <c r="AJ219" s="29">
        <f t="shared" si="45"/>
        <v>45926</v>
      </c>
      <c r="AK219">
        <f t="shared" si="40"/>
        <v>0</v>
      </c>
      <c r="AL219" s="1">
        <f t="shared" si="41"/>
        <v>1</v>
      </c>
      <c r="AM219" s="1">
        <f t="shared" si="46"/>
        <v>0</v>
      </c>
      <c r="AN219" s="127">
        <f t="shared" si="43"/>
        <v>0</v>
      </c>
      <c r="AO219" s="126">
        <f t="shared" si="44"/>
        <v>1</v>
      </c>
    </row>
    <row r="220" spans="36:41" x14ac:dyDescent="0.3">
      <c r="AJ220" s="29">
        <f t="shared" si="45"/>
        <v>45927</v>
      </c>
      <c r="AK220">
        <f t="shared" si="40"/>
        <v>0</v>
      </c>
      <c r="AL220" s="1">
        <f t="shared" si="41"/>
        <v>1</v>
      </c>
      <c r="AM220" s="1">
        <f t="shared" si="46"/>
        <v>0</v>
      </c>
      <c r="AN220" s="127">
        <f t="shared" si="43"/>
        <v>0</v>
      </c>
      <c r="AO220" s="126">
        <f t="shared" si="44"/>
        <v>1</v>
      </c>
    </row>
    <row r="221" spans="36:41" x14ac:dyDescent="0.3">
      <c r="AJ221" s="29">
        <f t="shared" si="45"/>
        <v>45928</v>
      </c>
      <c r="AK221">
        <f t="shared" si="40"/>
        <v>0</v>
      </c>
      <c r="AL221" s="1">
        <f t="shared" si="41"/>
        <v>1</v>
      </c>
      <c r="AM221" s="1">
        <f t="shared" si="46"/>
        <v>0</v>
      </c>
      <c r="AN221" s="127">
        <f t="shared" si="43"/>
        <v>0</v>
      </c>
      <c r="AO221" s="126">
        <f t="shared" si="44"/>
        <v>1</v>
      </c>
    </row>
    <row r="222" spans="36:41" x14ac:dyDescent="0.3">
      <c r="AJ222" s="29">
        <f t="shared" si="45"/>
        <v>45929</v>
      </c>
      <c r="AK222">
        <f t="shared" si="40"/>
        <v>0</v>
      </c>
      <c r="AL222" s="1">
        <f t="shared" si="41"/>
        <v>1</v>
      </c>
      <c r="AM222" s="1">
        <f t="shared" si="46"/>
        <v>0</v>
      </c>
      <c r="AN222" s="127">
        <f t="shared" si="43"/>
        <v>0</v>
      </c>
      <c r="AO222" s="126">
        <f t="shared" si="44"/>
        <v>1</v>
      </c>
    </row>
    <row r="223" spans="36:41" x14ac:dyDescent="0.3">
      <c r="AJ223" s="29">
        <f t="shared" si="45"/>
        <v>45930</v>
      </c>
      <c r="AK223">
        <f t="shared" si="40"/>
        <v>0</v>
      </c>
      <c r="AL223" s="1">
        <f t="shared" si="41"/>
        <v>1</v>
      </c>
      <c r="AM223" s="1">
        <f t="shared" si="46"/>
        <v>0</v>
      </c>
      <c r="AN223" s="127">
        <f t="shared" si="43"/>
        <v>0</v>
      </c>
      <c r="AO223" s="126">
        <f t="shared" si="44"/>
        <v>1</v>
      </c>
    </row>
    <row r="224" spans="36:41" x14ac:dyDescent="0.3">
      <c r="AJ224" s="29">
        <f t="shared" si="45"/>
        <v>45931</v>
      </c>
      <c r="AK224">
        <f t="shared" si="40"/>
        <v>0</v>
      </c>
      <c r="AL224" s="1">
        <f t="shared" si="41"/>
        <v>1</v>
      </c>
      <c r="AM224" s="139">
        <f>AM223</f>
        <v>0</v>
      </c>
      <c r="AN224" s="127">
        <f>AK224</f>
        <v>0</v>
      </c>
      <c r="AO224" s="126">
        <f t="shared" si="44"/>
        <v>1</v>
      </c>
    </row>
    <row r="225" spans="36:41" x14ac:dyDescent="0.3">
      <c r="AJ225" s="29">
        <f t="shared" si="45"/>
        <v>45932</v>
      </c>
      <c r="AK225">
        <f t="shared" si="40"/>
        <v>0</v>
      </c>
      <c r="AL225" s="1">
        <f t="shared" si="41"/>
        <v>1</v>
      </c>
      <c r="AM225" s="139">
        <f t="shared" ref="AM225:AM254" si="47">AM224</f>
        <v>0</v>
      </c>
      <c r="AN225" s="127">
        <f t="shared" ref="AN225:AN254" si="48">AK225</f>
        <v>0</v>
      </c>
      <c r="AO225" s="126">
        <f t="shared" si="44"/>
        <v>1</v>
      </c>
    </row>
    <row r="226" spans="36:41" x14ac:dyDescent="0.3">
      <c r="AJ226" s="29">
        <f t="shared" si="45"/>
        <v>45933</v>
      </c>
      <c r="AK226">
        <f t="shared" si="40"/>
        <v>0</v>
      </c>
      <c r="AL226" s="1">
        <f t="shared" si="41"/>
        <v>1</v>
      </c>
      <c r="AM226" s="139">
        <f t="shared" si="47"/>
        <v>0</v>
      </c>
      <c r="AN226" s="127">
        <f t="shared" si="48"/>
        <v>0</v>
      </c>
      <c r="AO226" s="126">
        <f t="shared" si="44"/>
        <v>1</v>
      </c>
    </row>
    <row r="227" spans="36:41" x14ac:dyDescent="0.3">
      <c r="AJ227" s="29">
        <f t="shared" si="45"/>
        <v>45934</v>
      </c>
      <c r="AK227">
        <f t="shared" si="40"/>
        <v>0</v>
      </c>
      <c r="AL227" s="1">
        <f t="shared" si="41"/>
        <v>1</v>
      </c>
      <c r="AM227" s="139">
        <f t="shared" si="47"/>
        <v>0</v>
      </c>
      <c r="AN227" s="127">
        <f t="shared" si="48"/>
        <v>0</v>
      </c>
      <c r="AO227" s="126">
        <f t="shared" si="44"/>
        <v>1</v>
      </c>
    </row>
    <row r="228" spans="36:41" x14ac:dyDescent="0.3">
      <c r="AJ228" s="29">
        <f t="shared" si="45"/>
        <v>45935</v>
      </c>
      <c r="AK228">
        <f t="shared" si="40"/>
        <v>0</v>
      </c>
      <c r="AL228" s="1">
        <f t="shared" si="41"/>
        <v>1</v>
      </c>
      <c r="AM228" s="139">
        <f t="shared" si="47"/>
        <v>0</v>
      </c>
      <c r="AN228" s="127">
        <f t="shared" si="48"/>
        <v>0</v>
      </c>
      <c r="AO228" s="126">
        <f t="shared" si="44"/>
        <v>1</v>
      </c>
    </row>
    <row r="229" spans="36:41" x14ac:dyDescent="0.3">
      <c r="AJ229" s="29">
        <f t="shared" si="45"/>
        <v>45936</v>
      </c>
      <c r="AK229">
        <f t="shared" si="40"/>
        <v>0</v>
      </c>
      <c r="AL229" s="1">
        <f t="shared" si="41"/>
        <v>1</v>
      </c>
      <c r="AM229" s="139">
        <f t="shared" si="47"/>
        <v>0</v>
      </c>
      <c r="AN229" s="127">
        <f t="shared" si="48"/>
        <v>0</v>
      </c>
      <c r="AO229" s="126">
        <f t="shared" si="44"/>
        <v>1</v>
      </c>
    </row>
    <row r="230" spans="36:41" x14ac:dyDescent="0.3">
      <c r="AJ230" s="29">
        <f t="shared" si="45"/>
        <v>45937</v>
      </c>
      <c r="AK230">
        <f t="shared" si="40"/>
        <v>0</v>
      </c>
      <c r="AL230" s="1">
        <f t="shared" si="41"/>
        <v>1</v>
      </c>
      <c r="AM230" s="139">
        <f t="shared" si="47"/>
        <v>0</v>
      </c>
      <c r="AN230" s="127">
        <f t="shared" si="48"/>
        <v>0</v>
      </c>
      <c r="AO230" s="126">
        <f t="shared" si="44"/>
        <v>1</v>
      </c>
    </row>
    <row r="231" spans="36:41" x14ac:dyDescent="0.3">
      <c r="AJ231" s="29">
        <f t="shared" si="45"/>
        <v>45938</v>
      </c>
      <c r="AK231">
        <f t="shared" si="40"/>
        <v>0</v>
      </c>
      <c r="AL231" s="1">
        <f t="shared" si="41"/>
        <v>1</v>
      </c>
      <c r="AM231" s="139">
        <f t="shared" si="47"/>
        <v>0</v>
      </c>
      <c r="AN231" s="127">
        <f t="shared" si="48"/>
        <v>0</v>
      </c>
      <c r="AO231" s="126">
        <f t="shared" si="44"/>
        <v>1</v>
      </c>
    </row>
    <row r="232" spans="36:41" x14ac:dyDescent="0.3">
      <c r="AJ232" s="29">
        <f t="shared" si="45"/>
        <v>45939</v>
      </c>
      <c r="AK232">
        <f t="shared" si="40"/>
        <v>0</v>
      </c>
      <c r="AL232" s="1">
        <f t="shared" si="41"/>
        <v>1</v>
      </c>
      <c r="AM232" s="139">
        <f t="shared" si="47"/>
        <v>0</v>
      </c>
      <c r="AN232" s="127">
        <f t="shared" si="48"/>
        <v>0</v>
      </c>
      <c r="AO232" s="126">
        <f t="shared" si="44"/>
        <v>1</v>
      </c>
    </row>
    <row r="233" spans="36:41" x14ac:dyDescent="0.3">
      <c r="AJ233" s="29">
        <f t="shared" si="45"/>
        <v>45940</v>
      </c>
      <c r="AK233">
        <f t="shared" ref="AK233:AK296" si="49">_xlfn.XLOOKUP(AJ233,A$27:A$36,B$27:B$36,0,0)</f>
        <v>0</v>
      </c>
      <c r="AL233" s="1">
        <f t="shared" ref="AL233:AL296" si="50">_xlfn.XLOOKUP(AJ233,A$15:A$24,B$15:B$24,1,0)</f>
        <v>1</v>
      </c>
      <c r="AM233" s="139">
        <f t="shared" si="47"/>
        <v>0</v>
      </c>
      <c r="AN233" s="127">
        <f t="shared" si="48"/>
        <v>0</v>
      </c>
      <c r="AO233" s="126">
        <f t="shared" si="44"/>
        <v>1</v>
      </c>
    </row>
    <row r="234" spans="36:41" x14ac:dyDescent="0.3">
      <c r="AJ234" s="29">
        <f t="shared" si="45"/>
        <v>45941</v>
      </c>
      <c r="AK234">
        <f t="shared" si="49"/>
        <v>0</v>
      </c>
      <c r="AL234" s="1">
        <f t="shared" si="50"/>
        <v>1</v>
      </c>
      <c r="AM234" s="139">
        <f t="shared" si="47"/>
        <v>0</v>
      </c>
      <c r="AN234" s="127">
        <f t="shared" si="48"/>
        <v>0</v>
      </c>
      <c r="AO234" s="126">
        <f t="shared" ref="AO234:AO254" si="51">IF(AL234=1,AO235,AL234)</f>
        <v>1</v>
      </c>
    </row>
    <row r="235" spans="36:41" x14ac:dyDescent="0.3">
      <c r="AJ235" s="29">
        <f t="shared" ref="AJ235:AJ298" si="52">AJ234+1</f>
        <v>45942</v>
      </c>
      <c r="AK235">
        <f t="shared" si="49"/>
        <v>0</v>
      </c>
      <c r="AL235" s="1">
        <f t="shared" si="50"/>
        <v>1</v>
      </c>
      <c r="AM235" s="139">
        <f t="shared" si="47"/>
        <v>0</v>
      </c>
      <c r="AN235" s="127">
        <f t="shared" si="48"/>
        <v>0</v>
      </c>
      <c r="AO235" s="126">
        <f t="shared" si="51"/>
        <v>1</v>
      </c>
    </row>
    <row r="236" spans="36:41" x14ac:dyDescent="0.3">
      <c r="AJ236" s="29">
        <f t="shared" si="52"/>
        <v>45943</v>
      </c>
      <c r="AK236">
        <f t="shared" si="49"/>
        <v>0</v>
      </c>
      <c r="AL236" s="1">
        <f t="shared" si="50"/>
        <v>1</v>
      </c>
      <c r="AM236" s="139">
        <f t="shared" si="47"/>
        <v>0</v>
      </c>
      <c r="AN236" s="127">
        <f t="shared" si="48"/>
        <v>0</v>
      </c>
      <c r="AO236" s="126">
        <f t="shared" si="51"/>
        <v>1</v>
      </c>
    </row>
    <row r="237" spans="36:41" x14ac:dyDescent="0.3">
      <c r="AJ237" s="29">
        <f t="shared" si="52"/>
        <v>45944</v>
      </c>
      <c r="AK237">
        <f t="shared" si="49"/>
        <v>0</v>
      </c>
      <c r="AL237" s="1">
        <f t="shared" si="50"/>
        <v>1</v>
      </c>
      <c r="AM237" s="139">
        <f t="shared" si="47"/>
        <v>0</v>
      </c>
      <c r="AN237" s="127">
        <f t="shared" si="48"/>
        <v>0</v>
      </c>
      <c r="AO237" s="126">
        <f t="shared" si="51"/>
        <v>1</v>
      </c>
    </row>
    <row r="238" spans="36:41" x14ac:dyDescent="0.3">
      <c r="AJ238" s="29">
        <f t="shared" si="52"/>
        <v>45945</v>
      </c>
      <c r="AK238">
        <f t="shared" si="49"/>
        <v>0</v>
      </c>
      <c r="AL238" s="1">
        <f t="shared" si="50"/>
        <v>1</v>
      </c>
      <c r="AM238" s="139">
        <f t="shared" si="47"/>
        <v>0</v>
      </c>
      <c r="AN238" s="127">
        <f t="shared" si="48"/>
        <v>0</v>
      </c>
      <c r="AO238" s="126">
        <f t="shared" si="51"/>
        <v>1</v>
      </c>
    </row>
    <row r="239" spans="36:41" x14ac:dyDescent="0.3">
      <c r="AJ239" s="29">
        <f t="shared" si="52"/>
        <v>45946</v>
      </c>
      <c r="AK239">
        <f t="shared" si="49"/>
        <v>0</v>
      </c>
      <c r="AL239" s="1">
        <f t="shared" si="50"/>
        <v>1</v>
      </c>
      <c r="AM239" s="139">
        <f t="shared" si="47"/>
        <v>0</v>
      </c>
      <c r="AN239" s="127">
        <f t="shared" si="48"/>
        <v>0</v>
      </c>
      <c r="AO239" s="126">
        <f t="shared" si="51"/>
        <v>1</v>
      </c>
    </row>
    <row r="240" spans="36:41" x14ac:dyDescent="0.3">
      <c r="AJ240" s="29">
        <f t="shared" si="52"/>
        <v>45947</v>
      </c>
      <c r="AK240">
        <f t="shared" si="49"/>
        <v>0</v>
      </c>
      <c r="AL240" s="1">
        <f t="shared" si="50"/>
        <v>1</v>
      </c>
      <c r="AM240" s="139">
        <f t="shared" si="47"/>
        <v>0</v>
      </c>
      <c r="AN240" s="127">
        <f t="shared" si="48"/>
        <v>0</v>
      </c>
      <c r="AO240" s="126">
        <f t="shared" si="51"/>
        <v>1</v>
      </c>
    </row>
    <row r="241" spans="36:41" x14ac:dyDescent="0.3">
      <c r="AJ241" s="29">
        <f t="shared" si="52"/>
        <v>45948</v>
      </c>
      <c r="AK241">
        <f t="shared" si="49"/>
        <v>0</v>
      </c>
      <c r="AL241" s="1">
        <f t="shared" si="50"/>
        <v>1</v>
      </c>
      <c r="AM241" s="139">
        <f t="shared" si="47"/>
        <v>0</v>
      </c>
      <c r="AN241" s="127">
        <f t="shared" si="48"/>
        <v>0</v>
      </c>
      <c r="AO241" s="126">
        <f t="shared" si="51"/>
        <v>1</v>
      </c>
    </row>
    <row r="242" spans="36:41" x14ac:dyDescent="0.3">
      <c r="AJ242" s="29">
        <f t="shared" si="52"/>
        <v>45949</v>
      </c>
      <c r="AK242">
        <f t="shared" si="49"/>
        <v>0</v>
      </c>
      <c r="AL242" s="1">
        <f t="shared" si="50"/>
        <v>1</v>
      </c>
      <c r="AM242" s="139">
        <f t="shared" si="47"/>
        <v>0</v>
      </c>
      <c r="AN242" s="127">
        <f t="shared" si="48"/>
        <v>0</v>
      </c>
      <c r="AO242" s="126">
        <f t="shared" si="51"/>
        <v>1</v>
      </c>
    </row>
    <row r="243" spans="36:41" x14ac:dyDescent="0.3">
      <c r="AJ243" s="29">
        <f t="shared" si="52"/>
        <v>45950</v>
      </c>
      <c r="AK243">
        <f t="shared" si="49"/>
        <v>0</v>
      </c>
      <c r="AL243" s="1">
        <f t="shared" si="50"/>
        <v>1</v>
      </c>
      <c r="AM243" s="139">
        <f t="shared" si="47"/>
        <v>0</v>
      </c>
      <c r="AN243" s="127">
        <f t="shared" si="48"/>
        <v>0</v>
      </c>
      <c r="AO243" s="126">
        <f t="shared" si="51"/>
        <v>1</v>
      </c>
    </row>
    <row r="244" spans="36:41" x14ac:dyDescent="0.3">
      <c r="AJ244" s="29">
        <f t="shared" si="52"/>
        <v>45951</v>
      </c>
      <c r="AK244">
        <f t="shared" si="49"/>
        <v>0</v>
      </c>
      <c r="AL244" s="1">
        <f t="shared" si="50"/>
        <v>1</v>
      </c>
      <c r="AM244" s="139">
        <f t="shared" si="47"/>
        <v>0</v>
      </c>
      <c r="AN244" s="127">
        <f t="shared" si="48"/>
        <v>0</v>
      </c>
      <c r="AO244" s="126">
        <f t="shared" si="51"/>
        <v>1</v>
      </c>
    </row>
    <row r="245" spans="36:41" x14ac:dyDescent="0.3">
      <c r="AJ245" s="29">
        <f t="shared" si="52"/>
        <v>45952</v>
      </c>
      <c r="AK245">
        <f t="shared" si="49"/>
        <v>0</v>
      </c>
      <c r="AL245" s="1">
        <f t="shared" si="50"/>
        <v>1</v>
      </c>
      <c r="AM245" s="139">
        <f t="shared" si="47"/>
        <v>0</v>
      </c>
      <c r="AN245" s="127">
        <f t="shared" si="48"/>
        <v>0</v>
      </c>
      <c r="AO245" s="126">
        <f t="shared" si="51"/>
        <v>1</v>
      </c>
    </row>
    <row r="246" spans="36:41" x14ac:dyDescent="0.3">
      <c r="AJ246" s="29">
        <f t="shared" si="52"/>
        <v>45953</v>
      </c>
      <c r="AK246">
        <f t="shared" si="49"/>
        <v>0</v>
      </c>
      <c r="AL246" s="1">
        <f t="shared" si="50"/>
        <v>1</v>
      </c>
      <c r="AM246" s="139">
        <f t="shared" si="47"/>
        <v>0</v>
      </c>
      <c r="AN246" s="127">
        <f t="shared" si="48"/>
        <v>0</v>
      </c>
      <c r="AO246" s="126">
        <f t="shared" si="51"/>
        <v>1</v>
      </c>
    </row>
    <row r="247" spans="36:41" x14ac:dyDescent="0.3">
      <c r="AJ247" s="29">
        <f t="shared" si="52"/>
        <v>45954</v>
      </c>
      <c r="AK247">
        <f t="shared" si="49"/>
        <v>0</v>
      </c>
      <c r="AL247" s="1">
        <f t="shared" si="50"/>
        <v>1</v>
      </c>
      <c r="AM247" s="139">
        <f t="shared" si="47"/>
        <v>0</v>
      </c>
      <c r="AN247" s="127">
        <f t="shared" si="48"/>
        <v>0</v>
      </c>
      <c r="AO247" s="126">
        <f t="shared" si="51"/>
        <v>1</v>
      </c>
    </row>
    <row r="248" spans="36:41" x14ac:dyDescent="0.3">
      <c r="AJ248" s="29">
        <f t="shared" si="52"/>
        <v>45955</v>
      </c>
      <c r="AK248">
        <f t="shared" si="49"/>
        <v>0</v>
      </c>
      <c r="AL248" s="1">
        <f t="shared" si="50"/>
        <v>1</v>
      </c>
      <c r="AM248" s="139">
        <f t="shared" si="47"/>
        <v>0</v>
      </c>
      <c r="AN248" s="127">
        <f t="shared" si="48"/>
        <v>0</v>
      </c>
      <c r="AO248" s="126">
        <f t="shared" si="51"/>
        <v>1</v>
      </c>
    </row>
    <row r="249" spans="36:41" x14ac:dyDescent="0.3">
      <c r="AJ249" s="29">
        <f t="shared" si="52"/>
        <v>45956</v>
      </c>
      <c r="AK249">
        <f t="shared" si="49"/>
        <v>0</v>
      </c>
      <c r="AL249" s="1">
        <f t="shared" si="50"/>
        <v>1</v>
      </c>
      <c r="AM249" s="139">
        <f t="shared" si="47"/>
        <v>0</v>
      </c>
      <c r="AN249" s="127">
        <f t="shared" si="48"/>
        <v>0</v>
      </c>
      <c r="AO249" s="126">
        <f t="shared" si="51"/>
        <v>1</v>
      </c>
    </row>
    <row r="250" spans="36:41" x14ac:dyDescent="0.3">
      <c r="AJ250" s="29">
        <f t="shared" si="52"/>
        <v>45957</v>
      </c>
      <c r="AK250">
        <f t="shared" si="49"/>
        <v>0</v>
      </c>
      <c r="AL250" s="1">
        <f t="shared" si="50"/>
        <v>1</v>
      </c>
      <c r="AM250" s="139">
        <f t="shared" si="47"/>
        <v>0</v>
      </c>
      <c r="AN250" s="127">
        <f t="shared" si="48"/>
        <v>0</v>
      </c>
      <c r="AO250" s="126">
        <f t="shared" si="51"/>
        <v>1</v>
      </c>
    </row>
    <row r="251" spans="36:41" x14ac:dyDescent="0.3">
      <c r="AJ251" s="29">
        <f t="shared" si="52"/>
        <v>45958</v>
      </c>
      <c r="AK251">
        <f t="shared" si="49"/>
        <v>0</v>
      </c>
      <c r="AL251" s="1">
        <f t="shared" si="50"/>
        <v>1</v>
      </c>
      <c r="AM251" s="139">
        <f t="shared" si="47"/>
        <v>0</v>
      </c>
      <c r="AN251" s="127">
        <f t="shared" si="48"/>
        <v>0</v>
      </c>
      <c r="AO251" s="126">
        <f t="shared" si="51"/>
        <v>1</v>
      </c>
    </row>
    <row r="252" spans="36:41" x14ac:dyDescent="0.3">
      <c r="AJ252" s="29">
        <f t="shared" si="52"/>
        <v>45959</v>
      </c>
      <c r="AK252">
        <f t="shared" si="49"/>
        <v>0</v>
      </c>
      <c r="AL252" s="1">
        <f t="shared" si="50"/>
        <v>1</v>
      </c>
      <c r="AM252" s="139">
        <f t="shared" si="47"/>
        <v>0</v>
      </c>
      <c r="AN252" s="127">
        <f t="shared" si="48"/>
        <v>0</v>
      </c>
      <c r="AO252" s="126">
        <f t="shared" si="51"/>
        <v>1</v>
      </c>
    </row>
    <row r="253" spans="36:41" x14ac:dyDescent="0.3">
      <c r="AJ253" s="29">
        <f t="shared" si="52"/>
        <v>45960</v>
      </c>
      <c r="AK253">
        <f t="shared" si="49"/>
        <v>0</v>
      </c>
      <c r="AL253" s="1">
        <f t="shared" si="50"/>
        <v>1</v>
      </c>
      <c r="AM253" s="139">
        <f t="shared" si="47"/>
        <v>0</v>
      </c>
      <c r="AN253" s="127">
        <f t="shared" si="48"/>
        <v>0</v>
      </c>
      <c r="AO253" s="126">
        <f t="shared" si="51"/>
        <v>1</v>
      </c>
    </row>
    <row r="254" spans="36:41" x14ac:dyDescent="0.3">
      <c r="AJ254" s="29">
        <f t="shared" si="52"/>
        <v>45961</v>
      </c>
      <c r="AK254">
        <f t="shared" si="49"/>
        <v>0.85</v>
      </c>
      <c r="AL254" s="1">
        <f t="shared" si="50"/>
        <v>1</v>
      </c>
      <c r="AM254" s="139">
        <f t="shared" si="47"/>
        <v>0</v>
      </c>
      <c r="AN254" s="127">
        <f t="shared" si="48"/>
        <v>0.85</v>
      </c>
      <c r="AO254" s="126">
        <f t="shared" si="51"/>
        <v>1</v>
      </c>
    </row>
    <row r="255" spans="36:41" x14ac:dyDescent="0.3">
      <c r="AJ255" s="29">
        <f t="shared" si="52"/>
        <v>45962</v>
      </c>
      <c r="AK255">
        <f t="shared" si="49"/>
        <v>0</v>
      </c>
      <c r="AL255" s="1">
        <f t="shared" si="50"/>
        <v>1</v>
      </c>
      <c r="AM255" s="1">
        <f t="shared" ref="AM255:AM286" si="53">_xlfn.XLOOKUP(AJ255,A$27:A$36,B$27:B$36,0,-1)</f>
        <v>0</v>
      </c>
      <c r="AN255" s="1">
        <f t="shared" ref="AN255:AN286" si="54">_xlfn.XLOOKUP(AJ255,A$27:A$36,B$27:B$36,0,1)</f>
        <v>0</v>
      </c>
      <c r="AO255" s="134">
        <f>AL255</f>
        <v>1</v>
      </c>
    </row>
    <row r="256" spans="36:41" x14ac:dyDescent="0.3">
      <c r="AJ256" s="29">
        <f t="shared" si="52"/>
        <v>45963</v>
      </c>
      <c r="AK256">
        <f t="shared" si="49"/>
        <v>0</v>
      </c>
      <c r="AL256" s="1">
        <f t="shared" si="50"/>
        <v>1</v>
      </c>
      <c r="AM256" s="1">
        <f t="shared" si="53"/>
        <v>0</v>
      </c>
      <c r="AN256" s="1">
        <f t="shared" si="54"/>
        <v>0</v>
      </c>
      <c r="AO256" s="1">
        <f>AL256</f>
        <v>1</v>
      </c>
    </row>
    <row r="257" spans="36:41" x14ac:dyDescent="0.3">
      <c r="AJ257" s="29">
        <f t="shared" si="52"/>
        <v>45964</v>
      </c>
      <c r="AK257">
        <f t="shared" si="49"/>
        <v>0</v>
      </c>
      <c r="AL257" s="1">
        <f t="shared" si="50"/>
        <v>1</v>
      </c>
      <c r="AM257" s="1">
        <f t="shared" si="53"/>
        <v>0</v>
      </c>
      <c r="AN257" s="1">
        <f t="shared" si="54"/>
        <v>0</v>
      </c>
      <c r="AO257" s="1">
        <f t="shared" ref="AO257:AO320" si="55">AL257</f>
        <v>1</v>
      </c>
    </row>
    <row r="258" spans="36:41" x14ac:dyDescent="0.3">
      <c r="AJ258" s="29">
        <f t="shared" si="52"/>
        <v>45965</v>
      </c>
      <c r="AK258">
        <f t="shared" si="49"/>
        <v>0</v>
      </c>
      <c r="AL258" s="1">
        <f t="shared" si="50"/>
        <v>1</v>
      </c>
      <c r="AM258" s="1">
        <f t="shared" si="53"/>
        <v>0</v>
      </c>
      <c r="AN258" s="1">
        <f t="shared" si="54"/>
        <v>0</v>
      </c>
      <c r="AO258" s="1">
        <f t="shared" si="55"/>
        <v>1</v>
      </c>
    </row>
    <row r="259" spans="36:41" x14ac:dyDescent="0.3">
      <c r="AJ259" s="29">
        <f t="shared" si="52"/>
        <v>45966</v>
      </c>
      <c r="AK259">
        <f t="shared" si="49"/>
        <v>0</v>
      </c>
      <c r="AL259" s="1">
        <f t="shared" si="50"/>
        <v>1</v>
      </c>
      <c r="AM259" s="1">
        <f t="shared" si="53"/>
        <v>0</v>
      </c>
      <c r="AN259" s="1">
        <f t="shared" si="54"/>
        <v>0</v>
      </c>
      <c r="AO259" s="1">
        <f t="shared" si="55"/>
        <v>1</v>
      </c>
    </row>
    <row r="260" spans="36:41" x14ac:dyDescent="0.3">
      <c r="AJ260" s="29">
        <f t="shared" si="52"/>
        <v>45967</v>
      </c>
      <c r="AK260">
        <f t="shared" si="49"/>
        <v>0</v>
      </c>
      <c r="AL260" s="1">
        <f t="shared" si="50"/>
        <v>1</v>
      </c>
      <c r="AM260" s="1">
        <f t="shared" si="53"/>
        <v>0</v>
      </c>
      <c r="AN260" s="1">
        <f t="shared" si="54"/>
        <v>0</v>
      </c>
      <c r="AO260" s="1">
        <f t="shared" si="55"/>
        <v>1</v>
      </c>
    </row>
    <row r="261" spans="36:41" x14ac:dyDescent="0.3">
      <c r="AJ261" s="29">
        <f t="shared" si="52"/>
        <v>45968</v>
      </c>
      <c r="AK261">
        <f t="shared" si="49"/>
        <v>0</v>
      </c>
      <c r="AL261" s="1">
        <f t="shared" si="50"/>
        <v>1</v>
      </c>
      <c r="AM261" s="1">
        <f t="shared" si="53"/>
        <v>0</v>
      </c>
      <c r="AN261" s="1">
        <f t="shared" si="54"/>
        <v>0</v>
      </c>
      <c r="AO261" s="1">
        <f t="shared" si="55"/>
        <v>1</v>
      </c>
    </row>
    <row r="262" spans="36:41" x14ac:dyDescent="0.3">
      <c r="AJ262" s="29">
        <f t="shared" si="52"/>
        <v>45969</v>
      </c>
      <c r="AK262">
        <f t="shared" si="49"/>
        <v>0</v>
      </c>
      <c r="AL262" s="1">
        <f t="shared" si="50"/>
        <v>1</v>
      </c>
      <c r="AM262" s="1">
        <f t="shared" si="53"/>
        <v>0</v>
      </c>
      <c r="AN262" s="1">
        <f t="shared" si="54"/>
        <v>0</v>
      </c>
      <c r="AO262" s="1">
        <f t="shared" si="55"/>
        <v>1</v>
      </c>
    </row>
    <row r="263" spans="36:41" x14ac:dyDescent="0.3">
      <c r="AJ263" s="29">
        <f t="shared" si="52"/>
        <v>45970</v>
      </c>
      <c r="AK263">
        <f t="shared" si="49"/>
        <v>0</v>
      </c>
      <c r="AL263" s="1">
        <f t="shared" si="50"/>
        <v>1</v>
      </c>
      <c r="AM263" s="1">
        <f t="shared" si="53"/>
        <v>0</v>
      </c>
      <c r="AN263" s="1">
        <f t="shared" si="54"/>
        <v>0</v>
      </c>
      <c r="AO263" s="1">
        <f t="shared" si="55"/>
        <v>1</v>
      </c>
    </row>
    <row r="264" spans="36:41" x14ac:dyDescent="0.3">
      <c r="AJ264" s="29">
        <f t="shared" si="52"/>
        <v>45971</v>
      </c>
      <c r="AK264">
        <f t="shared" si="49"/>
        <v>0</v>
      </c>
      <c r="AL264" s="1">
        <f t="shared" si="50"/>
        <v>1</v>
      </c>
      <c r="AM264" s="1">
        <f t="shared" si="53"/>
        <v>0</v>
      </c>
      <c r="AN264" s="1">
        <f t="shared" si="54"/>
        <v>0</v>
      </c>
      <c r="AO264" s="1">
        <f t="shared" si="55"/>
        <v>1</v>
      </c>
    </row>
    <row r="265" spans="36:41" x14ac:dyDescent="0.3">
      <c r="AJ265" s="29">
        <f t="shared" si="52"/>
        <v>45972</v>
      </c>
      <c r="AK265">
        <f t="shared" si="49"/>
        <v>0</v>
      </c>
      <c r="AL265" s="1">
        <f t="shared" si="50"/>
        <v>1</v>
      </c>
      <c r="AM265" s="1">
        <f t="shared" si="53"/>
        <v>0</v>
      </c>
      <c r="AN265" s="1">
        <f t="shared" si="54"/>
        <v>0</v>
      </c>
      <c r="AO265" s="1">
        <f t="shared" si="55"/>
        <v>1</v>
      </c>
    </row>
    <row r="266" spans="36:41" x14ac:dyDescent="0.3">
      <c r="AJ266" s="29">
        <f t="shared" si="52"/>
        <v>45973</v>
      </c>
      <c r="AK266">
        <f t="shared" si="49"/>
        <v>0</v>
      </c>
      <c r="AL266" s="1">
        <f t="shared" si="50"/>
        <v>1</v>
      </c>
      <c r="AM266" s="1">
        <f t="shared" si="53"/>
        <v>0</v>
      </c>
      <c r="AN266" s="1">
        <f t="shared" si="54"/>
        <v>0</v>
      </c>
      <c r="AO266" s="1">
        <f t="shared" si="55"/>
        <v>1</v>
      </c>
    </row>
    <row r="267" spans="36:41" x14ac:dyDescent="0.3">
      <c r="AJ267" s="29">
        <f t="shared" si="52"/>
        <v>45974</v>
      </c>
      <c r="AK267">
        <f t="shared" si="49"/>
        <v>0</v>
      </c>
      <c r="AL267" s="1">
        <f t="shared" si="50"/>
        <v>1</v>
      </c>
      <c r="AM267" s="1">
        <f t="shared" si="53"/>
        <v>0</v>
      </c>
      <c r="AN267" s="1">
        <f t="shared" si="54"/>
        <v>0</v>
      </c>
      <c r="AO267" s="1">
        <f t="shared" si="55"/>
        <v>1</v>
      </c>
    </row>
    <row r="268" spans="36:41" x14ac:dyDescent="0.3">
      <c r="AJ268" s="29">
        <f t="shared" si="52"/>
        <v>45975</v>
      </c>
      <c r="AK268">
        <f t="shared" si="49"/>
        <v>0</v>
      </c>
      <c r="AL268" s="1">
        <f t="shared" si="50"/>
        <v>1</v>
      </c>
      <c r="AM268" s="1">
        <f t="shared" si="53"/>
        <v>0</v>
      </c>
      <c r="AN268" s="1">
        <f t="shared" si="54"/>
        <v>0</v>
      </c>
      <c r="AO268" s="1">
        <f t="shared" si="55"/>
        <v>1</v>
      </c>
    </row>
    <row r="269" spans="36:41" x14ac:dyDescent="0.3">
      <c r="AJ269" s="29">
        <f t="shared" si="52"/>
        <v>45976</v>
      </c>
      <c r="AK269">
        <f t="shared" si="49"/>
        <v>0</v>
      </c>
      <c r="AL269" s="1">
        <f t="shared" si="50"/>
        <v>1</v>
      </c>
      <c r="AM269" s="1">
        <f t="shared" si="53"/>
        <v>0</v>
      </c>
      <c r="AN269" s="1">
        <f t="shared" si="54"/>
        <v>0</v>
      </c>
      <c r="AO269" s="1">
        <f t="shared" si="55"/>
        <v>1</v>
      </c>
    </row>
    <row r="270" spans="36:41" x14ac:dyDescent="0.3">
      <c r="AJ270" s="29">
        <f t="shared" si="52"/>
        <v>45977</v>
      </c>
      <c r="AK270">
        <f t="shared" si="49"/>
        <v>0</v>
      </c>
      <c r="AL270" s="1">
        <f t="shared" si="50"/>
        <v>1</v>
      </c>
      <c r="AM270" s="1">
        <f t="shared" si="53"/>
        <v>0</v>
      </c>
      <c r="AN270" s="1">
        <f t="shared" si="54"/>
        <v>0</v>
      </c>
      <c r="AO270" s="1">
        <f t="shared" si="55"/>
        <v>1</v>
      </c>
    </row>
    <row r="271" spans="36:41" x14ac:dyDescent="0.3">
      <c r="AJ271" s="29">
        <f t="shared" si="52"/>
        <v>45978</v>
      </c>
      <c r="AK271">
        <f t="shared" si="49"/>
        <v>0</v>
      </c>
      <c r="AL271" s="1">
        <f t="shared" si="50"/>
        <v>1</v>
      </c>
      <c r="AM271" s="1">
        <f t="shared" si="53"/>
        <v>0</v>
      </c>
      <c r="AN271" s="1">
        <f t="shared" si="54"/>
        <v>0</v>
      </c>
      <c r="AO271" s="1">
        <f t="shared" si="55"/>
        <v>1</v>
      </c>
    </row>
    <row r="272" spans="36:41" x14ac:dyDescent="0.3">
      <c r="AJ272" s="29">
        <f t="shared" si="52"/>
        <v>45979</v>
      </c>
      <c r="AK272">
        <f t="shared" si="49"/>
        <v>0</v>
      </c>
      <c r="AL272" s="1">
        <f t="shared" si="50"/>
        <v>1</v>
      </c>
      <c r="AM272" s="1">
        <f t="shared" si="53"/>
        <v>0</v>
      </c>
      <c r="AN272" s="1">
        <f t="shared" si="54"/>
        <v>0</v>
      </c>
      <c r="AO272" s="1">
        <f t="shared" si="55"/>
        <v>1</v>
      </c>
    </row>
    <row r="273" spans="36:41" x14ac:dyDescent="0.3">
      <c r="AJ273" s="29">
        <f t="shared" si="52"/>
        <v>45980</v>
      </c>
      <c r="AK273">
        <f t="shared" si="49"/>
        <v>0</v>
      </c>
      <c r="AL273" s="1">
        <f t="shared" si="50"/>
        <v>1</v>
      </c>
      <c r="AM273" s="1">
        <f t="shared" si="53"/>
        <v>0</v>
      </c>
      <c r="AN273" s="1">
        <f t="shared" si="54"/>
        <v>0</v>
      </c>
      <c r="AO273" s="1">
        <f t="shared" si="55"/>
        <v>1</v>
      </c>
    </row>
    <row r="274" spans="36:41" x14ac:dyDescent="0.3">
      <c r="AJ274" s="29">
        <f t="shared" si="52"/>
        <v>45981</v>
      </c>
      <c r="AK274">
        <f t="shared" si="49"/>
        <v>0</v>
      </c>
      <c r="AL274" s="1">
        <f t="shared" si="50"/>
        <v>1</v>
      </c>
      <c r="AM274" s="1">
        <f t="shared" si="53"/>
        <v>0</v>
      </c>
      <c r="AN274" s="1">
        <f t="shared" si="54"/>
        <v>0</v>
      </c>
      <c r="AO274" s="1">
        <f t="shared" si="55"/>
        <v>1</v>
      </c>
    </row>
    <row r="275" spans="36:41" x14ac:dyDescent="0.3">
      <c r="AJ275" s="29">
        <f t="shared" si="52"/>
        <v>45982</v>
      </c>
      <c r="AK275">
        <f t="shared" si="49"/>
        <v>0</v>
      </c>
      <c r="AL275" s="1">
        <f t="shared" si="50"/>
        <v>1</v>
      </c>
      <c r="AM275" s="1">
        <f t="shared" si="53"/>
        <v>0</v>
      </c>
      <c r="AN275" s="1">
        <f t="shared" si="54"/>
        <v>0</v>
      </c>
      <c r="AO275" s="1">
        <f t="shared" si="55"/>
        <v>1</v>
      </c>
    </row>
    <row r="276" spans="36:41" x14ac:dyDescent="0.3">
      <c r="AJ276" s="29">
        <f t="shared" si="52"/>
        <v>45983</v>
      </c>
      <c r="AK276">
        <f t="shared" si="49"/>
        <v>0</v>
      </c>
      <c r="AL276" s="1">
        <f t="shared" si="50"/>
        <v>1</v>
      </c>
      <c r="AM276" s="1">
        <f t="shared" si="53"/>
        <v>0</v>
      </c>
      <c r="AN276" s="1">
        <f t="shared" si="54"/>
        <v>0</v>
      </c>
      <c r="AO276" s="1">
        <f t="shared" si="55"/>
        <v>1</v>
      </c>
    </row>
    <row r="277" spans="36:41" x14ac:dyDescent="0.3">
      <c r="AJ277" s="29">
        <f t="shared" si="52"/>
        <v>45984</v>
      </c>
      <c r="AK277">
        <f t="shared" si="49"/>
        <v>0</v>
      </c>
      <c r="AL277" s="1">
        <f t="shared" si="50"/>
        <v>1</v>
      </c>
      <c r="AM277" s="1">
        <f t="shared" si="53"/>
        <v>0</v>
      </c>
      <c r="AN277" s="1">
        <f t="shared" si="54"/>
        <v>0</v>
      </c>
      <c r="AO277" s="1">
        <f t="shared" si="55"/>
        <v>1</v>
      </c>
    </row>
    <row r="278" spans="36:41" x14ac:dyDescent="0.3">
      <c r="AJ278" s="29">
        <f t="shared" si="52"/>
        <v>45985</v>
      </c>
      <c r="AK278">
        <f t="shared" si="49"/>
        <v>0</v>
      </c>
      <c r="AL278" s="1">
        <f t="shared" si="50"/>
        <v>1</v>
      </c>
      <c r="AM278" s="1">
        <f t="shared" si="53"/>
        <v>0</v>
      </c>
      <c r="AN278" s="1">
        <f t="shared" si="54"/>
        <v>0</v>
      </c>
      <c r="AO278" s="1">
        <f t="shared" si="55"/>
        <v>1</v>
      </c>
    </row>
    <row r="279" spans="36:41" x14ac:dyDescent="0.3">
      <c r="AJ279" s="29">
        <f t="shared" si="52"/>
        <v>45986</v>
      </c>
      <c r="AK279">
        <f t="shared" si="49"/>
        <v>0</v>
      </c>
      <c r="AL279" s="1">
        <f t="shared" si="50"/>
        <v>1</v>
      </c>
      <c r="AM279" s="1">
        <f t="shared" si="53"/>
        <v>0</v>
      </c>
      <c r="AN279" s="1">
        <f t="shared" si="54"/>
        <v>0</v>
      </c>
      <c r="AO279" s="1">
        <f t="shared" si="55"/>
        <v>1</v>
      </c>
    </row>
    <row r="280" spans="36:41" x14ac:dyDescent="0.3">
      <c r="AJ280" s="29">
        <f t="shared" si="52"/>
        <v>45987</v>
      </c>
      <c r="AK280">
        <f t="shared" si="49"/>
        <v>0</v>
      </c>
      <c r="AL280" s="1">
        <f t="shared" si="50"/>
        <v>1</v>
      </c>
      <c r="AM280" s="1">
        <f t="shared" si="53"/>
        <v>0</v>
      </c>
      <c r="AN280" s="1">
        <f t="shared" si="54"/>
        <v>0</v>
      </c>
      <c r="AO280" s="1">
        <f t="shared" si="55"/>
        <v>1</v>
      </c>
    </row>
    <row r="281" spans="36:41" x14ac:dyDescent="0.3">
      <c r="AJ281" s="29">
        <f t="shared" si="52"/>
        <v>45988</v>
      </c>
      <c r="AK281">
        <f t="shared" si="49"/>
        <v>0</v>
      </c>
      <c r="AL281" s="1">
        <f t="shared" si="50"/>
        <v>1</v>
      </c>
      <c r="AM281" s="1">
        <f t="shared" si="53"/>
        <v>0</v>
      </c>
      <c r="AN281" s="1">
        <f t="shared" si="54"/>
        <v>0</v>
      </c>
      <c r="AO281" s="1">
        <f t="shared" si="55"/>
        <v>1</v>
      </c>
    </row>
    <row r="282" spans="36:41" x14ac:dyDescent="0.3">
      <c r="AJ282" s="29">
        <f t="shared" si="52"/>
        <v>45989</v>
      </c>
      <c r="AK282">
        <f t="shared" si="49"/>
        <v>0</v>
      </c>
      <c r="AL282" s="1">
        <f t="shared" si="50"/>
        <v>1</v>
      </c>
      <c r="AM282" s="1">
        <f t="shared" si="53"/>
        <v>0</v>
      </c>
      <c r="AN282" s="1">
        <f t="shared" si="54"/>
        <v>0</v>
      </c>
      <c r="AO282" s="1">
        <f t="shared" si="55"/>
        <v>1</v>
      </c>
    </row>
    <row r="283" spans="36:41" x14ac:dyDescent="0.3">
      <c r="AJ283" s="29">
        <f t="shared" si="52"/>
        <v>45990</v>
      </c>
      <c r="AK283">
        <f t="shared" si="49"/>
        <v>0</v>
      </c>
      <c r="AL283" s="1">
        <f t="shared" si="50"/>
        <v>1</v>
      </c>
      <c r="AM283" s="1">
        <f t="shared" si="53"/>
        <v>0</v>
      </c>
      <c r="AN283" s="1">
        <f t="shared" si="54"/>
        <v>0</v>
      </c>
      <c r="AO283" s="1">
        <f t="shared" si="55"/>
        <v>1</v>
      </c>
    </row>
    <row r="284" spans="36:41" x14ac:dyDescent="0.3">
      <c r="AJ284" s="29">
        <f t="shared" si="52"/>
        <v>45991</v>
      </c>
      <c r="AK284">
        <f t="shared" si="49"/>
        <v>0</v>
      </c>
      <c r="AL284" s="1">
        <f t="shared" si="50"/>
        <v>1</v>
      </c>
      <c r="AM284" s="1">
        <f t="shared" si="53"/>
        <v>0</v>
      </c>
      <c r="AN284" s="1">
        <f t="shared" si="54"/>
        <v>0</v>
      </c>
      <c r="AO284" s="1">
        <f t="shared" si="55"/>
        <v>1</v>
      </c>
    </row>
    <row r="285" spans="36:41" x14ac:dyDescent="0.3">
      <c r="AJ285" s="29">
        <f t="shared" si="52"/>
        <v>45992</v>
      </c>
      <c r="AK285">
        <f t="shared" si="49"/>
        <v>0</v>
      </c>
      <c r="AL285" s="1">
        <f t="shared" si="50"/>
        <v>1</v>
      </c>
      <c r="AM285" s="1">
        <f t="shared" si="53"/>
        <v>0</v>
      </c>
      <c r="AN285" s="1">
        <f t="shared" si="54"/>
        <v>0</v>
      </c>
      <c r="AO285" s="1">
        <f t="shared" si="55"/>
        <v>1</v>
      </c>
    </row>
    <row r="286" spans="36:41" x14ac:dyDescent="0.3">
      <c r="AJ286" s="29">
        <f t="shared" si="52"/>
        <v>45993</v>
      </c>
      <c r="AK286">
        <f t="shared" si="49"/>
        <v>0</v>
      </c>
      <c r="AL286" s="1">
        <f t="shared" si="50"/>
        <v>1</v>
      </c>
      <c r="AM286" s="1">
        <f t="shared" si="53"/>
        <v>0</v>
      </c>
      <c r="AN286" s="1">
        <f t="shared" si="54"/>
        <v>0</v>
      </c>
      <c r="AO286" s="1">
        <f t="shared" si="55"/>
        <v>1</v>
      </c>
    </row>
    <row r="287" spans="36:41" x14ac:dyDescent="0.3">
      <c r="AJ287" s="29">
        <f t="shared" si="52"/>
        <v>45994</v>
      </c>
      <c r="AK287">
        <f t="shared" si="49"/>
        <v>0</v>
      </c>
      <c r="AL287" s="1">
        <f t="shared" si="50"/>
        <v>1</v>
      </c>
      <c r="AM287" s="1">
        <f t="shared" ref="AM287:AM318" si="56">_xlfn.XLOOKUP(AJ287,A$27:A$36,B$27:B$36,0,-1)</f>
        <v>0</v>
      </c>
      <c r="AN287" s="1">
        <f t="shared" ref="AN287:AN318" si="57">_xlfn.XLOOKUP(AJ287,A$27:A$36,B$27:B$36,0,1)</f>
        <v>0</v>
      </c>
      <c r="AO287" s="1">
        <f t="shared" si="55"/>
        <v>1</v>
      </c>
    </row>
    <row r="288" spans="36:41" x14ac:dyDescent="0.3">
      <c r="AJ288" s="29">
        <f t="shared" si="52"/>
        <v>45995</v>
      </c>
      <c r="AK288">
        <f t="shared" si="49"/>
        <v>0</v>
      </c>
      <c r="AL288" s="1">
        <f t="shared" si="50"/>
        <v>1</v>
      </c>
      <c r="AM288" s="1">
        <f t="shared" si="56"/>
        <v>0</v>
      </c>
      <c r="AN288" s="1">
        <f t="shared" si="57"/>
        <v>0</v>
      </c>
      <c r="AO288" s="1">
        <f t="shared" si="55"/>
        <v>1</v>
      </c>
    </row>
    <row r="289" spans="36:41" x14ac:dyDescent="0.3">
      <c r="AJ289" s="29">
        <f t="shared" si="52"/>
        <v>45996</v>
      </c>
      <c r="AK289">
        <f t="shared" si="49"/>
        <v>0</v>
      </c>
      <c r="AL289" s="1">
        <f t="shared" si="50"/>
        <v>1</v>
      </c>
      <c r="AM289" s="1">
        <f t="shared" si="56"/>
        <v>0</v>
      </c>
      <c r="AN289" s="1">
        <f t="shared" si="57"/>
        <v>0</v>
      </c>
      <c r="AO289" s="1">
        <f t="shared" si="55"/>
        <v>1</v>
      </c>
    </row>
    <row r="290" spans="36:41" x14ac:dyDescent="0.3">
      <c r="AJ290" s="29">
        <f t="shared" si="52"/>
        <v>45997</v>
      </c>
      <c r="AK290">
        <f t="shared" si="49"/>
        <v>0</v>
      </c>
      <c r="AL290" s="1">
        <f t="shared" si="50"/>
        <v>1</v>
      </c>
      <c r="AM290" s="1">
        <f t="shared" si="56"/>
        <v>0</v>
      </c>
      <c r="AN290" s="1">
        <f t="shared" si="57"/>
        <v>0</v>
      </c>
      <c r="AO290" s="1">
        <f t="shared" si="55"/>
        <v>1</v>
      </c>
    </row>
    <row r="291" spans="36:41" x14ac:dyDescent="0.3">
      <c r="AJ291" s="29">
        <f t="shared" si="52"/>
        <v>45998</v>
      </c>
      <c r="AK291">
        <f t="shared" si="49"/>
        <v>0</v>
      </c>
      <c r="AL291" s="1">
        <f t="shared" si="50"/>
        <v>1</v>
      </c>
      <c r="AM291" s="1">
        <f t="shared" si="56"/>
        <v>0</v>
      </c>
      <c r="AN291" s="1">
        <f t="shared" si="57"/>
        <v>0</v>
      </c>
      <c r="AO291" s="1">
        <f t="shared" si="55"/>
        <v>1</v>
      </c>
    </row>
    <row r="292" spans="36:41" x14ac:dyDescent="0.3">
      <c r="AJ292" s="29">
        <f t="shared" si="52"/>
        <v>45999</v>
      </c>
      <c r="AK292">
        <f t="shared" si="49"/>
        <v>0</v>
      </c>
      <c r="AL292" s="1">
        <f t="shared" si="50"/>
        <v>1</v>
      </c>
      <c r="AM292" s="1">
        <f t="shared" si="56"/>
        <v>0</v>
      </c>
      <c r="AN292" s="1">
        <f t="shared" si="57"/>
        <v>0</v>
      </c>
      <c r="AO292" s="1">
        <f t="shared" si="55"/>
        <v>1</v>
      </c>
    </row>
    <row r="293" spans="36:41" x14ac:dyDescent="0.3">
      <c r="AJ293" s="29">
        <f t="shared" si="52"/>
        <v>46000</v>
      </c>
      <c r="AK293">
        <f t="shared" si="49"/>
        <v>0</v>
      </c>
      <c r="AL293" s="1">
        <f t="shared" si="50"/>
        <v>1</v>
      </c>
      <c r="AM293" s="1">
        <f t="shared" si="56"/>
        <v>0</v>
      </c>
      <c r="AN293" s="1">
        <f t="shared" si="57"/>
        <v>0</v>
      </c>
      <c r="AO293" s="1">
        <f t="shared" si="55"/>
        <v>1</v>
      </c>
    </row>
    <row r="294" spans="36:41" x14ac:dyDescent="0.3">
      <c r="AJ294" s="29">
        <f t="shared" si="52"/>
        <v>46001</v>
      </c>
      <c r="AK294">
        <f t="shared" si="49"/>
        <v>0</v>
      </c>
      <c r="AL294" s="1">
        <f t="shared" si="50"/>
        <v>1</v>
      </c>
      <c r="AM294" s="1">
        <f t="shared" si="56"/>
        <v>0</v>
      </c>
      <c r="AN294" s="1">
        <f t="shared" si="57"/>
        <v>0</v>
      </c>
      <c r="AO294" s="1">
        <f t="shared" si="55"/>
        <v>1</v>
      </c>
    </row>
    <row r="295" spans="36:41" x14ac:dyDescent="0.3">
      <c r="AJ295" s="29">
        <f t="shared" si="52"/>
        <v>46002</v>
      </c>
      <c r="AK295">
        <f t="shared" si="49"/>
        <v>0</v>
      </c>
      <c r="AL295" s="1">
        <f t="shared" si="50"/>
        <v>1</v>
      </c>
      <c r="AM295" s="1">
        <f t="shared" si="56"/>
        <v>0</v>
      </c>
      <c r="AN295" s="1">
        <f t="shared" si="57"/>
        <v>0</v>
      </c>
      <c r="AO295" s="1">
        <f t="shared" si="55"/>
        <v>1</v>
      </c>
    </row>
    <row r="296" spans="36:41" x14ac:dyDescent="0.3">
      <c r="AJ296" s="29">
        <f t="shared" si="52"/>
        <v>46003</v>
      </c>
      <c r="AK296">
        <f t="shared" si="49"/>
        <v>0</v>
      </c>
      <c r="AL296" s="1">
        <f t="shared" si="50"/>
        <v>1</v>
      </c>
      <c r="AM296" s="1">
        <f t="shared" si="56"/>
        <v>0</v>
      </c>
      <c r="AN296" s="1">
        <f t="shared" si="57"/>
        <v>0</v>
      </c>
      <c r="AO296" s="1">
        <f t="shared" si="55"/>
        <v>1</v>
      </c>
    </row>
    <row r="297" spans="36:41" x14ac:dyDescent="0.3">
      <c r="AJ297" s="29">
        <f t="shared" si="52"/>
        <v>46004</v>
      </c>
      <c r="AK297">
        <f t="shared" ref="AK297:AK360" si="58">_xlfn.XLOOKUP(AJ297,A$27:A$36,B$27:B$36,0,0)</f>
        <v>0</v>
      </c>
      <c r="AL297" s="1">
        <f t="shared" ref="AL297:AL360" si="59">_xlfn.XLOOKUP(AJ297,A$15:A$24,B$15:B$24,1,0)</f>
        <v>1</v>
      </c>
      <c r="AM297" s="1">
        <f t="shared" si="56"/>
        <v>0</v>
      </c>
      <c r="AN297" s="1">
        <f t="shared" si="57"/>
        <v>0</v>
      </c>
      <c r="AO297" s="1">
        <f t="shared" si="55"/>
        <v>1</v>
      </c>
    </row>
    <row r="298" spans="36:41" x14ac:dyDescent="0.3">
      <c r="AJ298" s="29">
        <f t="shared" si="52"/>
        <v>46005</v>
      </c>
      <c r="AK298">
        <f t="shared" si="58"/>
        <v>0</v>
      </c>
      <c r="AL298" s="1">
        <f t="shared" si="59"/>
        <v>1</v>
      </c>
      <c r="AM298" s="1">
        <f t="shared" si="56"/>
        <v>0</v>
      </c>
      <c r="AN298" s="1">
        <f t="shared" si="57"/>
        <v>0</v>
      </c>
      <c r="AO298" s="1">
        <f t="shared" si="55"/>
        <v>1</v>
      </c>
    </row>
    <row r="299" spans="36:41" x14ac:dyDescent="0.3">
      <c r="AJ299" s="29">
        <f t="shared" ref="AJ299:AJ362" si="60">AJ298+1</f>
        <v>46006</v>
      </c>
      <c r="AK299">
        <f t="shared" si="58"/>
        <v>0</v>
      </c>
      <c r="AL299" s="1">
        <f t="shared" si="59"/>
        <v>1</v>
      </c>
      <c r="AM299" s="1">
        <f t="shared" si="56"/>
        <v>0</v>
      </c>
      <c r="AN299" s="1">
        <f t="shared" si="57"/>
        <v>0</v>
      </c>
      <c r="AO299" s="1">
        <f t="shared" si="55"/>
        <v>1</v>
      </c>
    </row>
    <row r="300" spans="36:41" x14ac:dyDescent="0.3">
      <c r="AJ300" s="29">
        <f t="shared" si="60"/>
        <v>46007</v>
      </c>
      <c r="AK300">
        <f t="shared" si="58"/>
        <v>0</v>
      </c>
      <c r="AL300" s="1">
        <f t="shared" si="59"/>
        <v>1</v>
      </c>
      <c r="AM300" s="1">
        <f t="shared" si="56"/>
        <v>0</v>
      </c>
      <c r="AN300" s="1">
        <f t="shared" si="57"/>
        <v>0</v>
      </c>
      <c r="AO300" s="1">
        <f t="shared" si="55"/>
        <v>1</v>
      </c>
    </row>
    <row r="301" spans="36:41" x14ac:dyDescent="0.3">
      <c r="AJ301" s="29">
        <f t="shared" si="60"/>
        <v>46008</v>
      </c>
      <c r="AK301">
        <f t="shared" si="58"/>
        <v>0</v>
      </c>
      <c r="AL301" s="1">
        <f t="shared" si="59"/>
        <v>1</v>
      </c>
      <c r="AM301" s="1">
        <f t="shared" si="56"/>
        <v>0</v>
      </c>
      <c r="AN301" s="1">
        <f t="shared" si="57"/>
        <v>0</v>
      </c>
      <c r="AO301" s="1">
        <f t="shared" si="55"/>
        <v>1</v>
      </c>
    </row>
    <row r="302" spans="36:41" x14ac:dyDescent="0.3">
      <c r="AJ302" s="29">
        <f t="shared" si="60"/>
        <v>46009</v>
      </c>
      <c r="AK302">
        <f t="shared" si="58"/>
        <v>0</v>
      </c>
      <c r="AL302" s="1">
        <f t="shared" si="59"/>
        <v>1</v>
      </c>
      <c r="AM302" s="1">
        <f t="shared" si="56"/>
        <v>0</v>
      </c>
      <c r="AN302" s="1">
        <f t="shared" si="57"/>
        <v>0</v>
      </c>
      <c r="AO302" s="1">
        <f t="shared" si="55"/>
        <v>1</v>
      </c>
    </row>
    <row r="303" spans="36:41" x14ac:dyDescent="0.3">
      <c r="AJ303" s="29">
        <f t="shared" si="60"/>
        <v>46010</v>
      </c>
      <c r="AK303">
        <f t="shared" si="58"/>
        <v>0</v>
      </c>
      <c r="AL303" s="1">
        <f t="shared" si="59"/>
        <v>1</v>
      </c>
      <c r="AM303" s="1">
        <f t="shared" si="56"/>
        <v>0</v>
      </c>
      <c r="AN303" s="1">
        <f t="shared" si="57"/>
        <v>0</v>
      </c>
      <c r="AO303" s="1">
        <f t="shared" si="55"/>
        <v>1</v>
      </c>
    </row>
    <row r="304" spans="36:41" x14ac:dyDescent="0.3">
      <c r="AJ304" s="29">
        <f t="shared" si="60"/>
        <v>46011</v>
      </c>
      <c r="AK304">
        <f t="shared" si="58"/>
        <v>0</v>
      </c>
      <c r="AL304" s="1">
        <f t="shared" si="59"/>
        <v>1</v>
      </c>
      <c r="AM304" s="1">
        <f t="shared" si="56"/>
        <v>0</v>
      </c>
      <c r="AN304" s="1">
        <f t="shared" si="57"/>
        <v>0</v>
      </c>
      <c r="AO304" s="1">
        <f t="shared" si="55"/>
        <v>1</v>
      </c>
    </row>
    <row r="305" spans="36:41" x14ac:dyDescent="0.3">
      <c r="AJ305" s="29">
        <f t="shared" si="60"/>
        <v>46012</v>
      </c>
      <c r="AK305">
        <f t="shared" si="58"/>
        <v>0</v>
      </c>
      <c r="AL305" s="1">
        <f t="shared" si="59"/>
        <v>1</v>
      </c>
      <c r="AM305" s="1">
        <f t="shared" si="56"/>
        <v>0</v>
      </c>
      <c r="AN305" s="1">
        <f t="shared" si="57"/>
        <v>0</v>
      </c>
      <c r="AO305" s="1">
        <f t="shared" si="55"/>
        <v>1</v>
      </c>
    </row>
    <row r="306" spans="36:41" x14ac:dyDescent="0.3">
      <c r="AJ306" s="29">
        <f t="shared" si="60"/>
        <v>46013</v>
      </c>
      <c r="AK306">
        <f t="shared" si="58"/>
        <v>0</v>
      </c>
      <c r="AL306" s="1">
        <f t="shared" si="59"/>
        <v>1</v>
      </c>
      <c r="AM306" s="1">
        <f t="shared" si="56"/>
        <v>0</v>
      </c>
      <c r="AN306" s="1">
        <f t="shared" si="57"/>
        <v>0</v>
      </c>
      <c r="AO306" s="1">
        <f t="shared" si="55"/>
        <v>1</v>
      </c>
    </row>
    <row r="307" spans="36:41" x14ac:dyDescent="0.3">
      <c r="AJ307" s="29">
        <f t="shared" si="60"/>
        <v>46014</v>
      </c>
      <c r="AK307">
        <f t="shared" si="58"/>
        <v>0</v>
      </c>
      <c r="AL307" s="1">
        <f t="shared" si="59"/>
        <v>1</v>
      </c>
      <c r="AM307" s="1">
        <f t="shared" si="56"/>
        <v>0</v>
      </c>
      <c r="AN307" s="1">
        <f t="shared" si="57"/>
        <v>0</v>
      </c>
      <c r="AO307" s="1">
        <f t="shared" si="55"/>
        <v>1</v>
      </c>
    </row>
    <row r="308" spans="36:41" x14ac:dyDescent="0.3">
      <c r="AJ308" s="29">
        <f t="shared" si="60"/>
        <v>46015</v>
      </c>
      <c r="AK308">
        <f t="shared" si="58"/>
        <v>0</v>
      </c>
      <c r="AL308" s="1">
        <f t="shared" si="59"/>
        <v>1</v>
      </c>
      <c r="AM308" s="1">
        <f t="shared" si="56"/>
        <v>0</v>
      </c>
      <c r="AN308" s="1">
        <f t="shared" si="57"/>
        <v>0</v>
      </c>
      <c r="AO308" s="1">
        <f t="shared" si="55"/>
        <v>1</v>
      </c>
    </row>
    <row r="309" spans="36:41" x14ac:dyDescent="0.3">
      <c r="AJ309" s="29">
        <f t="shared" si="60"/>
        <v>46016</v>
      </c>
      <c r="AK309">
        <f t="shared" si="58"/>
        <v>0</v>
      </c>
      <c r="AL309" s="1">
        <f t="shared" si="59"/>
        <v>1</v>
      </c>
      <c r="AM309" s="1">
        <f t="shared" si="56"/>
        <v>0</v>
      </c>
      <c r="AN309" s="1">
        <f t="shared" si="57"/>
        <v>0</v>
      </c>
      <c r="AO309" s="1">
        <f t="shared" si="55"/>
        <v>1</v>
      </c>
    </row>
    <row r="310" spans="36:41" x14ac:dyDescent="0.3">
      <c r="AJ310" s="29">
        <f t="shared" si="60"/>
        <v>46017</v>
      </c>
      <c r="AK310">
        <f t="shared" si="58"/>
        <v>0</v>
      </c>
      <c r="AL310" s="1">
        <f t="shared" si="59"/>
        <v>1</v>
      </c>
      <c r="AM310" s="1">
        <f t="shared" si="56"/>
        <v>0</v>
      </c>
      <c r="AN310" s="1">
        <f t="shared" si="57"/>
        <v>0</v>
      </c>
      <c r="AO310" s="1">
        <f t="shared" si="55"/>
        <v>1</v>
      </c>
    </row>
    <row r="311" spans="36:41" x14ac:dyDescent="0.3">
      <c r="AJ311" s="29">
        <f t="shared" si="60"/>
        <v>46018</v>
      </c>
      <c r="AK311">
        <f t="shared" si="58"/>
        <v>0</v>
      </c>
      <c r="AL311" s="1">
        <f t="shared" si="59"/>
        <v>1</v>
      </c>
      <c r="AM311" s="1">
        <f t="shared" si="56"/>
        <v>0</v>
      </c>
      <c r="AN311" s="1">
        <f t="shared" si="57"/>
        <v>0</v>
      </c>
      <c r="AO311" s="1">
        <f t="shared" si="55"/>
        <v>1</v>
      </c>
    </row>
    <row r="312" spans="36:41" x14ac:dyDescent="0.3">
      <c r="AJ312" s="29">
        <f t="shared" si="60"/>
        <v>46019</v>
      </c>
      <c r="AK312">
        <f t="shared" si="58"/>
        <v>0</v>
      </c>
      <c r="AL312" s="1">
        <f t="shared" si="59"/>
        <v>1</v>
      </c>
      <c r="AM312" s="1">
        <f t="shared" si="56"/>
        <v>0</v>
      </c>
      <c r="AN312" s="1">
        <f t="shared" si="57"/>
        <v>0</v>
      </c>
      <c r="AO312" s="1">
        <f t="shared" si="55"/>
        <v>1</v>
      </c>
    </row>
    <row r="313" spans="36:41" x14ac:dyDescent="0.3">
      <c r="AJ313" s="29">
        <f t="shared" si="60"/>
        <v>46020</v>
      </c>
      <c r="AK313">
        <f t="shared" si="58"/>
        <v>0</v>
      </c>
      <c r="AL313" s="1">
        <f t="shared" si="59"/>
        <v>1</v>
      </c>
      <c r="AM313" s="1">
        <f t="shared" si="56"/>
        <v>0</v>
      </c>
      <c r="AN313" s="1">
        <f t="shared" si="57"/>
        <v>0</v>
      </c>
      <c r="AO313" s="1">
        <f t="shared" si="55"/>
        <v>1</v>
      </c>
    </row>
    <row r="314" spans="36:41" x14ac:dyDescent="0.3">
      <c r="AJ314" s="29">
        <f t="shared" si="60"/>
        <v>46021</v>
      </c>
      <c r="AK314">
        <f t="shared" si="58"/>
        <v>0</v>
      </c>
      <c r="AL314" s="1">
        <f t="shared" si="59"/>
        <v>1</v>
      </c>
      <c r="AM314" s="1">
        <f t="shared" si="56"/>
        <v>0</v>
      </c>
      <c r="AN314" s="1">
        <f t="shared" si="57"/>
        <v>0</v>
      </c>
      <c r="AO314" s="1">
        <f t="shared" si="55"/>
        <v>1</v>
      </c>
    </row>
    <row r="315" spans="36:41" x14ac:dyDescent="0.3">
      <c r="AJ315" s="29">
        <f t="shared" si="60"/>
        <v>46022</v>
      </c>
      <c r="AK315">
        <f t="shared" si="58"/>
        <v>0</v>
      </c>
      <c r="AL315" s="1">
        <f t="shared" si="59"/>
        <v>1</v>
      </c>
      <c r="AM315" s="1">
        <f t="shared" si="56"/>
        <v>0</v>
      </c>
      <c r="AN315" s="1">
        <f t="shared" si="57"/>
        <v>0</v>
      </c>
      <c r="AO315" s="1">
        <f t="shared" si="55"/>
        <v>1</v>
      </c>
    </row>
    <row r="316" spans="36:41" x14ac:dyDescent="0.3">
      <c r="AJ316" s="29">
        <f t="shared" si="60"/>
        <v>46023</v>
      </c>
      <c r="AK316">
        <f t="shared" si="58"/>
        <v>0</v>
      </c>
      <c r="AL316" s="1">
        <f t="shared" si="59"/>
        <v>1</v>
      </c>
      <c r="AM316" s="1">
        <f t="shared" si="56"/>
        <v>0</v>
      </c>
      <c r="AN316" s="1">
        <f t="shared" si="57"/>
        <v>0</v>
      </c>
      <c r="AO316" s="1">
        <f t="shared" si="55"/>
        <v>1</v>
      </c>
    </row>
    <row r="317" spans="36:41" x14ac:dyDescent="0.3">
      <c r="AJ317" s="29">
        <f t="shared" si="60"/>
        <v>46024</v>
      </c>
      <c r="AK317">
        <f t="shared" si="58"/>
        <v>0</v>
      </c>
      <c r="AL317" s="1">
        <f t="shared" si="59"/>
        <v>1</v>
      </c>
      <c r="AM317" s="1">
        <f t="shared" si="56"/>
        <v>0</v>
      </c>
      <c r="AN317" s="1">
        <f t="shared" si="57"/>
        <v>0</v>
      </c>
      <c r="AO317" s="1">
        <f t="shared" si="55"/>
        <v>1</v>
      </c>
    </row>
    <row r="318" spans="36:41" x14ac:dyDescent="0.3">
      <c r="AJ318" s="29">
        <f t="shared" si="60"/>
        <v>46025</v>
      </c>
      <c r="AK318">
        <f t="shared" si="58"/>
        <v>0</v>
      </c>
      <c r="AL318" s="1">
        <f t="shared" si="59"/>
        <v>1</v>
      </c>
      <c r="AM318" s="1">
        <f t="shared" si="56"/>
        <v>0</v>
      </c>
      <c r="AN318" s="1">
        <f t="shared" si="57"/>
        <v>0</v>
      </c>
      <c r="AO318" s="1">
        <f t="shared" si="55"/>
        <v>1</v>
      </c>
    </row>
    <row r="319" spans="36:41" x14ac:dyDescent="0.3">
      <c r="AJ319" s="29">
        <f t="shared" si="60"/>
        <v>46026</v>
      </c>
      <c r="AK319">
        <f t="shared" si="58"/>
        <v>0</v>
      </c>
      <c r="AL319" s="1">
        <f t="shared" si="59"/>
        <v>1</v>
      </c>
      <c r="AM319" s="1">
        <f t="shared" ref="AM319:AM350" si="61">_xlfn.XLOOKUP(AJ319,A$27:A$36,B$27:B$36,0,-1)</f>
        <v>0</v>
      </c>
      <c r="AN319" s="1">
        <f t="shared" ref="AN319:AN350" si="62">_xlfn.XLOOKUP(AJ319,A$27:A$36,B$27:B$36,0,1)</f>
        <v>0</v>
      </c>
      <c r="AO319" s="1">
        <f t="shared" si="55"/>
        <v>1</v>
      </c>
    </row>
    <row r="320" spans="36:41" x14ac:dyDescent="0.3">
      <c r="AJ320" s="29">
        <f t="shared" si="60"/>
        <v>46027</v>
      </c>
      <c r="AK320">
        <f t="shared" si="58"/>
        <v>0</v>
      </c>
      <c r="AL320" s="1">
        <f t="shared" si="59"/>
        <v>1</v>
      </c>
      <c r="AM320" s="1">
        <f t="shared" si="61"/>
        <v>0</v>
      </c>
      <c r="AN320" s="1">
        <f t="shared" si="62"/>
        <v>0</v>
      </c>
      <c r="AO320" s="1">
        <f t="shared" si="55"/>
        <v>1</v>
      </c>
    </row>
    <row r="321" spans="36:41" x14ac:dyDescent="0.3">
      <c r="AJ321" s="29">
        <f t="shared" si="60"/>
        <v>46028</v>
      </c>
      <c r="AK321">
        <f t="shared" si="58"/>
        <v>0</v>
      </c>
      <c r="AL321" s="1">
        <f t="shared" si="59"/>
        <v>1</v>
      </c>
      <c r="AM321" s="1">
        <f t="shared" si="61"/>
        <v>0</v>
      </c>
      <c r="AN321" s="1">
        <f t="shared" si="62"/>
        <v>0</v>
      </c>
      <c r="AO321" s="1">
        <f t="shared" ref="AO321:AO384" si="63">AL321</f>
        <v>1</v>
      </c>
    </row>
    <row r="322" spans="36:41" x14ac:dyDescent="0.3">
      <c r="AJ322" s="29">
        <f t="shared" si="60"/>
        <v>46029</v>
      </c>
      <c r="AK322">
        <f t="shared" si="58"/>
        <v>0</v>
      </c>
      <c r="AL322" s="1">
        <f t="shared" si="59"/>
        <v>1</v>
      </c>
      <c r="AM322" s="1">
        <f t="shared" si="61"/>
        <v>0</v>
      </c>
      <c r="AN322" s="1">
        <f t="shared" si="62"/>
        <v>0</v>
      </c>
      <c r="AO322" s="1">
        <f t="shared" si="63"/>
        <v>1</v>
      </c>
    </row>
    <row r="323" spans="36:41" x14ac:dyDescent="0.3">
      <c r="AJ323" s="29">
        <f t="shared" si="60"/>
        <v>46030</v>
      </c>
      <c r="AK323">
        <f t="shared" si="58"/>
        <v>0</v>
      </c>
      <c r="AL323" s="1">
        <f t="shared" si="59"/>
        <v>1</v>
      </c>
      <c r="AM323" s="1">
        <f t="shared" si="61"/>
        <v>0</v>
      </c>
      <c r="AN323" s="1">
        <f t="shared" si="62"/>
        <v>0</v>
      </c>
      <c r="AO323" s="1">
        <f t="shared" si="63"/>
        <v>1</v>
      </c>
    </row>
    <row r="324" spans="36:41" x14ac:dyDescent="0.3">
      <c r="AJ324" s="29">
        <f t="shared" si="60"/>
        <v>46031</v>
      </c>
      <c r="AK324">
        <f t="shared" si="58"/>
        <v>0</v>
      </c>
      <c r="AL324" s="1">
        <f t="shared" si="59"/>
        <v>1</v>
      </c>
      <c r="AM324" s="1">
        <f t="shared" si="61"/>
        <v>0</v>
      </c>
      <c r="AN324" s="1">
        <f t="shared" si="62"/>
        <v>0</v>
      </c>
      <c r="AO324" s="1">
        <f t="shared" si="63"/>
        <v>1</v>
      </c>
    </row>
    <row r="325" spans="36:41" x14ac:dyDescent="0.3">
      <c r="AJ325" s="29">
        <f t="shared" si="60"/>
        <v>46032</v>
      </c>
      <c r="AK325">
        <f t="shared" si="58"/>
        <v>0</v>
      </c>
      <c r="AL325" s="1">
        <f t="shared" si="59"/>
        <v>1</v>
      </c>
      <c r="AM325" s="1">
        <f t="shared" si="61"/>
        <v>0</v>
      </c>
      <c r="AN325" s="1">
        <f t="shared" si="62"/>
        <v>0</v>
      </c>
      <c r="AO325" s="1">
        <f t="shared" si="63"/>
        <v>1</v>
      </c>
    </row>
    <row r="326" spans="36:41" x14ac:dyDescent="0.3">
      <c r="AJ326" s="29">
        <f t="shared" si="60"/>
        <v>46033</v>
      </c>
      <c r="AK326">
        <f t="shared" si="58"/>
        <v>0</v>
      </c>
      <c r="AL326" s="1">
        <f t="shared" si="59"/>
        <v>1</v>
      </c>
      <c r="AM326" s="1">
        <f t="shared" si="61"/>
        <v>0</v>
      </c>
      <c r="AN326" s="1">
        <f t="shared" si="62"/>
        <v>0</v>
      </c>
      <c r="AO326" s="1">
        <f t="shared" si="63"/>
        <v>1</v>
      </c>
    </row>
    <row r="327" spans="36:41" x14ac:dyDescent="0.3">
      <c r="AJ327" s="29">
        <f t="shared" si="60"/>
        <v>46034</v>
      </c>
      <c r="AK327">
        <f t="shared" si="58"/>
        <v>0</v>
      </c>
      <c r="AL327" s="1">
        <f t="shared" si="59"/>
        <v>1</v>
      </c>
      <c r="AM327" s="1">
        <f t="shared" si="61"/>
        <v>0</v>
      </c>
      <c r="AN327" s="1">
        <f t="shared" si="62"/>
        <v>0</v>
      </c>
      <c r="AO327" s="1">
        <f t="shared" si="63"/>
        <v>1</v>
      </c>
    </row>
    <row r="328" spans="36:41" x14ac:dyDescent="0.3">
      <c r="AJ328" s="29">
        <f t="shared" si="60"/>
        <v>46035</v>
      </c>
      <c r="AK328">
        <f t="shared" si="58"/>
        <v>0</v>
      </c>
      <c r="AL328" s="1">
        <f t="shared" si="59"/>
        <v>1</v>
      </c>
      <c r="AM328" s="1">
        <f t="shared" si="61"/>
        <v>0</v>
      </c>
      <c r="AN328" s="1">
        <f t="shared" si="62"/>
        <v>0</v>
      </c>
      <c r="AO328" s="1">
        <f t="shared" si="63"/>
        <v>1</v>
      </c>
    </row>
    <row r="329" spans="36:41" x14ac:dyDescent="0.3">
      <c r="AJ329" s="29">
        <f t="shared" si="60"/>
        <v>46036</v>
      </c>
      <c r="AK329">
        <f t="shared" si="58"/>
        <v>0</v>
      </c>
      <c r="AL329" s="1">
        <f t="shared" si="59"/>
        <v>1</v>
      </c>
      <c r="AM329" s="1">
        <f t="shared" si="61"/>
        <v>0</v>
      </c>
      <c r="AN329" s="1">
        <f t="shared" si="62"/>
        <v>0</v>
      </c>
      <c r="AO329" s="1">
        <f t="shared" si="63"/>
        <v>1</v>
      </c>
    </row>
    <row r="330" spans="36:41" x14ac:dyDescent="0.3">
      <c r="AJ330" s="29">
        <f t="shared" si="60"/>
        <v>46037</v>
      </c>
      <c r="AK330">
        <f t="shared" si="58"/>
        <v>0</v>
      </c>
      <c r="AL330" s="1">
        <f t="shared" si="59"/>
        <v>1</v>
      </c>
      <c r="AM330" s="1">
        <f t="shared" si="61"/>
        <v>0</v>
      </c>
      <c r="AN330" s="1">
        <f t="shared" si="62"/>
        <v>0</v>
      </c>
      <c r="AO330" s="1">
        <f t="shared" si="63"/>
        <v>1</v>
      </c>
    </row>
    <row r="331" spans="36:41" x14ac:dyDescent="0.3">
      <c r="AJ331" s="29">
        <f t="shared" si="60"/>
        <v>46038</v>
      </c>
      <c r="AK331">
        <f t="shared" si="58"/>
        <v>0</v>
      </c>
      <c r="AL331" s="1">
        <f t="shared" si="59"/>
        <v>1</v>
      </c>
      <c r="AM331" s="1">
        <f t="shared" si="61"/>
        <v>0</v>
      </c>
      <c r="AN331" s="1">
        <f t="shared" si="62"/>
        <v>0</v>
      </c>
      <c r="AO331" s="1">
        <f t="shared" si="63"/>
        <v>1</v>
      </c>
    </row>
    <row r="332" spans="36:41" x14ac:dyDescent="0.3">
      <c r="AJ332" s="29">
        <f t="shared" si="60"/>
        <v>46039</v>
      </c>
      <c r="AK332">
        <f t="shared" si="58"/>
        <v>0</v>
      </c>
      <c r="AL332" s="1">
        <f t="shared" si="59"/>
        <v>1</v>
      </c>
      <c r="AM332" s="1">
        <f t="shared" si="61"/>
        <v>0</v>
      </c>
      <c r="AN332" s="1">
        <f t="shared" si="62"/>
        <v>0</v>
      </c>
      <c r="AO332" s="1">
        <f t="shared" si="63"/>
        <v>1</v>
      </c>
    </row>
    <row r="333" spans="36:41" x14ac:dyDescent="0.3">
      <c r="AJ333" s="29">
        <f t="shared" si="60"/>
        <v>46040</v>
      </c>
      <c r="AK333">
        <f t="shared" si="58"/>
        <v>0</v>
      </c>
      <c r="AL333" s="1">
        <f t="shared" si="59"/>
        <v>1</v>
      </c>
      <c r="AM333" s="1">
        <f t="shared" si="61"/>
        <v>0</v>
      </c>
      <c r="AN333" s="1">
        <f t="shared" si="62"/>
        <v>0</v>
      </c>
      <c r="AO333" s="1">
        <f t="shared" si="63"/>
        <v>1</v>
      </c>
    </row>
    <row r="334" spans="36:41" x14ac:dyDescent="0.3">
      <c r="AJ334" s="29">
        <f t="shared" si="60"/>
        <v>46041</v>
      </c>
      <c r="AK334">
        <f t="shared" si="58"/>
        <v>0</v>
      </c>
      <c r="AL334" s="1">
        <f t="shared" si="59"/>
        <v>1</v>
      </c>
      <c r="AM334" s="1">
        <f t="shared" si="61"/>
        <v>0</v>
      </c>
      <c r="AN334" s="1">
        <f t="shared" si="62"/>
        <v>0</v>
      </c>
      <c r="AO334" s="1">
        <f t="shared" si="63"/>
        <v>1</v>
      </c>
    </row>
    <row r="335" spans="36:41" x14ac:dyDescent="0.3">
      <c r="AJ335" s="29">
        <f t="shared" si="60"/>
        <v>46042</v>
      </c>
      <c r="AK335">
        <f t="shared" si="58"/>
        <v>0</v>
      </c>
      <c r="AL335" s="1">
        <f t="shared" si="59"/>
        <v>1</v>
      </c>
      <c r="AM335" s="1">
        <f t="shared" si="61"/>
        <v>0</v>
      </c>
      <c r="AN335" s="1">
        <f t="shared" si="62"/>
        <v>0</v>
      </c>
      <c r="AO335" s="1">
        <f t="shared" si="63"/>
        <v>1</v>
      </c>
    </row>
    <row r="336" spans="36:41" x14ac:dyDescent="0.3">
      <c r="AJ336" s="29">
        <f t="shared" si="60"/>
        <v>46043</v>
      </c>
      <c r="AK336">
        <f t="shared" si="58"/>
        <v>0</v>
      </c>
      <c r="AL336" s="1">
        <f t="shared" si="59"/>
        <v>1</v>
      </c>
      <c r="AM336" s="1">
        <f t="shared" si="61"/>
        <v>0</v>
      </c>
      <c r="AN336" s="1">
        <f t="shared" si="62"/>
        <v>0</v>
      </c>
      <c r="AO336" s="1">
        <f t="shared" si="63"/>
        <v>1</v>
      </c>
    </row>
    <row r="337" spans="36:41" x14ac:dyDescent="0.3">
      <c r="AJ337" s="29">
        <f t="shared" si="60"/>
        <v>46044</v>
      </c>
      <c r="AK337">
        <f t="shared" si="58"/>
        <v>0</v>
      </c>
      <c r="AL337" s="1">
        <f t="shared" si="59"/>
        <v>1</v>
      </c>
      <c r="AM337" s="1">
        <f t="shared" si="61"/>
        <v>0</v>
      </c>
      <c r="AN337" s="1">
        <f t="shared" si="62"/>
        <v>0</v>
      </c>
      <c r="AO337" s="1">
        <f t="shared" si="63"/>
        <v>1</v>
      </c>
    </row>
    <row r="338" spans="36:41" x14ac:dyDescent="0.3">
      <c r="AJ338" s="29">
        <f t="shared" si="60"/>
        <v>46045</v>
      </c>
      <c r="AK338">
        <f t="shared" si="58"/>
        <v>0</v>
      </c>
      <c r="AL338" s="1">
        <f t="shared" si="59"/>
        <v>1</v>
      </c>
      <c r="AM338" s="1">
        <f t="shared" si="61"/>
        <v>0</v>
      </c>
      <c r="AN338" s="1">
        <f t="shared" si="62"/>
        <v>0</v>
      </c>
      <c r="AO338" s="1">
        <f t="shared" si="63"/>
        <v>1</v>
      </c>
    </row>
    <row r="339" spans="36:41" x14ac:dyDescent="0.3">
      <c r="AJ339" s="29">
        <f t="shared" si="60"/>
        <v>46046</v>
      </c>
      <c r="AK339">
        <f t="shared" si="58"/>
        <v>0</v>
      </c>
      <c r="AL339" s="1">
        <f t="shared" si="59"/>
        <v>1</v>
      </c>
      <c r="AM339" s="1">
        <f t="shared" si="61"/>
        <v>0</v>
      </c>
      <c r="AN339" s="1">
        <f t="shared" si="62"/>
        <v>0</v>
      </c>
      <c r="AO339" s="1">
        <f t="shared" si="63"/>
        <v>1</v>
      </c>
    </row>
    <row r="340" spans="36:41" x14ac:dyDescent="0.3">
      <c r="AJ340" s="29">
        <f t="shared" si="60"/>
        <v>46047</v>
      </c>
      <c r="AK340">
        <f t="shared" si="58"/>
        <v>0</v>
      </c>
      <c r="AL340" s="1">
        <f t="shared" si="59"/>
        <v>1</v>
      </c>
      <c r="AM340" s="1">
        <f t="shared" si="61"/>
        <v>0</v>
      </c>
      <c r="AN340" s="1">
        <f t="shared" si="62"/>
        <v>0</v>
      </c>
      <c r="AO340" s="1">
        <f t="shared" si="63"/>
        <v>1</v>
      </c>
    </row>
    <row r="341" spans="36:41" x14ac:dyDescent="0.3">
      <c r="AJ341" s="29">
        <f t="shared" si="60"/>
        <v>46048</v>
      </c>
      <c r="AK341">
        <f t="shared" si="58"/>
        <v>0</v>
      </c>
      <c r="AL341" s="1">
        <f t="shared" si="59"/>
        <v>1</v>
      </c>
      <c r="AM341" s="1">
        <f t="shared" si="61"/>
        <v>0</v>
      </c>
      <c r="AN341" s="1">
        <f t="shared" si="62"/>
        <v>0</v>
      </c>
      <c r="AO341" s="1">
        <f t="shared" si="63"/>
        <v>1</v>
      </c>
    </row>
    <row r="342" spans="36:41" x14ac:dyDescent="0.3">
      <c r="AJ342" s="29">
        <f t="shared" si="60"/>
        <v>46049</v>
      </c>
      <c r="AK342">
        <f t="shared" si="58"/>
        <v>0</v>
      </c>
      <c r="AL342" s="1">
        <f t="shared" si="59"/>
        <v>1</v>
      </c>
      <c r="AM342" s="1">
        <f t="shared" si="61"/>
        <v>0</v>
      </c>
      <c r="AN342" s="1">
        <f t="shared" si="62"/>
        <v>0</v>
      </c>
      <c r="AO342" s="1">
        <f t="shared" si="63"/>
        <v>1</v>
      </c>
    </row>
    <row r="343" spans="36:41" x14ac:dyDescent="0.3">
      <c r="AJ343" s="29">
        <f t="shared" si="60"/>
        <v>46050</v>
      </c>
      <c r="AK343">
        <f t="shared" si="58"/>
        <v>0</v>
      </c>
      <c r="AL343" s="1">
        <f t="shared" si="59"/>
        <v>1</v>
      </c>
      <c r="AM343" s="1">
        <f t="shared" si="61"/>
        <v>0</v>
      </c>
      <c r="AN343" s="1">
        <f t="shared" si="62"/>
        <v>0</v>
      </c>
      <c r="AO343" s="1">
        <f t="shared" si="63"/>
        <v>1</v>
      </c>
    </row>
    <row r="344" spans="36:41" x14ac:dyDescent="0.3">
      <c r="AJ344" s="29">
        <f t="shared" si="60"/>
        <v>46051</v>
      </c>
      <c r="AK344">
        <f t="shared" si="58"/>
        <v>0</v>
      </c>
      <c r="AL344" s="1">
        <f t="shared" si="59"/>
        <v>1</v>
      </c>
      <c r="AM344" s="1">
        <f t="shared" si="61"/>
        <v>0</v>
      </c>
      <c r="AN344" s="1">
        <f t="shared" si="62"/>
        <v>0</v>
      </c>
      <c r="AO344" s="1">
        <f t="shared" si="63"/>
        <v>1</v>
      </c>
    </row>
    <row r="345" spans="36:41" x14ac:dyDescent="0.3">
      <c r="AJ345" s="29">
        <f t="shared" si="60"/>
        <v>46052</v>
      </c>
      <c r="AK345">
        <f t="shared" si="58"/>
        <v>0</v>
      </c>
      <c r="AL345" s="1">
        <f t="shared" si="59"/>
        <v>1</v>
      </c>
      <c r="AM345" s="1">
        <f t="shared" si="61"/>
        <v>0</v>
      </c>
      <c r="AN345" s="1">
        <f t="shared" si="62"/>
        <v>0</v>
      </c>
      <c r="AO345" s="1">
        <f t="shared" si="63"/>
        <v>1</v>
      </c>
    </row>
    <row r="346" spans="36:41" x14ac:dyDescent="0.3">
      <c r="AJ346" s="29">
        <f t="shared" si="60"/>
        <v>46053</v>
      </c>
      <c r="AK346">
        <f t="shared" si="58"/>
        <v>0</v>
      </c>
      <c r="AL346" s="1">
        <f t="shared" si="59"/>
        <v>1</v>
      </c>
      <c r="AM346" s="1">
        <f t="shared" si="61"/>
        <v>0</v>
      </c>
      <c r="AN346" s="1">
        <f t="shared" si="62"/>
        <v>0</v>
      </c>
      <c r="AO346" s="1">
        <f t="shared" si="63"/>
        <v>1</v>
      </c>
    </row>
    <row r="347" spans="36:41" x14ac:dyDescent="0.3">
      <c r="AJ347" s="29">
        <f t="shared" si="60"/>
        <v>46054</v>
      </c>
      <c r="AK347">
        <f t="shared" si="58"/>
        <v>0</v>
      </c>
      <c r="AL347" s="1">
        <f t="shared" si="59"/>
        <v>1</v>
      </c>
      <c r="AM347" s="1">
        <f t="shared" si="61"/>
        <v>0</v>
      </c>
      <c r="AN347" s="1">
        <f t="shared" si="62"/>
        <v>0</v>
      </c>
      <c r="AO347" s="1">
        <f t="shared" si="63"/>
        <v>1</v>
      </c>
    </row>
    <row r="348" spans="36:41" x14ac:dyDescent="0.3">
      <c r="AJ348" s="29">
        <f t="shared" si="60"/>
        <v>46055</v>
      </c>
      <c r="AK348">
        <f t="shared" si="58"/>
        <v>0</v>
      </c>
      <c r="AL348" s="1">
        <f t="shared" si="59"/>
        <v>1</v>
      </c>
      <c r="AM348" s="1">
        <f t="shared" si="61"/>
        <v>0</v>
      </c>
      <c r="AN348" s="1">
        <f t="shared" si="62"/>
        <v>0</v>
      </c>
      <c r="AO348" s="1">
        <f t="shared" si="63"/>
        <v>1</v>
      </c>
    </row>
    <row r="349" spans="36:41" x14ac:dyDescent="0.3">
      <c r="AJ349" s="29">
        <f t="shared" si="60"/>
        <v>46056</v>
      </c>
      <c r="AK349">
        <f t="shared" si="58"/>
        <v>0</v>
      </c>
      <c r="AL349" s="1">
        <f t="shared" si="59"/>
        <v>1</v>
      </c>
      <c r="AM349" s="1">
        <f t="shared" si="61"/>
        <v>0</v>
      </c>
      <c r="AN349" s="1">
        <f t="shared" si="62"/>
        <v>0</v>
      </c>
      <c r="AO349" s="1">
        <f t="shared" si="63"/>
        <v>1</v>
      </c>
    </row>
    <row r="350" spans="36:41" x14ac:dyDescent="0.3">
      <c r="AJ350" s="29">
        <f t="shared" si="60"/>
        <v>46057</v>
      </c>
      <c r="AK350">
        <f t="shared" si="58"/>
        <v>0</v>
      </c>
      <c r="AL350" s="1">
        <f t="shared" si="59"/>
        <v>1</v>
      </c>
      <c r="AM350" s="1">
        <f t="shared" si="61"/>
        <v>0</v>
      </c>
      <c r="AN350" s="1">
        <f t="shared" si="62"/>
        <v>0</v>
      </c>
      <c r="AO350" s="1">
        <f t="shared" si="63"/>
        <v>1</v>
      </c>
    </row>
    <row r="351" spans="36:41" x14ac:dyDescent="0.3">
      <c r="AJ351" s="29">
        <f t="shared" si="60"/>
        <v>46058</v>
      </c>
      <c r="AK351">
        <f t="shared" si="58"/>
        <v>0</v>
      </c>
      <c r="AL351" s="1">
        <f t="shared" si="59"/>
        <v>1</v>
      </c>
      <c r="AM351" s="1">
        <f t="shared" ref="AM351:AM382" si="64">_xlfn.XLOOKUP(AJ351,A$27:A$36,B$27:B$36,0,-1)</f>
        <v>0</v>
      </c>
      <c r="AN351" s="1">
        <f t="shared" ref="AN351:AN382" si="65">_xlfn.XLOOKUP(AJ351,A$27:A$36,B$27:B$36,0,1)</f>
        <v>0</v>
      </c>
      <c r="AO351" s="1">
        <f t="shared" si="63"/>
        <v>1</v>
      </c>
    </row>
    <row r="352" spans="36:41" x14ac:dyDescent="0.3">
      <c r="AJ352" s="29">
        <f t="shared" si="60"/>
        <v>46059</v>
      </c>
      <c r="AK352">
        <f t="shared" si="58"/>
        <v>0</v>
      </c>
      <c r="AL352" s="1">
        <f t="shared" si="59"/>
        <v>1</v>
      </c>
      <c r="AM352" s="1">
        <f t="shared" si="64"/>
        <v>0</v>
      </c>
      <c r="AN352" s="1">
        <f t="shared" si="65"/>
        <v>0</v>
      </c>
      <c r="AO352" s="1">
        <f t="shared" si="63"/>
        <v>1</v>
      </c>
    </row>
    <row r="353" spans="36:41" x14ac:dyDescent="0.3">
      <c r="AJ353" s="29">
        <f t="shared" si="60"/>
        <v>46060</v>
      </c>
      <c r="AK353">
        <f t="shared" si="58"/>
        <v>0</v>
      </c>
      <c r="AL353" s="1">
        <f t="shared" si="59"/>
        <v>1</v>
      </c>
      <c r="AM353" s="1">
        <f t="shared" si="64"/>
        <v>0</v>
      </c>
      <c r="AN353" s="1">
        <f t="shared" si="65"/>
        <v>0</v>
      </c>
      <c r="AO353" s="1">
        <f t="shared" si="63"/>
        <v>1</v>
      </c>
    </row>
    <row r="354" spans="36:41" x14ac:dyDescent="0.3">
      <c r="AJ354" s="29">
        <f t="shared" si="60"/>
        <v>46061</v>
      </c>
      <c r="AK354">
        <f t="shared" si="58"/>
        <v>0</v>
      </c>
      <c r="AL354" s="1">
        <f t="shared" si="59"/>
        <v>1</v>
      </c>
      <c r="AM354" s="1">
        <f t="shared" si="64"/>
        <v>0</v>
      </c>
      <c r="AN354" s="1">
        <f t="shared" si="65"/>
        <v>0</v>
      </c>
      <c r="AO354" s="1">
        <f t="shared" si="63"/>
        <v>1</v>
      </c>
    </row>
    <row r="355" spans="36:41" x14ac:dyDescent="0.3">
      <c r="AJ355" s="29">
        <f t="shared" si="60"/>
        <v>46062</v>
      </c>
      <c r="AK355">
        <f t="shared" si="58"/>
        <v>0</v>
      </c>
      <c r="AL355" s="1">
        <f t="shared" si="59"/>
        <v>1</v>
      </c>
      <c r="AM355" s="1">
        <f t="shared" si="64"/>
        <v>0</v>
      </c>
      <c r="AN355" s="1">
        <f t="shared" si="65"/>
        <v>0</v>
      </c>
      <c r="AO355" s="1">
        <f t="shared" si="63"/>
        <v>1</v>
      </c>
    </row>
    <row r="356" spans="36:41" x14ac:dyDescent="0.3">
      <c r="AJ356" s="29">
        <f t="shared" si="60"/>
        <v>46063</v>
      </c>
      <c r="AK356">
        <f t="shared" si="58"/>
        <v>0</v>
      </c>
      <c r="AL356" s="1">
        <f t="shared" si="59"/>
        <v>1</v>
      </c>
      <c r="AM356" s="1">
        <f t="shared" si="64"/>
        <v>0</v>
      </c>
      <c r="AN356" s="1">
        <f t="shared" si="65"/>
        <v>0</v>
      </c>
      <c r="AO356" s="1">
        <f t="shared" si="63"/>
        <v>1</v>
      </c>
    </row>
    <row r="357" spans="36:41" x14ac:dyDescent="0.3">
      <c r="AJ357" s="29">
        <f t="shared" si="60"/>
        <v>46064</v>
      </c>
      <c r="AK357">
        <f t="shared" si="58"/>
        <v>0</v>
      </c>
      <c r="AL357" s="1">
        <f t="shared" si="59"/>
        <v>1</v>
      </c>
      <c r="AM357" s="1">
        <f t="shared" si="64"/>
        <v>0</v>
      </c>
      <c r="AN357" s="1">
        <f t="shared" si="65"/>
        <v>0</v>
      </c>
      <c r="AO357" s="1">
        <f t="shared" si="63"/>
        <v>1</v>
      </c>
    </row>
    <row r="358" spans="36:41" x14ac:dyDescent="0.3">
      <c r="AJ358" s="29">
        <f t="shared" si="60"/>
        <v>46065</v>
      </c>
      <c r="AK358">
        <f t="shared" si="58"/>
        <v>0</v>
      </c>
      <c r="AL358" s="1">
        <f t="shared" si="59"/>
        <v>1</v>
      </c>
      <c r="AM358" s="1">
        <f t="shared" si="64"/>
        <v>0</v>
      </c>
      <c r="AN358" s="1">
        <f t="shared" si="65"/>
        <v>0</v>
      </c>
      <c r="AO358" s="1">
        <f t="shared" si="63"/>
        <v>1</v>
      </c>
    </row>
    <row r="359" spans="36:41" x14ac:dyDescent="0.3">
      <c r="AJ359" s="29">
        <f t="shared" si="60"/>
        <v>46066</v>
      </c>
      <c r="AK359">
        <f t="shared" si="58"/>
        <v>0</v>
      </c>
      <c r="AL359" s="1">
        <f t="shared" si="59"/>
        <v>1</v>
      </c>
      <c r="AM359" s="1">
        <f t="shared" si="64"/>
        <v>0</v>
      </c>
      <c r="AN359" s="1">
        <f t="shared" si="65"/>
        <v>0</v>
      </c>
      <c r="AO359" s="1">
        <f t="shared" si="63"/>
        <v>1</v>
      </c>
    </row>
    <row r="360" spans="36:41" x14ac:dyDescent="0.3">
      <c r="AJ360" s="29">
        <f t="shared" si="60"/>
        <v>46067</v>
      </c>
      <c r="AK360">
        <f t="shared" si="58"/>
        <v>0</v>
      </c>
      <c r="AL360" s="1">
        <f t="shared" si="59"/>
        <v>1</v>
      </c>
      <c r="AM360" s="1">
        <f t="shared" si="64"/>
        <v>0</v>
      </c>
      <c r="AN360" s="1">
        <f t="shared" si="65"/>
        <v>0</v>
      </c>
      <c r="AO360" s="1">
        <f t="shared" si="63"/>
        <v>1</v>
      </c>
    </row>
    <row r="361" spans="36:41" x14ac:dyDescent="0.3">
      <c r="AJ361" s="29">
        <f t="shared" si="60"/>
        <v>46068</v>
      </c>
      <c r="AK361">
        <f t="shared" ref="AK361:AK406" si="66">_xlfn.XLOOKUP(AJ361,A$27:A$36,B$27:B$36,0,0)</f>
        <v>0</v>
      </c>
      <c r="AL361" s="1">
        <f t="shared" ref="AL361:AL406" si="67">_xlfn.XLOOKUP(AJ361,A$15:A$24,B$15:B$24,1,0)</f>
        <v>1</v>
      </c>
      <c r="AM361" s="1">
        <f t="shared" si="64"/>
        <v>0</v>
      </c>
      <c r="AN361" s="1">
        <f t="shared" si="65"/>
        <v>0</v>
      </c>
      <c r="AO361" s="1">
        <f t="shared" si="63"/>
        <v>1</v>
      </c>
    </row>
    <row r="362" spans="36:41" x14ac:dyDescent="0.3">
      <c r="AJ362" s="29">
        <f t="shared" si="60"/>
        <v>46069</v>
      </c>
      <c r="AK362">
        <f t="shared" si="66"/>
        <v>0</v>
      </c>
      <c r="AL362" s="1">
        <f t="shared" si="67"/>
        <v>1</v>
      </c>
      <c r="AM362" s="1">
        <f t="shared" si="64"/>
        <v>0</v>
      </c>
      <c r="AN362" s="1">
        <f t="shared" si="65"/>
        <v>0</v>
      </c>
      <c r="AO362" s="1">
        <f t="shared" si="63"/>
        <v>1</v>
      </c>
    </row>
    <row r="363" spans="36:41" x14ac:dyDescent="0.3">
      <c r="AJ363" s="29">
        <f t="shared" ref="AJ363:AJ406" si="68">AJ362+1</f>
        <v>46070</v>
      </c>
      <c r="AK363">
        <f t="shared" si="66"/>
        <v>0</v>
      </c>
      <c r="AL363" s="1">
        <f t="shared" si="67"/>
        <v>1</v>
      </c>
      <c r="AM363" s="1">
        <f t="shared" si="64"/>
        <v>0</v>
      </c>
      <c r="AN363" s="1">
        <f t="shared" si="65"/>
        <v>0</v>
      </c>
      <c r="AO363" s="1">
        <f t="shared" si="63"/>
        <v>1</v>
      </c>
    </row>
    <row r="364" spans="36:41" x14ac:dyDescent="0.3">
      <c r="AJ364" s="29">
        <f t="shared" si="68"/>
        <v>46071</v>
      </c>
      <c r="AK364">
        <f t="shared" si="66"/>
        <v>0</v>
      </c>
      <c r="AL364" s="1">
        <f t="shared" si="67"/>
        <v>1</v>
      </c>
      <c r="AM364" s="1">
        <f t="shared" si="64"/>
        <v>0</v>
      </c>
      <c r="AN364" s="1">
        <f t="shared" si="65"/>
        <v>0</v>
      </c>
      <c r="AO364" s="1">
        <f t="shared" si="63"/>
        <v>1</v>
      </c>
    </row>
    <row r="365" spans="36:41" x14ac:dyDescent="0.3">
      <c r="AJ365" s="29">
        <f t="shared" si="68"/>
        <v>46072</v>
      </c>
      <c r="AK365">
        <f t="shared" si="66"/>
        <v>0</v>
      </c>
      <c r="AL365" s="1">
        <f t="shared" si="67"/>
        <v>1</v>
      </c>
      <c r="AM365" s="1">
        <f t="shared" si="64"/>
        <v>0</v>
      </c>
      <c r="AN365" s="1">
        <f t="shared" si="65"/>
        <v>0</v>
      </c>
      <c r="AO365" s="1">
        <f t="shared" si="63"/>
        <v>1</v>
      </c>
    </row>
    <row r="366" spans="36:41" x14ac:dyDescent="0.3">
      <c r="AJ366" s="29">
        <f t="shared" si="68"/>
        <v>46073</v>
      </c>
      <c r="AK366">
        <f t="shared" si="66"/>
        <v>0</v>
      </c>
      <c r="AL366" s="1">
        <f t="shared" si="67"/>
        <v>1</v>
      </c>
      <c r="AM366" s="1">
        <f t="shared" si="64"/>
        <v>0</v>
      </c>
      <c r="AN366" s="1">
        <f t="shared" si="65"/>
        <v>0</v>
      </c>
      <c r="AO366" s="1">
        <f t="shared" si="63"/>
        <v>1</v>
      </c>
    </row>
    <row r="367" spans="36:41" x14ac:dyDescent="0.3">
      <c r="AJ367" s="29">
        <f t="shared" si="68"/>
        <v>46074</v>
      </c>
      <c r="AK367">
        <f t="shared" si="66"/>
        <v>0</v>
      </c>
      <c r="AL367" s="1">
        <f t="shared" si="67"/>
        <v>1</v>
      </c>
      <c r="AM367" s="1">
        <f t="shared" si="64"/>
        <v>0</v>
      </c>
      <c r="AN367" s="1">
        <f t="shared" si="65"/>
        <v>0</v>
      </c>
      <c r="AO367" s="1">
        <f t="shared" si="63"/>
        <v>1</v>
      </c>
    </row>
    <row r="368" spans="36:41" x14ac:dyDescent="0.3">
      <c r="AJ368" s="29">
        <f t="shared" si="68"/>
        <v>46075</v>
      </c>
      <c r="AK368">
        <f t="shared" si="66"/>
        <v>0</v>
      </c>
      <c r="AL368" s="1">
        <f t="shared" si="67"/>
        <v>1</v>
      </c>
      <c r="AM368" s="1">
        <f t="shared" si="64"/>
        <v>0</v>
      </c>
      <c r="AN368" s="1">
        <f t="shared" si="65"/>
        <v>0</v>
      </c>
      <c r="AO368" s="1">
        <f t="shared" si="63"/>
        <v>1</v>
      </c>
    </row>
    <row r="369" spans="36:41" x14ac:dyDescent="0.3">
      <c r="AJ369" s="29">
        <f t="shared" si="68"/>
        <v>46076</v>
      </c>
      <c r="AK369">
        <f t="shared" si="66"/>
        <v>0</v>
      </c>
      <c r="AL369" s="1">
        <f t="shared" si="67"/>
        <v>1</v>
      </c>
      <c r="AM369" s="1">
        <f t="shared" si="64"/>
        <v>0</v>
      </c>
      <c r="AN369" s="1">
        <f t="shared" si="65"/>
        <v>0</v>
      </c>
      <c r="AO369" s="1">
        <f t="shared" si="63"/>
        <v>1</v>
      </c>
    </row>
    <row r="370" spans="36:41" x14ac:dyDescent="0.3">
      <c r="AJ370" s="29">
        <f t="shared" si="68"/>
        <v>46077</v>
      </c>
      <c r="AK370">
        <f t="shared" si="66"/>
        <v>0</v>
      </c>
      <c r="AL370" s="1">
        <f t="shared" si="67"/>
        <v>1</v>
      </c>
      <c r="AM370" s="1">
        <f t="shared" si="64"/>
        <v>0</v>
      </c>
      <c r="AN370" s="1">
        <f t="shared" si="65"/>
        <v>0</v>
      </c>
      <c r="AO370" s="1">
        <f t="shared" si="63"/>
        <v>1</v>
      </c>
    </row>
    <row r="371" spans="36:41" x14ac:dyDescent="0.3">
      <c r="AJ371" s="29">
        <f t="shared" si="68"/>
        <v>46078</v>
      </c>
      <c r="AK371">
        <f t="shared" si="66"/>
        <v>0</v>
      </c>
      <c r="AL371" s="1">
        <f t="shared" si="67"/>
        <v>1</v>
      </c>
      <c r="AM371" s="1">
        <f t="shared" si="64"/>
        <v>0</v>
      </c>
      <c r="AN371" s="1">
        <f t="shared" si="65"/>
        <v>0</v>
      </c>
      <c r="AO371" s="1">
        <f t="shared" si="63"/>
        <v>1</v>
      </c>
    </row>
    <row r="372" spans="36:41" x14ac:dyDescent="0.3">
      <c r="AJ372" s="29">
        <f t="shared" si="68"/>
        <v>46079</v>
      </c>
      <c r="AK372">
        <f t="shared" si="66"/>
        <v>0</v>
      </c>
      <c r="AL372" s="1">
        <f t="shared" si="67"/>
        <v>1</v>
      </c>
      <c r="AM372" s="1">
        <f t="shared" si="64"/>
        <v>0</v>
      </c>
      <c r="AN372" s="1">
        <f t="shared" si="65"/>
        <v>0</v>
      </c>
      <c r="AO372" s="1">
        <f t="shared" si="63"/>
        <v>1</v>
      </c>
    </row>
    <row r="373" spans="36:41" x14ac:dyDescent="0.3">
      <c r="AJ373" s="29">
        <f t="shared" si="68"/>
        <v>46080</v>
      </c>
      <c r="AK373">
        <f t="shared" si="66"/>
        <v>0</v>
      </c>
      <c r="AL373" s="1">
        <f t="shared" si="67"/>
        <v>1</v>
      </c>
      <c r="AM373" s="1">
        <f t="shared" si="64"/>
        <v>0</v>
      </c>
      <c r="AN373" s="1">
        <f t="shared" si="65"/>
        <v>0</v>
      </c>
      <c r="AO373" s="1">
        <f t="shared" si="63"/>
        <v>1</v>
      </c>
    </row>
    <row r="374" spans="36:41" x14ac:dyDescent="0.3">
      <c r="AJ374" s="29">
        <f t="shared" si="68"/>
        <v>46081</v>
      </c>
      <c r="AK374">
        <f t="shared" si="66"/>
        <v>0</v>
      </c>
      <c r="AL374" s="1">
        <f t="shared" si="67"/>
        <v>1</v>
      </c>
      <c r="AM374" s="1">
        <f t="shared" si="64"/>
        <v>0</v>
      </c>
      <c r="AN374" s="1">
        <f t="shared" si="65"/>
        <v>0</v>
      </c>
      <c r="AO374" s="1">
        <f t="shared" si="63"/>
        <v>1</v>
      </c>
    </row>
    <row r="375" spans="36:41" x14ac:dyDescent="0.3">
      <c r="AJ375" s="29">
        <f t="shared" si="68"/>
        <v>46082</v>
      </c>
      <c r="AK375">
        <f t="shared" si="66"/>
        <v>0</v>
      </c>
      <c r="AL375" s="1">
        <f t="shared" si="67"/>
        <v>1</v>
      </c>
      <c r="AM375" s="1">
        <f t="shared" si="64"/>
        <v>0</v>
      </c>
      <c r="AN375" s="1">
        <f t="shared" si="65"/>
        <v>0</v>
      </c>
      <c r="AO375" s="1">
        <f t="shared" si="63"/>
        <v>1</v>
      </c>
    </row>
    <row r="376" spans="36:41" x14ac:dyDescent="0.3">
      <c r="AJ376" s="29">
        <f t="shared" si="68"/>
        <v>46083</v>
      </c>
      <c r="AK376">
        <f t="shared" si="66"/>
        <v>0</v>
      </c>
      <c r="AL376" s="1">
        <f t="shared" si="67"/>
        <v>1</v>
      </c>
      <c r="AM376" s="1">
        <f t="shared" si="64"/>
        <v>0</v>
      </c>
      <c r="AN376" s="1">
        <f t="shared" si="65"/>
        <v>0</v>
      </c>
      <c r="AO376" s="1">
        <f t="shared" si="63"/>
        <v>1</v>
      </c>
    </row>
    <row r="377" spans="36:41" x14ac:dyDescent="0.3">
      <c r="AJ377" s="29">
        <f t="shared" si="68"/>
        <v>46084</v>
      </c>
      <c r="AK377">
        <f t="shared" si="66"/>
        <v>0</v>
      </c>
      <c r="AL377" s="1">
        <f t="shared" si="67"/>
        <v>1</v>
      </c>
      <c r="AM377" s="1">
        <f t="shared" si="64"/>
        <v>0</v>
      </c>
      <c r="AN377" s="1">
        <f t="shared" si="65"/>
        <v>0</v>
      </c>
      <c r="AO377" s="1">
        <f t="shared" si="63"/>
        <v>1</v>
      </c>
    </row>
    <row r="378" spans="36:41" x14ac:dyDescent="0.3">
      <c r="AJ378" s="29">
        <f t="shared" si="68"/>
        <v>46085</v>
      </c>
      <c r="AK378">
        <f t="shared" si="66"/>
        <v>0</v>
      </c>
      <c r="AL378" s="1">
        <f t="shared" si="67"/>
        <v>1</v>
      </c>
      <c r="AM378" s="1">
        <f t="shared" si="64"/>
        <v>0</v>
      </c>
      <c r="AN378" s="1">
        <f t="shared" si="65"/>
        <v>0</v>
      </c>
      <c r="AO378" s="1">
        <f t="shared" si="63"/>
        <v>1</v>
      </c>
    </row>
    <row r="379" spans="36:41" x14ac:dyDescent="0.3">
      <c r="AJ379" s="29">
        <f t="shared" si="68"/>
        <v>46086</v>
      </c>
      <c r="AK379">
        <f t="shared" si="66"/>
        <v>0</v>
      </c>
      <c r="AL379" s="1">
        <f t="shared" si="67"/>
        <v>1</v>
      </c>
      <c r="AM379" s="1">
        <f t="shared" si="64"/>
        <v>0</v>
      </c>
      <c r="AN379" s="1">
        <f t="shared" si="65"/>
        <v>0</v>
      </c>
      <c r="AO379" s="1">
        <f t="shared" si="63"/>
        <v>1</v>
      </c>
    </row>
    <row r="380" spans="36:41" x14ac:dyDescent="0.3">
      <c r="AJ380" s="29">
        <f t="shared" si="68"/>
        <v>46087</v>
      </c>
      <c r="AK380">
        <f t="shared" si="66"/>
        <v>0</v>
      </c>
      <c r="AL380" s="1">
        <f t="shared" si="67"/>
        <v>1</v>
      </c>
      <c r="AM380" s="1">
        <f t="shared" si="64"/>
        <v>0</v>
      </c>
      <c r="AN380" s="1">
        <f t="shared" si="65"/>
        <v>0</v>
      </c>
      <c r="AO380" s="1">
        <f t="shared" si="63"/>
        <v>1</v>
      </c>
    </row>
    <row r="381" spans="36:41" x14ac:dyDescent="0.3">
      <c r="AJ381" s="29">
        <f t="shared" si="68"/>
        <v>46088</v>
      </c>
      <c r="AK381">
        <f t="shared" si="66"/>
        <v>0</v>
      </c>
      <c r="AL381" s="1">
        <f t="shared" si="67"/>
        <v>1</v>
      </c>
      <c r="AM381" s="1">
        <f t="shared" si="64"/>
        <v>0</v>
      </c>
      <c r="AN381" s="1">
        <f t="shared" si="65"/>
        <v>0</v>
      </c>
      <c r="AO381" s="1">
        <f t="shared" si="63"/>
        <v>1</v>
      </c>
    </row>
    <row r="382" spans="36:41" x14ac:dyDescent="0.3">
      <c r="AJ382" s="29">
        <f t="shared" si="68"/>
        <v>46089</v>
      </c>
      <c r="AK382">
        <f t="shared" si="66"/>
        <v>0</v>
      </c>
      <c r="AL382" s="1">
        <f t="shared" si="67"/>
        <v>1</v>
      </c>
      <c r="AM382" s="1">
        <f t="shared" si="64"/>
        <v>0</v>
      </c>
      <c r="AN382" s="1">
        <f t="shared" si="65"/>
        <v>0</v>
      </c>
      <c r="AO382" s="1">
        <f t="shared" si="63"/>
        <v>1</v>
      </c>
    </row>
    <row r="383" spans="36:41" x14ac:dyDescent="0.3">
      <c r="AJ383" s="29">
        <f t="shared" si="68"/>
        <v>46090</v>
      </c>
      <c r="AK383">
        <f t="shared" si="66"/>
        <v>0</v>
      </c>
      <c r="AL383" s="1">
        <f t="shared" si="67"/>
        <v>1</v>
      </c>
      <c r="AM383" s="1">
        <f t="shared" ref="AM383:AM406" si="69">_xlfn.XLOOKUP(AJ383,A$27:A$36,B$27:B$36,0,-1)</f>
        <v>0</v>
      </c>
      <c r="AN383" s="1">
        <f t="shared" ref="AN383:AN406" si="70">_xlfn.XLOOKUP(AJ383,A$27:A$36,B$27:B$36,0,1)</f>
        <v>0</v>
      </c>
      <c r="AO383" s="1">
        <f t="shared" si="63"/>
        <v>1</v>
      </c>
    </row>
    <row r="384" spans="36:41" x14ac:dyDescent="0.3">
      <c r="AJ384" s="29">
        <f t="shared" si="68"/>
        <v>46091</v>
      </c>
      <c r="AK384">
        <f t="shared" si="66"/>
        <v>0</v>
      </c>
      <c r="AL384" s="1">
        <f t="shared" si="67"/>
        <v>1</v>
      </c>
      <c r="AM384" s="1">
        <f t="shared" si="69"/>
        <v>0</v>
      </c>
      <c r="AN384" s="1">
        <f t="shared" si="70"/>
        <v>0</v>
      </c>
      <c r="AO384" s="1">
        <f t="shared" si="63"/>
        <v>1</v>
      </c>
    </row>
    <row r="385" spans="36:41" x14ac:dyDescent="0.3">
      <c r="AJ385" s="29">
        <f t="shared" si="68"/>
        <v>46092</v>
      </c>
      <c r="AK385">
        <f t="shared" si="66"/>
        <v>0</v>
      </c>
      <c r="AL385" s="1">
        <f t="shared" si="67"/>
        <v>1</v>
      </c>
      <c r="AM385" s="1">
        <f t="shared" si="69"/>
        <v>0</v>
      </c>
      <c r="AN385" s="1">
        <f t="shared" si="70"/>
        <v>0</v>
      </c>
      <c r="AO385" s="1">
        <f t="shared" ref="AO385:AO406" si="71">AL385</f>
        <v>1</v>
      </c>
    </row>
    <row r="386" spans="36:41" x14ac:dyDescent="0.3">
      <c r="AJ386" s="29">
        <f t="shared" si="68"/>
        <v>46093</v>
      </c>
      <c r="AK386">
        <f t="shared" si="66"/>
        <v>0</v>
      </c>
      <c r="AL386" s="1">
        <f t="shared" si="67"/>
        <v>1</v>
      </c>
      <c r="AM386" s="1">
        <f t="shared" si="69"/>
        <v>0</v>
      </c>
      <c r="AN386" s="1">
        <f t="shared" si="70"/>
        <v>0</v>
      </c>
      <c r="AO386" s="1">
        <f t="shared" si="71"/>
        <v>1</v>
      </c>
    </row>
    <row r="387" spans="36:41" x14ac:dyDescent="0.3">
      <c r="AJ387" s="29">
        <f t="shared" si="68"/>
        <v>46094</v>
      </c>
      <c r="AK387">
        <f t="shared" si="66"/>
        <v>0</v>
      </c>
      <c r="AL387" s="1">
        <f t="shared" si="67"/>
        <v>1</v>
      </c>
      <c r="AM387" s="1">
        <f t="shared" si="69"/>
        <v>0</v>
      </c>
      <c r="AN387" s="1">
        <f t="shared" si="70"/>
        <v>0</v>
      </c>
      <c r="AO387" s="1">
        <f t="shared" si="71"/>
        <v>1</v>
      </c>
    </row>
    <row r="388" spans="36:41" x14ac:dyDescent="0.3">
      <c r="AJ388" s="29">
        <f t="shared" si="68"/>
        <v>46095</v>
      </c>
      <c r="AK388">
        <f t="shared" si="66"/>
        <v>0</v>
      </c>
      <c r="AL388" s="1">
        <f t="shared" si="67"/>
        <v>1</v>
      </c>
      <c r="AM388" s="1">
        <f t="shared" si="69"/>
        <v>0</v>
      </c>
      <c r="AN388" s="1">
        <f t="shared" si="70"/>
        <v>0</v>
      </c>
      <c r="AO388" s="1">
        <f t="shared" si="71"/>
        <v>1</v>
      </c>
    </row>
    <row r="389" spans="36:41" x14ac:dyDescent="0.3">
      <c r="AJ389" s="29">
        <f t="shared" si="68"/>
        <v>46096</v>
      </c>
      <c r="AK389">
        <f t="shared" si="66"/>
        <v>0</v>
      </c>
      <c r="AL389" s="1">
        <f t="shared" si="67"/>
        <v>1</v>
      </c>
      <c r="AM389" s="1">
        <f t="shared" si="69"/>
        <v>0</v>
      </c>
      <c r="AN389" s="1">
        <f t="shared" si="70"/>
        <v>0</v>
      </c>
      <c r="AO389" s="1">
        <f t="shared" si="71"/>
        <v>1</v>
      </c>
    </row>
    <row r="390" spans="36:41" x14ac:dyDescent="0.3">
      <c r="AJ390" s="29">
        <f t="shared" si="68"/>
        <v>46097</v>
      </c>
      <c r="AK390">
        <f t="shared" si="66"/>
        <v>0</v>
      </c>
      <c r="AL390" s="1">
        <f t="shared" si="67"/>
        <v>1</v>
      </c>
      <c r="AM390" s="1">
        <f t="shared" si="69"/>
        <v>0</v>
      </c>
      <c r="AN390" s="1">
        <f t="shared" si="70"/>
        <v>0</v>
      </c>
      <c r="AO390" s="1">
        <f t="shared" si="71"/>
        <v>1</v>
      </c>
    </row>
    <row r="391" spans="36:41" x14ac:dyDescent="0.3">
      <c r="AJ391" s="29">
        <f t="shared" si="68"/>
        <v>46098</v>
      </c>
      <c r="AK391">
        <f t="shared" si="66"/>
        <v>0</v>
      </c>
      <c r="AL391" s="1">
        <f t="shared" si="67"/>
        <v>1</v>
      </c>
      <c r="AM391" s="1">
        <f t="shared" si="69"/>
        <v>0</v>
      </c>
      <c r="AN391" s="1">
        <f t="shared" si="70"/>
        <v>0</v>
      </c>
      <c r="AO391" s="1">
        <f t="shared" si="71"/>
        <v>1</v>
      </c>
    </row>
    <row r="392" spans="36:41" x14ac:dyDescent="0.3">
      <c r="AJ392" s="29">
        <f t="shared" si="68"/>
        <v>46099</v>
      </c>
      <c r="AK392">
        <f t="shared" si="66"/>
        <v>0</v>
      </c>
      <c r="AL392" s="1">
        <f t="shared" si="67"/>
        <v>1</v>
      </c>
      <c r="AM392" s="1">
        <f t="shared" si="69"/>
        <v>0</v>
      </c>
      <c r="AN392" s="1">
        <f t="shared" si="70"/>
        <v>0</v>
      </c>
      <c r="AO392" s="1">
        <f t="shared" si="71"/>
        <v>1</v>
      </c>
    </row>
    <row r="393" spans="36:41" x14ac:dyDescent="0.3">
      <c r="AJ393" s="29">
        <f t="shared" si="68"/>
        <v>46100</v>
      </c>
      <c r="AK393">
        <f t="shared" si="66"/>
        <v>0</v>
      </c>
      <c r="AL393" s="1">
        <f t="shared" si="67"/>
        <v>1</v>
      </c>
      <c r="AM393" s="1">
        <f t="shared" si="69"/>
        <v>0</v>
      </c>
      <c r="AN393" s="1">
        <f t="shared" si="70"/>
        <v>0</v>
      </c>
      <c r="AO393" s="1">
        <f t="shared" si="71"/>
        <v>1</v>
      </c>
    </row>
    <row r="394" spans="36:41" x14ac:dyDescent="0.3">
      <c r="AJ394" s="29">
        <f t="shared" si="68"/>
        <v>46101</v>
      </c>
      <c r="AK394">
        <f t="shared" si="66"/>
        <v>0</v>
      </c>
      <c r="AL394" s="1">
        <f t="shared" si="67"/>
        <v>1</v>
      </c>
      <c r="AM394" s="1">
        <f t="shared" si="69"/>
        <v>0</v>
      </c>
      <c r="AN394" s="1">
        <f t="shared" si="70"/>
        <v>0</v>
      </c>
      <c r="AO394" s="1">
        <f t="shared" si="71"/>
        <v>1</v>
      </c>
    </row>
    <row r="395" spans="36:41" x14ac:dyDescent="0.3">
      <c r="AJ395" s="29">
        <f t="shared" si="68"/>
        <v>46102</v>
      </c>
      <c r="AK395">
        <f t="shared" si="66"/>
        <v>0</v>
      </c>
      <c r="AL395" s="1">
        <f t="shared" si="67"/>
        <v>1</v>
      </c>
      <c r="AM395" s="1">
        <f t="shared" si="69"/>
        <v>0</v>
      </c>
      <c r="AN395" s="1">
        <f t="shared" si="70"/>
        <v>0</v>
      </c>
      <c r="AO395" s="1">
        <f t="shared" si="71"/>
        <v>1</v>
      </c>
    </row>
    <row r="396" spans="36:41" x14ac:dyDescent="0.3">
      <c r="AJ396" s="29">
        <f t="shared" si="68"/>
        <v>46103</v>
      </c>
      <c r="AK396">
        <f t="shared" si="66"/>
        <v>0</v>
      </c>
      <c r="AL396" s="1">
        <f t="shared" si="67"/>
        <v>1</v>
      </c>
      <c r="AM396" s="1">
        <f t="shared" si="69"/>
        <v>0</v>
      </c>
      <c r="AN396" s="1">
        <f t="shared" si="70"/>
        <v>0</v>
      </c>
      <c r="AO396" s="1">
        <f t="shared" si="71"/>
        <v>1</v>
      </c>
    </row>
    <row r="397" spans="36:41" x14ac:dyDescent="0.3">
      <c r="AJ397" s="29">
        <f t="shared" si="68"/>
        <v>46104</v>
      </c>
      <c r="AK397">
        <f t="shared" si="66"/>
        <v>0</v>
      </c>
      <c r="AL397" s="1">
        <f t="shared" si="67"/>
        <v>1</v>
      </c>
      <c r="AM397" s="1">
        <f t="shared" si="69"/>
        <v>0</v>
      </c>
      <c r="AN397" s="1">
        <f t="shared" si="70"/>
        <v>0</v>
      </c>
      <c r="AO397" s="1">
        <f t="shared" si="71"/>
        <v>1</v>
      </c>
    </row>
    <row r="398" spans="36:41" x14ac:dyDescent="0.3">
      <c r="AJ398" s="29">
        <f t="shared" si="68"/>
        <v>46105</v>
      </c>
      <c r="AK398">
        <f t="shared" si="66"/>
        <v>0</v>
      </c>
      <c r="AL398" s="1">
        <f t="shared" si="67"/>
        <v>1</v>
      </c>
      <c r="AM398" s="1">
        <f t="shared" si="69"/>
        <v>0</v>
      </c>
      <c r="AN398" s="1">
        <f t="shared" si="70"/>
        <v>0</v>
      </c>
      <c r="AO398" s="1">
        <f t="shared" si="71"/>
        <v>1</v>
      </c>
    </row>
    <row r="399" spans="36:41" x14ac:dyDescent="0.3">
      <c r="AJ399" s="29">
        <f t="shared" si="68"/>
        <v>46106</v>
      </c>
      <c r="AK399">
        <f t="shared" si="66"/>
        <v>0</v>
      </c>
      <c r="AL399" s="1">
        <f t="shared" si="67"/>
        <v>1</v>
      </c>
      <c r="AM399" s="1">
        <f t="shared" si="69"/>
        <v>0</v>
      </c>
      <c r="AN399" s="1">
        <f t="shared" si="70"/>
        <v>0</v>
      </c>
      <c r="AO399" s="1">
        <f t="shared" si="71"/>
        <v>1</v>
      </c>
    </row>
    <row r="400" spans="36:41" x14ac:dyDescent="0.3">
      <c r="AJ400" s="29">
        <f t="shared" si="68"/>
        <v>46107</v>
      </c>
      <c r="AK400">
        <f t="shared" si="66"/>
        <v>0</v>
      </c>
      <c r="AL400" s="1">
        <f t="shared" si="67"/>
        <v>1</v>
      </c>
      <c r="AM400" s="1">
        <f t="shared" si="69"/>
        <v>0</v>
      </c>
      <c r="AN400" s="1">
        <f t="shared" si="70"/>
        <v>0</v>
      </c>
      <c r="AO400" s="1">
        <f t="shared" si="71"/>
        <v>1</v>
      </c>
    </row>
    <row r="401" spans="36:41" x14ac:dyDescent="0.3">
      <c r="AJ401" s="29">
        <f t="shared" si="68"/>
        <v>46108</v>
      </c>
      <c r="AK401">
        <f t="shared" si="66"/>
        <v>0</v>
      </c>
      <c r="AL401" s="1">
        <f t="shared" si="67"/>
        <v>1</v>
      </c>
      <c r="AM401" s="1">
        <f t="shared" si="69"/>
        <v>0</v>
      </c>
      <c r="AN401" s="1">
        <f t="shared" si="70"/>
        <v>0</v>
      </c>
      <c r="AO401" s="1">
        <f t="shared" si="71"/>
        <v>1</v>
      </c>
    </row>
    <row r="402" spans="36:41" x14ac:dyDescent="0.3">
      <c r="AJ402" s="29">
        <f t="shared" si="68"/>
        <v>46109</v>
      </c>
      <c r="AK402">
        <f t="shared" si="66"/>
        <v>0</v>
      </c>
      <c r="AL402" s="1">
        <f t="shared" si="67"/>
        <v>1</v>
      </c>
      <c r="AM402" s="1">
        <f t="shared" si="69"/>
        <v>0</v>
      </c>
      <c r="AN402" s="1">
        <f t="shared" si="70"/>
        <v>0</v>
      </c>
      <c r="AO402" s="1">
        <f t="shared" si="71"/>
        <v>1</v>
      </c>
    </row>
    <row r="403" spans="36:41" x14ac:dyDescent="0.3">
      <c r="AJ403" s="29">
        <f t="shared" si="68"/>
        <v>46110</v>
      </c>
      <c r="AK403">
        <f t="shared" si="66"/>
        <v>0</v>
      </c>
      <c r="AL403" s="1">
        <f t="shared" si="67"/>
        <v>1</v>
      </c>
      <c r="AM403" s="1">
        <f t="shared" si="69"/>
        <v>0</v>
      </c>
      <c r="AN403" s="1">
        <f t="shared" si="70"/>
        <v>0</v>
      </c>
      <c r="AO403" s="1">
        <f t="shared" si="71"/>
        <v>1</v>
      </c>
    </row>
    <row r="404" spans="36:41" x14ac:dyDescent="0.3">
      <c r="AJ404" s="29">
        <f t="shared" si="68"/>
        <v>46111</v>
      </c>
      <c r="AK404">
        <f t="shared" si="66"/>
        <v>0</v>
      </c>
      <c r="AL404" s="1">
        <f t="shared" si="67"/>
        <v>1</v>
      </c>
      <c r="AM404" s="1">
        <f t="shared" si="69"/>
        <v>0</v>
      </c>
      <c r="AN404" s="1">
        <f t="shared" si="70"/>
        <v>0</v>
      </c>
      <c r="AO404" s="1">
        <f t="shared" si="71"/>
        <v>1</v>
      </c>
    </row>
    <row r="405" spans="36:41" x14ac:dyDescent="0.3">
      <c r="AJ405" s="29">
        <f t="shared" si="68"/>
        <v>46112</v>
      </c>
      <c r="AK405">
        <f t="shared" si="66"/>
        <v>0</v>
      </c>
      <c r="AL405" s="1">
        <f t="shared" si="67"/>
        <v>0.4</v>
      </c>
      <c r="AM405" s="1">
        <f t="shared" si="69"/>
        <v>0</v>
      </c>
      <c r="AN405" s="1">
        <f t="shared" si="70"/>
        <v>0</v>
      </c>
      <c r="AO405" s="1">
        <f t="shared" si="71"/>
        <v>0.4</v>
      </c>
    </row>
    <row r="406" spans="36:41" x14ac:dyDescent="0.3">
      <c r="AJ406" s="29">
        <f t="shared" si="68"/>
        <v>46113</v>
      </c>
      <c r="AK406">
        <f t="shared" si="66"/>
        <v>0</v>
      </c>
      <c r="AL406" s="1">
        <f t="shared" si="67"/>
        <v>1</v>
      </c>
      <c r="AM406" s="1">
        <f t="shared" si="69"/>
        <v>0</v>
      </c>
      <c r="AN406" s="1">
        <f t="shared" si="70"/>
        <v>0</v>
      </c>
      <c r="AO406" s="1">
        <f t="shared" si="71"/>
        <v>1</v>
      </c>
    </row>
    <row r="407" spans="36:41" x14ac:dyDescent="0.3">
      <c r="AJ407" s="29"/>
      <c r="AK407" s="1"/>
    </row>
    <row r="408" spans="36:41" x14ac:dyDescent="0.3">
      <c r="AJ408" s="29"/>
      <c r="AK408" s="1"/>
    </row>
    <row r="874" spans="15:22" x14ac:dyDescent="0.3">
      <c r="O874" s="25"/>
      <c r="P874" s="26"/>
      <c r="Q874" s="26"/>
      <c r="V874" s="26"/>
    </row>
    <row r="875" spans="15:22" x14ac:dyDescent="0.3">
      <c r="O875" s="25"/>
      <c r="P875" s="26"/>
      <c r="Q875" s="26"/>
      <c r="V875" s="26"/>
    </row>
    <row r="876" spans="15:22" x14ac:dyDescent="0.3">
      <c r="O876" s="25"/>
      <c r="P876" s="26"/>
      <c r="Q876" s="26"/>
      <c r="V876" s="26"/>
    </row>
    <row r="877" spans="15:22" x14ac:dyDescent="0.3">
      <c r="O877" s="25"/>
      <c r="P877" s="26"/>
      <c r="Q877" s="26"/>
      <c r="V877" s="26"/>
    </row>
    <row r="878" spans="15:22" x14ac:dyDescent="0.3">
      <c r="O878" s="25"/>
      <c r="P878" s="26"/>
      <c r="Q878" s="26"/>
      <c r="V878" s="26"/>
    </row>
    <row r="879" spans="15:22" x14ac:dyDescent="0.3">
      <c r="O879" s="25"/>
      <c r="P879" s="26"/>
      <c r="Q879" s="26"/>
      <c r="V879" s="26"/>
    </row>
    <row r="880" spans="15:22" x14ac:dyDescent="0.3">
      <c r="O880" s="25"/>
      <c r="P880" s="26"/>
      <c r="Q880" s="26"/>
      <c r="V880" s="26"/>
    </row>
    <row r="881" spans="15:22" x14ac:dyDescent="0.3">
      <c r="O881" s="25"/>
      <c r="P881" s="26"/>
      <c r="Q881" s="26"/>
      <c r="V881" s="26"/>
    </row>
    <row r="882" spans="15:22" x14ac:dyDescent="0.3">
      <c r="O882" s="25"/>
      <c r="P882" s="26"/>
      <c r="Q882" s="26"/>
      <c r="V882" s="26"/>
    </row>
    <row r="883" spans="15:22" x14ac:dyDescent="0.3">
      <c r="O883" s="25"/>
      <c r="P883" s="26"/>
      <c r="Q883" s="26"/>
      <c r="V883" s="26"/>
    </row>
    <row r="884" spans="15:22" x14ac:dyDescent="0.3">
      <c r="O884" s="25"/>
      <c r="P884" s="26"/>
      <c r="Q884" s="26"/>
      <c r="V884" s="26"/>
    </row>
    <row r="885" spans="15:22" x14ac:dyDescent="0.3">
      <c r="O885" s="25"/>
      <c r="P885" s="26"/>
      <c r="Q885" s="26"/>
      <c r="V885" s="26"/>
    </row>
    <row r="886" spans="15:22" x14ac:dyDescent="0.3">
      <c r="O886" s="25"/>
      <c r="P886" s="26"/>
      <c r="Q886" s="26"/>
      <c r="V886" s="26"/>
    </row>
    <row r="887" spans="15:22" x14ac:dyDescent="0.3">
      <c r="O887" s="25"/>
      <c r="P887" s="26"/>
      <c r="Q887" s="26"/>
      <c r="V887" s="26"/>
    </row>
    <row r="888" spans="15:22" x14ac:dyDescent="0.3">
      <c r="O888" s="25"/>
      <c r="P888" s="26"/>
      <c r="Q888" s="26"/>
      <c r="V888" s="26"/>
    </row>
    <row r="889" spans="15:22" x14ac:dyDescent="0.3">
      <c r="O889" s="25"/>
      <c r="P889" s="26"/>
      <c r="Q889" s="26"/>
      <c r="V889" s="26"/>
    </row>
    <row r="890" spans="15:22" x14ac:dyDescent="0.3">
      <c r="O890" s="25"/>
      <c r="P890" s="26"/>
      <c r="Q890" s="26"/>
      <c r="V890" s="26"/>
    </row>
    <row r="891" spans="15:22" x14ac:dyDescent="0.3">
      <c r="O891" s="25"/>
      <c r="P891" s="26"/>
      <c r="Q891" s="26"/>
      <c r="V891" s="26"/>
    </row>
    <row r="892" spans="15:22" x14ac:dyDescent="0.3">
      <c r="O892" s="25"/>
      <c r="P892" s="26"/>
      <c r="Q892" s="26"/>
      <c r="V892" s="26"/>
    </row>
    <row r="893" spans="15:22" x14ac:dyDescent="0.3">
      <c r="O893" s="25"/>
      <c r="P893" s="26"/>
      <c r="Q893" s="26"/>
      <c r="V893" s="26"/>
    </row>
    <row r="894" spans="15:22" x14ac:dyDescent="0.3">
      <c r="O894" s="25"/>
      <c r="P894" s="26"/>
      <c r="Q894" s="26"/>
      <c r="V894" s="26"/>
    </row>
    <row r="895" spans="15:22" x14ac:dyDescent="0.3">
      <c r="O895" s="25"/>
      <c r="P895" s="26"/>
      <c r="Q895" s="26"/>
      <c r="V895" s="26"/>
    </row>
    <row r="896" spans="15:22" x14ac:dyDescent="0.3">
      <c r="O896" s="25"/>
      <c r="P896" s="26"/>
      <c r="Q896" s="26"/>
      <c r="V896" s="26"/>
    </row>
    <row r="897" spans="15:22" x14ac:dyDescent="0.3">
      <c r="O897" s="25"/>
      <c r="P897" s="26"/>
      <c r="Q897" s="26"/>
      <c r="V897" s="26"/>
    </row>
    <row r="898" spans="15:22" x14ac:dyDescent="0.3">
      <c r="O898" s="25"/>
      <c r="P898" s="26"/>
      <c r="Q898" s="26"/>
      <c r="V898" s="26"/>
    </row>
    <row r="899" spans="15:22" x14ac:dyDescent="0.3">
      <c r="O899" s="25"/>
      <c r="P899" s="26"/>
      <c r="Q899" s="26"/>
      <c r="V899" s="26"/>
    </row>
    <row r="900" spans="15:22" x14ac:dyDescent="0.3">
      <c r="O900" s="25"/>
      <c r="P900" s="26"/>
      <c r="Q900" s="26"/>
      <c r="V900" s="26"/>
    </row>
    <row r="901" spans="15:22" x14ac:dyDescent="0.3">
      <c r="O901" s="25"/>
      <c r="P901" s="26"/>
      <c r="Q901" s="26"/>
      <c r="V901" s="26"/>
    </row>
    <row r="902" spans="15:22" x14ac:dyDescent="0.3">
      <c r="O902" s="25"/>
      <c r="P902" s="26"/>
      <c r="Q902" s="26"/>
      <c r="V902" s="26"/>
    </row>
    <row r="903" spans="15:22" x14ac:dyDescent="0.3">
      <c r="O903" s="25"/>
      <c r="P903" s="26"/>
      <c r="Q903" s="26"/>
      <c r="V903" s="26"/>
    </row>
    <row r="904" spans="15:22" x14ac:dyDescent="0.3">
      <c r="O904" s="25"/>
      <c r="P904" s="26"/>
      <c r="Q904" s="26"/>
      <c r="V904" s="26"/>
    </row>
    <row r="905" spans="15:22" x14ac:dyDescent="0.3">
      <c r="O905" s="25"/>
      <c r="P905" s="26"/>
      <c r="Q905" s="26"/>
      <c r="V905" s="26"/>
    </row>
    <row r="906" spans="15:22" x14ac:dyDescent="0.3">
      <c r="O906" s="25"/>
      <c r="P906" s="26"/>
      <c r="Q906" s="26"/>
      <c r="V906" s="26"/>
    </row>
    <row r="907" spans="15:22" x14ac:dyDescent="0.3">
      <c r="O907" s="25"/>
      <c r="P907" s="26"/>
      <c r="Q907" s="26"/>
      <c r="V907" s="26"/>
    </row>
    <row r="908" spans="15:22" x14ac:dyDescent="0.3">
      <c r="O908" s="25"/>
      <c r="P908" s="26"/>
      <c r="Q908" s="26"/>
      <c r="V908" s="26"/>
    </row>
    <row r="909" spans="15:22" x14ac:dyDescent="0.3">
      <c r="O909" s="25"/>
      <c r="P909" s="26"/>
      <c r="Q909" s="26"/>
      <c r="V909" s="26"/>
    </row>
    <row r="910" spans="15:22" x14ac:dyDescent="0.3">
      <c r="O910" s="25"/>
      <c r="P910" s="26"/>
      <c r="Q910" s="26"/>
      <c r="V910" s="26"/>
    </row>
    <row r="911" spans="15:22" x14ac:dyDescent="0.3">
      <c r="O911" s="25"/>
      <c r="P911" s="26"/>
      <c r="Q911" s="26"/>
      <c r="V911" s="26"/>
    </row>
    <row r="912" spans="15:22" x14ac:dyDescent="0.3">
      <c r="O912" s="25"/>
      <c r="P912" s="26"/>
      <c r="Q912" s="26"/>
      <c r="V912" s="26"/>
    </row>
    <row r="913" spans="15:22" x14ac:dyDescent="0.3">
      <c r="O913" s="25"/>
      <c r="P913" s="26"/>
      <c r="Q913" s="26"/>
      <c r="V913" s="26"/>
    </row>
    <row r="914" spans="15:22" x14ac:dyDescent="0.3">
      <c r="O914" s="25"/>
      <c r="P914" s="26"/>
      <c r="Q914" s="26"/>
      <c r="V914" s="26"/>
    </row>
    <row r="915" spans="15:22" x14ac:dyDescent="0.3">
      <c r="O915" s="25"/>
      <c r="P915" s="26"/>
      <c r="Q915" s="26"/>
      <c r="V915" s="26"/>
    </row>
    <row r="916" spans="15:22" x14ac:dyDescent="0.3">
      <c r="O916" s="25"/>
      <c r="P916" s="26"/>
      <c r="Q916" s="26"/>
      <c r="V916" s="26"/>
    </row>
    <row r="917" spans="15:22" x14ac:dyDescent="0.3">
      <c r="O917" s="25"/>
      <c r="P917" s="26"/>
      <c r="Q917" s="26"/>
      <c r="V917" s="26"/>
    </row>
    <row r="918" spans="15:22" x14ac:dyDescent="0.3">
      <c r="O918" s="25"/>
      <c r="P918" s="26"/>
      <c r="Q918" s="26"/>
      <c r="V918" s="26"/>
    </row>
    <row r="919" spans="15:22" x14ac:dyDescent="0.3">
      <c r="O919" s="25"/>
      <c r="P919" s="26"/>
      <c r="Q919" s="26"/>
      <c r="V919" s="26"/>
    </row>
    <row r="920" spans="15:22" x14ac:dyDescent="0.3">
      <c r="O920" s="25"/>
      <c r="P920" s="26"/>
      <c r="Q920" s="26"/>
      <c r="V920" s="26"/>
    </row>
    <row r="921" spans="15:22" x14ac:dyDescent="0.3">
      <c r="O921" s="25"/>
      <c r="P921" s="26"/>
      <c r="Q921" s="26"/>
      <c r="V921" s="26"/>
    </row>
    <row r="922" spans="15:22" x14ac:dyDescent="0.3">
      <c r="O922" s="25"/>
      <c r="P922" s="26"/>
      <c r="Q922" s="26"/>
      <c r="V922" s="26"/>
    </row>
    <row r="923" spans="15:22" x14ac:dyDescent="0.3">
      <c r="O923" s="25"/>
      <c r="P923" s="26"/>
      <c r="Q923" s="26"/>
      <c r="V923" s="26"/>
    </row>
    <row r="924" spans="15:22" x14ac:dyDescent="0.3">
      <c r="O924" s="25"/>
      <c r="P924" s="26"/>
      <c r="Q924" s="26"/>
      <c r="V924" s="26"/>
    </row>
    <row r="925" spans="15:22" x14ac:dyDescent="0.3">
      <c r="O925" s="25"/>
      <c r="P925" s="26"/>
      <c r="Q925" s="26"/>
      <c r="V925" s="26"/>
    </row>
    <row r="926" spans="15:22" x14ac:dyDescent="0.3">
      <c r="O926" s="25"/>
      <c r="P926" s="26"/>
      <c r="Q926" s="26"/>
      <c r="V926" s="26"/>
    </row>
    <row r="927" spans="15:22" x14ac:dyDescent="0.3">
      <c r="O927" s="25"/>
      <c r="P927" s="26"/>
      <c r="Q927" s="26"/>
      <c r="V927" s="26"/>
    </row>
    <row r="928" spans="15:22" x14ac:dyDescent="0.3">
      <c r="O928" s="25"/>
      <c r="P928" s="26"/>
      <c r="Q928" s="26"/>
      <c r="V928" s="26"/>
    </row>
    <row r="929" spans="15:22" x14ac:dyDescent="0.3">
      <c r="O929" s="25"/>
      <c r="P929" s="26"/>
      <c r="Q929" s="26"/>
      <c r="V929" s="26"/>
    </row>
    <row r="930" spans="15:22" x14ac:dyDescent="0.3">
      <c r="O930" s="25"/>
      <c r="P930" s="26"/>
      <c r="Q930" s="26"/>
      <c r="V930" s="26"/>
    </row>
    <row r="938" spans="15:22" x14ac:dyDescent="0.3">
      <c r="O938" s="19"/>
    </row>
  </sheetData>
  <mergeCells count="12">
    <mergeCell ref="V12:W12"/>
    <mergeCell ref="V4:W4"/>
    <mergeCell ref="G5:H11"/>
    <mergeCell ref="L5:M11"/>
    <mergeCell ref="Q5:R11"/>
    <mergeCell ref="V5:W11"/>
    <mergeCell ref="Q4:R4"/>
    <mergeCell ref="Q12:R12"/>
    <mergeCell ref="G4:H4"/>
    <mergeCell ref="G12:H12"/>
    <mergeCell ref="L4:M4"/>
    <mergeCell ref="L12:M12"/>
  </mergeCells>
  <printOptions horizontalCentered="1"/>
  <pageMargins left="0.23622047244094491" right="0.23622047244094491" top="0.74803149606299213" bottom="0.74803149606299213" header="0.31496062992125984" footer="0.31496062992125984"/>
  <pageSetup paperSize="9" scale="50" orientation="portrait" r:id="rId1"/>
  <headerFooter>
    <oddFooter>&amp;CContrat cadre d'accès au stockage - Annexe 1
Version du 1er octobre 2018 prenant effet le 1er avril 2019&amp;L&amp;1#&amp;"Calibri"&amp;10&amp;K317100Classification GRTgaz : Public [ ] Interne [X] Restreint [ ] Secret [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5FBE4-FB9B-4063-A6E6-2FC57BB73354}">
  <sheetPr codeName="Feuil16">
    <tabColor theme="0" tint="-0.249977111117893"/>
    <pageSetUpPr fitToPage="1"/>
  </sheetPr>
  <dimension ref="A1:AF936"/>
  <sheetViews>
    <sheetView showGridLines="0" zoomScale="55" zoomScaleNormal="55" workbookViewId="0">
      <selection activeCell="D8" sqref="D8"/>
    </sheetView>
  </sheetViews>
  <sheetFormatPr baseColWidth="10" defaultColWidth="11.33203125" defaultRowHeight="14.4" x14ac:dyDescent="0.3"/>
  <cols>
    <col min="1" max="1" width="17.44140625" style="1" customWidth="1"/>
    <col min="2" max="3" width="11.33203125" style="1"/>
    <col min="4" max="4" width="30.6640625" style="1" customWidth="1"/>
    <col min="5" max="5" width="23.88671875" style="1" customWidth="1"/>
    <col min="6" max="6" width="1.88671875" style="1" customWidth="1"/>
    <col min="7" max="7" width="23.5546875" style="1" customWidth="1"/>
    <col min="8" max="8" width="8.109375" style="1" customWidth="1"/>
    <col min="9" max="9" width="13.88671875" style="1" customWidth="1"/>
    <col min="10" max="18" width="12.5546875" style="1" customWidth="1"/>
    <col min="19" max="19" width="13.5546875" style="1" customWidth="1"/>
    <col min="20" max="21" width="11.33203125" style="1"/>
    <col min="22" max="23" width="12.5546875" style="1" customWidth="1"/>
    <col min="24" max="24" width="13.5546875" style="1" customWidth="1"/>
    <col min="25" max="26" width="11.33203125" style="1"/>
    <col min="27" max="27" width="1.88671875" style="1" customWidth="1"/>
    <col min="32" max="16384" width="11.33203125" style="1"/>
  </cols>
  <sheetData>
    <row r="1" spans="1:32" s="77" customFormat="1" ht="17.399999999999999" x14ac:dyDescent="0.25">
      <c r="A1" s="106" t="s">
        <v>67</v>
      </c>
      <c r="C1" s="82"/>
      <c r="E1" s="80"/>
      <c r="F1" s="78"/>
      <c r="G1" s="79" t="s">
        <v>49</v>
      </c>
      <c r="H1" s="79"/>
      <c r="I1" s="80"/>
      <c r="J1" s="80"/>
      <c r="K1" s="81" t="s">
        <v>58</v>
      </c>
      <c r="L1" s="80"/>
      <c r="M1" s="80"/>
      <c r="N1" s="80"/>
      <c r="O1" s="80"/>
      <c r="P1" s="80"/>
      <c r="Q1" s="80"/>
      <c r="R1" s="80"/>
      <c r="S1" s="80"/>
      <c r="V1" s="80"/>
      <c r="W1" s="80"/>
      <c r="X1" s="80"/>
    </row>
    <row r="2" spans="1:32" x14ac:dyDescent="0.3">
      <c r="C2" s="5"/>
      <c r="D2" s="6"/>
      <c r="E2" s="3"/>
      <c r="F2" s="2"/>
      <c r="G2" s="3"/>
      <c r="H2" s="3"/>
      <c r="I2" s="3"/>
      <c r="J2" s="3"/>
      <c r="K2" s="3"/>
      <c r="L2" s="3"/>
      <c r="M2" s="3"/>
      <c r="N2" s="3"/>
      <c r="O2" s="3"/>
      <c r="P2" s="3"/>
      <c r="Q2" s="3"/>
      <c r="R2" s="3"/>
      <c r="S2" s="3"/>
      <c r="V2" s="3"/>
      <c r="W2" s="3"/>
      <c r="X2" s="3"/>
      <c r="AF2" s="6"/>
    </row>
    <row r="3" spans="1:32" ht="15" x14ac:dyDescent="0.3">
      <c r="A3" s="88" t="s">
        <v>62</v>
      </c>
      <c r="B3" s="88"/>
      <c r="C3" s="89"/>
      <c r="D3" s="90">
        <f>H3+M3+R3+W3</f>
        <v>13.5</v>
      </c>
      <c r="E3" s="88" t="s">
        <v>15</v>
      </c>
      <c r="F3" s="2"/>
      <c r="G3" s="113" t="str">
        <f>Sediane_N_I!G3</f>
        <v>Sediane N 23</v>
      </c>
      <c r="H3" s="113">
        <f>Sediane_N_I!H3</f>
        <v>1</v>
      </c>
      <c r="I3" s="73" t="s">
        <v>58</v>
      </c>
      <c r="J3" s="74"/>
      <c r="K3" s="3"/>
      <c r="L3" s="113" t="str">
        <f>Sediane_N_I!L3</f>
        <v>Sediane N 24</v>
      </c>
      <c r="M3" s="113">
        <f>Sediane_N_I!M3</f>
        <v>1</v>
      </c>
      <c r="N3" s="73" t="s">
        <v>58</v>
      </c>
      <c r="O3" s="74"/>
      <c r="P3" s="3"/>
      <c r="Q3" s="113" t="str">
        <f>Sediane_N_I!Q3</f>
        <v>Sediane N 25</v>
      </c>
      <c r="R3" s="113">
        <f>Sediane_N_I!R3</f>
        <v>11.5</v>
      </c>
      <c r="S3" s="73" t="s">
        <v>58</v>
      </c>
      <c r="T3" s="74"/>
      <c r="V3" s="113">
        <f>Sediane_N_I!V3</f>
        <v>0</v>
      </c>
      <c r="W3" s="113">
        <f>Sediane_N_I!W3</f>
        <v>0</v>
      </c>
      <c r="X3" s="73" t="s">
        <v>58</v>
      </c>
      <c r="Y3" s="74"/>
      <c r="AF3" s="6"/>
    </row>
    <row r="4" spans="1:32" ht="25.5" customHeight="1" x14ac:dyDescent="0.3">
      <c r="A4" s="88" t="s">
        <v>64</v>
      </c>
      <c r="B4" s="88"/>
      <c r="C4" s="89"/>
      <c r="D4" s="90">
        <f>(H3*I4+M3*N4+R3*S4+W3*X4)/D3</f>
        <v>51.851851851851855</v>
      </c>
      <c r="E4" s="88" t="s">
        <v>63</v>
      </c>
      <c r="F4" s="2"/>
      <c r="G4" s="322" t="s">
        <v>50</v>
      </c>
      <c r="H4" s="323"/>
      <c r="I4" s="73">
        <f>SUMIFS('Base Produits'!$W:$W,'Base Produits'!$V:$V,G3)</f>
        <v>50</v>
      </c>
      <c r="J4" s="74"/>
      <c r="K4" s="3"/>
      <c r="L4" s="322" t="s">
        <v>50</v>
      </c>
      <c r="M4" s="323"/>
      <c r="N4" s="73">
        <f>SUMIFS('Base Produits'!$W:$W,'Base Produits'!$V:$V,L3)</f>
        <v>52</v>
      </c>
      <c r="O4" s="74"/>
      <c r="P4" s="3"/>
      <c r="Q4" s="322" t="s">
        <v>50</v>
      </c>
      <c r="R4" s="323"/>
      <c r="S4" s="73">
        <f>SUMIFS('Base Produits'!$W:$W,'Base Produits'!$V:$V,Q3)</f>
        <v>52</v>
      </c>
      <c r="T4" s="74"/>
      <c r="V4" s="322" t="s">
        <v>50</v>
      </c>
      <c r="W4" s="323"/>
      <c r="X4" s="73">
        <f>SUMIFS('Base Produits'!$W:$W,'Base Produits'!$V:$V,V3)</f>
        <v>0</v>
      </c>
      <c r="Y4" s="74"/>
      <c r="AF4" s="6"/>
    </row>
    <row r="5" spans="1:32" ht="38.25" customHeight="1" x14ac:dyDescent="0.3">
      <c r="A5" s="88" t="s">
        <v>65</v>
      </c>
      <c r="B5" s="88"/>
      <c r="C5" s="89"/>
      <c r="D5" s="91">
        <f>(IFERROR(H3/I4,0)+IFERROR(M3/N4,0)+IFERROR(R3/S4,0)+IFERROR(W3/X4,0))*1000</f>
        <v>260.38461538461536</v>
      </c>
      <c r="E5" s="88" t="s">
        <v>66</v>
      </c>
      <c r="F5" s="2"/>
      <c r="G5" s="324" t="s">
        <v>51</v>
      </c>
      <c r="H5" s="325"/>
      <c r="I5" s="75" t="s">
        <v>204</v>
      </c>
      <c r="J5" s="76" t="s">
        <v>203</v>
      </c>
      <c r="K5" s="3"/>
      <c r="L5" s="324" t="s">
        <v>51</v>
      </c>
      <c r="M5" s="325"/>
      <c r="N5" s="75" t="s">
        <v>204</v>
      </c>
      <c r="O5" s="76" t="s">
        <v>203</v>
      </c>
      <c r="P5" s="3"/>
      <c r="Q5" s="324" t="s">
        <v>51</v>
      </c>
      <c r="R5" s="325"/>
      <c r="S5" s="75" t="s">
        <v>204</v>
      </c>
      <c r="T5" s="76" t="s">
        <v>203</v>
      </c>
      <c r="V5" s="324" t="s">
        <v>51</v>
      </c>
      <c r="W5" s="325"/>
      <c r="X5" s="75" t="s">
        <v>204</v>
      </c>
      <c r="Y5" s="76" t="s">
        <v>203</v>
      </c>
      <c r="AF5" s="6"/>
    </row>
    <row r="6" spans="1:32" x14ac:dyDescent="0.3">
      <c r="C6" s="5"/>
      <c r="D6" s="6"/>
      <c r="F6" s="2"/>
      <c r="G6" s="326"/>
      <c r="H6" s="327"/>
      <c r="I6" s="83">
        <f>SUMIFS('Base Produits'!$G:$G,'Base Produits'!$E:$E,G$3,'Base Produits'!$F:$F,1)</f>
        <v>1</v>
      </c>
      <c r="J6" s="84">
        <f>SUMIFS('Base Produits'!$H:$H,'Base Produits'!$E:$E,G$3,'Base Produits'!$F:$F,1)</f>
        <v>1</v>
      </c>
      <c r="K6" s="3"/>
      <c r="L6" s="326"/>
      <c r="M6" s="327"/>
      <c r="N6" s="83">
        <f>SUMIFS('Base Produits'!$G:$G,'Base Produits'!$E:$E,L$3,'Base Produits'!$F:$F,1)</f>
        <v>1</v>
      </c>
      <c r="O6" s="84">
        <f>SUMIFS('Base Produits'!$H:$H,'Base Produits'!$E:$E,L$3,'Base Produits'!$F:$F,1)</f>
        <v>1</v>
      </c>
      <c r="P6" s="3"/>
      <c r="Q6" s="326"/>
      <c r="R6" s="327"/>
      <c r="S6" s="83">
        <f>SUMIFS('Base Produits'!$G:$G,'Base Produits'!$E:$E,Q$3,'Base Produits'!$F:$F,1)</f>
        <v>1</v>
      </c>
      <c r="T6" s="84">
        <f>SUMIFS('Base Produits'!$H:$H,'Base Produits'!$E:$E,Q$3,'Base Produits'!$F:$F,1)</f>
        <v>1</v>
      </c>
      <c r="V6" s="326"/>
      <c r="W6" s="327"/>
      <c r="X6" s="83">
        <f>SUMIFS('Base Produits'!$G:$G,'Base Produits'!$E:$E,V$3,'Base Produits'!$F:$F,1)</f>
        <v>0</v>
      </c>
      <c r="Y6" s="84">
        <f>SUMIFS('Base Produits'!$H:$H,'Base Produits'!$E:$E,V$3,'Base Produits'!$F:$F,1)</f>
        <v>0</v>
      </c>
      <c r="AF6" s="6"/>
    </row>
    <row r="7" spans="1:32" x14ac:dyDescent="0.3">
      <c r="C7" s="5"/>
      <c r="D7" s="6"/>
      <c r="F7" s="2"/>
      <c r="G7" s="326"/>
      <c r="H7" s="327"/>
      <c r="I7" s="85">
        <f>IF(OR(I6=0,I6=""),"",SUMIFS('Base Produits'!$G:$G,'Base Produits'!$E:$E,G$3,'Base Produits'!$F:$F,2))</f>
        <v>0.8</v>
      </c>
      <c r="J7" s="86">
        <f>IF(OR(I6=0,I6=""),"",SUMIFS('Base Produits'!$H:$H,'Base Produits'!$E:$E,G$3,'Base Produits'!$F:$F,2))</f>
        <v>0.95</v>
      </c>
      <c r="K7" s="3"/>
      <c r="L7" s="326"/>
      <c r="M7" s="327"/>
      <c r="N7" s="85">
        <f>IF(OR(N6=0,N6=""),"",SUMIFS('Base Produits'!$G:$G,'Base Produits'!$E:$E,L$3,'Base Produits'!$F:$F,2))</f>
        <v>0.78</v>
      </c>
      <c r="O7" s="86">
        <f>IF(OR(N6=0,N6=""),"",SUMIFS('Base Produits'!$H:$H,'Base Produits'!$E:$E,L$3,'Base Produits'!$F:$F,2))</f>
        <v>0.93</v>
      </c>
      <c r="P7" s="3"/>
      <c r="Q7" s="326"/>
      <c r="R7" s="327"/>
      <c r="S7" s="85">
        <f>IF(OR(S6=0,S6=""),"",SUMIFS('Base Produits'!$G:$G,'Base Produits'!$E:$E,Q$3,'Base Produits'!$F:$F,2))</f>
        <v>0.78</v>
      </c>
      <c r="T7" s="86">
        <f>IF(OR(S6=0,S6=""),"",SUMIFS('Base Produits'!$H:$H,'Base Produits'!$E:$E,Q$3,'Base Produits'!$F:$F,2))</f>
        <v>0.93</v>
      </c>
      <c r="V7" s="326"/>
      <c r="W7" s="327"/>
      <c r="X7" s="85" t="str">
        <f>IF(OR(X6=0,X6=""),"",SUMIFS('Base Produits'!$G:$G,'Base Produits'!$E:$E,V$3,'Base Produits'!$F:$F,2))</f>
        <v/>
      </c>
      <c r="Y7" s="86" t="str">
        <f>IF(OR(X6=0,X6=""),"",SUMIFS('Base Produits'!$H:$H,'Base Produits'!$E:$E,V$3,'Base Produits'!$F:$F,2))</f>
        <v/>
      </c>
      <c r="AF7" s="6"/>
    </row>
    <row r="8" spans="1:32" x14ac:dyDescent="0.3">
      <c r="C8" s="5"/>
      <c r="D8" s="197"/>
      <c r="F8" s="2"/>
      <c r="G8" s="326"/>
      <c r="H8" s="327"/>
      <c r="I8" s="85">
        <f>IF(OR(I7=0,I7=""),"",SUMIFS('Base Produits'!$G:$G,'Base Produits'!$E:$E,G$3,'Base Produits'!$F:$F,3))</f>
        <v>0.3</v>
      </c>
      <c r="J8" s="86">
        <f>IF(OR(I7=0,I7=""),"",SUMIFS('Base Produits'!$H:$H,'Base Produits'!$E:$E,G$3,'Base Produits'!$F:$F,3))</f>
        <v>0.73</v>
      </c>
      <c r="K8" s="3"/>
      <c r="L8" s="326"/>
      <c r="M8" s="327"/>
      <c r="N8" s="85">
        <f>IF(OR(N7=0,N7=""),"",SUMIFS('Base Produits'!$G:$G,'Base Produits'!$E:$E,L$3,'Base Produits'!$F:$F,3))</f>
        <v>0.1</v>
      </c>
      <c r="O8" s="86">
        <f>IF(OR(N7=0,N7=""),"",SUMIFS('Base Produits'!$H:$H,'Base Produits'!$E:$E,L$3,'Base Produits'!$F:$F,3))</f>
        <v>0.62</v>
      </c>
      <c r="P8" s="3"/>
      <c r="Q8" s="326"/>
      <c r="R8" s="327"/>
      <c r="S8" s="85">
        <f>IF(OR(S7=0,S7=""),"",SUMIFS('Base Produits'!$G:$G,'Base Produits'!$E:$E,Q$3,'Base Produits'!$F:$F,3))</f>
        <v>0.1</v>
      </c>
      <c r="T8" s="86">
        <f>IF(OR(S7=0,S7=""),"",SUMIFS('Base Produits'!$H:$H,'Base Produits'!$E:$E,Q$3,'Base Produits'!$F:$F,3))</f>
        <v>0.62</v>
      </c>
      <c r="V8" s="326"/>
      <c r="W8" s="327"/>
      <c r="X8" s="85" t="str">
        <f>IF(OR(X7=0,X7=""),"",SUMIFS('Base Produits'!$G:$G,'Base Produits'!$E:$E,V$3,'Base Produits'!$F:$F,3))</f>
        <v/>
      </c>
      <c r="Y8" s="86" t="str">
        <f>IF(OR(X7=0,X7=""),"",SUMIFS('Base Produits'!$H:$H,'Base Produits'!$E:$E,V$3,'Base Produits'!$F:$F,3))</f>
        <v/>
      </c>
      <c r="AF8" s="6"/>
    </row>
    <row r="9" spans="1:32" x14ac:dyDescent="0.3">
      <c r="C9" s="5"/>
      <c r="D9" s="6"/>
      <c r="F9" s="2"/>
      <c r="G9" s="326"/>
      <c r="H9" s="327"/>
      <c r="I9" s="85">
        <f>IF(OR(I8=0,I8=""),"",SUMIFS('Base Produits'!$G:$G,'Base Produits'!$E:$E,G$3,'Base Produits'!$F:$F,4))</f>
        <v>0</v>
      </c>
      <c r="J9" s="86">
        <f>IF(OR(I8=0,I8=""),"",SUMIFS('Base Produits'!$H:$H,'Base Produits'!$E:$E,G$3,'Base Produits'!$F:$F,4))</f>
        <v>0.6</v>
      </c>
      <c r="K9" s="3"/>
      <c r="L9" s="326"/>
      <c r="M9" s="327"/>
      <c r="N9" s="85">
        <f>IF(OR(N8=0,N8=""),"",SUMIFS('Base Produits'!$G:$G,'Base Produits'!$E:$E,L$3,'Base Produits'!$F:$F,4))</f>
        <v>0</v>
      </c>
      <c r="O9" s="86">
        <f>IF(OR(N8=0,N8=""),"",SUMIFS('Base Produits'!$H:$H,'Base Produits'!$E:$E,L$3,'Base Produits'!$F:$F,4))</f>
        <v>0.4</v>
      </c>
      <c r="P9" s="3"/>
      <c r="Q9" s="326"/>
      <c r="R9" s="327"/>
      <c r="S9" s="85">
        <f>IF(OR(S8=0,S8=""),"",SUMIFS('Base Produits'!$G:$G,'Base Produits'!$E:$E,Q$3,'Base Produits'!$F:$F,4))</f>
        <v>0</v>
      </c>
      <c r="T9" s="86">
        <f>IF(OR(S8=0,S8=""),"",SUMIFS('Base Produits'!$H:$H,'Base Produits'!$E:$E,Q$3,'Base Produits'!$F:$F,4))</f>
        <v>0.4</v>
      </c>
      <c r="V9" s="326"/>
      <c r="W9" s="327"/>
      <c r="X9" s="85" t="str">
        <f>IF(OR(X8=0,X8=""),"",SUMIFS('Base Produits'!$G:$G,'Base Produits'!$E:$E,V$3,'Base Produits'!$F:$F,4))</f>
        <v/>
      </c>
      <c r="Y9" s="86" t="str">
        <f>IF(OR(X8=0,X8=""),"",SUMIFS('Base Produits'!$H:$H,'Base Produits'!$E:$E,V$3,'Base Produits'!$F:$F,4))</f>
        <v/>
      </c>
      <c r="AF9" s="6"/>
    </row>
    <row r="10" spans="1:32" x14ac:dyDescent="0.3">
      <c r="C10" s="5"/>
      <c r="D10" s="6"/>
      <c r="E10" s="3"/>
      <c r="F10" s="2"/>
      <c r="G10" s="326"/>
      <c r="H10" s="327"/>
      <c r="I10" s="85" t="str">
        <f>IF(OR(I9=0,I9=""),"",SUMIFS('Base Produits'!$G:$G,'Base Produits'!$E:$E,G$3,'Base Produits'!$F:$F,5))</f>
        <v/>
      </c>
      <c r="J10" s="86" t="str">
        <f>IF(OR(I9=0,I9=""),"",SUMIFS('Base Produits'!$H:$H,'Base Produits'!$E:$E,G$3,'Base Produits'!$F:$F,5))</f>
        <v/>
      </c>
      <c r="K10" s="3"/>
      <c r="L10" s="326"/>
      <c r="M10" s="327"/>
      <c r="N10" s="85" t="str">
        <f>IF(OR(N9=0,N9=""),"",SUMIFS('Base Produits'!$G:$G,'Base Produits'!$E:$E,L$3,'Base Produits'!$F:$F,5))</f>
        <v/>
      </c>
      <c r="O10" s="86" t="str">
        <f>IF(OR(N9=0,N9=""),"",SUMIFS('Base Produits'!$H:$H,'Base Produits'!$E:$E,L$3,'Base Produits'!$F:$F,5))</f>
        <v/>
      </c>
      <c r="P10" s="3"/>
      <c r="Q10" s="326"/>
      <c r="R10" s="327"/>
      <c r="S10" s="85" t="str">
        <f>IF(OR(S9=0,S9=""),"",SUMIFS('Base Produits'!$G:$G,'Base Produits'!$E:$E,Q$3,'Base Produits'!$F:$F,5))</f>
        <v/>
      </c>
      <c r="T10" s="86" t="str">
        <f>IF(OR(S9=0,S9=""),"",SUMIFS('Base Produits'!$H:$H,'Base Produits'!$E:$E,Q$3,'Base Produits'!$F:$F,5))</f>
        <v/>
      </c>
      <c r="V10" s="326"/>
      <c r="W10" s="327"/>
      <c r="X10" s="85" t="str">
        <f>IF(OR(X9=0,X9=""),"",SUMIFS('Base Produits'!$G:$G,'Base Produits'!$E:$E,V$3,'Base Produits'!$F:$F,5))</f>
        <v/>
      </c>
      <c r="Y10" s="86" t="str">
        <f>IF(OR(X9=0,X9=""),"",SUMIFS('Base Produits'!$H:$H,'Base Produits'!$E:$E,V$3,'Base Produits'!$F:$F,5))</f>
        <v/>
      </c>
      <c r="AF10" s="6"/>
    </row>
    <row r="11" spans="1:32" x14ac:dyDescent="0.3">
      <c r="C11" s="5"/>
      <c r="D11" s="6"/>
      <c r="E11" s="3"/>
      <c r="F11" s="2"/>
      <c r="G11" s="328"/>
      <c r="H11" s="329"/>
      <c r="I11" s="85" t="str">
        <f>IF(OR(I10=0,I10=""),"",SUMIFS('Base Produits'!$G:$G,'Base Produits'!$E:$E,G$3,'Base Produits'!$F:$F,6))</f>
        <v/>
      </c>
      <c r="J11" s="86" t="str">
        <f>IF(OR(I10=0,I10=""),"",SUMIFS('Base Produits'!$H:$H,'Base Produits'!$E:$E,G$3,'Base Produits'!$F:$F,6))</f>
        <v/>
      </c>
      <c r="K11" s="3"/>
      <c r="L11" s="328"/>
      <c r="M11" s="329"/>
      <c r="N11" s="85" t="str">
        <f>IF(OR(N10=0,N10=""),"",SUMIFS('Base Produits'!$G:$G,'Base Produits'!$E:$E,L$3,'Base Produits'!$F:$F,6))</f>
        <v/>
      </c>
      <c r="O11" s="86" t="str">
        <f>IF(OR(N10=0,N10=""),"",SUMIFS('Base Produits'!$H:$H,'Base Produits'!$E:$E,L$3,'Base Produits'!$F:$F,6))</f>
        <v/>
      </c>
      <c r="P11" s="3"/>
      <c r="Q11" s="328"/>
      <c r="R11" s="329"/>
      <c r="S11" s="85" t="str">
        <f>IF(OR(S10=0,S10=""),"",SUMIFS('Base Produits'!$G:$G,'Base Produits'!$E:$E,Q$3,'Base Produits'!$F:$F,6))</f>
        <v/>
      </c>
      <c r="T11" s="86" t="str">
        <f>IF(OR(S10=0,S10=""),"",SUMIFS('Base Produits'!$H:$H,'Base Produits'!$E:$E,Q$3,'Base Produits'!$F:$F,6))</f>
        <v/>
      </c>
      <c r="V11" s="328"/>
      <c r="W11" s="329"/>
      <c r="X11" s="85" t="str">
        <f>IF(OR(X10=0,X10=""),"",SUMIFS('Base Produits'!$G:$G,'Base Produits'!$E:$E,V$3,'Base Produits'!$F:$F,6))</f>
        <v/>
      </c>
      <c r="Y11" s="86" t="str">
        <f>IF(OR(X10=0,X10=""),"",SUMIFS('Base Produits'!$H:$H,'Base Produits'!$E:$E,V$3,'Base Produits'!$F:$F,6))</f>
        <v/>
      </c>
      <c r="AF11" s="6"/>
    </row>
    <row r="12" spans="1:32" ht="25.5" customHeight="1" x14ac:dyDescent="0.3">
      <c r="C12" s="5"/>
      <c r="D12" s="6"/>
      <c r="E12" s="3"/>
      <c r="F12" s="2"/>
      <c r="G12" s="322" t="s">
        <v>52</v>
      </c>
      <c r="H12" s="323"/>
      <c r="I12" s="73">
        <f>SUMIFS('Base Produits'!$X:$X,'Base Produits'!$V:$V,G3)</f>
        <v>63</v>
      </c>
      <c r="J12" s="74"/>
      <c r="K12" s="3"/>
      <c r="L12" s="322" t="s">
        <v>52</v>
      </c>
      <c r="M12" s="323"/>
      <c r="N12" s="73">
        <f>SUMIFS('Base Produits'!$X:$X,'Base Produits'!$V:$V,L3)</f>
        <v>69</v>
      </c>
      <c r="O12" s="74"/>
      <c r="P12" s="3"/>
      <c r="Q12" s="322" t="s">
        <v>52</v>
      </c>
      <c r="R12" s="323"/>
      <c r="S12" s="73">
        <f>SUMIFS('Base Produits'!$X:$X,'Base Produits'!$V:$V,Q3)</f>
        <v>69</v>
      </c>
      <c r="T12" s="74"/>
      <c r="V12" s="322" t="s">
        <v>52</v>
      </c>
      <c r="W12" s="323"/>
      <c r="X12" s="73">
        <f>SUMIFS('Base Produits'!$X:$X,'Base Produits'!$V:$V,V3)</f>
        <v>0</v>
      </c>
      <c r="Y12" s="74"/>
      <c r="AF12" s="6"/>
    </row>
    <row r="13" spans="1:32" x14ac:dyDescent="0.3">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
      <c r="C14" s="5"/>
      <c r="D14" s="6"/>
      <c r="E14" s="3"/>
      <c r="F14" s="2"/>
      <c r="G14" s="15"/>
      <c r="H14" s="15"/>
      <c r="I14" s="16"/>
      <c r="J14" s="16"/>
      <c r="K14" s="3"/>
      <c r="L14" s="15"/>
      <c r="M14" s="15"/>
      <c r="N14" s="16"/>
      <c r="O14" s="16"/>
      <c r="P14" s="3"/>
      <c r="Q14" s="15"/>
      <c r="R14" s="15"/>
      <c r="S14" s="16"/>
      <c r="T14" s="16"/>
      <c r="V14" s="15"/>
      <c r="W14" s="15"/>
      <c r="X14" s="16"/>
      <c r="Y14" s="16"/>
    </row>
    <row r="15" spans="1:32" ht="11.1" customHeight="1" x14ac:dyDescent="0.3">
      <c r="C15" s="5"/>
      <c r="D15" s="6"/>
      <c r="E15" s="3"/>
      <c r="F15" s="2"/>
      <c r="G15" s="15"/>
      <c r="H15" s="15"/>
      <c r="I15" s="16"/>
      <c r="J15" s="16"/>
      <c r="K15" s="3"/>
      <c r="L15" s="15"/>
      <c r="M15" s="15"/>
      <c r="N15" s="16"/>
      <c r="O15" s="16"/>
      <c r="P15" s="3"/>
      <c r="Q15" s="15"/>
      <c r="R15" s="15"/>
      <c r="S15" s="16"/>
      <c r="T15" s="16"/>
      <c r="V15" s="15"/>
      <c r="W15" s="15"/>
      <c r="X15" s="16"/>
      <c r="Y15" s="16"/>
    </row>
    <row r="16" spans="1:32" x14ac:dyDescent="0.3">
      <c r="C16" s="5"/>
      <c r="D16" s="6"/>
      <c r="E16" s="3"/>
      <c r="F16" s="2"/>
      <c r="G16" s="15"/>
      <c r="H16" s="15"/>
      <c r="I16" s="16"/>
      <c r="J16" s="16"/>
      <c r="K16" s="3"/>
      <c r="L16" s="15"/>
      <c r="M16" s="15"/>
      <c r="N16" s="16"/>
      <c r="O16" s="16"/>
      <c r="P16" s="3"/>
      <c r="Q16" s="15"/>
      <c r="R16" s="15"/>
      <c r="S16" s="16"/>
      <c r="T16" s="16"/>
      <c r="V16" s="15"/>
      <c r="W16" s="15"/>
      <c r="X16" s="16"/>
      <c r="Y16" s="16"/>
    </row>
    <row r="17" spans="1:32" x14ac:dyDescent="0.3">
      <c r="C17" s="5"/>
      <c r="D17" s="6"/>
      <c r="E17" s="3"/>
      <c r="F17" s="2"/>
      <c r="G17" s="15"/>
      <c r="H17" s="15"/>
      <c r="I17" s="16"/>
      <c r="J17" s="16"/>
      <c r="K17" s="3"/>
      <c r="L17" s="15"/>
      <c r="M17" s="15"/>
      <c r="N17" s="16"/>
      <c r="O17" s="16"/>
      <c r="P17" s="3"/>
      <c r="Q17" s="15"/>
      <c r="R17" s="15"/>
      <c r="S17" s="16"/>
      <c r="T17" s="16"/>
      <c r="V17" s="15"/>
      <c r="W17" s="15"/>
      <c r="X17" s="16"/>
      <c r="Y17" s="16"/>
    </row>
    <row r="18" spans="1:32" x14ac:dyDescent="0.3">
      <c r="C18" s="5"/>
      <c r="D18" s="6"/>
      <c r="E18" s="3"/>
      <c r="F18" s="2"/>
      <c r="G18" s="15"/>
      <c r="H18" s="15"/>
      <c r="I18" s="16"/>
      <c r="J18" s="16"/>
      <c r="K18" s="3"/>
      <c r="L18" s="15"/>
      <c r="M18" s="15"/>
      <c r="N18" s="16"/>
      <c r="O18" s="16"/>
      <c r="P18" s="3"/>
      <c r="Q18" s="15"/>
      <c r="R18" s="15"/>
      <c r="S18" s="16"/>
      <c r="T18" s="16"/>
      <c r="V18" s="15"/>
      <c r="W18" s="15"/>
      <c r="X18" s="16"/>
      <c r="Y18" s="16"/>
    </row>
    <row r="19" spans="1:32" x14ac:dyDescent="0.3">
      <c r="C19" s="5"/>
      <c r="D19" s="6"/>
      <c r="E19" s="3"/>
      <c r="F19" s="2"/>
      <c r="G19" s="15"/>
      <c r="H19" s="15"/>
      <c r="I19" s="16"/>
      <c r="J19" s="16"/>
      <c r="K19" s="3"/>
      <c r="L19" s="15"/>
      <c r="M19" s="15"/>
      <c r="N19" s="16"/>
      <c r="O19" s="16"/>
      <c r="P19" s="3"/>
      <c r="Q19" s="15"/>
      <c r="R19" s="15"/>
      <c r="S19" s="16"/>
      <c r="T19" s="16"/>
      <c r="V19" s="15"/>
      <c r="W19" s="15"/>
      <c r="X19" s="16"/>
      <c r="Y19" s="16"/>
    </row>
    <row r="20" spans="1:32" x14ac:dyDescent="0.3">
      <c r="C20" s="5"/>
      <c r="D20" s="6"/>
      <c r="E20" s="3"/>
      <c r="F20" s="2"/>
      <c r="G20" s="15"/>
      <c r="H20" s="15"/>
      <c r="I20" s="16"/>
      <c r="J20" s="16"/>
      <c r="K20" s="3"/>
      <c r="L20" s="15"/>
      <c r="M20" s="15"/>
      <c r="N20" s="16"/>
      <c r="O20" s="16"/>
      <c r="P20" s="3"/>
      <c r="Q20" s="15"/>
      <c r="R20" s="15"/>
      <c r="S20" s="16"/>
      <c r="T20" s="16"/>
      <c r="V20" s="15"/>
      <c r="W20" s="15"/>
      <c r="X20" s="16"/>
      <c r="Y20" s="16"/>
    </row>
    <row r="21" spans="1:32" x14ac:dyDescent="0.3">
      <c r="C21" s="5"/>
      <c r="D21" s="6"/>
      <c r="E21" s="3"/>
      <c r="F21" s="2"/>
      <c r="G21" s="15"/>
      <c r="H21" s="15"/>
      <c r="I21" s="16"/>
      <c r="J21" s="16"/>
      <c r="K21" s="3"/>
      <c r="L21" s="15"/>
      <c r="M21" s="15"/>
      <c r="N21" s="16"/>
      <c r="O21" s="16"/>
      <c r="P21" s="3"/>
      <c r="Q21" s="15"/>
      <c r="R21" s="15"/>
      <c r="S21" s="16"/>
      <c r="T21" s="16"/>
      <c r="V21" s="15"/>
      <c r="W21" s="15"/>
      <c r="X21" s="16"/>
      <c r="Y21" s="16"/>
    </row>
    <row r="22" spans="1:32" x14ac:dyDescent="0.3">
      <c r="C22" s="5"/>
      <c r="D22" s="6"/>
      <c r="E22" s="3"/>
      <c r="F22" s="2"/>
      <c r="G22" s="15"/>
      <c r="H22" s="15"/>
      <c r="I22" s="16"/>
      <c r="J22" s="16"/>
      <c r="K22" s="3"/>
      <c r="L22" s="15"/>
      <c r="M22" s="15"/>
      <c r="N22" s="16"/>
      <c r="O22" s="16"/>
      <c r="P22" s="3"/>
      <c r="Q22" s="15"/>
      <c r="R22" s="15"/>
      <c r="S22" s="16"/>
      <c r="T22" s="16"/>
      <c r="V22" s="15"/>
      <c r="W22" s="15"/>
      <c r="X22" s="16"/>
      <c r="Y22" s="16"/>
    </row>
    <row r="23" spans="1:32" x14ac:dyDescent="0.3">
      <c r="C23" s="5"/>
      <c r="D23" s="6"/>
      <c r="E23" s="3"/>
      <c r="F23" s="2"/>
      <c r="G23" s="15"/>
      <c r="H23" s="15"/>
      <c r="I23" s="16"/>
      <c r="J23" s="16"/>
      <c r="K23" s="3"/>
      <c r="L23" s="15"/>
      <c r="M23" s="15"/>
      <c r="N23" s="16"/>
      <c r="O23" s="16"/>
      <c r="P23" s="3"/>
      <c r="Q23" s="15"/>
      <c r="R23" s="15"/>
      <c r="S23" s="16"/>
      <c r="T23" s="16"/>
      <c r="V23" s="15"/>
      <c r="W23" s="15"/>
      <c r="X23" s="16"/>
      <c r="Y23" s="16"/>
    </row>
    <row r="24" spans="1:32" x14ac:dyDescent="0.3">
      <c r="C24" s="5"/>
      <c r="D24" s="6"/>
      <c r="E24" s="3"/>
      <c r="F24" s="2"/>
      <c r="G24" s="15"/>
      <c r="H24" s="15"/>
      <c r="I24" s="16"/>
      <c r="J24" s="16"/>
      <c r="K24" s="3"/>
      <c r="L24" s="15"/>
      <c r="M24" s="15"/>
      <c r="N24" s="16"/>
      <c r="O24" s="16"/>
      <c r="P24" s="3"/>
      <c r="Q24" s="15"/>
      <c r="R24" s="15"/>
      <c r="S24" s="16"/>
      <c r="T24" s="16"/>
      <c r="V24" s="15"/>
      <c r="W24" s="15"/>
      <c r="X24" s="16"/>
      <c r="Y24" s="16"/>
    </row>
    <row r="25" spans="1:32" x14ac:dyDescent="0.3">
      <c r="C25" s="5"/>
      <c r="D25" s="6"/>
      <c r="E25" s="3"/>
      <c r="F25" s="2"/>
      <c r="G25" s="15"/>
      <c r="H25" s="15"/>
      <c r="I25" s="16"/>
      <c r="J25" s="16"/>
      <c r="K25" s="3"/>
      <c r="L25" s="15"/>
      <c r="M25" s="15"/>
      <c r="N25" s="16"/>
      <c r="O25" s="16"/>
      <c r="P25" s="3"/>
      <c r="Q25" s="15"/>
      <c r="R25" s="15"/>
      <c r="S25" s="16"/>
      <c r="T25" s="16"/>
      <c r="V25" s="15"/>
      <c r="W25" s="15"/>
      <c r="X25" s="16"/>
      <c r="Y25" s="16"/>
    </row>
    <row r="26" spans="1:32" x14ac:dyDescent="0.3">
      <c r="C26" s="5"/>
      <c r="D26" s="6"/>
      <c r="E26" s="3"/>
      <c r="F26" s="2"/>
      <c r="G26" s="15"/>
      <c r="H26" s="15"/>
      <c r="I26" s="16"/>
      <c r="J26" s="16"/>
      <c r="K26" s="3"/>
      <c r="L26" s="15"/>
      <c r="M26" s="15"/>
      <c r="N26" s="16"/>
      <c r="O26" s="16"/>
      <c r="P26" s="3"/>
      <c r="Q26" s="15"/>
      <c r="R26" s="15"/>
      <c r="S26" s="16"/>
      <c r="T26" s="16"/>
      <c r="V26" s="15"/>
      <c r="W26" s="15"/>
      <c r="X26" s="16"/>
      <c r="Y26" s="16"/>
    </row>
    <row r="27" spans="1:32" x14ac:dyDescent="0.3">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
      <c r="E28" s="3"/>
      <c r="F28" s="2"/>
      <c r="I28" s="16"/>
      <c r="AF28" s="20"/>
    </row>
    <row r="29" spans="1:32" x14ac:dyDescent="0.3">
      <c r="E29" s="3"/>
      <c r="F29" s="2"/>
    </row>
    <row r="30" spans="1:32" ht="15" thickBot="1" x14ac:dyDescent="0.35">
      <c r="E30" s="3"/>
      <c r="F30" s="2"/>
      <c r="I30" s="5"/>
      <c r="N30" s="5"/>
      <c r="S30" s="5"/>
      <c r="X30" s="5"/>
    </row>
    <row r="31" spans="1:32" x14ac:dyDescent="0.3">
      <c r="A31" s="62" t="s">
        <v>38</v>
      </c>
      <c r="D31" s="179"/>
      <c r="F31" s="2"/>
      <c r="G31" s="62" t="s">
        <v>36</v>
      </c>
      <c r="H31" s="3"/>
      <c r="I31" s="62" t="s">
        <v>37</v>
      </c>
      <c r="J31" s="3"/>
      <c r="K31" s="3"/>
      <c r="L31" s="3"/>
      <c r="M31" s="3"/>
      <c r="N31" s="62" t="s">
        <v>37</v>
      </c>
      <c r="S31" s="62" t="s">
        <v>37</v>
      </c>
      <c r="X31" s="62" t="s">
        <v>37</v>
      </c>
      <c r="AB31" s="1"/>
    </row>
    <row r="32" spans="1:32" x14ac:dyDescent="0.3">
      <c r="A32" s="63">
        <f>(IFERROR((I32*$H$3/$I$4),0)+IFERROR((N32*$M$3/$N$4),0)+IFERROR((S32*$R$3/$S$4),0)+IFERROR((X32*$W$3/$X$4),0))/($D$5/1000)</f>
        <v>0.41536189069423929</v>
      </c>
      <c r="D32" s="179"/>
      <c r="F32" s="2"/>
      <c r="G32" s="63">
        <v>0</v>
      </c>
      <c r="H32" s="3"/>
      <c r="I32" s="63" cm="1">
        <f t="array" ref="I32">IF($G32&gt;=I$7,TREND(J$6:J$7,I$6:I$7,$G32),IF($G32&gt;=I$8,TREND(J$7:J$8,I$7:I$8,$G32),IF($G32&gt;=I$9,TREND(J$8:J$9,I$8:I$9,$G32),IF($G32&gt;=I$10,TREND(J$9:J$10,I$9:I$10,$G32),IF($G32&gt;=I$11,TREND(J$10:J$11,I$10:I$11,$G32),0)))))</f>
        <v>0.60000000000000009</v>
      </c>
      <c r="J32" s="3"/>
      <c r="K32" s="3"/>
      <c r="L32" s="3"/>
      <c r="M32" s="3"/>
      <c r="N32" s="63" cm="1">
        <f t="array" ref="N32">IF($G32&gt;=N$7,TREND(O$6:O$7,N$6:N$7,$G32),IF($G32&gt;=N$8,TREND(O$7:O$8,N$7:N$8,$G32),IF($G32&gt;=N$9,TREND(O$8:O$9,N$8:N$9,$G32),IF($G32&gt;=N$10,TREND(O$9:O$10,N$9:N$10,$G32),IF($G32&gt;=N$11,TREND(O$10:O$11,N$10:N$11,$G32),0)))))</f>
        <v>0.40000000000000008</v>
      </c>
      <c r="S32" s="63" cm="1">
        <f t="array" ref="S32">IF($G32&gt;=S$7,TREND(T$6:T$7,S$6:S$7,$G32),IF($G32&gt;=S$8,TREND(T$7:T$8,S$7:S$8,$G32),IF($G32&gt;=S$9,TREND(T$8:T$9,S$8:S$9,$G32),IF($G32&gt;=S$10,TREND(T$9:T$10,S$9:S$10,$G32),IF($G32&gt;=S$11,TREND(T$10:T$11,S$10:S$11,$G32),0)))))</f>
        <v>0.40000000000000008</v>
      </c>
      <c r="X32" s="63" cm="1">
        <f t="array" ref="X32">IF($G32&gt;=X$7,TREND(Y$6:Y$7,X$6:X$7,$G32),IF($G32&gt;=X$8,TREND(Y$7:Y$8,X$7:X$8,$G32),IF($G32&gt;=X$9,TREND(Y$8:Y$9,X$8:X$9,$G32),IF($G32&gt;=X$10,TREND(Y$9:Y$10,X$9:X$10,$G32),IF($G32&gt;=X$11,TREND(Y$10:Y$11,X$10:X$11,$G32),0)))))</f>
        <v>0</v>
      </c>
      <c r="AB32" s="1"/>
    </row>
    <row r="33" spans="1:28" x14ac:dyDescent="0.3">
      <c r="A33" s="63">
        <f t="shared" ref="A33:A96" si="0">(IFERROR((I33*$H$3/$I$4),0)+IFERROR((N33*$M$3/$N$4),0)+IFERROR((S33*$R$3/$S$4),0)+IFERROR((X33*$W$3/$X$4),0))/($D$5/1000)</f>
        <v>0.44947119645494832</v>
      </c>
      <c r="D33" s="179"/>
      <c r="F33" s="2"/>
      <c r="G33" s="63">
        <v>0.01</v>
      </c>
      <c r="H33" s="3"/>
      <c r="I33" s="152">
        <v>0.60433333333333339</v>
      </c>
      <c r="J33" s="3"/>
      <c r="K33" s="3"/>
      <c r="L33" s="3"/>
      <c r="M33" s="3"/>
      <c r="N33" s="152">
        <v>0.60433333333333339</v>
      </c>
      <c r="S33" s="152">
        <v>0.42200000000000004</v>
      </c>
      <c r="X33" s="152">
        <v>0</v>
      </c>
      <c r="AB33" s="1"/>
    </row>
    <row r="34" spans="1:28" x14ac:dyDescent="0.3">
      <c r="A34" s="63">
        <f t="shared" si="0"/>
        <v>0.46880945347119651</v>
      </c>
      <c r="D34" s="179"/>
      <c r="F34" s="21"/>
      <c r="G34" s="63">
        <v>0.02</v>
      </c>
      <c r="H34" s="3"/>
      <c r="I34" s="152">
        <v>0.6086666666666668</v>
      </c>
      <c r="J34" s="3"/>
      <c r="K34" s="3"/>
      <c r="L34" s="3"/>
      <c r="M34" s="3"/>
      <c r="N34" s="152">
        <v>0.6086666666666668</v>
      </c>
      <c r="S34" s="152">
        <v>0.44400000000000006</v>
      </c>
      <c r="X34" s="152">
        <v>0</v>
      </c>
      <c r="AB34" s="1"/>
    </row>
    <row r="35" spans="1:28" x14ac:dyDescent="0.3">
      <c r="A35" s="63">
        <f t="shared" si="0"/>
        <v>0.4881477104874446</v>
      </c>
      <c r="D35" s="179"/>
      <c r="F35" s="21"/>
      <c r="G35" s="63">
        <v>0.03</v>
      </c>
      <c r="H35" s="3"/>
      <c r="I35" s="152">
        <v>0.6130000000000001</v>
      </c>
      <c r="J35" s="3"/>
      <c r="K35" s="3"/>
      <c r="L35" s="3"/>
      <c r="M35" s="3"/>
      <c r="N35" s="152">
        <v>0.6130000000000001</v>
      </c>
      <c r="S35" s="152">
        <v>0.46600000000000003</v>
      </c>
      <c r="X35" s="152">
        <v>0</v>
      </c>
      <c r="AB35" s="1"/>
    </row>
    <row r="36" spans="1:28" x14ac:dyDescent="0.3">
      <c r="A36" s="63">
        <f t="shared" si="0"/>
        <v>0.50748596750369279</v>
      </c>
      <c r="D36" s="179"/>
      <c r="F36" s="21"/>
      <c r="G36" s="63">
        <v>0.04</v>
      </c>
      <c r="H36" s="3"/>
      <c r="I36" s="152">
        <v>0.6173333333333334</v>
      </c>
      <c r="J36" s="3"/>
      <c r="K36" s="3"/>
      <c r="L36" s="3"/>
      <c r="M36" s="3"/>
      <c r="N36" s="152">
        <v>0.6173333333333334</v>
      </c>
      <c r="S36" s="152">
        <v>0.48800000000000004</v>
      </c>
      <c r="X36" s="152">
        <v>0</v>
      </c>
      <c r="AB36" s="1"/>
    </row>
    <row r="37" spans="1:28" x14ac:dyDescent="0.3">
      <c r="A37" s="63">
        <f t="shared" si="0"/>
        <v>0.52682422451994093</v>
      </c>
      <c r="D37" s="179"/>
      <c r="F37" s="21"/>
      <c r="G37" s="63">
        <v>0.05</v>
      </c>
      <c r="H37" s="3"/>
      <c r="I37" s="152">
        <v>0.62166666666666681</v>
      </c>
      <c r="J37" s="3"/>
      <c r="K37" s="3"/>
      <c r="L37" s="3"/>
      <c r="M37" s="3"/>
      <c r="N37" s="152">
        <v>0.62166666666666681</v>
      </c>
      <c r="S37" s="152">
        <v>0.51</v>
      </c>
      <c r="X37" s="152">
        <v>0</v>
      </c>
      <c r="AB37" s="1"/>
    </row>
    <row r="38" spans="1:28" x14ac:dyDescent="0.3">
      <c r="A38" s="63">
        <f t="shared" si="0"/>
        <v>0.54616248153618907</v>
      </c>
      <c r="D38" s="179"/>
      <c r="F38" s="21"/>
      <c r="G38" s="63">
        <v>0.06</v>
      </c>
      <c r="H38" s="3"/>
      <c r="I38" s="152">
        <v>0.62600000000000011</v>
      </c>
      <c r="J38" s="3"/>
      <c r="K38" s="3"/>
      <c r="L38" s="3"/>
      <c r="M38" s="3"/>
      <c r="N38" s="152">
        <v>0.62600000000000011</v>
      </c>
      <c r="S38" s="152">
        <v>0.53200000000000003</v>
      </c>
      <c r="X38" s="152">
        <v>0</v>
      </c>
      <c r="AB38" s="1"/>
    </row>
    <row r="39" spans="1:28" x14ac:dyDescent="0.3">
      <c r="A39" s="63">
        <f t="shared" si="0"/>
        <v>0.56550073855243732</v>
      </c>
      <c r="D39" s="179"/>
      <c r="F39" s="21"/>
      <c r="G39" s="63">
        <v>7.0000000000000007E-2</v>
      </c>
      <c r="H39" s="3"/>
      <c r="I39" s="152">
        <v>0.63033333333333341</v>
      </c>
      <c r="J39" s="3"/>
      <c r="K39" s="3"/>
      <c r="L39" s="3"/>
      <c r="M39" s="3"/>
      <c r="N39" s="152">
        <v>0.63033333333333341</v>
      </c>
      <c r="S39" s="152">
        <v>0.55400000000000005</v>
      </c>
      <c r="X39" s="152">
        <v>0</v>
      </c>
      <c r="AB39" s="1"/>
    </row>
    <row r="40" spans="1:28" x14ac:dyDescent="0.3">
      <c r="A40" s="63">
        <f t="shared" si="0"/>
        <v>0.58483899556868535</v>
      </c>
      <c r="D40" s="179"/>
      <c r="F40" s="21"/>
      <c r="G40" s="63">
        <v>0.08</v>
      </c>
      <c r="H40" s="3"/>
      <c r="I40" s="152">
        <v>0.63466666666666671</v>
      </c>
      <c r="J40" s="3"/>
      <c r="K40" s="3"/>
      <c r="L40" s="3"/>
      <c r="M40" s="3"/>
      <c r="N40" s="152">
        <v>0.63466666666666671</v>
      </c>
      <c r="S40" s="152">
        <v>0.57599999999999996</v>
      </c>
      <c r="X40" s="152">
        <v>0</v>
      </c>
      <c r="AB40" s="1"/>
    </row>
    <row r="41" spans="1:28" x14ac:dyDescent="0.3">
      <c r="A41" s="63">
        <f t="shared" si="0"/>
        <v>0.6041772525849336</v>
      </c>
      <c r="D41" s="179"/>
      <c r="F41" s="21"/>
      <c r="G41" s="63">
        <v>0.09</v>
      </c>
      <c r="H41" s="3"/>
      <c r="I41" s="152">
        <v>0.63900000000000012</v>
      </c>
      <c r="J41" s="3"/>
      <c r="K41" s="3"/>
      <c r="L41" s="3"/>
      <c r="M41" s="3"/>
      <c r="N41" s="152">
        <v>0.63900000000000012</v>
      </c>
      <c r="S41" s="152">
        <v>0.59799999999999998</v>
      </c>
      <c r="X41" s="152">
        <v>0</v>
      </c>
      <c r="AB41" s="1"/>
    </row>
    <row r="42" spans="1:28" x14ac:dyDescent="0.3">
      <c r="A42" s="63">
        <f t="shared" si="0"/>
        <v>0.62351550960118174</v>
      </c>
      <c r="D42" s="179"/>
      <c r="F42" s="21"/>
      <c r="G42" s="63">
        <v>0.1</v>
      </c>
      <c r="H42" s="3"/>
      <c r="I42" s="152">
        <v>0.64333333333333342</v>
      </c>
      <c r="J42" s="3"/>
      <c r="K42" s="3"/>
      <c r="L42" s="3"/>
      <c r="M42" s="27"/>
      <c r="N42" s="152">
        <v>0.64333333333333342</v>
      </c>
      <c r="S42" s="152">
        <v>0.62</v>
      </c>
      <c r="X42" s="152">
        <v>0</v>
      </c>
      <c r="AB42" s="1"/>
    </row>
    <row r="43" spans="1:28" x14ac:dyDescent="0.3">
      <c r="A43" s="63">
        <f t="shared" si="0"/>
        <v>0.62804035971848116</v>
      </c>
      <c r="D43" s="179"/>
      <c r="F43" s="21"/>
      <c r="G43" s="63">
        <v>0.11</v>
      </c>
      <c r="H43" s="3"/>
      <c r="I43" s="152">
        <v>0.64766666666666672</v>
      </c>
      <c r="J43" s="3"/>
      <c r="K43" s="3"/>
      <c r="L43" s="3"/>
      <c r="M43" s="3"/>
      <c r="N43" s="152">
        <v>0.64766666666666672</v>
      </c>
      <c r="S43" s="152">
        <v>0.62455882352941172</v>
      </c>
      <c r="X43" s="152">
        <v>0</v>
      </c>
      <c r="AB43" s="1"/>
    </row>
    <row r="44" spans="1:28" x14ac:dyDescent="0.3">
      <c r="A44" s="63">
        <f t="shared" si="0"/>
        <v>0.63256520983578068</v>
      </c>
      <c r="D44" s="179"/>
      <c r="F44" s="21"/>
      <c r="G44" s="63">
        <v>0.12</v>
      </c>
      <c r="H44" s="3"/>
      <c r="I44" s="152">
        <v>0.65200000000000014</v>
      </c>
      <c r="J44" s="3"/>
      <c r="K44" s="3"/>
      <c r="L44" s="3"/>
      <c r="M44" s="3"/>
      <c r="N44" s="152">
        <v>0.65200000000000014</v>
      </c>
      <c r="S44" s="152">
        <v>0.62911764705882345</v>
      </c>
      <c r="X44" s="152">
        <v>0</v>
      </c>
      <c r="AB44" s="1"/>
    </row>
    <row r="45" spans="1:28" x14ac:dyDescent="0.3">
      <c r="A45" s="63">
        <f t="shared" si="0"/>
        <v>0.63709005995308021</v>
      </c>
      <c r="D45" s="179"/>
      <c r="F45" s="21"/>
      <c r="G45" s="63">
        <v>0.13</v>
      </c>
      <c r="H45" s="3"/>
      <c r="I45" s="152">
        <v>0.65633333333333344</v>
      </c>
      <c r="J45" s="3"/>
      <c r="K45" s="3"/>
      <c r="L45" s="3"/>
      <c r="M45" s="3"/>
      <c r="N45" s="152">
        <v>0.65633333333333344</v>
      </c>
      <c r="S45" s="152">
        <v>0.63367647058823529</v>
      </c>
      <c r="X45" s="152">
        <v>0</v>
      </c>
      <c r="AB45" s="1"/>
    </row>
    <row r="46" spans="1:28" x14ac:dyDescent="0.3">
      <c r="A46" s="63">
        <f t="shared" si="0"/>
        <v>0.64161491007037963</v>
      </c>
      <c r="D46" s="179"/>
      <c r="F46" s="21"/>
      <c r="G46" s="63">
        <v>0.14000000000000001</v>
      </c>
      <c r="H46" s="3"/>
      <c r="I46" s="152">
        <v>0.66066666666666674</v>
      </c>
      <c r="J46" s="3"/>
      <c r="K46" s="3"/>
      <c r="L46" s="3"/>
      <c r="M46" s="3"/>
      <c r="N46" s="152">
        <v>0.66066666666666674</v>
      </c>
      <c r="S46" s="152">
        <v>0.63823529411764701</v>
      </c>
      <c r="X46" s="152">
        <v>0</v>
      </c>
      <c r="AB46" s="1"/>
    </row>
    <row r="47" spans="1:28" x14ac:dyDescent="0.3">
      <c r="A47" s="63">
        <f t="shared" si="0"/>
        <v>0.64613976018767916</v>
      </c>
      <c r="D47" s="179"/>
      <c r="F47" s="21"/>
      <c r="G47" s="63">
        <v>0.15</v>
      </c>
      <c r="H47" s="3"/>
      <c r="I47" s="152">
        <v>0.66500000000000004</v>
      </c>
      <c r="J47" s="3"/>
      <c r="K47" s="3"/>
      <c r="L47" s="3"/>
      <c r="M47" s="3"/>
      <c r="N47" s="152">
        <v>0.66500000000000004</v>
      </c>
      <c r="S47" s="152">
        <v>0.64279411764705874</v>
      </c>
      <c r="X47" s="152">
        <v>0</v>
      </c>
      <c r="AB47" s="1"/>
    </row>
    <row r="48" spans="1:28" x14ac:dyDescent="0.3">
      <c r="A48" s="63">
        <f t="shared" si="0"/>
        <v>0.65066461030497869</v>
      </c>
      <c r="D48" s="179"/>
      <c r="F48" s="21"/>
      <c r="G48" s="63">
        <v>0.16</v>
      </c>
      <c r="H48" s="3"/>
      <c r="I48" s="152">
        <v>0.66933333333333345</v>
      </c>
      <c r="J48" s="3"/>
      <c r="K48" s="3"/>
      <c r="L48" s="3"/>
      <c r="M48" s="3"/>
      <c r="N48" s="152">
        <v>0.66933333333333345</v>
      </c>
      <c r="S48" s="152">
        <v>0.64735294117647058</v>
      </c>
      <c r="X48" s="152">
        <v>0</v>
      </c>
      <c r="AB48" s="1"/>
    </row>
    <row r="49" spans="1:28" x14ac:dyDescent="0.3">
      <c r="A49" s="63">
        <f t="shared" si="0"/>
        <v>0.65518946042227821</v>
      </c>
      <c r="D49" s="179"/>
      <c r="F49" s="21"/>
      <c r="G49" s="63">
        <v>0.17</v>
      </c>
      <c r="H49" s="3"/>
      <c r="I49" s="152">
        <v>0.67366666666666675</v>
      </c>
      <c r="J49" s="3"/>
      <c r="K49" s="3"/>
      <c r="L49" s="3"/>
      <c r="M49" s="3"/>
      <c r="N49" s="152">
        <v>0.67366666666666675</v>
      </c>
      <c r="S49" s="152">
        <v>0.6519117647058823</v>
      </c>
      <c r="X49" s="152">
        <v>0</v>
      </c>
      <c r="AB49" s="1"/>
    </row>
    <row r="50" spans="1:28" x14ac:dyDescent="0.3">
      <c r="A50" s="63">
        <f t="shared" si="0"/>
        <v>0.65971431053957763</v>
      </c>
      <c r="D50" s="179"/>
      <c r="F50" s="21"/>
      <c r="G50" s="63">
        <v>0.18</v>
      </c>
      <c r="H50" s="3"/>
      <c r="I50" s="152">
        <v>0.67800000000000005</v>
      </c>
      <c r="J50" s="3"/>
      <c r="K50" s="3"/>
      <c r="L50" s="3"/>
      <c r="M50" s="3"/>
      <c r="N50" s="152">
        <v>0.67800000000000005</v>
      </c>
      <c r="S50" s="152">
        <v>0.65647058823529403</v>
      </c>
      <c r="X50" s="152">
        <v>0</v>
      </c>
      <c r="AB50" s="1"/>
    </row>
    <row r="51" spans="1:28" ht="12.75" customHeight="1" x14ac:dyDescent="0.3">
      <c r="A51" s="63">
        <f t="shared" si="0"/>
        <v>0.66423916065687727</v>
      </c>
      <c r="D51" s="179"/>
      <c r="F51" s="21"/>
      <c r="G51" s="63">
        <v>0.19</v>
      </c>
      <c r="H51" s="3"/>
      <c r="I51" s="152">
        <v>0.68233333333333346</v>
      </c>
      <c r="J51" s="3"/>
      <c r="K51" s="3"/>
      <c r="L51" s="3"/>
      <c r="M51" s="3"/>
      <c r="N51" s="152">
        <v>0.68233333333333346</v>
      </c>
      <c r="S51" s="152">
        <v>0.66102941176470587</v>
      </c>
      <c r="X51" s="152">
        <v>0</v>
      </c>
      <c r="AB51" s="1"/>
    </row>
    <row r="52" spans="1:28" x14ac:dyDescent="0.3">
      <c r="A52" s="63">
        <f t="shared" si="0"/>
        <v>0.66876401077417669</v>
      </c>
      <c r="D52" s="179"/>
      <c r="F52" s="21"/>
      <c r="G52" s="63">
        <v>0.2</v>
      </c>
      <c r="H52" s="3"/>
      <c r="I52" s="152">
        <v>0.68666666666666676</v>
      </c>
      <c r="J52" s="3"/>
      <c r="K52" s="3"/>
      <c r="L52" s="3"/>
      <c r="M52" s="3"/>
      <c r="N52" s="152">
        <v>0.68666666666666676</v>
      </c>
      <c r="S52" s="152">
        <v>0.66558823529411759</v>
      </c>
      <c r="X52" s="152">
        <v>0</v>
      </c>
      <c r="AB52" s="1"/>
    </row>
    <row r="53" spans="1:28" x14ac:dyDescent="0.3">
      <c r="A53" s="63">
        <f t="shared" si="0"/>
        <v>0.6732888608914761</v>
      </c>
      <c r="D53" s="179"/>
      <c r="F53" s="21"/>
      <c r="G53" s="63">
        <v>0.21</v>
      </c>
      <c r="H53" s="3"/>
      <c r="I53" s="152">
        <v>0.69100000000000006</v>
      </c>
      <c r="J53" s="3"/>
      <c r="K53" s="3"/>
      <c r="L53" s="3"/>
      <c r="M53" s="27"/>
      <c r="N53" s="152">
        <v>0.69100000000000006</v>
      </c>
      <c r="S53" s="152">
        <v>0.67014705882352932</v>
      </c>
      <c r="X53" s="152">
        <v>0</v>
      </c>
      <c r="AB53" s="1"/>
    </row>
    <row r="54" spans="1:28" x14ac:dyDescent="0.3">
      <c r="A54" s="63">
        <f t="shared" si="0"/>
        <v>0.67781371100877574</v>
      </c>
      <c r="D54" s="179"/>
      <c r="F54" s="21"/>
      <c r="G54" s="63">
        <v>0.22</v>
      </c>
      <c r="H54" s="3"/>
      <c r="I54" s="152">
        <v>0.69533333333333347</v>
      </c>
      <c r="J54" s="3"/>
      <c r="K54" s="3"/>
      <c r="L54" s="3"/>
      <c r="M54" s="3"/>
      <c r="N54" s="152">
        <v>0.69533333333333347</v>
      </c>
      <c r="S54" s="152">
        <v>0.67470588235294116</v>
      </c>
      <c r="X54" s="152">
        <v>0</v>
      </c>
      <c r="AB54" s="1"/>
    </row>
    <row r="55" spans="1:28" x14ac:dyDescent="0.3">
      <c r="A55" s="63">
        <f t="shared" si="0"/>
        <v>0.68233856112607516</v>
      </c>
      <c r="D55" s="179"/>
      <c r="F55" s="21"/>
      <c r="G55" s="63">
        <v>0.23</v>
      </c>
      <c r="H55" s="22"/>
      <c r="I55" s="152">
        <v>0.69966666666666677</v>
      </c>
      <c r="J55" s="3"/>
      <c r="K55" s="3"/>
      <c r="L55" s="28"/>
      <c r="M55" s="28"/>
      <c r="N55" s="152">
        <v>0.69966666666666677</v>
      </c>
      <c r="S55" s="152">
        <v>0.67926470588235288</v>
      </c>
      <c r="X55" s="152">
        <v>0</v>
      </c>
      <c r="AB55" s="1"/>
    </row>
    <row r="56" spans="1:28" x14ac:dyDescent="0.3">
      <c r="A56" s="63">
        <f t="shared" si="0"/>
        <v>0.6868634112433748</v>
      </c>
      <c r="D56" s="179"/>
      <c r="F56" s="21"/>
      <c r="G56" s="63">
        <v>0.24</v>
      </c>
      <c r="H56" s="22"/>
      <c r="I56" s="152">
        <v>0.70400000000000007</v>
      </c>
      <c r="J56" s="3"/>
      <c r="K56" s="3"/>
      <c r="L56" s="28"/>
      <c r="M56" s="28"/>
      <c r="N56" s="152">
        <v>0.70400000000000007</v>
      </c>
      <c r="S56" s="152">
        <v>0.68382352941176472</v>
      </c>
      <c r="X56" s="152">
        <v>0</v>
      </c>
      <c r="AB56" s="1"/>
    </row>
    <row r="57" spans="1:28" x14ac:dyDescent="0.3">
      <c r="A57" s="63">
        <f t="shared" si="0"/>
        <v>0.69138826136067422</v>
      </c>
      <c r="D57" s="179"/>
      <c r="F57" s="21"/>
      <c r="G57" s="63">
        <v>0.25</v>
      </c>
      <c r="H57" s="22"/>
      <c r="I57" s="152">
        <v>0.70833333333333348</v>
      </c>
      <c r="J57" s="3"/>
      <c r="K57" s="3"/>
      <c r="L57" s="28"/>
      <c r="M57" s="28"/>
      <c r="N57" s="152">
        <v>0.70833333333333348</v>
      </c>
      <c r="S57" s="152">
        <v>0.68838235294117645</v>
      </c>
      <c r="X57" s="152">
        <v>0</v>
      </c>
      <c r="AB57" s="1"/>
    </row>
    <row r="58" spans="1:28" s="4" customFormat="1" x14ac:dyDescent="0.25">
      <c r="A58" s="63">
        <f t="shared" si="0"/>
        <v>0.69591311147797374</v>
      </c>
      <c r="B58" s="1"/>
      <c r="C58" s="1"/>
      <c r="D58" s="179"/>
      <c r="E58" s="1"/>
      <c r="F58" s="21"/>
      <c r="G58" s="63">
        <v>0.26</v>
      </c>
      <c r="H58" s="22"/>
      <c r="I58" s="152">
        <v>0.71266666666666678</v>
      </c>
      <c r="J58" s="3"/>
      <c r="K58" s="3"/>
      <c r="L58" s="28"/>
      <c r="M58" s="28"/>
      <c r="N58" s="152">
        <v>0.71266666666666678</v>
      </c>
      <c r="O58" s="1"/>
      <c r="P58" s="1"/>
      <c r="Q58" s="1"/>
      <c r="R58" s="1"/>
      <c r="S58" s="152">
        <v>0.69294117647058817</v>
      </c>
      <c r="T58" s="1"/>
      <c r="U58" s="1"/>
      <c r="V58" s="1"/>
      <c r="W58" s="1"/>
      <c r="X58" s="152">
        <v>0</v>
      </c>
      <c r="Y58" s="1"/>
      <c r="Z58" s="1"/>
      <c r="AA58" s="1"/>
      <c r="AB58" s="1"/>
    </row>
    <row r="59" spans="1:28" x14ac:dyDescent="0.3">
      <c r="A59" s="63">
        <f t="shared" si="0"/>
        <v>0.70043796159527338</v>
      </c>
      <c r="D59" s="179"/>
      <c r="F59" s="21"/>
      <c r="G59" s="63">
        <v>0.27</v>
      </c>
      <c r="H59" s="22"/>
      <c r="I59" s="152">
        <v>0.71700000000000008</v>
      </c>
      <c r="J59" s="3"/>
      <c r="K59" s="3"/>
      <c r="L59" s="28"/>
      <c r="M59" s="28"/>
      <c r="N59" s="152">
        <v>0.71700000000000008</v>
      </c>
      <c r="S59" s="152">
        <v>0.69750000000000001</v>
      </c>
      <c r="X59" s="152">
        <v>0</v>
      </c>
      <c r="AB59" s="1"/>
    </row>
    <row r="60" spans="1:28" x14ac:dyDescent="0.3">
      <c r="A60" s="63">
        <f t="shared" si="0"/>
        <v>0.70496281171257291</v>
      </c>
      <c r="D60" s="179"/>
      <c r="F60" s="21"/>
      <c r="G60" s="63">
        <v>0.28000000000000003</v>
      </c>
      <c r="H60" s="22"/>
      <c r="I60" s="152">
        <v>0.72133333333333338</v>
      </c>
      <c r="J60" s="3"/>
      <c r="K60" s="3"/>
      <c r="L60" s="28"/>
      <c r="M60" s="28"/>
      <c r="N60" s="152">
        <v>0.72133333333333338</v>
      </c>
      <c r="S60" s="152">
        <v>0.70205882352941174</v>
      </c>
      <c r="X60" s="152">
        <v>0</v>
      </c>
      <c r="AB60" s="1"/>
    </row>
    <row r="61" spans="1:28" x14ac:dyDescent="0.3">
      <c r="A61" s="63">
        <f t="shared" si="0"/>
        <v>0.70948766182987222</v>
      </c>
      <c r="D61" s="179"/>
      <c r="F61" s="21"/>
      <c r="G61" s="63">
        <v>0.28999999999999998</v>
      </c>
      <c r="H61" s="22"/>
      <c r="I61" s="152">
        <v>0.72566666666666668</v>
      </c>
      <c r="J61" s="3"/>
      <c r="K61" s="3"/>
      <c r="L61" s="23"/>
      <c r="M61" s="23"/>
      <c r="N61" s="152">
        <v>0.72566666666666668</v>
      </c>
      <c r="S61" s="152">
        <v>0.70661764705882346</v>
      </c>
      <c r="X61" s="152">
        <v>0</v>
      </c>
      <c r="AB61" s="1"/>
    </row>
    <row r="62" spans="1:28" x14ac:dyDescent="0.3">
      <c r="A62" s="63">
        <f t="shared" si="0"/>
        <v>0.71401251194717164</v>
      </c>
      <c r="D62" s="179"/>
      <c r="F62" s="21"/>
      <c r="G62" s="63">
        <v>0.3</v>
      </c>
      <c r="H62" s="22"/>
      <c r="I62" s="152">
        <v>0.73</v>
      </c>
      <c r="J62" s="3"/>
      <c r="K62" s="3"/>
      <c r="L62" s="23"/>
      <c r="M62" s="23"/>
      <c r="N62" s="152">
        <v>0.73</v>
      </c>
      <c r="S62" s="152">
        <v>0.7111764705882353</v>
      </c>
      <c r="X62" s="152">
        <v>0</v>
      </c>
      <c r="AB62" s="1"/>
    </row>
    <row r="63" spans="1:28" x14ac:dyDescent="0.3">
      <c r="A63" s="63">
        <f t="shared" si="0"/>
        <v>0.71854740637761738</v>
      </c>
      <c r="D63" s="179"/>
      <c r="F63" s="21"/>
      <c r="G63" s="63">
        <v>0.31</v>
      </c>
      <c r="H63" s="22"/>
      <c r="I63" s="152">
        <v>0.73439999999999994</v>
      </c>
      <c r="J63" s="3"/>
      <c r="K63" s="3"/>
      <c r="L63" s="23"/>
      <c r="M63" s="23"/>
      <c r="N63" s="152">
        <v>0.73439999999999994</v>
      </c>
      <c r="S63" s="152">
        <v>0.71573529411764703</v>
      </c>
      <c r="X63" s="152">
        <v>0</v>
      </c>
      <c r="AB63" s="1"/>
    </row>
    <row r="64" spans="1:28" x14ac:dyDescent="0.3">
      <c r="A64" s="63">
        <f t="shared" si="0"/>
        <v>0.72308230080806324</v>
      </c>
      <c r="D64" s="179"/>
      <c r="F64" s="21"/>
      <c r="G64" s="63">
        <v>0.32</v>
      </c>
      <c r="H64" s="22"/>
      <c r="I64" s="152">
        <v>0.73880000000000001</v>
      </c>
      <c r="J64" s="3"/>
      <c r="K64" s="3"/>
      <c r="L64" s="23"/>
      <c r="M64" s="23"/>
      <c r="N64" s="152">
        <v>0.73880000000000001</v>
      </c>
      <c r="S64" s="152">
        <v>0.72029411764705875</v>
      </c>
      <c r="X64" s="152">
        <v>0</v>
      </c>
      <c r="AB64" s="1"/>
    </row>
    <row r="65" spans="1:28" x14ac:dyDescent="0.3">
      <c r="A65" s="63">
        <f t="shared" si="0"/>
        <v>0.7276171952385091</v>
      </c>
      <c r="D65" s="179"/>
      <c r="F65" s="21"/>
      <c r="G65" s="63">
        <v>0.33</v>
      </c>
      <c r="H65" s="24"/>
      <c r="I65" s="152">
        <v>0.74319999999999997</v>
      </c>
      <c r="J65" s="3"/>
      <c r="K65" s="3"/>
      <c r="L65" s="23"/>
      <c r="M65" s="23"/>
      <c r="N65" s="152">
        <v>0.74319999999999997</v>
      </c>
      <c r="S65" s="152">
        <v>0.72485294117647059</v>
      </c>
      <c r="X65" s="152">
        <v>0</v>
      </c>
      <c r="AB65" s="1"/>
    </row>
    <row r="66" spans="1:28" x14ac:dyDescent="0.3">
      <c r="A66" s="63">
        <f t="shared" si="0"/>
        <v>0.73215208966895484</v>
      </c>
      <c r="D66" s="179"/>
      <c r="F66" s="21"/>
      <c r="G66" s="63">
        <v>0.34</v>
      </c>
      <c r="I66" s="152">
        <v>0.74760000000000004</v>
      </c>
      <c r="J66" s="3"/>
      <c r="K66" s="3"/>
      <c r="N66" s="152">
        <v>0.74760000000000004</v>
      </c>
      <c r="S66" s="152">
        <v>0.72941176470588232</v>
      </c>
      <c r="X66" s="152">
        <v>0</v>
      </c>
      <c r="AB66" s="1"/>
    </row>
    <row r="67" spans="1:28" x14ac:dyDescent="0.3">
      <c r="A67" s="63">
        <f t="shared" si="0"/>
        <v>0.73668698409940048</v>
      </c>
      <c r="D67" s="179"/>
      <c r="F67" s="21"/>
      <c r="G67" s="63">
        <v>0.35</v>
      </c>
      <c r="I67" s="152">
        <v>0.752</v>
      </c>
      <c r="J67" s="3"/>
      <c r="K67" s="3"/>
      <c r="N67" s="152">
        <v>0.752</v>
      </c>
      <c r="S67" s="152">
        <v>0.73397058823529404</v>
      </c>
      <c r="X67" s="152">
        <v>0</v>
      </c>
      <c r="AB67" s="1"/>
    </row>
    <row r="68" spans="1:28" x14ac:dyDescent="0.3">
      <c r="A68" s="63">
        <f t="shared" si="0"/>
        <v>0.74122187852984622</v>
      </c>
      <c r="D68" s="179"/>
      <c r="F68" s="21"/>
      <c r="G68" s="63">
        <v>0.36</v>
      </c>
      <c r="I68" s="152">
        <v>0.75639999999999996</v>
      </c>
      <c r="J68" s="3"/>
      <c r="K68" s="3"/>
      <c r="N68" s="152">
        <v>0.75639999999999996</v>
      </c>
      <c r="S68" s="152">
        <v>0.73852941176470588</v>
      </c>
      <c r="X68" s="152">
        <v>0</v>
      </c>
      <c r="AB68" s="1"/>
    </row>
    <row r="69" spans="1:28" x14ac:dyDescent="0.3">
      <c r="A69" s="63">
        <f t="shared" si="0"/>
        <v>0.74575677296029186</v>
      </c>
      <c r="D69" s="179"/>
      <c r="F69" s="21"/>
      <c r="G69" s="63">
        <v>0.37</v>
      </c>
      <c r="I69" s="152">
        <v>0.76079999999999992</v>
      </c>
      <c r="J69" s="3"/>
      <c r="K69" s="3"/>
      <c r="N69" s="152">
        <v>0.76079999999999992</v>
      </c>
      <c r="S69" s="152">
        <v>0.74308823529411761</v>
      </c>
      <c r="X69" s="152">
        <v>0</v>
      </c>
      <c r="AB69" s="1"/>
    </row>
    <row r="70" spans="1:28" x14ac:dyDescent="0.3">
      <c r="A70" s="63">
        <f t="shared" si="0"/>
        <v>0.7502916673907376</v>
      </c>
      <c r="D70" s="179"/>
      <c r="F70" s="21"/>
      <c r="G70" s="63">
        <v>0.38</v>
      </c>
      <c r="I70" s="152">
        <v>0.76519999999999999</v>
      </c>
      <c r="J70" s="3"/>
      <c r="K70" s="3"/>
      <c r="N70" s="152">
        <v>0.76519999999999999</v>
      </c>
      <c r="S70" s="152">
        <v>0.74764705882352933</v>
      </c>
      <c r="X70" s="152">
        <v>0</v>
      </c>
      <c r="AB70" s="1"/>
    </row>
    <row r="71" spans="1:28" x14ac:dyDescent="0.3">
      <c r="A71" s="63">
        <f t="shared" si="0"/>
        <v>0.75482656182118335</v>
      </c>
      <c r="D71" s="179"/>
      <c r="F71" s="21"/>
      <c r="G71" s="180">
        <v>0.39</v>
      </c>
      <c r="I71" s="152">
        <v>0.76959999999999995</v>
      </c>
      <c r="J71" s="3"/>
      <c r="K71" s="3"/>
      <c r="N71" s="152">
        <v>0.76959999999999995</v>
      </c>
      <c r="S71" s="152">
        <v>0.75220588235294117</v>
      </c>
      <c r="X71" s="152">
        <v>0</v>
      </c>
      <c r="AB71" s="1"/>
    </row>
    <row r="72" spans="1:28" x14ac:dyDescent="0.3">
      <c r="A72" s="63">
        <f t="shared" si="0"/>
        <v>0.7593614562516291</v>
      </c>
      <c r="D72" s="179"/>
      <c r="F72" s="21"/>
      <c r="G72" s="63">
        <v>0.4</v>
      </c>
      <c r="I72" s="152">
        <v>0.77400000000000002</v>
      </c>
      <c r="J72" s="3"/>
      <c r="K72" s="3"/>
      <c r="N72" s="152">
        <v>0.77400000000000002</v>
      </c>
      <c r="S72" s="152">
        <v>0.75676470588235289</v>
      </c>
      <c r="X72" s="152">
        <v>0</v>
      </c>
      <c r="AB72" s="1"/>
    </row>
    <row r="73" spans="1:28" x14ac:dyDescent="0.3">
      <c r="A73" s="63">
        <f t="shared" si="0"/>
        <v>0.76389635068207484</v>
      </c>
      <c r="D73" s="179"/>
      <c r="F73" s="21"/>
      <c r="G73" s="63">
        <v>0.41</v>
      </c>
      <c r="I73" s="152">
        <v>0.77839999999999998</v>
      </c>
      <c r="J73" s="3"/>
      <c r="K73" s="3"/>
      <c r="N73" s="152">
        <v>0.77839999999999998</v>
      </c>
      <c r="S73" s="152">
        <v>0.76132352941176462</v>
      </c>
      <c r="X73" s="152">
        <v>0</v>
      </c>
      <c r="AB73" s="1"/>
    </row>
    <row r="74" spans="1:28" x14ac:dyDescent="0.3">
      <c r="A74" s="63">
        <f t="shared" si="0"/>
        <v>0.76843124511252059</v>
      </c>
      <c r="D74" s="179"/>
      <c r="F74" s="21"/>
      <c r="G74" s="63">
        <v>0.42</v>
      </c>
      <c r="I74" s="152">
        <v>0.78279999999999994</v>
      </c>
      <c r="J74" s="3"/>
      <c r="K74" s="3"/>
      <c r="N74" s="152">
        <v>0.78279999999999994</v>
      </c>
      <c r="S74" s="152">
        <v>0.76588235294117646</v>
      </c>
      <c r="X74" s="152">
        <v>0</v>
      </c>
      <c r="AB74" s="1"/>
    </row>
    <row r="75" spans="1:28" x14ac:dyDescent="0.3">
      <c r="A75" s="63">
        <f t="shared" si="0"/>
        <v>0.77296613954296634</v>
      </c>
      <c r="D75" s="179"/>
      <c r="F75" s="21"/>
      <c r="G75" s="63">
        <v>0.43</v>
      </c>
      <c r="I75" s="152">
        <v>0.7871999999999999</v>
      </c>
      <c r="J75" s="3"/>
      <c r="K75" s="3"/>
      <c r="N75" s="152">
        <v>0.7871999999999999</v>
      </c>
      <c r="S75" s="152">
        <v>0.77044117647058818</v>
      </c>
      <c r="X75" s="152">
        <v>0</v>
      </c>
      <c r="AB75" s="1"/>
    </row>
    <row r="76" spans="1:28" x14ac:dyDescent="0.3">
      <c r="A76" s="63">
        <f t="shared" si="0"/>
        <v>0.77750103397341208</v>
      </c>
      <c r="D76" s="179"/>
      <c r="F76" s="21"/>
      <c r="G76" s="63">
        <v>0.44</v>
      </c>
      <c r="I76" s="152">
        <v>0.79159999999999997</v>
      </c>
      <c r="J76" s="3"/>
      <c r="K76" s="3"/>
      <c r="N76" s="152">
        <v>0.79159999999999997</v>
      </c>
      <c r="S76" s="152">
        <v>0.77500000000000002</v>
      </c>
      <c r="X76" s="152">
        <v>0</v>
      </c>
      <c r="AB76" s="1"/>
    </row>
    <row r="77" spans="1:28" x14ac:dyDescent="0.3">
      <c r="A77" s="63">
        <f t="shared" si="0"/>
        <v>0.78203592840385794</v>
      </c>
      <c r="D77" s="179"/>
      <c r="F77" s="21"/>
      <c r="G77" s="63">
        <v>0.45</v>
      </c>
      <c r="I77" s="152">
        <v>0.79599999999999993</v>
      </c>
      <c r="J77" s="3"/>
      <c r="K77" s="3"/>
      <c r="N77" s="152">
        <v>0.79599999999999993</v>
      </c>
      <c r="S77" s="152">
        <v>0.77955882352941175</v>
      </c>
      <c r="X77" s="152">
        <v>0</v>
      </c>
      <c r="AB77" s="1"/>
    </row>
    <row r="78" spans="1:28" x14ac:dyDescent="0.3">
      <c r="A78" s="63">
        <f t="shared" si="0"/>
        <v>0.78657082283430368</v>
      </c>
      <c r="D78" s="179"/>
      <c r="F78" s="21"/>
      <c r="G78" s="63">
        <v>0.46</v>
      </c>
      <c r="I78" s="152">
        <v>0.8004</v>
      </c>
      <c r="J78" s="3"/>
      <c r="K78" s="3"/>
      <c r="N78" s="152">
        <v>0.8004</v>
      </c>
      <c r="S78" s="152">
        <v>0.78411764705882359</v>
      </c>
      <c r="X78" s="152">
        <v>0</v>
      </c>
      <c r="AB78" s="1"/>
    </row>
    <row r="79" spans="1:28" x14ac:dyDescent="0.3">
      <c r="A79" s="63">
        <f t="shared" si="0"/>
        <v>0.79110571726474921</v>
      </c>
      <c r="D79" s="179"/>
      <c r="F79" s="21"/>
      <c r="G79" s="63">
        <v>0.47</v>
      </c>
      <c r="I79" s="152">
        <v>0.80479999999999996</v>
      </c>
      <c r="J79" s="3"/>
      <c r="K79" s="3"/>
      <c r="N79" s="152">
        <v>0.80479999999999996</v>
      </c>
      <c r="S79" s="152">
        <v>0.7886764705882352</v>
      </c>
      <c r="X79" s="152">
        <v>0</v>
      </c>
      <c r="AB79" s="1"/>
    </row>
    <row r="80" spans="1:28" x14ac:dyDescent="0.3">
      <c r="A80" s="63">
        <f t="shared" si="0"/>
        <v>0.79564061169519495</v>
      </c>
      <c r="D80" s="179"/>
      <c r="F80" s="21"/>
      <c r="G80" s="63">
        <v>0.48</v>
      </c>
      <c r="I80" s="152">
        <v>0.80919999999999992</v>
      </c>
      <c r="J80" s="3"/>
      <c r="K80" s="3"/>
      <c r="N80" s="152">
        <v>0.80919999999999992</v>
      </c>
      <c r="S80" s="152">
        <v>0.79323529411764704</v>
      </c>
      <c r="X80" s="152">
        <v>0</v>
      </c>
      <c r="AB80" s="1"/>
    </row>
    <row r="81" spans="1:28" x14ac:dyDescent="0.3">
      <c r="A81" s="63">
        <f t="shared" si="0"/>
        <v>0.8001755061256407</v>
      </c>
      <c r="D81" s="179"/>
      <c r="F81" s="21"/>
      <c r="G81" s="63">
        <v>0.49</v>
      </c>
      <c r="I81" s="152">
        <v>0.81359999999999988</v>
      </c>
      <c r="J81" s="3"/>
      <c r="K81" s="3"/>
      <c r="N81" s="152">
        <v>0.81359999999999988</v>
      </c>
      <c r="S81" s="152">
        <v>0.79779411764705876</v>
      </c>
      <c r="X81" s="152">
        <v>0</v>
      </c>
      <c r="AB81" s="1"/>
    </row>
    <row r="82" spans="1:28" x14ac:dyDescent="0.3">
      <c r="A82" s="63">
        <f t="shared" si="0"/>
        <v>0.80471040055608656</v>
      </c>
      <c r="D82" s="179"/>
      <c r="F82" s="21"/>
      <c r="G82" s="63">
        <v>0.5</v>
      </c>
      <c r="I82" s="152">
        <v>0.81799999999999995</v>
      </c>
      <c r="J82" s="3"/>
      <c r="K82" s="3"/>
      <c r="N82" s="152">
        <v>0.81799999999999995</v>
      </c>
      <c r="S82" s="152">
        <v>0.8023529411764706</v>
      </c>
      <c r="X82" s="152">
        <v>0</v>
      </c>
      <c r="AB82" s="1"/>
    </row>
    <row r="83" spans="1:28" x14ac:dyDescent="0.3">
      <c r="A83" s="63">
        <f t="shared" si="0"/>
        <v>0.8092452949865323</v>
      </c>
      <c r="D83" s="179"/>
      <c r="F83" s="21"/>
      <c r="G83" s="63">
        <v>0.51</v>
      </c>
      <c r="I83" s="152">
        <v>0.82240000000000002</v>
      </c>
      <c r="J83" s="3"/>
      <c r="K83" s="3"/>
      <c r="N83" s="152">
        <v>0.82240000000000002</v>
      </c>
      <c r="S83" s="152">
        <v>0.80691176470588233</v>
      </c>
      <c r="X83" s="152">
        <v>0</v>
      </c>
      <c r="AB83" s="1"/>
    </row>
    <row r="84" spans="1:28" x14ac:dyDescent="0.3">
      <c r="A84" s="63">
        <f t="shared" si="0"/>
        <v>0.81378018941697805</v>
      </c>
      <c r="D84" s="179"/>
      <c r="F84" s="21"/>
      <c r="G84" s="63">
        <v>0.52</v>
      </c>
      <c r="I84" s="152">
        <v>0.82679999999999998</v>
      </c>
      <c r="J84" s="3"/>
      <c r="K84" s="3"/>
      <c r="N84" s="152">
        <v>0.82679999999999998</v>
      </c>
      <c r="S84" s="152">
        <v>0.81147058823529417</v>
      </c>
      <c r="X84" s="152">
        <v>0</v>
      </c>
      <c r="AB84" s="1"/>
    </row>
    <row r="85" spans="1:28" x14ac:dyDescent="0.3">
      <c r="A85" s="63">
        <f t="shared" si="0"/>
        <v>0.8183150838474238</v>
      </c>
      <c r="D85" s="179"/>
      <c r="F85" s="21"/>
      <c r="G85" s="63">
        <v>0.53</v>
      </c>
      <c r="I85" s="152">
        <v>0.83119999999999994</v>
      </c>
      <c r="J85" s="3"/>
      <c r="K85" s="3"/>
      <c r="N85" s="152">
        <v>0.83119999999999994</v>
      </c>
      <c r="S85" s="152">
        <v>0.81602941176470589</v>
      </c>
      <c r="X85" s="152">
        <v>0</v>
      </c>
      <c r="AB85" s="1"/>
    </row>
    <row r="86" spans="1:28" x14ac:dyDescent="0.3">
      <c r="A86" s="63">
        <f t="shared" si="0"/>
        <v>0.82284997827786932</v>
      </c>
      <c r="D86" s="179"/>
      <c r="F86" s="21"/>
      <c r="G86" s="63">
        <v>0.54</v>
      </c>
      <c r="I86" s="152">
        <v>0.8355999999999999</v>
      </c>
      <c r="J86" s="3"/>
      <c r="K86" s="3"/>
      <c r="N86" s="152">
        <v>0.8355999999999999</v>
      </c>
      <c r="S86" s="152">
        <v>0.82058823529411762</v>
      </c>
      <c r="X86" s="152">
        <v>0</v>
      </c>
      <c r="AB86" s="1"/>
    </row>
    <row r="87" spans="1:28" x14ac:dyDescent="0.3">
      <c r="A87" s="63">
        <f t="shared" si="0"/>
        <v>0.82738487270831529</v>
      </c>
      <c r="D87" s="179"/>
      <c r="F87" s="21"/>
      <c r="G87" s="63">
        <v>0.55000000000000004</v>
      </c>
      <c r="I87" s="152">
        <v>0.84</v>
      </c>
      <c r="J87" s="3"/>
      <c r="K87" s="3"/>
      <c r="N87" s="152">
        <v>0.84</v>
      </c>
      <c r="S87" s="152">
        <v>0.82514705882352946</v>
      </c>
      <c r="X87" s="152">
        <v>0</v>
      </c>
      <c r="AB87" s="1"/>
    </row>
    <row r="88" spans="1:28" x14ac:dyDescent="0.3">
      <c r="A88" s="63">
        <f t="shared" si="0"/>
        <v>0.83191976713876092</v>
      </c>
      <c r="D88" s="179"/>
      <c r="F88" s="21"/>
      <c r="G88" s="63">
        <v>0.56000000000000005</v>
      </c>
      <c r="I88" s="152">
        <v>0.84439999999999993</v>
      </c>
      <c r="J88" s="3"/>
      <c r="K88" s="3"/>
      <c r="N88" s="152">
        <v>0.84439999999999993</v>
      </c>
      <c r="S88" s="152">
        <v>0.82970588235294118</v>
      </c>
      <c r="X88" s="152">
        <v>0</v>
      </c>
      <c r="AB88" s="1"/>
    </row>
    <row r="89" spans="1:28" x14ac:dyDescent="0.3">
      <c r="A89" s="63">
        <f t="shared" si="0"/>
        <v>0.83645466156920656</v>
      </c>
      <c r="D89" s="179"/>
      <c r="F89" s="21"/>
      <c r="G89" s="63">
        <v>0.56999999999999995</v>
      </c>
      <c r="I89" s="152">
        <v>0.84879999999999989</v>
      </c>
      <c r="J89" s="3"/>
      <c r="K89" s="3"/>
      <c r="N89" s="152">
        <v>0.84879999999999989</v>
      </c>
      <c r="S89" s="152">
        <v>0.83426470588235291</v>
      </c>
      <c r="X89" s="152">
        <v>0</v>
      </c>
      <c r="AB89" s="1"/>
    </row>
    <row r="90" spans="1:28" x14ac:dyDescent="0.3">
      <c r="A90" s="63">
        <f t="shared" si="0"/>
        <v>0.84098955599965242</v>
      </c>
      <c r="D90" s="179"/>
      <c r="F90" s="21"/>
      <c r="G90" s="63">
        <v>0.57999999999999996</v>
      </c>
      <c r="I90" s="152">
        <v>0.85319999999999996</v>
      </c>
      <c r="J90" s="3"/>
      <c r="K90" s="3"/>
      <c r="N90" s="152">
        <v>0.85319999999999996</v>
      </c>
      <c r="S90" s="152">
        <v>0.83882352941176475</v>
      </c>
      <c r="X90" s="152">
        <v>0</v>
      </c>
      <c r="AB90" s="1"/>
    </row>
    <row r="91" spans="1:28" x14ac:dyDescent="0.3">
      <c r="A91" s="63">
        <f t="shared" si="0"/>
        <v>0.84552445043009827</v>
      </c>
      <c r="D91" s="179"/>
      <c r="F91" s="21"/>
      <c r="G91" s="63">
        <v>0.59</v>
      </c>
      <c r="I91" s="152">
        <v>0.85759999999999992</v>
      </c>
      <c r="J91" s="3"/>
      <c r="K91" s="3"/>
      <c r="N91" s="152">
        <v>0.85759999999999992</v>
      </c>
      <c r="S91" s="152">
        <v>0.84338235294117647</v>
      </c>
      <c r="X91" s="152">
        <v>0</v>
      </c>
      <c r="AB91" s="1"/>
    </row>
    <row r="92" spans="1:28" x14ac:dyDescent="0.3">
      <c r="A92" s="63">
        <f t="shared" si="0"/>
        <v>0.85005934486054391</v>
      </c>
      <c r="D92" s="179"/>
      <c r="F92" s="21"/>
      <c r="G92" s="63">
        <v>0.6</v>
      </c>
      <c r="I92" s="152">
        <v>0.86199999999999988</v>
      </c>
      <c r="J92" s="3"/>
      <c r="K92" s="3"/>
      <c r="N92" s="152">
        <v>0.86199999999999988</v>
      </c>
      <c r="S92" s="152">
        <v>0.8479411764705882</v>
      </c>
      <c r="X92" s="152">
        <v>0</v>
      </c>
      <c r="AB92" s="1"/>
    </row>
    <row r="93" spans="1:28" x14ac:dyDescent="0.3">
      <c r="A93" s="63">
        <f t="shared" si="0"/>
        <v>0.85459423929098977</v>
      </c>
      <c r="D93" s="179"/>
      <c r="F93" s="21"/>
      <c r="G93" s="63">
        <v>0.61</v>
      </c>
      <c r="I93" s="152">
        <v>0.86639999999999984</v>
      </c>
      <c r="J93" s="3"/>
      <c r="K93" s="3"/>
      <c r="N93" s="152">
        <v>0.86639999999999984</v>
      </c>
      <c r="S93" s="152">
        <v>0.85250000000000004</v>
      </c>
      <c r="X93" s="152">
        <v>0</v>
      </c>
      <c r="AB93" s="1"/>
    </row>
    <row r="94" spans="1:28" x14ac:dyDescent="0.3">
      <c r="A94" s="63">
        <f t="shared" si="0"/>
        <v>0.8591291337214354</v>
      </c>
      <c r="D94" s="179"/>
      <c r="F94" s="21"/>
      <c r="G94" s="63">
        <v>0.62</v>
      </c>
      <c r="I94" s="152">
        <v>0.87079999999999991</v>
      </c>
      <c r="J94" s="3"/>
      <c r="K94" s="3"/>
      <c r="N94" s="152">
        <v>0.87079999999999991</v>
      </c>
      <c r="S94" s="152">
        <v>0.85705882352941176</v>
      </c>
      <c r="X94" s="152">
        <v>0</v>
      </c>
      <c r="AB94" s="1"/>
    </row>
    <row r="95" spans="1:28" x14ac:dyDescent="0.3">
      <c r="A95" s="63">
        <f t="shared" si="0"/>
        <v>0.86366402815188115</v>
      </c>
      <c r="D95" s="179"/>
      <c r="F95" s="21"/>
      <c r="G95" s="63">
        <v>0.63</v>
      </c>
      <c r="I95" s="152">
        <v>0.87519999999999998</v>
      </c>
      <c r="J95" s="3"/>
      <c r="K95" s="3"/>
      <c r="N95" s="152">
        <v>0.87519999999999998</v>
      </c>
      <c r="S95" s="152">
        <v>0.86161764705882349</v>
      </c>
      <c r="X95" s="152">
        <v>0</v>
      </c>
      <c r="AB95" s="1"/>
    </row>
    <row r="96" spans="1:28" x14ac:dyDescent="0.3">
      <c r="A96" s="63">
        <f t="shared" si="0"/>
        <v>0.86819892258232678</v>
      </c>
      <c r="D96" s="179"/>
      <c r="F96" s="21"/>
      <c r="G96" s="63">
        <v>0.64</v>
      </c>
      <c r="I96" s="152">
        <v>0.87959999999999994</v>
      </c>
      <c r="J96" s="3"/>
      <c r="K96" s="3"/>
      <c r="N96" s="152">
        <v>0.87959999999999994</v>
      </c>
      <c r="S96" s="152">
        <v>0.86617647058823533</v>
      </c>
      <c r="X96" s="152">
        <v>0</v>
      </c>
      <c r="AB96" s="1"/>
    </row>
    <row r="97" spans="1:28" x14ac:dyDescent="0.3">
      <c r="A97" s="63">
        <f t="shared" ref="A97:A132" si="1">(IFERROR((I97*$H$3/$I$4),0)+IFERROR((N97*$M$3/$N$4),0)+IFERROR((S97*$R$3/$S$4),0)+IFERROR((X97*$W$3/$X$4),0))/($D$5/1000)</f>
        <v>0.87273381701277253</v>
      </c>
      <c r="D97" s="179"/>
      <c r="F97" s="21"/>
      <c r="G97" s="63">
        <v>0.65</v>
      </c>
      <c r="I97" s="152">
        <v>0.8839999999999999</v>
      </c>
      <c r="J97" s="3"/>
      <c r="K97" s="3"/>
      <c r="N97" s="152">
        <v>0.8839999999999999</v>
      </c>
      <c r="S97" s="152">
        <v>0.87073529411764705</v>
      </c>
      <c r="X97" s="152">
        <v>0</v>
      </c>
      <c r="AB97" s="1"/>
    </row>
    <row r="98" spans="1:28" x14ac:dyDescent="0.3">
      <c r="A98" s="63">
        <f t="shared" si="1"/>
        <v>0.87726871144321816</v>
      </c>
      <c r="D98" s="179"/>
      <c r="F98" s="21"/>
      <c r="G98" s="63">
        <v>0.66</v>
      </c>
      <c r="I98" s="152">
        <v>0.88839999999999986</v>
      </c>
      <c r="J98" s="3"/>
      <c r="K98" s="3"/>
      <c r="N98" s="152">
        <v>0.88839999999999986</v>
      </c>
      <c r="S98" s="152">
        <v>0.87529411764705878</v>
      </c>
      <c r="X98" s="152">
        <v>0</v>
      </c>
      <c r="AB98" s="1"/>
    </row>
    <row r="99" spans="1:28" x14ac:dyDescent="0.3">
      <c r="A99" s="63">
        <f t="shared" si="1"/>
        <v>0.88180360587366413</v>
      </c>
      <c r="D99" s="179"/>
      <c r="F99" s="21"/>
      <c r="G99" s="63">
        <v>0.67</v>
      </c>
      <c r="I99" s="152">
        <v>0.89279999999999993</v>
      </c>
      <c r="J99" s="3"/>
      <c r="K99" s="3"/>
      <c r="N99" s="152">
        <v>0.89279999999999993</v>
      </c>
      <c r="S99" s="152">
        <v>0.87985294117647062</v>
      </c>
      <c r="X99" s="152">
        <v>0</v>
      </c>
      <c r="AB99" s="1"/>
    </row>
    <row r="100" spans="1:28" x14ac:dyDescent="0.3">
      <c r="A100" s="63">
        <f t="shared" si="1"/>
        <v>0.88633850030410999</v>
      </c>
      <c r="D100" s="179"/>
      <c r="F100" s="21"/>
      <c r="G100" s="63">
        <v>0.68</v>
      </c>
      <c r="I100" s="152">
        <v>0.8972</v>
      </c>
      <c r="J100" s="3"/>
      <c r="K100" s="3"/>
      <c r="N100" s="152">
        <v>0.8972</v>
      </c>
      <c r="S100" s="152">
        <v>0.88441176470588245</v>
      </c>
      <c r="X100" s="152">
        <v>0</v>
      </c>
      <c r="AB100" s="1"/>
    </row>
    <row r="101" spans="1:28" x14ac:dyDescent="0.3">
      <c r="A101" s="63">
        <f t="shared" si="1"/>
        <v>0.89087339473455551</v>
      </c>
      <c r="D101" s="179"/>
      <c r="F101" s="21"/>
      <c r="G101" s="63">
        <v>0.69</v>
      </c>
      <c r="I101" s="152">
        <v>0.90159999999999985</v>
      </c>
      <c r="J101" s="3"/>
      <c r="K101" s="3"/>
      <c r="N101" s="152">
        <v>0.90159999999999985</v>
      </c>
      <c r="S101" s="152">
        <v>0.88897058823529407</v>
      </c>
      <c r="X101" s="152">
        <v>0</v>
      </c>
      <c r="AB101" s="1"/>
    </row>
    <row r="102" spans="1:28" x14ac:dyDescent="0.3">
      <c r="A102" s="63">
        <f t="shared" si="1"/>
        <v>0.89540828916500137</v>
      </c>
      <c r="D102" s="179"/>
      <c r="F102" s="21"/>
      <c r="G102" s="63">
        <v>0.7</v>
      </c>
      <c r="I102" s="152">
        <v>0.90599999999999992</v>
      </c>
      <c r="J102" s="3"/>
      <c r="K102" s="3"/>
      <c r="N102" s="152">
        <v>0.90599999999999992</v>
      </c>
      <c r="S102" s="152">
        <v>0.89352941176470591</v>
      </c>
      <c r="X102" s="152">
        <v>0</v>
      </c>
      <c r="AB102" s="1"/>
    </row>
    <row r="103" spans="1:28" x14ac:dyDescent="0.3">
      <c r="A103" s="63">
        <f t="shared" si="1"/>
        <v>0.89994318359544712</v>
      </c>
      <c r="D103" s="179"/>
      <c r="F103" s="21"/>
      <c r="G103" s="63">
        <v>0.71</v>
      </c>
      <c r="I103" s="152">
        <v>0.91039999999999988</v>
      </c>
      <c r="J103" s="3"/>
      <c r="K103" s="3"/>
      <c r="N103" s="152">
        <v>0.91039999999999988</v>
      </c>
      <c r="S103" s="152">
        <v>0.89808823529411763</v>
      </c>
      <c r="X103" s="152">
        <v>0</v>
      </c>
      <c r="AB103" s="1"/>
    </row>
    <row r="104" spans="1:28" x14ac:dyDescent="0.3">
      <c r="A104" s="63">
        <f t="shared" si="1"/>
        <v>0.90447807802589264</v>
      </c>
      <c r="D104" s="179"/>
      <c r="F104" s="21"/>
      <c r="G104" s="63">
        <v>0.72</v>
      </c>
      <c r="I104" s="152">
        <v>0.91479999999999984</v>
      </c>
      <c r="J104" s="3"/>
      <c r="K104" s="3"/>
      <c r="N104" s="152">
        <v>0.91479999999999984</v>
      </c>
      <c r="S104" s="152">
        <v>0.90264705882352936</v>
      </c>
      <c r="X104" s="152">
        <v>0</v>
      </c>
      <c r="AB104" s="1"/>
    </row>
    <row r="105" spans="1:28" x14ac:dyDescent="0.3">
      <c r="A105" s="63">
        <f t="shared" si="1"/>
        <v>0.90901297245633861</v>
      </c>
      <c r="D105" s="179"/>
      <c r="F105" s="21"/>
      <c r="G105" s="63">
        <v>0.73</v>
      </c>
      <c r="I105" s="152">
        <v>0.9191999999999998</v>
      </c>
      <c r="J105" s="3"/>
      <c r="K105" s="3"/>
      <c r="N105" s="152">
        <v>0.9191999999999998</v>
      </c>
      <c r="S105" s="152">
        <v>0.9072058823529412</v>
      </c>
      <c r="X105" s="152">
        <v>0</v>
      </c>
      <c r="AB105" s="1"/>
    </row>
    <row r="106" spans="1:28" x14ac:dyDescent="0.3">
      <c r="A106" s="63">
        <f t="shared" si="1"/>
        <v>0.91354786688678413</v>
      </c>
      <c r="D106" s="179"/>
      <c r="F106" s="21"/>
      <c r="G106" s="63">
        <v>0.74</v>
      </c>
      <c r="I106" s="152">
        <v>0.92359999999999987</v>
      </c>
      <c r="J106" s="3"/>
      <c r="K106" s="3"/>
      <c r="N106" s="152">
        <v>0.92359999999999987</v>
      </c>
      <c r="S106" s="152">
        <v>0.91176470588235292</v>
      </c>
      <c r="X106" s="152">
        <v>0</v>
      </c>
      <c r="AB106" s="1"/>
    </row>
    <row r="107" spans="1:28" x14ac:dyDescent="0.3">
      <c r="A107" s="63">
        <f t="shared" si="1"/>
        <v>0.91808276131722988</v>
      </c>
      <c r="D107" s="179"/>
      <c r="F107" s="21"/>
      <c r="G107" s="63">
        <v>0.75</v>
      </c>
      <c r="I107" s="152">
        <v>0.92799999999999994</v>
      </c>
      <c r="J107" s="3"/>
      <c r="K107" s="3"/>
      <c r="N107" s="152">
        <v>0.92799999999999994</v>
      </c>
      <c r="S107" s="152">
        <v>0.91632352941176465</v>
      </c>
      <c r="X107" s="152">
        <v>0</v>
      </c>
      <c r="AB107" s="1"/>
    </row>
    <row r="108" spans="1:28" x14ac:dyDescent="0.3">
      <c r="A108" s="63">
        <f t="shared" si="1"/>
        <v>0.92261765574767562</v>
      </c>
      <c r="D108" s="179"/>
      <c r="F108" s="21"/>
      <c r="G108" s="63">
        <v>0.76</v>
      </c>
      <c r="I108" s="152">
        <v>0.9323999999999999</v>
      </c>
      <c r="J108" s="3"/>
      <c r="K108" s="3"/>
      <c r="N108" s="152">
        <v>0.9323999999999999</v>
      </c>
      <c r="S108" s="152">
        <v>0.92088235294117649</v>
      </c>
      <c r="X108" s="152">
        <v>0</v>
      </c>
      <c r="AB108" s="1"/>
    </row>
    <row r="109" spans="1:28" x14ac:dyDescent="0.3">
      <c r="A109" s="63">
        <f t="shared" si="1"/>
        <v>0.92715255017812159</v>
      </c>
      <c r="D109" s="179"/>
      <c r="F109" s="21"/>
      <c r="G109" s="63">
        <v>0.77</v>
      </c>
      <c r="I109" s="152">
        <v>0.93679999999999986</v>
      </c>
      <c r="J109" s="3"/>
      <c r="K109" s="3"/>
      <c r="N109" s="152">
        <v>0.93679999999999986</v>
      </c>
      <c r="S109" s="152">
        <v>0.92544117647058832</v>
      </c>
      <c r="X109" s="152">
        <v>0</v>
      </c>
      <c r="AB109" s="1"/>
    </row>
    <row r="110" spans="1:28" x14ac:dyDescent="0.3">
      <c r="A110" s="63">
        <f t="shared" si="1"/>
        <v>0.93168744460856745</v>
      </c>
      <c r="D110" s="179"/>
      <c r="F110" s="21"/>
      <c r="G110" s="63">
        <v>0.78</v>
      </c>
      <c r="I110" s="152">
        <v>0.94119999999999981</v>
      </c>
      <c r="J110" s="3"/>
      <c r="K110" s="3"/>
      <c r="N110" s="152">
        <v>0.94119999999999981</v>
      </c>
      <c r="S110" s="152">
        <v>0.93000000000000016</v>
      </c>
      <c r="X110" s="152">
        <v>0</v>
      </c>
      <c r="AB110" s="1"/>
    </row>
    <row r="111" spans="1:28" x14ac:dyDescent="0.3">
      <c r="A111" s="63">
        <f t="shared" si="1"/>
        <v>0.93505279978514855</v>
      </c>
      <c r="D111" s="179"/>
      <c r="F111" s="21"/>
      <c r="G111" s="63">
        <v>0.79</v>
      </c>
      <c r="I111" s="152">
        <v>0.94559999999999989</v>
      </c>
      <c r="J111" s="3"/>
      <c r="K111" s="3"/>
      <c r="N111" s="152">
        <v>0.94559999999999989</v>
      </c>
      <c r="S111" s="152">
        <v>0.93318181818181833</v>
      </c>
      <c r="X111" s="152">
        <v>0</v>
      </c>
      <c r="AB111" s="1"/>
    </row>
    <row r="112" spans="1:28" x14ac:dyDescent="0.3">
      <c r="A112" s="63">
        <f t="shared" si="1"/>
        <v>0.93841815496172976</v>
      </c>
      <c r="D112" s="179"/>
      <c r="F112" s="21"/>
      <c r="G112" s="63">
        <v>0.8</v>
      </c>
      <c r="I112" s="152">
        <v>0.95</v>
      </c>
      <c r="J112" s="3"/>
      <c r="K112" s="3"/>
      <c r="N112" s="152">
        <v>0.95</v>
      </c>
      <c r="S112" s="152">
        <v>0.93636363636363651</v>
      </c>
      <c r="X112" s="152">
        <v>0</v>
      </c>
      <c r="AB112" s="1"/>
    </row>
    <row r="113" spans="1:28" x14ac:dyDescent="0.3">
      <c r="A113" s="63">
        <f t="shared" si="1"/>
        <v>0.94149724721364314</v>
      </c>
      <c r="D113" s="179"/>
      <c r="F113" s="21"/>
      <c r="G113" s="63">
        <v>0.81</v>
      </c>
      <c r="I113" s="152">
        <v>0.9524999999999999</v>
      </c>
      <c r="J113" s="3"/>
      <c r="K113" s="3"/>
      <c r="N113" s="152">
        <v>0.9524999999999999</v>
      </c>
      <c r="S113" s="152">
        <v>0.93954545454545468</v>
      </c>
      <c r="X113" s="152">
        <v>0</v>
      </c>
      <c r="AB113" s="1"/>
    </row>
    <row r="114" spans="1:28" x14ac:dyDescent="0.3">
      <c r="A114" s="63">
        <f t="shared" si="1"/>
        <v>0.94457633946555675</v>
      </c>
      <c r="D114" s="179"/>
      <c r="F114" s="21"/>
      <c r="G114" s="63">
        <v>0.82</v>
      </c>
      <c r="I114" s="152">
        <v>0.95499999999999996</v>
      </c>
      <c r="J114" s="3"/>
      <c r="K114" s="3"/>
      <c r="N114" s="152">
        <v>0.95499999999999996</v>
      </c>
      <c r="S114" s="152">
        <v>0.94272727272727286</v>
      </c>
      <c r="X114" s="152">
        <v>0</v>
      </c>
      <c r="AB114" s="1"/>
    </row>
    <row r="115" spans="1:28" x14ac:dyDescent="0.3">
      <c r="A115" s="63">
        <f t="shared" si="1"/>
        <v>0.94765543171747024</v>
      </c>
      <c r="D115" s="179"/>
      <c r="F115" s="21"/>
      <c r="G115" s="63">
        <v>0.83</v>
      </c>
      <c r="I115" s="152">
        <v>0.95750000000000002</v>
      </c>
      <c r="J115" s="3"/>
      <c r="K115" s="3"/>
      <c r="N115" s="152">
        <v>0.95750000000000002</v>
      </c>
      <c r="S115" s="152">
        <v>0.94590909090909103</v>
      </c>
      <c r="X115" s="152">
        <v>0</v>
      </c>
      <c r="AB115" s="1"/>
    </row>
    <row r="116" spans="1:28" x14ac:dyDescent="0.3">
      <c r="A116" s="63">
        <f t="shared" si="1"/>
        <v>0.95073452396938385</v>
      </c>
      <c r="D116" s="179"/>
      <c r="F116" s="21"/>
      <c r="G116" s="63">
        <v>0.84</v>
      </c>
      <c r="I116" s="152">
        <v>0.96</v>
      </c>
      <c r="J116" s="3"/>
      <c r="K116" s="3"/>
      <c r="N116" s="152">
        <v>0.96</v>
      </c>
      <c r="S116" s="152">
        <v>0.94909090909090921</v>
      </c>
      <c r="X116" s="152">
        <v>0</v>
      </c>
      <c r="AB116" s="1"/>
    </row>
    <row r="117" spans="1:28" x14ac:dyDescent="0.3">
      <c r="A117" s="63">
        <f t="shared" si="1"/>
        <v>0.95381361622129723</v>
      </c>
      <c r="D117" s="179"/>
      <c r="F117" s="21"/>
      <c r="G117" s="63">
        <v>0.85</v>
      </c>
      <c r="I117" s="152">
        <v>0.96249999999999991</v>
      </c>
      <c r="J117" s="3"/>
      <c r="K117" s="3"/>
      <c r="N117" s="152">
        <v>0.96249999999999991</v>
      </c>
      <c r="S117" s="152">
        <v>0.95227272727272738</v>
      </c>
      <c r="X117" s="152">
        <v>0</v>
      </c>
      <c r="AB117" s="1"/>
    </row>
    <row r="118" spans="1:28" x14ac:dyDescent="0.3">
      <c r="A118" s="63">
        <f t="shared" si="1"/>
        <v>0.95689270847321062</v>
      </c>
      <c r="D118" s="179"/>
      <c r="F118" s="21"/>
      <c r="G118" s="63">
        <v>0.86</v>
      </c>
      <c r="I118" s="152">
        <v>0.96499999999999997</v>
      </c>
      <c r="J118" s="3"/>
      <c r="K118" s="3"/>
      <c r="N118" s="152">
        <v>0.96499999999999997</v>
      </c>
      <c r="S118" s="152">
        <v>0.95545454545454556</v>
      </c>
      <c r="X118" s="152">
        <v>0</v>
      </c>
      <c r="AB118" s="1"/>
    </row>
    <row r="119" spans="1:28" x14ac:dyDescent="0.3">
      <c r="A119" s="63">
        <f t="shared" si="1"/>
        <v>0.95997180072512434</v>
      </c>
      <c r="D119" s="179"/>
      <c r="F119" s="21"/>
      <c r="G119" s="63">
        <v>0.87</v>
      </c>
      <c r="I119" s="152">
        <v>0.96750000000000003</v>
      </c>
      <c r="J119" s="3"/>
      <c r="K119" s="3"/>
      <c r="N119" s="152">
        <v>0.96750000000000003</v>
      </c>
      <c r="S119" s="152">
        <v>0.95863636363636373</v>
      </c>
      <c r="X119" s="152">
        <v>0</v>
      </c>
      <c r="AB119" s="1"/>
    </row>
    <row r="120" spans="1:28" x14ac:dyDescent="0.3">
      <c r="A120" s="63">
        <f t="shared" si="1"/>
        <v>0.96305089297703794</v>
      </c>
      <c r="D120" s="179"/>
      <c r="F120" s="21"/>
      <c r="G120" s="63">
        <v>0.88</v>
      </c>
      <c r="I120" s="152">
        <v>0.97</v>
      </c>
      <c r="J120" s="3"/>
      <c r="K120" s="3"/>
      <c r="N120" s="152">
        <v>0.97</v>
      </c>
      <c r="S120" s="152">
        <v>0.96181818181818191</v>
      </c>
      <c r="X120" s="152">
        <v>0</v>
      </c>
      <c r="AB120" s="1"/>
    </row>
    <row r="121" spans="1:28" x14ac:dyDescent="0.3">
      <c r="A121" s="63">
        <f t="shared" si="1"/>
        <v>0.96612998522895133</v>
      </c>
      <c r="D121" s="179"/>
      <c r="F121" s="21"/>
      <c r="G121" s="63">
        <v>0.89</v>
      </c>
      <c r="I121" s="152">
        <v>0.97249999999999992</v>
      </c>
      <c r="J121" s="3"/>
      <c r="K121" s="3"/>
      <c r="N121" s="152">
        <v>0.97249999999999992</v>
      </c>
      <c r="S121" s="152">
        <v>0.96500000000000008</v>
      </c>
      <c r="X121" s="152">
        <v>0</v>
      </c>
      <c r="AB121" s="1"/>
    </row>
    <row r="122" spans="1:28" x14ac:dyDescent="0.3">
      <c r="A122" s="63">
        <f t="shared" si="1"/>
        <v>0.96920907748086471</v>
      </c>
      <c r="D122" s="179"/>
      <c r="F122" s="21"/>
      <c r="G122" s="63">
        <v>0.9</v>
      </c>
      <c r="I122" s="152">
        <v>0.97499999999999998</v>
      </c>
      <c r="J122" s="3"/>
      <c r="K122" s="3"/>
      <c r="N122" s="152">
        <v>0.97499999999999998</v>
      </c>
      <c r="S122" s="152">
        <v>0.96818181818181825</v>
      </c>
      <c r="X122" s="152">
        <v>0</v>
      </c>
      <c r="AB122" s="1"/>
    </row>
    <row r="123" spans="1:28" x14ac:dyDescent="0.3">
      <c r="A123" s="63">
        <f t="shared" si="1"/>
        <v>0.97228816973277843</v>
      </c>
      <c r="D123" s="179"/>
      <c r="F123" s="21"/>
      <c r="G123" s="63">
        <v>0.91</v>
      </c>
      <c r="I123" s="152">
        <v>0.97750000000000004</v>
      </c>
      <c r="J123" s="3"/>
      <c r="K123" s="3"/>
      <c r="N123" s="152">
        <v>0.97750000000000004</v>
      </c>
      <c r="S123" s="152">
        <v>0.97136363636363643</v>
      </c>
      <c r="X123" s="152">
        <v>0</v>
      </c>
      <c r="AB123" s="1"/>
    </row>
    <row r="124" spans="1:28" x14ac:dyDescent="0.3">
      <c r="A124" s="63">
        <f t="shared" si="1"/>
        <v>0.97536726198469181</v>
      </c>
      <c r="D124" s="179"/>
      <c r="F124" s="21"/>
      <c r="G124" s="63">
        <v>0.92</v>
      </c>
      <c r="I124" s="152">
        <v>0.98</v>
      </c>
      <c r="J124" s="3"/>
      <c r="K124" s="3"/>
      <c r="N124" s="152">
        <v>0.98</v>
      </c>
      <c r="S124" s="152">
        <v>0.9745454545454546</v>
      </c>
      <c r="X124" s="152">
        <v>0</v>
      </c>
      <c r="AB124" s="1"/>
    </row>
    <row r="125" spans="1:28" x14ac:dyDescent="0.3">
      <c r="A125" s="63">
        <f t="shared" si="1"/>
        <v>0.97844635423660542</v>
      </c>
      <c r="D125" s="179"/>
      <c r="F125" s="21"/>
      <c r="G125" s="63">
        <v>0.93</v>
      </c>
      <c r="I125" s="152">
        <v>0.98249999999999993</v>
      </c>
      <c r="J125" s="3"/>
      <c r="K125" s="3"/>
      <c r="N125" s="152">
        <v>0.98249999999999993</v>
      </c>
      <c r="S125" s="152">
        <v>0.97772727272727289</v>
      </c>
      <c r="X125" s="152">
        <v>0</v>
      </c>
      <c r="AB125" s="1"/>
    </row>
    <row r="126" spans="1:28" x14ac:dyDescent="0.3">
      <c r="A126" s="63">
        <f t="shared" si="1"/>
        <v>0.9815254464885188</v>
      </c>
      <c r="D126" s="179"/>
      <c r="F126" s="21"/>
      <c r="G126" s="63">
        <v>0.94</v>
      </c>
      <c r="I126" s="152">
        <v>0.98499999999999999</v>
      </c>
      <c r="J126" s="3"/>
      <c r="K126" s="3"/>
      <c r="N126" s="152">
        <v>0.98499999999999999</v>
      </c>
      <c r="S126" s="152">
        <v>0.98090909090909095</v>
      </c>
      <c r="X126" s="152">
        <v>0</v>
      </c>
      <c r="AB126" s="1"/>
    </row>
    <row r="127" spans="1:28" x14ac:dyDescent="0.3">
      <c r="A127" s="63">
        <f t="shared" si="1"/>
        <v>0.98460453874043252</v>
      </c>
      <c r="D127" s="179"/>
      <c r="F127" s="21"/>
      <c r="G127" s="63">
        <v>0.95</v>
      </c>
      <c r="I127" s="152">
        <v>0.98750000000000004</v>
      </c>
      <c r="J127" s="3"/>
      <c r="K127" s="3"/>
      <c r="N127" s="152">
        <v>0.98750000000000004</v>
      </c>
      <c r="S127" s="152">
        <v>0.98409090909090913</v>
      </c>
      <c r="X127" s="152">
        <v>0</v>
      </c>
      <c r="AB127" s="1"/>
    </row>
    <row r="128" spans="1:28" x14ac:dyDescent="0.3">
      <c r="A128" s="63">
        <f t="shared" si="1"/>
        <v>0.98768363099234591</v>
      </c>
      <c r="D128" s="179"/>
      <c r="F128" s="21"/>
      <c r="G128" s="63">
        <v>0.96</v>
      </c>
      <c r="I128" s="152">
        <v>0.99</v>
      </c>
      <c r="J128" s="3"/>
      <c r="K128" s="3"/>
      <c r="N128" s="152">
        <v>0.99</v>
      </c>
      <c r="S128" s="152">
        <v>0.9872727272727273</v>
      </c>
      <c r="X128" s="152">
        <v>0</v>
      </c>
      <c r="AB128" s="1"/>
    </row>
    <row r="129" spans="1:28" x14ac:dyDescent="0.3">
      <c r="A129" s="63">
        <f t="shared" si="1"/>
        <v>0.99076272324425951</v>
      </c>
      <c r="D129" s="179"/>
      <c r="F129" s="21"/>
      <c r="G129" s="63">
        <v>0.97</v>
      </c>
      <c r="I129" s="152">
        <v>0.99249999999999994</v>
      </c>
      <c r="J129" s="3"/>
      <c r="K129" s="3"/>
      <c r="N129" s="152">
        <v>0.99249999999999994</v>
      </c>
      <c r="S129" s="152">
        <v>0.99045454545454559</v>
      </c>
      <c r="X129" s="152">
        <v>0</v>
      </c>
      <c r="AB129" s="1"/>
    </row>
    <row r="130" spans="1:28" x14ac:dyDescent="0.3">
      <c r="A130" s="63">
        <f t="shared" si="1"/>
        <v>0.9938418154961729</v>
      </c>
      <c r="D130" s="179"/>
      <c r="F130" s="21"/>
      <c r="G130" s="63">
        <v>0.98</v>
      </c>
      <c r="I130" s="152">
        <v>0.995</v>
      </c>
      <c r="J130" s="3"/>
      <c r="K130" s="3"/>
      <c r="N130" s="152">
        <v>0.995</v>
      </c>
      <c r="S130" s="152">
        <v>0.99363636363636376</v>
      </c>
      <c r="X130" s="152">
        <v>0</v>
      </c>
      <c r="AB130" s="1"/>
    </row>
    <row r="131" spans="1:28" x14ac:dyDescent="0.3">
      <c r="A131" s="63">
        <f t="shared" si="1"/>
        <v>0.99692090774808662</v>
      </c>
      <c r="D131" s="179"/>
      <c r="F131" s="21"/>
      <c r="G131" s="63">
        <v>0.99</v>
      </c>
      <c r="I131" s="152">
        <v>0.99750000000000005</v>
      </c>
      <c r="J131" s="3"/>
      <c r="K131" s="3"/>
      <c r="N131" s="152">
        <v>0.99750000000000005</v>
      </c>
      <c r="S131" s="152">
        <v>0.99681818181818194</v>
      </c>
      <c r="X131" s="152">
        <v>0</v>
      </c>
      <c r="AB131" s="1"/>
    </row>
    <row r="132" spans="1:28" ht="15" thickBot="1" x14ac:dyDescent="0.35">
      <c r="A132" s="63">
        <f t="shared" si="1"/>
        <v>1</v>
      </c>
      <c r="D132" s="179"/>
      <c r="F132" s="21"/>
      <c r="G132" s="64">
        <v>1</v>
      </c>
      <c r="I132" s="152">
        <v>1</v>
      </c>
      <c r="J132" s="3"/>
      <c r="K132" s="3"/>
      <c r="N132" s="152">
        <v>1</v>
      </c>
      <c r="S132" s="152">
        <v>1</v>
      </c>
      <c r="X132" s="152">
        <v>0</v>
      </c>
      <c r="AB132" s="1"/>
    </row>
    <row r="133" spans="1:28" x14ac:dyDescent="0.3">
      <c r="J133" s="3"/>
      <c r="K133" s="3"/>
      <c r="AB133" s="1"/>
    </row>
    <row r="164" spans="7:7" x14ac:dyDescent="0.3">
      <c r="G164" s="5"/>
    </row>
    <row r="165" spans="7:7" x14ac:dyDescent="0.3">
      <c r="G165" s="5"/>
    </row>
    <row r="166" spans="7:7" x14ac:dyDescent="0.3">
      <c r="G166" s="5"/>
    </row>
    <row r="167" spans="7:7" x14ac:dyDescent="0.3">
      <c r="G167" s="5"/>
    </row>
    <row r="168" spans="7:7" x14ac:dyDescent="0.3">
      <c r="G168" s="5"/>
    </row>
    <row r="169" spans="7:7" x14ac:dyDescent="0.3">
      <c r="G169" s="5"/>
    </row>
    <row r="170" spans="7:7" x14ac:dyDescent="0.3">
      <c r="G170" s="5"/>
    </row>
    <row r="171" spans="7:7" x14ac:dyDescent="0.3">
      <c r="G171" s="5"/>
    </row>
    <row r="172" spans="7:7" x14ac:dyDescent="0.3">
      <c r="G172" s="5"/>
    </row>
    <row r="173" spans="7:7" x14ac:dyDescent="0.3">
      <c r="G173" s="5"/>
    </row>
    <row r="174" spans="7:7" x14ac:dyDescent="0.3">
      <c r="G174" s="5"/>
    </row>
    <row r="865" spans="5:22" x14ac:dyDescent="0.3">
      <c r="O865" s="25"/>
      <c r="P865" s="26"/>
      <c r="Q865" s="26"/>
      <c r="V865" s="26"/>
    </row>
    <row r="866" spans="5:22" x14ac:dyDescent="0.3">
      <c r="O866" s="25"/>
      <c r="P866" s="26"/>
      <c r="Q866" s="26"/>
      <c r="V866" s="26"/>
    </row>
    <row r="867" spans="5:22" x14ac:dyDescent="0.3">
      <c r="O867" s="25"/>
      <c r="P867" s="26"/>
      <c r="Q867" s="26"/>
      <c r="V867" s="26"/>
    </row>
    <row r="868" spans="5:22" x14ac:dyDescent="0.3">
      <c r="O868" s="25"/>
      <c r="P868" s="26"/>
      <c r="Q868" s="26"/>
      <c r="V868" s="26"/>
    </row>
    <row r="869" spans="5:22" x14ac:dyDescent="0.3">
      <c r="O869" s="25"/>
      <c r="P869" s="26"/>
      <c r="Q869" s="26"/>
      <c r="V869" s="26"/>
    </row>
    <row r="870" spans="5:22" x14ac:dyDescent="0.3">
      <c r="O870" s="25"/>
      <c r="P870" s="26"/>
      <c r="Q870" s="26"/>
      <c r="V870" s="26"/>
    </row>
    <row r="871" spans="5:22" x14ac:dyDescent="0.3">
      <c r="O871" s="25"/>
      <c r="P871" s="26"/>
      <c r="Q871" s="26"/>
      <c r="V871" s="26"/>
    </row>
    <row r="872" spans="5:22" x14ac:dyDescent="0.3">
      <c r="O872" s="25"/>
      <c r="P872" s="26"/>
      <c r="Q872" s="26"/>
      <c r="V872" s="26"/>
    </row>
    <row r="873" spans="5:22" x14ac:dyDescent="0.3">
      <c r="O873" s="25"/>
      <c r="P873" s="26"/>
      <c r="Q873" s="26"/>
      <c r="V873" s="26"/>
    </row>
    <row r="874" spans="5:22" x14ac:dyDescent="0.3">
      <c r="O874" s="25"/>
      <c r="P874" s="26"/>
      <c r="Q874" s="26"/>
      <c r="V874" s="26"/>
    </row>
    <row r="875" spans="5:22" x14ac:dyDescent="0.3">
      <c r="O875" s="25"/>
      <c r="P875" s="26"/>
      <c r="Q875" s="26"/>
      <c r="V875" s="26"/>
    </row>
    <row r="876" spans="5:22" x14ac:dyDescent="0.3">
      <c r="O876" s="25"/>
      <c r="P876" s="26"/>
      <c r="Q876" s="26"/>
      <c r="V876" s="26"/>
    </row>
    <row r="877" spans="5:22" x14ac:dyDescent="0.3">
      <c r="O877" s="25"/>
      <c r="P877" s="26"/>
      <c r="Q877" s="26"/>
      <c r="V877" s="26"/>
    </row>
    <row r="878" spans="5:22" x14ac:dyDescent="0.3">
      <c r="O878" s="25"/>
      <c r="P878" s="26"/>
      <c r="Q878" s="26"/>
      <c r="V878" s="26"/>
    </row>
    <row r="879" spans="5:22" x14ac:dyDescent="0.3">
      <c r="O879" s="25"/>
      <c r="P879" s="26"/>
      <c r="Q879" s="26"/>
      <c r="V879" s="26"/>
    </row>
    <row r="880" spans="5:22" x14ac:dyDescent="0.3">
      <c r="E880" s="26"/>
      <c r="O880" s="25"/>
      <c r="P880" s="26"/>
      <c r="Q880" s="26"/>
      <c r="V880" s="26"/>
    </row>
    <row r="881" spans="5:22" x14ac:dyDescent="0.3">
      <c r="E881" s="26"/>
      <c r="O881" s="25"/>
      <c r="P881" s="26"/>
      <c r="Q881" s="26"/>
      <c r="V881" s="26"/>
    </row>
    <row r="882" spans="5:22" x14ac:dyDescent="0.3">
      <c r="E882" s="26"/>
      <c r="O882" s="25"/>
      <c r="P882" s="26"/>
      <c r="Q882" s="26"/>
      <c r="V882" s="26"/>
    </row>
    <row r="883" spans="5:22" x14ac:dyDescent="0.3">
      <c r="E883" s="26"/>
      <c r="O883" s="25"/>
      <c r="P883" s="26"/>
      <c r="Q883" s="26"/>
      <c r="V883" s="26"/>
    </row>
    <row r="884" spans="5:22" x14ac:dyDescent="0.3">
      <c r="E884" s="26"/>
      <c r="O884" s="25"/>
      <c r="P884" s="26"/>
      <c r="Q884" s="26"/>
      <c r="V884" s="26"/>
    </row>
    <row r="885" spans="5:22" x14ac:dyDescent="0.3">
      <c r="E885" s="26"/>
      <c r="O885" s="25"/>
      <c r="P885" s="26"/>
      <c r="Q885" s="26"/>
      <c r="V885" s="26"/>
    </row>
    <row r="886" spans="5:22" x14ac:dyDescent="0.3">
      <c r="E886" s="26"/>
      <c r="O886" s="25"/>
      <c r="P886" s="26"/>
      <c r="Q886" s="26"/>
      <c r="V886" s="26"/>
    </row>
    <row r="887" spans="5:22" x14ac:dyDescent="0.3">
      <c r="E887" s="26"/>
      <c r="O887" s="25"/>
      <c r="P887" s="26"/>
      <c r="Q887" s="26"/>
      <c r="V887" s="26"/>
    </row>
    <row r="888" spans="5:22" x14ac:dyDescent="0.3">
      <c r="E888" s="26"/>
      <c r="O888" s="25"/>
      <c r="P888" s="26"/>
      <c r="Q888" s="26"/>
      <c r="V888" s="26"/>
    </row>
    <row r="889" spans="5:22" x14ac:dyDescent="0.3">
      <c r="E889" s="26"/>
      <c r="O889" s="25"/>
      <c r="P889" s="26"/>
      <c r="Q889" s="26"/>
      <c r="V889" s="26"/>
    </row>
    <row r="890" spans="5:22" x14ac:dyDescent="0.3">
      <c r="E890" s="26"/>
      <c r="O890" s="25"/>
      <c r="P890" s="26"/>
      <c r="Q890" s="26"/>
      <c r="V890" s="26"/>
    </row>
    <row r="891" spans="5:22" x14ac:dyDescent="0.3">
      <c r="E891" s="26"/>
      <c r="O891" s="25"/>
      <c r="P891" s="26"/>
      <c r="Q891" s="26"/>
      <c r="V891" s="26"/>
    </row>
    <row r="892" spans="5:22" x14ac:dyDescent="0.3">
      <c r="E892" s="26"/>
      <c r="O892" s="25"/>
      <c r="P892" s="26"/>
      <c r="Q892" s="26"/>
      <c r="V892" s="26"/>
    </row>
    <row r="893" spans="5:22" x14ac:dyDescent="0.3">
      <c r="E893" s="26"/>
      <c r="O893" s="25"/>
      <c r="P893" s="26"/>
      <c r="Q893" s="26"/>
      <c r="V893" s="26"/>
    </row>
    <row r="894" spans="5:22" x14ac:dyDescent="0.3">
      <c r="E894" s="26"/>
      <c r="O894" s="25"/>
      <c r="P894" s="26"/>
      <c r="Q894" s="26"/>
      <c r="V894" s="26"/>
    </row>
    <row r="895" spans="5:22" x14ac:dyDescent="0.3">
      <c r="E895" s="26"/>
      <c r="O895" s="25"/>
      <c r="P895" s="26"/>
      <c r="Q895" s="26"/>
      <c r="V895" s="26"/>
    </row>
    <row r="896" spans="5:22" x14ac:dyDescent="0.3">
      <c r="E896" s="26"/>
      <c r="O896" s="25"/>
      <c r="P896" s="26"/>
      <c r="Q896" s="26"/>
      <c r="V896" s="26"/>
    </row>
    <row r="897" spans="5:22" x14ac:dyDescent="0.3">
      <c r="E897" s="26"/>
      <c r="O897" s="25"/>
      <c r="P897" s="26"/>
      <c r="Q897" s="26"/>
      <c r="V897" s="26"/>
    </row>
    <row r="898" spans="5:22" x14ac:dyDescent="0.3">
      <c r="E898" s="26"/>
      <c r="O898" s="25"/>
      <c r="P898" s="26"/>
      <c r="Q898" s="26"/>
      <c r="V898" s="26"/>
    </row>
    <row r="899" spans="5:22" x14ac:dyDescent="0.3">
      <c r="E899" s="26"/>
      <c r="O899" s="25"/>
      <c r="P899" s="26"/>
      <c r="Q899" s="26"/>
      <c r="V899" s="26"/>
    </row>
    <row r="900" spans="5:22" x14ac:dyDescent="0.3">
      <c r="E900" s="26"/>
      <c r="O900" s="25"/>
      <c r="P900" s="26"/>
      <c r="Q900" s="26"/>
      <c r="V900" s="26"/>
    </row>
    <row r="901" spans="5:22" x14ac:dyDescent="0.3">
      <c r="E901" s="26"/>
      <c r="O901" s="25"/>
      <c r="P901" s="26"/>
      <c r="Q901" s="26"/>
      <c r="V901" s="26"/>
    </row>
    <row r="902" spans="5:22" x14ac:dyDescent="0.3">
      <c r="E902" s="26"/>
      <c r="O902" s="25"/>
      <c r="P902" s="26"/>
      <c r="Q902" s="26"/>
      <c r="V902" s="26"/>
    </row>
    <row r="903" spans="5:22" x14ac:dyDescent="0.3">
      <c r="E903" s="26"/>
      <c r="O903" s="25"/>
      <c r="P903" s="26"/>
      <c r="Q903" s="26"/>
      <c r="V903" s="26"/>
    </row>
    <row r="904" spans="5:22" x14ac:dyDescent="0.3">
      <c r="E904" s="26"/>
      <c r="O904" s="25"/>
      <c r="P904" s="26"/>
      <c r="Q904" s="26"/>
      <c r="V904" s="26"/>
    </row>
    <row r="905" spans="5:22" x14ac:dyDescent="0.3">
      <c r="E905" s="26"/>
      <c r="O905" s="25"/>
      <c r="P905" s="26"/>
      <c r="Q905" s="26"/>
      <c r="V905" s="26"/>
    </row>
    <row r="906" spans="5:22" x14ac:dyDescent="0.3">
      <c r="E906" s="26"/>
      <c r="O906" s="25"/>
      <c r="P906" s="26"/>
      <c r="Q906" s="26"/>
      <c r="V906" s="26"/>
    </row>
    <row r="907" spans="5:22" x14ac:dyDescent="0.3">
      <c r="E907" s="26"/>
      <c r="O907" s="25"/>
      <c r="P907" s="26"/>
      <c r="Q907" s="26"/>
      <c r="V907" s="26"/>
    </row>
    <row r="908" spans="5:22" x14ac:dyDescent="0.3">
      <c r="E908" s="26"/>
      <c r="O908" s="25"/>
      <c r="P908" s="26"/>
      <c r="Q908" s="26"/>
      <c r="V908" s="26"/>
    </row>
    <row r="909" spans="5:22" x14ac:dyDescent="0.3">
      <c r="E909" s="26"/>
      <c r="O909" s="25"/>
      <c r="P909" s="26"/>
      <c r="Q909" s="26"/>
      <c r="V909" s="26"/>
    </row>
    <row r="910" spans="5:22" x14ac:dyDescent="0.3">
      <c r="E910" s="26"/>
      <c r="O910" s="25"/>
      <c r="P910" s="26"/>
      <c r="Q910" s="26"/>
      <c r="V910" s="26"/>
    </row>
    <row r="911" spans="5:22" x14ac:dyDescent="0.3">
      <c r="E911" s="26"/>
      <c r="O911" s="25"/>
      <c r="P911" s="26"/>
      <c r="Q911" s="26"/>
      <c r="V911" s="26"/>
    </row>
    <row r="912" spans="5:22" x14ac:dyDescent="0.3">
      <c r="E912" s="26"/>
      <c r="O912" s="25"/>
      <c r="P912" s="26"/>
      <c r="Q912" s="26"/>
      <c r="V912" s="26"/>
    </row>
    <row r="913" spans="5:22" x14ac:dyDescent="0.3">
      <c r="E913" s="26"/>
      <c r="O913" s="25"/>
      <c r="P913" s="26"/>
      <c r="Q913" s="26"/>
      <c r="V913" s="26"/>
    </row>
    <row r="914" spans="5:22" x14ac:dyDescent="0.3">
      <c r="E914" s="26"/>
      <c r="O914" s="25"/>
      <c r="P914" s="26"/>
      <c r="Q914" s="26"/>
      <c r="V914" s="26"/>
    </row>
    <row r="915" spans="5:22" x14ac:dyDescent="0.3">
      <c r="E915" s="26"/>
      <c r="O915" s="25"/>
      <c r="P915" s="26"/>
      <c r="Q915" s="26"/>
      <c r="V915" s="26"/>
    </row>
    <row r="916" spans="5:22" x14ac:dyDescent="0.3">
      <c r="E916" s="26"/>
      <c r="O916" s="25"/>
      <c r="P916" s="26"/>
      <c r="Q916" s="26"/>
      <c r="V916" s="26"/>
    </row>
    <row r="917" spans="5:22" x14ac:dyDescent="0.3">
      <c r="E917" s="26"/>
      <c r="O917" s="25"/>
      <c r="P917" s="26"/>
      <c r="Q917" s="26"/>
      <c r="V917" s="26"/>
    </row>
    <row r="918" spans="5:22" x14ac:dyDescent="0.3">
      <c r="E918" s="26"/>
      <c r="O918" s="25"/>
      <c r="P918" s="26"/>
      <c r="Q918" s="26"/>
      <c r="V918" s="26"/>
    </row>
    <row r="919" spans="5:22" x14ac:dyDescent="0.3">
      <c r="E919" s="26"/>
      <c r="O919" s="25"/>
      <c r="P919" s="26"/>
      <c r="Q919" s="26"/>
      <c r="V919" s="26"/>
    </row>
    <row r="920" spans="5:22" x14ac:dyDescent="0.3">
      <c r="E920" s="26"/>
      <c r="O920" s="25"/>
      <c r="P920" s="26"/>
      <c r="Q920" s="26"/>
      <c r="V920" s="26"/>
    </row>
    <row r="921" spans="5:22" x14ac:dyDescent="0.3">
      <c r="E921" s="26"/>
      <c r="O921" s="25"/>
      <c r="P921" s="26"/>
      <c r="Q921" s="26"/>
      <c r="V921" s="26"/>
    </row>
    <row r="922" spans="5:22" x14ac:dyDescent="0.3">
      <c r="E922" s="26"/>
    </row>
    <row r="923" spans="5:22" x14ac:dyDescent="0.3">
      <c r="E923" s="26"/>
    </row>
    <row r="924" spans="5:22" x14ac:dyDescent="0.3">
      <c r="E924" s="26"/>
    </row>
    <row r="925" spans="5:22" x14ac:dyDescent="0.3">
      <c r="E925" s="26"/>
    </row>
    <row r="926" spans="5:22" x14ac:dyDescent="0.3">
      <c r="E926" s="26"/>
    </row>
    <row r="927" spans="5:22" x14ac:dyDescent="0.3">
      <c r="E927" s="26"/>
    </row>
    <row r="928" spans="5:22" x14ac:dyDescent="0.3">
      <c r="E928" s="26"/>
    </row>
    <row r="929" spans="5:15" x14ac:dyDescent="0.3">
      <c r="E929" s="26"/>
      <c r="O929" s="19"/>
    </row>
    <row r="930" spans="5:15" x14ac:dyDescent="0.3">
      <c r="E930" s="26"/>
    </row>
    <row r="931" spans="5:15" x14ac:dyDescent="0.3">
      <c r="E931" s="26"/>
    </row>
    <row r="932" spans="5:15" x14ac:dyDescent="0.3">
      <c r="E932" s="26"/>
    </row>
    <row r="933" spans="5:15" x14ac:dyDescent="0.3">
      <c r="E933" s="26"/>
    </row>
    <row r="934" spans="5:15" x14ac:dyDescent="0.3">
      <c r="E934" s="26"/>
    </row>
    <row r="935" spans="5:15" x14ac:dyDescent="0.3">
      <c r="E935" s="26"/>
    </row>
    <row r="936" spans="5:15" x14ac:dyDescent="0.3">
      <c r="E936" s="26"/>
    </row>
  </sheetData>
  <mergeCells count="12">
    <mergeCell ref="V12:W12"/>
    <mergeCell ref="V4:W4"/>
    <mergeCell ref="G5:H11"/>
    <mergeCell ref="L5:M11"/>
    <mergeCell ref="Q5:R11"/>
    <mergeCell ref="V5:W11"/>
    <mergeCell ref="G4:H4"/>
    <mergeCell ref="L4:M4"/>
    <mergeCell ref="Q4:R4"/>
    <mergeCell ref="G12:H12"/>
    <mergeCell ref="L12:M12"/>
    <mergeCell ref="Q12:R12"/>
  </mergeCells>
  <printOptions horizontalCentered="1"/>
  <pageMargins left="0.23622047244094491" right="0.23622047244094491" top="0.74803149606299213" bottom="0.74803149606299213" header="0.31496062992125984" footer="0.31496062992125984"/>
  <pageSetup paperSize="9" scale="50" orientation="portrait" r:id="rId1"/>
  <headerFooter>
    <oddFooter>&amp;CContrat cadre d'accès au stockage - Annexe 1
Version du 1er octobre 2018 prenant effet le 1er avril 2019&amp;L&amp;1#&amp;"Calibri"&amp;10&amp;K317100Classification GRTgaz : Public [ ] Interne [X] Restreint [ ] Secret [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C7B11-EAAE-4F94-AC0A-0B846E98E175}">
  <sheetPr codeName="Feuil17">
    <tabColor theme="0" tint="-0.249977111117893"/>
  </sheetPr>
  <dimension ref="A1:V277"/>
  <sheetViews>
    <sheetView showGridLines="0" zoomScale="60" zoomScaleNormal="60" workbookViewId="0">
      <pane xSplit="3" ySplit="16" topLeftCell="D17" activePane="bottomRight" state="frozen"/>
      <selection pane="topRight" activeCell="D1" sqref="D1"/>
      <selection pane="bottomLeft" activeCell="A17" sqref="A17"/>
      <selection pane="bottomRight" activeCell="B11" sqref="B11"/>
    </sheetView>
  </sheetViews>
  <sheetFormatPr baseColWidth="10" defaultColWidth="10.5546875" defaultRowHeight="14.4" x14ac:dyDescent="0.3"/>
  <cols>
    <col min="1" max="4" width="13.88671875" customWidth="1"/>
    <col min="5" max="5" width="29.33203125" bestFit="1" customWidth="1"/>
    <col min="6" max="15" width="19.88671875" customWidth="1"/>
    <col min="20" max="20" width="13.88671875" customWidth="1"/>
  </cols>
  <sheetData>
    <row r="1" spans="1:22" x14ac:dyDescent="0.3">
      <c r="A1" s="33"/>
      <c r="B1" s="33"/>
      <c r="C1" s="33"/>
      <c r="D1" s="33"/>
      <c r="G1" s="49"/>
    </row>
    <row r="2" spans="1:22" x14ac:dyDescent="0.3">
      <c r="F2" s="31" t="str" cm="1">
        <f t="array" aca="1" ref="F2" ca="1">INDEX(INDIRECT($A$4&amp;"!A1:Z500"),3,7+(COLUMN()-COLUMN($F$2))*5)</f>
        <v>Sediane N 23</v>
      </c>
      <c r="G2" s="31" t="str" cm="1">
        <f t="array" aca="1" ref="G2" ca="1">INDEX(INDIRECT($A$4&amp;"!A1:Z500"),3,7+(COLUMN()-COLUMN($F$2))*5)</f>
        <v>Sediane N 24</v>
      </c>
      <c r="H2" s="31" t="str" cm="1">
        <f t="array" aca="1" ref="H2" ca="1">INDEX(INDIRECT($A$4&amp;"!A1:Z500"),3,7+(COLUMN()-COLUMN($F$2))*5)</f>
        <v>Sediane N 25</v>
      </c>
      <c r="I2" s="31" cm="1">
        <f t="array" aca="1" ref="I2" ca="1">INDEX(INDIRECT($A$4&amp;"!A1:Z500"),3,7+(COLUMN()-COLUMN($F$2))*5)</f>
        <v>0</v>
      </c>
    </row>
    <row r="3" spans="1:22" x14ac:dyDescent="0.3">
      <c r="A3" t="s">
        <v>68</v>
      </c>
      <c r="E3" s="31" t="s">
        <v>47</v>
      </c>
      <c r="F3" s="119" cm="1">
        <f t="array" aca="1" ref="F3" ca="1">INDEX(INDIRECT($A$4&amp;"!A1:Z500"),3,8+(COLUMN()-COLUMN($F$2))*5)</f>
        <v>1</v>
      </c>
      <c r="G3" s="165" cm="1">
        <f t="array" aca="1" ref="G3" ca="1">INDEX(INDIRECT($A$4&amp;"!A1:Z500"),3,8+(COLUMN()-COLUMN($F$2))*5)</f>
        <v>1</v>
      </c>
      <c r="H3" s="165" cm="1">
        <f t="array" aca="1" ref="H3" ca="1">INDEX(INDIRECT($A$4&amp;"!A1:Z500"),3,8+(COLUMN()-COLUMN($F$2))*5)</f>
        <v>11.5</v>
      </c>
      <c r="I3" s="48" cm="1">
        <f t="array" aca="1" ref="I3" ca="1">INDEX(INDIRECT($A$4&amp;"!A1:Z500"),3,8+(COLUMN()-COLUMN($F$2))*5)+Serene_A_I!AB3</f>
        <v>0</v>
      </c>
    </row>
    <row r="4" spans="1:22" x14ac:dyDescent="0.3">
      <c r="A4" t="s">
        <v>172</v>
      </c>
      <c r="E4" s="31" t="s">
        <v>48</v>
      </c>
      <c r="F4" s="71" cm="1">
        <f t="array" aca="1" ref="F4" ca="1">INDIRECT($A$4&amp;"!D5")</f>
        <v>150.65359477124181</v>
      </c>
      <c r="G4" s="50" t="s">
        <v>16</v>
      </c>
    </row>
    <row r="5" spans="1:22" x14ac:dyDescent="0.3">
      <c r="A5" t="s">
        <v>172</v>
      </c>
      <c r="B5" t="s">
        <v>161</v>
      </c>
      <c r="E5" s="31" t="str">
        <f xml:space="preserve"> "COS GRTgaz (" &amp; Results!B9 &amp; ")"</f>
        <v>COS GRTgaz (Firm+Interuptible)</v>
      </c>
      <c r="F5" s="71">
        <f ca="1">F4</f>
        <v>150.65359477124181</v>
      </c>
      <c r="G5" s="50" t="s">
        <v>16</v>
      </c>
    </row>
    <row r="6" spans="1:22" ht="15" thickBot="1" x14ac:dyDescent="0.35">
      <c r="A6" s="44" t="s">
        <v>173</v>
      </c>
      <c r="E6" s="31" t="s">
        <v>205</v>
      </c>
      <c r="F6" s="31">
        <f>Results!$F$19</f>
        <v>0</v>
      </c>
      <c r="G6" s="50" t="s">
        <v>15</v>
      </c>
    </row>
    <row r="7" spans="1:22" ht="15" thickBot="1" x14ac:dyDescent="0.35">
      <c r="A7" s="44" t="s">
        <v>14</v>
      </c>
      <c r="H7" s="67"/>
    </row>
    <row r="8" spans="1:22" x14ac:dyDescent="0.3">
      <c r="F8" s="67"/>
      <c r="G8" s="67"/>
    </row>
    <row r="11" spans="1:22" ht="16.5" customHeight="1" x14ac:dyDescent="0.3">
      <c r="F11" s="330" t="s">
        <v>30</v>
      </c>
      <c r="G11" s="330"/>
      <c r="H11" s="330"/>
      <c r="I11" s="330"/>
      <c r="K11" s="42" t="s">
        <v>170</v>
      </c>
      <c r="L11" s="331" t="s">
        <v>250</v>
      </c>
      <c r="M11" s="331"/>
      <c r="N11" s="331"/>
      <c r="O11" s="331"/>
      <c r="S11" s="331" t="s">
        <v>175</v>
      </c>
      <c r="T11" s="331"/>
      <c r="U11" s="331"/>
      <c r="V11" s="331"/>
    </row>
    <row r="12" spans="1:22" x14ac:dyDescent="0.3">
      <c r="J12" s="188" t="s">
        <v>73</v>
      </c>
      <c r="K12" s="188" t="s">
        <v>73</v>
      </c>
    </row>
    <row r="13" spans="1:22" ht="17.25" customHeight="1" x14ac:dyDescent="0.3">
      <c r="J13" s="188" t="s">
        <v>74</v>
      </c>
      <c r="K13" s="188" t="s">
        <v>74</v>
      </c>
    </row>
    <row r="14" spans="1:22" x14ac:dyDescent="0.3">
      <c r="F14" s="29"/>
      <c r="G14" s="32">
        <f ca="1">IF(COUNTIF(G17:G231,1)=0, "Only " &amp; ROUND(G231,3)*100 &amp; "%" &amp; " filling on 31/10",_xlfn.XLOOKUP(1,G17:G231,$A17:$A231,"",0,2)-1 )</f>
        <v>45917</v>
      </c>
      <c r="J14" s="118">
        <f ca="1">F5</f>
        <v>150.65359477124181</v>
      </c>
      <c r="K14" s="118">
        <v>1000</v>
      </c>
      <c r="M14" s="32">
        <f ca="1">IF(COUNTIF(M17:M231,1)=0, "Only " &amp; ROUND(M231,3)*100 &amp; "%" &amp; " filling on 31/10",_xlfn.XLOOKUP(1,M17:M231,$A17:$A231,"",0,2)-1 )</f>
        <v>45917</v>
      </c>
      <c r="S14" s="161">
        <f ca="1">T14-DATE(Results!J4,4,1)+1</f>
        <v>112</v>
      </c>
      <c r="T14" s="32">
        <f ca="1">IF(COUNTIF(T17:T231,"&gt;="&amp;1)=0, "Only " &amp; TEXT(T231,"0,0%") &amp; " filling on 31/10",_xlfn.XLOOKUP(1,T17:T231,$A17:$A231,"",1,2)-1 )</f>
        <v>45859</v>
      </c>
    </row>
    <row r="15" spans="1:22" ht="36" customHeight="1" x14ac:dyDescent="0.3">
      <c r="F15" s="37" t="s">
        <v>20</v>
      </c>
      <c r="G15" s="37" t="s">
        <v>185</v>
      </c>
      <c r="J15" s="188" t="s">
        <v>252</v>
      </c>
      <c r="K15" s="188"/>
      <c r="L15" s="37" t="s">
        <v>20</v>
      </c>
      <c r="M15" s="37" t="s">
        <v>185</v>
      </c>
      <c r="S15" s="37" t="s">
        <v>20</v>
      </c>
      <c r="T15" s="37" t="s">
        <v>185</v>
      </c>
    </row>
    <row r="16" spans="1:22" ht="43.2" customHeight="1" x14ac:dyDescent="0.3">
      <c r="A16" s="37" t="s">
        <v>2</v>
      </c>
      <c r="B16" s="112" t="s">
        <v>206</v>
      </c>
      <c r="C16" s="112" t="s">
        <v>207</v>
      </c>
      <c r="D16" s="112" t="s">
        <v>208</v>
      </c>
      <c r="E16" s="37" t="s">
        <v>19</v>
      </c>
      <c r="F16" s="37">
        <f>$F$6</f>
        <v>0</v>
      </c>
      <c r="G16" s="135">
        <f ca="1">$F$6/SUM($F$3,$G$3,$H$3,$I$3)</f>
        <v>0</v>
      </c>
      <c r="H16" s="109" t="s">
        <v>21</v>
      </c>
      <c r="I16" s="112" t="s">
        <v>22</v>
      </c>
      <c r="J16" s="188" t="s">
        <v>109</v>
      </c>
      <c r="K16" s="188" t="s">
        <v>184</v>
      </c>
      <c r="L16" s="37">
        <f>$F$6</f>
        <v>0</v>
      </c>
      <c r="M16" s="135">
        <f ca="1">$F$6/SUM($F$3,$G$3,$H$3,$I$3)</f>
        <v>0</v>
      </c>
      <c r="N16" s="109" t="s">
        <v>21</v>
      </c>
      <c r="O16" s="112" t="s">
        <v>22</v>
      </c>
      <c r="S16" s="37">
        <f>$F$6</f>
        <v>0</v>
      </c>
      <c r="T16" s="135">
        <f ca="1">$F$6/SUM($F$3,$G$3,$H$3,$I$3)</f>
        <v>0</v>
      </c>
      <c r="U16" s="109" t="s">
        <v>21</v>
      </c>
      <c r="V16" s="112" t="s">
        <v>22</v>
      </c>
    </row>
    <row r="17" spans="1:22" x14ac:dyDescent="0.3">
      <c r="A17" s="32">
        <f>Results!H24</f>
        <v>45748</v>
      </c>
      <c r="B17" s="65" cm="1">
        <f t="array" aca="1" ref="B17" ca="1">_xlfn.XLOOKUP(A17,INDIRECT($A$5&amp;"!$AJ$41:$AJ$406"),INDIRECT($A$5&amp;"!$AK$41:$AK$406"))*SUM($F$3:$I$3)</f>
        <v>0</v>
      </c>
      <c r="C17" s="65" cm="1">
        <f t="array" aca="1" ref="C17" ca="1">_xlfn.XLOOKUP(A17,INDIRECT($A$5&amp;"!$AJ$41:$AJ$406"),INDIRECT($A$5&amp;"!$AL$41:$AL$406"))*SUM($F$3:$I$3)</f>
        <v>5.4</v>
      </c>
      <c r="D17" s="65" cm="1">
        <f t="array" aca="1" ref="D17" ca="1">_xlfn.XLOOKUP(A17,INDIRECT($A$5&amp;"!$AJ$41:$AJ$406"),INDIRECT($A$5&amp;"!$AO$41:$AO$406"))*SUM($F$3:$I$3)</f>
        <v>5.4</v>
      </c>
      <c r="E17" s="34" cm="1">
        <f t="array" ref="E17">SUMPRODUCT(('PT Storengy'!$B$8:$K$372)*('PT Storengy'!$A$8:$A$372=$A17)*('PT Storengy'!$B$5:$K$5=$A$6)*('PT Storengy'!$B$7:$K$7=$A$7))</f>
        <v>0</v>
      </c>
      <c r="F17" s="111">
        <f t="shared" ref="F17:F80" ca="1" si="0">F16+I17/1000</f>
        <v>0.1506536</v>
      </c>
      <c r="G17" s="153">
        <f ca="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66">
        <f ca="1">ROUND(IF(F16*1000+$F$4*(1-$E17)*H17&gt;$D17*1000,$D17*1000-F16*1000,$F$4*(1-$E17)*H17),4)</f>
        <v>150.65360000000001</v>
      </c>
      <c r="J17" s="110" cm="1">
        <f t="array" aca="1" ref="J17" ca="1">IF(COUNTIFS('PTC NaTran'!$K$7:$K$15996,"",'PTC NaTran'!$A$7:$A$15996,J$16,'PTC NaTran'!$D$7:$D$15996,$A17,'PTC NaTran'!$C$7:$C$15996,"DEL")&gt;0,J$14,SUMIFS('PTC NaTran'!$K$7:$K$15996,'PTC NaTran'!$A$7:$A$15996,J$16,'PTC NaTran'!$D$7:$D$15996,$A17,'PTC NaTran'!$C$7:$C$15996,"DEL")*1.0026*$F$4/INDIRECT($A$4&amp;"!D9"))</f>
        <v>150.65359477124181</v>
      </c>
      <c r="K17" s="110">
        <v>1000</v>
      </c>
      <c r="L17" s="111">
        <f t="shared" ref="L17:L80" ca="1" si="1">L16+O17/1000</f>
        <v>0.15065359477124182</v>
      </c>
      <c r="M17" s="153">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66">
        <f ca="1">IF(L16*1000+MIN(J17,K17,$F$4*(1-$E17)*N17)&gt;$D17*1000,$D17*1000-L16*1000,MIN(J17,K17,$F$4*(1-$E17)*N17))</f>
        <v>150.65359477124181</v>
      </c>
      <c r="S17" s="111">
        <f t="shared" ref="S17:S80" ca="1" si="2">S16+V17/1000</f>
        <v>0.15065359477124182</v>
      </c>
      <c r="T17" s="51">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66">
        <f ca="1">$F$4*(1)*U17</f>
        <v>150.65359477124181</v>
      </c>
    </row>
    <row r="18" spans="1:22" x14ac:dyDescent="0.3">
      <c r="A18" s="32">
        <f>A17+1</f>
        <v>45749</v>
      </c>
      <c r="B18" s="65" cm="1">
        <f t="array" aca="1" ref="B18" ca="1">_xlfn.XLOOKUP(A18,INDIRECT($A$5&amp;"!$AJ$41:$AJ$406"),INDIRECT($A$5&amp;"!$AK$41:$AK$406"))*SUM($F$3:$I$3)</f>
        <v>0</v>
      </c>
      <c r="C18" s="65" cm="1">
        <f t="array" aca="1" ref="C18" ca="1">_xlfn.XLOOKUP(A18,INDIRECT($A$5&amp;"!$AJ$41:$AJ$406"),INDIRECT($A$5&amp;"!$AL$41:$AL$406"))*SUM($F$3:$I$3)</f>
        <v>13.5</v>
      </c>
      <c r="D18" s="65" cm="1">
        <f t="array" aca="1" ref="D18" ca="1">_xlfn.XLOOKUP(A18,INDIRECT($A$5&amp;"!$AJ$41:$AJ$406"),INDIRECT($A$5&amp;"!$AO$41:$AO$406"))*SUM($F$3:$I$3)</f>
        <v>8.7750000000000004</v>
      </c>
      <c r="E18" s="34" cm="1">
        <f t="array" ref="E18">SUMPRODUCT(('PT Storengy'!$B$8:$K$372)*('PT Storengy'!$A$8:$A$372=$A18)*('PT Storengy'!$B$5:$K$5=$A$6)*('PT Storengy'!$B$7:$K$7=$A$7))</f>
        <v>0</v>
      </c>
      <c r="F18" s="111">
        <f t="shared" ca="1" si="0"/>
        <v>0.3013072</v>
      </c>
      <c r="G18" s="153">
        <f t="shared" ref="G18:G81" ca="1" si="3">ROUND(F17/SUM($F$3,$G$3,$H$3,$I$3),5)</f>
        <v>1.116E-2</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66">
        <f t="shared" ref="I18:I81" ca="1" si="4">ROUND(IF(F17*1000+$F$4*(1-$E18)*H18&gt;$D18*1000,$D18*1000-F17*1000,$F$4*(1-$E18)*H18),4)</f>
        <v>150.65360000000001</v>
      </c>
      <c r="J18" s="110" cm="1">
        <f t="array" aca="1" ref="J18" ca="1">IF(COUNTIFS('PTC NaTran'!$K$7:$K$15996,"",'PTC NaTran'!$A$7:$A$15996,J$16,'PTC NaTran'!$D$7:$D$15996,$A18,'PTC NaTran'!$C$7:$C$15996,"DEL")&gt;0,J$14,SUMIFS('PTC NaTran'!$K$7:$K$15996,'PTC NaTran'!$A$7:$A$15996,J$16,'PTC NaTran'!$D$7:$D$15996,$A18,'PTC NaTran'!$C$7:$C$15996,"DEL")*1.0026*$F$4/INDIRECT($A$4&amp;"!D9"))</f>
        <v>150.65359477124181</v>
      </c>
      <c r="K18" s="110">
        <v>1000</v>
      </c>
      <c r="L18" s="111">
        <f t="shared" ca="1" si="1"/>
        <v>0.30130718954248364</v>
      </c>
      <c r="M18" s="153">
        <f t="shared" ref="M18:M81" ca="1" si="5">ROUND(L17/SUM($F$3,$G$3,$H$3,$I$3),5)</f>
        <v>1.116E-2</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66">
        <f t="shared" ref="O18:O81" ca="1" si="6">IF(L17*1000+MIN(J18,K18,$F$4*(1-$E18)*N18)&gt;$D18*1000,$D18*1000-L17*1000,MIN(J18,K18,$F$4*(1-$E18)*N18))</f>
        <v>150.65359477124181</v>
      </c>
      <c r="S18" s="111">
        <f t="shared" ca="1" si="2"/>
        <v>0.30130718954248364</v>
      </c>
      <c r="T18" s="51">
        <f t="shared" ref="T18:T81" ca="1" si="7">MIN(ROUND(S17/SUM($F$3,$G$3,$H$3,$I$3),5),1)</f>
        <v>1.116E-2</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66">
        <f t="shared" ref="V18:V81" ca="1" si="8">$F$4*(1)*U18</f>
        <v>150.65359477124181</v>
      </c>
    </row>
    <row r="19" spans="1:22" x14ac:dyDescent="0.3">
      <c r="A19" s="32">
        <f t="shared" ref="A19:A82" si="9">A18+1</f>
        <v>45750</v>
      </c>
      <c r="B19" s="65" cm="1">
        <f t="array" aca="1" ref="B19" ca="1">_xlfn.XLOOKUP(A19,INDIRECT($A$5&amp;"!$AJ$41:$AJ$406"),INDIRECT($A$5&amp;"!$AK$41:$AK$406"))*SUM($F$3:$I$3)</f>
        <v>0</v>
      </c>
      <c r="C19" s="65" cm="1">
        <f t="array" aca="1" ref="C19" ca="1">_xlfn.XLOOKUP(A19,INDIRECT($A$5&amp;"!$AJ$41:$AJ$406"),INDIRECT($A$5&amp;"!$AL$41:$AL$406"))*SUM($F$3:$I$3)</f>
        <v>13.5</v>
      </c>
      <c r="D19" s="65" cm="1">
        <f t="array" aca="1" ref="D19" ca="1">_xlfn.XLOOKUP(A19,INDIRECT($A$5&amp;"!$AJ$41:$AJ$406"),INDIRECT($A$5&amp;"!$AO$41:$AO$406"))*SUM($F$3:$I$3)</f>
        <v>8.7750000000000004</v>
      </c>
      <c r="E19" s="34" cm="1">
        <f t="array" ref="E19">SUMPRODUCT(('PT Storengy'!$B$8:$K$372)*('PT Storengy'!$A$8:$A$372=$A19)*('PT Storengy'!$B$5:$K$5=$A$6)*('PT Storengy'!$B$7:$K$7=$A$7))</f>
        <v>0</v>
      </c>
      <c r="F19" s="111">
        <f t="shared" ca="1" si="0"/>
        <v>0.4519608</v>
      </c>
      <c r="G19" s="153">
        <f t="shared" ca="1" si="3"/>
        <v>2.232E-2</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0.99999999999999978</v>
      </c>
      <c r="I19" s="66">
        <f t="shared" ca="1" si="4"/>
        <v>150.65360000000001</v>
      </c>
      <c r="J19" s="110" cm="1">
        <f t="array" aca="1" ref="J19" ca="1">IF(COUNTIFS('PTC NaTran'!$K$7:$K$15996,"",'PTC NaTran'!$A$7:$A$15996,J$16,'PTC NaTran'!$D$7:$D$15996,$A19,'PTC NaTran'!$C$7:$C$15996,"DEL")&gt;0,J$14,SUMIFS('PTC NaTran'!$K$7:$K$15996,'PTC NaTran'!$A$7:$A$15996,J$16,'PTC NaTran'!$D$7:$D$15996,$A19,'PTC NaTran'!$C$7:$C$15996,"DEL")*1.0026*$F$4/INDIRECT($A$4&amp;"!D9"))</f>
        <v>150.65359477124181</v>
      </c>
      <c r="K19" s="110">
        <v>1000</v>
      </c>
      <c r="L19" s="111">
        <f t="shared" ca="1" si="1"/>
        <v>0.45196078431372544</v>
      </c>
      <c r="M19" s="153">
        <f t="shared" ca="1" si="5"/>
        <v>2.232E-2</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0.99999999999999978</v>
      </c>
      <c r="O19" s="66">
        <f t="shared" ca="1" si="6"/>
        <v>150.65359477124179</v>
      </c>
      <c r="S19" s="111">
        <f t="shared" ca="1" si="2"/>
        <v>0.45196078431372544</v>
      </c>
      <c r="T19" s="51">
        <f t="shared" ca="1" si="7"/>
        <v>2.232E-2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0.99999999999999978</v>
      </c>
      <c r="V19" s="66">
        <f t="shared" ca="1" si="8"/>
        <v>150.65359477124179</v>
      </c>
    </row>
    <row r="20" spans="1:22" x14ac:dyDescent="0.3">
      <c r="A20" s="32">
        <f t="shared" si="9"/>
        <v>45751</v>
      </c>
      <c r="B20" s="65" cm="1">
        <f t="array" aca="1" ref="B20" ca="1">_xlfn.XLOOKUP(A20,INDIRECT($A$5&amp;"!$AJ$41:$AJ$406"),INDIRECT($A$5&amp;"!$AK$41:$AK$406"))*SUM($F$3:$I$3)</f>
        <v>0</v>
      </c>
      <c r="C20" s="65" cm="1">
        <f t="array" aca="1" ref="C20" ca="1">_xlfn.XLOOKUP(A20,INDIRECT($A$5&amp;"!$AJ$41:$AJ$406"),INDIRECT($A$5&amp;"!$AL$41:$AL$406"))*SUM($F$3:$I$3)</f>
        <v>13.5</v>
      </c>
      <c r="D20" s="65" cm="1">
        <f t="array" aca="1" ref="D20" ca="1">_xlfn.XLOOKUP(A20,INDIRECT($A$5&amp;"!$AJ$41:$AJ$406"),INDIRECT($A$5&amp;"!$AO$41:$AO$406"))*SUM($F$3:$I$3)</f>
        <v>8.7750000000000004</v>
      </c>
      <c r="E20" s="34" cm="1">
        <f t="array" ref="E20">SUMPRODUCT(('PT Storengy'!$B$8:$K$372)*('PT Storengy'!$A$8:$A$372=$A20)*('PT Storengy'!$B$5:$K$5=$A$6)*('PT Storengy'!$B$7:$K$7=$A$7))</f>
        <v>0</v>
      </c>
      <c r="F20" s="111">
        <f t="shared" ca="1" si="0"/>
        <v>0.60261439999999999</v>
      </c>
      <c r="G20" s="153">
        <f t="shared" ca="1" si="3"/>
        <v>3.3480000000000003E-2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1.0000000000000002</v>
      </c>
      <c r="I20" s="66">
        <f t="shared" ca="1" si="4"/>
        <v>150.65360000000001</v>
      </c>
      <c r="J20" s="110" cm="1">
        <f t="array" aca="1" ref="J20" ca="1">IF(COUNTIFS('PTC NaTran'!$K$7:$K$15996,"",'PTC NaTran'!$A$7:$A$15996,J$16,'PTC NaTran'!$D$7:$D$15996,$A20,'PTC NaTran'!$C$7:$C$15996,"DEL")&gt;0,J$14,SUMIFS('PTC NaTran'!$K$7:$K$15996,'PTC NaTran'!$A$7:$A$15996,J$16,'PTC NaTran'!$D$7:$D$15996,$A20,'PTC NaTran'!$C$7:$C$15996,"DEL")*1.0026*$F$4/INDIRECT($A$4&amp;"!D9"))</f>
        <v>150.65359477124181</v>
      </c>
      <c r="K20" s="110">
        <v>1000</v>
      </c>
      <c r="L20" s="111">
        <f t="shared" ca="1" si="1"/>
        <v>0.60261437908496729</v>
      </c>
      <c r="M20" s="153">
        <f t="shared" ca="1" si="5"/>
        <v>3.3480000000000003E-2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1.0000000000000002</v>
      </c>
      <c r="O20" s="66">
        <f t="shared" ca="1" si="6"/>
        <v>150.65359477124181</v>
      </c>
      <c r="S20" s="111">
        <f t="shared" ca="1" si="2"/>
        <v>0.60261437908496729</v>
      </c>
      <c r="T20" s="51">
        <f t="shared" ca="1" si="7"/>
        <v>3.3480000000000003E-2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1.0000000000000002</v>
      </c>
      <c r="V20" s="66">
        <f t="shared" ca="1" si="8"/>
        <v>150.65359477124184</v>
      </c>
    </row>
    <row r="21" spans="1:22" x14ac:dyDescent="0.3">
      <c r="A21" s="32">
        <f t="shared" si="9"/>
        <v>45752</v>
      </c>
      <c r="B21" s="65" cm="1">
        <f t="array" aca="1" ref="B21" ca="1">_xlfn.XLOOKUP(A21,INDIRECT($A$5&amp;"!$AJ$41:$AJ$406"),INDIRECT($A$5&amp;"!$AK$41:$AK$406"))*SUM($F$3:$I$3)</f>
        <v>0</v>
      </c>
      <c r="C21" s="65" cm="1">
        <f t="array" aca="1" ref="C21" ca="1">_xlfn.XLOOKUP(A21,INDIRECT($A$5&amp;"!$AJ$41:$AJ$406"),INDIRECT($A$5&amp;"!$AL$41:$AL$406"))*SUM($F$3:$I$3)</f>
        <v>13.5</v>
      </c>
      <c r="D21" s="65" cm="1">
        <f t="array" aca="1" ref="D21" ca="1">_xlfn.XLOOKUP(A21,INDIRECT($A$5&amp;"!$AJ$41:$AJ$406"),INDIRECT($A$5&amp;"!$AO$41:$AO$406"))*SUM($F$3:$I$3)</f>
        <v>8.7750000000000004</v>
      </c>
      <c r="E21" s="34" cm="1">
        <f t="array" ref="E21">SUMPRODUCT(('PT Storengy'!$B$8:$K$372)*('PT Storengy'!$A$8:$A$372=$A21)*('PT Storengy'!$B$5:$K$5=$A$6)*('PT Storengy'!$B$7:$K$7=$A$7))</f>
        <v>0</v>
      </c>
      <c r="F21" s="111">
        <f t="shared" ca="1" si="0"/>
        <v>0.75326800000000005</v>
      </c>
      <c r="G21" s="153">
        <f t="shared" ca="1" si="3"/>
        <v>4.4639999999999999E-2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1.0000000000000002</v>
      </c>
      <c r="I21" s="66">
        <f t="shared" ca="1" si="4"/>
        <v>150.65360000000001</v>
      </c>
      <c r="J21" s="110" cm="1">
        <f t="array" aca="1" ref="J21" ca="1">IF(COUNTIFS('PTC NaTran'!$K$7:$K$15996,"",'PTC NaTran'!$A$7:$A$15996,J$16,'PTC NaTran'!$D$7:$D$15996,$A21,'PTC NaTran'!$C$7:$C$15996,"DEL")&gt;0,J$14,SUMIFS('PTC NaTran'!$K$7:$K$15996,'PTC NaTran'!$A$7:$A$15996,J$16,'PTC NaTran'!$D$7:$D$15996,$A21,'PTC NaTran'!$C$7:$C$15996,"DEL")*1.0026*$F$4/INDIRECT($A$4&amp;"!D9"))</f>
        <v>150.65359477124181</v>
      </c>
      <c r="K21" s="110">
        <v>1000</v>
      </c>
      <c r="L21" s="111">
        <f t="shared" ca="1" si="1"/>
        <v>0.75326797385620914</v>
      </c>
      <c r="M21" s="153">
        <f t="shared" ca="1" si="5"/>
        <v>4.4639999999999999E-2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1.0000000000000002</v>
      </c>
      <c r="O21" s="66">
        <f t="shared" ca="1" si="6"/>
        <v>150.65359477124181</v>
      </c>
      <c r="S21" s="111">
        <f t="shared" ca="1" si="2"/>
        <v>0.75326797385620914</v>
      </c>
      <c r="T21" s="51">
        <f t="shared" ca="1" si="7"/>
        <v>4.4639999999999999E-2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66">
        <f t="shared" ca="1" si="8"/>
        <v>150.65359477124184</v>
      </c>
    </row>
    <row r="22" spans="1:22" x14ac:dyDescent="0.3">
      <c r="A22" s="32">
        <f t="shared" si="9"/>
        <v>45753</v>
      </c>
      <c r="B22" s="65" cm="1">
        <f t="array" aca="1" ref="B22" ca="1">_xlfn.XLOOKUP(A22,INDIRECT($A$5&amp;"!$AJ$41:$AJ$406"),INDIRECT($A$5&amp;"!$AK$41:$AK$406"))*SUM($F$3:$I$3)</f>
        <v>0</v>
      </c>
      <c r="C22" s="65" cm="1">
        <f t="array" aca="1" ref="C22" ca="1">_xlfn.XLOOKUP(A22,INDIRECT($A$5&amp;"!$AJ$41:$AJ$406"),INDIRECT($A$5&amp;"!$AL$41:$AL$406"))*SUM($F$3:$I$3)</f>
        <v>13.5</v>
      </c>
      <c r="D22" s="65" cm="1">
        <f t="array" aca="1" ref="D22" ca="1">_xlfn.XLOOKUP(A22,INDIRECT($A$5&amp;"!$AJ$41:$AJ$406"),INDIRECT($A$5&amp;"!$AO$41:$AO$406"))*SUM($F$3:$I$3)</f>
        <v>8.7750000000000004</v>
      </c>
      <c r="E22" s="34" cm="1">
        <f t="array" ref="E22">SUMPRODUCT(('PT Storengy'!$B$8:$K$372)*('PT Storengy'!$A$8:$A$372=$A22)*('PT Storengy'!$B$5:$K$5=$A$6)*('PT Storengy'!$B$7:$K$7=$A$7))</f>
        <v>0</v>
      </c>
      <c r="F22" s="111">
        <f t="shared" ca="1" si="0"/>
        <v>0.9039216000000001</v>
      </c>
      <c r="G22" s="153">
        <f t="shared" ca="1" si="3"/>
        <v>5.5800000000000002E-2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1.0000000000000002</v>
      </c>
      <c r="I22" s="66">
        <f t="shared" ca="1" si="4"/>
        <v>150.65360000000001</v>
      </c>
      <c r="J22" s="110" cm="1">
        <f t="array" aca="1" ref="J22" ca="1">IF(COUNTIFS('PTC NaTran'!$K$7:$K$15996,"",'PTC NaTran'!$A$7:$A$15996,J$16,'PTC NaTran'!$D$7:$D$15996,$A22,'PTC NaTran'!$C$7:$C$15996,"DEL")&gt;0,J$14,SUMIFS('PTC NaTran'!$K$7:$K$15996,'PTC NaTran'!$A$7:$A$15996,J$16,'PTC NaTran'!$D$7:$D$15996,$A22,'PTC NaTran'!$C$7:$C$15996,"DEL")*1.0026*$F$4/INDIRECT($A$4&amp;"!D9"))</f>
        <v>150.65359477124181</v>
      </c>
      <c r="K22" s="110">
        <v>1000</v>
      </c>
      <c r="L22" s="111">
        <f t="shared" ca="1" si="1"/>
        <v>0.90392156862745099</v>
      </c>
      <c r="M22" s="153">
        <f t="shared" ca="1" si="5"/>
        <v>5.5800000000000002E-2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1.0000000000000002</v>
      </c>
      <c r="O22" s="66">
        <f t="shared" ca="1" si="6"/>
        <v>150.65359477124181</v>
      </c>
      <c r="S22" s="111">
        <f t="shared" ca="1" si="2"/>
        <v>0.90392156862745099</v>
      </c>
      <c r="T22" s="51">
        <f t="shared" ca="1" si="7"/>
        <v>5.5800000000000002E-2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66">
        <f t="shared" ca="1" si="8"/>
        <v>150.65359477124184</v>
      </c>
    </row>
    <row r="23" spans="1:22" x14ac:dyDescent="0.3">
      <c r="A23" s="32">
        <f t="shared" si="9"/>
        <v>45754</v>
      </c>
      <c r="B23" s="65" cm="1">
        <f t="array" aca="1" ref="B23" ca="1">_xlfn.XLOOKUP(A23,INDIRECT($A$5&amp;"!$AJ$41:$AJ$406"),INDIRECT($A$5&amp;"!$AK$41:$AK$406"))*SUM($F$3:$I$3)</f>
        <v>0</v>
      </c>
      <c r="C23" s="65" cm="1">
        <f t="array" aca="1" ref="C23" ca="1">_xlfn.XLOOKUP(A23,INDIRECT($A$5&amp;"!$AJ$41:$AJ$406"),INDIRECT($A$5&amp;"!$AL$41:$AL$406"))*SUM($F$3:$I$3)</f>
        <v>13.5</v>
      </c>
      <c r="D23" s="65" cm="1">
        <f t="array" aca="1" ref="D23" ca="1">_xlfn.XLOOKUP(A23,INDIRECT($A$5&amp;"!$AJ$41:$AJ$406"),INDIRECT($A$5&amp;"!$AO$41:$AO$406"))*SUM($F$3:$I$3)</f>
        <v>8.7750000000000004</v>
      </c>
      <c r="E23" s="34" cm="1">
        <f t="array" ref="E23">SUMPRODUCT(('PT Storengy'!$B$8:$K$372)*('PT Storengy'!$A$8:$A$372=$A23)*('PT Storengy'!$B$5:$K$5=$A$6)*('PT Storengy'!$B$7:$K$7=$A$7))</f>
        <v>0.15</v>
      </c>
      <c r="F23" s="111">
        <f t="shared" ca="1" si="0"/>
        <v>1.0319772</v>
      </c>
      <c r="G23" s="153">
        <f t="shared" ca="1" si="3"/>
        <v>6.6960000000000006E-2</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0.99999999999999956</v>
      </c>
      <c r="I23" s="66">
        <f t="shared" ca="1" si="4"/>
        <v>128.0556</v>
      </c>
      <c r="J23" s="110" cm="1">
        <f t="array" aca="1" ref="J23" ca="1">IF(COUNTIFS('PTC NaTran'!$K$7:$K$15996,"",'PTC NaTran'!$A$7:$A$15996,J$16,'PTC NaTran'!$D$7:$D$15996,$A23,'PTC NaTran'!$C$7:$C$15996,"DEL")&gt;0,J$14,SUMIFS('PTC NaTran'!$K$7:$K$15996,'PTC NaTran'!$A$7:$A$15996,J$16,'PTC NaTran'!$D$7:$D$15996,$A23,'PTC NaTran'!$C$7:$C$15996,"DEL")*1.0026*$F$4/INDIRECT($A$4&amp;"!D9"))</f>
        <v>150.65359477124181</v>
      </c>
      <c r="K23" s="110">
        <v>1000</v>
      </c>
      <c r="L23" s="111">
        <f t="shared" ca="1" si="1"/>
        <v>1.0319771241830065</v>
      </c>
      <c r="M23" s="153">
        <f t="shared" ca="1" si="5"/>
        <v>6.6960000000000006E-2</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0.99999999999999956</v>
      </c>
      <c r="O23" s="66">
        <f t="shared" ca="1" si="6"/>
        <v>128.05555555555549</v>
      </c>
      <c r="S23" s="111">
        <f t="shared" ca="1" si="2"/>
        <v>1.0545751633986928</v>
      </c>
      <c r="T23" s="51">
        <f t="shared" ca="1" si="7"/>
        <v>6.6960000000000006E-2</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0.99999999999999956</v>
      </c>
      <c r="V23" s="66">
        <f t="shared" ca="1" si="8"/>
        <v>150.65359477124176</v>
      </c>
    </row>
    <row r="24" spans="1:22" x14ac:dyDescent="0.3">
      <c r="A24" s="32">
        <f t="shared" si="9"/>
        <v>45755</v>
      </c>
      <c r="B24" s="65" cm="1">
        <f t="array" aca="1" ref="B24" ca="1">_xlfn.XLOOKUP(A24,INDIRECT($A$5&amp;"!$AJ$41:$AJ$406"),INDIRECT($A$5&amp;"!$AK$41:$AK$406"))*SUM($F$3:$I$3)</f>
        <v>0</v>
      </c>
      <c r="C24" s="65" cm="1">
        <f t="array" aca="1" ref="C24" ca="1">_xlfn.XLOOKUP(A24,INDIRECT($A$5&amp;"!$AJ$41:$AJ$406"),INDIRECT($A$5&amp;"!$AL$41:$AL$406"))*SUM($F$3:$I$3)</f>
        <v>13.5</v>
      </c>
      <c r="D24" s="65" cm="1">
        <f t="array" aca="1" ref="D24" ca="1">_xlfn.XLOOKUP(A24,INDIRECT($A$5&amp;"!$AJ$41:$AJ$406"),INDIRECT($A$5&amp;"!$AO$41:$AO$406"))*SUM($F$3:$I$3)</f>
        <v>8.7750000000000004</v>
      </c>
      <c r="E24" s="34" cm="1">
        <f t="array" ref="E24">SUMPRODUCT(('PT Storengy'!$B$8:$K$372)*('PT Storengy'!$A$8:$A$372=$A24)*('PT Storengy'!$B$5:$K$5=$A$6)*('PT Storengy'!$B$7:$K$7=$A$7))</f>
        <v>0.15</v>
      </c>
      <c r="F24" s="111">
        <f t="shared" ca="1" si="0"/>
        <v>1.1600328</v>
      </c>
      <c r="G24" s="153">
        <f t="shared" ca="1" si="3"/>
        <v>7.6439999999999994E-2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0.99999999999999956</v>
      </c>
      <c r="I24" s="66">
        <f t="shared" ca="1" si="4"/>
        <v>128.0556</v>
      </c>
      <c r="J24" s="110" cm="1">
        <f t="array" aca="1" ref="J24" ca="1">IF(COUNTIFS('PTC NaTran'!$K$7:$K$15996,"",'PTC NaTran'!$A$7:$A$15996,J$16,'PTC NaTran'!$D$7:$D$15996,$A24,'PTC NaTran'!$C$7:$C$15996,"DEL")&gt;0,J$14,SUMIFS('PTC NaTran'!$K$7:$K$15996,'PTC NaTran'!$A$7:$A$15996,J$16,'PTC NaTran'!$D$7:$D$15996,$A24,'PTC NaTran'!$C$7:$C$15996,"DEL")*1.0026*$F$4/INDIRECT($A$4&amp;"!D9"))</f>
        <v>150.65359477124181</v>
      </c>
      <c r="K24" s="110">
        <v>1000</v>
      </c>
      <c r="L24" s="111">
        <f t="shared" ca="1" si="1"/>
        <v>1.1600326797385621</v>
      </c>
      <c r="M24" s="153">
        <f t="shared" ca="1" si="5"/>
        <v>7.6439999999999994E-2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0.99999999999999956</v>
      </c>
      <c r="O24" s="66">
        <f t="shared" ca="1" si="6"/>
        <v>128.05555555555549</v>
      </c>
      <c r="S24" s="111">
        <f t="shared" ca="1" si="2"/>
        <v>1.2052287581699346</v>
      </c>
      <c r="T24" s="51">
        <f t="shared" ca="1" si="7"/>
        <v>7.8119999999999995E-2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0.99999999999999956</v>
      </c>
      <c r="V24" s="66">
        <f t="shared" ca="1" si="8"/>
        <v>150.65359477124176</v>
      </c>
    </row>
    <row r="25" spans="1:22" x14ac:dyDescent="0.3">
      <c r="A25" s="32">
        <f t="shared" si="9"/>
        <v>45756</v>
      </c>
      <c r="B25" s="65" cm="1">
        <f t="array" aca="1" ref="B25" ca="1">_xlfn.XLOOKUP(A25,INDIRECT($A$5&amp;"!$AJ$41:$AJ$406"),INDIRECT($A$5&amp;"!$AK$41:$AK$406"))*SUM($F$3:$I$3)</f>
        <v>0</v>
      </c>
      <c r="C25" s="65" cm="1">
        <f t="array" aca="1" ref="C25" ca="1">_xlfn.XLOOKUP(A25,INDIRECT($A$5&amp;"!$AJ$41:$AJ$406"),INDIRECT($A$5&amp;"!$AL$41:$AL$406"))*SUM($F$3:$I$3)</f>
        <v>13.5</v>
      </c>
      <c r="D25" s="65" cm="1">
        <f t="array" aca="1" ref="D25" ca="1">_xlfn.XLOOKUP(A25,INDIRECT($A$5&amp;"!$AJ$41:$AJ$406"),INDIRECT($A$5&amp;"!$AO$41:$AO$406"))*SUM($F$3:$I$3)</f>
        <v>8.7750000000000004</v>
      </c>
      <c r="E25" s="34" cm="1">
        <f t="array" ref="E25">SUMPRODUCT(('PT Storengy'!$B$8:$K$372)*('PT Storengy'!$A$8:$A$372=$A25)*('PT Storengy'!$B$5:$K$5=$A$6)*('PT Storengy'!$B$7:$K$7=$A$7))</f>
        <v>0.15</v>
      </c>
      <c r="F25" s="111">
        <f t="shared" ca="1" si="0"/>
        <v>1.2880883999999999</v>
      </c>
      <c r="G25" s="153">
        <f t="shared" ca="1" si="3"/>
        <v>8.5930000000000006E-2</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0.99999999999999944</v>
      </c>
      <c r="I25" s="66">
        <f t="shared" ca="1" si="4"/>
        <v>128.0556</v>
      </c>
      <c r="J25" s="110" cm="1">
        <f t="array" aca="1" ref="J25" ca="1">IF(COUNTIFS('PTC NaTran'!$K$7:$K$15996,"",'PTC NaTran'!$A$7:$A$15996,J$16,'PTC NaTran'!$D$7:$D$15996,$A25,'PTC NaTran'!$C$7:$C$15996,"DEL")&gt;0,J$14,SUMIFS('PTC NaTran'!$K$7:$K$15996,'PTC NaTran'!$A$7:$A$15996,J$16,'PTC NaTran'!$D$7:$D$15996,$A25,'PTC NaTran'!$C$7:$C$15996,"DEL")*1.0026*$F$4/INDIRECT($A$4&amp;"!D9"))</f>
        <v>150.65359477124181</v>
      </c>
      <c r="K25" s="110">
        <v>1000</v>
      </c>
      <c r="L25" s="111">
        <f t="shared" ca="1" si="1"/>
        <v>1.2880882352941174</v>
      </c>
      <c r="M25" s="153">
        <f t="shared" ca="1" si="5"/>
        <v>8.5930000000000006E-2</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0.99999999999999944</v>
      </c>
      <c r="O25" s="66">
        <f t="shared" ca="1" si="6"/>
        <v>128.05555555555546</v>
      </c>
      <c r="S25" s="111">
        <f t="shared" ca="1" si="2"/>
        <v>1.3558823529411763</v>
      </c>
      <c r="T25" s="51">
        <f t="shared" ca="1" si="7"/>
        <v>8.9279999999999998E-2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66">
        <f t="shared" ca="1" si="8"/>
        <v>150.65359477124176</v>
      </c>
    </row>
    <row r="26" spans="1:22" x14ac:dyDescent="0.3">
      <c r="A26" s="32">
        <f t="shared" si="9"/>
        <v>45757</v>
      </c>
      <c r="B26" s="65" cm="1">
        <f t="array" aca="1" ref="B26" ca="1">_xlfn.XLOOKUP(A26,INDIRECT($A$5&amp;"!$AJ$41:$AJ$406"),INDIRECT($A$5&amp;"!$AK$41:$AK$406"))*SUM($F$3:$I$3)</f>
        <v>0</v>
      </c>
      <c r="C26" s="65" cm="1">
        <f t="array" aca="1" ref="C26" ca="1">_xlfn.XLOOKUP(A26,INDIRECT($A$5&amp;"!$AJ$41:$AJ$406"),INDIRECT($A$5&amp;"!$AL$41:$AL$406"))*SUM($F$3:$I$3)</f>
        <v>13.5</v>
      </c>
      <c r="D26" s="65" cm="1">
        <f t="array" aca="1" ref="D26" ca="1">_xlfn.XLOOKUP(A26,INDIRECT($A$5&amp;"!$AJ$41:$AJ$406"),INDIRECT($A$5&amp;"!$AO$41:$AO$406"))*SUM($F$3:$I$3)</f>
        <v>8.7750000000000004</v>
      </c>
      <c r="E26" s="34" cm="1">
        <f t="array" ref="E26">SUMPRODUCT(('PT Storengy'!$B$8:$K$372)*('PT Storengy'!$A$8:$A$372=$A26)*('PT Storengy'!$B$5:$K$5=$A$6)*('PT Storengy'!$B$7:$K$7=$A$7))</f>
        <v>0.15</v>
      </c>
      <c r="F26" s="111">
        <f t="shared" ca="1" si="0"/>
        <v>1.4161439999999998</v>
      </c>
      <c r="G26" s="153">
        <f t="shared" ca="1" si="3"/>
        <v>9.5409999999999995E-2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0.99999999999999956</v>
      </c>
      <c r="I26" s="66">
        <f t="shared" ca="1" si="4"/>
        <v>128.0556</v>
      </c>
      <c r="J26" s="110" cm="1">
        <f t="array" aca="1" ref="J26" ca="1">IF(COUNTIFS('PTC NaTran'!$K$7:$K$15996,"",'PTC NaTran'!$A$7:$A$15996,J$16,'PTC NaTran'!$D$7:$D$15996,$A26,'PTC NaTran'!$C$7:$C$15996,"DEL")&gt;0,J$14,SUMIFS('PTC NaTran'!$K$7:$K$15996,'PTC NaTran'!$A$7:$A$15996,J$16,'PTC NaTran'!$D$7:$D$15996,$A26,'PTC NaTran'!$C$7:$C$15996,"DEL")*1.0026*$F$4/INDIRECT($A$4&amp;"!D9"))</f>
        <v>150.65359477124181</v>
      </c>
      <c r="K26" s="110">
        <v>1000</v>
      </c>
      <c r="L26" s="111">
        <f t="shared" ca="1" si="1"/>
        <v>1.4161437908496728</v>
      </c>
      <c r="M26" s="153">
        <f t="shared" ca="1" si="5"/>
        <v>9.5409999999999995E-2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0.99999999999999956</v>
      </c>
      <c r="O26" s="66">
        <f t="shared" ca="1" si="6"/>
        <v>128.05555555555549</v>
      </c>
      <c r="S26" s="111">
        <f t="shared" ca="1" si="2"/>
        <v>1.5065359477124181</v>
      </c>
      <c r="T26" s="51">
        <f t="shared" ca="1" si="7"/>
        <v>0.10044</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66">
        <f t="shared" ca="1" si="8"/>
        <v>150.65359477124176</v>
      </c>
    </row>
    <row r="27" spans="1:22" x14ac:dyDescent="0.3">
      <c r="A27" s="32">
        <f t="shared" si="9"/>
        <v>45758</v>
      </c>
      <c r="B27" s="65" cm="1">
        <f t="array" aca="1" ref="B27" ca="1">_xlfn.XLOOKUP(A27,INDIRECT($A$5&amp;"!$AJ$41:$AJ$406"),INDIRECT($A$5&amp;"!$AK$41:$AK$406"))*SUM($F$3:$I$3)</f>
        <v>0</v>
      </c>
      <c r="C27" s="65" cm="1">
        <f t="array" aca="1" ref="C27" ca="1">_xlfn.XLOOKUP(A27,INDIRECT($A$5&amp;"!$AJ$41:$AJ$406"),INDIRECT($A$5&amp;"!$AL$41:$AL$406"))*SUM($F$3:$I$3)</f>
        <v>13.5</v>
      </c>
      <c r="D27" s="65" cm="1">
        <f t="array" aca="1" ref="D27" ca="1">_xlfn.XLOOKUP(A27,INDIRECT($A$5&amp;"!$AJ$41:$AJ$406"),INDIRECT($A$5&amp;"!$AO$41:$AO$406"))*SUM($F$3:$I$3)</f>
        <v>8.7750000000000004</v>
      </c>
      <c r="E27" s="34" cm="1">
        <f t="array" ref="E27">SUMPRODUCT(('PT Storengy'!$B$8:$K$372)*('PT Storengy'!$A$8:$A$372=$A27)*('PT Storengy'!$B$5:$K$5=$A$6)*('PT Storengy'!$B$7:$K$7=$A$7))</f>
        <v>0.15</v>
      </c>
      <c r="F27" s="111">
        <f t="shared" ca="1" si="0"/>
        <v>1.5441995999999998</v>
      </c>
      <c r="G27" s="153">
        <f t="shared" ca="1" si="3"/>
        <v>0.10489999999999999</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0.99999999999999944</v>
      </c>
      <c r="I27" s="66">
        <f t="shared" ca="1" si="4"/>
        <v>128.0556</v>
      </c>
      <c r="J27" s="110" cm="1">
        <f t="array" aca="1" ref="J27" ca="1">IF(COUNTIFS('PTC NaTran'!$K$7:$K$15996,"",'PTC NaTran'!$A$7:$A$15996,J$16,'PTC NaTran'!$D$7:$D$15996,$A27,'PTC NaTran'!$C$7:$C$15996,"DEL")&gt;0,J$14,SUMIFS('PTC NaTran'!$K$7:$K$15996,'PTC NaTran'!$A$7:$A$15996,J$16,'PTC NaTran'!$D$7:$D$15996,$A27,'PTC NaTran'!$C$7:$C$15996,"DEL")*1.0026*$F$4/INDIRECT($A$4&amp;"!D9"))</f>
        <v>150.65359477124181</v>
      </c>
      <c r="K27" s="110">
        <v>1000</v>
      </c>
      <c r="L27" s="111">
        <f t="shared" ca="1" si="1"/>
        <v>1.5441993464052282</v>
      </c>
      <c r="M27" s="153">
        <f t="shared" ca="1" si="5"/>
        <v>0.10489999999999999</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0.99999999999999944</v>
      </c>
      <c r="O27" s="66">
        <f t="shared" ca="1" si="6"/>
        <v>128.05555555555546</v>
      </c>
      <c r="S27" s="111">
        <f t="shared" ca="1" si="2"/>
        <v>1.6571895424836598</v>
      </c>
      <c r="T27" s="51">
        <f t="shared" ca="1" si="7"/>
        <v>0.1116</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66">
        <f t="shared" ca="1" si="8"/>
        <v>150.65359477124176</v>
      </c>
    </row>
    <row r="28" spans="1:22" x14ac:dyDescent="0.3">
      <c r="A28" s="32">
        <f t="shared" si="9"/>
        <v>45759</v>
      </c>
      <c r="B28" s="65" cm="1">
        <f t="array" aca="1" ref="B28" ca="1">_xlfn.XLOOKUP(A28,INDIRECT($A$5&amp;"!$AJ$41:$AJ$406"),INDIRECT($A$5&amp;"!$AK$41:$AK$406"))*SUM($F$3:$I$3)</f>
        <v>0</v>
      </c>
      <c r="C28" s="65" cm="1">
        <f t="array" aca="1" ref="C28" ca="1">_xlfn.XLOOKUP(A28,INDIRECT($A$5&amp;"!$AJ$41:$AJ$406"),INDIRECT($A$5&amp;"!$AL$41:$AL$406"))*SUM($F$3:$I$3)</f>
        <v>13.5</v>
      </c>
      <c r="D28" s="65" cm="1">
        <f t="array" aca="1" ref="D28" ca="1">_xlfn.XLOOKUP(A28,INDIRECT($A$5&amp;"!$AJ$41:$AJ$406"),INDIRECT($A$5&amp;"!$AO$41:$AO$406"))*SUM($F$3:$I$3)</f>
        <v>8.7750000000000004</v>
      </c>
      <c r="E28" s="34" cm="1">
        <f t="array" ref="E28">SUMPRODUCT(('PT Storengy'!$B$8:$K$372)*('PT Storengy'!$A$8:$A$372=$A28)*('PT Storengy'!$B$5:$K$5=$A$6)*('PT Storengy'!$B$7:$K$7=$A$7))</f>
        <v>0.15</v>
      </c>
      <c r="F28" s="111">
        <f t="shared" ca="1" si="0"/>
        <v>1.6722551999999997</v>
      </c>
      <c r="G28" s="153">
        <f t="shared" ca="1" si="3"/>
        <v>0.11439000000000001</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0.99999999999999956</v>
      </c>
      <c r="I28" s="66">
        <f t="shared" ca="1" si="4"/>
        <v>128.0556</v>
      </c>
      <c r="J28" s="110" cm="1">
        <f t="array" aca="1" ref="J28" ca="1">IF(COUNTIFS('PTC NaTran'!$K$7:$K$15996,"",'PTC NaTran'!$A$7:$A$15996,J$16,'PTC NaTran'!$D$7:$D$15996,$A28,'PTC NaTran'!$C$7:$C$15996,"DEL")&gt;0,J$14,SUMIFS('PTC NaTran'!$K$7:$K$15996,'PTC NaTran'!$A$7:$A$15996,J$16,'PTC NaTran'!$D$7:$D$15996,$A28,'PTC NaTran'!$C$7:$C$15996,"DEL")*1.0026*$F$4/INDIRECT($A$4&amp;"!D9"))</f>
        <v>150.65359477124181</v>
      </c>
      <c r="K28" s="110">
        <v>1000</v>
      </c>
      <c r="L28" s="111">
        <f t="shared" ca="1" si="1"/>
        <v>1.6722549019607835</v>
      </c>
      <c r="M28" s="153">
        <f t="shared" ca="1" si="5"/>
        <v>0.11439000000000001</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0.99999999999999956</v>
      </c>
      <c r="O28" s="66">
        <f t="shared" ca="1" si="6"/>
        <v>128.05555555555549</v>
      </c>
      <c r="S28" s="111">
        <f t="shared" ca="1" si="2"/>
        <v>1.8078431372549018</v>
      </c>
      <c r="T28" s="51">
        <f t="shared" ca="1" si="7"/>
        <v>0.12275</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1.0000000000000009</v>
      </c>
      <c r="V28" s="66">
        <f t="shared" ca="1" si="8"/>
        <v>150.65359477124196</v>
      </c>
    </row>
    <row r="29" spans="1:22" x14ac:dyDescent="0.3">
      <c r="A29" s="32">
        <f t="shared" si="9"/>
        <v>45760</v>
      </c>
      <c r="B29" s="65" cm="1">
        <f t="array" aca="1" ref="B29" ca="1">_xlfn.XLOOKUP(A29,INDIRECT($A$5&amp;"!$AJ$41:$AJ$406"),INDIRECT($A$5&amp;"!$AK$41:$AK$406"))*SUM($F$3:$I$3)</f>
        <v>0</v>
      </c>
      <c r="C29" s="65" cm="1">
        <f t="array" aca="1" ref="C29" ca="1">_xlfn.XLOOKUP(A29,INDIRECT($A$5&amp;"!$AJ$41:$AJ$406"),INDIRECT($A$5&amp;"!$AL$41:$AL$406"))*SUM($F$3:$I$3)</f>
        <v>13.5</v>
      </c>
      <c r="D29" s="65" cm="1">
        <f t="array" aca="1" ref="D29" ca="1">_xlfn.XLOOKUP(A29,INDIRECT($A$5&amp;"!$AJ$41:$AJ$406"),INDIRECT($A$5&amp;"!$AO$41:$AO$406"))*SUM($F$3:$I$3)</f>
        <v>8.7750000000000004</v>
      </c>
      <c r="E29" s="34" cm="1">
        <f t="array" ref="E29">SUMPRODUCT(('PT Storengy'!$B$8:$K$372)*('PT Storengy'!$A$8:$A$372=$A29)*('PT Storengy'!$B$5:$K$5=$A$6)*('PT Storengy'!$B$7:$K$7=$A$7))</f>
        <v>0.15</v>
      </c>
      <c r="F29" s="111">
        <f t="shared" ca="1" si="0"/>
        <v>1.8003107999999997</v>
      </c>
      <c r="G29" s="153">
        <f t="shared" ca="1" si="3"/>
        <v>0.12386999999999999</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1.0000000000000009</v>
      </c>
      <c r="I29" s="66">
        <f t="shared" ca="1" si="4"/>
        <v>128.0556</v>
      </c>
      <c r="J29" s="110" cm="1">
        <f t="array" aca="1" ref="J29" ca="1">IF(COUNTIFS('PTC NaTran'!$K$7:$K$15996,"",'PTC NaTran'!$A$7:$A$15996,J$16,'PTC NaTran'!$D$7:$D$15996,$A29,'PTC NaTran'!$C$7:$C$15996,"DEL")&gt;0,J$14,SUMIFS('PTC NaTran'!$K$7:$K$15996,'PTC NaTran'!$A$7:$A$15996,J$16,'PTC NaTran'!$D$7:$D$15996,$A29,'PTC NaTran'!$C$7:$C$15996,"DEL")*1.0026*$F$4/INDIRECT($A$4&amp;"!D9"))</f>
        <v>150.65359477124181</v>
      </c>
      <c r="K29" s="110">
        <v>1000</v>
      </c>
      <c r="L29" s="111">
        <f t="shared" ca="1" si="1"/>
        <v>1.8003104575163391</v>
      </c>
      <c r="M29" s="153">
        <f t="shared" ca="1" si="5"/>
        <v>0.12386999999999999</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1.0000000000000009</v>
      </c>
      <c r="O29" s="66">
        <f t="shared" ca="1" si="6"/>
        <v>128.05555555555566</v>
      </c>
      <c r="S29" s="111">
        <f t="shared" ca="1" si="2"/>
        <v>1.9584967320261437</v>
      </c>
      <c r="T29" s="51">
        <f t="shared" ca="1" si="7"/>
        <v>0.13391</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1.0000000000000009</v>
      </c>
      <c r="V29" s="66">
        <f t="shared" ca="1" si="8"/>
        <v>150.65359477124196</v>
      </c>
    </row>
    <row r="30" spans="1:22" x14ac:dyDescent="0.3">
      <c r="A30" s="32">
        <f t="shared" si="9"/>
        <v>45761</v>
      </c>
      <c r="B30" s="65" cm="1">
        <f t="array" aca="1" ref="B30" ca="1">_xlfn.XLOOKUP(A30,INDIRECT($A$5&amp;"!$AJ$41:$AJ$406"),INDIRECT($A$5&amp;"!$AK$41:$AK$406"))*SUM($F$3:$I$3)</f>
        <v>0</v>
      </c>
      <c r="C30" s="65" cm="1">
        <f t="array" aca="1" ref="C30" ca="1">_xlfn.XLOOKUP(A30,INDIRECT($A$5&amp;"!$AJ$41:$AJ$406"),INDIRECT($A$5&amp;"!$AL$41:$AL$406"))*SUM($F$3:$I$3)</f>
        <v>13.5</v>
      </c>
      <c r="D30" s="65" cm="1">
        <f t="array" aca="1" ref="D30" ca="1">_xlfn.XLOOKUP(A30,INDIRECT($A$5&amp;"!$AJ$41:$AJ$406"),INDIRECT($A$5&amp;"!$AO$41:$AO$406"))*SUM($F$3:$I$3)</f>
        <v>8.7750000000000004</v>
      </c>
      <c r="E30" s="34" cm="1">
        <f t="array" ref="E30">SUMPRODUCT(('PT Storengy'!$B$8:$K$372)*('PT Storengy'!$A$8:$A$372=$A30)*('PT Storengy'!$B$5:$K$5=$A$6)*('PT Storengy'!$B$7:$K$7=$A$7))</f>
        <v>0.15</v>
      </c>
      <c r="F30" s="111">
        <f t="shared" ca="1" si="0"/>
        <v>1.9283663999999996</v>
      </c>
      <c r="G30" s="153">
        <f t="shared" ca="1" si="3"/>
        <v>0.13336000000000001</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1.0000000000000009</v>
      </c>
      <c r="I30" s="66">
        <f t="shared" ca="1" si="4"/>
        <v>128.0556</v>
      </c>
      <c r="J30" s="110" cm="1">
        <f t="array" aca="1" ref="J30" ca="1">IF(COUNTIFS('PTC NaTran'!$K$7:$K$15996,"",'PTC NaTran'!$A$7:$A$15996,J$16,'PTC NaTran'!$D$7:$D$15996,$A30,'PTC NaTran'!$C$7:$C$15996,"DEL")&gt;0,J$14,SUMIFS('PTC NaTran'!$K$7:$K$15996,'PTC NaTran'!$A$7:$A$15996,J$16,'PTC NaTran'!$D$7:$D$15996,$A30,'PTC NaTran'!$C$7:$C$15996,"DEL")*1.0026*$F$4/INDIRECT($A$4&amp;"!D9"))</f>
        <v>150.65359477124181</v>
      </c>
      <c r="K30" s="110">
        <v>1000</v>
      </c>
      <c r="L30" s="111">
        <f t="shared" ca="1" si="1"/>
        <v>1.9283660130718947</v>
      </c>
      <c r="M30" s="153">
        <f t="shared" ca="1" si="5"/>
        <v>0.13336000000000001</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1.0000000000000009</v>
      </c>
      <c r="O30" s="66">
        <f t="shared" ca="1" si="6"/>
        <v>128.05555555555566</v>
      </c>
      <c r="S30" s="111">
        <f t="shared" ca="1" si="2"/>
        <v>2.1091503267973857</v>
      </c>
      <c r="T30" s="51">
        <f t="shared" ca="1" si="7"/>
        <v>0.14507</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1.0000000000000009</v>
      </c>
      <c r="V30" s="66">
        <f t="shared" ca="1" si="8"/>
        <v>150.65359477124196</v>
      </c>
    </row>
    <row r="31" spans="1:22" x14ac:dyDescent="0.3">
      <c r="A31" s="32">
        <f t="shared" si="9"/>
        <v>45762</v>
      </c>
      <c r="B31" s="65" cm="1">
        <f t="array" aca="1" ref="B31" ca="1">_xlfn.XLOOKUP(A31,INDIRECT($A$5&amp;"!$AJ$41:$AJ$406"),INDIRECT($A$5&amp;"!$AK$41:$AK$406"))*SUM($F$3:$I$3)</f>
        <v>0</v>
      </c>
      <c r="C31" s="65" cm="1">
        <f t="array" aca="1" ref="C31" ca="1">_xlfn.XLOOKUP(A31,INDIRECT($A$5&amp;"!$AJ$41:$AJ$406"),INDIRECT($A$5&amp;"!$AL$41:$AL$406"))*SUM($F$3:$I$3)</f>
        <v>13.5</v>
      </c>
      <c r="D31" s="65" cm="1">
        <f t="array" aca="1" ref="D31" ca="1">_xlfn.XLOOKUP(A31,INDIRECT($A$5&amp;"!$AJ$41:$AJ$406"),INDIRECT($A$5&amp;"!$AO$41:$AO$406"))*SUM($F$3:$I$3)</f>
        <v>8.7750000000000004</v>
      </c>
      <c r="E31" s="34" cm="1">
        <f t="array" ref="E31">SUMPRODUCT(('PT Storengy'!$B$8:$K$372)*('PT Storengy'!$A$8:$A$372=$A31)*('PT Storengy'!$B$5:$K$5=$A$6)*('PT Storengy'!$B$7:$K$7=$A$7))</f>
        <v>0.15</v>
      </c>
      <c r="F31" s="111">
        <f t="shared" ca="1" si="0"/>
        <v>2.0564219999999995</v>
      </c>
      <c r="G31" s="153">
        <f t="shared" ca="1" si="3"/>
        <v>0.14283999999999999</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1.0000000000000009</v>
      </c>
      <c r="I31" s="66">
        <f t="shared" ca="1" si="4"/>
        <v>128.0556</v>
      </c>
      <c r="J31" s="110" cm="1">
        <f t="array" aca="1" ref="J31" ca="1">IF(COUNTIFS('PTC NaTran'!$K$7:$K$15996,"",'PTC NaTran'!$A$7:$A$15996,J$16,'PTC NaTran'!$D$7:$D$15996,$A31,'PTC NaTran'!$C$7:$C$15996,"DEL")&gt;0,J$14,SUMIFS('PTC NaTran'!$K$7:$K$15996,'PTC NaTran'!$A$7:$A$15996,J$16,'PTC NaTran'!$D$7:$D$15996,$A31,'PTC NaTran'!$C$7:$C$15996,"DEL")*1.0026*$F$4/INDIRECT($A$4&amp;"!D9"))</f>
        <v>150.65359477124181</v>
      </c>
      <c r="K31" s="110">
        <v>1000</v>
      </c>
      <c r="L31" s="111">
        <f t="shared" ca="1" si="1"/>
        <v>2.0564215686274503</v>
      </c>
      <c r="M31" s="153">
        <f t="shared" ca="1" si="5"/>
        <v>0.14283999999999999</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1.0000000000000009</v>
      </c>
      <c r="O31" s="66">
        <f t="shared" ca="1" si="6"/>
        <v>128.05555555555566</v>
      </c>
      <c r="S31" s="111">
        <f t="shared" ca="1" si="2"/>
        <v>2.2598039215686274</v>
      </c>
      <c r="T31" s="51">
        <f t="shared" ca="1" si="7"/>
        <v>0.15623000000000001</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1.0000000000000009</v>
      </c>
      <c r="V31" s="66">
        <f t="shared" ca="1" si="8"/>
        <v>150.65359477124196</v>
      </c>
    </row>
    <row r="32" spans="1:22" x14ac:dyDescent="0.3">
      <c r="A32" s="32">
        <f t="shared" si="9"/>
        <v>45763</v>
      </c>
      <c r="B32" s="65" cm="1">
        <f t="array" aca="1" ref="B32" ca="1">_xlfn.XLOOKUP(A32,INDIRECT($A$5&amp;"!$AJ$41:$AJ$406"),INDIRECT($A$5&amp;"!$AK$41:$AK$406"))*SUM($F$3:$I$3)</f>
        <v>0</v>
      </c>
      <c r="C32" s="65" cm="1">
        <f t="array" aca="1" ref="C32" ca="1">_xlfn.XLOOKUP(A32,INDIRECT($A$5&amp;"!$AJ$41:$AJ$406"),INDIRECT($A$5&amp;"!$AL$41:$AL$406"))*SUM($F$3:$I$3)</f>
        <v>13.5</v>
      </c>
      <c r="D32" s="65" cm="1">
        <f t="array" aca="1" ref="D32" ca="1">_xlfn.XLOOKUP(A32,INDIRECT($A$5&amp;"!$AJ$41:$AJ$406"),INDIRECT($A$5&amp;"!$AO$41:$AO$406"))*SUM($F$3:$I$3)</f>
        <v>8.7750000000000004</v>
      </c>
      <c r="E32" s="34" cm="1">
        <f t="array" ref="E32">SUMPRODUCT(('PT Storengy'!$B$8:$K$372)*('PT Storengy'!$A$8:$A$372=$A32)*('PT Storengy'!$B$5:$K$5=$A$6)*('PT Storengy'!$B$7:$K$7=$A$7))</f>
        <v>0.15</v>
      </c>
      <c r="F32" s="111">
        <f t="shared" ca="1" si="0"/>
        <v>2.1844775999999997</v>
      </c>
      <c r="G32" s="153">
        <f t="shared" ca="1" si="3"/>
        <v>0.15232999999999999</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1.0000000000000009</v>
      </c>
      <c r="I32" s="66">
        <f t="shared" ca="1" si="4"/>
        <v>128.0556</v>
      </c>
      <c r="J32" s="110" cm="1">
        <f t="array" aca="1" ref="J32" ca="1">IF(COUNTIFS('PTC NaTran'!$K$7:$K$15996,"",'PTC NaTran'!$A$7:$A$15996,J$16,'PTC NaTran'!$D$7:$D$15996,$A32,'PTC NaTran'!$C$7:$C$15996,"DEL")&gt;0,J$14,SUMIFS('PTC NaTran'!$K$7:$K$15996,'PTC NaTran'!$A$7:$A$15996,J$16,'PTC NaTran'!$D$7:$D$15996,$A32,'PTC NaTran'!$C$7:$C$15996,"DEL")*1.0026*$F$4/INDIRECT($A$4&amp;"!D9"))</f>
        <v>150.65359477124181</v>
      </c>
      <c r="K32" s="110">
        <v>1000</v>
      </c>
      <c r="L32" s="111">
        <f t="shared" ca="1" si="1"/>
        <v>2.1844771241830059</v>
      </c>
      <c r="M32" s="153">
        <f t="shared" ca="1" si="5"/>
        <v>0.15232999999999999</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1.0000000000000009</v>
      </c>
      <c r="O32" s="66">
        <f t="shared" ca="1" si="6"/>
        <v>128.05555555555566</v>
      </c>
      <c r="S32" s="111">
        <f t="shared" ca="1" si="2"/>
        <v>2.4104575163398696</v>
      </c>
      <c r="T32" s="51">
        <f t="shared" ca="1" si="7"/>
        <v>0.16739000000000001</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66">
        <f t="shared" ca="1" si="8"/>
        <v>150.65359477124196</v>
      </c>
    </row>
    <row r="33" spans="1:22" x14ac:dyDescent="0.3">
      <c r="A33" s="32">
        <f t="shared" si="9"/>
        <v>45764</v>
      </c>
      <c r="B33" s="65" cm="1">
        <f t="array" aca="1" ref="B33" ca="1">_xlfn.XLOOKUP(A33,INDIRECT($A$5&amp;"!$AJ$41:$AJ$406"),INDIRECT($A$5&amp;"!$AK$41:$AK$406"))*SUM($F$3:$I$3)</f>
        <v>0</v>
      </c>
      <c r="C33" s="65" cm="1">
        <f t="array" aca="1" ref="C33" ca="1">_xlfn.XLOOKUP(A33,INDIRECT($A$5&amp;"!$AJ$41:$AJ$406"),INDIRECT($A$5&amp;"!$AL$41:$AL$406"))*SUM($F$3:$I$3)</f>
        <v>13.5</v>
      </c>
      <c r="D33" s="65" cm="1">
        <f t="array" aca="1" ref="D33" ca="1">_xlfn.XLOOKUP(A33,INDIRECT($A$5&amp;"!$AJ$41:$AJ$406"),INDIRECT($A$5&amp;"!$AO$41:$AO$406"))*SUM($F$3:$I$3)</f>
        <v>8.7750000000000004</v>
      </c>
      <c r="E33" s="34" cm="1">
        <f t="array" ref="E33">SUMPRODUCT(('PT Storengy'!$B$8:$K$372)*('PT Storengy'!$A$8:$A$372=$A33)*('PT Storengy'!$B$5:$K$5=$A$6)*('PT Storengy'!$B$7:$K$7=$A$7))</f>
        <v>0.15</v>
      </c>
      <c r="F33" s="111">
        <f t="shared" ca="1" si="0"/>
        <v>2.3125331999999998</v>
      </c>
      <c r="G33" s="153">
        <f t="shared" ca="1" si="3"/>
        <v>0.16181000000000001</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1.0000000000000009</v>
      </c>
      <c r="I33" s="66">
        <f t="shared" ca="1" si="4"/>
        <v>128.0556</v>
      </c>
      <c r="J33" s="110" cm="1">
        <f t="array" aca="1" ref="J33" ca="1">IF(COUNTIFS('PTC NaTran'!$K$7:$K$15996,"",'PTC NaTran'!$A$7:$A$15996,J$16,'PTC NaTran'!$D$7:$D$15996,$A33,'PTC NaTran'!$C$7:$C$15996,"DEL")&gt;0,J$14,SUMIFS('PTC NaTran'!$K$7:$K$15996,'PTC NaTran'!$A$7:$A$15996,J$16,'PTC NaTran'!$D$7:$D$15996,$A33,'PTC NaTran'!$C$7:$C$15996,"DEL")*1.0026*$F$4/INDIRECT($A$4&amp;"!D9"))</f>
        <v>150.65359477124181</v>
      </c>
      <c r="K33" s="110">
        <v>1000</v>
      </c>
      <c r="L33" s="111">
        <f t="shared" ca="1" si="1"/>
        <v>2.3125326797385615</v>
      </c>
      <c r="M33" s="153">
        <f t="shared" ca="1" si="5"/>
        <v>0.16181000000000001</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1.0000000000000009</v>
      </c>
      <c r="O33" s="66">
        <f t="shared" ca="1" si="6"/>
        <v>128.05555555555566</v>
      </c>
      <c r="S33" s="111">
        <f t="shared" ca="1" si="2"/>
        <v>2.5611111111111118</v>
      </c>
      <c r="T33" s="51">
        <f t="shared" ca="1" si="7"/>
        <v>0.17854999999999999</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66">
        <f t="shared" ca="1" si="8"/>
        <v>150.65359477124196</v>
      </c>
    </row>
    <row r="34" spans="1:22" x14ac:dyDescent="0.3">
      <c r="A34" s="32">
        <f t="shared" si="9"/>
        <v>45765</v>
      </c>
      <c r="B34" s="65" cm="1">
        <f t="array" aca="1" ref="B34" ca="1">_xlfn.XLOOKUP(A34,INDIRECT($A$5&amp;"!$AJ$41:$AJ$406"),INDIRECT($A$5&amp;"!$AK$41:$AK$406"))*SUM($F$3:$I$3)</f>
        <v>0</v>
      </c>
      <c r="C34" s="65" cm="1">
        <f t="array" aca="1" ref="C34" ca="1">_xlfn.XLOOKUP(A34,INDIRECT($A$5&amp;"!$AJ$41:$AJ$406"),INDIRECT($A$5&amp;"!$AL$41:$AL$406"))*SUM($F$3:$I$3)</f>
        <v>13.5</v>
      </c>
      <c r="D34" s="65" cm="1">
        <f t="array" aca="1" ref="D34" ca="1">_xlfn.XLOOKUP(A34,INDIRECT($A$5&amp;"!$AJ$41:$AJ$406"),INDIRECT($A$5&amp;"!$AO$41:$AO$406"))*SUM($F$3:$I$3)</f>
        <v>8.7750000000000004</v>
      </c>
      <c r="E34" s="34" cm="1">
        <f t="array" ref="E34">SUMPRODUCT(('PT Storengy'!$B$8:$K$372)*('PT Storengy'!$A$8:$A$372=$A34)*('PT Storengy'!$B$5:$K$5=$A$6)*('PT Storengy'!$B$7:$K$7=$A$7))</f>
        <v>0.15</v>
      </c>
      <c r="F34" s="111">
        <f t="shared" ca="1" si="0"/>
        <v>2.4405888</v>
      </c>
      <c r="G34" s="153">
        <f t="shared" ca="1" si="3"/>
        <v>0.17130000000000001</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1.0000000000000009</v>
      </c>
      <c r="I34" s="66">
        <f t="shared" ca="1" si="4"/>
        <v>128.0556</v>
      </c>
      <c r="J34" s="110" cm="1">
        <f t="array" aca="1" ref="J34" ca="1">IF(COUNTIFS('PTC NaTran'!$K$7:$K$15996,"",'PTC NaTran'!$A$7:$A$15996,J$16,'PTC NaTran'!$D$7:$D$15996,$A34,'PTC NaTran'!$C$7:$C$15996,"DEL")&gt;0,J$14,SUMIFS('PTC NaTran'!$K$7:$K$15996,'PTC NaTran'!$A$7:$A$15996,J$16,'PTC NaTran'!$D$7:$D$15996,$A34,'PTC NaTran'!$C$7:$C$15996,"DEL")*1.0026*$F$4/INDIRECT($A$4&amp;"!D9"))</f>
        <v>150.65359477124181</v>
      </c>
      <c r="K34" s="110">
        <v>1000</v>
      </c>
      <c r="L34" s="111">
        <f t="shared" ca="1" si="1"/>
        <v>2.4405882352941171</v>
      </c>
      <c r="M34" s="153">
        <f t="shared" ca="1" si="5"/>
        <v>0.17130000000000001</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1.0000000000000009</v>
      </c>
      <c r="O34" s="66">
        <f t="shared" ca="1" si="6"/>
        <v>128.05555555555566</v>
      </c>
      <c r="S34" s="111">
        <f t="shared" ca="1" si="2"/>
        <v>2.711764705882354</v>
      </c>
      <c r="T34" s="51">
        <f t="shared" ca="1" si="7"/>
        <v>0.18970999999999999</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66">
        <f t="shared" ca="1" si="8"/>
        <v>150.65359477124196</v>
      </c>
    </row>
    <row r="35" spans="1:22" x14ac:dyDescent="0.3">
      <c r="A35" s="32">
        <f t="shared" si="9"/>
        <v>45766</v>
      </c>
      <c r="B35" s="65" cm="1">
        <f t="array" aca="1" ref="B35" ca="1">_xlfn.XLOOKUP(A35,INDIRECT($A$5&amp;"!$AJ$41:$AJ$406"),INDIRECT($A$5&amp;"!$AK$41:$AK$406"))*SUM($F$3:$I$3)</f>
        <v>0</v>
      </c>
      <c r="C35" s="65" cm="1">
        <f t="array" aca="1" ref="C35" ca="1">_xlfn.XLOOKUP(A35,INDIRECT($A$5&amp;"!$AJ$41:$AJ$406"),INDIRECT($A$5&amp;"!$AL$41:$AL$406"))*SUM($F$3:$I$3)</f>
        <v>13.5</v>
      </c>
      <c r="D35" s="65" cm="1">
        <f t="array" aca="1" ref="D35" ca="1">_xlfn.XLOOKUP(A35,INDIRECT($A$5&amp;"!$AJ$41:$AJ$406"),INDIRECT($A$5&amp;"!$AO$41:$AO$406"))*SUM($F$3:$I$3)</f>
        <v>8.7750000000000004</v>
      </c>
      <c r="E35" s="34" cm="1">
        <f t="array" ref="E35">SUMPRODUCT(('PT Storengy'!$B$8:$K$372)*('PT Storengy'!$A$8:$A$372=$A35)*('PT Storengy'!$B$5:$K$5=$A$6)*('PT Storengy'!$B$7:$K$7=$A$7))</f>
        <v>0.15</v>
      </c>
      <c r="F35" s="111">
        <f t="shared" ca="1" si="0"/>
        <v>2.5686444000000002</v>
      </c>
      <c r="G35" s="153">
        <f t="shared" ca="1" si="3"/>
        <v>0.18078</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1.0000000000000009</v>
      </c>
      <c r="I35" s="66">
        <f t="shared" ca="1" si="4"/>
        <v>128.0556</v>
      </c>
      <c r="J35" s="110" cm="1">
        <f t="array" aca="1" ref="J35" ca="1">IF(COUNTIFS('PTC NaTran'!$K$7:$K$15996,"",'PTC NaTran'!$A$7:$A$15996,J$16,'PTC NaTran'!$D$7:$D$15996,$A35,'PTC NaTran'!$C$7:$C$15996,"DEL")&gt;0,J$14,SUMIFS('PTC NaTran'!$K$7:$K$15996,'PTC NaTran'!$A$7:$A$15996,J$16,'PTC NaTran'!$D$7:$D$15996,$A35,'PTC NaTran'!$C$7:$C$15996,"DEL")*1.0026*$F$4/INDIRECT($A$4&amp;"!D9"))</f>
        <v>150.65359477124181</v>
      </c>
      <c r="K35" s="110">
        <v>1000</v>
      </c>
      <c r="L35" s="111">
        <f t="shared" ca="1" si="1"/>
        <v>2.5686437908496726</v>
      </c>
      <c r="M35" s="153">
        <f t="shared" ca="1" si="5"/>
        <v>0.18078</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1.0000000000000009</v>
      </c>
      <c r="O35" s="66">
        <f t="shared" ca="1" si="6"/>
        <v>128.05555555555566</v>
      </c>
      <c r="S35" s="111">
        <f t="shared" ca="1" si="2"/>
        <v>2.8624183006535961</v>
      </c>
      <c r="T35" s="51">
        <f t="shared" ca="1" si="7"/>
        <v>0.20086999999999999</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1.0000000000000009</v>
      </c>
      <c r="V35" s="66">
        <f t="shared" ca="1" si="8"/>
        <v>150.65359477124196</v>
      </c>
    </row>
    <row r="36" spans="1:22" x14ac:dyDescent="0.3">
      <c r="A36" s="32">
        <f t="shared" si="9"/>
        <v>45767</v>
      </c>
      <c r="B36" s="65" cm="1">
        <f t="array" aca="1" ref="B36" ca="1">_xlfn.XLOOKUP(A36,INDIRECT($A$5&amp;"!$AJ$41:$AJ$406"),INDIRECT($A$5&amp;"!$AK$41:$AK$406"))*SUM($F$3:$I$3)</f>
        <v>0</v>
      </c>
      <c r="C36" s="65" cm="1">
        <f t="array" aca="1" ref="C36" ca="1">_xlfn.XLOOKUP(A36,INDIRECT($A$5&amp;"!$AJ$41:$AJ$406"),INDIRECT($A$5&amp;"!$AL$41:$AL$406"))*SUM($F$3:$I$3)</f>
        <v>13.5</v>
      </c>
      <c r="D36" s="65" cm="1">
        <f t="array" aca="1" ref="D36" ca="1">_xlfn.XLOOKUP(A36,INDIRECT($A$5&amp;"!$AJ$41:$AJ$406"),INDIRECT($A$5&amp;"!$AO$41:$AO$406"))*SUM($F$3:$I$3)</f>
        <v>8.7750000000000004</v>
      </c>
      <c r="E36" s="34" cm="1">
        <f t="array" ref="E36">SUMPRODUCT(('PT Storengy'!$B$8:$K$372)*('PT Storengy'!$A$8:$A$372=$A36)*('PT Storengy'!$B$5:$K$5=$A$6)*('PT Storengy'!$B$7:$K$7=$A$7))</f>
        <v>0.15</v>
      </c>
      <c r="F36" s="111">
        <f t="shared" ca="1" si="0"/>
        <v>2.6967000000000003</v>
      </c>
      <c r="G36" s="153">
        <f t="shared" ca="1" si="3"/>
        <v>0.19026999999999999</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1.0000000000000009</v>
      </c>
      <c r="I36" s="66">
        <f t="shared" ca="1" si="4"/>
        <v>128.0556</v>
      </c>
      <c r="J36" s="110" cm="1">
        <f t="array" aca="1" ref="J36" ca="1">IF(COUNTIFS('PTC NaTran'!$K$7:$K$15996,"",'PTC NaTran'!$A$7:$A$15996,J$16,'PTC NaTran'!$D$7:$D$15996,$A36,'PTC NaTran'!$C$7:$C$15996,"DEL")&gt;0,J$14,SUMIFS('PTC NaTran'!$K$7:$K$15996,'PTC NaTran'!$A$7:$A$15996,J$16,'PTC NaTran'!$D$7:$D$15996,$A36,'PTC NaTran'!$C$7:$C$15996,"DEL")*1.0026*$F$4/INDIRECT($A$4&amp;"!D9"))</f>
        <v>150.65359477124181</v>
      </c>
      <c r="K36" s="110">
        <v>1000</v>
      </c>
      <c r="L36" s="111">
        <f t="shared" ca="1" si="1"/>
        <v>2.6966993464052282</v>
      </c>
      <c r="M36" s="153">
        <f t="shared" ca="1" si="5"/>
        <v>0.19026999999999999</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1.0000000000000009</v>
      </c>
      <c r="O36" s="66">
        <f t="shared" ca="1" si="6"/>
        <v>128.05555555555566</v>
      </c>
      <c r="S36" s="111">
        <f t="shared" ca="1" si="2"/>
        <v>3.0130718954248383</v>
      </c>
      <c r="T36" s="51">
        <f t="shared" ca="1" si="7"/>
        <v>0.21203</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66">
        <f t="shared" ca="1" si="8"/>
        <v>150.65359477124196</v>
      </c>
    </row>
    <row r="37" spans="1:22" x14ac:dyDescent="0.3">
      <c r="A37" s="32">
        <f t="shared" si="9"/>
        <v>45768</v>
      </c>
      <c r="B37" s="65" cm="1">
        <f t="array" aca="1" ref="B37" ca="1">_xlfn.XLOOKUP(A37,INDIRECT($A$5&amp;"!$AJ$41:$AJ$406"),INDIRECT($A$5&amp;"!$AK$41:$AK$406"))*SUM($F$3:$I$3)</f>
        <v>0</v>
      </c>
      <c r="C37" s="65" cm="1">
        <f t="array" aca="1" ref="C37" ca="1">_xlfn.XLOOKUP(A37,INDIRECT($A$5&amp;"!$AJ$41:$AJ$406"),INDIRECT($A$5&amp;"!$AL$41:$AL$406"))*SUM($F$3:$I$3)</f>
        <v>13.5</v>
      </c>
      <c r="D37" s="65" cm="1">
        <f t="array" aca="1" ref="D37" ca="1">_xlfn.XLOOKUP(A37,INDIRECT($A$5&amp;"!$AJ$41:$AJ$406"),INDIRECT($A$5&amp;"!$AO$41:$AO$406"))*SUM($F$3:$I$3)</f>
        <v>8.7750000000000004</v>
      </c>
      <c r="E37" s="34" cm="1">
        <f t="array" ref="E37">SUMPRODUCT(('PT Storengy'!$B$8:$K$372)*('PT Storengy'!$A$8:$A$372=$A37)*('PT Storengy'!$B$5:$K$5=$A$6)*('PT Storengy'!$B$7:$K$7=$A$7))</f>
        <v>0.15</v>
      </c>
      <c r="F37" s="111">
        <f t="shared" ca="1" si="0"/>
        <v>2.8247556000000005</v>
      </c>
      <c r="G37" s="153">
        <f t="shared" ca="1" si="3"/>
        <v>0.19975999999999999</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1.0000000000000009</v>
      </c>
      <c r="I37" s="66">
        <f t="shared" ca="1" si="4"/>
        <v>128.0556</v>
      </c>
      <c r="J37" s="110" cm="1">
        <f t="array" aca="1" ref="J37" ca="1">IF(COUNTIFS('PTC NaTran'!$K$7:$K$15996,"",'PTC NaTran'!$A$7:$A$15996,J$16,'PTC NaTran'!$D$7:$D$15996,$A37,'PTC NaTran'!$C$7:$C$15996,"DEL")&gt;0,J$14,SUMIFS('PTC NaTran'!$K$7:$K$15996,'PTC NaTran'!$A$7:$A$15996,J$16,'PTC NaTran'!$D$7:$D$15996,$A37,'PTC NaTran'!$C$7:$C$15996,"DEL")*1.0026*$F$4/INDIRECT($A$4&amp;"!D9"))</f>
        <v>150.65359477124181</v>
      </c>
      <c r="K37" s="110">
        <v>1000</v>
      </c>
      <c r="L37" s="111">
        <f t="shared" ca="1" si="1"/>
        <v>2.8247549019607838</v>
      </c>
      <c r="M37" s="153">
        <f t="shared" ca="1" si="5"/>
        <v>0.19975999999999999</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1.0000000000000009</v>
      </c>
      <c r="O37" s="66">
        <f t="shared" ca="1" si="6"/>
        <v>128.05555555555566</v>
      </c>
      <c r="S37" s="111">
        <f t="shared" ca="1" si="2"/>
        <v>3.1637254901960805</v>
      </c>
      <c r="T37" s="51">
        <f t="shared" ca="1" si="7"/>
        <v>0.22319</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66">
        <f t="shared" ca="1" si="8"/>
        <v>150.65359477124196</v>
      </c>
    </row>
    <row r="38" spans="1:22" x14ac:dyDescent="0.3">
      <c r="A38" s="32">
        <f t="shared" si="9"/>
        <v>45769</v>
      </c>
      <c r="B38" s="65" cm="1">
        <f t="array" aca="1" ref="B38" ca="1">_xlfn.XLOOKUP(A38,INDIRECT($A$5&amp;"!$AJ$41:$AJ$406"),INDIRECT($A$5&amp;"!$AK$41:$AK$406"))*SUM($F$3:$I$3)</f>
        <v>0</v>
      </c>
      <c r="C38" s="65" cm="1">
        <f t="array" aca="1" ref="C38" ca="1">_xlfn.XLOOKUP(A38,INDIRECT($A$5&amp;"!$AJ$41:$AJ$406"),INDIRECT($A$5&amp;"!$AL$41:$AL$406"))*SUM($F$3:$I$3)</f>
        <v>13.5</v>
      </c>
      <c r="D38" s="65" cm="1">
        <f t="array" aca="1" ref="D38" ca="1">_xlfn.XLOOKUP(A38,INDIRECT($A$5&amp;"!$AJ$41:$AJ$406"),INDIRECT($A$5&amp;"!$AO$41:$AO$406"))*SUM($F$3:$I$3)</f>
        <v>8.7750000000000004</v>
      </c>
      <c r="E38" s="34" cm="1">
        <f t="array" ref="E38">SUMPRODUCT(('PT Storengy'!$B$8:$K$372)*('PT Storengy'!$A$8:$A$372=$A38)*('PT Storengy'!$B$5:$K$5=$A$6)*('PT Storengy'!$B$7:$K$7=$A$7))</f>
        <v>0.15</v>
      </c>
      <c r="F38" s="111">
        <f t="shared" ca="1" si="0"/>
        <v>2.9528112000000006</v>
      </c>
      <c r="G38" s="153">
        <f t="shared" ca="1" si="3"/>
        <v>0.20924000000000001</v>
      </c>
      <c r="H38" s="35" cm="1">
        <f t="array" aca="1" ref="H38" ca="1">IF(ROUND(ROUND(G38,2)-G38,4)=0,_xlfn.XLOOKUP(G38,INDIRECT($A$4&amp;"!$G$41:$G$141"),INDIRECT($A$4&amp;"!$A$41:$A$141"),0,1,1),IF(G38&gt;=1,0,(ROUNDUP(G38,2)-G38)*100*_xlfn.XLOOKUP(G38,INDIRECT($A$4&amp;"!$G$41:$G$141"),INDIRECT($A$4&amp;"!$A$41:$A$141"),0,-1,-1)+(G38-ROUNDDOWN(G38,2))*100*_xlfn.XLOOKUP(G38,INDIRECT($A$4&amp;"!$G$41:$G$141"),INDIRECT($A$4&amp;"!$A$41:$A$141"),0,1,1)))</f>
        <v>1.0000000000000009</v>
      </c>
      <c r="I38" s="66">
        <f t="shared" ca="1" si="4"/>
        <v>128.0556</v>
      </c>
      <c r="J38" s="110" cm="1">
        <f t="array" aca="1" ref="J38" ca="1">IF(COUNTIFS('PTC NaTran'!$K$7:$K$15996,"",'PTC NaTran'!$A$7:$A$15996,J$16,'PTC NaTran'!$D$7:$D$15996,$A38,'PTC NaTran'!$C$7:$C$15996,"DEL")&gt;0,J$14,SUMIFS('PTC NaTran'!$K$7:$K$15996,'PTC NaTran'!$A$7:$A$15996,J$16,'PTC NaTran'!$D$7:$D$15996,$A38,'PTC NaTran'!$C$7:$C$15996,"DEL")*1.0026*$F$4/INDIRECT($A$4&amp;"!D9"))</f>
        <v>150.65359477124181</v>
      </c>
      <c r="K38" s="110">
        <v>1000</v>
      </c>
      <c r="L38" s="111">
        <f t="shared" ca="1" si="1"/>
        <v>2.9528104575163394</v>
      </c>
      <c r="M38" s="153">
        <f t="shared" ca="1" si="5"/>
        <v>0.20924000000000001</v>
      </c>
      <c r="N38" s="35" cm="1">
        <f t="array" aca="1" ref="N38" ca="1">IF(ROUND(ROUND(M38,2)-M38,4)=0,_xlfn.XLOOKUP(M38,INDIRECT($A$4&amp;"!$G$41:$G$141"),INDIRECT($A$4&amp;"!$A$41:$A$141"),0,1,1),IF(M38&gt;=1,0,(ROUNDUP(M38,2)-M38)*100*_xlfn.XLOOKUP(M38,INDIRECT($A$4&amp;"!$G$41:$G$141"),INDIRECT($A$4&amp;"!$A$41:$A$141"),0,-1,-1)+(M38-ROUNDDOWN(M38,2))*100*_xlfn.XLOOKUP(M38,INDIRECT($A$4&amp;"!$G$41:$G$141"),INDIRECT($A$4&amp;"!$A$41:$A$141"),0,1,1)))</f>
        <v>1.0000000000000009</v>
      </c>
      <c r="O38" s="66">
        <f t="shared" ca="1" si="6"/>
        <v>128.05555555555566</v>
      </c>
      <c r="S38" s="111">
        <f t="shared" ca="1" si="2"/>
        <v>3.3143790849673227</v>
      </c>
      <c r="T38" s="51">
        <f t="shared" ca="1" si="7"/>
        <v>0.23435</v>
      </c>
      <c r="U38" s="35"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66">
        <f t="shared" ca="1" si="8"/>
        <v>150.65359477124196</v>
      </c>
    </row>
    <row r="39" spans="1:22" x14ac:dyDescent="0.3">
      <c r="A39" s="32">
        <f t="shared" si="9"/>
        <v>45770</v>
      </c>
      <c r="B39" s="65" cm="1">
        <f t="array" aca="1" ref="B39" ca="1">_xlfn.XLOOKUP(A39,INDIRECT($A$5&amp;"!$AJ$41:$AJ$406"),INDIRECT($A$5&amp;"!$AK$41:$AK$406"))*SUM($F$3:$I$3)</f>
        <v>0</v>
      </c>
      <c r="C39" s="65" cm="1">
        <f t="array" aca="1" ref="C39" ca="1">_xlfn.XLOOKUP(A39,INDIRECT($A$5&amp;"!$AJ$41:$AJ$406"),INDIRECT($A$5&amp;"!$AL$41:$AL$406"))*SUM($F$3:$I$3)</f>
        <v>13.5</v>
      </c>
      <c r="D39" s="65" cm="1">
        <f t="array" aca="1" ref="D39" ca="1">_xlfn.XLOOKUP(A39,INDIRECT($A$5&amp;"!$AJ$41:$AJ$406"),INDIRECT($A$5&amp;"!$AO$41:$AO$406"))*SUM($F$3:$I$3)</f>
        <v>8.7750000000000004</v>
      </c>
      <c r="E39" s="34" cm="1">
        <f t="array" ref="E39">SUMPRODUCT(('PT Storengy'!$B$8:$K$372)*('PT Storengy'!$A$8:$A$372=$A39)*('PT Storengy'!$B$5:$K$5=$A$6)*('PT Storengy'!$B$7:$K$7=$A$7))</f>
        <v>0.15</v>
      </c>
      <c r="F39" s="111">
        <f t="shared" ca="1" si="0"/>
        <v>3.0808668000000008</v>
      </c>
      <c r="G39" s="153">
        <f t="shared" ca="1" si="3"/>
        <v>0.21873000000000001</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1.0000000000000009</v>
      </c>
      <c r="I39" s="66">
        <f t="shared" ca="1" si="4"/>
        <v>128.0556</v>
      </c>
      <c r="J39" s="110" cm="1">
        <f t="array" aca="1" ref="J39" ca="1">IF(COUNTIFS('PTC NaTran'!$K$7:$K$15996,"",'PTC NaTran'!$A$7:$A$15996,J$16,'PTC NaTran'!$D$7:$D$15996,$A39,'PTC NaTran'!$C$7:$C$15996,"DEL")&gt;0,J$14,SUMIFS('PTC NaTran'!$K$7:$K$15996,'PTC NaTran'!$A$7:$A$15996,J$16,'PTC NaTran'!$D$7:$D$15996,$A39,'PTC NaTran'!$C$7:$C$15996,"DEL")*1.0026*$F$4/INDIRECT($A$4&amp;"!D9"))</f>
        <v>150.65359477124181</v>
      </c>
      <c r="K39" s="110">
        <v>1000</v>
      </c>
      <c r="L39" s="111">
        <f t="shared" ca="1" si="1"/>
        <v>3.080866013071895</v>
      </c>
      <c r="M39" s="153">
        <f t="shared" ca="1" si="5"/>
        <v>0.21873000000000001</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1.0000000000000009</v>
      </c>
      <c r="O39" s="66">
        <f t="shared" ca="1" si="6"/>
        <v>128.05555555555566</v>
      </c>
      <c r="S39" s="111">
        <f t="shared" ca="1" si="2"/>
        <v>3.4650326797385649</v>
      </c>
      <c r="T39" s="51">
        <f t="shared" ca="1" si="7"/>
        <v>0.24551000000000001</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66">
        <f t="shared" ca="1" si="8"/>
        <v>150.65359477124196</v>
      </c>
    </row>
    <row r="40" spans="1:22" x14ac:dyDescent="0.3">
      <c r="A40" s="32">
        <f t="shared" si="9"/>
        <v>45771</v>
      </c>
      <c r="B40" s="65" cm="1">
        <f t="array" aca="1" ref="B40" ca="1">_xlfn.XLOOKUP(A40,INDIRECT($A$5&amp;"!$AJ$41:$AJ$406"),INDIRECT($A$5&amp;"!$AK$41:$AK$406"))*SUM($F$3:$I$3)</f>
        <v>0</v>
      </c>
      <c r="C40" s="65" cm="1">
        <f t="array" aca="1" ref="C40" ca="1">_xlfn.XLOOKUP(A40,INDIRECT($A$5&amp;"!$AJ$41:$AJ$406"),INDIRECT($A$5&amp;"!$AL$41:$AL$406"))*SUM($F$3:$I$3)</f>
        <v>13.5</v>
      </c>
      <c r="D40" s="65" cm="1">
        <f t="array" aca="1" ref="D40" ca="1">_xlfn.XLOOKUP(A40,INDIRECT($A$5&amp;"!$AJ$41:$AJ$406"),INDIRECT($A$5&amp;"!$AO$41:$AO$406"))*SUM($F$3:$I$3)</f>
        <v>8.7750000000000004</v>
      </c>
      <c r="E40" s="34" cm="1">
        <f t="array" ref="E40">SUMPRODUCT(('PT Storengy'!$B$8:$K$372)*('PT Storengy'!$A$8:$A$372=$A40)*('PT Storengy'!$B$5:$K$5=$A$6)*('PT Storengy'!$B$7:$K$7=$A$7))</f>
        <v>0.15</v>
      </c>
      <c r="F40" s="111">
        <f t="shared" ca="1" si="0"/>
        <v>3.208922400000001</v>
      </c>
      <c r="G40" s="153">
        <f t="shared" ca="1" si="3"/>
        <v>0.22821</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1.0000000000000009</v>
      </c>
      <c r="I40" s="66">
        <f t="shared" ca="1" si="4"/>
        <v>128.0556</v>
      </c>
      <c r="J40" s="110" cm="1">
        <f t="array" aca="1" ref="J40" ca="1">IF(COUNTIFS('PTC NaTran'!$K$7:$K$15996,"",'PTC NaTran'!$A$7:$A$15996,J$16,'PTC NaTran'!$D$7:$D$15996,$A40,'PTC NaTran'!$C$7:$C$15996,"DEL")&gt;0,J$14,SUMIFS('PTC NaTran'!$K$7:$K$15996,'PTC NaTran'!$A$7:$A$15996,J$16,'PTC NaTran'!$D$7:$D$15996,$A40,'PTC NaTran'!$C$7:$C$15996,"DEL")*1.0026*$F$4/INDIRECT($A$4&amp;"!D9"))</f>
        <v>150.65359477124181</v>
      </c>
      <c r="K40" s="110">
        <v>1000</v>
      </c>
      <c r="L40" s="111">
        <f t="shared" ca="1" si="1"/>
        <v>3.2089215686274506</v>
      </c>
      <c r="M40" s="153">
        <f t="shared" ca="1" si="5"/>
        <v>0.22821</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1.0000000000000009</v>
      </c>
      <c r="O40" s="66">
        <f t="shared" ca="1" si="6"/>
        <v>128.05555555555566</v>
      </c>
      <c r="S40" s="111">
        <f t="shared" ca="1" si="2"/>
        <v>3.6156862745098071</v>
      </c>
      <c r="T40" s="51">
        <f t="shared" ca="1" si="7"/>
        <v>0.25667000000000001</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66">
        <f t="shared" ca="1" si="8"/>
        <v>150.65359477124196</v>
      </c>
    </row>
    <row r="41" spans="1:22" x14ac:dyDescent="0.3">
      <c r="A41" s="32">
        <f t="shared" si="9"/>
        <v>45772</v>
      </c>
      <c r="B41" s="65" cm="1">
        <f t="array" aca="1" ref="B41" ca="1">_xlfn.XLOOKUP(A41,INDIRECT($A$5&amp;"!$AJ$41:$AJ$406"),INDIRECT($A$5&amp;"!$AK$41:$AK$406"))*SUM($F$3:$I$3)</f>
        <v>0</v>
      </c>
      <c r="C41" s="65" cm="1">
        <f t="array" aca="1" ref="C41" ca="1">_xlfn.XLOOKUP(A41,INDIRECT($A$5&amp;"!$AJ$41:$AJ$406"),INDIRECT($A$5&amp;"!$AL$41:$AL$406"))*SUM($F$3:$I$3)</f>
        <v>13.5</v>
      </c>
      <c r="D41" s="65" cm="1">
        <f t="array" aca="1" ref="D41" ca="1">_xlfn.XLOOKUP(A41,INDIRECT($A$5&amp;"!$AJ$41:$AJ$406"),INDIRECT($A$5&amp;"!$AO$41:$AO$406"))*SUM($F$3:$I$3)</f>
        <v>8.7750000000000004</v>
      </c>
      <c r="E41" s="34" cm="1">
        <f t="array" ref="E41">SUMPRODUCT(('PT Storengy'!$B$8:$K$372)*('PT Storengy'!$A$8:$A$372=$A41)*('PT Storengy'!$B$5:$K$5=$A$6)*('PT Storengy'!$B$7:$K$7=$A$7))</f>
        <v>0.15</v>
      </c>
      <c r="F41" s="111">
        <f t="shared" ca="1" si="0"/>
        <v>3.3369780000000011</v>
      </c>
      <c r="G41" s="153">
        <f t="shared" ca="1" si="3"/>
        <v>0.23769999999999999</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1.0000000000000009</v>
      </c>
      <c r="I41" s="66">
        <f t="shared" ca="1" si="4"/>
        <v>128.0556</v>
      </c>
      <c r="J41" s="110" cm="1">
        <f t="array" aca="1" ref="J41" ca="1">IF(COUNTIFS('PTC NaTran'!$K$7:$K$15996,"",'PTC NaTran'!$A$7:$A$15996,J$16,'PTC NaTran'!$D$7:$D$15996,$A41,'PTC NaTran'!$C$7:$C$15996,"DEL")&gt;0,J$14,SUMIFS('PTC NaTran'!$K$7:$K$15996,'PTC NaTran'!$A$7:$A$15996,J$16,'PTC NaTran'!$D$7:$D$15996,$A41,'PTC NaTran'!$C$7:$C$15996,"DEL")*1.0026*$F$4/INDIRECT($A$4&amp;"!D9"))</f>
        <v>150.65359477124181</v>
      </c>
      <c r="K41" s="110">
        <v>1000</v>
      </c>
      <c r="L41" s="111">
        <f t="shared" ca="1" si="1"/>
        <v>3.3369771241830062</v>
      </c>
      <c r="M41" s="153">
        <f t="shared" ca="1" si="5"/>
        <v>0.23769999999999999</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1.0000000000000009</v>
      </c>
      <c r="O41" s="66">
        <f t="shared" ca="1" si="6"/>
        <v>128.05555555555566</v>
      </c>
      <c r="S41" s="111">
        <f t="shared" ca="1" si="2"/>
        <v>3.7663398692810492</v>
      </c>
      <c r="T41" s="51">
        <f t="shared" ca="1" si="7"/>
        <v>0.26783000000000001</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1.0000000000000009</v>
      </c>
      <c r="V41" s="66">
        <f t="shared" ca="1" si="8"/>
        <v>150.65359477124196</v>
      </c>
    </row>
    <row r="42" spans="1:22" x14ac:dyDescent="0.3">
      <c r="A42" s="32">
        <f t="shared" si="9"/>
        <v>45773</v>
      </c>
      <c r="B42" s="65" cm="1">
        <f t="array" aca="1" ref="B42" ca="1">_xlfn.XLOOKUP(A42,INDIRECT($A$5&amp;"!$AJ$41:$AJ$406"),INDIRECT($A$5&amp;"!$AK$41:$AK$406"))*SUM($F$3:$I$3)</f>
        <v>0</v>
      </c>
      <c r="C42" s="65" cm="1">
        <f t="array" aca="1" ref="C42" ca="1">_xlfn.XLOOKUP(A42,INDIRECT($A$5&amp;"!$AJ$41:$AJ$406"),INDIRECT($A$5&amp;"!$AL$41:$AL$406"))*SUM($F$3:$I$3)</f>
        <v>13.5</v>
      </c>
      <c r="D42" s="65" cm="1">
        <f t="array" aca="1" ref="D42" ca="1">_xlfn.XLOOKUP(A42,INDIRECT($A$5&amp;"!$AJ$41:$AJ$406"),INDIRECT($A$5&amp;"!$AO$41:$AO$406"))*SUM($F$3:$I$3)</f>
        <v>8.7750000000000004</v>
      </c>
      <c r="E42" s="34" cm="1">
        <f t="array" ref="E42">SUMPRODUCT(('PT Storengy'!$B$8:$K$372)*('PT Storengy'!$A$8:$A$372=$A42)*('PT Storengy'!$B$5:$K$5=$A$6)*('PT Storengy'!$B$7:$K$7=$A$7))</f>
        <v>0.15</v>
      </c>
      <c r="F42" s="111">
        <f t="shared" ca="1" si="0"/>
        <v>3.4650336000000013</v>
      </c>
      <c r="G42" s="153">
        <f t="shared" ca="1" si="3"/>
        <v>0.24718000000000001</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1.0000000000000009</v>
      </c>
      <c r="I42" s="66">
        <f t="shared" ca="1" si="4"/>
        <v>128.0556</v>
      </c>
      <c r="J42" s="110" cm="1">
        <f t="array" aca="1" ref="J42" ca="1">IF(COUNTIFS('PTC NaTran'!$K$7:$K$15996,"",'PTC NaTran'!$A$7:$A$15996,J$16,'PTC NaTran'!$D$7:$D$15996,$A42,'PTC NaTran'!$C$7:$C$15996,"DEL")&gt;0,J$14,SUMIFS('PTC NaTran'!$K$7:$K$15996,'PTC NaTran'!$A$7:$A$15996,J$16,'PTC NaTran'!$D$7:$D$15996,$A42,'PTC NaTran'!$C$7:$C$15996,"DEL")*1.0026*$F$4/INDIRECT($A$4&amp;"!D9"))</f>
        <v>150.65359477124181</v>
      </c>
      <c r="K42" s="110">
        <v>1000</v>
      </c>
      <c r="L42" s="111">
        <f t="shared" ca="1" si="1"/>
        <v>3.4650326797385618</v>
      </c>
      <c r="M42" s="153">
        <f t="shared" ca="1" si="5"/>
        <v>0.24718000000000001</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1.0000000000000009</v>
      </c>
      <c r="O42" s="66">
        <f t="shared" ca="1" si="6"/>
        <v>128.05555555555566</v>
      </c>
      <c r="S42" s="111">
        <f t="shared" ca="1" si="2"/>
        <v>3.9169934640522914</v>
      </c>
      <c r="T42" s="51">
        <f t="shared" ca="1" si="7"/>
        <v>0.27899000000000002</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66">
        <f t="shared" ca="1" si="8"/>
        <v>150.65359477124196</v>
      </c>
    </row>
    <row r="43" spans="1:22" x14ac:dyDescent="0.3">
      <c r="A43" s="32">
        <f t="shared" si="9"/>
        <v>45774</v>
      </c>
      <c r="B43" s="65" cm="1">
        <f t="array" aca="1" ref="B43" ca="1">_xlfn.XLOOKUP(A43,INDIRECT($A$5&amp;"!$AJ$41:$AJ$406"),INDIRECT($A$5&amp;"!$AK$41:$AK$406"))*SUM($F$3:$I$3)</f>
        <v>0</v>
      </c>
      <c r="C43" s="65" cm="1">
        <f t="array" aca="1" ref="C43" ca="1">_xlfn.XLOOKUP(A43,INDIRECT($A$5&amp;"!$AJ$41:$AJ$406"),INDIRECT($A$5&amp;"!$AL$41:$AL$406"))*SUM($F$3:$I$3)</f>
        <v>13.5</v>
      </c>
      <c r="D43" s="65" cm="1">
        <f t="array" aca="1" ref="D43" ca="1">_xlfn.XLOOKUP(A43,INDIRECT($A$5&amp;"!$AJ$41:$AJ$406"),INDIRECT($A$5&amp;"!$AO$41:$AO$406"))*SUM($F$3:$I$3)</f>
        <v>8.7750000000000004</v>
      </c>
      <c r="E43" s="34" cm="1">
        <f t="array" ref="E43">SUMPRODUCT(('PT Storengy'!$B$8:$K$372)*('PT Storengy'!$A$8:$A$372=$A43)*('PT Storengy'!$B$5:$K$5=$A$6)*('PT Storengy'!$B$7:$K$7=$A$7))</f>
        <v>0.15</v>
      </c>
      <c r="F43" s="111">
        <f t="shared" ca="1" si="0"/>
        <v>3.5930892000000014</v>
      </c>
      <c r="G43" s="153">
        <f t="shared" ca="1" si="3"/>
        <v>0.25667000000000001</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66">
        <f t="shared" ca="1" si="4"/>
        <v>128.0556</v>
      </c>
      <c r="J43" s="110" cm="1">
        <f t="array" aca="1" ref="J43" ca="1">IF(COUNTIFS('PTC NaTran'!$K$7:$K$15996,"",'PTC NaTran'!$A$7:$A$15996,J$16,'PTC NaTran'!$D$7:$D$15996,$A43,'PTC NaTran'!$C$7:$C$15996,"DEL")&gt;0,J$14,SUMIFS('PTC NaTran'!$K$7:$K$15996,'PTC NaTran'!$A$7:$A$15996,J$16,'PTC NaTran'!$D$7:$D$15996,$A43,'PTC NaTran'!$C$7:$C$15996,"DEL")*1.0026*$F$4/INDIRECT($A$4&amp;"!D9"))</f>
        <v>150.65359477124181</v>
      </c>
      <c r="K43" s="110">
        <v>1000</v>
      </c>
      <c r="L43" s="111">
        <f t="shared" ca="1" si="1"/>
        <v>3.5930882352941174</v>
      </c>
      <c r="M43" s="153">
        <f t="shared" ca="1" si="5"/>
        <v>0.25667000000000001</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66">
        <f t="shared" ca="1" si="6"/>
        <v>128.05555555555566</v>
      </c>
      <c r="S43" s="111">
        <f t="shared" ca="1" si="2"/>
        <v>4.0676470588235336</v>
      </c>
      <c r="T43" s="51">
        <f t="shared" ca="1" si="7"/>
        <v>0.29015000000000002</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66">
        <f t="shared" ca="1" si="8"/>
        <v>150.65359477124196</v>
      </c>
    </row>
    <row r="44" spans="1:22" x14ac:dyDescent="0.3">
      <c r="A44" s="32">
        <f t="shared" si="9"/>
        <v>45775</v>
      </c>
      <c r="B44" s="65" cm="1">
        <f t="array" aca="1" ref="B44" ca="1">_xlfn.XLOOKUP(A44,INDIRECT($A$5&amp;"!$AJ$41:$AJ$406"),INDIRECT($A$5&amp;"!$AK$41:$AK$406"))*SUM($F$3:$I$3)</f>
        <v>0</v>
      </c>
      <c r="C44" s="65" cm="1">
        <f t="array" aca="1" ref="C44" ca="1">_xlfn.XLOOKUP(A44,INDIRECT($A$5&amp;"!$AJ$41:$AJ$406"),INDIRECT($A$5&amp;"!$AL$41:$AL$406"))*SUM($F$3:$I$3)</f>
        <v>13.5</v>
      </c>
      <c r="D44" s="65" cm="1">
        <f t="array" aca="1" ref="D44" ca="1">_xlfn.XLOOKUP(A44,INDIRECT($A$5&amp;"!$AJ$41:$AJ$406"),INDIRECT($A$5&amp;"!$AO$41:$AO$406"))*SUM($F$3:$I$3)</f>
        <v>8.7750000000000004</v>
      </c>
      <c r="E44" s="34" cm="1">
        <f t="array" ref="E44">SUMPRODUCT(('PT Storengy'!$B$8:$K$372)*('PT Storengy'!$A$8:$A$372=$A44)*('PT Storengy'!$B$5:$K$5=$A$6)*('PT Storengy'!$B$7:$K$7=$A$7))</f>
        <v>0.15</v>
      </c>
      <c r="F44" s="111">
        <f t="shared" ca="1" si="0"/>
        <v>3.7211448000000016</v>
      </c>
      <c r="G44" s="153">
        <f t="shared" ca="1" si="3"/>
        <v>0.26615</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66">
        <f t="shared" ca="1" si="4"/>
        <v>128.0556</v>
      </c>
      <c r="J44" s="110" cm="1">
        <f t="array" aca="1" ref="J44" ca="1">IF(COUNTIFS('PTC NaTran'!$K$7:$K$15996,"",'PTC NaTran'!$A$7:$A$15996,J$16,'PTC NaTran'!$D$7:$D$15996,$A44,'PTC NaTran'!$C$7:$C$15996,"DEL")&gt;0,J$14,SUMIFS('PTC NaTran'!$K$7:$K$15996,'PTC NaTran'!$A$7:$A$15996,J$16,'PTC NaTran'!$D$7:$D$15996,$A44,'PTC NaTran'!$C$7:$C$15996,"DEL")*1.0026*$F$4/INDIRECT($A$4&amp;"!D9"))</f>
        <v>150.65359477124181</v>
      </c>
      <c r="K44" s="110">
        <v>1000</v>
      </c>
      <c r="L44" s="111">
        <f t="shared" ca="1" si="1"/>
        <v>3.7211437908496729</v>
      </c>
      <c r="M44" s="153">
        <f t="shared" ca="1" si="5"/>
        <v>0.26615</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66">
        <f t="shared" ca="1" si="6"/>
        <v>128.05555555555566</v>
      </c>
      <c r="S44" s="111">
        <f t="shared" ca="1" si="2"/>
        <v>4.2183006535947758</v>
      </c>
      <c r="T44" s="51">
        <f t="shared" ca="1" si="7"/>
        <v>0.30131000000000002</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66">
        <f t="shared" ca="1" si="8"/>
        <v>150.65359477124196</v>
      </c>
    </row>
    <row r="45" spans="1:22" x14ac:dyDescent="0.3">
      <c r="A45" s="32">
        <f t="shared" si="9"/>
        <v>45776</v>
      </c>
      <c r="B45" s="65" cm="1">
        <f t="array" aca="1" ref="B45" ca="1">_xlfn.XLOOKUP(A45,INDIRECT($A$5&amp;"!$AJ$41:$AJ$406"),INDIRECT($A$5&amp;"!$AK$41:$AK$406"))*SUM($F$3:$I$3)</f>
        <v>0</v>
      </c>
      <c r="C45" s="65" cm="1">
        <f t="array" aca="1" ref="C45" ca="1">_xlfn.XLOOKUP(A45,INDIRECT($A$5&amp;"!$AJ$41:$AJ$406"),INDIRECT($A$5&amp;"!$AL$41:$AL$406"))*SUM($F$3:$I$3)</f>
        <v>13.5</v>
      </c>
      <c r="D45" s="65" cm="1">
        <f t="array" aca="1" ref="D45" ca="1">_xlfn.XLOOKUP(A45,INDIRECT($A$5&amp;"!$AJ$41:$AJ$406"),INDIRECT($A$5&amp;"!$AO$41:$AO$406"))*SUM($F$3:$I$3)</f>
        <v>8.7750000000000004</v>
      </c>
      <c r="E45" s="34" cm="1">
        <f t="array" ref="E45">SUMPRODUCT(('PT Storengy'!$B$8:$K$372)*('PT Storengy'!$A$8:$A$372=$A45)*('PT Storengy'!$B$5:$K$5=$A$6)*('PT Storengy'!$B$7:$K$7=$A$7))</f>
        <v>0.15</v>
      </c>
      <c r="F45" s="111">
        <f t="shared" ca="1" si="0"/>
        <v>3.8492004000000017</v>
      </c>
      <c r="G45" s="153">
        <f t="shared" ca="1" si="3"/>
        <v>0.27564</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66">
        <f t="shared" ca="1" si="4"/>
        <v>128.0556</v>
      </c>
      <c r="J45" s="110" cm="1">
        <f t="array" aca="1" ref="J45" ca="1">IF(COUNTIFS('PTC NaTran'!$K$7:$K$15996,"",'PTC NaTran'!$A$7:$A$15996,J$16,'PTC NaTran'!$D$7:$D$15996,$A45,'PTC NaTran'!$C$7:$C$15996,"DEL")&gt;0,J$14,SUMIFS('PTC NaTran'!$K$7:$K$15996,'PTC NaTran'!$A$7:$A$15996,J$16,'PTC NaTran'!$D$7:$D$15996,$A45,'PTC NaTran'!$C$7:$C$15996,"DEL")*1.0026*$F$4/INDIRECT($A$4&amp;"!D9"))</f>
        <v>150.65359477124181</v>
      </c>
      <c r="K45" s="110">
        <v>1000</v>
      </c>
      <c r="L45" s="111">
        <f t="shared" ca="1" si="1"/>
        <v>3.8491993464052285</v>
      </c>
      <c r="M45" s="153">
        <f t="shared" ca="1" si="5"/>
        <v>0.27564</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66">
        <f t="shared" ca="1" si="6"/>
        <v>128.05555555555566</v>
      </c>
      <c r="S45" s="111">
        <f t="shared" ca="1" si="2"/>
        <v>4.368954248366018</v>
      </c>
      <c r="T45" s="51">
        <f t="shared" ca="1" si="7"/>
        <v>0.31247000000000003</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66">
        <f t="shared" ca="1" si="8"/>
        <v>150.65359477124196</v>
      </c>
    </row>
    <row r="46" spans="1:22" x14ac:dyDescent="0.3">
      <c r="A46" s="32">
        <f t="shared" si="9"/>
        <v>45777</v>
      </c>
      <c r="B46" s="65" cm="1">
        <f t="array" aca="1" ref="B46" ca="1">_xlfn.XLOOKUP(A46,INDIRECT($A$5&amp;"!$AJ$41:$AJ$406"),INDIRECT($A$5&amp;"!$AK$41:$AK$406"))*SUM($F$3:$I$3)</f>
        <v>0</v>
      </c>
      <c r="C46" s="65" cm="1">
        <f t="array" aca="1" ref="C46" ca="1">_xlfn.XLOOKUP(A46,INDIRECT($A$5&amp;"!$AJ$41:$AJ$406"),INDIRECT($A$5&amp;"!$AL$41:$AL$406"))*SUM($F$3:$I$3)</f>
        <v>13.5</v>
      </c>
      <c r="D46" s="65" cm="1">
        <f t="array" aca="1" ref="D46" ca="1">_xlfn.XLOOKUP(A46,INDIRECT($A$5&amp;"!$AJ$41:$AJ$406"),INDIRECT($A$5&amp;"!$AO$41:$AO$406"))*SUM($F$3:$I$3)</f>
        <v>8.7750000000000004</v>
      </c>
      <c r="E46" s="34" cm="1">
        <f t="array" ref="E46">SUMPRODUCT(('PT Storengy'!$B$8:$K$372)*('PT Storengy'!$A$8:$A$372=$A46)*('PT Storengy'!$B$5:$K$5=$A$6)*('PT Storengy'!$B$7:$K$7=$A$7))</f>
        <v>0.15</v>
      </c>
      <c r="F46" s="111">
        <f t="shared" ca="1" si="0"/>
        <v>3.9772560000000019</v>
      </c>
      <c r="G46" s="153">
        <f t="shared" ca="1" si="3"/>
        <v>0.28512999999999999</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1.0000000000000009</v>
      </c>
      <c r="I46" s="66">
        <f t="shared" ca="1" si="4"/>
        <v>128.0556</v>
      </c>
      <c r="J46" s="110" cm="1">
        <f t="array" aca="1" ref="J46" ca="1">IF(COUNTIFS('PTC NaTran'!$K$7:$K$15996,"",'PTC NaTran'!$A$7:$A$15996,J$16,'PTC NaTran'!$D$7:$D$15996,$A46,'PTC NaTran'!$C$7:$C$15996,"DEL")&gt;0,J$14,SUMIFS('PTC NaTran'!$K$7:$K$15996,'PTC NaTran'!$A$7:$A$15996,J$16,'PTC NaTran'!$D$7:$D$15996,$A46,'PTC NaTran'!$C$7:$C$15996,"DEL")*1.0026*$F$4/INDIRECT($A$4&amp;"!D9"))</f>
        <v>150.65359477124181</v>
      </c>
      <c r="K46" s="110">
        <v>1000</v>
      </c>
      <c r="L46" s="111">
        <f t="shared" ca="1" si="1"/>
        <v>3.9772549019607841</v>
      </c>
      <c r="M46" s="153">
        <f t="shared" ca="1" si="5"/>
        <v>0.28512999999999999</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1.0000000000000009</v>
      </c>
      <c r="O46" s="66">
        <f t="shared" ca="1" si="6"/>
        <v>128.05555555555566</v>
      </c>
      <c r="S46" s="111">
        <f t="shared" ca="1" si="2"/>
        <v>4.5196078431372602</v>
      </c>
      <c r="T46" s="51">
        <f t="shared" ca="1" si="7"/>
        <v>0.32362999999999997</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66">
        <f t="shared" ca="1" si="8"/>
        <v>150.65359477124196</v>
      </c>
    </row>
    <row r="47" spans="1:22" x14ac:dyDescent="0.3">
      <c r="A47" s="32">
        <f t="shared" si="9"/>
        <v>45778</v>
      </c>
      <c r="B47" s="65" cm="1">
        <f t="array" aca="1" ref="B47" ca="1">_xlfn.XLOOKUP(A47,INDIRECT($A$5&amp;"!$AJ$41:$AJ$406"),INDIRECT($A$5&amp;"!$AK$41:$AK$406"))*SUM($F$3:$I$3)</f>
        <v>0</v>
      </c>
      <c r="C47" s="65" cm="1">
        <f t="array" aca="1" ref="C47" ca="1">_xlfn.XLOOKUP(A47,INDIRECT($A$5&amp;"!$AJ$41:$AJ$406"),INDIRECT($A$5&amp;"!$AL$41:$AL$406"))*SUM($F$3:$I$3)</f>
        <v>13.5</v>
      </c>
      <c r="D47" s="65" cm="1">
        <f t="array" aca="1" ref="D47" ca="1">_xlfn.XLOOKUP(A47,INDIRECT($A$5&amp;"!$AJ$41:$AJ$406"),INDIRECT($A$5&amp;"!$AO$41:$AO$406"))*SUM($F$3:$I$3)</f>
        <v>8.7750000000000004</v>
      </c>
      <c r="E47" s="34" cm="1">
        <f t="array" ref="E47">SUMPRODUCT(('PT Storengy'!$B$8:$K$372)*('PT Storengy'!$A$8:$A$372=$A47)*('PT Storengy'!$B$5:$K$5=$A$6)*('PT Storengy'!$B$7:$K$7=$A$7))</f>
        <v>0.15</v>
      </c>
      <c r="F47" s="111">
        <f t="shared" ca="1" si="0"/>
        <v>4.1053116000000021</v>
      </c>
      <c r="G47" s="153">
        <f t="shared" ca="1" si="3"/>
        <v>0.29460999999999998</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1.0000000000000009</v>
      </c>
      <c r="I47" s="66">
        <f t="shared" ca="1" si="4"/>
        <v>128.0556</v>
      </c>
      <c r="J47" s="110" cm="1">
        <f t="array" aca="1" ref="J47" ca="1">IF(COUNTIFS('PTC NaTran'!$K$7:$K$15996,"",'PTC NaTran'!$A$7:$A$15996,J$16,'PTC NaTran'!$D$7:$D$15996,$A47,'PTC NaTran'!$C$7:$C$15996,"DEL")&gt;0,J$14,SUMIFS('PTC NaTran'!$K$7:$K$15996,'PTC NaTran'!$A$7:$A$15996,J$16,'PTC NaTran'!$D$7:$D$15996,$A47,'PTC NaTran'!$C$7:$C$15996,"DEL")*1.0026*$F$4/INDIRECT($A$4&amp;"!D9"))</f>
        <v>150.65359477124181</v>
      </c>
      <c r="K47" s="110">
        <v>1000</v>
      </c>
      <c r="L47" s="111">
        <f t="shared" ca="1" si="1"/>
        <v>4.1053104575163397</v>
      </c>
      <c r="M47" s="153">
        <f t="shared" ca="1" si="5"/>
        <v>0.29460999999999998</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1.0000000000000009</v>
      </c>
      <c r="O47" s="66">
        <f t="shared" ca="1" si="6"/>
        <v>128.05555555555566</v>
      </c>
      <c r="S47" s="111">
        <f t="shared" ca="1" si="2"/>
        <v>4.6702614379085023</v>
      </c>
      <c r="T47" s="51">
        <f t="shared" ca="1" si="7"/>
        <v>0.33478999999999998</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1.0000000000000009</v>
      </c>
      <c r="V47" s="66">
        <f t="shared" ca="1" si="8"/>
        <v>150.65359477124196</v>
      </c>
    </row>
    <row r="48" spans="1:22" x14ac:dyDescent="0.3">
      <c r="A48" s="32">
        <f t="shared" si="9"/>
        <v>45779</v>
      </c>
      <c r="B48" s="65" cm="1">
        <f t="array" aca="1" ref="B48" ca="1">_xlfn.XLOOKUP(A48,INDIRECT($A$5&amp;"!$AJ$41:$AJ$406"),INDIRECT($A$5&amp;"!$AK$41:$AK$406"))*SUM($F$3:$I$3)</f>
        <v>0</v>
      </c>
      <c r="C48" s="65" cm="1">
        <f t="array" aca="1" ref="C48" ca="1">_xlfn.XLOOKUP(A48,INDIRECT($A$5&amp;"!$AJ$41:$AJ$406"),INDIRECT($A$5&amp;"!$AL$41:$AL$406"))*SUM($F$3:$I$3)</f>
        <v>13.5</v>
      </c>
      <c r="D48" s="65" cm="1">
        <f t="array" aca="1" ref="D48" ca="1">_xlfn.XLOOKUP(A48,INDIRECT($A$5&amp;"!$AJ$41:$AJ$406"),INDIRECT($A$5&amp;"!$AO$41:$AO$406"))*SUM($F$3:$I$3)</f>
        <v>8.7750000000000004</v>
      </c>
      <c r="E48" s="34" cm="1">
        <f t="array" ref="E48">SUMPRODUCT(('PT Storengy'!$B$8:$K$372)*('PT Storengy'!$A$8:$A$372=$A48)*('PT Storengy'!$B$5:$K$5=$A$6)*('PT Storengy'!$B$7:$K$7=$A$7))</f>
        <v>0.15</v>
      </c>
      <c r="F48" s="111">
        <f t="shared" ca="1" si="0"/>
        <v>4.2333672000000018</v>
      </c>
      <c r="G48" s="153">
        <f t="shared" ca="1" si="3"/>
        <v>0.30409999999999998</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66">
        <f t="shared" ca="1" si="4"/>
        <v>128.0556</v>
      </c>
      <c r="J48" s="110" cm="1">
        <f t="array" aca="1" ref="J48" ca="1">IF(COUNTIFS('PTC NaTran'!$K$7:$K$15996,"",'PTC NaTran'!$A$7:$A$15996,J$16,'PTC NaTran'!$D$7:$D$15996,$A48,'PTC NaTran'!$C$7:$C$15996,"DEL")&gt;0,J$14,SUMIFS('PTC NaTran'!$K$7:$K$15996,'PTC NaTran'!$A$7:$A$15996,J$16,'PTC NaTran'!$D$7:$D$15996,$A48,'PTC NaTran'!$C$7:$C$15996,"DEL")*1.0026*$F$4/INDIRECT($A$4&amp;"!D9"))</f>
        <v>150.65359477124181</v>
      </c>
      <c r="K48" s="110">
        <v>1000</v>
      </c>
      <c r="L48" s="111">
        <f t="shared" ca="1" si="1"/>
        <v>4.2333660130718958</v>
      </c>
      <c r="M48" s="153">
        <f t="shared" ca="1" si="5"/>
        <v>0.30409999999999998</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66">
        <f t="shared" ca="1" si="6"/>
        <v>128.05555555555566</v>
      </c>
      <c r="S48" s="111">
        <f t="shared" ca="1" si="2"/>
        <v>4.8209150326797445</v>
      </c>
      <c r="T48" s="51">
        <f t="shared" ca="1" si="7"/>
        <v>0.34594999999999998</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66">
        <f t="shared" ca="1" si="8"/>
        <v>150.65359477124196</v>
      </c>
    </row>
    <row r="49" spans="1:22" x14ac:dyDescent="0.3">
      <c r="A49" s="32">
        <f t="shared" si="9"/>
        <v>45780</v>
      </c>
      <c r="B49" s="65" cm="1">
        <f t="array" aca="1" ref="B49" ca="1">_xlfn.XLOOKUP(A49,INDIRECT($A$5&amp;"!$AJ$41:$AJ$406"),INDIRECT($A$5&amp;"!$AK$41:$AK$406"))*SUM($F$3:$I$3)</f>
        <v>0</v>
      </c>
      <c r="C49" s="65" cm="1">
        <f t="array" aca="1" ref="C49" ca="1">_xlfn.XLOOKUP(A49,INDIRECT($A$5&amp;"!$AJ$41:$AJ$406"),INDIRECT($A$5&amp;"!$AL$41:$AL$406"))*SUM($F$3:$I$3)</f>
        <v>13.5</v>
      </c>
      <c r="D49" s="65" cm="1">
        <f t="array" aca="1" ref="D49" ca="1">_xlfn.XLOOKUP(A49,INDIRECT($A$5&amp;"!$AJ$41:$AJ$406"),INDIRECT($A$5&amp;"!$AO$41:$AO$406"))*SUM($F$3:$I$3)</f>
        <v>8.7750000000000004</v>
      </c>
      <c r="E49" s="34" cm="1">
        <f t="array" ref="E49">SUMPRODUCT(('PT Storengy'!$B$8:$K$372)*('PT Storengy'!$A$8:$A$372=$A49)*('PT Storengy'!$B$5:$K$5=$A$6)*('PT Storengy'!$B$7:$K$7=$A$7))</f>
        <v>0.15</v>
      </c>
      <c r="F49" s="111">
        <f t="shared" ca="1" si="0"/>
        <v>4.3614228000000015</v>
      </c>
      <c r="G49" s="153">
        <f t="shared" ca="1" si="3"/>
        <v>0.31358000000000003</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66">
        <f t="shared" ca="1" si="4"/>
        <v>128.0556</v>
      </c>
      <c r="J49" s="110" cm="1">
        <f t="array" aca="1" ref="J49" ca="1">IF(COUNTIFS('PTC NaTran'!$K$7:$K$15996,"",'PTC NaTran'!$A$7:$A$15996,J$16,'PTC NaTran'!$D$7:$D$15996,$A49,'PTC NaTran'!$C$7:$C$15996,"DEL")&gt;0,J$14,SUMIFS('PTC NaTran'!$K$7:$K$15996,'PTC NaTran'!$A$7:$A$15996,J$16,'PTC NaTran'!$D$7:$D$15996,$A49,'PTC NaTran'!$C$7:$C$15996,"DEL")*1.0026*$F$4/INDIRECT($A$4&amp;"!D9"))</f>
        <v>150.65359477124181</v>
      </c>
      <c r="K49" s="110">
        <v>1000</v>
      </c>
      <c r="L49" s="111">
        <f t="shared" ca="1" si="1"/>
        <v>4.3614215686274518</v>
      </c>
      <c r="M49" s="153">
        <f t="shared" ca="1" si="5"/>
        <v>0.31358000000000003</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66">
        <f t="shared" ca="1" si="6"/>
        <v>128.05555555555566</v>
      </c>
      <c r="S49" s="111">
        <f t="shared" ca="1" si="2"/>
        <v>4.9715686274509867</v>
      </c>
      <c r="T49" s="51">
        <f t="shared" ca="1" si="7"/>
        <v>0.35709999999999997</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66">
        <f t="shared" ca="1" si="8"/>
        <v>150.65359477124196</v>
      </c>
    </row>
    <row r="50" spans="1:22" x14ac:dyDescent="0.3">
      <c r="A50" s="32">
        <f t="shared" si="9"/>
        <v>45781</v>
      </c>
      <c r="B50" s="65" cm="1">
        <f t="array" aca="1" ref="B50" ca="1">_xlfn.XLOOKUP(A50,INDIRECT($A$5&amp;"!$AJ$41:$AJ$406"),INDIRECT($A$5&amp;"!$AK$41:$AK$406"))*SUM($F$3:$I$3)</f>
        <v>0</v>
      </c>
      <c r="C50" s="65" cm="1">
        <f t="array" aca="1" ref="C50" ca="1">_xlfn.XLOOKUP(A50,INDIRECT($A$5&amp;"!$AJ$41:$AJ$406"),INDIRECT($A$5&amp;"!$AL$41:$AL$406"))*SUM($F$3:$I$3)</f>
        <v>13.5</v>
      </c>
      <c r="D50" s="65" cm="1">
        <f t="array" aca="1" ref="D50" ca="1">_xlfn.XLOOKUP(A50,INDIRECT($A$5&amp;"!$AJ$41:$AJ$406"),INDIRECT($A$5&amp;"!$AO$41:$AO$406"))*SUM($F$3:$I$3)</f>
        <v>8.7750000000000004</v>
      </c>
      <c r="E50" s="34" cm="1">
        <f t="array" ref="E50">SUMPRODUCT(('PT Storengy'!$B$8:$K$372)*('PT Storengy'!$A$8:$A$372=$A50)*('PT Storengy'!$B$5:$K$5=$A$6)*('PT Storengy'!$B$7:$K$7=$A$7))</f>
        <v>0.15</v>
      </c>
      <c r="F50" s="111">
        <f t="shared" ca="1" si="0"/>
        <v>4.4894784000000012</v>
      </c>
      <c r="G50" s="153">
        <f t="shared" ca="1" si="3"/>
        <v>0.32307000000000002</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66">
        <f t="shared" ca="1" si="4"/>
        <v>128.0556</v>
      </c>
      <c r="J50" s="110" cm="1">
        <f t="array" aca="1" ref="J50" ca="1">IF(COUNTIFS('PTC NaTran'!$K$7:$K$15996,"",'PTC NaTran'!$A$7:$A$15996,J$16,'PTC NaTran'!$D$7:$D$15996,$A50,'PTC NaTran'!$C$7:$C$15996,"DEL")&gt;0,J$14,SUMIFS('PTC NaTran'!$K$7:$K$15996,'PTC NaTran'!$A$7:$A$15996,J$16,'PTC NaTran'!$D$7:$D$15996,$A50,'PTC NaTran'!$C$7:$C$15996,"DEL")*1.0026*$F$4/INDIRECT($A$4&amp;"!D9"))</f>
        <v>150.65359477124181</v>
      </c>
      <c r="K50" s="110">
        <v>1000</v>
      </c>
      <c r="L50" s="111">
        <f t="shared" ca="1" si="1"/>
        <v>4.4894771241830078</v>
      </c>
      <c r="M50" s="153">
        <f t="shared" ca="1" si="5"/>
        <v>0.32307000000000002</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66">
        <f t="shared" ca="1" si="6"/>
        <v>128.05555555555566</v>
      </c>
      <c r="S50" s="111">
        <f t="shared" ca="1" si="2"/>
        <v>5.1222222222222289</v>
      </c>
      <c r="T50" s="51">
        <f t="shared" ca="1" si="7"/>
        <v>0.36825999999999998</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66">
        <f t="shared" ca="1" si="8"/>
        <v>150.65359477124196</v>
      </c>
    </row>
    <row r="51" spans="1:22" x14ac:dyDescent="0.3">
      <c r="A51" s="32">
        <f t="shared" si="9"/>
        <v>45782</v>
      </c>
      <c r="B51" s="65" cm="1">
        <f t="array" aca="1" ref="B51" ca="1">_xlfn.XLOOKUP(A51,INDIRECT($A$5&amp;"!$AJ$41:$AJ$406"),INDIRECT($A$5&amp;"!$AK$41:$AK$406"))*SUM($F$3:$I$3)</f>
        <v>0</v>
      </c>
      <c r="C51" s="65" cm="1">
        <f t="array" aca="1" ref="C51" ca="1">_xlfn.XLOOKUP(A51,INDIRECT($A$5&amp;"!$AJ$41:$AJ$406"),INDIRECT($A$5&amp;"!$AL$41:$AL$406"))*SUM($F$3:$I$3)</f>
        <v>13.5</v>
      </c>
      <c r="D51" s="65" cm="1">
        <f t="array" aca="1" ref="D51" ca="1">_xlfn.XLOOKUP(A51,INDIRECT($A$5&amp;"!$AJ$41:$AJ$406"),INDIRECT($A$5&amp;"!$AO$41:$AO$406"))*SUM($F$3:$I$3)</f>
        <v>8.7750000000000004</v>
      </c>
      <c r="E51" s="34" cm="1">
        <f t="array" ref="E51">SUMPRODUCT(('PT Storengy'!$B$8:$K$372)*('PT Storengy'!$A$8:$A$372=$A51)*('PT Storengy'!$B$5:$K$5=$A$6)*('PT Storengy'!$B$7:$K$7=$A$7))</f>
        <v>0.15</v>
      </c>
      <c r="F51" s="111">
        <f t="shared" ca="1" si="0"/>
        <v>4.6175340000000009</v>
      </c>
      <c r="G51" s="153">
        <f t="shared" ca="1" si="3"/>
        <v>0.33255000000000001</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66">
        <f t="shared" ca="1" si="4"/>
        <v>128.0556</v>
      </c>
      <c r="J51" s="110" cm="1">
        <f t="array" aca="1" ref="J51" ca="1">IF(COUNTIFS('PTC NaTran'!$K$7:$K$15996,"",'PTC NaTran'!$A$7:$A$15996,J$16,'PTC NaTran'!$D$7:$D$15996,$A51,'PTC NaTran'!$C$7:$C$15996,"DEL")&gt;0,J$14,SUMIFS('PTC NaTran'!$K$7:$K$15996,'PTC NaTran'!$A$7:$A$15996,J$16,'PTC NaTran'!$D$7:$D$15996,$A51,'PTC NaTran'!$C$7:$C$15996,"DEL")*1.0026*$F$4/INDIRECT($A$4&amp;"!D9"))</f>
        <v>150.65359477124181</v>
      </c>
      <c r="K51" s="110">
        <v>1000</v>
      </c>
      <c r="L51" s="111">
        <f t="shared" ca="1" si="1"/>
        <v>4.6175326797385638</v>
      </c>
      <c r="M51" s="153">
        <f t="shared" ca="1" si="5"/>
        <v>0.33255000000000001</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66">
        <f t="shared" ca="1" si="6"/>
        <v>128.05555555555566</v>
      </c>
      <c r="S51" s="111">
        <f t="shared" ca="1" si="2"/>
        <v>5.2728758169934711</v>
      </c>
      <c r="T51" s="51">
        <f t="shared" ca="1" si="7"/>
        <v>0.37941999999999998</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66">
        <f t="shared" ca="1" si="8"/>
        <v>150.65359477124196</v>
      </c>
    </row>
    <row r="52" spans="1:22" x14ac:dyDescent="0.3">
      <c r="A52" s="32">
        <f t="shared" si="9"/>
        <v>45783</v>
      </c>
      <c r="B52" s="65" cm="1">
        <f t="array" aca="1" ref="B52" ca="1">_xlfn.XLOOKUP(A52,INDIRECT($A$5&amp;"!$AJ$41:$AJ$406"),INDIRECT($A$5&amp;"!$AK$41:$AK$406"))*SUM($F$3:$I$3)</f>
        <v>0</v>
      </c>
      <c r="C52" s="65" cm="1">
        <f t="array" aca="1" ref="C52" ca="1">_xlfn.XLOOKUP(A52,INDIRECT($A$5&amp;"!$AJ$41:$AJ$406"),INDIRECT($A$5&amp;"!$AL$41:$AL$406"))*SUM($F$3:$I$3)</f>
        <v>13.5</v>
      </c>
      <c r="D52" s="65" cm="1">
        <f t="array" aca="1" ref="D52" ca="1">_xlfn.XLOOKUP(A52,INDIRECT($A$5&amp;"!$AJ$41:$AJ$406"),INDIRECT($A$5&amp;"!$AO$41:$AO$406"))*SUM($F$3:$I$3)</f>
        <v>8.7750000000000004</v>
      </c>
      <c r="E52" s="34" cm="1">
        <f t="array" ref="E52">SUMPRODUCT(('PT Storengy'!$B$8:$K$372)*('PT Storengy'!$A$8:$A$372=$A52)*('PT Storengy'!$B$5:$K$5=$A$6)*('PT Storengy'!$B$7:$K$7=$A$7))</f>
        <v>0.15</v>
      </c>
      <c r="F52" s="111">
        <f t="shared" ca="1" si="0"/>
        <v>4.7455896000000006</v>
      </c>
      <c r="G52" s="153">
        <f t="shared" ca="1" si="3"/>
        <v>0.34204000000000001</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66">
        <f t="shared" ca="1" si="4"/>
        <v>128.0556</v>
      </c>
      <c r="J52" s="110" cm="1">
        <f t="array" aca="1" ref="J52" ca="1">IF(COUNTIFS('PTC NaTran'!$K$7:$K$15996,"",'PTC NaTran'!$A$7:$A$15996,J$16,'PTC NaTran'!$D$7:$D$15996,$A52,'PTC NaTran'!$C$7:$C$15996,"DEL")&gt;0,J$14,SUMIFS('PTC NaTran'!$K$7:$K$15996,'PTC NaTran'!$A$7:$A$15996,J$16,'PTC NaTran'!$D$7:$D$15996,$A52,'PTC NaTran'!$C$7:$C$15996,"DEL")*1.0026*$F$4/INDIRECT($A$4&amp;"!D9"))</f>
        <v>150.65359477124181</v>
      </c>
      <c r="K52" s="110">
        <v>1000</v>
      </c>
      <c r="L52" s="111">
        <f t="shared" ca="1" si="1"/>
        <v>4.7455882352941199</v>
      </c>
      <c r="M52" s="153">
        <f t="shared" ca="1" si="5"/>
        <v>0.34204000000000001</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66">
        <f t="shared" ca="1" si="6"/>
        <v>128.05555555555566</v>
      </c>
      <c r="S52" s="111">
        <f t="shared" ca="1" si="2"/>
        <v>5.4235294117647133</v>
      </c>
      <c r="T52" s="51">
        <f t="shared" ca="1" si="7"/>
        <v>0.39057999999999998</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66">
        <f t="shared" ca="1" si="8"/>
        <v>150.65359477124196</v>
      </c>
    </row>
    <row r="53" spans="1:22" x14ac:dyDescent="0.3">
      <c r="A53" s="32">
        <f t="shared" si="9"/>
        <v>45784</v>
      </c>
      <c r="B53" s="65" cm="1">
        <f t="array" aca="1" ref="B53" ca="1">_xlfn.XLOOKUP(A53,INDIRECT($A$5&amp;"!$AJ$41:$AJ$406"),INDIRECT($A$5&amp;"!$AK$41:$AK$406"))*SUM($F$3:$I$3)</f>
        <v>0</v>
      </c>
      <c r="C53" s="65" cm="1">
        <f t="array" aca="1" ref="C53" ca="1">_xlfn.XLOOKUP(A53,INDIRECT($A$5&amp;"!$AJ$41:$AJ$406"),INDIRECT($A$5&amp;"!$AL$41:$AL$406"))*SUM($F$3:$I$3)</f>
        <v>13.5</v>
      </c>
      <c r="D53" s="65" cm="1">
        <f t="array" aca="1" ref="D53" ca="1">_xlfn.XLOOKUP(A53,INDIRECT($A$5&amp;"!$AJ$41:$AJ$406"),INDIRECT($A$5&amp;"!$AO$41:$AO$406"))*SUM($F$3:$I$3)</f>
        <v>8.7750000000000004</v>
      </c>
      <c r="E53" s="34" cm="1">
        <f t="array" ref="E53">SUMPRODUCT(('PT Storengy'!$B$8:$K$372)*('PT Storengy'!$A$8:$A$372=$A53)*('PT Storengy'!$B$5:$K$5=$A$6)*('PT Storengy'!$B$7:$K$7=$A$7))</f>
        <v>0.15</v>
      </c>
      <c r="F53" s="111">
        <f t="shared" ca="1" si="0"/>
        <v>4.8736452000000003</v>
      </c>
      <c r="G53" s="153">
        <f t="shared" ca="1" si="3"/>
        <v>0.35153000000000001</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66">
        <f t="shared" ca="1" si="4"/>
        <v>128.0556</v>
      </c>
      <c r="J53" s="110" cm="1">
        <f t="array" aca="1" ref="J53" ca="1">IF(COUNTIFS('PTC NaTran'!$K$7:$K$15996,"",'PTC NaTran'!$A$7:$A$15996,J$16,'PTC NaTran'!$D$7:$D$15996,$A53,'PTC NaTran'!$C$7:$C$15996,"DEL")&gt;0,J$14,SUMIFS('PTC NaTran'!$K$7:$K$15996,'PTC NaTran'!$A$7:$A$15996,J$16,'PTC NaTran'!$D$7:$D$15996,$A53,'PTC NaTran'!$C$7:$C$15996,"DEL")*1.0026*$F$4/INDIRECT($A$4&amp;"!D9"))</f>
        <v>150.65359477124181</v>
      </c>
      <c r="K53" s="110">
        <v>1000</v>
      </c>
      <c r="L53" s="111">
        <f t="shared" ca="1" si="1"/>
        <v>4.8736437908496759</v>
      </c>
      <c r="M53" s="153">
        <f t="shared" ca="1" si="5"/>
        <v>0.35153000000000001</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66">
        <f t="shared" ca="1" si="6"/>
        <v>128.05555555555566</v>
      </c>
      <c r="S53" s="111">
        <f t="shared" ca="1" si="2"/>
        <v>5.5741668954248444</v>
      </c>
      <c r="T53" s="51">
        <f t="shared" ca="1" si="7"/>
        <v>0.40173999999999999</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0.99989305856833055</v>
      </c>
      <c r="V53" s="66">
        <f t="shared" ca="1" si="8"/>
        <v>150.63748366013084</v>
      </c>
    </row>
    <row r="54" spans="1:22" x14ac:dyDescent="0.3">
      <c r="A54" s="32">
        <f t="shared" si="9"/>
        <v>45785</v>
      </c>
      <c r="B54" s="65" cm="1">
        <f t="array" aca="1" ref="B54" ca="1">_xlfn.XLOOKUP(A54,INDIRECT($A$5&amp;"!$AJ$41:$AJ$406"),INDIRECT($A$5&amp;"!$AK$41:$AK$406"))*SUM($F$3:$I$3)</f>
        <v>0</v>
      </c>
      <c r="C54" s="65" cm="1">
        <f t="array" aca="1" ref="C54" ca="1">_xlfn.XLOOKUP(A54,INDIRECT($A$5&amp;"!$AJ$41:$AJ$406"),INDIRECT($A$5&amp;"!$AL$41:$AL$406"))*SUM($F$3:$I$3)</f>
        <v>13.5</v>
      </c>
      <c r="D54" s="65" cm="1">
        <f t="array" aca="1" ref="D54" ca="1">_xlfn.XLOOKUP(A54,INDIRECT($A$5&amp;"!$AJ$41:$AJ$406"),INDIRECT($A$5&amp;"!$AO$41:$AO$406"))*SUM($F$3:$I$3)</f>
        <v>8.7750000000000004</v>
      </c>
      <c r="E54" s="34" cm="1">
        <f t="array" ref="E54">SUMPRODUCT(('PT Storengy'!$B$8:$K$372)*('PT Storengy'!$A$8:$A$372=$A54)*('PT Storengy'!$B$5:$K$5=$A$6)*('PT Storengy'!$B$7:$K$7=$A$7))</f>
        <v>0.15</v>
      </c>
      <c r="F54" s="111">
        <f t="shared" ca="1" si="0"/>
        <v>5.0017008000000001</v>
      </c>
      <c r="G54" s="153">
        <f t="shared" ca="1" si="3"/>
        <v>0.36101</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1.0000000000000009</v>
      </c>
      <c r="I54" s="66">
        <f t="shared" ca="1" si="4"/>
        <v>128.0556</v>
      </c>
      <c r="J54" s="110" cm="1">
        <f t="array" aca="1" ref="J54" ca="1">IF(COUNTIFS('PTC NaTran'!$K$7:$K$15996,"",'PTC NaTran'!$A$7:$A$15996,J$16,'PTC NaTran'!$D$7:$D$15996,$A54,'PTC NaTran'!$C$7:$C$15996,"DEL")&gt;0,J$14,SUMIFS('PTC NaTran'!$K$7:$K$15996,'PTC NaTran'!$A$7:$A$15996,J$16,'PTC NaTran'!$D$7:$D$15996,$A54,'PTC NaTran'!$C$7:$C$15996,"DEL")*1.0026*$F$4/INDIRECT($A$4&amp;"!D9"))</f>
        <v>150.65359477124181</v>
      </c>
      <c r="K54" s="110">
        <v>1000</v>
      </c>
      <c r="L54" s="111">
        <f t="shared" ca="1" si="1"/>
        <v>5.0016993464052319</v>
      </c>
      <c r="M54" s="153">
        <f t="shared" ca="1" si="5"/>
        <v>0.36101</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1.0000000000000009</v>
      </c>
      <c r="O54" s="66">
        <f t="shared" ca="1" si="6"/>
        <v>128.05555555555566</v>
      </c>
      <c r="S54" s="111">
        <f t="shared" ca="1" si="2"/>
        <v>5.7247010457516421</v>
      </c>
      <c r="T54" s="51">
        <f t="shared" ca="1" si="7"/>
        <v>0.41289999999999999</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0.99920715835141083</v>
      </c>
      <c r="V54" s="66">
        <f t="shared" ca="1" si="8"/>
        <v>150.53415032679749</v>
      </c>
    </row>
    <row r="55" spans="1:22" x14ac:dyDescent="0.3">
      <c r="A55" s="32">
        <f t="shared" si="9"/>
        <v>45786</v>
      </c>
      <c r="B55" s="65" cm="1">
        <f t="array" aca="1" ref="B55" ca="1">_xlfn.XLOOKUP(A55,INDIRECT($A$5&amp;"!$AJ$41:$AJ$406"),INDIRECT($A$5&amp;"!$AK$41:$AK$406"))*SUM($F$3:$I$3)</f>
        <v>0</v>
      </c>
      <c r="C55" s="65" cm="1">
        <f t="array" aca="1" ref="C55" ca="1">_xlfn.XLOOKUP(A55,INDIRECT($A$5&amp;"!$AJ$41:$AJ$406"),INDIRECT($A$5&amp;"!$AL$41:$AL$406"))*SUM($F$3:$I$3)</f>
        <v>13.5</v>
      </c>
      <c r="D55" s="65" cm="1">
        <f t="array" aca="1" ref="D55" ca="1">_xlfn.XLOOKUP(A55,INDIRECT($A$5&amp;"!$AJ$41:$AJ$406"),INDIRECT($A$5&amp;"!$AO$41:$AO$406"))*SUM($F$3:$I$3)</f>
        <v>8.7750000000000004</v>
      </c>
      <c r="E55" s="34" cm="1">
        <f t="array" ref="E55">SUMPRODUCT(('PT Storengy'!$B$8:$K$372)*('PT Storengy'!$A$8:$A$372=$A55)*('PT Storengy'!$B$5:$K$5=$A$6)*('PT Storengy'!$B$7:$K$7=$A$7))</f>
        <v>0.15</v>
      </c>
      <c r="F55" s="111">
        <f t="shared" ca="1" si="0"/>
        <v>5.1297563999999998</v>
      </c>
      <c r="G55" s="153">
        <f t="shared" ca="1" si="3"/>
        <v>0.3705</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66">
        <f t="shared" ca="1" si="4"/>
        <v>128.0556</v>
      </c>
      <c r="J55" s="110" cm="1">
        <f t="array" aca="1" ref="J55" ca="1">IF(COUNTIFS('PTC NaTran'!$K$7:$K$15996,"",'PTC NaTran'!$A$7:$A$15996,J$16,'PTC NaTran'!$D$7:$D$15996,$A55,'PTC NaTran'!$C$7:$C$15996,"DEL")&gt;0,J$14,SUMIFS('PTC NaTran'!$K$7:$K$15996,'PTC NaTran'!$A$7:$A$15996,J$16,'PTC NaTran'!$D$7:$D$15996,$A55,'PTC NaTran'!$C$7:$C$15996,"DEL")*1.0026*$F$4/INDIRECT($A$4&amp;"!D9"))</f>
        <v>150.65359477124181</v>
      </c>
      <c r="K55" s="110">
        <v>1000</v>
      </c>
      <c r="L55" s="111">
        <f t="shared" ca="1" si="1"/>
        <v>5.129754901960788</v>
      </c>
      <c r="M55" s="153">
        <f t="shared" ca="1" si="5"/>
        <v>0.3705</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66">
        <f t="shared" ca="1" si="6"/>
        <v>128.05555555555566</v>
      </c>
      <c r="S55" s="111">
        <f t="shared" ca="1" si="2"/>
        <v>5.8751319553376984</v>
      </c>
      <c r="T55" s="51">
        <f t="shared" ca="1" si="7"/>
        <v>0.42404999999999998</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0.99852187274042026</v>
      </c>
      <c r="V55" s="66">
        <f t="shared" ca="1" si="8"/>
        <v>150.43090958605677</v>
      </c>
    </row>
    <row r="56" spans="1:22" x14ac:dyDescent="0.3">
      <c r="A56" s="32">
        <f t="shared" si="9"/>
        <v>45787</v>
      </c>
      <c r="B56" s="65" cm="1">
        <f t="array" aca="1" ref="B56" ca="1">_xlfn.XLOOKUP(A56,INDIRECT($A$5&amp;"!$AJ$41:$AJ$406"),INDIRECT($A$5&amp;"!$AK$41:$AK$406"))*SUM($F$3:$I$3)</f>
        <v>0</v>
      </c>
      <c r="C56" s="65" cm="1">
        <f t="array" aca="1" ref="C56" ca="1">_xlfn.XLOOKUP(A56,INDIRECT($A$5&amp;"!$AJ$41:$AJ$406"),INDIRECT($A$5&amp;"!$AL$41:$AL$406"))*SUM($F$3:$I$3)</f>
        <v>13.5</v>
      </c>
      <c r="D56" s="65" cm="1">
        <f t="array" aca="1" ref="D56" ca="1">_xlfn.XLOOKUP(A56,INDIRECT($A$5&amp;"!$AJ$41:$AJ$406"),INDIRECT($A$5&amp;"!$AO$41:$AO$406"))*SUM($F$3:$I$3)</f>
        <v>8.7750000000000004</v>
      </c>
      <c r="E56" s="34" cm="1">
        <f t="array" ref="E56">SUMPRODUCT(('PT Storengy'!$B$8:$K$372)*('PT Storengy'!$A$8:$A$372=$A56)*('PT Storengy'!$B$5:$K$5=$A$6)*('PT Storengy'!$B$7:$K$7=$A$7))</f>
        <v>0.1</v>
      </c>
      <c r="F56" s="111">
        <f t="shared" ca="1" si="0"/>
        <v>5.2653445999999997</v>
      </c>
      <c r="G56" s="153">
        <f t="shared" ca="1" si="3"/>
        <v>0.37997999999999998</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1</v>
      </c>
      <c r="I56" s="66">
        <f t="shared" ca="1" si="4"/>
        <v>135.5882</v>
      </c>
      <c r="J56" s="110" cm="1">
        <f t="array" aca="1" ref="J56" ca="1">IF(COUNTIFS('PTC NaTran'!$K$7:$K$15996,"",'PTC NaTran'!$A$7:$A$15996,J$16,'PTC NaTran'!$D$7:$D$15996,$A56,'PTC NaTran'!$C$7:$C$15996,"DEL")&gt;0,J$14,SUMIFS('PTC NaTran'!$K$7:$K$15996,'PTC NaTran'!$A$7:$A$15996,J$16,'PTC NaTran'!$D$7:$D$15996,$A56,'PTC NaTran'!$C$7:$C$15996,"DEL")*1.0026*$F$4/INDIRECT($A$4&amp;"!D9"))</f>
        <v>150.65359477124181</v>
      </c>
      <c r="K56" s="110">
        <v>1000</v>
      </c>
      <c r="L56" s="111">
        <f t="shared" ca="1" si="1"/>
        <v>5.2653431372549058</v>
      </c>
      <c r="M56" s="153">
        <f t="shared" ca="1" si="5"/>
        <v>0.37997999999999998</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1</v>
      </c>
      <c r="O56" s="66">
        <f t="shared" ca="1" si="6"/>
        <v>135.58823529411762</v>
      </c>
      <c r="S56" s="111">
        <f t="shared" ca="1" si="2"/>
        <v>6.0254597167756074</v>
      </c>
      <c r="T56" s="51">
        <f t="shared" ca="1" si="7"/>
        <v>0.43519000000000002</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0.99783720173535873</v>
      </c>
      <c r="V56" s="66">
        <f t="shared" ca="1" si="8"/>
        <v>150.32776143790861</v>
      </c>
    </row>
    <row r="57" spans="1:22" x14ac:dyDescent="0.3">
      <c r="A57" s="32">
        <f t="shared" si="9"/>
        <v>45788</v>
      </c>
      <c r="B57" s="65" cm="1">
        <f t="array" aca="1" ref="B57" ca="1">_xlfn.XLOOKUP(A57,INDIRECT($A$5&amp;"!$AJ$41:$AJ$406"),INDIRECT($A$5&amp;"!$AK$41:$AK$406"))*SUM($F$3:$I$3)</f>
        <v>0</v>
      </c>
      <c r="C57" s="65" cm="1">
        <f t="array" aca="1" ref="C57" ca="1">_xlfn.XLOOKUP(A57,INDIRECT($A$5&amp;"!$AJ$41:$AJ$406"),INDIRECT($A$5&amp;"!$AL$41:$AL$406"))*SUM($F$3:$I$3)</f>
        <v>13.5</v>
      </c>
      <c r="D57" s="65" cm="1">
        <f t="array" aca="1" ref="D57" ca="1">_xlfn.XLOOKUP(A57,INDIRECT($A$5&amp;"!$AJ$41:$AJ$406"),INDIRECT($A$5&amp;"!$AO$41:$AO$406"))*SUM($F$3:$I$3)</f>
        <v>8.7750000000000004</v>
      </c>
      <c r="E57" s="34" cm="1">
        <f t="array" ref="E57">SUMPRODUCT(('PT Storengy'!$B$8:$K$372)*('PT Storengy'!$A$8:$A$372=$A57)*('PT Storengy'!$B$5:$K$5=$A$6)*('PT Storengy'!$B$7:$K$7=$A$7))</f>
        <v>0.1</v>
      </c>
      <c r="F57" s="111">
        <f t="shared" ca="1" si="0"/>
        <v>5.4009327999999996</v>
      </c>
      <c r="G57" s="153">
        <f t="shared" ca="1" si="3"/>
        <v>0.39002999999999999</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1</v>
      </c>
      <c r="I57" s="66">
        <f t="shared" ca="1" si="4"/>
        <v>135.5882</v>
      </c>
      <c r="J57" s="110" cm="1">
        <f t="array" aca="1" ref="J57" ca="1">IF(COUNTIFS('PTC NaTran'!$K$7:$K$15996,"",'PTC NaTran'!$A$7:$A$15996,J$16,'PTC NaTran'!$D$7:$D$15996,$A57,'PTC NaTran'!$C$7:$C$15996,"DEL")&gt;0,J$14,SUMIFS('PTC NaTran'!$K$7:$K$15996,'PTC NaTran'!$A$7:$A$15996,J$16,'PTC NaTran'!$D$7:$D$15996,$A57,'PTC NaTran'!$C$7:$C$15996,"DEL")*1.0026*$F$4/INDIRECT($A$4&amp;"!D9"))</f>
        <v>150.65359477124181</v>
      </c>
      <c r="K57" s="110">
        <v>1000</v>
      </c>
      <c r="L57" s="111">
        <f t="shared" ca="1" si="1"/>
        <v>5.4009313725490236</v>
      </c>
      <c r="M57" s="153">
        <f t="shared" ca="1" si="5"/>
        <v>0.39002999999999999</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1</v>
      </c>
      <c r="O57" s="66">
        <f t="shared" ca="1" si="6"/>
        <v>135.58823529411762</v>
      </c>
      <c r="S57" s="111">
        <f t="shared" ca="1" si="2"/>
        <v>6.1756843300653683</v>
      </c>
      <c r="T57" s="51">
        <f t="shared" ca="1" si="7"/>
        <v>0.44633</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0.9971525307302973</v>
      </c>
      <c r="V57" s="66">
        <f t="shared" ca="1" si="8"/>
        <v>150.22461328976047</v>
      </c>
    </row>
    <row r="58" spans="1:22" x14ac:dyDescent="0.3">
      <c r="A58" s="32">
        <f t="shared" si="9"/>
        <v>45789</v>
      </c>
      <c r="B58" s="65" cm="1">
        <f t="array" aca="1" ref="B58" ca="1">_xlfn.XLOOKUP(A58,INDIRECT($A$5&amp;"!$AJ$41:$AJ$406"),INDIRECT($A$5&amp;"!$AK$41:$AK$406"))*SUM($F$3:$I$3)</f>
        <v>0</v>
      </c>
      <c r="C58" s="65" cm="1">
        <f t="array" aca="1" ref="C58" ca="1">_xlfn.XLOOKUP(A58,INDIRECT($A$5&amp;"!$AJ$41:$AJ$406"),INDIRECT($A$5&amp;"!$AL$41:$AL$406"))*SUM($F$3:$I$3)</f>
        <v>13.5</v>
      </c>
      <c r="D58" s="65" cm="1">
        <f t="array" aca="1" ref="D58" ca="1">_xlfn.XLOOKUP(A58,INDIRECT($A$5&amp;"!$AJ$41:$AJ$406"),INDIRECT($A$5&amp;"!$AO$41:$AO$406"))*SUM($F$3:$I$3)</f>
        <v>8.7750000000000004</v>
      </c>
      <c r="E58" s="34" cm="1">
        <f t="array" ref="E58">SUMPRODUCT(('PT Storengy'!$B$8:$K$372)*('PT Storengy'!$A$8:$A$372=$A58)*('PT Storengy'!$B$5:$K$5=$A$6)*('PT Storengy'!$B$7:$K$7=$A$7))</f>
        <v>0.8</v>
      </c>
      <c r="F58" s="111">
        <f t="shared" ca="1" si="0"/>
        <v>5.4310633999999993</v>
      </c>
      <c r="G58" s="153">
        <f t="shared" ca="1" si="3"/>
        <v>0.40006999999999998</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0.99999569775849695</v>
      </c>
      <c r="I58" s="66">
        <f t="shared" ca="1" si="4"/>
        <v>30.130600000000001</v>
      </c>
      <c r="J58" s="110" cm="1">
        <f t="array" aca="1" ref="J58" ca="1">IF(COUNTIFS('PTC NaTran'!$K$7:$K$15996,"",'PTC NaTran'!$A$7:$A$15996,J$16,'PTC NaTran'!$D$7:$D$15996,$A58,'PTC NaTran'!$C$7:$C$15996,"DEL")&gt;0,J$14,SUMIFS('PTC NaTran'!$K$7:$K$15996,'PTC NaTran'!$A$7:$A$15996,J$16,'PTC NaTran'!$D$7:$D$15996,$A58,'PTC NaTran'!$C$7:$C$15996,"DEL")*1.0026*$F$4/INDIRECT($A$4&amp;"!D9"))</f>
        <v>150.65359477124181</v>
      </c>
      <c r="K58" s="110">
        <v>1000</v>
      </c>
      <c r="L58" s="111">
        <f t="shared" ca="1" si="1"/>
        <v>5.4310619618736427</v>
      </c>
      <c r="M58" s="153">
        <f t="shared" ca="1" si="5"/>
        <v>0.40006999999999998</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0.99999569775849695</v>
      </c>
      <c r="O58" s="66">
        <f t="shared" ca="1" si="6"/>
        <v>30.130589324618754</v>
      </c>
      <c r="S58" s="111">
        <f t="shared" ca="1" si="2"/>
        <v>6.3258058877995733</v>
      </c>
      <c r="T58" s="51">
        <f t="shared" ca="1" si="7"/>
        <v>0.45745999999999998</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0.99646847433116514</v>
      </c>
      <c r="V58" s="66">
        <f t="shared" ca="1" si="8"/>
        <v>150.12155773420494</v>
      </c>
    </row>
    <row r="59" spans="1:22" x14ac:dyDescent="0.3">
      <c r="A59" s="32">
        <f t="shared" si="9"/>
        <v>45790</v>
      </c>
      <c r="B59" s="65" cm="1">
        <f t="array" aca="1" ref="B59" ca="1">_xlfn.XLOOKUP(A59,INDIRECT($A$5&amp;"!$AJ$41:$AJ$406"),INDIRECT($A$5&amp;"!$AK$41:$AK$406"))*SUM($F$3:$I$3)</f>
        <v>0</v>
      </c>
      <c r="C59" s="65" cm="1">
        <f t="array" aca="1" ref="C59" ca="1">_xlfn.XLOOKUP(A59,INDIRECT($A$5&amp;"!$AJ$41:$AJ$406"),INDIRECT($A$5&amp;"!$AL$41:$AL$406"))*SUM($F$3:$I$3)</f>
        <v>13.5</v>
      </c>
      <c r="D59" s="65" cm="1">
        <f t="array" aca="1" ref="D59" ca="1">_xlfn.XLOOKUP(A59,INDIRECT($A$5&amp;"!$AJ$41:$AJ$406"),INDIRECT($A$5&amp;"!$AO$41:$AO$406"))*SUM($F$3:$I$3)</f>
        <v>8.7750000000000004</v>
      </c>
      <c r="E59" s="34" cm="1">
        <f t="array" ref="E59">SUMPRODUCT(('PT Storengy'!$B$8:$K$372)*('PT Storengy'!$A$8:$A$372=$A59)*('PT Storengy'!$B$5:$K$5=$A$6)*('PT Storengy'!$B$7:$K$7=$A$7))</f>
        <v>0.8</v>
      </c>
      <c r="F59" s="111">
        <f t="shared" ca="1" si="0"/>
        <v>5.461189899999999</v>
      </c>
      <c r="G59" s="153">
        <f t="shared" ca="1" si="3"/>
        <v>0.40229999999999999</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0.99985864063629881</v>
      </c>
      <c r="I59" s="66">
        <f t="shared" ca="1" si="4"/>
        <v>30.1265</v>
      </c>
      <c r="J59" s="110" cm="1">
        <f t="array" aca="1" ref="J59" ca="1">IF(COUNTIFS('PTC NaTran'!$K$7:$K$15996,"",'PTC NaTran'!$A$7:$A$15996,J$16,'PTC NaTran'!$D$7:$D$15996,$A59,'PTC NaTran'!$C$7:$C$15996,"DEL")&gt;0,J$14,SUMIFS('PTC NaTran'!$K$7:$K$15996,'PTC NaTran'!$A$7:$A$15996,J$16,'PTC NaTran'!$D$7:$D$15996,$A59,'PTC NaTran'!$C$7:$C$15996,"DEL")*1.0026*$F$4/INDIRECT($A$4&amp;"!D9"))</f>
        <v>150.65359477124181</v>
      </c>
      <c r="K59" s="110">
        <v>1000</v>
      </c>
      <c r="L59" s="111">
        <f t="shared" ca="1" si="1"/>
        <v>5.4611884215686315</v>
      </c>
      <c r="M59" s="153">
        <f t="shared" ca="1" si="5"/>
        <v>0.40229999999999999</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0.99985864063629881</v>
      </c>
      <c r="O59" s="66">
        <f t="shared" ca="1" si="6"/>
        <v>30.126459694989123</v>
      </c>
      <c r="S59" s="111">
        <f t="shared" ca="1" si="2"/>
        <v>6.4758244825708156</v>
      </c>
      <c r="T59" s="51">
        <f t="shared" ca="1" si="7"/>
        <v>0.46858</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0.99578503253796191</v>
      </c>
      <c r="V59" s="66">
        <f t="shared" ca="1" si="8"/>
        <v>150.01859477124196</v>
      </c>
    </row>
    <row r="60" spans="1:22" x14ac:dyDescent="0.3">
      <c r="A60" s="32">
        <f t="shared" si="9"/>
        <v>45791</v>
      </c>
      <c r="B60" s="65" cm="1">
        <f t="array" aca="1" ref="B60" ca="1">_xlfn.XLOOKUP(A60,INDIRECT($A$5&amp;"!$AJ$41:$AJ$406"),INDIRECT($A$5&amp;"!$AK$41:$AK$406"))*SUM($F$3:$I$3)</f>
        <v>0</v>
      </c>
      <c r="C60" s="65" cm="1">
        <f t="array" aca="1" ref="C60" ca="1">_xlfn.XLOOKUP(A60,INDIRECT($A$5&amp;"!$AJ$41:$AJ$406"),INDIRECT($A$5&amp;"!$AL$41:$AL$406"))*SUM($F$3:$I$3)</f>
        <v>13.5</v>
      </c>
      <c r="D60" s="65" cm="1">
        <f t="array" aca="1" ref="D60" ca="1">_xlfn.XLOOKUP(A60,INDIRECT($A$5&amp;"!$AJ$41:$AJ$406"),INDIRECT($A$5&amp;"!$AO$41:$AO$406"))*SUM($F$3:$I$3)</f>
        <v>8.7750000000000004</v>
      </c>
      <c r="E60" s="34" cm="1">
        <f t="array" ref="E60">SUMPRODUCT(('PT Storengy'!$B$8:$K$372)*('PT Storengy'!$A$8:$A$372=$A60)*('PT Storengy'!$B$5:$K$5=$A$6)*('PT Storengy'!$B$7:$K$7=$A$7))</f>
        <v>0.8</v>
      </c>
      <c r="F60" s="111">
        <f t="shared" ca="1" si="0"/>
        <v>5.4913121999999994</v>
      </c>
      <c r="G60" s="153">
        <f t="shared" ca="1" si="3"/>
        <v>0.40453</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0.99972158351410068</v>
      </c>
      <c r="I60" s="66">
        <f t="shared" ca="1" si="4"/>
        <v>30.122299999999999</v>
      </c>
      <c r="J60" s="110" cm="1">
        <f t="array" aca="1" ref="J60" ca="1">IF(COUNTIFS('PTC NaTran'!$K$7:$K$15996,"",'PTC NaTran'!$A$7:$A$15996,J$16,'PTC NaTran'!$D$7:$D$15996,$A60,'PTC NaTran'!$C$7:$C$15996,"DEL")&gt;0,J$14,SUMIFS('PTC NaTran'!$K$7:$K$15996,'PTC NaTran'!$A$7:$A$15996,J$16,'PTC NaTran'!$D$7:$D$15996,$A60,'PTC NaTran'!$C$7:$C$15996,"DEL")*1.0026*$F$4/INDIRECT($A$4&amp;"!D9"))</f>
        <v>150.65359477124181</v>
      </c>
      <c r="K60" s="110">
        <v>1000</v>
      </c>
      <c r="L60" s="111">
        <f t="shared" ca="1" si="1"/>
        <v>5.491310751633991</v>
      </c>
      <c r="M60" s="153">
        <f t="shared" ca="1" si="5"/>
        <v>0.40453</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0.99972158351410068</v>
      </c>
      <c r="O60" s="66">
        <f t="shared" ca="1" si="6"/>
        <v>30.122330065359492</v>
      </c>
      <c r="S60" s="111">
        <f t="shared" ca="1" si="2"/>
        <v>6.6257402069716873</v>
      </c>
      <c r="T60" s="51">
        <f t="shared" ca="1" si="7"/>
        <v>0.47969000000000001</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0.99510220535068783</v>
      </c>
      <c r="V60" s="66">
        <f t="shared" ca="1" si="8"/>
        <v>149.91572440087157</v>
      </c>
    </row>
    <row r="61" spans="1:22" x14ac:dyDescent="0.3">
      <c r="A61" s="32">
        <f t="shared" si="9"/>
        <v>45792</v>
      </c>
      <c r="B61" s="65" cm="1">
        <f t="array" aca="1" ref="B61" ca="1">_xlfn.XLOOKUP(A61,INDIRECT($A$5&amp;"!$AJ$41:$AJ$406"),INDIRECT($A$5&amp;"!$AK$41:$AK$406"))*SUM($F$3:$I$3)</f>
        <v>0</v>
      </c>
      <c r="C61" s="65" cm="1">
        <f t="array" aca="1" ref="C61" ca="1">_xlfn.XLOOKUP(A61,INDIRECT($A$5&amp;"!$AJ$41:$AJ$406"),INDIRECT($A$5&amp;"!$AL$41:$AL$406"))*SUM($F$3:$I$3)</f>
        <v>13.5</v>
      </c>
      <c r="D61" s="65" cm="1">
        <f t="array" aca="1" ref="D61" ca="1">_xlfn.XLOOKUP(A61,INDIRECT($A$5&amp;"!$AJ$41:$AJ$406"),INDIRECT($A$5&amp;"!$AO$41:$AO$406"))*SUM($F$3:$I$3)</f>
        <v>8.7750000000000004</v>
      </c>
      <c r="E61" s="34" cm="1">
        <f t="array" ref="E61">SUMPRODUCT(('PT Storengy'!$B$8:$K$372)*('PT Storengy'!$A$8:$A$372=$A61)*('PT Storengy'!$B$5:$K$5=$A$6)*('PT Storengy'!$B$7:$K$7=$A$7))</f>
        <v>0.8</v>
      </c>
      <c r="F61" s="111">
        <f t="shared" ca="1" si="0"/>
        <v>5.5214303999999998</v>
      </c>
      <c r="G61" s="153">
        <f t="shared" ca="1" si="3"/>
        <v>0.40676000000000001</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0.99958452639190254</v>
      </c>
      <c r="I61" s="66">
        <f t="shared" ca="1" si="4"/>
        <v>30.118200000000002</v>
      </c>
      <c r="J61" s="110" cm="1">
        <f t="array" aca="1" ref="J61" ca="1">IF(COUNTIFS('PTC NaTran'!$K$7:$K$15996,"",'PTC NaTran'!$A$7:$A$15996,J$16,'PTC NaTran'!$D$7:$D$15996,$A61,'PTC NaTran'!$C$7:$C$15996,"DEL")&gt;0,J$14,SUMIFS('PTC NaTran'!$K$7:$K$15996,'PTC NaTran'!$A$7:$A$15996,J$16,'PTC NaTran'!$D$7:$D$15996,$A61,'PTC NaTran'!$C$7:$C$15996,"DEL")*1.0026*$F$4/INDIRECT($A$4&amp;"!D9"))</f>
        <v>150.65359477124181</v>
      </c>
      <c r="K61" s="110">
        <v>1000</v>
      </c>
      <c r="L61" s="111">
        <f t="shared" ca="1" si="1"/>
        <v>5.5214289520697211</v>
      </c>
      <c r="M61" s="153">
        <f t="shared" ca="1" si="5"/>
        <v>0.40676000000000001</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0.99958452639190254</v>
      </c>
      <c r="O61" s="66">
        <f t="shared" ca="1" si="6"/>
        <v>30.118200435729864</v>
      </c>
      <c r="S61" s="111">
        <f t="shared" ca="1" si="2"/>
        <v>6.7755530610021886</v>
      </c>
      <c r="T61" s="51">
        <f t="shared" ca="1" si="7"/>
        <v>0.49080000000000001</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0.99441937816341386</v>
      </c>
      <c r="V61" s="66">
        <f t="shared" ca="1" si="8"/>
        <v>149.81285403050123</v>
      </c>
    </row>
    <row r="62" spans="1:22" x14ac:dyDescent="0.3">
      <c r="A62" s="32">
        <f t="shared" si="9"/>
        <v>45793</v>
      </c>
      <c r="B62" s="65" cm="1">
        <f t="array" aca="1" ref="B62" ca="1">_xlfn.XLOOKUP(A62,INDIRECT($A$5&amp;"!$AJ$41:$AJ$406"),INDIRECT($A$5&amp;"!$AK$41:$AK$406"))*SUM($F$3:$I$3)</f>
        <v>0</v>
      </c>
      <c r="C62" s="65" cm="1">
        <f t="array" aca="1" ref="C62" ca="1">_xlfn.XLOOKUP(A62,INDIRECT($A$5&amp;"!$AJ$41:$AJ$406"),INDIRECT($A$5&amp;"!$AL$41:$AL$406"))*SUM($F$3:$I$3)</f>
        <v>13.5</v>
      </c>
      <c r="D62" s="65" cm="1">
        <f t="array" aca="1" ref="D62" ca="1">_xlfn.XLOOKUP(A62,INDIRECT($A$5&amp;"!$AJ$41:$AJ$406"),INDIRECT($A$5&amp;"!$AO$41:$AO$406"))*SUM($F$3:$I$3)</f>
        <v>8.7750000000000004</v>
      </c>
      <c r="E62" s="34" cm="1">
        <f t="array" ref="E62">SUMPRODUCT(('PT Storengy'!$B$8:$K$372)*('PT Storengy'!$A$8:$A$372=$A62)*('PT Storengy'!$B$5:$K$5=$A$6)*('PT Storengy'!$B$7:$K$7=$A$7))</f>
        <v>0.8</v>
      </c>
      <c r="F62" s="111">
        <f t="shared" ca="1" si="0"/>
        <v>5.5515444999999994</v>
      </c>
      <c r="G62" s="153">
        <f t="shared" ca="1" si="3"/>
        <v>0.40899000000000002</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0.9994474692697044</v>
      </c>
      <c r="I62" s="66">
        <f t="shared" ca="1" si="4"/>
        <v>30.114100000000001</v>
      </c>
      <c r="J62" s="110" cm="1">
        <f t="array" aca="1" ref="J62" ca="1">IF(COUNTIFS('PTC NaTran'!$K$7:$K$15996,"",'PTC NaTran'!$A$7:$A$15996,J$16,'PTC NaTran'!$D$7:$D$15996,$A62,'PTC NaTran'!$C$7:$C$15996,"DEL")&gt;0,J$14,SUMIFS('PTC NaTran'!$K$7:$K$15996,'PTC NaTran'!$A$7:$A$15996,J$16,'PTC NaTran'!$D$7:$D$15996,$A62,'PTC NaTran'!$C$7:$C$15996,"DEL")*1.0026*$F$4/INDIRECT($A$4&amp;"!D9"))</f>
        <v>150.65359477124181</v>
      </c>
      <c r="K62" s="110">
        <v>1000</v>
      </c>
      <c r="L62" s="111">
        <f t="shared" ca="1" si="1"/>
        <v>5.5515430228758209</v>
      </c>
      <c r="M62" s="153">
        <f t="shared" ca="1" si="5"/>
        <v>0.40899000000000002</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0.9994474692697044</v>
      </c>
      <c r="O62" s="66">
        <f t="shared" ca="1" si="6"/>
        <v>30.114070806100234</v>
      </c>
      <c r="S62" s="111">
        <f t="shared" ca="1" si="2"/>
        <v>6.9252632298475048</v>
      </c>
      <c r="T62" s="51">
        <f t="shared" ca="1" si="7"/>
        <v>0.50188999999999995</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0.99373778018799808</v>
      </c>
      <c r="V62" s="66">
        <f t="shared" ca="1" si="8"/>
        <v>149.71016884531605</v>
      </c>
    </row>
    <row r="63" spans="1:22" x14ac:dyDescent="0.3">
      <c r="A63" s="32">
        <f t="shared" si="9"/>
        <v>45794</v>
      </c>
      <c r="B63" s="65" cm="1">
        <f t="array" aca="1" ref="B63" ca="1">_xlfn.XLOOKUP(A63,INDIRECT($A$5&amp;"!$AJ$41:$AJ$406"),INDIRECT($A$5&amp;"!$AK$41:$AK$406"))*SUM($F$3:$I$3)</f>
        <v>0</v>
      </c>
      <c r="C63" s="65" cm="1">
        <f t="array" aca="1" ref="C63" ca="1">_xlfn.XLOOKUP(A63,INDIRECT($A$5&amp;"!$AJ$41:$AJ$406"),INDIRECT($A$5&amp;"!$AL$41:$AL$406"))*SUM($F$3:$I$3)</f>
        <v>13.5</v>
      </c>
      <c r="D63" s="65" cm="1">
        <f t="array" aca="1" ref="D63" ca="1">_xlfn.XLOOKUP(A63,INDIRECT($A$5&amp;"!$AJ$41:$AJ$406"),INDIRECT($A$5&amp;"!$AO$41:$AO$406"))*SUM($F$3:$I$3)</f>
        <v>8.7750000000000004</v>
      </c>
      <c r="E63" s="34" cm="1">
        <f t="array" ref="E63">SUMPRODUCT(('PT Storengy'!$B$8:$K$372)*('PT Storengy'!$A$8:$A$372=$A63)*('PT Storengy'!$B$5:$K$5=$A$6)*('PT Storengy'!$B$7:$K$7=$A$7))</f>
        <v>0.8</v>
      </c>
      <c r="F63" s="111">
        <f t="shared" ca="1" si="0"/>
        <v>5.5816543999999997</v>
      </c>
      <c r="G63" s="153">
        <f t="shared" ca="1" si="3"/>
        <v>0.41122999999999998</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0.99930979754157712</v>
      </c>
      <c r="I63" s="66">
        <f t="shared" ca="1" si="4"/>
        <v>30.1099</v>
      </c>
      <c r="J63" s="110" cm="1">
        <f t="array" aca="1" ref="J63" ca="1">IF(COUNTIFS('PTC NaTran'!$K$7:$K$15996,"",'PTC NaTran'!$A$7:$A$15996,J$16,'PTC NaTran'!$D$7:$D$15996,$A63,'PTC NaTran'!$C$7:$C$15996,"DEL")&gt;0,J$14,SUMIFS('PTC NaTran'!$K$7:$K$15996,'PTC NaTran'!$A$7:$A$15996,J$16,'PTC NaTran'!$D$7:$D$15996,$A63,'PTC NaTran'!$C$7:$C$15996,"DEL")*1.0026*$F$4/INDIRECT($A$4&amp;"!D9"))</f>
        <v>150.65359477124181</v>
      </c>
      <c r="K63" s="110">
        <v>1000</v>
      </c>
      <c r="L63" s="111">
        <f t="shared" ca="1" si="1"/>
        <v>5.5816529455337731</v>
      </c>
      <c r="M63" s="153">
        <f t="shared" ca="1" si="5"/>
        <v>0.41122999999999998</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0.99930979754157712</v>
      </c>
      <c r="O63" s="66">
        <f t="shared" ca="1" si="6"/>
        <v>30.109922657952083</v>
      </c>
      <c r="S63" s="111">
        <f t="shared" ca="1" si="2"/>
        <v>7.0748707135076359</v>
      </c>
      <c r="T63" s="51">
        <f t="shared" ca="1" si="7"/>
        <v>0.51297999999999999</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0.99305618221258218</v>
      </c>
      <c r="V63" s="66">
        <f t="shared" ca="1" si="8"/>
        <v>149.60748366013084</v>
      </c>
    </row>
    <row r="64" spans="1:22" x14ac:dyDescent="0.3">
      <c r="A64" s="32">
        <f t="shared" si="9"/>
        <v>45795</v>
      </c>
      <c r="B64" s="65" cm="1">
        <f t="array" aca="1" ref="B64" ca="1">_xlfn.XLOOKUP(A64,INDIRECT($A$5&amp;"!$AJ$41:$AJ$406"),INDIRECT($A$5&amp;"!$AK$41:$AK$406"))*SUM($F$3:$I$3)</f>
        <v>0</v>
      </c>
      <c r="C64" s="65" cm="1">
        <f t="array" aca="1" ref="C64" ca="1">_xlfn.XLOOKUP(A64,INDIRECT($A$5&amp;"!$AJ$41:$AJ$406"),INDIRECT($A$5&amp;"!$AL$41:$AL$406"))*SUM($F$3:$I$3)</f>
        <v>13.5</v>
      </c>
      <c r="D64" s="65" cm="1">
        <f t="array" aca="1" ref="D64" ca="1">_xlfn.XLOOKUP(A64,INDIRECT($A$5&amp;"!$AJ$41:$AJ$406"),INDIRECT($A$5&amp;"!$AO$41:$AO$406"))*SUM($F$3:$I$3)</f>
        <v>8.7750000000000004</v>
      </c>
      <c r="E64" s="34" cm="1">
        <f t="array" ref="E64">SUMPRODUCT(('PT Storengy'!$B$8:$K$372)*('PT Storengy'!$A$8:$A$372=$A64)*('PT Storengy'!$B$5:$K$5=$A$6)*('PT Storengy'!$B$7:$K$7=$A$7))</f>
        <v>0.8</v>
      </c>
      <c r="F64" s="111">
        <f t="shared" ca="1" si="0"/>
        <v>5.6117602</v>
      </c>
      <c r="G64" s="153">
        <f t="shared" ca="1" si="3"/>
        <v>0.41345999999999999</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0.99917274041937909</v>
      </c>
      <c r="I64" s="66">
        <f t="shared" ca="1" si="4"/>
        <v>30.105799999999999</v>
      </c>
      <c r="J64" s="110" cm="1">
        <f t="array" aca="1" ref="J64" ca="1">IF(COUNTIFS('PTC NaTran'!$K$7:$K$15996,"",'PTC NaTran'!$A$7:$A$15996,J$16,'PTC NaTran'!$D$7:$D$15996,$A64,'PTC NaTran'!$C$7:$C$15996,"DEL")&gt;0,J$14,SUMIFS('PTC NaTran'!$K$7:$K$15996,'PTC NaTran'!$A$7:$A$15996,J$16,'PTC NaTran'!$D$7:$D$15996,$A64,'PTC NaTran'!$C$7:$C$15996,"DEL")*1.0026*$F$4/INDIRECT($A$4&amp;"!D9"))</f>
        <v>150.65359477124181</v>
      </c>
      <c r="K64" s="110">
        <v>1000</v>
      </c>
      <c r="L64" s="111">
        <f t="shared" ca="1" si="1"/>
        <v>5.6117587385620959</v>
      </c>
      <c r="M64" s="153">
        <f t="shared" ca="1" si="5"/>
        <v>0.41345999999999999</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0.99917274041937909</v>
      </c>
      <c r="O64" s="66">
        <f t="shared" ca="1" si="6"/>
        <v>30.105793028322456</v>
      </c>
      <c r="S64" s="111">
        <f t="shared" ca="1" si="2"/>
        <v>7.2243756045751741</v>
      </c>
      <c r="T64" s="51">
        <f t="shared" ca="1" si="7"/>
        <v>0.52405999999999997</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0.99237519884309566</v>
      </c>
      <c r="V64" s="66">
        <f t="shared" ca="1" si="8"/>
        <v>149.50489106753824</v>
      </c>
    </row>
    <row r="65" spans="1:22" x14ac:dyDescent="0.3">
      <c r="A65" s="32">
        <f t="shared" si="9"/>
        <v>45796</v>
      </c>
      <c r="B65" s="65" cm="1">
        <f t="array" aca="1" ref="B65" ca="1">_xlfn.XLOOKUP(A65,INDIRECT($A$5&amp;"!$AJ$41:$AJ$406"),INDIRECT($A$5&amp;"!$AK$41:$AK$406"))*SUM($F$3:$I$3)</f>
        <v>0</v>
      </c>
      <c r="C65" s="65" cm="1">
        <f t="array" aca="1" ref="C65" ca="1">_xlfn.XLOOKUP(A65,INDIRECT($A$5&amp;"!$AJ$41:$AJ$406"),INDIRECT($A$5&amp;"!$AL$41:$AL$406"))*SUM($F$3:$I$3)</f>
        <v>13.5</v>
      </c>
      <c r="D65" s="65" cm="1">
        <f t="array" aca="1" ref="D65" ca="1">_xlfn.XLOOKUP(A65,INDIRECT($A$5&amp;"!$AJ$41:$AJ$406"),INDIRECT($A$5&amp;"!$AO$41:$AO$406"))*SUM($F$3:$I$3)</f>
        <v>8.7750000000000004</v>
      </c>
      <c r="E65" s="34" cm="1">
        <f t="array" ref="E65">SUMPRODUCT(('PT Storengy'!$B$8:$K$372)*('PT Storengy'!$A$8:$A$372=$A65)*('PT Storengy'!$B$5:$K$5=$A$6)*('PT Storengy'!$B$7:$K$7=$A$7))</f>
        <v>0.8</v>
      </c>
      <c r="F65" s="111">
        <f t="shared" ca="1" si="0"/>
        <v>5.6418619000000003</v>
      </c>
      <c r="G65" s="153">
        <f t="shared" ca="1" si="3"/>
        <v>0.41569</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0.99903568329718095</v>
      </c>
      <c r="I65" s="66">
        <f t="shared" ca="1" si="4"/>
        <v>30.101700000000001</v>
      </c>
      <c r="J65" s="110" cm="1">
        <f t="array" aca="1" ref="J65" ca="1">IF(COUNTIFS('PTC NaTran'!$K$7:$K$15996,"",'PTC NaTran'!$A$7:$A$15996,J$16,'PTC NaTran'!$D$7:$D$15996,$A65,'PTC NaTran'!$C$7:$C$15996,"DEL")&gt;0,J$14,SUMIFS('PTC NaTran'!$K$7:$K$15996,'PTC NaTran'!$A$7:$A$15996,J$16,'PTC NaTran'!$D$7:$D$15996,$A65,'PTC NaTran'!$C$7:$C$15996,"DEL")*1.0026*$F$4/INDIRECT($A$4&amp;"!D9"))</f>
        <v>150.65359477124181</v>
      </c>
      <c r="K65" s="110">
        <v>1000</v>
      </c>
      <c r="L65" s="111">
        <f t="shared" ca="1" si="1"/>
        <v>5.6418604019607885</v>
      </c>
      <c r="M65" s="153">
        <f t="shared" ca="1" si="5"/>
        <v>0.41569</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0.99903568329718095</v>
      </c>
      <c r="O65" s="66">
        <f t="shared" ca="1" si="6"/>
        <v>30.101663398692828</v>
      </c>
      <c r="S65" s="111">
        <f t="shared" ca="1" si="2"/>
        <v>7.3737779030501196</v>
      </c>
      <c r="T65" s="51">
        <f t="shared" ca="1" si="7"/>
        <v>0.53513999999999995</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0.99169421547360903</v>
      </c>
      <c r="V65" s="66">
        <f t="shared" ca="1" si="8"/>
        <v>149.40229847494567</v>
      </c>
    </row>
    <row r="66" spans="1:22" x14ac:dyDescent="0.3">
      <c r="A66" s="32">
        <f t="shared" si="9"/>
        <v>45797</v>
      </c>
      <c r="B66" s="65" cm="1">
        <f t="array" aca="1" ref="B66" ca="1">_xlfn.XLOOKUP(A66,INDIRECT($A$5&amp;"!$AJ$41:$AJ$406"),INDIRECT($A$5&amp;"!$AK$41:$AK$406"))*SUM($F$3:$I$3)</f>
        <v>0</v>
      </c>
      <c r="C66" s="65" cm="1">
        <f t="array" aca="1" ref="C66" ca="1">_xlfn.XLOOKUP(A66,INDIRECT($A$5&amp;"!$AJ$41:$AJ$406"),INDIRECT($A$5&amp;"!$AL$41:$AL$406"))*SUM($F$3:$I$3)</f>
        <v>13.5</v>
      </c>
      <c r="D66" s="65" cm="1">
        <f t="array" aca="1" ref="D66" ca="1">_xlfn.XLOOKUP(A66,INDIRECT($A$5&amp;"!$AJ$41:$AJ$406"),INDIRECT($A$5&amp;"!$AO$41:$AO$406"))*SUM($F$3:$I$3)</f>
        <v>8.7750000000000004</v>
      </c>
      <c r="E66" s="34" cm="1">
        <f t="array" ref="E66">SUMPRODUCT(('PT Storengy'!$B$8:$K$372)*('PT Storengy'!$A$8:$A$372=$A66)*('PT Storengy'!$B$5:$K$5=$A$6)*('PT Storengy'!$B$7:$K$7=$A$7))</f>
        <v>0.8</v>
      </c>
      <c r="F66" s="111">
        <f t="shared" ca="1" si="0"/>
        <v>5.6719594000000004</v>
      </c>
      <c r="G66" s="153">
        <f t="shared" ca="1" si="3"/>
        <v>0.41792000000000001</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0.99889862617498282</v>
      </c>
      <c r="I66" s="66">
        <f t="shared" ca="1" si="4"/>
        <v>30.0975</v>
      </c>
      <c r="J66" s="110" cm="1">
        <f t="array" aca="1" ref="J66" ca="1">IF(COUNTIFS('PTC NaTran'!$K$7:$K$15996,"",'PTC NaTran'!$A$7:$A$15996,J$16,'PTC NaTran'!$D$7:$D$15996,$A66,'PTC NaTran'!$C$7:$C$15996,"DEL")&gt;0,J$14,SUMIFS('PTC NaTran'!$K$7:$K$15996,'PTC NaTran'!$A$7:$A$15996,J$16,'PTC NaTran'!$D$7:$D$15996,$A66,'PTC NaTran'!$C$7:$C$15996,"DEL")*1.0026*$F$4/INDIRECT($A$4&amp;"!D9"))</f>
        <v>150.65359477124181</v>
      </c>
      <c r="K66" s="110">
        <v>1000</v>
      </c>
      <c r="L66" s="111">
        <f t="shared" ca="1" si="1"/>
        <v>5.6719579357298517</v>
      </c>
      <c r="M66" s="153">
        <f t="shared" ca="1" si="5"/>
        <v>0.41792000000000001</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0.99889862617498282</v>
      </c>
      <c r="O66" s="66">
        <f t="shared" ca="1" si="6"/>
        <v>30.097533769063197</v>
      </c>
      <c r="S66" s="111">
        <f t="shared" ca="1" si="2"/>
        <v>7.5230777015250654</v>
      </c>
      <c r="T66" s="51">
        <f t="shared" ca="1" si="7"/>
        <v>0.54620999999999997</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0.99101384671005155</v>
      </c>
      <c r="V66" s="66">
        <f t="shared" ca="1" si="8"/>
        <v>149.29979847494565</v>
      </c>
    </row>
    <row r="67" spans="1:22" x14ac:dyDescent="0.3">
      <c r="A67" s="32">
        <f t="shared" si="9"/>
        <v>45798</v>
      </c>
      <c r="B67" s="65" cm="1">
        <f t="array" aca="1" ref="B67" ca="1">_xlfn.XLOOKUP(A67,INDIRECT($A$5&amp;"!$AJ$41:$AJ$406"),INDIRECT($A$5&amp;"!$AK$41:$AK$406"))*SUM($F$3:$I$3)</f>
        <v>0</v>
      </c>
      <c r="C67" s="65" cm="1">
        <f t="array" aca="1" ref="C67" ca="1">_xlfn.XLOOKUP(A67,INDIRECT($A$5&amp;"!$AJ$41:$AJ$406"),INDIRECT($A$5&amp;"!$AL$41:$AL$406"))*SUM($F$3:$I$3)</f>
        <v>13.5</v>
      </c>
      <c r="D67" s="65" cm="1">
        <f t="array" aca="1" ref="D67" ca="1">_xlfn.XLOOKUP(A67,INDIRECT($A$5&amp;"!$AJ$41:$AJ$406"),INDIRECT($A$5&amp;"!$AO$41:$AO$406"))*SUM($F$3:$I$3)</f>
        <v>8.7750000000000004</v>
      </c>
      <c r="E67" s="34" cm="1">
        <f t="array" ref="E67">SUMPRODUCT(('PT Storengy'!$B$8:$K$372)*('PT Storengy'!$A$8:$A$372=$A67)*('PT Storengy'!$B$5:$K$5=$A$6)*('PT Storengy'!$B$7:$K$7=$A$7))</f>
        <v>0.8</v>
      </c>
      <c r="F67" s="111">
        <f t="shared" ca="1" si="0"/>
        <v>5.7020528000000006</v>
      </c>
      <c r="G67" s="153">
        <f t="shared" ca="1" si="3"/>
        <v>0.42015000000000002</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0.99876156905278468</v>
      </c>
      <c r="I67" s="66">
        <f t="shared" ca="1" si="4"/>
        <v>30.093399999999999</v>
      </c>
      <c r="J67" s="110" cm="1">
        <f t="array" aca="1" ref="J67" ca="1">IF(COUNTIFS('PTC NaTran'!$K$7:$K$15996,"",'PTC NaTran'!$A$7:$A$15996,J$16,'PTC NaTran'!$D$7:$D$15996,$A67,'PTC NaTran'!$C$7:$C$15996,"DEL")&gt;0,J$14,SUMIFS('PTC NaTran'!$K$7:$K$15996,'PTC NaTran'!$A$7:$A$15996,J$16,'PTC NaTran'!$D$7:$D$15996,$A67,'PTC NaTran'!$C$7:$C$15996,"DEL")*1.0026*$F$4/INDIRECT($A$4&amp;"!D9"))</f>
        <v>150.65359477124181</v>
      </c>
      <c r="K67" s="110">
        <v>1000</v>
      </c>
      <c r="L67" s="111">
        <f t="shared" ca="1" si="1"/>
        <v>5.7020513398692856</v>
      </c>
      <c r="M67" s="153">
        <f t="shared" ca="1" si="5"/>
        <v>0.42015000000000002</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0.99876156905278468</v>
      </c>
      <c r="O67" s="66">
        <f t="shared" ca="1" si="6"/>
        <v>30.093404139433567</v>
      </c>
      <c r="S67" s="111">
        <f t="shared" ca="1" si="2"/>
        <v>7.6722750925926038</v>
      </c>
      <c r="T67" s="51">
        <f t="shared" ca="1" si="7"/>
        <v>0.55727000000000004</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0.99033409255242311</v>
      </c>
      <c r="V67" s="66">
        <f t="shared" ca="1" si="8"/>
        <v>149.19739106753823</v>
      </c>
    </row>
    <row r="68" spans="1:22" x14ac:dyDescent="0.3">
      <c r="A68" s="32">
        <f t="shared" si="9"/>
        <v>45799</v>
      </c>
      <c r="B68" s="65" cm="1">
        <f t="array" aca="1" ref="B68" ca="1">_xlfn.XLOOKUP(A68,INDIRECT($A$5&amp;"!$AJ$41:$AJ$406"),INDIRECT($A$5&amp;"!$AK$41:$AK$406"))*SUM($F$3:$I$3)</f>
        <v>0</v>
      </c>
      <c r="C68" s="65" cm="1">
        <f t="array" aca="1" ref="C68" ca="1">_xlfn.XLOOKUP(A68,INDIRECT($A$5&amp;"!$AJ$41:$AJ$406"),INDIRECT($A$5&amp;"!$AL$41:$AL$406"))*SUM($F$3:$I$3)</f>
        <v>13.5</v>
      </c>
      <c r="D68" s="65" cm="1">
        <f t="array" aca="1" ref="D68" ca="1">_xlfn.XLOOKUP(A68,INDIRECT($A$5&amp;"!$AJ$41:$AJ$406"),INDIRECT($A$5&amp;"!$AO$41:$AO$406"))*SUM($F$3:$I$3)</f>
        <v>8.7750000000000004</v>
      </c>
      <c r="E68" s="34" cm="1">
        <f t="array" ref="E68">SUMPRODUCT(('PT Storengy'!$B$8:$K$372)*('PT Storengy'!$A$8:$A$372=$A68)*('PT Storengy'!$B$5:$K$5=$A$6)*('PT Storengy'!$B$7:$K$7=$A$7))</f>
        <v>0.8</v>
      </c>
      <c r="F68" s="111">
        <f t="shared" ca="1" si="0"/>
        <v>5.7321421000000008</v>
      </c>
      <c r="G68" s="153">
        <f t="shared" ca="1" si="3"/>
        <v>0.42237000000000002</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0.99862512653651569</v>
      </c>
      <c r="I68" s="66">
        <f t="shared" ca="1" si="4"/>
        <v>30.089300000000001</v>
      </c>
      <c r="J68" s="110" cm="1">
        <f t="array" aca="1" ref="J68" ca="1">IF(COUNTIFS('PTC NaTran'!$K$7:$K$15996,"",'PTC NaTran'!$A$7:$A$15996,J$16,'PTC NaTran'!$D$7:$D$15996,$A68,'PTC NaTran'!$C$7:$C$15996,"DEL")&gt;0,J$14,SUMIFS('PTC NaTran'!$K$7:$K$15996,'PTC NaTran'!$A$7:$A$15996,J$16,'PTC NaTran'!$D$7:$D$15996,$A68,'PTC NaTran'!$C$7:$C$15996,"DEL")*1.0026*$F$4/INDIRECT($A$4&amp;"!D9"))</f>
        <v>150.65359477124181</v>
      </c>
      <c r="K68" s="110">
        <v>1000</v>
      </c>
      <c r="L68" s="111">
        <f t="shared" ca="1" si="1"/>
        <v>5.7321406328976083</v>
      </c>
      <c r="M68" s="153">
        <f t="shared" ca="1" si="5"/>
        <v>0.42237000000000002</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0.99862512653651569</v>
      </c>
      <c r="O68" s="66">
        <f t="shared" ca="1" si="6"/>
        <v>30.089293028322455</v>
      </c>
      <c r="S68" s="111">
        <f t="shared" ca="1" si="2"/>
        <v>7.821370168845327</v>
      </c>
      <c r="T68" s="51">
        <f t="shared" ca="1" si="7"/>
        <v>0.56832000000000005</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0.9896549530007237</v>
      </c>
      <c r="V68" s="66">
        <f t="shared" ca="1" si="8"/>
        <v>149.0950762527234</v>
      </c>
    </row>
    <row r="69" spans="1:22" x14ac:dyDescent="0.3">
      <c r="A69" s="32">
        <f t="shared" si="9"/>
        <v>45800</v>
      </c>
      <c r="B69" s="65" cm="1">
        <f t="array" aca="1" ref="B69" ca="1">_xlfn.XLOOKUP(A69,INDIRECT($A$5&amp;"!$AJ$41:$AJ$406"),INDIRECT($A$5&amp;"!$AK$41:$AK$406"))*SUM($F$3:$I$3)</f>
        <v>0</v>
      </c>
      <c r="C69" s="65" cm="1">
        <f t="array" aca="1" ref="C69" ca="1">_xlfn.XLOOKUP(A69,INDIRECT($A$5&amp;"!$AJ$41:$AJ$406"),INDIRECT($A$5&amp;"!$AL$41:$AL$406"))*SUM($F$3:$I$3)</f>
        <v>13.5</v>
      </c>
      <c r="D69" s="65" cm="1">
        <f t="array" aca="1" ref="D69" ca="1">_xlfn.XLOOKUP(A69,INDIRECT($A$5&amp;"!$AJ$41:$AJ$406"),INDIRECT($A$5&amp;"!$AO$41:$AO$406"))*SUM($F$3:$I$3)</f>
        <v>8.7750000000000004</v>
      </c>
      <c r="E69" s="34" cm="1">
        <f t="array" ref="E69">SUMPRODUCT(('PT Storengy'!$B$8:$K$372)*('PT Storengy'!$A$8:$A$372=$A69)*('PT Storengy'!$B$5:$K$5=$A$6)*('PT Storengy'!$B$7:$K$7=$A$7))</f>
        <v>0.8</v>
      </c>
      <c r="F69" s="111">
        <f t="shared" ca="1" si="0"/>
        <v>5.7622273000000011</v>
      </c>
      <c r="G69" s="153">
        <f t="shared" ca="1" si="3"/>
        <v>0.42459999999999998</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0.99848806941431767</v>
      </c>
      <c r="I69" s="66">
        <f t="shared" ca="1" si="4"/>
        <v>30.0852</v>
      </c>
      <c r="J69" s="110" cm="1">
        <f t="array" aca="1" ref="J69" ca="1">IF(COUNTIFS('PTC NaTran'!$K$7:$K$15996,"",'PTC NaTran'!$A$7:$A$15996,J$16,'PTC NaTran'!$D$7:$D$15996,$A69,'PTC NaTran'!$C$7:$C$15996,"DEL")&gt;0,J$14,SUMIFS('PTC NaTran'!$K$7:$K$15996,'PTC NaTran'!$A$7:$A$15996,J$16,'PTC NaTran'!$D$7:$D$15996,$A69,'PTC NaTran'!$C$7:$C$15996,"DEL")*1.0026*$F$4/INDIRECT($A$4&amp;"!D9"))</f>
        <v>150.65359477124181</v>
      </c>
      <c r="K69" s="110">
        <v>1000</v>
      </c>
      <c r="L69" s="111">
        <f t="shared" ca="1" si="1"/>
        <v>5.7622257962963008</v>
      </c>
      <c r="M69" s="153">
        <f t="shared" ca="1" si="5"/>
        <v>0.42459999999999998</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0.99848806941431767</v>
      </c>
      <c r="O69" s="66">
        <f t="shared" ca="1" si="6"/>
        <v>30.085163398692828</v>
      </c>
      <c r="S69" s="111">
        <f t="shared" ca="1" si="2"/>
        <v>7.9687019117647173</v>
      </c>
      <c r="T69" s="51">
        <f t="shared" ca="1" si="7"/>
        <v>0.57935999999999999</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0.97795039768619008</v>
      </c>
      <c r="V69" s="66">
        <f t="shared" ca="1" si="8"/>
        <v>147.33174291939005</v>
      </c>
    </row>
    <row r="70" spans="1:22" x14ac:dyDescent="0.3">
      <c r="A70" s="32">
        <f t="shared" si="9"/>
        <v>45801</v>
      </c>
      <c r="B70" s="65" cm="1">
        <f t="array" aca="1" ref="B70" ca="1">_xlfn.XLOOKUP(A70,INDIRECT($A$5&amp;"!$AJ$41:$AJ$406"),INDIRECT($A$5&amp;"!$AK$41:$AK$406"))*SUM($F$3:$I$3)</f>
        <v>0</v>
      </c>
      <c r="C70" s="65" cm="1">
        <f t="array" aca="1" ref="C70" ca="1">_xlfn.XLOOKUP(A70,INDIRECT($A$5&amp;"!$AJ$41:$AJ$406"),INDIRECT($A$5&amp;"!$AL$41:$AL$406"))*SUM($F$3:$I$3)</f>
        <v>13.5</v>
      </c>
      <c r="D70" s="65" cm="1">
        <f t="array" aca="1" ref="D70" ca="1">_xlfn.XLOOKUP(A70,INDIRECT($A$5&amp;"!$AJ$41:$AJ$406"),INDIRECT($A$5&amp;"!$AO$41:$AO$406"))*SUM($F$3:$I$3)</f>
        <v>8.7750000000000004</v>
      </c>
      <c r="E70" s="34" cm="1">
        <f t="array" ref="E70">SUMPRODUCT(('PT Storengy'!$B$8:$K$372)*('PT Storengy'!$A$8:$A$372=$A70)*('PT Storengy'!$B$5:$K$5=$A$6)*('PT Storengy'!$B$7:$K$7=$A$7))</f>
        <v>0.05</v>
      </c>
      <c r="F70" s="111">
        <f t="shared" ca="1" si="0"/>
        <v>5.9051122000000014</v>
      </c>
      <c r="G70" s="153">
        <f t="shared" ca="1" si="3"/>
        <v>0.42682999999999999</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0.99835101229211942</v>
      </c>
      <c r="I70" s="66">
        <f t="shared" ca="1" si="4"/>
        <v>142.88489999999999</v>
      </c>
      <c r="J70" s="110" cm="1">
        <f t="array" aca="1" ref="J70" ca="1">IF(COUNTIFS('PTC NaTran'!$K$7:$K$15996,"",'PTC NaTran'!$A$7:$A$15996,J$16,'PTC NaTran'!$D$7:$D$15996,$A70,'PTC NaTran'!$C$7:$C$15996,"DEL")&gt;0,J$14,SUMIFS('PTC NaTran'!$K$7:$K$15996,'PTC NaTran'!$A$7:$A$15996,J$16,'PTC NaTran'!$D$7:$D$15996,$A70,'PTC NaTran'!$C$7:$C$15996,"DEL")*1.0026*$F$4/INDIRECT($A$4&amp;"!D9"))</f>
        <v>150.65359477124181</v>
      </c>
      <c r="K70" s="110">
        <v>1000</v>
      </c>
      <c r="L70" s="111">
        <f t="shared" ca="1" si="1"/>
        <v>5.9051107066993511</v>
      </c>
      <c r="M70" s="153">
        <f t="shared" ca="1" si="5"/>
        <v>0.42682999999999999</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0.99835101229211942</v>
      </c>
      <c r="O70" s="66">
        <f t="shared" ca="1" si="6"/>
        <v>142.88491040305018</v>
      </c>
      <c r="S70" s="111">
        <f t="shared" ca="1" si="2"/>
        <v>8.1139964478939834</v>
      </c>
      <c r="T70" s="51">
        <f t="shared" ca="1" si="7"/>
        <v>0.59026999999999996</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0.9644279404675834</v>
      </c>
      <c r="V70" s="66">
        <f t="shared" ca="1" si="8"/>
        <v>145.29453612926665</v>
      </c>
    </row>
    <row r="71" spans="1:22" x14ac:dyDescent="0.3">
      <c r="A71" s="32">
        <f t="shared" si="9"/>
        <v>45802</v>
      </c>
      <c r="B71" s="65" cm="1">
        <f t="array" aca="1" ref="B71" ca="1">_xlfn.XLOOKUP(A71,INDIRECT($A$5&amp;"!$AJ$41:$AJ$406"),INDIRECT($A$5&amp;"!$AK$41:$AK$406"))*SUM($F$3:$I$3)</f>
        <v>0</v>
      </c>
      <c r="C71" s="65" cm="1">
        <f t="array" aca="1" ref="C71" ca="1">_xlfn.XLOOKUP(A71,INDIRECT($A$5&amp;"!$AJ$41:$AJ$406"),INDIRECT($A$5&amp;"!$AL$41:$AL$406"))*SUM($F$3:$I$3)</f>
        <v>13.5</v>
      </c>
      <c r="D71" s="65" cm="1">
        <f t="array" aca="1" ref="D71" ca="1">_xlfn.XLOOKUP(A71,INDIRECT($A$5&amp;"!$AJ$41:$AJ$406"),INDIRECT($A$5&amp;"!$AO$41:$AO$406"))*SUM($F$3:$I$3)</f>
        <v>8.7750000000000004</v>
      </c>
      <c r="E71" s="34" cm="1">
        <f t="array" ref="E71">SUMPRODUCT(('PT Storengy'!$B$8:$K$372)*('PT Storengy'!$A$8:$A$372=$A71)*('PT Storengy'!$B$5:$K$5=$A$6)*('PT Storengy'!$B$7:$K$7=$A$7))</f>
        <v>0.05</v>
      </c>
      <c r="F71" s="111">
        <f t="shared" ca="1" si="0"/>
        <v>6.0479040000000017</v>
      </c>
      <c r="G71" s="153">
        <f t="shared" ca="1" si="3"/>
        <v>0.43741999999999998</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0.99770014461316059</v>
      </c>
      <c r="I71" s="66">
        <f t="shared" ca="1" si="4"/>
        <v>142.79179999999999</v>
      </c>
      <c r="J71" s="110" cm="1">
        <f t="array" aca="1" ref="J71" ca="1">IF(COUNTIFS('PTC NaTran'!$K$7:$K$15996,"",'PTC NaTran'!$A$7:$A$15996,J$16,'PTC NaTran'!$D$7:$D$15996,$A71,'PTC NaTran'!$C$7:$C$15996,"DEL")&gt;0,J$14,SUMIFS('PTC NaTran'!$K$7:$K$15996,'PTC NaTran'!$A$7:$A$15996,J$16,'PTC NaTran'!$D$7:$D$15996,$A71,'PTC NaTran'!$C$7:$C$15996,"DEL")*1.0026*$F$4/INDIRECT($A$4&amp;"!D9"))</f>
        <v>150.65359477124181</v>
      </c>
      <c r="K71" s="110">
        <v>1000</v>
      </c>
      <c r="L71" s="111">
        <f t="shared" ca="1" si="1"/>
        <v>6.0479024643246238</v>
      </c>
      <c r="M71" s="153">
        <f t="shared" ca="1" si="5"/>
        <v>0.43741999999999998</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0.99770014461316059</v>
      </c>
      <c r="O71" s="66">
        <f t="shared" ca="1" si="6"/>
        <v>142.7917576252724</v>
      </c>
      <c r="S71" s="111">
        <f t="shared" ca="1" si="2"/>
        <v>8.2572624839143174</v>
      </c>
      <c r="T71" s="51">
        <f t="shared" ca="1" si="7"/>
        <v>0.60104000000000002</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0.95096327597011387</v>
      </c>
      <c r="V71" s="66">
        <f t="shared" ca="1" si="8"/>
        <v>143.26603602033413</v>
      </c>
    </row>
    <row r="72" spans="1:22" x14ac:dyDescent="0.3">
      <c r="A72" s="32">
        <f t="shared" si="9"/>
        <v>45803</v>
      </c>
      <c r="B72" s="65" cm="1">
        <f t="array" aca="1" ref="B72" ca="1">_xlfn.XLOOKUP(A72,INDIRECT($A$5&amp;"!$AJ$41:$AJ$406"),INDIRECT($A$5&amp;"!$AK$41:$AK$406"))*SUM($F$3:$I$3)</f>
        <v>0</v>
      </c>
      <c r="C72" s="65" cm="1">
        <f t="array" aca="1" ref="C72" ca="1">_xlfn.XLOOKUP(A72,INDIRECT($A$5&amp;"!$AJ$41:$AJ$406"),INDIRECT($A$5&amp;"!$AL$41:$AL$406"))*SUM($F$3:$I$3)</f>
        <v>13.5</v>
      </c>
      <c r="D72" s="65" cm="1">
        <f t="array" aca="1" ref="D72" ca="1">_xlfn.XLOOKUP(A72,INDIRECT($A$5&amp;"!$AJ$41:$AJ$406"),INDIRECT($A$5&amp;"!$AO$41:$AO$406"))*SUM($F$3:$I$3)</f>
        <v>8.7750000000000004</v>
      </c>
      <c r="E72" s="34" cm="1">
        <f t="array" ref="E72">SUMPRODUCT(('PT Storengy'!$B$8:$K$372)*('PT Storengy'!$A$8:$A$372=$A72)*('PT Storengy'!$B$5:$K$5=$A$6)*('PT Storengy'!$B$7:$K$7=$A$7))</f>
        <v>0.05</v>
      </c>
      <c r="F72" s="111">
        <f t="shared" ca="1" si="0"/>
        <v>6.1906028000000015</v>
      </c>
      <c r="G72" s="153">
        <f t="shared" ca="1" si="3"/>
        <v>0.44799</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0.99705050614606017</v>
      </c>
      <c r="I72" s="66">
        <f t="shared" ca="1" si="4"/>
        <v>142.69880000000001</v>
      </c>
      <c r="J72" s="110" cm="1">
        <f t="array" aca="1" ref="J72" ca="1">IF(COUNTIFS('PTC NaTran'!$K$7:$K$15996,"",'PTC NaTran'!$A$7:$A$15996,J$16,'PTC NaTran'!$D$7:$D$15996,$A72,'PTC NaTran'!$C$7:$C$15996,"DEL")&gt;0,J$14,SUMIFS('PTC NaTran'!$K$7:$K$15996,'PTC NaTran'!$A$7:$A$15996,J$16,'PTC NaTran'!$D$7:$D$15996,$A72,'PTC NaTran'!$C$7:$C$15996,"DEL")*1.0026*$F$4/INDIRECT($A$4&amp;"!D9"))</f>
        <v>150.65359477124181</v>
      </c>
      <c r="K72" s="110">
        <v>1000</v>
      </c>
      <c r="L72" s="111">
        <f t="shared" ca="1" si="1"/>
        <v>6.1906012450980441</v>
      </c>
      <c r="M72" s="153">
        <f t="shared" ca="1" si="5"/>
        <v>0.44799</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0.99705050614606017</v>
      </c>
      <c r="O72" s="66">
        <f t="shared" ca="1" si="6"/>
        <v>142.69878077342057</v>
      </c>
      <c r="S72" s="111">
        <f t="shared" ca="1" si="2"/>
        <v>8.3983694581336348</v>
      </c>
      <c r="T72" s="51">
        <f t="shared" ca="1" si="7"/>
        <v>0.61165000000000003</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0.93663197637985129</v>
      </c>
      <c r="V72" s="66">
        <f t="shared" ca="1" si="8"/>
        <v>141.10697421931746</v>
      </c>
    </row>
    <row r="73" spans="1:22" x14ac:dyDescent="0.3">
      <c r="A73" s="32">
        <f t="shared" si="9"/>
        <v>45804</v>
      </c>
      <c r="B73" s="65" cm="1">
        <f t="array" aca="1" ref="B73" ca="1">_xlfn.XLOOKUP(A73,INDIRECT($A$5&amp;"!$AJ$41:$AJ$406"),INDIRECT($A$5&amp;"!$AK$41:$AK$406"))*SUM($F$3:$I$3)</f>
        <v>0</v>
      </c>
      <c r="C73" s="65" cm="1">
        <f t="array" aca="1" ref="C73" ca="1">_xlfn.XLOOKUP(A73,INDIRECT($A$5&amp;"!$AJ$41:$AJ$406"),INDIRECT($A$5&amp;"!$AL$41:$AL$406"))*SUM($F$3:$I$3)</f>
        <v>13.5</v>
      </c>
      <c r="D73" s="65" cm="1">
        <f t="array" aca="1" ref="D73" ca="1">_xlfn.XLOOKUP(A73,INDIRECT($A$5&amp;"!$AJ$41:$AJ$406"),INDIRECT($A$5&amp;"!$AO$41:$AO$406"))*SUM($F$3:$I$3)</f>
        <v>8.7750000000000004</v>
      </c>
      <c r="E73" s="34" cm="1">
        <f t="array" ref="E73">SUMPRODUCT(('PT Storengy'!$B$8:$K$372)*('PT Storengy'!$A$8:$A$372=$A73)*('PT Storengy'!$B$5:$K$5=$A$6)*('PT Storengy'!$B$7:$K$7=$A$7))</f>
        <v>0.05</v>
      </c>
      <c r="F73" s="111">
        <f t="shared" ca="1" si="0"/>
        <v>6.3332086000000016</v>
      </c>
      <c r="G73" s="153">
        <f t="shared" ca="1" si="3"/>
        <v>0.45856000000000002</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0.99640086767895963</v>
      </c>
      <c r="I73" s="66">
        <f t="shared" ca="1" si="4"/>
        <v>142.60579999999999</v>
      </c>
      <c r="J73" s="110" cm="1">
        <f t="array" aca="1" ref="J73" ca="1">IF(COUNTIFS('PTC NaTran'!$K$7:$K$15996,"",'PTC NaTran'!$A$7:$A$15996,J$16,'PTC NaTran'!$D$7:$D$15996,$A73,'PTC NaTran'!$C$7:$C$15996,"DEL")&gt;0,J$14,SUMIFS('PTC NaTran'!$K$7:$K$15996,'PTC NaTran'!$A$7:$A$15996,J$16,'PTC NaTran'!$D$7:$D$15996,$A73,'PTC NaTran'!$C$7:$C$15996,"DEL")*1.0026*$F$4/INDIRECT($A$4&amp;"!D9"))</f>
        <v>150.65359477124181</v>
      </c>
      <c r="K73" s="110">
        <v>1000</v>
      </c>
      <c r="L73" s="111">
        <f t="shared" ca="1" si="1"/>
        <v>6.3332070490196131</v>
      </c>
      <c r="M73" s="153">
        <f t="shared" ca="1" si="5"/>
        <v>0.45856000000000002</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0.99640086767895963</v>
      </c>
      <c r="O73" s="66">
        <f t="shared" ca="1" si="6"/>
        <v>142.60580392156871</v>
      </c>
      <c r="S73" s="111">
        <f t="shared" ca="1" si="2"/>
        <v>8.5373499294480872</v>
      </c>
      <c r="T73" s="51">
        <f t="shared" ca="1" si="7"/>
        <v>0.62209999999999999</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0.92251679440829182</v>
      </c>
      <c r="V73" s="66">
        <f t="shared" ca="1" si="8"/>
        <v>138.98047131445179</v>
      </c>
    </row>
    <row r="74" spans="1:22" x14ac:dyDescent="0.3">
      <c r="A74" s="32">
        <f t="shared" si="9"/>
        <v>45805</v>
      </c>
      <c r="B74" s="65" cm="1">
        <f t="array" aca="1" ref="B74" ca="1">_xlfn.XLOOKUP(A74,INDIRECT($A$5&amp;"!$AJ$41:$AJ$406"),INDIRECT($A$5&amp;"!$AK$41:$AK$406"))*SUM($F$3:$I$3)</f>
        <v>0</v>
      </c>
      <c r="C74" s="65" cm="1">
        <f t="array" aca="1" ref="C74" ca="1">_xlfn.XLOOKUP(A74,INDIRECT($A$5&amp;"!$AJ$41:$AJ$406"),INDIRECT($A$5&amp;"!$AL$41:$AL$406"))*SUM($F$3:$I$3)</f>
        <v>13.5</v>
      </c>
      <c r="D74" s="65" cm="1">
        <f t="array" aca="1" ref="D74" ca="1">_xlfn.XLOOKUP(A74,INDIRECT($A$5&amp;"!$AJ$41:$AJ$406"),INDIRECT($A$5&amp;"!$AO$41:$AO$406"))*SUM($F$3:$I$3)</f>
        <v>8.7750000000000004</v>
      </c>
      <c r="E74" s="34" cm="1">
        <f t="array" ref="E74">SUMPRODUCT(('PT Storengy'!$B$8:$K$372)*('PT Storengy'!$A$8:$A$372=$A74)*('PT Storengy'!$B$5:$K$5=$A$6)*('PT Storengy'!$B$7:$K$7=$A$7))</f>
        <v>0.05</v>
      </c>
      <c r="F74" s="111">
        <f t="shared" ca="1" si="0"/>
        <v>6.4757214000000012</v>
      </c>
      <c r="G74" s="153">
        <f t="shared" ca="1" si="3"/>
        <v>0.46912999999999999</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0.9957512292118591</v>
      </c>
      <c r="I74" s="66">
        <f t="shared" ca="1" si="4"/>
        <v>142.5128</v>
      </c>
      <c r="J74" s="110" cm="1">
        <f t="array" aca="1" ref="J74" ca="1">IF(COUNTIFS('PTC NaTran'!$K$7:$K$15996,"",'PTC NaTran'!$A$7:$A$15996,J$16,'PTC NaTran'!$D$7:$D$15996,$A74,'PTC NaTran'!$C$7:$C$15996,"DEL")&gt;0,J$14,SUMIFS('PTC NaTran'!$K$7:$K$15996,'PTC NaTran'!$A$7:$A$15996,J$16,'PTC NaTran'!$D$7:$D$15996,$A74,'PTC NaTran'!$C$7:$C$15996,"DEL")*1.0026*$F$4/INDIRECT($A$4&amp;"!D9"))</f>
        <v>150.65359477124181</v>
      </c>
      <c r="K74" s="110">
        <v>1000</v>
      </c>
      <c r="L74" s="111">
        <f t="shared" ca="1" si="1"/>
        <v>6.4757198760893298</v>
      </c>
      <c r="M74" s="153">
        <f t="shared" ca="1" si="5"/>
        <v>0.46912999999999999</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0.9957512292118591</v>
      </c>
      <c r="O74" s="66">
        <f t="shared" ca="1" si="6"/>
        <v>142.51282706971685</v>
      </c>
      <c r="S74" s="111">
        <f t="shared" ca="1" si="2"/>
        <v>8.6742344218228151</v>
      </c>
      <c r="T74" s="51">
        <f t="shared" ca="1" si="7"/>
        <v>0.63239999999999996</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0.90860422270426677</v>
      </c>
      <c r="V74" s="66">
        <f t="shared" ca="1" si="8"/>
        <v>136.88449237472776</v>
      </c>
    </row>
    <row r="75" spans="1:22" x14ac:dyDescent="0.3">
      <c r="A75" s="32">
        <f t="shared" si="9"/>
        <v>45806</v>
      </c>
      <c r="B75" s="65" cm="1">
        <f t="array" aca="1" ref="B75" ca="1">_xlfn.XLOOKUP(A75,INDIRECT($A$5&amp;"!$AJ$41:$AJ$406"),INDIRECT($A$5&amp;"!$AK$41:$AK$406"))*SUM($F$3:$I$3)</f>
        <v>0</v>
      </c>
      <c r="C75" s="65" cm="1">
        <f t="array" aca="1" ref="C75" ca="1">_xlfn.XLOOKUP(A75,INDIRECT($A$5&amp;"!$AJ$41:$AJ$406"),INDIRECT($A$5&amp;"!$AL$41:$AL$406"))*SUM($F$3:$I$3)</f>
        <v>13.5</v>
      </c>
      <c r="D75" s="65" cm="1">
        <f t="array" aca="1" ref="D75" ca="1">_xlfn.XLOOKUP(A75,INDIRECT($A$5&amp;"!$AJ$41:$AJ$406"),INDIRECT($A$5&amp;"!$AO$41:$AO$406"))*SUM($F$3:$I$3)</f>
        <v>8.7750000000000004</v>
      </c>
      <c r="E75" s="34" cm="1">
        <f t="array" ref="E75">SUMPRODUCT(('PT Storengy'!$B$8:$K$372)*('PT Storengy'!$A$8:$A$372=$A75)*('PT Storengy'!$B$5:$K$5=$A$6)*('PT Storengy'!$B$7:$K$7=$A$7))</f>
        <v>0.05</v>
      </c>
      <c r="F75" s="111">
        <f t="shared" ca="1" si="0"/>
        <v>6.6181414000000007</v>
      </c>
      <c r="G75" s="153">
        <f t="shared" ca="1" si="3"/>
        <v>0.47968</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0.99510281995661698</v>
      </c>
      <c r="I75" s="66">
        <f t="shared" ca="1" si="4"/>
        <v>142.41999999999999</v>
      </c>
      <c r="J75" s="110" cm="1">
        <f t="array" aca="1" ref="J75" ca="1">IF(COUNTIFS('PTC NaTran'!$K$7:$K$15996,"",'PTC NaTran'!$A$7:$A$15996,J$16,'PTC NaTran'!$D$7:$D$15996,$A75,'PTC NaTran'!$C$7:$C$15996,"DEL")&gt;0,J$14,SUMIFS('PTC NaTran'!$K$7:$K$15996,'PTC NaTran'!$A$7:$A$15996,J$16,'PTC NaTran'!$D$7:$D$15996,$A75,'PTC NaTran'!$C$7:$C$15996,"DEL")*1.0026*$F$4/INDIRECT($A$4&amp;"!D9"))</f>
        <v>150.65359477124181</v>
      </c>
      <c r="K75" s="110">
        <v>1000</v>
      </c>
      <c r="L75" s="111">
        <f t="shared" ca="1" si="1"/>
        <v>6.6181399022331204</v>
      </c>
      <c r="M75" s="153">
        <f t="shared" ca="1" si="5"/>
        <v>0.47968</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0.99510281995661698</v>
      </c>
      <c r="O75" s="66">
        <f t="shared" ca="1" si="6"/>
        <v>142.42002614379095</v>
      </c>
      <c r="S75" s="111">
        <f t="shared" ca="1" si="2"/>
        <v>8.80905549415397</v>
      </c>
      <c r="T75" s="51">
        <f t="shared" ca="1" si="7"/>
        <v>0.64254</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0.89490776861894505</v>
      </c>
      <c r="V75" s="66">
        <f t="shared" ca="1" si="8"/>
        <v>134.82107233115477</v>
      </c>
    </row>
    <row r="76" spans="1:22" x14ac:dyDescent="0.3">
      <c r="A76" s="32">
        <f t="shared" si="9"/>
        <v>45807</v>
      </c>
      <c r="B76" s="65" cm="1">
        <f t="array" aca="1" ref="B76" ca="1">_xlfn.XLOOKUP(A76,INDIRECT($A$5&amp;"!$AJ$41:$AJ$406"),INDIRECT($A$5&amp;"!$AK$41:$AK$406"))*SUM($F$3:$I$3)</f>
        <v>0</v>
      </c>
      <c r="C76" s="65" cm="1">
        <f t="array" aca="1" ref="C76" ca="1">_xlfn.XLOOKUP(A76,INDIRECT($A$5&amp;"!$AJ$41:$AJ$406"),INDIRECT($A$5&amp;"!$AL$41:$AL$406"))*SUM($F$3:$I$3)</f>
        <v>13.5</v>
      </c>
      <c r="D76" s="65" cm="1">
        <f t="array" aca="1" ref="D76" ca="1">_xlfn.XLOOKUP(A76,INDIRECT($A$5&amp;"!$AJ$41:$AJ$406"),INDIRECT($A$5&amp;"!$AO$41:$AO$406"))*SUM($F$3:$I$3)</f>
        <v>8.7750000000000004</v>
      </c>
      <c r="E76" s="34" cm="1">
        <f t="array" ref="E76">SUMPRODUCT(('PT Storengy'!$B$8:$K$372)*('PT Storengy'!$A$8:$A$372=$A76)*('PT Storengy'!$B$5:$K$5=$A$6)*('PT Storengy'!$B$7:$K$7=$A$7))</f>
        <v>0.05</v>
      </c>
      <c r="F76" s="111">
        <f t="shared" ca="1" si="0"/>
        <v>6.7604686000000012</v>
      </c>
      <c r="G76" s="153">
        <f t="shared" ca="1" si="3"/>
        <v>0.49023</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0.99445441070137475</v>
      </c>
      <c r="I76" s="66">
        <f t="shared" ca="1" si="4"/>
        <v>142.3272</v>
      </c>
      <c r="J76" s="110" cm="1">
        <f t="array" aca="1" ref="J76" ca="1">IF(COUNTIFS('PTC NaTran'!$K$7:$K$15996,"",'PTC NaTran'!$A$7:$A$15996,J$16,'PTC NaTran'!$D$7:$D$15996,$A76,'PTC NaTran'!$C$7:$C$15996,"DEL")&gt;0,J$14,SUMIFS('PTC NaTran'!$K$7:$K$15996,'PTC NaTran'!$A$7:$A$15996,J$16,'PTC NaTran'!$D$7:$D$15996,$A76,'PTC NaTran'!$C$7:$C$15996,"DEL")*1.0026*$F$4/INDIRECT($A$4&amp;"!D9"))</f>
        <v>150.65359477124181</v>
      </c>
      <c r="K76" s="110">
        <v>1000</v>
      </c>
      <c r="L76" s="111">
        <f t="shared" ca="1" si="1"/>
        <v>6.7604671274509851</v>
      </c>
      <c r="M76" s="153">
        <f t="shared" ca="1" si="5"/>
        <v>0.49023</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0.99445441070137475</v>
      </c>
      <c r="O76" s="66">
        <f t="shared" ca="1" si="6"/>
        <v>142.32722521786502</v>
      </c>
      <c r="S76" s="111">
        <f t="shared" ca="1" si="2"/>
        <v>8.9418457053377036</v>
      </c>
      <c r="T76" s="51">
        <f t="shared" ca="1" si="7"/>
        <v>0.65251999999999999</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0.88142743215232666</v>
      </c>
      <c r="V76" s="66">
        <f t="shared" ca="1" si="8"/>
        <v>132.79021118373285</v>
      </c>
    </row>
    <row r="77" spans="1:22" x14ac:dyDescent="0.3">
      <c r="A77" s="32">
        <f t="shared" si="9"/>
        <v>45808</v>
      </c>
      <c r="B77" s="65" cm="1">
        <f t="array" aca="1" ref="B77" ca="1">_xlfn.XLOOKUP(A77,INDIRECT($A$5&amp;"!$AJ$41:$AJ$406"),INDIRECT($A$5&amp;"!$AK$41:$AK$406"))*SUM($F$3:$I$3)</f>
        <v>2.7</v>
      </c>
      <c r="C77" s="65" cm="1">
        <f t="array" aca="1" ref="C77" ca="1">_xlfn.XLOOKUP(A77,INDIRECT($A$5&amp;"!$AJ$41:$AJ$406"),INDIRECT($A$5&amp;"!$AL$41:$AL$406"))*SUM($F$3:$I$3)</f>
        <v>8.7750000000000004</v>
      </c>
      <c r="D77" s="65" cm="1">
        <f t="array" aca="1" ref="D77" ca="1">_xlfn.XLOOKUP(A77,INDIRECT($A$5&amp;"!$AJ$41:$AJ$406"),INDIRECT($A$5&amp;"!$AO$41:$AO$406"))*SUM($F$3:$I$3)</f>
        <v>8.7750000000000004</v>
      </c>
      <c r="E77" s="34" cm="1">
        <f t="array" ref="E77">SUMPRODUCT(('PT Storengy'!$B$8:$K$372)*('PT Storengy'!$A$8:$A$372=$A77)*('PT Storengy'!$B$5:$K$5=$A$6)*('PT Storengy'!$B$7:$K$7=$A$7))</f>
        <v>0.05</v>
      </c>
      <c r="F77" s="111">
        <f t="shared" ca="1" si="0"/>
        <v>6.9027030000000007</v>
      </c>
      <c r="G77" s="153">
        <f t="shared" ca="1" si="3"/>
        <v>0.50078</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0.99380600144613251</v>
      </c>
      <c r="I77" s="66">
        <f t="shared" ca="1" si="4"/>
        <v>142.23439999999999</v>
      </c>
      <c r="J77" s="110" cm="1">
        <f t="array" aca="1" ref="J77" ca="1">IF(COUNTIFS('PTC NaTran'!$K$7:$K$15996,"",'PTC NaTran'!$A$7:$A$15996,J$16,'PTC NaTran'!$D$7:$D$15996,$A77,'PTC NaTran'!$C$7:$C$15996,"DEL")&gt;0,J$14,SUMIFS('PTC NaTran'!$K$7:$K$15996,'PTC NaTran'!$A$7:$A$15996,J$16,'PTC NaTran'!$D$7:$D$15996,$A77,'PTC NaTran'!$C$7:$C$15996,"DEL")*1.0026*$F$4/INDIRECT($A$4&amp;"!D9"))</f>
        <v>150.65359477124181</v>
      </c>
      <c r="K77" s="110">
        <v>1000</v>
      </c>
      <c r="L77" s="111">
        <f t="shared" ca="1" si="1"/>
        <v>6.9027015517429238</v>
      </c>
      <c r="M77" s="153">
        <f t="shared" ca="1" si="5"/>
        <v>0.50078</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0.99380600144613251</v>
      </c>
      <c r="O77" s="66">
        <f t="shared" ca="1" si="6"/>
        <v>142.23442429193909</v>
      </c>
      <c r="S77" s="111">
        <f t="shared" ca="1" si="2"/>
        <v>9.0726335444081467</v>
      </c>
      <c r="T77" s="51">
        <f t="shared" ca="1" si="7"/>
        <v>0.66235999999999995</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0.86813619860207347</v>
      </c>
      <c r="V77" s="66">
        <f t="shared" ca="1" si="8"/>
        <v>130.78783907044308</v>
      </c>
    </row>
    <row r="78" spans="1:22" x14ac:dyDescent="0.3">
      <c r="A78" s="32">
        <f t="shared" si="9"/>
        <v>45809</v>
      </c>
      <c r="B78" s="65" cm="1">
        <f t="array" aca="1" ref="B78" ca="1">_xlfn.XLOOKUP(A78,INDIRECT($A$5&amp;"!$AJ$41:$AJ$406"),INDIRECT($A$5&amp;"!$AK$41:$AK$406"))*SUM($F$3:$I$3)</f>
        <v>0</v>
      </c>
      <c r="C78" s="65" cm="1">
        <f t="array" aca="1" ref="C78" ca="1">_xlfn.XLOOKUP(A78,INDIRECT($A$5&amp;"!$AJ$41:$AJ$406"),INDIRECT($A$5&amp;"!$AL$41:$AL$406"))*SUM($F$3:$I$3)</f>
        <v>13.5</v>
      </c>
      <c r="D78" s="65" cm="1">
        <f t="array" aca="1" ref="D78" ca="1">_xlfn.XLOOKUP(A78,INDIRECT($A$5&amp;"!$AJ$41:$AJ$406"),INDIRECT($A$5&amp;"!$AO$41:$AO$406"))*SUM($F$3:$I$3)</f>
        <v>12.15</v>
      </c>
      <c r="E78" s="34" cm="1">
        <f t="array" ref="E78">SUMPRODUCT(('PT Storengy'!$B$8:$K$372)*('PT Storengy'!$A$8:$A$372=$A78)*('PT Storengy'!$B$5:$K$5=$A$6)*('PT Storengy'!$B$7:$K$7=$A$7))</f>
        <v>0.05</v>
      </c>
      <c r="F78" s="111">
        <f t="shared" ca="1" si="0"/>
        <v>7.0448448000000008</v>
      </c>
      <c r="G78" s="153">
        <f t="shared" ca="1" si="3"/>
        <v>0.51131000000000004</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0.99315882140274858</v>
      </c>
      <c r="I78" s="66">
        <f t="shared" ca="1" si="4"/>
        <v>142.14179999999999</v>
      </c>
      <c r="J78" s="110" cm="1">
        <f t="array" aca="1" ref="J78" ca="1">IF(COUNTIFS('PTC NaTran'!$K$7:$K$15996,"",'PTC NaTran'!$A$7:$A$15996,J$16,'PTC NaTran'!$D$7:$D$15996,$A78,'PTC NaTran'!$C$7:$C$15996,"DEL")&gt;0,J$14,SUMIFS('PTC NaTran'!$K$7:$K$15996,'PTC NaTran'!$A$7:$A$15996,J$16,'PTC NaTran'!$D$7:$D$15996,$A78,'PTC NaTran'!$C$7:$C$15996,"DEL")*1.0026*$F$4/INDIRECT($A$4&amp;"!D9"))</f>
        <v>150.65359477124181</v>
      </c>
      <c r="K78" s="110">
        <v>1000</v>
      </c>
      <c r="L78" s="111">
        <f t="shared" ca="1" si="1"/>
        <v>7.0448433510348627</v>
      </c>
      <c r="M78" s="153">
        <f t="shared" ca="1" si="5"/>
        <v>0.51131000000000004</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0.99315882140274858</v>
      </c>
      <c r="O78" s="66">
        <f t="shared" ca="1" si="6"/>
        <v>142.14179929193909</v>
      </c>
      <c r="S78" s="111">
        <f t="shared" ca="1" si="2"/>
        <v>9.2014495353304415</v>
      </c>
      <c r="T78" s="51">
        <f t="shared" ca="1" si="7"/>
        <v>0.67205000000000004</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0.85504757531935471</v>
      </c>
      <c r="V78" s="66">
        <f t="shared" ca="1" si="8"/>
        <v>128.81599092229493</v>
      </c>
    </row>
    <row r="79" spans="1:22" x14ac:dyDescent="0.3">
      <c r="A79" s="32">
        <f t="shared" si="9"/>
        <v>45810</v>
      </c>
      <c r="B79" s="65" cm="1">
        <f t="array" aca="1" ref="B79" ca="1">_xlfn.XLOOKUP(A79,INDIRECT($A$5&amp;"!$AJ$41:$AJ$406"),INDIRECT($A$5&amp;"!$AK$41:$AK$406"))*SUM($F$3:$I$3)</f>
        <v>0</v>
      </c>
      <c r="C79" s="65" cm="1">
        <f t="array" aca="1" ref="C79" ca="1">_xlfn.XLOOKUP(A79,INDIRECT($A$5&amp;"!$AJ$41:$AJ$406"),INDIRECT($A$5&amp;"!$AL$41:$AL$406"))*SUM($F$3:$I$3)</f>
        <v>13.5</v>
      </c>
      <c r="D79" s="65" cm="1">
        <f t="array" aca="1" ref="D79" ca="1">_xlfn.XLOOKUP(A79,INDIRECT($A$5&amp;"!$AJ$41:$AJ$406"),INDIRECT($A$5&amp;"!$AO$41:$AO$406"))*SUM($F$3:$I$3)</f>
        <v>12.15</v>
      </c>
      <c r="E79" s="34" cm="1">
        <f t="array" ref="E79">SUMPRODUCT(('PT Storengy'!$B$8:$K$372)*('PT Storengy'!$A$8:$A$372=$A79)*('PT Storengy'!$B$5:$K$5=$A$6)*('PT Storengy'!$B$7:$K$7=$A$7))</f>
        <v>0.8</v>
      </c>
      <c r="F79" s="111">
        <f t="shared" ca="1" si="0"/>
        <v>7.0747499000000005</v>
      </c>
      <c r="G79" s="153">
        <f t="shared" ca="1" si="3"/>
        <v>0.52183999999999997</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0.99251164135936454</v>
      </c>
      <c r="I79" s="66">
        <f t="shared" ca="1" si="4"/>
        <v>29.905100000000001</v>
      </c>
      <c r="J79" s="110" cm="1">
        <f t="array" aca="1" ref="J79" ca="1">IF(COUNTIFS('PTC NaTran'!$K$7:$K$15996,"",'PTC NaTran'!$A$7:$A$15996,J$16,'PTC NaTran'!$D$7:$D$15996,$A79,'PTC NaTran'!$C$7:$C$15996,"DEL")&gt;0,J$14,SUMIFS('PTC NaTran'!$K$7:$K$15996,'PTC NaTran'!$A$7:$A$15996,J$16,'PTC NaTran'!$D$7:$D$15996,$A79,'PTC NaTran'!$C$7:$C$15996,"DEL")*1.0026*$F$4/INDIRECT($A$4&amp;"!D9"))</f>
        <v>150.65359477124181</v>
      </c>
      <c r="K79" s="110">
        <v>1000</v>
      </c>
      <c r="L79" s="111">
        <f t="shared" ca="1" si="1"/>
        <v>7.0747484403594818</v>
      </c>
      <c r="M79" s="153">
        <f t="shared" ca="1" si="5"/>
        <v>0.52183999999999997</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0.99251164135936454</v>
      </c>
      <c r="O79" s="66">
        <f t="shared" ca="1" si="6"/>
        <v>29.90508932461875</v>
      </c>
      <c r="S79" s="111">
        <f t="shared" ca="1" si="2"/>
        <v>9.3283242020697301</v>
      </c>
      <c r="T79" s="51">
        <f t="shared" ca="1" si="7"/>
        <v>0.68159000000000003</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0.84216156230417039</v>
      </c>
      <c r="V79" s="66">
        <f t="shared" ca="1" si="8"/>
        <v>126.8746667392884</v>
      </c>
    </row>
    <row r="80" spans="1:22" x14ac:dyDescent="0.3">
      <c r="A80" s="32">
        <f t="shared" si="9"/>
        <v>45811</v>
      </c>
      <c r="B80" s="65" cm="1">
        <f t="array" aca="1" ref="B80" ca="1">_xlfn.XLOOKUP(A80,INDIRECT($A$5&amp;"!$AJ$41:$AJ$406"),INDIRECT($A$5&amp;"!$AK$41:$AK$406"))*SUM($F$3:$I$3)</f>
        <v>0</v>
      </c>
      <c r="C80" s="65" cm="1">
        <f t="array" aca="1" ref="C80" ca="1">_xlfn.XLOOKUP(A80,INDIRECT($A$5&amp;"!$AJ$41:$AJ$406"),INDIRECT($A$5&amp;"!$AL$41:$AL$406"))*SUM($F$3:$I$3)</f>
        <v>13.5</v>
      </c>
      <c r="D80" s="65" cm="1">
        <f t="array" aca="1" ref="D80" ca="1">_xlfn.XLOOKUP(A80,INDIRECT($A$5&amp;"!$AJ$41:$AJ$406"),INDIRECT($A$5&amp;"!$AO$41:$AO$406"))*SUM($F$3:$I$3)</f>
        <v>12.15</v>
      </c>
      <c r="E80" s="34" cm="1">
        <f t="array" ref="E80">SUMPRODUCT(('PT Storengy'!$B$8:$K$372)*('PT Storengy'!$A$8:$A$372=$A80)*('PT Storengy'!$B$5:$K$5=$A$6)*('PT Storengy'!$B$7:$K$7=$A$7))</f>
        <v>0.8</v>
      </c>
      <c r="F80" s="111">
        <f t="shared" ca="1" si="0"/>
        <v>7.1046509000000002</v>
      </c>
      <c r="G80" s="153">
        <f t="shared" ca="1" si="3"/>
        <v>0.52405999999999997</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0.99237519884309566</v>
      </c>
      <c r="I80" s="66">
        <f t="shared" ca="1" si="4"/>
        <v>29.901</v>
      </c>
      <c r="J80" s="110" cm="1">
        <f t="array" aca="1" ref="J80" ca="1">IF(COUNTIFS('PTC NaTran'!$K$7:$K$15996,"",'PTC NaTran'!$A$7:$A$15996,J$16,'PTC NaTran'!$D$7:$D$15996,$A80,'PTC NaTran'!$C$7:$C$15996,"DEL")&gt;0,J$14,SUMIFS('PTC NaTran'!$K$7:$K$15996,'PTC NaTran'!$A$7:$A$15996,J$16,'PTC NaTran'!$D$7:$D$15996,$A80,'PTC NaTran'!$C$7:$C$15996,"DEL")*1.0026*$F$4/INDIRECT($A$4&amp;"!D9"))</f>
        <v>150.65359477124181</v>
      </c>
      <c r="K80" s="110">
        <v>1000</v>
      </c>
      <c r="L80" s="111">
        <f t="shared" ca="1" si="1"/>
        <v>7.1046494185729898</v>
      </c>
      <c r="M80" s="153">
        <f t="shared" ca="1" si="5"/>
        <v>0.52405999999999997</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0.99237519884309566</v>
      </c>
      <c r="O80" s="66">
        <f t="shared" ca="1" si="6"/>
        <v>29.900978213507642</v>
      </c>
      <c r="S80" s="111">
        <f t="shared" ca="1" si="2"/>
        <v>9.4532860336601434</v>
      </c>
      <c r="T80" s="51">
        <f t="shared" ca="1" si="7"/>
        <v>0.69098999999999999</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0.82946465220535137</v>
      </c>
      <c r="V80" s="66">
        <f t="shared" ca="1" si="8"/>
        <v>124.96183159041404</v>
      </c>
    </row>
    <row r="81" spans="1:22" x14ac:dyDescent="0.3">
      <c r="A81" s="32">
        <f t="shared" si="9"/>
        <v>45812</v>
      </c>
      <c r="B81" s="65" cm="1">
        <f t="array" aca="1" ref="B81" ca="1">_xlfn.XLOOKUP(A81,INDIRECT($A$5&amp;"!$AJ$41:$AJ$406"),INDIRECT($A$5&amp;"!$AK$41:$AK$406"))*SUM($F$3:$I$3)</f>
        <v>0</v>
      </c>
      <c r="C81" s="65" cm="1">
        <f t="array" aca="1" ref="C81" ca="1">_xlfn.XLOOKUP(A81,INDIRECT($A$5&amp;"!$AJ$41:$AJ$406"),INDIRECT($A$5&amp;"!$AL$41:$AL$406"))*SUM($F$3:$I$3)</f>
        <v>13.5</v>
      </c>
      <c r="D81" s="65" cm="1">
        <f t="array" aca="1" ref="D81" ca="1">_xlfn.XLOOKUP(A81,INDIRECT($A$5&amp;"!$AJ$41:$AJ$406"),INDIRECT($A$5&amp;"!$AO$41:$AO$406"))*SUM($F$3:$I$3)</f>
        <v>12.15</v>
      </c>
      <c r="E81" s="34" cm="1">
        <f t="array" ref="E81">SUMPRODUCT(('PT Storengy'!$B$8:$K$372)*('PT Storengy'!$A$8:$A$372=$A81)*('PT Storengy'!$B$5:$K$5=$A$6)*('PT Storengy'!$B$7:$K$7=$A$7))</f>
        <v>0.8</v>
      </c>
      <c r="F81" s="111">
        <f t="shared" ref="F81:F144" ca="1" si="10">F80+I81/1000</f>
        <v>7.1345478</v>
      </c>
      <c r="G81" s="153">
        <f t="shared" ca="1" si="3"/>
        <v>0.52627000000000002</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0.99223937093275572</v>
      </c>
      <c r="I81" s="66">
        <f t="shared" ca="1" si="4"/>
        <v>29.896899999999999</v>
      </c>
      <c r="J81" s="110" cm="1">
        <f t="array" aca="1" ref="J81" ca="1">IF(COUNTIFS('PTC NaTran'!$K$7:$K$15996,"",'PTC NaTran'!$A$7:$A$15996,J$16,'PTC NaTran'!$D$7:$D$15996,$A81,'PTC NaTran'!$C$7:$C$15996,"DEL")&gt;0,J$14,SUMIFS('PTC NaTran'!$K$7:$K$15996,'PTC NaTran'!$A$7:$A$15996,J$16,'PTC NaTran'!$D$7:$D$15996,$A81,'PTC NaTran'!$C$7:$C$15996,"DEL")*1.0026*$F$4/INDIRECT($A$4&amp;"!D9"))</f>
        <v>150.65359477124181</v>
      </c>
      <c r="K81" s="110">
        <v>1000</v>
      </c>
      <c r="L81" s="111">
        <f t="shared" ref="L81:L144" ca="1" si="11">L80+O81/1000</f>
        <v>7.134546304193905</v>
      </c>
      <c r="M81" s="153">
        <f t="shared" ca="1" si="5"/>
        <v>0.52627000000000002</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0.99223937093275572</v>
      </c>
      <c r="O81" s="66">
        <f t="shared" ca="1" si="6"/>
        <v>29.896885620915047</v>
      </c>
      <c r="S81" s="111">
        <f t="shared" ref="S81:S144" ca="1" si="12">S80+V81/1000</f>
        <v>9.5763642207334918</v>
      </c>
      <c r="T81" s="51">
        <f t="shared" ca="1" si="7"/>
        <v>0.70023999999999997</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0.81696150204868723</v>
      </c>
      <c r="V81" s="66">
        <f t="shared" ca="1" si="8"/>
        <v>123.07818707334796</v>
      </c>
    </row>
    <row r="82" spans="1:22" x14ac:dyDescent="0.3">
      <c r="A82" s="32">
        <f t="shared" si="9"/>
        <v>45813</v>
      </c>
      <c r="B82" s="65" cm="1">
        <f t="array" aca="1" ref="B82" ca="1">_xlfn.XLOOKUP(A82,INDIRECT($A$5&amp;"!$AJ$41:$AJ$406"),INDIRECT($A$5&amp;"!$AK$41:$AK$406"))*SUM($F$3:$I$3)</f>
        <v>0</v>
      </c>
      <c r="C82" s="65" cm="1">
        <f t="array" aca="1" ref="C82" ca="1">_xlfn.XLOOKUP(A82,INDIRECT($A$5&amp;"!$AJ$41:$AJ$406"),INDIRECT($A$5&amp;"!$AL$41:$AL$406"))*SUM($F$3:$I$3)</f>
        <v>13.5</v>
      </c>
      <c r="D82" s="65" cm="1">
        <f t="array" aca="1" ref="D82" ca="1">_xlfn.XLOOKUP(A82,INDIRECT($A$5&amp;"!$AJ$41:$AJ$406"),INDIRECT($A$5&amp;"!$AO$41:$AO$406"))*SUM($F$3:$I$3)</f>
        <v>12.15</v>
      </c>
      <c r="E82" s="34" cm="1">
        <f t="array" ref="E82">SUMPRODUCT(('PT Storengy'!$B$8:$K$372)*('PT Storengy'!$A$8:$A$372=$A82)*('PT Storengy'!$B$5:$K$5=$A$6)*('PT Storengy'!$B$7:$K$7=$A$7))</f>
        <v>0.8</v>
      </c>
      <c r="F82" s="111">
        <f t="shared" ca="1" si="10"/>
        <v>7.1644405999999998</v>
      </c>
      <c r="G82" s="153">
        <f t="shared" ref="G82:G145" ca="1" si="13">ROUND(F81/SUM($F$3,$G$3,$H$3,$I$3),5)</f>
        <v>0.52849000000000002</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0.99210292841648684</v>
      </c>
      <c r="I82" s="66">
        <f t="shared" ref="I82:I145" ca="1" si="14">ROUND(IF(F81*1000+$F$4*(1-$E82)*H82&gt;$D82*1000,$D82*1000-F81*1000,$F$4*(1-$E82)*H82),4)</f>
        <v>29.892800000000001</v>
      </c>
      <c r="J82" s="110" cm="1">
        <f t="array" aca="1" ref="J82" ca="1">IF(COUNTIFS('PTC NaTran'!$K$7:$K$15996,"",'PTC NaTran'!$A$7:$A$15996,J$16,'PTC NaTran'!$D$7:$D$15996,$A82,'PTC NaTran'!$C$7:$C$15996,"DEL")&gt;0,J$14,SUMIFS('PTC NaTran'!$K$7:$K$15996,'PTC NaTran'!$A$7:$A$15996,J$16,'PTC NaTran'!$D$7:$D$15996,$A82,'PTC NaTran'!$C$7:$C$15996,"DEL")*1.0026*$F$4/INDIRECT($A$4&amp;"!D9"))</f>
        <v>150.65359477124181</v>
      </c>
      <c r="K82" s="110">
        <v>1000</v>
      </c>
      <c r="L82" s="111">
        <f t="shared" ca="1" si="11"/>
        <v>7.1644390972222274</v>
      </c>
      <c r="M82" s="153">
        <f t="shared" ref="M82:M145" ca="1" si="15">ROUND(L81/SUM($F$3,$G$3,$H$3,$I$3),5)</f>
        <v>0.52847999999999995</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0.99210354302241588</v>
      </c>
      <c r="O82" s="66">
        <f t="shared" ref="O82:O145" ca="1" si="16">IF(L81*1000+MIN(J82,K82,$F$4*(1-$E82)*N82)&gt;$D82*1000,$D82*1000-L81*1000,MIN(J82,K82,$F$4*(1-$E82)*N82))</f>
        <v>29.892793028322455</v>
      </c>
      <c r="S82" s="111">
        <f t="shared" ca="1" si="12"/>
        <v>9.6975358840595636</v>
      </c>
      <c r="T82" s="51">
        <f t="shared" ref="T82:T145" ca="1" si="17">MIN(ROUND(S81/SUM($F$3,$G$3,$H$3,$I$3),5),1)</f>
        <v>0.70935999999999999</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0.80430648541817362</v>
      </c>
      <c r="V82" s="66">
        <f t="shared" ref="V82:V145" ca="1" si="18">$F$4*(1)*U82</f>
        <v>121.17166332607124</v>
      </c>
    </row>
    <row r="83" spans="1:22" x14ac:dyDescent="0.3">
      <c r="A83" s="32">
        <f t="shared" ref="A83:A146" si="19">A82+1</f>
        <v>45814</v>
      </c>
      <c r="B83" s="65" cm="1">
        <f t="array" aca="1" ref="B83" ca="1">_xlfn.XLOOKUP(A83,INDIRECT($A$5&amp;"!$AJ$41:$AJ$406"),INDIRECT($A$5&amp;"!$AK$41:$AK$406"))*SUM($F$3:$I$3)</f>
        <v>0</v>
      </c>
      <c r="C83" s="65" cm="1">
        <f t="array" aca="1" ref="C83" ca="1">_xlfn.XLOOKUP(A83,INDIRECT($A$5&amp;"!$AJ$41:$AJ$406"),INDIRECT($A$5&amp;"!$AL$41:$AL$406"))*SUM($F$3:$I$3)</f>
        <v>13.5</v>
      </c>
      <c r="D83" s="65" cm="1">
        <f t="array" aca="1" ref="D83" ca="1">_xlfn.XLOOKUP(A83,INDIRECT($A$5&amp;"!$AJ$41:$AJ$406"),INDIRECT($A$5&amp;"!$AO$41:$AO$406"))*SUM($F$3:$I$3)</f>
        <v>12.15</v>
      </c>
      <c r="E83" s="34" cm="1">
        <f t="array" ref="E83">SUMPRODUCT(('PT Storengy'!$B$8:$K$372)*('PT Storengy'!$A$8:$A$372=$A83)*('PT Storengy'!$B$5:$K$5=$A$6)*('PT Storengy'!$B$7:$K$7=$A$7))</f>
        <v>0.8</v>
      </c>
      <c r="F83" s="111">
        <f t="shared" ca="1" si="10"/>
        <v>7.1943292999999997</v>
      </c>
      <c r="G83" s="153">
        <f t="shared" ca="1" si="13"/>
        <v>0.53069999999999995</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0.991967100506147</v>
      </c>
      <c r="I83" s="66">
        <f t="shared" ca="1" si="14"/>
        <v>29.8887</v>
      </c>
      <c r="J83" s="110" cm="1">
        <f t="array" aca="1" ref="J83" ca="1">IF(COUNTIFS('PTC NaTran'!$K$7:$K$15996,"",'PTC NaTran'!$A$7:$A$15996,J$16,'PTC NaTran'!$D$7:$D$15996,$A83,'PTC NaTran'!$C$7:$C$15996,"DEL")&gt;0,J$14,SUMIFS('PTC NaTran'!$K$7:$K$15996,'PTC NaTran'!$A$7:$A$15996,J$16,'PTC NaTran'!$D$7:$D$15996,$A83,'PTC NaTran'!$C$7:$C$15996,"DEL")*1.0026*$F$4/INDIRECT($A$4&amp;"!D9"))</f>
        <v>150.65359477124181</v>
      </c>
      <c r="K83" s="110">
        <v>1000</v>
      </c>
      <c r="L83" s="111">
        <f t="shared" ca="1" si="11"/>
        <v>7.1943277791394387</v>
      </c>
      <c r="M83" s="153">
        <f t="shared" ca="1" si="15"/>
        <v>0.53069999999999995</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0.991967100506147</v>
      </c>
      <c r="O83" s="66">
        <f t="shared" ca="1" si="16"/>
        <v>29.888681917211347</v>
      </c>
      <c r="S83" s="111">
        <f t="shared" ca="1" si="12"/>
        <v>9.8168302904502678</v>
      </c>
      <c r="T83" s="51">
        <f t="shared" ca="1" si="17"/>
        <v>0.71833999999999998</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0.79184573439383055</v>
      </c>
      <c r="V83" s="66">
        <f t="shared" ca="1" si="18"/>
        <v>119.29440639070452</v>
      </c>
    </row>
    <row r="84" spans="1:22" x14ac:dyDescent="0.3">
      <c r="A84" s="32">
        <f t="shared" si="19"/>
        <v>45815</v>
      </c>
      <c r="B84" s="65" cm="1">
        <f t="array" aca="1" ref="B84" ca="1">_xlfn.XLOOKUP(A84,INDIRECT($A$5&amp;"!$AJ$41:$AJ$406"),INDIRECT($A$5&amp;"!$AK$41:$AK$406"))*SUM($F$3:$I$3)</f>
        <v>0</v>
      </c>
      <c r="C84" s="65" cm="1">
        <f t="array" aca="1" ref="C84" ca="1">_xlfn.XLOOKUP(A84,INDIRECT($A$5&amp;"!$AJ$41:$AJ$406"),INDIRECT($A$5&amp;"!$AL$41:$AL$406"))*SUM($F$3:$I$3)</f>
        <v>13.5</v>
      </c>
      <c r="D84" s="65" cm="1">
        <f t="array" aca="1" ref="D84" ca="1">_xlfn.XLOOKUP(A84,INDIRECT($A$5&amp;"!$AJ$41:$AJ$406"),INDIRECT($A$5&amp;"!$AO$41:$AO$406"))*SUM($F$3:$I$3)</f>
        <v>12.15</v>
      </c>
      <c r="E84" s="34" cm="1">
        <f t="array" ref="E84">SUMPRODUCT(('PT Storengy'!$B$8:$K$372)*('PT Storengy'!$A$8:$A$372=$A84)*('PT Storengy'!$B$5:$K$5=$A$6)*('PT Storengy'!$B$7:$K$7=$A$7))</f>
        <v>0.1</v>
      </c>
      <c r="F84" s="111">
        <f t="shared" ca="1" si="10"/>
        <v>7.3288099999999998</v>
      </c>
      <c r="G84" s="153">
        <f t="shared" ca="1" si="13"/>
        <v>0.53290999999999999</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0.99183127259580717</v>
      </c>
      <c r="I84" s="66">
        <f t="shared" ca="1" si="14"/>
        <v>134.48070000000001</v>
      </c>
      <c r="J84" s="110" cm="1">
        <f t="array" aca="1" ref="J84" ca="1">IF(COUNTIFS('PTC NaTran'!$K$7:$K$15996,"",'PTC NaTran'!$A$7:$A$15996,J$16,'PTC NaTran'!$D$7:$D$15996,$A84,'PTC NaTran'!$C$7:$C$15996,"DEL")&gt;0,J$14,SUMIFS('PTC NaTran'!$K$7:$K$15996,'PTC NaTran'!$A$7:$A$15996,J$16,'PTC NaTran'!$D$7:$D$15996,$A84,'PTC NaTran'!$C$7:$C$15996,"DEL")*1.0026*$F$4/INDIRECT($A$4&amp;"!D9"))</f>
        <v>150.65359477124181</v>
      </c>
      <c r="K84" s="110">
        <v>1000</v>
      </c>
      <c r="L84" s="111">
        <f t="shared" ca="1" si="11"/>
        <v>7.3288084311002235</v>
      </c>
      <c r="M84" s="153">
        <f t="shared" ca="1" si="15"/>
        <v>0.53290999999999999</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0.99183127259580717</v>
      </c>
      <c r="O84" s="66">
        <f t="shared" ca="1" si="16"/>
        <v>134.48065196078443</v>
      </c>
      <c r="S84" s="111">
        <f t="shared" ca="1" si="12"/>
        <v>9.9342787972040814</v>
      </c>
      <c r="T84" s="51">
        <f t="shared" ca="1" si="17"/>
        <v>0.72716999999999998</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0.77959312509038381</v>
      </c>
      <c r="V84" s="66">
        <f t="shared" ca="1" si="18"/>
        <v>117.44850675381271</v>
      </c>
    </row>
    <row r="85" spans="1:22" x14ac:dyDescent="0.3">
      <c r="A85" s="32">
        <f t="shared" si="19"/>
        <v>45816</v>
      </c>
      <c r="B85" s="65" cm="1">
        <f t="array" aca="1" ref="B85" ca="1">_xlfn.XLOOKUP(A85,INDIRECT($A$5&amp;"!$AJ$41:$AJ$406"),INDIRECT($A$5&amp;"!$AK$41:$AK$406"))*SUM($F$3:$I$3)</f>
        <v>0</v>
      </c>
      <c r="C85" s="65" cm="1">
        <f t="array" aca="1" ref="C85" ca="1">_xlfn.XLOOKUP(A85,INDIRECT($A$5&amp;"!$AJ$41:$AJ$406"),INDIRECT($A$5&amp;"!$AL$41:$AL$406"))*SUM($F$3:$I$3)</f>
        <v>13.5</v>
      </c>
      <c r="D85" s="65" cm="1">
        <f t="array" aca="1" ref="D85" ca="1">_xlfn.XLOOKUP(A85,INDIRECT($A$5&amp;"!$AJ$41:$AJ$406"),INDIRECT($A$5&amp;"!$AO$41:$AO$406"))*SUM($F$3:$I$3)</f>
        <v>12.15</v>
      </c>
      <c r="E85" s="34" cm="1">
        <f t="array" ref="E85">SUMPRODUCT(('PT Storengy'!$B$8:$K$372)*('PT Storengy'!$A$8:$A$372=$A85)*('PT Storengy'!$B$5:$K$5=$A$6)*('PT Storengy'!$B$7:$K$7=$A$7))</f>
        <v>0.1</v>
      </c>
      <c r="F85" s="111">
        <f t="shared" ca="1" si="10"/>
        <v>7.4632076999999999</v>
      </c>
      <c r="G85" s="153">
        <f t="shared" ca="1" si="13"/>
        <v>0.54286999999999996</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0.99121912509038412</v>
      </c>
      <c r="I85" s="66">
        <f t="shared" ca="1" si="14"/>
        <v>134.39769999999999</v>
      </c>
      <c r="J85" s="110" cm="1">
        <f t="array" aca="1" ref="J85" ca="1">IF(COUNTIFS('PTC NaTran'!$K$7:$K$15996,"",'PTC NaTran'!$A$7:$A$15996,J$16,'PTC NaTran'!$D$7:$D$15996,$A85,'PTC NaTran'!$C$7:$C$15996,"DEL")&gt;0,J$14,SUMIFS('PTC NaTran'!$K$7:$K$15996,'PTC NaTran'!$A$7:$A$15996,J$16,'PTC NaTran'!$D$7:$D$15996,$A85,'PTC NaTran'!$C$7:$C$15996,"DEL")*1.0026*$F$4/INDIRECT($A$4&amp;"!D9"))</f>
        <v>150.65359477124181</v>
      </c>
      <c r="K85" s="110">
        <v>1000</v>
      </c>
      <c r="L85" s="111">
        <f t="shared" ca="1" si="11"/>
        <v>7.4632060830610083</v>
      </c>
      <c r="M85" s="153">
        <f t="shared" ca="1" si="15"/>
        <v>0.54286999999999996</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0.99121912509038412</v>
      </c>
      <c r="O85" s="66">
        <f t="shared" ca="1" si="16"/>
        <v>134.3976519607844</v>
      </c>
      <c r="S85" s="111">
        <f t="shared" ca="1" si="12"/>
        <v>10.049908580646347</v>
      </c>
      <c r="T85" s="51">
        <f t="shared" ca="1" si="17"/>
        <v>0.73587000000000002</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0.7675209052783809</v>
      </c>
      <c r="V85" s="66">
        <f t="shared" ca="1" si="18"/>
        <v>115.62978344226588</v>
      </c>
    </row>
    <row r="86" spans="1:22" x14ac:dyDescent="0.3">
      <c r="A86" s="32">
        <f t="shared" si="19"/>
        <v>45817</v>
      </c>
      <c r="B86" s="65" cm="1">
        <f t="array" aca="1" ref="B86" ca="1">_xlfn.XLOOKUP(A86,INDIRECT($A$5&amp;"!$AJ$41:$AJ$406"),INDIRECT($A$5&amp;"!$AK$41:$AK$406"))*SUM($F$3:$I$3)</f>
        <v>0</v>
      </c>
      <c r="C86" s="65" cm="1">
        <f t="array" aca="1" ref="C86" ca="1">_xlfn.XLOOKUP(A86,INDIRECT($A$5&amp;"!$AJ$41:$AJ$406"),INDIRECT($A$5&amp;"!$AL$41:$AL$406"))*SUM($F$3:$I$3)</f>
        <v>13.5</v>
      </c>
      <c r="D86" s="65" cm="1">
        <f t="array" aca="1" ref="D86" ca="1">_xlfn.XLOOKUP(A86,INDIRECT($A$5&amp;"!$AJ$41:$AJ$406"),INDIRECT($A$5&amp;"!$AO$41:$AO$406"))*SUM($F$3:$I$3)</f>
        <v>12.15</v>
      </c>
      <c r="E86" s="34" cm="1">
        <f t="array" ref="E86">SUMPRODUCT(('PT Storengy'!$B$8:$K$372)*('PT Storengy'!$A$8:$A$372=$A86)*('PT Storengy'!$B$5:$K$5=$A$6)*('PT Storengy'!$B$7:$K$7=$A$7))</f>
        <v>0.1</v>
      </c>
      <c r="F86" s="111">
        <f t="shared" ca="1" si="10"/>
        <v>7.5975223999999999</v>
      </c>
      <c r="G86" s="153">
        <f t="shared" ca="1" si="13"/>
        <v>0.55283000000000004</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0.99060697758496108</v>
      </c>
      <c r="I86" s="66">
        <f t="shared" ca="1" si="14"/>
        <v>134.31469999999999</v>
      </c>
      <c r="J86" s="110" cm="1">
        <f t="array" aca="1" ref="J86" ca="1">IF(COUNTIFS('PTC NaTran'!$K$7:$K$15996,"",'PTC NaTran'!$A$7:$A$15996,J$16,'PTC NaTran'!$D$7:$D$15996,$A86,'PTC NaTran'!$C$7:$C$15996,"DEL")&gt;0,J$14,SUMIFS('PTC NaTran'!$K$7:$K$15996,'PTC NaTran'!$A$7:$A$15996,J$16,'PTC NaTran'!$D$7:$D$15996,$A86,'PTC NaTran'!$C$7:$C$15996,"DEL")*1.0026*$F$4/INDIRECT($A$4&amp;"!D9"))</f>
        <v>150.65359477124181</v>
      </c>
      <c r="K86" s="110">
        <v>1000</v>
      </c>
      <c r="L86" s="111">
        <f t="shared" ca="1" si="11"/>
        <v>7.597520735021793</v>
      </c>
      <c r="M86" s="153">
        <f t="shared" ca="1" si="15"/>
        <v>0.55283000000000004</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0.99060697758496108</v>
      </c>
      <c r="O86" s="66">
        <f t="shared" ca="1" si="16"/>
        <v>134.3146519607844</v>
      </c>
      <c r="S86" s="111">
        <f t="shared" ca="1" si="12"/>
        <v>10.163746817102412</v>
      </c>
      <c r="T86" s="51">
        <f t="shared" ca="1" si="17"/>
        <v>0.74443999999999999</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0.75562907495782183</v>
      </c>
      <c r="V86" s="66">
        <f t="shared" ca="1" si="18"/>
        <v>113.838236456064</v>
      </c>
    </row>
    <row r="87" spans="1:22" x14ac:dyDescent="0.3">
      <c r="A87" s="32">
        <f t="shared" si="19"/>
        <v>45818</v>
      </c>
      <c r="B87" s="65" cm="1">
        <f t="array" aca="1" ref="B87" ca="1">_xlfn.XLOOKUP(A87,INDIRECT($A$5&amp;"!$AJ$41:$AJ$406"),INDIRECT($A$5&amp;"!$AK$41:$AK$406"))*SUM($F$3:$I$3)</f>
        <v>0</v>
      </c>
      <c r="C87" s="65" cm="1">
        <f t="array" aca="1" ref="C87" ca="1">_xlfn.XLOOKUP(A87,INDIRECT($A$5&amp;"!$AJ$41:$AJ$406"),INDIRECT($A$5&amp;"!$AL$41:$AL$406"))*SUM($F$3:$I$3)</f>
        <v>13.5</v>
      </c>
      <c r="D87" s="65" cm="1">
        <f t="array" aca="1" ref="D87" ca="1">_xlfn.XLOOKUP(A87,INDIRECT($A$5&amp;"!$AJ$41:$AJ$406"),INDIRECT($A$5&amp;"!$AO$41:$AO$406"))*SUM($F$3:$I$3)</f>
        <v>12.15</v>
      </c>
      <c r="E87" s="34" cm="1">
        <f t="array" ref="E87">SUMPRODUCT(('PT Storengy'!$B$8:$K$372)*('PT Storengy'!$A$8:$A$372=$A87)*('PT Storengy'!$B$5:$K$5=$A$6)*('PT Storengy'!$B$7:$K$7=$A$7))</f>
        <v>0.1</v>
      </c>
      <c r="F87" s="111">
        <f t="shared" ca="1" si="10"/>
        <v>7.7317540999999999</v>
      </c>
      <c r="G87" s="153">
        <f t="shared" ca="1" si="13"/>
        <v>0.56277999999999995</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0.98999544468546719</v>
      </c>
      <c r="I87" s="66">
        <f t="shared" ca="1" si="14"/>
        <v>134.23169999999999</v>
      </c>
      <c r="J87" s="110" cm="1">
        <f t="array" aca="1" ref="J87" ca="1">IF(COUNTIFS('PTC NaTran'!$K$7:$K$15996,"",'PTC NaTran'!$A$7:$A$15996,J$16,'PTC NaTran'!$D$7:$D$15996,$A87,'PTC NaTran'!$C$7:$C$15996,"DEL")&gt;0,J$14,SUMIFS('PTC NaTran'!$K$7:$K$15996,'PTC NaTran'!$A$7:$A$15996,J$16,'PTC NaTran'!$D$7:$D$15996,$A87,'PTC NaTran'!$C$7:$C$15996,"DEL")*1.0026*$F$4/INDIRECT($A$4&amp;"!D9"))</f>
        <v>150.65359477124181</v>
      </c>
      <c r="K87" s="110">
        <v>1000</v>
      </c>
      <c r="L87" s="111">
        <f t="shared" ca="1" si="11"/>
        <v>7.7317524703159108</v>
      </c>
      <c r="M87" s="153">
        <f t="shared" ca="1" si="15"/>
        <v>0.56277999999999995</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0.98999544468546719</v>
      </c>
      <c r="O87" s="66">
        <f t="shared" ca="1" si="16"/>
        <v>134.23173529411773</v>
      </c>
      <c r="S87" s="111">
        <f t="shared" ca="1" si="12"/>
        <v>10.275745354248382</v>
      </c>
      <c r="T87" s="51">
        <f t="shared" ca="1" si="17"/>
        <v>0.75287000000000004</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0.74341762183658777</v>
      </c>
      <c r="V87" s="66">
        <f t="shared" ca="1" si="18"/>
        <v>111.99853714596958</v>
      </c>
    </row>
    <row r="88" spans="1:22" x14ac:dyDescent="0.3">
      <c r="A88" s="32">
        <f t="shared" si="19"/>
        <v>45819</v>
      </c>
      <c r="B88" s="65" cm="1">
        <f t="array" aca="1" ref="B88" ca="1">_xlfn.XLOOKUP(A88,INDIRECT($A$5&amp;"!$AJ$41:$AJ$406"),INDIRECT($A$5&amp;"!$AK$41:$AK$406"))*SUM($F$3:$I$3)</f>
        <v>0</v>
      </c>
      <c r="C88" s="65" cm="1">
        <f t="array" aca="1" ref="C88" ca="1">_xlfn.XLOOKUP(A88,INDIRECT($A$5&amp;"!$AJ$41:$AJ$406"),INDIRECT($A$5&amp;"!$AL$41:$AL$406"))*SUM($F$3:$I$3)</f>
        <v>13.5</v>
      </c>
      <c r="D88" s="65" cm="1">
        <f t="array" aca="1" ref="D88" ca="1">_xlfn.XLOOKUP(A88,INDIRECT($A$5&amp;"!$AJ$41:$AJ$406"),INDIRECT($A$5&amp;"!$AO$41:$AO$406"))*SUM($F$3:$I$3)</f>
        <v>12.15</v>
      </c>
      <c r="E88" s="34" cm="1">
        <f t="array" ref="E88">SUMPRODUCT(('PT Storengy'!$B$8:$K$372)*('PT Storengy'!$A$8:$A$372=$A88)*('PT Storengy'!$B$5:$K$5=$A$6)*('PT Storengy'!$B$7:$K$7=$A$7))</f>
        <v>0.1</v>
      </c>
      <c r="F88" s="111">
        <f t="shared" ca="1" si="10"/>
        <v>7.8654685999999998</v>
      </c>
      <c r="G88" s="153">
        <f t="shared" ca="1" si="13"/>
        <v>0.57272000000000001</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0.98618038081465476</v>
      </c>
      <c r="I88" s="66">
        <f t="shared" ca="1" si="14"/>
        <v>133.71449999999999</v>
      </c>
      <c r="J88" s="110" cm="1">
        <f t="array" aca="1" ref="J88" ca="1">IF(COUNTIFS('PTC NaTran'!$K$7:$K$15996,"",'PTC NaTran'!$A$7:$A$15996,J$16,'PTC NaTran'!$D$7:$D$15996,$A88,'PTC NaTran'!$C$7:$C$15996,"DEL")&gt;0,J$14,SUMIFS('PTC NaTran'!$K$7:$K$15996,'PTC NaTran'!$A$7:$A$15996,J$16,'PTC NaTran'!$D$7:$D$15996,$A88,'PTC NaTran'!$C$7:$C$15996,"DEL")*1.0026*$F$4/INDIRECT($A$4&amp;"!D9"))</f>
        <v>150.65359477124181</v>
      </c>
      <c r="K88" s="110">
        <v>1000</v>
      </c>
      <c r="L88" s="111">
        <f t="shared" ca="1" si="11"/>
        <v>7.8654669278322507</v>
      </c>
      <c r="M88" s="153">
        <f t="shared" ca="1" si="15"/>
        <v>0.57272000000000001</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0.98618038081465476</v>
      </c>
      <c r="O88" s="66">
        <f t="shared" ca="1" si="16"/>
        <v>133.71445751633993</v>
      </c>
      <c r="S88" s="111">
        <f t="shared" ca="1" si="12"/>
        <v>10.385784892483677</v>
      </c>
      <c r="T88" s="51">
        <f t="shared" ca="1" si="17"/>
        <v>0.76117000000000001</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0.73041428850325441</v>
      </c>
      <c r="V88" s="66">
        <f t="shared" ca="1" si="18"/>
        <v>110.0395382352942</v>
      </c>
    </row>
    <row r="89" spans="1:22" x14ac:dyDescent="0.3">
      <c r="A89" s="32">
        <f t="shared" si="19"/>
        <v>45820</v>
      </c>
      <c r="B89" s="65" cm="1">
        <f t="array" aca="1" ref="B89" ca="1">_xlfn.XLOOKUP(A89,INDIRECT($A$5&amp;"!$AJ$41:$AJ$406"),INDIRECT($A$5&amp;"!$AK$41:$AK$406"))*SUM($F$3:$I$3)</f>
        <v>0</v>
      </c>
      <c r="C89" s="65" cm="1">
        <f t="array" aca="1" ref="C89" ca="1">_xlfn.XLOOKUP(A89,INDIRECT($A$5&amp;"!$AJ$41:$AJ$406"),INDIRECT($A$5&amp;"!$AL$41:$AL$406"))*SUM($F$3:$I$3)</f>
        <v>13.5</v>
      </c>
      <c r="D89" s="65" cm="1">
        <f t="array" aca="1" ref="D89" ca="1">_xlfn.XLOOKUP(A89,INDIRECT($A$5&amp;"!$AJ$41:$AJ$406"),INDIRECT($A$5&amp;"!$AO$41:$AO$406"))*SUM($F$3:$I$3)</f>
        <v>12.15</v>
      </c>
      <c r="E89" s="34" cm="1">
        <f t="array" ref="E89">SUMPRODUCT(('PT Storengy'!$B$8:$K$372)*('PT Storengy'!$A$8:$A$372=$A89)*('PT Storengy'!$B$5:$K$5=$A$6)*('PT Storengy'!$B$7:$K$7=$A$7))</f>
        <v>0.1</v>
      </c>
      <c r="F89" s="111">
        <f t="shared" ca="1" si="10"/>
        <v>7.9975176000000001</v>
      </c>
      <c r="G89" s="153">
        <f t="shared" ca="1" si="13"/>
        <v>0.58262999999999998</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0.97389737888647931</v>
      </c>
      <c r="I89" s="66">
        <f t="shared" ca="1" si="14"/>
        <v>132.04900000000001</v>
      </c>
      <c r="J89" s="110" cm="1">
        <f t="array" aca="1" ref="J89" ca="1">IF(COUNTIFS('PTC NaTran'!$K$7:$K$15996,"",'PTC NaTran'!$A$7:$A$15996,J$16,'PTC NaTran'!$D$7:$D$15996,$A89,'PTC NaTran'!$C$7:$C$15996,"DEL")&gt;0,J$14,SUMIFS('PTC NaTran'!$K$7:$K$15996,'PTC NaTran'!$A$7:$A$15996,J$16,'PTC NaTran'!$D$7:$D$15996,$A89,'PTC NaTran'!$C$7:$C$15996,"DEL")*1.0026*$F$4/INDIRECT($A$4&amp;"!D9"))</f>
        <v>150.65359477124181</v>
      </c>
      <c r="K89" s="110">
        <v>1000</v>
      </c>
      <c r="L89" s="111">
        <f t="shared" ca="1" si="11"/>
        <v>7.9975159547930348</v>
      </c>
      <c r="M89" s="153">
        <f t="shared" ca="1" si="15"/>
        <v>0.58262999999999998</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0.97389737888647931</v>
      </c>
      <c r="O89" s="66">
        <f t="shared" ca="1" si="16"/>
        <v>132.04902696078437</v>
      </c>
      <c r="S89" s="111">
        <f t="shared" ca="1" si="12"/>
        <v>10.493900835403068</v>
      </c>
      <c r="T89" s="51">
        <f t="shared" ca="1" si="17"/>
        <v>0.76932</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0.71764595516992102</v>
      </c>
      <c r="V89" s="66">
        <f t="shared" ca="1" si="18"/>
        <v>108.11594291939005</v>
      </c>
    </row>
    <row r="90" spans="1:22" x14ac:dyDescent="0.3">
      <c r="A90" s="32">
        <f t="shared" si="19"/>
        <v>45821</v>
      </c>
      <c r="B90" s="65" cm="1">
        <f t="array" aca="1" ref="B90" ca="1">_xlfn.XLOOKUP(A90,INDIRECT($A$5&amp;"!$AJ$41:$AJ$406"),INDIRECT($A$5&amp;"!$AK$41:$AK$406"))*SUM($F$3:$I$3)</f>
        <v>0</v>
      </c>
      <c r="C90" s="65" cm="1">
        <f t="array" aca="1" ref="C90" ca="1">_xlfn.XLOOKUP(A90,INDIRECT($A$5&amp;"!$AJ$41:$AJ$406"),INDIRECT($A$5&amp;"!$AL$41:$AL$406"))*SUM($F$3:$I$3)</f>
        <v>13.5</v>
      </c>
      <c r="D90" s="65" cm="1">
        <f t="array" aca="1" ref="D90" ca="1">_xlfn.XLOOKUP(A90,INDIRECT($A$5&amp;"!$AJ$41:$AJ$406"),INDIRECT($A$5&amp;"!$AO$41:$AO$406"))*SUM($F$3:$I$3)</f>
        <v>12.15</v>
      </c>
      <c r="E90" s="34" cm="1">
        <f t="array" ref="E90">SUMPRODUCT(('PT Storengy'!$B$8:$K$372)*('PT Storengy'!$A$8:$A$372=$A90)*('PT Storengy'!$B$5:$K$5=$A$6)*('PT Storengy'!$B$7:$K$7=$A$7))</f>
        <v>0.1</v>
      </c>
      <c r="F90" s="111">
        <f t="shared" ca="1" si="10"/>
        <v>8.1279230000000009</v>
      </c>
      <c r="G90" s="153">
        <f t="shared" ca="1" si="13"/>
        <v>0.59240999999999999</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0.96177550614606</v>
      </c>
      <c r="I90" s="66">
        <f t="shared" ca="1" si="14"/>
        <v>130.40539999999999</v>
      </c>
      <c r="J90" s="110" cm="1">
        <f t="array" aca="1" ref="J90" ca="1">IF(COUNTIFS('PTC NaTran'!$K$7:$K$15996,"",'PTC NaTran'!$A$7:$A$15996,J$16,'PTC NaTran'!$D$7:$D$15996,$A90,'PTC NaTran'!$C$7:$C$15996,"DEL")&gt;0,J$14,SUMIFS('PTC NaTran'!$K$7:$K$15996,'PTC NaTran'!$A$7:$A$15996,J$16,'PTC NaTran'!$D$7:$D$15996,$A90,'PTC NaTran'!$C$7:$C$15996,"DEL")*1.0026*$F$4/INDIRECT($A$4&amp;"!D9"))</f>
        <v>150.65359477124181</v>
      </c>
      <c r="K90" s="110">
        <v>1000</v>
      </c>
      <c r="L90" s="111">
        <f t="shared" ca="1" si="11"/>
        <v>8.1279213984204866</v>
      </c>
      <c r="M90" s="153">
        <f t="shared" ca="1" si="15"/>
        <v>0.59240999999999999</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0.96177550614606</v>
      </c>
      <c r="O90" s="66">
        <f t="shared" ca="1" si="16"/>
        <v>130.40544362745106</v>
      </c>
      <c r="S90" s="111">
        <f t="shared" ca="1" si="12"/>
        <v>10.600126226361674</v>
      </c>
      <c r="T90" s="51">
        <f t="shared" ca="1" si="17"/>
        <v>0.77732999999999997</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0.70509695516992121</v>
      </c>
      <c r="V90" s="66">
        <f t="shared" ca="1" si="18"/>
        <v>106.22539095860577</v>
      </c>
    </row>
    <row r="91" spans="1:22" x14ac:dyDescent="0.3">
      <c r="A91" s="32">
        <f t="shared" si="19"/>
        <v>45822</v>
      </c>
      <c r="B91" s="65" cm="1">
        <f t="array" aca="1" ref="B91" ca="1">_xlfn.XLOOKUP(A91,INDIRECT($A$5&amp;"!$AJ$41:$AJ$406"),INDIRECT($A$5&amp;"!$AK$41:$AK$406"))*SUM($F$3:$I$3)</f>
        <v>0</v>
      </c>
      <c r="C91" s="65" cm="1">
        <f t="array" aca="1" ref="C91" ca="1">_xlfn.XLOOKUP(A91,INDIRECT($A$5&amp;"!$AJ$41:$AJ$406"),INDIRECT($A$5&amp;"!$AL$41:$AL$406"))*SUM($F$3:$I$3)</f>
        <v>13.5</v>
      </c>
      <c r="D91" s="65" cm="1">
        <f t="array" aca="1" ref="D91" ca="1">_xlfn.XLOOKUP(A91,INDIRECT($A$5&amp;"!$AJ$41:$AJ$406"),INDIRECT($A$5&amp;"!$AO$41:$AO$406"))*SUM($F$3:$I$3)</f>
        <v>12.15</v>
      </c>
      <c r="E91" s="34" cm="1">
        <f t="array" ref="E91">SUMPRODUCT(('PT Storengy'!$B$8:$K$372)*('PT Storengy'!$A$8:$A$372=$A91)*('PT Storengy'!$B$5:$K$5=$A$6)*('PT Storengy'!$B$7:$K$7=$A$7))</f>
        <v>0.1</v>
      </c>
      <c r="F91" s="111">
        <f t="shared" ca="1" si="10"/>
        <v>8.2566738000000015</v>
      </c>
      <c r="G91" s="153">
        <f t="shared" ca="1" si="13"/>
        <v>0.60206999999999999</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0.94957201879971143</v>
      </c>
      <c r="I91" s="66">
        <f t="shared" ca="1" si="14"/>
        <v>128.7508</v>
      </c>
      <c r="J91" s="110" cm="1">
        <f t="array" aca="1" ref="J91" ca="1">IF(COUNTIFS('PTC NaTran'!$K$7:$K$15996,"",'PTC NaTran'!$A$7:$A$15996,J$16,'PTC NaTran'!$D$7:$D$15996,$A91,'PTC NaTran'!$C$7:$C$15996,"DEL")&gt;0,J$14,SUMIFS('PTC NaTran'!$K$7:$K$15996,'PTC NaTran'!$A$7:$A$15996,J$16,'PTC NaTran'!$D$7:$D$15996,$A91,'PTC NaTran'!$C$7:$C$15996,"DEL")*1.0026*$F$4/INDIRECT($A$4&amp;"!D9"))</f>
        <v>150.65359477124181</v>
      </c>
      <c r="K91" s="110">
        <v>1000</v>
      </c>
      <c r="L91" s="111">
        <f t="shared" ca="1" si="11"/>
        <v>8.2566721927342126</v>
      </c>
      <c r="M91" s="153">
        <f t="shared" ca="1" si="15"/>
        <v>0.60206999999999999</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0.94957201879971143</v>
      </c>
      <c r="O91" s="66">
        <f t="shared" ca="1" si="16"/>
        <v>128.75079431372555</v>
      </c>
      <c r="S91" s="111">
        <f t="shared" ca="1" si="12"/>
        <v>10.704496468954266</v>
      </c>
      <c r="T91" s="51">
        <f t="shared" ca="1" si="17"/>
        <v>0.78519000000000005</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0.69278295516992117</v>
      </c>
      <c r="V91" s="66">
        <f t="shared" ca="1" si="18"/>
        <v>104.37024259259269</v>
      </c>
    </row>
    <row r="92" spans="1:22" x14ac:dyDescent="0.3">
      <c r="A92" s="32">
        <f t="shared" si="19"/>
        <v>45823</v>
      </c>
      <c r="B92" s="65" cm="1">
        <f t="array" aca="1" ref="B92" ca="1">_xlfn.XLOOKUP(A92,INDIRECT($A$5&amp;"!$AJ$41:$AJ$406"),INDIRECT($A$5&amp;"!$AK$41:$AK$406"))*SUM($F$3:$I$3)</f>
        <v>0</v>
      </c>
      <c r="C92" s="65" cm="1">
        <f t="array" aca="1" ref="C92" ca="1">_xlfn.XLOOKUP(A92,INDIRECT($A$5&amp;"!$AJ$41:$AJ$406"),INDIRECT($A$5&amp;"!$AL$41:$AL$406"))*SUM($F$3:$I$3)</f>
        <v>13.5</v>
      </c>
      <c r="D92" s="65" cm="1">
        <f t="array" aca="1" ref="D92" ca="1">_xlfn.XLOOKUP(A92,INDIRECT($A$5&amp;"!$AJ$41:$AJ$406"),INDIRECT($A$5&amp;"!$AO$41:$AO$406"))*SUM($F$3:$I$3)</f>
        <v>12.15</v>
      </c>
      <c r="E92" s="34" cm="1">
        <f t="array" ref="E92">SUMPRODUCT(('PT Storengy'!$B$8:$K$372)*('PT Storengy'!$A$8:$A$372=$A92)*('PT Storengy'!$B$5:$K$5=$A$6)*('PT Storengy'!$B$7:$K$7=$A$7))</f>
        <v>0.1</v>
      </c>
      <c r="F92" s="111">
        <f t="shared" ca="1" si="10"/>
        <v>8.3836774000000016</v>
      </c>
      <c r="G92" s="153">
        <f t="shared" ca="1" si="13"/>
        <v>0.61160999999999999</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0.93668600578452721</v>
      </c>
      <c r="I92" s="66">
        <f t="shared" ca="1" si="14"/>
        <v>127.00360000000001</v>
      </c>
      <c r="J92" s="110" cm="1">
        <f t="array" aca="1" ref="J92" ca="1">IF(COUNTIFS('PTC NaTran'!$K$7:$K$15996,"",'PTC NaTran'!$A$7:$A$15996,J$16,'PTC NaTran'!$D$7:$D$15996,$A92,'PTC NaTran'!$C$7:$C$15996,"DEL")&gt;0,J$14,SUMIFS('PTC NaTran'!$K$7:$K$15996,'PTC NaTran'!$A$7:$A$15996,J$16,'PTC NaTran'!$D$7:$D$15996,$A92,'PTC NaTran'!$C$7:$C$15996,"DEL")*1.0026*$F$4/INDIRECT($A$4&amp;"!D9"))</f>
        <v>150.65359477124181</v>
      </c>
      <c r="K92" s="110">
        <v>1000</v>
      </c>
      <c r="L92" s="111">
        <f t="shared" ca="1" si="11"/>
        <v>8.3836757952832315</v>
      </c>
      <c r="M92" s="153">
        <f t="shared" ca="1" si="15"/>
        <v>0.61160999999999999</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0.93668600578452721</v>
      </c>
      <c r="O92" s="66">
        <f t="shared" ca="1" si="16"/>
        <v>127.0036025490197</v>
      </c>
      <c r="S92" s="111">
        <f t="shared" ca="1" si="12"/>
        <v>10.807039886056662</v>
      </c>
      <c r="T92" s="51">
        <f t="shared" ca="1" si="17"/>
        <v>0.79293000000000002</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0.68065695516992109</v>
      </c>
      <c r="V92" s="66">
        <f t="shared" ca="1" si="18"/>
        <v>102.5434171023966</v>
      </c>
    </row>
    <row r="93" spans="1:22" x14ac:dyDescent="0.3">
      <c r="A93" s="32">
        <f t="shared" si="19"/>
        <v>45824</v>
      </c>
      <c r="B93" s="65" cm="1">
        <f t="array" aca="1" ref="B93" ca="1">_xlfn.XLOOKUP(A93,INDIRECT($A$5&amp;"!$AJ$41:$AJ$406"),INDIRECT($A$5&amp;"!$AK$41:$AK$406"))*SUM($F$3:$I$3)</f>
        <v>0</v>
      </c>
      <c r="C93" s="65" cm="1">
        <f t="array" aca="1" ref="C93" ca="1">_xlfn.XLOOKUP(A93,INDIRECT($A$5&amp;"!$AJ$41:$AJ$406"),INDIRECT($A$5&amp;"!$AL$41:$AL$406"))*SUM($F$3:$I$3)</f>
        <v>13.5</v>
      </c>
      <c r="D93" s="65" cm="1">
        <f t="array" aca="1" ref="D93" ca="1">_xlfn.XLOOKUP(A93,INDIRECT($A$5&amp;"!$AJ$41:$AJ$406"),INDIRECT($A$5&amp;"!$AO$41:$AO$406"))*SUM($F$3:$I$3)</f>
        <v>12.15</v>
      </c>
      <c r="E93" s="34" cm="1">
        <f t="array" ref="E93">SUMPRODUCT(('PT Storengy'!$B$8:$K$372)*('PT Storengy'!$A$8:$A$372=$A93)*('PT Storengy'!$B$5:$K$5=$A$6)*('PT Storengy'!$B$7:$K$7=$A$7))</f>
        <v>0.1</v>
      </c>
      <c r="F93" s="111">
        <f t="shared" ca="1" si="10"/>
        <v>8.5089595000000013</v>
      </c>
      <c r="G93" s="153">
        <f t="shared" ca="1" si="13"/>
        <v>0.62100999999999995</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0.92398909568570819</v>
      </c>
      <c r="I93" s="66">
        <f t="shared" ca="1" si="14"/>
        <v>125.2821</v>
      </c>
      <c r="J93" s="110" cm="1">
        <f t="array" aca="1" ref="J93" ca="1">IF(COUNTIFS('PTC NaTran'!$K$7:$K$15996,"",'PTC NaTran'!$A$7:$A$15996,J$16,'PTC NaTran'!$D$7:$D$15996,$A93,'PTC NaTran'!$C$7:$C$15996,"DEL")&gt;0,J$14,SUMIFS('PTC NaTran'!$K$7:$K$15996,'PTC NaTran'!$A$7:$A$15996,J$16,'PTC NaTran'!$D$7:$D$15996,$A93,'PTC NaTran'!$C$7:$C$15996,"DEL")*1.0026*$F$4/INDIRECT($A$4&amp;"!D9"))</f>
        <v>150.65359477124181</v>
      </c>
      <c r="K93" s="110">
        <v>1000</v>
      </c>
      <c r="L93" s="111">
        <f t="shared" ca="1" si="11"/>
        <v>8.508957846198264</v>
      </c>
      <c r="M93" s="153">
        <f t="shared" ca="1" si="15"/>
        <v>0.62100999999999995</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0.92398909568570819</v>
      </c>
      <c r="O93" s="66">
        <f t="shared" ca="1" si="16"/>
        <v>125.28205091503277</v>
      </c>
      <c r="S93" s="111">
        <f t="shared" ca="1" si="12"/>
        <v>10.907791881263634</v>
      </c>
      <c r="T93" s="51">
        <f t="shared" ca="1" si="17"/>
        <v>0.80052000000000001</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0.66876595516992121</v>
      </c>
      <c r="V93" s="66">
        <f t="shared" ca="1" si="18"/>
        <v>100.75199520697178</v>
      </c>
    </row>
    <row r="94" spans="1:22" x14ac:dyDescent="0.3">
      <c r="A94" s="32">
        <f t="shared" si="19"/>
        <v>45825</v>
      </c>
      <c r="B94" s="65" cm="1">
        <f t="array" aca="1" ref="B94" ca="1">_xlfn.XLOOKUP(A94,INDIRECT($A$5&amp;"!$AJ$41:$AJ$406"),INDIRECT($A$5&amp;"!$AK$41:$AK$406"))*SUM($F$3:$I$3)</f>
        <v>0</v>
      </c>
      <c r="C94" s="65" cm="1">
        <f t="array" aca="1" ref="C94" ca="1">_xlfn.XLOOKUP(A94,INDIRECT($A$5&amp;"!$AJ$41:$AJ$406"),INDIRECT($A$5&amp;"!$AL$41:$AL$406"))*SUM($F$3:$I$3)</f>
        <v>13.5</v>
      </c>
      <c r="D94" s="65" cm="1">
        <f t="array" aca="1" ref="D94" ca="1">_xlfn.XLOOKUP(A94,INDIRECT($A$5&amp;"!$AJ$41:$AJ$406"),INDIRECT($A$5&amp;"!$AO$41:$AO$406"))*SUM($F$3:$I$3)</f>
        <v>12.15</v>
      </c>
      <c r="E94" s="34" cm="1">
        <f t="array" ref="E94">SUMPRODUCT(('PT Storengy'!$B$8:$K$372)*('PT Storengy'!$A$8:$A$372=$A94)*('PT Storengy'!$B$5:$K$5=$A$6)*('PT Storengy'!$B$7:$K$7=$A$7))</f>
        <v>0.1</v>
      </c>
      <c r="F94" s="111">
        <f t="shared" ca="1" si="10"/>
        <v>8.6325420000000008</v>
      </c>
      <c r="G94" s="153">
        <f t="shared" ca="1" si="13"/>
        <v>0.63029000000000002</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0.91145427380091637</v>
      </c>
      <c r="I94" s="66">
        <f t="shared" ca="1" si="14"/>
        <v>123.5825</v>
      </c>
      <c r="J94" s="110" cm="1">
        <f t="array" aca="1" ref="J94" ca="1">IF(COUNTIFS('PTC NaTran'!$K$7:$K$15996,"",'PTC NaTran'!$A$7:$A$15996,J$16,'PTC NaTran'!$D$7:$D$15996,$A94,'PTC NaTran'!$C$7:$C$15996,"DEL")&gt;0,J$14,SUMIFS('PTC NaTran'!$K$7:$K$15996,'PTC NaTran'!$A$7:$A$15996,J$16,'PTC NaTran'!$D$7:$D$15996,$A94,'PTC NaTran'!$C$7:$C$15996,"DEL")*1.0026*$F$4/INDIRECT($A$4&amp;"!D9"))</f>
        <v>150.65359477124181</v>
      </c>
      <c r="K94" s="110">
        <v>1000</v>
      </c>
      <c r="L94" s="111">
        <f t="shared" ca="1" si="11"/>
        <v>8.6325403227342115</v>
      </c>
      <c r="M94" s="153">
        <f t="shared" ca="1" si="15"/>
        <v>0.63029000000000002</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0.91145427380091637</v>
      </c>
      <c r="O94" s="66">
        <f t="shared" ca="1" si="16"/>
        <v>123.58247653594776</v>
      </c>
      <c r="S94" s="111">
        <f t="shared" ca="1" si="12"/>
        <v>11.006783137690649</v>
      </c>
      <c r="T94" s="51">
        <f t="shared" ca="1" si="17"/>
        <v>0.80798000000000003</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0.65707862183658783</v>
      </c>
      <c r="V94" s="66">
        <f t="shared" ca="1" si="18"/>
        <v>98.991256427015344</v>
      </c>
    </row>
    <row r="95" spans="1:22" x14ac:dyDescent="0.3">
      <c r="A95" s="32">
        <f t="shared" si="19"/>
        <v>45826</v>
      </c>
      <c r="B95" s="65" cm="1">
        <f t="array" aca="1" ref="B95" ca="1">_xlfn.XLOOKUP(A95,INDIRECT($A$5&amp;"!$AJ$41:$AJ$406"),INDIRECT($A$5&amp;"!$AK$41:$AK$406"))*SUM($F$3:$I$3)</f>
        <v>0</v>
      </c>
      <c r="C95" s="65" cm="1">
        <f t="array" aca="1" ref="C95" ca="1">_xlfn.XLOOKUP(A95,INDIRECT($A$5&amp;"!$AJ$41:$AJ$406"),INDIRECT($A$5&amp;"!$AL$41:$AL$406"))*SUM($F$3:$I$3)</f>
        <v>13.5</v>
      </c>
      <c r="D95" s="65" cm="1">
        <f t="array" aca="1" ref="D95" ca="1">_xlfn.XLOOKUP(A95,INDIRECT($A$5&amp;"!$AJ$41:$AJ$406"),INDIRECT($A$5&amp;"!$AO$41:$AO$406"))*SUM($F$3:$I$3)</f>
        <v>12.15</v>
      </c>
      <c r="E95" s="34" cm="1">
        <f t="array" ref="E95">SUMPRODUCT(('PT Storengy'!$B$8:$K$372)*('PT Storengy'!$A$8:$A$372=$A95)*('PT Storengy'!$B$5:$K$5=$A$6)*('PT Storengy'!$B$7:$K$7=$A$7))</f>
        <v>0.1</v>
      </c>
      <c r="F95" s="111">
        <f t="shared" ca="1" si="10"/>
        <v>8.7544469000000014</v>
      </c>
      <c r="G95" s="153">
        <f t="shared" ca="1" si="13"/>
        <v>0.63944999999999996</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0.89908154013015262</v>
      </c>
      <c r="I95" s="66">
        <f t="shared" ca="1" si="14"/>
        <v>121.9049</v>
      </c>
      <c r="J95" s="110" cm="1">
        <f t="array" aca="1" ref="J95" ca="1">IF(COUNTIFS('PTC NaTran'!$K$7:$K$15996,"",'PTC NaTran'!$A$7:$A$15996,J$16,'PTC NaTran'!$D$7:$D$15996,$A95,'PTC NaTran'!$C$7:$C$15996,"DEL")&gt;0,J$14,SUMIFS('PTC NaTran'!$K$7:$K$15996,'PTC NaTran'!$A$7:$A$15996,J$16,'PTC NaTran'!$D$7:$D$15996,$A95,'PTC NaTran'!$C$7:$C$15996,"DEL")*1.0026*$F$4/INDIRECT($A$4&amp;"!D9"))</f>
        <v>150.65359477124181</v>
      </c>
      <c r="K95" s="110">
        <v>1000</v>
      </c>
      <c r="L95" s="111">
        <f t="shared" ca="1" si="11"/>
        <v>8.7544452021459769</v>
      </c>
      <c r="M95" s="153">
        <f t="shared" ca="1" si="15"/>
        <v>0.63944999999999996</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0.89908154013015262</v>
      </c>
      <c r="O95" s="66">
        <f t="shared" ca="1" si="16"/>
        <v>121.9048794117648</v>
      </c>
      <c r="S95" s="111">
        <f t="shared" ca="1" si="12"/>
        <v>11.104041978213525</v>
      </c>
      <c r="T95" s="51">
        <f t="shared" ca="1" si="17"/>
        <v>0.81532000000000004</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0.64557928850325452</v>
      </c>
      <c r="V95" s="66">
        <f t="shared" ca="1" si="18"/>
        <v>97.258840522875914</v>
      </c>
    </row>
    <row r="96" spans="1:22" x14ac:dyDescent="0.3">
      <c r="A96" s="32">
        <f t="shared" si="19"/>
        <v>45827</v>
      </c>
      <c r="B96" s="65" cm="1">
        <f t="array" aca="1" ref="B96" ca="1">_xlfn.XLOOKUP(A96,INDIRECT($A$5&amp;"!$AJ$41:$AJ$406"),INDIRECT($A$5&amp;"!$AK$41:$AK$406"))*SUM($F$3:$I$3)</f>
        <v>0</v>
      </c>
      <c r="C96" s="65" cm="1">
        <f t="array" aca="1" ref="C96" ca="1">_xlfn.XLOOKUP(A96,INDIRECT($A$5&amp;"!$AJ$41:$AJ$406"),INDIRECT($A$5&amp;"!$AL$41:$AL$406"))*SUM($F$3:$I$3)</f>
        <v>13.5</v>
      </c>
      <c r="D96" s="65" cm="1">
        <f t="array" aca="1" ref="D96" ca="1">_xlfn.XLOOKUP(A96,INDIRECT($A$5&amp;"!$AJ$41:$AJ$406"),INDIRECT($A$5&amp;"!$AO$41:$AO$406"))*SUM($F$3:$I$3)</f>
        <v>12.15</v>
      </c>
      <c r="E96" s="34" cm="1">
        <f t="array" ref="E96">SUMPRODUCT(('PT Storengy'!$B$8:$K$372)*('PT Storengy'!$A$8:$A$372=$A96)*('PT Storengy'!$B$5:$K$5=$A$6)*('PT Storengy'!$B$7:$K$7=$A$7))</f>
        <v>0.1</v>
      </c>
      <c r="F96" s="111">
        <f t="shared" ca="1" si="10"/>
        <v>8.8746980000000022</v>
      </c>
      <c r="G96" s="153">
        <f t="shared" ca="1" si="13"/>
        <v>0.64847999999999995</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0.88688440202458507</v>
      </c>
      <c r="I96" s="66">
        <f t="shared" ca="1" si="14"/>
        <v>120.25109999999999</v>
      </c>
      <c r="J96" s="110" cm="1">
        <f t="array" aca="1" ref="J96" ca="1">IF(COUNTIFS('PTC NaTran'!$K$7:$K$15996,"",'PTC NaTran'!$A$7:$A$15996,J$16,'PTC NaTran'!$D$7:$D$15996,$A96,'PTC NaTran'!$C$7:$C$15996,"DEL")&gt;0,J$14,SUMIFS('PTC NaTran'!$K$7:$K$15996,'PTC NaTran'!$A$7:$A$15996,J$16,'PTC NaTran'!$D$7:$D$15996,$A96,'PTC NaTran'!$C$7:$C$15996,"DEL")*1.0026*$F$4/INDIRECT($A$4&amp;"!D9"))</f>
        <v>150.65359477124181</v>
      </c>
      <c r="K96" s="110">
        <v>1000</v>
      </c>
      <c r="L96" s="111">
        <f t="shared" ca="1" si="11"/>
        <v>8.8746962931263695</v>
      </c>
      <c r="M96" s="153">
        <f t="shared" ca="1" si="15"/>
        <v>0.64847999999999995</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0.88688440202458507</v>
      </c>
      <c r="O96" s="66">
        <f t="shared" ca="1" si="16"/>
        <v>120.25109098039225</v>
      </c>
      <c r="S96" s="111">
        <f t="shared" ca="1" si="12"/>
        <v>11.199601446187382</v>
      </c>
      <c r="T96" s="51">
        <f t="shared" ca="1" si="17"/>
        <v>0.82252000000000003</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0.63429928850325445</v>
      </c>
      <c r="V96" s="66">
        <f t="shared" ca="1" si="18"/>
        <v>95.5594679738563</v>
      </c>
    </row>
    <row r="97" spans="1:22" x14ac:dyDescent="0.3">
      <c r="A97" s="32">
        <f t="shared" si="19"/>
        <v>45828</v>
      </c>
      <c r="B97" s="65" cm="1">
        <f t="array" aca="1" ref="B97" ca="1">_xlfn.XLOOKUP(A97,INDIRECT($A$5&amp;"!$AJ$41:$AJ$406"),INDIRECT($A$5&amp;"!$AK$41:$AK$406"))*SUM($F$3:$I$3)</f>
        <v>0</v>
      </c>
      <c r="C97" s="65" cm="1">
        <f t="array" aca="1" ref="C97" ca="1">_xlfn.XLOOKUP(A97,INDIRECT($A$5&amp;"!$AJ$41:$AJ$406"),INDIRECT($A$5&amp;"!$AL$41:$AL$406"))*SUM($F$3:$I$3)</f>
        <v>13.5</v>
      </c>
      <c r="D97" s="65" cm="1">
        <f t="array" aca="1" ref="D97" ca="1">_xlfn.XLOOKUP(A97,INDIRECT($A$5&amp;"!$AJ$41:$AJ$406"),INDIRECT($A$5&amp;"!$AO$41:$AO$406"))*SUM($F$3:$I$3)</f>
        <v>12.15</v>
      </c>
      <c r="E97" s="34" cm="1">
        <f t="array" ref="E97">SUMPRODUCT(('PT Storengy'!$B$8:$K$372)*('PT Storengy'!$A$8:$A$372=$A97)*('PT Storengy'!$B$5:$K$5=$A$6)*('PT Storengy'!$B$7:$K$7=$A$7))</f>
        <v>0.1</v>
      </c>
      <c r="F97" s="111">
        <f t="shared" ca="1" si="10"/>
        <v>8.9933173000000028</v>
      </c>
      <c r="G97" s="153">
        <f t="shared" ca="1" si="13"/>
        <v>0.65739000000000003</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0.87484935213304471</v>
      </c>
      <c r="I97" s="66">
        <f t="shared" ca="1" si="14"/>
        <v>118.6193</v>
      </c>
      <c r="J97" s="110" cm="1">
        <f t="array" aca="1" ref="J97" ca="1">IF(COUNTIFS('PTC NaTran'!$K$7:$K$15996,"",'PTC NaTran'!$A$7:$A$15996,J$16,'PTC NaTran'!$D$7:$D$15996,$A97,'PTC NaTran'!$C$7:$C$15996,"DEL")&gt;0,J$14,SUMIFS('PTC NaTran'!$K$7:$K$15996,'PTC NaTran'!$A$7:$A$15996,J$16,'PTC NaTran'!$D$7:$D$15996,$A97,'PTC NaTran'!$C$7:$C$15996,"DEL")*1.0026*$F$4/INDIRECT($A$4&amp;"!D9"))</f>
        <v>150.65359477124181</v>
      </c>
      <c r="K97" s="110">
        <v>1000</v>
      </c>
      <c r="L97" s="111">
        <f t="shared" ca="1" si="11"/>
        <v>8.9933174043682005</v>
      </c>
      <c r="M97" s="153">
        <f t="shared" ca="1" si="15"/>
        <v>0.65737999999999996</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0.87486285948421383</v>
      </c>
      <c r="O97" s="66">
        <f t="shared" ca="1" si="16"/>
        <v>118.62111124183015</v>
      </c>
      <c r="S97" s="111">
        <f t="shared" ca="1" si="12"/>
        <v>11.293489864488036</v>
      </c>
      <c r="T97" s="51">
        <f t="shared" ca="1" si="17"/>
        <v>0.8296</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0.62320728850325435</v>
      </c>
      <c r="V97" s="66">
        <f t="shared" ca="1" si="18"/>
        <v>93.888418300653669</v>
      </c>
    </row>
    <row r="98" spans="1:22" x14ac:dyDescent="0.3">
      <c r="A98" s="32">
        <f t="shared" si="19"/>
        <v>45829</v>
      </c>
      <c r="B98" s="65" cm="1">
        <f t="array" aca="1" ref="B98" ca="1">_xlfn.XLOOKUP(A98,INDIRECT($A$5&amp;"!$AJ$41:$AJ$406"),INDIRECT($A$5&amp;"!$AK$41:$AK$406"))*SUM($F$3:$I$3)</f>
        <v>0</v>
      </c>
      <c r="C98" s="65" cm="1">
        <f t="array" aca="1" ref="C98" ca="1">_xlfn.XLOOKUP(A98,INDIRECT($A$5&amp;"!$AJ$41:$AJ$406"),INDIRECT($A$5&amp;"!$AL$41:$AL$406"))*SUM($F$3:$I$3)</f>
        <v>13.5</v>
      </c>
      <c r="D98" s="65" cm="1">
        <f t="array" aca="1" ref="D98" ca="1">_xlfn.XLOOKUP(A98,INDIRECT($A$5&amp;"!$AJ$41:$AJ$406"),INDIRECT($A$5&amp;"!$AO$41:$AO$406"))*SUM($F$3:$I$3)</f>
        <v>12.15</v>
      </c>
      <c r="E98" s="34" cm="1">
        <f t="array" ref="E98">SUMPRODUCT(('PT Storengy'!$B$8:$K$372)*('PT Storengy'!$A$8:$A$372=$A98)*('PT Storengy'!$B$5:$K$5=$A$6)*('PT Storengy'!$B$7:$K$7=$A$7))</f>
        <v>0.1</v>
      </c>
      <c r="F98" s="111">
        <f t="shared" ca="1" si="10"/>
        <v>9.1103286000000026</v>
      </c>
      <c r="G98" s="153">
        <f t="shared" ca="1" si="13"/>
        <v>0.66617000000000004</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0.86298989780670099</v>
      </c>
      <c r="I98" s="66">
        <f t="shared" ca="1" si="14"/>
        <v>117.01130000000001</v>
      </c>
      <c r="J98" s="110" cm="1">
        <f t="array" aca="1" ref="J98" ca="1">IF(COUNTIFS('PTC NaTran'!$K$7:$K$15996,"",'PTC NaTran'!$A$7:$A$15996,J$16,'PTC NaTran'!$D$7:$D$15996,$A98,'PTC NaTran'!$C$7:$C$15996,"DEL")&gt;0,J$14,SUMIFS('PTC NaTran'!$K$7:$K$15996,'PTC NaTran'!$A$7:$A$15996,J$16,'PTC NaTran'!$D$7:$D$15996,$A98,'PTC NaTran'!$C$7:$C$15996,"DEL")*1.0026*$F$4/INDIRECT($A$4&amp;"!D9"))</f>
        <v>150.65359477124181</v>
      </c>
      <c r="K98" s="110">
        <v>1000</v>
      </c>
      <c r="L98" s="111">
        <f t="shared" ca="1" si="11"/>
        <v>9.1103286816884612</v>
      </c>
      <c r="M98" s="153">
        <f t="shared" ca="1" si="15"/>
        <v>0.66617000000000004</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0.86298989780670099</v>
      </c>
      <c r="O98" s="66">
        <f t="shared" ca="1" si="16"/>
        <v>117.0112773202615</v>
      </c>
      <c r="S98" s="111">
        <f t="shared" ca="1" si="12"/>
        <v>11.385737916230955</v>
      </c>
      <c r="T98" s="51">
        <f t="shared" ca="1" si="17"/>
        <v>0.83655000000000002</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0.61231895516992108</v>
      </c>
      <c r="V98" s="66">
        <f t="shared" ca="1" si="18"/>
        <v>92.248051742919472</v>
      </c>
    </row>
    <row r="99" spans="1:22" x14ac:dyDescent="0.3">
      <c r="A99" s="32">
        <f t="shared" si="19"/>
        <v>45830</v>
      </c>
      <c r="B99" s="65" cm="1">
        <f t="array" aca="1" ref="B99" ca="1">_xlfn.XLOOKUP(A99,INDIRECT($A$5&amp;"!$AJ$41:$AJ$406"),INDIRECT($A$5&amp;"!$AK$41:$AK$406"))*SUM($F$3:$I$3)</f>
        <v>0</v>
      </c>
      <c r="C99" s="65" cm="1">
        <f t="array" aca="1" ref="C99" ca="1">_xlfn.XLOOKUP(A99,INDIRECT($A$5&amp;"!$AJ$41:$AJ$406"),INDIRECT($A$5&amp;"!$AL$41:$AL$406"))*SUM($F$3:$I$3)</f>
        <v>13.5</v>
      </c>
      <c r="D99" s="65" cm="1">
        <f t="array" aca="1" ref="D99" ca="1">_xlfn.XLOOKUP(A99,INDIRECT($A$5&amp;"!$AJ$41:$AJ$406"),INDIRECT($A$5&amp;"!$AO$41:$AO$406"))*SUM($F$3:$I$3)</f>
        <v>12.15</v>
      </c>
      <c r="E99" s="34" cm="1">
        <f t="array" ref="E99">SUMPRODUCT(('PT Storengy'!$B$8:$K$372)*('PT Storengy'!$A$8:$A$372=$A99)*('PT Storengy'!$B$5:$K$5=$A$6)*('PT Storengy'!$B$7:$K$7=$A$7))</f>
        <v>0.1</v>
      </c>
      <c r="F99" s="111">
        <f t="shared" ca="1" si="10"/>
        <v>9.2257520000000017</v>
      </c>
      <c r="G99" s="153">
        <f t="shared" ca="1" si="13"/>
        <v>0.67484</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0.85127902434321601</v>
      </c>
      <c r="I99" s="66">
        <f t="shared" ca="1" si="14"/>
        <v>115.4234</v>
      </c>
      <c r="J99" s="110" cm="1">
        <f t="array" aca="1" ref="J99" ca="1">IF(COUNTIFS('PTC NaTran'!$K$7:$K$15996,"",'PTC NaTran'!$A$7:$A$15996,J$16,'PTC NaTran'!$D$7:$D$15996,$A99,'PTC NaTran'!$C$7:$C$15996,"DEL")&gt;0,J$14,SUMIFS('PTC NaTran'!$K$7:$K$15996,'PTC NaTran'!$A$7:$A$15996,J$16,'PTC NaTran'!$D$7:$D$15996,$A99,'PTC NaTran'!$C$7:$C$15996,"DEL")*1.0026*$F$4/INDIRECT($A$4&amp;"!D9"))</f>
        <v>150.65359477124181</v>
      </c>
      <c r="K99" s="110">
        <v>1000</v>
      </c>
      <c r="L99" s="111">
        <f t="shared" ca="1" si="11"/>
        <v>9.2257521023420566</v>
      </c>
      <c r="M99" s="153">
        <f t="shared" ca="1" si="15"/>
        <v>0.67484</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0.85127902434321601</v>
      </c>
      <c r="O99" s="66">
        <f t="shared" ca="1" si="16"/>
        <v>115.42342065359486</v>
      </c>
      <c r="S99" s="111">
        <f t="shared" ca="1" si="12"/>
        <v>11.476371564052306</v>
      </c>
      <c r="T99" s="51">
        <f t="shared" ca="1" si="17"/>
        <v>0.84338999999999997</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0.60160295516992113</v>
      </c>
      <c r="V99" s="66">
        <f t="shared" ca="1" si="18"/>
        <v>90.633647821350849</v>
      </c>
    </row>
    <row r="100" spans="1:22" x14ac:dyDescent="0.3">
      <c r="A100" s="32">
        <f t="shared" si="19"/>
        <v>45831</v>
      </c>
      <c r="B100" s="65" cm="1">
        <f t="array" aca="1" ref="B100" ca="1">_xlfn.XLOOKUP(A100,INDIRECT($A$5&amp;"!$AJ$41:$AJ$406"),INDIRECT($A$5&amp;"!$AK$41:$AK$406"))*SUM($F$3:$I$3)</f>
        <v>0</v>
      </c>
      <c r="C100" s="65" cm="1">
        <f t="array" aca="1" ref="C100" ca="1">_xlfn.XLOOKUP(A100,INDIRECT($A$5&amp;"!$AJ$41:$AJ$406"),INDIRECT($A$5&amp;"!$AL$41:$AL$406"))*SUM($F$3:$I$3)</f>
        <v>13.5</v>
      </c>
      <c r="D100" s="65" cm="1">
        <f t="array" aca="1" ref="D100" ca="1">_xlfn.XLOOKUP(A100,INDIRECT($A$5&amp;"!$AJ$41:$AJ$406"),INDIRECT($A$5&amp;"!$AO$41:$AO$406"))*SUM($F$3:$I$3)</f>
        <v>12.15</v>
      </c>
      <c r="E100" s="34" cm="1">
        <f t="array" ref="E100">SUMPRODUCT(('PT Storengy'!$B$8:$K$372)*('PT Storengy'!$A$8:$A$372=$A100)*('PT Storengy'!$B$5:$K$5=$A$6)*('PT Storengy'!$B$7:$K$7=$A$7))</f>
        <v>0.1</v>
      </c>
      <c r="F100" s="111">
        <f t="shared" ca="1" si="10"/>
        <v>9.3396095000000017</v>
      </c>
      <c r="G100" s="153">
        <f t="shared" ca="1" si="13"/>
        <v>0.68339000000000005</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0.83973023909375821</v>
      </c>
      <c r="I100" s="66">
        <f t="shared" ca="1" si="14"/>
        <v>113.8575</v>
      </c>
      <c r="J100" s="110" cm="1">
        <f t="array" aca="1" ref="J100" ca="1">IF(COUNTIFS('PTC NaTran'!$K$7:$K$15996,"",'PTC NaTran'!$A$7:$A$15996,J$16,'PTC NaTran'!$D$7:$D$15996,$A100,'PTC NaTran'!$C$7:$C$15996,"DEL")&gt;0,J$14,SUMIFS('PTC NaTran'!$K$7:$K$15996,'PTC NaTran'!$A$7:$A$15996,J$16,'PTC NaTran'!$D$7:$D$15996,$A100,'PTC NaTran'!$C$7:$C$15996,"DEL")*1.0026*$F$4/INDIRECT($A$4&amp;"!D9"))</f>
        <v>150.65359477124181</v>
      </c>
      <c r="K100" s="110">
        <v>1000</v>
      </c>
      <c r="L100" s="111">
        <f t="shared" ca="1" si="11"/>
        <v>9.339609643583886</v>
      </c>
      <c r="M100" s="153">
        <f t="shared" ca="1" si="15"/>
        <v>0.68339000000000005</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0.83973023909375821</v>
      </c>
      <c r="O100" s="66">
        <f t="shared" ca="1" si="16"/>
        <v>113.85754124183013</v>
      </c>
      <c r="S100" s="111">
        <f t="shared" ca="1" si="12"/>
        <v>11.565421491067557</v>
      </c>
      <c r="T100" s="51">
        <f t="shared" ca="1" si="17"/>
        <v>0.85009999999999997</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0.59109062183658778</v>
      </c>
      <c r="V100" s="66">
        <f t="shared" ca="1" si="18"/>
        <v>89.049927015250631</v>
      </c>
    </row>
    <row r="101" spans="1:22" x14ac:dyDescent="0.3">
      <c r="A101" s="32">
        <f t="shared" si="19"/>
        <v>45832</v>
      </c>
      <c r="B101" s="65" cm="1">
        <f t="array" aca="1" ref="B101" ca="1">_xlfn.XLOOKUP(A101,INDIRECT($A$5&amp;"!$AJ$41:$AJ$406"),INDIRECT($A$5&amp;"!$AK$41:$AK$406"))*SUM($F$3:$I$3)</f>
        <v>0</v>
      </c>
      <c r="C101" s="65" cm="1">
        <f t="array" aca="1" ref="C101" ca="1">_xlfn.XLOOKUP(A101,INDIRECT($A$5&amp;"!$AJ$41:$AJ$406"),INDIRECT($A$5&amp;"!$AL$41:$AL$406"))*SUM($F$3:$I$3)</f>
        <v>13.5</v>
      </c>
      <c r="D101" s="65" cm="1">
        <f t="array" aca="1" ref="D101" ca="1">_xlfn.XLOOKUP(A101,INDIRECT($A$5&amp;"!$AJ$41:$AJ$406"),INDIRECT($A$5&amp;"!$AO$41:$AO$406"))*SUM($F$3:$I$3)</f>
        <v>12.15</v>
      </c>
      <c r="E101" s="34" cm="1">
        <f t="array" ref="E101">SUMPRODUCT(('PT Storengy'!$B$8:$K$372)*('PT Storengy'!$A$8:$A$372=$A101)*('PT Storengy'!$B$5:$K$5=$A$6)*('PT Storengy'!$B$7:$K$7=$A$7))</f>
        <v>0.1</v>
      </c>
      <c r="F101" s="111">
        <f t="shared" ca="1" si="10"/>
        <v>9.4519231000000019</v>
      </c>
      <c r="G101" s="153">
        <f t="shared" ca="1" si="13"/>
        <v>0.69181999999999999</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0.82834354205832805</v>
      </c>
      <c r="I101" s="66">
        <f t="shared" ca="1" si="14"/>
        <v>112.31359999999999</v>
      </c>
      <c r="J101" s="110" cm="1">
        <f t="array" aca="1" ref="J101" ca="1">IF(COUNTIFS('PTC NaTran'!$K$7:$K$15996,"",'PTC NaTran'!$A$7:$A$15996,J$16,'PTC NaTran'!$D$7:$D$15996,$A101,'PTC NaTran'!$C$7:$C$15996,"DEL")&gt;0,J$14,SUMIFS('PTC NaTran'!$K$7:$K$15996,'PTC NaTran'!$A$7:$A$15996,J$16,'PTC NaTran'!$D$7:$D$15996,$A101,'PTC NaTran'!$C$7:$C$15996,"DEL")*1.0026*$F$4/INDIRECT($A$4&amp;"!D9"))</f>
        <v>150.65359477124181</v>
      </c>
      <c r="K101" s="110">
        <v>1000</v>
      </c>
      <c r="L101" s="111">
        <f t="shared" ca="1" si="11"/>
        <v>9.4519232826688526</v>
      </c>
      <c r="M101" s="153">
        <f t="shared" ca="1" si="15"/>
        <v>0.69181999999999999</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0.82834354205832805</v>
      </c>
      <c r="O101" s="66">
        <f t="shared" ca="1" si="16"/>
        <v>112.31363908496741</v>
      </c>
      <c r="S101" s="111">
        <f t="shared" ca="1" si="12"/>
        <v>11.652913659912873</v>
      </c>
      <c r="T101" s="51">
        <f t="shared" ca="1" si="17"/>
        <v>0.85670000000000002</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0.58075062183658765</v>
      </c>
      <c r="V101" s="66">
        <f t="shared" ca="1" si="18"/>
        <v>87.492168845315973</v>
      </c>
    </row>
    <row r="102" spans="1:22" x14ac:dyDescent="0.3">
      <c r="A102" s="32">
        <f t="shared" si="19"/>
        <v>45833</v>
      </c>
      <c r="B102" s="65" cm="1">
        <f t="array" aca="1" ref="B102" ca="1">_xlfn.XLOOKUP(A102,INDIRECT($A$5&amp;"!$AJ$41:$AJ$406"),INDIRECT($A$5&amp;"!$AK$41:$AK$406"))*SUM($F$3:$I$3)</f>
        <v>0</v>
      </c>
      <c r="C102" s="65" cm="1">
        <f t="array" aca="1" ref="C102" ca="1">_xlfn.XLOOKUP(A102,INDIRECT($A$5&amp;"!$AJ$41:$AJ$406"),INDIRECT($A$5&amp;"!$AL$41:$AL$406"))*SUM($F$3:$I$3)</f>
        <v>13.5</v>
      </c>
      <c r="D102" s="65" cm="1">
        <f t="array" aca="1" ref="D102" ca="1">_xlfn.XLOOKUP(A102,INDIRECT($A$5&amp;"!$AJ$41:$AJ$406"),INDIRECT($A$5&amp;"!$AO$41:$AO$406"))*SUM($F$3:$I$3)</f>
        <v>12.15</v>
      </c>
      <c r="E102" s="34" cm="1">
        <f t="array" ref="E102">SUMPRODUCT(('PT Storengy'!$B$8:$K$372)*('PT Storengy'!$A$8:$A$372=$A102)*('PT Storengy'!$B$5:$K$5=$A$6)*('PT Storengy'!$B$7:$K$7=$A$7))</f>
        <v>0.1</v>
      </c>
      <c r="F102" s="111">
        <f t="shared" ca="1" si="10"/>
        <v>9.5627123000000012</v>
      </c>
      <c r="G102" s="153">
        <f t="shared" ca="1" si="13"/>
        <v>0.70013999999999998</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0.81710026319595153</v>
      </c>
      <c r="I102" s="66">
        <f t="shared" ca="1" si="14"/>
        <v>110.78919999999999</v>
      </c>
      <c r="J102" s="110" cm="1">
        <f t="array" aca="1" ref="J102" ca="1">IF(COUNTIFS('PTC NaTran'!$K$7:$K$15996,"",'PTC NaTran'!$A$7:$A$15996,J$16,'PTC NaTran'!$D$7:$D$15996,$A102,'PTC NaTran'!$C$7:$C$15996,"DEL")&gt;0,J$14,SUMIFS('PTC NaTran'!$K$7:$K$15996,'PTC NaTran'!$A$7:$A$15996,J$16,'PTC NaTran'!$D$7:$D$15996,$A102,'PTC NaTran'!$C$7:$C$15996,"DEL")*1.0026*$F$4/INDIRECT($A$4&amp;"!D9"))</f>
        <v>150.65359477124181</v>
      </c>
      <c r="K102" s="110">
        <v>1000</v>
      </c>
      <c r="L102" s="111">
        <f t="shared" ca="1" si="11"/>
        <v>9.5627124654139504</v>
      </c>
      <c r="M102" s="153">
        <f t="shared" ca="1" si="15"/>
        <v>0.70013999999999998</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0.81710026319595153</v>
      </c>
      <c r="O102" s="66">
        <f t="shared" ca="1" si="16"/>
        <v>110.78918274509812</v>
      </c>
      <c r="S102" s="111">
        <f t="shared" ca="1" si="12"/>
        <v>11.738876393464071</v>
      </c>
      <c r="T102" s="51">
        <f t="shared" ca="1" si="17"/>
        <v>0.86317999999999995</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0.57059862183658772</v>
      </c>
      <c r="V102" s="66">
        <f t="shared" ca="1" si="18"/>
        <v>85.96273355119834</v>
      </c>
    </row>
    <row r="103" spans="1:22" x14ac:dyDescent="0.3">
      <c r="A103" s="32">
        <f t="shared" si="19"/>
        <v>45834</v>
      </c>
      <c r="B103" s="65" cm="1">
        <f t="array" aca="1" ref="B103" ca="1">_xlfn.XLOOKUP(A103,INDIRECT($A$5&amp;"!$AJ$41:$AJ$406"),INDIRECT($A$5&amp;"!$AK$41:$AK$406"))*SUM($F$3:$I$3)</f>
        <v>0</v>
      </c>
      <c r="C103" s="65" cm="1">
        <f t="array" aca="1" ref="C103" ca="1">_xlfn.XLOOKUP(A103,INDIRECT($A$5&amp;"!$AJ$41:$AJ$406"),INDIRECT($A$5&amp;"!$AL$41:$AL$406"))*SUM($F$3:$I$3)</f>
        <v>13.5</v>
      </c>
      <c r="D103" s="65" cm="1">
        <f t="array" aca="1" ref="D103" ca="1">_xlfn.XLOOKUP(A103,INDIRECT($A$5&amp;"!$AJ$41:$AJ$406"),INDIRECT($A$5&amp;"!$AO$41:$AO$406"))*SUM($F$3:$I$3)</f>
        <v>12.15</v>
      </c>
      <c r="E103" s="34" cm="1">
        <f t="array" ref="E103">SUMPRODUCT(('PT Storengy'!$B$8:$K$372)*('PT Storengy'!$A$8:$A$372=$A103)*('PT Storengy'!$B$5:$K$5=$A$6)*('PT Storengy'!$B$7:$K$7=$A$7))</f>
        <v>0.1</v>
      </c>
      <c r="F103" s="111">
        <f t="shared" ca="1" si="10"/>
        <v>9.671956800000002</v>
      </c>
      <c r="G103" s="153">
        <f t="shared" ca="1" si="13"/>
        <v>0.70835000000000004</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0.80570797300554409</v>
      </c>
      <c r="I103" s="66">
        <f t="shared" ca="1" si="14"/>
        <v>109.2445</v>
      </c>
      <c r="J103" s="110" cm="1">
        <f t="array" aca="1" ref="J103" ca="1">IF(COUNTIFS('PTC NaTran'!$K$7:$K$15996,"",'PTC NaTran'!$A$7:$A$15996,J$16,'PTC NaTran'!$D$7:$D$15996,$A103,'PTC NaTran'!$C$7:$C$15996,"DEL")&gt;0,J$14,SUMIFS('PTC NaTran'!$K$7:$K$15996,'PTC NaTran'!$A$7:$A$15996,J$16,'PTC NaTran'!$D$7:$D$15996,$A103,'PTC NaTran'!$C$7:$C$15996,"DEL")*1.0026*$F$4/INDIRECT($A$4&amp;"!D9"))</f>
        <v>150.65359477124181</v>
      </c>
      <c r="K103" s="110">
        <v>1000</v>
      </c>
      <c r="L103" s="111">
        <f t="shared" ca="1" si="11"/>
        <v>9.6719569876361735</v>
      </c>
      <c r="M103" s="153">
        <f t="shared" ca="1" si="15"/>
        <v>0.70835000000000004</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0.80570797300554409</v>
      </c>
      <c r="O103" s="66">
        <f t="shared" ca="1" si="16"/>
        <v>109.24452222222229</v>
      </c>
      <c r="S103" s="111">
        <f t="shared" ca="1" si="12"/>
        <v>11.823335654357317</v>
      </c>
      <c r="T103" s="51">
        <f t="shared" ca="1" si="17"/>
        <v>0.86955000000000005</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0.56061895516992089</v>
      </c>
      <c r="V103" s="66">
        <f t="shared" ca="1" si="18"/>
        <v>84.459260893246238</v>
      </c>
    </row>
    <row r="104" spans="1:22" x14ac:dyDescent="0.3">
      <c r="A104" s="32">
        <f t="shared" si="19"/>
        <v>45835</v>
      </c>
      <c r="B104" s="65" cm="1">
        <f t="array" aca="1" ref="B104" ca="1">_xlfn.XLOOKUP(A104,INDIRECT($A$5&amp;"!$AJ$41:$AJ$406"),INDIRECT($A$5&amp;"!$AK$41:$AK$406"))*SUM($F$3:$I$3)</f>
        <v>0</v>
      </c>
      <c r="C104" s="65" cm="1">
        <f t="array" aca="1" ref="C104" ca="1">_xlfn.XLOOKUP(A104,INDIRECT($A$5&amp;"!$AJ$41:$AJ$406"),INDIRECT($A$5&amp;"!$AL$41:$AL$406"))*SUM($F$3:$I$3)</f>
        <v>13.5</v>
      </c>
      <c r="D104" s="65" cm="1">
        <f t="array" aca="1" ref="D104" ca="1">_xlfn.XLOOKUP(A104,INDIRECT($A$5&amp;"!$AJ$41:$AJ$406"),INDIRECT($A$5&amp;"!$AO$41:$AO$406"))*SUM($F$3:$I$3)</f>
        <v>12.15</v>
      </c>
      <c r="E104" s="34" cm="1">
        <f t="array" ref="E104">SUMPRODUCT(('PT Storengy'!$B$8:$K$372)*('PT Storengy'!$A$8:$A$372=$A104)*('PT Storengy'!$B$5:$K$5=$A$6)*('PT Storengy'!$B$7:$K$7=$A$7))</f>
        <v>0.1</v>
      </c>
      <c r="F104" s="111">
        <f t="shared" ca="1" si="10"/>
        <v>9.7796792000000021</v>
      </c>
      <c r="G104" s="153">
        <f t="shared" ca="1" si="13"/>
        <v>0.71643999999999997</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0.79448219619185412</v>
      </c>
      <c r="I104" s="66">
        <f t="shared" ca="1" si="14"/>
        <v>107.72239999999999</v>
      </c>
      <c r="J104" s="110" cm="1">
        <f t="array" aca="1" ref="J104" ca="1">IF(COUNTIFS('PTC NaTran'!$K$7:$K$15996,"",'PTC NaTran'!$A$7:$A$15996,J$16,'PTC NaTran'!$D$7:$D$15996,$A104,'PTC NaTran'!$C$7:$C$15996,"DEL")&gt;0,J$14,SUMIFS('PTC NaTran'!$K$7:$K$15996,'PTC NaTran'!$A$7:$A$15996,J$16,'PTC NaTran'!$D$7:$D$15996,$A104,'PTC NaTran'!$C$7:$C$15996,"DEL")*1.0026*$F$4/INDIRECT($A$4&amp;"!D9"))</f>
        <v>150.65359477124181</v>
      </c>
      <c r="K104" s="110">
        <v>1000</v>
      </c>
      <c r="L104" s="111">
        <f t="shared" ca="1" si="11"/>
        <v>9.7796794265904214</v>
      </c>
      <c r="M104" s="153">
        <f t="shared" ca="1" si="15"/>
        <v>0.71643999999999997</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0.79448219619185412</v>
      </c>
      <c r="O104" s="66">
        <f t="shared" ca="1" si="16"/>
        <v>107.72243895424843</v>
      </c>
      <c r="S104" s="111">
        <f t="shared" ca="1" si="12"/>
        <v>11.906319765468428</v>
      </c>
      <c r="T104" s="51">
        <f t="shared" ca="1" si="17"/>
        <v>0.87580000000000002</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0.55082728850325435</v>
      </c>
      <c r="V104" s="66">
        <f t="shared" ca="1" si="18"/>
        <v>82.98411111111119</v>
      </c>
    </row>
    <row r="105" spans="1:22" x14ac:dyDescent="0.3">
      <c r="A105" s="32">
        <f t="shared" si="19"/>
        <v>45836</v>
      </c>
      <c r="B105" s="65" cm="1">
        <f t="array" aca="1" ref="B105" ca="1">_xlfn.XLOOKUP(A105,INDIRECT($A$5&amp;"!$AJ$41:$AJ$406"),INDIRECT($A$5&amp;"!$AK$41:$AK$406"))*SUM($F$3:$I$3)</f>
        <v>0</v>
      </c>
      <c r="C105" s="65" cm="1">
        <f t="array" aca="1" ref="C105" ca="1">_xlfn.XLOOKUP(A105,INDIRECT($A$5&amp;"!$AJ$41:$AJ$406"),INDIRECT($A$5&amp;"!$AL$41:$AL$406"))*SUM($F$3:$I$3)</f>
        <v>13.5</v>
      </c>
      <c r="D105" s="65" cm="1">
        <f t="array" aca="1" ref="D105" ca="1">_xlfn.XLOOKUP(A105,INDIRECT($A$5&amp;"!$AJ$41:$AJ$406"),INDIRECT($A$5&amp;"!$AO$41:$AO$406"))*SUM($F$3:$I$3)</f>
        <v>12.15</v>
      </c>
      <c r="E105" s="34" cm="1">
        <f t="array" ref="E105">SUMPRODUCT(('PT Storengy'!$B$8:$K$372)*('PT Storengy'!$A$8:$A$372=$A105)*('PT Storengy'!$B$5:$K$5=$A$6)*('PT Storengy'!$B$7:$K$7=$A$7))</f>
        <v>0.1</v>
      </c>
      <c r="F105" s="111">
        <f t="shared" ca="1" si="10"/>
        <v>9.885900300000003</v>
      </c>
      <c r="G105" s="153">
        <f t="shared" ca="1" si="13"/>
        <v>0.72441999999999995</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0.78340905664015492</v>
      </c>
      <c r="I105" s="66">
        <f t="shared" ca="1" si="14"/>
        <v>106.22110000000001</v>
      </c>
      <c r="J105" s="110" cm="1">
        <f t="array" aca="1" ref="J105" ca="1">IF(COUNTIFS('PTC NaTran'!$K$7:$K$15996,"",'PTC NaTran'!$A$7:$A$15996,J$16,'PTC NaTran'!$D$7:$D$15996,$A105,'PTC NaTran'!$C$7:$C$15996,"DEL")&gt;0,J$14,SUMIFS('PTC NaTran'!$K$7:$K$15996,'PTC NaTran'!$A$7:$A$15996,J$16,'PTC NaTran'!$D$7:$D$15996,$A105,'PTC NaTran'!$C$7:$C$15996,"DEL")*1.0026*$F$4/INDIRECT($A$4&amp;"!D9"))</f>
        <v>150.65359477124181</v>
      </c>
      <c r="K105" s="110">
        <v>1000</v>
      </c>
      <c r="L105" s="111">
        <f t="shared" ca="1" si="11"/>
        <v>9.8859004780936903</v>
      </c>
      <c r="M105" s="153">
        <f t="shared" ca="1" si="15"/>
        <v>0.72441999999999995</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0.78340905664015492</v>
      </c>
      <c r="O105" s="66">
        <f t="shared" ca="1" si="16"/>
        <v>106.22105150326804</v>
      </c>
      <c r="S105" s="111">
        <f t="shared" ca="1" si="12"/>
        <v>11.987852329193919</v>
      </c>
      <c r="T105" s="51">
        <f t="shared" ca="1" si="17"/>
        <v>0.88195000000000001</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0.54119228850325429</v>
      </c>
      <c r="V105" s="66">
        <f t="shared" ca="1" si="18"/>
        <v>81.532563725490263</v>
      </c>
    </row>
    <row r="106" spans="1:22" x14ac:dyDescent="0.3">
      <c r="A106" s="32">
        <f t="shared" si="19"/>
        <v>45837</v>
      </c>
      <c r="B106" s="65" cm="1">
        <f t="array" aca="1" ref="B106" ca="1">_xlfn.XLOOKUP(A106,INDIRECT($A$5&amp;"!$AJ$41:$AJ$406"),INDIRECT($A$5&amp;"!$AK$41:$AK$406"))*SUM($F$3:$I$3)</f>
        <v>0</v>
      </c>
      <c r="C106" s="65" cm="1">
        <f t="array" aca="1" ref="C106" ca="1">_xlfn.XLOOKUP(A106,INDIRECT($A$5&amp;"!$AJ$41:$AJ$406"),INDIRECT($A$5&amp;"!$AL$41:$AL$406"))*SUM($F$3:$I$3)</f>
        <v>13.5</v>
      </c>
      <c r="D106" s="65" cm="1">
        <f t="array" aca="1" ref="D106" ca="1">_xlfn.XLOOKUP(A106,INDIRECT($A$5&amp;"!$AJ$41:$AJ$406"),INDIRECT($A$5&amp;"!$AO$41:$AO$406"))*SUM($F$3:$I$3)</f>
        <v>12.15</v>
      </c>
      <c r="E106" s="34" cm="1">
        <f t="array" ref="E106">SUMPRODUCT(('PT Storengy'!$B$8:$K$372)*('PT Storengy'!$A$8:$A$372=$A106)*('PT Storengy'!$B$5:$K$5=$A$6)*('PT Storengy'!$B$7:$K$7=$A$7))</f>
        <v>0.1</v>
      </c>
      <c r="F106" s="111">
        <f t="shared" ca="1" si="10"/>
        <v>9.9906407000000037</v>
      </c>
      <c r="G106" s="153">
        <f t="shared" ca="1" si="13"/>
        <v>0.73229</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0.7724885543504465</v>
      </c>
      <c r="I106" s="66">
        <f t="shared" ca="1" si="14"/>
        <v>104.74039999999999</v>
      </c>
      <c r="J106" s="110" cm="1">
        <f t="array" aca="1" ref="J106" ca="1">IF(COUNTIFS('PTC NaTran'!$K$7:$K$15996,"",'PTC NaTran'!$A$7:$A$15996,J$16,'PTC NaTran'!$D$7:$D$15996,$A106,'PTC NaTran'!$C$7:$C$15996,"DEL")&gt;0,J$14,SUMIFS('PTC NaTran'!$K$7:$K$15996,'PTC NaTran'!$A$7:$A$15996,J$16,'PTC NaTran'!$D$7:$D$15996,$A106,'PTC NaTran'!$C$7:$C$15996,"DEL")*1.0026*$F$4/INDIRECT($A$4&amp;"!D9"))</f>
        <v>150.65359477124181</v>
      </c>
      <c r="K106" s="110">
        <v>1000</v>
      </c>
      <c r="L106" s="111">
        <f t="shared" ca="1" si="11"/>
        <v>9.990640837962971</v>
      </c>
      <c r="M106" s="153">
        <f t="shared" ca="1" si="15"/>
        <v>0.73229</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0.7724885543504465</v>
      </c>
      <c r="O106" s="66">
        <f t="shared" ca="1" si="16"/>
        <v>104.74035986928111</v>
      </c>
      <c r="S106" s="111">
        <f t="shared" ca="1" si="12"/>
        <v>12.067959308169954</v>
      </c>
      <c r="T106" s="51">
        <f t="shared" ca="1" si="17"/>
        <v>0.88798999999999995</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0.53172962183658778</v>
      </c>
      <c r="V106" s="66">
        <f t="shared" ca="1" si="18"/>
        <v>80.106978976034952</v>
      </c>
    </row>
    <row r="107" spans="1:22" x14ac:dyDescent="0.3">
      <c r="A107" s="32">
        <f t="shared" si="19"/>
        <v>45838</v>
      </c>
      <c r="B107" s="65" cm="1">
        <f t="array" aca="1" ref="B107" ca="1">_xlfn.XLOOKUP(A107,INDIRECT($A$5&amp;"!$AJ$41:$AJ$406"),INDIRECT($A$5&amp;"!$AK$41:$AK$406"))*SUM($F$3:$I$3)</f>
        <v>0</v>
      </c>
      <c r="C107" s="65" cm="1">
        <f t="array" aca="1" ref="C107" ca="1">_xlfn.XLOOKUP(A107,INDIRECT($A$5&amp;"!$AJ$41:$AJ$406"),INDIRECT($A$5&amp;"!$AL$41:$AL$406"))*SUM($F$3:$I$3)</f>
        <v>13.5</v>
      </c>
      <c r="D107" s="65" cm="1">
        <f t="array" aca="1" ref="D107" ca="1">_xlfn.XLOOKUP(A107,INDIRECT($A$5&amp;"!$AJ$41:$AJ$406"),INDIRECT($A$5&amp;"!$AO$41:$AO$406"))*SUM($F$3:$I$3)</f>
        <v>12.15</v>
      </c>
      <c r="E107" s="34" cm="1">
        <f t="array" ref="E107">SUMPRODUCT(('PT Storengy'!$B$8:$K$372)*('PT Storengy'!$A$8:$A$372=$A107)*('PT Storengy'!$B$5:$K$5=$A$6)*('PT Storengy'!$B$7:$K$7=$A$7))</f>
        <v>0.1</v>
      </c>
      <c r="F107" s="111">
        <f t="shared" ca="1" si="10"/>
        <v>10.092049000000003</v>
      </c>
      <c r="G107" s="153">
        <f t="shared" ca="1" si="13"/>
        <v>0.74004999999999999</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0.74791395516992054</v>
      </c>
      <c r="I107" s="66">
        <f t="shared" ca="1" si="14"/>
        <v>101.4083</v>
      </c>
      <c r="J107" s="110" cm="1">
        <f t="array" aca="1" ref="J107" ca="1">IF(COUNTIFS('PTC NaTran'!$K$7:$K$15996,"",'PTC NaTran'!$A$7:$A$15996,J$16,'PTC NaTran'!$D$7:$D$15996,$A107,'PTC NaTran'!$C$7:$C$15996,"DEL")&gt;0,J$14,SUMIFS('PTC NaTran'!$K$7:$K$15996,'PTC NaTran'!$A$7:$A$15996,J$16,'PTC NaTran'!$D$7:$D$15996,$A107,'PTC NaTran'!$C$7:$C$15996,"DEL")*1.0026*$F$4/INDIRECT($A$4&amp;"!D9"))</f>
        <v>150.65359477124181</v>
      </c>
      <c r="K107" s="110">
        <v>1000</v>
      </c>
      <c r="L107" s="111">
        <f t="shared" ca="1" si="11"/>
        <v>10.092049171296305</v>
      </c>
      <c r="M107" s="153">
        <f t="shared" ca="1" si="15"/>
        <v>0.74004999999999999</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0.74791395516992054</v>
      </c>
      <c r="O107" s="66">
        <f t="shared" ca="1" si="16"/>
        <v>101.40833333333333</v>
      </c>
      <c r="S107" s="111">
        <f t="shared" ca="1" si="12"/>
        <v>12.146666665032699</v>
      </c>
      <c r="T107" s="51">
        <f t="shared" ca="1" si="17"/>
        <v>0.89392000000000005</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0.52243928850325427</v>
      </c>
      <c r="V107" s="66">
        <f t="shared" ca="1" si="18"/>
        <v>78.707356862745158</v>
      </c>
    </row>
    <row r="108" spans="1:22" x14ac:dyDescent="0.3">
      <c r="A108" s="32">
        <f t="shared" si="19"/>
        <v>45839</v>
      </c>
      <c r="B108" s="65" cm="1">
        <f t="array" aca="1" ref="B108" ca="1">_xlfn.XLOOKUP(A108,INDIRECT($A$5&amp;"!$AJ$41:$AJ$406"),INDIRECT($A$5&amp;"!$AK$41:$AK$406"))*SUM($F$3:$I$3)</f>
        <v>0</v>
      </c>
      <c r="C108" s="65" cm="1">
        <f t="array" aca="1" ref="C108" ca="1">_xlfn.XLOOKUP(A108,INDIRECT($A$5&amp;"!$AJ$41:$AJ$406"),INDIRECT($A$5&amp;"!$AL$41:$AL$406"))*SUM($F$3:$I$3)</f>
        <v>13.5</v>
      </c>
      <c r="D108" s="65" cm="1">
        <f t="array" aca="1" ref="D108" ca="1">_xlfn.XLOOKUP(A108,INDIRECT($A$5&amp;"!$AJ$41:$AJ$406"),INDIRECT($A$5&amp;"!$AO$41:$AO$406"))*SUM($F$3:$I$3)</f>
        <v>12.15</v>
      </c>
      <c r="E108" s="34" cm="1">
        <f t="array" ref="E108">SUMPRODUCT(('PT Storengy'!$B$8:$K$372)*('PT Storengy'!$A$8:$A$372=$A108)*('PT Storengy'!$B$5:$K$5=$A$6)*('PT Storengy'!$B$7:$K$7=$A$7))</f>
        <v>0.15</v>
      </c>
      <c r="F108" s="111">
        <f t="shared" ca="1" si="10"/>
        <v>10.188257100000003</v>
      </c>
      <c r="G108" s="153">
        <f t="shared" ca="1" si="13"/>
        <v>0.74756</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0.75129972716317261</v>
      </c>
      <c r="I108" s="66">
        <f t="shared" ca="1" si="14"/>
        <v>96.208100000000002</v>
      </c>
      <c r="J108" s="110" cm="1">
        <f t="array" aca="1" ref="J108" ca="1">IF(COUNTIFS('PTC NaTran'!$K$7:$K$15996,"",'PTC NaTran'!$A$7:$A$15996,J$16,'PTC NaTran'!$D$7:$D$15996,$A108,'PTC NaTran'!$C$7:$C$15996,"DEL")&gt;0,J$14,SUMIFS('PTC NaTran'!$K$7:$K$15996,'PTC NaTran'!$A$7:$A$15996,J$16,'PTC NaTran'!$D$7:$D$15996,$A108,'PTC NaTran'!$C$7:$C$15996,"DEL")*1.0026*$F$4/INDIRECT($A$4&amp;"!D9"))</f>
        <v>150.65359477124181</v>
      </c>
      <c r="K108" s="110">
        <v>1000</v>
      </c>
      <c r="L108" s="111">
        <f t="shared" ca="1" si="11"/>
        <v>10.188257275246922</v>
      </c>
      <c r="M108" s="153">
        <f t="shared" ca="1" si="15"/>
        <v>0.74756</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0.75129972716317261</v>
      </c>
      <c r="O108" s="66">
        <f t="shared" ca="1" si="16"/>
        <v>96.208103950617371</v>
      </c>
      <c r="S108" s="111">
        <f t="shared" ca="1" si="12"/>
        <v>12.223998002178668</v>
      </c>
      <c r="T108" s="51">
        <f t="shared" ca="1" si="17"/>
        <v>0.89975000000000005</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0.51330562183658768</v>
      </c>
      <c r="V108" s="66">
        <f t="shared" ca="1" si="18"/>
        <v>77.33133714596957</v>
      </c>
    </row>
    <row r="109" spans="1:22" x14ac:dyDescent="0.3">
      <c r="A109" s="32">
        <f t="shared" si="19"/>
        <v>45840</v>
      </c>
      <c r="B109" s="65" cm="1">
        <f t="array" aca="1" ref="B109" ca="1">_xlfn.XLOOKUP(A109,INDIRECT($A$5&amp;"!$AJ$41:$AJ$406"),INDIRECT($A$5&amp;"!$AK$41:$AK$406"))*SUM($F$3:$I$3)</f>
        <v>0</v>
      </c>
      <c r="C109" s="65" cm="1">
        <f t="array" aca="1" ref="C109" ca="1">_xlfn.XLOOKUP(A109,INDIRECT($A$5&amp;"!$AJ$41:$AJ$406"),INDIRECT($A$5&amp;"!$AL$41:$AL$406"))*SUM($F$3:$I$3)</f>
        <v>13.5</v>
      </c>
      <c r="D109" s="65" cm="1">
        <f t="array" aca="1" ref="D109" ca="1">_xlfn.XLOOKUP(A109,INDIRECT($A$5&amp;"!$AJ$41:$AJ$406"),INDIRECT($A$5&amp;"!$AO$41:$AO$406"))*SUM($F$3:$I$3)</f>
        <v>12.15</v>
      </c>
      <c r="E109" s="34" cm="1">
        <f t="array" ref="E109">SUMPRODUCT(('PT Storengy'!$B$8:$K$372)*('PT Storengy'!$A$8:$A$372=$A109)*('PT Storengy'!$B$5:$K$5=$A$6)*('PT Storengy'!$B$7:$K$7=$A$7))</f>
        <v>0.15</v>
      </c>
      <c r="F109" s="111">
        <f t="shared" ca="1" si="10"/>
        <v>10.283090700000002</v>
      </c>
      <c r="G109" s="153">
        <f t="shared" ca="1" si="13"/>
        <v>0.75468999999999997</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0.74056628850325457</v>
      </c>
      <c r="I109" s="66">
        <f t="shared" ca="1" si="14"/>
        <v>94.833600000000004</v>
      </c>
      <c r="J109" s="110" cm="1">
        <f t="array" aca="1" ref="J109" ca="1">IF(COUNTIFS('PTC NaTran'!$K$7:$K$15996,"",'PTC NaTran'!$A$7:$A$15996,J$16,'PTC NaTran'!$D$7:$D$15996,$A109,'PTC NaTran'!$C$7:$C$15996,"DEL")&gt;0,J$14,SUMIFS('PTC NaTran'!$K$7:$K$15996,'PTC NaTran'!$A$7:$A$15996,J$16,'PTC NaTran'!$D$7:$D$15996,$A109,'PTC NaTran'!$C$7:$C$15996,"DEL")*1.0026*$F$4/INDIRECT($A$4&amp;"!D9"))</f>
        <v>150.65359477124181</v>
      </c>
      <c r="K109" s="110">
        <v>1000</v>
      </c>
      <c r="L109" s="111">
        <f t="shared" ca="1" si="11"/>
        <v>10.283090902746922</v>
      </c>
      <c r="M109" s="153">
        <f t="shared" ca="1" si="15"/>
        <v>0.75468999999999997</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0.74056628850325457</v>
      </c>
      <c r="O109" s="66">
        <f t="shared" ca="1" si="16"/>
        <v>94.833627500000091</v>
      </c>
      <c r="S109" s="111">
        <f t="shared" ca="1" si="12"/>
        <v>12.299976922004376</v>
      </c>
      <c r="T109" s="51">
        <f t="shared" ca="1" si="17"/>
        <v>0.90547999999999995</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0.50432862183658766</v>
      </c>
      <c r="V109" s="66">
        <f t="shared" ca="1" si="18"/>
        <v>75.978919825708132</v>
      </c>
    </row>
    <row r="110" spans="1:22" x14ac:dyDescent="0.3">
      <c r="A110" s="32">
        <f t="shared" si="19"/>
        <v>45841</v>
      </c>
      <c r="B110" s="65" cm="1">
        <f t="array" aca="1" ref="B110" ca="1">_xlfn.XLOOKUP(A110,INDIRECT($A$5&amp;"!$AJ$41:$AJ$406"),INDIRECT($A$5&amp;"!$AK$41:$AK$406"))*SUM($F$3:$I$3)</f>
        <v>0</v>
      </c>
      <c r="C110" s="65" cm="1">
        <f t="array" aca="1" ref="C110" ca="1">_xlfn.XLOOKUP(A110,INDIRECT($A$5&amp;"!$AJ$41:$AJ$406"),INDIRECT($A$5&amp;"!$AL$41:$AL$406"))*SUM($F$3:$I$3)</f>
        <v>13.5</v>
      </c>
      <c r="D110" s="65" cm="1">
        <f t="array" aca="1" ref="D110" ca="1">_xlfn.XLOOKUP(A110,INDIRECT($A$5&amp;"!$AJ$41:$AJ$406"),INDIRECT($A$5&amp;"!$AO$41:$AO$406"))*SUM($F$3:$I$3)</f>
        <v>12.15</v>
      </c>
      <c r="E110" s="34" cm="1">
        <f t="array" ref="E110">SUMPRODUCT(('PT Storengy'!$B$8:$K$372)*('PT Storengy'!$A$8:$A$372=$A110)*('PT Storengy'!$B$5:$K$5=$A$6)*('PT Storengy'!$B$7:$K$7=$A$7))</f>
        <v>0.15</v>
      </c>
      <c r="F110" s="111">
        <f t="shared" ca="1" si="10"/>
        <v>10.376516000000002</v>
      </c>
      <c r="G110" s="153">
        <f t="shared" ca="1" si="13"/>
        <v>0.76171</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0.7295682885032545</v>
      </c>
      <c r="I110" s="66">
        <f t="shared" ca="1" si="14"/>
        <v>93.425299999999993</v>
      </c>
      <c r="J110" s="110" cm="1">
        <f t="array" aca="1" ref="J110" ca="1">IF(COUNTIFS('PTC NaTran'!$K$7:$K$15996,"",'PTC NaTran'!$A$7:$A$15996,J$16,'PTC NaTran'!$D$7:$D$15996,$A110,'PTC NaTran'!$C$7:$C$15996,"DEL")&gt;0,J$14,SUMIFS('PTC NaTran'!$K$7:$K$15996,'PTC NaTran'!$A$7:$A$15996,J$16,'PTC NaTran'!$D$7:$D$15996,$A110,'PTC NaTran'!$C$7:$C$15996,"DEL")*1.0026*$F$4/INDIRECT($A$4&amp;"!D9"))</f>
        <v>150.65359477124181</v>
      </c>
      <c r="K110" s="110">
        <v>1000</v>
      </c>
      <c r="L110" s="111">
        <f t="shared" ca="1" si="11"/>
        <v>10.376516175246921</v>
      </c>
      <c r="M110" s="153">
        <f t="shared" ca="1" si="15"/>
        <v>0.76171</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0.7295682885032545</v>
      </c>
      <c r="O110" s="66">
        <f t="shared" ca="1" si="16"/>
        <v>93.425272500000077</v>
      </c>
      <c r="S110" s="111">
        <f t="shared" ca="1" si="12"/>
        <v>12.374627026906337</v>
      </c>
      <c r="T110" s="51">
        <f t="shared" ca="1" si="17"/>
        <v>0.91110999999999998</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0.49550828850325429</v>
      </c>
      <c r="V110" s="66">
        <f t="shared" ca="1" si="18"/>
        <v>74.650104901960844</v>
      </c>
    </row>
    <row r="111" spans="1:22" x14ac:dyDescent="0.3">
      <c r="A111" s="32">
        <f t="shared" si="19"/>
        <v>45842</v>
      </c>
      <c r="B111" s="65" cm="1">
        <f t="array" aca="1" ref="B111" ca="1">_xlfn.XLOOKUP(A111,INDIRECT($A$5&amp;"!$AJ$41:$AJ$406"),INDIRECT($A$5&amp;"!$AK$41:$AK$406"))*SUM($F$3:$I$3)</f>
        <v>0</v>
      </c>
      <c r="C111" s="65" cm="1">
        <f t="array" aca="1" ref="C111" ca="1">_xlfn.XLOOKUP(A111,INDIRECT($A$5&amp;"!$AJ$41:$AJ$406"),INDIRECT($A$5&amp;"!$AL$41:$AL$406"))*SUM($F$3:$I$3)</f>
        <v>13.5</v>
      </c>
      <c r="D111" s="65" cm="1">
        <f t="array" aca="1" ref="D111" ca="1">_xlfn.XLOOKUP(A111,INDIRECT($A$5&amp;"!$AJ$41:$AJ$406"),INDIRECT($A$5&amp;"!$AO$41:$AO$406"))*SUM($F$3:$I$3)</f>
        <v>12.15</v>
      </c>
      <c r="E111" s="34" cm="1">
        <f t="array" ref="E111">SUMPRODUCT(('PT Storengy'!$B$8:$K$372)*('PT Storengy'!$A$8:$A$372=$A111)*('PT Storengy'!$B$5:$K$5=$A$6)*('PT Storengy'!$B$7:$K$7=$A$7))</f>
        <v>0.15</v>
      </c>
      <c r="F111" s="111">
        <f t="shared" ca="1" si="10"/>
        <v>10.468553000000002</v>
      </c>
      <c r="G111" s="153">
        <f t="shared" ca="1" si="13"/>
        <v>0.76863000000000004</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0.71872695516992102</v>
      </c>
      <c r="I111" s="66">
        <f t="shared" ca="1" si="14"/>
        <v>92.037000000000006</v>
      </c>
      <c r="J111" s="110" cm="1">
        <f t="array" aca="1" ref="J111" ca="1">IF(COUNTIFS('PTC NaTran'!$K$7:$K$15996,"",'PTC NaTran'!$A$7:$A$15996,J$16,'PTC NaTran'!$D$7:$D$15996,$A111,'PTC NaTran'!$C$7:$C$15996,"DEL")&gt;0,J$14,SUMIFS('PTC NaTran'!$K$7:$K$15996,'PTC NaTran'!$A$7:$A$15996,J$16,'PTC NaTran'!$D$7:$D$15996,$A111,'PTC NaTran'!$C$7:$C$15996,"DEL")*1.0026*$F$4/INDIRECT($A$4&amp;"!D9"))</f>
        <v>150.65359477124181</v>
      </c>
      <c r="K111" s="110">
        <v>1000</v>
      </c>
      <c r="L111" s="111">
        <f t="shared" ca="1" si="11"/>
        <v>10.468553154783958</v>
      </c>
      <c r="M111" s="153">
        <f t="shared" ca="1" si="15"/>
        <v>0.76863000000000004</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0.71872695516992102</v>
      </c>
      <c r="O111" s="66">
        <f t="shared" ca="1" si="16"/>
        <v>92.036979537037098</v>
      </c>
      <c r="S111" s="111">
        <f t="shared" ca="1" si="12"/>
        <v>12.447971919281065</v>
      </c>
      <c r="T111" s="51">
        <f t="shared" ca="1" si="17"/>
        <v>0.91664000000000001</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0.4868446218365875</v>
      </c>
      <c r="V111" s="66">
        <f t="shared" ca="1" si="18"/>
        <v>73.344892374727721</v>
      </c>
    </row>
    <row r="112" spans="1:22" x14ac:dyDescent="0.3">
      <c r="A112" s="32">
        <f t="shared" si="19"/>
        <v>45843</v>
      </c>
      <c r="B112" s="65" cm="1">
        <f t="array" aca="1" ref="B112" ca="1">_xlfn.XLOOKUP(A112,INDIRECT($A$5&amp;"!$AJ$41:$AJ$406"),INDIRECT($A$5&amp;"!$AK$41:$AK$406"))*SUM($F$3:$I$3)</f>
        <v>0</v>
      </c>
      <c r="C112" s="65" cm="1">
        <f t="array" aca="1" ref="C112" ca="1">_xlfn.XLOOKUP(A112,INDIRECT($A$5&amp;"!$AJ$41:$AJ$406"),INDIRECT($A$5&amp;"!$AL$41:$AL$406"))*SUM($F$3:$I$3)</f>
        <v>13.5</v>
      </c>
      <c r="D112" s="65" cm="1">
        <f t="array" aca="1" ref="D112" ca="1">_xlfn.XLOOKUP(A112,INDIRECT($A$5&amp;"!$AJ$41:$AJ$406"),INDIRECT($A$5&amp;"!$AO$41:$AO$406"))*SUM($F$3:$I$3)</f>
        <v>12.15</v>
      </c>
      <c r="E112" s="34" cm="1">
        <f t="array" ref="E112">SUMPRODUCT(('PT Storengy'!$B$8:$K$372)*('PT Storengy'!$A$8:$A$372=$A112)*('PT Storengy'!$B$5:$K$5=$A$6)*('PT Storengy'!$B$7:$K$7=$A$7))</f>
        <v>0.15</v>
      </c>
      <c r="F112" s="111">
        <f t="shared" ca="1" si="10"/>
        <v>10.559221700000002</v>
      </c>
      <c r="G112" s="153">
        <f t="shared" ca="1" si="13"/>
        <v>0.77544999999999997</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0.70804228850325457</v>
      </c>
      <c r="I112" s="66">
        <f t="shared" ca="1" si="14"/>
        <v>90.668700000000001</v>
      </c>
      <c r="J112" s="110" cm="1">
        <f t="array" aca="1" ref="J112" ca="1">IF(COUNTIFS('PTC NaTran'!$K$7:$K$15996,"",'PTC NaTran'!$A$7:$A$15996,J$16,'PTC NaTran'!$D$7:$D$15996,$A112,'PTC NaTran'!$C$7:$C$15996,"DEL")&gt;0,J$14,SUMIFS('PTC NaTran'!$K$7:$K$15996,'PTC NaTran'!$A$7:$A$15996,J$16,'PTC NaTran'!$D$7:$D$15996,$A112,'PTC NaTran'!$C$7:$C$15996,"DEL")*1.0026*$F$4/INDIRECT($A$4&amp;"!D9"))</f>
        <v>150.65359477124181</v>
      </c>
      <c r="K112" s="110">
        <v>1000</v>
      </c>
      <c r="L112" s="111">
        <f t="shared" ca="1" si="11"/>
        <v>10.55922190339507</v>
      </c>
      <c r="M112" s="153">
        <f t="shared" ca="1" si="15"/>
        <v>0.77544999999999997</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0.70804228850325457</v>
      </c>
      <c r="O112" s="66">
        <f t="shared" ca="1" si="16"/>
        <v>90.668748611111198</v>
      </c>
      <c r="S112" s="111">
        <f t="shared" ca="1" si="12"/>
        <v>12.520035201525074</v>
      </c>
      <c r="T112" s="51">
        <f t="shared" ca="1" si="17"/>
        <v>0.92206999999999995</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0.47833762183658757</v>
      </c>
      <c r="V112" s="66">
        <f t="shared" ca="1" si="18"/>
        <v>72.063282244008775</v>
      </c>
    </row>
    <row r="113" spans="1:22" x14ac:dyDescent="0.3">
      <c r="A113" s="32">
        <f t="shared" si="19"/>
        <v>45844</v>
      </c>
      <c r="B113" s="65" cm="1">
        <f t="array" aca="1" ref="B113" ca="1">_xlfn.XLOOKUP(A113,INDIRECT($A$5&amp;"!$AJ$41:$AJ$406"),INDIRECT($A$5&amp;"!$AK$41:$AK$406"))*SUM($F$3:$I$3)</f>
        <v>0</v>
      </c>
      <c r="C113" s="65" cm="1">
        <f t="array" aca="1" ref="C113" ca="1">_xlfn.XLOOKUP(A113,INDIRECT($A$5&amp;"!$AJ$41:$AJ$406"),INDIRECT($A$5&amp;"!$AL$41:$AL$406"))*SUM($F$3:$I$3)</f>
        <v>13.5</v>
      </c>
      <c r="D113" s="65" cm="1">
        <f t="array" aca="1" ref="D113" ca="1">_xlfn.XLOOKUP(A113,INDIRECT($A$5&amp;"!$AJ$41:$AJ$406"),INDIRECT($A$5&amp;"!$AO$41:$AO$406"))*SUM($F$3:$I$3)</f>
        <v>12.15</v>
      </c>
      <c r="E113" s="34" cm="1">
        <f t="array" ref="E113">SUMPRODUCT(('PT Storengy'!$B$8:$K$372)*('PT Storengy'!$A$8:$A$372=$A113)*('PT Storengy'!$B$5:$K$5=$A$6)*('PT Storengy'!$B$7:$K$7=$A$7))</f>
        <v>0.15</v>
      </c>
      <c r="F113" s="111">
        <f t="shared" ca="1" si="10"/>
        <v>10.648544300000001</v>
      </c>
      <c r="G113" s="153">
        <f t="shared" ca="1" si="13"/>
        <v>0.78215999999999997</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0.69752995516992133</v>
      </c>
      <c r="I113" s="66">
        <f t="shared" ca="1" si="14"/>
        <v>89.322599999999994</v>
      </c>
      <c r="J113" s="110" cm="1">
        <f t="array" aca="1" ref="J113" ca="1">IF(COUNTIFS('PTC NaTran'!$K$7:$K$15996,"",'PTC NaTran'!$A$7:$A$15996,J$16,'PTC NaTran'!$D$7:$D$15996,$A113,'PTC NaTran'!$C$7:$C$15996,"DEL")&gt;0,J$14,SUMIFS('PTC NaTran'!$K$7:$K$15996,'PTC NaTran'!$A$7:$A$15996,J$16,'PTC NaTran'!$D$7:$D$15996,$A113,'PTC NaTran'!$C$7:$C$15996,"DEL")*1.0026*$F$4/INDIRECT($A$4&amp;"!D9"))</f>
        <v>150.65359477124181</v>
      </c>
      <c r="K113" s="110">
        <v>1000</v>
      </c>
      <c r="L113" s="111">
        <f t="shared" ca="1" si="11"/>
        <v>10.648544489320996</v>
      </c>
      <c r="M113" s="153">
        <f t="shared" ca="1" si="15"/>
        <v>0.78215999999999997</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0.69752995516992133</v>
      </c>
      <c r="O113" s="66">
        <f t="shared" ca="1" si="16"/>
        <v>89.322585925926035</v>
      </c>
      <c r="S113" s="111">
        <f t="shared" ca="1" si="12"/>
        <v>12.590838115795227</v>
      </c>
      <c r="T113" s="51">
        <f t="shared" ca="1" si="17"/>
        <v>0.92740999999999996</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0.46997162183658753</v>
      </c>
      <c r="V113" s="66">
        <f t="shared" ca="1" si="18"/>
        <v>70.802914270152556</v>
      </c>
    </row>
    <row r="114" spans="1:22" x14ac:dyDescent="0.3">
      <c r="A114" s="32">
        <f t="shared" si="19"/>
        <v>45845</v>
      </c>
      <c r="B114" s="65" cm="1">
        <f t="array" aca="1" ref="B114" ca="1">_xlfn.XLOOKUP(A114,INDIRECT($A$5&amp;"!$AJ$41:$AJ$406"),INDIRECT($A$5&amp;"!$AK$41:$AK$406"))*SUM($F$3:$I$3)</f>
        <v>0</v>
      </c>
      <c r="C114" s="65" cm="1">
        <f t="array" aca="1" ref="C114" ca="1">_xlfn.XLOOKUP(A114,INDIRECT($A$5&amp;"!$AJ$41:$AJ$406"),INDIRECT($A$5&amp;"!$AL$41:$AL$406"))*SUM($F$3:$I$3)</f>
        <v>13.5</v>
      </c>
      <c r="D114" s="65" cm="1">
        <f t="array" aca="1" ref="D114" ca="1">_xlfn.XLOOKUP(A114,INDIRECT($A$5&amp;"!$AJ$41:$AJ$406"),INDIRECT($A$5&amp;"!$AO$41:$AO$406"))*SUM($F$3:$I$3)</f>
        <v>12.15</v>
      </c>
      <c r="E114" s="34" cm="1">
        <f t="array" ref="E114">SUMPRODUCT(('PT Storengy'!$B$8:$K$372)*('PT Storengy'!$A$8:$A$372=$A114)*('PT Storengy'!$B$5:$K$5=$A$6)*('PT Storengy'!$B$7:$K$7=$A$7))</f>
        <v>0.15</v>
      </c>
      <c r="F114" s="111">
        <f t="shared" ca="1" si="10"/>
        <v>10.736538800000002</v>
      </c>
      <c r="G114" s="153">
        <f t="shared" ca="1" si="13"/>
        <v>0.78878000000000004</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0.68715862183658771</v>
      </c>
      <c r="I114" s="66">
        <f t="shared" ca="1" si="14"/>
        <v>87.994500000000002</v>
      </c>
      <c r="J114" s="110" cm="1">
        <f t="array" aca="1" ref="J114" ca="1">IF(COUNTIFS('PTC NaTran'!$K$7:$K$15996,"",'PTC NaTran'!$A$7:$A$15996,J$16,'PTC NaTran'!$D$7:$D$15996,$A114,'PTC NaTran'!$C$7:$C$15996,"DEL")&gt;0,J$14,SUMIFS('PTC NaTran'!$K$7:$K$15996,'PTC NaTran'!$A$7:$A$15996,J$16,'PTC NaTran'!$D$7:$D$15996,$A114,'PTC NaTran'!$C$7:$C$15996,"DEL")*1.0026*$F$4/INDIRECT($A$4&amp;"!D9"))</f>
        <v>150.65359477124181</v>
      </c>
      <c r="K114" s="110">
        <v>1000</v>
      </c>
      <c r="L114" s="111">
        <f t="shared" ca="1" si="11"/>
        <v>10.73653896839507</v>
      </c>
      <c r="M114" s="153">
        <f t="shared" ca="1" si="15"/>
        <v>0.78878000000000004</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0.68715862183658771</v>
      </c>
      <c r="O114" s="66">
        <f t="shared" ca="1" si="16"/>
        <v>87.994479074074135</v>
      </c>
      <c r="S114" s="111">
        <f t="shared" ca="1" si="12"/>
        <v>12.660404264488038</v>
      </c>
      <c r="T114" s="51">
        <f t="shared" ca="1" si="17"/>
        <v>0.93264999999999998</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0.46176228850325418</v>
      </c>
      <c r="V114" s="66">
        <f t="shared" ca="1" si="18"/>
        <v>69.566148692810515</v>
      </c>
    </row>
    <row r="115" spans="1:22" x14ac:dyDescent="0.3">
      <c r="A115" s="32">
        <f t="shared" si="19"/>
        <v>45846</v>
      </c>
      <c r="B115" s="65" cm="1">
        <f t="array" aca="1" ref="B115" ca="1">_xlfn.XLOOKUP(A115,INDIRECT($A$5&amp;"!$AJ$41:$AJ$406"),INDIRECT($A$5&amp;"!$AK$41:$AK$406"))*SUM($F$3:$I$3)</f>
        <v>0</v>
      </c>
      <c r="C115" s="65" cm="1">
        <f t="array" aca="1" ref="C115" ca="1">_xlfn.XLOOKUP(A115,INDIRECT($A$5&amp;"!$AJ$41:$AJ$406"),INDIRECT($A$5&amp;"!$AL$41:$AL$406"))*SUM($F$3:$I$3)</f>
        <v>13.5</v>
      </c>
      <c r="D115" s="65" cm="1">
        <f t="array" aca="1" ref="D115" ca="1">_xlfn.XLOOKUP(A115,INDIRECT($A$5&amp;"!$AJ$41:$AJ$406"),INDIRECT($A$5&amp;"!$AO$41:$AO$406"))*SUM($F$3:$I$3)</f>
        <v>12.15</v>
      </c>
      <c r="E115" s="34" cm="1">
        <f t="array" ref="E115">SUMPRODUCT(('PT Storengy'!$B$8:$K$372)*('PT Storengy'!$A$8:$A$372=$A115)*('PT Storengy'!$B$5:$K$5=$A$6)*('PT Storengy'!$B$7:$K$7=$A$7))</f>
        <v>0</v>
      </c>
      <c r="F115" s="111">
        <f t="shared" ca="1" si="10"/>
        <v>10.838522800000002</v>
      </c>
      <c r="G115" s="153">
        <f t="shared" ca="1" si="13"/>
        <v>0.79530000000000001</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0.67694395516992123</v>
      </c>
      <c r="I115" s="66">
        <f t="shared" ca="1" si="14"/>
        <v>101.98399999999999</v>
      </c>
      <c r="J115" s="110" cm="1">
        <f t="array" aca="1" ref="J115" ca="1">IF(COUNTIFS('PTC NaTran'!$K$7:$K$15996,"",'PTC NaTran'!$A$7:$A$15996,J$16,'PTC NaTran'!$D$7:$D$15996,$A115,'PTC NaTran'!$C$7:$C$15996,"DEL")&gt;0,J$14,SUMIFS('PTC NaTran'!$K$7:$K$15996,'PTC NaTran'!$A$7:$A$15996,J$16,'PTC NaTran'!$D$7:$D$15996,$A115,'PTC NaTran'!$C$7:$C$15996,"DEL")*1.0026*$F$4/INDIRECT($A$4&amp;"!D9"))</f>
        <v>150.65359477124181</v>
      </c>
      <c r="K115" s="110">
        <v>1000</v>
      </c>
      <c r="L115" s="111">
        <f t="shared" ca="1" si="11"/>
        <v>10.838523008700081</v>
      </c>
      <c r="M115" s="153">
        <f t="shared" ca="1" si="15"/>
        <v>0.79530000000000001</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0.67694395516992123</v>
      </c>
      <c r="O115" s="66">
        <f t="shared" ca="1" si="16"/>
        <v>101.98404030501099</v>
      </c>
      <c r="S115" s="111">
        <f t="shared" ca="1" si="12"/>
        <v>12.728752529520719</v>
      </c>
      <c r="T115" s="51">
        <f t="shared" ca="1" si="17"/>
        <v>0.93781000000000003</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0.4536782885032542</v>
      </c>
      <c r="V115" s="66">
        <f t="shared" ca="1" si="18"/>
        <v>68.348265032679791</v>
      </c>
    </row>
    <row r="116" spans="1:22" x14ac:dyDescent="0.3">
      <c r="A116" s="32">
        <f t="shared" si="19"/>
        <v>45847</v>
      </c>
      <c r="B116" s="65" cm="1">
        <f t="array" aca="1" ref="B116" ca="1">_xlfn.XLOOKUP(A116,INDIRECT($A$5&amp;"!$AJ$41:$AJ$406"),INDIRECT($A$5&amp;"!$AK$41:$AK$406"))*SUM($F$3:$I$3)</f>
        <v>0</v>
      </c>
      <c r="C116" s="65" cm="1">
        <f t="array" aca="1" ref="C116" ca="1">_xlfn.XLOOKUP(A116,INDIRECT($A$5&amp;"!$AJ$41:$AJ$406"),INDIRECT($A$5&amp;"!$AL$41:$AL$406"))*SUM($F$3:$I$3)</f>
        <v>13.5</v>
      </c>
      <c r="D116" s="65" cm="1">
        <f t="array" aca="1" ref="D116" ca="1">_xlfn.XLOOKUP(A116,INDIRECT($A$5&amp;"!$AJ$41:$AJ$406"),INDIRECT($A$5&amp;"!$AO$41:$AO$406"))*SUM($F$3:$I$3)</f>
        <v>12.15</v>
      </c>
      <c r="E116" s="34" cm="1">
        <f t="array" ref="E116">SUMPRODUCT(('PT Storengy'!$B$8:$K$372)*('PT Storengy'!$A$8:$A$372=$A116)*('PT Storengy'!$B$5:$K$5=$A$6)*('PT Storengy'!$B$7:$K$7=$A$7))</f>
        <v>0</v>
      </c>
      <c r="F116" s="111">
        <f t="shared" ca="1" si="10"/>
        <v>10.938724900000002</v>
      </c>
      <c r="G116" s="153">
        <f t="shared" ca="1" si="13"/>
        <v>0.80284999999999995</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0.6651156218365879</v>
      </c>
      <c r="I116" s="66">
        <f t="shared" ca="1" si="14"/>
        <v>100.2021</v>
      </c>
      <c r="J116" s="110" cm="1">
        <f t="array" aca="1" ref="J116" ca="1">IF(COUNTIFS('PTC NaTran'!$K$7:$K$15996,"",'PTC NaTran'!$A$7:$A$15996,J$16,'PTC NaTran'!$D$7:$D$15996,$A116,'PTC NaTran'!$C$7:$C$15996,"DEL")&gt;0,J$14,SUMIFS('PTC NaTran'!$K$7:$K$15996,'PTC NaTran'!$A$7:$A$15996,J$16,'PTC NaTran'!$D$7:$D$15996,$A116,'PTC NaTran'!$C$7:$C$15996,"DEL")*1.0026*$F$4/INDIRECT($A$4&amp;"!D9"))</f>
        <v>150.65359477124181</v>
      </c>
      <c r="K116" s="110">
        <v>1000</v>
      </c>
      <c r="L116" s="111">
        <f t="shared" ca="1" si="11"/>
        <v>10.938725068068273</v>
      </c>
      <c r="M116" s="153">
        <f t="shared" ca="1" si="15"/>
        <v>0.80284999999999995</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0.6651156218365879</v>
      </c>
      <c r="O116" s="66">
        <f t="shared" ca="1" si="16"/>
        <v>100.20205936819183</v>
      </c>
      <c r="S116" s="111">
        <f t="shared" ca="1" si="12"/>
        <v>12.795906513289783</v>
      </c>
      <c r="T116" s="51">
        <f t="shared" ca="1" si="17"/>
        <v>0.94286999999999999</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0.4457509551699208</v>
      </c>
      <c r="V116" s="66">
        <f t="shared" ca="1" si="18"/>
        <v>67.153983769063231</v>
      </c>
    </row>
    <row r="117" spans="1:22" x14ac:dyDescent="0.3">
      <c r="A117" s="32">
        <f t="shared" si="19"/>
        <v>45848</v>
      </c>
      <c r="B117" s="65" cm="1">
        <f t="array" aca="1" ref="B117" ca="1">_xlfn.XLOOKUP(A117,INDIRECT($A$5&amp;"!$AJ$41:$AJ$406"),INDIRECT($A$5&amp;"!$AK$41:$AK$406"))*SUM($F$3:$I$3)</f>
        <v>0</v>
      </c>
      <c r="C117" s="65" cm="1">
        <f t="array" aca="1" ref="C117" ca="1">_xlfn.XLOOKUP(A117,INDIRECT($A$5&amp;"!$AJ$41:$AJ$406"),INDIRECT($A$5&amp;"!$AL$41:$AL$406"))*SUM($F$3:$I$3)</f>
        <v>13.5</v>
      </c>
      <c r="D117" s="65" cm="1">
        <f t="array" aca="1" ref="D117" ca="1">_xlfn.XLOOKUP(A117,INDIRECT($A$5&amp;"!$AJ$41:$AJ$406"),INDIRECT($A$5&amp;"!$AO$41:$AO$406"))*SUM($F$3:$I$3)</f>
        <v>12.15</v>
      </c>
      <c r="E117" s="34" cm="1">
        <f t="array" ref="E117">SUMPRODUCT(('PT Storengy'!$B$8:$K$372)*('PT Storengy'!$A$8:$A$372=$A117)*('PT Storengy'!$B$5:$K$5=$A$6)*('PT Storengy'!$B$7:$K$7=$A$7))</f>
        <v>0</v>
      </c>
      <c r="F117" s="111">
        <f t="shared" ca="1" si="10"/>
        <v>11.037173300000003</v>
      </c>
      <c r="G117" s="153">
        <f t="shared" ca="1" si="13"/>
        <v>0.81028</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0.65347528850325454</v>
      </c>
      <c r="I117" s="66">
        <f t="shared" ca="1" si="14"/>
        <v>98.448400000000007</v>
      </c>
      <c r="J117" s="110" cm="1">
        <f t="array" aca="1" ref="J117" ca="1">IF(COUNTIFS('PTC NaTran'!$K$7:$K$15996,"",'PTC NaTran'!$A$7:$A$15996,J$16,'PTC NaTran'!$D$7:$D$15996,$A117,'PTC NaTran'!$C$7:$C$15996,"DEL")&gt;0,J$14,SUMIFS('PTC NaTran'!$K$7:$K$15996,'PTC NaTran'!$A$7:$A$15996,J$16,'PTC NaTran'!$D$7:$D$15996,$A117,'PTC NaTran'!$C$7:$C$15996,"DEL")*1.0026*$F$4/INDIRECT($A$4&amp;"!D9"))</f>
        <v>150.65359477124181</v>
      </c>
      <c r="K117" s="110">
        <v>1000</v>
      </c>
      <c r="L117" s="111">
        <f t="shared" ca="1" si="11"/>
        <v>11.037173469375462</v>
      </c>
      <c r="M117" s="153">
        <f t="shared" ca="1" si="15"/>
        <v>0.81028</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0.65347528850325454</v>
      </c>
      <c r="O117" s="66">
        <f t="shared" ca="1" si="16"/>
        <v>98.448401307189641</v>
      </c>
      <c r="S117" s="111">
        <f t="shared" ca="1" si="12"/>
        <v>12.861887457952092</v>
      </c>
      <c r="T117" s="51">
        <f t="shared" ca="1" si="17"/>
        <v>0.94784000000000002</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0.43796462183658746</v>
      </c>
      <c r="V117" s="66">
        <f t="shared" ca="1" si="18"/>
        <v>65.980944662309412</v>
      </c>
    </row>
    <row r="118" spans="1:22" x14ac:dyDescent="0.3">
      <c r="A118" s="32">
        <f t="shared" si="19"/>
        <v>45849</v>
      </c>
      <c r="B118" s="65" cm="1">
        <f t="array" aca="1" ref="B118" ca="1">_xlfn.XLOOKUP(A118,INDIRECT($A$5&amp;"!$AJ$41:$AJ$406"),INDIRECT($A$5&amp;"!$AK$41:$AK$406"))*SUM($F$3:$I$3)</f>
        <v>0</v>
      </c>
      <c r="C118" s="65" cm="1">
        <f t="array" aca="1" ref="C118" ca="1">_xlfn.XLOOKUP(A118,INDIRECT($A$5&amp;"!$AJ$41:$AJ$406"),INDIRECT($A$5&amp;"!$AL$41:$AL$406"))*SUM($F$3:$I$3)</f>
        <v>13.5</v>
      </c>
      <c r="D118" s="65" cm="1">
        <f t="array" aca="1" ref="D118" ca="1">_xlfn.XLOOKUP(A118,INDIRECT($A$5&amp;"!$AJ$41:$AJ$406"),INDIRECT($A$5&amp;"!$AO$41:$AO$406"))*SUM($F$3:$I$3)</f>
        <v>12.15</v>
      </c>
      <c r="E118" s="34" cm="1">
        <f t="array" ref="E118">SUMPRODUCT(('PT Storengy'!$B$8:$K$372)*('PT Storengy'!$A$8:$A$372=$A118)*('PT Storengy'!$B$5:$K$5=$A$6)*('PT Storengy'!$B$7:$K$7=$A$7))</f>
        <v>0</v>
      </c>
      <c r="F118" s="111">
        <f t="shared" ca="1" si="10"/>
        <v>11.133901100000003</v>
      </c>
      <c r="G118" s="153">
        <f t="shared" ca="1" si="13"/>
        <v>0.81757000000000002</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0.64205428850325463</v>
      </c>
      <c r="I118" s="66">
        <f t="shared" ca="1" si="14"/>
        <v>96.727800000000002</v>
      </c>
      <c r="J118" s="110" cm="1">
        <f t="array" aca="1" ref="J118" ca="1">IF(COUNTIFS('PTC NaTran'!$K$7:$K$15996,"",'PTC NaTran'!$A$7:$A$15996,J$16,'PTC NaTran'!$D$7:$D$15996,$A118,'PTC NaTran'!$C$7:$C$15996,"DEL")&gt;0,J$14,SUMIFS('PTC NaTran'!$K$7:$K$15996,'PTC NaTran'!$A$7:$A$15996,J$16,'PTC NaTran'!$D$7:$D$15996,$A118,'PTC NaTran'!$C$7:$C$15996,"DEL")*1.0026*$F$4/INDIRECT($A$4&amp;"!D9"))</f>
        <v>150.65359477124181</v>
      </c>
      <c r="K118" s="110">
        <v>1000</v>
      </c>
      <c r="L118" s="111">
        <f t="shared" ca="1" si="11"/>
        <v>11.13390125597677</v>
      </c>
      <c r="M118" s="153">
        <f t="shared" ca="1" si="15"/>
        <v>0.81757000000000002</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0.64205428850325463</v>
      </c>
      <c r="O118" s="66">
        <f t="shared" ca="1" si="16"/>
        <v>96.727786601307301</v>
      </c>
      <c r="S118" s="111">
        <f t="shared" ca="1" si="12"/>
        <v>12.926714245424858</v>
      </c>
      <c r="T118" s="51">
        <f t="shared" ca="1" si="17"/>
        <v>0.95272999999999997</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0.43030362183658749</v>
      </c>
      <c r="V118" s="66">
        <f t="shared" ca="1" si="18"/>
        <v>64.826787472766938</v>
      </c>
    </row>
    <row r="119" spans="1:22" x14ac:dyDescent="0.3">
      <c r="A119" s="32">
        <f t="shared" si="19"/>
        <v>45850</v>
      </c>
      <c r="B119" s="65" cm="1">
        <f t="array" aca="1" ref="B119" ca="1">_xlfn.XLOOKUP(A119,INDIRECT($A$5&amp;"!$AJ$41:$AJ$406"),INDIRECT($A$5&amp;"!$AK$41:$AK$406"))*SUM($F$3:$I$3)</f>
        <v>0</v>
      </c>
      <c r="C119" s="65" cm="1">
        <f t="array" aca="1" ref="C119" ca="1">_xlfn.XLOOKUP(A119,INDIRECT($A$5&amp;"!$AJ$41:$AJ$406"),INDIRECT($A$5&amp;"!$AL$41:$AL$406"))*SUM($F$3:$I$3)</f>
        <v>13.5</v>
      </c>
      <c r="D119" s="65" cm="1">
        <f t="array" aca="1" ref="D119" ca="1">_xlfn.XLOOKUP(A119,INDIRECT($A$5&amp;"!$AJ$41:$AJ$406"),INDIRECT($A$5&amp;"!$AO$41:$AO$406"))*SUM($F$3:$I$3)</f>
        <v>12.15</v>
      </c>
      <c r="E119" s="34" cm="1">
        <f t="array" ref="E119">SUMPRODUCT(('PT Storengy'!$B$8:$K$372)*('PT Storengy'!$A$8:$A$372=$A119)*('PT Storengy'!$B$5:$K$5=$A$6)*('PT Storengy'!$B$7:$K$7=$A$7))</f>
        <v>0</v>
      </c>
      <c r="F119" s="111">
        <f t="shared" ca="1" si="10"/>
        <v>11.228939000000002</v>
      </c>
      <c r="G119" s="153">
        <f t="shared" ca="1" si="13"/>
        <v>0.82472999999999996</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0.63083695516992122</v>
      </c>
      <c r="I119" s="66">
        <f t="shared" ca="1" si="14"/>
        <v>95.037899999999993</v>
      </c>
      <c r="J119" s="110" cm="1">
        <f t="array" aca="1" ref="J119" ca="1">IF(COUNTIFS('PTC NaTran'!$K$7:$K$15996,"",'PTC NaTran'!$A$7:$A$15996,J$16,'PTC NaTran'!$D$7:$D$15996,$A119,'PTC NaTran'!$C$7:$C$15996,"DEL")&gt;0,J$14,SUMIFS('PTC NaTran'!$K$7:$K$15996,'PTC NaTran'!$A$7:$A$15996,J$16,'PTC NaTran'!$D$7:$D$15996,$A119,'PTC NaTran'!$C$7:$C$15996,"DEL")*1.0026*$F$4/INDIRECT($A$4&amp;"!D9"))</f>
        <v>150.65359477124181</v>
      </c>
      <c r="K119" s="110">
        <v>1000</v>
      </c>
      <c r="L119" s="111">
        <f t="shared" ca="1" si="11"/>
        <v>11.228939110987664</v>
      </c>
      <c r="M119" s="153">
        <f t="shared" ca="1" si="15"/>
        <v>0.82472999999999996</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0.63083695516992122</v>
      </c>
      <c r="O119" s="66">
        <f t="shared" ca="1" si="16"/>
        <v>95.037855010893352</v>
      </c>
      <c r="S119" s="111">
        <f t="shared" ca="1" si="12"/>
        <v>12.990408117864945</v>
      </c>
      <c r="T119" s="51">
        <f t="shared" ca="1" si="17"/>
        <v>0.95752999999999999</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0.42278362183658741</v>
      </c>
      <c r="V119" s="66">
        <f t="shared" ca="1" si="18"/>
        <v>63.693872440087183</v>
      </c>
    </row>
    <row r="120" spans="1:22" x14ac:dyDescent="0.3">
      <c r="A120" s="32">
        <f t="shared" si="19"/>
        <v>45851</v>
      </c>
      <c r="B120" s="65" cm="1">
        <f t="array" aca="1" ref="B120" ca="1">_xlfn.XLOOKUP(A120,INDIRECT($A$5&amp;"!$AJ$41:$AJ$406"),INDIRECT($A$5&amp;"!$AK$41:$AK$406"))*SUM($F$3:$I$3)</f>
        <v>0</v>
      </c>
      <c r="C120" s="65" cm="1">
        <f t="array" aca="1" ref="C120" ca="1">_xlfn.XLOOKUP(A120,INDIRECT($A$5&amp;"!$AJ$41:$AJ$406"),INDIRECT($A$5&amp;"!$AL$41:$AL$406"))*SUM($F$3:$I$3)</f>
        <v>13.5</v>
      </c>
      <c r="D120" s="65" cm="1">
        <f t="array" aca="1" ref="D120" ca="1">_xlfn.XLOOKUP(A120,INDIRECT($A$5&amp;"!$AJ$41:$AJ$406"),INDIRECT($A$5&amp;"!$AO$41:$AO$406"))*SUM($F$3:$I$3)</f>
        <v>12.15</v>
      </c>
      <c r="E120" s="34" cm="1">
        <f t="array" ref="E120">SUMPRODUCT(('PT Storengy'!$B$8:$K$372)*('PT Storengy'!$A$8:$A$372=$A120)*('PT Storengy'!$B$5:$K$5=$A$6)*('PT Storengy'!$B$7:$K$7=$A$7))</f>
        <v>0</v>
      </c>
      <c r="F120" s="111">
        <f t="shared" ca="1" si="10"/>
        <v>11.322315200000002</v>
      </c>
      <c r="G120" s="153">
        <f t="shared" ca="1" si="13"/>
        <v>0.83177000000000001</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0.61980762183658777</v>
      </c>
      <c r="I120" s="66">
        <f t="shared" ca="1" si="14"/>
        <v>93.376199999999997</v>
      </c>
      <c r="J120" s="110" cm="1">
        <f t="array" aca="1" ref="J120" ca="1">IF(COUNTIFS('PTC NaTran'!$K$7:$K$15996,"",'PTC NaTran'!$A$7:$A$15996,J$16,'PTC NaTran'!$D$7:$D$15996,$A120,'PTC NaTran'!$C$7:$C$15996,"DEL")&gt;0,J$14,SUMIFS('PTC NaTran'!$K$7:$K$15996,'PTC NaTran'!$A$7:$A$15996,J$16,'PTC NaTran'!$D$7:$D$15996,$A120,'PTC NaTran'!$C$7:$C$15996,"DEL")*1.0026*$F$4/INDIRECT($A$4&amp;"!D9"))</f>
        <v>150.65359477124181</v>
      </c>
      <c r="K120" s="110">
        <v>1000</v>
      </c>
      <c r="L120" s="111">
        <f t="shared" ca="1" si="11"/>
        <v>11.32231535728396</v>
      </c>
      <c r="M120" s="153">
        <f t="shared" ca="1" si="15"/>
        <v>0.83177000000000001</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0.61980762183658777</v>
      </c>
      <c r="O120" s="66">
        <f t="shared" ca="1" si="16"/>
        <v>93.376246296296387</v>
      </c>
      <c r="S120" s="111">
        <f t="shared" ca="1" si="12"/>
        <v>13.052987957189563</v>
      </c>
      <c r="T120" s="51">
        <f t="shared" ca="1" si="17"/>
        <v>0.96225000000000005</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0.41538895516992069</v>
      </c>
      <c r="V120" s="66">
        <f t="shared" ca="1" si="18"/>
        <v>62.579839324618767</v>
      </c>
    </row>
    <row r="121" spans="1:22" x14ac:dyDescent="0.3">
      <c r="A121" s="32">
        <f t="shared" si="19"/>
        <v>45852</v>
      </c>
      <c r="B121" s="65" cm="1">
        <f t="array" aca="1" ref="B121" ca="1">_xlfn.XLOOKUP(A121,INDIRECT($A$5&amp;"!$AJ$41:$AJ$406"),INDIRECT($A$5&amp;"!$AK$41:$AK$406"))*SUM($F$3:$I$3)</f>
        <v>0</v>
      </c>
      <c r="C121" s="65" cm="1">
        <f t="array" aca="1" ref="C121" ca="1">_xlfn.XLOOKUP(A121,INDIRECT($A$5&amp;"!$AJ$41:$AJ$406"),INDIRECT($A$5&amp;"!$AL$41:$AL$406"))*SUM($F$3:$I$3)</f>
        <v>13.5</v>
      </c>
      <c r="D121" s="65" cm="1">
        <f t="array" aca="1" ref="D121" ca="1">_xlfn.XLOOKUP(A121,INDIRECT($A$5&amp;"!$AJ$41:$AJ$406"),INDIRECT($A$5&amp;"!$AO$41:$AO$406"))*SUM($F$3:$I$3)</f>
        <v>12.15</v>
      </c>
      <c r="E121" s="34" cm="1">
        <f t="array" ref="E121">SUMPRODUCT(('PT Storengy'!$B$8:$K$372)*('PT Storengy'!$A$8:$A$372=$A121)*('PT Storengy'!$B$5:$K$5=$A$6)*('PT Storengy'!$B$7:$K$7=$A$7))</f>
        <v>0</v>
      </c>
      <c r="F121" s="111">
        <f t="shared" ca="1" si="10"/>
        <v>11.414058200000001</v>
      </c>
      <c r="G121" s="153">
        <f t="shared" ca="1" si="13"/>
        <v>0.83869000000000005</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0.60896628850325429</v>
      </c>
      <c r="I121" s="66">
        <f t="shared" ca="1" si="14"/>
        <v>91.742999999999995</v>
      </c>
      <c r="J121" s="110" cm="1">
        <f t="array" aca="1" ref="J121" ca="1">IF(COUNTIFS('PTC NaTran'!$K$7:$K$15996,"",'PTC NaTran'!$A$7:$A$15996,J$16,'PTC NaTran'!$D$7:$D$15996,$A121,'PTC NaTran'!$C$7:$C$15996,"DEL")&gt;0,J$14,SUMIFS('PTC NaTran'!$K$7:$K$15996,'PTC NaTran'!$A$7:$A$15996,J$16,'PTC NaTran'!$D$7:$D$15996,$A121,'PTC NaTran'!$C$7:$C$15996,"DEL")*1.0026*$F$4/INDIRECT($A$4&amp;"!D9"))</f>
        <v>150.65359477124181</v>
      </c>
      <c r="K121" s="110">
        <v>1000</v>
      </c>
      <c r="L121" s="111">
        <f t="shared" ca="1" si="11"/>
        <v>11.414058317741477</v>
      </c>
      <c r="M121" s="153">
        <f t="shared" ca="1" si="15"/>
        <v>0.83869000000000005</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0.60896628850325429</v>
      </c>
      <c r="O121" s="66">
        <f t="shared" ca="1" si="16"/>
        <v>91.742960457516403</v>
      </c>
      <c r="S121" s="111">
        <f t="shared" ca="1" si="12"/>
        <v>13.114472645315924</v>
      </c>
      <c r="T121" s="51">
        <f t="shared" ca="1" si="17"/>
        <v>0.96689000000000003</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0.40811962183658734</v>
      </c>
      <c r="V121" s="66">
        <f t="shared" ca="1" si="18"/>
        <v>61.484688126361682</v>
      </c>
    </row>
    <row r="122" spans="1:22" x14ac:dyDescent="0.3">
      <c r="A122" s="32">
        <f t="shared" si="19"/>
        <v>45853</v>
      </c>
      <c r="B122" s="65" cm="1">
        <f t="array" aca="1" ref="B122" ca="1">_xlfn.XLOOKUP(A122,INDIRECT($A$5&amp;"!$AJ$41:$AJ$406"),INDIRECT($A$5&amp;"!$AK$41:$AK$406"))*SUM($F$3:$I$3)</f>
        <v>0</v>
      </c>
      <c r="C122" s="65" cm="1">
        <f t="array" aca="1" ref="C122" ca="1">_xlfn.XLOOKUP(A122,INDIRECT($A$5&amp;"!$AJ$41:$AJ$406"),INDIRECT($A$5&amp;"!$AL$41:$AL$406"))*SUM($F$3:$I$3)</f>
        <v>13.5</v>
      </c>
      <c r="D122" s="65" cm="1">
        <f t="array" aca="1" ref="D122" ca="1">_xlfn.XLOOKUP(A122,INDIRECT($A$5&amp;"!$AJ$41:$AJ$406"),INDIRECT($A$5&amp;"!$AO$41:$AO$406"))*SUM($F$3:$I$3)</f>
        <v>12.15</v>
      </c>
      <c r="E122" s="34" cm="1">
        <f t="array" ref="E122">SUMPRODUCT(('PT Storengy'!$B$8:$K$372)*('PT Storengy'!$A$8:$A$372=$A122)*('PT Storengy'!$B$5:$K$5=$A$6)*('PT Storengy'!$B$7:$K$7=$A$7))</f>
        <v>0</v>
      </c>
      <c r="F122" s="111">
        <f t="shared" ca="1" si="10"/>
        <v>11.504196200000001</v>
      </c>
      <c r="G122" s="153">
        <f t="shared" ca="1" si="13"/>
        <v>0.84548999999999996</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0.59831295516992111</v>
      </c>
      <c r="I122" s="66">
        <f t="shared" ca="1" si="14"/>
        <v>90.138000000000005</v>
      </c>
      <c r="J122" s="110" cm="1">
        <f t="array" aca="1" ref="J122" ca="1">IF(COUNTIFS('PTC NaTran'!$K$7:$K$15996,"",'PTC NaTran'!$A$7:$A$15996,J$16,'PTC NaTran'!$D$7:$D$15996,$A122,'PTC NaTran'!$C$7:$C$15996,"DEL")&gt;0,J$14,SUMIFS('PTC NaTran'!$K$7:$K$15996,'PTC NaTran'!$A$7:$A$15996,J$16,'PTC NaTran'!$D$7:$D$15996,$A122,'PTC NaTran'!$C$7:$C$15996,"DEL")*1.0026*$F$4/INDIRECT($A$4&amp;"!D9"))</f>
        <v>150.65359477124181</v>
      </c>
      <c r="K122" s="110">
        <v>1000</v>
      </c>
      <c r="L122" s="111">
        <f t="shared" ca="1" si="11"/>
        <v>11.50419631523603</v>
      </c>
      <c r="M122" s="153">
        <f t="shared" ca="1" si="15"/>
        <v>0.84548999999999996</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0.59831295516992111</v>
      </c>
      <c r="O122" s="66">
        <f t="shared" ca="1" si="16"/>
        <v>90.13799749455346</v>
      </c>
      <c r="S122" s="111">
        <f t="shared" ca="1" si="12"/>
        <v>13.174883424400893</v>
      </c>
      <c r="T122" s="51">
        <f t="shared" ca="1" si="17"/>
        <v>0.97143999999999997</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0.40099128850325411</v>
      </c>
      <c r="V122" s="66">
        <f t="shared" ca="1" si="18"/>
        <v>60.410779084967359</v>
      </c>
    </row>
    <row r="123" spans="1:22" x14ac:dyDescent="0.3">
      <c r="A123" s="32">
        <f t="shared" si="19"/>
        <v>45854</v>
      </c>
      <c r="B123" s="65" cm="1">
        <f t="array" aca="1" ref="B123" ca="1">_xlfn.XLOOKUP(A123,INDIRECT($A$5&amp;"!$AJ$41:$AJ$406"),INDIRECT($A$5&amp;"!$AK$41:$AK$406"))*SUM($F$3:$I$3)</f>
        <v>0</v>
      </c>
      <c r="C123" s="65" cm="1">
        <f t="array" aca="1" ref="C123" ca="1">_xlfn.XLOOKUP(A123,INDIRECT($A$5&amp;"!$AJ$41:$AJ$406"),INDIRECT($A$5&amp;"!$AL$41:$AL$406"))*SUM($F$3:$I$3)</f>
        <v>13.5</v>
      </c>
      <c r="D123" s="65" cm="1">
        <f t="array" aca="1" ref="D123" ca="1">_xlfn.XLOOKUP(A123,INDIRECT($A$5&amp;"!$AJ$41:$AJ$406"),INDIRECT($A$5&amp;"!$AO$41:$AO$406"))*SUM($F$3:$I$3)</f>
        <v>12.15</v>
      </c>
      <c r="E123" s="34" cm="1">
        <f t="array" ref="E123">SUMPRODUCT(('PT Storengy'!$B$8:$K$372)*('PT Storengy'!$A$8:$A$372=$A123)*('PT Storengy'!$B$5:$K$5=$A$6)*('PT Storengy'!$B$7:$K$7=$A$7))</f>
        <v>0</v>
      </c>
      <c r="F123" s="111">
        <f t="shared" ca="1" si="10"/>
        <v>11.592759900000001</v>
      </c>
      <c r="G123" s="153">
        <f t="shared" ca="1" si="13"/>
        <v>0.85216000000000003</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0.58786328850325431</v>
      </c>
      <c r="I123" s="66">
        <f t="shared" ca="1" si="14"/>
        <v>88.563699999999997</v>
      </c>
      <c r="J123" s="110" cm="1">
        <f t="array" aca="1" ref="J123" ca="1">IF(COUNTIFS('PTC NaTran'!$K$7:$K$15996,"",'PTC NaTran'!$A$7:$A$15996,J$16,'PTC NaTran'!$D$7:$D$15996,$A123,'PTC NaTran'!$C$7:$C$15996,"DEL")&gt;0,J$14,SUMIFS('PTC NaTran'!$K$7:$K$15996,'PTC NaTran'!$A$7:$A$15996,J$16,'PTC NaTran'!$D$7:$D$15996,$A123,'PTC NaTran'!$C$7:$C$15996,"DEL")*1.0026*$F$4/INDIRECT($A$4&amp;"!D9"))</f>
        <v>150.65359477124181</v>
      </c>
      <c r="K123" s="110">
        <v>1000</v>
      </c>
      <c r="L123" s="111">
        <f t="shared" ca="1" si="11"/>
        <v>11.592760032883088</v>
      </c>
      <c r="M123" s="153">
        <f t="shared" ca="1" si="15"/>
        <v>0.85216000000000003</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0.58786328850325431</v>
      </c>
      <c r="O123" s="66">
        <f t="shared" ca="1" si="16"/>
        <v>88.563717647058894</v>
      </c>
      <c r="S123" s="111">
        <f t="shared" ca="1" si="12"/>
        <v>13.234236816122026</v>
      </c>
      <c r="T123" s="51">
        <f t="shared" ca="1" si="17"/>
        <v>0.97592000000000001</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0.39397262183658738</v>
      </c>
      <c r="V123" s="66">
        <f t="shared" ca="1" si="18"/>
        <v>59.35339172113293</v>
      </c>
    </row>
    <row r="124" spans="1:22" x14ac:dyDescent="0.3">
      <c r="A124" s="32">
        <f t="shared" si="19"/>
        <v>45855</v>
      </c>
      <c r="B124" s="65" cm="1">
        <f t="array" aca="1" ref="B124" ca="1">_xlfn.XLOOKUP(A124,INDIRECT($A$5&amp;"!$AJ$41:$AJ$406"),INDIRECT($A$5&amp;"!$AK$41:$AK$406"))*SUM($F$3:$I$3)</f>
        <v>0</v>
      </c>
      <c r="C124" s="65" cm="1">
        <f t="array" aca="1" ref="C124" ca="1">_xlfn.XLOOKUP(A124,INDIRECT($A$5&amp;"!$AJ$41:$AJ$406"),INDIRECT($A$5&amp;"!$AL$41:$AL$406"))*SUM($F$3:$I$3)</f>
        <v>13.5</v>
      </c>
      <c r="D124" s="65" cm="1">
        <f t="array" aca="1" ref="D124" ca="1">_xlfn.XLOOKUP(A124,INDIRECT($A$5&amp;"!$AJ$41:$AJ$406"),INDIRECT($A$5&amp;"!$AO$41:$AO$406"))*SUM($F$3:$I$3)</f>
        <v>12.15</v>
      </c>
      <c r="E124" s="34" cm="1">
        <f t="array" ref="E124">SUMPRODUCT(('PT Storengy'!$B$8:$K$372)*('PT Storengy'!$A$8:$A$372=$A124)*('PT Storengy'!$B$5:$K$5=$A$6)*('PT Storengy'!$B$7:$K$7=$A$7))</f>
        <v>0</v>
      </c>
      <c r="F124" s="111">
        <f t="shared" ca="1" si="10"/>
        <v>11.679775300000001</v>
      </c>
      <c r="G124" s="153">
        <f t="shared" ca="1" si="13"/>
        <v>0.85872000000000004</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0.57758595516992095</v>
      </c>
      <c r="I124" s="66">
        <f t="shared" ca="1" si="14"/>
        <v>87.0154</v>
      </c>
      <c r="J124" s="110" cm="1">
        <f t="array" aca="1" ref="J124" ca="1">IF(COUNTIFS('PTC NaTran'!$K$7:$K$15996,"",'PTC NaTran'!$A$7:$A$15996,J$16,'PTC NaTran'!$D$7:$D$15996,$A124,'PTC NaTran'!$C$7:$C$15996,"DEL")&gt;0,J$14,SUMIFS('PTC NaTran'!$K$7:$K$15996,'PTC NaTran'!$A$7:$A$15996,J$16,'PTC NaTran'!$D$7:$D$15996,$A124,'PTC NaTran'!$C$7:$C$15996,"DEL")*1.0026*$F$4/INDIRECT($A$4&amp;"!D9"))</f>
        <v>150.65359477124181</v>
      </c>
      <c r="K124" s="110">
        <v>1000</v>
      </c>
      <c r="L124" s="111">
        <f t="shared" ca="1" si="11"/>
        <v>11.679775433318818</v>
      </c>
      <c r="M124" s="153">
        <f t="shared" ca="1" si="15"/>
        <v>0.85872000000000004</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0.57758595516992095</v>
      </c>
      <c r="O124" s="66">
        <f t="shared" ca="1" si="16"/>
        <v>87.015400435729916</v>
      </c>
      <c r="S124" s="111">
        <f t="shared" ca="1" si="12"/>
        <v>13.292554062636187</v>
      </c>
      <c r="T124" s="51">
        <f t="shared" ca="1" si="17"/>
        <v>0.98031000000000001</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0.38709495516992065</v>
      </c>
      <c r="V124" s="66">
        <f t="shared" ca="1" si="18"/>
        <v>58.317246514161241</v>
      </c>
    </row>
    <row r="125" spans="1:22" x14ac:dyDescent="0.3">
      <c r="A125" s="32">
        <f t="shared" si="19"/>
        <v>45856</v>
      </c>
      <c r="B125" s="65" cm="1">
        <f t="array" aca="1" ref="B125" ca="1">_xlfn.XLOOKUP(A125,INDIRECT($A$5&amp;"!$AJ$41:$AJ$406"),INDIRECT($A$5&amp;"!$AK$41:$AK$406"))*SUM($F$3:$I$3)</f>
        <v>0</v>
      </c>
      <c r="C125" s="65" cm="1">
        <f t="array" aca="1" ref="C125" ca="1">_xlfn.XLOOKUP(A125,INDIRECT($A$5&amp;"!$AJ$41:$AJ$406"),INDIRECT($A$5&amp;"!$AL$41:$AL$406"))*SUM($F$3:$I$3)</f>
        <v>13.5</v>
      </c>
      <c r="D125" s="65" cm="1">
        <f t="array" aca="1" ref="D125" ca="1">_xlfn.XLOOKUP(A125,INDIRECT($A$5&amp;"!$AJ$41:$AJ$406"),INDIRECT($A$5&amp;"!$AO$41:$AO$406"))*SUM($F$3:$I$3)</f>
        <v>12.15</v>
      </c>
      <c r="E125" s="34" cm="1">
        <f t="array" ref="E125">SUMPRODUCT(('PT Storengy'!$B$8:$K$372)*('PT Storengy'!$A$8:$A$372=$A125)*('PT Storengy'!$B$5:$K$5=$A$6)*('PT Storengy'!$B$7:$K$7=$A$7))</f>
        <v>0</v>
      </c>
      <c r="F125" s="111">
        <f t="shared" ca="1" si="10"/>
        <v>11.765268300000001</v>
      </c>
      <c r="G125" s="153">
        <f t="shared" ca="1" si="13"/>
        <v>0.86516999999999999</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0.56748095516992103</v>
      </c>
      <c r="I125" s="66">
        <f t="shared" ca="1" si="14"/>
        <v>85.492999999999995</v>
      </c>
      <c r="J125" s="110" cm="1">
        <f t="array" aca="1" ref="J125" ca="1">IF(COUNTIFS('PTC NaTran'!$K$7:$K$15996,"",'PTC NaTran'!$A$7:$A$15996,J$16,'PTC NaTran'!$D$7:$D$15996,$A125,'PTC NaTran'!$C$7:$C$15996,"DEL")&gt;0,J$14,SUMIFS('PTC NaTran'!$K$7:$K$15996,'PTC NaTran'!$A$7:$A$15996,J$16,'PTC NaTran'!$D$7:$D$15996,$A125,'PTC NaTran'!$C$7:$C$15996,"DEL")*1.0026*$F$4/INDIRECT($A$4&amp;"!D9"))</f>
        <v>150.65359477124181</v>
      </c>
      <c r="K125" s="110">
        <v>1000</v>
      </c>
      <c r="L125" s="111">
        <f t="shared" ca="1" si="11"/>
        <v>11.765268479179385</v>
      </c>
      <c r="M125" s="153">
        <f t="shared" ca="1" si="15"/>
        <v>0.86516999999999999</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0.56748095516992103</v>
      </c>
      <c r="O125" s="66">
        <f t="shared" ca="1" si="16"/>
        <v>85.493045860566525</v>
      </c>
      <c r="S125" s="111">
        <f t="shared" ca="1" si="12"/>
        <v>13.349851685620937</v>
      </c>
      <c r="T125" s="51">
        <f t="shared" ca="1" si="17"/>
        <v>0.98463000000000001</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0.38032695516992071</v>
      </c>
      <c r="V125" s="66">
        <f t="shared" ca="1" si="18"/>
        <v>57.297622984749488</v>
      </c>
    </row>
    <row r="126" spans="1:22" x14ac:dyDescent="0.3">
      <c r="A126" s="32">
        <f t="shared" si="19"/>
        <v>45857</v>
      </c>
      <c r="B126" s="65" cm="1">
        <f t="array" aca="1" ref="B126" ca="1">_xlfn.XLOOKUP(A126,INDIRECT($A$5&amp;"!$AJ$41:$AJ$406"),INDIRECT($A$5&amp;"!$AK$41:$AK$406"))*SUM($F$3:$I$3)</f>
        <v>0</v>
      </c>
      <c r="C126" s="65" cm="1">
        <f t="array" aca="1" ref="C126" ca="1">_xlfn.XLOOKUP(A126,INDIRECT($A$5&amp;"!$AJ$41:$AJ$406"),INDIRECT($A$5&amp;"!$AL$41:$AL$406"))*SUM($F$3:$I$3)</f>
        <v>13.5</v>
      </c>
      <c r="D126" s="65" cm="1">
        <f t="array" aca="1" ref="D126" ca="1">_xlfn.XLOOKUP(A126,INDIRECT($A$5&amp;"!$AJ$41:$AJ$406"),INDIRECT($A$5&amp;"!$AO$41:$AO$406"))*SUM($F$3:$I$3)</f>
        <v>12.15</v>
      </c>
      <c r="E126" s="34" cm="1">
        <f t="array" ref="E126">SUMPRODUCT(('PT Storengy'!$B$8:$K$372)*('PT Storengy'!$A$8:$A$372=$A126)*('PT Storengy'!$B$5:$K$5=$A$6)*('PT Storengy'!$B$7:$K$7=$A$7))</f>
        <v>0</v>
      </c>
      <c r="F126" s="111">
        <f t="shared" ca="1" si="10"/>
        <v>11.849267300000001</v>
      </c>
      <c r="G126" s="153">
        <f t="shared" ca="1" si="13"/>
        <v>0.87150000000000005</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0.55756395516992097</v>
      </c>
      <c r="I126" s="66">
        <f t="shared" ca="1" si="14"/>
        <v>83.998999999999995</v>
      </c>
      <c r="J126" s="110" cm="1">
        <f t="array" aca="1" ref="J126" ca="1">IF(COUNTIFS('PTC NaTran'!$K$7:$K$15996,"",'PTC NaTran'!$A$7:$A$15996,J$16,'PTC NaTran'!$D$7:$D$15996,$A126,'PTC NaTran'!$C$7:$C$15996,"DEL")&gt;0,J$14,SUMIFS('PTC NaTran'!$K$7:$K$15996,'PTC NaTran'!$A$7:$A$15996,J$16,'PTC NaTran'!$D$7:$D$15996,$A126,'PTC NaTran'!$C$7:$C$15996,"DEL")*1.0026*$F$4/INDIRECT($A$4&amp;"!D9"))</f>
        <v>150.65359477124181</v>
      </c>
      <c r="K126" s="110">
        <v>1000</v>
      </c>
      <c r="L126" s="111">
        <f t="shared" ca="1" si="11"/>
        <v>11.849267493340605</v>
      </c>
      <c r="M126" s="153">
        <f t="shared" ca="1" si="15"/>
        <v>0.87150000000000005</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0.55756395516992097</v>
      </c>
      <c r="O126" s="66">
        <f t="shared" ca="1" si="16"/>
        <v>83.999014161220117</v>
      </c>
      <c r="S126" s="111">
        <f t="shared" ca="1" si="12"/>
        <v>13.406146206753835</v>
      </c>
      <c r="T126" s="51">
        <f t="shared" ca="1" si="17"/>
        <v>0.98887999999999998</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0.37366862183658744</v>
      </c>
      <c r="V126" s="66">
        <f t="shared" ca="1" si="18"/>
        <v>56.294521132897643</v>
      </c>
    </row>
    <row r="127" spans="1:22" x14ac:dyDescent="0.3">
      <c r="A127" s="32">
        <f t="shared" si="19"/>
        <v>45858</v>
      </c>
      <c r="B127" s="65" cm="1">
        <f t="array" aca="1" ref="B127" ca="1">_xlfn.XLOOKUP(A127,INDIRECT($A$5&amp;"!$AJ$41:$AJ$406"),INDIRECT($A$5&amp;"!$AK$41:$AK$406"))*SUM($F$3:$I$3)</f>
        <v>0</v>
      </c>
      <c r="C127" s="65" cm="1">
        <f t="array" aca="1" ref="C127" ca="1">_xlfn.XLOOKUP(A127,INDIRECT($A$5&amp;"!$AJ$41:$AJ$406"),INDIRECT($A$5&amp;"!$AL$41:$AL$406"))*SUM($F$3:$I$3)</f>
        <v>13.5</v>
      </c>
      <c r="D127" s="65" cm="1">
        <f t="array" aca="1" ref="D127" ca="1">_xlfn.XLOOKUP(A127,INDIRECT($A$5&amp;"!$AJ$41:$AJ$406"),INDIRECT($A$5&amp;"!$AO$41:$AO$406"))*SUM($F$3:$I$3)</f>
        <v>12.15</v>
      </c>
      <c r="E127" s="34" cm="1">
        <f t="array" ref="E127">SUMPRODUCT(('PT Storengy'!$B$8:$K$372)*('PT Storengy'!$A$8:$A$372=$A127)*('PT Storengy'!$B$5:$K$5=$A$6)*('PT Storengy'!$B$7:$K$7=$A$7))</f>
        <v>0</v>
      </c>
      <c r="F127" s="111">
        <f t="shared" ca="1" si="10"/>
        <v>11.931798200000001</v>
      </c>
      <c r="G127" s="153">
        <f t="shared" ca="1" si="13"/>
        <v>0.87771999999999994</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0.54781928850325445</v>
      </c>
      <c r="I127" s="66">
        <f t="shared" ca="1" si="14"/>
        <v>82.530900000000003</v>
      </c>
      <c r="J127" s="110" cm="1">
        <f t="array" aca="1" ref="J127" ca="1">IF(COUNTIFS('PTC NaTran'!$K$7:$K$15996,"",'PTC NaTran'!$A$7:$A$15996,J$16,'PTC NaTran'!$D$7:$D$15996,$A127,'PTC NaTran'!$C$7:$C$15996,"DEL")&gt;0,J$14,SUMIFS('PTC NaTran'!$K$7:$K$15996,'PTC NaTran'!$A$7:$A$15996,J$16,'PTC NaTran'!$D$7:$D$15996,$A127,'PTC NaTran'!$C$7:$C$15996,"DEL")*1.0026*$F$4/INDIRECT($A$4&amp;"!D9"))</f>
        <v>150.65359477124181</v>
      </c>
      <c r="K127" s="110">
        <v>1000</v>
      </c>
      <c r="L127" s="111">
        <f t="shared" ca="1" si="11"/>
        <v>11.931798438438644</v>
      </c>
      <c r="M127" s="153">
        <f t="shared" ca="1" si="15"/>
        <v>0.87771999999999994</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0.54781928850325445</v>
      </c>
      <c r="O127" s="66">
        <f t="shared" ca="1" si="16"/>
        <v>82.530945098039311</v>
      </c>
      <c r="S127" s="111">
        <f t="shared" ca="1" si="12"/>
        <v>13.461456507952093</v>
      </c>
      <c r="T127" s="51">
        <f t="shared" ca="1" si="17"/>
        <v>0.99304999999999999</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0.36713562183658743</v>
      </c>
      <c r="V127" s="66">
        <f t="shared" ca="1" si="18"/>
        <v>55.310301198257122</v>
      </c>
    </row>
    <row r="128" spans="1:22" x14ac:dyDescent="0.3">
      <c r="A128" s="32">
        <f t="shared" si="19"/>
        <v>45859</v>
      </c>
      <c r="B128" s="65" cm="1">
        <f t="array" aca="1" ref="B128" ca="1">_xlfn.XLOOKUP(A128,INDIRECT($A$5&amp;"!$AJ$41:$AJ$406"),INDIRECT($A$5&amp;"!$AK$41:$AK$406"))*SUM($F$3:$I$3)</f>
        <v>0</v>
      </c>
      <c r="C128" s="65" cm="1">
        <f t="array" aca="1" ref="C128" ca="1">_xlfn.XLOOKUP(A128,INDIRECT($A$5&amp;"!$AJ$41:$AJ$406"),INDIRECT($A$5&amp;"!$AL$41:$AL$406"))*SUM($F$3:$I$3)</f>
        <v>13.5</v>
      </c>
      <c r="D128" s="65" cm="1">
        <f t="array" aca="1" ref="D128" ca="1">_xlfn.XLOOKUP(A128,INDIRECT($A$5&amp;"!$AJ$41:$AJ$406"),INDIRECT($A$5&amp;"!$AO$41:$AO$406"))*SUM($F$3:$I$3)</f>
        <v>12.15</v>
      </c>
      <c r="E128" s="34" cm="1">
        <f t="array" ref="E128">SUMPRODUCT(('PT Storengy'!$B$8:$K$372)*('PT Storengy'!$A$8:$A$372=$A128)*('PT Storengy'!$B$5:$K$5=$A$6)*('PT Storengy'!$B$7:$K$7=$A$7))</f>
        <v>0</v>
      </c>
      <c r="F128" s="111">
        <f t="shared" ca="1" si="10"/>
        <v>12.012884700000001</v>
      </c>
      <c r="G128" s="153">
        <f t="shared" ca="1" si="13"/>
        <v>0.88383999999999996</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0.53823128850325441</v>
      </c>
      <c r="I128" s="66">
        <f t="shared" ca="1" si="14"/>
        <v>81.086500000000001</v>
      </c>
      <c r="J128" s="110" cm="1">
        <f t="array" aca="1" ref="J128" ca="1">IF(COUNTIFS('PTC NaTran'!$K$7:$K$15996,"",'PTC NaTran'!$A$7:$A$15996,J$16,'PTC NaTran'!$D$7:$D$15996,$A128,'PTC NaTran'!$C$7:$C$15996,"DEL")&gt;0,J$14,SUMIFS('PTC NaTran'!$K$7:$K$15996,'PTC NaTran'!$A$7:$A$15996,J$16,'PTC NaTran'!$D$7:$D$15996,$A128,'PTC NaTran'!$C$7:$C$15996,"DEL")*1.0026*$F$4/INDIRECT($A$4&amp;"!D9"))</f>
        <v>150.65359477124181</v>
      </c>
      <c r="K128" s="110">
        <v>1000</v>
      </c>
      <c r="L128" s="111">
        <f t="shared" ca="1" si="11"/>
        <v>12.012884916870016</v>
      </c>
      <c r="M128" s="153">
        <f t="shared" ca="1" si="15"/>
        <v>0.88383999999999996</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0.53823128850325441</v>
      </c>
      <c r="O128" s="66">
        <f t="shared" ca="1" si="16"/>
        <v>81.086478431372626</v>
      </c>
      <c r="S128" s="111">
        <f t="shared" ca="1" si="12"/>
        <v>13.515801471132921</v>
      </c>
      <c r="T128" s="51">
        <f t="shared" ca="1" si="17"/>
        <v>0.99714000000000003</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0.36072795516992068</v>
      </c>
      <c r="V128" s="66">
        <f t="shared" ca="1" si="18"/>
        <v>54.344963180827911</v>
      </c>
    </row>
    <row r="129" spans="1:22" x14ac:dyDescent="0.3">
      <c r="A129" s="32">
        <f t="shared" si="19"/>
        <v>45860</v>
      </c>
      <c r="B129" s="65" cm="1">
        <f t="array" aca="1" ref="B129" ca="1">_xlfn.XLOOKUP(A129,INDIRECT($A$5&amp;"!$AJ$41:$AJ$406"),INDIRECT($A$5&amp;"!$AK$41:$AK$406"))*SUM($F$3:$I$3)</f>
        <v>0</v>
      </c>
      <c r="C129" s="65" cm="1">
        <f t="array" aca="1" ref="C129" ca="1">_xlfn.XLOOKUP(A129,INDIRECT($A$5&amp;"!$AJ$41:$AJ$406"),INDIRECT($A$5&amp;"!$AL$41:$AL$406"))*SUM($F$3:$I$3)</f>
        <v>13.5</v>
      </c>
      <c r="D129" s="65" cm="1">
        <f t="array" aca="1" ref="D129" ca="1">_xlfn.XLOOKUP(A129,INDIRECT($A$5&amp;"!$AJ$41:$AJ$406"),INDIRECT($A$5&amp;"!$AO$41:$AO$406"))*SUM($F$3:$I$3)</f>
        <v>12.15</v>
      </c>
      <c r="E129" s="34" cm="1">
        <f t="array" ref="E129">SUMPRODUCT(('PT Storengy'!$B$8:$K$372)*('PT Storengy'!$A$8:$A$372=$A129)*('PT Storengy'!$B$5:$K$5=$A$6)*('PT Storengy'!$B$7:$K$7=$A$7))</f>
        <v>0</v>
      </c>
      <c r="F129" s="111">
        <f t="shared" ca="1" si="10"/>
        <v>12.092555000000001</v>
      </c>
      <c r="G129" s="153">
        <f t="shared" ca="1" si="13"/>
        <v>0.88983999999999996</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0.52883128850325434</v>
      </c>
      <c r="I129" s="66">
        <f t="shared" ca="1" si="14"/>
        <v>79.670299999999997</v>
      </c>
      <c r="J129" s="110" cm="1">
        <f t="array" aca="1" ref="J129" ca="1">IF(COUNTIFS('PTC NaTran'!$K$7:$K$15996,"",'PTC NaTran'!$A$7:$A$15996,J$16,'PTC NaTran'!$D$7:$D$15996,$A129,'PTC NaTran'!$C$7:$C$15996,"DEL")&gt;0,J$14,SUMIFS('PTC NaTran'!$K$7:$K$15996,'PTC NaTran'!$A$7:$A$15996,J$16,'PTC NaTran'!$D$7:$D$15996,$A129,'PTC NaTran'!$C$7:$C$15996,"DEL")*1.0026*$F$4/INDIRECT($A$4&amp;"!D9"))</f>
        <v>150.65359477124181</v>
      </c>
      <c r="K129" s="110">
        <v>1000</v>
      </c>
      <c r="L129" s="111">
        <f t="shared" ca="1" si="11"/>
        <v>12.092555251510539</v>
      </c>
      <c r="M129" s="153">
        <f t="shared" ca="1" si="15"/>
        <v>0.88983999999999996</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0.52883128850325434</v>
      </c>
      <c r="O129" s="66">
        <f t="shared" ca="1" si="16"/>
        <v>79.670334640522952</v>
      </c>
      <c r="S129" s="111">
        <f t="shared" ca="1" si="12"/>
        <v>13.569471405773443</v>
      </c>
      <c r="T129" s="51">
        <f t="shared" ca="1" si="17"/>
        <v>1</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0.35624728850325371</v>
      </c>
      <c r="V129" s="66">
        <f t="shared" ca="1" si="18"/>
        <v>53.669934640522854</v>
      </c>
    </row>
    <row r="130" spans="1:22" x14ac:dyDescent="0.3">
      <c r="A130" s="32">
        <f t="shared" si="19"/>
        <v>45861</v>
      </c>
      <c r="B130" s="65" cm="1">
        <f t="array" aca="1" ref="B130" ca="1">_xlfn.XLOOKUP(A130,INDIRECT($A$5&amp;"!$AJ$41:$AJ$406"),INDIRECT($A$5&amp;"!$AK$41:$AK$406"))*SUM($F$3:$I$3)</f>
        <v>0</v>
      </c>
      <c r="C130" s="65" cm="1">
        <f t="array" aca="1" ref="C130" ca="1">_xlfn.XLOOKUP(A130,INDIRECT($A$5&amp;"!$AJ$41:$AJ$406"),INDIRECT($A$5&amp;"!$AL$41:$AL$406"))*SUM($F$3:$I$3)</f>
        <v>13.5</v>
      </c>
      <c r="D130" s="65" cm="1">
        <f t="array" aca="1" ref="D130" ca="1">_xlfn.XLOOKUP(A130,INDIRECT($A$5&amp;"!$AJ$41:$AJ$406"),INDIRECT($A$5&amp;"!$AO$41:$AO$406"))*SUM($F$3:$I$3)</f>
        <v>12.15</v>
      </c>
      <c r="E130" s="34" cm="1">
        <f t="array" ref="E130">SUMPRODUCT(('PT Storengy'!$B$8:$K$372)*('PT Storengy'!$A$8:$A$372=$A130)*('PT Storengy'!$B$5:$K$5=$A$6)*('PT Storengy'!$B$7:$K$7=$A$7))</f>
        <v>0</v>
      </c>
      <c r="F130" s="111">
        <f t="shared" ca="1" si="10"/>
        <v>12.15</v>
      </c>
      <c r="G130" s="153">
        <f t="shared" ca="1" si="13"/>
        <v>0.89573999999999998</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0.51958795516992107</v>
      </c>
      <c r="I130" s="66">
        <f t="shared" ca="1" si="14"/>
        <v>57.445</v>
      </c>
      <c r="J130" s="110" cm="1">
        <f t="array" aca="1" ref="J130" ca="1">IF(COUNTIFS('PTC NaTran'!$K$7:$K$15996,"",'PTC NaTran'!$A$7:$A$15996,J$16,'PTC NaTran'!$D$7:$D$15996,$A130,'PTC NaTran'!$C$7:$C$15996,"DEL")&gt;0,J$14,SUMIFS('PTC NaTran'!$K$7:$K$15996,'PTC NaTran'!$A$7:$A$15996,J$16,'PTC NaTran'!$D$7:$D$15996,$A130,'PTC NaTran'!$C$7:$C$15996,"DEL")*1.0026*$F$4/INDIRECT($A$4&amp;"!D9"))</f>
        <v>150.65359477124181</v>
      </c>
      <c r="K130" s="110">
        <v>1000</v>
      </c>
      <c r="L130" s="111">
        <f t="shared" ca="1" si="11"/>
        <v>12.15</v>
      </c>
      <c r="M130" s="153">
        <f t="shared" ca="1" si="15"/>
        <v>0.89573999999999998</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0.51958795516992107</v>
      </c>
      <c r="O130" s="66">
        <f t="shared" ca="1" si="16"/>
        <v>57.444748489460835</v>
      </c>
      <c r="S130" s="111">
        <f t="shared" ca="1" si="12"/>
        <v>13.623141340413966</v>
      </c>
      <c r="T130" s="51">
        <f t="shared" ca="1" si="17"/>
        <v>1</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0.35624728850325371</v>
      </c>
      <c r="V130" s="66">
        <f t="shared" ca="1" si="18"/>
        <v>53.669934640522854</v>
      </c>
    </row>
    <row r="131" spans="1:22" x14ac:dyDescent="0.3">
      <c r="A131" s="32">
        <f t="shared" si="19"/>
        <v>45862</v>
      </c>
      <c r="B131" s="65" cm="1">
        <f t="array" aca="1" ref="B131" ca="1">_xlfn.XLOOKUP(A131,INDIRECT($A$5&amp;"!$AJ$41:$AJ$406"),INDIRECT($A$5&amp;"!$AK$41:$AK$406"))*SUM($F$3:$I$3)</f>
        <v>0</v>
      </c>
      <c r="C131" s="65" cm="1">
        <f t="array" aca="1" ref="C131" ca="1">_xlfn.XLOOKUP(A131,INDIRECT($A$5&amp;"!$AJ$41:$AJ$406"),INDIRECT($A$5&amp;"!$AL$41:$AL$406"))*SUM($F$3:$I$3)</f>
        <v>13.5</v>
      </c>
      <c r="D131" s="65" cm="1">
        <f t="array" aca="1" ref="D131" ca="1">_xlfn.XLOOKUP(A131,INDIRECT($A$5&amp;"!$AJ$41:$AJ$406"),INDIRECT($A$5&amp;"!$AO$41:$AO$406"))*SUM($F$3:$I$3)</f>
        <v>12.15</v>
      </c>
      <c r="E131" s="34" cm="1">
        <f t="array" ref="E131">SUMPRODUCT(('PT Storengy'!$B$8:$K$372)*('PT Storengy'!$A$8:$A$372=$A131)*('PT Storengy'!$B$5:$K$5=$A$6)*('PT Storengy'!$B$7:$K$7=$A$7))</f>
        <v>0</v>
      </c>
      <c r="F131" s="111">
        <f t="shared" ca="1" si="10"/>
        <v>12.15</v>
      </c>
      <c r="G131" s="153">
        <f t="shared" ca="1" si="13"/>
        <v>0.9</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0.51291395516992055</v>
      </c>
      <c r="I131" s="66">
        <f t="shared" ca="1" si="14"/>
        <v>0</v>
      </c>
      <c r="J131" s="110" cm="1">
        <f t="array" aca="1" ref="J131" ca="1">IF(COUNTIFS('PTC NaTran'!$K$7:$K$15996,"",'PTC NaTran'!$A$7:$A$15996,J$16,'PTC NaTran'!$D$7:$D$15996,$A131,'PTC NaTran'!$C$7:$C$15996,"DEL")&gt;0,J$14,SUMIFS('PTC NaTran'!$K$7:$K$15996,'PTC NaTran'!$A$7:$A$15996,J$16,'PTC NaTran'!$D$7:$D$15996,$A131,'PTC NaTran'!$C$7:$C$15996,"DEL")*1.0026*$F$4/INDIRECT($A$4&amp;"!D9"))</f>
        <v>150.65359477124181</v>
      </c>
      <c r="K131" s="110">
        <v>1000</v>
      </c>
      <c r="L131" s="111">
        <f t="shared" ca="1" si="11"/>
        <v>12.15</v>
      </c>
      <c r="M131" s="153">
        <f t="shared" ca="1" si="15"/>
        <v>0.9</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0.51291395516992055</v>
      </c>
      <c r="O131" s="66">
        <f t="shared" ca="1" si="16"/>
        <v>0</v>
      </c>
      <c r="S131" s="111">
        <f t="shared" ca="1" si="12"/>
        <v>13.676811275054488</v>
      </c>
      <c r="T131" s="51">
        <f t="shared" ca="1" si="17"/>
        <v>1</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0.35624728850325371</v>
      </c>
      <c r="V131" s="66">
        <f t="shared" ca="1" si="18"/>
        <v>53.669934640522854</v>
      </c>
    </row>
    <row r="132" spans="1:22" x14ac:dyDescent="0.3">
      <c r="A132" s="32">
        <f t="shared" si="19"/>
        <v>45863</v>
      </c>
      <c r="B132" s="65" cm="1">
        <f t="array" aca="1" ref="B132" ca="1">_xlfn.XLOOKUP(A132,INDIRECT($A$5&amp;"!$AJ$41:$AJ$406"),INDIRECT($A$5&amp;"!$AK$41:$AK$406"))*SUM($F$3:$I$3)</f>
        <v>0</v>
      </c>
      <c r="C132" s="65" cm="1">
        <f t="array" aca="1" ref="C132" ca="1">_xlfn.XLOOKUP(A132,INDIRECT($A$5&amp;"!$AJ$41:$AJ$406"),INDIRECT($A$5&amp;"!$AL$41:$AL$406"))*SUM($F$3:$I$3)</f>
        <v>13.5</v>
      </c>
      <c r="D132" s="65" cm="1">
        <f t="array" aca="1" ref="D132" ca="1">_xlfn.XLOOKUP(A132,INDIRECT($A$5&amp;"!$AJ$41:$AJ$406"),INDIRECT($A$5&amp;"!$AO$41:$AO$406"))*SUM($F$3:$I$3)</f>
        <v>12.15</v>
      </c>
      <c r="E132" s="34" cm="1">
        <f t="array" ref="E132">SUMPRODUCT(('PT Storengy'!$B$8:$K$372)*('PT Storengy'!$A$8:$A$372=$A132)*('PT Storengy'!$B$5:$K$5=$A$6)*('PT Storengy'!$B$7:$K$7=$A$7))</f>
        <v>0</v>
      </c>
      <c r="F132" s="111">
        <f t="shared" ca="1" si="10"/>
        <v>12.15</v>
      </c>
      <c r="G132" s="153">
        <f t="shared" ca="1" si="13"/>
        <v>0.9</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0.51291395516992055</v>
      </c>
      <c r="I132" s="66">
        <f t="shared" ca="1" si="14"/>
        <v>0</v>
      </c>
      <c r="J132" s="110" cm="1">
        <f t="array" aca="1" ref="J132" ca="1">IF(COUNTIFS('PTC NaTran'!$K$7:$K$15996,"",'PTC NaTran'!$A$7:$A$15996,J$16,'PTC NaTran'!$D$7:$D$15996,$A132,'PTC NaTran'!$C$7:$C$15996,"DEL")&gt;0,J$14,SUMIFS('PTC NaTran'!$K$7:$K$15996,'PTC NaTran'!$A$7:$A$15996,J$16,'PTC NaTran'!$D$7:$D$15996,$A132,'PTC NaTran'!$C$7:$C$15996,"DEL")*1.0026*$F$4/INDIRECT($A$4&amp;"!D9"))</f>
        <v>150.65359477124181</v>
      </c>
      <c r="K132" s="110">
        <v>1000</v>
      </c>
      <c r="L132" s="111">
        <f t="shared" ca="1" si="11"/>
        <v>12.15</v>
      </c>
      <c r="M132" s="153">
        <f t="shared" ca="1" si="15"/>
        <v>0.9</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0.51291395516992055</v>
      </c>
      <c r="O132" s="66">
        <f t="shared" ca="1" si="16"/>
        <v>0</v>
      </c>
      <c r="S132" s="111">
        <f t="shared" ca="1" si="12"/>
        <v>13.730481209695011</v>
      </c>
      <c r="T132" s="51">
        <f t="shared" ca="1" si="17"/>
        <v>1</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0.35624728850325371</v>
      </c>
      <c r="V132" s="66">
        <f t="shared" ca="1" si="18"/>
        <v>53.669934640522854</v>
      </c>
    </row>
    <row r="133" spans="1:22" x14ac:dyDescent="0.3">
      <c r="A133" s="32">
        <f t="shared" si="19"/>
        <v>45864</v>
      </c>
      <c r="B133" s="65" cm="1">
        <f t="array" aca="1" ref="B133" ca="1">_xlfn.XLOOKUP(A133,INDIRECT($A$5&amp;"!$AJ$41:$AJ$406"),INDIRECT($A$5&amp;"!$AK$41:$AK$406"))*SUM($F$3:$I$3)</f>
        <v>0</v>
      </c>
      <c r="C133" s="65" cm="1">
        <f t="array" aca="1" ref="C133" ca="1">_xlfn.XLOOKUP(A133,INDIRECT($A$5&amp;"!$AJ$41:$AJ$406"),INDIRECT($A$5&amp;"!$AL$41:$AL$406"))*SUM($F$3:$I$3)</f>
        <v>13.5</v>
      </c>
      <c r="D133" s="65" cm="1">
        <f t="array" aca="1" ref="D133" ca="1">_xlfn.XLOOKUP(A133,INDIRECT($A$5&amp;"!$AJ$41:$AJ$406"),INDIRECT($A$5&amp;"!$AO$41:$AO$406"))*SUM($F$3:$I$3)</f>
        <v>12.15</v>
      </c>
      <c r="E133" s="34" cm="1">
        <f t="array" ref="E133">SUMPRODUCT(('PT Storengy'!$B$8:$K$372)*('PT Storengy'!$A$8:$A$372=$A133)*('PT Storengy'!$B$5:$K$5=$A$6)*('PT Storengy'!$B$7:$K$7=$A$7))</f>
        <v>0</v>
      </c>
      <c r="F133" s="111">
        <f t="shared" ca="1" si="10"/>
        <v>12.15</v>
      </c>
      <c r="G133" s="153">
        <f t="shared" ca="1" si="13"/>
        <v>0.9</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0.51291395516992055</v>
      </c>
      <c r="I133" s="66">
        <f t="shared" ca="1" si="14"/>
        <v>0</v>
      </c>
      <c r="J133" s="110" cm="1">
        <f t="array" aca="1" ref="J133" ca="1">IF(COUNTIFS('PTC NaTran'!$K$7:$K$15996,"",'PTC NaTran'!$A$7:$A$15996,J$16,'PTC NaTran'!$D$7:$D$15996,$A133,'PTC NaTran'!$C$7:$C$15996,"DEL")&gt;0,J$14,SUMIFS('PTC NaTran'!$K$7:$K$15996,'PTC NaTran'!$A$7:$A$15996,J$16,'PTC NaTran'!$D$7:$D$15996,$A133,'PTC NaTran'!$C$7:$C$15996,"DEL")*1.0026*$F$4/INDIRECT($A$4&amp;"!D9"))</f>
        <v>150.65359477124181</v>
      </c>
      <c r="K133" s="110">
        <v>1000</v>
      </c>
      <c r="L133" s="111">
        <f t="shared" ca="1" si="11"/>
        <v>12.15</v>
      </c>
      <c r="M133" s="153">
        <f t="shared" ca="1" si="15"/>
        <v>0.9</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0.51291395516992055</v>
      </c>
      <c r="O133" s="66">
        <f t="shared" ca="1" si="16"/>
        <v>0</v>
      </c>
      <c r="S133" s="111">
        <f t="shared" ca="1" si="12"/>
        <v>13.784151144335533</v>
      </c>
      <c r="T133" s="51">
        <f t="shared" ca="1" si="17"/>
        <v>1</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0.35624728850325371</v>
      </c>
      <c r="V133" s="66">
        <f t="shared" ca="1" si="18"/>
        <v>53.669934640522854</v>
      </c>
    </row>
    <row r="134" spans="1:22" x14ac:dyDescent="0.3">
      <c r="A134" s="32">
        <f t="shared" si="19"/>
        <v>45865</v>
      </c>
      <c r="B134" s="65" cm="1">
        <f t="array" aca="1" ref="B134" ca="1">_xlfn.XLOOKUP(A134,INDIRECT($A$5&amp;"!$AJ$41:$AJ$406"),INDIRECT($A$5&amp;"!$AK$41:$AK$406"))*SUM($F$3:$I$3)</f>
        <v>0</v>
      </c>
      <c r="C134" s="65" cm="1">
        <f t="array" aca="1" ref="C134" ca="1">_xlfn.XLOOKUP(A134,INDIRECT($A$5&amp;"!$AJ$41:$AJ$406"),INDIRECT($A$5&amp;"!$AL$41:$AL$406"))*SUM($F$3:$I$3)</f>
        <v>13.5</v>
      </c>
      <c r="D134" s="65" cm="1">
        <f t="array" aca="1" ref="D134" ca="1">_xlfn.XLOOKUP(A134,INDIRECT($A$5&amp;"!$AJ$41:$AJ$406"),INDIRECT($A$5&amp;"!$AO$41:$AO$406"))*SUM($F$3:$I$3)</f>
        <v>12.15</v>
      </c>
      <c r="E134" s="34" cm="1">
        <f t="array" ref="E134">SUMPRODUCT(('PT Storengy'!$B$8:$K$372)*('PT Storengy'!$A$8:$A$372=$A134)*('PT Storengy'!$B$5:$K$5=$A$6)*('PT Storengy'!$B$7:$K$7=$A$7))</f>
        <v>0</v>
      </c>
      <c r="F134" s="111">
        <f t="shared" ca="1" si="10"/>
        <v>12.15</v>
      </c>
      <c r="G134" s="153">
        <f t="shared" ca="1" si="13"/>
        <v>0.9</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0.51291395516992055</v>
      </c>
      <c r="I134" s="66">
        <f t="shared" ca="1" si="14"/>
        <v>0</v>
      </c>
      <c r="J134" s="110" cm="1">
        <f t="array" aca="1" ref="J134" ca="1">IF(COUNTIFS('PTC NaTran'!$K$7:$K$15996,"",'PTC NaTran'!$A$7:$A$15996,J$16,'PTC NaTran'!$D$7:$D$15996,$A134,'PTC NaTran'!$C$7:$C$15996,"DEL")&gt;0,J$14,SUMIFS('PTC NaTran'!$K$7:$K$15996,'PTC NaTran'!$A$7:$A$15996,J$16,'PTC NaTran'!$D$7:$D$15996,$A134,'PTC NaTran'!$C$7:$C$15996,"DEL")*1.0026*$F$4/INDIRECT($A$4&amp;"!D9"))</f>
        <v>150.65359477124181</v>
      </c>
      <c r="K134" s="110">
        <v>1000</v>
      </c>
      <c r="L134" s="111">
        <f t="shared" ca="1" si="11"/>
        <v>12.15</v>
      </c>
      <c r="M134" s="153">
        <f t="shared" ca="1" si="15"/>
        <v>0.9</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0.51291395516992055</v>
      </c>
      <c r="O134" s="66">
        <f t="shared" ca="1" si="16"/>
        <v>0</v>
      </c>
      <c r="S134" s="111">
        <f t="shared" ca="1" si="12"/>
        <v>13.837821078976056</v>
      </c>
      <c r="T134" s="51">
        <f t="shared" ca="1" si="17"/>
        <v>1</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0.35624728850325371</v>
      </c>
      <c r="V134" s="66">
        <f t="shared" ca="1" si="18"/>
        <v>53.669934640522854</v>
      </c>
    </row>
    <row r="135" spans="1:22" x14ac:dyDescent="0.3">
      <c r="A135" s="32">
        <f t="shared" si="19"/>
        <v>45866</v>
      </c>
      <c r="B135" s="65" cm="1">
        <f t="array" aca="1" ref="B135" ca="1">_xlfn.XLOOKUP(A135,INDIRECT($A$5&amp;"!$AJ$41:$AJ$406"),INDIRECT($A$5&amp;"!$AK$41:$AK$406"))*SUM($F$3:$I$3)</f>
        <v>0</v>
      </c>
      <c r="C135" s="65" cm="1">
        <f t="array" aca="1" ref="C135" ca="1">_xlfn.XLOOKUP(A135,INDIRECT($A$5&amp;"!$AJ$41:$AJ$406"),INDIRECT($A$5&amp;"!$AL$41:$AL$406"))*SUM($F$3:$I$3)</f>
        <v>13.5</v>
      </c>
      <c r="D135" s="65" cm="1">
        <f t="array" aca="1" ref="D135" ca="1">_xlfn.XLOOKUP(A135,INDIRECT($A$5&amp;"!$AJ$41:$AJ$406"),INDIRECT($A$5&amp;"!$AO$41:$AO$406"))*SUM($F$3:$I$3)</f>
        <v>12.15</v>
      </c>
      <c r="E135" s="34" cm="1">
        <f t="array" ref="E135">SUMPRODUCT(('PT Storengy'!$B$8:$K$372)*('PT Storengy'!$A$8:$A$372=$A135)*('PT Storengy'!$B$5:$K$5=$A$6)*('PT Storengy'!$B$7:$K$7=$A$7))</f>
        <v>0</v>
      </c>
      <c r="F135" s="111">
        <f t="shared" ca="1" si="10"/>
        <v>12.15</v>
      </c>
      <c r="G135" s="153">
        <f t="shared" ca="1" si="13"/>
        <v>0.9</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0.51291395516992055</v>
      </c>
      <c r="I135" s="66">
        <f t="shared" ca="1" si="14"/>
        <v>0</v>
      </c>
      <c r="J135" s="110" cm="1">
        <f t="array" aca="1" ref="J135" ca="1">IF(COUNTIFS('PTC NaTran'!$K$7:$K$15996,"",'PTC NaTran'!$A$7:$A$15996,J$16,'PTC NaTran'!$D$7:$D$15996,$A135,'PTC NaTran'!$C$7:$C$15996,"DEL")&gt;0,J$14,SUMIFS('PTC NaTran'!$K$7:$K$15996,'PTC NaTran'!$A$7:$A$15996,J$16,'PTC NaTran'!$D$7:$D$15996,$A135,'PTC NaTran'!$C$7:$C$15996,"DEL")*1.0026*$F$4/INDIRECT($A$4&amp;"!D9"))</f>
        <v>150.65359477124181</v>
      </c>
      <c r="K135" s="110">
        <v>1000</v>
      </c>
      <c r="L135" s="111">
        <f t="shared" ca="1" si="11"/>
        <v>12.15</v>
      </c>
      <c r="M135" s="153">
        <f t="shared" ca="1" si="15"/>
        <v>0.9</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0.51291395516992055</v>
      </c>
      <c r="O135" s="66">
        <f t="shared" ca="1" si="16"/>
        <v>0</v>
      </c>
      <c r="S135" s="111">
        <f t="shared" ca="1" si="12"/>
        <v>13.891491013616578</v>
      </c>
      <c r="T135" s="51">
        <f t="shared" ca="1" si="17"/>
        <v>1</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0.35624728850325371</v>
      </c>
      <c r="V135" s="66">
        <f t="shared" ca="1" si="18"/>
        <v>53.669934640522854</v>
      </c>
    </row>
    <row r="136" spans="1:22" x14ac:dyDescent="0.3">
      <c r="A136" s="32">
        <f t="shared" si="19"/>
        <v>45867</v>
      </c>
      <c r="B136" s="65" cm="1">
        <f t="array" aca="1" ref="B136" ca="1">_xlfn.XLOOKUP(A136,INDIRECT($A$5&amp;"!$AJ$41:$AJ$406"),INDIRECT($A$5&amp;"!$AK$41:$AK$406"))*SUM($F$3:$I$3)</f>
        <v>0</v>
      </c>
      <c r="C136" s="65" cm="1">
        <f t="array" aca="1" ref="C136" ca="1">_xlfn.XLOOKUP(A136,INDIRECT($A$5&amp;"!$AJ$41:$AJ$406"),INDIRECT($A$5&amp;"!$AL$41:$AL$406"))*SUM($F$3:$I$3)</f>
        <v>13.5</v>
      </c>
      <c r="D136" s="65" cm="1">
        <f t="array" aca="1" ref="D136" ca="1">_xlfn.XLOOKUP(A136,INDIRECT($A$5&amp;"!$AJ$41:$AJ$406"),INDIRECT($A$5&amp;"!$AO$41:$AO$406"))*SUM($F$3:$I$3)</f>
        <v>12.15</v>
      </c>
      <c r="E136" s="34" cm="1">
        <f t="array" ref="E136">SUMPRODUCT(('PT Storengy'!$B$8:$K$372)*('PT Storengy'!$A$8:$A$372=$A136)*('PT Storengy'!$B$5:$K$5=$A$6)*('PT Storengy'!$B$7:$K$7=$A$7))</f>
        <v>0</v>
      </c>
      <c r="F136" s="111">
        <f t="shared" ca="1" si="10"/>
        <v>12.15</v>
      </c>
      <c r="G136" s="153">
        <f t="shared" ca="1" si="13"/>
        <v>0.9</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0.51291395516992055</v>
      </c>
      <c r="I136" s="66">
        <f t="shared" ca="1" si="14"/>
        <v>0</v>
      </c>
      <c r="J136" s="110" cm="1">
        <f t="array" aca="1" ref="J136" ca="1">IF(COUNTIFS('PTC NaTran'!$K$7:$K$15996,"",'PTC NaTran'!$A$7:$A$15996,J$16,'PTC NaTran'!$D$7:$D$15996,$A136,'PTC NaTran'!$C$7:$C$15996,"DEL")&gt;0,J$14,SUMIFS('PTC NaTran'!$K$7:$K$15996,'PTC NaTran'!$A$7:$A$15996,J$16,'PTC NaTran'!$D$7:$D$15996,$A136,'PTC NaTran'!$C$7:$C$15996,"DEL")*1.0026*$F$4/INDIRECT($A$4&amp;"!D9"))</f>
        <v>150.65359477124181</v>
      </c>
      <c r="K136" s="110">
        <v>1000</v>
      </c>
      <c r="L136" s="111">
        <f t="shared" ca="1" si="11"/>
        <v>12.15</v>
      </c>
      <c r="M136" s="153">
        <f t="shared" ca="1" si="15"/>
        <v>0.9</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0.51291395516992055</v>
      </c>
      <c r="O136" s="66">
        <f t="shared" ca="1" si="16"/>
        <v>0</v>
      </c>
      <c r="S136" s="111">
        <f t="shared" ca="1" si="12"/>
        <v>13.945160948257101</v>
      </c>
      <c r="T136" s="51">
        <f t="shared" ca="1" si="17"/>
        <v>1</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0.35624728850325371</v>
      </c>
      <c r="V136" s="66">
        <f t="shared" ca="1" si="18"/>
        <v>53.669934640522854</v>
      </c>
    </row>
    <row r="137" spans="1:22" x14ac:dyDescent="0.3">
      <c r="A137" s="32">
        <f t="shared" si="19"/>
        <v>45868</v>
      </c>
      <c r="B137" s="65" cm="1">
        <f t="array" aca="1" ref="B137" ca="1">_xlfn.XLOOKUP(A137,INDIRECT($A$5&amp;"!$AJ$41:$AJ$406"),INDIRECT($A$5&amp;"!$AK$41:$AK$406"))*SUM($F$3:$I$3)</f>
        <v>0</v>
      </c>
      <c r="C137" s="65" cm="1">
        <f t="array" aca="1" ref="C137" ca="1">_xlfn.XLOOKUP(A137,INDIRECT($A$5&amp;"!$AJ$41:$AJ$406"),INDIRECT($A$5&amp;"!$AL$41:$AL$406"))*SUM($F$3:$I$3)</f>
        <v>13.5</v>
      </c>
      <c r="D137" s="65" cm="1">
        <f t="array" aca="1" ref="D137" ca="1">_xlfn.XLOOKUP(A137,INDIRECT($A$5&amp;"!$AJ$41:$AJ$406"),INDIRECT($A$5&amp;"!$AO$41:$AO$406"))*SUM($F$3:$I$3)</f>
        <v>12.15</v>
      </c>
      <c r="E137" s="34" cm="1">
        <f t="array" ref="E137">SUMPRODUCT(('PT Storengy'!$B$8:$K$372)*('PT Storengy'!$A$8:$A$372=$A137)*('PT Storengy'!$B$5:$K$5=$A$6)*('PT Storengy'!$B$7:$K$7=$A$7))</f>
        <v>0</v>
      </c>
      <c r="F137" s="111">
        <f t="shared" ca="1" si="10"/>
        <v>12.15</v>
      </c>
      <c r="G137" s="153">
        <f t="shared" ca="1" si="13"/>
        <v>0.9</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0.51291395516992055</v>
      </c>
      <c r="I137" s="66">
        <f t="shared" ca="1" si="14"/>
        <v>0</v>
      </c>
      <c r="J137" s="110" cm="1">
        <f t="array" aca="1" ref="J137" ca="1">IF(COUNTIFS('PTC NaTran'!$K$7:$K$15996,"",'PTC NaTran'!$A$7:$A$15996,J$16,'PTC NaTran'!$D$7:$D$15996,$A137,'PTC NaTran'!$C$7:$C$15996,"DEL")&gt;0,J$14,SUMIFS('PTC NaTran'!$K$7:$K$15996,'PTC NaTran'!$A$7:$A$15996,J$16,'PTC NaTran'!$D$7:$D$15996,$A137,'PTC NaTran'!$C$7:$C$15996,"DEL")*1.0026*$F$4/INDIRECT($A$4&amp;"!D9"))</f>
        <v>150.65359477124181</v>
      </c>
      <c r="K137" s="110">
        <v>1000</v>
      </c>
      <c r="L137" s="111">
        <f t="shared" ca="1" si="11"/>
        <v>12.15</v>
      </c>
      <c r="M137" s="153">
        <f t="shared" ca="1" si="15"/>
        <v>0.9</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0.51291395516992055</v>
      </c>
      <c r="O137" s="66">
        <f t="shared" ca="1" si="16"/>
        <v>0</v>
      </c>
      <c r="S137" s="111">
        <f t="shared" ca="1" si="12"/>
        <v>13.998830882897623</v>
      </c>
      <c r="T137" s="51">
        <f t="shared" ca="1" si="17"/>
        <v>1</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0.35624728850325371</v>
      </c>
      <c r="V137" s="66">
        <f t="shared" ca="1" si="18"/>
        <v>53.669934640522854</v>
      </c>
    </row>
    <row r="138" spans="1:22" x14ac:dyDescent="0.3">
      <c r="A138" s="32">
        <f t="shared" si="19"/>
        <v>45869</v>
      </c>
      <c r="B138" s="65" cm="1">
        <f t="array" aca="1" ref="B138" ca="1">_xlfn.XLOOKUP(A138,INDIRECT($A$5&amp;"!$AJ$41:$AJ$406"),INDIRECT($A$5&amp;"!$AK$41:$AK$406"))*SUM($F$3:$I$3)</f>
        <v>6.75</v>
      </c>
      <c r="C138" s="65" cm="1">
        <f t="array" aca="1" ref="C138" ca="1">_xlfn.XLOOKUP(A138,INDIRECT($A$5&amp;"!$AJ$41:$AJ$406"),INDIRECT($A$5&amp;"!$AL$41:$AL$406"))*SUM($F$3:$I$3)</f>
        <v>12.15</v>
      </c>
      <c r="D138" s="65" cm="1">
        <f t="array" aca="1" ref="D138" ca="1">_xlfn.XLOOKUP(A138,INDIRECT($A$5&amp;"!$AJ$41:$AJ$406"),INDIRECT($A$5&amp;"!$AO$41:$AO$406"))*SUM($F$3:$I$3)</f>
        <v>12.15</v>
      </c>
      <c r="E138" s="34" cm="1">
        <f t="array" ref="E138">SUMPRODUCT(('PT Storengy'!$B$8:$K$372)*('PT Storengy'!$A$8:$A$372=$A138)*('PT Storengy'!$B$5:$K$5=$A$6)*('PT Storengy'!$B$7:$K$7=$A$7))</f>
        <v>0</v>
      </c>
      <c r="F138" s="111">
        <f t="shared" ca="1" si="10"/>
        <v>12.15</v>
      </c>
      <c r="G138" s="153">
        <f t="shared" ca="1" si="13"/>
        <v>0.9</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0.51291395516992055</v>
      </c>
      <c r="I138" s="66">
        <f t="shared" ca="1" si="14"/>
        <v>0</v>
      </c>
      <c r="J138" s="110" cm="1">
        <f t="array" aca="1" ref="J138" ca="1">IF(COUNTIFS('PTC NaTran'!$K$7:$K$15996,"",'PTC NaTran'!$A$7:$A$15996,J$16,'PTC NaTran'!$D$7:$D$15996,$A138,'PTC NaTran'!$C$7:$C$15996,"DEL")&gt;0,J$14,SUMIFS('PTC NaTran'!$K$7:$K$15996,'PTC NaTran'!$A$7:$A$15996,J$16,'PTC NaTran'!$D$7:$D$15996,$A138,'PTC NaTran'!$C$7:$C$15996,"DEL")*1.0026*$F$4/INDIRECT($A$4&amp;"!D9"))</f>
        <v>150.65359477124181</v>
      </c>
      <c r="K138" s="110">
        <v>1000</v>
      </c>
      <c r="L138" s="111">
        <f t="shared" ca="1" si="11"/>
        <v>12.15</v>
      </c>
      <c r="M138" s="153">
        <f t="shared" ca="1" si="15"/>
        <v>0.9</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0.51291395516992055</v>
      </c>
      <c r="O138" s="66">
        <f t="shared" ca="1" si="16"/>
        <v>0</v>
      </c>
      <c r="S138" s="111">
        <f t="shared" ca="1" si="12"/>
        <v>14.052500817538146</v>
      </c>
      <c r="T138" s="51">
        <f t="shared" ca="1" si="17"/>
        <v>1</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0.35624728850325371</v>
      </c>
      <c r="V138" s="66">
        <f t="shared" ca="1" si="18"/>
        <v>53.669934640522854</v>
      </c>
    </row>
    <row r="139" spans="1:22" x14ac:dyDescent="0.3">
      <c r="A139" s="32">
        <f t="shared" si="19"/>
        <v>45870</v>
      </c>
      <c r="B139" s="65" cm="1">
        <f t="array" aca="1" ref="B139" ca="1">_xlfn.XLOOKUP(A139,INDIRECT($A$5&amp;"!$AJ$41:$AJ$406"),INDIRECT($A$5&amp;"!$AK$41:$AK$406"))*SUM($F$3:$I$3)</f>
        <v>0</v>
      </c>
      <c r="C139" s="65" cm="1">
        <f t="array" aca="1" ref="C139" ca="1">_xlfn.XLOOKUP(A139,INDIRECT($A$5&amp;"!$AJ$41:$AJ$406"),INDIRECT($A$5&amp;"!$AL$41:$AL$406"))*SUM($F$3:$I$3)</f>
        <v>13.5</v>
      </c>
      <c r="D139" s="65" cm="1">
        <f t="array" aca="1" ref="D139" ca="1">_xlfn.XLOOKUP(A139,INDIRECT($A$5&amp;"!$AJ$41:$AJ$406"),INDIRECT($A$5&amp;"!$AO$41:$AO$406"))*SUM($F$3:$I$3)</f>
        <v>12.824999999999999</v>
      </c>
      <c r="E139" s="34" cm="1">
        <f t="array" ref="E139">SUMPRODUCT(('PT Storengy'!$B$8:$K$372)*('PT Storengy'!$A$8:$A$372=$A139)*('PT Storengy'!$B$5:$K$5=$A$6)*('PT Storengy'!$B$7:$K$7=$A$7))</f>
        <v>0</v>
      </c>
      <c r="F139" s="111">
        <f t="shared" ca="1" si="10"/>
        <v>12.227272300000001</v>
      </c>
      <c r="G139" s="153">
        <f t="shared" ca="1" si="13"/>
        <v>0.9</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0.51291395516992055</v>
      </c>
      <c r="I139" s="66">
        <f t="shared" ca="1" si="14"/>
        <v>77.272300000000001</v>
      </c>
      <c r="J139" s="110" cm="1">
        <f t="array" aca="1" ref="J139" ca="1">IF(COUNTIFS('PTC NaTran'!$K$7:$K$15996,"",'PTC NaTran'!$A$7:$A$15996,J$16,'PTC NaTran'!$D$7:$D$15996,$A139,'PTC NaTran'!$C$7:$C$15996,"DEL")&gt;0,J$14,SUMIFS('PTC NaTran'!$K$7:$K$15996,'PTC NaTran'!$A$7:$A$15996,J$16,'PTC NaTran'!$D$7:$D$15996,$A139,'PTC NaTran'!$C$7:$C$15996,"DEL")*1.0026*$F$4/INDIRECT($A$4&amp;"!D9"))</f>
        <v>150.65359477124181</v>
      </c>
      <c r="K139" s="110">
        <v>1000</v>
      </c>
      <c r="L139" s="111">
        <f t="shared" ca="1" si="11"/>
        <v>12.227272331154685</v>
      </c>
      <c r="M139" s="153">
        <f t="shared" ca="1" si="15"/>
        <v>0.9</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0.51291395516992055</v>
      </c>
      <c r="O139" s="66">
        <f t="shared" ca="1" si="16"/>
        <v>77.272331154684096</v>
      </c>
      <c r="S139" s="111">
        <f t="shared" ca="1" si="12"/>
        <v>14.106170752178668</v>
      </c>
      <c r="T139" s="51">
        <f t="shared" ca="1" si="17"/>
        <v>1</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0.35624728850325371</v>
      </c>
      <c r="V139" s="66">
        <f t="shared" ca="1" si="18"/>
        <v>53.669934640522854</v>
      </c>
    </row>
    <row r="140" spans="1:22" x14ac:dyDescent="0.3">
      <c r="A140" s="32">
        <f t="shared" si="19"/>
        <v>45871</v>
      </c>
      <c r="B140" s="65" cm="1">
        <f t="array" aca="1" ref="B140" ca="1">_xlfn.XLOOKUP(A140,INDIRECT($A$5&amp;"!$AJ$41:$AJ$406"),INDIRECT($A$5&amp;"!$AK$41:$AK$406"))*SUM($F$3:$I$3)</f>
        <v>0</v>
      </c>
      <c r="C140" s="65" cm="1">
        <f t="array" aca="1" ref="C140" ca="1">_xlfn.XLOOKUP(A140,INDIRECT($A$5&amp;"!$AJ$41:$AJ$406"),INDIRECT($A$5&amp;"!$AL$41:$AL$406"))*SUM($F$3:$I$3)</f>
        <v>13.5</v>
      </c>
      <c r="D140" s="65" cm="1">
        <f t="array" aca="1" ref="D140" ca="1">_xlfn.XLOOKUP(A140,INDIRECT($A$5&amp;"!$AJ$41:$AJ$406"),INDIRECT($A$5&amp;"!$AO$41:$AO$406"))*SUM($F$3:$I$3)</f>
        <v>12.824999999999999</v>
      </c>
      <c r="E140" s="34" cm="1">
        <f t="array" ref="E140">SUMPRODUCT(('PT Storengy'!$B$8:$K$372)*('PT Storengy'!$A$8:$A$372=$A140)*('PT Storengy'!$B$5:$K$5=$A$6)*('PT Storengy'!$B$7:$K$7=$A$7))</f>
        <v>0</v>
      </c>
      <c r="F140" s="111">
        <f t="shared" ca="1" si="10"/>
        <v>12.303194600000001</v>
      </c>
      <c r="G140" s="153">
        <f t="shared" ca="1" si="13"/>
        <v>0.90571999999999997</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0.50395262183658773</v>
      </c>
      <c r="I140" s="66">
        <f t="shared" ca="1" si="14"/>
        <v>75.922300000000007</v>
      </c>
      <c r="J140" s="110" cm="1">
        <f t="array" aca="1" ref="J140" ca="1">IF(COUNTIFS('PTC NaTran'!$K$7:$K$15996,"",'PTC NaTran'!$A$7:$A$15996,J$16,'PTC NaTran'!$D$7:$D$15996,$A140,'PTC NaTran'!$C$7:$C$15996,"DEL")&gt;0,J$14,SUMIFS('PTC NaTran'!$K$7:$K$15996,'PTC NaTran'!$A$7:$A$15996,J$16,'PTC NaTran'!$D$7:$D$15996,$A140,'PTC NaTran'!$C$7:$C$15996,"DEL")*1.0026*$F$4/INDIRECT($A$4&amp;"!D9"))</f>
        <v>150.65359477124181</v>
      </c>
      <c r="K140" s="110">
        <v>1000</v>
      </c>
      <c r="L140" s="111">
        <f t="shared" ca="1" si="11"/>
        <v>12.303194605228759</v>
      </c>
      <c r="M140" s="153">
        <f t="shared" ca="1" si="15"/>
        <v>0.90571999999999997</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0.50395262183658773</v>
      </c>
      <c r="O140" s="66">
        <f t="shared" ca="1" si="16"/>
        <v>75.922274074074153</v>
      </c>
      <c r="S140" s="111">
        <f t="shared" ca="1" si="12"/>
        <v>14.159840686819191</v>
      </c>
      <c r="T140" s="51">
        <f t="shared" ca="1" si="17"/>
        <v>1</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0.35624728850325371</v>
      </c>
      <c r="V140" s="66">
        <f t="shared" ca="1" si="18"/>
        <v>53.669934640522854</v>
      </c>
    </row>
    <row r="141" spans="1:22" x14ac:dyDescent="0.3">
      <c r="A141" s="32">
        <f t="shared" si="19"/>
        <v>45872</v>
      </c>
      <c r="B141" s="65" cm="1">
        <f t="array" aca="1" ref="B141" ca="1">_xlfn.XLOOKUP(A141,INDIRECT($A$5&amp;"!$AJ$41:$AJ$406"),INDIRECT($A$5&amp;"!$AK$41:$AK$406"))*SUM($F$3:$I$3)</f>
        <v>0</v>
      </c>
      <c r="C141" s="65" cm="1">
        <f t="array" aca="1" ref="C141" ca="1">_xlfn.XLOOKUP(A141,INDIRECT($A$5&amp;"!$AJ$41:$AJ$406"),INDIRECT($A$5&amp;"!$AL$41:$AL$406"))*SUM($F$3:$I$3)</f>
        <v>13.5</v>
      </c>
      <c r="D141" s="65" cm="1">
        <f t="array" aca="1" ref="D141" ca="1">_xlfn.XLOOKUP(A141,INDIRECT($A$5&amp;"!$AJ$41:$AJ$406"),INDIRECT($A$5&amp;"!$AO$41:$AO$406"))*SUM($F$3:$I$3)</f>
        <v>12.824999999999999</v>
      </c>
      <c r="E141" s="34" cm="1">
        <f t="array" ref="E141">SUMPRODUCT(('PT Storengy'!$B$8:$K$372)*('PT Storengy'!$A$8:$A$372=$A141)*('PT Storengy'!$B$5:$K$5=$A$6)*('PT Storengy'!$B$7:$K$7=$A$7))</f>
        <v>0</v>
      </c>
      <c r="F141" s="111">
        <f t="shared" ca="1" si="10"/>
        <v>12.377788100000002</v>
      </c>
      <c r="G141" s="153">
        <f t="shared" ca="1" si="13"/>
        <v>0.91134999999999999</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0.49513228850325425</v>
      </c>
      <c r="I141" s="66">
        <f t="shared" ca="1" si="14"/>
        <v>74.593500000000006</v>
      </c>
      <c r="J141" s="110" cm="1">
        <f t="array" aca="1" ref="J141" ca="1">IF(COUNTIFS('PTC NaTran'!$K$7:$K$15996,"",'PTC NaTran'!$A$7:$A$15996,J$16,'PTC NaTran'!$D$7:$D$15996,$A141,'PTC NaTran'!$C$7:$C$15996,"DEL")&gt;0,J$14,SUMIFS('PTC NaTran'!$K$7:$K$15996,'PTC NaTran'!$A$7:$A$15996,J$16,'PTC NaTran'!$D$7:$D$15996,$A141,'PTC NaTran'!$C$7:$C$15996,"DEL")*1.0026*$F$4/INDIRECT($A$4&amp;"!D9"))</f>
        <v>150.65359477124181</v>
      </c>
      <c r="K141" s="110">
        <v>1000</v>
      </c>
      <c r="L141" s="111">
        <f t="shared" ca="1" si="11"/>
        <v>12.377788064379086</v>
      </c>
      <c r="M141" s="153">
        <f t="shared" ca="1" si="15"/>
        <v>0.91134999999999999</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0.49513228850325425</v>
      </c>
      <c r="O141" s="66">
        <f t="shared" ca="1" si="16"/>
        <v>74.593459150326851</v>
      </c>
      <c r="S141" s="111">
        <f t="shared" ca="1" si="12"/>
        <v>14.213510621459713</v>
      </c>
      <c r="T141" s="51">
        <f t="shared" ca="1" si="17"/>
        <v>1</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0.35624728850325371</v>
      </c>
      <c r="V141" s="66">
        <f t="shared" ca="1" si="18"/>
        <v>53.669934640522854</v>
      </c>
    </row>
    <row r="142" spans="1:22" x14ac:dyDescent="0.3">
      <c r="A142" s="32">
        <f t="shared" si="19"/>
        <v>45873</v>
      </c>
      <c r="B142" s="65" cm="1">
        <f t="array" aca="1" ref="B142" ca="1">_xlfn.XLOOKUP(A142,INDIRECT($A$5&amp;"!$AJ$41:$AJ$406"),INDIRECT($A$5&amp;"!$AK$41:$AK$406"))*SUM($F$3:$I$3)</f>
        <v>0</v>
      </c>
      <c r="C142" s="65" cm="1">
        <f t="array" aca="1" ref="C142" ca="1">_xlfn.XLOOKUP(A142,INDIRECT($A$5&amp;"!$AJ$41:$AJ$406"),INDIRECT($A$5&amp;"!$AL$41:$AL$406"))*SUM($F$3:$I$3)</f>
        <v>13.5</v>
      </c>
      <c r="D142" s="65" cm="1">
        <f t="array" aca="1" ref="D142" ca="1">_xlfn.XLOOKUP(A142,INDIRECT($A$5&amp;"!$AJ$41:$AJ$406"),INDIRECT($A$5&amp;"!$AO$41:$AO$406"))*SUM($F$3:$I$3)</f>
        <v>12.824999999999999</v>
      </c>
      <c r="E142" s="34" cm="1">
        <f t="array" ref="E142">SUMPRODUCT(('PT Storengy'!$B$8:$K$372)*('PT Storengy'!$A$8:$A$372=$A142)*('PT Storengy'!$B$5:$K$5=$A$6)*('PT Storengy'!$B$7:$K$7=$A$7))</f>
        <v>0</v>
      </c>
      <c r="F142" s="111">
        <f t="shared" ca="1" si="10"/>
        <v>12.451078700000002</v>
      </c>
      <c r="G142" s="153">
        <f t="shared" ca="1" si="13"/>
        <v>0.91686999999999996</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0.4864842885032542</v>
      </c>
      <c r="I142" s="66">
        <f t="shared" ca="1" si="14"/>
        <v>73.290599999999998</v>
      </c>
      <c r="J142" s="110" cm="1">
        <f t="array" aca="1" ref="J142" ca="1">IF(COUNTIFS('PTC NaTran'!$K$7:$K$15996,"",'PTC NaTran'!$A$7:$A$15996,J$16,'PTC NaTran'!$D$7:$D$15996,$A142,'PTC NaTran'!$C$7:$C$15996,"DEL")&gt;0,J$14,SUMIFS('PTC NaTran'!$K$7:$K$15996,'PTC NaTran'!$A$7:$A$15996,J$16,'PTC NaTran'!$D$7:$D$15996,$A142,'PTC NaTran'!$C$7:$C$15996,"DEL")*1.0026*$F$4/INDIRECT($A$4&amp;"!D9"))</f>
        <v>150.65359477124181</v>
      </c>
      <c r="K142" s="110">
        <v>1000</v>
      </c>
      <c r="L142" s="111">
        <f t="shared" ca="1" si="11"/>
        <v>12.451078671241831</v>
      </c>
      <c r="M142" s="153">
        <f t="shared" ca="1" si="15"/>
        <v>0.91686999999999996</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0.4864842885032542</v>
      </c>
      <c r="O142" s="66">
        <f t="shared" ca="1" si="16"/>
        <v>73.29060686274515</v>
      </c>
      <c r="S142" s="111">
        <f t="shared" ca="1" si="12"/>
        <v>14.267180556100236</v>
      </c>
      <c r="T142" s="51">
        <f t="shared" ca="1" si="17"/>
        <v>1</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0.35624728850325371</v>
      </c>
      <c r="V142" s="66">
        <f t="shared" ca="1" si="18"/>
        <v>53.669934640522854</v>
      </c>
    </row>
    <row r="143" spans="1:22" x14ac:dyDescent="0.3">
      <c r="A143" s="32">
        <f t="shared" si="19"/>
        <v>45874</v>
      </c>
      <c r="B143" s="65" cm="1">
        <f t="array" aca="1" ref="B143" ca="1">_xlfn.XLOOKUP(A143,INDIRECT($A$5&amp;"!$AJ$41:$AJ$406"),INDIRECT($A$5&amp;"!$AK$41:$AK$406"))*SUM($F$3:$I$3)</f>
        <v>0</v>
      </c>
      <c r="C143" s="65" cm="1">
        <f t="array" aca="1" ref="C143" ca="1">_xlfn.XLOOKUP(A143,INDIRECT($A$5&amp;"!$AJ$41:$AJ$406"),INDIRECT($A$5&amp;"!$AL$41:$AL$406"))*SUM($F$3:$I$3)</f>
        <v>13.5</v>
      </c>
      <c r="D143" s="65" cm="1">
        <f t="array" aca="1" ref="D143" ca="1">_xlfn.XLOOKUP(A143,INDIRECT($A$5&amp;"!$AJ$41:$AJ$406"),INDIRECT($A$5&amp;"!$AO$41:$AO$406"))*SUM($F$3:$I$3)</f>
        <v>12.824999999999999</v>
      </c>
      <c r="E143" s="34" cm="1">
        <f t="array" ref="E143">SUMPRODUCT(('PT Storengy'!$B$8:$K$372)*('PT Storengy'!$A$8:$A$372=$A143)*('PT Storengy'!$B$5:$K$5=$A$6)*('PT Storengy'!$B$7:$K$7=$A$7))</f>
        <v>0</v>
      </c>
      <c r="F143" s="111">
        <f t="shared" ca="1" si="10"/>
        <v>12.523087700000001</v>
      </c>
      <c r="G143" s="153">
        <f t="shared" ca="1" si="13"/>
        <v>0.92230000000000001</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0.47797728850325416</v>
      </c>
      <c r="I143" s="66">
        <f t="shared" ca="1" si="14"/>
        <v>72.009</v>
      </c>
      <c r="J143" s="110" cm="1">
        <f t="array" aca="1" ref="J143" ca="1">IF(COUNTIFS('PTC NaTran'!$K$7:$K$15996,"",'PTC NaTran'!$A$7:$A$15996,J$16,'PTC NaTran'!$D$7:$D$15996,$A143,'PTC NaTran'!$C$7:$C$15996,"DEL")&gt;0,J$14,SUMIFS('PTC NaTran'!$K$7:$K$15996,'PTC NaTran'!$A$7:$A$15996,J$16,'PTC NaTran'!$D$7:$D$15996,$A143,'PTC NaTran'!$C$7:$C$15996,"DEL")*1.0026*$F$4/INDIRECT($A$4&amp;"!D9"))</f>
        <v>150.65359477124181</v>
      </c>
      <c r="K143" s="110">
        <v>1000</v>
      </c>
      <c r="L143" s="111">
        <f t="shared" ca="1" si="11"/>
        <v>12.523087667973858</v>
      </c>
      <c r="M143" s="153">
        <f t="shared" ca="1" si="15"/>
        <v>0.92230000000000001</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0.47797728850325416</v>
      </c>
      <c r="O143" s="66">
        <f t="shared" ca="1" si="16"/>
        <v>72.008996732026191</v>
      </c>
      <c r="S143" s="111">
        <f t="shared" ca="1" si="12"/>
        <v>14.320850490740758</v>
      </c>
      <c r="T143" s="51">
        <f t="shared" ca="1" si="17"/>
        <v>1</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0.35624728850325371</v>
      </c>
      <c r="V143" s="66">
        <f t="shared" ca="1" si="18"/>
        <v>53.669934640522854</v>
      </c>
    </row>
    <row r="144" spans="1:22" x14ac:dyDescent="0.3">
      <c r="A144" s="32">
        <f t="shared" si="19"/>
        <v>45875</v>
      </c>
      <c r="B144" s="65" cm="1">
        <f t="array" aca="1" ref="B144" ca="1">_xlfn.XLOOKUP(A144,INDIRECT($A$5&amp;"!$AJ$41:$AJ$406"),INDIRECT($A$5&amp;"!$AK$41:$AK$406"))*SUM($F$3:$I$3)</f>
        <v>0</v>
      </c>
      <c r="C144" s="65" cm="1">
        <f t="array" aca="1" ref="C144" ca="1">_xlfn.XLOOKUP(A144,INDIRECT($A$5&amp;"!$AJ$41:$AJ$406"),INDIRECT($A$5&amp;"!$AL$41:$AL$406"))*SUM($F$3:$I$3)</f>
        <v>13.5</v>
      </c>
      <c r="D144" s="65" cm="1">
        <f t="array" aca="1" ref="D144" ca="1">_xlfn.XLOOKUP(A144,INDIRECT($A$5&amp;"!$AJ$41:$AJ$406"),INDIRECT($A$5&amp;"!$AO$41:$AO$406"))*SUM($F$3:$I$3)</f>
        <v>12.824999999999999</v>
      </c>
      <c r="E144" s="34" cm="1">
        <f t="array" ref="E144">SUMPRODUCT(('PT Storengy'!$B$8:$K$372)*('PT Storengy'!$A$8:$A$372=$A144)*('PT Storengy'!$B$5:$K$5=$A$6)*('PT Storengy'!$B$7:$K$7=$A$7))</f>
        <v>0</v>
      </c>
      <c r="F144" s="111">
        <f t="shared" ca="1" si="10"/>
        <v>12.593836300000001</v>
      </c>
      <c r="G144" s="153">
        <f t="shared" ca="1" si="13"/>
        <v>0.92764000000000002</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0.46961128850325407</v>
      </c>
      <c r="I144" s="66">
        <f t="shared" ca="1" si="14"/>
        <v>70.748599999999996</v>
      </c>
      <c r="J144" s="110" cm="1">
        <f t="array" aca="1" ref="J144" ca="1">IF(COUNTIFS('PTC NaTran'!$K$7:$K$15996,"",'PTC NaTran'!$A$7:$A$15996,J$16,'PTC NaTran'!$D$7:$D$15996,$A144,'PTC NaTran'!$C$7:$C$15996,"DEL")&gt;0,J$14,SUMIFS('PTC NaTran'!$K$7:$K$15996,'PTC NaTran'!$A$7:$A$15996,J$16,'PTC NaTran'!$D$7:$D$15996,$A144,'PTC NaTran'!$C$7:$C$15996,"DEL")*1.0026*$F$4/INDIRECT($A$4&amp;"!D9"))</f>
        <v>150.65359477124181</v>
      </c>
      <c r="K144" s="110">
        <v>1000</v>
      </c>
      <c r="L144" s="111">
        <f t="shared" ca="1" si="11"/>
        <v>12.593836296732027</v>
      </c>
      <c r="M144" s="153">
        <f t="shared" ca="1" si="15"/>
        <v>0.92764000000000002</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0.46961128850325407</v>
      </c>
      <c r="O144" s="66">
        <f t="shared" ca="1" si="16"/>
        <v>70.748628758169971</v>
      </c>
      <c r="S144" s="111">
        <f t="shared" ca="1" si="12"/>
        <v>14.374520425381281</v>
      </c>
      <c r="T144" s="51">
        <f t="shared" ca="1" si="17"/>
        <v>1</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0.35624728850325371</v>
      </c>
      <c r="V144" s="66">
        <f t="shared" ca="1" si="18"/>
        <v>53.669934640522854</v>
      </c>
    </row>
    <row r="145" spans="1:22" x14ac:dyDescent="0.3">
      <c r="A145" s="32">
        <f t="shared" si="19"/>
        <v>45876</v>
      </c>
      <c r="B145" s="65" cm="1">
        <f t="array" aca="1" ref="B145" ca="1">_xlfn.XLOOKUP(A145,INDIRECT($A$5&amp;"!$AJ$41:$AJ$406"),INDIRECT($A$5&amp;"!$AK$41:$AK$406"))*SUM($F$3:$I$3)</f>
        <v>0</v>
      </c>
      <c r="C145" s="65" cm="1">
        <f t="array" aca="1" ref="C145" ca="1">_xlfn.XLOOKUP(A145,INDIRECT($A$5&amp;"!$AJ$41:$AJ$406"),INDIRECT($A$5&amp;"!$AL$41:$AL$406"))*SUM($F$3:$I$3)</f>
        <v>13.5</v>
      </c>
      <c r="D145" s="65" cm="1">
        <f t="array" aca="1" ref="D145" ca="1">_xlfn.XLOOKUP(A145,INDIRECT($A$5&amp;"!$AJ$41:$AJ$406"),INDIRECT($A$5&amp;"!$AO$41:$AO$406"))*SUM($F$3:$I$3)</f>
        <v>12.824999999999999</v>
      </c>
      <c r="E145" s="34" cm="1">
        <f t="array" ref="E145">SUMPRODUCT(('PT Storengy'!$B$8:$K$372)*('PT Storengy'!$A$8:$A$372=$A145)*('PT Storengy'!$B$5:$K$5=$A$6)*('PT Storengy'!$B$7:$K$7=$A$7))</f>
        <v>0</v>
      </c>
      <c r="F145" s="111">
        <f t="shared" ref="F145:F208" ca="1" si="20">F144+I145/1000</f>
        <v>12.663348200000001</v>
      </c>
      <c r="G145" s="153">
        <f t="shared" ca="1" si="13"/>
        <v>0.93288000000000004</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0.46140195516992077</v>
      </c>
      <c r="I145" s="66">
        <f t="shared" ca="1" si="14"/>
        <v>69.511899999999997</v>
      </c>
      <c r="J145" s="110" cm="1">
        <f t="array" aca="1" ref="J145" ca="1">IF(COUNTIFS('PTC NaTran'!$K$7:$K$15996,"",'PTC NaTran'!$A$7:$A$15996,J$16,'PTC NaTran'!$D$7:$D$15996,$A145,'PTC NaTran'!$C$7:$C$15996,"DEL")&gt;0,J$14,SUMIFS('PTC NaTran'!$K$7:$K$15996,'PTC NaTran'!$A$7:$A$15996,J$16,'PTC NaTran'!$D$7:$D$15996,$A145,'PTC NaTran'!$C$7:$C$15996,"DEL")*1.0026*$F$4/INDIRECT($A$4&amp;"!D9"))</f>
        <v>150.65359477124181</v>
      </c>
      <c r="K145" s="110">
        <v>1000</v>
      </c>
      <c r="L145" s="111">
        <f t="shared" ref="L145:L208" ca="1" si="21">L144+O145/1000</f>
        <v>12.663348159912855</v>
      </c>
      <c r="M145" s="153">
        <f t="shared" ca="1" si="15"/>
        <v>0.93288000000000004</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0.46140195516992077</v>
      </c>
      <c r="O145" s="66">
        <f t="shared" ca="1" si="16"/>
        <v>69.51186318082793</v>
      </c>
      <c r="S145" s="111">
        <f t="shared" ref="S145:S208" ca="1" si="22">S144+V145/1000</f>
        <v>14.428190360021803</v>
      </c>
      <c r="T145" s="51">
        <f t="shared" ca="1" si="17"/>
        <v>1</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0.35624728850325371</v>
      </c>
      <c r="V145" s="66">
        <f t="shared" ca="1" si="18"/>
        <v>53.669934640522854</v>
      </c>
    </row>
    <row r="146" spans="1:22" x14ac:dyDescent="0.3">
      <c r="A146" s="32">
        <f t="shared" si="19"/>
        <v>45877</v>
      </c>
      <c r="B146" s="65" cm="1">
        <f t="array" aca="1" ref="B146" ca="1">_xlfn.XLOOKUP(A146,INDIRECT($A$5&amp;"!$AJ$41:$AJ$406"),INDIRECT($A$5&amp;"!$AK$41:$AK$406"))*SUM($F$3:$I$3)</f>
        <v>0</v>
      </c>
      <c r="C146" s="65" cm="1">
        <f t="array" aca="1" ref="C146" ca="1">_xlfn.XLOOKUP(A146,INDIRECT($A$5&amp;"!$AJ$41:$AJ$406"),INDIRECT($A$5&amp;"!$AL$41:$AL$406"))*SUM($F$3:$I$3)</f>
        <v>13.5</v>
      </c>
      <c r="D146" s="65" cm="1">
        <f t="array" aca="1" ref="D146" ca="1">_xlfn.XLOOKUP(A146,INDIRECT($A$5&amp;"!$AJ$41:$AJ$406"),INDIRECT($A$5&amp;"!$AO$41:$AO$406"))*SUM($F$3:$I$3)</f>
        <v>12.824999999999999</v>
      </c>
      <c r="E146" s="34" cm="1">
        <f t="array" ref="E146">SUMPRODUCT(('PT Storengy'!$B$8:$K$372)*('PT Storengy'!$A$8:$A$372=$A146)*('PT Storengy'!$B$5:$K$5=$A$6)*('PT Storengy'!$B$7:$K$7=$A$7))</f>
        <v>0</v>
      </c>
      <c r="F146" s="111">
        <f t="shared" ca="1" si="20"/>
        <v>12.731644500000002</v>
      </c>
      <c r="G146" s="153">
        <f t="shared" ref="G146:G209" ca="1" si="23">ROUND(F145/SUM($F$3,$G$3,$H$3,$I$3),5)</f>
        <v>0.93803000000000003</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0.4533336218365876</v>
      </c>
      <c r="I146" s="66">
        <f t="shared" ref="I146:I209" ca="1" si="24">ROUND(IF(F145*1000+$F$4*(1-$E146)*H146&gt;$D146*1000,$D146*1000-F145*1000,$F$4*(1-$E146)*H146),4)</f>
        <v>68.296300000000002</v>
      </c>
      <c r="J146" s="110" cm="1">
        <f t="array" aca="1" ref="J146" ca="1">IF(COUNTIFS('PTC NaTran'!$K$7:$K$15996,"",'PTC NaTran'!$A$7:$A$15996,J$16,'PTC NaTran'!$D$7:$D$15996,$A146,'PTC NaTran'!$C$7:$C$15996,"DEL")&gt;0,J$14,SUMIFS('PTC NaTran'!$K$7:$K$15996,'PTC NaTran'!$A$7:$A$15996,J$16,'PTC NaTran'!$D$7:$D$15996,$A146,'PTC NaTran'!$C$7:$C$15996,"DEL")*1.0026*$F$4/INDIRECT($A$4&amp;"!D9"))</f>
        <v>150.65359477124181</v>
      </c>
      <c r="K146" s="110">
        <v>1000</v>
      </c>
      <c r="L146" s="111">
        <f t="shared" ca="1" si="21"/>
        <v>12.731644499673203</v>
      </c>
      <c r="M146" s="153">
        <f t="shared" ref="M146:M209" ca="1" si="25">ROUND(L145/SUM($F$3,$G$3,$H$3,$I$3),5)</f>
        <v>0.93803000000000003</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0.4533336218365876</v>
      </c>
      <c r="O146" s="66">
        <f t="shared" ref="O146:O209" ca="1" si="26">IF(L145*1000+MIN(J146,K146,$F$4*(1-$E146)*N146)&gt;$D146*1000,$D146*1000-L145*1000,MIN(J146,K146,$F$4*(1-$E146)*N146))</f>
        <v>68.296339760348644</v>
      </c>
      <c r="S146" s="111">
        <f t="shared" ca="1" si="22"/>
        <v>14.481860294662326</v>
      </c>
      <c r="T146" s="51">
        <f t="shared" ref="T146:T209" ca="1" si="27">MIN(ROUND(S145/SUM($F$3,$G$3,$H$3,$I$3),5),1)</f>
        <v>1</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0.35624728850325371</v>
      </c>
      <c r="V146" s="66">
        <f t="shared" ref="V146:V209" ca="1" si="28">$F$4*(1)*U146</f>
        <v>53.669934640522854</v>
      </c>
    </row>
    <row r="147" spans="1:22" x14ac:dyDescent="0.3">
      <c r="A147" s="32">
        <f t="shared" ref="A147:A210" si="29">A146+1</f>
        <v>45878</v>
      </c>
      <c r="B147" s="65" cm="1">
        <f t="array" aca="1" ref="B147" ca="1">_xlfn.XLOOKUP(A147,INDIRECT($A$5&amp;"!$AJ$41:$AJ$406"),INDIRECT($A$5&amp;"!$AK$41:$AK$406"))*SUM($F$3:$I$3)</f>
        <v>0</v>
      </c>
      <c r="C147" s="65" cm="1">
        <f t="array" aca="1" ref="C147" ca="1">_xlfn.XLOOKUP(A147,INDIRECT($A$5&amp;"!$AJ$41:$AJ$406"),INDIRECT($A$5&amp;"!$AL$41:$AL$406"))*SUM($F$3:$I$3)</f>
        <v>13.5</v>
      </c>
      <c r="D147" s="65" cm="1">
        <f t="array" aca="1" ref="D147" ca="1">_xlfn.XLOOKUP(A147,INDIRECT($A$5&amp;"!$AJ$41:$AJ$406"),INDIRECT($A$5&amp;"!$AO$41:$AO$406"))*SUM($F$3:$I$3)</f>
        <v>12.824999999999999</v>
      </c>
      <c r="E147" s="34" cm="1">
        <f t="array" ref="E147">SUMPRODUCT(('PT Storengy'!$B$8:$K$372)*('PT Storengy'!$A$8:$A$372=$A147)*('PT Storengy'!$B$5:$K$5=$A$6)*('PT Storengy'!$B$7:$K$7=$A$7))</f>
        <v>0</v>
      </c>
      <c r="F147" s="111">
        <f t="shared" ca="1" si="20"/>
        <v>12.798748900000001</v>
      </c>
      <c r="G147" s="153">
        <f t="shared" ca="1" si="23"/>
        <v>0.94308000000000003</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0.44542195516992078</v>
      </c>
      <c r="I147" s="66">
        <f t="shared" ca="1" si="24"/>
        <v>67.104399999999998</v>
      </c>
      <c r="J147" s="110" cm="1">
        <f t="array" aca="1" ref="J147" ca="1">IF(COUNTIFS('PTC NaTran'!$K$7:$K$15996,"",'PTC NaTran'!$A$7:$A$15996,J$16,'PTC NaTran'!$D$7:$D$15996,$A147,'PTC NaTran'!$C$7:$C$15996,"DEL")&gt;0,J$14,SUMIFS('PTC NaTran'!$K$7:$K$15996,'PTC NaTran'!$A$7:$A$15996,J$16,'PTC NaTran'!$D$7:$D$15996,$A147,'PTC NaTran'!$C$7:$C$15996,"DEL")*1.0026*$F$4/INDIRECT($A$4&amp;"!D9"))</f>
        <v>150.65359477124181</v>
      </c>
      <c r="K147" s="110">
        <v>1000</v>
      </c>
      <c r="L147" s="111">
        <f t="shared" ca="1" si="21"/>
        <v>12.798748918409586</v>
      </c>
      <c r="M147" s="153">
        <f t="shared" ca="1" si="25"/>
        <v>0.94308000000000003</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0.44542195516992078</v>
      </c>
      <c r="O147" s="66">
        <f t="shared" ca="1" si="26"/>
        <v>67.104418736383479</v>
      </c>
      <c r="S147" s="111">
        <f t="shared" ca="1" si="22"/>
        <v>14.535530229302848</v>
      </c>
      <c r="T147" s="51">
        <f t="shared" ca="1" si="27"/>
        <v>1</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0.35624728850325371</v>
      </c>
      <c r="V147" s="66">
        <f t="shared" ca="1" si="28"/>
        <v>53.669934640522854</v>
      </c>
    </row>
    <row r="148" spans="1:22" x14ac:dyDescent="0.3">
      <c r="A148" s="32">
        <f t="shared" si="29"/>
        <v>45879</v>
      </c>
      <c r="B148" s="65" cm="1">
        <f t="array" aca="1" ref="B148" ca="1">_xlfn.XLOOKUP(A148,INDIRECT($A$5&amp;"!$AJ$41:$AJ$406"),INDIRECT($A$5&amp;"!$AK$41:$AK$406"))*SUM($F$3:$I$3)</f>
        <v>0</v>
      </c>
      <c r="C148" s="65" cm="1">
        <f t="array" aca="1" ref="C148" ca="1">_xlfn.XLOOKUP(A148,INDIRECT($A$5&amp;"!$AJ$41:$AJ$406"),INDIRECT($A$5&amp;"!$AL$41:$AL$406"))*SUM($F$3:$I$3)</f>
        <v>13.5</v>
      </c>
      <c r="D148" s="65" cm="1">
        <f t="array" aca="1" ref="D148" ca="1">_xlfn.XLOOKUP(A148,INDIRECT($A$5&amp;"!$AJ$41:$AJ$406"),INDIRECT($A$5&amp;"!$AO$41:$AO$406"))*SUM($F$3:$I$3)</f>
        <v>12.824999999999999</v>
      </c>
      <c r="E148" s="34" cm="1">
        <f t="array" ref="E148">SUMPRODUCT(('PT Storengy'!$B$8:$K$372)*('PT Storengy'!$A$8:$A$372=$A148)*('PT Storengy'!$B$5:$K$5=$A$6)*('PT Storengy'!$B$7:$K$7=$A$7))</f>
        <v>0</v>
      </c>
      <c r="F148" s="111">
        <f t="shared" ca="1" si="20"/>
        <v>12.825000000000001</v>
      </c>
      <c r="G148" s="153">
        <f t="shared" ca="1" si="23"/>
        <v>0.94806000000000001</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0.43761995516992075</v>
      </c>
      <c r="I148" s="66">
        <f t="shared" ca="1" si="24"/>
        <v>26.251100000000001</v>
      </c>
      <c r="J148" s="110" cm="1">
        <f t="array" aca="1" ref="J148" ca="1">IF(COUNTIFS('PTC NaTran'!$K$7:$K$15996,"",'PTC NaTran'!$A$7:$A$15996,J$16,'PTC NaTran'!$D$7:$D$15996,$A148,'PTC NaTran'!$C$7:$C$15996,"DEL")&gt;0,J$14,SUMIFS('PTC NaTran'!$K$7:$K$15996,'PTC NaTran'!$A$7:$A$15996,J$16,'PTC NaTran'!$D$7:$D$15996,$A148,'PTC NaTran'!$C$7:$C$15996,"DEL")*1.0026*$F$4/INDIRECT($A$4&amp;"!D9"))</f>
        <v>150.65359477124181</v>
      </c>
      <c r="K148" s="110">
        <v>1000</v>
      </c>
      <c r="L148" s="111">
        <f t="shared" ca="1" si="21"/>
        <v>12.824999999999999</v>
      </c>
      <c r="M148" s="153">
        <f t="shared" ca="1" si="25"/>
        <v>0.94806000000000001</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0.43761995516992075</v>
      </c>
      <c r="O148" s="66">
        <f t="shared" ca="1" si="26"/>
        <v>26.251081590413378</v>
      </c>
      <c r="S148" s="111">
        <f t="shared" ca="1" si="22"/>
        <v>14.589200163943371</v>
      </c>
      <c r="T148" s="51">
        <f t="shared" ca="1" si="27"/>
        <v>1</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0.35624728850325371</v>
      </c>
      <c r="V148" s="66">
        <f t="shared" ca="1" si="28"/>
        <v>53.669934640522854</v>
      </c>
    </row>
    <row r="149" spans="1:22" x14ac:dyDescent="0.3">
      <c r="A149" s="32">
        <f t="shared" si="29"/>
        <v>45880</v>
      </c>
      <c r="B149" s="65" cm="1">
        <f t="array" aca="1" ref="B149" ca="1">_xlfn.XLOOKUP(A149,INDIRECT($A$5&amp;"!$AJ$41:$AJ$406"),INDIRECT($A$5&amp;"!$AK$41:$AK$406"))*SUM($F$3:$I$3)</f>
        <v>0</v>
      </c>
      <c r="C149" s="65" cm="1">
        <f t="array" aca="1" ref="C149" ca="1">_xlfn.XLOOKUP(A149,INDIRECT($A$5&amp;"!$AJ$41:$AJ$406"),INDIRECT($A$5&amp;"!$AL$41:$AL$406"))*SUM($F$3:$I$3)</f>
        <v>13.5</v>
      </c>
      <c r="D149" s="65" cm="1">
        <f t="array" aca="1" ref="D149" ca="1">_xlfn.XLOOKUP(A149,INDIRECT($A$5&amp;"!$AJ$41:$AJ$406"),INDIRECT($A$5&amp;"!$AO$41:$AO$406"))*SUM($F$3:$I$3)</f>
        <v>12.824999999999999</v>
      </c>
      <c r="E149" s="34" cm="1">
        <f t="array" ref="E149">SUMPRODUCT(('PT Storengy'!$B$8:$K$372)*('PT Storengy'!$A$8:$A$372=$A149)*('PT Storengy'!$B$5:$K$5=$A$6)*('PT Storengy'!$B$7:$K$7=$A$7))</f>
        <v>0</v>
      </c>
      <c r="F149" s="111">
        <f t="shared" ca="1" si="20"/>
        <v>12.825000000000001</v>
      </c>
      <c r="G149" s="153">
        <f t="shared" ca="1" si="23"/>
        <v>0.95</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0.43458062183658713</v>
      </c>
      <c r="I149" s="66">
        <f t="shared" ca="1" si="24"/>
        <v>0</v>
      </c>
      <c r="J149" s="110" cm="1">
        <f t="array" aca="1" ref="J149" ca="1">IF(COUNTIFS('PTC NaTran'!$K$7:$K$15996,"",'PTC NaTran'!$A$7:$A$15996,J$16,'PTC NaTran'!$D$7:$D$15996,$A149,'PTC NaTran'!$C$7:$C$15996,"DEL")&gt;0,J$14,SUMIFS('PTC NaTran'!$K$7:$K$15996,'PTC NaTran'!$A$7:$A$15996,J$16,'PTC NaTran'!$D$7:$D$15996,$A149,'PTC NaTran'!$C$7:$C$15996,"DEL")*1.0026*$F$4/INDIRECT($A$4&amp;"!D9"))</f>
        <v>150.65359477124181</v>
      </c>
      <c r="K149" s="110">
        <v>1000</v>
      </c>
      <c r="L149" s="111">
        <f t="shared" ca="1" si="21"/>
        <v>12.824999999999999</v>
      </c>
      <c r="M149" s="153">
        <f t="shared" ca="1" si="25"/>
        <v>0.95</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0.43458062183658713</v>
      </c>
      <c r="O149" s="66">
        <f t="shared" ca="1" si="26"/>
        <v>0</v>
      </c>
      <c r="S149" s="111">
        <f t="shared" ca="1" si="22"/>
        <v>14.642870098583893</v>
      </c>
      <c r="T149" s="51">
        <f t="shared" ca="1" si="27"/>
        <v>1</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0.35624728850325371</v>
      </c>
      <c r="V149" s="66">
        <f t="shared" ca="1" si="28"/>
        <v>53.669934640522854</v>
      </c>
    </row>
    <row r="150" spans="1:22" x14ac:dyDescent="0.3">
      <c r="A150" s="32">
        <f t="shared" si="29"/>
        <v>45881</v>
      </c>
      <c r="B150" s="65" cm="1">
        <f t="array" aca="1" ref="B150" ca="1">_xlfn.XLOOKUP(A150,INDIRECT($A$5&amp;"!$AJ$41:$AJ$406"),INDIRECT($A$5&amp;"!$AK$41:$AK$406"))*SUM($F$3:$I$3)</f>
        <v>0</v>
      </c>
      <c r="C150" s="65" cm="1">
        <f t="array" aca="1" ref="C150" ca="1">_xlfn.XLOOKUP(A150,INDIRECT($A$5&amp;"!$AJ$41:$AJ$406"),INDIRECT($A$5&amp;"!$AL$41:$AL$406"))*SUM($F$3:$I$3)</f>
        <v>13.5</v>
      </c>
      <c r="D150" s="65" cm="1">
        <f t="array" aca="1" ref="D150" ca="1">_xlfn.XLOOKUP(A150,INDIRECT($A$5&amp;"!$AJ$41:$AJ$406"),INDIRECT($A$5&amp;"!$AO$41:$AO$406"))*SUM($F$3:$I$3)</f>
        <v>12.824999999999999</v>
      </c>
      <c r="E150" s="34" cm="1">
        <f t="array" ref="E150">SUMPRODUCT(('PT Storengy'!$B$8:$K$372)*('PT Storengy'!$A$8:$A$372=$A150)*('PT Storengy'!$B$5:$K$5=$A$6)*('PT Storengy'!$B$7:$K$7=$A$7))</f>
        <v>0</v>
      </c>
      <c r="F150" s="111">
        <f t="shared" ca="1" si="20"/>
        <v>12.825000000000001</v>
      </c>
      <c r="G150" s="153">
        <f t="shared" ca="1" si="23"/>
        <v>0.95</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0.43458062183658713</v>
      </c>
      <c r="I150" s="66">
        <f t="shared" ca="1" si="24"/>
        <v>0</v>
      </c>
      <c r="J150" s="110" cm="1">
        <f t="array" aca="1" ref="J150" ca="1">IF(COUNTIFS('PTC NaTran'!$K$7:$K$15996,"",'PTC NaTran'!$A$7:$A$15996,J$16,'PTC NaTran'!$D$7:$D$15996,$A150,'PTC NaTran'!$C$7:$C$15996,"DEL")&gt;0,J$14,SUMIFS('PTC NaTran'!$K$7:$K$15996,'PTC NaTran'!$A$7:$A$15996,J$16,'PTC NaTran'!$D$7:$D$15996,$A150,'PTC NaTran'!$C$7:$C$15996,"DEL")*1.0026*$F$4/INDIRECT($A$4&amp;"!D9"))</f>
        <v>150.65359477124181</v>
      </c>
      <c r="K150" s="110">
        <v>1000</v>
      </c>
      <c r="L150" s="111">
        <f t="shared" ca="1" si="21"/>
        <v>12.824999999999999</v>
      </c>
      <c r="M150" s="153">
        <f t="shared" ca="1" si="25"/>
        <v>0.95</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0.43458062183658713</v>
      </c>
      <c r="O150" s="66">
        <f t="shared" ca="1" si="26"/>
        <v>0</v>
      </c>
      <c r="S150" s="111">
        <f t="shared" ca="1" si="22"/>
        <v>14.696540033224416</v>
      </c>
      <c r="T150" s="51">
        <f t="shared" ca="1" si="27"/>
        <v>1</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0.35624728850325371</v>
      </c>
      <c r="V150" s="66">
        <f t="shared" ca="1" si="28"/>
        <v>53.669934640522854</v>
      </c>
    </row>
    <row r="151" spans="1:22" x14ac:dyDescent="0.3">
      <c r="A151" s="32">
        <f t="shared" si="29"/>
        <v>45882</v>
      </c>
      <c r="B151" s="65" cm="1">
        <f t="array" aca="1" ref="B151" ca="1">_xlfn.XLOOKUP(A151,INDIRECT($A$5&amp;"!$AJ$41:$AJ$406"),INDIRECT($A$5&amp;"!$AK$41:$AK$406"))*SUM($F$3:$I$3)</f>
        <v>0</v>
      </c>
      <c r="C151" s="65" cm="1">
        <f t="array" aca="1" ref="C151" ca="1">_xlfn.XLOOKUP(A151,INDIRECT($A$5&amp;"!$AJ$41:$AJ$406"),INDIRECT($A$5&amp;"!$AL$41:$AL$406"))*SUM($F$3:$I$3)</f>
        <v>13.5</v>
      </c>
      <c r="D151" s="65" cm="1">
        <f t="array" aca="1" ref="D151" ca="1">_xlfn.XLOOKUP(A151,INDIRECT($A$5&amp;"!$AJ$41:$AJ$406"),INDIRECT($A$5&amp;"!$AO$41:$AO$406"))*SUM($F$3:$I$3)</f>
        <v>12.824999999999999</v>
      </c>
      <c r="E151" s="34" cm="1">
        <f t="array" ref="E151">SUMPRODUCT(('PT Storengy'!$B$8:$K$372)*('PT Storengy'!$A$8:$A$372=$A151)*('PT Storengy'!$B$5:$K$5=$A$6)*('PT Storengy'!$B$7:$K$7=$A$7))</f>
        <v>0</v>
      </c>
      <c r="F151" s="111">
        <f t="shared" ca="1" si="20"/>
        <v>12.825000000000001</v>
      </c>
      <c r="G151" s="153">
        <f t="shared" ca="1" si="23"/>
        <v>0.95</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0.43458062183658713</v>
      </c>
      <c r="I151" s="66">
        <f t="shared" ca="1" si="24"/>
        <v>0</v>
      </c>
      <c r="J151" s="110" cm="1">
        <f t="array" aca="1" ref="J151" ca="1">IF(COUNTIFS('PTC NaTran'!$K$7:$K$15996,"",'PTC NaTran'!$A$7:$A$15996,J$16,'PTC NaTran'!$D$7:$D$15996,$A151,'PTC NaTran'!$C$7:$C$15996,"DEL")&gt;0,J$14,SUMIFS('PTC NaTran'!$K$7:$K$15996,'PTC NaTran'!$A$7:$A$15996,J$16,'PTC NaTran'!$D$7:$D$15996,$A151,'PTC NaTran'!$C$7:$C$15996,"DEL")*1.0026*$F$4/INDIRECT($A$4&amp;"!D9"))</f>
        <v>150.65359477124181</v>
      </c>
      <c r="K151" s="110">
        <v>1000</v>
      </c>
      <c r="L151" s="111">
        <f t="shared" ca="1" si="21"/>
        <v>12.824999999999999</v>
      </c>
      <c r="M151" s="153">
        <f t="shared" ca="1" si="25"/>
        <v>0.95</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0.43458062183658713</v>
      </c>
      <c r="O151" s="66">
        <f t="shared" ca="1" si="26"/>
        <v>0</v>
      </c>
      <c r="S151" s="111">
        <f t="shared" ca="1" si="22"/>
        <v>14.750209967864938</v>
      </c>
      <c r="T151" s="51">
        <f t="shared" ca="1" si="27"/>
        <v>1</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0.35624728850325371</v>
      </c>
      <c r="V151" s="66">
        <f t="shared" ca="1" si="28"/>
        <v>53.669934640522854</v>
      </c>
    </row>
    <row r="152" spans="1:22" x14ac:dyDescent="0.3">
      <c r="A152" s="32">
        <f t="shared" si="29"/>
        <v>45883</v>
      </c>
      <c r="B152" s="65" cm="1">
        <f t="array" aca="1" ref="B152" ca="1">_xlfn.XLOOKUP(A152,INDIRECT($A$5&amp;"!$AJ$41:$AJ$406"),INDIRECT($A$5&amp;"!$AK$41:$AK$406"))*SUM($F$3:$I$3)</f>
        <v>0</v>
      </c>
      <c r="C152" s="65" cm="1">
        <f t="array" aca="1" ref="C152" ca="1">_xlfn.XLOOKUP(A152,INDIRECT($A$5&amp;"!$AJ$41:$AJ$406"),INDIRECT($A$5&amp;"!$AL$41:$AL$406"))*SUM($F$3:$I$3)</f>
        <v>13.5</v>
      </c>
      <c r="D152" s="65" cm="1">
        <f t="array" aca="1" ref="D152" ca="1">_xlfn.XLOOKUP(A152,INDIRECT($A$5&amp;"!$AJ$41:$AJ$406"),INDIRECT($A$5&amp;"!$AO$41:$AO$406"))*SUM($F$3:$I$3)</f>
        <v>12.824999999999999</v>
      </c>
      <c r="E152" s="34" cm="1">
        <f t="array" ref="E152">SUMPRODUCT(('PT Storengy'!$B$8:$K$372)*('PT Storengy'!$A$8:$A$372=$A152)*('PT Storengy'!$B$5:$K$5=$A$6)*('PT Storengy'!$B$7:$K$7=$A$7))</f>
        <v>0</v>
      </c>
      <c r="F152" s="111">
        <f t="shared" ca="1" si="20"/>
        <v>12.825000000000001</v>
      </c>
      <c r="G152" s="153">
        <f t="shared" ca="1" si="23"/>
        <v>0.95</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0.43458062183658713</v>
      </c>
      <c r="I152" s="66">
        <f t="shared" ca="1" si="24"/>
        <v>0</v>
      </c>
      <c r="J152" s="110" cm="1">
        <f t="array" aca="1" ref="J152" ca="1">IF(COUNTIFS('PTC NaTran'!$K$7:$K$15996,"",'PTC NaTran'!$A$7:$A$15996,J$16,'PTC NaTran'!$D$7:$D$15996,$A152,'PTC NaTran'!$C$7:$C$15996,"DEL")&gt;0,J$14,SUMIFS('PTC NaTran'!$K$7:$K$15996,'PTC NaTran'!$A$7:$A$15996,J$16,'PTC NaTran'!$D$7:$D$15996,$A152,'PTC NaTran'!$C$7:$C$15996,"DEL")*1.0026*$F$4/INDIRECT($A$4&amp;"!D9"))</f>
        <v>150.65359477124181</v>
      </c>
      <c r="K152" s="110">
        <v>1000</v>
      </c>
      <c r="L152" s="111">
        <f t="shared" ca="1" si="21"/>
        <v>12.824999999999999</v>
      </c>
      <c r="M152" s="153">
        <f t="shared" ca="1" si="25"/>
        <v>0.95</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0.43458062183658713</v>
      </c>
      <c r="O152" s="66">
        <f t="shared" ca="1" si="26"/>
        <v>0</v>
      </c>
      <c r="S152" s="111">
        <f t="shared" ca="1" si="22"/>
        <v>14.803879902505461</v>
      </c>
      <c r="T152" s="51">
        <f t="shared" ca="1" si="27"/>
        <v>1</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0.35624728850325371</v>
      </c>
      <c r="V152" s="66">
        <f t="shared" ca="1" si="28"/>
        <v>53.669934640522854</v>
      </c>
    </row>
    <row r="153" spans="1:22" x14ac:dyDescent="0.3">
      <c r="A153" s="32">
        <f t="shared" si="29"/>
        <v>45884</v>
      </c>
      <c r="B153" s="65" cm="1">
        <f t="array" aca="1" ref="B153" ca="1">_xlfn.XLOOKUP(A153,INDIRECT($A$5&amp;"!$AJ$41:$AJ$406"),INDIRECT($A$5&amp;"!$AK$41:$AK$406"))*SUM($F$3:$I$3)</f>
        <v>0</v>
      </c>
      <c r="C153" s="65" cm="1">
        <f t="array" aca="1" ref="C153" ca="1">_xlfn.XLOOKUP(A153,INDIRECT($A$5&amp;"!$AJ$41:$AJ$406"),INDIRECT($A$5&amp;"!$AL$41:$AL$406"))*SUM($F$3:$I$3)</f>
        <v>13.5</v>
      </c>
      <c r="D153" s="65" cm="1">
        <f t="array" aca="1" ref="D153" ca="1">_xlfn.XLOOKUP(A153,INDIRECT($A$5&amp;"!$AJ$41:$AJ$406"),INDIRECT($A$5&amp;"!$AO$41:$AO$406"))*SUM($F$3:$I$3)</f>
        <v>12.824999999999999</v>
      </c>
      <c r="E153" s="34" cm="1">
        <f t="array" ref="E153">SUMPRODUCT(('PT Storengy'!$B$8:$K$372)*('PT Storengy'!$A$8:$A$372=$A153)*('PT Storengy'!$B$5:$K$5=$A$6)*('PT Storengy'!$B$7:$K$7=$A$7))</f>
        <v>0</v>
      </c>
      <c r="F153" s="111">
        <f t="shared" ca="1" si="20"/>
        <v>12.825000000000001</v>
      </c>
      <c r="G153" s="153">
        <f t="shared" ca="1" si="23"/>
        <v>0.95</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0.43458062183658713</v>
      </c>
      <c r="I153" s="66">
        <f t="shared" ca="1" si="24"/>
        <v>0</v>
      </c>
      <c r="J153" s="110" cm="1">
        <f t="array" aca="1" ref="J153" ca="1">IF(COUNTIFS('PTC NaTran'!$K$7:$K$15996,"",'PTC NaTran'!$A$7:$A$15996,J$16,'PTC NaTran'!$D$7:$D$15996,$A153,'PTC NaTran'!$C$7:$C$15996,"DEL")&gt;0,J$14,SUMIFS('PTC NaTran'!$K$7:$K$15996,'PTC NaTran'!$A$7:$A$15996,J$16,'PTC NaTran'!$D$7:$D$15996,$A153,'PTC NaTran'!$C$7:$C$15996,"DEL")*1.0026*$F$4/INDIRECT($A$4&amp;"!D9"))</f>
        <v>150.65359477124181</v>
      </c>
      <c r="K153" s="110">
        <v>1000</v>
      </c>
      <c r="L153" s="111">
        <f t="shared" ca="1" si="21"/>
        <v>12.824999999999999</v>
      </c>
      <c r="M153" s="153">
        <f t="shared" ca="1" si="25"/>
        <v>0.95</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0.43458062183658713</v>
      </c>
      <c r="O153" s="66">
        <f t="shared" ca="1" si="26"/>
        <v>0</v>
      </c>
      <c r="S153" s="111">
        <f t="shared" ca="1" si="22"/>
        <v>14.857549837145983</v>
      </c>
      <c r="T153" s="51">
        <f t="shared" ca="1" si="27"/>
        <v>1</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0.35624728850325371</v>
      </c>
      <c r="V153" s="66">
        <f t="shared" ca="1" si="28"/>
        <v>53.669934640522854</v>
      </c>
    </row>
    <row r="154" spans="1:22" x14ac:dyDescent="0.3">
      <c r="A154" s="32">
        <f t="shared" si="29"/>
        <v>45885</v>
      </c>
      <c r="B154" s="65" cm="1">
        <f t="array" aca="1" ref="B154" ca="1">_xlfn.XLOOKUP(A154,INDIRECT($A$5&amp;"!$AJ$41:$AJ$406"),INDIRECT($A$5&amp;"!$AK$41:$AK$406"))*SUM($F$3:$I$3)</f>
        <v>0</v>
      </c>
      <c r="C154" s="65" cm="1">
        <f t="array" aca="1" ref="C154" ca="1">_xlfn.XLOOKUP(A154,INDIRECT($A$5&amp;"!$AJ$41:$AJ$406"),INDIRECT($A$5&amp;"!$AL$41:$AL$406"))*SUM($F$3:$I$3)</f>
        <v>13.5</v>
      </c>
      <c r="D154" s="65" cm="1">
        <f t="array" aca="1" ref="D154" ca="1">_xlfn.XLOOKUP(A154,INDIRECT($A$5&amp;"!$AJ$41:$AJ$406"),INDIRECT($A$5&amp;"!$AO$41:$AO$406"))*SUM($F$3:$I$3)</f>
        <v>12.824999999999999</v>
      </c>
      <c r="E154" s="34" cm="1">
        <f t="array" ref="E154">SUMPRODUCT(('PT Storengy'!$B$8:$K$372)*('PT Storengy'!$A$8:$A$372=$A154)*('PT Storengy'!$B$5:$K$5=$A$6)*('PT Storengy'!$B$7:$K$7=$A$7))</f>
        <v>0</v>
      </c>
      <c r="F154" s="111">
        <f t="shared" ca="1" si="20"/>
        <v>12.825000000000001</v>
      </c>
      <c r="G154" s="153">
        <f t="shared" ca="1" si="23"/>
        <v>0.95</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0.43458062183658713</v>
      </c>
      <c r="I154" s="66">
        <f t="shared" ca="1" si="24"/>
        <v>0</v>
      </c>
      <c r="J154" s="110" cm="1">
        <f t="array" aca="1" ref="J154" ca="1">IF(COUNTIFS('PTC NaTran'!$K$7:$K$15996,"",'PTC NaTran'!$A$7:$A$15996,J$16,'PTC NaTran'!$D$7:$D$15996,$A154,'PTC NaTran'!$C$7:$C$15996,"DEL")&gt;0,J$14,SUMIFS('PTC NaTran'!$K$7:$K$15996,'PTC NaTran'!$A$7:$A$15996,J$16,'PTC NaTran'!$D$7:$D$15996,$A154,'PTC NaTran'!$C$7:$C$15996,"DEL")*1.0026*$F$4/INDIRECT($A$4&amp;"!D9"))</f>
        <v>150.65359477124181</v>
      </c>
      <c r="K154" s="110">
        <v>1000</v>
      </c>
      <c r="L154" s="111">
        <f t="shared" ca="1" si="21"/>
        <v>12.824999999999999</v>
      </c>
      <c r="M154" s="153">
        <f t="shared" ca="1" si="25"/>
        <v>0.95</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0.43458062183658713</v>
      </c>
      <c r="O154" s="66">
        <f t="shared" ca="1" si="26"/>
        <v>0</v>
      </c>
      <c r="S154" s="111">
        <f t="shared" ca="1" si="22"/>
        <v>14.911219771786506</v>
      </c>
      <c r="T154" s="51">
        <f t="shared" ca="1" si="27"/>
        <v>1</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0.35624728850325371</v>
      </c>
      <c r="V154" s="66">
        <f t="shared" ca="1" si="28"/>
        <v>53.669934640522854</v>
      </c>
    </row>
    <row r="155" spans="1:22" x14ac:dyDescent="0.3">
      <c r="A155" s="32">
        <f t="shared" si="29"/>
        <v>45886</v>
      </c>
      <c r="B155" s="65" cm="1">
        <f t="array" aca="1" ref="B155" ca="1">_xlfn.XLOOKUP(A155,INDIRECT($A$5&amp;"!$AJ$41:$AJ$406"),INDIRECT($A$5&amp;"!$AK$41:$AK$406"))*SUM($F$3:$I$3)</f>
        <v>0</v>
      </c>
      <c r="C155" s="65" cm="1">
        <f t="array" aca="1" ref="C155" ca="1">_xlfn.XLOOKUP(A155,INDIRECT($A$5&amp;"!$AJ$41:$AJ$406"),INDIRECT($A$5&amp;"!$AL$41:$AL$406"))*SUM($F$3:$I$3)</f>
        <v>13.5</v>
      </c>
      <c r="D155" s="65" cm="1">
        <f t="array" aca="1" ref="D155" ca="1">_xlfn.XLOOKUP(A155,INDIRECT($A$5&amp;"!$AJ$41:$AJ$406"),INDIRECT($A$5&amp;"!$AO$41:$AO$406"))*SUM($F$3:$I$3)</f>
        <v>12.824999999999999</v>
      </c>
      <c r="E155" s="34" cm="1">
        <f t="array" ref="E155">SUMPRODUCT(('PT Storengy'!$B$8:$K$372)*('PT Storengy'!$A$8:$A$372=$A155)*('PT Storengy'!$B$5:$K$5=$A$6)*('PT Storengy'!$B$7:$K$7=$A$7))</f>
        <v>0</v>
      </c>
      <c r="F155" s="111">
        <f t="shared" ca="1" si="20"/>
        <v>12.825000000000001</v>
      </c>
      <c r="G155" s="153">
        <f t="shared" ca="1" si="23"/>
        <v>0.95</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0.43458062183658713</v>
      </c>
      <c r="I155" s="66">
        <f t="shared" ca="1" si="24"/>
        <v>0</v>
      </c>
      <c r="J155" s="110" cm="1">
        <f t="array" aca="1" ref="J155" ca="1">IF(COUNTIFS('PTC NaTran'!$K$7:$K$15996,"",'PTC NaTran'!$A$7:$A$15996,J$16,'PTC NaTran'!$D$7:$D$15996,$A155,'PTC NaTran'!$C$7:$C$15996,"DEL")&gt;0,J$14,SUMIFS('PTC NaTran'!$K$7:$K$15996,'PTC NaTran'!$A$7:$A$15996,J$16,'PTC NaTran'!$D$7:$D$15996,$A155,'PTC NaTran'!$C$7:$C$15996,"DEL")*1.0026*$F$4/INDIRECT($A$4&amp;"!D9"))</f>
        <v>150.65359477124181</v>
      </c>
      <c r="K155" s="110">
        <v>1000</v>
      </c>
      <c r="L155" s="111">
        <f t="shared" ca="1" si="21"/>
        <v>12.824999999999999</v>
      </c>
      <c r="M155" s="153">
        <f t="shared" ca="1" si="25"/>
        <v>0.95</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0.43458062183658713</v>
      </c>
      <c r="O155" s="66">
        <f t="shared" ca="1" si="26"/>
        <v>0</v>
      </c>
      <c r="S155" s="111">
        <f t="shared" ca="1" si="22"/>
        <v>14.964889706427028</v>
      </c>
      <c r="T155" s="51">
        <f t="shared" ca="1" si="27"/>
        <v>1</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0.35624728850325371</v>
      </c>
      <c r="V155" s="66">
        <f t="shared" ca="1" si="28"/>
        <v>53.669934640522854</v>
      </c>
    </row>
    <row r="156" spans="1:22" x14ac:dyDescent="0.3">
      <c r="A156" s="32">
        <f t="shared" si="29"/>
        <v>45887</v>
      </c>
      <c r="B156" s="65" cm="1">
        <f t="array" aca="1" ref="B156" ca="1">_xlfn.XLOOKUP(A156,INDIRECT($A$5&amp;"!$AJ$41:$AJ$406"),INDIRECT($A$5&amp;"!$AK$41:$AK$406"))*SUM($F$3:$I$3)</f>
        <v>0</v>
      </c>
      <c r="C156" s="65" cm="1">
        <f t="array" aca="1" ref="C156" ca="1">_xlfn.XLOOKUP(A156,INDIRECT($A$5&amp;"!$AJ$41:$AJ$406"),INDIRECT($A$5&amp;"!$AL$41:$AL$406"))*SUM($F$3:$I$3)</f>
        <v>13.5</v>
      </c>
      <c r="D156" s="65" cm="1">
        <f t="array" aca="1" ref="D156" ca="1">_xlfn.XLOOKUP(A156,INDIRECT($A$5&amp;"!$AJ$41:$AJ$406"),INDIRECT($A$5&amp;"!$AO$41:$AO$406"))*SUM($F$3:$I$3)</f>
        <v>12.824999999999999</v>
      </c>
      <c r="E156" s="34" cm="1">
        <f t="array" ref="E156">SUMPRODUCT(('PT Storengy'!$B$8:$K$372)*('PT Storengy'!$A$8:$A$372=$A156)*('PT Storengy'!$B$5:$K$5=$A$6)*('PT Storengy'!$B$7:$K$7=$A$7))</f>
        <v>0</v>
      </c>
      <c r="F156" s="111">
        <f t="shared" ca="1" si="20"/>
        <v>12.825000000000001</v>
      </c>
      <c r="G156" s="153">
        <f t="shared" ca="1" si="23"/>
        <v>0.95</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0.43458062183658713</v>
      </c>
      <c r="I156" s="66">
        <f t="shared" ca="1" si="24"/>
        <v>0</v>
      </c>
      <c r="J156" s="110" cm="1">
        <f t="array" aca="1" ref="J156" ca="1">IF(COUNTIFS('PTC NaTran'!$K$7:$K$15996,"",'PTC NaTran'!$A$7:$A$15996,J$16,'PTC NaTran'!$D$7:$D$15996,$A156,'PTC NaTran'!$C$7:$C$15996,"DEL")&gt;0,J$14,SUMIFS('PTC NaTran'!$K$7:$K$15996,'PTC NaTran'!$A$7:$A$15996,J$16,'PTC NaTran'!$D$7:$D$15996,$A156,'PTC NaTran'!$C$7:$C$15996,"DEL")*1.0026*$F$4/INDIRECT($A$4&amp;"!D9"))</f>
        <v>150.65359477124181</v>
      </c>
      <c r="K156" s="110">
        <v>1000</v>
      </c>
      <c r="L156" s="111">
        <f t="shared" ca="1" si="21"/>
        <v>12.824999999999999</v>
      </c>
      <c r="M156" s="153">
        <f t="shared" ca="1" si="25"/>
        <v>0.95</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0.43458062183658713</v>
      </c>
      <c r="O156" s="66">
        <f t="shared" ca="1" si="26"/>
        <v>0</v>
      </c>
      <c r="S156" s="111">
        <f t="shared" ca="1" si="22"/>
        <v>15.018559641067551</v>
      </c>
      <c r="T156" s="51">
        <f t="shared" ca="1" si="27"/>
        <v>1</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0.35624728850325371</v>
      </c>
      <c r="V156" s="66">
        <f t="shared" ca="1" si="28"/>
        <v>53.669934640522854</v>
      </c>
    </row>
    <row r="157" spans="1:22" x14ac:dyDescent="0.3">
      <c r="A157" s="32">
        <f t="shared" si="29"/>
        <v>45888</v>
      </c>
      <c r="B157" s="65" cm="1">
        <f t="array" aca="1" ref="B157" ca="1">_xlfn.XLOOKUP(A157,INDIRECT($A$5&amp;"!$AJ$41:$AJ$406"),INDIRECT($A$5&amp;"!$AK$41:$AK$406"))*SUM($F$3:$I$3)</f>
        <v>0</v>
      </c>
      <c r="C157" s="65" cm="1">
        <f t="array" aca="1" ref="C157" ca="1">_xlfn.XLOOKUP(A157,INDIRECT($A$5&amp;"!$AJ$41:$AJ$406"),INDIRECT($A$5&amp;"!$AL$41:$AL$406"))*SUM($F$3:$I$3)</f>
        <v>13.5</v>
      </c>
      <c r="D157" s="65" cm="1">
        <f t="array" aca="1" ref="D157" ca="1">_xlfn.XLOOKUP(A157,INDIRECT($A$5&amp;"!$AJ$41:$AJ$406"),INDIRECT($A$5&amp;"!$AO$41:$AO$406"))*SUM($F$3:$I$3)</f>
        <v>12.824999999999999</v>
      </c>
      <c r="E157" s="34" cm="1">
        <f t="array" ref="E157">SUMPRODUCT(('PT Storengy'!$B$8:$K$372)*('PT Storengy'!$A$8:$A$372=$A157)*('PT Storengy'!$B$5:$K$5=$A$6)*('PT Storengy'!$B$7:$K$7=$A$7))</f>
        <v>0</v>
      </c>
      <c r="F157" s="111">
        <f t="shared" ca="1" si="20"/>
        <v>12.825000000000001</v>
      </c>
      <c r="G157" s="153">
        <f t="shared" ca="1" si="23"/>
        <v>0.95</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0.43458062183658713</v>
      </c>
      <c r="I157" s="66">
        <f t="shared" ca="1" si="24"/>
        <v>0</v>
      </c>
      <c r="J157" s="110" cm="1">
        <f t="array" aca="1" ref="J157" ca="1">IF(COUNTIFS('PTC NaTran'!$K$7:$K$15996,"",'PTC NaTran'!$A$7:$A$15996,J$16,'PTC NaTran'!$D$7:$D$15996,$A157,'PTC NaTran'!$C$7:$C$15996,"DEL")&gt;0,J$14,SUMIFS('PTC NaTran'!$K$7:$K$15996,'PTC NaTran'!$A$7:$A$15996,J$16,'PTC NaTran'!$D$7:$D$15996,$A157,'PTC NaTran'!$C$7:$C$15996,"DEL")*1.0026*$F$4/INDIRECT($A$4&amp;"!D9"))</f>
        <v>150.65359477124181</v>
      </c>
      <c r="K157" s="110">
        <v>1000</v>
      </c>
      <c r="L157" s="111">
        <f t="shared" ca="1" si="21"/>
        <v>12.824999999999999</v>
      </c>
      <c r="M157" s="153">
        <f t="shared" ca="1" si="25"/>
        <v>0.95</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0.43458062183658713</v>
      </c>
      <c r="O157" s="66">
        <f t="shared" ca="1" si="26"/>
        <v>0</v>
      </c>
      <c r="S157" s="111">
        <f t="shared" ca="1" si="22"/>
        <v>15.072229575708073</v>
      </c>
      <c r="T157" s="51">
        <f t="shared" ca="1" si="27"/>
        <v>1</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0.35624728850325371</v>
      </c>
      <c r="V157" s="66">
        <f t="shared" ca="1" si="28"/>
        <v>53.669934640522854</v>
      </c>
    </row>
    <row r="158" spans="1:22" x14ac:dyDescent="0.3">
      <c r="A158" s="32">
        <f t="shared" si="29"/>
        <v>45889</v>
      </c>
      <c r="B158" s="65" cm="1">
        <f t="array" aca="1" ref="B158" ca="1">_xlfn.XLOOKUP(A158,INDIRECT($A$5&amp;"!$AJ$41:$AJ$406"),INDIRECT($A$5&amp;"!$AK$41:$AK$406"))*SUM($F$3:$I$3)</f>
        <v>0</v>
      </c>
      <c r="C158" s="65" cm="1">
        <f t="array" aca="1" ref="C158" ca="1">_xlfn.XLOOKUP(A158,INDIRECT($A$5&amp;"!$AJ$41:$AJ$406"),INDIRECT($A$5&amp;"!$AL$41:$AL$406"))*SUM($F$3:$I$3)</f>
        <v>13.5</v>
      </c>
      <c r="D158" s="65" cm="1">
        <f t="array" aca="1" ref="D158" ca="1">_xlfn.XLOOKUP(A158,INDIRECT($A$5&amp;"!$AJ$41:$AJ$406"),INDIRECT($A$5&amp;"!$AO$41:$AO$406"))*SUM($F$3:$I$3)</f>
        <v>12.824999999999999</v>
      </c>
      <c r="E158" s="34" cm="1">
        <f t="array" ref="E158">SUMPRODUCT(('PT Storengy'!$B$8:$K$372)*('PT Storengy'!$A$8:$A$372=$A158)*('PT Storengy'!$B$5:$K$5=$A$6)*('PT Storengy'!$B$7:$K$7=$A$7))</f>
        <v>0</v>
      </c>
      <c r="F158" s="111">
        <f t="shared" ca="1" si="20"/>
        <v>12.825000000000001</v>
      </c>
      <c r="G158" s="153">
        <f t="shared" ca="1" si="23"/>
        <v>0.95</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0.43458062183658713</v>
      </c>
      <c r="I158" s="66">
        <f t="shared" ca="1" si="24"/>
        <v>0</v>
      </c>
      <c r="J158" s="110" cm="1">
        <f t="array" aca="1" ref="J158" ca="1">IF(COUNTIFS('PTC NaTran'!$K$7:$K$15996,"",'PTC NaTran'!$A$7:$A$15996,J$16,'PTC NaTran'!$D$7:$D$15996,$A158,'PTC NaTran'!$C$7:$C$15996,"DEL")&gt;0,J$14,SUMIFS('PTC NaTran'!$K$7:$K$15996,'PTC NaTran'!$A$7:$A$15996,J$16,'PTC NaTran'!$D$7:$D$15996,$A158,'PTC NaTran'!$C$7:$C$15996,"DEL")*1.0026*$F$4/INDIRECT($A$4&amp;"!D9"))</f>
        <v>150.65359477124181</v>
      </c>
      <c r="K158" s="110">
        <v>1000</v>
      </c>
      <c r="L158" s="111">
        <f t="shared" ca="1" si="21"/>
        <v>12.824999999999999</v>
      </c>
      <c r="M158" s="153">
        <f t="shared" ca="1" si="25"/>
        <v>0.95</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0.43458062183658713</v>
      </c>
      <c r="O158" s="66">
        <f t="shared" ca="1" si="26"/>
        <v>0</v>
      </c>
      <c r="S158" s="111">
        <f t="shared" ca="1" si="22"/>
        <v>15.125899510348596</v>
      </c>
      <c r="T158" s="51">
        <f t="shared" ca="1" si="27"/>
        <v>1</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0.35624728850325371</v>
      </c>
      <c r="V158" s="66">
        <f t="shared" ca="1" si="28"/>
        <v>53.669934640522854</v>
      </c>
    </row>
    <row r="159" spans="1:22" x14ac:dyDescent="0.3">
      <c r="A159" s="32">
        <f t="shared" si="29"/>
        <v>45890</v>
      </c>
      <c r="B159" s="65" cm="1">
        <f t="array" aca="1" ref="B159" ca="1">_xlfn.XLOOKUP(A159,INDIRECT($A$5&amp;"!$AJ$41:$AJ$406"),INDIRECT($A$5&amp;"!$AK$41:$AK$406"))*SUM($F$3:$I$3)</f>
        <v>0</v>
      </c>
      <c r="C159" s="65" cm="1">
        <f t="array" aca="1" ref="C159" ca="1">_xlfn.XLOOKUP(A159,INDIRECT($A$5&amp;"!$AJ$41:$AJ$406"),INDIRECT($A$5&amp;"!$AL$41:$AL$406"))*SUM($F$3:$I$3)</f>
        <v>13.5</v>
      </c>
      <c r="D159" s="65" cm="1">
        <f t="array" aca="1" ref="D159" ca="1">_xlfn.XLOOKUP(A159,INDIRECT($A$5&amp;"!$AJ$41:$AJ$406"),INDIRECT($A$5&amp;"!$AO$41:$AO$406"))*SUM($F$3:$I$3)</f>
        <v>12.824999999999999</v>
      </c>
      <c r="E159" s="34" cm="1">
        <f t="array" ref="E159">SUMPRODUCT(('PT Storengy'!$B$8:$K$372)*('PT Storengy'!$A$8:$A$372=$A159)*('PT Storengy'!$B$5:$K$5=$A$6)*('PT Storengy'!$B$7:$K$7=$A$7))</f>
        <v>0</v>
      </c>
      <c r="F159" s="111">
        <f t="shared" ca="1" si="20"/>
        <v>12.825000000000001</v>
      </c>
      <c r="G159" s="153">
        <f t="shared" ca="1" si="23"/>
        <v>0.95</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0.43458062183658713</v>
      </c>
      <c r="I159" s="66">
        <f t="shared" ca="1" si="24"/>
        <v>0</v>
      </c>
      <c r="J159" s="110" cm="1">
        <f t="array" aca="1" ref="J159" ca="1">IF(COUNTIFS('PTC NaTran'!$K$7:$K$15996,"",'PTC NaTran'!$A$7:$A$15996,J$16,'PTC NaTran'!$D$7:$D$15996,$A159,'PTC NaTran'!$C$7:$C$15996,"DEL")&gt;0,J$14,SUMIFS('PTC NaTran'!$K$7:$K$15996,'PTC NaTran'!$A$7:$A$15996,J$16,'PTC NaTran'!$D$7:$D$15996,$A159,'PTC NaTran'!$C$7:$C$15996,"DEL")*1.0026*$F$4/INDIRECT($A$4&amp;"!D9"))</f>
        <v>150.65359477124181</v>
      </c>
      <c r="K159" s="110">
        <v>1000</v>
      </c>
      <c r="L159" s="111">
        <f t="shared" ca="1" si="21"/>
        <v>12.824999999999999</v>
      </c>
      <c r="M159" s="153">
        <f t="shared" ca="1" si="25"/>
        <v>0.95</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0.43458062183658713</v>
      </c>
      <c r="O159" s="66">
        <f t="shared" ca="1" si="26"/>
        <v>0</v>
      </c>
      <c r="S159" s="111">
        <f t="shared" ca="1" si="22"/>
        <v>15.179569444989118</v>
      </c>
      <c r="T159" s="51">
        <f t="shared" ca="1" si="27"/>
        <v>1</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0.35624728850325371</v>
      </c>
      <c r="V159" s="66">
        <f t="shared" ca="1" si="28"/>
        <v>53.669934640522854</v>
      </c>
    </row>
    <row r="160" spans="1:22" x14ac:dyDescent="0.3">
      <c r="A160" s="32">
        <f t="shared" si="29"/>
        <v>45891</v>
      </c>
      <c r="B160" s="65" cm="1">
        <f t="array" aca="1" ref="B160" ca="1">_xlfn.XLOOKUP(A160,INDIRECT($A$5&amp;"!$AJ$41:$AJ$406"),INDIRECT($A$5&amp;"!$AK$41:$AK$406"))*SUM($F$3:$I$3)</f>
        <v>0</v>
      </c>
      <c r="C160" s="65" cm="1">
        <f t="array" aca="1" ref="C160" ca="1">_xlfn.XLOOKUP(A160,INDIRECT($A$5&amp;"!$AJ$41:$AJ$406"),INDIRECT($A$5&amp;"!$AL$41:$AL$406"))*SUM($F$3:$I$3)</f>
        <v>13.5</v>
      </c>
      <c r="D160" s="65" cm="1">
        <f t="array" aca="1" ref="D160" ca="1">_xlfn.XLOOKUP(A160,INDIRECT($A$5&amp;"!$AJ$41:$AJ$406"),INDIRECT($A$5&amp;"!$AO$41:$AO$406"))*SUM($F$3:$I$3)</f>
        <v>12.824999999999999</v>
      </c>
      <c r="E160" s="34" cm="1">
        <f t="array" ref="E160">SUMPRODUCT(('PT Storengy'!$B$8:$K$372)*('PT Storengy'!$A$8:$A$372=$A160)*('PT Storengy'!$B$5:$K$5=$A$6)*('PT Storengy'!$B$7:$K$7=$A$7))</f>
        <v>0</v>
      </c>
      <c r="F160" s="111">
        <f t="shared" ca="1" si="20"/>
        <v>12.825000000000001</v>
      </c>
      <c r="G160" s="153">
        <f t="shared" ca="1" si="23"/>
        <v>0.95</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0.43458062183658713</v>
      </c>
      <c r="I160" s="66">
        <f t="shared" ca="1" si="24"/>
        <v>0</v>
      </c>
      <c r="J160" s="110" cm="1">
        <f t="array" aca="1" ref="J160" ca="1">IF(COUNTIFS('PTC NaTran'!$K$7:$K$15996,"",'PTC NaTran'!$A$7:$A$15996,J$16,'PTC NaTran'!$D$7:$D$15996,$A160,'PTC NaTran'!$C$7:$C$15996,"DEL")&gt;0,J$14,SUMIFS('PTC NaTran'!$K$7:$K$15996,'PTC NaTran'!$A$7:$A$15996,J$16,'PTC NaTran'!$D$7:$D$15996,$A160,'PTC NaTran'!$C$7:$C$15996,"DEL")*1.0026*$F$4/INDIRECT($A$4&amp;"!D9"))</f>
        <v>150.65359477124181</v>
      </c>
      <c r="K160" s="110">
        <v>1000</v>
      </c>
      <c r="L160" s="111">
        <f t="shared" ca="1" si="21"/>
        <v>12.824999999999999</v>
      </c>
      <c r="M160" s="153">
        <f t="shared" ca="1" si="25"/>
        <v>0.95</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0.43458062183658713</v>
      </c>
      <c r="O160" s="66">
        <f t="shared" ca="1" si="26"/>
        <v>0</v>
      </c>
      <c r="S160" s="111">
        <f t="shared" ca="1" si="22"/>
        <v>15.233239379629641</v>
      </c>
      <c r="T160" s="51">
        <f t="shared" ca="1" si="27"/>
        <v>1</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0.35624728850325371</v>
      </c>
      <c r="V160" s="66">
        <f t="shared" ca="1" si="28"/>
        <v>53.669934640522854</v>
      </c>
    </row>
    <row r="161" spans="1:22" x14ac:dyDescent="0.3">
      <c r="A161" s="32">
        <f t="shared" si="29"/>
        <v>45892</v>
      </c>
      <c r="B161" s="65" cm="1">
        <f t="array" aca="1" ref="B161" ca="1">_xlfn.XLOOKUP(A161,INDIRECT($A$5&amp;"!$AJ$41:$AJ$406"),INDIRECT($A$5&amp;"!$AK$41:$AK$406"))*SUM($F$3:$I$3)</f>
        <v>0</v>
      </c>
      <c r="C161" s="65" cm="1">
        <f t="array" aca="1" ref="C161" ca="1">_xlfn.XLOOKUP(A161,INDIRECT($A$5&amp;"!$AJ$41:$AJ$406"),INDIRECT($A$5&amp;"!$AL$41:$AL$406"))*SUM($F$3:$I$3)</f>
        <v>13.5</v>
      </c>
      <c r="D161" s="65" cm="1">
        <f t="array" aca="1" ref="D161" ca="1">_xlfn.XLOOKUP(A161,INDIRECT($A$5&amp;"!$AJ$41:$AJ$406"),INDIRECT($A$5&amp;"!$AO$41:$AO$406"))*SUM($F$3:$I$3)</f>
        <v>12.824999999999999</v>
      </c>
      <c r="E161" s="34" cm="1">
        <f t="array" ref="E161">SUMPRODUCT(('PT Storengy'!$B$8:$K$372)*('PT Storengy'!$A$8:$A$372=$A161)*('PT Storengy'!$B$5:$K$5=$A$6)*('PT Storengy'!$B$7:$K$7=$A$7))</f>
        <v>0</v>
      </c>
      <c r="F161" s="111">
        <f t="shared" ca="1" si="20"/>
        <v>12.825000000000001</v>
      </c>
      <c r="G161" s="153">
        <f t="shared" ca="1" si="23"/>
        <v>0.95</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0.43458062183658713</v>
      </c>
      <c r="I161" s="66">
        <f t="shared" ca="1" si="24"/>
        <v>0</v>
      </c>
      <c r="J161" s="110" cm="1">
        <f t="array" aca="1" ref="J161" ca="1">IF(COUNTIFS('PTC NaTran'!$K$7:$K$15996,"",'PTC NaTran'!$A$7:$A$15996,J$16,'PTC NaTran'!$D$7:$D$15996,$A161,'PTC NaTran'!$C$7:$C$15996,"DEL")&gt;0,J$14,SUMIFS('PTC NaTran'!$K$7:$K$15996,'PTC NaTran'!$A$7:$A$15996,J$16,'PTC NaTran'!$D$7:$D$15996,$A161,'PTC NaTran'!$C$7:$C$15996,"DEL")*1.0026*$F$4/INDIRECT($A$4&amp;"!D9"))</f>
        <v>150.65359477124181</v>
      </c>
      <c r="K161" s="110">
        <v>1000</v>
      </c>
      <c r="L161" s="111">
        <f t="shared" ca="1" si="21"/>
        <v>12.824999999999999</v>
      </c>
      <c r="M161" s="153">
        <f t="shared" ca="1" si="25"/>
        <v>0.95</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0.43458062183658713</v>
      </c>
      <c r="O161" s="66">
        <f t="shared" ca="1" si="26"/>
        <v>0</v>
      </c>
      <c r="S161" s="111">
        <f t="shared" ca="1" si="22"/>
        <v>15.286909314270163</v>
      </c>
      <c r="T161" s="51">
        <f t="shared" ca="1" si="27"/>
        <v>1</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0.35624728850325371</v>
      </c>
      <c r="V161" s="66">
        <f t="shared" ca="1" si="28"/>
        <v>53.669934640522854</v>
      </c>
    </row>
    <row r="162" spans="1:22" x14ac:dyDescent="0.3">
      <c r="A162" s="32">
        <f t="shared" si="29"/>
        <v>45893</v>
      </c>
      <c r="B162" s="65" cm="1">
        <f t="array" aca="1" ref="B162" ca="1">_xlfn.XLOOKUP(A162,INDIRECT($A$5&amp;"!$AJ$41:$AJ$406"),INDIRECT($A$5&amp;"!$AK$41:$AK$406"))*SUM($F$3:$I$3)</f>
        <v>0</v>
      </c>
      <c r="C162" s="65" cm="1">
        <f t="array" aca="1" ref="C162" ca="1">_xlfn.XLOOKUP(A162,INDIRECT($A$5&amp;"!$AJ$41:$AJ$406"),INDIRECT($A$5&amp;"!$AL$41:$AL$406"))*SUM($F$3:$I$3)</f>
        <v>13.5</v>
      </c>
      <c r="D162" s="65" cm="1">
        <f t="array" aca="1" ref="D162" ca="1">_xlfn.XLOOKUP(A162,INDIRECT($A$5&amp;"!$AJ$41:$AJ$406"),INDIRECT($A$5&amp;"!$AO$41:$AO$406"))*SUM($F$3:$I$3)</f>
        <v>12.824999999999999</v>
      </c>
      <c r="E162" s="34" cm="1">
        <f t="array" ref="E162">SUMPRODUCT(('PT Storengy'!$B$8:$K$372)*('PT Storengy'!$A$8:$A$372=$A162)*('PT Storengy'!$B$5:$K$5=$A$6)*('PT Storengy'!$B$7:$K$7=$A$7))</f>
        <v>0</v>
      </c>
      <c r="F162" s="111">
        <f t="shared" ca="1" si="20"/>
        <v>12.825000000000001</v>
      </c>
      <c r="G162" s="153">
        <f t="shared" ca="1" si="23"/>
        <v>0.95</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0.43458062183658713</v>
      </c>
      <c r="I162" s="66">
        <f t="shared" ca="1" si="24"/>
        <v>0</v>
      </c>
      <c r="J162" s="110" cm="1">
        <f t="array" aca="1" ref="J162" ca="1">IF(COUNTIFS('PTC NaTran'!$K$7:$K$15996,"",'PTC NaTran'!$A$7:$A$15996,J$16,'PTC NaTran'!$D$7:$D$15996,$A162,'PTC NaTran'!$C$7:$C$15996,"DEL")&gt;0,J$14,SUMIFS('PTC NaTran'!$K$7:$K$15996,'PTC NaTran'!$A$7:$A$15996,J$16,'PTC NaTran'!$D$7:$D$15996,$A162,'PTC NaTran'!$C$7:$C$15996,"DEL")*1.0026*$F$4/INDIRECT($A$4&amp;"!D9"))</f>
        <v>150.65359477124181</v>
      </c>
      <c r="K162" s="110">
        <v>1000</v>
      </c>
      <c r="L162" s="111">
        <f t="shared" ca="1" si="21"/>
        <v>12.824999999999999</v>
      </c>
      <c r="M162" s="153">
        <f t="shared" ca="1" si="25"/>
        <v>0.95</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0.43458062183658713</v>
      </c>
      <c r="O162" s="66">
        <f t="shared" ca="1" si="26"/>
        <v>0</v>
      </c>
      <c r="S162" s="111">
        <f t="shared" ca="1" si="22"/>
        <v>15.340579248910686</v>
      </c>
      <c r="T162" s="51">
        <f t="shared" ca="1" si="27"/>
        <v>1</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0.35624728850325371</v>
      </c>
      <c r="V162" s="66">
        <f t="shared" ca="1" si="28"/>
        <v>53.669934640522854</v>
      </c>
    </row>
    <row r="163" spans="1:22" x14ac:dyDescent="0.3">
      <c r="A163" s="32">
        <f t="shared" si="29"/>
        <v>45894</v>
      </c>
      <c r="B163" s="65" cm="1">
        <f t="array" aca="1" ref="B163" ca="1">_xlfn.XLOOKUP(A163,INDIRECT($A$5&amp;"!$AJ$41:$AJ$406"),INDIRECT($A$5&amp;"!$AK$41:$AK$406"))*SUM($F$3:$I$3)</f>
        <v>0</v>
      </c>
      <c r="C163" s="65" cm="1">
        <f t="array" aca="1" ref="C163" ca="1">_xlfn.XLOOKUP(A163,INDIRECT($A$5&amp;"!$AJ$41:$AJ$406"),INDIRECT($A$5&amp;"!$AL$41:$AL$406"))*SUM($F$3:$I$3)</f>
        <v>13.5</v>
      </c>
      <c r="D163" s="65" cm="1">
        <f t="array" aca="1" ref="D163" ca="1">_xlfn.XLOOKUP(A163,INDIRECT($A$5&amp;"!$AJ$41:$AJ$406"),INDIRECT($A$5&amp;"!$AO$41:$AO$406"))*SUM($F$3:$I$3)</f>
        <v>12.824999999999999</v>
      </c>
      <c r="E163" s="34" cm="1">
        <f t="array" ref="E163">SUMPRODUCT(('PT Storengy'!$B$8:$K$372)*('PT Storengy'!$A$8:$A$372=$A163)*('PT Storengy'!$B$5:$K$5=$A$6)*('PT Storengy'!$B$7:$K$7=$A$7))</f>
        <v>0</v>
      </c>
      <c r="F163" s="111">
        <f t="shared" ca="1" si="20"/>
        <v>12.825000000000001</v>
      </c>
      <c r="G163" s="153">
        <f t="shared" ca="1" si="23"/>
        <v>0.95</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0.43458062183658713</v>
      </c>
      <c r="I163" s="66">
        <f t="shared" ca="1" si="24"/>
        <v>0</v>
      </c>
      <c r="J163" s="110" cm="1">
        <f t="array" aca="1" ref="J163" ca="1">IF(COUNTIFS('PTC NaTran'!$K$7:$K$15996,"",'PTC NaTran'!$A$7:$A$15996,J$16,'PTC NaTran'!$D$7:$D$15996,$A163,'PTC NaTran'!$C$7:$C$15996,"DEL")&gt;0,J$14,SUMIFS('PTC NaTran'!$K$7:$K$15996,'PTC NaTran'!$A$7:$A$15996,J$16,'PTC NaTran'!$D$7:$D$15996,$A163,'PTC NaTran'!$C$7:$C$15996,"DEL")*1.0026*$F$4/INDIRECT($A$4&amp;"!D9"))</f>
        <v>150.65359477124181</v>
      </c>
      <c r="K163" s="110">
        <v>1000</v>
      </c>
      <c r="L163" s="111">
        <f t="shared" ca="1" si="21"/>
        <v>12.824999999999999</v>
      </c>
      <c r="M163" s="153">
        <f t="shared" ca="1" si="25"/>
        <v>0.95</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0.43458062183658713</v>
      </c>
      <c r="O163" s="66">
        <f t="shared" ca="1" si="26"/>
        <v>0</v>
      </c>
      <c r="S163" s="111">
        <f t="shared" ca="1" si="22"/>
        <v>15.394249183551208</v>
      </c>
      <c r="T163" s="51">
        <f t="shared" ca="1" si="27"/>
        <v>1</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0.35624728850325371</v>
      </c>
      <c r="V163" s="66">
        <f t="shared" ca="1" si="28"/>
        <v>53.669934640522854</v>
      </c>
    </row>
    <row r="164" spans="1:22" x14ac:dyDescent="0.3">
      <c r="A164" s="32">
        <f t="shared" si="29"/>
        <v>45895</v>
      </c>
      <c r="B164" s="65" cm="1">
        <f t="array" aca="1" ref="B164" ca="1">_xlfn.XLOOKUP(A164,INDIRECT($A$5&amp;"!$AJ$41:$AJ$406"),INDIRECT($A$5&amp;"!$AK$41:$AK$406"))*SUM($F$3:$I$3)</f>
        <v>0</v>
      </c>
      <c r="C164" s="65" cm="1">
        <f t="array" aca="1" ref="C164" ca="1">_xlfn.XLOOKUP(A164,INDIRECT($A$5&amp;"!$AJ$41:$AJ$406"),INDIRECT($A$5&amp;"!$AL$41:$AL$406"))*SUM($F$3:$I$3)</f>
        <v>13.5</v>
      </c>
      <c r="D164" s="65" cm="1">
        <f t="array" aca="1" ref="D164" ca="1">_xlfn.XLOOKUP(A164,INDIRECT($A$5&amp;"!$AJ$41:$AJ$406"),INDIRECT($A$5&amp;"!$AO$41:$AO$406"))*SUM($F$3:$I$3)</f>
        <v>12.824999999999999</v>
      </c>
      <c r="E164" s="34" cm="1">
        <f t="array" ref="E164">SUMPRODUCT(('PT Storengy'!$B$8:$K$372)*('PT Storengy'!$A$8:$A$372=$A164)*('PT Storengy'!$B$5:$K$5=$A$6)*('PT Storengy'!$B$7:$K$7=$A$7))</f>
        <v>0</v>
      </c>
      <c r="F164" s="111">
        <f t="shared" ca="1" si="20"/>
        <v>12.825000000000001</v>
      </c>
      <c r="G164" s="153">
        <f t="shared" ca="1" si="23"/>
        <v>0.95</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0.43458062183658713</v>
      </c>
      <c r="I164" s="66">
        <f t="shared" ca="1" si="24"/>
        <v>0</v>
      </c>
      <c r="J164" s="110" cm="1">
        <f t="array" aca="1" ref="J164" ca="1">IF(COUNTIFS('PTC NaTran'!$K$7:$K$15996,"",'PTC NaTran'!$A$7:$A$15996,J$16,'PTC NaTran'!$D$7:$D$15996,$A164,'PTC NaTran'!$C$7:$C$15996,"DEL")&gt;0,J$14,SUMIFS('PTC NaTran'!$K$7:$K$15996,'PTC NaTran'!$A$7:$A$15996,J$16,'PTC NaTran'!$D$7:$D$15996,$A164,'PTC NaTran'!$C$7:$C$15996,"DEL")*1.0026*$F$4/INDIRECT($A$4&amp;"!D9"))</f>
        <v>150.65359477124181</v>
      </c>
      <c r="K164" s="110">
        <v>1000</v>
      </c>
      <c r="L164" s="111">
        <f t="shared" ca="1" si="21"/>
        <v>12.824999999999999</v>
      </c>
      <c r="M164" s="153">
        <f t="shared" ca="1" si="25"/>
        <v>0.95</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0.43458062183658713</v>
      </c>
      <c r="O164" s="66">
        <f t="shared" ca="1" si="26"/>
        <v>0</v>
      </c>
      <c r="S164" s="111">
        <f t="shared" ca="1" si="22"/>
        <v>15.447919118191731</v>
      </c>
      <c r="T164" s="51">
        <f t="shared" ca="1" si="27"/>
        <v>1</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0.35624728850325371</v>
      </c>
      <c r="V164" s="66">
        <f t="shared" ca="1" si="28"/>
        <v>53.669934640522854</v>
      </c>
    </row>
    <row r="165" spans="1:22" x14ac:dyDescent="0.3">
      <c r="A165" s="32">
        <f t="shared" si="29"/>
        <v>45896</v>
      </c>
      <c r="B165" s="65" cm="1">
        <f t="array" aca="1" ref="B165" ca="1">_xlfn.XLOOKUP(A165,INDIRECT($A$5&amp;"!$AJ$41:$AJ$406"),INDIRECT($A$5&amp;"!$AK$41:$AK$406"))*SUM($F$3:$I$3)</f>
        <v>0</v>
      </c>
      <c r="C165" s="65" cm="1">
        <f t="array" aca="1" ref="C165" ca="1">_xlfn.XLOOKUP(A165,INDIRECT($A$5&amp;"!$AJ$41:$AJ$406"),INDIRECT($A$5&amp;"!$AL$41:$AL$406"))*SUM($F$3:$I$3)</f>
        <v>13.5</v>
      </c>
      <c r="D165" s="65" cm="1">
        <f t="array" aca="1" ref="D165" ca="1">_xlfn.XLOOKUP(A165,INDIRECT($A$5&amp;"!$AJ$41:$AJ$406"),INDIRECT($A$5&amp;"!$AO$41:$AO$406"))*SUM($F$3:$I$3)</f>
        <v>12.824999999999999</v>
      </c>
      <c r="E165" s="34" cm="1">
        <f t="array" ref="E165">SUMPRODUCT(('PT Storengy'!$B$8:$K$372)*('PT Storengy'!$A$8:$A$372=$A165)*('PT Storengy'!$B$5:$K$5=$A$6)*('PT Storengy'!$B$7:$K$7=$A$7))</f>
        <v>0</v>
      </c>
      <c r="F165" s="111">
        <f t="shared" ca="1" si="20"/>
        <v>12.825000000000001</v>
      </c>
      <c r="G165" s="153">
        <f t="shared" ca="1" si="23"/>
        <v>0.95</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0.43458062183658713</v>
      </c>
      <c r="I165" s="66">
        <f t="shared" ca="1" si="24"/>
        <v>0</v>
      </c>
      <c r="J165" s="110" cm="1">
        <f t="array" aca="1" ref="J165" ca="1">IF(COUNTIFS('PTC NaTran'!$K$7:$K$15996,"",'PTC NaTran'!$A$7:$A$15996,J$16,'PTC NaTran'!$D$7:$D$15996,$A165,'PTC NaTran'!$C$7:$C$15996,"DEL")&gt;0,J$14,SUMIFS('PTC NaTran'!$K$7:$K$15996,'PTC NaTran'!$A$7:$A$15996,J$16,'PTC NaTran'!$D$7:$D$15996,$A165,'PTC NaTran'!$C$7:$C$15996,"DEL")*1.0026*$F$4/INDIRECT($A$4&amp;"!D9"))</f>
        <v>150.65359477124181</v>
      </c>
      <c r="K165" s="110">
        <v>1000</v>
      </c>
      <c r="L165" s="111">
        <f t="shared" ca="1" si="21"/>
        <v>12.824999999999999</v>
      </c>
      <c r="M165" s="153">
        <f t="shared" ca="1" si="25"/>
        <v>0.95</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0.43458062183658713</v>
      </c>
      <c r="O165" s="66">
        <f t="shared" ca="1" si="26"/>
        <v>0</v>
      </c>
      <c r="S165" s="111">
        <f t="shared" ca="1" si="22"/>
        <v>15.501589052832253</v>
      </c>
      <c r="T165" s="51">
        <f t="shared" ca="1" si="27"/>
        <v>1</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0.35624728850325371</v>
      </c>
      <c r="V165" s="66">
        <f t="shared" ca="1" si="28"/>
        <v>53.669934640522854</v>
      </c>
    </row>
    <row r="166" spans="1:22" x14ac:dyDescent="0.3">
      <c r="A166" s="32">
        <f t="shared" si="29"/>
        <v>45897</v>
      </c>
      <c r="B166" s="65" cm="1">
        <f t="array" aca="1" ref="B166" ca="1">_xlfn.XLOOKUP(A166,INDIRECT($A$5&amp;"!$AJ$41:$AJ$406"),INDIRECT($A$5&amp;"!$AK$41:$AK$406"))*SUM($F$3:$I$3)</f>
        <v>0</v>
      </c>
      <c r="C166" s="65" cm="1">
        <f t="array" aca="1" ref="C166" ca="1">_xlfn.XLOOKUP(A166,INDIRECT($A$5&amp;"!$AJ$41:$AJ$406"),INDIRECT($A$5&amp;"!$AL$41:$AL$406"))*SUM($F$3:$I$3)</f>
        <v>13.5</v>
      </c>
      <c r="D166" s="65" cm="1">
        <f t="array" aca="1" ref="D166" ca="1">_xlfn.XLOOKUP(A166,INDIRECT($A$5&amp;"!$AJ$41:$AJ$406"),INDIRECT($A$5&amp;"!$AO$41:$AO$406"))*SUM($F$3:$I$3)</f>
        <v>12.824999999999999</v>
      </c>
      <c r="E166" s="34" cm="1">
        <f t="array" ref="E166">SUMPRODUCT(('PT Storengy'!$B$8:$K$372)*('PT Storengy'!$A$8:$A$372=$A166)*('PT Storengy'!$B$5:$K$5=$A$6)*('PT Storengy'!$B$7:$K$7=$A$7))</f>
        <v>0</v>
      </c>
      <c r="F166" s="111">
        <f t="shared" ca="1" si="20"/>
        <v>12.825000000000001</v>
      </c>
      <c r="G166" s="153">
        <f t="shared" ca="1" si="23"/>
        <v>0.95</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0.43458062183658713</v>
      </c>
      <c r="I166" s="66">
        <f t="shared" ca="1" si="24"/>
        <v>0</v>
      </c>
      <c r="J166" s="110" cm="1">
        <f t="array" aca="1" ref="J166" ca="1">IF(COUNTIFS('PTC NaTran'!$K$7:$K$15996,"",'PTC NaTran'!$A$7:$A$15996,J$16,'PTC NaTran'!$D$7:$D$15996,$A166,'PTC NaTran'!$C$7:$C$15996,"DEL")&gt;0,J$14,SUMIFS('PTC NaTran'!$K$7:$K$15996,'PTC NaTran'!$A$7:$A$15996,J$16,'PTC NaTran'!$D$7:$D$15996,$A166,'PTC NaTran'!$C$7:$C$15996,"DEL")*1.0026*$F$4/INDIRECT($A$4&amp;"!D9"))</f>
        <v>150.65359477124181</v>
      </c>
      <c r="K166" s="110">
        <v>1000</v>
      </c>
      <c r="L166" s="111">
        <f t="shared" ca="1" si="21"/>
        <v>12.824999999999999</v>
      </c>
      <c r="M166" s="153">
        <f t="shared" ca="1" si="25"/>
        <v>0.95</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0.43458062183658713</v>
      </c>
      <c r="O166" s="66">
        <f t="shared" ca="1" si="26"/>
        <v>0</v>
      </c>
      <c r="S166" s="111">
        <f t="shared" ca="1" si="22"/>
        <v>15.555258987472776</v>
      </c>
      <c r="T166" s="51">
        <f t="shared" ca="1" si="27"/>
        <v>1</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0.35624728850325371</v>
      </c>
      <c r="V166" s="66">
        <f t="shared" ca="1" si="28"/>
        <v>53.669934640522854</v>
      </c>
    </row>
    <row r="167" spans="1:22" x14ac:dyDescent="0.3">
      <c r="A167" s="32">
        <f t="shared" si="29"/>
        <v>45898</v>
      </c>
      <c r="B167" s="65" cm="1">
        <f t="array" aca="1" ref="B167" ca="1">_xlfn.XLOOKUP(A167,INDIRECT($A$5&amp;"!$AJ$41:$AJ$406"),INDIRECT($A$5&amp;"!$AK$41:$AK$406"))*SUM($F$3:$I$3)</f>
        <v>0</v>
      </c>
      <c r="C167" s="65" cm="1">
        <f t="array" aca="1" ref="C167" ca="1">_xlfn.XLOOKUP(A167,INDIRECT($A$5&amp;"!$AJ$41:$AJ$406"),INDIRECT($A$5&amp;"!$AL$41:$AL$406"))*SUM($F$3:$I$3)</f>
        <v>13.5</v>
      </c>
      <c r="D167" s="65" cm="1">
        <f t="array" aca="1" ref="D167" ca="1">_xlfn.XLOOKUP(A167,INDIRECT($A$5&amp;"!$AJ$41:$AJ$406"),INDIRECT($A$5&amp;"!$AO$41:$AO$406"))*SUM($F$3:$I$3)</f>
        <v>12.824999999999999</v>
      </c>
      <c r="E167" s="34" cm="1">
        <f t="array" ref="E167">SUMPRODUCT(('PT Storengy'!$B$8:$K$372)*('PT Storengy'!$A$8:$A$372=$A167)*('PT Storengy'!$B$5:$K$5=$A$6)*('PT Storengy'!$B$7:$K$7=$A$7))</f>
        <v>0</v>
      </c>
      <c r="F167" s="111">
        <f t="shared" ca="1" si="20"/>
        <v>12.825000000000001</v>
      </c>
      <c r="G167" s="153">
        <f t="shared" ca="1" si="23"/>
        <v>0.95</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0.43458062183658713</v>
      </c>
      <c r="I167" s="66">
        <f t="shared" ca="1" si="24"/>
        <v>0</v>
      </c>
      <c r="J167" s="110" cm="1">
        <f t="array" aca="1" ref="J167" ca="1">IF(COUNTIFS('PTC NaTran'!$K$7:$K$15996,"",'PTC NaTran'!$A$7:$A$15996,J$16,'PTC NaTran'!$D$7:$D$15996,$A167,'PTC NaTran'!$C$7:$C$15996,"DEL")&gt;0,J$14,SUMIFS('PTC NaTran'!$K$7:$K$15996,'PTC NaTran'!$A$7:$A$15996,J$16,'PTC NaTran'!$D$7:$D$15996,$A167,'PTC NaTran'!$C$7:$C$15996,"DEL")*1.0026*$F$4/INDIRECT($A$4&amp;"!D9"))</f>
        <v>150.65359477124181</v>
      </c>
      <c r="K167" s="110">
        <v>1000</v>
      </c>
      <c r="L167" s="111">
        <f t="shared" ca="1" si="21"/>
        <v>12.824999999999999</v>
      </c>
      <c r="M167" s="153">
        <f t="shared" ca="1" si="25"/>
        <v>0.95</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0.43458062183658713</v>
      </c>
      <c r="O167" s="66">
        <f t="shared" ca="1" si="26"/>
        <v>0</v>
      </c>
      <c r="S167" s="111">
        <f t="shared" ca="1" si="22"/>
        <v>15.608928922113298</v>
      </c>
      <c r="T167" s="51">
        <f t="shared" ca="1" si="27"/>
        <v>1</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0.35624728850325371</v>
      </c>
      <c r="V167" s="66">
        <f t="shared" ca="1" si="28"/>
        <v>53.669934640522854</v>
      </c>
    </row>
    <row r="168" spans="1:22" x14ac:dyDescent="0.3">
      <c r="A168" s="32">
        <f t="shared" si="29"/>
        <v>45899</v>
      </c>
      <c r="B168" s="65" cm="1">
        <f t="array" aca="1" ref="B168" ca="1">_xlfn.XLOOKUP(A168,INDIRECT($A$5&amp;"!$AJ$41:$AJ$406"),INDIRECT($A$5&amp;"!$AK$41:$AK$406"))*SUM($F$3:$I$3)</f>
        <v>0</v>
      </c>
      <c r="C168" s="65" cm="1">
        <f t="array" aca="1" ref="C168" ca="1">_xlfn.XLOOKUP(A168,INDIRECT($A$5&amp;"!$AJ$41:$AJ$406"),INDIRECT($A$5&amp;"!$AL$41:$AL$406"))*SUM($F$3:$I$3)</f>
        <v>13.5</v>
      </c>
      <c r="D168" s="65" cm="1">
        <f t="array" aca="1" ref="D168" ca="1">_xlfn.XLOOKUP(A168,INDIRECT($A$5&amp;"!$AJ$41:$AJ$406"),INDIRECT($A$5&amp;"!$AO$41:$AO$406"))*SUM($F$3:$I$3)</f>
        <v>12.824999999999999</v>
      </c>
      <c r="E168" s="34" cm="1">
        <f t="array" ref="E168">SUMPRODUCT(('PT Storengy'!$B$8:$K$372)*('PT Storengy'!$A$8:$A$372=$A168)*('PT Storengy'!$B$5:$K$5=$A$6)*('PT Storengy'!$B$7:$K$7=$A$7))</f>
        <v>0</v>
      </c>
      <c r="F168" s="111">
        <f t="shared" ca="1" si="20"/>
        <v>12.825000000000001</v>
      </c>
      <c r="G168" s="153">
        <f t="shared" ca="1" si="23"/>
        <v>0.95</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0.43458062183658713</v>
      </c>
      <c r="I168" s="66">
        <f t="shared" ca="1" si="24"/>
        <v>0</v>
      </c>
      <c r="J168" s="110" cm="1">
        <f t="array" aca="1" ref="J168" ca="1">IF(COUNTIFS('PTC NaTran'!$K$7:$K$15996,"",'PTC NaTran'!$A$7:$A$15996,J$16,'PTC NaTran'!$D$7:$D$15996,$A168,'PTC NaTran'!$C$7:$C$15996,"DEL")&gt;0,J$14,SUMIFS('PTC NaTran'!$K$7:$K$15996,'PTC NaTran'!$A$7:$A$15996,J$16,'PTC NaTran'!$D$7:$D$15996,$A168,'PTC NaTran'!$C$7:$C$15996,"DEL")*1.0026*$F$4/INDIRECT($A$4&amp;"!D9"))</f>
        <v>150.65359477124181</v>
      </c>
      <c r="K168" s="110">
        <v>1000</v>
      </c>
      <c r="L168" s="111">
        <f t="shared" ca="1" si="21"/>
        <v>12.824999999999999</v>
      </c>
      <c r="M168" s="153">
        <f t="shared" ca="1" si="25"/>
        <v>0.95</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0.43458062183658713</v>
      </c>
      <c r="O168" s="66">
        <f t="shared" ca="1" si="26"/>
        <v>0</v>
      </c>
      <c r="S168" s="111">
        <f t="shared" ca="1" si="22"/>
        <v>15.662598856753821</v>
      </c>
      <c r="T168" s="51">
        <f t="shared" ca="1" si="27"/>
        <v>1</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0.35624728850325371</v>
      </c>
      <c r="V168" s="66">
        <f t="shared" ca="1" si="28"/>
        <v>53.669934640522854</v>
      </c>
    </row>
    <row r="169" spans="1:22" x14ac:dyDescent="0.3">
      <c r="A169" s="32">
        <f t="shared" si="29"/>
        <v>45900</v>
      </c>
      <c r="B169" s="65" cm="1">
        <f t="array" aca="1" ref="B169" ca="1">_xlfn.XLOOKUP(A169,INDIRECT($A$5&amp;"!$AJ$41:$AJ$406"),INDIRECT($A$5&amp;"!$AK$41:$AK$406"))*SUM($F$3:$I$3)</f>
        <v>0</v>
      </c>
      <c r="C169" s="65" cm="1">
        <f t="array" aca="1" ref="C169" ca="1">_xlfn.XLOOKUP(A169,INDIRECT($A$5&amp;"!$AJ$41:$AJ$406"),INDIRECT($A$5&amp;"!$AL$41:$AL$406"))*SUM($F$3:$I$3)</f>
        <v>12.824999999999999</v>
      </c>
      <c r="D169" s="65" cm="1">
        <f t="array" aca="1" ref="D169" ca="1">_xlfn.XLOOKUP(A169,INDIRECT($A$5&amp;"!$AJ$41:$AJ$406"),INDIRECT($A$5&amp;"!$AO$41:$AO$406"))*SUM($F$3:$I$3)</f>
        <v>12.824999999999999</v>
      </c>
      <c r="E169" s="34" cm="1">
        <f t="array" ref="E169">SUMPRODUCT(('PT Storengy'!$B$8:$K$372)*('PT Storengy'!$A$8:$A$372=$A169)*('PT Storengy'!$B$5:$K$5=$A$6)*('PT Storengy'!$B$7:$K$7=$A$7))</f>
        <v>0</v>
      </c>
      <c r="F169" s="111">
        <f t="shared" ca="1" si="20"/>
        <v>12.825000000000001</v>
      </c>
      <c r="G169" s="153">
        <f t="shared" ca="1" si="23"/>
        <v>0.95</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0.43458062183658713</v>
      </c>
      <c r="I169" s="66">
        <f t="shared" ca="1" si="24"/>
        <v>0</v>
      </c>
      <c r="J169" s="110" cm="1">
        <f t="array" aca="1" ref="J169" ca="1">IF(COUNTIFS('PTC NaTran'!$K$7:$K$15996,"",'PTC NaTran'!$A$7:$A$15996,J$16,'PTC NaTran'!$D$7:$D$15996,$A169,'PTC NaTran'!$C$7:$C$15996,"DEL")&gt;0,J$14,SUMIFS('PTC NaTran'!$K$7:$K$15996,'PTC NaTran'!$A$7:$A$15996,J$16,'PTC NaTran'!$D$7:$D$15996,$A169,'PTC NaTran'!$C$7:$C$15996,"DEL")*1.0026*$F$4/INDIRECT($A$4&amp;"!D9"))</f>
        <v>150.65359477124181</v>
      </c>
      <c r="K169" s="110">
        <v>1000</v>
      </c>
      <c r="L169" s="111">
        <f t="shared" ca="1" si="21"/>
        <v>12.824999999999999</v>
      </c>
      <c r="M169" s="153">
        <f t="shared" ca="1" si="25"/>
        <v>0.95</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0.43458062183658713</v>
      </c>
      <c r="O169" s="66">
        <f t="shared" ca="1" si="26"/>
        <v>0</v>
      </c>
      <c r="S169" s="111">
        <f t="shared" ca="1" si="22"/>
        <v>15.716268791394343</v>
      </c>
      <c r="T169" s="51">
        <f t="shared" ca="1" si="27"/>
        <v>1</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0.35624728850325371</v>
      </c>
      <c r="V169" s="66">
        <f t="shared" ca="1" si="28"/>
        <v>53.669934640522854</v>
      </c>
    </row>
    <row r="170" spans="1:22" x14ac:dyDescent="0.3">
      <c r="A170" s="32">
        <f t="shared" si="29"/>
        <v>45901</v>
      </c>
      <c r="B170" s="65" cm="1">
        <f t="array" aca="1" ref="B170" ca="1">_xlfn.XLOOKUP(A170,INDIRECT($A$5&amp;"!$AJ$41:$AJ$406"),INDIRECT($A$5&amp;"!$AK$41:$AK$406"))*SUM($F$3:$I$3)</f>
        <v>0</v>
      </c>
      <c r="C170" s="65" cm="1">
        <f t="array" aca="1" ref="C170" ca="1">_xlfn.XLOOKUP(A170,INDIRECT($A$5&amp;"!$AJ$41:$AJ$406"),INDIRECT($A$5&amp;"!$AL$41:$AL$406"))*SUM($F$3:$I$3)</f>
        <v>13.5</v>
      </c>
      <c r="D170" s="65" cm="1">
        <f t="array" aca="1" ref="D170" ca="1">_xlfn.XLOOKUP(A170,INDIRECT($A$5&amp;"!$AJ$41:$AJ$406"),INDIRECT($A$5&amp;"!$AO$41:$AO$406"))*SUM($F$3:$I$3)</f>
        <v>13.5</v>
      </c>
      <c r="E170" s="34" cm="1">
        <f t="array" ref="E170">SUMPRODUCT(('PT Storengy'!$B$8:$K$372)*('PT Storengy'!$A$8:$A$372=$A170)*('PT Storengy'!$B$5:$K$5=$A$6)*('PT Storengy'!$B$7:$K$7=$A$7))</f>
        <v>0.1</v>
      </c>
      <c r="F170" s="111">
        <f t="shared" ca="1" si="20"/>
        <v>12.883924</v>
      </c>
      <c r="G170" s="153">
        <f t="shared" ca="1" si="23"/>
        <v>0.95</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0.43458062183658713</v>
      </c>
      <c r="I170" s="66">
        <f t="shared" ca="1" si="24"/>
        <v>58.923999999999999</v>
      </c>
      <c r="J170" s="110" cm="1">
        <f t="array" aca="1" ref="J170" ca="1">IF(COUNTIFS('PTC NaTran'!$K$7:$K$15996,"",'PTC NaTran'!$A$7:$A$15996,J$16,'PTC NaTran'!$D$7:$D$15996,$A170,'PTC NaTran'!$C$7:$C$15996,"DEL")&gt;0,J$14,SUMIFS('PTC NaTran'!$K$7:$K$15996,'PTC NaTran'!$A$7:$A$15996,J$16,'PTC NaTran'!$D$7:$D$15996,$A170,'PTC NaTran'!$C$7:$C$15996,"DEL")*1.0026*$F$4/INDIRECT($A$4&amp;"!D9"))</f>
        <v>150.65359477124181</v>
      </c>
      <c r="K170" s="110">
        <v>1000</v>
      </c>
      <c r="L170" s="111">
        <f t="shared" ca="1" si="21"/>
        <v>12.883924019607843</v>
      </c>
      <c r="M170" s="153">
        <f t="shared" ca="1" si="25"/>
        <v>0.95</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0.43458062183658713</v>
      </c>
      <c r="O170" s="66">
        <f t="shared" ca="1" si="26"/>
        <v>58.924019607843128</v>
      </c>
      <c r="S170" s="111">
        <f t="shared" ca="1" si="22"/>
        <v>15.769938726034866</v>
      </c>
      <c r="T170" s="51">
        <f t="shared" ca="1" si="27"/>
        <v>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0.35624728850325371</v>
      </c>
      <c r="V170" s="66">
        <f t="shared" ca="1" si="28"/>
        <v>53.669934640522854</v>
      </c>
    </row>
    <row r="171" spans="1:22" x14ac:dyDescent="0.3">
      <c r="A171" s="32">
        <f t="shared" si="29"/>
        <v>45902</v>
      </c>
      <c r="B171" s="65" cm="1">
        <f t="array" aca="1" ref="B171" ca="1">_xlfn.XLOOKUP(A171,INDIRECT($A$5&amp;"!$AJ$41:$AJ$406"),INDIRECT($A$5&amp;"!$AK$41:$AK$406"))*SUM($F$3:$I$3)</f>
        <v>0</v>
      </c>
      <c r="C171" s="65" cm="1">
        <f t="array" aca="1" ref="C171" ca="1">_xlfn.XLOOKUP(A171,INDIRECT($A$5&amp;"!$AJ$41:$AJ$406"),INDIRECT($A$5&amp;"!$AL$41:$AL$406"))*SUM($F$3:$I$3)</f>
        <v>13.5</v>
      </c>
      <c r="D171" s="65" cm="1">
        <f t="array" aca="1" ref="D171" ca="1">_xlfn.XLOOKUP(A171,INDIRECT($A$5&amp;"!$AJ$41:$AJ$406"),INDIRECT($A$5&amp;"!$AO$41:$AO$406"))*SUM($F$3:$I$3)</f>
        <v>13.5</v>
      </c>
      <c r="E171" s="34" cm="1">
        <f t="array" ref="E171">SUMPRODUCT(('PT Storengy'!$B$8:$K$372)*('PT Storengy'!$A$8:$A$372=$A171)*('PT Storengy'!$B$5:$K$5=$A$6)*('PT Storengy'!$B$7:$K$7=$A$7))</f>
        <v>0.1</v>
      </c>
      <c r="F171" s="111">
        <f t="shared" ca="1" si="20"/>
        <v>12.941921900000001</v>
      </c>
      <c r="G171" s="153">
        <f t="shared" ca="1" si="23"/>
        <v>0.95435999999999999</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0.42774995516992076</v>
      </c>
      <c r="I171" s="66">
        <f t="shared" ca="1" si="24"/>
        <v>57.997900000000001</v>
      </c>
      <c r="J171" s="110" cm="1">
        <f t="array" aca="1" ref="J171" ca="1">IF(COUNTIFS('PTC NaTran'!$K$7:$K$15996,"",'PTC NaTran'!$A$7:$A$15996,J$16,'PTC NaTran'!$D$7:$D$15996,$A171,'PTC NaTran'!$C$7:$C$15996,"DEL")&gt;0,J$14,SUMIFS('PTC NaTran'!$K$7:$K$15996,'PTC NaTran'!$A$7:$A$15996,J$16,'PTC NaTran'!$D$7:$D$15996,$A171,'PTC NaTran'!$C$7:$C$15996,"DEL")*1.0026*$F$4/INDIRECT($A$4&amp;"!D9"))</f>
        <v>150.65359477124181</v>
      </c>
      <c r="K171" s="110">
        <v>1000</v>
      </c>
      <c r="L171" s="111">
        <f t="shared" ca="1" si="21"/>
        <v>12.941921881176471</v>
      </c>
      <c r="M171" s="153">
        <f t="shared" ca="1" si="25"/>
        <v>0.95435999999999999</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0.42774995516992076</v>
      </c>
      <c r="O171" s="66">
        <f t="shared" ca="1" si="26"/>
        <v>57.997861568627478</v>
      </c>
      <c r="S171" s="111">
        <f t="shared" ca="1" si="22"/>
        <v>15.823608660675388</v>
      </c>
      <c r="T171" s="51">
        <f t="shared" ca="1" si="27"/>
        <v>1</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0.35624728850325371</v>
      </c>
      <c r="V171" s="66">
        <f t="shared" ca="1" si="28"/>
        <v>53.669934640522854</v>
      </c>
    </row>
    <row r="172" spans="1:22" x14ac:dyDescent="0.3">
      <c r="A172" s="32">
        <f t="shared" si="29"/>
        <v>45903</v>
      </c>
      <c r="B172" s="65" cm="1">
        <f t="array" aca="1" ref="B172" ca="1">_xlfn.XLOOKUP(A172,INDIRECT($A$5&amp;"!$AJ$41:$AJ$406"),INDIRECT($A$5&amp;"!$AK$41:$AK$406"))*SUM($F$3:$I$3)</f>
        <v>0</v>
      </c>
      <c r="C172" s="65" cm="1">
        <f t="array" aca="1" ref="C172" ca="1">_xlfn.XLOOKUP(A172,INDIRECT($A$5&amp;"!$AJ$41:$AJ$406"),INDIRECT($A$5&amp;"!$AL$41:$AL$406"))*SUM($F$3:$I$3)</f>
        <v>13.5</v>
      </c>
      <c r="D172" s="65" cm="1">
        <f t="array" aca="1" ref="D172" ca="1">_xlfn.XLOOKUP(A172,INDIRECT($A$5&amp;"!$AJ$41:$AJ$406"),INDIRECT($A$5&amp;"!$AO$41:$AO$406"))*SUM($F$3:$I$3)</f>
        <v>13.5</v>
      </c>
      <c r="E172" s="34" cm="1">
        <f t="array" ref="E172">SUMPRODUCT(('PT Storengy'!$B$8:$K$372)*('PT Storengy'!$A$8:$A$372=$A172)*('PT Storengy'!$B$5:$K$5=$A$6)*('PT Storengy'!$B$7:$K$7=$A$7))</f>
        <v>0.1</v>
      </c>
      <c r="F172" s="111">
        <f t="shared" ca="1" si="20"/>
        <v>12.999006300000001</v>
      </c>
      <c r="G172" s="153">
        <f t="shared" ca="1" si="23"/>
        <v>0.95865999999999996</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0.42101328850325415</v>
      </c>
      <c r="I172" s="66">
        <f t="shared" ca="1" si="24"/>
        <v>57.084400000000002</v>
      </c>
      <c r="J172" s="110" cm="1">
        <f t="array" aca="1" ref="J172" ca="1">IF(COUNTIFS('PTC NaTran'!$K$7:$K$15996,"",'PTC NaTran'!$A$7:$A$15996,J$16,'PTC NaTran'!$D$7:$D$15996,$A172,'PTC NaTran'!$C$7:$C$15996,"DEL")&gt;0,J$14,SUMIFS('PTC NaTran'!$K$7:$K$15996,'PTC NaTran'!$A$7:$A$15996,J$16,'PTC NaTran'!$D$7:$D$15996,$A172,'PTC NaTran'!$C$7:$C$15996,"DEL")*1.0026*$F$4/INDIRECT($A$4&amp;"!D9"))</f>
        <v>150.65359477124181</v>
      </c>
      <c r="K172" s="110">
        <v>1000</v>
      </c>
      <c r="L172" s="111">
        <f t="shared" ca="1" si="21"/>
        <v>12.99900633</v>
      </c>
      <c r="M172" s="153">
        <f t="shared" ca="1" si="25"/>
        <v>0.95865999999999996</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0.42101328850325415</v>
      </c>
      <c r="O172" s="66">
        <f t="shared" ca="1" si="26"/>
        <v>57.084448823529449</v>
      </c>
      <c r="S172" s="111">
        <f t="shared" ca="1" si="22"/>
        <v>15.877278595315911</v>
      </c>
      <c r="T172" s="51">
        <f t="shared" ca="1" si="27"/>
        <v>1</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0.35624728850325371</v>
      </c>
      <c r="V172" s="66">
        <f t="shared" ca="1" si="28"/>
        <v>53.669934640522854</v>
      </c>
    </row>
    <row r="173" spans="1:22" x14ac:dyDescent="0.3">
      <c r="A173" s="32">
        <f t="shared" si="29"/>
        <v>45904</v>
      </c>
      <c r="B173" s="65" cm="1">
        <f t="array" aca="1" ref="B173" ca="1">_xlfn.XLOOKUP(A173,INDIRECT($A$5&amp;"!$AJ$41:$AJ$406"),INDIRECT($A$5&amp;"!$AK$41:$AK$406"))*SUM($F$3:$I$3)</f>
        <v>0</v>
      </c>
      <c r="C173" s="65" cm="1">
        <f t="array" aca="1" ref="C173" ca="1">_xlfn.XLOOKUP(A173,INDIRECT($A$5&amp;"!$AJ$41:$AJ$406"),INDIRECT($A$5&amp;"!$AL$41:$AL$406"))*SUM($F$3:$I$3)</f>
        <v>13.5</v>
      </c>
      <c r="D173" s="65" cm="1">
        <f t="array" aca="1" ref="D173" ca="1">_xlfn.XLOOKUP(A173,INDIRECT($A$5&amp;"!$AJ$41:$AJ$406"),INDIRECT($A$5&amp;"!$AO$41:$AO$406"))*SUM($F$3:$I$3)</f>
        <v>13.5</v>
      </c>
      <c r="E173" s="34" cm="1">
        <f t="array" ref="E173">SUMPRODUCT(('PT Storengy'!$B$8:$K$372)*('PT Storengy'!$A$8:$A$372=$A173)*('PT Storengy'!$B$5:$K$5=$A$6)*('PT Storengy'!$B$7:$K$7=$A$7))</f>
        <v>0.1</v>
      </c>
      <c r="F173" s="111">
        <f t="shared" ca="1" si="20"/>
        <v>13.0551922</v>
      </c>
      <c r="G173" s="153">
        <f t="shared" ca="1" si="23"/>
        <v>0.96289000000000002</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0.41438628850325399</v>
      </c>
      <c r="I173" s="66">
        <f t="shared" ca="1" si="24"/>
        <v>56.185899999999997</v>
      </c>
      <c r="J173" s="110" cm="1">
        <f t="array" aca="1" ref="J173" ca="1">IF(COUNTIFS('PTC NaTran'!$K$7:$K$15996,"",'PTC NaTran'!$A$7:$A$15996,J$16,'PTC NaTran'!$D$7:$D$15996,$A173,'PTC NaTran'!$C$7:$C$15996,"DEL")&gt;0,J$14,SUMIFS('PTC NaTran'!$K$7:$K$15996,'PTC NaTran'!$A$7:$A$15996,J$16,'PTC NaTran'!$D$7:$D$15996,$A173,'PTC NaTran'!$C$7:$C$15996,"DEL")*1.0026*$F$4/INDIRECT($A$4&amp;"!D9"))</f>
        <v>150.65359477124181</v>
      </c>
      <c r="K173" s="110">
        <v>1000</v>
      </c>
      <c r="L173" s="111">
        <f t="shared" ca="1" si="21"/>
        <v>13.055192235588235</v>
      </c>
      <c r="M173" s="153">
        <f t="shared" ca="1" si="25"/>
        <v>0.96289000000000002</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0.41438628850325399</v>
      </c>
      <c r="O173" s="66">
        <f t="shared" ca="1" si="26"/>
        <v>56.185905588235308</v>
      </c>
      <c r="S173" s="111">
        <f t="shared" ca="1" si="22"/>
        <v>15.930948529956433</v>
      </c>
      <c r="T173" s="51">
        <f t="shared" ca="1" si="27"/>
        <v>1</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0.35624728850325371</v>
      </c>
      <c r="V173" s="66">
        <f t="shared" ca="1" si="28"/>
        <v>53.669934640522854</v>
      </c>
    </row>
    <row r="174" spans="1:22" x14ac:dyDescent="0.3">
      <c r="A174" s="32">
        <f t="shared" si="29"/>
        <v>45905</v>
      </c>
      <c r="B174" s="65" cm="1">
        <f t="array" aca="1" ref="B174" ca="1">_xlfn.XLOOKUP(A174,INDIRECT($A$5&amp;"!$AJ$41:$AJ$406"),INDIRECT($A$5&amp;"!$AK$41:$AK$406"))*SUM($F$3:$I$3)</f>
        <v>0</v>
      </c>
      <c r="C174" s="65" cm="1">
        <f t="array" aca="1" ref="C174" ca="1">_xlfn.XLOOKUP(A174,INDIRECT($A$5&amp;"!$AJ$41:$AJ$406"),INDIRECT($A$5&amp;"!$AL$41:$AL$406"))*SUM($F$3:$I$3)</f>
        <v>13.5</v>
      </c>
      <c r="D174" s="65" cm="1">
        <f t="array" aca="1" ref="D174" ca="1">_xlfn.XLOOKUP(A174,INDIRECT($A$5&amp;"!$AJ$41:$AJ$406"),INDIRECT($A$5&amp;"!$AO$41:$AO$406"))*SUM($F$3:$I$3)</f>
        <v>13.5</v>
      </c>
      <c r="E174" s="34" cm="1">
        <f t="array" ref="E174">SUMPRODUCT(('PT Storengy'!$B$8:$K$372)*('PT Storengy'!$A$8:$A$372=$A174)*('PT Storengy'!$B$5:$K$5=$A$6)*('PT Storengy'!$B$7:$K$7=$A$7))</f>
        <v>0.1</v>
      </c>
      <c r="F174" s="111">
        <f t="shared" ca="1" si="20"/>
        <v>13.1104944</v>
      </c>
      <c r="G174" s="153">
        <f t="shared" ca="1" si="23"/>
        <v>0.96704999999999997</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0.40786895516992078</v>
      </c>
      <c r="I174" s="66">
        <f t="shared" ca="1" si="24"/>
        <v>55.302199999999999</v>
      </c>
      <c r="J174" s="110" cm="1">
        <f t="array" aca="1" ref="J174" ca="1">IF(COUNTIFS('PTC NaTran'!$K$7:$K$15996,"",'PTC NaTran'!$A$7:$A$15996,J$16,'PTC NaTran'!$D$7:$D$15996,$A174,'PTC NaTran'!$C$7:$C$15996,"DEL")&gt;0,J$14,SUMIFS('PTC NaTran'!$K$7:$K$15996,'PTC NaTran'!$A$7:$A$15996,J$16,'PTC NaTran'!$D$7:$D$15996,$A174,'PTC NaTran'!$C$7:$C$15996,"DEL")*1.0026*$F$4/INDIRECT($A$4&amp;"!D9"))</f>
        <v>150.65359477124181</v>
      </c>
      <c r="K174" s="110">
        <v>1000</v>
      </c>
      <c r="L174" s="111">
        <f t="shared" ca="1" si="21"/>
        <v>13.11049446745098</v>
      </c>
      <c r="M174" s="153">
        <f t="shared" ca="1" si="25"/>
        <v>0.96704999999999997</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0.40786895516992078</v>
      </c>
      <c r="O174" s="66">
        <f t="shared" ca="1" si="26"/>
        <v>55.302231862745131</v>
      </c>
      <c r="S174" s="111">
        <f t="shared" ca="1" si="22"/>
        <v>15.984618464596956</v>
      </c>
      <c r="T174" s="51">
        <f t="shared" ca="1" si="27"/>
        <v>1</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0.35624728850325371</v>
      </c>
      <c r="V174" s="66">
        <f t="shared" ca="1" si="28"/>
        <v>53.669934640522854</v>
      </c>
    </row>
    <row r="175" spans="1:22" x14ac:dyDescent="0.3">
      <c r="A175" s="32">
        <f t="shared" si="29"/>
        <v>45906</v>
      </c>
      <c r="B175" s="65" cm="1">
        <f t="array" aca="1" ref="B175" ca="1">_xlfn.XLOOKUP(A175,INDIRECT($A$5&amp;"!$AJ$41:$AJ$406"),INDIRECT($A$5&amp;"!$AK$41:$AK$406"))*SUM($F$3:$I$3)</f>
        <v>0</v>
      </c>
      <c r="C175" s="65" cm="1">
        <f t="array" aca="1" ref="C175" ca="1">_xlfn.XLOOKUP(A175,INDIRECT($A$5&amp;"!$AJ$41:$AJ$406"),INDIRECT($A$5&amp;"!$AL$41:$AL$406"))*SUM($F$3:$I$3)</f>
        <v>13.5</v>
      </c>
      <c r="D175" s="65" cm="1">
        <f t="array" aca="1" ref="D175" ca="1">_xlfn.XLOOKUP(A175,INDIRECT($A$5&amp;"!$AJ$41:$AJ$406"),INDIRECT($A$5&amp;"!$AO$41:$AO$406"))*SUM($F$3:$I$3)</f>
        <v>13.5</v>
      </c>
      <c r="E175" s="34" cm="1">
        <f t="array" ref="E175">SUMPRODUCT(('PT Storengy'!$B$8:$K$372)*('PT Storengy'!$A$8:$A$372=$A175)*('PT Storengy'!$B$5:$K$5=$A$6)*('PT Storengy'!$B$7:$K$7=$A$7))</f>
        <v>0.1</v>
      </c>
      <c r="F175" s="111">
        <f t="shared" ca="1" si="20"/>
        <v>13.1649257</v>
      </c>
      <c r="G175" s="153">
        <f t="shared" ca="1" si="23"/>
        <v>0.97114999999999996</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0.40144562183658744</v>
      </c>
      <c r="I175" s="66">
        <f t="shared" ca="1" si="24"/>
        <v>54.4313</v>
      </c>
      <c r="J175" s="110" cm="1">
        <f t="array" aca="1" ref="J175" ca="1">IF(COUNTIFS('PTC NaTran'!$K$7:$K$15996,"",'PTC NaTran'!$A$7:$A$15996,J$16,'PTC NaTran'!$D$7:$D$15996,$A175,'PTC NaTran'!$C$7:$C$15996,"DEL")&gt;0,J$14,SUMIFS('PTC NaTran'!$K$7:$K$15996,'PTC NaTran'!$A$7:$A$15996,J$16,'PTC NaTran'!$D$7:$D$15996,$A175,'PTC NaTran'!$C$7:$C$15996,"DEL")*1.0026*$F$4/INDIRECT($A$4&amp;"!D9"))</f>
        <v>150.65359477124181</v>
      </c>
      <c r="K175" s="110">
        <v>1000</v>
      </c>
      <c r="L175" s="111">
        <f t="shared" ca="1" si="21"/>
        <v>13.164925770882352</v>
      </c>
      <c r="M175" s="153">
        <f t="shared" ca="1" si="25"/>
        <v>0.97114999999999996</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0.40144562183658744</v>
      </c>
      <c r="O175" s="66">
        <f t="shared" ca="1" si="26"/>
        <v>54.431303431372584</v>
      </c>
      <c r="S175" s="111">
        <f t="shared" ca="1" si="22"/>
        <v>16.03828839923748</v>
      </c>
      <c r="T175" s="51">
        <f t="shared" ca="1" si="27"/>
        <v>1</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0.35624728850325371</v>
      </c>
      <c r="V175" s="66">
        <f t="shared" ca="1" si="28"/>
        <v>53.669934640522854</v>
      </c>
    </row>
    <row r="176" spans="1:22" x14ac:dyDescent="0.3">
      <c r="A176" s="32">
        <f t="shared" si="29"/>
        <v>45907</v>
      </c>
      <c r="B176" s="65" cm="1">
        <f t="array" aca="1" ref="B176" ca="1">_xlfn.XLOOKUP(A176,INDIRECT($A$5&amp;"!$AJ$41:$AJ$406"),INDIRECT($A$5&amp;"!$AK$41:$AK$406"))*SUM($F$3:$I$3)</f>
        <v>0</v>
      </c>
      <c r="C176" s="65" cm="1">
        <f t="array" aca="1" ref="C176" ca="1">_xlfn.XLOOKUP(A176,INDIRECT($A$5&amp;"!$AJ$41:$AJ$406"),INDIRECT($A$5&amp;"!$AL$41:$AL$406"))*SUM($F$3:$I$3)</f>
        <v>13.5</v>
      </c>
      <c r="D176" s="65" cm="1">
        <f t="array" aca="1" ref="D176" ca="1">_xlfn.XLOOKUP(A176,INDIRECT($A$5&amp;"!$AJ$41:$AJ$406"),INDIRECT($A$5&amp;"!$AO$41:$AO$406"))*SUM($F$3:$I$3)</f>
        <v>13.5</v>
      </c>
      <c r="E176" s="34" cm="1">
        <f t="array" ref="E176">SUMPRODUCT(('PT Storengy'!$B$8:$K$372)*('PT Storengy'!$A$8:$A$372=$A176)*('PT Storengy'!$B$5:$K$5=$A$6)*('PT Storengy'!$B$7:$K$7=$A$7))</f>
        <v>0.1</v>
      </c>
      <c r="F176" s="111">
        <f t="shared" ca="1" si="20"/>
        <v>13.218500899999999</v>
      </c>
      <c r="G176" s="153">
        <f t="shared" ca="1" si="23"/>
        <v>0.97518000000000005</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0.39513195516992061</v>
      </c>
      <c r="I176" s="66">
        <f t="shared" ca="1" si="24"/>
        <v>53.575200000000002</v>
      </c>
      <c r="J176" s="110" cm="1">
        <f t="array" aca="1" ref="J176" ca="1">IF(COUNTIFS('PTC NaTran'!$K$7:$K$15996,"",'PTC NaTran'!$A$7:$A$15996,J$16,'PTC NaTran'!$D$7:$D$15996,$A176,'PTC NaTran'!$C$7:$C$15996,"DEL")&gt;0,J$14,SUMIFS('PTC NaTran'!$K$7:$K$15996,'PTC NaTran'!$A$7:$A$15996,J$16,'PTC NaTran'!$D$7:$D$15996,$A176,'PTC NaTran'!$C$7:$C$15996,"DEL")*1.0026*$F$4/INDIRECT($A$4&amp;"!D9"))</f>
        <v>150.65359477124181</v>
      </c>
      <c r="K176" s="110">
        <v>1000</v>
      </c>
      <c r="L176" s="111">
        <f t="shared" ca="1" si="21"/>
        <v>13.218501015392157</v>
      </c>
      <c r="M176" s="153">
        <f t="shared" ca="1" si="25"/>
        <v>0.97518000000000005</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0.39513195516992061</v>
      </c>
      <c r="O176" s="66">
        <f t="shared" ca="1" si="26"/>
        <v>53.57524450980393</v>
      </c>
      <c r="S176" s="111">
        <f t="shared" ca="1" si="22"/>
        <v>16.091958333878004</v>
      </c>
      <c r="T176" s="51">
        <f t="shared" ca="1" si="27"/>
        <v>1</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0.35624728850325371</v>
      </c>
      <c r="V176" s="66">
        <f t="shared" ca="1" si="28"/>
        <v>53.669934640522854</v>
      </c>
    </row>
    <row r="177" spans="1:22" x14ac:dyDescent="0.3">
      <c r="A177" s="32">
        <f t="shared" si="29"/>
        <v>45908</v>
      </c>
      <c r="B177" s="65" cm="1">
        <f t="array" aca="1" ref="B177" ca="1">_xlfn.XLOOKUP(A177,INDIRECT($A$5&amp;"!$AJ$41:$AJ$406"),INDIRECT($A$5&amp;"!$AK$41:$AK$406"))*SUM($F$3:$I$3)</f>
        <v>0</v>
      </c>
      <c r="C177" s="65" cm="1">
        <f t="array" aca="1" ref="C177" ca="1">_xlfn.XLOOKUP(A177,INDIRECT($A$5&amp;"!$AJ$41:$AJ$406"),INDIRECT($A$5&amp;"!$AL$41:$AL$406"))*SUM($F$3:$I$3)</f>
        <v>13.5</v>
      </c>
      <c r="D177" s="65" cm="1">
        <f t="array" aca="1" ref="D177" ca="1">_xlfn.XLOOKUP(A177,INDIRECT($A$5&amp;"!$AJ$41:$AJ$406"),INDIRECT($A$5&amp;"!$AO$41:$AO$406"))*SUM($F$3:$I$3)</f>
        <v>13.5</v>
      </c>
      <c r="E177" s="34" cm="1">
        <f t="array" ref="E177">SUMPRODUCT(('PT Storengy'!$B$8:$K$372)*('PT Storengy'!$A$8:$A$372=$A177)*('PT Storengy'!$B$5:$K$5=$A$6)*('PT Storengy'!$B$7:$K$7=$A$7))</f>
        <v>0.4</v>
      </c>
      <c r="F177" s="111">
        <f t="shared" ca="1" si="20"/>
        <v>13.253655499999999</v>
      </c>
      <c r="G177" s="153">
        <f t="shared" ca="1" si="23"/>
        <v>0.97914999999999996</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0.38891228850325404</v>
      </c>
      <c r="I177" s="66">
        <f t="shared" ca="1" si="24"/>
        <v>35.154600000000002</v>
      </c>
      <c r="J177" s="110" cm="1">
        <f t="array" aca="1" ref="J177" ca="1">IF(COUNTIFS('PTC NaTran'!$K$7:$K$15996,"",'PTC NaTran'!$A$7:$A$15996,J$16,'PTC NaTran'!$D$7:$D$15996,$A177,'PTC NaTran'!$C$7:$C$15996,"DEL")&gt;0,J$14,SUMIFS('PTC NaTran'!$K$7:$K$15996,'PTC NaTran'!$A$7:$A$15996,J$16,'PTC NaTran'!$D$7:$D$15996,$A177,'PTC NaTran'!$C$7:$C$15996,"DEL")*1.0026*$F$4/INDIRECT($A$4&amp;"!D9"))</f>
        <v>150.65359477124181</v>
      </c>
      <c r="K177" s="110">
        <v>1000</v>
      </c>
      <c r="L177" s="111">
        <f t="shared" ca="1" si="21"/>
        <v>13.253655635980392</v>
      </c>
      <c r="M177" s="153">
        <f t="shared" ca="1" si="25"/>
        <v>0.97914999999999996</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0.38891228850325404</v>
      </c>
      <c r="O177" s="66">
        <f t="shared" ca="1" si="26"/>
        <v>35.154620588235311</v>
      </c>
      <c r="S177" s="111">
        <f t="shared" ca="1" si="22"/>
        <v>16.145628268518529</v>
      </c>
      <c r="T177" s="51">
        <f t="shared" ca="1" si="27"/>
        <v>1</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0.35624728850325371</v>
      </c>
      <c r="V177" s="66">
        <f t="shared" ca="1" si="28"/>
        <v>53.669934640522854</v>
      </c>
    </row>
    <row r="178" spans="1:22" x14ac:dyDescent="0.3">
      <c r="A178" s="32">
        <f t="shared" si="29"/>
        <v>45909</v>
      </c>
      <c r="B178" s="65" cm="1">
        <f t="array" aca="1" ref="B178" ca="1">_xlfn.XLOOKUP(A178,INDIRECT($A$5&amp;"!$AJ$41:$AJ$406"),INDIRECT($A$5&amp;"!$AK$41:$AK$406"))*SUM($F$3:$I$3)</f>
        <v>0</v>
      </c>
      <c r="C178" s="65" cm="1">
        <f t="array" aca="1" ref="C178" ca="1">_xlfn.XLOOKUP(A178,INDIRECT($A$5&amp;"!$AJ$41:$AJ$406"),INDIRECT($A$5&amp;"!$AL$41:$AL$406"))*SUM($F$3:$I$3)</f>
        <v>13.5</v>
      </c>
      <c r="D178" s="65" cm="1">
        <f t="array" aca="1" ref="D178" ca="1">_xlfn.XLOOKUP(A178,INDIRECT($A$5&amp;"!$AJ$41:$AJ$406"),INDIRECT($A$5&amp;"!$AO$41:$AO$406"))*SUM($F$3:$I$3)</f>
        <v>13.5</v>
      </c>
      <c r="E178" s="34" cm="1">
        <f t="array" ref="E178">SUMPRODUCT(('PT Storengy'!$B$8:$K$372)*('PT Storengy'!$A$8:$A$372=$A178)*('PT Storengy'!$B$5:$K$5=$A$6)*('PT Storengy'!$B$7:$K$7=$A$7))</f>
        <v>0.4</v>
      </c>
      <c r="F178" s="111">
        <f t="shared" ca="1" si="20"/>
        <v>13.288441899999999</v>
      </c>
      <c r="G178" s="153">
        <f t="shared" ca="1" si="23"/>
        <v>0.98175000000000001</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0.38483895516992067</v>
      </c>
      <c r="I178" s="66">
        <f t="shared" ca="1" si="24"/>
        <v>34.7864</v>
      </c>
      <c r="J178" s="110" cm="1">
        <f t="array" aca="1" ref="J178" ca="1">IF(COUNTIFS('PTC NaTran'!$K$7:$K$15996,"",'PTC NaTran'!$A$7:$A$15996,J$16,'PTC NaTran'!$D$7:$D$15996,$A178,'PTC NaTran'!$C$7:$C$15996,"DEL")&gt;0,J$14,SUMIFS('PTC NaTran'!$K$7:$K$15996,'PTC NaTran'!$A$7:$A$15996,J$16,'PTC NaTran'!$D$7:$D$15996,$A178,'PTC NaTran'!$C$7:$C$15996,"DEL")*1.0026*$F$4/INDIRECT($A$4&amp;"!D9"))</f>
        <v>150.65359477124181</v>
      </c>
      <c r="K178" s="110">
        <v>1000</v>
      </c>
      <c r="L178" s="111">
        <f t="shared" ca="1" si="21"/>
        <v>13.288442059183007</v>
      </c>
      <c r="M178" s="153">
        <f t="shared" ca="1" si="25"/>
        <v>0.98175000000000001</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0.38483895516992067</v>
      </c>
      <c r="O178" s="66">
        <f t="shared" ca="1" si="26"/>
        <v>34.786423202614394</v>
      </c>
      <c r="S178" s="111">
        <f t="shared" ca="1" si="22"/>
        <v>16.199298203159053</v>
      </c>
      <c r="T178" s="51">
        <f t="shared" ca="1" si="27"/>
        <v>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0.35624728850325371</v>
      </c>
      <c r="V178" s="66">
        <f t="shared" ca="1" si="28"/>
        <v>53.669934640522854</v>
      </c>
    </row>
    <row r="179" spans="1:22" x14ac:dyDescent="0.3">
      <c r="A179" s="32">
        <f t="shared" si="29"/>
        <v>45910</v>
      </c>
      <c r="B179" s="65" cm="1">
        <f t="array" aca="1" ref="B179" ca="1">_xlfn.XLOOKUP(A179,INDIRECT($A$5&amp;"!$AJ$41:$AJ$406"),INDIRECT($A$5&amp;"!$AK$41:$AK$406"))*SUM($F$3:$I$3)</f>
        <v>0</v>
      </c>
      <c r="C179" s="65" cm="1">
        <f t="array" aca="1" ref="C179" ca="1">_xlfn.XLOOKUP(A179,INDIRECT($A$5&amp;"!$AJ$41:$AJ$406"),INDIRECT($A$5&amp;"!$AL$41:$AL$406"))*SUM($F$3:$I$3)</f>
        <v>13.5</v>
      </c>
      <c r="D179" s="65" cm="1">
        <f t="array" aca="1" ref="D179" ca="1">_xlfn.XLOOKUP(A179,INDIRECT($A$5&amp;"!$AJ$41:$AJ$406"),INDIRECT($A$5&amp;"!$AO$41:$AO$406"))*SUM($F$3:$I$3)</f>
        <v>13.5</v>
      </c>
      <c r="E179" s="34" cm="1">
        <f t="array" ref="E179">SUMPRODUCT(('PT Storengy'!$B$8:$K$372)*('PT Storengy'!$A$8:$A$372=$A179)*('PT Storengy'!$B$5:$K$5=$A$6)*('PT Storengy'!$B$7:$K$7=$A$7))</f>
        <v>0.4</v>
      </c>
      <c r="F179" s="111">
        <f t="shared" ca="1" si="20"/>
        <v>13.322862999999998</v>
      </c>
      <c r="G179" s="153">
        <f t="shared" ca="1" si="23"/>
        <v>0.98433000000000004</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0.38079695516992063</v>
      </c>
      <c r="I179" s="66">
        <f t="shared" ca="1" si="24"/>
        <v>34.421100000000003</v>
      </c>
      <c r="J179" s="110" cm="1">
        <f t="array" aca="1" ref="J179" ca="1">IF(COUNTIFS('PTC NaTran'!$K$7:$K$15996,"",'PTC NaTran'!$A$7:$A$15996,J$16,'PTC NaTran'!$D$7:$D$15996,$A179,'PTC NaTran'!$C$7:$C$15996,"DEL")&gt;0,J$14,SUMIFS('PTC NaTran'!$K$7:$K$15996,'PTC NaTran'!$A$7:$A$15996,J$16,'PTC NaTran'!$D$7:$D$15996,$A179,'PTC NaTran'!$C$7:$C$15996,"DEL")*1.0026*$F$4/INDIRECT($A$4&amp;"!D9"))</f>
        <v>150.65359477124181</v>
      </c>
      <c r="K179" s="110">
        <v>1000</v>
      </c>
      <c r="L179" s="111">
        <f t="shared" ca="1" si="21"/>
        <v>13.322863117287582</v>
      </c>
      <c r="M179" s="153">
        <f t="shared" ca="1" si="25"/>
        <v>0.98433000000000004</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0.38079695516992063</v>
      </c>
      <c r="O179" s="66">
        <f t="shared" ca="1" si="26"/>
        <v>34.421058104575174</v>
      </c>
      <c r="S179" s="111">
        <f t="shared" ca="1" si="22"/>
        <v>16.252968137799577</v>
      </c>
      <c r="T179" s="51">
        <f t="shared" ca="1" si="27"/>
        <v>1</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0.35624728850325371</v>
      </c>
      <c r="V179" s="66">
        <f t="shared" ca="1" si="28"/>
        <v>53.669934640522854</v>
      </c>
    </row>
    <row r="180" spans="1:22" x14ac:dyDescent="0.3">
      <c r="A180" s="32">
        <f t="shared" si="29"/>
        <v>45911</v>
      </c>
      <c r="B180" s="65" cm="1">
        <f t="array" aca="1" ref="B180" ca="1">_xlfn.XLOOKUP(A180,INDIRECT($A$5&amp;"!$AJ$41:$AJ$406"),INDIRECT($A$5&amp;"!$AK$41:$AK$406"))*SUM($F$3:$I$3)</f>
        <v>0</v>
      </c>
      <c r="C180" s="65" cm="1">
        <f t="array" aca="1" ref="C180" ca="1">_xlfn.XLOOKUP(A180,INDIRECT($A$5&amp;"!$AJ$41:$AJ$406"),INDIRECT($A$5&amp;"!$AL$41:$AL$406"))*SUM($F$3:$I$3)</f>
        <v>13.5</v>
      </c>
      <c r="D180" s="65" cm="1">
        <f t="array" aca="1" ref="D180" ca="1">_xlfn.XLOOKUP(A180,INDIRECT($A$5&amp;"!$AJ$41:$AJ$406"),INDIRECT($A$5&amp;"!$AO$41:$AO$406"))*SUM($F$3:$I$3)</f>
        <v>13.5</v>
      </c>
      <c r="E180" s="34" cm="1">
        <f t="array" ref="E180">SUMPRODUCT(('PT Storengy'!$B$8:$K$372)*('PT Storengy'!$A$8:$A$372=$A180)*('PT Storengy'!$B$5:$K$5=$A$6)*('PT Storengy'!$B$7:$K$7=$A$7))</f>
        <v>0.4</v>
      </c>
      <c r="F180" s="111">
        <f t="shared" ca="1" si="20"/>
        <v>13.356922899999999</v>
      </c>
      <c r="G180" s="153">
        <f t="shared" ca="1" si="23"/>
        <v>0.98687999999999998</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0.37680195516992077</v>
      </c>
      <c r="I180" s="66">
        <f t="shared" ca="1" si="24"/>
        <v>34.059899999999999</v>
      </c>
      <c r="J180" s="110" cm="1">
        <f t="array" aca="1" ref="J180" ca="1">IF(COUNTIFS('PTC NaTran'!$K$7:$K$15996,"",'PTC NaTran'!$A$7:$A$15996,J$16,'PTC NaTran'!$D$7:$D$15996,$A180,'PTC NaTran'!$C$7:$C$15996,"DEL")&gt;0,J$14,SUMIFS('PTC NaTran'!$K$7:$K$15996,'PTC NaTran'!$A$7:$A$15996,J$16,'PTC NaTran'!$D$7:$D$15996,$A180,'PTC NaTran'!$C$7:$C$15996,"DEL")*1.0026*$F$4/INDIRECT($A$4&amp;"!D9"))</f>
        <v>150.65359477124181</v>
      </c>
      <c r="K180" s="110">
        <v>1000</v>
      </c>
      <c r="L180" s="111">
        <f t="shared" ca="1" si="21"/>
        <v>13.35692305872549</v>
      </c>
      <c r="M180" s="153">
        <f t="shared" ca="1" si="25"/>
        <v>0.98687999999999998</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0.37680195516992077</v>
      </c>
      <c r="O180" s="66">
        <f t="shared" ca="1" si="26"/>
        <v>34.05994143790852</v>
      </c>
      <c r="S180" s="111">
        <f t="shared" ca="1" si="22"/>
        <v>16.306638072440101</v>
      </c>
      <c r="T180" s="51">
        <f t="shared" ca="1" si="27"/>
        <v>1</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0.35624728850325371</v>
      </c>
      <c r="V180" s="66">
        <f t="shared" ca="1" si="28"/>
        <v>53.669934640522854</v>
      </c>
    </row>
    <row r="181" spans="1:22" x14ac:dyDescent="0.3">
      <c r="A181" s="32">
        <f t="shared" si="29"/>
        <v>45912</v>
      </c>
      <c r="B181" s="65" cm="1">
        <f t="array" aca="1" ref="B181" ca="1">_xlfn.XLOOKUP(A181,INDIRECT($A$5&amp;"!$AJ$41:$AJ$406"),INDIRECT($A$5&amp;"!$AK$41:$AK$406"))*SUM($F$3:$I$3)</f>
        <v>0</v>
      </c>
      <c r="C181" s="65" cm="1">
        <f t="array" aca="1" ref="C181" ca="1">_xlfn.XLOOKUP(A181,INDIRECT($A$5&amp;"!$AJ$41:$AJ$406"),INDIRECT($A$5&amp;"!$AL$41:$AL$406"))*SUM($F$3:$I$3)</f>
        <v>13.5</v>
      </c>
      <c r="D181" s="65" cm="1">
        <f t="array" aca="1" ref="D181" ca="1">_xlfn.XLOOKUP(A181,INDIRECT($A$5&amp;"!$AJ$41:$AJ$406"),INDIRECT($A$5&amp;"!$AO$41:$AO$406"))*SUM($F$3:$I$3)</f>
        <v>13.5</v>
      </c>
      <c r="E181" s="34" cm="1">
        <f t="array" ref="E181">SUMPRODUCT(('PT Storengy'!$B$8:$K$372)*('PT Storengy'!$A$8:$A$372=$A181)*('PT Storengy'!$B$5:$K$5=$A$6)*('PT Storengy'!$B$7:$K$7=$A$7))</f>
        <v>0.4</v>
      </c>
      <c r="F181" s="111">
        <f t="shared" ca="1" si="20"/>
        <v>13.390625999999999</v>
      </c>
      <c r="G181" s="153">
        <f t="shared" ca="1" si="23"/>
        <v>0.98939999999999995</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0.37285395516992081</v>
      </c>
      <c r="I181" s="66">
        <f t="shared" ca="1" si="24"/>
        <v>33.703099999999999</v>
      </c>
      <c r="J181" s="110" cm="1">
        <f t="array" aca="1" ref="J181" ca="1">IF(COUNTIFS('PTC NaTran'!$K$7:$K$15996,"",'PTC NaTran'!$A$7:$A$15996,J$16,'PTC NaTran'!$D$7:$D$15996,$A181,'PTC NaTran'!$C$7:$C$15996,"DEL")&gt;0,J$14,SUMIFS('PTC NaTran'!$K$7:$K$15996,'PTC NaTran'!$A$7:$A$15996,J$16,'PTC NaTran'!$D$7:$D$15996,$A181,'PTC NaTran'!$C$7:$C$15996,"DEL")*1.0026*$F$4/INDIRECT($A$4&amp;"!D9"))</f>
        <v>150.65359477124181</v>
      </c>
      <c r="K181" s="110">
        <v>1000</v>
      </c>
      <c r="L181" s="111">
        <f t="shared" ca="1" si="21"/>
        <v>13.390626131928105</v>
      </c>
      <c r="M181" s="153">
        <f t="shared" ca="1" si="25"/>
        <v>0.98939999999999995</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0.37285395516992081</v>
      </c>
      <c r="O181" s="66">
        <f t="shared" ca="1" si="26"/>
        <v>33.703073202614405</v>
      </c>
      <c r="S181" s="111">
        <f t="shared" ca="1" si="22"/>
        <v>16.360308007080626</v>
      </c>
      <c r="T181" s="51">
        <f t="shared" ca="1" si="27"/>
        <v>1</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0.35624728850325371</v>
      </c>
      <c r="V181" s="66">
        <f t="shared" ca="1" si="28"/>
        <v>53.669934640522854</v>
      </c>
    </row>
    <row r="182" spans="1:22" x14ac:dyDescent="0.3">
      <c r="A182" s="32">
        <f t="shared" si="29"/>
        <v>45913</v>
      </c>
      <c r="B182" s="65" cm="1">
        <f t="array" aca="1" ref="B182" ca="1">_xlfn.XLOOKUP(A182,INDIRECT($A$5&amp;"!$AJ$41:$AJ$406"),INDIRECT($A$5&amp;"!$AK$41:$AK$406"))*SUM($F$3:$I$3)</f>
        <v>0</v>
      </c>
      <c r="C182" s="65" cm="1">
        <f t="array" aca="1" ref="C182" ca="1">_xlfn.XLOOKUP(A182,INDIRECT($A$5&amp;"!$AJ$41:$AJ$406"),INDIRECT($A$5&amp;"!$AL$41:$AL$406"))*SUM($F$3:$I$3)</f>
        <v>13.5</v>
      </c>
      <c r="D182" s="65" cm="1">
        <f t="array" aca="1" ref="D182" ca="1">_xlfn.XLOOKUP(A182,INDIRECT($A$5&amp;"!$AJ$41:$AJ$406"),INDIRECT($A$5&amp;"!$AO$41:$AO$406"))*SUM($F$3:$I$3)</f>
        <v>13.5</v>
      </c>
      <c r="E182" s="34" cm="1">
        <f t="array" ref="E182">SUMPRODUCT(('PT Storengy'!$B$8:$K$372)*('PT Storengy'!$A$8:$A$372=$A182)*('PT Storengy'!$B$5:$K$5=$A$6)*('PT Storengy'!$B$7:$K$7=$A$7))</f>
        <v>0.4</v>
      </c>
      <c r="F182" s="111">
        <f t="shared" ca="1" si="20"/>
        <v>13.423974999999999</v>
      </c>
      <c r="G182" s="153">
        <f t="shared" ca="1" si="23"/>
        <v>0.9919</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0.36893728850325402</v>
      </c>
      <c r="I182" s="66">
        <f t="shared" ca="1" si="24"/>
        <v>33.348999999999997</v>
      </c>
      <c r="J182" s="110" cm="1">
        <f t="array" aca="1" ref="J182" ca="1">IF(COUNTIFS('PTC NaTran'!$K$7:$K$15996,"",'PTC NaTran'!$A$7:$A$15996,J$16,'PTC NaTran'!$D$7:$D$15996,$A182,'PTC NaTran'!$C$7:$C$15996,"DEL")&gt;0,J$14,SUMIFS('PTC NaTran'!$K$7:$K$15996,'PTC NaTran'!$A$7:$A$15996,J$16,'PTC NaTran'!$D$7:$D$15996,$A182,'PTC NaTran'!$C$7:$C$15996,"DEL")*1.0026*$F$4/INDIRECT($A$4&amp;"!D9"))</f>
        <v>150.65359477124181</v>
      </c>
      <c r="K182" s="110">
        <v>1000</v>
      </c>
      <c r="L182" s="111">
        <f t="shared" ca="1" si="21"/>
        <v>13.423975169183008</v>
      </c>
      <c r="M182" s="153">
        <f t="shared" ca="1" si="25"/>
        <v>0.9919</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0.36893728850325402</v>
      </c>
      <c r="O182" s="66">
        <f t="shared" ca="1" si="26"/>
        <v>33.349037254901972</v>
      </c>
      <c r="S182" s="111">
        <f t="shared" ca="1" si="22"/>
        <v>16.41397794172115</v>
      </c>
      <c r="T182" s="51">
        <f t="shared" ca="1" si="27"/>
        <v>1</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0.35624728850325371</v>
      </c>
      <c r="V182" s="66">
        <f t="shared" ca="1" si="28"/>
        <v>53.669934640522854</v>
      </c>
    </row>
    <row r="183" spans="1:22" x14ac:dyDescent="0.3">
      <c r="A183" s="32">
        <f t="shared" si="29"/>
        <v>45914</v>
      </c>
      <c r="B183" s="65" cm="1">
        <f t="array" aca="1" ref="B183" ca="1">_xlfn.XLOOKUP(A183,INDIRECT($A$5&amp;"!$AJ$41:$AJ$406"),INDIRECT($A$5&amp;"!$AK$41:$AK$406"))*SUM($F$3:$I$3)</f>
        <v>0</v>
      </c>
      <c r="C183" s="65" cm="1">
        <f t="array" aca="1" ref="C183" ca="1">_xlfn.XLOOKUP(A183,INDIRECT($A$5&amp;"!$AJ$41:$AJ$406"),INDIRECT($A$5&amp;"!$AL$41:$AL$406"))*SUM($F$3:$I$3)</f>
        <v>13.5</v>
      </c>
      <c r="D183" s="65" cm="1">
        <f t="array" aca="1" ref="D183" ca="1">_xlfn.XLOOKUP(A183,INDIRECT($A$5&amp;"!$AJ$41:$AJ$406"),INDIRECT($A$5&amp;"!$AO$41:$AO$406"))*SUM($F$3:$I$3)</f>
        <v>13.5</v>
      </c>
      <c r="E183" s="34" cm="1">
        <f t="array" ref="E183">SUMPRODUCT(('PT Storengy'!$B$8:$K$372)*('PT Storengy'!$A$8:$A$372=$A183)*('PT Storengy'!$B$5:$K$5=$A$6)*('PT Storengy'!$B$7:$K$7=$A$7))</f>
        <v>0.4</v>
      </c>
      <c r="F183" s="111">
        <f t="shared" ca="1" si="20"/>
        <v>13.456974199999999</v>
      </c>
      <c r="G183" s="153">
        <f t="shared" ca="1" si="23"/>
        <v>0.99436999999999998</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0.36506762183658742</v>
      </c>
      <c r="I183" s="66">
        <f t="shared" ca="1" si="24"/>
        <v>32.999200000000002</v>
      </c>
      <c r="J183" s="110" cm="1">
        <f t="array" aca="1" ref="J183" ca="1">IF(COUNTIFS('PTC NaTran'!$K$7:$K$15996,"",'PTC NaTran'!$A$7:$A$15996,J$16,'PTC NaTran'!$D$7:$D$15996,$A183,'PTC NaTran'!$C$7:$C$15996,"DEL")&gt;0,J$14,SUMIFS('PTC NaTran'!$K$7:$K$15996,'PTC NaTran'!$A$7:$A$15996,J$16,'PTC NaTran'!$D$7:$D$15996,$A183,'PTC NaTran'!$C$7:$C$15996,"DEL")*1.0026*$F$4/INDIRECT($A$4&amp;"!D9"))</f>
        <v>150.65359477124181</v>
      </c>
      <c r="K183" s="110">
        <v>1000</v>
      </c>
      <c r="L183" s="111">
        <f t="shared" ca="1" si="21"/>
        <v>13.45697441892157</v>
      </c>
      <c r="M183" s="153">
        <f t="shared" ca="1" si="25"/>
        <v>0.99436999999999998</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0.36506762183658742</v>
      </c>
      <c r="O183" s="66">
        <f t="shared" ca="1" si="26"/>
        <v>32.999249738562114</v>
      </c>
      <c r="S183" s="111">
        <f t="shared" ca="1" si="22"/>
        <v>16.467647876361674</v>
      </c>
      <c r="T183" s="51">
        <f t="shared" ca="1" si="27"/>
        <v>1</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0.35624728850325371</v>
      </c>
      <c r="V183" s="66">
        <f t="shared" ca="1" si="28"/>
        <v>53.669934640522854</v>
      </c>
    </row>
    <row r="184" spans="1:22" x14ac:dyDescent="0.3">
      <c r="A184" s="32">
        <f t="shared" si="29"/>
        <v>45915</v>
      </c>
      <c r="B184" s="65" cm="1">
        <f t="array" aca="1" ref="B184" ca="1">_xlfn.XLOOKUP(A184,INDIRECT($A$5&amp;"!$AJ$41:$AJ$406"),INDIRECT($A$5&amp;"!$AK$41:$AK$406"))*SUM($F$3:$I$3)</f>
        <v>0</v>
      </c>
      <c r="C184" s="65" cm="1">
        <f t="array" aca="1" ref="C184" ca="1">_xlfn.XLOOKUP(A184,INDIRECT($A$5&amp;"!$AJ$41:$AJ$406"),INDIRECT($A$5&amp;"!$AL$41:$AL$406"))*SUM($F$3:$I$3)</f>
        <v>13.5</v>
      </c>
      <c r="D184" s="65" cm="1">
        <f t="array" aca="1" ref="D184" ca="1">_xlfn.XLOOKUP(A184,INDIRECT($A$5&amp;"!$AJ$41:$AJ$406"),INDIRECT($A$5&amp;"!$AO$41:$AO$406"))*SUM($F$3:$I$3)</f>
        <v>13.5</v>
      </c>
      <c r="E184" s="34" cm="1">
        <f t="array" ref="E184">SUMPRODUCT(('PT Storengy'!$B$8:$K$372)*('PT Storengy'!$A$8:$A$372=$A184)*('PT Storengy'!$B$5:$K$5=$A$6)*('PT Storengy'!$B$7:$K$7=$A$7))</f>
        <v>0.65</v>
      </c>
      <c r="F184" s="111">
        <f t="shared" ca="1" si="20"/>
        <v>13.476022199999999</v>
      </c>
      <c r="G184" s="153">
        <f t="shared" ca="1" si="23"/>
        <v>0.99680999999999997</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0.36124495516992072</v>
      </c>
      <c r="I184" s="66">
        <f t="shared" ca="1" si="24"/>
        <v>19.047999999999998</v>
      </c>
      <c r="J184" s="110" cm="1">
        <f t="array" aca="1" ref="J184" ca="1">IF(COUNTIFS('PTC NaTran'!$K$7:$K$15996,"",'PTC NaTran'!$A$7:$A$15996,J$16,'PTC NaTran'!$D$7:$D$15996,$A184,'PTC NaTran'!$C$7:$C$15996,"DEL")&gt;0,J$14,SUMIFS('PTC NaTran'!$K$7:$K$15996,'PTC NaTran'!$A$7:$A$15996,J$16,'PTC NaTran'!$D$7:$D$15996,$A184,'PTC NaTran'!$C$7:$C$15996,"DEL")*1.0026*$F$4/INDIRECT($A$4&amp;"!D9"))</f>
        <v>150.65359477124181</v>
      </c>
      <c r="K184" s="110">
        <v>1000</v>
      </c>
      <c r="L184" s="111">
        <f t="shared" ca="1" si="21"/>
        <v>13.476022416802834</v>
      </c>
      <c r="M184" s="153">
        <f t="shared" ca="1" si="25"/>
        <v>0.99680999999999997</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0.36124495516992072</v>
      </c>
      <c r="O184" s="66">
        <f t="shared" ca="1" si="26"/>
        <v>19.047997881263626</v>
      </c>
      <c r="S184" s="111">
        <f t="shared" ca="1" si="22"/>
        <v>16.521317811002199</v>
      </c>
      <c r="T184" s="51">
        <f t="shared" ca="1" si="27"/>
        <v>1</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0.35624728850325371</v>
      </c>
      <c r="V184" s="66">
        <f t="shared" ca="1" si="28"/>
        <v>53.669934640522854</v>
      </c>
    </row>
    <row r="185" spans="1:22" x14ac:dyDescent="0.3">
      <c r="A185" s="32">
        <f t="shared" si="29"/>
        <v>45916</v>
      </c>
      <c r="B185" s="65" cm="1">
        <f t="array" aca="1" ref="B185" ca="1">_xlfn.XLOOKUP(A185,INDIRECT($A$5&amp;"!$AJ$41:$AJ$406"),INDIRECT($A$5&amp;"!$AK$41:$AK$406"))*SUM($F$3:$I$3)</f>
        <v>0</v>
      </c>
      <c r="C185" s="65" cm="1">
        <f t="array" aca="1" ref="C185" ca="1">_xlfn.XLOOKUP(A185,INDIRECT($A$5&amp;"!$AJ$41:$AJ$406"),INDIRECT($A$5&amp;"!$AL$41:$AL$406"))*SUM($F$3:$I$3)</f>
        <v>13.5</v>
      </c>
      <c r="D185" s="65" cm="1">
        <f t="array" aca="1" ref="D185" ca="1">_xlfn.XLOOKUP(A185,INDIRECT($A$5&amp;"!$AJ$41:$AJ$406"),INDIRECT($A$5&amp;"!$AO$41:$AO$406"))*SUM($F$3:$I$3)</f>
        <v>13.5</v>
      </c>
      <c r="E185" s="34" cm="1">
        <f t="array" ref="E185">SUMPRODUCT(('PT Storengy'!$B$8:$K$372)*('PT Storengy'!$A$8:$A$372=$A185)*('PT Storengy'!$B$5:$K$5=$A$6)*('PT Storengy'!$B$7:$K$7=$A$7))</f>
        <v>0.65</v>
      </c>
      <c r="F185" s="111">
        <f t="shared" ca="1" si="20"/>
        <v>13.4949537</v>
      </c>
      <c r="G185" s="153">
        <f t="shared" ca="1" si="23"/>
        <v>0.99822</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0.35903595516992071</v>
      </c>
      <c r="I185" s="66">
        <f t="shared" ca="1" si="24"/>
        <v>18.9315</v>
      </c>
      <c r="J185" s="110" cm="1">
        <f t="array" aca="1" ref="J185" ca="1">IF(COUNTIFS('PTC NaTran'!$K$7:$K$15996,"",'PTC NaTran'!$A$7:$A$15996,J$16,'PTC NaTran'!$D$7:$D$15996,$A185,'PTC NaTran'!$C$7:$C$15996,"DEL")&gt;0,J$14,SUMIFS('PTC NaTran'!$K$7:$K$15996,'PTC NaTran'!$A$7:$A$15996,J$16,'PTC NaTran'!$D$7:$D$15996,$A185,'PTC NaTran'!$C$7:$C$15996,"DEL")*1.0026*$F$4/INDIRECT($A$4&amp;"!D9"))</f>
        <v>150.65359477124181</v>
      </c>
      <c r="K185" s="110">
        <v>1000</v>
      </c>
      <c r="L185" s="111">
        <f t="shared" ca="1" si="21"/>
        <v>13.4949539368573</v>
      </c>
      <c r="M185" s="153">
        <f t="shared" ca="1" si="25"/>
        <v>0.99822</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0.35903595516992071</v>
      </c>
      <c r="O185" s="66">
        <f t="shared" ca="1" si="26"/>
        <v>18.93152005446624</v>
      </c>
      <c r="S185" s="111">
        <f t="shared" ca="1" si="22"/>
        <v>16.574987745642723</v>
      </c>
      <c r="T185" s="51">
        <f t="shared" ca="1" si="27"/>
        <v>1</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0.35624728850325371</v>
      </c>
      <c r="V185" s="66">
        <f t="shared" ca="1" si="28"/>
        <v>53.669934640522854</v>
      </c>
    </row>
    <row r="186" spans="1:22" x14ac:dyDescent="0.3">
      <c r="A186" s="32">
        <f t="shared" si="29"/>
        <v>45917</v>
      </c>
      <c r="B186" s="65" cm="1">
        <f t="array" aca="1" ref="B186" ca="1">_xlfn.XLOOKUP(A186,INDIRECT($A$5&amp;"!$AJ$41:$AJ$406"),INDIRECT($A$5&amp;"!$AK$41:$AK$406"))*SUM($F$3:$I$3)</f>
        <v>0</v>
      </c>
      <c r="C186" s="65" cm="1">
        <f t="array" aca="1" ref="C186" ca="1">_xlfn.XLOOKUP(A186,INDIRECT($A$5&amp;"!$AJ$41:$AJ$406"),INDIRECT($A$5&amp;"!$AL$41:$AL$406"))*SUM($F$3:$I$3)</f>
        <v>13.5</v>
      </c>
      <c r="D186" s="65" cm="1">
        <f t="array" aca="1" ref="D186" ca="1">_xlfn.XLOOKUP(A186,INDIRECT($A$5&amp;"!$AJ$41:$AJ$406"),INDIRECT($A$5&amp;"!$AO$41:$AO$406"))*SUM($F$3:$I$3)</f>
        <v>13.5</v>
      </c>
      <c r="E186" s="34" cm="1">
        <f t="array" ref="E186">SUMPRODUCT(('PT Storengy'!$B$8:$K$372)*('PT Storengy'!$A$8:$A$372=$A186)*('PT Storengy'!$B$5:$K$5=$A$6)*('PT Storengy'!$B$7:$K$7=$A$7))</f>
        <v>0.6</v>
      </c>
      <c r="F186" s="111">
        <f t="shared" ca="1" si="20"/>
        <v>13.5</v>
      </c>
      <c r="G186" s="153">
        <f t="shared" ca="1" si="23"/>
        <v>0.99963000000000002</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0.35682695516992063</v>
      </c>
      <c r="I186" s="66">
        <f t="shared" ca="1" si="24"/>
        <v>5.0462999999999996</v>
      </c>
      <c r="J186" s="110" cm="1">
        <f t="array" aca="1" ref="J186" ca="1">IF(COUNTIFS('PTC NaTran'!$K$7:$K$15996,"",'PTC NaTran'!$A$7:$A$15996,J$16,'PTC NaTran'!$D$7:$D$15996,$A186,'PTC NaTran'!$C$7:$C$15996,"DEL")&gt;0,J$14,SUMIFS('PTC NaTran'!$K$7:$K$15996,'PTC NaTran'!$A$7:$A$15996,J$16,'PTC NaTran'!$D$7:$D$15996,$A186,'PTC NaTran'!$C$7:$C$15996,"DEL")*1.0026*$F$4/INDIRECT($A$4&amp;"!D9"))</f>
        <v>150.65359477124181</v>
      </c>
      <c r="K186" s="110">
        <v>1000</v>
      </c>
      <c r="L186" s="111">
        <f t="shared" ca="1" si="21"/>
        <v>13.5</v>
      </c>
      <c r="M186" s="153">
        <f t="shared" ca="1" si="25"/>
        <v>0.99963000000000002</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0.35682695516992063</v>
      </c>
      <c r="O186" s="66">
        <f t="shared" ca="1" si="26"/>
        <v>5.0460631426994951</v>
      </c>
      <c r="S186" s="111">
        <f t="shared" ca="1" si="22"/>
        <v>16.628657680283247</v>
      </c>
      <c r="T186" s="51">
        <f t="shared" ca="1" si="27"/>
        <v>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0.35624728850325371</v>
      </c>
      <c r="V186" s="66">
        <f t="shared" ca="1" si="28"/>
        <v>53.669934640522854</v>
      </c>
    </row>
    <row r="187" spans="1:22" x14ac:dyDescent="0.3">
      <c r="A187" s="32">
        <f t="shared" si="29"/>
        <v>45918</v>
      </c>
      <c r="B187" s="65" cm="1">
        <f t="array" aca="1" ref="B187" ca="1">_xlfn.XLOOKUP(A187,INDIRECT($A$5&amp;"!$AJ$41:$AJ$406"),INDIRECT($A$5&amp;"!$AK$41:$AK$406"))*SUM($F$3:$I$3)</f>
        <v>0</v>
      </c>
      <c r="C187" s="65" cm="1">
        <f t="array" aca="1" ref="C187" ca="1">_xlfn.XLOOKUP(A187,INDIRECT($A$5&amp;"!$AJ$41:$AJ$406"),INDIRECT($A$5&amp;"!$AL$41:$AL$406"))*SUM($F$3:$I$3)</f>
        <v>13.5</v>
      </c>
      <c r="D187" s="65" cm="1">
        <f t="array" aca="1" ref="D187" ca="1">_xlfn.XLOOKUP(A187,INDIRECT($A$5&amp;"!$AJ$41:$AJ$406"),INDIRECT($A$5&amp;"!$AO$41:$AO$406"))*SUM($F$3:$I$3)</f>
        <v>13.5</v>
      </c>
      <c r="E187" s="34" cm="1">
        <f t="array" ref="E187">SUMPRODUCT(('PT Storengy'!$B$8:$K$372)*('PT Storengy'!$A$8:$A$372=$A187)*('PT Storengy'!$B$5:$K$5=$A$6)*('PT Storengy'!$B$7:$K$7=$A$7))</f>
        <v>0.6</v>
      </c>
      <c r="F187" s="111">
        <f t="shared" ca="1" si="20"/>
        <v>13.5</v>
      </c>
      <c r="G187" s="153">
        <f t="shared" ca="1" si="23"/>
        <v>1</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0.35624728850325371</v>
      </c>
      <c r="I187" s="66">
        <f t="shared" ca="1" si="24"/>
        <v>0</v>
      </c>
      <c r="J187" s="110" cm="1">
        <f t="array" aca="1" ref="J187" ca="1">IF(COUNTIFS('PTC NaTran'!$K$7:$K$15996,"",'PTC NaTran'!$A$7:$A$15996,J$16,'PTC NaTran'!$D$7:$D$15996,$A187,'PTC NaTran'!$C$7:$C$15996,"DEL")&gt;0,J$14,SUMIFS('PTC NaTran'!$K$7:$K$15996,'PTC NaTran'!$A$7:$A$15996,J$16,'PTC NaTran'!$D$7:$D$15996,$A187,'PTC NaTran'!$C$7:$C$15996,"DEL")*1.0026*$F$4/INDIRECT($A$4&amp;"!D9"))</f>
        <v>150.65359477124181</v>
      </c>
      <c r="K187" s="110">
        <v>1000</v>
      </c>
      <c r="L187" s="111">
        <f t="shared" ca="1" si="21"/>
        <v>13.5</v>
      </c>
      <c r="M187" s="153">
        <f t="shared" ca="1" si="25"/>
        <v>1</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0.35624728850325371</v>
      </c>
      <c r="O187" s="66">
        <f t="shared" ca="1" si="26"/>
        <v>0</v>
      </c>
      <c r="S187" s="111">
        <f t="shared" ca="1" si="22"/>
        <v>16.682327614923771</v>
      </c>
      <c r="T187" s="51">
        <f t="shared" ca="1" si="27"/>
        <v>1</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0.35624728850325371</v>
      </c>
      <c r="V187" s="66">
        <f t="shared" ca="1" si="28"/>
        <v>53.669934640522854</v>
      </c>
    </row>
    <row r="188" spans="1:22" x14ac:dyDescent="0.3">
      <c r="A188" s="32">
        <f t="shared" si="29"/>
        <v>45919</v>
      </c>
      <c r="B188" s="65" cm="1">
        <f t="array" aca="1" ref="B188" ca="1">_xlfn.XLOOKUP(A188,INDIRECT($A$5&amp;"!$AJ$41:$AJ$406"),INDIRECT($A$5&amp;"!$AK$41:$AK$406"))*SUM($F$3:$I$3)</f>
        <v>0</v>
      </c>
      <c r="C188" s="65" cm="1">
        <f t="array" aca="1" ref="C188" ca="1">_xlfn.XLOOKUP(A188,INDIRECT($A$5&amp;"!$AJ$41:$AJ$406"),INDIRECT($A$5&amp;"!$AL$41:$AL$406"))*SUM($F$3:$I$3)</f>
        <v>13.5</v>
      </c>
      <c r="D188" s="65" cm="1">
        <f t="array" aca="1" ref="D188" ca="1">_xlfn.XLOOKUP(A188,INDIRECT($A$5&amp;"!$AJ$41:$AJ$406"),INDIRECT($A$5&amp;"!$AO$41:$AO$406"))*SUM($F$3:$I$3)</f>
        <v>13.5</v>
      </c>
      <c r="E188" s="34" cm="1">
        <f t="array" ref="E188">SUMPRODUCT(('PT Storengy'!$B$8:$K$372)*('PT Storengy'!$A$8:$A$372=$A188)*('PT Storengy'!$B$5:$K$5=$A$6)*('PT Storengy'!$B$7:$K$7=$A$7))</f>
        <v>0.6</v>
      </c>
      <c r="F188" s="111">
        <f t="shared" ca="1" si="20"/>
        <v>13.5</v>
      </c>
      <c r="G188" s="153">
        <f t="shared" ca="1" si="23"/>
        <v>1</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0.35624728850325371</v>
      </c>
      <c r="I188" s="66">
        <f t="shared" ca="1" si="24"/>
        <v>0</v>
      </c>
      <c r="J188" s="110" cm="1">
        <f t="array" aca="1" ref="J188" ca="1">IF(COUNTIFS('PTC NaTran'!$K$7:$K$15996,"",'PTC NaTran'!$A$7:$A$15996,J$16,'PTC NaTran'!$D$7:$D$15996,$A188,'PTC NaTran'!$C$7:$C$15996,"DEL")&gt;0,J$14,SUMIFS('PTC NaTran'!$K$7:$K$15996,'PTC NaTran'!$A$7:$A$15996,J$16,'PTC NaTran'!$D$7:$D$15996,$A188,'PTC NaTran'!$C$7:$C$15996,"DEL")*1.0026*$F$4/INDIRECT($A$4&amp;"!D9"))</f>
        <v>150.65359477124181</v>
      </c>
      <c r="K188" s="110">
        <v>1000</v>
      </c>
      <c r="L188" s="111">
        <f t="shared" ca="1" si="21"/>
        <v>13.5</v>
      </c>
      <c r="M188" s="153">
        <f t="shared" ca="1" si="25"/>
        <v>1</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0.35624728850325371</v>
      </c>
      <c r="O188" s="66">
        <f t="shared" ca="1" si="26"/>
        <v>0</v>
      </c>
      <c r="S188" s="111">
        <f t="shared" ca="1" si="22"/>
        <v>16.735997549564296</v>
      </c>
      <c r="T188" s="51">
        <f t="shared" ca="1" si="27"/>
        <v>1</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0.35624728850325371</v>
      </c>
      <c r="V188" s="66">
        <f t="shared" ca="1" si="28"/>
        <v>53.669934640522854</v>
      </c>
    </row>
    <row r="189" spans="1:22" x14ac:dyDescent="0.3">
      <c r="A189" s="32">
        <f t="shared" si="29"/>
        <v>45920</v>
      </c>
      <c r="B189" s="65" cm="1">
        <f t="array" aca="1" ref="B189" ca="1">_xlfn.XLOOKUP(A189,INDIRECT($A$5&amp;"!$AJ$41:$AJ$406"),INDIRECT($A$5&amp;"!$AK$41:$AK$406"))*SUM($F$3:$I$3)</f>
        <v>0</v>
      </c>
      <c r="C189" s="65" cm="1">
        <f t="array" aca="1" ref="C189" ca="1">_xlfn.XLOOKUP(A189,INDIRECT($A$5&amp;"!$AJ$41:$AJ$406"),INDIRECT($A$5&amp;"!$AL$41:$AL$406"))*SUM($F$3:$I$3)</f>
        <v>13.5</v>
      </c>
      <c r="D189" s="65" cm="1">
        <f t="array" aca="1" ref="D189" ca="1">_xlfn.XLOOKUP(A189,INDIRECT($A$5&amp;"!$AJ$41:$AJ$406"),INDIRECT($A$5&amp;"!$AO$41:$AO$406"))*SUM($F$3:$I$3)</f>
        <v>13.5</v>
      </c>
      <c r="E189" s="34" cm="1">
        <f t="array" ref="E189">SUMPRODUCT(('PT Storengy'!$B$8:$K$372)*('PT Storengy'!$A$8:$A$372=$A189)*('PT Storengy'!$B$5:$K$5=$A$6)*('PT Storengy'!$B$7:$K$7=$A$7))</f>
        <v>0.6</v>
      </c>
      <c r="F189" s="111">
        <f t="shared" ca="1" si="20"/>
        <v>13.5</v>
      </c>
      <c r="G189" s="153">
        <f t="shared" ca="1" si="23"/>
        <v>1</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0.35624728850325371</v>
      </c>
      <c r="I189" s="66">
        <f t="shared" ca="1" si="24"/>
        <v>0</v>
      </c>
      <c r="J189" s="110" cm="1">
        <f t="array" aca="1" ref="J189" ca="1">IF(COUNTIFS('PTC NaTran'!$K$7:$K$15996,"",'PTC NaTran'!$A$7:$A$15996,J$16,'PTC NaTran'!$D$7:$D$15996,$A189,'PTC NaTran'!$C$7:$C$15996,"DEL")&gt;0,J$14,SUMIFS('PTC NaTran'!$K$7:$K$15996,'PTC NaTran'!$A$7:$A$15996,J$16,'PTC NaTran'!$D$7:$D$15996,$A189,'PTC NaTran'!$C$7:$C$15996,"DEL")*1.0026*$F$4/INDIRECT($A$4&amp;"!D9"))</f>
        <v>150.65359477124181</v>
      </c>
      <c r="K189" s="110">
        <v>1000</v>
      </c>
      <c r="L189" s="111">
        <f t="shared" ca="1" si="21"/>
        <v>13.5</v>
      </c>
      <c r="M189" s="153">
        <f t="shared" ca="1" si="25"/>
        <v>1</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0.35624728850325371</v>
      </c>
      <c r="O189" s="66">
        <f t="shared" ca="1" si="26"/>
        <v>0</v>
      </c>
      <c r="S189" s="111">
        <f t="shared" ca="1" si="22"/>
        <v>16.78966748420482</v>
      </c>
      <c r="T189" s="51">
        <f t="shared" ca="1" si="27"/>
        <v>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0.35624728850325371</v>
      </c>
      <c r="V189" s="66">
        <f t="shared" ca="1" si="28"/>
        <v>53.669934640522854</v>
      </c>
    </row>
    <row r="190" spans="1:22" x14ac:dyDescent="0.3">
      <c r="A190" s="32">
        <f t="shared" si="29"/>
        <v>45921</v>
      </c>
      <c r="B190" s="65" cm="1">
        <f t="array" aca="1" ref="B190" ca="1">_xlfn.XLOOKUP(A190,INDIRECT($A$5&amp;"!$AJ$41:$AJ$406"),INDIRECT($A$5&amp;"!$AK$41:$AK$406"))*SUM($F$3:$I$3)</f>
        <v>0</v>
      </c>
      <c r="C190" s="65" cm="1">
        <f t="array" aca="1" ref="C190" ca="1">_xlfn.XLOOKUP(A190,INDIRECT($A$5&amp;"!$AJ$41:$AJ$406"),INDIRECT($A$5&amp;"!$AL$41:$AL$406"))*SUM($F$3:$I$3)</f>
        <v>13.5</v>
      </c>
      <c r="D190" s="65" cm="1">
        <f t="array" aca="1" ref="D190" ca="1">_xlfn.XLOOKUP(A190,INDIRECT($A$5&amp;"!$AJ$41:$AJ$406"),INDIRECT($A$5&amp;"!$AO$41:$AO$406"))*SUM($F$3:$I$3)</f>
        <v>13.5</v>
      </c>
      <c r="E190" s="34" cm="1">
        <f t="array" ref="E190">SUMPRODUCT(('PT Storengy'!$B$8:$K$372)*('PT Storengy'!$A$8:$A$372=$A190)*('PT Storengy'!$B$5:$K$5=$A$6)*('PT Storengy'!$B$7:$K$7=$A$7))</f>
        <v>0.6</v>
      </c>
      <c r="F190" s="111">
        <f t="shared" ca="1" si="20"/>
        <v>13.5</v>
      </c>
      <c r="G190" s="153">
        <f t="shared" ca="1" si="23"/>
        <v>1</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0.35624728850325371</v>
      </c>
      <c r="I190" s="66">
        <f t="shared" ca="1" si="24"/>
        <v>0</v>
      </c>
      <c r="J190" s="110" cm="1">
        <f t="array" aca="1" ref="J190" ca="1">IF(COUNTIFS('PTC NaTran'!$K$7:$K$15996,"",'PTC NaTran'!$A$7:$A$15996,J$16,'PTC NaTran'!$D$7:$D$15996,$A190,'PTC NaTran'!$C$7:$C$15996,"DEL")&gt;0,J$14,SUMIFS('PTC NaTran'!$K$7:$K$15996,'PTC NaTran'!$A$7:$A$15996,J$16,'PTC NaTran'!$D$7:$D$15996,$A190,'PTC NaTran'!$C$7:$C$15996,"DEL")*1.0026*$F$4/INDIRECT($A$4&amp;"!D9"))</f>
        <v>150.65359477124181</v>
      </c>
      <c r="K190" s="110">
        <v>1000</v>
      </c>
      <c r="L190" s="111">
        <f t="shared" ca="1" si="21"/>
        <v>13.5</v>
      </c>
      <c r="M190" s="153">
        <f t="shared" ca="1" si="25"/>
        <v>1</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0.35624728850325371</v>
      </c>
      <c r="O190" s="66">
        <f t="shared" ca="1" si="26"/>
        <v>0</v>
      </c>
      <c r="S190" s="111">
        <f t="shared" ca="1" si="22"/>
        <v>16.843337418845344</v>
      </c>
      <c r="T190" s="51">
        <f t="shared" ca="1" si="27"/>
        <v>1</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0.35624728850325371</v>
      </c>
      <c r="V190" s="66">
        <f t="shared" ca="1" si="28"/>
        <v>53.669934640522854</v>
      </c>
    </row>
    <row r="191" spans="1:22" x14ac:dyDescent="0.3">
      <c r="A191" s="32">
        <f t="shared" si="29"/>
        <v>45922</v>
      </c>
      <c r="B191" s="65" cm="1">
        <f t="array" aca="1" ref="B191" ca="1">_xlfn.XLOOKUP(A191,INDIRECT($A$5&amp;"!$AJ$41:$AJ$406"),INDIRECT($A$5&amp;"!$AK$41:$AK$406"))*SUM($F$3:$I$3)</f>
        <v>0</v>
      </c>
      <c r="C191" s="65" cm="1">
        <f t="array" aca="1" ref="C191" ca="1">_xlfn.XLOOKUP(A191,INDIRECT($A$5&amp;"!$AJ$41:$AJ$406"),INDIRECT($A$5&amp;"!$AL$41:$AL$406"))*SUM($F$3:$I$3)</f>
        <v>13.5</v>
      </c>
      <c r="D191" s="65" cm="1">
        <f t="array" aca="1" ref="D191" ca="1">_xlfn.XLOOKUP(A191,INDIRECT($A$5&amp;"!$AJ$41:$AJ$406"),INDIRECT($A$5&amp;"!$AO$41:$AO$406"))*SUM($F$3:$I$3)</f>
        <v>13.5</v>
      </c>
      <c r="E191" s="34" cm="1">
        <f t="array" ref="E191">SUMPRODUCT(('PT Storengy'!$B$8:$K$372)*('PT Storengy'!$A$8:$A$372=$A191)*('PT Storengy'!$B$5:$K$5=$A$6)*('PT Storengy'!$B$7:$K$7=$A$7))</f>
        <v>0.6</v>
      </c>
      <c r="F191" s="111">
        <f t="shared" ca="1" si="20"/>
        <v>13.5</v>
      </c>
      <c r="G191" s="153">
        <f t="shared" ca="1" si="23"/>
        <v>1</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0.35624728850325371</v>
      </c>
      <c r="I191" s="66">
        <f t="shared" ca="1" si="24"/>
        <v>0</v>
      </c>
      <c r="J191" s="110" cm="1">
        <f t="array" aca="1" ref="J191" ca="1">IF(COUNTIFS('PTC NaTran'!$K$7:$K$15996,"",'PTC NaTran'!$A$7:$A$15996,J$16,'PTC NaTran'!$D$7:$D$15996,$A191,'PTC NaTran'!$C$7:$C$15996,"DEL")&gt;0,J$14,SUMIFS('PTC NaTran'!$K$7:$K$15996,'PTC NaTran'!$A$7:$A$15996,J$16,'PTC NaTran'!$D$7:$D$15996,$A191,'PTC NaTran'!$C$7:$C$15996,"DEL")*1.0026*$F$4/INDIRECT($A$4&amp;"!D9"))</f>
        <v>150.65359477124181</v>
      </c>
      <c r="K191" s="110">
        <v>1000</v>
      </c>
      <c r="L191" s="111">
        <f t="shared" ca="1" si="21"/>
        <v>13.5</v>
      </c>
      <c r="M191" s="153">
        <f t="shared" ca="1" si="25"/>
        <v>1</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0.35624728850325371</v>
      </c>
      <c r="O191" s="66">
        <f t="shared" ca="1" si="26"/>
        <v>0</v>
      </c>
      <c r="S191" s="111">
        <f t="shared" ca="1" si="22"/>
        <v>16.897007353485868</v>
      </c>
      <c r="T191" s="51">
        <f t="shared" ca="1" si="27"/>
        <v>1</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0.35624728850325371</v>
      </c>
      <c r="V191" s="66">
        <f t="shared" ca="1" si="28"/>
        <v>53.669934640522854</v>
      </c>
    </row>
    <row r="192" spans="1:22" x14ac:dyDescent="0.3">
      <c r="A192" s="32">
        <f t="shared" si="29"/>
        <v>45923</v>
      </c>
      <c r="B192" s="65" cm="1">
        <f t="array" aca="1" ref="B192" ca="1">_xlfn.XLOOKUP(A192,INDIRECT($A$5&amp;"!$AJ$41:$AJ$406"),INDIRECT($A$5&amp;"!$AK$41:$AK$406"))*SUM($F$3:$I$3)</f>
        <v>0</v>
      </c>
      <c r="C192" s="65" cm="1">
        <f t="array" aca="1" ref="C192" ca="1">_xlfn.XLOOKUP(A192,INDIRECT($A$5&amp;"!$AJ$41:$AJ$406"),INDIRECT($A$5&amp;"!$AL$41:$AL$406"))*SUM($F$3:$I$3)</f>
        <v>13.5</v>
      </c>
      <c r="D192" s="65" cm="1">
        <f t="array" aca="1" ref="D192" ca="1">_xlfn.XLOOKUP(A192,INDIRECT($A$5&amp;"!$AJ$41:$AJ$406"),INDIRECT($A$5&amp;"!$AO$41:$AO$406"))*SUM($F$3:$I$3)</f>
        <v>13.5</v>
      </c>
      <c r="E192" s="34" cm="1">
        <f t="array" ref="E192">SUMPRODUCT(('PT Storengy'!$B$8:$K$372)*('PT Storengy'!$A$8:$A$372=$A192)*('PT Storengy'!$B$5:$K$5=$A$6)*('PT Storengy'!$B$7:$K$7=$A$7))</f>
        <v>0.6</v>
      </c>
      <c r="F192" s="111">
        <f t="shared" ca="1" si="20"/>
        <v>13.5</v>
      </c>
      <c r="G192" s="153">
        <f t="shared" ca="1" si="23"/>
        <v>1</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0.35624728850325371</v>
      </c>
      <c r="I192" s="66">
        <f t="shared" ca="1" si="24"/>
        <v>0</v>
      </c>
      <c r="J192" s="110" cm="1">
        <f t="array" aca="1" ref="J192" ca="1">IF(COUNTIFS('PTC NaTran'!$K$7:$K$15996,"",'PTC NaTran'!$A$7:$A$15996,J$16,'PTC NaTran'!$D$7:$D$15996,$A192,'PTC NaTran'!$C$7:$C$15996,"DEL")&gt;0,J$14,SUMIFS('PTC NaTran'!$K$7:$K$15996,'PTC NaTran'!$A$7:$A$15996,J$16,'PTC NaTran'!$D$7:$D$15996,$A192,'PTC NaTran'!$C$7:$C$15996,"DEL")*1.0026*$F$4/INDIRECT($A$4&amp;"!D9"))</f>
        <v>150.65359477124181</v>
      </c>
      <c r="K192" s="110">
        <v>1000</v>
      </c>
      <c r="L192" s="111">
        <f t="shared" ca="1" si="21"/>
        <v>13.5</v>
      </c>
      <c r="M192" s="153">
        <f t="shared" ca="1" si="25"/>
        <v>1</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0.35624728850325371</v>
      </c>
      <c r="O192" s="66">
        <f t="shared" ca="1" si="26"/>
        <v>0</v>
      </c>
      <c r="S192" s="111">
        <f t="shared" ca="1" si="22"/>
        <v>16.950677288126393</v>
      </c>
      <c r="T192" s="51">
        <f t="shared" ca="1" si="27"/>
        <v>1</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0.35624728850325371</v>
      </c>
      <c r="V192" s="66">
        <f t="shared" ca="1" si="28"/>
        <v>53.669934640522854</v>
      </c>
    </row>
    <row r="193" spans="1:22" x14ac:dyDescent="0.3">
      <c r="A193" s="32">
        <f t="shared" si="29"/>
        <v>45924</v>
      </c>
      <c r="B193" s="65" cm="1">
        <f t="array" aca="1" ref="B193" ca="1">_xlfn.XLOOKUP(A193,INDIRECT($A$5&amp;"!$AJ$41:$AJ$406"),INDIRECT($A$5&amp;"!$AK$41:$AK$406"))*SUM($F$3:$I$3)</f>
        <v>0</v>
      </c>
      <c r="C193" s="65" cm="1">
        <f t="array" aca="1" ref="C193" ca="1">_xlfn.XLOOKUP(A193,INDIRECT($A$5&amp;"!$AJ$41:$AJ$406"),INDIRECT($A$5&amp;"!$AL$41:$AL$406"))*SUM($F$3:$I$3)</f>
        <v>13.5</v>
      </c>
      <c r="D193" s="65" cm="1">
        <f t="array" aca="1" ref="D193" ca="1">_xlfn.XLOOKUP(A193,INDIRECT($A$5&amp;"!$AJ$41:$AJ$406"),INDIRECT($A$5&amp;"!$AO$41:$AO$406"))*SUM($F$3:$I$3)</f>
        <v>13.5</v>
      </c>
      <c r="E193" s="34" cm="1">
        <f t="array" ref="E193">SUMPRODUCT(('PT Storengy'!$B$8:$K$372)*('PT Storengy'!$A$8:$A$372=$A193)*('PT Storengy'!$B$5:$K$5=$A$6)*('PT Storengy'!$B$7:$K$7=$A$7))</f>
        <v>0.6</v>
      </c>
      <c r="F193" s="111">
        <f t="shared" ca="1" si="20"/>
        <v>13.5</v>
      </c>
      <c r="G193" s="153">
        <f t="shared" ca="1" si="23"/>
        <v>1</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0.35624728850325371</v>
      </c>
      <c r="I193" s="66">
        <f t="shared" ca="1" si="24"/>
        <v>0</v>
      </c>
      <c r="J193" s="110" cm="1">
        <f t="array" aca="1" ref="J193" ca="1">IF(COUNTIFS('PTC NaTran'!$K$7:$K$15996,"",'PTC NaTran'!$A$7:$A$15996,J$16,'PTC NaTran'!$D$7:$D$15996,$A193,'PTC NaTran'!$C$7:$C$15996,"DEL")&gt;0,J$14,SUMIFS('PTC NaTran'!$K$7:$K$15996,'PTC NaTran'!$A$7:$A$15996,J$16,'PTC NaTran'!$D$7:$D$15996,$A193,'PTC NaTran'!$C$7:$C$15996,"DEL")*1.0026*$F$4/INDIRECT($A$4&amp;"!D9"))</f>
        <v>150.65359477124181</v>
      </c>
      <c r="K193" s="110">
        <v>1000</v>
      </c>
      <c r="L193" s="111">
        <f t="shared" ca="1" si="21"/>
        <v>13.5</v>
      </c>
      <c r="M193" s="153">
        <f t="shared" ca="1" si="25"/>
        <v>1</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0.35624728850325371</v>
      </c>
      <c r="O193" s="66">
        <f t="shared" ca="1" si="26"/>
        <v>0</v>
      </c>
      <c r="S193" s="111">
        <f t="shared" ca="1" si="22"/>
        <v>17.004347222766917</v>
      </c>
      <c r="T193" s="51">
        <f t="shared" ca="1" si="27"/>
        <v>1</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0.35624728850325371</v>
      </c>
      <c r="V193" s="66">
        <f t="shared" ca="1" si="28"/>
        <v>53.669934640522854</v>
      </c>
    </row>
    <row r="194" spans="1:22" x14ac:dyDescent="0.3">
      <c r="A194" s="32">
        <f t="shared" si="29"/>
        <v>45925</v>
      </c>
      <c r="B194" s="65" cm="1">
        <f t="array" aca="1" ref="B194" ca="1">_xlfn.XLOOKUP(A194,INDIRECT($A$5&amp;"!$AJ$41:$AJ$406"),INDIRECT($A$5&amp;"!$AK$41:$AK$406"))*SUM($F$3:$I$3)</f>
        <v>0</v>
      </c>
      <c r="C194" s="65" cm="1">
        <f t="array" aca="1" ref="C194" ca="1">_xlfn.XLOOKUP(A194,INDIRECT($A$5&amp;"!$AJ$41:$AJ$406"),INDIRECT($A$5&amp;"!$AL$41:$AL$406"))*SUM($F$3:$I$3)</f>
        <v>13.5</v>
      </c>
      <c r="D194" s="65" cm="1">
        <f t="array" aca="1" ref="D194" ca="1">_xlfn.XLOOKUP(A194,INDIRECT($A$5&amp;"!$AJ$41:$AJ$406"),INDIRECT($A$5&amp;"!$AO$41:$AO$406"))*SUM($F$3:$I$3)</f>
        <v>13.5</v>
      </c>
      <c r="E194" s="34" cm="1">
        <f t="array" ref="E194">SUMPRODUCT(('PT Storengy'!$B$8:$K$372)*('PT Storengy'!$A$8:$A$372=$A194)*('PT Storengy'!$B$5:$K$5=$A$6)*('PT Storengy'!$B$7:$K$7=$A$7))</f>
        <v>0.6</v>
      </c>
      <c r="F194" s="111">
        <f t="shared" ca="1" si="20"/>
        <v>13.5</v>
      </c>
      <c r="G194" s="153">
        <f t="shared" ca="1" si="23"/>
        <v>1</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0.35624728850325371</v>
      </c>
      <c r="I194" s="66">
        <f t="shared" ca="1" si="24"/>
        <v>0</v>
      </c>
      <c r="J194" s="110" cm="1">
        <f t="array" aca="1" ref="J194" ca="1">IF(COUNTIFS('PTC NaTran'!$K$7:$K$15996,"",'PTC NaTran'!$A$7:$A$15996,J$16,'PTC NaTran'!$D$7:$D$15996,$A194,'PTC NaTran'!$C$7:$C$15996,"DEL")&gt;0,J$14,SUMIFS('PTC NaTran'!$K$7:$K$15996,'PTC NaTran'!$A$7:$A$15996,J$16,'PTC NaTran'!$D$7:$D$15996,$A194,'PTC NaTran'!$C$7:$C$15996,"DEL")*1.0026*$F$4/INDIRECT($A$4&amp;"!D9"))</f>
        <v>150.65359477124181</v>
      </c>
      <c r="K194" s="110">
        <v>1000</v>
      </c>
      <c r="L194" s="111">
        <f t="shared" ca="1" si="21"/>
        <v>13.5</v>
      </c>
      <c r="M194" s="153">
        <f t="shared" ca="1" si="25"/>
        <v>1</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0.35624728850325371</v>
      </c>
      <c r="O194" s="66">
        <f t="shared" ca="1" si="26"/>
        <v>0</v>
      </c>
      <c r="S194" s="111">
        <f t="shared" ca="1" si="22"/>
        <v>17.058017157407441</v>
      </c>
      <c r="T194" s="51">
        <f t="shared" ca="1" si="27"/>
        <v>1</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0.35624728850325371</v>
      </c>
      <c r="V194" s="66">
        <f t="shared" ca="1" si="28"/>
        <v>53.669934640522854</v>
      </c>
    </row>
    <row r="195" spans="1:22" x14ac:dyDescent="0.3">
      <c r="A195" s="32">
        <f t="shared" si="29"/>
        <v>45926</v>
      </c>
      <c r="B195" s="65" cm="1">
        <f t="array" aca="1" ref="B195" ca="1">_xlfn.XLOOKUP(A195,INDIRECT($A$5&amp;"!$AJ$41:$AJ$406"),INDIRECT($A$5&amp;"!$AK$41:$AK$406"))*SUM($F$3:$I$3)</f>
        <v>0</v>
      </c>
      <c r="C195" s="65" cm="1">
        <f t="array" aca="1" ref="C195" ca="1">_xlfn.XLOOKUP(A195,INDIRECT($A$5&amp;"!$AJ$41:$AJ$406"),INDIRECT($A$5&amp;"!$AL$41:$AL$406"))*SUM($F$3:$I$3)</f>
        <v>13.5</v>
      </c>
      <c r="D195" s="65" cm="1">
        <f t="array" aca="1" ref="D195" ca="1">_xlfn.XLOOKUP(A195,INDIRECT($A$5&amp;"!$AJ$41:$AJ$406"),INDIRECT($A$5&amp;"!$AO$41:$AO$406"))*SUM($F$3:$I$3)</f>
        <v>13.5</v>
      </c>
      <c r="E195" s="34" cm="1">
        <f t="array" ref="E195">SUMPRODUCT(('PT Storengy'!$B$8:$K$372)*('PT Storengy'!$A$8:$A$372=$A195)*('PT Storengy'!$B$5:$K$5=$A$6)*('PT Storengy'!$B$7:$K$7=$A$7))</f>
        <v>0.45</v>
      </c>
      <c r="F195" s="111">
        <f t="shared" ca="1" si="20"/>
        <v>13.5</v>
      </c>
      <c r="G195" s="153">
        <f t="shared" ca="1" si="23"/>
        <v>1</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0.35624728850325371</v>
      </c>
      <c r="I195" s="66">
        <f t="shared" ca="1" si="24"/>
        <v>0</v>
      </c>
      <c r="J195" s="110" cm="1">
        <f t="array" aca="1" ref="J195" ca="1">IF(COUNTIFS('PTC NaTran'!$K$7:$K$15996,"",'PTC NaTran'!$A$7:$A$15996,J$16,'PTC NaTran'!$D$7:$D$15996,$A195,'PTC NaTran'!$C$7:$C$15996,"DEL")&gt;0,J$14,SUMIFS('PTC NaTran'!$K$7:$K$15996,'PTC NaTran'!$A$7:$A$15996,J$16,'PTC NaTran'!$D$7:$D$15996,$A195,'PTC NaTran'!$C$7:$C$15996,"DEL")*1.0026*$F$4/INDIRECT($A$4&amp;"!D9"))</f>
        <v>150.65359477124181</v>
      </c>
      <c r="K195" s="110">
        <v>1000</v>
      </c>
      <c r="L195" s="111">
        <f t="shared" ca="1" si="21"/>
        <v>13.5</v>
      </c>
      <c r="M195" s="153">
        <f t="shared" ca="1" si="25"/>
        <v>1</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0.35624728850325371</v>
      </c>
      <c r="O195" s="66">
        <f t="shared" ca="1" si="26"/>
        <v>0</v>
      </c>
      <c r="S195" s="111">
        <f t="shared" ca="1" si="22"/>
        <v>17.111687092047966</v>
      </c>
      <c r="T195" s="51">
        <f t="shared" ca="1" si="27"/>
        <v>1</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0.35624728850325371</v>
      </c>
      <c r="V195" s="66">
        <f t="shared" ca="1" si="28"/>
        <v>53.669934640522854</v>
      </c>
    </row>
    <row r="196" spans="1:22" x14ac:dyDescent="0.3">
      <c r="A196" s="32">
        <f t="shared" si="29"/>
        <v>45927</v>
      </c>
      <c r="B196" s="65" cm="1">
        <f t="array" aca="1" ref="B196" ca="1">_xlfn.XLOOKUP(A196,INDIRECT($A$5&amp;"!$AJ$41:$AJ$406"),INDIRECT($A$5&amp;"!$AK$41:$AK$406"))*SUM($F$3:$I$3)</f>
        <v>0</v>
      </c>
      <c r="C196" s="65" cm="1">
        <f t="array" aca="1" ref="C196" ca="1">_xlfn.XLOOKUP(A196,INDIRECT($A$5&amp;"!$AJ$41:$AJ$406"),INDIRECT($A$5&amp;"!$AL$41:$AL$406"))*SUM($F$3:$I$3)</f>
        <v>13.5</v>
      </c>
      <c r="D196" s="65" cm="1">
        <f t="array" aca="1" ref="D196" ca="1">_xlfn.XLOOKUP(A196,INDIRECT($A$5&amp;"!$AJ$41:$AJ$406"),INDIRECT($A$5&amp;"!$AO$41:$AO$406"))*SUM($F$3:$I$3)</f>
        <v>13.5</v>
      </c>
      <c r="E196" s="34" cm="1">
        <f t="array" ref="E196">SUMPRODUCT(('PT Storengy'!$B$8:$K$372)*('PT Storengy'!$A$8:$A$372=$A196)*('PT Storengy'!$B$5:$K$5=$A$6)*('PT Storengy'!$B$7:$K$7=$A$7))</f>
        <v>0.45</v>
      </c>
      <c r="F196" s="111">
        <f t="shared" ca="1" si="20"/>
        <v>13.5</v>
      </c>
      <c r="G196" s="153">
        <f t="shared" ca="1" si="23"/>
        <v>1</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0.35624728850325371</v>
      </c>
      <c r="I196" s="66">
        <f t="shared" ca="1" si="24"/>
        <v>0</v>
      </c>
      <c r="J196" s="110" cm="1">
        <f t="array" aca="1" ref="J196" ca="1">IF(COUNTIFS('PTC NaTran'!$K$7:$K$15996,"",'PTC NaTran'!$A$7:$A$15996,J$16,'PTC NaTran'!$D$7:$D$15996,$A196,'PTC NaTran'!$C$7:$C$15996,"DEL")&gt;0,J$14,SUMIFS('PTC NaTran'!$K$7:$K$15996,'PTC NaTran'!$A$7:$A$15996,J$16,'PTC NaTran'!$D$7:$D$15996,$A196,'PTC NaTran'!$C$7:$C$15996,"DEL")*1.0026*$F$4/INDIRECT($A$4&amp;"!D9"))</f>
        <v>150.65359477124181</v>
      </c>
      <c r="K196" s="110">
        <v>1000</v>
      </c>
      <c r="L196" s="111">
        <f t="shared" ca="1" si="21"/>
        <v>13.5</v>
      </c>
      <c r="M196" s="153">
        <f t="shared" ca="1" si="25"/>
        <v>1</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0.35624728850325371</v>
      </c>
      <c r="O196" s="66">
        <f t="shared" ca="1" si="26"/>
        <v>0</v>
      </c>
      <c r="S196" s="111">
        <f t="shared" ca="1" si="22"/>
        <v>17.16535702668849</v>
      </c>
      <c r="T196" s="51">
        <f t="shared" ca="1" si="27"/>
        <v>1</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0.35624728850325371</v>
      </c>
      <c r="V196" s="66">
        <f t="shared" ca="1" si="28"/>
        <v>53.669934640522854</v>
      </c>
    </row>
    <row r="197" spans="1:22" x14ac:dyDescent="0.3">
      <c r="A197" s="32">
        <f t="shared" si="29"/>
        <v>45928</v>
      </c>
      <c r="B197" s="65" cm="1">
        <f t="array" aca="1" ref="B197" ca="1">_xlfn.XLOOKUP(A197,INDIRECT($A$5&amp;"!$AJ$41:$AJ$406"),INDIRECT($A$5&amp;"!$AK$41:$AK$406"))*SUM($F$3:$I$3)</f>
        <v>0</v>
      </c>
      <c r="C197" s="65" cm="1">
        <f t="array" aca="1" ref="C197" ca="1">_xlfn.XLOOKUP(A197,INDIRECT($A$5&amp;"!$AJ$41:$AJ$406"),INDIRECT($A$5&amp;"!$AL$41:$AL$406"))*SUM($F$3:$I$3)</f>
        <v>13.5</v>
      </c>
      <c r="D197" s="65" cm="1">
        <f t="array" aca="1" ref="D197" ca="1">_xlfn.XLOOKUP(A197,INDIRECT($A$5&amp;"!$AJ$41:$AJ$406"),INDIRECT($A$5&amp;"!$AO$41:$AO$406"))*SUM($F$3:$I$3)</f>
        <v>13.5</v>
      </c>
      <c r="E197" s="34" cm="1">
        <f t="array" ref="E197">SUMPRODUCT(('PT Storengy'!$B$8:$K$372)*('PT Storengy'!$A$8:$A$372=$A197)*('PT Storengy'!$B$5:$K$5=$A$6)*('PT Storengy'!$B$7:$K$7=$A$7))</f>
        <v>0.45</v>
      </c>
      <c r="F197" s="111">
        <f t="shared" ca="1" si="20"/>
        <v>13.5</v>
      </c>
      <c r="G197" s="153">
        <f t="shared" ca="1" si="23"/>
        <v>1</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0.35624728850325371</v>
      </c>
      <c r="I197" s="66">
        <f t="shared" ca="1" si="24"/>
        <v>0</v>
      </c>
      <c r="J197" s="110" cm="1">
        <f t="array" aca="1" ref="J197" ca="1">IF(COUNTIFS('PTC NaTran'!$K$7:$K$15996,"",'PTC NaTran'!$A$7:$A$15996,J$16,'PTC NaTran'!$D$7:$D$15996,$A197,'PTC NaTran'!$C$7:$C$15996,"DEL")&gt;0,J$14,SUMIFS('PTC NaTran'!$K$7:$K$15996,'PTC NaTran'!$A$7:$A$15996,J$16,'PTC NaTran'!$D$7:$D$15996,$A197,'PTC NaTran'!$C$7:$C$15996,"DEL")*1.0026*$F$4/INDIRECT($A$4&amp;"!D9"))</f>
        <v>150.65359477124181</v>
      </c>
      <c r="K197" s="110">
        <v>1000</v>
      </c>
      <c r="L197" s="111">
        <f t="shared" ca="1" si="21"/>
        <v>13.5</v>
      </c>
      <c r="M197" s="153">
        <f t="shared" ca="1" si="25"/>
        <v>1</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0.35624728850325371</v>
      </c>
      <c r="O197" s="66">
        <f t="shared" ca="1" si="26"/>
        <v>0</v>
      </c>
      <c r="S197" s="111">
        <f t="shared" ca="1" si="22"/>
        <v>17.219026961329014</v>
      </c>
      <c r="T197" s="51">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0.35624728850325371</v>
      </c>
      <c r="V197" s="66">
        <f t="shared" ca="1" si="28"/>
        <v>53.669934640522854</v>
      </c>
    </row>
    <row r="198" spans="1:22" x14ac:dyDescent="0.3">
      <c r="A198" s="32">
        <f t="shared" si="29"/>
        <v>45929</v>
      </c>
      <c r="B198" s="65" cm="1">
        <f t="array" aca="1" ref="B198" ca="1">_xlfn.XLOOKUP(A198,INDIRECT($A$5&amp;"!$AJ$41:$AJ$406"),INDIRECT($A$5&amp;"!$AK$41:$AK$406"))*SUM($F$3:$I$3)</f>
        <v>0</v>
      </c>
      <c r="C198" s="65" cm="1">
        <f t="array" aca="1" ref="C198" ca="1">_xlfn.XLOOKUP(A198,INDIRECT($A$5&amp;"!$AJ$41:$AJ$406"),INDIRECT($A$5&amp;"!$AL$41:$AL$406"))*SUM($F$3:$I$3)</f>
        <v>13.5</v>
      </c>
      <c r="D198" s="65" cm="1">
        <f t="array" aca="1" ref="D198" ca="1">_xlfn.XLOOKUP(A198,INDIRECT($A$5&amp;"!$AJ$41:$AJ$406"),INDIRECT($A$5&amp;"!$AO$41:$AO$406"))*SUM($F$3:$I$3)</f>
        <v>13.5</v>
      </c>
      <c r="E198" s="34" cm="1">
        <f t="array" ref="E198">SUMPRODUCT(('PT Storengy'!$B$8:$K$372)*('PT Storengy'!$A$8:$A$372=$A198)*('PT Storengy'!$B$5:$K$5=$A$6)*('PT Storengy'!$B$7:$K$7=$A$7))</f>
        <v>0.45</v>
      </c>
      <c r="F198" s="111">
        <f t="shared" ca="1" si="20"/>
        <v>13.5</v>
      </c>
      <c r="G198" s="153">
        <f t="shared" ca="1" si="23"/>
        <v>1</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0.35624728850325371</v>
      </c>
      <c r="I198" s="66">
        <f t="shared" ca="1" si="24"/>
        <v>0</v>
      </c>
      <c r="J198" s="110" cm="1">
        <f t="array" aca="1" ref="J198" ca="1">IF(COUNTIFS('PTC NaTran'!$K$7:$K$15996,"",'PTC NaTran'!$A$7:$A$15996,J$16,'PTC NaTran'!$D$7:$D$15996,$A198,'PTC NaTran'!$C$7:$C$15996,"DEL")&gt;0,J$14,SUMIFS('PTC NaTran'!$K$7:$K$15996,'PTC NaTran'!$A$7:$A$15996,J$16,'PTC NaTran'!$D$7:$D$15996,$A198,'PTC NaTran'!$C$7:$C$15996,"DEL")*1.0026*$F$4/INDIRECT($A$4&amp;"!D9"))</f>
        <v>150.65359477124181</v>
      </c>
      <c r="K198" s="110">
        <v>1000</v>
      </c>
      <c r="L198" s="111">
        <f t="shared" ca="1" si="21"/>
        <v>13.5</v>
      </c>
      <c r="M198" s="153">
        <f t="shared" ca="1" si="25"/>
        <v>1</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0.35624728850325371</v>
      </c>
      <c r="O198" s="66">
        <f t="shared" ca="1" si="26"/>
        <v>0</v>
      </c>
      <c r="S198" s="111">
        <f t="shared" ca="1" si="22"/>
        <v>17.272696895969538</v>
      </c>
      <c r="T198" s="51">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0.35624728850325371</v>
      </c>
      <c r="V198" s="66">
        <f t="shared" ca="1" si="28"/>
        <v>53.669934640522854</v>
      </c>
    </row>
    <row r="199" spans="1:22" x14ac:dyDescent="0.3">
      <c r="A199" s="32">
        <f t="shared" si="29"/>
        <v>45930</v>
      </c>
      <c r="B199" s="65" cm="1">
        <f t="array" aca="1" ref="B199" ca="1">_xlfn.XLOOKUP(A199,INDIRECT($A$5&amp;"!$AJ$41:$AJ$406"),INDIRECT($A$5&amp;"!$AK$41:$AK$406"))*SUM($F$3:$I$3)</f>
        <v>0</v>
      </c>
      <c r="C199" s="65" cm="1">
        <f t="array" aca="1" ref="C199" ca="1">_xlfn.XLOOKUP(A199,INDIRECT($A$5&amp;"!$AJ$41:$AJ$406"),INDIRECT($A$5&amp;"!$AL$41:$AL$406"))*SUM($F$3:$I$3)</f>
        <v>13.5</v>
      </c>
      <c r="D199" s="65" cm="1">
        <f t="array" aca="1" ref="D199" ca="1">_xlfn.XLOOKUP(A199,INDIRECT($A$5&amp;"!$AJ$41:$AJ$406"),INDIRECT($A$5&amp;"!$AO$41:$AO$406"))*SUM($F$3:$I$3)</f>
        <v>13.5</v>
      </c>
      <c r="E199" s="34" cm="1">
        <f t="array" ref="E199">SUMPRODUCT(('PT Storengy'!$B$8:$K$372)*('PT Storengy'!$A$8:$A$372=$A199)*('PT Storengy'!$B$5:$K$5=$A$6)*('PT Storengy'!$B$7:$K$7=$A$7))</f>
        <v>0.45</v>
      </c>
      <c r="F199" s="111">
        <f t="shared" ca="1" si="20"/>
        <v>13.5</v>
      </c>
      <c r="G199" s="153">
        <f t="shared" ca="1" si="23"/>
        <v>1</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0.35624728850325371</v>
      </c>
      <c r="I199" s="66">
        <f t="shared" ca="1" si="24"/>
        <v>0</v>
      </c>
      <c r="J199" s="110" cm="1">
        <f t="array" aca="1" ref="J199" ca="1">IF(COUNTIFS('PTC NaTran'!$K$7:$K$15996,"",'PTC NaTran'!$A$7:$A$15996,J$16,'PTC NaTran'!$D$7:$D$15996,$A199,'PTC NaTran'!$C$7:$C$15996,"DEL")&gt;0,J$14,SUMIFS('PTC NaTran'!$K$7:$K$15996,'PTC NaTran'!$A$7:$A$15996,J$16,'PTC NaTran'!$D$7:$D$15996,$A199,'PTC NaTran'!$C$7:$C$15996,"DEL")*1.0026*$F$4/INDIRECT($A$4&amp;"!D9"))</f>
        <v>150.65359477124181</v>
      </c>
      <c r="K199" s="110">
        <v>1000</v>
      </c>
      <c r="L199" s="111">
        <f t="shared" ca="1" si="21"/>
        <v>13.5</v>
      </c>
      <c r="M199" s="153">
        <f t="shared" ca="1" si="25"/>
        <v>1</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0.35624728850325371</v>
      </c>
      <c r="O199" s="66">
        <f t="shared" ca="1" si="26"/>
        <v>0</v>
      </c>
      <c r="S199" s="111">
        <f t="shared" ca="1" si="22"/>
        <v>17.326366830610063</v>
      </c>
      <c r="T199" s="51">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0.35624728850325371</v>
      </c>
      <c r="V199" s="66">
        <f t="shared" ca="1" si="28"/>
        <v>53.669934640522854</v>
      </c>
    </row>
    <row r="200" spans="1:22" x14ac:dyDescent="0.3">
      <c r="A200" s="32">
        <f t="shared" si="29"/>
        <v>45931</v>
      </c>
      <c r="B200" s="65" cm="1">
        <f t="array" aca="1" ref="B200" ca="1">_xlfn.XLOOKUP(A200,INDIRECT($A$5&amp;"!$AJ$41:$AJ$406"),INDIRECT($A$5&amp;"!$AK$41:$AK$406"))*SUM($F$3:$I$3)</f>
        <v>0</v>
      </c>
      <c r="C200" s="65" cm="1">
        <f t="array" aca="1" ref="C200" ca="1">_xlfn.XLOOKUP(A200,INDIRECT($A$5&amp;"!$AJ$41:$AJ$406"),INDIRECT($A$5&amp;"!$AL$41:$AL$406"))*SUM($F$3:$I$3)</f>
        <v>13.5</v>
      </c>
      <c r="D200" s="65" cm="1">
        <f t="array" aca="1" ref="D200" ca="1">_xlfn.XLOOKUP(A200,INDIRECT($A$5&amp;"!$AJ$41:$AJ$406"),INDIRECT($A$5&amp;"!$AO$41:$AO$406"))*SUM($F$3:$I$3)</f>
        <v>13.5</v>
      </c>
      <c r="E200" s="34" cm="1">
        <f t="array" ref="E200">SUMPRODUCT(('PT Storengy'!$B$8:$K$372)*('PT Storengy'!$A$8:$A$372=$A200)*('PT Storengy'!$B$5:$K$5=$A$6)*('PT Storengy'!$B$7:$K$7=$A$7))</f>
        <v>0.45</v>
      </c>
      <c r="F200" s="111">
        <f t="shared" ca="1" si="20"/>
        <v>13.5</v>
      </c>
      <c r="G200" s="153">
        <f t="shared" ca="1" si="23"/>
        <v>1</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0.35624728850325371</v>
      </c>
      <c r="I200" s="66">
        <f t="shared" ca="1" si="24"/>
        <v>0</v>
      </c>
      <c r="J200" s="110" cm="1">
        <f t="array" aca="1" ref="J200" ca="1">IF(COUNTIFS('PTC NaTran'!$K$7:$K$15996,"",'PTC NaTran'!$A$7:$A$15996,J$16,'PTC NaTran'!$D$7:$D$15996,$A200,'PTC NaTran'!$C$7:$C$15996,"DEL")&gt;0,J$14,SUMIFS('PTC NaTran'!$K$7:$K$15996,'PTC NaTran'!$A$7:$A$15996,J$16,'PTC NaTran'!$D$7:$D$15996,$A200,'PTC NaTran'!$C$7:$C$15996,"DEL")*1.0026*$F$4/INDIRECT($A$4&amp;"!D9"))</f>
        <v>150.65359477124181</v>
      </c>
      <c r="K200" s="110">
        <v>1000</v>
      </c>
      <c r="L200" s="111">
        <f t="shared" ca="1" si="21"/>
        <v>13.5</v>
      </c>
      <c r="M200" s="153">
        <f t="shared" ca="1" si="25"/>
        <v>1</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0.35624728850325371</v>
      </c>
      <c r="O200" s="66">
        <f t="shared" ca="1" si="26"/>
        <v>0</v>
      </c>
      <c r="S200" s="111">
        <f t="shared" ca="1" si="22"/>
        <v>17.380036765250587</v>
      </c>
      <c r="T200" s="51">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0.35624728850325371</v>
      </c>
      <c r="V200" s="66">
        <f t="shared" ca="1" si="28"/>
        <v>53.669934640522854</v>
      </c>
    </row>
    <row r="201" spans="1:22" x14ac:dyDescent="0.3">
      <c r="A201" s="32">
        <f t="shared" si="29"/>
        <v>45932</v>
      </c>
      <c r="B201" s="65" cm="1">
        <f t="array" aca="1" ref="B201" ca="1">_xlfn.XLOOKUP(A201,INDIRECT($A$5&amp;"!$AJ$41:$AJ$406"),INDIRECT($A$5&amp;"!$AK$41:$AK$406"))*SUM($F$3:$I$3)</f>
        <v>0</v>
      </c>
      <c r="C201" s="65" cm="1">
        <f t="array" aca="1" ref="C201" ca="1">_xlfn.XLOOKUP(A201,INDIRECT($A$5&amp;"!$AJ$41:$AJ$406"),INDIRECT($A$5&amp;"!$AL$41:$AL$406"))*SUM($F$3:$I$3)</f>
        <v>13.5</v>
      </c>
      <c r="D201" s="65" cm="1">
        <f t="array" aca="1" ref="D201" ca="1">_xlfn.XLOOKUP(A201,INDIRECT($A$5&amp;"!$AJ$41:$AJ$406"),INDIRECT($A$5&amp;"!$AO$41:$AO$406"))*SUM($F$3:$I$3)</f>
        <v>13.5</v>
      </c>
      <c r="E201" s="34" cm="1">
        <f t="array" ref="E201">SUMPRODUCT(('PT Storengy'!$B$8:$K$372)*('PT Storengy'!$A$8:$A$372=$A201)*('PT Storengy'!$B$5:$K$5=$A$6)*('PT Storengy'!$B$7:$K$7=$A$7))</f>
        <v>0.45</v>
      </c>
      <c r="F201" s="111">
        <f t="shared" ca="1" si="20"/>
        <v>13.5</v>
      </c>
      <c r="G201" s="153">
        <f t="shared" ca="1" si="23"/>
        <v>1</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0.35624728850325371</v>
      </c>
      <c r="I201" s="66">
        <f t="shared" ca="1" si="24"/>
        <v>0</v>
      </c>
      <c r="J201" s="110" cm="1">
        <f t="array" aca="1" ref="J201" ca="1">IF(COUNTIFS('PTC NaTran'!$K$7:$K$15996,"",'PTC NaTran'!$A$7:$A$15996,J$16,'PTC NaTran'!$D$7:$D$15996,$A201,'PTC NaTran'!$C$7:$C$15996,"DEL")&gt;0,J$14,SUMIFS('PTC NaTran'!$K$7:$K$15996,'PTC NaTran'!$A$7:$A$15996,J$16,'PTC NaTran'!$D$7:$D$15996,$A201,'PTC NaTran'!$C$7:$C$15996,"DEL")*1.0026*$F$4/INDIRECT($A$4&amp;"!D9"))</f>
        <v>150.65359477124181</v>
      </c>
      <c r="K201" s="110">
        <v>1000</v>
      </c>
      <c r="L201" s="111">
        <f t="shared" ca="1" si="21"/>
        <v>13.5</v>
      </c>
      <c r="M201" s="153">
        <f t="shared" ca="1" si="25"/>
        <v>1</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0.35624728850325371</v>
      </c>
      <c r="O201" s="66">
        <f t="shared" ca="1" si="26"/>
        <v>0</v>
      </c>
      <c r="S201" s="111">
        <f t="shared" ca="1" si="22"/>
        <v>17.433706699891111</v>
      </c>
      <c r="T201" s="51">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0.35624728850325371</v>
      </c>
      <c r="V201" s="66">
        <f t="shared" ca="1" si="28"/>
        <v>53.669934640522854</v>
      </c>
    </row>
    <row r="202" spans="1:22" x14ac:dyDescent="0.3">
      <c r="A202" s="32">
        <f t="shared" si="29"/>
        <v>45933</v>
      </c>
      <c r="B202" s="65" cm="1">
        <f t="array" aca="1" ref="B202" ca="1">_xlfn.XLOOKUP(A202,INDIRECT($A$5&amp;"!$AJ$41:$AJ$406"),INDIRECT($A$5&amp;"!$AK$41:$AK$406"))*SUM($F$3:$I$3)</f>
        <v>0</v>
      </c>
      <c r="C202" s="65" cm="1">
        <f t="array" aca="1" ref="C202" ca="1">_xlfn.XLOOKUP(A202,INDIRECT($A$5&amp;"!$AJ$41:$AJ$406"),INDIRECT($A$5&amp;"!$AL$41:$AL$406"))*SUM($F$3:$I$3)</f>
        <v>13.5</v>
      </c>
      <c r="D202" s="65" cm="1">
        <f t="array" aca="1" ref="D202" ca="1">_xlfn.XLOOKUP(A202,INDIRECT($A$5&amp;"!$AJ$41:$AJ$406"),INDIRECT($A$5&amp;"!$AO$41:$AO$406"))*SUM($F$3:$I$3)</f>
        <v>13.5</v>
      </c>
      <c r="E202" s="34" cm="1">
        <f t="array" ref="E202">SUMPRODUCT(('PT Storengy'!$B$8:$K$372)*('PT Storengy'!$A$8:$A$372=$A202)*('PT Storengy'!$B$5:$K$5=$A$6)*('PT Storengy'!$B$7:$K$7=$A$7))</f>
        <v>0.45</v>
      </c>
      <c r="F202" s="111">
        <f t="shared" ca="1" si="20"/>
        <v>13.5</v>
      </c>
      <c r="G202" s="153">
        <f t="shared" ca="1" si="23"/>
        <v>1</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0.35624728850325371</v>
      </c>
      <c r="I202" s="66">
        <f t="shared" ca="1" si="24"/>
        <v>0</v>
      </c>
      <c r="J202" s="110" cm="1">
        <f t="array" aca="1" ref="J202" ca="1">IF(COUNTIFS('PTC NaTran'!$K$7:$K$15996,"",'PTC NaTran'!$A$7:$A$15996,J$16,'PTC NaTran'!$D$7:$D$15996,$A202,'PTC NaTran'!$C$7:$C$15996,"DEL")&gt;0,J$14,SUMIFS('PTC NaTran'!$K$7:$K$15996,'PTC NaTran'!$A$7:$A$15996,J$16,'PTC NaTran'!$D$7:$D$15996,$A202,'PTC NaTran'!$C$7:$C$15996,"DEL")*1.0026*$F$4/INDIRECT($A$4&amp;"!D9"))</f>
        <v>150.65359477124181</v>
      </c>
      <c r="K202" s="110">
        <v>1000</v>
      </c>
      <c r="L202" s="111">
        <f t="shared" ca="1" si="21"/>
        <v>13.5</v>
      </c>
      <c r="M202" s="153">
        <f t="shared" ca="1" si="25"/>
        <v>1</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0.35624728850325371</v>
      </c>
      <c r="O202" s="66">
        <f t="shared" ca="1" si="26"/>
        <v>0</v>
      </c>
      <c r="S202" s="111">
        <f t="shared" ca="1" si="22"/>
        <v>17.487376634531635</v>
      </c>
      <c r="T202" s="51">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0.35624728850325371</v>
      </c>
      <c r="V202" s="66">
        <f t="shared" ca="1" si="28"/>
        <v>53.669934640522854</v>
      </c>
    </row>
    <row r="203" spans="1:22" x14ac:dyDescent="0.3">
      <c r="A203" s="32">
        <f t="shared" si="29"/>
        <v>45934</v>
      </c>
      <c r="B203" s="65" cm="1">
        <f t="array" aca="1" ref="B203" ca="1">_xlfn.XLOOKUP(A203,INDIRECT($A$5&amp;"!$AJ$41:$AJ$406"),INDIRECT($A$5&amp;"!$AK$41:$AK$406"))*SUM($F$3:$I$3)</f>
        <v>0</v>
      </c>
      <c r="C203" s="65" cm="1">
        <f t="array" aca="1" ref="C203" ca="1">_xlfn.XLOOKUP(A203,INDIRECT($A$5&amp;"!$AJ$41:$AJ$406"),INDIRECT($A$5&amp;"!$AL$41:$AL$406"))*SUM($F$3:$I$3)</f>
        <v>13.5</v>
      </c>
      <c r="D203" s="65" cm="1">
        <f t="array" aca="1" ref="D203" ca="1">_xlfn.XLOOKUP(A203,INDIRECT($A$5&amp;"!$AJ$41:$AJ$406"),INDIRECT($A$5&amp;"!$AO$41:$AO$406"))*SUM($F$3:$I$3)</f>
        <v>13.5</v>
      </c>
      <c r="E203" s="34" cm="1">
        <f t="array" ref="E203">SUMPRODUCT(('PT Storengy'!$B$8:$K$372)*('PT Storengy'!$A$8:$A$372=$A203)*('PT Storengy'!$B$5:$K$5=$A$6)*('PT Storengy'!$B$7:$K$7=$A$7))</f>
        <v>0.45</v>
      </c>
      <c r="F203" s="111">
        <f t="shared" ca="1" si="20"/>
        <v>13.5</v>
      </c>
      <c r="G203" s="153">
        <f t="shared" ca="1" si="23"/>
        <v>1</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0.35624728850325371</v>
      </c>
      <c r="I203" s="66">
        <f t="shared" ca="1" si="24"/>
        <v>0</v>
      </c>
      <c r="J203" s="110" cm="1">
        <f t="array" aca="1" ref="J203" ca="1">IF(COUNTIFS('PTC NaTran'!$K$7:$K$15996,"",'PTC NaTran'!$A$7:$A$15996,J$16,'PTC NaTran'!$D$7:$D$15996,$A203,'PTC NaTran'!$C$7:$C$15996,"DEL")&gt;0,J$14,SUMIFS('PTC NaTran'!$K$7:$K$15996,'PTC NaTran'!$A$7:$A$15996,J$16,'PTC NaTran'!$D$7:$D$15996,$A203,'PTC NaTran'!$C$7:$C$15996,"DEL")*1.0026*$F$4/INDIRECT($A$4&amp;"!D9"))</f>
        <v>150.65359477124181</v>
      </c>
      <c r="K203" s="110">
        <v>1000</v>
      </c>
      <c r="L203" s="111">
        <f t="shared" ca="1" si="21"/>
        <v>13.5</v>
      </c>
      <c r="M203" s="153">
        <f t="shared" ca="1" si="25"/>
        <v>1</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0.35624728850325371</v>
      </c>
      <c r="O203" s="66">
        <f t="shared" ca="1" si="26"/>
        <v>0</v>
      </c>
      <c r="S203" s="111">
        <f t="shared" ca="1" si="22"/>
        <v>17.54104656917216</v>
      </c>
      <c r="T203" s="51">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0.35624728850325371</v>
      </c>
      <c r="V203" s="66">
        <f t="shared" ca="1" si="28"/>
        <v>53.669934640522854</v>
      </c>
    </row>
    <row r="204" spans="1:22" x14ac:dyDescent="0.3">
      <c r="A204" s="32">
        <f t="shared" si="29"/>
        <v>45935</v>
      </c>
      <c r="B204" s="65" cm="1">
        <f t="array" aca="1" ref="B204" ca="1">_xlfn.XLOOKUP(A204,INDIRECT($A$5&amp;"!$AJ$41:$AJ$406"),INDIRECT($A$5&amp;"!$AK$41:$AK$406"))*SUM($F$3:$I$3)</f>
        <v>0</v>
      </c>
      <c r="C204" s="65" cm="1">
        <f t="array" aca="1" ref="C204" ca="1">_xlfn.XLOOKUP(A204,INDIRECT($A$5&amp;"!$AJ$41:$AJ$406"),INDIRECT($A$5&amp;"!$AL$41:$AL$406"))*SUM($F$3:$I$3)</f>
        <v>13.5</v>
      </c>
      <c r="D204" s="65" cm="1">
        <f t="array" aca="1" ref="D204" ca="1">_xlfn.XLOOKUP(A204,INDIRECT($A$5&amp;"!$AJ$41:$AJ$406"),INDIRECT($A$5&amp;"!$AO$41:$AO$406"))*SUM($F$3:$I$3)</f>
        <v>13.5</v>
      </c>
      <c r="E204" s="34" cm="1">
        <f t="array" ref="E204">SUMPRODUCT(('PT Storengy'!$B$8:$K$372)*('PT Storengy'!$A$8:$A$372=$A204)*('PT Storengy'!$B$5:$K$5=$A$6)*('PT Storengy'!$B$7:$K$7=$A$7))</f>
        <v>0.45</v>
      </c>
      <c r="F204" s="111">
        <f t="shared" ca="1" si="20"/>
        <v>13.5</v>
      </c>
      <c r="G204" s="153">
        <f t="shared" ca="1" si="23"/>
        <v>1</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0.35624728850325371</v>
      </c>
      <c r="I204" s="66">
        <f t="shared" ca="1" si="24"/>
        <v>0</v>
      </c>
      <c r="J204" s="110" cm="1">
        <f t="array" aca="1" ref="J204" ca="1">IF(COUNTIFS('PTC NaTran'!$K$7:$K$15996,"",'PTC NaTran'!$A$7:$A$15996,J$16,'PTC NaTran'!$D$7:$D$15996,$A204,'PTC NaTran'!$C$7:$C$15996,"DEL")&gt;0,J$14,SUMIFS('PTC NaTran'!$K$7:$K$15996,'PTC NaTran'!$A$7:$A$15996,J$16,'PTC NaTran'!$D$7:$D$15996,$A204,'PTC NaTran'!$C$7:$C$15996,"DEL")*1.0026*$F$4/INDIRECT($A$4&amp;"!D9"))</f>
        <v>150.65359477124181</v>
      </c>
      <c r="K204" s="110">
        <v>1000</v>
      </c>
      <c r="L204" s="111">
        <f t="shared" ca="1" si="21"/>
        <v>13.5</v>
      </c>
      <c r="M204" s="153">
        <f t="shared" ca="1" si="25"/>
        <v>1</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0.35624728850325371</v>
      </c>
      <c r="O204" s="66">
        <f t="shared" ca="1" si="26"/>
        <v>0</v>
      </c>
      <c r="S204" s="111">
        <f t="shared" ca="1" si="22"/>
        <v>17.594716503812684</v>
      </c>
      <c r="T204" s="51">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0.35624728850325371</v>
      </c>
      <c r="V204" s="66">
        <f t="shared" ca="1" si="28"/>
        <v>53.669934640522854</v>
      </c>
    </row>
    <row r="205" spans="1:22" x14ac:dyDescent="0.3">
      <c r="A205" s="32">
        <f t="shared" si="29"/>
        <v>45936</v>
      </c>
      <c r="B205" s="65" cm="1">
        <f t="array" aca="1" ref="B205" ca="1">_xlfn.XLOOKUP(A205,INDIRECT($A$5&amp;"!$AJ$41:$AJ$406"),INDIRECT($A$5&amp;"!$AK$41:$AK$406"))*SUM($F$3:$I$3)</f>
        <v>0</v>
      </c>
      <c r="C205" s="65" cm="1">
        <f t="array" aca="1" ref="C205" ca="1">_xlfn.XLOOKUP(A205,INDIRECT($A$5&amp;"!$AJ$41:$AJ$406"),INDIRECT($A$5&amp;"!$AL$41:$AL$406"))*SUM($F$3:$I$3)</f>
        <v>13.5</v>
      </c>
      <c r="D205" s="65" cm="1">
        <f t="array" aca="1" ref="D205" ca="1">_xlfn.XLOOKUP(A205,INDIRECT($A$5&amp;"!$AJ$41:$AJ$406"),INDIRECT($A$5&amp;"!$AO$41:$AO$406"))*SUM($F$3:$I$3)</f>
        <v>13.5</v>
      </c>
      <c r="E205" s="34" cm="1">
        <f t="array" ref="E205">SUMPRODUCT(('PT Storengy'!$B$8:$K$372)*('PT Storengy'!$A$8:$A$372=$A205)*('PT Storengy'!$B$5:$K$5=$A$6)*('PT Storengy'!$B$7:$K$7=$A$7))</f>
        <v>0.45</v>
      </c>
      <c r="F205" s="111">
        <f t="shared" ca="1" si="20"/>
        <v>13.5</v>
      </c>
      <c r="G205" s="153">
        <f t="shared" ca="1" si="23"/>
        <v>1</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0.35624728850325371</v>
      </c>
      <c r="I205" s="66">
        <f t="shared" ca="1" si="24"/>
        <v>0</v>
      </c>
      <c r="J205" s="110" cm="1">
        <f t="array" aca="1" ref="J205" ca="1">IF(COUNTIFS('PTC NaTran'!$K$7:$K$15996,"",'PTC NaTran'!$A$7:$A$15996,J$16,'PTC NaTran'!$D$7:$D$15996,$A205,'PTC NaTran'!$C$7:$C$15996,"DEL")&gt;0,J$14,SUMIFS('PTC NaTran'!$K$7:$K$15996,'PTC NaTran'!$A$7:$A$15996,J$16,'PTC NaTran'!$D$7:$D$15996,$A205,'PTC NaTran'!$C$7:$C$15996,"DEL")*1.0026*$F$4/INDIRECT($A$4&amp;"!D9"))</f>
        <v>150.65359477124181</v>
      </c>
      <c r="K205" s="110">
        <v>1000</v>
      </c>
      <c r="L205" s="111">
        <f t="shared" ca="1" si="21"/>
        <v>13.5</v>
      </c>
      <c r="M205" s="153">
        <f t="shared" ca="1" si="25"/>
        <v>1</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0.35624728850325371</v>
      </c>
      <c r="O205" s="66">
        <f t="shared" ca="1" si="26"/>
        <v>0</v>
      </c>
      <c r="S205" s="111">
        <f t="shared" ca="1" si="22"/>
        <v>17.648386438453208</v>
      </c>
      <c r="T205" s="51">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0.35624728850325371</v>
      </c>
      <c r="V205" s="66">
        <f t="shared" ca="1" si="28"/>
        <v>53.669934640522854</v>
      </c>
    </row>
    <row r="206" spans="1:22" x14ac:dyDescent="0.3">
      <c r="A206" s="32">
        <f t="shared" si="29"/>
        <v>45937</v>
      </c>
      <c r="B206" s="65" cm="1">
        <f t="array" aca="1" ref="B206" ca="1">_xlfn.XLOOKUP(A206,INDIRECT($A$5&amp;"!$AJ$41:$AJ$406"),INDIRECT($A$5&amp;"!$AK$41:$AK$406"))*SUM($F$3:$I$3)</f>
        <v>0</v>
      </c>
      <c r="C206" s="65" cm="1">
        <f t="array" aca="1" ref="C206" ca="1">_xlfn.XLOOKUP(A206,INDIRECT($A$5&amp;"!$AJ$41:$AJ$406"),INDIRECT($A$5&amp;"!$AL$41:$AL$406"))*SUM($F$3:$I$3)</f>
        <v>13.5</v>
      </c>
      <c r="D206" s="65" cm="1">
        <f t="array" aca="1" ref="D206" ca="1">_xlfn.XLOOKUP(A206,INDIRECT($A$5&amp;"!$AJ$41:$AJ$406"),INDIRECT($A$5&amp;"!$AO$41:$AO$406"))*SUM($F$3:$I$3)</f>
        <v>13.5</v>
      </c>
      <c r="E206" s="34" cm="1">
        <f t="array" ref="E206">SUMPRODUCT(('PT Storengy'!$B$8:$K$372)*('PT Storengy'!$A$8:$A$372=$A206)*('PT Storengy'!$B$5:$K$5=$A$6)*('PT Storengy'!$B$7:$K$7=$A$7))</f>
        <v>0.45</v>
      </c>
      <c r="F206" s="111">
        <f t="shared" ca="1" si="20"/>
        <v>13.5</v>
      </c>
      <c r="G206" s="153">
        <f t="shared" ca="1" si="23"/>
        <v>1</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0.35624728850325371</v>
      </c>
      <c r="I206" s="66">
        <f t="shared" ca="1" si="24"/>
        <v>0</v>
      </c>
      <c r="J206" s="110" cm="1">
        <f t="array" aca="1" ref="J206" ca="1">IF(COUNTIFS('PTC NaTran'!$K$7:$K$15996,"",'PTC NaTran'!$A$7:$A$15996,J$16,'PTC NaTran'!$D$7:$D$15996,$A206,'PTC NaTran'!$C$7:$C$15996,"DEL")&gt;0,J$14,SUMIFS('PTC NaTran'!$K$7:$K$15996,'PTC NaTran'!$A$7:$A$15996,J$16,'PTC NaTran'!$D$7:$D$15996,$A206,'PTC NaTran'!$C$7:$C$15996,"DEL")*1.0026*$F$4/INDIRECT($A$4&amp;"!D9"))</f>
        <v>150.65359477124181</v>
      </c>
      <c r="K206" s="110">
        <v>1000</v>
      </c>
      <c r="L206" s="111">
        <f t="shared" ca="1" si="21"/>
        <v>13.5</v>
      </c>
      <c r="M206" s="153">
        <f t="shared" ca="1" si="25"/>
        <v>1</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0.35624728850325371</v>
      </c>
      <c r="O206" s="66">
        <f t="shared" ca="1" si="26"/>
        <v>0</v>
      </c>
      <c r="S206" s="111">
        <f t="shared" ca="1" si="22"/>
        <v>17.702056373093733</v>
      </c>
      <c r="T206" s="51">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0.35624728850325371</v>
      </c>
      <c r="V206" s="66">
        <f t="shared" ca="1" si="28"/>
        <v>53.669934640522854</v>
      </c>
    </row>
    <row r="207" spans="1:22" x14ac:dyDescent="0.3">
      <c r="A207" s="32">
        <f t="shared" si="29"/>
        <v>45938</v>
      </c>
      <c r="B207" s="65" cm="1">
        <f t="array" aca="1" ref="B207" ca="1">_xlfn.XLOOKUP(A207,INDIRECT($A$5&amp;"!$AJ$41:$AJ$406"),INDIRECT($A$5&amp;"!$AK$41:$AK$406"))*SUM($F$3:$I$3)</f>
        <v>0</v>
      </c>
      <c r="C207" s="65" cm="1">
        <f t="array" aca="1" ref="C207" ca="1">_xlfn.XLOOKUP(A207,INDIRECT($A$5&amp;"!$AJ$41:$AJ$406"),INDIRECT($A$5&amp;"!$AL$41:$AL$406"))*SUM($F$3:$I$3)</f>
        <v>13.5</v>
      </c>
      <c r="D207" s="65" cm="1">
        <f t="array" aca="1" ref="D207" ca="1">_xlfn.XLOOKUP(A207,INDIRECT($A$5&amp;"!$AJ$41:$AJ$406"),INDIRECT($A$5&amp;"!$AO$41:$AO$406"))*SUM($F$3:$I$3)</f>
        <v>13.5</v>
      </c>
      <c r="E207" s="34" cm="1">
        <f t="array" ref="E207">SUMPRODUCT(('PT Storengy'!$B$8:$K$372)*('PT Storengy'!$A$8:$A$372=$A207)*('PT Storengy'!$B$5:$K$5=$A$6)*('PT Storengy'!$B$7:$K$7=$A$7))</f>
        <v>0.45</v>
      </c>
      <c r="F207" s="111">
        <f t="shared" ca="1" si="20"/>
        <v>13.5</v>
      </c>
      <c r="G207" s="153">
        <f t="shared" ca="1" si="23"/>
        <v>1</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0.35624728850325371</v>
      </c>
      <c r="I207" s="66">
        <f t="shared" ca="1" si="24"/>
        <v>0</v>
      </c>
      <c r="J207" s="110" cm="1">
        <f t="array" aca="1" ref="J207" ca="1">IF(COUNTIFS('PTC NaTran'!$K$7:$K$15996,"",'PTC NaTran'!$A$7:$A$15996,J$16,'PTC NaTran'!$D$7:$D$15996,$A207,'PTC NaTran'!$C$7:$C$15996,"DEL")&gt;0,J$14,SUMIFS('PTC NaTran'!$K$7:$K$15996,'PTC NaTran'!$A$7:$A$15996,J$16,'PTC NaTran'!$D$7:$D$15996,$A207,'PTC NaTran'!$C$7:$C$15996,"DEL")*1.0026*$F$4/INDIRECT($A$4&amp;"!D9"))</f>
        <v>150.65359477124181</v>
      </c>
      <c r="K207" s="110">
        <v>1000</v>
      </c>
      <c r="L207" s="111">
        <f t="shared" ca="1" si="21"/>
        <v>13.5</v>
      </c>
      <c r="M207" s="153">
        <f t="shared" ca="1" si="25"/>
        <v>1</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0.35624728850325371</v>
      </c>
      <c r="O207" s="66">
        <f t="shared" ca="1" si="26"/>
        <v>0</v>
      </c>
      <c r="S207" s="111">
        <f t="shared" ca="1" si="22"/>
        <v>17.755726307734257</v>
      </c>
      <c r="T207" s="51">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0.35624728850325371</v>
      </c>
      <c r="V207" s="66">
        <f t="shared" ca="1" si="28"/>
        <v>53.669934640522854</v>
      </c>
    </row>
    <row r="208" spans="1:22" x14ac:dyDescent="0.3">
      <c r="A208" s="32">
        <f t="shared" si="29"/>
        <v>45939</v>
      </c>
      <c r="B208" s="65" cm="1">
        <f t="array" aca="1" ref="B208" ca="1">_xlfn.XLOOKUP(A208,INDIRECT($A$5&amp;"!$AJ$41:$AJ$406"),INDIRECT($A$5&amp;"!$AK$41:$AK$406"))*SUM($F$3:$I$3)</f>
        <v>0</v>
      </c>
      <c r="C208" s="65" cm="1">
        <f t="array" aca="1" ref="C208" ca="1">_xlfn.XLOOKUP(A208,INDIRECT($A$5&amp;"!$AJ$41:$AJ$406"),INDIRECT($A$5&amp;"!$AL$41:$AL$406"))*SUM($F$3:$I$3)</f>
        <v>13.5</v>
      </c>
      <c r="D208" s="65" cm="1">
        <f t="array" aca="1" ref="D208" ca="1">_xlfn.XLOOKUP(A208,INDIRECT($A$5&amp;"!$AJ$41:$AJ$406"),INDIRECT($A$5&amp;"!$AO$41:$AO$406"))*SUM($F$3:$I$3)</f>
        <v>13.5</v>
      </c>
      <c r="E208" s="34" cm="1">
        <f t="array" ref="E208">SUMPRODUCT(('PT Storengy'!$B$8:$K$372)*('PT Storengy'!$A$8:$A$372=$A208)*('PT Storengy'!$B$5:$K$5=$A$6)*('PT Storengy'!$B$7:$K$7=$A$7))</f>
        <v>0.45</v>
      </c>
      <c r="F208" s="111">
        <f t="shared" ca="1" si="20"/>
        <v>13.5</v>
      </c>
      <c r="G208" s="153">
        <f t="shared" ca="1" si="23"/>
        <v>1</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0.35624728850325371</v>
      </c>
      <c r="I208" s="66">
        <f t="shared" ca="1" si="24"/>
        <v>0</v>
      </c>
      <c r="J208" s="110" cm="1">
        <f t="array" aca="1" ref="J208" ca="1">IF(COUNTIFS('PTC NaTran'!$K$7:$K$15996,"",'PTC NaTran'!$A$7:$A$15996,J$16,'PTC NaTran'!$D$7:$D$15996,$A208,'PTC NaTran'!$C$7:$C$15996,"DEL")&gt;0,J$14,SUMIFS('PTC NaTran'!$K$7:$K$15996,'PTC NaTran'!$A$7:$A$15996,J$16,'PTC NaTran'!$D$7:$D$15996,$A208,'PTC NaTran'!$C$7:$C$15996,"DEL")*1.0026*$F$4/INDIRECT($A$4&amp;"!D9"))</f>
        <v>150.65359477124181</v>
      </c>
      <c r="K208" s="110">
        <v>1000</v>
      </c>
      <c r="L208" s="111">
        <f t="shared" ca="1" si="21"/>
        <v>13.5</v>
      </c>
      <c r="M208" s="153">
        <f t="shared" ca="1" si="25"/>
        <v>1</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0.35624728850325371</v>
      </c>
      <c r="O208" s="66">
        <f t="shared" ca="1" si="26"/>
        <v>0</v>
      </c>
      <c r="S208" s="111">
        <f t="shared" ca="1" si="22"/>
        <v>17.809396242374781</v>
      </c>
      <c r="T208" s="51">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0.35624728850325371</v>
      </c>
      <c r="V208" s="66">
        <f t="shared" ca="1" si="28"/>
        <v>53.669934640522854</v>
      </c>
    </row>
    <row r="209" spans="1:22" x14ac:dyDescent="0.3">
      <c r="A209" s="32">
        <f t="shared" si="29"/>
        <v>45940</v>
      </c>
      <c r="B209" s="65" cm="1">
        <f t="array" aca="1" ref="B209" ca="1">_xlfn.XLOOKUP(A209,INDIRECT($A$5&amp;"!$AJ$41:$AJ$406"),INDIRECT($A$5&amp;"!$AK$41:$AK$406"))*SUM($F$3:$I$3)</f>
        <v>0</v>
      </c>
      <c r="C209" s="65" cm="1">
        <f t="array" aca="1" ref="C209" ca="1">_xlfn.XLOOKUP(A209,INDIRECT($A$5&amp;"!$AJ$41:$AJ$406"),INDIRECT($A$5&amp;"!$AL$41:$AL$406"))*SUM($F$3:$I$3)</f>
        <v>13.5</v>
      </c>
      <c r="D209" s="65" cm="1">
        <f t="array" aca="1" ref="D209" ca="1">_xlfn.XLOOKUP(A209,INDIRECT($A$5&amp;"!$AJ$41:$AJ$406"),INDIRECT($A$5&amp;"!$AO$41:$AO$406"))*SUM($F$3:$I$3)</f>
        <v>13.5</v>
      </c>
      <c r="E209" s="34" cm="1">
        <f t="array" ref="E209">SUMPRODUCT(('PT Storengy'!$B$8:$K$372)*('PT Storengy'!$A$8:$A$372=$A209)*('PT Storengy'!$B$5:$K$5=$A$6)*('PT Storengy'!$B$7:$K$7=$A$7))</f>
        <v>0.45</v>
      </c>
      <c r="F209" s="111">
        <f t="shared" ref="F209:F231" ca="1" si="30">F208+I209/1000</f>
        <v>13.5</v>
      </c>
      <c r="G209" s="153">
        <f t="shared" ca="1" si="23"/>
        <v>1</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0.35624728850325371</v>
      </c>
      <c r="I209" s="66">
        <f t="shared" ca="1" si="24"/>
        <v>0</v>
      </c>
      <c r="J209" s="110" cm="1">
        <f t="array" aca="1" ref="J209" ca="1">IF(COUNTIFS('PTC NaTran'!$K$7:$K$15996,"",'PTC NaTran'!$A$7:$A$15996,J$16,'PTC NaTran'!$D$7:$D$15996,$A209,'PTC NaTran'!$C$7:$C$15996,"DEL")&gt;0,J$14,SUMIFS('PTC NaTran'!$K$7:$K$15996,'PTC NaTran'!$A$7:$A$15996,J$16,'PTC NaTran'!$D$7:$D$15996,$A209,'PTC NaTran'!$C$7:$C$15996,"DEL")*1.0026*$F$4/INDIRECT($A$4&amp;"!D9"))</f>
        <v>150.65359477124181</v>
      </c>
      <c r="K209" s="110">
        <v>1000</v>
      </c>
      <c r="L209" s="111">
        <f t="shared" ref="L209:L231" ca="1" si="31">L208+O209/1000</f>
        <v>13.5</v>
      </c>
      <c r="M209" s="153">
        <f t="shared" ca="1" si="25"/>
        <v>1</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0.35624728850325371</v>
      </c>
      <c r="O209" s="66">
        <f t="shared" ca="1" si="26"/>
        <v>0</v>
      </c>
      <c r="S209" s="111">
        <f t="shared" ref="S209:S231" ca="1" si="32">S208+V209/1000</f>
        <v>17.863066177015305</v>
      </c>
      <c r="T209" s="51">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0.35624728850325371</v>
      </c>
      <c r="V209" s="66">
        <f t="shared" ca="1" si="28"/>
        <v>53.669934640522854</v>
      </c>
    </row>
    <row r="210" spans="1:22" x14ac:dyDescent="0.3">
      <c r="A210" s="32">
        <f t="shared" si="29"/>
        <v>45941</v>
      </c>
      <c r="B210" s="65" cm="1">
        <f t="array" aca="1" ref="B210" ca="1">_xlfn.XLOOKUP(A210,INDIRECT($A$5&amp;"!$AJ$41:$AJ$406"),INDIRECT($A$5&amp;"!$AK$41:$AK$406"))*SUM($F$3:$I$3)</f>
        <v>0</v>
      </c>
      <c r="C210" s="65" cm="1">
        <f t="array" aca="1" ref="C210" ca="1">_xlfn.XLOOKUP(A210,INDIRECT($A$5&amp;"!$AJ$41:$AJ$406"),INDIRECT($A$5&amp;"!$AL$41:$AL$406"))*SUM($F$3:$I$3)</f>
        <v>13.5</v>
      </c>
      <c r="D210" s="65" cm="1">
        <f t="array" aca="1" ref="D210" ca="1">_xlfn.XLOOKUP(A210,INDIRECT($A$5&amp;"!$AJ$41:$AJ$406"),INDIRECT($A$5&amp;"!$AO$41:$AO$406"))*SUM($F$3:$I$3)</f>
        <v>13.5</v>
      </c>
      <c r="E210" s="34" cm="1">
        <f t="array" ref="E210">SUMPRODUCT(('PT Storengy'!$B$8:$K$372)*('PT Storengy'!$A$8:$A$372=$A210)*('PT Storengy'!$B$5:$K$5=$A$6)*('PT Storengy'!$B$7:$K$7=$A$7))</f>
        <v>0.15</v>
      </c>
      <c r="F210" s="111">
        <f t="shared" ca="1" si="30"/>
        <v>13.5</v>
      </c>
      <c r="G210" s="153">
        <f t="shared" ref="G210:G231" ca="1" si="33">ROUND(F209/SUM($F$3,$G$3,$H$3,$I$3),5)</f>
        <v>1</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0.35624728850325371</v>
      </c>
      <c r="I210" s="66">
        <f t="shared" ref="I210:I231" ca="1" si="34">ROUND(IF(F209*1000+$F$4*(1-$E210)*H210&gt;$D210*1000,$D210*1000-F209*1000,$F$4*(1-$E210)*H210),4)</f>
        <v>0</v>
      </c>
      <c r="J210" s="110" cm="1">
        <f t="array" aca="1" ref="J210" ca="1">IF(COUNTIFS('PTC NaTran'!$K$7:$K$15996,"",'PTC NaTran'!$A$7:$A$15996,J$16,'PTC NaTran'!$D$7:$D$15996,$A210,'PTC NaTran'!$C$7:$C$15996,"DEL")&gt;0,J$14,SUMIFS('PTC NaTran'!$K$7:$K$15996,'PTC NaTran'!$A$7:$A$15996,J$16,'PTC NaTran'!$D$7:$D$15996,$A210,'PTC NaTran'!$C$7:$C$15996,"DEL")*1.0026*$F$4/INDIRECT($A$4&amp;"!D9"))</f>
        <v>150.65359477124181</v>
      </c>
      <c r="K210" s="110">
        <v>1000</v>
      </c>
      <c r="L210" s="111">
        <f t="shared" ca="1" si="31"/>
        <v>13.5</v>
      </c>
      <c r="M210" s="153">
        <f t="shared" ref="M210:M231" ca="1" si="35">ROUND(L209/SUM($F$3,$G$3,$H$3,$I$3),5)</f>
        <v>1</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0.35624728850325371</v>
      </c>
      <c r="O210" s="66">
        <f t="shared" ref="O210:O231" ca="1" si="36">IF(L209*1000+MIN(J210,K210,$F$4*(1-$E210)*N210)&gt;$D210*1000,$D210*1000-L209*1000,MIN(J210,K210,$F$4*(1-$E210)*N210))</f>
        <v>0</v>
      </c>
      <c r="S210" s="111">
        <f t="shared" ca="1" si="32"/>
        <v>17.91673611165583</v>
      </c>
      <c r="T210" s="51">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0.35624728850325371</v>
      </c>
      <c r="V210" s="66">
        <f t="shared" ref="V210:V231" ca="1" si="38">$F$4*(1)*U210</f>
        <v>53.669934640522854</v>
      </c>
    </row>
    <row r="211" spans="1:22" x14ac:dyDescent="0.3">
      <c r="A211" s="32">
        <f t="shared" ref="A211:A231" si="39">A210+1</f>
        <v>45942</v>
      </c>
      <c r="B211" s="65" cm="1">
        <f t="array" aca="1" ref="B211" ca="1">_xlfn.XLOOKUP(A211,INDIRECT($A$5&amp;"!$AJ$41:$AJ$406"),INDIRECT($A$5&amp;"!$AK$41:$AK$406"))*SUM($F$3:$I$3)</f>
        <v>0</v>
      </c>
      <c r="C211" s="65" cm="1">
        <f t="array" aca="1" ref="C211" ca="1">_xlfn.XLOOKUP(A211,INDIRECT($A$5&amp;"!$AJ$41:$AJ$406"),INDIRECT($A$5&amp;"!$AL$41:$AL$406"))*SUM($F$3:$I$3)</f>
        <v>13.5</v>
      </c>
      <c r="D211" s="65" cm="1">
        <f t="array" aca="1" ref="D211" ca="1">_xlfn.XLOOKUP(A211,INDIRECT($A$5&amp;"!$AJ$41:$AJ$406"),INDIRECT($A$5&amp;"!$AO$41:$AO$406"))*SUM($F$3:$I$3)</f>
        <v>13.5</v>
      </c>
      <c r="E211" s="34" cm="1">
        <f t="array" ref="E211">SUMPRODUCT(('PT Storengy'!$B$8:$K$372)*('PT Storengy'!$A$8:$A$372=$A211)*('PT Storengy'!$B$5:$K$5=$A$6)*('PT Storengy'!$B$7:$K$7=$A$7))</f>
        <v>0.15</v>
      </c>
      <c r="F211" s="111">
        <f t="shared" ca="1" si="30"/>
        <v>13.5</v>
      </c>
      <c r="G211" s="153">
        <f t="shared" ca="1" si="33"/>
        <v>1</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0.35624728850325371</v>
      </c>
      <c r="I211" s="66">
        <f t="shared" ca="1" si="34"/>
        <v>0</v>
      </c>
      <c r="J211" s="110" cm="1">
        <f t="array" aca="1" ref="J211" ca="1">IF(COUNTIFS('PTC NaTran'!$K$7:$K$15996,"",'PTC NaTran'!$A$7:$A$15996,J$16,'PTC NaTran'!$D$7:$D$15996,$A211,'PTC NaTran'!$C$7:$C$15996,"DEL")&gt;0,J$14,SUMIFS('PTC NaTran'!$K$7:$K$15996,'PTC NaTran'!$A$7:$A$15996,J$16,'PTC NaTran'!$D$7:$D$15996,$A211,'PTC NaTran'!$C$7:$C$15996,"DEL")*1.0026*$F$4/INDIRECT($A$4&amp;"!D9"))</f>
        <v>150.65359477124181</v>
      </c>
      <c r="K211" s="110">
        <v>1000</v>
      </c>
      <c r="L211" s="111">
        <f t="shared" ca="1" si="31"/>
        <v>13.5</v>
      </c>
      <c r="M211" s="153">
        <f t="shared" ca="1" si="35"/>
        <v>1</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0.35624728850325371</v>
      </c>
      <c r="O211" s="66">
        <f t="shared" ca="1" si="36"/>
        <v>0</v>
      </c>
      <c r="S211" s="111">
        <f t="shared" ca="1" si="32"/>
        <v>17.970406046296354</v>
      </c>
      <c r="T211" s="51">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0.35624728850325371</v>
      </c>
      <c r="V211" s="66">
        <f t="shared" ca="1" si="38"/>
        <v>53.669934640522854</v>
      </c>
    </row>
    <row r="212" spans="1:22" x14ac:dyDescent="0.3">
      <c r="A212" s="32">
        <f t="shared" si="39"/>
        <v>45943</v>
      </c>
      <c r="B212" s="65" cm="1">
        <f t="array" aca="1" ref="B212" ca="1">_xlfn.XLOOKUP(A212,INDIRECT($A$5&amp;"!$AJ$41:$AJ$406"),INDIRECT($A$5&amp;"!$AK$41:$AK$406"))*SUM($F$3:$I$3)</f>
        <v>0</v>
      </c>
      <c r="C212" s="65" cm="1">
        <f t="array" aca="1" ref="C212" ca="1">_xlfn.XLOOKUP(A212,INDIRECT($A$5&amp;"!$AJ$41:$AJ$406"),INDIRECT($A$5&amp;"!$AL$41:$AL$406"))*SUM($F$3:$I$3)</f>
        <v>13.5</v>
      </c>
      <c r="D212" s="65" cm="1">
        <f t="array" aca="1" ref="D212" ca="1">_xlfn.XLOOKUP(A212,INDIRECT($A$5&amp;"!$AJ$41:$AJ$406"),INDIRECT($A$5&amp;"!$AO$41:$AO$406"))*SUM($F$3:$I$3)</f>
        <v>13.5</v>
      </c>
      <c r="E212" s="34" cm="1">
        <f t="array" ref="E212">SUMPRODUCT(('PT Storengy'!$B$8:$K$372)*('PT Storengy'!$A$8:$A$372=$A212)*('PT Storengy'!$B$5:$K$5=$A$6)*('PT Storengy'!$B$7:$K$7=$A$7))</f>
        <v>0.15</v>
      </c>
      <c r="F212" s="111">
        <f t="shared" ca="1" si="30"/>
        <v>13.5</v>
      </c>
      <c r="G212" s="153">
        <f t="shared" ca="1" si="33"/>
        <v>1</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0.35624728850325371</v>
      </c>
      <c r="I212" s="66">
        <f t="shared" ca="1" si="34"/>
        <v>0</v>
      </c>
      <c r="J212" s="110" cm="1">
        <f t="array" aca="1" ref="J212" ca="1">IF(COUNTIFS('PTC NaTran'!$K$7:$K$15996,"",'PTC NaTran'!$A$7:$A$15996,J$16,'PTC NaTran'!$D$7:$D$15996,$A212,'PTC NaTran'!$C$7:$C$15996,"DEL")&gt;0,J$14,SUMIFS('PTC NaTran'!$K$7:$K$15996,'PTC NaTran'!$A$7:$A$15996,J$16,'PTC NaTran'!$D$7:$D$15996,$A212,'PTC NaTran'!$C$7:$C$15996,"DEL")*1.0026*$F$4/INDIRECT($A$4&amp;"!D9"))</f>
        <v>150.65359477124181</v>
      </c>
      <c r="K212" s="110">
        <v>1000</v>
      </c>
      <c r="L212" s="111">
        <f t="shared" ca="1" si="31"/>
        <v>13.5</v>
      </c>
      <c r="M212" s="153">
        <f t="shared" ca="1" si="35"/>
        <v>1</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0.35624728850325371</v>
      </c>
      <c r="O212" s="66">
        <f t="shared" ca="1" si="36"/>
        <v>0</v>
      </c>
      <c r="S212" s="111">
        <f t="shared" ca="1" si="32"/>
        <v>18.024075980936878</v>
      </c>
      <c r="T212" s="51">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0.35624728850325371</v>
      </c>
      <c r="V212" s="66">
        <f t="shared" ca="1" si="38"/>
        <v>53.669934640522854</v>
      </c>
    </row>
    <row r="213" spans="1:22" x14ac:dyDescent="0.3">
      <c r="A213" s="32">
        <f t="shared" si="39"/>
        <v>45944</v>
      </c>
      <c r="B213" s="65" cm="1">
        <f t="array" aca="1" ref="B213" ca="1">_xlfn.XLOOKUP(A213,INDIRECT($A$5&amp;"!$AJ$41:$AJ$406"),INDIRECT($A$5&amp;"!$AK$41:$AK$406"))*SUM($F$3:$I$3)</f>
        <v>0</v>
      </c>
      <c r="C213" s="65" cm="1">
        <f t="array" aca="1" ref="C213" ca="1">_xlfn.XLOOKUP(A213,INDIRECT($A$5&amp;"!$AJ$41:$AJ$406"),INDIRECT($A$5&amp;"!$AL$41:$AL$406"))*SUM($F$3:$I$3)</f>
        <v>13.5</v>
      </c>
      <c r="D213" s="65" cm="1">
        <f t="array" aca="1" ref="D213" ca="1">_xlfn.XLOOKUP(A213,INDIRECT($A$5&amp;"!$AJ$41:$AJ$406"),INDIRECT($A$5&amp;"!$AO$41:$AO$406"))*SUM($F$3:$I$3)</f>
        <v>13.5</v>
      </c>
      <c r="E213" s="34" cm="1">
        <f t="array" ref="E213">SUMPRODUCT(('PT Storengy'!$B$8:$K$372)*('PT Storengy'!$A$8:$A$372=$A213)*('PT Storengy'!$B$5:$K$5=$A$6)*('PT Storengy'!$B$7:$K$7=$A$7))</f>
        <v>0.15</v>
      </c>
      <c r="F213" s="111">
        <f t="shared" ca="1" si="30"/>
        <v>13.5</v>
      </c>
      <c r="G213" s="153">
        <f t="shared" ca="1" si="33"/>
        <v>1</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0.35624728850325371</v>
      </c>
      <c r="I213" s="66">
        <f t="shared" ca="1" si="34"/>
        <v>0</v>
      </c>
      <c r="J213" s="110" cm="1">
        <f t="array" aca="1" ref="J213" ca="1">IF(COUNTIFS('PTC NaTran'!$K$7:$K$15996,"",'PTC NaTran'!$A$7:$A$15996,J$16,'PTC NaTran'!$D$7:$D$15996,$A213,'PTC NaTran'!$C$7:$C$15996,"DEL")&gt;0,J$14,SUMIFS('PTC NaTran'!$K$7:$K$15996,'PTC NaTran'!$A$7:$A$15996,J$16,'PTC NaTran'!$D$7:$D$15996,$A213,'PTC NaTran'!$C$7:$C$15996,"DEL")*1.0026*$F$4/INDIRECT($A$4&amp;"!D9"))</f>
        <v>150.65359477124181</v>
      </c>
      <c r="K213" s="110">
        <v>1000</v>
      </c>
      <c r="L213" s="111">
        <f t="shared" ca="1" si="31"/>
        <v>13.5</v>
      </c>
      <c r="M213" s="153">
        <f t="shared" ca="1" si="35"/>
        <v>1</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0.35624728850325371</v>
      </c>
      <c r="O213" s="66">
        <f t="shared" ca="1" si="36"/>
        <v>0</v>
      </c>
      <c r="S213" s="111">
        <f t="shared" ca="1" si="32"/>
        <v>18.077745915577403</v>
      </c>
      <c r="T213" s="51">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0.35624728850325371</v>
      </c>
      <c r="V213" s="66">
        <f t="shared" ca="1" si="38"/>
        <v>53.669934640522854</v>
      </c>
    </row>
    <row r="214" spans="1:22" x14ac:dyDescent="0.3">
      <c r="A214" s="32">
        <f t="shared" si="39"/>
        <v>45945</v>
      </c>
      <c r="B214" s="65" cm="1">
        <f t="array" aca="1" ref="B214" ca="1">_xlfn.XLOOKUP(A214,INDIRECT($A$5&amp;"!$AJ$41:$AJ$406"),INDIRECT($A$5&amp;"!$AK$41:$AK$406"))*SUM($F$3:$I$3)</f>
        <v>0</v>
      </c>
      <c r="C214" s="65" cm="1">
        <f t="array" aca="1" ref="C214" ca="1">_xlfn.XLOOKUP(A214,INDIRECT($A$5&amp;"!$AJ$41:$AJ$406"),INDIRECT($A$5&amp;"!$AL$41:$AL$406"))*SUM($F$3:$I$3)</f>
        <v>13.5</v>
      </c>
      <c r="D214" s="65" cm="1">
        <f t="array" aca="1" ref="D214" ca="1">_xlfn.XLOOKUP(A214,INDIRECT($A$5&amp;"!$AJ$41:$AJ$406"),INDIRECT($A$5&amp;"!$AO$41:$AO$406"))*SUM($F$3:$I$3)</f>
        <v>13.5</v>
      </c>
      <c r="E214" s="34" cm="1">
        <f t="array" ref="E214">SUMPRODUCT(('PT Storengy'!$B$8:$K$372)*('PT Storengy'!$A$8:$A$372=$A214)*('PT Storengy'!$B$5:$K$5=$A$6)*('PT Storengy'!$B$7:$K$7=$A$7))</f>
        <v>0.15</v>
      </c>
      <c r="F214" s="111">
        <f t="shared" ca="1" si="30"/>
        <v>13.5</v>
      </c>
      <c r="G214" s="153">
        <f t="shared" ca="1" si="33"/>
        <v>1</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0.35624728850325371</v>
      </c>
      <c r="I214" s="66">
        <f t="shared" ca="1" si="34"/>
        <v>0</v>
      </c>
      <c r="J214" s="110" cm="1">
        <f t="array" aca="1" ref="J214" ca="1">IF(COUNTIFS('PTC NaTran'!$K$7:$K$15996,"",'PTC NaTran'!$A$7:$A$15996,J$16,'PTC NaTran'!$D$7:$D$15996,$A214,'PTC NaTran'!$C$7:$C$15996,"DEL")&gt;0,J$14,SUMIFS('PTC NaTran'!$K$7:$K$15996,'PTC NaTran'!$A$7:$A$15996,J$16,'PTC NaTran'!$D$7:$D$15996,$A214,'PTC NaTran'!$C$7:$C$15996,"DEL")*1.0026*$F$4/INDIRECT($A$4&amp;"!D9"))</f>
        <v>150.65359477124181</v>
      </c>
      <c r="K214" s="110">
        <v>1000</v>
      </c>
      <c r="L214" s="111">
        <f t="shared" ca="1" si="31"/>
        <v>13.5</v>
      </c>
      <c r="M214" s="153">
        <f t="shared" ca="1" si="35"/>
        <v>1</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0.35624728850325371</v>
      </c>
      <c r="O214" s="66">
        <f t="shared" ca="1" si="36"/>
        <v>0</v>
      </c>
      <c r="S214" s="111">
        <f t="shared" ca="1" si="32"/>
        <v>18.131415850217927</v>
      </c>
      <c r="T214" s="51">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0.35624728850325371</v>
      </c>
      <c r="V214" s="66">
        <f t="shared" ca="1" si="38"/>
        <v>53.669934640522854</v>
      </c>
    </row>
    <row r="215" spans="1:22" x14ac:dyDescent="0.3">
      <c r="A215" s="32">
        <f t="shared" si="39"/>
        <v>45946</v>
      </c>
      <c r="B215" s="65" cm="1">
        <f t="array" aca="1" ref="B215" ca="1">_xlfn.XLOOKUP(A215,INDIRECT($A$5&amp;"!$AJ$41:$AJ$406"),INDIRECT($A$5&amp;"!$AK$41:$AK$406"))*SUM($F$3:$I$3)</f>
        <v>0</v>
      </c>
      <c r="C215" s="65" cm="1">
        <f t="array" aca="1" ref="C215" ca="1">_xlfn.XLOOKUP(A215,INDIRECT($A$5&amp;"!$AJ$41:$AJ$406"),INDIRECT($A$5&amp;"!$AL$41:$AL$406"))*SUM($F$3:$I$3)</f>
        <v>13.5</v>
      </c>
      <c r="D215" s="65" cm="1">
        <f t="array" aca="1" ref="D215" ca="1">_xlfn.XLOOKUP(A215,INDIRECT($A$5&amp;"!$AJ$41:$AJ$406"),INDIRECT($A$5&amp;"!$AO$41:$AO$406"))*SUM($F$3:$I$3)</f>
        <v>13.5</v>
      </c>
      <c r="E215" s="34" cm="1">
        <f t="array" ref="E215">SUMPRODUCT(('PT Storengy'!$B$8:$K$372)*('PT Storengy'!$A$8:$A$372=$A215)*('PT Storengy'!$B$5:$K$5=$A$6)*('PT Storengy'!$B$7:$K$7=$A$7))</f>
        <v>0.15</v>
      </c>
      <c r="F215" s="111">
        <f t="shared" ca="1" si="30"/>
        <v>13.5</v>
      </c>
      <c r="G215" s="153">
        <f t="shared" ca="1" si="33"/>
        <v>1</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0.35624728850325371</v>
      </c>
      <c r="I215" s="66">
        <f t="shared" ca="1" si="34"/>
        <v>0</v>
      </c>
      <c r="J215" s="110" cm="1">
        <f t="array" aca="1" ref="J215" ca="1">IF(COUNTIFS('PTC NaTran'!$K$7:$K$15996,"",'PTC NaTran'!$A$7:$A$15996,J$16,'PTC NaTran'!$D$7:$D$15996,$A215,'PTC NaTran'!$C$7:$C$15996,"DEL")&gt;0,J$14,SUMIFS('PTC NaTran'!$K$7:$K$15996,'PTC NaTran'!$A$7:$A$15996,J$16,'PTC NaTran'!$D$7:$D$15996,$A215,'PTC NaTran'!$C$7:$C$15996,"DEL")*1.0026*$F$4/INDIRECT($A$4&amp;"!D9"))</f>
        <v>150.65359477124181</v>
      </c>
      <c r="K215" s="110">
        <v>1000</v>
      </c>
      <c r="L215" s="111">
        <f t="shared" ca="1" si="31"/>
        <v>13.5</v>
      </c>
      <c r="M215" s="153">
        <f t="shared" ca="1" si="35"/>
        <v>1</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0.35624728850325371</v>
      </c>
      <c r="O215" s="66">
        <f t="shared" ca="1" si="36"/>
        <v>0</v>
      </c>
      <c r="S215" s="111">
        <f t="shared" ca="1" si="32"/>
        <v>18.185085784858451</v>
      </c>
      <c r="T215" s="51">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0.35624728850325371</v>
      </c>
      <c r="V215" s="66">
        <f t="shared" ca="1" si="38"/>
        <v>53.669934640522854</v>
      </c>
    </row>
    <row r="216" spans="1:22" x14ac:dyDescent="0.3">
      <c r="A216" s="32">
        <f t="shared" si="39"/>
        <v>45947</v>
      </c>
      <c r="B216" s="65" cm="1">
        <f t="array" aca="1" ref="B216" ca="1">_xlfn.XLOOKUP(A216,INDIRECT($A$5&amp;"!$AJ$41:$AJ$406"),INDIRECT($A$5&amp;"!$AK$41:$AK$406"))*SUM($F$3:$I$3)</f>
        <v>0</v>
      </c>
      <c r="C216" s="65" cm="1">
        <f t="array" aca="1" ref="C216" ca="1">_xlfn.XLOOKUP(A216,INDIRECT($A$5&amp;"!$AJ$41:$AJ$406"),INDIRECT($A$5&amp;"!$AL$41:$AL$406"))*SUM($F$3:$I$3)</f>
        <v>13.5</v>
      </c>
      <c r="D216" s="65" cm="1">
        <f t="array" aca="1" ref="D216" ca="1">_xlfn.XLOOKUP(A216,INDIRECT($A$5&amp;"!$AJ$41:$AJ$406"),INDIRECT($A$5&amp;"!$AO$41:$AO$406"))*SUM($F$3:$I$3)</f>
        <v>13.5</v>
      </c>
      <c r="E216" s="34" cm="1">
        <f t="array" ref="E216">SUMPRODUCT(('PT Storengy'!$B$8:$K$372)*('PT Storengy'!$A$8:$A$372=$A216)*('PT Storengy'!$B$5:$K$5=$A$6)*('PT Storengy'!$B$7:$K$7=$A$7))</f>
        <v>0.15</v>
      </c>
      <c r="F216" s="111">
        <f t="shared" ca="1" si="30"/>
        <v>13.5</v>
      </c>
      <c r="G216" s="153">
        <f t="shared" ca="1" si="33"/>
        <v>1</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0.35624728850325371</v>
      </c>
      <c r="I216" s="66">
        <f t="shared" ca="1" si="34"/>
        <v>0</v>
      </c>
      <c r="J216" s="110" cm="1">
        <f t="array" aca="1" ref="J216" ca="1">IF(COUNTIFS('PTC NaTran'!$K$7:$K$15996,"",'PTC NaTran'!$A$7:$A$15996,J$16,'PTC NaTran'!$D$7:$D$15996,$A216,'PTC NaTran'!$C$7:$C$15996,"DEL")&gt;0,J$14,SUMIFS('PTC NaTran'!$K$7:$K$15996,'PTC NaTran'!$A$7:$A$15996,J$16,'PTC NaTran'!$D$7:$D$15996,$A216,'PTC NaTran'!$C$7:$C$15996,"DEL")*1.0026*$F$4/INDIRECT($A$4&amp;"!D9"))</f>
        <v>150.65359477124181</v>
      </c>
      <c r="K216" s="110">
        <v>1000</v>
      </c>
      <c r="L216" s="111">
        <f t="shared" ca="1" si="31"/>
        <v>13.5</v>
      </c>
      <c r="M216" s="153">
        <f t="shared" ca="1" si="35"/>
        <v>1</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0.35624728850325371</v>
      </c>
      <c r="O216" s="66">
        <f t="shared" ca="1" si="36"/>
        <v>0</v>
      </c>
      <c r="S216" s="111">
        <f t="shared" ca="1" si="32"/>
        <v>18.238755719498975</v>
      </c>
      <c r="T216" s="51">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0.35624728850325371</v>
      </c>
      <c r="V216" s="66">
        <f t="shared" ca="1" si="38"/>
        <v>53.669934640522854</v>
      </c>
    </row>
    <row r="217" spans="1:22" x14ac:dyDescent="0.3">
      <c r="A217" s="32">
        <f t="shared" si="39"/>
        <v>45948</v>
      </c>
      <c r="B217" s="65" cm="1">
        <f t="array" aca="1" ref="B217" ca="1">_xlfn.XLOOKUP(A217,INDIRECT($A$5&amp;"!$AJ$41:$AJ$406"),INDIRECT($A$5&amp;"!$AK$41:$AK$406"))*SUM($F$3:$I$3)</f>
        <v>0</v>
      </c>
      <c r="C217" s="65" cm="1">
        <f t="array" aca="1" ref="C217" ca="1">_xlfn.XLOOKUP(A217,INDIRECT($A$5&amp;"!$AJ$41:$AJ$406"),INDIRECT($A$5&amp;"!$AL$41:$AL$406"))*SUM($F$3:$I$3)</f>
        <v>13.5</v>
      </c>
      <c r="D217" s="65" cm="1">
        <f t="array" aca="1" ref="D217" ca="1">_xlfn.XLOOKUP(A217,INDIRECT($A$5&amp;"!$AJ$41:$AJ$406"),INDIRECT($A$5&amp;"!$AO$41:$AO$406"))*SUM($F$3:$I$3)</f>
        <v>13.5</v>
      </c>
      <c r="E217" s="34" cm="1">
        <f t="array" ref="E217">SUMPRODUCT(('PT Storengy'!$B$8:$K$372)*('PT Storengy'!$A$8:$A$372=$A217)*('PT Storengy'!$B$5:$K$5=$A$6)*('PT Storengy'!$B$7:$K$7=$A$7))</f>
        <v>0.15</v>
      </c>
      <c r="F217" s="111">
        <f t="shared" ca="1" si="30"/>
        <v>13.5</v>
      </c>
      <c r="G217" s="153">
        <f t="shared" ca="1" si="33"/>
        <v>1</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0.35624728850325371</v>
      </c>
      <c r="I217" s="66">
        <f t="shared" ca="1" si="34"/>
        <v>0</v>
      </c>
      <c r="J217" s="110" cm="1">
        <f t="array" aca="1" ref="J217" ca="1">IF(COUNTIFS('PTC NaTran'!$K$7:$K$15996,"",'PTC NaTran'!$A$7:$A$15996,J$16,'PTC NaTran'!$D$7:$D$15996,$A217,'PTC NaTran'!$C$7:$C$15996,"DEL")&gt;0,J$14,SUMIFS('PTC NaTran'!$K$7:$K$15996,'PTC NaTran'!$A$7:$A$15996,J$16,'PTC NaTran'!$D$7:$D$15996,$A217,'PTC NaTran'!$C$7:$C$15996,"DEL")*1.0026*$F$4/INDIRECT($A$4&amp;"!D9"))</f>
        <v>150.65359477124181</v>
      </c>
      <c r="K217" s="110">
        <v>1000</v>
      </c>
      <c r="L217" s="111">
        <f t="shared" ca="1" si="31"/>
        <v>13.5</v>
      </c>
      <c r="M217" s="153">
        <f t="shared" ca="1" si="35"/>
        <v>1</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0.35624728850325371</v>
      </c>
      <c r="O217" s="66">
        <f t="shared" ca="1" si="36"/>
        <v>0</v>
      </c>
      <c r="S217" s="111">
        <f t="shared" ca="1" si="32"/>
        <v>18.2924256541395</v>
      </c>
      <c r="T217" s="51">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0.35624728850325371</v>
      </c>
      <c r="V217" s="66">
        <f t="shared" ca="1" si="38"/>
        <v>53.669934640522854</v>
      </c>
    </row>
    <row r="218" spans="1:22" x14ac:dyDescent="0.3">
      <c r="A218" s="32">
        <f t="shared" si="39"/>
        <v>45949</v>
      </c>
      <c r="B218" s="65" cm="1">
        <f t="array" aca="1" ref="B218" ca="1">_xlfn.XLOOKUP(A218,INDIRECT($A$5&amp;"!$AJ$41:$AJ$406"),INDIRECT($A$5&amp;"!$AK$41:$AK$406"))*SUM($F$3:$I$3)</f>
        <v>0</v>
      </c>
      <c r="C218" s="65" cm="1">
        <f t="array" aca="1" ref="C218" ca="1">_xlfn.XLOOKUP(A218,INDIRECT($A$5&amp;"!$AJ$41:$AJ$406"),INDIRECT($A$5&amp;"!$AL$41:$AL$406"))*SUM($F$3:$I$3)</f>
        <v>13.5</v>
      </c>
      <c r="D218" s="65" cm="1">
        <f t="array" aca="1" ref="D218" ca="1">_xlfn.XLOOKUP(A218,INDIRECT($A$5&amp;"!$AJ$41:$AJ$406"),INDIRECT($A$5&amp;"!$AO$41:$AO$406"))*SUM($F$3:$I$3)</f>
        <v>13.5</v>
      </c>
      <c r="E218" s="34" cm="1">
        <f t="array" ref="E218">SUMPRODUCT(('PT Storengy'!$B$8:$K$372)*('PT Storengy'!$A$8:$A$372=$A218)*('PT Storengy'!$B$5:$K$5=$A$6)*('PT Storengy'!$B$7:$K$7=$A$7))</f>
        <v>0.15</v>
      </c>
      <c r="F218" s="111">
        <f t="shared" ca="1" si="30"/>
        <v>13.5</v>
      </c>
      <c r="G218" s="153">
        <f t="shared" ca="1" si="33"/>
        <v>1</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0.35624728850325371</v>
      </c>
      <c r="I218" s="66">
        <f t="shared" ca="1" si="34"/>
        <v>0</v>
      </c>
      <c r="J218" s="110" cm="1">
        <f t="array" aca="1" ref="J218" ca="1">IF(COUNTIFS('PTC NaTran'!$K$7:$K$15996,"",'PTC NaTran'!$A$7:$A$15996,J$16,'PTC NaTran'!$D$7:$D$15996,$A218,'PTC NaTran'!$C$7:$C$15996,"DEL")&gt;0,J$14,SUMIFS('PTC NaTran'!$K$7:$K$15996,'PTC NaTran'!$A$7:$A$15996,J$16,'PTC NaTran'!$D$7:$D$15996,$A218,'PTC NaTran'!$C$7:$C$15996,"DEL")*1.0026*$F$4/INDIRECT($A$4&amp;"!D9"))</f>
        <v>150.65359477124181</v>
      </c>
      <c r="K218" s="110">
        <v>1000</v>
      </c>
      <c r="L218" s="111">
        <f t="shared" ca="1" si="31"/>
        <v>13.5</v>
      </c>
      <c r="M218" s="153">
        <f t="shared" ca="1" si="35"/>
        <v>1</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0.35624728850325371</v>
      </c>
      <c r="O218" s="66">
        <f t="shared" ca="1" si="36"/>
        <v>0</v>
      </c>
      <c r="S218" s="111">
        <f t="shared" ca="1" si="32"/>
        <v>18.346095588780024</v>
      </c>
      <c r="T218" s="51">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0.35624728850325371</v>
      </c>
      <c r="V218" s="66">
        <f t="shared" ca="1" si="38"/>
        <v>53.669934640522854</v>
      </c>
    </row>
    <row r="219" spans="1:22" x14ac:dyDescent="0.3">
      <c r="A219" s="32">
        <f t="shared" si="39"/>
        <v>45950</v>
      </c>
      <c r="B219" s="65" cm="1">
        <f t="array" aca="1" ref="B219" ca="1">_xlfn.XLOOKUP(A219,INDIRECT($A$5&amp;"!$AJ$41:$AJ$406"),INDIRECT($A$5&amp;"!$AK$41:$AK$406"))*SUM($F$3:$I$3)</f>
        <v>0</v>
      </c>
      <c r="C219" s="65" cm="1">
        <f t="array" aca="1" ref="C219" ca="1">_xlfn.XLOOKUP(A219,INDIRECT($A$5&amp;"!$AJ$41:$AJ$406"),INDIRECT($A$5&amp;"!$AL$41:$AL$406"))*SUM($F$3:$I$3)</f>
        <v>13.5</v>
      </c>
      <c r="D219" s="65" cm="1">
        <f t="array" aca="1" ref="D219" ca="1">_xlfn.XLOOKUP(A219,INDIRECT($A$5&amp;"!$AJ$41:$AJ$406"),INDIRECT($A$5&amp;"!$AO$41:$AO$406"))*SUM($F$3:$I$3)</f>
        <v>13.5</v>
      </c>
      <c r="E219" s="34" cm="1">
        <f t="array" ref="E219">SUMPRODUCT(('PT Storengy'!$B$8:$K$372)*('PT Storengy'!$A$8:$A$372=$A219)*('PT Storengy'!$B$5:$K$5=$A$6)*('PT Storengy'!$B$7:$K$7=$A$7))</f>
        <v>0.15</v>
      </c>
      <c r="F219" s="111">
        <f t="shared" ca="1" si="30"/>
        <v>13.5</v>
      </c>
      <c r="G219" s="153">
        <f t="shared" ca="1" si="33"/>
        <v>1</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0.35624728850325371</v>
      </c>
      <c r="I219" s="66">
        <f t="shared" ca="1" si="34"/>
        <v>0</v>
      </c>
      <c r="J219" s="110" cm="1">
        <f t="array" aca="1" ref="J219" ca="1">IF(COUNTIFS('PTC NaTran'!$K$7:$K$15996,"",'PTC NaTran'!$A$7:$A$15996,J$16,'PTC NaTran'!$D$7:$D$15996,$A219,'PTC NaTran'!$C$7:$C$15996,"DEL")&gt;0,J$14,SUMIFS('PTC NaTran'!$K$7:$K$15996,'PTC NaTran'!$A$7:$A$15996,J$16,'PTC NaTran'!$D$7:$D$15996,$A219,'PTC NaTran'!$C$7:$C$15996,"DEL")*1.0026*$F$4/INDIRECT($A$4&amp;"!D9"))</f>
        <v>150.65359477124181</v>
      </c>
      <c r="K219" s="110">
        <v>1000</v>
      </c>
      <c r="L219" s="111">
        <f t="shared" ca="1" si="31"/>
        <v>13.5</v>
      </c>
      <c r="M219" s="153">
        <f t="shared" ca="1" si="35"/>
        <v>1</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0.35624728850325371</v>
      </c>
      <c r="O219" s="66">
        <f t="shared" ca="1" si="36"/>
        <v>0</v>
      </c>
      <c r="S219" s="111">
        <f t="shared" ca="1" si="32"/>
        <v>18.399765523420548</v>
      </c>
      <c r="T219" s="51">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0.35624728850325371</v>
      </c>
      <c r="V219" s="66">
        <f t="shared" ca="1" si="38"/>
        <v>53.669934640522854</v>
      </c>
    </row>
    <row r="220" spans="1:22" x14ac:dyDescent="0.3">
      <c r="A220" s="32">
        <f t="shared" si="39"/>
        <v>45951</v>
      </c>
      <c r="B220" s="65" cm="1">
        <f t="array" aca="1" ref="B220" ca="1">_xlfn.XLOOKUP(A220,INDIRECT($A$5&amp;"!$AJ$41:$AJ$406"),INDIRECT($A$5&amp;"!$AK$41:$AK$406"))*SUM($F$3:$I$3)</f>
        <v>0</v>
      </c>
      <c r="C220" s="65" cm="1">
        <f t="array" aca="1" ref="C220" ca="1">_xlfn.XLOOKUP(A220,INDIRECT($A$5&amp;"!$AJ$41:$AJ$406"),INDIRECT($A$5&amp;"!$AL$41:$AL$406"))*SUM($F$3:$I$3)</f>
        <v>13.5</v>
      </c>
      <c r="D220" s="65" cm="1">
        <f t="array" aca="1" ref="D220" ca="1">_xlfn.XLOOKUP(A220,INDIRECT($A$5&amp;"!$AJ$41:$AJ$406"),INDIRECT($A$5&amp;"!$AO$41:$AO$406"))*SUM($F$3:$I$3)</f>
        <v>13.5</v>
      </c>
      <c r="E220" s="34" cm="1">
        <f t="array" ref="E220">SUMPRODUCT(('PT Storengy'!$B$8:$K$372)*('PT Storengy'!$A$8:$A$372=$A220)*('PT Storengy'!$B$5:$K$5=$A$6)*('PT Storengy'!$B$7:$K$7=$A$7))</f>
        <v>0.15</v>
      </c>
      <c r="F220" s="111">
        <f t="shared" ca="1" si="30"/>
        <v>13.5</v>
      </c>
      <c r="G220" s="153">
        <f t="shared" ca="1" si="33"/>
        <v>1</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0.35624728850325371</v>
      </c>
      <c r="I220" s="66">
        <f t="shared" ca="1" si="34"/>
        <v>0</v>
      </c>
      <c r="J220" s="110" cm="1">
        <f t="array" aca="1" ref="J220" ca="1">IF(COUNTIFS('PTC NaTran'!$K$7:$K$15996,"",'PTC NaTran'!$A$7:$A$15996,J$16,'PTC NaTran'!$D$7:$D$15996,$A220,'PTC NaTran'!$C$7:$C$15996,"DEL")&gt;0,J$14,SUMIFS('PTC NaTran'!$K$7:$K$15996,'PTC NaTran'!$A$7:$A$15996,J$16,'PTC NaTran'!$D$7:$D$15996,$A220,'PTC NaTran'!$C$7:$C$15996,"DEL")*1.0026*$F$4/INDIRECT($A$4&amp;"!D9"))</f>
        <v>150.65359477124181</v>
      </c>
      <c r="K220" s="110">
        <v>1000</v>
      </c>
      <c r="L220" s="111">
        <f t="shared" ca="1" si="31"/>
        <v>13.5</v>
      </c>
      <c r="M220" s="153">
        <f t="shared" ca="1" si="35"/>
        <v>1</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0.35624728850325371</v>
      </c>
      <c r="O220" s="66">
        <f t="shared" ca="1" si="36"/>
        <v>0</v>
      </c>
      <c r="S220" s="111">
        <f t="shared" ca="1" si="32"/>
        <v>18.453435458061072</v>
      </c>
      <c r="T220" s="51">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0.35624728850325371</v>
      </c>
      <c r="V220" s="66">
        <f t="shared" ca="1" si="38"/>
        <v>53.669934640522854</v>
      </c>
    </row>
    <row r="221" spans="1:22" x14ac:dyDescent="0.3">
      <c r="A221" s="32">
        <f t="shared" si="39"/>
        <v>45952</v>
      </c>
      <c r="B221" s="65" cm="1">
        <f t="array" aca="1" ref="B221" ca="1">_xlfn.XLOOKUP(A221,INDIRECT($A$5&amp;"!$AJ$41:$AJ$406"),INDIRECT($A$5&amp;"!$AK$41:$AK$406"))*SUM($F$3:$I$3)</f>
        <v>0</v>
      </c>
      <c r="C221" s="65" cm="1">
        <f t="array" aca="1" ref="C221" ca="1">_xlfn.XLOOKUP(A221,INDIRECT($A$5&amp;"!$AJ$41:$AJ$406"),INDIRECT($A$5&amp;"!$AL$41:$AL$406"))*SUM($F$3:$I$3)</f>
        <v>13.5</v>
      </c>
      <c r="D221" s="65" cm="1">
        <f t="array" aca="1" ref="D221" ca="1">_xlfn.XLOOKUP(A221,INDIRECT($A$5&amp;"!$AJ$41:$AJ$406"),INDIRECT($A$5&amp;"!$AO$41:$AO$406"))*SUM($F$3:$I$3)</f>
        <v>13.5</v>
      </c>
      <c r="E221" s="34" cm="1">
        <f t="array" ref="E221">SUMPRODUCT(('PT Storengy'!$B$8:$K$372)*('PT Storengy'!$A$8:$A$372=$A221)*('PT Storengy'!$B$5:$K$5=$A$6)*('PT Storengy'!$B$7:$K$7=$A$7))</f>
        <v>0.15</v>
      </c>
      <c r="F221" s="111">
        <f t="shared" ca="1" si="30"/>
        <v>13.5</v>
      </c>
      <c r="G221" s="153">
        <f t="shared" ca="1" si="33"/>
        <v>1</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0.35624728850325371</v>
      </c>
      <c r="I221" s="66">
        <f t="shared" ca="1" si="34"/>
        <v>0</v>
      </c>
      <c r="J221" s="110" cm="1">
        <f t="array" aca="1" ref="J221" ca="1">IF(COUNTIFS('PTC NaTran'!$K$7:$K$15996,"",'PTC NaTran'!$A$7:$A$15996,J$16,'PTC NaTran'!$D$7:$D$15996,$A221,'PTC NaTran'!$C$7:$C$15996,"DEL")&gt;0,J$14,SUMIFS('PTC NaTran'!$K$7:$K$15996,'PTC NaTran'!$A$7:$A$15996,J$16,'PTC NaTran'!$D$7:$D$15996,$A221,'PTC NaTran'!$C$7:$C$15996,"DEL")*1.0026*$F$4/INDIRECT($A$4&amp;"!D9"))</f>
        <v>150.65359477124181</v>
      </c>
      <c r="K221" s="110">
        <v>1000</v>
      </c>
      <c r="L221" s="111">
        <f t="shared" ca="1" si="31"/>
        <v>13.5</v>
      </c>
      <c r="M221" s="153">
        <f t="shared" ca="1" si="35"/>
        <v>1</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0.35624728850325371</v>
      </c>
      <c r="O221" s="66">
        <f t="shared" ca="1" si="36"/>
        <v>0</v>
      </c>
      <c r="S221" s="111">
        <f t="shared" ca="1" si="32"/>
        <v>18.507105392701597</v>
      </c>
      <c r="T221" s="51">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0.35624728850325371</v>
      </c>
      <c r="V221" s="66">
        <f t="shared" ca="1" si="38"/>
        <v>53.669934640522854</v>
      </c>
    </row>
    <row r="222" spans="1:22" x14ac:dyDescent="0.3">
      <c r="A222" s="32">
        <f t="shared" si="39"/>
        <v>45953</v>
      </c>
      <c r="B222" s="65" cm="1">
        <f t="array" aca="1" ref="B222" ca="1">_xlfn.XLOOKUP(A222,INDIRECT($A$5&amp;"!$AJ$41:$AJ$406"),INDIRECT($A$5&amp;"!$AK$41:$AK$406"))*SUM($F$3:$I$3)</f>
        <v>0</v>
      </c>
      <c r="C222" s="65" cm="1">
        <f t="array" aca="1" ref="C222" ca="1">_xlfn.XLOOKUP(A222,INDIRECT($A$5&amp;"!$AJ$41:$AJ$406"),INDIRECT($A$5&amp;"!$AL$41:$AL$406"))*SUM($F$3:$I$3)</f>
        <v>13.5</v>
      </c>
      <c r="D222" s="65" cm="1">
        <f t="array" aca="1" ref="D222" ca="1">_xlfn.XLOOKUP(A222,INDIRECT($A$5&amp;"!$AJ$41:$AJ$406"),INDIRECT($A$5&amp;"!$AO$41:$AO$406"))*SUM($F$3:$I$3)</f>
        <v>13.5</v>
      </c>
      <c r="E222" s="34" cm="1">
        <f t="array" ref="E222">SUMPRODUCT(('PT Storengy'!$B$8:$K$372)*('PT Storengy'!$A$8:$A$372=$A222)*('PT Storengy'!$B$5:$K$5=$A$6)*('PT Storengy'!$B$7:$K$7=$A$7))</f>
        <v>0.15</v>
      </c>
      <c r="F222" s="111">
        <f t="shared" ca="1" si="30"/>
        <v>13.5</v>
      </c>
      <c r="G222" s="153">
        <f t="shared" ca="1" si="33"/>
        <v>1</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0.35624728850325371</v>
      </c>
      <c r="I222" s="66">
        <f t="shared" ca="1" si="34"/>
        <v>0</v>
      </c>
      <c r="J222" s="110" cm="1">
        <f t="array" aca="1" ref="J222" ca="1">IF(COUNTIFS('PTC NaTran'!$K$7:$K$15996,"",'PTC NaTran'!$A$7:$A$15996,J$16,'PTC NaTran'!$D$7:$D$15996,$A222,'PTC NaTran'!$C$7:$C$15996,"DEL")&gt;0,J$14,SUMIFS('PTC NaTran'!$K$7:$K$15996,'PTC NaTran'!$A$7:$A$15996,J$16,'PTC NaTran'!$D$7:$D$15996,$A222,'PTC NaTran'!$C$7:$C$15996,"DEL")*1.0026*$F$4/INDIRECT($A$4&amp;"!D9"))</f>
        <v>150.65359477124181</v>
      </c>
      <c r="K222" s="110">
        <v>1000</v>
      </c>
      <c r="L222" s="111">
        <f t="shared" ca="1" si="31"/>
        <v>13.5</v>
      </c>
      <c r="M222" s="153">
        <f t="shared" ca="1" si="35"/>
        <v>1</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0.35624728850325371</v>
      </c>
      <c r="O222" s="66">
        <f t="shared" ca="1" si="36"/>
        <v>0</v>
      </c>
      <c r="S222" s="111">
        <f t="shared" ca="1" si="32"/>
        <v>18.560775327342121</v>
      </c>
      <c r="T222" s="51">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0.35624728850325371</v>
      </c>
      <c r="V222" s="66">
        <f t="shared" ca="1" si="38"/>
        <v>53.669934640522854</v>
      </c>
    </row>
    <row r="223" spans="1:22" x14ac:dyDescent="0.3">
      <c r="A223" s="32">
        <f t="shared" si="39"/>
        <v>45954</v>
      </c>
      <c r="B223" s="65" cm="1">
        <f t="array" aca="1" ref="B223" ca="1">_xlfn.XLOOKUP(A223,INDIRECT($A$5&amp;"!$AJ$41:$AJ$406"),INDIRECT($A$5&amp;"!$AK$41:$AK$406"))*SUM($F$3:$I$3)</f>
        <v>0</v>
      </c>
      <c r="C223" s="65" cm="1">
        <f t="array" aca="1" ref="C223" ca="1">_xlfn.XLOOKUP(A223,INDIRECT($A$5&amp;"!$AJ$41:$AJ$406"),INDIRECT($A$5&amp;"!$AL$41:$AL$406"))*SUM($F$3:$I$3)</f>
        <v>13.5</v>
      </c>
      <c r="D223" s="65" cm="1">
        <f t="array" aca="1" ref="D223" ca="1">_xlfn.XLOOKUP(A223,INDIRECT($A$5&amp;"!$AJ$41:$AJ$406"),INDIRECT($A$5&amp;"!$AO$41:$AO$406"))*SUM($F$3:$I$3)</f>
        <v>13.5</v>
      </c>
      <c r="E223" s="34" cm="1">
        <f t="array" ref="E223">SUMPRODUCT(('PT Storengy'!$B$8:$K$372)*('PT Storengy'!$A$8:$A$372=$A223)*('PT Storengy'!$B$5:$K$5=$A$6)*('PT Storengy'!$B$7:$K$7=$A$7))</f>
        <v>0.15</v>
      </c>
      <c r="F223" s="111">
        <f t="shared" ca="1" si="30"/>
        <v>13.5</v>
      </c>
      <c r="G223" s="153">
        <f t="shared" ca="1" si="33"/>
        <v>1</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0.35624728850325371</v>
      </c>
      <c r="I223" s="66">
        <f t="shared" ca="1" si="34"/>
        <v>0</v>
      </c>
      <c r="J223" s="110" cm="1">
        <f t="array" aca="1" ref="J223" ca="1">IF(COUNTIFS('PTC NaTran'!$K$7:$K$15996,"",'PTC NaTran'!$A$7:$A$15996,J$16,'PTC NaTran'!$D$7:$D$15996,$A223,'PTC NaTran'!$C$7:$C$15996,"DEL")&gt;0,J$14,SUMIFS('PTC NaTran'!$K$7:$K$15996,'PTC NaTran'!$A$7:$A$15996,J$16,'PTC NaTran'!$D$7:$D$15996,$A223,'PTC NaTran'!$C$7:$C$15996,"DEL")*1.0026*$F$4/INDIRECT($A$4&amp;"!D9"))</f>
        <v>150.65359477124181</v>
      </c>
      <c r="K223" s="110">
        <v>1000</v>
      </c>
      <c r="L223" s="111">
        <f t="shared" ca="1" si="31"/>
        <v>13.5</v>
      </c>
      <c r="M223" s="153">
        <f t="shared" ca="1" si="35"/>
        <v>1</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0.35624728850325371</v>
      </c>
      <c r="O223" s="66">
        <f t="shared" ca="1" si="36"/>
        <v>0</v>
      </c>
      <c r="S223" s="111">
        <f t="shared" ca="1" si="32"/>
        <v>18.614445261982645</v>
      </c>
      <c r="T223" s="51">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0.35624728850325371</v>
      </c>
      <c r="V223" s="66">
        <f t="shared" ca="1" si="38"/>
        <v>53.669934640522854</v>
      </c>
    </row>
    <row r="224" spans="1:22" x14ac:dyDescent="0.3">
      <c r="A224" s="32">
        <f t="shared" si="39"/>
        <v>45955</v>
      </c>
      <c r="B224" s="65" cm="1">
        <f t="array" aca="1" ref="B224" ca="1">_xlfn.XLOOKUP(A224,INDIRECT($A$5&amp;"!$AJ$41:$AJ$406"),INDIRECT($A$5&amp;"!$AK$41:$AK$406"))*SUM($F$3:$I$3)</f>
        <v>0</v>
      </c>
      <c r="C224" s="65" cm="1">
        <f t="array" aca="1" ref="C224" ca="1">_xlfn.XLOOKUP(A224,INDIRECT($A$5&amp;"!$AJ$41:$AJ$406"),INDIRECT($A$5&amp;"!$AL$41:$AL$406"))*SUM($F$3:$I$3)</f>
        <v>13.5</v>
      </c>
      <c r="D224" s="65" cm="1">
        <f t="array" aca="1" ref="D224" ca="1">_xlfn.XLOOKUP(A224,INDIRECT($A$5&amp;"!$AJ$41:$AJ$406"),INDIRECT($A$5&amp;"!$AO$41:$AO$406"))*SUM($F$3:$I$3)</f>
        <v>13.5</v>
      </c>
      <c r="E224" s="34" cm="1">
        <f t="array" ref="E224">SUMPRODUCT(('PT Storengy'!$B$8:$K$372)*('PT Storengy'!$A$8:$A$372=$A224)*('PT Storengy'!$B$5:$K$5=$A$6)*('PT Storengy'!$B$7:$K$7=$A$7))</f>
        <v>0.15</v>
      </c>
      <c r="F224" s="111">
        <f t="shared" ca="1" si="30"/>
        <v>13.5</v>
      </c>
      <c r="G224" s="153">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0.35624728850325371</v>
      </c>
      <c r="I224" s="66">
        <f t="shared" ca="1" si="34"/>
        <v>0</v>
      </c>
      <c r="J224" s="110" cm="1">
        <f t="array" aca="1" ref="J224" ca="1">IF(COUNTIFS('PTC NaTran'!$K$7:$K$15996,"",'PTC NaTran'!$A$7:$A$15996,J$16,'PTC NaTran'!$D$7:$D$15996,$A224,'PTC NaTran'!$C$7:$C$15996,"DEL")&gt;0,J$14,SUMIFS('PTC NaTran'!$K$7:$K$15996,'PTC NaTran'!$A$7:$A$15996,J$16,'PTC NaTran'!$D$7:$D$15996,$A224,'PTC NaTran'!$C$7:$C$15996,"DEL")*1.0026*$F$4/INDIRECT($A$4&amp;"!D9"))</f>
        <v>150.65359477124181</v>
      </c>
      <c r="K224" s="110">
        <v>1000</v>
      </c>
      <c r="L224" s="111">
        <f t="shared" ca="1" si="31"/>
        <v>13.5</v>
      </c>
      <c r="M224" s="153">
        <f t="shared" ca="1" si="35"/>
        <v>1</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0.35624728850325371</v>
      </c>
      <c r="O224" s="66">
        <f t="shared" ca="1" si="36"/>
        <v>0</v>
      </c>
      <c r="S224" s="111">
        <f t="shared" ca="1" si="32"/>
        <v>18.66811519662317</v>
      </c>
      <c r="T224" s="51">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0.35624728850325371</v>
      </c>
      <c r="V224" s="66">
        <f t="shared" ca="1" si="38"/>
        <v>53.669934640522854</v>
      </c>
    </row>
    <row r="225" spans="1:22" x14ac:dyDescent="0.3">
      <c r="A225" s="32">
        <f t="shared" si="39"/>
        <v>45956</v>
      </c>
      <c r="B225" s="65" cm="1">
        <f t="array" aca="1" ref="B225" ca="1">_xlfn.XLOOKUP(A225,INDIRECT($A$5&amp;"!$AJ$41:$AJ$406"),INDIRECT($A$5&amp;"!$AK$41:$AK$406"))*SUM($F$3:$I$3)</f>
        <v>0</v>
      </c>
      <c r="C225" s="65" cm="1">
        <f t="array" aca="1" ref="C225" ca="1">_xlfn.XLOOKUP(A225,INDIRECT($A$5&amp;"!$AJ$41:$AJ$406"),INDIRECT($A$5&amp;"!$AL$41:$AL$406"))*SUM($F$3:$I$3)</f>
        <v>13.5</v>
      </c>
      <c r="D225" s="65" cm="1">
        <f t="array" aca="1" ref="D225" ca="1">_xlfn.XLOOKUP(A225,INDIRECT($A$5&amp;"!$AJ$41:$AJ$406"),INDIRECT($A$5&amp;"!$AO$41:$AO$406"))*SUM($F$3:$I$3)</f>
        <v>13.5</v>
      </c>
      <c r="E225" s="34" cm="1">
        <f t="array" ref="E225">SUMPRODUCT(('PT Storengy'!$B$8:$K$372)*('PT Storengy'!$A$8:$A$372=$A225)*('PT Storengy'!$B$5:$K$5=$A$6)*('PT Storengy'!$B$7:$K$7=$A$7))</f>
        <v>0.15</v>
      </c>
      <c r="F225" s="111">
        <f t="shared" ca="1" si="30"/>
        <v>13.5</v>
      </c>
      <c r="G225" s="153">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0.35624728850325371</v>
      </c>
      <c r="I225" s="66">
        <f t="shared" ca="1" si="34"/>
        <v>0</v>
      </c>
      <c r="J225" s="110" cm="1">
        <f t="array" aca="1" ref="J225" ca="1">IF(COUNTIFS('PTC NaTran'!$K$7:$K$15996,"",'PTC NaTran'!$A$7:$A$15996,J$16,'PTC NaTran'!$D$7:$D$15996,$A225,'PTC NaTran'!$C$7:$C$15996,"DEL")&gt;0,J$14,SUMIFS('PTC NaTran'!$K$7:$K$15996,'PTC NaTran'!$A$7:$A$15996,J$16,'PTC NaTran'!$D$7:$D$15996,$A225,'PTC NaTran'!$C$7:$C$15996,"DEL")*1.0026*$F$4/INDIRECT($A$4&amp;"!D9"))</f>
        <v>150.65359477124181</v>
      </c>
      <c r="K225" s="110">
        <v>1000</v>
      </c>
      <c r="L225" s="111">
        <f t="shared" ca="1" si="31"/>
        <v>13.5</v>
      </c>
      <c r="M225" s="153">
        <f t="shared" ca="1" si="35"/>
        <v>1</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0.35624728850325371</v>
      </c>
      <c r="O225" s="66">
        <f t="shared" ca="1" si="36"/>
        <v>0</v>
      </c>
      <c r="S225" s="111">
        <f t="shared" ca="1" si="32"/>
        <v>18.721785131263694</v>
      </c>
      <c r="T225" s="51">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0.35624728850325371</v>
      </c>
      <c r="V225" s="66">
        <f t="shared" ca="1" si="38"/>
        <v>53.669934640522854</v>
      </c>
    </row>
    <row r="226" spans="1:22" x14ac:dyDescent="0.3">
      <c r="A226" s="32">
        <f t="shared" si="39"/>
        <v>45957</v>
      </c>
      <c r="B226" s="65" cm="1">
        <f t="array" aca="1" ref="B226" ca="1">_xlfn.XLOOKUP(A226,INDIRECT($A$5&amp;"!$AJ$41:$AJ$406"),INDIRECT($A$5&amp;"!$AK$41:$AK$406"))*SUM($F$3:$I$3)</f>
        <v>0</v>
      </c>
      <c r="C226" s="65" cm="1">
        <f t="array" aca="1" ref="C226" ca="1">_xlfn.XLOOKUP(A226,INDIRECT($A$5&amp;"!$AJ$41:$AJ$406"),INDIRECT($A$5&amp;"!$AL$41:$AL$406"))*SUM($F$3:$I$3)</f>
        <v>13.5</v>
      </c>
      <c r="D226" s="65" cm="1">
        <f t="array" aca="1" ref="D226" ca="1">_xlfn.XLOOKUP(A226,INDIRECT($A$5&amp;"!$AJ$41:$AJ$406"),INDIRECT($A$5&amp;"!$AO$41:$AO$406"))*SUM($F$3:$I$3)</f>
        <v>13.5</v>
      </c>
      <c r="E226" s="34" cm="1">
        <f t="array" ref="E226">SUMPRODUCT(('PT Storengy'!$B$8:$K$372)*('PT Storengy'!$A$8:$A$372=$A226)*('PT Storengy'!$B$5:$K$5=$A$6)*('PT Storengy'!$B$7:$K$7=$A$7))</f>
        <v>0.15</v>
      </c>
      <c r="F226" s="111">
        <f t="shared" ca="1" si="30"/>
        <v>13.5</v>
      </c>
      <c r="G226" s="153">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0.35624728850325371</v>
      </c>
      <c r="I226" s="66">
        <f t="shared" ca="1" si="34"/>
        <v>0</v>
      </c>
      <c r="J226" s="110" cm="1">
        <f t="array" aca="1" ref="J226" ca="1">IF(COUNTIFS('PTC NaTran'!$K$7:$K$15996,"",'PTC NaTran'!$A$7:$A$15996,J$16,'PTC NaTran'!$D$7:$D$15996,$A226,'PTC NaTran'!$C$7:$C$15996,"DEL")&gt;0,J$14,SUMIFS('PTC NaTran'!$K$7:$K$15996,'PTC NaTran'!$A$7:$A$15996,J$16,'PTC NaTran'!$D$7:$D$15996,$A226,'PTC NaTran'!$C$7:$C$15996,"DEL")*1.0026*$F$4/INDIRECT($A$4&amp;"!D9"))</f>
        <v>150.65359477124181</v>
      </c>
      <c r="K226" s="110">
        <v>1000</v>
      </c>
      <c r="L226" s="111">
        <f t="shared" ca="1" si="31"/>
        <v>13.5</v>
      </c>
      <c r="M226" s="153">
        <f t="shared" ca="1" si="35"/>
        <v>1</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0.35624728850325371</v>
      </c>
      <c r="O226" s="66">
        <f t="shared" ca="1" si="36"/>
        <v>0</v>
      </c>
      <c r="S226" s="111">
        <f t="shared" ca="1" si="32"/>
        <v>18.775455065904218</v>
      </c>
      <c r="T226" s="51">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0.35624728850325371</v>
      </c>
      <c r="V226" s="66">
        <f t="shared" ca="1" si="38"/>
        <v>53.669934640522854</v>
      </c>
    </row>
    <row r="227" spans="1:22" x14ac:dyDescent="0.3">
      <c r="A227" s="32">
        <f t="shared" si="39"/>
        <v>45958</v>
      </c>
      <c r="B227" s="65" cm="1">
        <f t="array" aca="1" ref="B227" ca="1">_xlfn.XLOOKUP(A227,INDIRECT($A$5&amp;"!$AJ$41:$AJ$406"),INDIRECT($A$5&amp;"!$AK$41:$AK$406"))*SUM($F$3:$I$3)</f>
        <v>0</v>
      </c>
      <c r="C227" s="65" cm="1">
        <f t="array" aca="1" ref="C227" ca="1">_xlfn.XLOOKUP(A227,INDIRECT($A$5&amp;"!$AJ$41:$AJ$406"),INDIRECT($A$5&amp;"!$AL$41:$AL$406"))*SUM($F$3:$I$3)</f>
        <v>13.5</v>
      </c>
      <c r="D227" s="65" cm="1">
        <f t="array" aca="1" ref="D227" ca="1">_xlfn.XLOOKUP(A227,INDIRECT($A$5&amp;"!$AJ$41:$AJ$406"),INDIRECT($A$5&amp;"!$AO$41:$AO$406"))*SUM($F$3:$I$3)</f>
        <v>13.5</v>
      </c>
      <c r="E227" s="34" cm="1">
        <f t="array" ref="E227">SUMPRODUCT(('PT Storengy'!$B$8:$K$372)*('PT Storengy'!$A$8:$A$372=$A227)*('PT Storengy'!$B$5:$K$5=$A$6)*('PT Storengy'!$B$7:$K$7=$A$7))</f>
        <v>0.15</v>
      </c>
      <c r="F227" s="111">
        <f t="shared" ca="1" si="30"/>
        <v>13.5</v>
      </c>
      <c r="G227" s="153">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0.35624728850325371</v>
      </c>
      <c r="I227" s="66">
        <f t="shared" ca="1" si="34"/>
        <v>0</v>
      </c>
      <c r="J227" s="110" cm="1">
        <f t="array" aca="1" ref="J227" ca="1">IF(COUNTIFS('PTC NaTran'!$K$7:$K$15996,"",'PTC NaTran'!$A$7:$A$15996,J$16,'PTC NaTran'!$D$7:$D$15996,$A227,'PTC NaTran'!$C$7:$C$15996,"DEL")&gt;0,J$14,SUMIFS('PTC NaTran'!$K$7:$K$15996,'PTC NaTran'!$A$7:$A$15996,J$16,'PTC NaTran'!$D$7:$D$15996,$A227,'PTC NaTran'!$C$7:$C$15996,"DEL")*1.0026*$F$4/INDIRECT($A$4&amp;"!D9"))</f>
        <v>150.65359477124181</v>
      </c>
      <c r="K227" s="110">
        <v>1000</v>
      </c>
      <c r="L227" s="111">
        <f t="shared" ca="1" si="31"/>
        <v>13.5</v>
      </c>
      <c r="M227" s="153">
        <f t="shared" ca="1" si="35"/>
        <v>1</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0.35624728850325371</v>
      </c>
      <c r="O227" s="66">
        <f t="shared" ca="1" si="36"/>
        <v>0</v>
      </c>
      <c r="S227" s="111">
        <f t="shared" ca="1" si="32"/>
        <v>18.829125000544742</v>
      </c>
      <c r="T227" s="51">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0.35624728850325371</v>
      </c>
      <c r="V227" s="66">
        <f t="shared" ca="1" si="38"/>
        <v>53.669934640522854</v>
      </c>
    </row>
    <row r="228" spans="1:22" x14ac:dyDescent="0.3">
      <c r="A228" s="32">
        <f t="shared" si="39"/>
        <v>45959</v>
      </c>
      <c r="B228" s="65" cm="1">
        <f t="array" aca="1" ref="B228" ca="1">_xlfn.XLOOKUP(A228,INDIRECT($A$5&amp;"!$AJ$41:$AJ$406"),INDIRECT($A$5&amp;"!$AK$41:$AK$406"))*SUM($F$3:$I$3)</f>
        <v>0</v>
      </c>
      <c r="C228" s="65" cm="1">
        <f t="array" aca="1" ref="C228" ca="1">_xlfn.XLOOKUP(A228,INDIRECT($A$5&amp;"!$AJ$41:$AJ$406"),INDIRECT($A$5&amp;"!$AL$41:$AL$406"))*SUM($F$3:$I$3)</f>
        <v>13.5</v>
      </c>
      <c r="D228" s="65" cm="1">
        <f t="array" aca="1" ref="D228" ca="1">_xlfn.XLOOKUP(A228,INDIRECT($A$5&amp;"!$AJ$41:$AJ$406"),INDIRECT($A$5&amp;"!$AO$41:$AO$406"))*SUM($F$3:$I$3)</f>
        <v>13.5</v>
      </c>
      <c r="E228" s="34" cm="1">
        <f t="array" ref="E228">SUMPRODUCT(('PT Storengy'!$B$8:$K$372)*('PT Storengy'!$A$8:$A$372=$A228)*('PT Storengy'!$B$5:$K$5=$A$6)*('PT Storengy'!$B$7:$K$7=$A$7))</f>
        <v>0.15</v>
      </c>
      <c r="F228" s="111">
        <f t="shared" ca="1" si="30"/>
        <v>13.5</v>
      </c>
      <c r="G228" s="153">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0.35624728850325371</v>
      </c>
      <c r="I228" s="66">
        <f t="shared" ca="1" si="34"/>
        <v>0</v>
      </c>
      <c r="J228" s="110" cm="1">
        <f t="array" aca="1" ref="J228" ca="1">IF(COUNTIFS('PTC NaTran'!$K$7:$K$15996,"",'PTC NaTran'!$A$7:$A$15996,J$16,'PTC NaTran'!$D$7:$D$15996,$A228,'PTC NaTran'!$C$7:$C$15996,"DEL")&gt;0,J$14,SUMIFS('PTC NaTran'!$K$7:$K$15996,'PTC NaTran'!$A$7:$A$15996,J$16,'PTC NaTran'!$D$7:$D$15996,$A228,'PTC NaTran'!$C$7:$C$15996,"DEL")*1.0026*$F$4/INDIRECT($A$4&amp;"!D9"))</f>
        <v>150.65359477124181</v>
      </c>
      <c r="K228" s="110">
        <v>1000</v>
      </c>
      <c r="L228" s="111">
        <f t="shared" ca="1" si="31"/>
        <v>13.5</v>
      </c>
      <c r="M228" s="153">
        <f t="shared" ca="1" si="35"/>
        <v>1</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0.35624728850325371</v>
      </c>
      <c r="O228" s="66">
        <f t="shared" ca="1" si="36"/>
        <v>0</v>
      </c>
      <c r="S228" s="111">
        <f t="shared" ca="1" si="32"/>
        <v>18.882794935185267</v>
      </c>
      <c r="T228" s="51">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0.35624728850325371</v>
      </c>
      <c r="V228" s="66">
        <f t="shared" ca="1" si="38"/>
        <v>53.669934640522854</v>
      </c>
    </row>
    <row r="229" spans="1:22" x14ac:dyDescent="0.3">
      <c r="A229" s="32">
        <f t="shared" si="39"/>
        <v>45960</v>
      </c>
      <c r="B229" s="65" cm="1">
        <f t="array" aca="1" ref="B229" ca="1">_xlfn.XLOOKUP(A229,INDIRECT($A$5&amp;"!$AJ$41:$AJ$406"),INDIRECT($A$5&amp;"!$AK$41:$AK$406"))*SUM($F$3:$I$3)</f>
        <v>0</v>
      </c>
      <c r="C229" s="65" cm="1">
        <f t="array" aca="1" ref="C229" ca="1">_xlfn.XLOOKUP(A229,INDIRECT($A$5&amp;"!$AJ$41:$AJ$406"),INDIRECT($A$5&amp;"!$AL$41:$AL$406"))*SUM($F$3:$I$3)</f>
        <v>13.5</v>
      </c>
      <c r="D229" s="65" cm="1">
        <f t="array" aca="1" ref="D229" ca="1">_xlfn.XLOOKUP(A229,INDIRECT($A$5&amp;"!$AJ$41:$AJ$406"),INDIRECT($A$5&amp;"!$AO$41:$AO$406"))*SUM($F$3:$I$3)</f>
        <v>13.5</v>
      </c>
      <c r="E229" s="34" cm="1">
        <f t="array" ref="E229">SUMPRODUCT(('PT Storengy'!$B$8:$K$372)*('PT Storengy'!$A$8:$A$372=$A229)*('PT Storengy'!$B$5:$K$5=$A$6)*('PT Storengy'!$B$7:$K$7=$A$7))</f>
        <v>0.15</v>
      </c>
      <c r="F229" s="111">
        <f t="shared" ca="1" si="30"/>
        <v>13.5</v>
      </c>
      <c r="G229" s="153">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0.35624728850325371</v>
      </c>
      <c r="I229" s="66">
        <f t="shared" ca="1" si="34"/>
        <v>0</v>
      </c>
      <c r="J229" s="110" cm="1">
        <f t="array" aca="1" ref="J229" ca="1">IF(COUNTIFS('PTC NaTran'!$K$7:$K$15996,"",'PTC NaTran'!$A$7:$A$15996,J$16,'PTC NaTran'!$D$7:$D$15996,$A229,'PTC NaTran'!$C$7:$C$15996,"DEL")&gt;0,J$14,SUMIFS('PTC NaTran'!$K$7:$K$15996,'PTC NaTran'!$A$7:$A$15996,J$16,'PTC NaTran'!$D$7:$D$15996,$A229,'PTC NaTran'!$C$7:$C$15996,"DEL")*1.0026*$F$4/INDIRECT($A$4&amp;"!D9"))</f>
        <v>150.65359477124181</v>
      </c>
      <c r="K229" s="110">
        <v>1000</v>
      </c>
      <c r="L229" s="111">
        <f t="shared" ca="1" si="31"/>
        <v>13.5</v>
      </c>
      <c r="M229" s="153">
        <f t="shared" ca="1" si="35"/>
        <v>1</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0.35624728850325371</v>
      </c>
      <c r="O229" s="66">
        <f t="shared" ca="1" si="36"/>
        <v>0</v>
      </c>
      <c r="S229" s="111">
        <f t="shared" ca="1" si="32"/>
        <v>18.936464869825791</v>
      </c>
      <c r="T229" s="51">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0.35624728850325371</v>
      </c>
      <c r="V229" s="66">
        <f t="shared" ca="1" si="38"/>
        <v>53.669934640522854</v>
      </c>
    </row>
    <row r="230" spans="1:22" x14ac:dyDescent="0.3">
      <c r="A230" s="32">
        <f t="shared" si="39"/>
        <v>45961</v>
      </c>
      <c r="B230" s="65" cm="1">
        <f t="array" aca="1" ref="B230" ca="1">_xlfn.XLOOKUP(A230,INDIRECT($A$5&amp;"!$AJ$41:$AJ$406"),INDIRECT($A$5&amp;"!$AK$41:$AK$406"))*SUM($F$3:$I$3)</f>
        <v>11.475</v>
      </c>
      <c r="C230" s="65" cm="1">
        <f t="array" aca="1" ref="C230" ca="1">_xlfn.XLOOKUP(A230,INDIRECT($A$5&amp;"!$AJ$41:$AJ$406"),INDIRECT($A$5&amp;"!$AL$41:$AL$406"))*SUM($F$3:$I$3)</f>
        <v>13.5</v>
      </c>
      <c r="D230" s="65" cm="1">
        <f t="array" aca="1" ref="D230" ca="1">_xlfn.XLOOKUP(A230,INDIRECT($A$5&amp;"!$AJ$41:$AJ$406"),INDIRECT($A$5&amp;"!$AO$41:$AO$406"))*SUM($F$3:$I$3)</f>
        <v>13.5</v>
      </c>
      <c r="E230" s="34" cm="1">
        <f t="array" ref="E230">SUMPRODUCT(('PT Storengy'!$B$8:$K$372)*('PT Storengy'!$A$8:$A$372=$A230)*('PT Storengy'!$B$5:$K$5=$A$6)*('PT Storengy'!$B$7:$K$7=$A$7))</f>
        <v>0.15</v>
      </c>
      <c r="F230" s="111">
        <f t="shared" ca="1" si="30"/>
        <v>13.5</v>
      </c>
      <c r="G230" s="153">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0.35624728850325371</v>
      </c>
      <c r="I230" s="66">
        <f t="shared" ca="1" si="34"/>
        <v>0</v>
      </c>
      <c r="J230" s="110" cm="1">
        <f t="array" aca="1" ref="J230" ca="1">IF(COUNTIFS('PTC NaTran'!$K$7:$K$15996,"",'PTC NaTran'!$A$7:$A$15996,J$16,'PTC NaTran'!$D$7:$D$15996,$A230,'PTC NaTran'!$C$7:$C$15996,"DEL")&gt;0,J$14,SUMIFS('PTC NaTran'!$K$7:$K$15996,'PTC NaTran'!$A$7:$A$15996,J$16,'PTC NaTran'!$D$7:$D$15996,$A230,'PTC NaTran'!$C$7:$C$15996,"DEL")*1.0026*$F$4/INDIRECT($A$4&amp;"!D9"))</f>
        <v>150.65359477124181</v>
      </c>
      <c r="K230" s="110">
        <v>1000</v>
      </c>
      <c r="L230" s="111">
        <f t="shared" ca="1" si="31"/>
        <v>13.5</v>
      </c>
      <c r="M230" s="153">
        <f t="shared" ca="1" si="35"/>
        <v>1</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0.35624728850325371</v>
      </c>
      <c r="O230" s="66">
        <f t="shared" ca="1" si="36"/>
        <v>0</v>
      </c>
      <c r="S230" s="111">
        <f t="shared" ca="1" si="32"/>
        <v>18.990134804466315</v>
      </c>
      <c r="T230" s="51">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0.35624728850325371</v>
      </c>
      <c r="V230" s="66">
        <f t="shared" ca="1" si="38"/>
        <v>53.669934640522854</v>
      </c>
    </row>
    <row r="231" spans="1:22" x14ac:dyDescent="0.3">
      <c r="A231" s="32">
        <f t="shared" si="39"/>
        <v>45962</v>
      </c>
      <c r="B231" s="65" cm="1">
        <f t="array" aca="1" ref="B231" ca="1">_xlfn.XLOOKUP(A231,INDIRECT($A$5&amp;"!$AJ$41:$AJ$406"),INDIRECT($A$5&amp;"!$AK$41:$AK$406"))*SUM($F$3:$I$3)</f>
        <v>0</v>
      </c>
      <c r="C231" s="65" cm="1">
        <f t="array" aca="1" ref="C231" ca="1">_xlfn.XLOOKUP(A231,INDIRECT($A$5&amp;"!$AJ$41:$AJ$406"),INDIRECT($A$5&amp;"!$AL$41:$AL$406"))*SUM($F$3:$I$3)</f>
        <v>13.5</v>
      </c>
      <c r="D231" s="65" cm="1">
        <f t="array" aca="1" ref="D231" ca="1">_xlfn.XLOOKUP(A231,INDIRECT($A$5&amp;"!$AJ$41:$AJ$406"),INDIRECT($A$5&amp;"!$AO$41:$AO$406"))*SUM($F$3:$I$3)</f>
        <v>13.5</v>
      </c>
      <c r="E231" s="34" cm="1">
        <f t="array" ref="E231">SUMPRODUCT(('PT Storengy'!$B$8:$K$372)*('PT Storengy'!$A$8:$A$372=$A231)*('PT Storengy'!$B$5:$K$5=$A$6)*('PT Storengy'!$B$7:$K$7=$A$7))</f>
        <v>0</v>
      </c>
      <c r="F231" s="111">
        <f t="shared" ca="1" si="30"/>
        <v>13.5</v>
      </c>
      <c r="G231" s="153">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0.35624728850325371</v>
      </c>
      <c r="I231" s="66">
        <f t="shared" ca="1" si="34"/>
        <v>0</v>
      </c>
      <c r="J231" s="110" cm="1">
        <f t="array" aca="1" ref="J231" ca="1">IF(COUNTIFS('PTC NaTran'!$K$7:$K$15996,"",'PTC NaTran'!$A$7:$A$15996,J$16,'PTC NaTran'!$D$7:$D$15996,$A231,'PTC NaTran'!$C$7:$C$15996,"DEL")&gt;0,J$14,SUMIFS('PTC NaTran'!$K$7:$K$15996,'PTC NaTran'!$A$7:$A$15996,J$16,'PTC NaTran'!$D$7:$D$15996,$A231,'PTC NaTran'!$C$7:$C$15996,"DEL")*1.0026*$F$4/INDIRECT($A$4&amp;"!D9"))</f>
        <v>150.65359477124181</v>
      </c>
      <c r="K231" s="110">
        <v>1000</v>
      </c>
      <c r="L231" s="111">
        <f t="shared" ca="1" si="31"/>
        <v>13.5</v>
      </c>
      <c r="M231" s="153">
        <f t="shared" ca="1" si="35"/>
        <v>1</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0.35624728850325371</v>
      </c>
      <c r="O231" s="66">
        <f t="shared" ca="1" si="36"/>
        <v>0</v>
      </c>
      <c r="S231" s="111">
        <f t="shared" ca="1" si="32"/>
        <v>19.043804739106839</v>
      </c>
      <c r="T231" s="51">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0.35624728850325371</v>
      </c>
      <c r="V231" s="66">
        <f t="shared" ca="1" si="38"/>
        <v>53.669934640522854</v>
      </c>
    </row>
    <row r="232" spans="1:22" x14ac:dyDescent="0.3">
      <c r="A232" s="29"/>
      <c r="B232" s="29"/>
      <c r="C232" s="29"/>
      <c r="D232" s="29"/>
    </row>
    <row r="233" spans="1:22" x14ac:dyDescent="0.3">
      <c r="A233" s="29"/>
      <c r="B233" s="29"/>
      <c r="C233" s="29"/>
      <c r="D233" s="29"/>
    </row>
    <row r="234" spans="1:22" x14ac:dyDescent="0.3">
      <c r="A234" s="29"/>
      <c r="B234" s="29"/>
      <c r="C234" s="29"/>
      <c r="D234" s="29"/>
    </row>
    <row r="235" spans="1:22" x14ac:dyDescent="0.3">
      <c r="A235" s="29"/>
      <c r="B235" s="29"/>
      <c r="C235" s="29"/>
      <c r="D235" s="29"/>
    </row>
    <row r="236" spans="1:22" x14ac:dyDescent="0.3">
      <c r="A236" s="29"/>
      <c r="B236" s="29"/>
      <c r="C236" s="29"/>
      <c r="D236" s="29"/>
    </row>
    <row r="237" spans="1:22" x14ac:dyDescent="0.3">
      <c r="A237" s="29"/>
      <c r="B237" s="29"/>
      <c r="C237" s="29"/>
      <c r="D237" s="29"/>
    </row>
    <row r="238" spans="1:22" x14ac:dyDescent="0.3">
      <c r="A238" s="29"/>
      <c r="B238" s="29"/>
      <c r="C238" s="29"/>
      <c r="D238" s="29"/>
    </row>
    <row r="239" spans="1:22" x14ac:dyDescent="0.3">
      <c r="A239" s="29"/>
      <c r="B239" s="29"/>
      <c r="C239" s="29"/>
      <c r="D239" s="29"/>
    </row>
    <row r="240" spans="1:22" x14ac:dyDescent="0.3">
      <c r="A240" s="29"/>
      <c r="B240" s="29"/>
      <c r="C240" s="29"/>
      <c r="D240" s="29"/>
    </row>
    <row r="241" spans="1:4" x14ac:dyDescent="0.3">
      <c r="A241" s="29"/>
      <c r="B241" s="29"/>
      <c r="C241" s="29"/>
      <c r="D241" s="29"/>
    </row>
    <row r="242" spans="1:4" x14ac:dyDescent="0.3">
      <c r="A242" s="29"/>
      <c r="B242" s="29"/>
      <c r="C242" s="29"/>
      <c r="D242" s="29"/>
    </row>
    <row r="243" spans="1:4" x14ac:dyDescent="0.3">
      <c r="A243" s="29"/>
      <c r="B243" s="29"/>
      <c r="C243" s="29"/>
      <c r="D243" s="29"/>
    </row>
    <row r="244" spans="1:4" x14ac:dyDescent="0.3">
      <c r="A244" s="29"/>
      <c r="B244" s="29"/>
      <c r="C244" s="29"/>
      <c r="D244" s="29"/>
    </row>
    <row r="245" spans="1:4" x14ac:dyDescent="0.3">
      <c r="A245" s="29"/>
      <c r="B245" s="29"/>
      <c r="C245" s="29"/>
      <c r="D245" s="29"/>
    </row>
    <row r="246" spans="1:4" x14ac:dyDescent="0.3">
      <c r="A246" s="29"/>
      <c r="B246" s="29"/>
      <c r="C246" s="29"/>
      <c r="D246" s="29"/>
    </row>
    <row r="247" spans="1:4" x14ac:dyDescent="0.3">
      <c r="A247" s="29"/>
      <c r="B247" s="29"/>
      <c r="C247" s="29"/>
      <c r="D247" s="29"/>
    </row>
    <row r="248" spans="1:4" x14ac:dyDescent="0.3">
      <c r="A248" s="29"/>
      <c r="B248" s="29"/>
      <c r="C248" s="29"/>
      <c r="D248" s="29"/>
    </row>
    <row r="249" spans="1:4" x14ac:dyDescent="0.3">
      <c r="A249" s="29"/>
      <c r="B249" s="29"/>
      <c r="C249" s="29"/>
      <c r="D249" s="29"/>
    </row>
    <row r="250" spans="1:4" x14ac:dyDescent="0.3">
      <c r="A250" s="29"/>
      <c r="B250" s="29"/>
      <c r="C250" s="29"/>
      <c r="D250" s="29"/>
    </row>
    <row r="251" spans="1:4" x14ac:dyDescent="0.3">
      <c r="A251" s="29"/>
      <c r="B251" s="29"/>
      <c r="C251" s="29"/>
      <c r="D251" s="29"/>
    </row>
    <row r="252" spans="1:4" x14ac:dyDescent="0.3">
      <c r="A252" s="29"/>
      <c r="B252" s="29"/>
      <c r="C252" s="29"/>
      <c r="D252" s="29"/>
    </row>
    <row r="253" spans="1:4" x14ac:dyDescent="0.3">
      <c r="A253" s="29"/>
      <c r="B253" s="29"/>
      <c r="C253" s="29"/>
      <c r="D253" s="29"/>
    </row>
    <row r="254" spans="1:4" x14ac:dyDescent="0.3">
      <c r="A254" s="29"/>
      <c r="B254" s="29"/>
      <c r="C254" s="29"/>
      <c r="D254" s="29"/>
    </row>
    <row r="255" spans="1:4" x14ac:dyDescent="0.3">
      <c r="A255" s="29"/>
      <c r="B255" s="29"/>
      <c r="C255" s="29"/>
      <c r="D255" s="29"/>
    </row>
    <row r="256" spans="1:4" x14ac:dyDescent="0.3">
      <c r="A256" s="29"/>
      <c r="B256" s="29"/>
      <c r="C256" s="29"/>
      <c r="D256" s="29"/>
    </row>
    <row r="257" spans="1:4" x14ac:dyDescent="0.3">
      <c r="A257" s="29"/>
      <c r="B257" s="29"/>
      <c r="C257" s="29"/>
      <c r="D257" s="29"/>
    </row>
    <row r="258" spans="1:4" x14ac:dyDescent="0.3">
      <c r="A258" s="29"/>
      <c r="B258" s="29"/>
      <c r="C258" s="29"/>
      <c r="D258" s="29"/>
    </row>
    <row r="259" spans="1:4" x14ac:dyDescent="0.3">
      <c r="A259" s="29"/>
      <c r="B259" s="29"/>
      <c r="C259" s="29"/>
      <c r="D259" s="29"/>
    </row>
    <row r="260" spans="1:4" x14ac:dyDescent="0.3">
      <c r="A260" s="29"/>
      <c r="B260" s="29"/>
      <c r="C260" s="29"/>
      <c r="D260" s="29"/>
    </row>
    <row r="261" spans="1:4" x14ac:dyDescent="0.3">
      <c r="A261" s="29"/>
      <c r="B261" s="29"/>
      <c r="C261" s="29"/>
      <c r="D261" s="29"/>
    </row>
    <row r="262" spans="1:4" x14ac:dyDescent="0.3">
      <c r="A262" s="29"/>
      <c r="B262" s="29"/>
      <c r="C262" s="29"/>
      <c r="D262" s="29"/>
    </row>
    <row r="263" spans="1:4" x14ac:dyDescent="0.3">
      <c r="A263" s="29"/>
      <c r="B263" s="29"/>
      <c r="C263" s="29"/>
      <c r="D263" s="29"/>
    </row>
    <row r="264" spans="1:4" x14ac:dyDescent="0.3">
      <c r="A264" s="29"/>
      <c r="B264" s="29"/>
      <c r="C264" s="29"/>
      <c r="D264" s="29"/>
    </row>
    <row r="265" spans="1:4" x14ac:dyDescent="0.3">
      <c r="A265" s="29"/>
      <c r="B265" s="29"/>
      <c r="C265" s="29"/>
      <c r="D265" s="29"/>
    </row>
    <row r="266" spans="1:4" x14ac:dyDescent="0.3">
      <c r="A266" s="29"/>
      <c r="B266" s="29"/>
      <c r="C266" s="29"/>
      <c r="D266" s="29"/>
    </row>
    <row r="267" spans="1:4" x14ac:dyDescent="0.3">
      <c r="A267" s="29"/>
      <c r="B267" s="29"/>
      <c r="C267" s="29"/>
      <c r="D267" s="29"/>
    </row>
    <row r="268" spans="1:4" x14ac:dyDescent="0.3">
      <c r="A268" s="29"/>
      <c r="B268" s="29"/>
      <c r="C268" s="29"/>
      <c r="D268" s="29"/>
    </row>
    <row r="269" spans="1:4" x14ac:dyDescent="0.3">
      <c r="A269" s="29"/>
      <c r="B269" s="29"/>
      <c r="C269" s="29"/>
      <c r="D269" s="29"/>
    </row>
    <row r="270" spans="1:4" x14ac:dyDescent="0.3">
      <c r="A270" s="29"/>
      <c r="B270" s="29"/>
      <c r="C270" s="29"/>
      <c r="D270" s="29"/>
    </row>
    <row r="271" spans="1:4" x14ac:dyDescent="0.3">
      <c r="A271" s="29"/>
      <c r="B271" s="29"/>
      <c r="C271" s="29"/>
      <c r="D271" s="29"/>
    </row>
    <row r="272" spans="1:4" x14ac:dyDescent="0.3">
      <c r="A272" s="29"/>
      <c r="B272" s="29"/>
      <c r="C272" s="29"/>
      <c r="D272" s="29"/>
    </row>
    <row r="273" spans="1:4" x14ac:dyDescent="0.3">
      <c r="A273" s="29"/>
      <c r="B273" s="29"/>
      <c r="C273" s="29"/>
      <c r="D273" s="29"/>
    </row>
    <row r="274" spans="1:4" x14ac:dyDescent="0.3">
      <c r="A274" s="29"/>
      <c r="B274" s="29"/>
      <c r="C274" s="29"/>
      <c r="D274" s="29"/>
    </row>
    <row r="275" spans="1:4" x14ac:dyDescent="0.3">
      <c r="A275" s="29"/>
      <c r="B275" s="29"/>
      <c r="C275" s="29"/>
      <c r="D275" s="29"/>
    </row>
    <row r="276" spans="1:4" x14ac:dyDescent="0.3">
      <c r="A276" s="29"/>
      <c r="B276" s="29"/>
      <c r="C276" s="29"/>
      <c r="D276" s="29"/>
    </row>
    <row r="277" spans="1:4" x14ac:dyDescent="0.3">
      <c r="A277" s="29"/>
      <c r="B277" s="29"/>
      <c r="C277" s="29"/>
      <c r="D277" s="29"/>
    </row>
  </sheetData>
  <autoFilter ref="A16:O231" xr:uid="{E0BA2D08-F164-426D-8B22-833BD306E2C0}"/>
  <mergeCells count="3">
    <mergeCell ref="F11:I11"/>
    <mergeCell ref="L11:O11"/>
    <mergeCell ref="S11:V11"/>
  </mergeCells>
  <conditionalFormatting sqref="I17:I231">
    <cfRule type="cellIs" dxfId="3" priority="9" operator="equal">
      <formula>0</formula>
    </cfRule>
  </conditionalFormatting>
  <conditionalFormatting sqref="O17:O231">
    <cfRule type="cellIs" dxfId="2" priority="1" operator="equal">
      <formula>0</formula>
    </cfRule>
  </conditionalFormatting>
  <conditionalFormatting sqref="V17:V231">
    <cfRule type="cellIs" dxfId="1" priority="5"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A67A-33EE-4001-A62E-2D449EDAF072}">
  <sheetPr codeName="Feuil19">
    <tabColor theme="0" tint="-0.249977111117893"/>
  </sheetPr>
  <dimension ref="A1:N259"/>
  <sheetViews>
    <sheetView showGridLines="0" zoomScale="60" zoomScaleNormal="60" workbookViewId="0">
      <pane xSplit="1" ySplit="16" topLeftCell="B17" activePane="bottomRight" state="frozen"/>
      <selection activeCell="A230" sqref="A230"/>
      <selection pane="topRight" activeCell="A230" sqref="A230"/>
      <selection pane="bottomLeft" activeCell="A230" sqref="A230"/>
      <selection pane="bottomRight" activeCell="B11" sqref="B11"/>
    </sheetView>
  </sheetViews>
  <sheetFormatPr baseColWidth="10" defaultColWidth="10.5546875" defaultRowHeight="14.4" x14ac:dyDescent="0.3"/>
  <cols>
    <col min="1" max="1" width="13.88671875" customWidth="1"/>
    <col min="2" max="2" width="14.5546875" customWidth="1"/>
    <col min="3" max="4" width="13.88671875" customWidth="1"/>
    <col min="5" max="5" width="29.33203125" bestFit="1" customWidth="1"/>
    <col min="6" max="9" width="19.88671875" customWidth="1"/>
    <col min="11" max="11" width="12.5546875" customWidth="1"/>
    <col min="14" max="14" width="14.5546875" customWidth="1"/>
  </cols>
  <sheetData>
    <row r="1" spans="1:13" x14ac:dyDescent="0.3">
      <c r="A1" s="33"/>
      <c r="B1" s="33"/>
      <c r="C1" s="33"/>
      <c r="D1" s="33"/>
      <c r="G1" s="49"/>
    </row>
    <row r="2" spans="1:13" x14ac:dyDescent="0.3">
      <c r="F2" s="31" t="str" cm="1">
        <f t="array" aca="1" ref="F2" ca="1">INDEX(INDIRECT($A$4&amp;"!A1:Z500"),3,7+(COLUMN()-COLUMN($F$2))*5)</f>
        <v>Sediane N 23</v>
      </c>
      <c r="G2" s="31" t="str" cm="1">
        <f t="array" aca="1" ref="G2" ca="1">INDEX(INDIRECT($A$4&amp;"!A1:Z500"),3,7+(COLUMN()-COLUMN($F$2))*5)</f>
        <v>Sediane N 24</v>
      </c>
      <c r="H2" s="31" t="str" cm="1">
        <f t="array" aca="1" ref="H2" ca="1">INDEX(INDIRECT($A$4&amp;"!A1:Z500"),3,7+(COLUMN()-COLUMN($F$2))*5)</f>
        <v>Sediane N 25</v>
      </c>
      <c r="I2" s="31" cm="1">
        <f t="array" aca="1" ref="I2" ca="1">INDEX(INDIRECT($A$4&amp;"!A1:Z500"),3,7+(COLUMN()-COLUMN($F$2))*5)</f>
        <v>0</v>
      </c>
    </row>
    <row r="3" spans="1:13" x14ac:dyDescent="0.3">
      <c r="A3" t="s">
        <v>68</v>
      </c>
      <c r="E3" s="31" t="s">
        <v>47</v>
      </c>
      <c r="F3" s="182" cm="1">
        <f t="array" aca="1" ref="F3" ca="1">INDEX(INDIRECT($A$4&amp;"!A1:Z500"),3,8+(COLUMN()-COLUMN($F$2))*5)</f>
        <v>1</v>
      </c>
      <c r="G3" s="182" cm="1">
        <f t="array" aca="1" ref="G3" ca="1">INDEX(INDIRECT($A$4&amp;"!A1:Z500"),3,8+(COLUMN()-COLUMN($F$2))*5)</f>
        <v>1</v>
      </c>
      <c r="H3" s="182" cm="1">
        <f t="array" aca="1" ref="H3" ca="1">INDEX(INDIRECT($A$4&amp;"!A1:Z500"),3,8+(COLUMN()-COLUMN($F$2))*5)</f>
        <v>11.5</v>
      </c>
      <c r="I3" s="48" cm="1">
        <f t="array" aca="1" ref="I3" ca="1">INDEX(INDIRECT($A$4&amp;"!A1:Z500"),3,8+(COLUMN()-COLUMN($F$2))*5)+Serene_A_I!AB3</f>
        <v>0</v>
      </c>
    </row>
    <row r="4" spans="1:13" x14ac:dyDescent="0.3">
      <c r="A4" t="s">
        <v>215</v>
      </c>
      <c r="E4" s="31" t="s">
        <v>48</v>
      </c>
      <c r="F4" s="183" cm="1">
        <f t="array" aca="1" ref="F4" ca="1">INDIRECT($A$4&amp;"!D5")</f>
        <v>260.38461538461536</v>
      </c>
      <c r="G4" s="184" t="s">
        <v>16</v>
      </c>
      <c r="H4" s="185"/>
    </row>
    <row r="5" spans="1:13" x14ac:dyDescent="0.3">
      <c r="A5" t="s">
        <v>172</v>
      </c>
      <c r="E5" s="31" t="str">
        <f xml:space="preserve"> "COS GRTgaz (" &amp; Results!B9 &amp; ")"</f>
        <v>COS GRTgaz (Firm+Interuptible)</v>
      </c>
      <c r="F5" s="183">
        <f ca="1">F4</f>
        <v>260.38461538461536</v>
      </c>
      <c r="G5" s="184" t="s">
        <v>16</v>
      </c>
      <c r="H5" s="185"/>
    </row>
    <row r="6" spans="1:13" ht="15" thickBot="1" x14ac:dyDescent="0.35">
      <c r="A6" s="44" t="s">
        <v>173</v>
      </c>
      <c r="E6" s="31" t="s">
        <v>212</v>
      </c>
      <c r="F6" s="186">
        <f ca="1">SUM(F3:I3)</f>
        <v>13.5</v>
      </c>
      <c r="G6" s="184" t="s">
        <v>15</v>
      </c>
      <c r="H6" s="185"/>
    </row>
    <row r="7" spans="1:13" ht="15" thickBot="1" x14ac:dyDescent="0.35">
      <c r="A7" s="44" t="s">
        <v>53</v>
      </c>
      <c r="H7" s="67"/>
      <c r="I7" s="67"/>
    </row>
    <row r="8" spans="1:13" x14ac:dyDescent="0.3">
      <c r="F8" s="67"/>
      <c r="G8" s="67"/>
    </row>
    <row r="11" spans="1:13" ht="37.5" customHeight="1" x14ac:dyDescent="0.3">
      <c r="F11" s="330" t="s">
        <v>30</v>
      </c>
      <c r="G11" s="330"/>
      <c r="H11" s="330"/>
      <c r="I11" s="330"/>
    </row>
    <row r="13" spans="1:13" ht="17.25" customHeight="1" x14ac:dyDescent="0.3">
      <c r="K13" t="s">
        <v>217</v>
      </c>
    </row>
    <row r="14" spans="1:13" x14ac:dyDescent="0.3">
      <c r="G14" s="32" cm="1">
        <f t="array" aca="1" ref="G14:H14" ca="1">IF(_xlfn.XLOOKUP(0,F$17:F$169,A$17:B$169,"",0,1)="", "Only " &amp; TEXT(#REF!,"0,0%") &amp; " withdrawal on 31/03", _xlfn.XLOOKUP(0,F$17:F$169,A$17:B$169,"",0,1))</f>
        <v>46029</v>
      </c>
      <c r="H14">
        <f ca="1"/>
        <v>0</v>
      </c>
      <c r="I14" s="29"/>
      <c r="K14" t="s">
        <v>216</v>
      </c>
    </row>
    <row r="15" spans="1:13" ht="48" customHeight="1" x14ac:dyDescent="0.3">
      <c r="F15" s="37" t="s">
        <v>20</v>
      </c>
      <c r="G15" s="37" t="s">
        <v>185</v>
      </c>
      <c r="J15" t="s">
        <v>176</v>
      </c>
      <c r="K15" s="67">
        <f ca="1">COUNTIF(K17:K169,"&gt;"&amp;0)+1</f>
        <v>68</v>
      </c>
    </row>
    <row r="16" spans="1:13" ht="43.2" customHeight="1" x14ac:dyDescent="0.3">
      <c r="A16" s="37" t="s">
        <v>2</v>
      </c>
      <c r="B16" s="37" t="s">
        <v>210</v>
      </c>
      <c r="C16" s="37" t="s">
        <v>211</v>
      </c>
      <c r="D16" s="37" t="s">
        <v>207</v>
      </c>
      <c r="E16" s="37" t="s">
        <v>19</v>
      </c>
      <c r="F16" s="187">
        <f ca="1">F6</f>
        <v>13.5</v>
      </c>
      <c r="G16" s="37" t="s">
        <v>185</v>
      </c>
      <c r="H16" s="37" t="s">
        <v>21</v>
      </c>
      <c r="I16" s="112" t="s">
        <v>60</v>
      </c>
      <c r="K16" s="37">
        <f ca="1">F16</f>
        <v>13.5</v>
      </c>
      <c r="L16" s="37" t="s">
        <v>185</v>
      </c>
      <c r="M16" s="37" t="s">
        <v>21</v>
      </c>
    </row>
    <row r="17" spans="1:14" x14ac:dyDescent="0.3">
      <c r="A17" s="32">
        <f>DATE(Results!J4,10,31)</f>
        <v>45961</v>
      </c>
      <c r="B17" s="65" cm="1">
        <f t="array" aca="1" ref="B17" ca="1">_xlfn.XLOOKUP(A17,INDIRECT($A$5&amp;"!$AJ$41:$AJ$406"),INDIRECT($A$5&amp;"!$An$41:$An$406"))*SUM($F$3:$I$3)</f>
        <v>11.475</v>
      </c>
      <c r="C17" s="65" cm="1">
        <f t="array" aca="1" ref="C17" ca="1">_xlfn.XLOOKUP(A17,INDIRECT($A$5&amp;"!$AJ$41:$AJ$406"),INDIRECT($A$5&amp;"!$Ak$41:$Ak$406"))*SUM($F$3:$I$3)</f>
        <v>11.475</v>
      </c>
      <c r="D17" s="65" cm="1">
        <f t="array" aca="1" ref="D17" ca="1">_xlfn.XLOOKUP(A17,INDIRECT($A$5&amp;"!$AJ$41:$AJ$406"),INDIRECT($A$5&amp;"!$AO$41:$AO$406"))*SUM($F$3:$I$3)</f>
        <v>13.5</v>
      </c>
      <c r="E17" s="34" cm="1">
        <f t="array" ref="E17">SUMPRODUCT(('PT Storengy'!$B$8:$K$372)*('PT Storengy'!$A$8:$A$372=$A17)*('PT Storengy'!$A$5:$J$5=$A$6)*('PT Storengy'!$B$7:$K$7=$A$7))</f>
        <v>0</v>
      </c>
      <c r="F17" s="151">
        <f ca="1">F16</f>
        <v>13.5</v>
      </c>
      <c r="G17" s="51">
        <f ca="1">$F$6/SUM($F$3,$G$3,$H$3,$I$3)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87">
        <f ca="1">IF(F16*1000-$F$4*(1-E17)*H17&gt;1000*B17,$F$4*(1-E17)*H17,F16*1000-1000*B17)</f>
        <v>260.38461538461536</v>
      </c>
      <c r="K17" s="36">
        <f t="shared" ref="K17:K80" ca="1" si="0">K16-N17/1000</f>
        <v>13.239615384615385</v>
      </c>
      <c r="L17" s="51">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67">
        <f ca="1">IF(K16*1000&lt;$F$4*(1)*M17,K16*1000,$F$4*(1)*M17)</f>
        <v>260.38461538461536</v>
      </c>
    </row>
    <row r="18" spans="1:14" x14ac:dyDescent="0.3">
      <c r="A18" s="32">
        <f>A17+1</f>
        <v>45962</v>
      </c>
      <c r="B18" s="65" cm="1">
        <f t="array" aca="1" ref="B18" ca="1">_xlfn.XLOOKUP(A18,INDIRECT($A$5&amp;"!$AJ$41:$AJ$406"),INDIRECT($A$5&amp;"!$An$41:$An$406"))*SUM($F$3:$I$3)</f>
        <v>0</v>
      </c>
      <c r="C18" s="65" cm="1">
        <f t="array" aca="1" ref="C18" ca="1">_xlfn.XLOOKUP(A18,INDIRECT($A$5&amp;"!$AJ$41:$AJ$406"),INDIRECT($A$5&amp;"!$Ak$41:$Ak$406"))*SUM($F$3:$I$3)</f>
        <v>0</v>
      </c>
      <c r="D18" s="65" cm="1">
        <f t="array" aca="1" ref="D18" ca="1">_xlfn.XLOOKUP(A18,INDIRECT($A$5&amp;"!$AJ$41:$AJ$406"),INDIRECT($A$5&amp;"!$AO$41:$AO$406"))*SUM($F$3:$I$3)</f>
        <v>13.5</v>
      </c>
      <c r="E18" s="34" cm="1">
        <f t="array" ref="E18">SUMPRODUCT(('PT Storengy'!$B$8:$K$372)*('PT Storengy'!$A$8:$A$372=$A18)*('PT Storengy'!$A$5:$J$5=$A$6)*('PT Storengy'!$B$7:$K$7=$A$7))</f>
        <v>0</v>
      </c>
      <c r="F18" s="36">
        <f ca="1">F17-I18/1000</f>
        <v>13.239615384615385</v>
      </c>
      <c r="G18" s="51">
        <f ca="1">$F17/SUM($F$3,$G$3,$H$3,$I$3)</f>
        <v>1</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1</v>
      </c>
      <c r="I18" s="87">
        <f t="shared" ref="I18:I81" ca="1" si="1">IF(F17*1000-$F$4*(1-E18)*H18&gt;1000*B18,$F$4*(1-E18)*H18,F17*1000-1000*B18)</f>
        <v>260.38461538461536</v>
      </c>
      <c r="K18" s="36">
        <f t="shared" ca="1" si="0"/>
        <v>12.980777161157931</v>
      </c>
      <c r="L18" s="51">
        <f t="shared" ref="L18:L81" ca="1" si="2">MAX(K17/SUM($F$3,$G$3,$H$3,$I$3),0)</f>
        <v>0.98071225071225077</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0.9940611240611249</v>
      </c>
      <c r="N18" s="67">
        <f t="shared" ref="N18:N81" ca="1" si="3">IF(K17*1000&lt;$F$4*(1)*M18,K17*1000,$F$4*(1)*M18)</f>
        <v>258.83822345745443</v>
      </c>
    </row>
    <row r="19" spans="1:14" x14ac:dyDescent="0.3">
      <c r="A19" s="32">
        <f t="shared" ref="A19:A82" si="4">A18+1</f>
        <v>45963</v>
      </c>
      <c r="B19" s="65" cm="1">
        <f t="array" aca="1" ref="B19" ca="1">_xlfn.XLOOKUP(A19,INDIRECT($A$5&amp;"!$AJ$41:$AJ$406"),INDIRECT($A$5&amp;"!$An$41:$An$406"))*SUM($F$3:$I$3)</f>
        <v>0</v>
      </c>
      <c r="C19" s="65" cm="1">
        <f t="array" aca="1" ref="C19" ca="1">_xlfn.XLOOKUP(A19,INDIRECT($A$5&amp;"!$AJ$41:$AJ$406"),INDIRECT($A$5&amp;"!$Ak$41:$Ak$406"))*SUM($F$3:$I$3)</f>
        <v>0</v>
      </c>
      <c r="D19" s="65" cm="1">
        <f t="array" aca="1" ref="D19" ca="1">_xlfn.XLOOKUP(A19,INDIRECT($A$5&amp;"!$AJ$41:$AJ$406"),INDIRECT($A$5&amp;"!$AO$41:$AO$406"))*SUM($F$3:$I$3)</f>
        <v>13.5</v>
      </c>
      <c r="E19" s="34" cm="1">
        <f t="array" ref="E19">SUMPRODUCT(('PT Storengy'!$B$8:$K$372)*('PT Storengy'!$A$8:$A$372=$A19)*('PT Storengy'!$A$5:$J$5=$A$6)*('PT Storengy'!$B$7:$K$7=$A$7))</f>
        <v>0</v>
      </c>
      <c r="F19" s="36">
        <f t="shared" ref="F19:F82" ca="1" si="5">F18-I19/1000</f>
        <v>12.980777161157931</v>
      </c>
      <c r="G19" s="51">
        <f t="shared" ref="G19:G82" ca="1" si="6">$F18/SUM($F$3,$G$3,$H$3,$I$3)</f>
        <v>0.98071225071225077</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0.9940611240611249</v>
      </c>
      <c r="I19" s="87">
        <f t="shared" ca="1" si="1"/>
        <v>258.83822345745443</v>
      </c>
      <c r="K19" s="36">
        <f t="shared" ca="1" si="0"/>
        <v>12.72347614579783</v>
      </c>
      <c r="L19" s="51">
        <f t="shared" ca="1" si="2"/>
        <v>0.96153904897466158</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0.98815751836966637</v>
      </c>
      <c r="N19" s="67">
        <f t="shared" ca="1" si="3"/>
        <v>257.30101536010159</v>
      </c>
    </row>
    <row r="20" spans="1:14" x14ac:dyDescent="0.3">
      <c r="A20" s="32">
        <f t="shared" si="4"/>
        <v>45964</v>
      </c>
      <c r="B20" s="65" cm="1">
        <f t="array" aca="1" ref="B20" ca="1">_xlfn.XLOOKUP(A20,INDIRECT($A$5&amp;"!$AJ$41:$AJ$406"),INDIRECT($A$5&amp;"!$An$41:$An$406"))*SUM($F$3:$I$3)</f>
        <v>0</v>
      </c>
      <c r="C20" s="65" cm="1">
        <f t="array" aca="1" ref="C20" ca="1">_xlfn.XLOOKUP(A20,INDIRECT($A$5&amp;"!$AJ$41:$AJ$406"),INDIRECT($A$5&amp;"!$Ak$41:$Ak$406"))*SUM($F$3:$I$3)</f>
        <v>0</v>
      </c>
      <c r="D20" s="65" cm="1">
        <f t="array" aca="1" ref="D20" ca="1">_xlfn.XLOOKUP(A20,INDIRECT($A$5&amp;"!$AJ$41:$AJ$406"),INDIRECT($A$5&amp;"!$AO$41:$AO$406"))*SUM($F$3:$I$3)</f>
        <v>13.5</v>
      </c>
      <c r="E20" s="34" cm="1">
        <f t="array" ref="E20">SUMPRODUCT(('PT Storengy'!$B$8:$K$372)*('PT Storengy'!$A$8:$A$372=$A20)*('PT Storengy'!$A$5:$J$5=$A$6)*('PT Storengy'!$B$7:$K$7=$A$7))</f>
        <v>0</v>
      </c>
      <c r="F20" s="36">
        <f t="shared" ca="1" si="5"/>
        <v>12.72347614579783</v>
      </c>
      <c r="G20" s="51">
        <f t="shared" ca="1" si="6"/>
        <v>0.96153904897466158</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0.98815751836966637</v>
      </c>
      <c r="I20" s="87">
        <f t="shared" ca="1" si="1"/>
        <v>257.30101536010159</v>
      </c>
      <c r="K20" s="36">
        <f t="shared" ca="1" si="0"/>
        <v>12.467703209246899</v>
      </c>
      <c r="L20" s="51">
        <f t="shared" ca="1" si="2"/>
        <v>0.94247971450354295</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0.98228897346000144</v>
      </c>
      <c r="N20" s="67">
        <f t="shared" ca="1" si="3"/>
        <v>255.77293655093112</v>
      </c>
    </row>
    <row r="21" spans="1:14" x14ac:dyDescent="0.3">
      <c r="A21" s="32">
        <f t="shared" si="4"/>
        <v>45965</v>
      </c>
      <c r="B21" s="65" cm="1">
        <f t="array" aca="1" ref="B21" ca="1">_xlfn.XLOOKUP(A21,INDIRECT($A$5&amp;"!$AJ$41:$AJ$406"),INDIRECT($A$5&amp;"!$An$41:$An$406"))*SUM($F$3:$I$3)</f>
        <v>0</v>
      </c>
      <c r="C21" s="65" cm="1">
        <f t="array" aca="1" ref="C21" ca="1">_xlfn.XLOOKUP(A21,INDIRECT($A$5&amp;"!$AJ$41:$AJ$406"),INDIRECT($A$5&amp;"!$Ak$41:$Ak$406"))*SUM($F$3:$I$3)</f>
        <v>0</v>
      </c>
      <c r="D21" s="65" cm="1">
        <f t="array" aca="1" ref="D21" ca="1">_xlfn.XLOOKUP(A21,INDIRECT($A$5&amp;"!$AJ$41:$AJ$406"),INDIRECT($A$5&amp;"!$AO$41:$AO$406"))*SUM($F$3:$I$3)</f>
        <v>13.5</v>
      </c>
      <c r="E21" s="34" cm="1">
        <f t="array" ref="E21">SUMPRODUCT(('PT Storengy'!$B$8:$K$372)*('PT Storengy'!$A$8:$A$372=$A21)*('PT Storengy'!$A$5:$J$5=$A$6)*('PT Storengy'!$B$7:$K$7=$A$7))</f>
        <v>0</v>
      </c>
      <c r="F21" s="36">
        <f t="shared" ca="1" si="5"/>
        <v>12.467703209246899</v>
      </c>
      <c r="G21" s="51">
        <f t="shared" ca="1" si="6"/>
        <v>0.94247971450354295</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0.98228897346000144</v>
      </c>
      <c r="I21" s="87">
        <f t="shared" ca="1" si="1"/>
        <v>255.77293655093112</v>
      </c>
      <c r="K21" s="36">
        <f t="shared" ca="1" si="0"/>
        <v>12.213449276434666</v>
      </c>
      <c r="L21" s="51">
        <f t="shared" ca="1" si="2"/>
        <v>0.92353357105532585</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0.97645528111049673</v>
      </c>
      <c r="N21" s="67">
        <f t="shared" ca="1" si="3"/>
        <v>254.25393281223316</v>
      </c>
    </row>
    <row r="22" spans="1:14" x14ac:dyDescent="0.3">
      <c r="A22" s="32">
        <f t="shared" si="4"/>
        <v>45966</v>
      </c>
      <c r="B22" s="65" cm="1">
        <f t="array" aca="1" ref="B22" ca="1">_xlfn.XLOOKUP(A22,INDIRECT($A$5&amp;"!$AJ$41:$AJ$406"),INDIRECT($A$5&amp;"!$An$41:$An$406"))*SUM($F$3:$I$3)</f>
        <v>0</v>
      </c>
      <c r="C22" s="65" cm="1">
        <f t="array" aca="1" ref="C22" ca="1">_xlfn.XLOOKUP(A22,INDIRECT($A$5&amp;"!$AJ$41:$AJ$406"),INDIRECT($A$5&amp;"!$Ak$41:$Ak$406"))*SUM($F$3:$I$3)</f>
        <v>0</v>
      </c>
      <c r="D22" s="65" cm="1">
        <f t="array" aca="1" ref="D22" ca="1">_xlfn.XLOOKUP(A22,INDIRECT($A$5&amp;"!$AJ$41:$AJ$406"),INDIRECT($A$5&amp;"!$AO$41:$AO$406"))*SUM($F$3:$I$3)</f>
        <v>13.5</v>
      </c>
      <c r="E22" s="34" cm="1">
        <f t="array" ref="E22">SUMPRODUCT(('PT Storengy'!$B$8:$K$372)*('PT Storengy'!$A$8:$A$372=$A22)*('PT Storengy'!$A$5:$J$5=$A$6)*('PT Storengy'!$B$7:$K$7=$A$7))</f>
        <v>0</v>
      </c>
      <c r="F22" s="36">
        <f t="shared" ca="1" si="5"/>
        <v>12.213449276434666</v>
      </c>
      <c r="G22" s="51">
        <f t="shared" ca="1" si="6"/>
        <v>0.92353357105532585</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0.97645528111049673</v>
      </c>
      <c r="I22" s="87">
        <f t="shared" ca="1" si="1"/>
        <v>254.25393281223316</v>
      </c>
      <c r="K22" s="36">
        <f t="shared" ca="1" si="0"/>
        <v>11.960705326186376</v>
      </c>
      <c r="L22" s="51">
        <f t="shared" ca="1" si="2"/>
        <v>0.9046999464025679</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0.97065623433612125</v>
      </c>
      <c r="N22" s="67">
        <f t="shared" ca="1" si="3"/>
        <v>252.74395024829002</v>
      </c>
    </row>
    <row r="23" spans="1:14" x14ac:dyDescent="0.3">
      <c r="A23" s="32">
        <f t="shared" si="4"/>
        <v>45967</v>
      </c>
      <c r="B23" s="65" cm="1">
        <f t="array" aca="1" ref="B23" ca="1">_xlfn.XLOOKUP(A23,INDIRECT($A$5&amp;"!$AJ$41:$AJ$406"),INDIRECT($A$5&amp;"!$An$41:$An$406"))*SUM($F$3:$I$3)</f>
        <v>0</v>
      </c>
      <c r="C23" s="65" cm="1">
        <f t="array" aca="1" ref="C23" ca="1">_xlfn.XLOOKUP(A23,INDIRECT($A$5&amp;"!$AJ$41:$AJ$406"),INDIRECT($A$5&amp;"!$Ak$41:$Ak$406"))*SUM($F$3:$I$3)</f>
        <v>0</v>
      </c>
      <c r="D23" s="65" cm="1">
        <f t="array" aca="1" ref="D23" ca="1">_xlfn.XLOOKUP(A23,INDIRECT($A$5&amp;"!$AJ$41:$AJ$406"),INDIRECT($A$5&amp;"!$AO$41:$AO$406"))*SUM($F$3:$I$3)</f>
        <v>13.5</v>
      </c>
      <c r="E23" s="34" cm="1">
        <f t="array" ref="E23">SUMPRODUCT(('PT Storengy'!$B$8:$K$372)*('PT Storengy'!$A$8:$A$372=$A23)*('PT Storengy'!$A$5:$J$5=$A$6)*('PT Storengy'!$B$7:$K$7=$A$7))</f>
        <v>0</v>
      </c>
      <c r="F23" s="36">
        <f t="shared" ca="1" si="5"/>
        <v>11.960705326186376</v>
      </c>
      <c r="G23" s="51">
        <f t="shared" ca="1" si="6"/>
        <v>0.9046999464025679</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0.97065623433612125</v>
      </c>
      <c r="I23" s="87">
        <f t="shared" ca="1" si="1"/>
        <v>252.74395024829002</v>
      </c>
      <c r="K23" s="36">
        <f t="shared" ca="1" si="0"/>
        <v>11.709462390902912</v>
      </c>
      <c r="L23" s="51">
        <f t="shared" ca="1" si="2"/>
        <v>0.88597817231010201</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0.96489162738110257</v>
      </c>
      <c r="N23" s="67">
        <f t="shared" ca="1" si="3"/>
        <v>251.24293528346399</v>
      </c>
    </row>
    <row r="24" spans="1:14" x14ac:dyDescent="0.3">
      <c r="A24" s="32">
        <f t="shared" si="4"/>
        <v>45968</v>
      </c>
      <c r="B24" s="65" cm="1">
        <f t="array" aca="1" ref="B24" ca="1">_xlfn.XLOOKUP(A24,INDIRECT($A$5&amp;"!$AJ$41:$AJ$406"),INDIRECT($A$5&amp;"!$An$41:$An$406"))*SUM($F$3:$I$3)</f>
        <v>0</v>
      </c>
      <c r="C24" s="65" cm="1">
        <f t="array" aca="1" ref="C24" ca="1">_xlfn.XLOOKUP(A24,INDIRECT($A$5&amp;"!$AJ$41:$AJ$406"),INDIRECT($A$5&amp;"!$Ak$41:$Ak$406"))*SUM($F$3:$I$3)</f>
        <v>0</v>
      </c>
      <c r="D24" s="65" cm="1">
        <f t="array" aca="1" ref="D24" ca="1">_xlfn.XLOOKUP(A24,INDIRECT($A$5&amp;"!$AJ$41:$AJ$406"),INDIRECT($A$5&amp;"!$AO$41:$AO$406"))*SUM($F$3:$I$3)</f>
        <v>13.5</v>
      </c>
      <c r="E24" s="34" cm="1">
        <f t="array" ref="E24">SUMPRODUCT(('PT Storengy'!$B$8:$K$372)*('PT Storengy'!$A$8:$A$372=$A24)*('PT Storengy'!$A$5:$J$5=$A$6)*('PT Storengy'!$B$7:$K$7=$A$7))</f>
        <v>0</v>
      </c>
      <c r="F24" s="36">
        <f t="shared" ca="1" si="5"/>
        <v>11.709462390902912</v>
      </c>
      <c r="G24" s="51">
        <f t="shared" ca="1" si="6"/>
        <v>0.88597817231010201</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0.96489162738110257</v>
      </c>
      <c r="I24" s="87">
        <f t="shared" ca="1" si="1"/>
        <v>251.24293528346399</v>
      </c>
      <c r="K24" s="36">
        <f t="shared" ca="1" si="0"/>
        <v>11.459711556242615</v>
      </c>
      <c r="L24" s="51">
        <f t="shared" ca="1" si="2"/>
        <v>0.86736758451132678</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0.95916125571162603</v>
      </c>
      <c r="N24" s="67">
        <f t="shared" ca="1" si="3"/>
        <v>249.75083466029645</v>
      </c>
    </row>
    <row r="25" spans="1:14" x14ac:dyDescent="0.3">
      <c r="A25" s="32">
        <f t="shared" si="4"/>
        <v>45969</v>
      </c>
      <c r="B25" s="65" cm="1">
        <f t="array" aca="1" ref="B25" ca="1">_xlfn.XLOOKUP(A25,INDIRECT($A$5&amp;"!$AJ$41:$AJ$406"),INDIRECT($A$5&amp;"!$An$41:$An$406"))*SUM($F$3:$I$3)</f>
        <v>0</v>
      </c>
      <c r="C25" s="65" cm="1">
        <f t="array" aca="1" ref="C25" ca="1">_xlfn.XLOOKUP(A25,INDIRECT($A$5&amp;"!$AJ$41:$AJ$406"),INDIRECT($A$5&amp;"!$Ak$41:$Ak$406"))*SUM($F$3:$I$3)</f>
        <v>0</v>
      </c>
      <c r="D25" s="65" cm="1">
        <f t="array" aca="1" ref="D25" ca="1">_xlfn.XLOOKUP(A25,INDIRECT($A$5&amp;"!$AJ$41:$AJ$406"),INDIRECT($A$5&amp;"!$AO$41:$AO$406"))*SUM($F$3:$I$3)</f>
        <v>13.5</v>
      </c>
      <c r="E25" s="34" cm="1">
        <f t="array" ref="E25">SUMPRODUCT(('PT Storengy'!$B$8:$K$372)*('PT Storengy'!$A$8:$A$372=$A25)*('PT Storengy'!$A$5:$J$5=$A$6)*('PT Storengy'!$B$7:$K$7=$A$7))</f>
        <v>0</v>
      </c>
      <c r="F25" s="36">
        <f t="shared" ca="1" si="5"/>
        <v>11.459711556242615</v>
      </c>
      <c r="G25" s="51">
        <f t="shared" ca="1" si="6"/>
        <v>0.86736758451132678</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0.95916125571162603</v>
      </c>
      <c r="I25" s="87">
        <f t="shared" ca="1" si="1"/>
        <v>249.75083466029645</v>
      </c>
      <c r="K25" s="36">
        <f t="shared" ca="1" si="0"/>
        <v>11.211443960804997</v>
      </c>
      <c r="L25" s="51">
        <f t="shared" ca="1" si="2"/>
        <v>0.84886752268463816</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0.9534649160085783</v>
      </c>
      <c r="N25" s="67">
        <f t="shared" ca="1" si="3"/>
        <v>248.26759543761824</v>
      </c>
    </row>
    <row r="26" spans="1:14" x14ac:dyDescent="0.3">
      <c r="A26" s="32">
        <f t="shared" si="4"/>
        <v>45970</v>
      </c>
      <c r="B26" s="65" cm="1">
        <f t="array" aca="1" ref="B26" ca="1">_xlfn.XLOOKUP(A26,INDIRECT($A$5&amp;"!$AJ$41:$AJ$406"),INDIRECT($A$5&amp;"!$An$41:$An$406"))*SUM($F$3:$I$3)</f>
        <v>0</v>
      </c>
      <c r="C26" s="65" cm="1">
        <f t="array" aca="1" ref="C26" ca="1">_xlfn.XLOOKUP(A26,INDIRECT($A$5&amp;"!$AJ$41:$AJ$406"),INDIRECT($A$5&amp;"!$Ak$41:$Ak$406"))*SUM($F$3:$I$3)</f>
        <v>0</v>
      </c>
      <c r="D26" s="65" cm="1">
        <f t="array" aca="1" ref="D26" ca="1">_xlfn.XLOOKUP(A26,INDIRECT($A$5&amp;"!$AJ$41:$AJ$406"),INDIRECT($A$5&amp;"!$AO$41:$AO$406"))*SUM($F$3:$I$3)</f>
        <v>13.5</v>
      </c>
      <c r="E26" s="34" cm="1">
        <f t="array" ref="E26">SUMPRODUCT(('PT Storengy'!$B$8:$K$372)*('PT Storengy'!$A$8:$A$372=$A26)*('PT Storengy'!$A$5:$J$5=$A$6)*('PT Storengy'!$B$7:$K$7=$A$7))</f>
        <v>0</v>
      </c>
      <c r="F26" s="36">
        <f t="shared" ca="1" si="5"/>
        <v>11.211443960804997</v>
      </c>
      <c r="G26" s="51">
        <f t="shared" ca="1" si="6"/>
        <v>0.84886752268463816</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0.9534649160085783</v>
      </c>
      <c r="I26" s="87">
        <f t="shared" ca="1" si="1"/>
        <v>248.26759543761824</v>
      </c>
      <c r="K26" s="36">
        <f t="shared" ca="1" si="0"/>
        <v>10.964650795816326</v>
      </c>
      <c r="L26" s="51">
        <f t="shared" ca="1" si="2"/>
        <v>0.83047733042999983</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0.94780240616033262</v>
      </c>
      <c r="N26" s="67">
        <f t="shared" ca="1" si="3"/>
        <v>246.79316498867121</v>
      </c>
    </row>
    <row r="27" spans="1:14" x14ac:dyDescent="0.3">
      <c r="A27" s="32">
        <f t="shared" si="4"/>
        <v>45971</v>
      </c>
      <c r="B27" s="65" cm="1">
        <f t="array" aca="1" ref="B27" ca="1">_xlfn.XLOOKUP(A27,INDIRECT($A$5&amp;"!$AJ$41:$AJ$406"),INDIRECT($A$5&amp;"!$An$41:$An$406"))*SUM($F$3:$I$3)</f>
        <v>0</v>
      </c>
      <c r="C27" s="65" cm="1">
        <f t="array" aca="1" ref="C27" ca="1">_xlfn.XLOOKUP(A27,INDIRECT($A$5&amp;"!$AJ$41:$AJ$406"),INDIRECT($A$5&amp;"!$Ak$41:$Ak$406"))*SUM($F$3:$I$3)</f>
        <v>0</v>
      </c>
      <c r="D27" s="65" cm="1">
        <f t="array" aca="1" ref="D27" ca="1">_xlfn.XLOOKUP(A27,INDIRECT($A$5&amp;"!$AJ$41:$AJ$406"),INDIRECT($A$5&amp;"!$AO$41:$AO$406"))*SUM($F$3:$I$3)</f>
        <v>13.5</v>
      </c>
      <c r="E27" s="34" cm="1">
        <f t="array" ref="E27">SUMPRODUCT(('PT Storengy'!$B$8:$K$372)*('PT Storengy'!$A$8:$A$372=$A27)*('PT Storengy'!$A$5:$J$5=$A$6)*('PT Storengy'!$B$7:$K$7=$A$7))</f>
        <v>0</v>
      </c>
      <c r="F27" s="36">
        <f t="shared" ca="1" si="5"/>
        <v>10.964650795816326</v>
      </c>
      <c r="G27" s="51">
        <f t="shared" ca="1" si="6"/>
        <v>0.83047733042999983</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0.94780240616033262</v>
      </c>
      <c r="I27" s="87">
        <f t="shared" ca="1" si="1"/>
        <v>246.79316498867121</v>
      </c>
      <c r="K27" s="36">
        <f t="shared" ca="1" si="0"/>
        <v>10.719323304817085</v>
      </c>
      <c r="L27" s="51">
        <f t="shared" ca="1" si="2"/>
        <v>0.8121963552456537</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0.94217352525557807</v>
      </c>
      <c r="N27" s="67">
        <f t="shared" ca="1" si="3"/>
        <v>245.32749099924089</v>
      </c>
    </row>
    <row r="28" spans="1:14" x14ac:dyDescent="0.3">
      <c r="A28" s="32">
        <f t="shared" si="4"/>
        <v>45972</v>
      </c>
      <c r="B28" s="65" cm="1">
        <f t="array" aca="1" ref="B28" ca="1">_xlfn.XLOOKUP(A28,INDIRECT($A$5&amp;"!$AJ$41:$AJ$406"),INDIRECT($A$5&amp;"!$An$41:$An$406"))*SUM($F$3:$I$3)</f>
        <v>0</v>
      </c>
      <c r="C28" s="65" cm="1">
        <f t="array" aca="1" ref="C28" ca="1">_xlfn.XLOOKUP(A28,INDIRECT($A$5&amp;"!$AJ$41:$AJ$406"),INDIRECT($A$5&amp;"!$Ak$41:$Ak$406"))*SUM($F$3:$I$3)</f>
        <v>0</v>
      </c>
      <c r="D28" s="65" cm="1">
        <f t="array" aca="1" ref="D28" ca="1">_xlfn.XLOOKUP(A28,INDIRECT($A$5&amp;"!$AJ$41:$AJ$406"),INDIRECT($A$5&amp;"!$AO$41:$AO$406"))*SUM($F$3:$I$3)</f>
        <v>13.5</v>
      </c>
      <c r="E28" s="34" cm="1">
        <f t="array" ref="E28">SUMPRODUCT(('PT Storengy'!$B$8:$K$372)*('PT Storengy'!$A$8:$A$372=$A28)*('PT Storengy'!$A$5:$J$5=$A$6)*('PT Storengy'!$B$7:$K$7=$A$7))</f>
        <v>0</v>
      </c>
      <c r="F28" s="36">
        <f t="shared" ca="1" si="5"/>
        <v>10.719323304817085</v>
      </c>
      <c r="G28" s="51">
        <f t="shared" ca="1" si="6"/>
        <v>0.8121963552456537</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0.94217352525557807</v>
      </c>
      <c r="I28" s="87">
        <f t="shared" ca="1" si="1"/>
        <v>245.32749099924089</v>
      </c>
      <c r="K28" s="36">
        <f t="shared" ca="1" si="0"/>
        <v>10.475497327919735</v>
      </c>
      <c r="L28" s="51">
        <f t="shared" ca="1" si="2"/>
        <v>0.79402394850496927</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0.9364070013782988</v>
      </c>
      <c r="N28" s="67">
        <f t="shared" ca="1" si="3"/>
        <v>243.82597689734931</v>
      </c>
    </row>
    <row r="29" spans="1:14" x14ac:dyDescent="0.3">
      <c r="A29" s="32">
        <f t="shared" si="4"/>
        <v>45973</v>
      </c>
      <c r="B29" s="65" cm="1">
        <f t="array" aca="1" ref="B29" ca="1">_xlfn.XLOOKUP(A29,INDIRECT($A$5&amp;"!$AJ$41:$AJ$406"),INDIRECT($A$5&amp;"!$An$41:$An$406"))*SUM($F$3:$I$3)</f>
        <v>0</v>
      </c>
      <c r="C29" s="65" cm="1">
        <f t="array" aca="1" ref="C29" ca="1">_xlfn.XLOOKUP(A29,INDIRECT($A$5&amp;"!$AJ$41:$AJ$406"),INDIRECT($A$5&amp;"!$Ak$41:$Ak$406"))*SUM($F$3:$I$3)</f>
        <v>0</v>
      </c>
      <c r="D29" s="65" cm="1">
        <f t="array" aca="1" ref="D29" ca="1">_xlfn.XLOOKUP(A29,INDIRECT($A$5&amp;"!$AJ$41:$AJ$406"),INDIRECT($A$5&amp;"!$AO$41:$AO$406"))*SUM($F$3:$I$3)</f>
        <v>13.5</v>
      </c>
      <c r="E29" s="34" cm="1">
        <f t="array" ref="E29">SUMPRODUCT(('PT Storengy'!$B$8:$K$372)*('PT Storengy'!$A$8:$A$372=$A29)*('PT Storengy'!$A$5:$J$5=$A$6)*('PT Storengy'!$B$7:$K$7=$A$7))</f>
        <v>0</v>
      </c>
      <c r="F29" s="36">
        <f t="shared" ca="1" si="5"/>
        <v>10.475497327919735</v>
      </c>
      <c r="G29" s="51">
        <f t="shared" ca="1" si="6"/>
        <v>0.79402394850496927</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0.9364070013782988</v>
      </c>
      <c r="I29" s="87">
        <f t="shared" ca="1" si="1"/>
        <v>243.82597689734931</v>
      </c>
      <c r="K29" s="36">
        <f t="shared" ca="1" si="0"/>
        <v>10.233376974460958</v>
      </c>
      <c r="L29" s="51">
        <f t="shared" ca="1" si="2"/>
        <v>0.77596276503109152</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0.92985660117107782</v>
      </c>
      <c r="N29" s="67">
        <f t="shared" ca="1" si="3"/>
        <v>242.12035345877678</v>
      </c>
    </row>
    <row r="30" spans="1:14" x14ac:dyDescent="0.3">
      <c r="A30" s="32">
        <f t="shared" si="4"/>
        <v>45974</v>
      </c>
      <c r="B30" s="65" cm="1">
        <f t="array" aca="1" ref="B30" ca="1">_xlfn.XLOOKUP(A30,INDIRECT($A$5&amp;"!$AJ$41:$AJ$406"),INDIRECT($A$5&amp;"!$An$41:$An$406"))*SUM($F$3:$I$3)</f>
        <v>0</v>
      </c>
      <c r="C30" s="65" cm="1">
        <f t="array" aca="1" ref="C30" ca="1">_xlfn.XLOOKUP(A30,INDIRECT($A$5&amp;"!$AJ$41:$AJ$406"),INDIRECT($A$5&amp;"!$Ak$41:$Ak$406"))*SUM($F$3:$I$3)</f>
        <v>0</v>
      </c>
      <c r="D30" s="65" cm="1">
        <f t="array" aca="1" ref="D30" ca="1">_xlfn.XLOOKUP(A30,INDIRECT($A$5&amp;"!$AJ$41:$AJ$406"),INDIRECT($A$5&amp;"!$AO$41:$AO$406"))*SUM($F$3:$I$3)</f>
        <v>13.5</v>
      </c>
      <c r="E30" s="34" cm="1">
        <f t="array" ref="E30">SUMPRODUCT(('PT Storengy'!$B$8:$K$372)*('PT Storengy'!$A$8:$A$372=$A30)*('PT Storengy'!$A$5:$J$5=$A$6)*('PT Storengy'!$B$7:$K$7=$A$7))</f>
        <v>0</v>
      </c>
      <c r="F30" s="36">
        <f t="shared" ca="1" si="5"/>
        <v>10.233376974460958</v>
      </c>
      <c r="G30" s="51">
        <f t="shared" ca="1" si="6"/>
        <v>0.77596276503109152</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0.92985660117107782</v>
      </c>
      <c r="I30" s="87">
        <f t="shared" ca="1" si="1"/>
        <v>242.12035345877678</v>
      </c>
      <c r="K30" s="36">
        <f t="shared" ca="1" si="0"/>
        <v>9.9933743970537581</v>
      </c>
      <c r="L30" s="51">
        <f t="shared" ca="1" si="2"/>
        <v>0.75802792403414498</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0.92172334011627932</v>
      </c>
      <c r="N30" s="67">
        <f t="shared" ca="1" si="3"/>
        <v>240.00257740720039</v>
      </c>
    </row>
    <row r="31" spans="1:14" x14ac:dyDescent="0.3">
      <c r="A31" s="32">
        <f t="shared" si="4"/>
        <v>45975</v>
      </c>
      <c r="B31" s="65" cm="1">
        <f t="array" aca="1" ref="B31" ca="1">_xlfn.XLOOKUP(A31,INDIRECT($A$5&amp;"!$AJ$41:$AJ$406"),INDIRECT($A$5&amp;"!$An$41:$An$406"))*SUM($F$3:$I$3)</f>
        <v>0</v>
      </c>
      <c r="C31" s="65" cm="1">
        <f t="array" aca="1" ref="C31" ca="1">_xlfn.XLOOKUP(A31,INDIRECT($A$5&amp;"!$AJ$41:$AJ$406"),INDIRECT($A$5&amp;"!$Ak$41:$Ak$406"))*SUM($F$3:$I$3)</f>
        <v>0</v>
      </c>
      <c r="D31" s="65" cm="1">
        <f t="array" aca="1" ref="D31" ca="1">_xlfn.XLOOKUP(A31,INDIRECT($A$5&amp;"!$AJ$41:$AJ$406"),INDIRECT($A$5&amp;"!$AO$41:$AO$406"))*SUM($F$3:$I$3)</f>
        <v>13.5</v>
      </c>
      <c r="E31" s="34" cm="1">
        <f t="array" ref="E31">SUMPRODUCT(('PT Storengy'!$B$8:$K$372)*('PT Storengy'!$A$8:$A$372=$A31)*('PT Storengy'!$A$5:$J$5=$A$6)*('PT Storengy'!$B$7:$K$7=$A$7))</f>
        <v>0</v>
      </c>
      <c r="F31" s="36">
        <f t="shared" ca="1" si="5"/>
        <v>9.9933743970537581</v>
      </c>
      <c r="G31" s="51">
        <f t="shared" ca="1" si="6"/>
        <v>0.75802792403414498</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0.92172334011627932</v>
      </c>
      <c r="I31" s="87">
        <f t="shared" ca="1" si="1"/>
        <v>240.00257740720039</v>
      </c>
      <c r="K31" s="36">
        <f t="shared" ca="1" si="0"/>
        <v>9.7554710719542985</v>
      </c>
      <c r="L31" s="51">
        <f t="shared" ca="1" si="2"/>
        <v>0.74024995533731541</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0.91366121899349007</v>
      </c>
      <c r="N31" s="67">
        <f t="shared" ca="1" si="3"/>
        <v>237.90332509945873</v>
      </c>
    </row>
    <row r="32" spans="1:14" x14ac:dyDescent="0.3">
      <c r="A32" s="32">
        <f t="shared" si="4"/>
        <v>45976</v>
      </c>
      <c r="B32" s="65" cm="1">
        <f t="array" aca="1" ref="B32" ca="1">_xlfn.XLOOKUP(A32,INDIRECT($A$5&amp;"!$AJ$41:$AJ$406"),INDIRECT($A$5&amp;"!$An$41:$An$406"))*SUM($F$3:$I$3)</f>
        <v>0</v>
      </c>
      <c r="C32" s="65" cm="1">
        <f t="array" aca="1" ref="C32" ca="1">_xlfn.XLOOKUP(A32,INDIRECT($A$5&amp;"!$AJ$41:$AJ$406"),INDIRECT($A$5&amp;"!$Ak$41:$Ak$406"))*SUM($F$3:$I$3)</f>
        <v>0</v>
      </c>
      <c r="D32" s="65" cm="1">
        <f t="array" aca="1" ref="D32" ca="1">_xlfn.XLOOKUP(A32,INDIRECT($A$5&amp;"!$AJ$41:$AJ$406"),INDIRECT($A$5&amp;"!$AO$41:$AO$406"))*SUM($F$3:$I$3)</f>
        <v>13.5</v>
      </c>
      <c r="E32" s="34" cm="1">
        <f t="array" ref="E32">SUMPRODUCT(('PT Storengy'!$B$8:$K$372)*('PT Storengy'!$A$8:$A$372=$A32)*('PT Storengy'!$A$5:$J$5=$A$6)*('PT Storengy'!$B$7:$K$7=$A$7))</f>
        <v>0</v>
      </c>
      <c r="F32" s="36">
        <f t="shared" ca="1" si="5"/>
        <v>9.7554710719542985</v>
      </c>
      <c r="G32" s="51">
        <f t="shared" ca="1" si="6"/>
        <v>0.74024995533731541</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0.91366121899349007</v>
      </c>
      <c r="I32" s="87">
        <f t="shared" ca="1" si="1"/>
        <v>237.90332509945873</v>
      </c>
      <c r="K32" s="36">
        <f t="shared" ca="1" si="0"/>
        <v>9.5196486374420566</v>
      </c>
      <c r="L32" s="51">
        <f t="shared" ca="1" si="2"/>
        <v>0.72262748681142952</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0.90566961555661563</v>
      </c>
      <c r="N32" s="67">
        <f t="shared" ca="1" si="3"/>
        <v>235.82243451224181</v>
      </c>
    </row>
    <row r="33" spans="1:14" x14ac:dyDescent="0.3">
      <c r="A33" s="32">
        <f t="shared" si="4"/>
        <v>45977</v>
      </c>
      <c r="B33" s="65" cm="1">
        <f t="array" aca="1" ref="B33" ca="1">_xlfn.XLOOKUP(A33,INDIRECT($A$5&amp;"!$AJ$41:$AJ$406"),INDIRECT($A$5&amp;"!$An$41:$An$406"))*SUM($F$3:$I$3)</f>
        <v>0</v>
      </c>
      <c r="C33" s="65" cm="1">
        <f t="array" aca="1" ref="C33" ca="1">_xlfn.XLOOKUP(A33,INDIRECT($A$5&amp;"!$AJ$41:$AJ$406"),INDIRECT($A$5&amp;"!$Ak$41:$Ak$406"))*SUM($F$3:$I$3)</f>
        <v>0</v>
      </c>
      <c r="D33" s="65" cm="1">
        <f t="array" aca="1" ref="D33" ca="1">_xlfn.XLOOKUP(A33,INDIRECT($A$5&amp;"!$AJ$41:$AJ$406"),INDIRECT($A$5&amp;"!$AO$41:$AO$406"))*SUM($F$3:$I$3)</f>
        <v>13.5</v>
      </c>
      <c r="E33" s="34" cm="1">
        <f t="array" ref="E33">SUMPRODUCT(('PT Storengy'!$B$8:$K$372)*('PT Storengy'!$A$8:$A$372=$A33)*('PT Storengy'!$A$5:$J$5=$A$6)*('PT Storengy'!$B$7:$K$7=$A$7))</f>
        <v>0</v>
      </c>
      <c r="F33" s="36">
        <f t="shared" ca="1" si="5"/>
        <v>9.5196486374420566</v>
      </c>
      <c r="G33" s="51">
        <f t="shared" ca="1" si="6"/>
        <v>0.72262748681142952</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0.90566961555661563</v>
      </c>
      <c r="I33" s="87">
        <f t="shared" ca="1" si="1"/>
        <v>235.82243451224181</v>
      </c>
      <c r="K33" s="36">
        <f t="shared" ca="1" si="0"/>
        <v>9.2858888924026335</v>
      </c>
      <c r="L33" s="51">
        <f t="shared" ca="1" si="2"/>
        <v>0.70515915832904119</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0.8977479130022179</v>
      </c>
      <c r="N33" s="67">
        <f t="shared" ca="1" si="3"/>
        <v>233.75974503942365</v>
      </c>
    </row>
    <row r="34" spans="1:14" x14ac:dyDescent="0.3">
      <c r="A34" s="32">
        <f t="shared" si="4"/>
        <v>45978</v>
      </c>
      <c r="B34" s="65" cm="1">
        <f t="array" aca="1" ref="B34" ca="1">_xlfn.XLOOKUP(A34,INDIRECT($A$5&amp;"!$AJ$41:$AJ$406"),INDIRECT($A$5&amp;"!$An$41:$An$406"))*SUM($F$3:$I$3)</f>
        <v>0</v>
      </c>
      <c r="C34" s="65" cm="1">
        <f t="array" aca="1" ref="C34" ca="1">_xlfn.XLOOKUP(A34,INDIRECT($A$5&amp;"!$AJ$41:$AJ$406"),INDIRECT($A$5&amp;"!$Ak$41:$Ak$406"))*SUM($F$3:$I$3)</f>
        <v>0</v>
      </c>
      <c r="D34" s="65" cm="1">
        <f t="array" aca="1" ref="D34" ca="1">_xlfn.XLOOKUP(A34,INDIRECT($A$5&amp;"!$AJ$41:$AJ$406"),INDIRECT($A$5&amp;"!$AO$41:$AO$406"))*SUM($F$3:$I$3)</f>
        <v>13.5</v>
      </c>
      <c r="E34" s="34" cm="1">
        <f t="array" ref="E34">SUMPRODUCT(('PT Storengy'!$B$8:$K$372)*('PT Storengy'!$A$8:$A$372=$A34)*('PT Storengy'!$A$5:$J$5=$A$6)*('PT Storengy'!$B$7:$K$7=$A$7))</f>
        <v>0</v>
      </c>
      <c r="F34" s="36">
        <f t="shared" ca="1" si="5"/>
        <v>9.2858888924026335</v>
      </c>
      <c r="G34" s="51">
        <f t="shared" ca="1" si="6"/>
        <v>0.70515915832904119</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0.8977479130022179</v>
      </c>
      <c r="I34" s="87">
        <f t="shared" ca="1" si="1"/>
        <v>233.75974503942365</v>
      </c>
      <c r="K34" s="36">
        <f t="shared" ca="1" si="0"/>
        <v>9.054173794922967</v>
      </c>
      <c r="L34" s="51">
        <f t="shared" ca="1" si="2"/>
        <v>0.68784362165945434</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0.88989549992190886</v>
      </c>
      <c r="N34" s="67">
        <f t="shared" ca="1" si="3"/>
        <v>231.71509747966624</v>
      </c>
    </row>
    <row r="35" spans="1:14" x14ac:dyDescent="0.3">
      <c r="A35" s="32">
        <f t="shared" si="4"/>
        <v>45979</v>
      </c>
      <c r="B35" s="65" cm="1">
        <f t="array" aca="1" ref="B35" ca="1">_xlfn.XLOOKUP(A35,INDIRECT($A$5&amp;"!$AJ$41:$AJ$406"),INDIRECT($A$5&amp;"!$An$41:$An$406"))*SUM($F$3:$I$3)</f>
        <v>0</v>
      </c>
      <c r="C35" s="65" cm="1">
        <f t="array" aca="1" ref="C35" ca="1">_xlfn.XLOOKUP(A35,INDIRECT($A$5&amp;"!$AJ$41:$AJ$406"),INDIRECT($A$5&amp;"!$Ak$41:$Ak$406"))*SUM($F$3:$I$3)</f>
        <v>0</v>
      </c>
      <c r="D35" s="65" cm="1">
        <f t="array" aca="1" ref="D35" ca="1">_xlfn.XLOOKUP(A35,INDIRECT($A$5&amp;"!$AJ$41:$AJ$406"),INDIRECT($A$5&amp;"!$AO$41:$AO$406"))*SUM($F$3:$I$3)</f>
        <v>13.5</v>
      </c>
      <c r="E35" s="34" cm="1">
        <f t="array" ref="E35">SUMPRODUCT(('PT Storengy'!$B$8:$K$372)*('PT Storengy'!$A$8:$A$372=$A35)*('PT Storengy'!$A$5:$J$5=$A$6)*('PT Storengy'!$B$7:$K$7=$A$7))</f>
        <v>0</v>
      </c>
      <c r="F35" s="36">
        <f t="shared" ca="1" si="5"/>
        <v>9.054173794922967</v>
      </c>
      <c r="G35" s="51">
        <f t="shared" ca="1" si="6"/>
        <v>0.68784362165945434</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0.88989549992190886</v>
      </c>
      <c r="I35" s="87">
        <f t="shared" ca="1" si="1"/>
        <v>231.71509747966624</v>
      </c>
      <c r="K35" s="36">
        <f t="shared" ca="1" si="0"/>
        <v>8.8244854608988348</v>
      </c>
      <c r="L35" s="51">
        <f t="shared" ca="1" si="2"/>
        <v>0.67067954036466426</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0.88211177025516274</v>
      </c>
      <c r="N35" s="67">
        <f t="shared" ca="1" si="3"/>
        <v>229.68833402413273</v>
      </c>
    </row>
    <row r="36" spans="1:14" x14ac:dyDescent="0.3">
      <c r="A36" s="32">
        <f t="shared" si="4"/>
        <v>45980</v>
      </c>
      <c r="B36" s="65" cm="1">
        <f t="array" aca="1" ref="B36" ca="1">_xlfn.XLOOKUP(A36,INDIRECT($A$5&amp;"!$AJ$41:$AJ$406"),INDIRECT($A$5&amp;"!$An$41:$An$406"))*SUM($F$3:$I$3)</f>
        <v>0</v>
      </c>
      <c r="C36" s="65" cm="1">
        <f t="array" aca="1" ref="C36" ca="1">_xlfn.XLOOKUP(A36,INDIRECT($A$5&amp;"!$AJ$41:$AJ$406"),INDIRECT($A$5&amp;"!$Ak$41:$Ak$406"))*SUM($F$3:$I$3)</f>
        <v>0</v>
      </c>
      <c r="D36" s="65" cm="1">
        <f t="array" aca="1" ref="D36" ca="1">_xlfn.XLOOKUP(A36,INDIRECT($A$5&amp;"!$AJ$41:$AJ$406"),INDIRECT($A$5&amp;"!$AO$41:$AO$406"))*SUM($F$3:$I$3)</f>
        <v>13.5</v>
      </c>
      <c r="E36" s="34" cm="1">
        <f t="array" ref="E36">SUMPRODUCT(('PT Storengy'!$B$8:$K$372)*('PT Storengy'!$A$8:$A$372=$A36)*('PT Storengy'!$A$5:$J$5=$A$6)*('PT Storengy'!$B$7:$K$7=$A$7))</f>
        <v>0</v>
      </c>
      <c r="F36" s="36">
        <f t="shared" ca="1" si="5"/>
        <v>8.8244854608988348</v>
      </c>
      <c r="G36" s="51">
        <f t="shared" ca="1" si="6"/>
        <v>0.67067954036466426</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0.88211177025516274</v>
      </c>
      <c r="I36" s="87">
        <f t="shared" ca="1" si="1"/>
        <v>229.68833402413273</v>
      </c>
      <c r="K36" s="36">
        <f t="shared" ca="1" si="0"/>
        <v>8.5968061626545271</v>
      </c>
      <c r="L36" s="51">
        <f t="shared" ca="1" si="2"/>
        <v>0.65366558969621003</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0.87439612324253746</v>
      </c>
      <c r="N36" s="67">
        <f t="shared" ca="1" si="3"/>
        <v>227.67929824430684</v>
      </c>
    </row>
    <row r="37" spans="1:14" x14ac:dyDescent="0.3">
      <c r="A37" s="32">
        <f t="shared" si="4"/>
        <v>45981</v>
      </c>
      <c r="B37" s="65" cm="1">
        <f t="array" aca="1" ref="B37" ca="1">_xlfn.XLOOKUP(A37,INDIRECT($A$5&amp;"!$AJ$41:$AJ$406"),INDIRECT($A$5&amp;"!$An$41:$An$406"))*SUM($F$3:$I$3)</f>
        <v>0</v>
      </c>
      <c r="C37" s="65" cm="1">
        <f t="array" aca="1" ref="C37" ca="1">_xlfn.XLOOKUP(A37,INDIRECT($A$5&amp;"!$AJ$41:$AJ$406"),INDIRECT($A$5&amp;"!$Ak$41:$Ak$406"))*SUM($F$3:$I$3)</f>
        <v>0</v>
      </c>
      <c r="D37" s="65" cm="1">
        <f t="array" aca="1" ref="D37" ca="1">_xlfn.XLOOKUP(A37,INDIRECT($A$5&amp;"!$AJ$41:$AJ$406"),INDIRECT($A$5&amp;"!$AO$41:$AO$406"))*SUM($F$3:$I$3)</f>
        <v>13.5</v>
      </c>
      <c r="E37" s="34" cm="1">
        <f t="array" ref="E37">SUMPRODUCT(('PT Storengy'!$B$8:$K$372)*('PT Storengy'!$A$8:$A$372=$A37)*('PT Storengy'!$A$5:$J$5=$A$6)*('PT Storengy'!$B$7:$K$7=$A$7))</f>
        <v>0</v>
      </c>
      <c r="F37" s="36">
        <f t="shared" ca="1" si="5"/>
        <v>8.5968061626545271</v>
      </c>
      <c r="G37" s="51">
        <f t="shared" ca="1" si="6"/>
        <v>0.65366558969621003</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0.87439612324253746</v>
      </c>
      <c r="I37" s="87">
        <f t="shared" ca="1" si="1"/>
        <v>227.67929824430684</v>
      </c>
      <c r="K37" s="36">
        <f t="shared" ca="1" si="0"/>
        <v>8.3711183275746066</v>
      </c>
      <c r="L37" s="51">
        <f t="shared" ca="1" si="2"/>
        <v>0.63680045649292794</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0.86674796337930859</v>
      </c>
      <c r="N37" s="67">
        <f t="shared" ca="1" si="3"/>
        <v>225.68783507991995</v>
      </c>
    </row>
    <row r="38" spans="1:14" x14ac:dyDescent="0.3">
      <c r="A38" s="32">
        <f t="shared" si="4"/>
        <v>45982</v>
      </c>
      <c r="B38" s="65" cm="1">
        <f t="array" aca="1" ref="B38" ca="1">_xlfn.XLOOKUP(A38,INDIRECT($A$5&amp;"!$AJ$41:$AJ$406"),INDIRECT($A$5&amp;"!$An$41:$An$406"))*SUM($F$3:$I$3)</f>
        <v>0</v>
      </c>
      <c r="C38" s="65" cm="1">
        <f t="array" aca="1" ref="C38" ca="1">_xlfn.XLOOKUP(A38,INDIRECT($A$5&amp;"!$AJ$41:$AJ$406"),INDIRECT($A$5&amp;"!$Ak$41:$Ak$406"))*SUM($F$3:$I$3)</f>
        <v>0</v>
      </c>
      <c r="D38" s="65" cm="1">
        <f t="array" aca="1" ref="D38" ca="1">_xlfn.XLOOKUP(A38,INDIRECT($A$5&amp;"!$AJ$41:$AJ$406"),INDIRECT($A$5&amp;"!$AO$41:$AO$406"))*SUM($F$3:$I$3)</f>
        <v>13.5</v>
      </c>
      <c r="E38" s="34" cm="1">
        <f t="array" ref="E38">SUMPRODUCT(('PT Storengy'!$B$8:$K$372)*('PT Storengy'!$A$8:$A$372=$A38)*('PT Storengy'!$A$5:$J$5=$A$6)*('PT Storengy'!$B$7:$K$7=$A$7))</f>
        <v>0</v>
      </c>
      <c r="F38" s="36">
        <f t="shared" ca="1" si="5"/>
        <v>8.3711183275746066</v>
      </c>
      <c r="G38" s="51">
        <f t="shared" ca="1" si="6"/>
        <v>0.63680045649292794</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0.86674796337930859</v>
      </c>
      <c r="I38" s="87">
        <f t="shared" ca="1" si="1"/>
        <v>225.68783507991995</v>
      </c>
      <c r="K38" s="36">
        <f t="shared" ca="1" si="0"/>
        <v>8.147404536747624</v>
      </c>
      <c r="L38" s="51">
        <f t="shared" ca="1" si="2"/>
        <v>0.62008283907960049</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0.8591667003695066</v>
      </c>
      <c r="N38" s="67">
        <f t="shared" ca="1" si="3"/>
        <v>223.71379082698303</v>
      </c>
    </row>
    <row r="39" spans="1:14" x14ac:dyDescent="0.3">
      <c r="A39" s="32">
        <f t="shared" si="4"/>
        <v>45983</v>
      </c>
      <c r="B39" s="65" cm="1">
        <f t="array" aca="1" ref="B39" ca="1">_xlfn.XLOOKUP(A39,INDIRECT($A$5&amp;"!$AJ$41:$AJ$406"),INDIRECT($A$5&amp;"!$An$41:$An$406"))*SUM($F$3:$I$3)</f>
        <v>0</v>
      </c>
      <c r="C39" s="65" cm="1">
        <f t="array" aca="1" ref="C39" ca="1">_xlfn.XLOOKUP(A39,INDIRECT($A$5&amp;"!$AJ$41:$AJ$406"),INDIRECT($A$5&amp;"!$Ak$41:$Ak$406"))*SUM($F$3:$I$3)</f>
        <v>0</v>
      </c>
      <c r="D39" s="65" cm="1">
        <f t="array" aca="1" ref="D39" ca="1">_xlfn.XLOOKUP(A39,INDIRECT($A$5&amp;"!$AJ$41:$AJ$406"),INDIRECT($A$5&amp;"!$AO$41:$AO$406"))*SUM($F$3:$I$3)</f>
        <v>13.5</v>
      </c>
      <c r="E39" s="34" cm="1">
        <f t="array" ref="E39">SUMPRODUCT(('PT Storengy'!$B$8:$K$372)*('PT Storengy'!$A$8:$A$372=$A39)*('PT Storengy'!$A$5:$J$5=$A$6)*('PT Storengy'!$B$7:$K$7=$A$7))</f>
        <v>0</v>
      </c>
      <c r="F39" s="36">
        <f t="shared" ca="1" si="5"/>
        <v>8.147404536747624</v>
      </c>
      <c r="G39" s="51">
        <f t="shared" ca="1" si="6"/>
        <v>0.62008283907960049</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0.8591667003695066</v>
      </c>
      <c r="I39" s="87">
        <f t="shared" ca="1" si="1"/>
        <v>223.71379082698303</v>
      </c>
      <c r="K39" s="36">
        <f t="shared" ca="1" si="0"/>
        <v>7.9256475236217003</v>
      </c>
      <c r="L39" s="51">
        <f t="shared" ca="1" si="2"/>
        <v>0.60351144716649063</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0.85165174908035701</v>
      </c>
      <c r="N39" s="67">
        <f t="shared" ca="1" si="3"/>
        <v>221.75701312592372</v>
      </c>
    </row>
    <row r="40" spans="1:14" x14ac:dyDescent="0.3">
      <c r="A40" s="32">
        <f t="shared" si="4"/>
        <v>45984</v>
      </c>
      <c r="B40" s="65" cm="1">
        <f t="array" aca="1" ref="B40" ca="1">_xlfn.XLOOKUP(A40,INDIRECT($A$5&amp;"!$AJ$41:$AJ$406"),INDIRECT($A$5&amp;"!$An$41:$An$406"))*SUM($F$3:$I$3)</f>
        <v>0</v>
      </c>
      <c r="C40" s="65" cm="1">
        <f t="array" aca="1" ref="C40" ca="1">_xlfn.XLOOKUP(A40,INDIRECT($A$5&amp;"!$AJ$41:$AJ$406"),INDIRECT($A$5&amp;"!$Ak$41:$Ak$406"))*SUM($F$3:$I$3)</f>
        <v>0</v>
      </c>
      <c r="D40" s="65" cm="1">
        <f t="array" aca="1" ref="D40" ca="1">_xlfn.XLOOKUP(A40,INDIRECT($A$5&amp;"!$AJ$41:$AJ$406"),INDIRECT($A$5&amp;"!$AO$41:$AO$406"))*SUM($F$3:$I$3)</f>
        <v>13.5</v>
      </c>
      <c r="E40" s="34" cm="1">
        <f t="array" ref="E40">SUMPRODUCT(('PT Storengy'!$B$8:$K$372)*('PT Storengy'!$A$8:$A$372=$A40)*('PT Storengy'!$A$5:$J$5=$A$6)*('PT Storengy'!$B$7:$K$7=$A$7))</f>
        <v>0</v>
      </c>
      <c r="F40" s="36">
        <f t="shared" ca="1" si="5"/>
        <v>7.9256475236217003</v>
      </c>
      <c r="G40" s="51">
        <f t="shared" ca="1" si="6"/>
        <v>0.60351144716649063</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0.85165174908035701</v>
      </c>
      <c r="I40" s="87">
        <f t="shared" ca="1" si="1"/>
        <v>221.75701312592372</v>
      </c>
      <c r="K40" s="36">
        <f t="shared" ca="1" si="0"/>
        <v>7.705830172671873</v>
      </c>
      <c r="L40" s="51">
        <f t="shared" ca="1" si="2"/>
        <v>0.58708500174975553</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0.84420252949711982</v>
      </c>
      <c r="N40" s="67">
        <f t="shared" ca="1" si="3"/>
        <v>219.81735094982696</v>
      </c>
    </row>
    <row r="41" spans="1:14" x14ac:dyDescent="0.3">
      <c r="A41" s="32">
        <f t="shared" si="4"/>
        <v>45985</v>
      </c>
      <c r="B41" s="65" cm="1">
        <f t="array" aca="1" ref="B41" ca="1">_xlfn.XLOOKUP(A41,INDIRECT($A$5&amp;"!$AJ$41:$AJ$406"),INDIRECT($A$5&amp;"!$An$41:$An$406"))*SUM($F$3:$I$3)</f>
        <v>0</v>
      </c>
      <c r="C41" s="65" cm="1">
        <f t="array" aca="1" ref="C41" ca="1">_xlfn.XLOOKUP(A41,INDIRECT($A$5&amp;"!$AJ$41:$AJ$406"),INDIRECT($A$5&amp;"!$Ak$41:$Ak$406"))*SUM($F$3:$I$3)</f>
        <v>0</v>
      </c>
      <c r="D41" s="65" cm="1">
        <f t="array" aca="1" ref="D41" ca="1">_xlfn.XLOOKUP(A41,INDIRECT($A$5&amp;"!$AJ$41:$AJ$406"),INDIRECT($A$5&amp;"!$AO$41:$AO$406"))*SUM($F$3:$I$3)</f>
        <v>13.5</v>
      </c>
      <c r="E41" s="34" cm="1">
        <f t="array" ref="E41">SUMPRODUCT(('PT Storengy'!$B$8:$K$372)*('PT Storengy'!$A$8:$A$372=$A41)*('PT Storengy'!$A$5:$J$5=$A$6)*('PT Storengy'!$B$7:$K$7=$A$7))</f>
        <v>0</v>
      </c>
      <c r="F41" s="36">
        <f t="shared" ca="1" si="5"/>
        <v>7.705830172671873</v>
      </c>
      <c r="G41" s="51">
        <f t="shared" ca="1" si="6"/>
        <v>0.58708500174975553</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0.84420252949711982</v>
      </c>
      <c r="I41" s="87">
        <f t="shared" ca="1" si="1"/>
        <v>219.81735094982696</v>
      </c>
      <c r="K41" s="36">
        <f t="shared" ca="1" si="0"/>
        <v>7.4879355180790945</v>
      </c>
      <c r="L41" s="51">
        <f t="shared" ca="1" si="2"/>
        <v>0.57080223501273131</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0.83681846667832172</v>
      </c>
      <c r="N41" s="67">
        <f t="shared" ca="1" si="3"/>
        <v>217.89465459277835</v>
      </c>
    </row>
    <row r="42" spans="1:14" x14ac:dyDescent="0.3">
      <c r="A42" s="32">
        <f t="shared" si="4"/>
        <v>45986</v>
      </c>
      <c r="B42" s="65" cm="1">
        <f t="array" aca="1" ref="B42" ca="1">_xlfn.XLOOKUP(A42,INDIRECT($A$5&amp;"!$AJ$41:$AJ$406"),INDIRECT($A$5&amp;"!$An$41:$An$406"))*SUM($F$3:$I$3)</f>
        <v>0</v>
      </c>
      <c r="C42" s="65" cm="1">
        <f t="array" aca="1" ref="C42" ca="1">_xlfn.XLOOKUP(A42,INDIRECT($A$5&amp;"!$AJ$41:$AJ$406"),INDIRECT($A$5&amp;"!$Ak$41:$Ak$406"))*SUM($F$3:$I$3)</f>
        <v>0</v>
      </c>
      <c r="D42" s="65" cm="1">
        <f t="array" aca="1" ref="D42" ca="1">_xlfn.XLOOKUP(A42,INDIRECT($A$5&amp;"!$AJ$41:$AJ$406"),INDIRECT($A$5&amp;"!$AO$41:$AO$406"))*SUM($F$3:$I$3)</f>
        <v>13.5</v>
      </c>
      <c r="E42" s="34" cm="1">
        <f t="array" ref="E42">SUMPRODUCT(('PT Storengy'!$B$8:$K$372)*('PT Storengy'!$A$8:$A$372=$A42)*('PT Storengy'!$A$5:$J$5=$A$6)*('PT Storengy'!$B$7:$K$7=$A$7))</f>
        <v>0</v>
      </c>
      <c r="F42" s="36">
        <f t="shared" ca="1" si="5"/>
        <v>7.4879355180790945</v>
      </c>
      <c r="G42" s="51">
        <f t="shared" ca="1" si="6"/>
        <v>0.57080223501273131</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0.83681846667832172</v>
      </c>
      <c r="I42" s="87">
        <f t="shared" ca="1" si="1"/>
        <v>217.89465459277835</v>
      </c>
      <c r="K42" s="36">
        <f t="shared" ca="1" si="0"/>
        <v>7.2719467424207842</v>
      </c>
      <c r="L42" s="51">
        <f t="shared" ca="1" si="2"/>
        <v>0.5546618902280811</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0.82949899071138344</v>
      </c>
      <c r="N42" s="67">
        <f t="shared" ca="1" si="3"/>
        <v>215.9887756583102</v>
      </c>
    </row>
    <row r="43" spans="1:14" x14ac:dyDescent="0.3">
      <c r="A43" s="32">
        <f t="shared" si="4"/>
        <v>45987</v>
      </c>
      <c r="B43" s="65" cm="1">
        <f t="array" aca="1" ref="B43" ca="1">_xlfn.XLOOKUP(A43,INDIRECT($A$5&amp;"!$AJ$41:$AJ$406"),INDIRECT($A$5&amp;"!$An$41:$An$406"))*SUM($F$3:$I$3)</f>
        <v>0</v>
      </c>
      <c r="C43" s="65" cm="1">
        <f t="array" aca="1" ref="C43" ca="1">_xlfn.XLOOKUP(A43,INDIRECT($A$5&amp;"!$AJ$41:$AJ$406"),INDIRECT($A$5&amp;"!$Ak$41:$Ak$406"))*SUM($F$3:$I$3)</f>
        <v>0</v>
      </c>
      <c r="D43" s="65" cm="1">
        <f t="array" aca="1" ref="D43" ca="1">_xlfn.XLOOKUP(A43,INDIRECT($A$5&amp;"!$AJ$41:$AJ$406"),INDIRECT($A$5&amp;"!$AO$41:$AO$406"))*SUM($F$3:$I$3)</f>
        <v>13.5</v>
      </c>
      <c r="E43" s="34" cm="1">
        <f t="array" ref="E43">SUMPRODUCT(('PT Storengy'!$B$8:$K$372)*('PT Storengy'!$A$8:$A$372=$A43)*('PT Storengy'!$A$5:$J$5=$A$6)*('PT Storengy'!$B$7:$K$7=$A$7))</f>
        <v>0</v>
      </c>
      <c r="F43" s="36">
        <f t="shared" ca="1" si="5"/>
        <v>7.2719467424207842</v>
      </c>
      <c r="G43" s="51">
        <f t="shared" ca="1" si="6"/>
        <v>0.5546618902280811</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0.82949899071138344</v>
      </c>
      <c r="I43" s="87">
        <f t="shared" ca="1" si="1"/>
        <v>215.9887756583102</v>
      </c>
      <c r="K43" s="36">
        <f t="shared" ca="1" si="0"/>
        <v>7.0578471753728369</v>
      </c>
      <c r="L43" s="51">
        <f t="shared" ca="1" si="2"/>
        <v>0.53866272166079887</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0.82224353666863015</v>
      </c>
      <c r="N43" s="67">
        <f t="shared" ca="1" si="3"/>
        <v>214.09956704794715</v>
      </c>
    </row>
    <row r="44" spans="1:14" x14ac:dyDescent="0.3">
      <c r="A44" s="32">
        <f t="shared" si="4"/>
        <v>45988</v>
      </c>
      <c r="B44" s="65" cm="1">
        <f t="array" aca="1" ref="B44" ca="1">_xlfn.XLOOKUP(A44,INDIRECT($A$5&amp;"!$AJ$41:$AJ$406"),INDIRECT($A$5&amp;"!$An$41:$An$406"))*SUM($F$3:$I$3)</f>
        <v>0</v>
      </c>
      <c r="C44" s="65" cm="1">
        <f t="array" aca="1" ref="C44" ca="1">_xlfn.XLOOKUP(A44,INDIRECT($A$5&amp;"!$AJ$41:$AJ$406"),INDIRECT($A$5&amp;"!$Ak$41:$Ak$406"))*SUM($F$3:$I$3)</f>
        <v>0</v>
      </c>
      <c r="D44" s="65" cm="1">
        <f t="array" aca="1" ref="D44" ca="1">_xlfn.XLOOKUP(A44,INDIRECT($A$5&amp;"!$AJ$41:$AJ$406"),INDIRECT($A$5&amp;"!$AO$41:$AO$406"))*SUM($F$3:$I$3)</f>
        <v>13.5</v>
      </c>
      <c r="E44" s="34" cm="1">
        <f t="array" ref="E44">SUMPRODUCT(('PT Storengy'!$B$8:$K$372)*('PT Storengy'!$A$8:$A$372=$A44)*('PT Storengy'!$A$5:$J$5=$A$6)*('PT Storengy'!$B$7:$K$7=$A$7))</f>
        <v>0</v>
      </c>
      <c r="F44" s="36">
        <f t="shared" ca="1" si="5"/>
        <v>7.0578471753728369</v>
      </c>
      <c r="G44" s="51">
        <f t="shared" ca="1" si="6"/>
        <v>0.53866272166079887</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0.82224353666863015</v>
      </c>
      <c r="I44" s="87">
        <f t="shared" ca="1" si="1"/>
        <v>214.09956704794715</v>
      </c>
      <c r="K44" s="36">
        <f t="shared" ca="1" si="0"/>
        <v>6.845620292422983</v>
      </c>
      <c r="L44" s="51">
        <f t="shared" ca="1" si="2"/>
        <v>0.52280349447206198</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0.81505154456369278</v>
      </c>
      <c r="N44" s="67">
        <f t="shared" ca="1" si="3"/>
        <v>212.22688294985383</v>
      </c>
    </row>
    <row r="45" spans="1:14" x14ac:dyDescent="0.3">
      <c r="A45" s="32">
        <f t="shared" si="4"/>
        <v>45989</v>
      </c>
      <c r="B45" s="65" cm="1">
        <f t="array" aca="1" ref="B45" ca="1">_xlfn.XLOOKUP(A45,INDIRECT($A$5&amp;"!$AJ$41:$AJ$406"),INDIRECT($A$5&amp;"!$An$41:$An$406"))*SUM($F$3:$I$3)</f>
        <v>0</v>
      </c>
      <c r="C45" s="65" cm="1">
        <f t="array" aca="1" ref="C45" ca="1">_xlfn.XLOOKUP(A45,INDIRECT($A$5&amp;"!$AJ$41:$AJ$406"),INDIRECT($A$5&amp;"!$Ak$41:$Ak$406"))*SUM($F$3:$I$3)</f>
        <v>0</v>
      </c>
      <c r="D45" s="65" cm="1">
        <f t="array" aca="1" ref="D45" ca="1">_xlfn.XLOOKUP(A45,INDIRECT($A$5&amp;"!$AJ$41:$AJ$406"),INDIRECT($A$5&amp;"!$AO$41:$AO$406"))*SUM($F$3:$I$3)</f>
        <v>13.5</v>
      </c>
      <c r="E45" s="34" cm="1">
        <f t="array" ref="E45">SUMPRODUCT(('PT Storengy'!$B$8:$K$372)*('PT Storengy'!$A$8:$A$372=$A45)*('PT Storengy'!$A$5:$J$5=$A$6)*('PT Storengy'!$B$7:$K$7=$A$7))</f>
        <v>0</v>
      </c>
      <c r="F45" s="36">
        <f t="shared" ca="1" si="5"/>
        <v>6.845620292422983</v>
      </c>
      <c r="G45" s="51">
        <f t="shared" ca="1" si="6"/>
        <v>0.52280349447206198</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0.81505154456369278</v>
      </c>
      <c r="I45" s="87">
        <f t="shared" ca="1" si="1"/>
        <v>212.22688294985383</v>
      </c>
      <c r="K45" s="36">
        <f t="shared" ca="1" si="0"/>
        <v>6.6352497135954032</v>
      </c>
      <c r="L45" s="51">
        <f t="shared" ca="1" si="2"/>
        <v>0.50708298462392465</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0.8079224593082841</v>
      </c>
      <c r="N45" s="67">
        <f t="shared" ca="1" si="3"/>
        <v>210.37057882758012</v>
      </c>
    </row>
    <row r="46" spans="1:14" x14ac:dyDescent="0.3">
      <c r="A46" s="32">
        <f t="shared" si="4"/>
        <v>45990</v>
      </c>
      <c r="B46" s="65" cm="1">
        <f t="array" aca="1" ref="B46" ca="1">_xlfn.XLOOKUP(A46,INDIRECT($A$5&amp;"!$AJ$41:$AJ$406"),INDIRECT($A$5&amp;"!$An$41:$An$406"))*SUM($F$3:$I$3)</f>
        <v>0</v>
      </c>
      <c r="C46" s="65" cm="1">
        <f t="array" aca="1" ref="C46" ca="1">_xlfn.XLOOKUP(A46,INDIRECT($A$5&amp;"!$AJ$41:$AJ$406"),INDIRECT($A$5&amp;"!$Ak$41:$Ak$406"))*SUM($F$3:$I$3)</f>
        <v>0</v>
      </c>
      <c r="D46" s="65" cm="1">
        <f t="array" aca="1" ref="D46" ca="1">_xlfn.XLOOKUP(A46,INDIRECT($A$5&amp;"!$AJ$41:$AJ$406"),INDIRECT($A$5&amp;"!$AO$41:$AO$406"))*SUM($F$3:$I$3)</f>
        <v>13.5</v>
      </c>
      <c r="E46" s="34" cm="1">
        <f t="array" ref="E46">SUMPRODUCT(('PT Storengy'!$B$8:$K$372)*('PT Storengy'!$A$8:$A$372=$A46)*('PT Storengy'!$A$5:$J$5=$A$6)*('PT Storengy'!$B$7:$K$7=$A$7))</f>
        <v>0</v>
      </c>
      <c r="F46" s="36">
        <f t="shared" ca="1" si="5"/>
        <v>6.6352497135954032</v>
      </c>
      <c r="G46" s="51">
        <f t="shared" ca="1" si="6"/>
        <v>0.50708298462392465</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0.8079224593082841</v>
      </c>
      <c r="I46" s="87">
        <f t="shared" ca="1" si="1"/>
        <v>210.37057882758012</v>
      </c>
      <c r="K46" s="36">
        <f t="shared" ca="1" si="0"/>
        <v>6.4267192021864972</v>
      </c>
      <c r="L46" s="51">
        <f t="shared" ca="1" si="2"/>
        <v>0.49149997878484469</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0.80085573066935933</v>
      </c>
      <c r="N46" s="67">
        <f t="shared" ca="1" si="3"/>
        <v>208.53051140890625</v>
      </c>
    </row>
    <row r="47" spans="1:14" x14ac:dyDescent="0.3">
      <c r="A47" s="32">
        <f t="shared" si="4"/>
        <v>45991</v>
      </c>
      <c r="B47" s="65" cm="1">
        <f t="array" aca="1" ref="B47" ca="1">_xlfn.XLOOKUP(A47,INDIRECT($A$5&amp;"!$AJ$41:$AJ$406"),INDIRECT($A$5&amp;"!$An$41:$An$406"))*SUM($F$3:$I$3)</f>
        <v>0</v>
      </c>
      <c r="C47" s="65" cm="1">
        <f t="array" aca="1" ref="C47" ca="1">_xlfn.XLOOKUP(A47,INDIRECT($A$5&amp;"!$AJ$41:$AJ$406"),INDIRECT($A$5&amp;"!$Ak$41:$Ak$406"))*SUM($F$3:$I$3)</f>
        <v>0</v>
      </c>
      <c r="D47" s="65" cm="1">
        <f t="array" aca="1" ref="D47" ca="1">_xlfn.XLOOKUP(A47,INDIRECT($A$5&amp;"!$AJ$41:$AJ$406"),INDIRECT($A$5&amp;"!$AO$41:$AO$406"))*SUM($F$3:$I$3)</f>
        <v>13.5</v>
      </c>
      <c r="E47" s="34" cm="1">
        <f t="array" ref="E47">SUMPRODUCT(('PT Storengy'!$B$8:$K$372)*('PT Storengy'!$A$8:$A$372=$A47)*('PT Storengy'!$A$5:$J$5=$A$6)*('PT Storengy'!$B$7:$K$7=$A$7))</f>
        <v>0</v>
      </c>
      <c r="F47" s="36">
        <f t="shared" ca="1" si="5"/>
        <v>6.4267192021864972</v>
      </c>
      <c r="G47" s="51">
        <f t="shared" ca="1" si="6"/>
        <v>0.49149997878484469</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0.80085573066935933</v>
      </c>
      <c r="I47" s="87">
        <f t="shared" ca="1" si="1"/>
        <v>208.53051140890625</v>
      </c>
      <c r="K47" s="36">
        <f t="shared" ca="1" si="0"/>
        <v>6.2200126635117128</v>
      </c>
      <c r="L47" s="51">
        <f t="shared" ca="1" si="2"/>
        <v>0.47605327423603683</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0.7938508132266463</v>
      </c>
      <c r="N47" s="67">
        <f t="shared" ca="1" si="3"/>
        <v>206.70653867478441</v>
      </c>
    </row>
    <row r="48" spans="1:14" x14ac:dyDescent="0.3">
      <c r="A48" s="32">
        <f t="shared" si="4"/>
        <v>45992</v>
      </c>
      <c r="B48" s="65" cm="1">
        <f t="array" aca="1" ref="B48" ca="1">_xlfn.XLOOKUP(A48,INDIRECT($A$5&amp;"!$AJ$41:$AJ$406"),INDIRECT($A$5&amp;"!$An$41:$An$406"))*SUM($F$3:$I$3)</f>
        <v>0</v>
      </c>
      <c r="C48" s="65" cm="1">
        <f t="array" aca="1" ref="C48" ca="1">_xlfn.XLOOKUP(A48,INDIRECT($A$5&amp;"!$AJ$41:$AJ$406"),INDIRECT($A$5&amp;"!$Ak$41:$Ak$406"))*SUM($F$3:$I$3)</f>
        <v>0</v>
      </c>
      <c r="D48" s="65" cm="1">
        <f t="array" aca="1" ref="D48" ca="1">_xlfn.XLOOKUP(A48,INDIRECT($A$5&amp;"!$AJ$41:$AJ$406"),INDIRECT($A$5&amp;"!$AO$41:$AO$406"))*SUM($F$3:$I$3)</f>
        <v>13.5</v>
      </c>
      <c r="E48" s="34" cm="1">
        <f t="array" ref="E48">SUMPRODUCT(('PT Storengy'!$B$8:$K$372)*('PT Storengy'!$A$8:$A$372=$A48)*('PT Storengy'!$A$5:$J$5=$A$6)*('PT Storengy'!$B$7:$K$7=$A$7))</f>
        <v>0</v>
      </c>
      <c r="F48" s="36">
        <f t="shared" ca="1" si="5"/>
        <v>6.2200126635117128</v>
      </c>
      <c r="G48" s="51">
        <f t="shared" ca="1" si="6"/>
        <v>0.47605327423603683</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0.7938508132266463</v>
      </c>
      <c r="I48" s="87">
        <f t="shared" ca="1" si="1"/>
        <v>206.70653867478441</v>
      </c>
      <c r="K48" s="36">
        <f t="shared" ca="1" si="0"/>
        <v>6.0151141436633351</v>
      </c>
      <c r="L48" s="51">
        <f t="shared" ca="1" si="2"/>
        <v>0.46074167877864541</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0.78690716633055025</v>
      </c>
      <c r="N48" s="67">
        <f t="shared" ca="1" si="3"/>
        <v>204.89851984837787</v>
      </c>
    </row>
    <row r="49" spans="1:14" x14ac:dyDescent="0.3">
      <c r="A49" s="32">
        <f t="shared" si="4"/>
        <v>45993</v>
      </c>
      <c r="B49" s="65" cm="1">
        <f t="array" aca="1" ref="B49" ca="1">_xlfn.XLOOKUP(A49,INDIRECT($A$5&amp;"!$AJ$41:$AJ$406"),INDIRECT($A$5&amp;"!$An$41:$An$406"))*SUM($F$3:$I$3)</f>
        <v>0</v>
      </c>
      <c r="C49" s="65" cm="1">
        <f t="array" aca="1" ref="C49" ca="1">_xlfn.XLOOKUP(A49,INDIRECT($A$5&amp;"!$AJ$41:$AJ$406"),INDIRECT($A$5&amp;"!$Ak$41:$Ak$406"))*SUM($F$3:$I$3)</f>
        <v>0</v>
      </c>
      <c r="D49" s="65" cm="1">
        <f t="array" aca="1" ref="D49" ca="1">_xlfn.XLOOKUP(A49,INDIRECT($A$5&amp;"!$AJ$41:$AJ$406"),INDIRECT($A$5&amp;"!$AO$41:$AO$406"))*SUM($F$3:$I$3)</f>
        <v>13.5</v>
      </c>
      <c r="E49" s="34" cm="1">
        <f t="array" ref="E49">SUMPRODUCT(('PT Storengy'!$B$8:$K$372)*('PT Storengy'!$A$8:$A$372=$A49)*('PT Storengy'!$A$5:$J$5=$A$6)*('PT Storengy'!$B$7:$K$7=$A$7))</f>
        <v>0</v>
      </c>
      <c r="F49" s="36">
        <f t="shared" ca="1" si="5"/>
        <v>6.0151141436633351</v>
      </c>
      <c r="G49" s="51">
        <f t="shared" ca="1" si="6"/>
        <v>0.46074167877864541</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0.78690716633055025</v>
      </c>
      <c r="I49" s="87">
        <f t="shared" ca="1" si="1"/>
        <v>204.89851984837787</v>
      </c>
      <c r="K49" s="36">
        <f t="shared" ca="1" si="0"/>
        <v>5.8120078282791399</v>
      </c>
      <c r="L49" s="51">
        <f t="shared" ca="1" si="2"/>
        <v>0.44556401064172851</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0.7800242540604243</v>
      </c>
      <c r="N49" s="67">
        <f t="shared" ca="1" si="3"/>
        <v>203.10631538419509</v>
      </c>
    </row>
    <row r="50" spans="1:14" x14ac:dyDescent="0.3">
      <c r="A50" s="32">
        <f t="shared" si="4"/>
        <v>45994</v>
      </c>
      <c r="B50" s="65" cm="1">
        <f t="array" aca="1" ref="B50" ca="1">_xlfn.XLOOKUP(A50,INDIRECT($A$5&amp;"!$AJ$41:$AJ$406"),INDIRECT($A$5&amp;"!$An$41:$An$406"))*SUM($F$3:$I$3)</f>
        <v>0</v>
      </c>
      <c r="C50" s="65" cm="1">
        <f t="array" aca="1" ref="C50" ca="1">_xlfn.XLOOKUP(A50,INDIRECT($A$5&amp;"!$AJ$41:$AJ$406"),INDIRECT($A$5&amp;"!$Ak$41:$Ak$406"))*SUM($F$3:$I$3)</f>
        <v>0</v>
      </c>
      <c r="D50" s="65" cm="1">
        <f t="array" aca="1" ref="D50" ca="1">_xlfn.XLOOKUP(A50,INDIRECT($A$5&amp;"!$AJ$41:$AJ$406"),INDIRECT($A$5&amp;"!$AO$41:$AO$406"))*SUM($F$3:$I$3)</f>
        <v>13.5</v>
      </c>
      <c r="E50" s="34" cm="1">
        <f t="array" ref="E50">SUMPRODUCT(('PT Storengy'!$B$8:$K$372)*('PT Storengy'!$A$8:$A$372=$A50)*('PT Storengy'!$A$5:$J$5=$A$6)*('PT Storengy'!$B$7:$K$7=$A$7))</f>
        <v>0</v>
      </c>
      <c r="F50" s="36">
        <f t="shared" ca="1" si="5"/>
        <v>5.8120078282791399</v>
      </c>
      <c r="G50" s="51">
        <f t="shared" ca="1" si="6"/>
        <v>0.44556401064172851</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0.7800242540604243</v>
      </c>
      <c r="I50" s="87">
        <f t="shared" ca="1" si="1"/>
        <v>203.10631538419509</v>
      </c>
      <c r="K50" s="36">
        <f t="shared" ca="1" si="0"/>
        <v>5.6106780413218198</v>
      </c>
      <c r="L50" s="51">
        <f t="shared" ca="1" si="2"/>
        <v>0.43051909839104741</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0.77320154518320849</v>
      </c>
      <c r="N50" s="67">
        <f t="shared" ca="1" si="3"/>
        <v>201.32978695732004</v>
      </c>
    </row>
    <row r="51" spans="1:14" x14ac:dyDescent="0.3">
      <c r="A51" s="32">
        <f t="shared" si="4"/>
        <v>45995</v>
      </c>
      <c r="B51" s="65" cm="1">
        <f t="array" aca="1" ref="B51" ca="1">_xlfn.XLOOKUP(A51,INDIRECT($A$5&amp;"!$AJ$41:$AJ$406"),INDIRECT($A$5&amp;"!$An$41:$An$406"))*SUM($F$3:$I$3)</f>
        <v>0</v>
      </c>
      <c r="C51" s="65" cm="1">
        <f t="array" aca="1" ref="C51" ca="1">_xlfn.XLOOKUP(A51,INDIRECT($A$5&amp;"!$AJ$41:$AJ$406"),INDIRECT($A$5&amp;"!$Ak$41:$Ak$406"))*SUM($F$3:$I$3)</f>
        <v>0</v>
      </c>
      <c r="D51" s="65" cm="1">
        <f t="array" aca="1" ref="D51" ca="1">_xlfn.XLOOKUP(A51,INDIRECT($A$5&amp;"!$AJ$41:$AJ$406"),INDIRECT($A$5&amp;"!$AO$41:$AO$406"))*SUM($F$3:$I$3)</f>
        <v>13.5</v>
      </c>
      <c r="E51" s="34" cm="1">
        <f t="array" ref="E51">SUMPRODUCT(('PT Storengy'!$B$8:$K$372)*('PT Storengy'!$A$8:$A$372=$A51)*('PT Storengy'!$A$5:$J$5=$A$6)*('PT Storengy'!$B$7:$K$7=$A$7))</f>
        <v>0</v>
      </c>
      <c r="F51" s="36">
        <f t="shared" ca="1" si="5"/>
        <v>5.6106780413218198</v>
      </c>
      <c r="G51" s="51">
        <f t="shared" ca="1" si="6"/>
        <v>0.43051909839104741</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0.77320154518320849</v>
      </c>
      <c r="I51" s="87">
        <f t="shared" ca="1" si="1"/>
        <v>201.32978695732004</v>
      </c>
      <c r="K51" s="36">
        <f t="shared" ca="1" si="0"/>
        <v>5.4111092438690838</v>
      </c>
      <c r="L51" s="51">
        <f t="shared" ca="1" si="2"/>
        <v>0.41560578083865329</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0.76643851311242639</v>
      </c>
      <c r="N51" s="67">
        <f t="shared" ca="1" si="3"/>
        <v>199.56879745273562</v>
      </c>
    </row>
    <row r="52" spans="1:14" x14ac:dyDescent="0.3">
      <c r="A52" s="32">
        <f t="shared" si="4"/>
        <v>45996</v>
      </c>
      <c r="B52" s="65" cm="1">
        <f t="array" aca="1" ref="B52" ca="1">_xlfn.XLOOKUP(A52,INDIRECT($A$5&amp;"!$AJ$41:$AJ$406"),INDIRECT($A$5&amp;"!$An$41:$An$406"))*SUM($F$3:$I$3)</f>
        <v>0</v>
      </c>
      <c r="C52" s="65" cm="1">
        <f t="array" aca="1" ref="C52" ca="1">_xlfn.XLOOKUP(A52,INDIRECT($A$5&amp;"!$AJ$41:$AJ$406"),INDIRECT($A$5&amp;"!$Ak$41:$Ak$406"))*SUM($F$3:$I$3)</f>
        <v>0</v>
      </c>
      <c r="D52" s="65" cm="1">
        <f t="array" aca="1" ref="D52" ca="1">_xlfn.XLOOKUP(A52,INDIRECT($A$5&amp;"!$AJ$41:$AJ$406"),INDIRECT($A$5&amp;"!$AO$41:$AO$406"))*SUM($F$3:$I$3)</f>
        <v>13.5</v>
      </c>
      <c r="E52" s="34" cm="1">
        <f t="array" ref="E52">SUMPRODUCT(('PT Storengy'!$B$8:$K$372)*('PT Storengy'!$A$8:$A$372=$A52)*('PT Storengy'!$A$5:$J$5=$A$6)*('PT Storengy'!$B$7:$K$7=$A$7))</f>
        <v>0</v>
      </c>
      <c r="F52" s="36">
        <f t="shared" ca="1" si="5"/>
        <v>5.4111092438690838</v>
      </c>
      <c r="G52" s="51">
        <f t="shared" ca="1" si="6"/>
        <v>0.41560578083865329</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0.76643851311242639</v>
      </c>
      <c r="I52" s="87">
        <f t="shared" ca="1" si="1"/>
        <v>199.56879745273562</v>
      </c>
      <c r="K52" s="36">
        <f t="shared" ca="1" si="0"/>
        <v>5.2132860329143424</v>
      </c>
      <c r="L52" s="51">
        <f t="shared" ca="1" si="2"/>
        <v>0.40082290695326545</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0.75973463586754353</v>
      </c>
      <c r="N52" s="67">
        <f t="shared" ca="1" si="3"/>
        <v>197.82321095474111</v>
      </c>
    </row>
    <row r="53" spans="1:14" x14ac:dyDescent="0.3">
      <c r="A53" s="32">
        <f t="shared" si="4"/>
        <v>45997</v>
      </c>
      <c r="B53" s="65" cm="1">
        <f t="array" aca="1" ref="B53" ca="1">_xlfn.XLOOKUP(A53,INDIRECT($A$5&amp;"!$AJ$41:$AJ$406"),INDIRECT($A$5&amp;"!$An$41:$An$406"))*SUM($F$3:$I$3)</f>
        <v>0</v>
      </c>
      <c r="C53" s="65" cm="1">
        <f t="array" aca="1" ref="C53" ca="1">_xlfn.XLOOKUP(A53,INDIRECT($A$5&amp;"!$AJ$41:$AJ$406"),INDIRECT($A$5&amp;"!$Ak$41:$Ak$406"))*SUM($F$3:$I$3)</f>
        <v>0</v>
      </c>
      <c r="D53" s="65" cm="1">
        <f t="array" aca="1" ref="D53" ca="1">_xlfn.XLOOKUP(A53,INDIRECT($A$5&amp;"!$AJ$41:$AJ$406"),INDIRECT($A$5&amp;"!$AO$41:$AO$406"))*SUM($F$3:$I$3)</f>
        <v>13.5</v>
      </c>
      <c r="E53" s="34" cm="1">
        <f t="array" ref="E53">SUMPRODUCT(('PT Storengy'!$B$8:$K$372)*('PT Storengy'!$A$8:$A$372=$A53)*('PT Storengy'!$A$5:$J$5=$A$6)*('PT Storengy'!$B$7:$K$7=$A$7))</f>
        <v>0</v>
      </c>
      <c r="F53" s="36">
        <f t="shared" ca="1" si="5"/>
        <v>5.2132860329143424</v>
      </c>
      <c r="G53" s="51">
        <f t="shared" ca="1" si="6"/>
        <v>0.40082290695326545</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0.75973463586754353</v>
      </c>
      <c r="I53" s="87">
        <f t="shared" ca="1" si="1"/>
        <v>197.82321095474111</v>
      </c>
      <c r="K53" s="36">
        <f t="shared" ca="1" si="0"/>
        <v>5.0171931401778807</v>
      </c>
      <c r="L53" s="51">
        <f t="shared" ca="1" si="2"/>
        <v>0.38616933577143275</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0.75308939603368019</v>
      </c>
      <c r="N53" s="67">
        <f t="shared" ca="1" si="3"/>
        <v>196.09289273646209</v>
      </c>
    </row>
    <row r="54" spans="1:14" x14ac:dyDescent="0.3">
      <c r="A54" s="32">
        <f t="shared" si="4"/>
        <v>45998</v>
      </c>
      <c r="B54" s="65" cm="1">
        <f t="array" aca="1" ref="B54" ca="1">_xlfn.XLOOKUP(A54,INDIRECT($A$5&amp;"!$AJ$41:$AJ$406"),INDIRECT($A$5&amp;"!$An$41:$An$406"))*SUM($F$3:$I$3)</f>
        <v>0</v>
      </c>
      <c r="C54" s="65" cm="1">
        <f t="array" aca="1" ref="C54" ca="1">_xlfn.XLOOKUP(A54,INDIRECT($A$5&amp;"!$AJ$41:$AJ$406"),INDIRECT($A$5&amp;"!$Ak$41:$Ak$406"))*SUM($F$3:$I$3)</f>
        <v>0</v>
      </c>
      <c r="D54" s="65" cm="1">
        <f t="array" aca="1" ref="D54" ca="1">_xlfn.XLOOKUP(A54,INDIRECT($A$5&amp;"!$AJ$41:$AJ$406"),INDIRECT($A$5&amp;"!$AO$41:$AO$406"))*SUM($F$3:$I$3)</f>
        <v>13.5</v>
      </c>
      <c r="E54" s="34" cm="1">
        <f t="array" ref="E54">SUMPRODUCT(('PT Storengy'!$B$8:$K$372)*('PT Storengy'!$A$8:$A$372=$A54)*('PT Storengy'!$A$5:$J$5=$A$6)*('PT Storengy'!$B$7:$K$7=$A$7))</f>
        <v>0</v>
      </c>
      <c r="F54" s="36">
        <f t="shared" ca="1" si="5"/>
        <v>5.0171931401778807</v>
      </c>
      <c r="G54" s="51">
        <f t="shared" ca="1" si="6"/>
        <v>0.38616933577143275</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0.75308939603368019</v>
      </c>
      <c r="I54" s="87">
        <f t="shared" ca="1" si="1"/>
        <v>196.09289273646209</v>
      </c>
      <c r="K54" s="36">
        <f t="shared" ca="1" si="0"/>
        <v>4.8228154309284292</v>
      </c>
      <c r="L54" s="51">
        <f t="shared" ca="1" si="2"/>
        <v>0.37164393630947262</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0.74650228072167601</v>
      </c>
      <c r="N54" s="67">
        <f t="shared" ca="1" si="3"/>
        <v>194.37770924945178</v>
      </c>
    </row>
    <row r="55" spans="1:14" x14ac:dyDescent="0.3">
      <c r="A55" s="32">
        <f t="shared" si="4"/>
        <v>45999</v>
      </c>
      <c r="B55" s="65" cm="1">
        <f t="array" aca="1" ref="B55" ca="1">_xlfn.XLOOKUP(A55,INDIRECT($A$5&amp;"!$AJ$41:$AJ$406"),INDIRECT($A$5&amp;"!$An$41:$An$406"))*SUM($F$3:$I$3)</f>
        <v>0</v>
      </c>
      <c r="C55" s="65" cm="1">
        <f t="array" aca="1" ref="C55" ca="1">_xlfn.XLOOKUP(A55,INDIRECT($A$5&amp;"!$AJ$41:$AJ$406"),INDIRECT($A$5&amp;"!$Ak$41:$Ak$406"))*SUM($F$3:$I$3)</f>
        <v>0</v>
      </c>
      <c r="D55" s="65" cm="1">
        <f t="array" aca="1" ref="D55" ca="1">_xlfn.XLOOKUP(A55,INDIRECT($A$5&amp;"!$AJ$41:$AJ$406"),INDIRECT($A$5&amp;"!$AO$41:$AO$406"))*SUM($F$3:$I$3)</f>
        <v>13.5</v>
      </c>
      <c r="E55" s="34" cm="1">
        <f t="array" ref="E55">SUMPRODUCT(('PT Storengy'!$B$8:$K$372)*('PT Storengy'!$A$8:$A$372=$A55)*('PT Storengy'!$A$5:$J$5=$A$6)*('PT Storengy'!$B$7:$K$7=$A$7))</f>
        <v>0</v>
      </c>
      <c r="F55" s="36">
        <f t="shared" ca="1" si="5"/>
        <v>4.8228154309284292</v>
      </c>
      <c r="G55" s="51">
        <f t="shared" ca="1" si="6"/>
        <v>0.37164393630947262</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0.74650228072167601</v>
      </c>
      <c r="I55" s="87">
        <f t="shared" ca="1" si="1"/>
        <v>194.37770924945178</v>
      </c>
      <c r="K55" s="36">
        <f t="shared" ca="1" si="0"/>
        <v>4.6301379028150453</v>
      </c>
      <c r="L55" s="51">
        <f t="shared" ca="1" si="2"/>
        <v>0.35724558747617996</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0.73997278152850465</v>
      </c>
      <c r="N55" s="67">
        <f t="shared" ca="1" si="3"/>
        <v>192.67752811338369</v>
      </c>
    </row>
    <row r="56" spans="1:14" x14ac:dyDescent="0.3">
      <c r="A56" s="32">
        <f t="shared" si="4"/>
        <v>46000</v>
      </c>
      <c r="B56" s="65" cm="1">
        <f t="array" aca="1" ref="B56" ca="1">_xlfn.XLOOKUP(A56,INDIRECT($A$5&amp;"!$AJ$41:$AJ$406"),INDIRECT($A$5&amp;"!$An$41:$An$406"))*SUM($F$3:$I$3)</f>
        <v>0</v>
      </c>
      <c r="C56" s="65" cm="1">
        <f t="array" aca="1" ref="C56" ca="1">_xlfn.XLOOKUP(A56,INDIRECT($A$5&amp;"!$AJ$41:$AJ$406"),INDIRECT($A$5&amp;"!$Ak$41:$Ak$406"))*SUM($F$3:$I$3)</f>
        <v>0</v>
      </c>
      <c r="D56" s="65" cm="1">
        <f t="array" aca="1" ref="D56" ca="1">_xlfn.XLOOKUP(A56,INDIRECT($A$5&amp;"!$AJ$41:$AJ$406"),INDIRECT($A$5&amp;"!$AO$41:$AO$406"))*SUM($F$3:$I$3)</f>
        <v>13.5</v>
      </c>
      <c r="E56" s="34" cm="1">
        <f t="array" ref="E56">SUMPRODUCT(('PT Storengy'!$B$8:$K$372)*('PT Storengy'!$A$8:$A$372=$A56)*('PT Storengy'!$A$5:$J$5=$A$6)*('PT Storengy'!$B$7:$K$7=$A$7))</f>
        <v>0</v>
      </c>
      <c r="F56" s="36">
        <f t="shared" ca="1" si="5"/>
        <v>4.6301379028150453</v>
      </c>
      <c r="G56" s="51">
        <f t="shared" ca="1" si="6"/>
        <v>0.35724558747617996</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0.73997278152850465</v>
      </c>
      <c r="I56" s="87">
        <f t="shared" ca="1" si="1"/>
        <v>192.67752811338369</v>
      </c>
      <c r="K56" s="36">
        <f t="shared" ca="1" si="0"/>
        <v>4.439145684709211</v>
      </c>
      <c r="L56" s="51">
        <f t="shared" ca="1" si="2"/>
        <v>0.34297317798629967</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0.73350039449803495</v>
      </c>
      <c r="N56" s="67">
        <f t="shared" ca="1" si="3"/>
        <v>190.99221810583447</v>
      </c>
    </row>
    <row r="57" spans="1:14" x14ac:dyDescent="0.3">
      <c r="A57" s="32">
        <f t="shared" si="4"/>
        <v>46001</v>
      </c>
      <c r="B57" s="65" cm="1">
        <f t="array" aca="1" ref="B57" ca="1">_xlfn.XLOOKUP(A57,INDIRECT($A$5&amp;"!$AJ$41:$AJ$406"),INDIRECT($A$5&amp;"!$An$41:$An$406"))*SUM($F$3:$I$3)</f>
        <v>0</v>
      </c>
      <c r="C57" s="65" cm="1">
        <f t="array" aca="1" ref="C57" ca="1">_xlfn.XLOOKUP(A57,INDIRECT($A$5&amp;"!$AJ$41:$AJ$406"),INDIRECT($A$5&amp;"!$Ak$41:$Ak$406"))*SUM($F$3:$I$3)</f>
        <v>0</v>
      </c>
      <c r="D57" s="65" cm="1">
        <f t="array" aca="1" ref="D57" ca="1">_xlfn.XLOOKUP(A57,INDIRECT($A$5&amp;"!$AJ$41:$AJ$406"),INDIRECT($A$5&amp;"!$AO$41:$AO$406"))*SUM($F$3:$I$3)</f>
        <v>13.5</v>
      </c>
      <c r="E57" s="34" cm="1">
        <f t="array" ref="E57">SUMPRODUCT(('PT Storengy'!$B$8:$K$372)*('PT Storengy'!$A$8:$A$372=$A57)*('PT Storengy'!$A$5:$J$5=$A$6)*('PT Storengy'!$B$7:$K$7=$A$7))</f>
        <v>0</v>
      </c>
      <c r="F57" s="36">
        <f t="shared" ca="1" si="5"/>
        <v>4.439145684709211</v>
      </c>
      <c r="G57" s="51">
        <f t="shared" ca="1" si="6"/>
        <v>0.34297317798629967</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0.73350039449803495</v>
      </c>
      <c r="I57" s="87">
        <f t="shared" ca="1" si="1"/>
        <v>190.99221810583447</v>
      </c>
      <c r="K57" s="36">
        <f t="shared" ca="1" si="0"/>
        <v>4.2498240355570553</v>
      </c>
      <c r="L57" s="51">
        <f t="shared" ca="1" si="2"/>
        <v>0.32882560627475638</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0.72708462008213393</v>
      </c>
      <c r="N57" s="67">
        <f t="shared" ca="1" si="3"/>
        <v>189.32164915215563</v>
      </c>
    </row>
    <row r="58" spans="1:14" x14ac:dyDescent="0.3">
      <c r="A58" s="32">
        <f t="shared" si="4"/>
        <v>46002</v>
      </c>
      <c r="B58" s="65" cm="1">
        <f t="array" aca="1" ref="B58" ca="1">_xlfn.XLOOKUP(A58,INDIRECT($A$5&amp;"!$AJ$41:$AJ$406"),INDIRECT($A$5&amp;"!$An$41:$An$406"))*SUM($F$3:$I$3)</f>
        <v>0</v>
      </c>
      <c r="C58" s="65" cm="1">
        <f t="array" aca="1" ref="C58" ca="1">_xlfn.XLOOKUP(A58,INDIRECT($A$5&amp;"!$AJ$41:$AJ$406"),INDIRECT($A$5&amp;"!$Ak$41:$Ak$406"))*SUM($F$3:$I$3)</f>
        <v>0</v>
      </c>
      <c r="D58" s="65" cm="1">
        <f t="array" aca="1" ref="D58" ca="1">_xlfn.XLOOKUP(A58,INDIRECT($A$5&amp;"!$AJ$41:$AJ$406"),INDIRECT($A$5&amp;"!$AO$41:$AO$406"))*SUM($F$3:$I$3)</f>
        <v>13.5</v>
      </c>
      <c r="E58" s="34" cm="1">
        <f t="array" ref="E58">SUMPRODUCT(('PT Storengy'!$B$8:$K$372)*('PT Storengy'!$A$8:$A$372=$A58)*('PT Storengy'!$A$5:$J$5=$A$6)*('PT Storengy'!$B$7:$K$7=$A$7))</f>
        <v>0</v>
      </c>
      <c r="F58" s="36">
        <f t="shared" ca="1" si="5"/>
        <v>4.2498240355570553</v>
      </c>
      <c r="G58" s="51">
        <f t="shared" ca="1" si="6"/>
        <v>0.32882560627475638</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0.72708462008213393</v>
      </c>
      <c r="I58" s="87">
        <f t="shared" ca="1" si="1"/>
        <v>189.32164915215563</v>
      </c>
      <c r="K58" s="36">
        <f t="shared" ca="1" si="0"/>
        <v>4.0621583432416211</v>
      </c>
      <c r="L58" s="51">
        <f t="shared" ca="1" si="2"/>
        <v>0.3148017804116337</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0.7207249631021122</v>
      </c>
      <c r="N58" s="67">
        <f t="shared" ca="1" si="3"/>
        <v>187.66569231543457</v>
      </c>
    </row>
    <row r="59" spans="1:14" x14ac:dyDescent="0.3">
      <c r="A59" s="32">
        <f t="shared" si="4"/>
        <v>46003</v>
      </c>
      <c r="B59" s="65" cm="1">
        <f t="array" aca="1" ref="B59" ca="1">_xlfn.XLOOKUP(A59,INDIRECT($A$5&amp;"!$AJ$41:$AJ$406"),INDIRECT($A$5&amp;"!$An$41:$An$406"))*SUM($F$3:$I$3)</f>
        <v>0</v>
      </c>
      <c r="C59" s="65" cm="1">
        <f t="array" aca="1" ref="C59" ca="1">_xlfn.XLOOKUP(A59,INDIRECT($A$5&amp;"!$AJ$41:$AJ$406"),INDIRECT($A$5&amp;"!$Ak$41:$Ak$406"))*SUM($F$3:$I$3)</f>
        <v>0</v>
      </c>
      <c r="D59" s="65" cm="1">
        <f t="array" aca="1" ref="D59" ca="1">_xlfn.XLOOKUP(A59,INDIRECT($A$5&amp;"!$AJ$41:$AJ$406"),INDIRECT($A$5&amp;"!$AO$41:$AO$406"))*SUM($F$3:$I$3)</f>
        <v>13.5</v>
      </c>
      <c r="E59" s="34" cm="1">
        <f t="array" ref="E59">SUMPRODUCT(('PT Storengy'!$B$8:$K$372)*('PT Storengy'!$A$8:$A$372=$A59)*('PT Storengy'!$A$5:$J$5=$A$6)*('PT Storengy'!$B$7:$K$7=$A$7))</f>
        <v>0</v>
      </c>
      <c r="F59" s="36">
        <f t="shared" ca="1" si="5"/>
        <v>4.0621583432416211</v>
      </c>
      <c r="G59" s="51">
        <f t="shared" ca="1" si="6"/>
        <v>0.3148017804116337</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0.7207249631021122</v>
      </c>
      <c r="I59" s="87">
        <f t="shared" ca="1" si="1"/>
        <v>187.66569231543457</v>
      </c>
      <c r="K59" s="36">
        <f t="shared" ca="1" si="0"/>
        <v>3.8761341234550781</v>
      </c>
      <c r="L59" s="51">
        <f t="shared" ca="1" si="2"/>
        <v>0.30090061801789786</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0.71442093271050466</v>
      </c>
      <c r="N59" s="67">
        <f t="shared" ca="1" si="3"/>
        <v>186.02421978654291</v>
      </c>
    </row>
    <row r="60" spans="1:14" x14ac:dyDescent="0.3">
      <c r="A60" s="32">
        <f t="shared" si="4"/>
        <v>46004</v>
      </c>
      <c r="B60" s="65" cm="1">
        <f t="array" aca="1" ref="B60" ca="1">_xlfn.XLOOKUP(A60,INDIRECT($A$5&amp;"!$AJ$41:$AJ$406"),INDIRECT($A$5&amp;"!$An$41:$An$406"))*SUM($F$3:$I$3)</f>
        <v>0</v>
      </c>
      <c r="C60" s="65" cm="1">
        <f t="array" aca="1" ref="C60" ca="1">_xlfn.XLOOKUP(A60,INDIRECT($A$5&amp;"!$AJ$41:$AJ$406"),INDIRECT($A$5&amp;"!$Ak$41:$Ak$406"))*SUM($F$3:$I$3)</f>
        <v>0</v>
      </c>
      <c r="D60" s="65" cm="1">
        <f t="array" aca="1" ref="D60" ca="1">_xlfn.XLOOKUP(A60,INDIRECT($A$5&amp;"!$AJ$41:$AJ$406"),INDIRECT($A$5&amp;"!$AO$41:$AO$406"))*SUM($F$3:$I$3)</f>
        <v>13.5</v>
      </c>
      <c r="E60" s="34" cm="1">
        <f t="array" ref="E60">SUMPRODUCT(('PT Storengy'!$B$8:$K$372)*('PT Storengy'!$A$8:$A$372=$A60)*('PT Storengy'!$A$5:$J$5=$A$6)*('PT Storengy'!$B$7:$K$7=$A$7))</f>
        <v>0</v>
      </c>
      <c r="F60" s="36">
        <f t="shared" ca="1" si="5"/>
        <v>3.8761341234550781</v>
      </c>
      <c r="G60" s="51">
        <f t="shared" ca="1" si="6"/>
        <v>0.30090061801789786</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0.71442093271050466</v>
      </c>
      <c r="I60" s="87">
        <f t="shared" ca="1" si="1"/>
        <v>186.02421978654291</v>
      </c>
      <c r="K60" s="36">
        <f t="shared" ca="1" si="0"/>
        <v>3.6917336502390383</v>
      </c>
      <c r="L60" s="51">
        <f t="shared" ca="1" si="2"/>
        <v>0.28712104618185763</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0.70818497837770078</v>
      </c>
      <c r="N60" s="67">
        <f t="shared" ca="1" si="3"/>
        <v>184.40047321603976</v>
      </c>
    </row>
    <row r="61" spans="1:14" x14ac:dyDescent="0.3">
      <c r="A61" s="32">
        <f t="shared" si="4"/>
        <v>46005</v>
      </c>
      <c r="B61" s="65" cm="1">
        <f t="array" aca="1" ref="B61" ca="1">_xlfn.XLOOKUP(A61,INDIRECT($A$5&amp;"!$AJ$41:$AJ$406"),INDIRECT($A$5&amp;"!$An$41:$An$406"))*SUM($F$3:$I$3)</f>
        <v>0</v>
      </c>
      <c r="C61" s="65" cm="1">
        <f t="array" aca="1" ref="C61" ca="1">_xlfn.XLOOKUP(A61,INDIRECT($A$5&amp;"!$AJ$41:$AJ$406"),INDIRECT($A$5&amp;"!$Ak$41:$Ak$406"))*SUM($F$3:$I$3)</f>
        <v>0</v>
      </c>
      <c r="D61" s="65" cm="1">
        <f t="array" aca="1" ref="D61" ca="1">_xlfn.XLOOKUP(A61,INDIRECT($A$5&amp;"!$AJ$41:$AJ$406"),INDIRECT($A$5&amp;"!$AO$41:$AO$406"))*SUM($F$3:$I$3)</f>
        <v>13.5</v>
      </c>
      <c r="E61" s="34" cm="1">
        <f t="array" ref="E61">SUMPRODUCT(('PT Storengy'!$B$8:$K$372)*('PT Storengy'!$A$8:$A$372=$A61)*('PT Storengy'!$A$5:$J$5=$A$6)*('PT Storengy'!$B$7:$K$7=$A$7))</f>
        <v>0</v>
      </c>
      <c r="F61" s="36">
        <f t="shared" ca="1" si="5"/>
        <v>3.6917336502390383</v>
      </c>
      <c r="G61" s="51">
        <f t="shared" ca="1" si="6"/>
        <v>0.28712104618185763</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0.70818497837770078</v>
      </c>
      <c r="I61" s="87">
        <f t="shared" ca="1" si="1"/>
        <v>184.40047321603976</v>
      </c>
      <c r="K61" s="36">
        <f t="shared" ca="1" si="0"/>
        <v>3.5089425169330766</v>
      </c>
      <c r="L61" s="51">
        <f t="shared" ca="1" si="2"/>
        <v>0.2734617518695584</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0.70200435243057735</v>
      </c>
      <c r="N61" s="67">
        <f t="shared" ca="1" si="3"/>
        <v>182.79113330596186</v>
      </c>
    </row>
    <row r="62" spans="1:14" x14ac:dyDescent="0.3">
      <c r="A62" s="32">
        <f t="shared" si="4"/>
        <v>46006</v>
      </c>
      <c r="B62" s="65" cm="1">
        <f t="array" aca="1" ref="B62" ca="1">_xlfn.XLOOKUP(A62,INDIRECT($A$5&amp;"!$AJ$41:$AJ$406"),INDIRECT($A$5&amp;"!$An$41:$An$406"))*SUM($F$3:$I$3)</f>
        <v>0</v>
      </c>
      <c r="C62" s="65" cm="1">
        <f t="array" aca="1" ref="C62" ca="1">_xlfn.XLOOKUP(A62,INDIRECT($A$5&amp;"!$AJ$41:$AJ$406"),INDIRECT($A$5&amp;"!$Ak$41:$Ak$406"))*SUM($F$3:$I$3)</f>
        <v>0</v>
      </c>
      <c r="D62" s="65" cm="1">
        <f t="array" aca="1" ref="D62" ca="1">_xlfn.XLOOKUP(A62,INDIRECT($A$5&amp;"!$AJ$41:$AJ$406"),INDIRECT($A$5&amp;"!$AO$41:$AO$406"))*SUM($F$3:$I$3)</f>
        <v>13.5</v>
      </c>
      <c r="E62" s="34" cm="1">
        <f t="array" ref="E62">SUMPRODUCT(('PT Storengy'!$B$8:$K$372)*('PT Storengy'!$A$8:$A$372=$A62)*('PT Storengy'!$A$5:$J$5=$A$6)*('PT Storengy'!$B$7:$K$7=$A$7))</f>
        <v>0</v>
      </c>
      <c r="F62" s="36">
        <f t="shared" ca="1" si="5"/>
        <v>3.5089425169330766</v>
      </c>
      <c r="G62" s="51">
        <f t="shared" ca="1" si="6"/>
        <v>0.2734617518695584</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0.70200435243057735</v>
      </c>
      <c r="I62" s="87">
        <f t="shared" ca="1" si="1"/>
        <v>182.79113330596186</v>
      </c>
      <c r="K62" s="36">
        <f t="shared" ca="1" si="0"/>
        <v>3.3277466781559579</v>
      </c>
      <c r="L62" s="51">
        <f t="shared" ca="1" si="2"/>
        <v>0.25992166792096866</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0.6958776673862751</v>
      </c>
      <c r="N62" s="67">
        <f t="shared" ca="1" si="3"/>
        <v>181.19583877711852</v>
      </c>
    </row>
    <row r="63" spans="1:14" x14ac:dyDescent="0.3">
      <c r="A63" s="32">
        <f t="shared" si="4"/>
        <v>46007</v>
      </c>
      <c r="B63" s="65" cm="1">
        <f t="array" aca="1" ref="B63" ca="1">_xlfn.XLOOKUP(A63,INDIRECT($A$5&amp;"!$AJ$41:$AJ$406"),INDIRECT($A$5&amp;"!$An$41:$An$406"))*SUM($F$3:$I$3)</f>
        <v>0</v>
      </c>
      <c r="C63" s="65" cm="1">
        <f t="array" aca="1" ref="C63" ca="1">_xlfn.XLOOKUP(A63,INDIRECT($A$5&amp;"!$AJ$41:$AJ$406"),INDIRECT($A$5&amp;"!$Ak$41:$Ak$406"))*SUM($F$3:$I$3)</f>
        <v>0</v>
      </c>
      <c r="D63" s="65" cm="1">
        <f t="array" aca="1" ref="D63" ca="1">_xlfn.XLOOKUP(A63,INDIRECT($A$5&amp;"!$AJ$41:$AJ$406"),INDIRECT($A$5&amp;"!$AO$41:$AO$406"))*SUM($F$3:$I$3)</f>
        <v>13.5</v>
      </c>
      <c r="E63" s="34" cm="1">
        <f t="array" ref="E63">SUMPRODUCT(('PT Storengy'!$B$8:$K$372)*('PT Storengy'!$A$8:$A$372=$A63)*('PT Storengy'!$A$5:$J$5=$A$6)*('PT Storengy'!$B$7:$K$7=$A$7))</f>
        <v>0</v>
      </c>
      <c r="F63" s="36">
        <f t="shared" ca="1" si="5"/>
        <v>3.3277466781559579</v>
      </c>
      <c r="G63" s="51">
        <f t="shared" ca="1" si="6"/>
        <v>0.25992166792096866</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0.6958776673862751</v>
      </c>
      <c r="I63" s="87">
        <f t="shared" ca="1" si="1"/>
        <v>181.19583877711852</v>
      </c>
      <c r="K63" s="36">
        <f t="shared" ca="1" si="0"/>
        <v>3.1481322111063537</v>
      </c>
      <c r="L63" s="51">
        <f t="shared" ca="1" si="2"/>
        <v>0.24649975393747836</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0.68980445248001709</v>
      </c>
      <c r="N63" s="67">
        <f t="shared" ca="1" si="3"/>
        <v>179.61446704960443</v>
      </c>
    </row>
    <row r="64" spans="1:14" x14ac:dyDescent="0.3">
      <c r="A64" s="32">
        <f t="shared" si="4"/>
        <v>46008</v>
      </c>
      <c r="B64" s="65" cm="1">
        <f t="array" aca="1" ref="B64" ca="1">_xlfn.XLOOKUP(A64,INDIRECT($A$5&amp;"!$AJ$41:$AJ$406"),INDIRECT($A$5&amp;"!$An$41:$An$406"))*SUM($F$3:$I$3)</f>
        <v>0</v>
      </c>
      <c r="C64" s="65" cm="1">
        <f t="array" aca="1" ref="C64" ca="1">_xlfn.XLOOKUP(A64,INDIRECT($A$5&amp;"!$AJ$41:$AJ$406"),INDIRECT($A$5&amp;"!$Ak$41:$Ak$406"))*SUM($F$3:$I$3)</f>
        <v>0</v>
      </c>
      <c r="D64" s="65" cm="1">
        <f t="array" aca="1" ref="D64" ca="1">_xlfn.XLOOKUP(A64,INDIRECT($A$5&amp;"!$AJ$41:$AJ$406"),INDIRECT($A$5&amp;"!$AO$41:$AO$406"))*SUM($F$3:$I$3)</f>
        <v>13.5</v>
      </c>
      <c r="E64" s="34" cm="1">
        <f t="array" ref="E64">SUMPRODUCT(('PT Storengy'!$B$8:$K$372)*('PT Storengy'!$A$8:$A$372=$A64)*('PT Storengy'!$A$5:$J$5=$A$6)*('PT Storengy'!$B$7:$K$7=$A$7))</f>
        <v>0</v>
      </c>
      <c r="F64" s="36">
        <f t="shared" ca="1" si="5"/>
        <v>3.1481322111063537</v>
      </c>
      <c r="G64" s="51">
        <f t="shared" ca="1" si="6"/>
        <v>0.24649975393747836</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0.68980445248001709</v>
      </c>
      <c r="I64" s="87">
        <f t="shared" ca="1" si="1"/>
        <v>179.61446704960443</v>
      </c>
      <c r="K64" s="36">
        <f t="shared" ca="1" si="0"/>
        <v>2.9700853144930335</v>
      </c>
      <c r="L64" s="51">
        <f t="shared" ca="1" si="2"/>
        <v>0.23319497860047064</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0.68378424105558666</v>
      </c>
      <c r="N64" s="67">
        <f t="shared" ca="1" si="3"/>
        <v>178.04689661332006</v>
      </c>
    </row>
    <row r="65" spans="1:14" x14ac:dyDescent="0.3">
      <c r="A65" s="32">
        <f t="shared" si="4"/>
        <v>46009</v>
      </c>
      <c r="B65" s="65" cm="1">
        <f t="array" aca="1" ref="B65" ca="1">_xlfn.XLOOKUP(A65,INDIRECT($A$5&amp;"!$AJ$41:$AJ$406"),INDIRECT($A$5&amp;"!$An$41:$An$406"))*SUM($F$3:$I$3)</f>
        <v>0</v>
      </c>
      <c r="C65" s="65" cm="1">
        <f t="array" aca="1" ref="C65" ca="1">_xlfn.XLOOKUP(A65,INDIRECT($A$5&amp;"!$AJ$41:$AJ$406"),INDIRECT($A$5&amp;"!$Ak$41:$Ak$406"))*SUM($F$3:$I$3)</f>
        <v>0</v>
      </c>
      <c r="D65" s="65" cm="1">
        <f t="array" aca="1" ref="D65" ca="1">_xlfn.XLOOKUP(A65,INDIRECT($A$5&amp;"!$AJ$41:$AJ$406"),INDIRECT($A$5&amp;"!$AO$41:$AO$406"))*SUM($F$3:$I$3)</f>
        <v>13.5</v>
      </c>
      <c r="E65" s="34" cm="1">
        <f t="array" ref="E65">SUMPRODUCT(('PT Storengy'!$B$8:$K$372)*('PT Storengy'!$A$8:$A$372=$A65)*('PT Storengy'!$A$5:$J$5=$A$6)*('PT Storengy'!$B$7:$K$7=$A$7))</f>
        <v>0</v>
      </c>
      <c r="F65" s="36">
        <f t="shared" ca="1" si="5"/>
        <v>2.9700853144930335</v>
      </c>
      <c r="G65" s="51">
        <f t="shared" ca="1" si="6"/>
        <v>0.23319497860047064</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0.68378424105558666</v>
      </c>
      <c r="I65" s="87">
        <f t="shared" ca="1" si="1"/>
        <v>178.04689661332006</v>
      </c>
      <c r="K65" s="36">
        <f t="shared" ca="1" si="0"/>
        <v>2.7924148506921287</v>
      </c>
      <c r="L65" s="51">
        <f t="shared" ca="1" si="2"/>
        <v>0.22000631959207656</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0.68233856112607516</v>
      </c>
      <c r="N65" s="67">
        <f t="shared" ca="1" si="3"/>
        <v>177.67046380090494</v>
      </c>
    </row>
    <row r="66" spans="1:14" x14ac:dyDescent="0.3">
      <c r="A66" s="32">
        <f t="shared" si="4"/>
        <v>46010</v>
      </c>
      <c r="B66" s="65" cm="1">
        <f t="array" aca="1" ref="B66" ca="1">_xlfn.XLOOKUP(A66,INDIRECT($A$5&amp;"!$AJ$41:$AJ$406"),INDIRECT($A$5&amp;"!$An$41:$An$406"))*SUM($F$3:$I$3)</f>
        <v>0</v>
      </c>
      <c r="C66" s="65" cm="1">
        <f t="array" aca="1" ref="C66" ca="1">_xlfn.XLOOKUP(A66,INDIRECT($A$5&amp;"!$AJ$41:$AJ$406"),INDIRECT($A$5&amp;"!$Ak$41:$Ak$406"))*SUM($F$3:$I$3)</f>
        <v>0</v>
      </c>
      <c r="D66" s="65" cm="1">
        <f t="array" aca="1" ref="D66" ca="1">_xlfn.XLOOKUP(A66,INDIRECT($A$5&amp;"!$AJ$41:$AJ$406"),INDIRECT($A$5&amp;"!$AO$41:$AO$406"))*SUM($F$3:$I$3)</f>
        <v>13.5</v>
      </c>
      <c r="E66" s="34" cm="1">
        <f t="array" ref="E66">SUMPRODUCT(('PT Storengy'!$B$8:$K$372)*('PT Storengy'!$A$8:$A$372=$A66)*('PT Storengy'!$A$5:$J$5=$A$6)*('PT Storengy'!$B$7:$K$7=$A$7))</f>
        <v>0</v>
      </c>
      <c r="F66" s="36">
        <f t="shared" ca="1" si="5"/>
        <v>2.7924148506921287</v>
      </c>
      <c r="G66" s="51">
        <f t="shared" ca="1" si="6"/>
        <v>0.22000631959207656</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0.68233856112607516</v>
      </c>
      <c r="I66" s="87">
        <f t="shared" ca="1" si="1"/>
        <v>177.67046380090494</v>
      </c>
      <c r="K66" s="36">
        <f t="shared" ca="1" si="0"/>
        <v>2.6174724479818776</v>
      </c>
      <c r="L66" s="51">
        <f t="shared" ca="1" si="2"/>
        <v>0.20684554449571324</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0.67186151705561792</v>
      </c>
      <c r="N66" s="67">
        <f t="shared" ca="1" si="3"/>
        <v>174.94240271025126</v>
      </c>
    </row>
    <row r="67" spans="1:14" x14ac:dyDescent="0.3">
      <c r="A67" s="32">
        <f t="shared" si="4"/>
        <v>46011</v>
      </c>
      <c r="B67" s="65" cm="1">
        <f t="array" aca="1" ref="B67" ca="1">_xlfn.XLOOKUP(A67,INDIRECT($A$5&amp;"!$AJ$41:$AJ$406"),INDIRECT($A$5&amp;"!$An$41:$An$406"))*SUM($F$3:$I$3)</f>
        <v>0</v>
      </c>
      <c r="C67" s="65" cm="1">
        <f t="array" aca="1" ref="C67" ca="1">_xlfn.XLOOKUP(A67,INDIRECT($A$5&amp;"!$AJ$41:$AJ$406"),INDIRECT($A$5&amp;"!$Ak$41:$Ak$406"))*SUM($F$3:$I$3)</f>
        <v>0</v>
      </c>
      <c r="D67" s="65" cm="1">
        <f t="array" aca="1" ref="D67" ca="1">_xlfn.XLOOKUP(A67,INDIRECT($A$5&amp;"!$AJ$41:$AJ$406"),INDIRECT($A$5&amp;"!$AO$41:$AO$406"))*SUM($F$3:$I$3)</f>
        <v>13.5</v>
      </c>
      <c r="E67" s="34" cm="1">
        <f t="array" ref="E67">SUMPRODUCT(('PT Storengy'!$B$8:$K$372)*('PT Storengy'!$A$8:$A$372=$A67)*('PT Storengy'!$A$5:$J$5=$A$6)*('PT Storengy'!$B$7:$K$7=$A$7))</f>
        <v>0</v>
      </c>
      <c r="F67" s="36">
        <f t="shared" ca="1" si="5"/>
        <v>2.6174724479818776</v>
      </c>
      <c r="G67" s="51">
        <f t="shared" ca="1" si="6"/>
        <v>0.20684554449571324</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0.67186151705561792</v>
      </c>
      <c r="I67" s="87">
        <f t="shared" ca="1" si="1"/>
        <v>174.94240271025126</v>
      </c>
      <c r="K67" s="36">
        <f t="shared" ca="1" si="0"/>
        <v>2.4440568406520082</v>
      </c>
      <c r="L67" s="51">
        <f t="shared" ca="1" si="2"/>
        <v>0.1938868479986576</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0.66599790111914303</v>
      </c>
      <c r="N67" s="67">
        <f t="shared" ca="1" si="3"/>
        <v>173.41560732986915</v>
      </c>
    </row>
    <row r="68" spans="1:14" x14ac:dyDescent="0.3">
      <c r="A68" s="32">
        <f t="shared" si="4"/>
        <v>46012</v>
      </c>
      <c r="B68" s="65" cm="1">
        <f t="array" aca="1" ref="B68" ca="1">_xlfn.XLOOKUP(A68,INDIRECT($A$5&amp;"!$AJ$41:$AJ$406"),INDIRECT($A$5&amp;"!$An$41:$An$406"))*SUM($F$3:$I$3)</f>
        <v>0</v>
      </c>
      <c r="C68" s="65" cm="1">
        <f t="array" aca="1" ref="C68" ca="1">_xlfn.XLOOKUP(A68,INDIRECT($A$5&amp;"!$AJ$41:$AJ$406"),INDIRECT($A$5&amp;"!$Ak$41:$Ak$406"))*SUM($F$3:$I$3)</f>
        <v>0</v>
      </c>
      <c r="D68" s="65" cm="1">
        <f t="array" aca="1" ref="D68" ca="1">_xlfn.XLOOKUP(A68,INDIRECT($A$5&amp;"!$AJ$41:$AJ$406"),INDIRECT($A$5&amp;"!$AO$41:$AO$406"))*SUM($F$3:$I$3)</f>
        <v>13.5</v>
      </c>
      <c r="E68" s="34" cm="1">
        <f t="array" ref="E68">SUMPRODUCT(('PT Storengy'!$B$8:$K$372)*('PT Storengy'!$A$8:$A$372=$A68)*('PT Storengy'!$A$5:$J$5=$A$6)*('PT Storengy'!$B$7:$K$7=$A$7))</f>
        <v>0</v>
      </c>
      <c r="F68" s="36">
        <f t="shared" ca="1" si="5"/>
        <v>2.4440568406520082</v>
      </c>
      <c r="G68" s="51">
        <f t="shared" ca="1" si="6"/>
        <v>0.1938868479986576</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0.66599790111914303</v>
      </c>
      <c r="I68" s="87">
        <f t="shared" ca="1" si="1"/>
        <v>173.41560732986915</v>
      </c>
      <c r="K68" s="36">
        <f t="shared" ca="1" si="0"/>
        <v>2.2721547037218564</v>
      </c>
      <c r="L68" s="51">
        <f t="shared" ca="1" si="2"/>
        <v>0.18104124745570432</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0.66018545940678641</v>
      </c>
      <c r="N68" s="67">
        <f t="shared" ca="1" si="3"/>
        <v>171.90213693015167</v>
      </c>
    </row>
    <row r="69" spans="1:14" x14ac:dyDescent="0.3">
      <c r="A69" s="32">
        <f t="shared" si="4"/>
        <v>46013</v>
      </c>
      <c r="B69" s="65" cm="1">
        <f t="array" aca="1" ref="B69" ca="1">_xlfn.XLOOKUP(A69,INDIRECT($A$5&amp;"!$AJ$41:$AJ$406"),INDIRECT($A$5&amp;"!$An$41:$An$406"))*SUM($F$3:$I$3)</f>
        <v>0</v>
      </c>
      <c r="C69" s="65" cm="1">
        <f t="array" aca="1" ref="C69" ca="1">_xlfn.XLOOKUP(A69,INDIRECT($A$5&amp;"!$AJ$41:$AJ$406"),INDIRECT($A$5&amp;"!$Ak$41:$Ak$406"))*SUM($F$3:$I$3)</f>
        <v>0</v>
      </c>
      <c r="D69" s="65" cm="1">
        <f t="array" aca="1" ref="D69" ca="1">_xlfn.XLOOKUP(A69,INDIRECT($A$5&amp;"!$AJ$41:$AJ$406"),INDIRECT($A$5&amp;"!$AO$41:$AO$406"))*SUM($F$3:$I$3)</f>
        <v>13.5</v>
      </c>
      <c r="E69" s="34" cm="1">
        <f t="array" ref="E69">SUMPRODUCT(('PT Storengy'!$B$8:$K$372)*('PT Storengy'!$A$8:$A$372=$A69)*('PT Storengy'!$A$5:$J$5=$A$6)*('PT Storengy'!$B$7:$K$7=$A$7))</f>
        <v>0</v>
      </c>
      <c r="F69" s="36">
        <f t="shared" ca="1" si="5"/>
        <v>2.2721547037218564</v>
      </c>
      <c r="G69" s="51">
        <f t="shared" ca="1" si="6"/>
        <v>0.18104124745570432</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0.66018545940678641</v>
      </c>
      <c r="I69" s="87">
        <f t="shared" ca="1" si="1"/>
        <v>171.90213693015167</v>
      </c>
      <c r="K69" s="36">
        <f t="shared" ca="1" si="0"/>
        <v>2.1017528285034262</v>
      </c>
      <c r="L69" s="51">
        <f t="shared" ca="1" si="2"/>
        <v>0.16830775583124863</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0.65442374529973146</v>
      </c>
      <c r="N69" s="67">
        <f t="shared" ca="1" si="3"/>
        <v>170.40187521843006</v>
      </c>
    </row>
    <row r="70" spans="1:14" x14ac:dyDescent="0.3">
      <c r="A70" s="32">
        <f t="shared" si="4"/>
        <v>46014</v>
      </c>
      <c r="B70" s="65" cm="1">
        <f t="array" aca="1" ref="B70" ca="1">_xlfn.XLOOKUP(A70,INDIRECT($A$5&amp;"!$AJ$41:$AJ$406"),INDIRECT($A$5&amp;"!$An$41:$An$406"))*SUM($F$3:$I$3)</f>
        <v>0</v>
      </c>
      <c r="C70" s="65" cm="1">
        <f t="array" aca="1" ref="C70" ca="1">_xlfn.XLOOKUP(A70,INDIRECT($A$5&amp;"!$AJ$41:$AJ$406"),INDIRECT($A$5&amp;"!$Ak$41:$Ak$406"))*SUM($F$3:$I$3)</f>
        <v>0</v>
      </c>
      <c r="D70" s="65" cm="1">
        <f t="array" aca="1" ref="D70" ca="1">_xlfn.XLOOKUP(A70,INDIRECT($A$5&amp;"!$AJ$41:$AJ$406"),INDIRECT($A$5&amp;"!$AO$41:$AO$406"))*SUM($F$3:$I$3)</f>
        <v>13.5</v>
      </c>
      <c r="E70" s="34" cm="1">
        <f t="array" ref="E70">SUMPRODUCT(('PT Storengy'!$B$8:$K$372)*('PT Storengy'!$A$8:$A$372=$A70)*('PT Storengy'!$A$5:$J$5=$A$6)*('PT Storengy'!$B$7:$K$7=$A$7))</f>
        <v>0</v>
      </c>
      <c r="F70" s="36">
        <f t="shared" ca="1" si="5"/>
        <v>2.1017528285034262</v>
      </c>
      <c r="G70" s="51">
        <f t="shared" ca="1" si="6"/>
        <v>0.16830775583124863</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0.65442374529973146</v>
      </c>
      <c r="I70" s="87">
        <f t="shared" ca="1" si="1"/>
        <v>170.40187521843006</v>
      </c>
      <c r="K70" s="36">
        <f t="shared" ca="1" si="0"/>
        <v>1.9328381215864563</v>
      </c>
      <c r="L70" s="51">
        <f t="shared" ca="1" si="2"/>
        <v>0.15568539470395748</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0.64871231607698943</v>
      </c>
      <c r="N70" s="67">
        <f t="shared" ca="1" si="3"/>
        <v>168.91470691696992</v>
      </c>
    </row>
    <row r="71" spans="1:14" x14ac:dyDescent="0.3">
      <c r="A71" s="32">
        <f t="shared" si="4"/>
        <v>46015</v>
      </c>
      <c r="B71" s="65" cm="1">
        <f t="array" aca="1" ref="B71" ca="1">_xlfn.XLOOKUP(A71,INDIRECT($A$5&amp;"!$AJ$41:$AJ$406"),INDIRECT($A$5&amp;"!$An$41:$An$406"))*SUM($F$3:$I$3)</f>
        <v>0</v>
      </c>
      <c r="C71" s="65" cm="1">
        <f t="array" aca="1" ref="C71" ca="1">_xlfn.XLOOKUP(A71,INDIRECT($A$5&amp;"!$AJ$41:$AJ$406"),INDIRECT($A$5&amp;"!$Ak$41:$Ak$406"))*SUM($F$3:$I$3)</f>
        <v>0</v>
      </c>
      <c r="D71" s="65" cm="1">
        <f t="array" aca="1" ref="D71" ca="1">_xlfn.XLOOKUP(A71,INDIRECT($A$5&amp;"!$AJ$41:$AJ$406"),INDIRECT($A$5&amp;"!$AO$41:$AO$406"))*SUM($F$3:$I$3)</f>
        <v>13.5</v>
      </c>
      <c r="E71" s="34" cm="1">
        <f t="array" ref="E71">SUMPRODUCT(('PT Storengy'!$B$8:$K$372)*('PT Storengy'!$A$8:$A$372=$A71)*('PT Storengy'!$A$5:$J$5=$A$6)*('PT Storengy'!$B$7:$K$7=$A$7))</f>
        <v>0</v>
      </c>
      <c r="F71" s="36">
        <f t="shared" ca="1" si="5"/>
        <v>1.9328381215864563</v>
      </c>
      <c r="G71" s="51">
        <f t="shared" ca="1" si="6"/>
        <v>0.15568539470395748</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0.64871231607698943</v>
      </c>
      <c r="I71" s="87">
        <f t="shared" ca="1" si="1"/>
        <v>168.91470691696992</v>
      </c>
      <c r="K71" s="36">
        <f t="shared" ca="1" si="0"/>
        <v>1.7653976038323425</v>
      </c>
      <c r="L71" s="51">
        <f t="shared" ca="1" si="2"/>
        <v>0.14317319419158936</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0.64305073288138292</v>
      </c>
      <c r="N71" s="67">
        <f t="shared" ca="1" si="3"/>
        <v>167.44051775411393</v>
      </c>
    </row>
    <row r="72" spans="1:14" x14ac:dyDescent="0.3">
      <c r="A72" s="32">
        <f t="shared" si="4"/>
        <v>46016</v>
      </c>
      <c r="B72" s="65" cm="1">
        <f t="array" aca="1" ref="B72" ca="1">_xlfn.XLOOKUP(A72,INDIRECT($A$5&amp;"!$AJ$41:$AJ$406"),INDIRECT($A$5&amp;"!$An$41:$An$406"))*SUM($F$3:$I$3)</f>
        <v>0</v>
      </c>
      <c r="C72" s="65" cm="1">
        <f t="array" aca="1" ref="C72" ca="1">_xlfn.XLOOKUP(A72,INDIRECT($A$5&amp;"!$AJ$41:$AJ$406"),INDIRECT($A$5&amp;"!$Ak$41:$Ak$406"))*SUM($F$3:$I$3)</f>
        <v>0</v>
      </c>
      <c r="D72" s="65" cm="1">
        <f t="array" aca="1" ref="D72" ca="1">_xlfn.XLOOKUP(A72,INDIRECT($A$5&amp;"!$AJ$41:$AJ$406"),INDIRECT($A$5&amp;"!$AO$41:$AO$406"))*SUM($F$3:$I$3)</f>
        <v>13.5</v>
      </c>
      <c r="E72" s="34" cm="1">
        <f t="array" ref="E72">SUMPRODUCT(('PT Storengy'!$B$8:$K$372)*('PT Storengy'!$A$8:$A$372=$A72)*('PT Storengy'!$A$5:$J$5=$A$6)*('PT Storengy'!$B$7:$K$7=$A$7))</f>
        <v>0</v>
      </c>
      <c r="F72" s="36">
        <f t="shared" ca="1" si="5"/>
        <v>1.7653976038323425</v>
      </c>
      <c r="G72" s="51">
        <f t="shared" ca="1" si="6"/>
        <v>0.14317319419158936</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0.64305073288138292</v>
      </c>
      <c r="I72" s="87">
        <f t="shared" ca="1" si="1"/>
        <v>167.44051775411393</v>
      </c>
      <c r="K72" s="36">
        <f t="shared" ca="1" si="0"/>
        <v>1.5994184093768413</v>
      </c>
      <c r="L72" s="51">
        <f t="shared" ca="1" si="2"/>
        <v>0.13077019287646982</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0.63743856068582461</v>
      </c>
      <c r="N72" s="67">
        <f t="shared" ca="1" si="3"/>
        <v>165.97919445550124</v>
      </c>
    </row>
    <row r="73" spans="1:14" x14ac:dyDescent="0.3">
      <c r="A73" s="32">
        <f t="shared" si="4"/>
        <v>46017</v>
      </c>
      <c r="B73" s="65" cm="1">
        <f t="array" aca="1" ref="B73" ca="1">_xlfn.XLOOKUP(A73,INDIRECT($A$5&amp;"!$AJ$41:$AJ$406"),INDIRECT($A$5&amp;"!$An$41:$An$406"))*SUM($F$3:$I$3)</f>
        <v>0</v>
      </c>
      <c r="C73" s="65" cm="1">
        <f t="array" aca="1" ref="C73" ca="1">_xlfn.XLOOKUP(A73,INDIRECT($A$5&amp;"!$AJ$41:$AJ$406"),INDIRECT($A$5&amp;"!$Ak$41:$Ak$406"))*SUM($F$3:$I$3)</f>
        <v>0</v>
      </c>
      <c r="D73" s="65" cm="1">
        <f t="array" aca="1" ref="D73" ca="1">_xlfn.XLOOKUP(A73,INDIRECT($A$5&amp;"!$AJ$41:$AJ$406"),INDIRECT($A$5&amp;"!$AO$41:$AO$406"))*SUM($F$3:$I$3)</f>
        <v>13.5</v>
      </c>
      <c r="E73" s="34" cm="1">
        <f t="array" ref="E73">SUMPRODUCT(('PT Storengy'!$B$8:$K$372)*('PT Storengy'!$A$8:$A$372=$A73)*('PT Storengy'!$A$5:$J$5=$A$6)*('PT Storengy'!$B$7:$K$7=$A$7))</f>
        <v>0</v>
      </c>
      <c r="F73" s="36">
        <f t="shared" ca="1" si="5"/>
        <v>1.5994184093768413</v>
      </c>
      <c r="G73" s="51">
        <f t="shared" ca="1" si="6"/>
        <v>0.13077019287646982</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0.63743856068582461</v>
      </c>
      <c r="I73" s="87">
        <f t="shared" ca="1" si="1"/>
        <v>165.97919445550124</v>
      </c>
      <c r="K73" s="36">
        <f t="shared" ca="1" si="0"/>
        <v>1.434887784641478</v>
      </c>
      <c r="L73" s="51">
        <f t="shared" ca="1" si="2"/>
        <v>0.11847543773161788</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0.63187536825988844</v>
      </c>
      <c r="N73" s="67">
        <f t="shared" ca="1" si="3"/>
        <v>164.53062473536323</v>
      </c>
    </row>
    <row r="74" spans="1:14" x14ac:dyDescent="0.3">
      <c r="A74" s="32">
        <f t="shared" si="4"/>
        <v>46018</v>
      </c>
      <c r="B74" s="65" cm="1">
        <f t="array" aca="1" ref="B74" ca="1">_xlfn.XLOOKUP(A74,INDIRECT($A$5&amp;"!$AJ$41:$AJ$406"),INDIRECT($A$5&amp;"!$An$41:$An$406"))*SUM($F$3:$I$3)</f>
        <v>0</v>
      </c>
      <c r="C74" s="65" cm="1">
        <f t="array" aca="1" ref="C74" ca="1">_xlfn.XLOOKUP(A74,INDIRECT($A$5&amp;"!$AJ$41:$AJ$406"),INDIRECT($A$5&amp;"!$Ak$41:$Ak$406"))*SUM($F$3:$I$3)</f>
        <v>0</v>
      </c>
      <c r="D74" s="65" cm="1">
        <f t="array" aca="1" ref="D74" ca="1">_xlfn.XLOOKUP(A74,INDIRECT($A$5&amp;"!$AJ$41:$AJ$406"),INDIRECT($A$5&amp;"!$AO$41:$AO$406"))*SUM($F$3:$I$3)</f>
        <v>13.5</v>
      </c>
      <c r="E74" s="34" cm="1">
        <f t="array" ref="E74">SUMPRODUCT(('PT Storengy'!$B$8:$K$372)*('PT Storengy'!$A$8:$A$372=$A74)*('PT Storengy'!$A$5:$J$5=$A$6)*('PT Storengy'!$B$7:$K$7=$A$7))</f>
        <v>0</v>
      </c>
      <c r="F74" s="36">
        <f t="shared" ca="1" si="5"/>
        <v>1.434887784641478</v>
      </c>
      <c r="G74" s="51">
        <f t="shared" ca="1" si="6"/>
        <v>0.11847543773161788</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0.63187536825988844</v>
      </c>
      <c r="I74" s="87">
        <f t="shared" ca="1" si="1"/>
        <v>164.53062473536323</v>
      </c>
      <c r="K74" s="36">
        <f t="shared" ca="1" si="0"/>
        <v>1.271793087353581</v>
      </c>
      <c r="L74" s="51">
        <f t="shared" ca="1" si="2"/>
        <v>0.1062879840475169</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0.62636072813667987</v>
      </c>
      <c r="N74" s="67">
        <f t="shared" ca="1" si="3"/>
        <v>163.09469728789702</v>
      </c>
    </row>
    <row r="75" spans="1:14" x14ac:dyDescent="0.3">
      <c r="A75" s="32">
        <f t="shared" si="4"/>
        <v>46019</v>
      </c>
      <c r="B75" s="65" cm="1">
        <f t="array" aca="1" ref="B75" ca="1">_xlfn.XLOOKUP(A75,INDIRECT($A$5&amp;"!$AJ$41:$AJ$406"),INDIRECT($A$5&amp;"!$An$41:$An$406"))*SUM($F$3:$I$3)</f>
        <v>0</v>
      </c>
      <c r="C75" s="65" cm="1">
        <f t="array" aca="1" ref="C75" ca="1">_xlfn.XLOOKUP(A75,INDIRECT($A$5&amp;"!$AJ$41:$AJ$406"),INDIRECT($A$5&amp;"!$Ak$41:$Ak$406"))*SUM($F$3:$I$3)</f>
        <v>0</v>
      </c>
      <c r="D75" s="65" cm="1">
        <f t="array" aca="1" ref="D75" ca="1">_xlfn.XLOOKUP(A75,INDIRECT($A$5&amp;"!$AJ$41:$AJ$406"),INDIRECT($A$5&amp;"!$AO$41:$AO$406"))*SUM($F$3:$I$3)</f>
        <v>13.5</v>
      </c>
      <c r="E75" s="34" cm="1">
        <f t="array" ref="E75">SUMPRODUCT(('PT Storengy'!$B$8:$K$372)*('PT Storengy'!$A$8:$A$372=$A75)*('PT Storengy'!$A$5:$J$5=$A$6)*('PT Storengy'!$B$7:$K$7=$A$7))</f>
        <v>0</v>
      </c>
      <c r="F75" s="36">
        <f t="shared" ca="1" si="5"/>
        <v>1.271793087353581</v>
      </c>
      <c r="G75" s="51">
        <f t="shared" ca="1" si="6"/>
        <v>0.1062879840475169</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0.62636072813667987</v>
      </c>
      <c r="I75" s="87">
        <f t="shared" ca="1" si="1"/>
        <v>163.09469728789702</v>
      </c>
      <c r="K75" s="36">
        <f t="shared" ca="1" si="0"/>
        <v>1.1123562921979313</v>
      </c>
      <c r="L75" s="51">
        <f t="shared" ca="1" si="2"/>
        <v>9.420689535952452E-2</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0.61231265495522802</v>
      </c>
      <c r="N75" s="67">
        <f t="shared" ca="1" si="3"/>
        <v>159.43679515564975</v>
      </c>
    </row>
    <row r="76" spans="1:14" x14ac:dyDescent="0.3">
      <c r="A76" s="32">
        <f t="shared" si="4"/>
        <v>46020</v>
      </c>
      <c r="B76" s="65" cm="1">
        <f t="array" aca="1" ref="B76" ca="1">_xlfn.XLOOKUP(A76,INDIRECT($A$5&amp;"!$AJ$41:$AJ$406"),INDIRECT($A$5&amp;"!$An$41:$An$406"))*SUM($F$3:$I$3)</f>
        <v>0</v>
      </c>
      <c r="C76" s="65" cm="1">
        <f t="array" aca="1" ref="C76" ca="1">_xlfn.XLOOKUP(A76,INDIRECT($A$5&amp;"!$AJ$41:$AJ$406"),INDIRECT($A$5&amp;"!$Ak$41:$Ak$406"))*SUM($F$3:$I$3)</f>
        <v>0</v>
      </c>
      <c r="D76" s="65" cm="1">
        <f t="array" aca="1" ref="D76" ca="1">_xlfn.XLOOKUP(A76,INDIRECT($A$5&amp;"!$AJ$41:$AJ$406"),INDIRECT($A$5&amp;"!$AO$41:$AO$406"))*SUM($F$3:$I$3)</f>
        <v>13.5</v>
      </c>
      <c r="E76" s="34" cm="1">
        <f t="array" ref="E76">SUMPRODUCT(('PT Storengy'!$B$8:$K$372)*('PT Storengy'!$A$8:$A$372=$A76)*('PT Storengy'!$A$5:$J$5=$A$6)*('PT Storengy'!$B$7:$K$7=$A$7))</f>
        <v>0</v>
      </c>
      <c r="F76" s="36">
        <f t="shared" ca="1" si="5"/>
        <v>1.1123562921979313</v>
      </c>
      <c r="G76" s="51">
        <f t="shared" ca="1" si="6"/>
        <v>9.420689535952452E-2</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0.61231265495522802</v>
      </c>
      <c r="I76" s="87">
        <f t="shared" ca="1" si="1"/>
        <v>159.43679515564975</v>
      </c>
      <c r="K76" s="36">
        <f t="shared" ca="1" si="0"/>
        <v>0.95886635323082225</v>
      </c>
      <c r="L76" s="51">
        <f t="shared" ca="1" si="2"/>
        <v>8.2396762385031949E-2</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0.58947391626954748</v>
      </c>
      <c r="N76" s="67">
        <f t="shared" ca="1" si="3"/>
        <v>153.48993896710908</v>
      </c>
    </row>
    <row r="77" spans="1:14" x14ac:dyDescent="0.3">
      <c r="A77" s="32">
        <f t="shared" si="4"/>
        <v>46021</v>
      </c>
      <c r="B77" s="65" cm="1">
        <f t="array" aca="1" ref="B77" ca="1">_xlfn.XLOOKUP(A77,INDIRECT($A$5&amp;"!$AJ$41:$AJ$406"),INDIRECT($A$5&amp;"!$An$41:$An$406"))*SUM($F$3:$I$3)</f>
        <v>0</v>
      </c>
      <c r="C77" s="65" cm="1">
        <f t="array" aca="1" ref="C77" ca="1">_xlfn.XLOOKUP(A77,INDIRECT($A$5&amp;"!$AJ$41:$AJ$406"),INDIRECT($A$5&amp;"!$Ak$41:$Ak$406"))*SUM($F$3:$I$3)</f>
        <v>0</v>
      </c>
      <c r="D77" s="65" cm="1">
        <f t="array" aca="1" ref="D77" ca="1">_xlfn.XLOOKUP(A77,INDIRECT($A$5&amp;"!$AJ$41:$AJ$406"),INDIRECT($A$5&amp;"!$AO$41:$AO$406"))*SUM($F$3:$I$3)</f>
        <v>13.5</v>
      </c>
      <c r="E77" s="34" cm="1">
        <f t="array" ref="E77">SUMPRODUCT(('PT Storengy'!$B$8:$K$372)*('PT Storengy'!$A$8:$A$372=$A77)*('PT Storengy'!$A$5:$J$5=$A$6)*('PT Storengy'!$B$7:$K$7=$A$7))</f>
        <v>0</v>
      </c>
      <c r="F77" s="36">
        <f t="shared" ca="1" si="5"/>
        <v>0.95886635323082225</v>
      </c>
      <c r="G77" s="51">
        <f t="shared" ca="1" si="6"/>
        <v>8.2396762385031949E-2</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0.58947391626954748</v>
      </c>
      <c r="I77" s="87">
        <f t="shared" ca="1" si="1"/>
        <v>153.48993896710908</v>
      </c>
      <c r="K77" s="36">
        <f t="shared" ca="1" si="0"/>
        <v>0.81110145779920428</v>
      </c>
      <c r="L77" s="51">
        <f t="shared" ca="1" si="2"/>
        <v>7.1027137276357205E-2</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0.56748704301655351</v>
      </c>
      <c r="N77" s="67">
        <f t="shared" ca="1" si="3"/>
        <v>147.76489543161796</v>
      </c>
    </row>
    <row r="78" spans="1:14" x14ac:dyDescent="0.3">
      <c r="A78" s="32">
        <f t="shared" si="4"/>
        <v>46022</v>
      </c>
      <c r="B78" s="65" cm="1">
        <f t="array" aca="1" ref="B78" ca="1">_xlfn.XLOOKUP(A78,INDIRECT($A$5&amp;"!$AJ$41:$AJ$406"),INDIRECT($A$5&amp;"!$An$41:$An$406"))*SUM($F$3:$I$3)</f>
        <v>0</v>
      </c>
      <c r="C78" s="65" cm="1">
        <f t="array" aca="1" ref="C78" ca="1">_xlfn.XLOOKUP(A78,INDIRECT($A$5&amp;"!$AJ$41:$AJ$406"),INDIRECT($A$5&amp;"!$Ak$41:$Ak$406"))*SUM($F$3:$I$3)</f>
        <v>0</v>
      </c>
      <c r="D78" s="65" cm="1">
        <f t="array" aca="1" ref="D78" ca="1">_xlfn.XLOOKUP(A78,INDIRECT($A$5&amp;"!$AJ$41:$AJ$406"),INDIRECT($A$5&amp;"!$AO$41:$AO$406"))*SUM($F$3:$I$3)</f>
        <v>13.5</v>
      </c>
      <c r="E78" s="34" cm="1">
        <f t="array" ref="E78">SUMPRODUCT(('PT Storengy'!$B$8:$K$372)*('PT Storengy'!$A$8:$A$372=$A78)*('PT Storengy'!$A$5:$J$5=$A$6)*('PT Storengy'!$B$7:$K$7=$A$7))</f>
        <v>0</v>
      </c>
      <c r="F78" s="36">
        <f t="shared" ca="1" si="5"/>
        <v>0.81110145779920428</v>
      </c>
      <c r="G78" s="51">
        <f t="shared" ca="1" si="6"/>
        <v>7.1027137276357205E-2</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0.56748704301655351</v>
      </c>
      <c r="I78" s="87">
        <f t="shared" ca="1" si="1"/>
        <v>147.76489543161796</v>
      </c>
      <c r="K78" s="36">
        <f t="shared" ca="1" si="0"/>
        <v>0.66884806667240326</v>
      </c>
      <c r="L78" s="51">
        <f t="shared" ca="1" si="2"/>
        <v>6.0081589466607722E-2</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0.5463202613436966</v>
      </c>
      <c r="N78" s="67">
        <f t="shared" ca="1" si="3"/>
        <v>142.25339112680098</v>
      </c>
    </row>
    <row r="79" spans="1:14" x14ac:dyDescent="0.3">
      <c r="A79" s="32">
        <f t="shared" si="4"/>
        <v>46023</v>
      </c>
      <c r="B79" s="65" cm="1">
        <f t="array" aca="1" ref="B79" ca="1">_xlfn.XLOOKUP(A79,INDIRECT($A$5&amp;"!$AJ$41:$AJ$406"),INDIRECT($A$5&amp;"!$An$41:$An$406"))*SUM($F$3:$I$3)</f>
        <v>0</v>
      </c>
      <c r="C79" s="65" cm="1">
        <f t="array" aca="1" ref="C79" ca="1">_xlfn.XLOOKUP(A79,INDIRECT($A$5&amp;"!$AJ$41:$AJ$406"),INDIRECT($A$5&amp;"!$Ak$41:$Ak$406"))*SUM($F$3:$I$3)</f>
        <v>0</v>
      </c>
      <c r="D79" s="65" cm="1">
        <f t="array" aca="1" ref="D79" ca="1">_xlfn.XLOOKUP(A79,INDIRECT($A$5&amp;"!$AJ$41:$AJ$406"),INDIRECT($A$5&amp;"!$AO$41:$AO$406"))*SUM($F$3:$I$3)</f>
        <v>13.5</v>
      </c>
      <c r="E79" s="34" cm="1">
        <f t="array" ref="E79">SUMPRODUCT(('PT Storengy'!$B$8:$K$372)*('PT Storengy'!$A$8:$A$372=$A79)*('PT Storengy'!$A$5:$J$5=$A$6)*('PT Storengy'!$B$7:$K$7=$A$7))</f>
        <v>0</v>
      </c>
      <c r="F79" s="36">
        <f t="shared" ca="1" si="5"/>
        <v>0.66884806667240326</v>
      </c>
      <c r="G79" s="51">
        <f t="shared" ca="1" si="6"/>
        <v>6.0081589466607722E-2</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0.5463202613436966</v>
      </c>
      <c r="I79" s="87">
        <f t="shared" ca="1" si="1"/>
        <v>142.25339112680098</v>
      </c>
      <c r="K79" s="36">
        <f t="shared" ca="1" si="0"/>
        <v>0.53190060545053686</v>
      </c>
      <c r="L79" s="51">
        <f t="shared" ca="1" si="2"/>
        <v>4.9544301234992837E-2</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0.52594298253597138</v>
      </c>
      <c r="N79" s="67">
        <f t="shared" ca="1" si="3"/>
        <v>136.94746122186638</v>
      </c>
    </row>
    <row r="80" spans="1:14" x14ac:dyDescent="0.3">
      <c r="A80" s="32">
        <f t="shared" si="4"/>
        <v>46024</v>
      </c>
      <c r="B80" s="65" cm="1">
        <f t="array" aca="1" ref="B80" ca="1">_xlfn.XLOOKUP(A80,INDIRECT($A$5&amp;"!$AJ$41:$AJ$406"),INDIRECT($A$5&amp;"!$An$41:$An$406"))*SUM($F$3:$I$3)</f>
        <v>0</v>
      </c>
      <c r="C80" s="65" cm="1">
        <f t="array" aca="1" ref="C80" ca="1">_xlfn.XLOOKUP(A80,INDIRECT($A$5&amp;"!$AJ$41:$AJ$406"),INDIRECT($A$5&amp;"!$Ak$41:$Ak$406"))*SUM($F$3:$I$3)</f>
        <v>0</v>
      </c>
      <c r="D80" s="65" cm="1">
        <f t="array" aca="1" ref="D80" ca="1">_xlfn.XLOOKUP(A80,INDIRECT($A$5&amp;"!$AJ$41:$AJ$406"),INDIRECT($A$5&amp;"!$AO$41:$AO$406"))*SUM($F$3:$I$3)</f>
        <v>13.5</v>
      </c>
      <c r="E80" s="34" cm="1">
        <f t="array" ref="E80">SUMPRODUCT(('PT Storengy'!$B$8:$K$372)*('PT Storengy'!$A$8:$A$372=$A80)*('PT Storengy'!$A$5:$J$5=$A$6)*('PT Storengy'!$B$7:$K$7=$A$7))</f>
        <v>0</v>
      </c>
      <c r="F80" s="36">
        <f t="shared" ca="1" si="5"/>
        <v>0.53190060545053686</v>
      </c>
      <c r="G80" s="51">
        <f t="shared" ca="1" si="6"/>
        <v>4.9544301234992837E-2</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0.52594298253597138</v>
      </c>
      <c r="I80" s="87">
        <f t="shared" ca="1" si="1"/>
        <v>136.94746122186638</v>
      </c>
      <c r="K80" s="36">
        <f t="shared" ca="1" si="0"/>
        <v>0.40006116748313392</v>
      </c>
      <c r="L80" s="51">
        <f t="shared" ca="1" si="2"/>
        <v>3.9400044848187918E-2</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0.50632575881129638</v>
      </c>
      <c r="N80" s="67">
        <f t="shared" ca="1" si="3"/>
        <v>131.83943796740292</v>
      </c>
    </row>
    <row r="81" spans="1:14" x14ac:dyDescent="0.3">
      <c r="A81" s="32">
        <f t="shared" si="4"/>
        <v>46025</v>
      </c>
      <c r="B81" s="65" cm="1">
        <f t="array" aca="1" ref="B81" ca="1">_xlfn.XLOOKUP(A81,INDIRECT($A$5&amp;"!$AJ$41:$AJ$406"),INDIRECT($A$5&amp;"!$An$41:$An$406"))*SUM($F$3:$I$3)</f>
        <v>0</v>
      </c>
      <c r="C81" s="65" cm="1">
        <f t="array" aca="1" ref="C81" ca="1">_xlfn.XLOOKUP(A81,INDIRECT($A$5&amp;"!$AJ$41:$AJ$406"),INDIRECT($A$5&amp;"!$Ak$41:$Ak$406"))*SUM($F$3:$I$3)</f>
        <v>0</v>
      </c>
      <c r="D81" s="65" cm="1">
        <f t="array" aca="1" ref="D81" ca="1">_xlfn.XLOOKUP(A81,INDIRECT($A$5&amp;"!$AJ$41:$AJ$406"),INDIRECT($A$5&amp;"!$AO$41:$AO$406"))*SUM($F$3:$I$3)</f>
        <v>13.5</v>
      </c>
      <c r="E81" s="34" cm="1">
        <f t="array" ref="E81">SUMPRODUCT(('PT Storengy'!$B$8:$K$372)*('PT Storengy'!$A$8:$A$372=$A81)*('PT Storengy'!$A$5:$J$5=$A$6)*('PT Storengy'!$B$7:$K$7=$A$7))</f>
        <v>0</v>
      </c>
      <c r="F81" s="36">
        <f t="shared" ca="1" si="5"/>
        <v>0.40006116748313392</v>
      </c>
      <c r="G81" s="51">
        <f t="shared" ca="1" si="6"/>
        <v>3.9400044848187918E-2</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0.50632575881129638</v>
      </c>
      <c r="I81" s="87">
        <f t="shared" ca="1" si="1"/>
        <v>131.83943796740292</v>
      </c>
      <c r="K81" s="36">
        <f t="shared" ref="K81:K144" ca="1" si="7">K80-N81/1000</f>
        <v>0.27313922786863487</v>
      </c>
      <c r="L81" s="51">
        <f t="shared" ca="1" si="2"/>
        <v>2.9634160554306215E-2</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0.48744024076469372</v>
      </c>
      <c r="N81" s="67">
        <f t="shared" ca="1" si="3"/>
        <v>126.92193961449908</v>
      </c>
    </row>
    <row r="82" spans="1:14" x14ac:dyDescent="0.3">
      <c r="A82" s="32">
        <f t="shared" si="4"/>
        <v>46026</v>
      </c>
      <c r="B82" s="65" cm="1">
        <f t="array" aca="1" ref="B82" ca="1">_xlfn.XLOOKUP(A82,INDIRECT($A$5&amp;"!$AJ$41:$AJ$406"),INDIRECT($A$5&amp;"!$An$41:$An$406"))*SUM($F$3:$I$3)</f>
        <v>0</v>
      </c>
      <c r="C82" s="65" cm="1">
        <f t="array" aca="1" ref="C82" ca="1">_xlfn.XLOOKUP(A82,INDIRECT($A$5&amp;"!$AJ$41:$AJ$406"),INDIRECT($A$5&amp;"!$Ak$41:$Ak$406"))*SUM($F$3:$I$3)</f>
        <v>0</v>
      </c>
      <c r="D82" s="65" cm="1">
        <f t="array" aca="1" ref="D82" ca="1">_xlfn.XLOOKUP(A82,INDIRECT($A$5&amp;"!$AJ$41:$AJ$406"),INDIRECT($A$5&amp;"!$AO$41:$AO$406"))*SUM($F$3:$I$3)</f>
        <v>13.5</v>
      </c>
      <c r="E82" s="34" cm="1">
        <f t="array" ref="E82">SUMPRODUCT(('PT Storengy'!$B$8:$K$372)*('PT Storengy'!$A$8:$A$372=$A82)*('PT Storengy'!$A$5:$J$5=$A$6)*('PT Storengy'!$B$7:$K$7=$A$7))</f>
        <v>0</v>
      </c>
      <c r="F82" s="36">
        <f t="shared" ca="1" si="5"/>
        <v>0.27313922786863487</v>
      </c>
      <c r="G82" s="51">
        <f t="shared" ca="1" si="6"/>
        <v>2.9634160554306215E-2</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0.48744024076469372</v>
      </c>
      <c r="I82" s="87">
        <f t="shared" ref="I82:I145" ca="1" si="8">IF(F81*1000-$F$4*(1-E82)*H82&gt;1000*B82,$F$4*(1-E82)*H82,F81*1000-1000*B82)</f>
        <v>126.92193961449908</v>
      </c>
      <c r="K82" s="36">
        <f t="shared" ca="1" si="7"/>
        <v>0.15095136812146631</v>
      </c>
      <c r="L82" s="51">
        <f t="shared" ref="L82:L145" ca="1" si="9">MAX(K81/SUM($F$3,$G$3,$H$3,$I$3),0)</f>
        <v>2.0232535397676658E-2</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0.46925913639976108</v>
      </c>
      <c r="N82" s="67">
        <f t="shared" ref="N82:N145" ca="1" si="10">IF(K81*1000&lt;$F$4*(1)*M82,K81*1000,$F$4*(1)*M82)</f>
        <v>122.18785974716855</v>
      </c>
    </row>
    <row r="83" spans="1:14" x14ac:dyDescent="0.3">
      <c r="A83" s="32">
        <f t="shared" ref="A83:A146" si="11">A82+1</f>
        <v>46027</v>
      </c>
      <c r="B83" s="65" cm="1">
        <f t="array" aca="1" ref="B83" ca="1">_xlfn.XLOOKUP(A83,INDIRECT($A$5&amp;"!$AJ$41:$AJ$406"),INDIRECT($A$5&amp;"!$An$41:$An$406"))*SUM($F$3:$I$3)</f>
        <v>0</v>
      </c>
      <c r="C83" s="65" cm="1">
        <f t="array" aca="1" ref="C83" ca="1">_xlfn.XLOOKUP(A83,INDIRECT($A$5&amp;"!$AJ$41:$AJ$406"),INDIRECT($A$5&amp;"!$Ak$41:$Ak$406"))*SUM($F$3:$I$3)</f>
        <v>0</v>
      </c>
      <c r="D83" s="65" cm="1">
        <f t="array" aca="1" ref="D83" ca="1">_xlfn.XLOOKUP(A83,INDIRECT($A$5&amp;"!$AJ$41:$AJ$406"),INDIRECT($A$5&amp;"!$AO$41:$AO$406"))*SUM($F$3:$I$3)</f>
        <v>13.5</v>
      </c>
      <c r="E83" s="34" cm="1">
        <f t="array" ref="E83">SUMPRODUCT(('PT Storengy'!$B$8:$K$372)*('PT Storengy'!$A$8:$A$372=$A83)*('PT Storengy'!$A$5:$J$5=$A$6)*('PT Storengy'!$B$7:$K$7=$A$7))</f>
        <v>0</v>
      </c>
      <c r="F83" s="36">
        <f t="shared" ref="F83:F146" ca="1" si="12">F82-I83/1000</f>
        <v>0.15095136812146631</v>
      </c>
      <c r="G83" s="51">
        <f t="shared" ref="G83:G146" ca="1" si="13">$F82/SUM($F$3,$G$3,$H$3,$I$3)</f>
        <v>2.0232535397676658E-2</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0.46925913639976108</v>
      </c>
      <c r="I83" s="87">
        <f t="shared" ca="1" si="8"/>
        <v>122.18785974716855</v>
      </c>
      <c r="K83" s="36">
        <f t="shared" ca="1" si="7"/>
        <v>3.3321011108798981E-2</v>
      </c>
      <c r="L83" s="51">
        <f t="shared" ca="1" si="9"/>
        <v>1.1181582823812319E-2</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0.45175617168823501</v>
      </c>
      <c r="N83" s="67">
        <f t="shared" ca="1" si="10"/>
        <v>117.63035701266733</v>
      </c>
    </row>
    <row r="84" spans="1:14" x14ac:dyDescent="0.3">
      <c r="A84" s="32">
        <f t="shared" si="11"/>
        <v>46028</v>
      </c>
      <c r="B84" s="65" cm="1">
        <f t="array" aca="1" ref="B84" ca="1">_xlfn.XLOOKUP(A84,INDIRECT($A$5&amp;"!$AJ$41:$AJ$406"),INDIRECT($A$5&amp;"!$An$41:$An$406"))*SUM($F$3:$I$3)</f>
        <v>0</v>
      </c>
      <c r="C84" s="65" cm="1">
        <f t="array" aca="1" ref="C84" ca="1">_xlfn.XLOOKUP(A84,INDIRECT($A$5&amp;"!$AJ$41:$AJ$406"),INDIRECT($A$5&amp;"!$Ak$41:$Ak$406"))*SUM($F$3:$I$3)</f>
        <v>0</v>
      </c>
      <c r="D84" s="65" cm="1">
        <f t="array" aca="1" ref="D84" ca="1">_xlfn.XLOOKUP(A84,INDIRECT($A$5&amp;"!$AJ$41:$AJ$406"),INDIRECT($A$5&amp;"!$AO$41:$AO$406"))*SUM($F$3:$I$3)</f>
        <v>13.5</v>
      </c>
      <c r="E84" s="34" cm="1">
        <f t="array" ref="E84">SUMPRODUCT(('PT Storengy'!$B$8:$K$372)*('PT Storengy'!$A$8:$A$372=$A84)*('PT Storengy'!$A$5:$J$5=$A$6)*('PT Storengy'!$B$7:$K$7=$A$7))</f>
        <v>0</v>
      </c>
      <c r="F84" s="36">
        <f t="shared" ca="1" si="12"/>
        <v>3.3321011108798981E-2</v>
      </c>
      <c r="G84" s="51">
        <f t="shared" ca="1" si="13"/>
        <v>1.1181582823812319E-2</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0.45175617168823501</v>
      </c>
      <c r="I84" s="87">
        <f t="shared" ca="1" si="8"/>
        <v>117.63035701266733</v>
      </c>
      <c r="K84" s="36">
        <f t="shared" ca="1" si="7"/>
        <v>0</v>
      </c>
      <c r="L84" s="51">
        <f t="shared" ca="1" si="9"/>
        <v>2.4682230450962209E-3</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0.42378082814732088</v>
      </c>
      <c r="N84" s="67">
        <f t="shared" ca="1" si="10"/>
        <v>33.321011108798984</v>
      </c>
    </row>
    <row r="85" spans="1:14" x14ac:dyDescent="0.3">
      <c r="A85" s="32">
        <f t="shared" si="11"/>
        <v>46029</v>
      </c>
      <c r="B85" s="65" cm="1">
        <f t="array" aca="1" ref="B85" ca="1">_xlfn.XLOOKUP(A85,INDIRECT($A$5&amp;"!$AJ$41:$AJ$406"),INDIRECT($A$5&amp;"!$An$41:$An$406"))*SUM($F$3:$I$3)</f>
        <v>0</v>
      </c>
      <c r="C85" s="65" cm="1">
        <f t="array" aca="1" ref="C85" ca="1">_xlfn.XLOOKUP(A85,INDIRECT($A$5&amp;"!$AJ$41:$AJ$406"),INDIRECT($A$5&amp;"!$Ak$41:$Ak$406"))*SUM($F$3:$I$3)</f>
        <v>0</v>
      </c>
      <c r="D85" s="65" cm="1">
        <f t="array" aca="1" ref="D85" ca="1">_xlfn.XLOOKUP(A85,INDIRECT($A$5&amp;"!$AJ$41:$AJ$406"),INDIRECT($A$5&amp;"!$AO$41:$AO$406"))*SUM($F$3:$I$3)</f>
        <v>13.5</v>
      </c>
      <c r="E85" s="34" cm="1">
        <f t="array" ref="E85">SUMPRODUCT(('PT Storengy'!$B$8:$K$372)*('PT Storengy'!$A$8:$A$372=$A85)*('PT Storengy'!$A$5:$J$5=$A$6)*('PT Storengy'!$B$7:$K$7=$A$7))</f>
        <v>0</v>
      </c>
      <c r="F85" s="36">
        <f t="shared" ca="1" si="12"/>
        <v>0</v>
      </c>
      <c r="G85" s="51">
        <f t="shared" ca="1" si="13"/>
        <v>2.4682230450962209E-3</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0.42378082814732088</v>
      </c>
      <c r="I85" s="87">
        <f t="shared" ca="1" si="8"/>
        <v>33.321011108798984</v>
      </c>
      <c r="K85" s="36">
        <f t="shared" ca="1" si="7"/>
        <v>0</v>
      </c>
      <c r="L85" s="51">
        <f t="shared" ca="1" si="9"/>
        <v>0</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0.41536189069423929</v>
      </c>
      <c r="N85" s="67">
        <f t="shared" ca="1" si="10"/>
        <v>0</v>
      </c>
    </row>
    <row r="86" spans="1:14" x14ac:dyDescent="0.3">
      <c r="A86" s="32">
        <f t="shared" si="11"/>
        <v>46030</v>
      </c>
      <c r="B86" s="65" cm="1">
        <f t="array" aca="1" ref="B86" ca="1">_xlfn.XLOOKUP(A86,INDIRECT($A$5&amp;"!$AJ$41:$AJ$406"),INDIRECT($A$5&amp;"!$An$41:$An$406"))*SUM($F$3:$I$3)</f>
        <v>0</v>
      </c>
      <c r="C86" s="65" cm="1">
        <f t="array" aca="1" ref="C86" ca="1">_xlfn.XLOOKUP(A86,INDIRECT($A$5&amp;"!$AJ$41:$AJ$406"),INDIRECT($A$5&amp;"!$Ak$41:$Ak$406"))*SUM($F$3:$I$3)</f>
        <v>0</v>
      </c>
      <c r="D86" s="65" cm="1">
        <f t="array" aca="1" ref="D86" ca="1">_xlfn.XLOOKUP(A86,INDIRECT($A$5&amp;"!$AJ$41:$AJ$406"),INDIRECT($A$5&amp;"!$AO$41:$AO$406"))*SUM($F$3:$I$3)</f>
        <v>13.5</v>
      </c>
      <c r="E86" s="34" cm="1">
        <f t="array" ref="E86">SUMPRODUCT(('PT Storengy'!$B$8:$K$372)*('PT Storengy'!$A$8:$A$372=$A86)*('PT Storengy'!$A$5:$J$5=$A$6)*('PT Storengy'!$B$7:$K$7=$A$7))</f>
        <v>0</v>
      </c>
      <c r="F86" s="36">
        <f t="shared" ca="1" si="12"/>
        <v>0</v>
      </c>
      <c r="G86" s="51">
        <f t="shared" ca="1" si="13"/>
        <v>0</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0.41536189069423929</v>
      </c>
      <c r="I86" s="87">
        <f t="shared" ca="1" si="8"/>
        <v>0</v>
      </c>
      <c r="K86" s="36">
        <f t="shared" ca="1" si="7"/>
        <v>0</v>
      </c>
      <c r="L86" s="51">
        <f t="shared" ca="1" si="9"/>
        <v>0</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0.41536189069423929</v>
      </c>
      <c r="N86" s="67">
        <f t="shared" ca="1" si="10"/>
        <v>0</v>
      </c>
    </row>
    <row r="87" spans="1:14" x14ac:dyDescent="0.3">
      <c r="A87" s="32">
        <f t="shared" si="11"/>
        <v>46031</v>
      </c>
      <c r="B87" s="65" cm="1">
        <f t="array" aca="1" ref="B87" ca="1">_xlfn.XLOOKUP(A87,INDIRECT($A$5&amp;"!$AJ$41:$AJ$406"),INDIRECT($A$5&amp;"!$An$41:$An$406"))*SUM($F$3:$I$3)</f>
        <v>0</v>
      </c>
      <c r="C87" s="65" cm="1">
        <f t="array" aca="1" ref="C87" ca="1">_xlfn.XLOOKUP(A87,INDIRECT($A$5&amp;"!$AJ$41:$AJ$406"),INDIRECT($A$5&amp;"!$Ak$41:$Ak$406"))*SUM($F$3:$I$3)</f>
        <v>0</v>
      </c>
      <c r="D87" s="65" cm="1">
        <f t="array" aca="1" ref="D87" ca="1">_xlfn.XLOOKUP(A87,INDIRECT($A$5&amp;"!$AJ$41:$AJ$406"),INDIRECT($A$5&amp;"!$AO$41:$AO$406"))*SUM($F$3:$I$3)</f>
        <v>13.5</v>
      </c>
      <c r="E87" s="34" cm="1">
        <f t="array" ref="E87">SUMPRODUCT(('PT Storengy'!$B$8:$K$372)*('PT Storengy'!$A$8:$A$372=$A87)*('PT Storengy'!$A$5:$J$5=$A$6)*('PT Storengy'!$B$7:$K$7=$A$7))</f>
        <v>0</v>
      </c>
      <c r="F87" s="36">
        <f t="shared" ca="1" si="12"/>
        <v>0</v>
      </c>
      <c r="G87" s="51">
        <f t="shared" ca="1" si="13"/>
        <v>0</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0.41536189069423929</v>
      </c>
      <c r="I87" s="87">
        <f t="shared" ca="1" si="8"/>
        <v>0</v>
      </c>
      <c r="K87" s="36">
        <f t="shared" ca="1" si="7"/>
        <v>0</v>
      </c>
      <c r="L87" s="51">
        <f t="shared" ca="1" si="9"/>
        <v>0</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0.41536189069423929</v>
      </c>
      <c r="N87" s="67">
        <f t="shared" ca="1" si="10"/>
        <v>0</v>
      </c>
    </row>
    <row r="88" spans="1:14" x14ac:dyDescent="0.3">
      <c r="A88" s="32">
        <f t="shared" si="11"/>
        <v>46032</v>
      </c>
      <c r="B88" s="65" cm="1">
        <f t="array" aca="1" ref="B88" ca="1">_xlfn.XLOOKUP(A88,INDIRECT($A$5&amp;"!$AJ$41:$AJ$406"),INDIRECT($A$5&amp;"!$An$41:$An$406"))*SUM($F$3:$I$3)</f>
        <v>0</v>
      </c>
      <c r="C88" s="65" cm="1">
        <f t="array" aca="1" ref="C88" ca="1">_xlfn.XLOOKUP(A88,INDIRECT($A$5&amp;"!$AJ$41:$AJ$406"),INDIRECT($A$5&amp;"!$Ak$41:$Ak$406"))*SUM($F$3:$I$3)</f>
        <v>0</v>
      </c>
      <c r="D88" s="65" cm="1">
        <f t="array" aca="1" ref="D88" ca="1">_xlfn.XLOOKUP(A88,INDIRECT($A$5&amp;"!$AJ$41:$AJ$406"),INDIRECT($A$5&amp;"!$AO$41:$AO$406"))*SUM($F$3:$I$3)</f>
        <v>13.5</v>
      </c>
      <c r="E88" s="34" cm="1">
        <f t="array" ref="E88">SUMPRODUCT(('PT Storengy'!$B$8:$K$372)*('PT Storengy'!$A$8:$A$372=$A88)*('PT Storengy'!$A$5:$J$5=$A$6)*('PT Storengy'!$B$7:$K$7=$A$7))</f>
        <v>0</v>
      </c>
      <c r="F88" s="36">
        <f t="shared" ca="1" si="12"/>
        <v>0</v>
      </c>
      <c r="G88" s="51">
        <f t="shared" ca="1" si="13"/>
        <v>0</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0.41536189069423929</v>
      </c>
      <c r="I88" s="87">
        <f t="shared" ca="1" si="8"/>
        <v>0</v>
      </c>
      <c r="K88" s="36">
        <f t="shared" ca="1" si="7"/>
        <v>0</v>
      </c>
      <c r="L88" s="51">
        <f t="shared" ca="1" si="9"/>
        <v>0</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0.41536189069423929</v>
      </c>
      <c r="N88" s="67">
        <f t="shared" ca="1" si="10"/>
        <v>0</v>
      </c>
    </row>
    <row r="89" spans="1:14" x14ac:dyDescent="0.3">
      <c r="A89" s="32">
        <f t="shared" si="11"/>
        <v>46033</v>
      </c>
      <c r="B89" s="65" cm="1">
        <f t="array" aca="1" ref="B89" ca="1">_xlfn.XLOOKUP(A89,INDIRECT($A$5&amp;"!$AJ$41:$AJ$406"),INDIRECT($A$5&amp;"!$An$41:$An$406"))*SUM($F$3:$I$3)</f>
        <v>0</v>
      </c>
      <c r="C89" s="65" cm="1">
        <f t="array" aca="1" ref="C89" ca="1">_xlfn.XLOOKUP(A89,INDIRECT($A$5&amp;"!$AJ$41:$AJ$406"),INDIRECT($A$5&amp;"!$Ak$41:$Ak$406"))*SUM($F$3:$I$3)</f>
        <v>0</v>
      </c>
      <c r="D89" s="65" cm="1">
        <f t="array" aca="1" ref="D89" ca="1">_xlfn.XLOOKUP(A89,INDIRECT($A$5&amp;"!$AJ$41:$AJ$406"),INDIRECT($A$5&amp;"!$AO$41:$AO$406"))*SUM($F$3:$I$3)</f>
        <v>13.5</v>
      </c>
      <c r="E89" s="34" cm="1">
        <f t="array" ref="E89">SUMPRODUCT(('PT Storengy'!$B$8:$K$372)*('PT Storengy'!$A$8:$A$372=$A89)*('PT Storengy'!$A$5:$J$5=$A$6)*('PT Storengy'!$B$7:$K$7=$A$7))</f>
        <v>0</v>
      </c>
      <c r="F89" s="36">
        <f t="shared" ca="1" si="12"/>
        <v>0</v>
      </c>
      <c r="G89" s="51">
        <f t="shared" ca="1" si="13"/>
        <v>0</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0.41536189069423929</v>
      </c>
      <c r="I89" s="87">
        <f t="shared" ca="1" si="8"/>
        <v>0</v>
      </c>
      <c r="K89" s="36">
        <f t="shared" ca="1" si="7"/>
        <v>0</v>
      </c>
      <c r="L89" s="51">
        <f t="shared" ca="1" si="9"/>
        <v>0</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0.41536189069423929</v>
      </c>
      <c r="N89" s="67">
        <f t="shared" ca="1" si="10"/>
        <v>0</v>
      </c>
    </row>
    <row r="90" spans="1:14" x14ac:dyDescent="0.3">
      <c r="A90" s="32">
        <f t="shared" si="11"/>
        <v>46034</v>
      </c>
      <c r="B90" s="65" cm="1">
        <f t="array" aca="1" ref="B90" ca="1">_xlfn.XLOOKUP(A90,INDIRECT($A$5&amp;"!$AJ$41:$AJ$406"),INDIRECT($A$5&amp;"!$An$41:$An$406"))*SUM($F$3:$I$3)</f>
        <v>0</v>
      </c>
      <c r="C90" s="65" cm="1">
        <f t="array" aca="1" ref="C90" ca="1">_xlfn.XLOOKUP(A90,INDIRECT($A$5&amp;"!$AJ$41:$AJ$406"),INDIRECT($A$5&amp;"!$Ak$41:$Ak$406"))*SUM($F$3:$I$3)</f>
        <v>0</v>
      </c>
      <c r="D90" s="65" cm="1">
        <f t="array" aca="1" ref="D90" ca="1">_xlfn.XLOOKUP(A90,INDIRECT($A$5&amp;"!$AJ$41:$AJ$406"),INDIRECT($A$5&amp;"!$AO$41:$AO$406"))*SUM($F$3:$I$3)</f>
        <v>13.5</v>
      </c>
      <c r="E90" s="34" cm="1">
        <f t="array" ref="E90">SUMPRODUCT(('PT Storengy'!$B$8:$K$372)*('PT Storengy'!$A$8:$A$372=$A90)*('PT Storengy'!$A$5:$J$5=$A$6)*('PT Storengy'!$B$7:$K$7=$A$7))</f>
        <v>0</v>
      </c>
      <c r="F90" s="36">
        <f t="shared" ca="1" si="12"/>
        <v>0</v>
      </c>
      <c r="G90" s="51">
        <f t="shared" ca="1" si="13"/>
        <v>0</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0.41536189069423929</v>
      </c>
      <c r="I90" s="87">
        <f t="shared" ca="1" si="8"/>
        <v>0</v>
      </c>
      <c r="K90" s="36">
        <f t="shared" ca="1" si="7"/>
        <v>0</v>
      </c>
      <c r="L90" s="51">
        <f t="shared" ca="1" si="9"/>
        <v>0</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0.41536189069423929</v>
      </c>
      <c r="N90" s="67">
        <f t="shared" ca="1" si="10"/>
        <v>0</v>
      </c>
    </row>
    <row r="91" spans="1:14" x14ac:dyDescent="0.3">
      <c r="A91" s="32">
        <f t="shared" si="11"/>
        <v>46035</v>
      </c>
      <c r="B91" s="65" cm="1">
        <f t="array" aca="1" ref="B91" ca="1">_xlfn.XLOOKUP(A91,INDIRECT($A$5&amp;"!$AJ$41:$AJ$406"),INDIRECT($A$5&amp;"!$An$41:$An$406"))*SUM($F$3:$I$3)</f>
        <v>0</v>
      </c>
      <c r="C91" s="65" cm="1">
        <f t="array" aca="1" ref="C91" ca="1">_xlfn.XLOOKUP(A91,INDIRECT($A$5&amp;"!$AJ$41:$AJ$406"),INDIRECT($A$5&amp;"!$Ak$41:$Ak$406"))*SUM($F$3:$I$3)</f>
        <v>0</v>
      </c>
      <c r="D91" s="65" cm="1">
        <f t="array" aca="1" ref="D91" ca="1">_xlfn.XLOOKUP(A91,INDIRECT($A$5&amp;"!$AJ$41:$AJ$406"),INDIRECT($A$5&amp;"!$AO$41:$AO$406"))*SUM($F$3:$I$3)</f>
        <v>13.5</v>
      </c>
      <c r="E91" s="34" cm="1">
        <f t="array" ref="E91">SUMPRODUCT(('PT Storengy'!$B$8:$K$372)*('PT Storengy'!$A$8:$A$372=$A91)*('PT Storengy'!$A$5:$J$5=$A$6)*('PT Storengy'!$B$7:$K$7=$A$7))</f>
        <v>0</v>
      </c>
      <c r="F91" s="36">
        <f t="shared" ca="1" si="12"/>
        <v>0</v>
      </c>
      <c r="G91" s="51">
        <f t="shared" ca="1" si="13"/>
        <v>0</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0.41536189069423929</v>
      </c>
      <c r="I91" s="87">
        <f t="shared" ca="1" si="8"/>
        <v>0</v>
      </c>
      <c r="K91" s="36">
        <f t="shared" ca="1" si="7"/>
        <v>0</v>
      </c>
      <c r="L91" s="51">
        <f t="shared" ca="1" si="9"/>
        <v>0</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0.41536189069423929</v>
      </c>
      <c r="N91" s="67">
        <f t="shared" ca="1" si="10"/>
        <v>0</v>
      </c>
    </row>
    <row r="92" spans="1:14" x14ac:dyDescent="0.3">
      <c r="A92" s="32">
        <f t="shared" si="11"/>
        <v>46036</v>
      </c>
      <c r="B92" s="65" cm="1">
        <f t="array" aca="1" ref="B92" ca="1">_xlfn.XLOOKUP(A92,INDIRECT($A$5&amp;"!$AJ$41:$AJ$406"),INDIRECT($A$5&amp;"!$An$41:$An$406"))*SUM($F$3:$I$3)</f>
        <v>0</v>
      </c>
      <c r="C92" s="65" cm="1">
        <f t="array" aca="1" ref="C92" ca="1">_xlfn.XLOOKUP(A92,INDIRECT($A$5&amp;"!$AJ$41:$AJ$406"),INDIRECT($A$5&amp;"!$Ak$41:$Ak$406"))*SUM($F$3:$I$3)</f>
        <v>0</v>
      </c>
      <c r="D92" s="65" cm="1">
        <f t="array" aca="1" ref="D92" ca="1">_xlfn.XLOOKUP(A92,INDIRECT($A$5&amp;"!$AJ$41:$AJ$406"),INDIRECT($A$5&amp;"!$AO$41:$AO$406"))*SUM($F$3:$I$3)</f>
        <v>13.5</v>
      </c>
      <c r="E92" s="34" cm="1">
        <f t="array" ref="E92">SUMPRODUCT(('PT Storengy'!$B$8:$K$372)*('PT Storengy'!$A$8:$A$372=$A92)*('PT Storengy'!$A$5:$J$5=$A$6)*('PT Storengy'!$B$7:$K$7=$A$7))</f>
        <v>0</v>
      </c>
      <c r="F92" s="36">
        <f t="shared" ca="1" si="12"/>
        <v>0</v>
      </c>
      <c r="G92" s="51">
        <f t="shared" ca="1" si="13"/>
        <v>0</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0.41536189069423929</v>
      </c>
      <c r="I92" s="87">
        <f t="shared" ca="1" si="8"/>
        <v>0</v>
      </c>
      <c r="K92" s="36">
        <f t="shared" ca="1" si="7"/>
        <v>0</v>
      </c>
      <c r="L92" s="51">
        <f t="shared" ca="1" si="9"/>
        <v>0</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0.41536189069423929</v>
      </c>
      <c r="N92" s="67">
        <f t="shared" ca="1" si="10"/>
        <v>0</v>
      </c>
    </row>
    <row r="93" spans="1:14" x14ac:dyDescent="0.3">
      <c r="A93" s="32">
        <f t="shared" si="11"/>
        <v>46037</v>
      </c>
      <c r="B93" s="65" cm="1">
        <f t="array" aca="1" ref="B93" ca="1">_xlfn.XLOOKUP(A93,INDIRECT($A$5&amp;"!$AJ$41:$AJ$406"),INDIRECT($A$5&amp;"!$An$41:$An$406"))*SUM($F$3:$I$3)</f>
        <v>0</v>
      </c>
      <c r="C93" s="65" cm="1">
        <f t="array" aca="1" ref="C93" ca="1">_xlfn.XLOOKUP(A93,INDIRECT($A$5&amp;"!$AJ$41:$AJ$406"),INDIRECT($A$5&amp;"!$Ak$41:$Ak$406"))*SUM($F$3:$I$3)</f>
        <v>0</v>
      </c>
      <c r="D93" s="65" cm="1">
        <f t="array" aca="1" ref="D93" ca="1">_xlfn.XLOOKUP(A93,INDIRECT($A$5&amp;"!$AJ$41:$AJ$406"),INDIRECT($A$5&amp;"!$AO$41:$AO$406"))*SUM($F$3:$I$3)</f>
        <v>13.5</v>
      </c>
      <c r="E93" s="34" cm="1">
        <f t="array" ref="E93">SUMPRODUCT(('PT Storengy'!$B$8:$K$372)*('PT Storengy'!$A$8:$A$372=$A93)*('PT Storengy'!$A$5:$J$5=$A$6)*('PT Storengy'!$B$7:$K$7=$A$7))</f>
        <v>0</v>
      </c>
      <c r="F93" s="36">
        <f t="shared" ca="1" si="12"/>
        <v>0</v>
      </c>
      <c r="G93" s="51">
        <f t="shared" ca="1" si="13"/>
        <v>0</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0.41536189069423929</v>
      </c>
      <c r="I93" s="87">
        <f t="shared" ca="1" si="8"/>
        <v>0</v>
      </c>
      <c r="K93" s="36">
        <f t="shared" ca="1" si="7"/>
        <v>0</v>
      </c>
      <c r="L93" s="51">
        <f t="shared" ca="1" si="9"/>
        <v>0</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0.41536189069423929</v>
      </c>
      <c r="N93" s="67">
        <f t="shared" ca="1" si="10"/>
        <v>0</v>
      </c>
    </row>
    <row r="94" spans="1:14" x14ac:dyDescent="0.3">
      <c r="A94" s="32">
        <f t="shared" si="11"/>
        <v>46038</v>
      </c>
      <c r="B94" s="65" cm="1">
        <f t="array" aca="1" ref="B94" ca="1">_xlfn.XLOOKUP(A94,INDIRECT($A$5&amp;"!$AJ$41:$AJ$406"),INDIRECT($A$5&amp;"!$An$41:$An$406"))*SUM($F$3:$I$3)</f>
        <v>0</v>
      </c>
      <c r="C94" s="65" cm="1">
        <f t="array" aca="1" ref="C94" ca="1">_xlfn.XLOOKUP(A94,INDIRECT($A$5&amp;"!$AJ$41:$AJ$406"),INDIRECT($A$5&amp;"!$Ak$41:$Ak$406"))*SUM($F$3:$I$3)</f>
        <v>0</v>
      </c>
      <c r="D94" s="65" cm="1">
        <f t="array" aca="1" ref="D94" ca="1">_xlfn.XLOOKUP(A94,INDIRECT($A$5&amp;"!$AJ$41:$AJ$406"),INDIRECT($A$5&amp;"!$AO$41:$AO$406"))*SUM($F$3:$I$3)</f>
        <v>13.5</v>
      </c>
      <c r="E94" s="34" cm="1">
        <f t="array" ref="E94">SUMPRODUCT(('PT Storengy'!$B$8:$K$372)*('PT Storengy'!$A$8:$A$372=$A94)*('PT Storengy'!$A$5:$J$5=$A$6)*('PT Storengy'!$B$7:$K$7=$A$7))</f>
        <v>0</v>
      </c>
      <c r="F94" s="36">
        <f t="shared" ca="1" si="12"/>
        <v>0</v>
      </c>
      <c r="G94" s="51">
        <f t="shared" ca="1" si="13"/>
        <v>0</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0.41536189069423929</v>
      </c>
      <c r="I94" s="87">
        <f t="shared" ca="1" si="8"/>
        <v>0</v>
      </c>
      <c r="K94" s="36">
        <f t="shared" ca="1" si="7"/>
        <v>0</v>
      </c>
      <c r="L94" s="51">
        <f t="shared" ca="1" si="9"/>
        <v>0</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0.41536189069423929</v>
      </c>
      <c r="N94" s="67">
        <f t="shared" ca="1" si="10"/>
        <v>0</v>
      </c>
    </row>
    <row r="95" spans="1:14" x14ac:dyDescent="0.3">
      <c r="A95" s="32">
        <f t="shared" si="11"/>
        <v>46039</v>
      </c>
      <c r="B95" s="65" cm="1">
        <f t="array" aca="1" ref="B95" ca="1">_xlfn.XLOOKUP(A95,INDIRECT($A$5&amp;"!$AJ$41:$AJ$406"),INDIRECT($A$5&amp;"!$An$41:$An$406"))*SUM($F$3:$I$3)</f>
        <v>0</v>
      </c>
      <c r="C95" s="65" cm="1">
        <f t="array" aca="1" ref="C95" ca="1">_xlfn.XLOOKUP(A95,INDIRECT($A$5&amp;"!$AJ$41:$AJ$406"),INDIRECT($A$5&amp;"!$Ak$41:$Ak$406"))*SUM($F$3:$I$3)</f>
        <v>0</v>
      </c>
      <c r="D95" s="65" cm="1">
        <f t="array" aca="1" ref="D95" ca="1">_xlfn.XLOOKUP(A95,INDIRECT($A$5&amp;"!$AJ$41:$AJ$406"),INDIRECT($A$5&amp;"!$AO$41:$AO$406"))*SUM($F$3:$I$3)</f>
        <v>13.5</v>
      </c>
      <c r="E95" s="34" cm="1">
        <f t="array" ref="E95">SUMPRODUCT(('PT Storengy'!$B$8:$K$372)*('PT Storengy'!$A$8:$A$372=$A95)*('PT Storengy'!$A$5:$J$5=$A$6)*('PT Storengy'!$B$7:$K$7=$A$7))</f>
        <v>0</v>
      </c>
      <c r="F95" s="36">
        <f t="shared" ca="1" si="12"/>
        <v>0</v>
      </c>
      <c r="G95" s="51">
        <f t="shared" ca="1" si="13"/>
        <v>0</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0.41536189069423929</v>
      </c>
      <c r="I95" s="87">
        <f t="shared" ca="1" si="8"/>
        <v>0</v>
      </c>
      <c r="K95" s="36">
        <f t="shared" ca="1" si="7"/>
        <v>0</v>
      </c>
      <c r="L95" s="51">
        <f t="shared" ca="1" si="9"/>
        <v>0</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0.41536189069423929</v>
      </c>
      <c r="N95" s="67">
        <f t="shared" ca="1" si="10"/>
        <v>0</v>
      </c>
    </row>
    <row r="96" spans="1:14" x14ac:dyDescent="0.3">
      <c r="A96" s="32">
        <f t="shared" si="11"/>
        <v>46040</v>
      </c>
      <c r="B96" s="65" cm="1">
        <f t="array" aca="1" ref="B96" ca="1">_xlfn.XLOOKUP(A96,INDIRECT($A$5&amp;"!$AJ$41:$AJ$406"),INDIRECT($A$5&amp;"!$An$41:$An$406"))*SUM($F$3:$I$3)</f>
        <v>0</v>
      </c>
      <c r="C96" s="65" cm="1">
        <f t="array" aca="1" ref="C96" ca="1">_xlfn.XLOOKUP(A96,INDIRECT($A$5&amp;"!$AJ$41:$AJ$406"),INDIRECT($A$5&amp;"!$Ak$41:$Ak$406"))*SUM($F$3:$I$3)</f>
        <v>0</v>
      </c>
      <c r="D96" s="65" cm="1">
        <f t="array" aca="1" ref="D96" ca="1">_xlfn.XLOOKUP(A96,INDIRECT($A$5&amp;"!$AJ$41:$AJ$406"),INDIRECT($A$5&amp;"!$AO$41:$AO$406"))*SUM($F$3:$I$3)</f>
        <v>13.5</v>
      </c>
      <c r="E96" s="34" cm="1">
        <f t="array" ref="E96">SUMPRODUCT(('PT Storengy'!$B$8:$K$372)*('PT Storengy'!$A$8:$A$372=$A96)*('PT Storengy'!$A$5:$J$5=$A$6)*('PT Storengy'!$B$7:$K$7=$A$7))</f>
        <v>0</v>
      </c>
      <c r="F96" s="36">
        <f t="shared" ca="1" si="12"/>
        <v>0</v>
      </c>
      <c r="G96" s="51">
        <f t="shared" ca="1" si="13"/>
        <v>0</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0.41536189069423929</v>
      </c>
      <c r="I96" s="87">
        <f t="shared" ca="1" si="8"/>
        <v>0</v>
      </c>
      <c r="K96" s="36">
        <f t="shared" ca="1" si="7"/>
        <v>0</v>
      </c>
      <c r="L96" s="51">
        <f t="shared" ca="1" si="9"/>
        <v>0</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0.41536189069423929</v>
      </c>
      <c r="N96" s="67">
        <f t="shared" ca="1" si="10"/>
        <v>0</v>
      </c>
    </row>
    <row r="97" spans="1:14" x14ac:dyDescent="0.3">
      <c r="A97" s="32">
        <f t="shared" si="11"/>
        <v>46041</v>
      </c>
      <c r="B97" s="65" cm="1">
        <f t="array" aca="1" ref="B97" ca="1">_xlfn.XLOOKUP(A97,INDIRECT($A$5&amp;"!$AJ$41:$AJ$406"),INDIRECT($A$5&amp;"!$An$41:$An$406"))*SUM($F$3:$I$3)</f>
        <v>0</v>
      </c>
      <c r="C97" s="65" cm="1">
        <f t="array" aca="1" ref="C97" ca="1">_xlfn.XLOOKUP(A97,INDIRECT($A$5&amp;"!$AJ$41:$AJ$406"),INDIRECT($A$5&amp;"!$Ak$41:$Ak$406"))*SUM($F$3:$I$3)</f>
        <v>0</v>
      </c>
      <c r="D97" s="65" cm="1">
        <f t="array" aca="1" ref="D97" ca="1">_xlfn.XLOOKUP(A97,INDIRECT($A$5&amp;"!$AJ$41:$AJ$406"),INDIRECT($A$5&amp;"!$AO$41:$AO$406"))*SUM($F$3:$I$3)</f>
        <v>13.5</v>
      </c>
      <c r="E97" s="34" cm="1">
        <f t="array" ref="E97">SUMPRODUCT(('PT Storengy'!$B$8:$K$372)*('PT Storengy'!$A$8:$A$372=$A97)*('PT Storengy'!$A$5:$J$5=$A$6)*('PT Storengy'!$B$7:$K$7=$A$7))</f>
        <v>0</v>
      </c>
      <c r="F97" s="36">
        <f t="shared" ca="1" si="12"/>
        <v>0</v>
      </c>
      <c r="G97" s="51">
        <f t="shared" ca="1" si="13"/>
        <v>0</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0.41536189069423929</v>
      </c>
      <c r="I97" s="87">
        <f t="shared" ca="1" si="8"/>
        <v>0</v>
      </c>
      <c r="K97" s="36">
        <f t="shared" ca="1" si="7"/>
        <v>0</v>
      </c>
      <c r="L97" s="51">
        <f t="shared" ca="1" si="9"/>
        <v>0</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0.41536189069423929</v>
      </c>
      <c r="N97" s="67">
        <f t="shared" ca="1" si="10"/>
        <v>0</v>
      </c>
    </row>
    <row r="98" spans="1:14" x14ac:dyDescent="0.3">
      <c r="A98" s="32">
        <f t="shared" si="11"/>
        <v>46042</v>
      </c>
      <c r="B98" s="65" cm="1">
        <f t="array" aca="1" ref="B98" ca="1">_xlfn.XLOOKUP(A98,INDIRECT($A$5&amp;"!$AJ$41:$AJ$406"),INDIRECT($A$5&amp;"!$An$41:$An$406"))*SUM($F$3:$I$3)</f>
        <v>0</v>
      </c>
      <c r="C98" s="65" cm="1">
        <f t="array" aca="1" ref="C98" ca="1">_xlfn.XLOOKUP(A98,INDIRECT($A$5&amp;"!$AJ$41:$AJ$406"),INDIRECT($A$5&amp;"!$Ak$41:$Ak$406"))*SUM($F$3:$I$3)</f>
        <v>0</v>
      </c>
      <c r="D98" s="65" cm="1">
        <f t="array" aca="1" ref="D98" ca="1">_xlfn.XLOOKUP(A98,INDIRECT($A$5&amp;"!$AJ$41:$AJ$406"),INDIRECT($A$5&amp;"!$AO$41:$AO$406"))*SUM($F$3:$I$3)</f>
        <v>13.5</v>
      </c>
      <c r="E98" s="34" cm="1">
        <f t="array" ref="E98">SUMPRODUCT(('PT Storengy'!$B$8:$K$372)*('PT Storengy'!$A$8:$A$372=$A98)*('PT Storengy'!$A$5:$J$5=$A$6)*('PT Storengy'!$B$7:$K$7=$A$7))</f>
        <v>0</v>
      </c>
      <c r="F98" s="36">
        <f t="shared" ca="1" si="12"/>
        <v>0</v>
      </c>
      <c r="G98" s="51">
        <f t="shared" ca="1" si="13"/>
        <v>0</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0.41536189069423929</v>
      </c>
      <c r="I98" s="87">
        <f t="shared" ca="1" si="8"/>
        <v>0</v>
      </c>
      <c r="K98" s="36">
        <f t="shared" ca="1" si="7"/>
        <v>0</v>
      </c>
      <c r="L98" s="51">
        <f t="shared" ca="1" si="9"/>
        <v>0</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0.41536189069423929</v>
      </c>
      <c r="N98" s="67">
        <f t="shared" ca="1" si="10"/>
        <v>0</v>
      </c>
    </row>
    <row r="99" spans="1:14" x14ac:dyDescent="0.3">
      <c r="A99" s="32">
        <f t="shared" si="11"/>
        <v>46043</v>
      </c>
      <c r="B99" s="65" cm="1">
        <f t="array" aca="1" ref="B99" ca="1">_xlfn.XLOOKUP(A99,INDIRECT($A$5&amp;"!$AJ$41:$AJ$406"),INDIRECT($A$5&amp;"!$An$41:$An$406"))*SUM($F$3:$I$3)</f>
        <v>0</v>
      </c>
      <c r="C99" s="65" cm="1">
        <f t="array" aca="1" ref="C99" ca="1">_xlfn.XLOOKUP(A99,INDIRECT($A$5&amp;"!$AJ$41:$AJ$406"),INDIRECT($A$5&amp;"!$Ak$41:$Ak$406"))*SUM($F$3:$I$3)</f>
        <v>0</v>
      </c>
      <c r="D99" s="65" cm="1">
        <f t="array" aca="1" ref="D99" ca="1">_xlfn.XLOOKUP(A99,INDIRECT($A$5&amp;"!$AJ$41:$AJ$406"),INDIRECT($A$5&amp;"!$AO$41:$AO$406"))*SUM($F$3:$I$3)</f>
        <v>13.5</v>
      </c>
      <c r="E99" s="34" cm="1">
        <f t="array" ref="E99">SUMPRODUCT(('PT Storengy'!$B$8:$K$372)*('PT Storengy'!$A$8:$A$372=$A99)*('PT Storengy'!$A$5:$J$5=$A$6)*('PT Storengy'!$B$7:$K$7=$A$7))</f>
        <v>0</v>
      </c>
      <c r="F99" s="36">
        <f t="shared" ca="1" si="12"/>
        <v>0</v>
      </c>
      <c r="G99" s="51">
        <f t="shared" ca="1" si="13"/>
        <v>0</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0.41536189069423929</v>
      </c>
      <c r="I99" s="87">
        <f t="shared" ca="1" si="8"/>
        <v>0</v>
      </c>
      <c r="K99" s="36">
        <f t="shared" ca="1" si="7"/>
        <v>0</v>
      </c>
      <c r="L99" s="51">
        <f t="shared" ca="1" si="9"/>
        <v>0</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0.41536189069423929</v>
      </c>
      <c r="N99" s="67">
        <f t="shared" ca="1" si="10"/>
        <v>0</v>
      </c>
    </row>
    <row r="100" spans="1:14" x14ac:dyDescent="0.3">
      <c r="A100" s="32">
        <f t="shared" si="11"/>
        <v>46044</v>
      </c>
      <c r="B100" s="65" cm="1">
        <f t="array" aca="1" ref="B100" ca="1">_xlfn.XLOOKUP(A100,INDIRECT($A$5&amp;"!$AJ$41:$AJ$406"),INDIRECT($A$5&amp;"!$An$41:$An$406"))*SUM($F$3:$I$3)</f>
        <v>0</v>
      </c>
      <c r="C100" s="65" cm="1">
        <f t="array" aca="1" ref="C100" ca="1">_xlfn.XLOOKUP(A100,INDIRECT($A$5&amp;"!$AJ$41:$AJ$406"),INDIRECT($A$5&amp;"!$Ak$41:$Ak$406"))*SUM($F$3:$I$3)</f>
        <v>0</v>
      </c>
      <c r="D100" s="65" cm="1">
        <f t="array" aca="1" ref="D100" ca="1">_xlfn.XLOOKUP(A100,INDIRECT($A$5&amp;"!$AJ$41:$AJ$406"),INDIRECT($A$5&amp;"!$AO$41:$AO$406"))*SUM($F$3:$I$3)</f>
        <v>13.5</v>
      </c>
      <c r="E100" s="34" cm="1">
        <f t="array" ref="E100">SUMPRODUCT(('PT Storengy'!$B$8:$K$372)*('PT Storengy'!$A$8:$A$372=$A100)*('PT Storengy'!$A$5:$J$5=$A$6)*('PT Storengy'!$B$7:$K$7=$A$7))</f>
        <v>0</v>
      </c>
      <c r="F100" s="36">
        <f t="shared" ca="1" si="12"/>
        <v>0</v>
      </c>
      <c r="G100" s="51">
        <f t="shared" ca="1" si="13"/>
        <v>0</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0.41536189069423929</v>
      </c>
      <c r="I100" s="87">
        <f t="shared" ca="1" si="8"/>
        <v>0</v>
      </c>
      <c r="K100" s="36">
        <f t="shared" ca="1" si="7"/>
        <v>0</v>
      </c>
      <c r="L100" s="51">
        <f t="shared" ca="1" si="9"/>
        <v>0</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0.41536189069423929</v>
      </c>
      <c r="N100" s="67">
        <f t="shared" ca="1" si="10"/>
        <v>0</v>
      </c>
    </row>
    <row r="101" spans="1:14" x14ac:dyDescent="0.3">
      <c r="A101" s="32">
        <f t="shared" si="11"/>
        <v>46045</v>
      </c>
      <c r="B101" s="65" cm="1">
        <f t="array" aca="1" ref="B101" ca="1">_xlfn.XLOOKUP(A101,INDIRECT($A$5&amp;"!$AJ$41:$AJ$406"),INDIRECT($A$5&amp;"!$An$41:$An$406"))*SUM($F$3:$I$3)</f>
        <v>0</v>
      </c>
      <c r="C101" s="65" cm="1">
        <f t="array" aca="1" ref="C101" ca="1">_xlfn.XLOOKUP(A101,INDIRECT($A$5&amp;"!$AJ$41:$AJ$406"),INDIRECT($A$5&amp;"!$Ak$41:$Ak$406"))*SUM($F$3:$I$3)</f>
        <v>0</v>
      </c>
      <c r="D101" s="65" cm="1">
        <f t="array" aca="1" ref="D101" ca="1">_xlfn.XLOOKUP(A101,INDIRECT($A$5&amp;"!$AJ$41:$AJ$406"),INDIRECT($A$5&amp;"!$AO$41:$AO$406"))*SUM($F$3:$I$3)</f>
        <v>13.5</v>
      </c>
      <c r="E101" s="34" cm="1">
        <f t="array" ref="E101">SUMPRODUCT(('PT Storengy'!$B$8:$K$372)*('PT Storengy'!$A$8:$A$372=$A101)*('PT Storengy'!$A$5:$J$5=$A$6)*('PT Storengy'!$B$7:$K$7=$A$7))</f>
        <v>0</v>
      </c>
      <c r="F101" s="36">
        <f t="shared" ca="1" si="12"/>
        <v>0</v>
      </c>
      <c r="G101" s="51">
        <f t="shared" ca="1" si="13"/>
        <v>0</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0.41536189069423929</v>
      </c>
      <c r="I101" s="87">
        <f t="shared" ca="1" si="8"/>
        <v>0</v>
      </c>
      <c r="K101" s="36">
        <f t="shared" ca="1" si="7"/>
        <v>0</v>
      </c>
      <c r="L101" s="51">
        <f t="shared" ca="1" si="9"/>
        <v>0</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0.41536189069423929</v>
      </c>
      <c r="N101" s="67">
        <f t="shared" ca="1" si="10"/>
        <v>0</v>
      </c>
    </row>
    <row r="102" spans="1:14" x14ac:dyDescent="0.3">
      <c r="A102" s="32">
        <f t="shared" si="11"/>
        <v>46046</v>
      </c>
      <c r="B102" s="65" cm="1">
        <f t="array" aca="1" ref="B102" ca="1">_xlfn.XLOOKUP(A102,INDIRECT($A$5&amp;"!$AJ$41:$AJ$406"),INDIRECT($A$5&amp;"!$An$41:$An$406"))*SUM($F$3:$I$3)</f>
        <v>0</v>
      </c>
      <c r="C102" s="65" cm="1">
        <f t="array" aca="1" ref="C102" ca="1">_xlfn.XLOOKUP(A102,INDIRECT($A$5&amp;"!$AJ$41:$AJ$406"),INDIRECT($A$5&amp;"!$Ak$41:$Ak$406"))*SUM($F$3:$I$3)</f>
        <v>0</v>
      </c>
      <c r="D102" s="65" cm="1">
        <f t="array" aca="1" ref="D102" ca="1">_xlfn.XLOOKUP(A102,INDIRECT($A$5&amp;"!$AJ$41:$AJ$406"),INDIRECT($A$5&amp;"!$AO$41:$AO$406"))*SUM($F$3:$I$3)</f>
        <v>13.5</v>
      </c>
      <c r="E102" s="34" cm="1">
        <f t="array" ref="E102">SUMPRODUCT(('PT Storengy'!$B$8:$K$372)*('PT Storengy'!$A$8:$A$372=$A102)*('PT Storengy'!$A$5:$J$5=$A$6)*('PT Storengy'!$B$7:$K$7=$A$7))</f>
        <v>0</v>
      </c>
      <c r="F102" s="36">
        <f t="shared" ca="1" si="12"/>
        <v>0</v>
      </c>
      <c r="G102" s="51">
        <f t="shared" ca="1" si="13"/>
        <v>0</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0.41536189069423929</v>
      </c>
      <c r="I102" s="87">
        <f t="shared" ca="1" si="8"/>
        <v>0</v>
      </c>
      <c r="K102" s="36">
        <f t="shared" ca="1" si="7"/>
        <v>0</v>
      </c>
      <c r="L102" s="51">
        <f t="shared" ca="1" si="9"/>
        <v>0</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0.41536189069423929</v>
      </c>
      <c r="N102" s="67">
        <f t="shared" ca="1" si="10"/>
        <v>0</v>
      </c>
    </row>
    <row r="103" spans="1:14" x14ac:dyDescent="0.3">
      <c r="A103" s="32">
        <f t="shared" si="11"/>
        <v>46047</v>
      </c>
      <c r="B103" s="65" cm="1">
        <f t="array" aca="1" ref="B103" ca="1">_xlfn.XLOOKUP(A103,INDIRECT($A$5&amp;"!$AJ$41:$AJ$406"),INDIRECT($A$5&amp;"!$An$41:$An$406"))*SUM($F$3:$I$3)</f>
        <v>0</v>
      </c>
      <c r="C103" s="65" cm="1">
        <f t="array" aca="1" ref="C103" ca="1">_xlfn.XLOOKUP(A103,INDIRECT($A$5&amp;"!$AJ$41:$AJ$406"),INDIRECT($A$5&amp;"!$Ak$41:$Ak$406"))*SUM($F$3:$I$3)</f>
        <v>0</v>
      </c>
      <c r="D103" s="65" cm="1">
        <f t="array" aca="1" ref="D103" ca="1">_xlfn.XLOOKUP(A103,INDIRECT($A$5&amp;"!$AJ$41:$AJ$406"),INDIRECT($A$5&amp;"!$AO$41:$AO$406"))*SUM($F$3:$I$3)</f>
        <v>13.5</v>
      </c>
      <c r="E103" s="34" cm="1">
        <f t="array" ref="E103">SUMPRODUCT(('PT Storengy'!$B$8:$K$372)*('PT Storengy'!$A$8:$A$372=$A103)*('PT Storengy'!$A$5:$J$5=$A$6)*('PT Storengy'!$B$7:$K$7=$A$7))</f>
        <v>0</v>
      </c>
      <c r="F103" s="36">
        <f t="shared" ca="1" si="12"/>
        <v>0</v>
      </c>
      <c r="G103" s="51">
        <f t="shared" ca="1" si="13"/>
        <v>0</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0.41536189069423929</v>
      </c>
      <c r="I103" s="87">
        <f t="shared" ca="1" si="8"/>
        <v>0</v>
      </c>
      <c r="K103" s="36">
        <f t="shared" ca="1" si="7"/>
        <v>0</v>
      </c>
      <c r="L103" s="51">
        <f t="shared" ca="1" si="9"/>
        <v>0</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0.41536189069423929</v>
      </c>
      <c r="N103" s="67">
        <f t="shared" ca="1" si="10"/>
        <v>0</v>
      </c>
    </row>
    <row r="104" spans="1:14" x14ac:dyDescent="0.3">
      <c r="A104" s="32">
        <f t="shared" si="11"/>
        <v>46048</v>
      </c>
      <c r="B104" s="65" cm="1">
        <f t="array" aca="1" ref="B104" ca="1">_xlfn.XLOOKUP(A104,INDIRECT($A$5&amp;"!$AJ$41:$AJ$406"),INDIRECT($A$5&amp;"!$An$41:$An$406"))*SUM($F$3:$I$3)</f>
        <v>0</v>
      </c>
      <c r="C104" s="65" cm="1">
        <f t="array" aca="1" ref="C104" ca="1">_xlfn.XLOOKUP(A104,INDIRECT($A$5&amp;"!$AJ$41:$AJ$406"),INDIRECT($A$5&amp;"!$Ak$41:$Ak$406"))*SUM($F$3:$I$3)</f>
        <v>0</v>
      </c>
      <c r="D104" s="65" cm="1">
        <f t="array" aca="1" ref="D104" ca="1">_xlfn.XLOOKUP(A104,INDIRECT($A$5&amp;"!$AJ$41:$AJ$406"),INDIRECT($A$5&amp;"!$AO$41:$AO$406"))*SUM($F$3:$I$3)</f>
        <v>13.5</v>
      </c>
      <c r="E104" s="34" cm="1">
        <f t="array" ref="E104">SUMPRODUCT(('PT Storengy'!$B$8:$K$372)*('PT Storengy'!$A$8:$A$372=$A104)*('PT Storengy'!$A$5:$J$5=$A$6)*('PT Storengy'!$B$7:$K$7=$A$7))</f>
        <v>0</v>
      </c>
      <c r="F104" s="36">
        <f t="shared" ca="1" si="12"/>
        <v>0</v>
      </c>
      <c r="G104" s="51">
        <f t="shared" ca="1" si="13"/>
        <v>0</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0.41536189069423929</v>
      </c>
      <c r="I104" s="87">
        <f t="shared" ca="1" si="8"/>
        <v>0</v>
      </c>
      <c r="K104" s="36">
        <f t="shared" ca="1" si="7"/>
        <v>0</v>
      </c>
      <c r="L104" s="51">
        <f t="shared" ca="1" si="9"/>
        <v>0</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0.41536189069423929</v>
      </c>
      <c r="N104" s="67">
        <f t="shared" ca="1" si="10"/>
        <v>0</v>
      </c>
    </row>
    <row r="105" spans="1:14" x14ac:dyDescent="0.3">
      <c r="A105" s="32">
        <f t="shared" si="11"/>
        <v>46049</v>
      </c>
      <c r="B105" s="65" cm="1">
        <f t="array" aca="1" ref="B105" ca="1">_xlfn.XLOOKUP(A105,INDIRECT($A$5&amp;"!$AJ$41:$AJ$406"),INDIRECT($A$5&amp;"!$An$41:$An$406"))*SUM($F$3:$I$3)</f>
        <v>0</v>
      </c>
      <c r="C105" s="65" cm="1">
        <f t="array" aca="1" ref="C105" ca="1">_xlfn.XLOOKUP(A105,INDIRECT($A$5&amp;"!$AJ$41:$AJ$406"),INDIRECT($A$5&amp;"!$Ak$41:$Ak$406"))*SUM($F$3:$I$3)</f>
        <v>0</v>
      </c>
      <c r="D105" s="65" cm="1">
        <f t="array" aca="1" ref="D105" ca="1">_xlfn.XLOOKUP(A105,INDIRECT($A$5&amp;"!$AJ$41:$AJ$406"),INDIRECT($A$5&amp;"!$AO$41:$AO$406"))*SUM($F$3:$I$3)</f>
        <v>13.5</v>
      </c>
      <c r="E105" s="34" cm="1">
        <f t="array" ref="E105">SUMPRODUCT(('PT Storengy'!$B$8:$K$372)*('PT Storengy'!$A$8:$A$372=$A105)*('PT Storengy'!$A$5:$J$5=$A$6)*('PT Storengy'!$B$7:$K$7=$A$7))</f>
        <v>0</v>
      </c>
      <c r="F105" s="36">
        <f t="shared" ca="1" si="12"/>
        <v>0</v>
      </c>
      <c r="G105" s="51">
        <f t="shared" ca="1" si="13"/>
        <v>0</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0.41536189069423929</v>
      </c>
      <c r="I105" s="87">
        <f t="shared" ca="1" si="8"/>
        <v>0</v>
      </c>
      <c r="K105" s="36">
        <f t="shared" ca="1" si="7"/>
        <v>0</v>
      </c>
      <c r="L105" s="51">
        <f t="shared" ca="1" si="9"/>
        <v>0</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0.41536189069423929</v>
      </c>
      <c r="N105" s="67">
        <f t="shared" ca="1" si="10"/>
        <v>0</v>
      </c>
    </row>
    <row r="106" spans="1:14" x14ac:dyDescent="0.3">
      <c r="A106" s="32">
        <f t="shared" si="11"/>
        <v>46050</v>
      </c>
      <c r="B106" s="65" cm="1">
        <f t="array" aca="1" ref="B106" ca="1">_xlfn.XLOOKUP(A106,INDIRECT($A$5&amp;"!$AJ$41:$AJ$406"),INDIRECT($A$5&amp;"!$An$41:$An$406"))*SUM($F$3:$I$3)</f>
        <v>0</v>
      </c>
      <c r="C106" s="65" cm="1">
        <f t="array" aca="1" ref="C106" ca="1">_xlfn.XLOOKUP(A106,INDIRECT($A$5&amp;"!$AJ$41:$AJ$406"),INDIRECT($A$5&amp;"!$Ak$41:$Ak$406"))*SUM($F$3:$I$3)</f>
        <v>0</v>
      </c>
      <c r="D106" s="65" cm="1">
        <f t="array" aca="1" ref="D106" ca="1">_xlfn.XLOOKUP(A106,INDIRECT($A$5&amp;"!$AJ$41:$AJ$406"),INDIRECT($A$5&amp;"!$AO$41:$AO$406"))*SUM($F$3:$I$3)</f>
        <v>13.5</v>
      </c>
      <c r="E106" s="34" cm="1">
        <f t="array" ref="E106">SUMPRODUCT(('PT Storengy'!$B$8:$K$372)*('PT Storengy'!$A$8:$A$372=$A106)*('PT Storengy'!$A$5:$J$5=$A$6)*('PT Storengy'!$B$7:$K$7=$A$7))</f>
        <v>0</v>
      </c>
      <c r="F106" s="36">
        <f t="shared" ca="1" si="12"/>
        <v>0</v>
      </c>
      <c r="G106" s="51">
        <f t="shared" ca="1" si="13"/>
        <v>0</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0.41536189069423929</v>
      </c>
      <c r="I106" s="87">
        <f t="shared" ca="1" si="8"/>
        <v>0</v>
      </c>
      <c r="K106" s="36">
        <f t="shared" ca="1" si="7"/>
        <v>0</v>
      </c>
      <c r="L106" s="51">
        <f t="shared" ca="1" si="9"/>
        <v>0</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0.41536189069423929</v>
      </c>
      <c r="N106" s="67">
        <f t="shared" ca="1" si="10"/>
        <v>0</v>
      </c>
    </row>
    <row r="107" spans="1:14" x14ac:dyDescent="0.3">
      <c r="A107" s="32">
        <f t="shared" si="11"/>
        <v>46051</v>
      </c>
      <c r="B107" s="65" cm="1">
        <f t="array" aca="1" ref="B107" ca="1">_xlfn.XLOOKUP(A107,INDIRECT($A$5&amp;"!$AJ$41:$AJ$406"),INDIRECT($A$5&amp;"!$An$41:$An$406"))*SUM($F$3:$I$3)</f>
        <v>0</v>
      </c>
      <c r="C107" s="65" cm="1">
        <f t="array" aca="1" ref="C107" ca="1">_xlfn.XLOOKUP(A107,INDIRECT($A$5&amp;"!$AJ$41:$AJ$406"),INDIRECT($A$5&amp;"!$Ak$41:$Ak$406"))*SUM($F$3:$I$3)</f>
        <v>0</v>
      </c>
      <c r="D107" s="65" cm="1">
        <f t="array" aca="1" ref="D107" ca="1">_xlfn.XLOOKUP(A107,INDIRECT($A$5&amp;"!$AJ$41:$AJ$406"),INDIRECT($A$5&amp;"!$AO$41:$AO$406"))*SUM($F$3:$I$3)</f>
        <v>13.5</v>
      </c>
      <c r="E107" s="34" cm="1">
        <f t="array" ref="E107">SUMPRODUCT(('PT Storengy'!$B$8:$K$372)*('PT Storengy'!$A$8:$A$372=$A107)*('PT Storengy'!$A$5:$J$5=$A$6)*('PT Storengy'!$B$7:$K$7=$A$7))</f>
        <v>0</v>
      </c>
      <c r="F107" s="36">
        <f t="shared" ca="1" si="12"/>
        <v>0</v>
      </c>
      <c r="G107" s="51">
        <f t="shared" ca="1" si="13"/>
        <v>0</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0.41536189069423929</v>
      </c>
      <c r="I107" s="87">
        <f t="shared" ca="1" si="8"/>
        <v>0</v>
      </c>
      <c r="K107" s="36">
        <f t="shared" ca="1" si="7"/>
        <v>0</v>
      </c>
      <c r="L107" s="51">
        <f t="shared" ca="1" si="9"/>
        <v>0</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0.41536189069423929</v>
      </c>
      <c r="N107" s="67">
        <f t="shared" ca="1" si="10"/>
        <v>0</v>
      </c>
    </row>
    <row r="108" spans="1:14" x14ac:dyDescent="0.3">
      <c r="A108" s="32">
        <f t="shared" si="11"/>
        <v>46052</v>
      </c>
      <c r="B108" s="65" cm="1">
        <f t="array" aca="1" ref="B108" ca="1">_xlfn.XLOOKUP(A108,INDIRECT($A$5&amp;"!$AJ$41:$AJ$406"),INDIRECT($A$5&amp;"!$An$41:$An$406"))*SUM($F$3:$I$3)</f>
        <v>0</v>
      </c>
      <c r="C108" s="65" cm="1">
        <f t="array" aca="1" ref="C108" ca="1">_xlfn.XLOOKUP(A108,INDIRECT($A$5&amp;"!$AJ$41:$AJ$406"),INDIRECT($A$5&amp;"!$Ak$41:$Ak$406"))*SUM($F$3:$I$3)</f>
        <v>0</v>
      </c>
      <c r="D108" s="65" cm="1">
        <f t="array" aca="1" ref="D108" ca="1">_xlfn.XLOOKUP(A108,INDIRECT($A$5&amp;"!$AJ$41:$AJ$406"),INDIRECT($A$5&amp;"!$AO$41:$AO$406"))*SUM($F$3:$I$3)</f>
        <v>13.5</v>
      </c>
      <c r="E108" s="34" cm="1">
        <f t="array" ref="E108">SUMPRODUCT(('PT Storengy'!$B$8:$K$372)*('PT Storengy'!$A$8:$A$372=$A108)*('PT Storengy'!$A$5:$J$5=$A$6)*('PT Storengy'!$B$7:$K$7=$A$7))</f>
        <v>0</v>
      </c>
      <c r="F108" s="36">
        <f t="shared" ca="1" si="12"/>
        <v>0</v>
      </c>
      <c r="G108" s="51">
        <f t="shared" ca="1" si="13"/>
        <v>0</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0.41536189069423929</v>
      </c>
      <c r="I108" s="87">
        <f t="shared" ca="1" si="8"/>
        <v>0</v>
      </c>
      <c r="K108" s="36">
        <f t="shared" ca="1" si="7"/>
        <v>0</v>
      </c>
      <c r="L108" s="51">
        <f t="shared" ca="1" si="9"/>
        <v>0</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0.41536189069423929</v>
      </c>
      <c r="N108" s="67">
        <f t="shared" ca="1" si="10"/>
        <v>0</v>
      </c>
    </row>
    <row r="109" spans="1:14" x14ac:dyDescent="0.3">
      <c r="A109" s="32">
        <f t="shared" si="11"/>
        <v>46053</v>
      </c>
      <c r="B109" s="65" cm="1">
        <f t="array" aca="1" ref="B109" ca="1">_xlfn.XLOOKUP(A109,INDIRECT($A$5&amp;"!$AJ$41:$AJ$406"),INDIRECT($A$5&amp;"!$An$41:$An$406"))*SUM($F$3:$I$3)</f>
        <v>0</v>
      </c>
      <c r="C109" s="65" cm="1">
        <f t="array" aca="1" ref="C109" ca="1">_xlfn.XLOOKUP(A109,INDIRECT($A$5&amp;"!$AJ$41:$AJ$406"),INDIRECT($A$5&amp;"!$Ak$41:$Ak$406"))*SUM($F$3:$I$3)</f>
        <v>0</v>
      </c>
      <c r="D109" s="65" cm="1">
        <f t="array" aca="1" ref="D109" ca="1">_xlfn.XLOOKUP(A109,INDIRECT($A$5&amp;"!$AJ$41:$AJ$406"),INDIRECT($A$5&amp;"!$AO$41:$AO$406"))*SUM($F$3:$I$3)</f>
        <v>13.5</v>
      </c>
      <c r="E109" s="34" cm="1">
        <f t="array" ref="E109">SUMPRODUCT(('PT Storengy'!$B$8:$K$372)*('PT Storengy'!$A$8:$A$372=$A109)*('PT Storengy'!$A$5:$J$5=$A$6)*('PT Storengy'!$B$7:$K$7=$A$7))</f>
        <v>0</v>
      </c>
      <c r="F109" s="36">
        <f t="shared" ca="1" si="12"/>
        <v>0</v>
      </c>
      <c r="G109" s="51">
        <f t="shared" ca="1" si="13"/>
        <v>0</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0.41536189069423929</v>
      </c>
      <c r="I109" s="87">
        <f t="shared" ca="1" si="8"/>
        <v>0</v>
      </c>
      <c r="K109" s="36">
        <f t="shared" ca="1" si="7"/>
        <v>0</v>
      </c>
      <c r="L109" s="51">
        <f t="shared" ca="1" si="9"/>
        <v>0</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0.41536189069423929</v>
      </c>
      <c r="N109" s="67">
        <f t="shared" ca="1" si="10"/>
        <v>0</v>
      </c>
    </row>
    <row r="110" spans="1:14" x14ac:dyDescent="0.3">
      <c r="A110" s="32">
        <f t="shared" si="11"/>
        <v>46054</v>
      </c>
      <c r="B110" s="65" cm="1">
        <f t="array" aca="1" ref="B110" ca="1">_xlfn.XLOOKUP(A110,INDIRECT($A$5&amp;"!$AJ$41:$AJ$406"),INDIRECT($A$5&amp;"!$An$41:$An$406"))*SUM($F$3:$I$3)</f>
        <v>0</v>
      </c>
      <c r="C110" s="65" cm="1">
        <f t="array" aca="1" ref="C110" ca="1">_xlfn.XLOOKUP(A110,INDIRECT($A$5&amp;"!$AJ$41:$AJ$406"),INDIRECT($A$5&amp;"!$Ak$41:$Ak$406"))*SUM($F$3:$I$3)</f>
        <v>0</v>
      </c>
      <c r="D110" s="65" cm="1">
        <f t="array" aca="1" ref="D110" ca="1">_xlfn.XLOOKUP(A110,INDIRECT($A$5&amp;"!$AJ$41:$AJ$406"),INDIRECT($A$5&amp;"!$AO$41:$AO$406"))*SUM($F$3:$I$3)</f>
        <v>13.5</v>
      </c>
      <c r="E110" s="34" cm="1">
        <f t="array" ref="E110">SUMPRODUCT(('PT Storengy'!$B$8:$K$372)*('PT Storengy'!$A$8:$A$372=$A110)*('PT Storengy'!$A$5:$J$5=$A$6)*('PT Storengy'!$B$7:$K$7=$A$7))</f>
        <v>0</v>
      </c>
      <c r="F110" s="36">
        <f t="shared" ca="1" si="12"/>
        <v>0</v>
      </c>
      <c r="G110" s="51">
        <f t="shared" ca="1" si="13"/>
        <v>0</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0.41536189069423929</v>
      </c>
      <c r="I110" s="87">
        <f t="shared" ca="1" si="8"/>
        <v>0</v>
      </c>
      <c r="K110" s="36">
        <f t="shared" ca="1" si="7"/>
        <v>0</v>
      </c>
      <c r="L110" s="51">
        <f t="shared" ca="1" si="9"/>
        <v>0</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0.41536189069423929</v>
      </c>
      <c r="N110" s="67">
        <f t="shared" ca="1" si="10"/>
        <v>0</v>
      </c>
    </row>
    <row r="111" spans="1:14" x14ac:dyDescent="0.3">
      <c r="A111" s="32">
        <f t="shared" si="11"/>
        <v>46055</v>
      </c>
      <c r="B111" s="65" cm="1">
        <f t="array" aca="1" ref="B111" ca="1">_xlfn.XLOOKUP(A111,INDIRECT($A$5&amp;"!$AJ$41:$AJ$406"),INDIRECT($A$5&amp;"!$An$41:$An$406"))*SUM($F$3:$I$3)</f>
        <v>0</v>
      </c>
      <c r="C111" s="65" cm="1">
        <f t="array" aca="1" ref="C111" ca="1">_xlfn.XLOOKUP(A111,INDIRECT($A$5&amp;"!$AJ$41:$AJ$406"),INDIRECT($A$5&amp;"!$Ak$41:$Ak$406"))*SUM($F$3:$I$3)</f>
        <v>0</v>
      </c>
      <c r="D111" s="65" cm="1">
        <f t="array" aca="1" ref="D111" ca="1">_xlfn.XLOOKUP(A111,INDIRECT($A$5&amp;"!$AJ$41:$AJ$406"),INDIRECT($A$5&amp;"!$AO$41:$AO$406"))*SUM($F$3:$I$3)</f>
        <v>13.5</v>
      </c>
      <c r="E111" s="34" cm="1">
        <f t="array" ref="E111">SUMPRODUCT(('PT Storengy'!$B$8:$K$372)*('PT Storengy'!$A$8:$A$372=$A111)*('PT Storengy'!$A$5:$J$5=$A$6)*('PT Storengy'!$B$7:$K$7=$A$7))</f>
        <v>0</v>
      </c>
      <c r="F111" s="36">
        <f t="shared" ca="1" si="12"/>
        <v>0</v>
      </c>
      <c r="G111" s="51">
        <f t="shared" ca="1" si="13"/>
        <v>0</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0.41536189069423929</v>
      </c>
      <c r="I111" s="87">
        <f t="shared" ca="1" si="8"/>
        <v>0</v>
      </c>
      <c r="K111" s="36">
        <f t="shared" ca="1" si="7"/>
        <v>0</v>
      </c>
      <c r="L111" s="51">
        <f t="shared" ca="1" si="9"/>
        <v>0</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0.41536189069423929</v>
      </c>
      <c r="N111" s="67">
        <f t="shared" ca="1" si="10"/>
        <v>0</v>
      </c>
    </row>
    <row r="112" spans="1:14" x14ac:dyDescent="0.3">
      <c r="A112" s="32">
        <f t="shared" si="11"/>
        <v>46056</v>
      </c>
      <c r="B112" s="65" cm="1">
        <f t="array" aca="1" ref="B112" ca="1">_xlfn.XLOOKUP(A112,INDIRECT($A$5&amp;"!$AJ$41:$AJ$406"),INDIRECT($A$5&amp;"!$An$41:$An$406"))*SUM($F$3:$I$3)</f>
        <v>0</v>
      </c>
      <c r="C112" s="65" cm="1">
        <f t="array" aca="1" ref="C112" ca="1">_xlfn.XLOOKUP(A112,INDIRECT($A$5&amp;"!$AJ$41:$AJ$406"),INDIRECT($A$5&amp;"!$Ak$41:$Ak$406"))*SUM($F$3:$I$3)</f>
        <v>0</v>
      </c>
      <c r="D112" s="65" cm="1">
        <f t="array" aca="1" ref="D112" ca="1">_xlfn.XLOOKUP(A112,INDIRECT($A$5&amp;"!$AJ$41:$AJ$406"),INDIRECT($A$5&amp;"!$AO$41:$AO$406"))*SUM($F$3:$I$3)</f>
        <v>13.5</v>
      </c>
      <c r="E112" s="34" cm="1">
        <f t="array" ref="E112">SUMPRODUCT(('PT Storengy'!$B$8:$K$372)*('PT Storengy'!$A$8:$A$372=$A112)*('PT Storengy'!$A$5:$J$5=$A$6)*('PT Storengy'!$B$7:$K$7=$A$7))</f>
        <v>0</v>
      </c>
      <c r="F112" s="36">
        <f t="shared" ca="1" si="12"/>
        <v>0</v>
      </c>
      <c r="G112" s="51">
        <f t="shared" ca="1" si="13"/>
        <v>0</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0.41536189069423929</v>
      </c>
      <c r="I112" s="87">
        <f t="shared" ca="1" si="8"/>
        <v>0</v>
      </c>
      <c r="K112" s="36">
        <f t="shared" ca="1" si="7"/>
        <v>0</v>
      </c>
      <c r="L112" s="51">
        <f t="shared" ca="1" si="9"/>
        <v>0</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0.41536189069423929</v>
      </c>
      <c r="N112" s="67">
        <f t="shared" ca="1" si="10"/>
        <v>0</v>
      </c>
    </row>
    <row r="113" spans="1:14" x14ac:dyDescent="0.3">
      <c r="A113" s="32">
        <f t="shared" si="11"/>
        <v>46057</v>
      </c>
      <c r="B113" s="65" cm="1">
        <f t="array" aca="1" ref="B113" ca="1">_xlfn.XLOOKUP(A113,INDIRECT($A$5&amp;"!$AJ$41:$AJ$406"),INDIRECT($A$5&amp;"!$An$41:$An$406"))*SUM($F$3:$I$3)</f>
        <v>0</v>
      </c>
      <c r="C113" s="65" cm="1">
        <f t="array" aca="1" ref="C113" ca="1">_xlfn.XLOOKUP(A113,INDIRECT($A$5&amp;"!$AJ$41:$AJ$406"),INDIRECT($A$5&amp;"!$Ak$41:$Ak$406"))*SUM($F$3:$I$3)</f>
        <v>0</v>
      </c>
      <c r="D113" s="65" cm="1">
        <f t="array" aca="1" ref="D113" ca="1">_xlfn.XLOOKUP(A113,INDIRECT($A$5&amp;"!$AJ$41:$AJ$406"),INDIRECT($A$5&amp;"!$AO$41:$AO$406"))*SUM($F$3:$I$3)</f>
        <v>13.5</v>
      </c>
      <c r="E113" s="34" cm="1">
        <f t="array" ref="E113">SUMPRODUCT(('PT Storengy'!$B$8:$K$372)*('PT Storengy'!$A$8:$A$372=$A113)*('PT Storengy'!$A$5:$J$5=$A$6)*('PT Storengy'!$B$7:$K$7=$A$7))</f>
        <v>0</v>
      </c>
      <c r="F113" s="36">
        <f t="shared" ca="1" si="12"/>
        <v>0</v>
      </c>
      <c r="G113" s="51">
        <f t="shared" ca="1" si="13"/>
        <v>0</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0.41536189069423929</v>
      </c>
      <c r="I113" s="87">
        <f t="shared" ca="1" si="8"/>
        <v>0</v>
      </c>
      <c r="K113" s="36">
        <f t="shared" ca="1" si="7"/>
        <v>0</v>
      </c>
      <c r="L113" s="51">
        <f t="shared" ca="1" si="9"/>
        <v>0</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0.41536189069423929</v>
      </c>
      <c r="N113" s="67">
        <f t="shared" ca="1" si="10"/>
        <v>0</v>
      </c>
    </row>
    <row r="114" spans="1:14" x14ac:dyDescent="0.3">
      <c r="A114" s="32">
        <f t="shared" si="11"/>
        <v>46058</v>
      </c>
      <c r="B114" s="65" cm="1">
        <f t="array" aca="1" ref="B114" ca="1">_xlfn.XLOOKUP(A114,INDIRECT($A$5&amp;"!$AJ$41:$AJ$406"),INDIRECT($A$5&amp;"!$An$41:$An$406"))*SUM($F$3:$I$3)</f>
        <v>0</v>
      </c>
      <c r="C114" s="65" cm="1">
        <f t="array" aca="1" ref="C114" ca="1">_xlfn.XLOOKUP(A114,INDIRECT($A$5&amp;"!$AJ$41:$AJ$406"),INDIRECT($A$5&amp;"!$Ak$41:$Ak$406"))*SUM($F$3:$I$3)</f>
        <v>0</v>
      </c>
      <c r="D114" s="65" cm="1">
        <f t="array" aca="1" ref="D114" ca="1">_xlfn.XLOOKUP(A114,INDIRECT($A$5&amp;"!$AJ$41:$AJ$406"),INDIRECT($A$5&amp;"!$AO$41:$AO$406"))*SUM($F$3:$I$3)</f>
        <v>13.5</v>
      </c>
      <c r="E114" s="34" cm="1">
        <f t="array" ref="E114">SUMPRODUCT(('PT Storengy'!$B$8:$K$372)*('PT Storengy'!$A$8:$A$372=$A114)*('PT Storengy'!$A$5:$J$5=$A$6)*('PT Storengy'!$B$7:$K$7=$A$7))</f>
        <v>0</v>
      </c>
      <c r="F114" s="36">
        <f t="shared" ca="1" si="12"/>
        <v>0</v>
      </c>
      <c r="G114" s="51">
        <f t="shared" ca="1" si="13"/>
        <v>0</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0.41536189069423929</v>
      </c>
      <c r="I114" s="87">
        <f t="shared" ca="1" si="8"/>
        <v>0</v>
      </c>
      <c r="K114" s="36">
        <f t="shared" ca="1" si="7"/>
        <v>0</v>
      </c>
      <c r="L114" s="51">
        <f t="shared" ca="1" si="9"/>
        <v>0</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0.41536189069423929</v>
      </c>
      <c r="N114" s="67">
        <f t="shared" ca="1" si="10"/>
        <v>0</v>
      </c>
    </row>
    <row r="115" spans="1:14" x14ac:dyDescent="0.3">
      <c r="A115" s="32">
        <f t="shared" si="11"/>
        <v>46059</v>
      </c>
      <c r="B115" s="65" cm="1">
        <f t="array" aca="1" ref="B115" ca="1">_xlfn.XLOOKUP(A115,INDIRECT($A$5&amp;"!$AJ$41:$AJ$406"),INDIRECT($A$5&amp;"!$An$41:$An$406"))*SUM($F$3:$I$3)</f>
        <v>0</v>
      </c>
      <c r="C115" s="65" cm="1">
        <f t="array" aca="1" ref="C115" ca="1">_xlfn.XLOOKUP(A115,INDIRECT($A$5&amp;"!$AJ$41:$AJ$406"),INDIRECT($A$5&amp;"!$Ak$41:$Ak$406"))*SUM($F$3:$I$3)</f>
        <v>0</v>
      </c>
      <c r="D115" s="65" cm="1">
        <f t="array" aca="1" ref="D115" ca="1">_xlfn.XLOOKUP(A115,INDIRECT($A$5&amp;"!$AJ$41:$AJ$406"),INDIRECT($A$5&amp;"!$AO$41:$AO$406"))*SUM($F$3:$I$3)</f>
        <v>13.5</v>
      </c>
      <c r="E115" s="34" cm="1">
        <f t="array" ref="E115">SUMPRODUCT(('PT Storengy'!$B$8:$K$372)*('PT Storengy'!$A$8:$A$372=$A115)*('PT Storengy'!$A$5:$J$5=$A$6)*('PT Storengy'!$B$7:$K$7=$A$7))</f>
        <v>0</v>
      </c>
      <c r="F115" s="36">
        <f t="shared" ca="1" si="12"/>
        <v>0</v>
      </c>
      <c r="G115" s="51">
        <f t="shared" ca="1" si="13"/>
        <v>0</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0.41536189069423929</v>
      </c>
      <c r="I115" s="87">
        <f t="shared" ca="1" si="8"/>
        <v>0</v>
      </c>
      <c r="K115" s="36">
        <f t="shared" ca="1" si="7"/>
        <v>0</v>
      </c>
      <c r="L115" s="51">
        <f t="shared" ca="1" si="9"/>
        <v>0</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0.41536189069423929</v>
      </c>
      <c r="N115" s="67">
        <f t="shared" ca="1" si="10"/>
        <v>0</v>
      </c>
    </row>
    <row r="116" spans="1:14" x14ac:dyDescent="0.3">
      <c r="A116" s="32">
        <f t="shared" si="11"/>
        <v>46060</v>
      </c>
      <c r="B116" s="65" cm="1">
        <f t="array" aca="1" ref="B116" ca="1">_xlfn.XLOOKUP(A116,INDIRECT($A$5&amp;"!$AJ$41:$AJ$406"),INDIRECT($A$5&amp;"!$An$41:$An$406"))*SUM($F$3:$I$3)</f>
        <v>0</v>
      </c>
      <c r="C116" s="65" cm="1">
        <f t="array" aca="1" ref="C116" ca="1">_xlfn.XLOOKUP(A116,INDIRECT($A$5&amp;"!$AJ$41:$AJ$406"),INDIRECT($A$5&amp;"!$Ak$41:$Ak$406"))*SUM($F$3:$I$3)</f>
        <v>0</v>
      </c>
      <c r="D116" s="65" cm="1">
        <f t="array" aca="1" ref="D116" ca="1">_xlfn.XLOOKUP(A116,INDIRECT($A$5&amp;"!$AJ$41:$AJ$406"),INDIRECT($A$5&amp;"!$AO$41:$AO$406"))*SUM($F$3:$I$3)</f>
        <v>13.5</v>
      </c>
      <c r="E116" s="34" cm="1">
        <f t="array" ref="E116">SUMPRODUCT(('PT Storengy'!$B$8:$K$372)*('PT Storengy'!$A$8:$A$372=$A116)*('PT Storengy'!$A$5:$J$5=$A$6)*('PT Storengy'!$B$7:$K$7=$A$7))</f>
        <v>0</v>
      </c>
      <c r="F116" s="36">
        <f t="shared" ca="1" si="12"/>
        <v>0</v>
      </c>
      <c r="G116" s="51">
        <f t="shared" ca="1" si="13"/>
        <v>0</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0.41536189069423929</v>
      </c>
      <c r="I116" s="87">
        <f t="shared" ca="1" si="8"/>
        <v>0</v>
      </c>
      <c r="K116" s="36">
        <f t="shared" ca="1" si="7"/>
        <v>0</v>
      </c>
      <c r="L116" s="51">
        <f t="shared" ca="1" si="9"/>
        <v>0</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0.41536189069423929</v>
      </c>
      <c r="N116" s="67">
        <f t="shared" ca="1" si="10"/>
        <v>0</v>
      </c>
    </row>
    <row r="117" spans="1:14" x14ac:dyDescent="0.3">
      <c r="A117" s="32">
        <f t="shared" si="11"/>
        <v>46061</v>
      </c>
      <c r="B117" s="65" cm="1">
        <f t="array" aca="1" ref="B117" ca="1">_xlfn.XLOOKUP(A117,INDIRECT($A$5&amp;"!$AJ$41:$AJ$406"),INDIRECT($A$5&amp;"!$An$41:$An$406"))*SUM($F$3:$I$3)</f>
        <v>0</v>
      </c>
      <c r="C117" s="65" cm="1">
        <f t="array" aca="1" ref="C117" ca="1">_xlfn.XLOOKUP(A117,INDIRECT($A$5&amp;"!$AJ$41:$AJ$406"),INDIRECT($A$5&amp;"!$Ak$41:$Ak$406"))*SUM($F$3:$I$3)</f>
        <v>0</v>
      </c>
      <c r="D117" s="65" cm="1">
        <f t="array" aca="1" ref="D117" ca="1">_xlfn.XLOOKUP(A117,INDIRECT($A$5&amp;"!$AJ$41:$AJ$406"),INDIRECT($A$5&amp;"!$AO$41:$AO$406"))*SUM($F$3:$I$3)</f>
        <v>13.5</v>
      </c>
      <c r="E117" s="34" cm="1">
        <f t="array" ref="E117">SUMPRODUCT(('PT Storengy'!$B$8:$K$372)*('PT Storengy'!$A$8:$A$372=$A117)*('PT Storengy'!$A$5:$J$5=$A$6)*('PT Storengy'!$B$7:$K$7=$A$7))</f>
        <v>0</v>
      </c>
      <c r="F117" s="36">
        <f t="shared" ca="1" si="12"/>
        <v>0</v>
      </c>
      <c r="G117" s="51">
        <f t="shared" ca="1" si="13"/>
        <v>0</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0.41536189069423929</v>
      </c>
      <c r="I117" s="87">
        <f t="shared" ca="1" si="8"/>
        <v>0</v>
      </c>
      <c r="K117" s="36">
        <f t="shared" ca="1" si="7"/>
        <v>0</v>
      </c>
      <c r="L117" s="51">
        <f t="shared" ca="1" si="9"/>
        <v>0</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0.41536189069423929</v>
      </c>
      <c r="N117" s="67">
        <f t="shared" ca="1" si="10"/>
        <v>0</v>
      </c>
    </row>
    <row r="118" spans="1:14" x14ac:dyDescent="0.3">
      <c r="A118" s="32">
        <f t="shared" si="11"/>
        <v>46062</v>
      </c>
      <c r="B118" s="65" cm="1">
        <f t="array" aca="1" ref="B118" ca="1">_xlfn.XLOOKUP(A118,INDIRECT($A$5&amp;"!$AJ$41:$AJ$406"),INDIRECT($A$5&amp;"!$An$41:$An$406"))*SUM($F$3:$I$3)</f>
        <v>0</v>
      </c>
      <c r="C118" s="65" cm="1">
        <f t="array" aca="1" ref="C118" ca="1">_xlfn.XLOOKUP(A118,INDIRECT($A$5&amp;"!$AJ$41:$AJ$406"),INDIRECT($A$5&amp;"!$Ak$41:$Ak$406"))*SUM($F$3:$I$3)</f>
        <v>0</v>
      </c>
      <c r="D118" s="65" cm="1">
        <f t="array" aca="1" ref="D118" ca="1">_xlfn.XLOOKUP(A118,INDIRECT($A$5&amp;"!$AJ$41:$AJ$406"),INDIRECT($A$5&amp;"!$AO$41:$AO$406"))*SUM($F$3:$I$3)</f>
        <v>13.5</v>
      </c>
      <c r="E118" s="34" cm="1">
        <f t="array" ref="E118">SUMPRODUCT(('PT Storengy'!$B$8:$K$372)*('PT Storengy'!$A$8:$A$372=$A118)*('PT Storengy'!$A$5:$J$5=$A$6)*('PT Storengy'!$B$7:$K$7=$A$7))</f>
        <v>0</v>
      </c>
      <c r="F118" s="36">
        <f t="shared" ca="1" si="12"/>
        <v>0</v>
      </c>
      <c r="G118" s="51">
        <f t="shared" ca="1" si="13"/>
        <v>0</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0.41536189069423929</v>
      </c>
      <c r="I118" s="87">
        <f t="shared" ca="1" si="8"/>
        <v>0</v>
      </c>
      <c r="K118" s="36">
        <f t="shared" ca="1" si="7"/>
        <v>0</v>
      </c>
      <c r="L118" s="51">
        <f t="shared" ca="1" si="9"/>
        <v>0</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0.41536189069423929</v>
      </c>
      <c r="N118" s="67">
        <f t="shared" ca="1" si="10"/>
        <v>0</v>
      </c>
    </row>
    <row r="119" spans="1:14" x14ac:dyDescent="0.3">
      <c r="A119" s="32">
        <f t="shared" si="11"/>
        <v>46063</v>
      </c>
      <c r="B119" s="65" cm="1">
        <f t="array" aca="1" ref="B119" ca="1">_xlfn.XLOOKUP(A119,INDIRECT($A$5&amp;"!$AJ$41:$AJ$406"),INDIRECT($A$5&amp;"!$An$41:$An$406"))*SUM($F$3:$I$3)</f>
        <v>0</v>
      </c>
      <c r="C119" s="65" cm="1">
        <f t="array" aca="1" ref="C119" ca="1">_xlfn.XLOOKUP(A119,INDIRECT($A$5&amp;"!$AJ$41:$AJ$406"),INDIRECT($A$5&amp;"!$Ak$41:$Ak$406"))*SUM($F$3:$I$3)</f>
        <v>0</v>
      </c>
      <c r="D119" s="65" cm="1">
        <f t="array" aca="1" ref="D119" ca="1">_xlfn.XLOOKUP(A119,INDIRECT($A$5&amp;"!$AJ$41:$AJ$406"),INDIRECT($A$5&amp;"!$AO$41:$AO$406"))*SUM($F$3:$I$3)</f>
        <v>13.5</v>
      </c>
      <c r="E119" s="34" cm="1">
        <f t="array" ref="E119">SUMPRODUCT(('PT Storengy'!$B$8:$K$372)*('PT Storengy'!$A$8:$A$372=$A119)*('PT Storengy'!$A$5:$J$5=$A$6)*('PT Storengy'!$B$7:$K$7=$A$7))</f>
        <v>0</v>
      </c>
      <c r="F119" s="36">
        <f t="shared" ca="1" si="12"/>
        <v>0</v>
      </c>
      <c r="G119" s="51">
        <f t="shared" ca="1" si="13"/>
        <v>0</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0.41536189069423929</v>
      </c>
      <c r="I119" s="87">
        <f t="shared" ca="1" si="8"/>
        <v>0</v>
      </c>
      <c r="K119" s="36">
        <f t="shared" ca="1" si="7"/>
        <v>0</v>
      </c>
      <c r="L119" s="51">
        <f t="shared" ca="1" si="9"/>
        <v>0</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0.41536189069423929</v>
      </c>
      <c r="N119" s="67">
        <f t="shared" ca="1" si="10"/>
        <v>0</v>
      </c>
    </row>
    <row r="120" spans="1:14" x14ac:dyDescent="0.3">
      <c r="A120" s="32">
        <f t="shared" si="11"/>
        <v>46064</v>
      </c>
      <c r="B120" s="65" cm="1">
        <f t="array" aca="1" ref="B120" ca="1">_xlfn.XLOOKUP(A120,INDIRECT($A$5&amp;"!$AJ$41:$AJ$406"),INDIRECT($A$5&amp;"!$An$41:$An$406"))*SUM($F$3:$I$3)</f>
        <v>0</v>
      </c>
      <c r="C120" s="65" cm="1">
        <f t="array" aca="1" ref="C120" ca="1">_xlfn.XLOOKUP(A120,INDIRECT($A$5&amp;"!$AJ$41:$AJ$406"),INDIRECT($A$5&amp;"!$Ak$41:$Ak$406"))*SUM($F$3:$I$3)</f>
        <v>0</v>
      </c>
      <c r="D120" s="65" cm="1">
        <f t="array" aca="1" ref="D120" ca="1">_xlfn.XLOOKUP(A120,INDIRECT($A$5&amp;"!$AJ$41:$AJ$406"),INDIRECT($A$5&amp;"!$AO$41:$AO$406"))*SUM($F$3:$I$3)</f>
        <v>13.5</v>
      </c>
      <c r="E120" s="34" cm="1">
        <f t="array" ref="E120">SUMPRODUCT(('PT Storengy'!$B$8:$K$372)*('PT Storengy'!$A$8:$A$372=$A120)*('PT Storengy'!$A$5:$J$5=$A$6)*('PT Storengy'!$B$7:$K$7=$A$7))</f>
        <v>0</v>
      </c>
      <c r="F120" s="36">
        <f t="shared" ca="1" si="12"/>
        <v>0</v>
      </c>
      <c r="G120" s="51">
        <f t="shared" ca="1" si="13"/>
        <v>0</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0.41536189069423929</v>
      </c>
      <c r="I120" s="87">
        <f t="shared" ca="1" si="8"/>
        <v>0</v>
      </c>
      <c r="K120" s="36">
        <f t="shared" ca="1" si="7"/>
        <v>0</v>
      </c>
      <c r="L120" s="51">
        <f t="shared" ca="1" si="9"/>
        <v>0</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0.41536189069423929</v>
      </c>
      <c r="N120" s="67">
        <f t="shared" ca="1" si="10"/>
        <v>0</v>
      </c>
    </row>
    <row r="121" spans="1:14" x14ac:dyDescent="0.3">
      <c r="A121" s="32">
        <f t="shared" si="11"/>
        <v>46065</v>
      </c>
      <c r="B121" s="65" cm="1">
        <f t="array" aca="1" ref="B121" ca="1">_xlfn.XLOOKUP(A121,INDIRECT($A$5&amp;"!$AJ$41:$AJ$406"),INDIRECT($A$5&amp;"!$An$41:$An$406"))*SUM($F$3:$I$3)</f>
        <v>0</v>
      </c>
      <c r="C121" s="65" cm="1">
        <f t="array" aca="1" ref="C121" ca="1">_xlfn.XLOOKUP(A121,INDIRECT($A$5&amp;"!$AJ$41:$AJ$406"),INDIRECT($A$5&amp;"!$Ak$41:$Ak$406"))*SUM($F$3:$I$3)</f>
        <v>0</v>
      </c>
      <c r="D121" s="65" cm="1">
        <f t="array" aca="1" ref="D121" ca="1">_xlfn.XLOOKUP(A121,INDIRECT($A$5&amp;"!$AJ$41:$AJ$406"),INDIRECT($A$5&amp;"!$AO$41:$AO$406"))*SUM($F$3:$I$3)</f>
        <v>13.5</v>
      </c>
      <c r="E121" s="34" cm="1">
        <f t="array" ref="E121">SUMPRODUCT(('PT Storengy'!$B$8:$K$372)*('PT Storengy'!$A$8:$A$372=$A121)*('PT Storengy'!$A$5:$J$5=$A$6)*('PT Storengy'!$B$7:$K$7=$A$7))</f>
        <v>0</v>
      </c>
      <c r="F121" s="36">
        <f t="shared" ca="1" si="12"/>
        <v>0</v>
      </c>
      <c r="G121" s="51">
        <f t="shared" ca="1" si="13"/>
        <v>0</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0.41536189069423929</v>
      </c>
      <c r="I121" s="87">
        <f t="shared" ca="1" si="8"/>
        <v>0</v>
      </c>
      <c r="K121" s="36">
        <f t="shared" ca="1" si="7"/>
        <v>0</v>
      </c>
      <c r="L121" s="51">
        <f t="shared" ca="1" si="9"/>
        <v>0</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0.41536189069423929</v>
      </c>
      <c r="N121" s="67">
        <f t="shared" ca="1" si="10"/>
        <v>0</v>
      </c>
    </row>
    <row r="122" spans="1:14" x14ac:dyDescent="0.3">
      <c r="A122" s="32">
        <f t="shared" si="11"/>
        <v>46066</v>
      </c>
      <c r="B122" s="65" cm="1">
        <f t="array" aca="1" ref="B122" ca="1">_xlfn.XLOOKUP(A122,INDIRECT($A$5&amp;"!$AJ$41:$AJ$406"),INDIRECT($A$5&amp;"!$An$41:$An$406"))*SUM($F$3:$I$3)</f>
        <v>0</v>
      </c>
      <c r="C122" s="65" cm="1">
        <f t="array" aca="1" ref="C122" ca="1">_xlfn.XLOOKUP(A122,INDIRECT($A$5&amp;"!$AJ$41:$AJ$406"),INDIRECT($A$5&amp;"!$Ak$41:$Ak$406"))*SUM($F$3:$I$3)</f>
        <v>0</v>
      </c>
      <c r="D122" s="65" cm="1">
        <f t="array" aca="1" ref="D122" ca="1">_xlfn.XLOOKUP(A122,INDIRECT($A$5&amp;"!$AJ$41:$AJ$406"),INDIRECT($A$5&amp;"!$AO$41:$AO$406"))*SUM($F$3:$I$3)</f>
        <v>13.5</v>
      </c>
      <c r="E122" s="34" cm="1">
        <f t="array" ref="E122">SUMPRODUCT(('PT Storengy'!$B$8:$K$372)*('PT Storengy'!$A$8:$A$372=$A122)*('PT Storengy'!$A$5:$J$5=$A$6)*('PT Storengy'!$B$7:$K$7=$A$7))</f>
        <v>0</v>
      </c>
      <c r="F122" s="36">
        <f t="shared" ca="1" si="12"/>
        <v>0</v>
      </c>
      <c r="G122" s="51">
        <f t="shared" ca="1" si="13"/>
        <v>0</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0.41536189069423929</v>
      </c>
      <c r="I122" s="87">
        <f t="shared" ca="1" si="8"/>
        <v>0</v>
      </c>
      <c r="K122" s="36">
        <f t="shared" ca="1" si="7"/>
        <v>0</v>
      </c>
      <c r="L122" s="51">
        <f t="shared" ca="1" si="9"/>
        <v>0</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0.41536189069423929</v>
      </c>
      <c r="N122" s="67">
        <f t="shared" ca="1" si="10"/>
        <v>0</v>
      </c>
    </row>
    <row r="123" spans="1:14" x14ac:dyDescent="0.3">
      <c r="A123" s="32">
        <f t="shared" si="11"/>
        <v>46067</v>
      </c>
      <c r="B123" s="65" cm="1">
        <f t="array" aca="1" ref="B123" ca="1">_xlfn.XLOOKUP(A123,INDIRECT($A$5&amp;"!$AJ$41:$AJ$406"),INDIRECT($A$5&amp;"!$An$41:$An$406"))*SUM($F$3:$I$3)</f>
        <v>0</v>
      </c>
      <c r="C123" s="65" cm="1">
        <f t="array" aca="1" ref="C123" ca="1">_xlfn.XLOOKUP(A123,INDIRECT($A$5&amp;"!$AJ$41:$AJ$406"),INDIRECT($A$5&amp;"!$Ak$41:$Ak$406"))*SUM($F$3:$I$3)</f>
        <v>0</v>
      </c>
      <c r="D123" s="65" cm="1">
        <f t="array" aca="1" ref="D123" ca="1">_xlfn.XLOOKUP(A123,INDIRECT($A$5&amp;"!$AJ$41:$AJ$406"),INDIRECT($A$5&amp;"!$AO$41:$AO$406"))*SUM($F$3:$I$3)</f>
        <v>13.5</v>
      </c>
      <c r="E123" s="34" cm="1">
        <f t="array" ref="E123">SUMPRODUCT(('PT Storengy'!$B$8:$K$372)*('PT Storengy'!$A$8:$A$372=$A123)*('PT Storengy'!$A$5:$J$5=$A$6)*('PT Storengy'!$B$7:$K$7=$A$7))</f>
        <v>0</v>
      </c>
      <c r="F123" s="36">
        <f t="shared" ca="1" si="12"/>
        <v>0</v>
      </c>
      <c r="G123" s="51">
        <f t="shared" ca="1" si="13"/>
        <v>0</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0.41536189069423929</v>
      </c>
      <c r="I123" s="87">
        <f t="shared" ca="1" si="8"/>
        <v>0</v>
      </c>
      <c r="K123" s="36">
        <f t="shared" ca="1" si="7"/>
        <v>0</v>
      </c>
      <c r="L123" s="51">
        <f t="shared" ca="1" si="9"/>
        <v>0</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0.41536189069423929</v>
      </c>
      <c r="N123" s="67">
        <f t="shared" ca="1" si="10"/>
        <v>0</v>
      </c>
    </row>
    <row r="124" spans="1:14" x14ac:dyDescent="0.3">
      <c r="A124" s="32">
        <f t="shared" si="11"/>
        <v>46068</v>
      </c>
      <c r="B124" s="65" cm="1">
        <f t="array" aca="1" ref="B124" ca="1">_xlfn.XLOOKUP(A124,INDIRECT($A$5&amp;"!$AJ$41:$AJ$406"),INDIRECT($A$5&amp;"!$An$41:$An$406"))*SUM($F$3:$I$3)</f>
        <v>0</v>
      </c>
      <c r="C124" s="65" cm="1">
        <f t="array" aca="1" ref="C124" ca="1">_xlfn.XLOOKUP(A124,INDIRECT($A$5&amp;"!$AJ$41:$AJ$406"),INDIRECT($A$5&amp;"!$Ak$41:$Ak$406"))*SUM($F$3:$I$3)</f>
        <v>0</v>
      </c>
      <c r="D124" s="65" cm="1">
        <f t="array" aca="1" ref="D124" ca="1">_xlfn.XLOOKUP(A124,INDIRECT($A$5&amp;"!$AJ$41:$AJ$406"),INDIRECT($A$5&amp;"!$AO$41:$AO$406"))*SUM($F$3:$I$3)</f>
        <v>13.5</v>
      </c>
      <c r="E124" s="34" cm="1">
        <f t="array" ref="E124">SUMPRODUCT(('PT Storengy'!$B$8:$K$372)*('PT Storengy'!$A$8:$A$372=$A124)*('PT Storengy'!$A$5:$J$5=$A$6)*('PT Storengy'!$B$7:$K$7=$A$7))</f>
        <v>0</v>
      </c>
      <c r="F124" s="36">
        <f t="shared" ca="1" si="12"/>
        <v>0</v>
      </c>
      <c r="G124" s="51">
        <f t="shared" ca="1" si="13"/>
        <v>0</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0.41536189069423929</v>
      </c>
      <c r="I124" s="87">
        <f t="shared" ca="1" si="8"/>
        <v>0</v>
      </c>
      <c r="K124" s="36">
        <f t="shared" ca="1" si="7"/>
        <v>0</v>
      </c>
      <c r="L124" s="51">
        <f t="shared" ca="1" si="9"/>
        <v>0</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0.41536189069423929</v>
      </c>
      <c r="N124" s="67">
        <f t="shared" ca="1" si="10"/>
        <v>0</v>
      </c>
    </row>
    <row r="125" spans="1:14" x14ac:dyDescent="0.3">
      <c r="A125" s="32">
        <f t="shared" si="11"/>
        <v>46069</v>
      </c>
      <c r="B125" s="65" cm="1">
        <f t="array" aca="1" ref="B125" ca="1">_xlfn.XLOOKUP(A125,INDIRECT($A$5&amp;"!$AJ$41:$AJ$406"),INDIRECT($A$5&amp;"!$An$41:$An$406"))*SUM($F$3:$I$3)</f>
        <v>0</v>
      </c>
      <c r="C125" s="65" cm="1">
        <f t="array" aca="1" ref="C125" ca="1">_xlfn.XLOOKUP(A125,INDIRECT($A$5&amp;"!$AJ$41:$AJ$406"),INDIRECT($A$5&amp;"!$Ak$41:$Ak$406"))*SUM($F$3:$I$3)</f>
        <v>0</v>
      </c>
      <c r="D125" s="65" cm="1">
        <f t="array" aca="1" ref="D125" ca="1">_xlfn.XLOOKUP(A125,INDIRECT($A$5&amp;"!$AJ$41:$AJ$406"),INDIRECT($A$5&amp;"!$AO$41:$AO$406"))*SUM($F$3:$I$3)</f>
        <v>13.5</v>
      </c>
      <c r="E125" s="34" cm="1">
        <f t="array" ref="E125">SUMPRODUCT(('PT Storengy'!$B$8:$K$372)*('PT Storengy'!$A$8:$A$372=$A125)*('PT Storengy'!$A$5:$J$5=$A$6)*('PT Storengy'!$B$7:$K$7=$A$7))</f>
        <v>0</v>
      </c>
      <c r="F125" s="36">
        <f t="shared" ca="1" si="12"/>
        <v>0</v>
      </c>
      <c r="G125" s="51">
        <f t="shared" ca="1" si="13"/>
        <v>0</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0.41536189069423929</v>
      </c>
      <c r="I125" s="87">
        <f t="shared" ca="1" si="8"/>
        <v>0</v>
      </c>
      <c r="K125" s="36">
        <f t="shared" ca="1" si="7"/>
        <v>0</v>
      </c>
      <c r="L125" s="51">
        <f t="shared" ca="1" si="9"/>
        <v>0</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0.41536189069423929</v>
      </c>
      <c r="N125" s="67">
        <f t="shared" ca="1" si="10"/>
        <v>0</v>
      </c>
    </row>
    <row r="126" spans="1:14" x14ac:dyDescent="0.3">
      <c r="A126" s="32">
        <f t="shared" si="11"/>
        <v>46070</v>
      </c>
      <c r="B126" s="65" cm="1">
        <f t="array" aca="1" ref="B126" ca="1">_xlfn.XLOOKUP(A126,INDIRECT($A$5&amp;"!$AJ$41:$AJ$406"),INDIRECT($A$5&amp;"!$An$41:$An$406"))*SUM($F$3:$I$3)</f>
        <v>0</v>
      </c>
      <c r="C126" s="65" cm="1">
        <f t="array" aca="1" ref="C126" ca="1">_xlfn.XLOOKUP(A126,INDIRECT($A$5&amp;"!$AJ$41:$AJ$406"),INDIRECT($A$5&amp;"!$Ak$41:$Ak$406"))*SUM($F$3:$I$3)</f>
        <v>0</v>
      </c>
      <c r="D126" s="65" cm="1">
        <f t="array" aca="1" ref="D126" ca="1">_xlfn.XLOOKUP(A126,INDIRECT($A$5&amp;"!$AJ$41:$AJ$406"),INDIRECT($A$5&amp;"!$AO$41:$AO$406"))*SUM($F$3:$I$3)</f>
        <v>13.5</v>
      </c>
      <c r="E126" s="34" cm="1">
        <f t="array" ref="E126">SUMPRODUCT(('PT Storengy'!$B$8:$K$372)*('PT Storengy'!$A$8:$A$372=$A126)*('PT Storengy'!$A$5:$J$5=$A$6)*('PT Storengy'!$B$7:$K$7=$A$7))</f>
        <v>0</v>
      </c>
      <c r="F126" s="36">
        <f t="shared" ca="1" si="12"/>
        <v>0</v>
      </c>
      <c r="G126" s="51">
        <f t="shared" ca="1" si="13"/>
        <v>0</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0.41536189069423929</v>
      </c>
      <c r="I126" s="87">
        <f t="shared" ca="1" si="8"/>
        <v>0</v>
      </c>
      <c r="K126" s="36">
        <f t="shared" ca="1" si="7"/>
        <v>0</v>
      </c>
      <c r="L126" s="51">
        <f t="shared" ca="1" si="9"/>
        <v>0</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0.41536189069423929</v>
      </c>
      <c r="N126" s="67">
        <f t="shared" ca="1" si="10"/>
        <v>0</v>
      </c>
    </row>
    <row r="127" spans="1:14" x14ac:dyDescent="0.3">
      <c r="A127" s="32">
        <f t="shared" si="11"/>
        <v>46071</v>
      </c>
      <c r="B127" s="65" cm="1">
        <f t="array" aca="1" ref="B127" ca="1">_xlfn.XLOOKUP(A127,INDIRECT($A$5&amp;"!$AJ$41:$AJ$406"),INDIRECT($A$5&amp;"!$An$41:$An$406"))*SUM($F$3:$I$3)</f>
        <v>0</v>
      </c>
      <c r="C127" s="65" cm="1">
        <f t="array" aca="1" ref="C127" ca="1">_xlfn.XLOOKUP(A127,INDIRECT($A$5&amp;"!$AJ$41:$AJ$406"),INDIRECT($A$5&amp;"!$Ak$41:$Ak$406"))*SUM($F$3:$I$3)</f>
        <v>0</v>
      </c>
      <c r="D127" s="65" cm="1">
        <f t="array" aca="1" ref="D127" ca="1">_xlfn.XLOOKUP(A127,INDIRECT($A$5&amp;"!$AJ$41:$AJ$406"),INDIRECT($A$5&amp;"!$AO$41:$AO$406"))*SUM($F$3:$I$3)</f>
        <v>13.5</v>
      </c>
      <c r="E127" s="34" cm="1">
        <f t="array" ref="E127">SUMPRODUCT(('PT Storengy'!$B$8:$K$372)*('PT Storengy'!$A$8:$A$372=$A127)*('PT Storengy'!$A$5:$J$5=$A$6)*('PT Storengy'!$B$7:$K$7=$A$7))</f>
        <v>0</v>
      </c>
      <c r="F127" s="36">
        <f t="shared" ca="1" si="12"/>
        <v>0</v>
      </c>
      <c r="G127" s="51">
        <f t="shared" ca="1" si="13"/>
        <v>0</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0.41536189069423929</v>
      </c>
      <c r="I127" s="87">
        <f t="shared" ca="1" si="8"/>
        <v>0</v>
      </c>
      <c r="K127" s="36">
        <f t="shared" ca="1" si="7"/>
        <v>0</v>
      </c>
      <c r="L127" s="51">
        <f t="shared" ca="1" si="9"/>
        <v>0</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0.41536189069423929</v>
      </c>
      <c r="N127" s="67">
        <f t="shared" ca="1" si="10"/>
        <v>0</v>
      </c>
    </row>
    <row r="128" spans="1:14" x14ac:dyDescent="0.3">
      <c r="A128" s="32">
        <f t="shared" si="11"/>
        <v>46072</v>
      </c>
      <c r="B128" s="65" cm="1">
        <f t="array" aca="1" ref="B128" ca="1">_xlfn.XLOOKUP(A128,INDIRECT($A$5&amp;"!$AJ$41:$AJ$406"),INDIRECT($A$5&amp;"!$An$41:$An$406"))*SUM($F$3:$I$3)</f>
        <v>0</v>
      </c>
      <c r="C128" s="65" cm="1">
        <f t="array" aca="1" ref="C128" ca="1">_xlfn.XLOOKUP(A128,INDIRECT($A$5&amp;"!$AJ$41:$AJ$406"),INDIRECT($A$5&amp;"!$Ak$41:$Ak$406"))*SUM($F$3:$I$3)</f>
        <v>0</v>
      </c>
      <c r="D128" s="65" cm="1">
        <f t="array" aca="1" ref="D128" ca="1">_xlfn.XLOOKUP(A128,INDIRECT($A$5&amp;"!$AJ$41:$AJ$406"),INDIRECT($A$5&amp;"!$AO$41:$AO$406"))*SUM($F$3:$I$3)</f>
        <v>13.5</v>
      </c>
      <c r="E128" s="34" cm="1">
        <f t="array" ref="E128">SUMPRODUCT(('PT Storengy'!$B$8:$K$372)*('PT Storengy'!$A$8:$A$372=$A128)*('PT Storengy'!$A$5:$J$5=$A$6)*('PT Storengy'!$B$7:$K$7=$A$7))</f>
        <v>0</v>
      </c>
      <c r="F128" s="36">
        <f t="shared" ca="1" si="12"/>
        <v>0</v>
      </c>
      <c r="G128" s="51">
        <f t="shared" ca="1" si="13"/>
        <v>0</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0.41536189069423929</v>
      </c>
      <c r="I128" s="87">
        <f t="shared" ca="1" si="8"/>
        <v>0</v>
      </c>
      <c r="K128" s="36">
        <f t="shared" ca="1" si="7"/>
        <v>0</v>
      </c>
      <c r="L128" s="51">
        <f t="shared" ca="1" si="9"/>
        <v>0</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0.41536189069423929</v>
      </c>
      <c r="N128" s="67">
        <f t="shared" ca="1" si="10"/>
        <v>0</v>
      </c>
    </row>
    <row r="129" spans="1:14" x14ac:dyDescent="0.3">
      <c r="A129" s="32">
        <f t="shared" si="11"/>
        <v>46073</v>
      </c>
      <c r="B129" s="65" cm="1">
        <f t="array" aca="1" ref="B129" ca="1">_xlfn.XLOOKUP(A129,INDIRECT($A$5&amp;"!$AJ$41:$AJ$406"),INDIRECT($A$5&amp;"!$An$41:$An$406"))*SUM($F$3:$I$3)</f>
        <v>0</v>
      </c>
      <c r="C129" s="65" cm="1">
        <f t="array" aca="1" ref="C129" ca="1">_xlfn.XLOOKUP(A129,INDIRECT($A$5&amp;"!$AJ$41:$AJ$406"),INDIRECT($A$5&amp;"!$Ak$41:$Ak$406"))*SUM($F$3:$I$3)</f>
        <v>0</v>
      </c>
      <c r="D129" s="65" cm="1">
        <f t="array" aca="1" ref="D129" ca="1">_xlfn.XLOOKUP(A129,INDIRECT($A$5&amp;"!$AJ$41:$AJ$406"),INDIRECT($A$5&amp;"!$AO$41:$AO$406"))*SUM($F$3:$I$3)</f>
        <v>13.5</v>
      </c>
      <c r="E129" s="34" cm="1">
        <f t="array" ref="E129">SUMPRODUCT(('PT Storengy'!$B$8:$K$372)*('PT Storengy'!$A$8:$A$372=$A129)*('PT Storengy'!$A$5:$J$5=$A$6)*('PT Storengy'!$B$7:$K$7=$A$7))</f>
        <v>0</v>
      </c>
      <c r="F129" s="36">
        <f t="shared" ca="1" si="12"/>
        <v>0</v>
      </c>
      <c r="G129" s="51">
        <f t="shared" ca="1" si="13"/>
        <v>0</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0.41536189069423929</v>
      </c>
      <c r="I129" s="87">
        <f t="shared" ca="1" si="8"/>
        <v>0</v>
      </c>
      <c r="K129" s="36">
        <f t="shared" ca="1" si="7"/>
        <v>0</v>
      </c>
      <c r="L129" s="51">
        <f t="shared" ca="1" si="9"/>
        <v>0</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0.41536189069423929</v>
      </c>
      <c r="N129" s="67">
        <f t="shared" ca="1" si="10"/>
        <v>0</v>
      </c>
    </row>
    <row r="130" spans="1:14" x14ac:dyDescent="0.3">
      <c r="A130" s="32">
        <f t="shared" si="11"/>
        <v>46074</v>
      </c>
      <c r="B130" s="65" cm="1">
        <f t="array" aca="1" ref="B130" ca="1">_xlfn.XLOOKUP(A130,INDIRECT($A$5&amp;"!$AJ$41:$AJ$406"),INDIRECT($A$5&amp;"!$An$41:$An$406"))*SUM($F$3:$I$3)</f>
        <v>0</v>
      </c>
      <c r="C130" s="65" cm="1">
        <f t="array" aca="1" ref="C130" ca="1">_xlfn.XLOOKUP(A130,INDIRECT($A$5&amp;"!$AJ$41:$AJ$406"),INDIRECT($A$5&amp;"!$Ak$41:$Ak$406"))*SUM($F$3:$I$3)</f>
        <v>0</v>
      </c>
      <c r="D130" s="65" cm="1">
        <f t="array" aca="1" ref="D130" ca="1">_xlfn.XLOOKUP(A130,INDIRECT($A$5&amp;"!$AJ$41:$AJ$406"),INDIRECT($A$5&amp;"!$AO$41:$AO$406"))*SUM($F$3:$I$3)</f>
        <v>13.5</v>
      </c>
      <c r="E130" s="34" cm="1">
        <f t="array" ref="E130">SUMPRODUCT(('PT Storengy'!$B$8:$K$372)*('PT Storengy'!$A$8:$A$372=$A130)*('PT Storengy'!$A$5:$J$5=$A$6)*('PT Storengy'!$B$7:$K$7=$A$7))</f>
        <v>0</v>
      </c>
      <c r="F130" s="36">
        <f t="shared" ca="1" si="12"/>
        <v>0</v>
      </c>
      <c r="G130" s="51">
        <f t="shared" ca="1" si="13"/>
        <v>0</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0.41536189069423929</v>
      </c>
      <c r="I130" s="87">
        <f t="shared" ca="1" si="8"/>
        <v>0</v>
      </c>
      <c r="K130" s="36">
        <f t="shared" ca="1" si="7"/>
        <v>0</v>
      </c>
      <c r="L130" s="51">
        <f t="shared" ca="1" si="9"/>
        <v>0</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0.41536189069423929</v>
      </c>
      <c r="N130" s="67">
        <f t="shared" ca="1" si="10"/>
        <v>0</v>
      </c>
    </row>
    <row r="131" spans="1:14" x14ac:dyDescent="0.3">
      <c r="A131" s="32">
        <f t="shared" si="11"/>
        <v>46075</v>
      </c>
      <c r="B131" s="65" cm="1">
        <f t="array" aca="1" ref="B131" ca="1">_xlfn.XLOOKUP(A131,INDIRECT($A$5&amp;"!$AJ$41:$AJ$406"),INDIRECT($A$5&amp;"!$An$41:$An$406"))*SUM($F$3:$I$3)</f>
        <v>0</v>
      </c>
      <c r="C131" s="65" cm="1">
        <f t="array" aca="1" ref="C131" ca="1">_xlfn.XLOOKUP(A131,INDIRECT($A$5&amp;"!$AJ$41:$AJ$406"),INDIRECT($A$5&amp;"!$Ak$41:$Ak$406"))*SUM($F$3:$I$3)</f>
        <v>0</v>
      </c>
      <c r="D131" s="65" cm="1">
        <f t="array" aca="1" ref="D131" ca="1">_xlfn.XLOOKUP(A131,INDIRECT($A$5&amp;"!$AJ$41:$AJ$406"),INDIRECT($A$5&amp;"!$AO$41:$AO$406"))*SUM($F$3:$I$3)</f>
        <v>13.5</v>
      </c>
      <c r="E131" s="34" cm="1">
        <f t="array" ref="E131">SUMPRODUCT(('PT Storengy'!$B$8:$K$372)*('PT Storengy'!$A$8:$A$372=$A131)*('PT Storengy'!$A$5:$J$5=$A$6)*('PT Storengy'!$B$7:$K$7=$A$7))</f>
        <v>0</v>
      </c>
      <c r="F131" s="36">
        <f t="shared" ca="1" si="12"/>
        <v>0</v>
      </c>
      <c r="G131" s="51">
        <f t="shared" ca="1" si="13"/>
        <v>0</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0.41536189069423929</v>
      </c>
      <c r="I131" s="87">
        <f t="shared" ca="1" si="8"/>
        <v>0</v>
      </c>
      <c r="K131" s="36">
        <f t="shared" ca="1" si="7"/>
        <v>0</v>
      </c>
      <c r="L131" s="51">
        <f t="shared" ca="1" si="9"/>
        <v>0</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0.41536189069423929</v>
      </c>
      <c r="N131" s="67">
        <f t="shared" ca="1" si="10"/>
        <v>0</v>
      </c>
    </row>
    <row r="132" spans="1:14" x14ac:dyDescent="0.3">
      <c r="A132" s="32">
        <f t="shared" si="11"/>
        <v>46076</v>
      </c>
      <c r="B132" s="65" cm="1">
        <f t="array" aca="1" ref="B132" ca="1">_xlfn.XLOOKUP(A132,INDIRECT($A$5&amp;"!$AJ$41:$AJ$406"),INDIRECT($A$5&amp;"!$An$41:$An$406"))*SUM($F$3:$I$3)</f>
        <v>0</v>
      </c>
      <c r="C132" s="65" cm="1">
        <f t="array" aca="1" ref="C132" ca="1">_xlfn.XLOOKUP(A132,INDIRECT($A$5&amp;"!$AJ$41:$AJ$406"),INDIRECT($A$5&amp;"!$Ak$41:$Ak$406"))*SUM($F$3:$I$3)</f>
        <v>0</v>
      </c>
      <c r="D132" s="65" cm="1">
        <f t="array" aca="1" ref="D132" ca="1">_xlfn.XLOOKUP(A132,INDIRECT($A$5&amp;"!$AJ$41:$AJ$406"),INDIRECT($A$5&amp;"!$AO$41:$AO$406"))*SUM($F$3:$I$3)</f>
        <v>13.5</v>
      </c>
      <c r="E132" s="34" cm="1">
        <f t="array" ref="E132">SUMPRODUCT(('PT Storengy'!$B$8:$K$372)*('PT Storengy'!$A$8:$A$372=$A132)*('PT Storengy'!$A$5:$J$5=$A$6)*('PT Storengy'!$B$7:$K$7=$A$7))</f>
        <v>0</v>
      </c>
      <c r="F132" s="36">
        <f t="shared" ca="1" si="12"/>
        <v>0</v>
      </c>
      <c r="G132" s="51">
        <f t="shared" ca="1" si="13"/>
        <v>0</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0.41536189069423929</v>
      </c>
      <c r="I132" s="87">
        <f t="shared" ca="1" si="8"/>
        <v>0</v>
      </c>
      <c r="K132" s="36">
        <f t="shared" ca="1" si="7"/>
        <v>0</v>
      </c>
      <c r="L132" s="51">
        <f t="shared" ca="1" si="9"/>
        <v>0</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0.41536189069423929</v>
      </c>
      <c r="N132" s="67">
        <f t="shared" ca="1" si="10"/>
        <v>0</v>
      </c>
    </row>
    <row r="133" spans="1:14" x14ac:dyDescent="0.3">
      <c r="A133" s="32">
        <f t="shared" si="11"/>
        <v>46077</v>
      </c>
      <c r="B133" s="65" cm="1">
        <f t="array" aca="1" ref="B133" ca="1">_xlfn.XLOOKUP(A133,INDIRECT($A$5&amp;"!$AJ$41:$AJ$406"),INDIRECT($A$5&amp;"!$An$41:$An$406"))*SUM($F$3:$I$3)</f>
        <v>0</v>
      </c>
      <c r="C133" s="65" cm="1">
        <f t="array" aca="1" ref="C133" ca="1">_xlfn.XLOOKUP(A133,INDIRECT($A$5&amp;"!$AJ$41:$AJ$406"),INDIRECT($A$5&amp;"!$Ak$41:$Ak$406"))*SUM($F$3:$I$3)</f>
        <v>0</v>
      </c>
      <c r="D133" s="65" cm="1">
        <f t="array" aca="1" ref="D133" ca="1">_xlfn.XLOOKUP(A133,INDIRECT($A$5&amp;"!$AJ$41:$AJ$406"),INDIRECT($A$5&amp;"!$AO$41:$AO$406"))*SUM($F$3:$I$3)</f>
        <v>13.5</v>
      </c>
      <c r="E133" s="34" cm="1">
        <f t="array" ref="E133">SUMPRODUCT(('PT Storengy'!$B$8:$K$372)*('PT Storengy'!$A$8:$A$372=$A133)*('PT Storengy'!$A$5:$J$5=$A$6)*('PT Storengy'!$B$7:$K$7=$A$7))</f>
        <v>0</v>
      </c>
      <c r="F133" s="36">
        <f t="shared" ca="1" si="12"/>
        <v>0</v>
      </c>
      <c r="G133" s="51">
        <f t="shared" ca="1" si="13"/>
        <v>0</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0.41536189069423929</v>
      </c>
      <c r="I133" s="87">
        <f t="shared" ca="1" si="8"/>
        <v>0</v>
      </c>
      <c r="K133" s="36">
        <f t="shared" ca="1" si="7"/>
        <v>0</v>
      </c>
      <c r="L133" s="51">
        <f t="shared" ca="1" si="9"/>
        <v>0</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0.41536189069423929</v>
      </c>
      <c r="N133" s="67">
        <f t="shared" ca="1" si="10"/>
        <v>0</v>
      </c>
    </row>
    <row r="134" spans="1:14" x14ac:dyDescent="0.3">
      <c r="A134" s="32">
        <f t="shared" si="11"/>
        <v>46078</v>
      </c>
      <c r="B134" s="65" cm="1">
        <f t="array" aca="1" ref="B134" ca="1">_xlfn.XLOOKUP(A134,INDIRECT($A$5&amp;"!$AJ$41:$AJ$406"),INDIRECT($A$5&amp;"!$An$41:$An$406"))*SUM($F$3:$I$3)</f>
        <v>0</v>
      </c>
      <c r="C134" s="65" cm="1">
        <f t="array" aca="1" ref="C134" ca="1">_xlfn.XLOOKUP(A134,INDIRECT($A$5&amp;"!$AJ$41:$AJ$406"),INDIRECT($A$5&amp;"!$Ak$41:$Ak$406"))*SUM($F$3:$I$3)</f>
        <v>0</v>
      </c>
      <c r="D134" s="65" cm="1">
        <f t="array" aca="1" ref="D134" ca="1">_xlfn.XLOOKUP(A134,INDIRECT($A$5&amp;"!$AJ$41:$AJ$406"),INDIRECT($A$5&amp;"!$AO$41:$AO$406"))*SUM($F$3:$I$3)</f>
        <v>13.5</v>
      </c>
      <c r="E134" s="34" cm="1">
        <f t="array" ref="E134">SUMPRODUCT(('PT Storengy'!$B$8:$K$372)*('PT Storengy'!$A$8:$A$372=$A134)*('PT Storengy'!$A$5:$J$5=$A$6)*('PT Storengy'!$B$7:$K$7=$A$7))</f>
        <v>0</v>
      </c>
      <c r="F134" s="36">
        <f t="shared" ca="1" si="12"/>
        <v>0</v>
      </c>
      <c r="G134" s="51">
        <f t="shared" ca="1" si="13"/>
        <v>0</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0.41536189069423929</v>
      </c>
      <c r="I134" s="87">
        <f t="shared" ca="1" si="8"/>
        <v>0</v>
      </c>
      <c r="K134" s="36">
        <f t="shared" ca="1" si="7"/>
        <v>0</v>
      </c>
      <c r="L134" s="51">
        <f t="shared" ca="1" si="9"/>
        <v>0</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0.41536189069423929</v>
      </c>
      <c r="N134" s="67">
        <f t="shared" ca="1" si="10"/>
        <v>0</v>
      </c>
    </row>
    <row r="135" spans="1:14" x14ac:dyDescent="0.3">
      <c r="A135" s="32">
        <f t="shared" si="11"/>
        <v>46079</v>
      </c>
      <c r="B135" s="65" cm="1">
        <f t="array" aca="1" ref="B135" ca="1">_xlfn.XLOOKUP(A135,INDIRECT($A$5&amp;"!$AJ$41:$AJ$406"),INDIRECT($A$5&amp;"!$An$41:$An$406"))*SUM($F$3:$I$3)</f>
        <v>0</v>
      </c>
      <c r="C135" s="65" cm="1">
        <f t="array" aca="1" ref="C135" ca="1">_xlfn.XLOOKUP(A135,INDIRECT($A$5&amp;"!$AJ$41:$AJ$406"),INDIRECT($A$5&amp;"!$Ak$41:$Ak$406"))*SUM($F$3:$I$3)</f>
        <v>0</v>
      </c>
      <c r="D135" s="65" cm="1">
        <f t="array" aca="1" ref="D135" ca="1">_xlfn.XLOOKUP(A135,INDIRECT($A$5&amp;"!$AJ$41:$AJ$406"),INDIRECT($A$5&amp;"!$AO$41:$AO$406"))*SUM($F$3:$I$3)</f>
        <v>13.5</v>
      </c>
      <c r="E135" s="34" cm="1">
        <f t="array" ref="E135">SUMPRODUCT(('PT Storengy'!$B$8:$K$372)*('PT Storengy'!$A$8:$A$372=$A135)*('PT Storengy'!$A$5:$J$5=$A$6)*('PT Storengy'!$B$7:$K$7=$A$7))</f>
        <v>0</v>
      </c>
      <c r="F135" s="36">
        <f t="shared" ca="1" si="12"/>
        <v>0</v>
      </c>
      <c r="G135" s="51">
        <f t="shared" ca="1" si="13"/>
        <v>0</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0.41536189069423929</v>
      </c>
      <c r="I135" s="87">
        <f t="shared" ca="1" si="8"/>
        <v>0</v>
      </c>
      <c r="K135" s="36">
        <f t="shared" ca="1" si="7"/>
        <v>0</v>
      </c>
      <c r="L135" s="51">
        <f t="shared" ca="1" si="9"/>
        <v>0</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0.41536189069423929</v>
      </c>
      <c r="N135" s="67">
        <f t="shared" ca="1" si="10"/>
        <v>0</v>
      </c>
    </row>
    <row r="136" spans="1:14" x14ac:dyDescent="0.3">
      <c r="A136" s="32">
        <f t="shared" si="11"/>
        <v>46080</v>
      </c>
      <c r="B136" s="65" cm="1">
        <f t="array" aca="1" ref="B136" ca="1">_xlfn.XLOOKUP(A136,INDIRECT($A$5&amp;"!$AJ$41:$AJ$406"),INDIRECT($A$5&amp;"!$An$41:$An$406"))*SUM($F$3:$I$3)</f>
        <v>0</v>
      </c>
      <c r="C136" s="65" cm="1">
        <f t="array" aca="1" ref="C136" ca="1">_xlfn.XLOOKUP(A136,INDIRECT($A$5&amp;"!$AJ$41:$AJ$406"),INDIRECT($A$5&amp;"!$Ak$41:$Ak$406"))*SUM($F$3:$I$3)</f>
        <v>0</v>
      </c>
      <c r="D136" s="65" cm="1">
        <f t="array" aca="1" ref="D136" ca="1">_xlfn.XLOOKUP(A136,INDIRECT($A$5&amp;"!$AJ$41:$AJ$406"),INDIRECT($A$5&amp;"!$AO$41:$AO$406"))*SUM($F$3:$I$3)</f>
        <v>13.5</v>
      </c>
      <c r="E136" s="34" cm="1">
        <f t="array" ref="E136">SUMPRODUCT(('PT Storengy'!$B$8:$K$372)*('PT Storengy'!$A$8:$A$372=$A136)*('PT Storengy'!$A$5:$J$5=$A$6)*('PT Storengy'!$B$7:$K$7=$A$7))</f>
        <v>0</v>
      </c>
      <c r="F136" s="36">
        <f t="shared" ca="1" si="12"/>
        <v>0</v>
      </c>
      <c r="G136" s="51">
        <f t="shared" ca="1" si="13"/>
        <v>0</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0.41536189069423929</v>
      </c>
      <c r="I136" s="87">
        <f t="shared" ca="1" si="8"/>
        <v>0</v>
      </c>
      <c r="K136" s="36">
        <f t="shared" ca="1" si="7"/>
        <v>0</v>
      </c>
      <c r="L136" s="51">
        <f t="shared" ca="1" si="9"/>
        <v>0</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0.41536189069423929</v>
      </c>
      <c r="N136" s="67">
        <f t="shared" ca="1" si="10"/>
        <v>0</v>
      </c>
    </row>
    <row r="137" spans="1:14" x14ac:dyDescent="0.3">
      <c r="A137" s="32">
        <f t="shared" si="11"/>
        <v>46081</v>
      </c>
      <c r="B137" s="65" cm="1">
        <f t="array" aca="1" ref="B137" ca="1">_xlfn.XLOOKUP(A137,INDIRECT($A$5&amp;"!$AJ$41:$AJ$406"),INDIRECT($A$5&amp;"!$An$41:$An$406"))*SUM($F$3:$I$3)</f>
        <v>0</v>
      </c>
      <c r="C137" s="65" cm="1">
        <f t="array" aca="1" ref="C137" ca="1">_xlfn.XLOOKUP(A137,INDIRECT($A$5&amp;"!$AJ$41:$AJ$406"),INDIRECT($A$5&amp;"!$Ak$41:$Ak$406"))*SUM($F$3:$I$3)</f>
        <v>0</v>
      </c>
      <c r="D137" s="65" cm="1">
        <f t="array" aca="1" ref="D137" ca="1">_xlfn.XLOOKUP(A137,INDIRECT($A$5&amp;"!$AJ$41:$AJ$406"),INDIRECT($A$5&amp;"!$AO$41:$AO$406"))*SUM($F$3:$I$3)</f>
        <v>13.5</v>
      </c>
      <c r="E137" s="34" cm="1">
        <f t="array" ref="E137">SUMPRODUCT(('PT Storengy'!$B$8:$K$372)*('PT Storengy'!$A$8:$A$372=$A137)*('PT Storengy'!$A$5:$J$5=$A$6)*('PT Storengy'!$B$7:$K$7=$A$7))</f>
        <v>0</v>
      </c>
      <c r="F137" s="36">
        <f t="shared" ca="1" si="12"/>
        <v>0</v>
      </c>
      <c r="G137" s="51">
        <f t="shared" ca="1" si="13"/>
        <v>0</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0.41536189069423929</v>
      </c>
      <c r="I137" s="87">
        <f t="shared" ca="1" si="8"/>
        <v>0</v>
      </c>
      <c r="K137" s="36">
        <f t="shared" ca="1" si="7"/>
        <v>0</v>
      </c>
      <c r="L137" s="51">
        <f t="shared" ca="1" si="9"/>
        <v>0</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0.41536189069423929</v>
      </c>
      <c r="N137" s="67">
        <f t="shared" ca="1" si="10"/>
        <v>0</v>
      </c>
    </row>
    <row r="138" spans="1:14" x14ac:dyDescent="0.3">
      <c r="A138" s="32">
        <f t="shared" si="11"/>
        <v>46082</v>
      </c>
      <c r="B138" s="65" cm="1">
        <f t="array" aca="1" ref="B138" ca="1">_xlfn.XLOOKUP(A138,INDIRECT($A$5&amp;"!$AJ$41:$AJ$406"),INDIRECT($A$5&amp;"!$An$41:$An$406"))*SUM($F$3:$I$3)</f>
        <v>0</v>
      </c>
      <c r="C138" s="65" cm="1">
        <f t="array" aca="1" ref="C138" ca="1">_xlfn.XLOOKUP(A138,INDIRECT($A$5&amp;"!$AJ$41:$AJ$406"),INDIRECT($A$5&amp;"!$Ak$41:$Ak$406"))*SUM($F$3:$I$3)</f>
        <v>0</v>
      </c>
      <c r="D138" s="65" cm="1">
        <f t="array" aca="1" ref="D138" ca="1">_xlfn.XLOOKUP(A138,INDIRECT($A$5&amp;"!$AJ$41:$AJ$406"),INDIRECT($A$5&amp;"!$AO$41:$AO$406"))*SUM($F$3:$I$3)</f>
        <v>13.5</v>
      </c>
      <c r="E138" s="34" cm="1">
        <f t="array" ref="E138">SUMPRODUCT(('PT Storengy'!$B$8:$K$372)*('PT Storengy'!$A$8:$A$372=$A138)*('PT Storengy'!$A$5:$J$5=$A$6)*('PT Storengy'!$B$7:$K$7=$A$7))</f>
        <v>0</v>
      </c>
      <c r="F138" s="36">
        <f t="shared" ca="1" si="12"/>
        <v>0</v>
      </c>
      <c r="G138" s="51">
        <f t="shared" ca="1" si="13"/>
        <v>0</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0.41536189069423929</v>
      </c>
      <c r="I138" s="87">
        <f t="shared" ca="1" si="8"/>
        <v>0</v>
      </c>
      <c r="K138" s="36">
        <f t="shared" ca="1" si="7"/>
        <v>0</v>
      </c>
      <c r="L138" s="51">
        <f t="shared" ca="1" si="9"/>
        <v>0</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0.41536189069423929</v>
      </c>
      <c r="N138" s="67">
        <f t="shared" ca="1" si="10"/>
        <v>0</v>
      </c>
    </row>
    <row r="139" spans="1:14" x14ac:dyDescent="0.3">
      <c r="A139" s="32">
        <f t="shared" si="11"/>
        <v>46083</v>
      </c>
      <c r="B139" s="65" cm="1">
        <f t="array" aca="1" ref="B139" ca="1">_xlfn.XLOOKUP(A139,INDIRECT($A$5&amp;"!$AJ$41:$AJ$406"),INDIRECT($A$5&amp;"!$An$41:$An$406"))*SUM($F$3:$I$3)</f>
        <v>0</v>
      </c>
      <c r="C139" s="65" cm="1">
        <f t="array" aca="1" ref="C139" ca="1">_xlfn.XLOOKUP(A139,INDIRECT($A$5&amp;"!$AJ$41:$AJ$406"),INDIRECT($A$5&amp;"!$Ak$41:$Ak$406"))*SUM($F$3:$I$3)</f>
        <v>0</v>
      </c>
      <c r="D139" s="65" cm="1">
        <f t="array" aca="1" ref="D139" ca="1">_xlfn.XLOOKUP(A139,INDIRECT($A$5&amp;"!$AJ$41:$AJ$406"),INDIRECT($A$5&amp;"!$AO$41:$AO$406"))*SUM($F$3:$I$3)</f>
        <v>13.5</v>
      </c>
      <c r="E139" s="34" cm="1">
        <f t="array" ref="E139">SUMPRODUCT(('PT Storengy'!$B$8:$K$372)*('PT Storengy'!$A$8:$A$372=$A139)*('PT Storengy'!$A$5:$J$5=$A$6)*('PT Storengy'!$B$7:$K$7=$A$7))</f>
        <v>0</v>
      </c>
      <c r="F139" s="36">
        <f t="shared" ca="1" si="12"/>
        <v>0</v>
      </c>
      <c r="G139" s="51">
        <f t="shared" ca="1" si="13"/>
        <v>0</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0.41536189069423929</v>
      </c>
      <c r="I139" s="87">
        <f t="shared" ca="1" si="8"/>
        <v>0</v>
      </c>
      <c r="K139" s="36">
        <f t="shared" ca="1" si="7"/>
        <v>0</v>
      </c>
      <c r="L139" s="51">
        <f t="shared" ca="1" si="9"/>
        <v>0</v>
      </c>
      <c r="M139" s="35"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0.41536189069423929</v>
      </c>
      <c r="N139" s="67">
        <f t="shared" ca="1" si="10"/>
        <v>0</v>
      </c>
    </row>
    <row r="140" spans="1:14" x14ac:dyDescent="0.3">
      <c r="A140" s="32">
        <f t="shared" si="11"/>
        <v>46084</v>
      </c>
      <c r="B140" s="65" cm="1">
        <f t="array" aca="1" ref="B140" ca="1">_xlfn.XLOOKUP(A140,INDIRECT($A$5&amp;"!$AJ$41:$AJ$406"),INDIRECT($A$5&amp;"!$An$41:$An$406"))*SUM($F$3:$I$3)</f>
        <v>0</v>
      </c>
      <c r="C140" s="65" cm="1">
        <f t="array" aca="1" ref="C140" ca="1">_xlfn.XLOOKUP(A140,INDIRECT($A$5&amp;"!$AJ$41:$AJ$406"),INDIRECT($A$5&amp;"!$Ak$41:$Ak$406"))*SUM($F$3:$I$3)</f>
        <v>0</v>
      </c>
      <c r="D140" s="65" cm="1">
        <f t="array" aca="1" ref="D140" ca="1">_xlfn.XLOOKUP(A140,INDIRECT($A$5&amp;"!$AJ$41:$AJ$406"),INDIRECT($A$5&amp;"!$AO$41:$AO$406"))*SUM($F$3:$I$3)</f>
        <v>13.5</v>
      </c>
      <c r="E140" s="34" cm="1">
        <f t="array" ref="E140">SUMPRODUCT(('PT Storengy'!$B$8:$K$372)*('PT Storengy'!$A$8:$A$372=$A140)*('PT Storengy'!$A$5:$J$5=$A$6)*('PT Storengy'!$B$7:$K$7=$A$7))</f>
        <v>0</v>
      </c>
      <c r="F140" s="36">
        <f t="shared" ca="1" si="12"/>
        <v>0</v>
      </c>
      <c r="G140" s="51">
        <f t="shared" ca="1" si="13"/>
        <v>0</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0.41536189069423929</v>
      </c>
      <c r="I140" s="87">
        <f t="shared" ca="1" si="8"/>
        <v>0</v>
      </c>
      <c r="K140" s="36">
        <f t="shared" ca="1" si="7"/>
        <v>0</v>
      </c>
      <c r="L140" s="51">
        <f t="shared" ca="1" si="9"/>
        <v>0</v>
      </c>
      <c r="M140" s="35"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0.41536189069423929</v>
      </c>
      <c r="N140" s="67">
        <f t="shared" ca="1" si="10"/>
        <v>0</v>
      </c>
    </row>
    <row r="141" spans="1:14" x14ac:dyDescent="0.3">
      <c r="A141" s="32">
        <f t="shared" si="11"/>
        <v>46085</v>
      </c>
      <c r="B141" s="65" cm="1">
        <f t="array" aca="1" ref="B141" ca="1">_xlfn.XLOOKUP(A141,INDIRECT($A$5&amp;"!$AJ$41:$AJ$406"),INDIRECT($A$5&amp;"!$An$41:$An$406"))*SUM($F$3:$I$3)</f>
        <v>0</v>
      </c>
      <c r="C141" s="65" cm="1">
        <f t="array" aca="1" ref="C141" ca="1">_xlfn.XLOOKUP(A141,INDIRECT($A$5&amp;"!$AJ$41:$AJ$406"),INDIRECT($A$5&amp;"!$Ak$41:$Ak$406"))*SUM($F$3:$I$3)</f>
        <v>0</v>
      </c>
      <c r="D141" s="65" cm="1">
        <f t="array" aca="1" ref="D141" ca="1">_xlfn.XLOOKUP(A141,INDIRECT($A$5&amp;"!$AJ$41:$AJ$406"),INDIRECT($A$5&amp;"!$AO$41:$AO$406"))*SUM($F$3:$I$3)</f>
        <v>13.5</v>
      </c>
      <c r="E141" s="34" cm="1">
        <f t="array" ref="E141">SUMPRODUCT(('PT Storengy'!$B$8:$K$372)*('PT Storengy'!$A$8:$A$372=$A141)*('PT Storengy'!$A$5:$J$5=$A$6)*('PT Storengy'!$B$7:$K$7=$A$7))</f>
        <v>0</v>
      </c>
      <c r="F141" s="36">
        <f t="shared" ca="1" si="12"/>
        <v>0</v>
      </c>
      <c r="G141" s="51">
        <f t="shared" ca="1" si="13"/>
        <v>0</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0.41536189069423929</v>
      </c>
      <c r="I141" s="87">
        <f t="shared" ca="1" si="8"/>
        <v>0</v>
      </c>
      <c r="K141" s="36">
        <f t="shared" ca="1" si="7"/>
        <v>0</v>
      </c>
      <c r="L141" s="51">
        <f t="shared" ca="1" si="9"/>
        <v>0</v>
      </c>
      <c r="M141" s="35"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0.41536189069423929</v>
      </c>
      <c r="N141" s="67">
        <f t="shared" ca="1" si="10"/>
        <v>0</v>
      </c>
    </row>
    <row r="142" spans="1:14" x14ac:dyDescent="0.3">
      <c r="A142" s="32">
        <f t="shared" si="11"/>
        <v>46086</v>
      </c>
      <c r="B142" s="65" cm="1">
        <f t="array" aca="1" ref="B142" ca="1">_xlfn.XLOOKUP(A142,INDIRECT($A$5&amp;"!$AJ$41:$AJ$406"),INDIRECT($A$5&amp;"!$An$41:$An$406"))*SUM($F$3:$I$3)</f>
        <v>0</v>
      </c>
      <c r="C142" s="65" cm="1">
        <f t="array" aca="1" ref="C142" ca="1">_xlfn.XLOOKUP(A142,INDIRECT($A$5&amp;"!$AJ$41:$AJ$406"),INDIRECT($A$5&amp;"!$Ak$41:$Ak$406"))*SUM($F$3:$I$3)</f>
        <v>0</v>
      </c>
      <c r="D142" s="65" cm="1">
        <f t="array" aca="1" ref="D142" ca="1">_xlfn.XLOOKUP(A142,INDIRECT($A$5&amp;"!$AJ$41:$AJ$406"),INDIRECT($A$5&amp;"!$AO$41:$AO$406"))*SUM($F$3:$I$3)</f>
        <v>13.5</v>
      </c>
      <c r="E142" s="34" cm="1">
        <f t="array" ref="E142">SUMPRODUCT(('PT Storengy'!$B$8:$K$372)*('PT Storengy'!$A$8:$A$372=$A142)*('PT Storengy'!$A$5:$J$5=$A$6)*('PT Storengy'!$B$7:$K$7=$A$7))</f>
        <v>0</v>
      </c>
      <c r="F142" s="36">
        <f t="shared" ca="1" si="12"/>
        <v>0</v>
      </c>
      <c r="G142" s="51">
        <f t="shared" ca="1" si="13"/>
        <v>0</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0.41536189069423929</v>
      </c>
      <c r="I142" s="87">
        <f t="shared" ca="1" si="8"/>
        <v>0</v>
      </c>
      <c r="K142" s="36">
        <f t="shared" ca="1" si="7"/>
        <v>0</v>
      </c>
      <c r="L142" s="51">
        <f t="shared" ca="1" si="9"/>
        <v>0</v>
      </c>
      <c r="M142" s="35"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0.41536189069423929</v>
      </c>
      <c r="N142" s="67">
        <f t="shared" ca="1" si="10"/>
        <v>0</v>
      </c>
    </row>
    <row r="143" spans="1:14" x14ac:dyDescent="0.3">
      <c r="A143" s="32">
        <f t="shared" si="11"/>
        <v>46087</v>
      </c>
      <c r="B143" s="65" cm="1">
        <f t="array" aca="1" ref="B143" ca="1">_xlfn.XLOOKUP(A143,INDIRECT($A$5&amp;"!$AJ$41:$AJ$406"),INDIRECT($A$5&amp;"!$An$41:$An$406"))*SUM($F$3:$I$3)</f>
        <v>0</v>
      </c>
      <c r="C143" s="65" cm="1">
        <f t="array" aca="1" ref="C143" ca="1">_xlfn.XLOOKUP(A143,INDIRECT($A$5&amp;"!$AJ$41:$AJ$406"),INDIRECT($A$5&amp;"!$Ak$41:$Ak$406"))*SUM($F$3:$I$3)</f>
        <v>0</v>
      </c>
      <c r="D143" s="65" cm="1">
        <f t="array" aca="1" ref="D143" ca="1">_xlfn.XLOOKUP(A143,INDIRECT($A$5&amp;"!$AJ$41:$AJ$406"),INDIRECT($A$5&amp;"!$AO$41:$AO$406"))*SUM($F$3:$I$3)</f>
        <v>13.5</v>
      </c>
      <c r="E143" s="34" cm="1">
        <f t="array" ref="E143">SUMPRODUCT(('PT Storengy'!$B$8:$K$372)*('PT Storengy'!$A$8:$A$372=$A143)*('PT Storengy'!$A$5:$J$5=$A$6)*('PT Storengy'!$B$7:$K$7=$A$7))</f>
        <v>0</v>
      </c>
      <c r="F143" s="36">
        <f t="shared" ca="1" si="12"/>
        <v>0</v>
      </c>
      <c r="G143" s="51">
        <f t="shared" ca="1" si="13"/>
        <v>0</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0.41536189069423929</v>
      </c>
      <c r="I143" s="87">
        <f t="shared" ca="1" si="8"/>
        <v>0</v>
      </c>
      <c r="K143" s="36">
        <f t="shared" ca="1" si="7"/>
        <v>0</v>
      </c>
      <c r="L143" s="51">
        <f t="shared" ca="1" si="9"/>
        <v>0</v>
      </c>
      <c r="M143" s="35"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0.41536189069423929</v>
      </c>
      <c r="N143" s="67">
        <f t="shared" ca="1" si="10"/>
        <v>0</v>
      </c>
    </row>
    <row r="144" spans="1:14" x14ac:dyDescent="0.3">
      <c r="A144" s="32">
        <f t="shared" si="11"/>
        <v>46088</v>
      </c>
      <c r="B144" s="65" cm="1">
        <f t="array" aca="1" ref="B144" ca="1">_xlfn.XLOOKUP(A144,INDIRECT($A$5&amp;"!$AJ$41:$AJ$406"),INDIRECT($A$5&amp;"!$An$41:$An$406"))*SUM($F$3:$I$3)</f>
        <v>0</v>
      </c>
      <c r="C144" s="65" cm="1">
        <f t="array" aca="1" ref="C144" ca="1">_xlfn.XLOOKUP(A144,INDIRECT($A$5&amp;"!$AJ$41:$AJ$406"),INDIRECT($A$5&amp;"!$Ak$41:$Ak$406"))*SUM($F$3:$I$3)</f>
        <v>0</v>
      </c>
      <c r="D144" s="65" cm="1">
        <f t="array" aca="1" ref="D144" ca="1">_xlfn.XLOOKUP(A144,INDIRECT($A$5&amp;"!$AJ$41:$AJ$406"),INDIRECT($A$5&amp;"!$AO$41:$AO$406"))*SUM($F$3:$I$3)</f>
        <v>13.5</v>
      </c>
      <c r="E144" s="34" cm="1">
        <f t="array" ref="E144">SUMPRODUCT(('PT Storengy'!$B$8:$K$372)*('PT Storengy'!$A$8:$A$372=$A144)*('PT Storengy'!$A$5:$J$5=$A$6)*('PT Storengy'!$B$7:$K$7=$A$7))</f>
        <v>0</v>
      </c>
      <c r="F144" s="36">
        <f t="shared" ca="1" si="12"/>
        <v>0</v>
      </c>
      <c r="G144" s="51">
        <f t="shared" ca="1" si="13"/>
        <v>0</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0.41536189069423929</v>
      </c>
      <c r="I144" s="87">
        <f t="shared" ca="1" si="8"/>
        <v>0</v>
      </c>
      <c r="K144" s="36">
        <f t="shared" ca="1" si="7"/>
        <v>0</v>
      </c>
      <c r="L144" s="51">
        <f t="shared" ca="1" si="9"/>
        <v>0</v>
      </c>
      <c r="M144" s="35"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0.41536189069423929</v>
      </c>
      <c r="N144" s="67">
        <f t="shared" ca="1" si="10"/>
        <v>0</v>
      </c>
    </row>
    <row r="145" spans="1:14" x14ac:dyDescent="0.3">
      <c r="A145" s="32">
        <f t="shared" si="11"/>
        <v>46089</v>
      </c>
      <c r="B145" s="65" cm="1">
        <f t="array" aca="1" ref="B145" ca="1">_xlfn.XLOOKUP(A145,INDIRECT($A$5&amp;"!$AJ$41:$AJ$406"),INDIRECT($A$5&amp;"!$An$41:$An$406"))*SUM($F$3:$I$3)</f>
        <v>0</v>
      </c>
      <c r="C145" s="65" cm="1">
        <f t="array" aca="1" ref="C145" ca="1">_xlfn.XLOOKUP(A145,INDIRECT($A$5&amp;"!$AJ$41:$AJ$406"),INDIRECT($A$5&amp;"!$Ak$41:$Ak$406"))*SUM($F$3:$I$3)</f>
        <v>0</v>
      </c>
      <c r="D145" s="65" cm="1">
        <f t="array" aca="1" ref="D145" ca="1">_xlfn.XLOOKUP(A145,INDIRECT($A$5&amp;"!$AJ$41:$AJ$406"),INDIRECT($A$5&amp;"!$AO$41:$AO$406"))*SUM($F$3:$I$3)</f>
        <v>13.5</v>
      </c>
      <c r="E145" s="34" cm="1">
        <f t="array" ref="E145">SUMPRODUCT(('PT Storengy'!$B$8:$K$372)*('PT Storengy'!$A$8:$A$372=$A145)*('PT Storengy'!$A$5:$J$5=$A$6)*('PT Storengy'!$B$7:$K$7=$A$7))</f>
        <v>0</v>
      </c>
      <c r="F145" s="36">
        <f t="shared" ca="1" si="12"/>
        <v>0</v>
      </c>
      <c r="G145" s="51">
        <f t="shared" ca="1" si="13"/>
        <v>0</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0.41536189069423929</v>
      </c>
      <c r="I145" s="87">
        <f t="shared" ca="1" si="8"/>
        <v>0</v>
      </c>
      <c r="K145" s="36">
        <f t="shared" ref="K145:K169" ca="1" si="14">K144-N145/1000</f>
        <v>0</v>
      </c>
      <c r="L145" s="51">
        <f t="shared" ca="1" si="9"/>
        <v>0</v>
      </c>
      <c r="M145" s="35"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0.41536189069423929</v>
      </c>
      <c r="N145" s="67">
        <f t="shared" ca="1" si="10"/>
        <v>0</v>
      </c>
    </row>
    <row r="146" spans="1:14" x14ac:dyDescent="0.3">
      <c r="A146" s="32">
        <f t="shared" si="11"/>
        <v>46090</v>
      </c>
      <c r="B146" s="65" cm="1">
        <f t="array" aca="1" ref="B146" ca="1">_xlfn.XLOOKUP(A146,INDIRECT($A$5&amp;"!$AJ$41:$AJ$406"),INDIRECT($A$5&amp;"!$An$41:$An$406"))*SUM($F$3:$I$3)</f>
        <v>0</v>
      </c>
      <c r="C146" s="65" cm="1">
        <f t="array" aca="1" ref="C146" ca="1">_xlfn.XLOOKUP(A146,INDIRECT($A$5&amp;"!$AJ$41:$AJ$406"),INDIRECT($A$5&amp;"!$Ak$41:$Ak$406"))*SUM($F$3:$I$3)</f>
        <v>0</v>
      </c>
      <c r="D146" s="65" cm="1">
        <f t="array" aca="1" ref="D146" ca="1">_xlfn.XLOOKUP(A146,INDIRECT($A$5&amp;"!$AJ$41:$AJ$406"),INDIRECT($A$5&amp;"!$AO$41:$AO$406"))*SUM($F$3:$I$3)</f>
        <v>13.5</v>
      </c>
      <c r="E146" s="34" cm="1">
        <f t="array" ref="E146">SUMPRODUCT(('PT Storengy'!$B$8:$K$372)*('PT Storengy'!$A$8:$A$372=$A146)*('PT Storengy'!$A$5:$J$5=$A$6)*('PT Storengy'!$B$7:$K$7=$A$7))</f>
        <v>0</v>
      </c>
      <c r="F146" s="36">
        <f t="shared" ca="1" si="12"/>
        <v>0</v>
      </c>
      <c r="G146" s="51">
        <f t="shared" ca="1" si="13"/>
        <v>0</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0.41536189069423929</v>
      </c>
      <c r="I146" s="87">
        <f t="shared" ref="I146:I169" ca="1" si="15">IF(F145*1000-$F$4*(1-E146)*H146&gt;1000*B146,$F$4*(1-E146)*H146,F145*1000-1000*B146)</f>
        <v>0</v>
      </c>
      <c r="K146" s="36">
        <f t="shared" ca="1" si="14"/>
        <v>0</v>
      </c>
      <c r="L146" s="51">
        <f t="shared" ref="L146:L169" ca="1" si="16">MAX(K145/SUM($F$3,$G$3,$H$3,$I$3),0)</f>
        <v>0</v>
      </c>
      <c r="M146" s="35"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0.41536189069423929</v>
      </c>
      <c r="N146" s="67">
        <f t="shared" ref="N146:N169" ca="1" si="17">IF(K145*1000&lt;$F$4*(1)*M146,K145*1000,$F$4*(1)*M146)</f>
        <v>0</v>
      </c>
    </row>
    <row r="147" spans="1:14" x14ac:dyDescent="0.3">
      <c r="A147" s="32">
        <f t="shared" ref="A147:A169" si="18">A146+1</f>
        <v>46091</v>
      </c>
      <c r="B147" s="65" cm="1">
        <f t="array" aca="1" ref="B147" ca="1">_xlfn.XLOOKUP(A147,INDIRECT($A$5&amp;"!$AJ$41:$AJ$406"),INDIRECT($A$5&amp;"!$An$41:$An$406"))*SUM($F$3:$I$3)</f>
        <v>0</v>
      </c>
      <c r="C147" s="65" cm="1">
        <f t="array" aca="1" ref="C147" ca="1">_xlfn.XLOOKUP(A147,INDIRECT($A$5&amp;"!$AJ$41:$AJ$406"),INDIRECT($A$5&amp;"!$Ak$41:$Ak$406"))*SUM($F$3:$I$3)</f>
        <v>0</v>
      </c>
      <c r="D147" s="65" cm="1">
        <f t="array" aca="1" ref="D147" ca="1">_xlfn.XLOOKUP(A147,INDIRECT($A$5&amp;"!$AJ$41:$AJ$406"),INDIRECT($A$5&amp;"!$AO$41:$AO$406"))*SUM($F$3:$I$3)</f>
        <v>13.5</v>
      </c>
      <c r="E147" s="34" cm="1">
        <f t="array" ref="E147">SUMPRODUCT(('PT Storengy'!$B$8:$K$372)*('PT Storengy'!$A$8:$A$372=$A147)*('PT Storengy'!$A$5:$J$5=$A$6)*('PT Storengy'!$B$7:$K$7=$A$7))</f>
        <v>0</v>
      </c>
      <c r="F147" s="36">
        <f t="shared" ref="F147:F169" ca="1" si="19">F146-I147/1000</f>
        <v>0</v>
      </c>
      <c r="G147" s="51">
        <f t="shared" ref="G147:G169" ca="1" si="20">$F146/SUM($F$3,$G$3,$H$3,$I$3)</f>
        <v>0</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0.41536189069423929</v>
      </c>
      <c r="I147" s="87">
        <f t="shared" ca="1" si="15"/>
        <v>0</v>
      </c>
      <c r="K147" s="36">
        <f t="shared" ca="1" si="14"/>
        <v>0</v>
      </c>
      <c r="L147" s="51">
        <f t="shared" ca="1" si="16"/>
        <v>0</v>
      </c>
      <c r="M147" s="35"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0.41536189069423929</v>
      </c>
      <c r="N147" s="67">
        <f t="shared" ca="1" si="17"/>
        <v>0</v>
      </c>
    </row>
    <row r="148" spans="1:14" x14ac:dyDescent="0.3">
      <c r="A148" s="32">
        <f t="shared" si="18"/>
        <v>46092</v>
      </c>
      <c r="B148" s="65" cm="1">
        <f t="array" aca="1" ref="B148" ca="1">_xlfn.XLOOKUP(A148,INDIRECT($A$5&amp;"!$AJ$41:$AJ$406"),INDIRECT($A$5&amp;"!$An$41:$An$406"))*SUM($F$3:$I$3)</f>
        <v>0</v>
      </c>
      <c r="C148" s="65" cm="1">
        <f t="array" aca="1" ref="C148" ca="1">_xlfn.XLOOKUP(A148,INDIRECT($A$5&amp;"!$AJ$41:$AJ$406"),INDIRECT($A$5&amp;"!$Ak$41:$Ak$406"))*SUM($F$3:$I$3)</f>
        <v>0</v>
      </c>
      <c r="D148" s="65" cm="1">
        <f t="array" aca="1" ref="D148" ca="1">_xlfn.XLOOKUP(A148,INDIRECT($A$5&amp;"!$AJ$41:$AJ$406"),INDIRECT($A$5&amp;"!$AO$41:$AO$406"))*SUM($F$3:$I$3)</f>
        <v>13.5</v>
      </c>
      <c r="E148" s="34" cm="1">
        <f t="array" ref="E148">SUMPRODUCT(('PT Storengy'!$B$8:$K$372)*('PT Storengy'!$A$8:$A$372=$A148)*('PT Storengy'!$A$5:$J$5=$A$6)*('PT Storengy'!$B$7:$K$7=$A$7))</f>
        <v>0</v>
      </c>
      <c r="F148" s="36">
        <f t="shared" ca="1" si="19"/>
        <v>0</v>
      </c>
      <c r="G148" s="51">
        <f t="shared" ca="1" si="20"/>
        <v>0</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0.41536189069423929</v>
      </c>
      <c r="I148" s="87">
        <f t="shared" ca="1" si="15"/>
        <v>0</v>
      </c>
      <c r="K148" s="36">
        <f t="shared" ca="1" si="14"/>
        <v>0</v>
      </c>
      <c r="L148" s="51">
        <f t="shared" ca="1" si="16"/>
        <v>0</v>
      </c>
      <c r="M148" s="35"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0.41536189069423929</v>
      </c>
      <c r="N148" s="67">
        <f t="shared" ca="1" si="17"/>
        <v>0</v>
      </c>
    </row>
    <row r="149" spans="1:14" x14ac:dyDescent="0.3">
      <c r="A149" s="32">
        <f t="shared" si="18"/>
        <v>46093</v>
      </c>
      <c r="B149" s="65" cm="1">
        <f t="array" aca="1" ref="B149" ca="1">_xlfn.XLOOKUP(A149,INDIRECT($A$5&amp;"!$AJ$41:$AJ$406"),INDIRECT($A$5&amp;"!$An$41:$An$406"))*SUM($F$3:$I$3)</f>
        <v>0</v>
      </c>
      <c r="C149" s="65" cm="1">
        <f t="array" aca="1" ref="C149" ca="1">_xlfn.XLOOKUP(A149,INDIRECT($A$5&amp;"!$AJ$41:$AJ$406"),INDIRECT($A$5&amp;"!$Ak$41:$Ak$406"))*SUM($F$3:$I$3)</f>
        <v>0</v>
      </c>
      <c r="D149" s="65" cm="1">
        <f t="array" aca="1" ref="D149" ca="1">_xlfn.XLOOKUP(A149,INDIRECT($A$5&amp;"!$AJ$41:$AJ$406"),INDIRECT($A$5&amp;"!$AO$41:$AO$406"))*SUM($F$3:$I$3)</f>
        <v>13.5</v>
      </c>
      <c r="E149" s="34" cm="1">
        <f t="array" ref="E149">SUMPRODUCT(('PT Storengy'!$B$8:$K$372)*('PT Storengy'!$A$8:$A$372=$A149)*('PT Storengy'!$A$5:$J$5=$A$6)*('PT Storengy'!$B$7:$K$7=$A$7))</f>
        <v>0</v>
      </c>
      <c r="F149" s="36">
        <f t="shared" ca="1" si="19"/>
        <v>0</v>
      </c>
      <c r="G149" s="51">
        <f t="shared" ca="1" si="20"/>
        <v>0</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0.41536189069423929</v>
      </c>
      <c r="I149" s="87">
        <f t="shared" ca="1" si="15"/>
        <v>0</v>
      </c>
      <c r="K149" s="36">
        <f t="shared" ca="1" si="14"/>
        <v>0</v>
      </c>
      <c r="L149" s="51">
        <f t="shared" ca="1" si="16"/>
        <v>0</v>
      </c>
      <c r="M149" s="35"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0.41536189069423929</v>
      </c>
      <c r="N149" s="67">
        <f t="shared" ca="1" si="17"/>
        <v>0</v>
      </c>
    </row>
    <row r="150" spans="1:14" x14ac:dyDescent="0.3">
      <c r="A150" s="32">
        <f t="shared" si="18"/>
        <v>46094</v>
      </c>
      <c r="B150" s="65" cm="1">
        <f t="array" aca="1" ref="B150" ca="1">_xlfn.XLOOKUP(A150,INDIRECT($A$5&amp;"!$AJ$41:$AJ$406"),INDIRECT($A$5&amp;"!$An$41:$An$406"))*SUM($F$3:$I$3)</f>
        <v>0</v>
      </c>
      <c r="C150" s="65" cm="1">
        <f t="array" aca="1" ref="C150" ca="1">_xlfn.XLOOKUP(A150,INDIRECT($A$5&amp;"!$AJ$41:$AJ$406"),INDIRECT($A$5&amp;"!$Ak$41:$Ak$406"))*SUM($F$3:$I$3)</f>
        <v>0</v>
      </c>
      <c r="D150" s="65" cm="1">
        <f t="array" aca="1" ref="D150" ca="1">_xlfn.XLOOKUP(A150,INDIRECT($A$5&amp;"!$AJ$41:$AJ$406"),INDIRECT($A$5&amp;"!$AO$41:$AO$406"))*SUM($F$3:$I$3)</f>
        <v>13.5</v>
      </c>
      <c r="E150" s="34" cm="1">
        <f t="array" ref="E150">SUMPRODUCT(('PT Storengy'!$B$8:$K$372)*('PT Storengy'!$A$8:$A$372=$A150)*('PT Storengy'!$A$5:$J$5=$A$6)*('PT Storengy'!$B$7:$K$7=$A$7))</f>
        <v>0</v>
      </c>
      <c r="F150" s="36">
        <f t="shared" ca="1" si="19"/>
        <v>0</v>
      </c>
      <c r="G150" s="51">
        <f t="shared" ca="1" si="20"/>
        <v>0</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0.41536189069423929</v>
      </c>
      <c r="I150" s="87">
        <f t="shared" ca="1" si="15"/>
        <v>0</v>
      </c>
      <c r="K150" s="36">
        <f t="shared" ca="1" si="14"/>
        <v>0</v>
      </c>
      <c r="L150" s="51">
        <f t="shared" ca="1" si="16"/>
        <v>0</v>
      </c>
      <c r="M150" s="35"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0.41536189069423929</v>
      </c>
      <c r="N150" s="67">
        <f t="shared" ca="1" si="17"/>
        <v>0</v>
      </c>
    </row>
    <row r="151" spans="1:14" x14ac:dyDescent="0.3">
      <c r="A151" s="32">
        <f t="shared" si="18"/>
        <v>46095</v>
      </c>
      <c r="B151" s="65" cm="1">
        <f t="array" aca="1" ref="B151" ca="1">_xlfn.XLOOKUP(A151,INDIRECT($A$5&amp;"!$AJ$41:$AJ$406"),INDIRECT($A$5&amp;"!$An$41:$An$406"))*SUM($F$3:$I$3)</f>
        <v>0</v>
      </c>
      <c r="C151" s="65" cm="1">
        <f t="array" aca="1" ref="C151" ca="1">_xlfn.XLOOKUP(A151,INDIRECT($A$5&amp;"!$AJ$41:$AJ$406"),INDIRECT($A$5&amp;"!$Ak$41:$Ak$406"))*SUM($F$3:$I$3)</f>
        <v>0</v>
      </c>
      <c r="D151" s="65" cm="1">
        <f t="array" aca="1" ref="D151" ca="1">_xlfn.XLOOKUP(A151,INDIRECT($A$5&amp;"!$AJ$41:$AJ$406"),INDIRECT($A$5&amp;"!$AO$41:$AO$406"))*SUM($F$3:$I$3)</f>
        <v>13.5</v>
      </c>
      <c r="E151" s="34" cm="1">
        <f t="array" ref="E151">SUMPRODUCT(('PT Storengy'!$B$8:$K$372)*('PT Storengy'!$A$8:$A$372=$A151)*('PT Storengy'!$A$5:$J$5=$A$6)*('PT Storengy'!$B$7:$K$7=$A$7))</f>
        <v>0</v>
      </c>
      <c r="F151" s="36">
        <f t="shared" ca="1" si="19"/>
        <v>0</v>
      </c>
      <c r="G151" s="51">
        <f t="shared" ca="1" si="20"/>
        <v>0</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0.41536189069423929</v>
      </c>
      <c r="I151" s="87">
        <f t="shared" ca="1" si="15"/>
        <v>0</v>
      </c>
      <c r="K151" s="36">
        <f t="shared" ca="1" si="14"/>
        <v>0</v>
      </c>
      <c r="L151" s="51">
        <f t="shared" ca="1" si="16"/>
        <v>0</v>
      </c>
      <c r="M151" s="35"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0.41536189069423929</v>
      </c>
      <c r="N151" s="67">
        <f t="shared" ca="1" si="17"/>
        <v>0</v>
      </c>
    </row>
    <row r="152" spans="1:14" x14ac:dyDescent="0.3">
      <c r="A152" s="32">
        <f t="shared" si="18"/>
        <v>46096</v>
      </c>
      <c r="B152" s="65" cm="1">
        <f t="array" aca="1" ref="B152" ca="1">_xlfn.XLOOKUP(A152,INDIRECT($A$5&amp;"!$AJ$41:$AJ$406"),INDIRECT($A$5&amp;"!$An$41:$An$406"))*SUM($F$3:$I$3)</f>
        <v>0</v>
      </c>
      <c r="C152" s="65" cm="1">
        <f t="array" aca="1" ref="C152" ca="1">_xlfn.XLOOKUP(A152,INDIRECT($A$5&amp;"!$AJ$41:$AJ$406"),INDIRECT($A$5&amp;"!$Ak$41:$Ak$406"))*SUM($F$3:$I$3)</f>
        <v>0</v>
      </c>
      <c r="D152" s="65" cm="1">
        <f t="array" aca="1" ref="D152" ca="1">_xlfn.XLOOKUP(A152,INDIRECT($A$5&amp;"!$AJ$41:$AJ$406"),INDIRECT($A$5&amp;"!$AO$41:$AO$406"))*SUM($F$3:$I$3)</f>
        <v>13.5</v>
      </c>
      <c r="E152" s="34" cm="1">
        <f t="array" ref="E152">SUMPRODUCT(('PT Storengy'!$B$8:$K$372)*('PT Storengy'!$A$8:$A$372=$A152)*('PT Storengy'!$A$5:$J$5=$A$6)*('PT Storengy'!$B$7:$K$7=$A$7))</f>
        <v>0</v>
      </c>
      <c r="F152" s="36">
        <f t="shared" ca="1" si="19"/>
        <v>0</v>
      </c>
      <c r="G152" s="51">
        <f t="shared" ca="1" si="20"/>
        <v>0</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0.41536189069423929</v>
      </c>
      <c r="I152" s="87">
        <f t="shared" ca="1" si="15"/>
        <v>0</v>
      </c>
      <c r="K152" s="36">
        <f t="shared" ca="1" si="14"/>
        <v>0</v>
      </c>
      <c r="L152" s="51">
        <f t="shared" ca="1" si="16"/>
        <v>0</v>
      </c>
      <c r="M152" s="35"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0.41536189069423929</v>
      </c>
      <c r="N152" s="67">
        <f t="shared" ca="1" si="17"/>
        <v>0</v>
      </c>
    </row>
    <row r="153" spans="1:14" x14ac:dyDescent="0.3">
      <c r="A153" s="32">
        <f t="shared" si="18"/>
        <v>46097</v>
      </c>
      <c r="B153" s="65" cm="1">
        <f t="array" aca="1" ref="B153" ca="1">_xlfn.XLOOKUP(A153,INDIRECT($A$5&amp;"!$AJ$41:$AJ$406"),INDIRECT($A$5&amp;"!$An$41:$An$406"))*SUM($F$3:$I$3)</f>
        <v>0</v>
      </c>
      <c r="C153" s="65" cm="1">
        <f t="array" aca="1" ref="C153" ca="1">_xlfn.XLOOKUP(A153,INDIRECT($A$5&amp;"!$AJ$41:$AJ$406"),INDIRECT($A$5&amp;"!$Ak$41:$Ak$406"))*SUM($F$3:$I$3)</f>
        <v>0</v>
      </c>
      <c r="D153" s="65" cm="1">
        <f t="array" aca="1" ref="D153" ca="1">_xlfn.XLOOKUP(A153,INDIRECT($A$5&amp;"!$AJ$41:$AJ$406"),INDIRECT($A$5&amp;"!$AO$41:$AO$406"))*SUM($F$3:$I$3)</f>
        <v>13.5</v>
      </c>
      <c r="E153" s="34" cm="1">
        <f t="array" ref="E153">SUMPRODUCT(('PT Storengy'!$B$8:$K$372)*('PT Storengy'!$A$8:$A$372=$A153)*('PT Storengy'!$A$5:$J$5=$A$6)*('PT Storengy'!$B$7:$K$7=$A$7))</f>
        <v>0</v>
      </c>
      <c r="F153" s="36">
        <f t="shared" ca="1" si="19"/>
        <v>0</v>
      </c>
      <c r="G153" s="51">
        <f t="shared" ca="1" si="20"/>
        <v>0</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0.41536189069423929</v>
      </c>
      <c r="I153" s="87">
        <f t="shared" ca="1" si="15"/>
        <v>0</v>
      </c>
      <c r="K153" s="36">
        <f t="shared" ca="1" si="14"/>
        <v>0</v>
      </c>
      <c r="L153" s="51">
        <f t="shared" ca="1" si="16"/>
        <v>0</v>
      </c>
      <c r="M153" s="35"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0.41536189069423929</v>
      </c>
      <c r="N153" s="67">
        <f t="shared" ca="1" si="17"/>
        <v>0</v>
      </c>
    </row>
    <row r="154" spans="1:14" x14ac:dyDescent="0.3">
      <c r="A154" s="32">
        <f t="shared" si="18"/>
        <v>46098</v>
      </c>
      <c r="B154" s="65" cm="1">
        <f t="array" aca="1" ref="B154" ca="1">_xlfn.XLOOKUP(A154,INDIRECT($A$5&amp;"!$AJ$41:$AJ$406"),INDIRECT($A$5&amp;"!$An$41:$An$406"))*SUM($F$3:$I$3)</f>
        <v>0</v>
      </c>
      <c r="C154" s="65" cm="1">
        <f t="array" aca="1" ref="C154" ca="1">_xlfn.XLOOKUP(A154,INDIRECT($A$5&amp;"!$AJ$41:$AJ$406"),INDIRECT($A$5&amp;"!$Ak$41:$Ak$406"))*SUM($F$3:$I$3)</f>
        <v>0</v>
      </c>
      <c r="D154" s="65" cm="1">
        <f t="array" aca="1" ref="D154" ca="1">_xlfn.XLOOKUP(A154,INDIRECT($A$5&amp;"!$AJ$41:$AJ$406"),INDIRECT($A$5&amp;"!$AO$41:$AO$406"))*SUM($F$3:$I$3)</f>
        <v>13.5</v>
      </c>
      <c r="E154" s="34" cm="1">
        <f t="array" ref="E154">SUMPRODUCT(('PT Storengy'!$B$8:$K$372)*('PT Storengy'!$A$8:$A$372=$A154)*('PT Storengy'!$A$5:$J$5=$A$6)*('PT Storengy'!$B$7:$K$7=$A$7))</f>
        <v>0</v>
      </c>
      <c r="F154" s="36">
        <f t="shared" ca="1" si="19"/>
        <v>0</v>
      </c>
      <c r="G154" s="51">
        <f t="shared" ca="1" si="20"/>
        <v>0</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0.41536189069423929</v>
      </c>
      <c r="I154" s="87">
        <f t="shared" ca="1" si="15"/>
        <v>0</v>
      </c>
      <c r="K154" s="36">
        <f t="shared" ca="1" si="14"/>
        <v>0</v>
      </c>
      <c r="L154" s="51">
        <f t="shared" ca="1" si="16"/>
        <v>0</v>
      </c>
      <c r="M154" s="35"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0.41536189069423929</v>
      </c>
      <c r="N154" s="67">
        <f t="shared" ca="1" si="17"/>
        <v>0</v>
      </c>
    </row>
    <row r="155" spans="1:14" x14ac:dyDescent="0.3">
      <c r="A155" s="32">
        <f t="shared" si="18"/>
        <v>46099</v>
      </c>
      <c r="B155" s="65" cm="1">
        <f t="array" aca="1" ref="B155" ca="1">_xlfn.XLOOKUP(A155,INDIRECT($A$5&amp;"!$AJ$41:$AJ$406"),INDIRECT($A$5&amp;"!$An$41:$An$406"))*SUM($F$3:$I$3)</f>
        <v>0</v>
      </c>
      <c r="C155" s="65" cm="1">
        <f t="array" aca="1" ref="C155" ca="1">_xlfn.XLOOKUP(A155,INDIRECT($A$5&amp;"!$AJ$41:$AJ$406"),INDIRECT($A$5&amp;"!$Ak$41:$Ak$406"))*SUM($F$3:$I$3)</f>
        <v>0</v>
      </c>
      <c r="D155" s="65" cm="1">
        <f t="array" aca="1" ref="D155" ca="1">_xlfn.XLOOKUP(A155,INDIRECT($A$5&amp;"!$AJ$41:$AJ$406"),INDIRECT($A$5&amp;"!$AO$41:$AO$406"))*SUM($F$3:$I$3)</f>
        <v>13.5</v>
      </c>
      <c r="E155" s="34" cm="1">
        <f t="array" ref="E155">SUMPRODUCT(('PT Storengy'!$B$8:$K$372)*('PT Storengy'!$A$8:$A$372=$A155)*('PT Storengy'!$A$5:$J$5=$A$6)*('PT Storengy'!$B$7:$K$7=$A$7))</f>
        <v>0</v>
      </c>
      <c r="F155" s="36">
        <f t="shared" ca="1" si="19"/>
        <v>0</v>
      </c>
      <c r="G155" s="51">
        <f t="shared" ca="1" si="20"/>
        <v>0</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0.41536189069423929</v>
      </c>
      <c r="I155" s="87">
        <f t="shared" ca="1" si="15"/>
        <v>0</v>
      </c>
      <c r="K155" s="36">
        <f t="shared" ca="1" si="14"/>
        <v>0</v>
      </c>
      <c r="L155" s="51">
        <f t="shared" ca="1" si="16"/>
        <v>0</v>
      </c>
      <c r="M155" s="35"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0.41536189069423929</v>
      </c>
      <c r="N155" s="67">
        <f t="shared" ca="1" si="17"/>
        <v>0</v>
      </c>
    </row>
    <row r="156" spans="1:14" x14ac:dyDescent="0.3">
      <c r="A156" s="32">
        <f t="shared" si="18"/>
        <v>46100</v>
      </c>
      <c r="B156" s="65" cm="1">
        <f t="array" aca="1" ref="B156" ca="1">_xlfn.XLOOKUP(A156,INDIRECT($A$5&amp;"!$AJ$41:$AJ$406"),INDIRECT($A$5&amp;"!$An$41:$An$406"))*SUM($F$3:$I$3)</f>
        <v>0</v>
      </c>
      <c r="C156" s="65" cm="1">
        <f t="array" aca="1" ref="C156" ca="1">_xlfn.XLOOKUP(A156,INDIRECT($A$5&amp;"!$AJ$41:$AJ$406"),INDIRECT($A$5&amp;"!$Ak$41:$Ak$406"))*SUM($F$3:$I$3)</f>
        <v>0</v>
      </c>
      <c r="D156" s="65" cm="1">
        <f t="array" aca="1" ref="D156" ca="1">_xlfn.XLOOKUP(A156,INDIRECT($A$5&amp;"!$AJ$41:$AJ$406"),INDIRECT($A$5&amp;"!$AO$41:$AO$406"))*SUM($F$3:$I$3)</f>
        <v>13.5</v>
      </c>
      <c r="E156" s="34" cm="1">
        <f t="array" ref="E156">SUMPRODUCT(('PT Storengy'!$B$8:$K$372)*('PT Storengy'!$A$8:$A$372=$A156)*('PT Storengy'!$A$5:$J$5=$A$6)*('PT Storengy'!$B$7:$K$7=$A$7))</f>
        <v>0</v>
      </c>
      <c r="F156" s="36">
        <f t="shared" ca="1" si="19"/>
        <v>0</v>
      </c>
      <c r="G156" s="51">
        <f t="shared" ca="1" si="20"/>
        <v>0</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0.41536189069423929</v>
      </c>
      <c r="I156" s="87">
        <f t="shared" ca="1" si="15"/>
        <v>0</v>
      </c>
      <c r="K156" s="36">
        <f t="shared" ca="1" si="14"/>
        <v>0</v>
      </c>
      <c r="L156" s="51">
        <f t="shared" ca="1" si="16"/>
        <v>0</v>
      </c>
      <c r="M156" s="35"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0.41536189069423929</v>
      </c>
      <c r="N156" s="67">
        <f t="shared" ca="1" si="17"/>
        <v>0</v>
      </c>
    </row>
    <row r="157" spans="1:14" x14ac:dyDescent="0.3">
      <c r="A157" s="32">
        <f t="shared" si="18"/>
        <v>46101</v>
      </c>
      <c r="B157" s="65" cm="1">
        <f t="array" aca="1" ref="B157" ca="1">_xlfn.XLOOKUP(A157,INDIRECT($A$5&amp;"!$AJ$41:$AJ$406"),INDIRECT($A$5&amp;"!$An$41:$An$406"))*SUM($F$3:$I$3)</f>
        <v>0</v>
      </c>
      <c r="C157" s="65" cm="1">
        <f t="array" aca="1" ref="C157" ca="1">_xlfn.XLOOKUP(A157,INDIRECT($A$5&amp;"!$AJ$41:$AJ$406"),INDIRECT($A$5&amp;"!$Ak$41:$Ak$406"))*SUM($F$3:$I$3)</f>
        <v>0</v>
      </c>
      <c r="D157" s="65" cm="1">
        <f t="array" aca="1" ref="D157" ca="1">_xlfn.XLOOKUP(A157,INDIRECT($A$5&amp;"!$AJ$41:$AJ$406"),INDIRECT($A$5&amp;"!$AO$41:$AO$406"))*SUM($F$3:$I$3)</f>
        <v>13.5</v>
      </c>
      <c r="E157" s="34" cm="1">
        <f t="array" ref="E157">SUMPRODUCT(('PT Storengy'!$B$8:$K$372)*('PT Storengy'!$A$8:$A$372=$A157)*('PT Storengy'!$A$5:$J$5=$A$6)*('PT Storengy'!$B$7:$K$7=$A$7))</f>
        <v>0</v>
      </c>
      <c r="F157" s="36">
        <f t="shared" ca="1" si="19"/>
        <v>0</v>
      </c>
      <c r="G157" s="51">
        <f t="shared" ca="1" si="20"/>
        <v>0</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0.41536189069423929</v>
      </c>
      <c r="I157" s="87">
        <f t="shared" ca="1" si="15"/>
        <v>0</v>
      </c>
      <c r="K157" s="36">
        <f t="shared" ca="1" si="14"/>
        <v>0</v>
      </c>
      <c r="L157" s="51">
        <f t="shared" ca="1" si="16"/>
        <v>0</v>
      </c>
      <c r="M157" s="35"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0.41536189069423929</v>
      </c>
      <c r="N157" s="67">
        <f t="shared" ca="1" si="17"/>
        <v>0</v>
      </c>
    </row>
    <row r="158" spans="1:14" x14ac:dyDescent="0.3">
      <c r="A158" s="32">
        <f t="shared" si="18"/>
        <v>46102</v>
      </c>
      <c r="B158" s="65" cm="1">
        <f t="array" aca="1" ref="B158" ca="1">_xlfn.XLOOKUP(A158,INDIRECT($A$5&amp;"!$AJ$41:$AJ$406"),INDIRECT($A$5&amp;"!$An$41:$An$406"))*SUM($F$3:$I$3)</f>
        <v>0</v>
      </c>
      <c r="C158" s="65" cm="1">
        <f t="array" aca="1" ref="C158" ca="1">_xlfn.XLOOKUP(A158,INDIRECT($A$5&amp;"!$AJ$41:$AJ$406"),INDIRECT($A$5&amp;"!$Ak$41:$Ak$406"))*SUM($F$3:$I$3)</f>
        <v>0</v>
      </c>
      <c r="D158" s="65" cm="1">
        <f t="array" aca="1" ref="D158" ca="1">_xlfn.XLOOKUP(A158,INDIRECT($A$5&amp;"!$AJ$41:$AJ$406"),INDIRECT($A$5&amp;"!$AO$41:$AO$406"))*SUM($F$3:$I$3)</f>
        <v>13.5</v>
      </c>
      <c r="E158" s="34" cm="1">
        <f t="array" ref="E158">SUMPRODUCT(('PT Storengy'!$B$8:$K$372)*('PT Storengy'!$A$8:$A$372=$A158)*('PT Storengy'!$A$5:$J$5=$A$6)*('PT Storengy'!$B$7:$K$7=$A$7))</f>
        <v>0</v>
      </c>
      <c r="F158" s="36">
        <f t="shared" ca="1" si="19"/>
        <v>0</v>
      </c>
      <c r="G158" s="51">
        <f t="shared" ca="1" si="20"/>
        <v>0</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0.41536189069423929</v>
      </c>
      <c r="I158" s="87">
        <f t="shared" ca="1" si="15"/>
        <v>0</v>
      </c>
      <c r="K158" s="36">
        <f t="shared" ca="1" si="14"/>
        <v>0</v>
      </c>
      <c r="L158" s="51">
        <f t="shared" ca="1" si="16"/>
        <v>0</v>
      </c>
      <c r="M158" s="35"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0.41536189069423929</v>
      </c>
      <c r="N158" s="67">
        <f t="shared" ca="1" si="17"/>
        <v>0</v>
      </c>
    </row>
    <row r="159" spans="1:14" x14ac:dyDescent="0.3">
      <c r="A159" s="32">
        <f t="shared" si="18"/>
        <v>46103</v>
      </c>
      <c r="B159" s="65" cm="1">
        <f t="array" aca="1" ref="B159" ca="1">_xlfn.XLOOKUP(A159,INDIRECT($A$5&amp;"!$AJ$41:$AJ$406"),INDIRECT($A$5&amp;"!$An$41:$An$406"))*SUM($F$3:$I$3)</f>
        <v>0</v>
      </c>
      <c r="C159" s="65" cm="1">
        <f t="array" aca="1" ref="C159" ca="1">_xlfn.XLOOKUP(A159,INDIRECT($A$5&amp;"!$AJ$41:$AJ$406"),INDIRECT($A$5&amp;"!$Ak$41:$Ak$406"))*SUM($F$3:$I$3)</f>
        <v>0</v>
      </c>
      <c r="D159" s="65" cm="1">
        <f t="array" aca="1" ref="D159" ca="1">_xlfn.XLOOKUP(A159,INDIRECT($A$5&amp;"!$AJ$41:$AJ$406"),INDIRECT($A$5&amp;"!$AO$41:$AO$406"))*SUM($F$3:$I$3)</f>
        <v>13.5</v>
      </c>
      <c r="E159" s="34" cm="1">
        <f t="array" ref="E159">SUMPRODUCT(('PT Storengy'!$B$8:$K$372)*('PT Storengy'!$A$8:$A$372=$A159)*('PT Storengy'!$A$5:$J$5=$A$6)*('PT Storengy'!$B$7:$K$7=$A$7))</f>
        <v>0</v>
      </c>
      <c r="F159" s="36">
        <f t="shared" ca="1" si="19"/>
        <v>0</v>
      </c>
      <c r="G159" s="51">
        <f t="shared" ca="1" si="20"/>
        <v>0</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0.41536189069423929</v>
      </c>
      <c r="I159" s="87">
        <f t="shared" ca="1" si="15"/>
        <v>0</v>
      </c>
      <c r="K159" s="36">
        <f t="shared" ca="1" si="14"/>
        <v>0</v>
      </c>
      <c r="L159" s="51">
        <f t="shared" ca="1" si="16"/>
        <v>0</v>
      </c>
      <c r="M159" s="35"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0.41536189069423929</v>
      </c>
      <c r="N159" s="67">
        <f t="shared" ca="1" si="17"/>
        <v>0</v>
      </c>
    </row>
    <row r="160" spans="1:14" x14ac:dyDescent="0.3">
      <c r="A160" s="32">
        <f t="shared" si="18"/>
        <v>46104</v>
      </c>
      <c r="B160" s="65" cm="1">
        <f t="array" aca="1" ref="B160" ca="1">_xlfn.XLOOKUP(A160,INDIRECT($A$5&amp;"!$AJ$41:$AJ$406"),INDIRECT($A$5&amp;"!$An$41:$An$406"))*SUM($F$3:$I$3)</f>
        <v>0</v>
      </c>
      <c r="C160" s="65" cm="1">
        <f t="array" aca="1" ref="C160" ca="1">_xlfn.XLOOKUP(A160,INDIRECT($A$5&amp;"!$AJ$41:$AJ$406"),INDIRECT($A$5&amp;"!$Ak$41:$Ak$406"))*SUM($F$3:$I$3)</f>
        <v>0</v>
      </c>
      <c r="D160" s="65" cm="1">
        <f t="array" aca="1" ref="D160" ca="1">_xlfn.XLOOKUP(A160,INDIRECT($A$5&amp;"!$AJ$41:$AJ$406"),INDIRECT($A$5&amp;"!$AO$41:$AO$406"))*SUM($F$3:$I$3)</f>
        <v>13.5</v>
      </c>
      <c r="E160" s="34" cm="1">
        <f t="array" ref="E160">SUMPRODUCT(('PT Storengy'!$B$8:$K$372)*('PT Storengy'!$A$8:$A$372=$A160)*('PT Storengy'!$A$5:$J$5=$A$6)*('PT Storengy'!$B$7:$K$7=$A$7))</f>
        <v>0</v>
      </c>
      <c r="F160" s="36">
        <f t="shared" ca="1" si="19"/>
        <v>0</v>
      </c>
      <c r="G160" s="51">
        <f t="shared" ca="1" si="20"/>
        <v>0</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0.41536189069423929</v>
      </c>
      <c r="I160" s="87">
        <f t="shared" ca="1" si="15"/>
        <v>0</v>
      </c>
      <c r="K160" s="36">
        <f t="shared" ca="1" si="14"/>
        <v>0</v>
      </c>
      <c r="L160" s="51">
        <f t="shared" ca="1" si="16"/>
        <v>0</v>
      </c>
      <c r="M160" s="35"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0.41536189069423929</v>
      </c>
      <c r="N160" s="67">
        <f t="shared" ca="1" si="17"/>
        <v>0</v>
      </c>
    </row>
    <row r="161" spans="1:14" x14ac:dyDescent="0.3">
      <c r="A161" s="32">
        <f t="shared" si="18"/>
        <v>46105</v>
      </c>
      <c r="B161" s="65" cm="1">
        <f t="array" aca="1" ref="B161" ca="1">_xlfn.XLOOKUP(A161,INDIRECT($A$5&amp;"!$AJ$41:$AJ$406"),INDIRECT($A$5&amp;"!$An$41:$An$406"))*SUM($F$3:$I$3)</f>
        <v>0</v>
      </c>
      <c r="C161" s="65" cm="1">
        <f t="array" aca="1" ref="C161" ca="1">_xlfn.XLOOKUP(A161,INDIRECT($A$5&amp;"!$AJ$41:$AJ$406"),INDIRECT($A$5&amp;"!$Ak$41:$Ak$406"))*SUM($F$3:$I$3)</f>
        <v>0</v>
      </c>
      <c r="D161" s="65" cm="1">
        <f t="array" aca="1" ref="D161" ca="1">_xlfn.XLOOKUP(A161,INDIRECT($A$5&amp;"!$AJ$41:$AJ$406"),INDIRECT($A$5&amp;"!$AO$41:$AO$406"))*SUM($F$3:$I$3)</f>
        <v>13.5</v>
      </c>
      <c r="E161" s="34" cm="1">
        <f t="array" ref="E161">SUMPRODUCT(('PT Storengy'!$B$8:$K$372)*('PT Storengy'!$A$8:$A$372=$A161)*('PT Storengy'!$A$5:$J$5=$A$6)*('PT Storengy'!$B$7:$K$7=$A$7))</f>
        <v>0</v>
      </c>
      <c r="F161" s="36">
        <f t="shared" ca="1" si="19"/>
        <v>0</v>
      </c>
      <c r="G161" s="51">
        <f t="shared" ca="1" si="20"/>
        <v>0</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0.41536189069423929</v>
      </c>
      <c r="I161" s="87">
        <f t="shared" ca="1" si="15"/>
        <v>0</v>
      </c>
      <c r="K161" s="36">
        <f t="shared" ca="1" si="14"/>
        <v>0</v>
      </c>
      <c r="L161" s="51">
        <f t="shared" ca="1" si="16"/>
        <v>0</v>
      </c>
      <c r="M161" s="35"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0.41536189069423929</v>
      </c>
      <c r="N161" s="67">
        <f t="shared" ca="1" si="17"/>
        <v>0</v>
      </c>
    </row>
    <row r="162" spans="1:14" x14ac:dyDescent="0.3">
      <c r="A162" s="32">
        <f t="shared" si="18"/>
        <v>46106</v>
      </c>
      <c r="B162" s="65" cm="1">
        <f t="array" aca="1" ref="B162" ca="1">_xlfn.XLOOKUP(A162,INDIRECT($A$5&amp;"!$AJ$41:$AJ$406"),INDIRECT($A$5&amp;"!$An$41:$An$406"))*SUM($F$3:$I$3)</f>
        <v>0</v>
      </c>
      <c r="C162" s="65" cm="1">
        <f t="array" aca="1" ref="C162" ca="1">_xlfn.XLOOKUP(A162,INDIRECT($A$5&amp;"!$AJ$41:$AJ$406"),INDIRECT($A$5&amp;"!$Ak$41:$Ak$406"))*SUM($F$3:$I$3)</f>
        <v>0</v>
      </c>
      <c r="D162" s="65" cm="1">
        <f t="array" aca="1" ref="D162" ca="1">_xlfn.XLOOKUP(A162,INDIRECT($A$5&amp;"!$AJ$41:$AJ$406"),INDIRECT($A$5&amp;"!$AO$41:$AO$406"))*SUM($F$3:$I$3)</f>
        <v>13.5</v>
      </c>
      <c r="E162" s="34" cm="1">
        <f t="array" ref="E162">SUMPRODUCT(('PT Storengy'!$B$8:$K$372)*('PT Storengy'!$A$8:$A$372=$A162)*('PT Storengy'!$A$5:$J$5=$A$6)*('PT Storengy'!$B$7:$K$7=$A$7))</f>
        <v>0</v>
      </c>
      <c r="F162" s="36">
        <f t="shared" ca="1" si="19"/>
        <v>0</v>
      </c>
      <c r="G162" s="51">
        <f t="shared" ca="1" si="20"/>
        <v>0</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0.41536189069423929</v>
      </c>
      <c r="I162" s="87">
        <f t="shared" ca="1" si="15"/>
        <v>0</v>
      </c>
      <c r="K162" s="36">
        <f t="shared" ca="1" si="14"/>
        <v>0</v>
      </c>
      <c r="L162" s="51">
        <f t="shared" ca="1" si="16"/>
        <v>0</v>
      </c>
      <c r="M162" s="35"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0.41536189069423929</v>
      </c>
      <c r="N162" s="67">
        <f t="shared" ca="1" si="17"/>
        <v>0</v>
      </c>
    </row>
    <row r="163" spans="1:14" x14ac:dyDescent="0.3">
      <c r="A163" s="32">
        <f t="shared" si="18"/>
        <v>46107</v>
      </c>
      <c r="B163" s="65" cm="1">
        <f t="array" aca="1" ref="B163" ca="1">_xlfn.XLOOKUP(A163,INDIRECT($A$5&amp;"!$AJ$41:$AJ$406"),INDIRECT($A$5&amp;"!$An$41:$An$406"))*SUM($F$3:$I$3)</f>
        <v>0</v>
      </c>
      <c r="C163" s="65" cm="1">
        <f t="array" aca="1" ref="C163" ca="1">_xlfn.XLOOKUP(A163,INDIRECT($A$5&amp;"!$AJ$41:$AJ$406"),INDIRECT($A$5&amp;"!$Ak$41:$Ak$406"))*SUM($F$3:$I$3)</f>
        <v>0</v>
      </c>
      <c r="D163" s="65" cm="1">
        <f t="array" aca="1" ref="D163" ca="1">_xlfn.XLOOKUP(A163,INDIRECT($A$5&amp;"!$AJ$41:$AJ$406"),INDIRECT($A$5&amp;"!$AO$41:$AO$406"))*SUM($F$3:$I$3)</f>
        <v>13.5</v>
      </c>
      <c r="E163" s="34" cm="1">
        <f t="array" ref="E163">SUMPRODUCT(('PT Storengy'!$B$8:$K$372)*('PT Storengy'!$A$8:$A$372=$A163)*('PT Storengy'!$A$5:$J$5=$A$6)*('PT Storengy'!$B$7:$K$7=$A$7))</f>
        <v>0</v>
      </c>
      <c r="F163" s="36">
        <f t="shared" ca="1" si="19"/>
        <v>0</v>
      </c>
      <c r="G163" s="51">
        <f t="shared" ca="1" si="20"/>
        <v>0</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0.41536189069423929</v>
      </c>
      <c r="I163" s="87">
        <f t="shared" ca="1" si="15"/>
        <v>0</v>
      </c>
      <c r="K163" s="36">
        <f t="shared" ca="1" si="14"/>
        <v>0</v>
      </c>
      <c r="L163" s="51">
        <f t="shared" ca="1" si="16"/>
        <v>0</v>
      </c>
      <c r="M163" s="35"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0.41536189069423929</v>
      </c>
      <c r="N163" s="67">
        <f t="shared" ca="1" si="17"/>
        <v>0</v>
      </c>
    </row>
    <row r="164" spans="1:14" x14ac:dyDescent="0.3">
      <c r="A164" s="32">
        <f t="shared" si="18"/>
        <v>46108</v>
      </c>
      <c r="B164" s="65" cm="1">
        <f t="array" aca="1" ref="B164" ca="1">_xlfn.XLOOKUP(A164,INDIRECT($A$5&amp;"!$AJ$41:$AJ$406"),INDIRECT($A$5&amp;"!$An$41:$An$406"))*SUM($F$3:$I$3)</f>
        <v>0</v>
      </c>
      <c r="C164" s="65" cm="1">
        <f t="array" aca="1" ref="C164" ca="1">_xlfn.XLOOKUP(A164,INDIRECT($A$5&amp;"!$AJ$41:$AJ$406"),INDIRECT($A$5&amp;"!$Ak$41:$Ak$406"))*SUM($F$3:$I$3)</f>
        <v>0</v>
      </c>
      <c r="D164" s="65" cm="1">
        <f t="array" aca="1" ref="D164" ca="1">_xlfn.XLOOKUP(A164,INDIRECT($A$5&amp;"!$AJ$41:$AJ$406"),INDIRECT($A$5&amp;"!$AO$41:$AO$406"))*SUM($F$3:$I$3)</f>
        <v>13.5</v>
      </c>
      <c r="E164" s="34" cm="1">
        <f t="array" ref="E164">SUMPRODUCT(('PT Storengy'!$B$8:$K$372)*('PT Storengy'!$A$8:$A$372=$A164)*('PT Storengy'!$A$5:$J$5=$A$6)*('PT Storengy'!$B$7:$K$7=$A$7))</f>
        <v>0</v>
      </c>
      <c r="F164" s="36">
        <f t="shared" ca="1" si="19"/>
        <v>0</v>
      </c>
      <c r="G164" s="51">
        <f t="shared" ca="1" si="20"/>
        <v>0</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0.41536189069423929</v>
      </c>
      <c r="I164" s="87">
        <f t="shared" ca="1" si="15"/>
        <v>0</v>
      </c>
      <c r="K164" s="36">
        <f t="shared" ca="1" si="14"/>
        <v>0</v>
      </c>
      <c r="L164" s="51">
        <f t="shared" ca="1" si="16"/>
        <v>0</v>
      </c>
      <c r="M164" s="35"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0.41536189069423929</v>
      </c>
      <c r="N164" s="67">
        <f t="shared" ca="1" si="17"/>
        <v>0</v>
      </c>
    </row>
    <row r="165" spans="1:14" x14ac:dyDescent="0.3">
      <c r="A165" s="32">
        <f t="shared" si="18"/>
        <v>46109</v>
      </c>
      <c r="B165" s="65" cm="1">
        <f t="array" aca="1" ref="B165" ca="1">_xlfn.XLOOKUP(A165,INDIRECT($A$5&amp;"!$AJ$41:$AJ$406"),INDIRECT($A$5&amp;"!$An$41:$An$406"))*SUM($F$3:$I$3)</f>
        <v>0</v>
      </c>
      <c r="C165" s="65" cm="1">
        <f t="array" aca="1" ref="C165" ca="1">_xlfn.XLOOKUP(A165,INDIRECT($A$5&amp;"!$AJ$41:$AJ$406"),INDIRECT($A$5&amp;"!$Ak$41:$Ak$406"))*SUM($F$3:$I$3)</f>
        <v>0</v>
      </c>
      <c r="D165" s="65" cm="1">
        <f t="array" aca="1" ref="D165" ca="1">_xlfn.XLOOKUP(A165,INDIRECT($A$5&amp;"!$AJ$41:$AJ$406"),INDIRECT($A$5&amp;"!$AO$41:$AO$406"))*SUM($F$3:$I$3)</f>
        <v>13.5</v>
      </c>
      <c r="E165" s="34" cm="1">
        <f t="array" ref="E165">SUMPRODUCT(('PT Storengy'!$B$8:$K$372)*('PT Storengy'!$A$8:$A$372=$A165)*('PT Storengy'!$A$5:$J$5=$A$6)*('PT Storengy'!$B$7:$K$7=$A$7))</f>
        <v>0</v>
      </c>
      <c r="F165" s="36">
        <f t="shared" ca="1" si="19"/>
        <v>0</v>
      </c>
      <c r="G165" s="51">
        <f t="shared" ca="1" si="20"/>
        <v>0</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0.41536189069423929</v>
      </c>
      <c r="I165" s="87">
        <f t="shared" ca="1" si="15"/>
        <v>0</v>
      </c>
      <c r="K165" s="36">
        <f t="shared" ca="1" si="14"/>
        <v>0</v>
      </c>
      <c r="L165" s="51">
        <f t="shared" ca="1" si="16"/>
        <v>0</v>
      </c>
      <c r="M165" s="35"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0.41536189069423929</v>
      </c>
      <c r="N165" s="67">
        <f t="shared" ca="1" si="17"/>
        <v>0</v>
      </c>
    </row>
    <row r="166" spans="1:14" x14ac:dyDescent="0.3">
      <c r="A166" s="32">
        <f t="shared" si="18"/>
        <v>46110</v>
      </c>
      <c r="B166" s="65" cm="1">
        <f t="array" aca="1" ref="B166" ca="1">_xlfn.XLOOKUP(A166,INDIRECT($A$5&amp;"!$AJ$41:$AJ$406"),INDIRECT($A$5&amp;"!$An$41:$An$406"))*SUM($F$3:$I$3)</f>
        <v>0</v>
      </c>
      <c r="C166" s="65" cm="1">
        <f t="array" aca="1" ref="C166" ca="1">_xlfn.XLOOKUP(A166,INDIRECT($A$5&amp;"!$AJ$41:$AJ$406"),INDIRECT($A$5&amp;"!$Ak$41:$Ak$406"))*SUM($F$3:$I$3)</f>
        <v>0</v>
      </c>
      <c r="D166" s="65" cm="1">
        <f t="array" aca="1" ref="D166" ca="1">_xlfn.XLOOKUP(A166,INDIRECT($A$5&amp;"!$AJ$41:$AJ$406"),INDIRECT($A$5&amp;"!$AO$41:$AO$406"))*SUM($F$3:$I$3)</f>
        <v>13.5</v>
      </c>
      <c r="E166" s="34" cm="1">
        <f t="array" ref="E166">SUMPRODUCT(('PT Storengy'!$B$8:$K$372)*('PT Storengy'!$A$8:$A$372=$A166)*('PT Storengy'!$A$5:$J$5=$A$6)*('PT Storengy'!$B$7:$K$7=$A$7))</f>
        <v>0</v>
      </c>
      <c r="F166" s="36">
        <f t="shared" ca="1" si="19"/>
        <v>0</v>
      </c>
      <c r="G166" s="51">
        <f t="shared" ca="1" si="20"/>
        <v>0</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0.41536189069423929</v>
      </c>
      <c r="I166" s="87">
        <f t="shared" ca="1" si="15"/>
        <v>0</v>
      </c>
      <c r="K166" s="36">
        <f t="shared" ca="1" si="14"/>
        <v>0</v>
      </c>
      <c r="L166" s="51">
        <f t="shared" ca="1" si="16"/>
        <v>0</v>
      </c>
      <c r="M166" s="35"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0.41536189069423929</v>
      </c>
      <c r="N166" s="67">
        <f t="shared" ca="1" si="17"/>
        <v>0</v>
      </c>
    </row>
    <row r="167" spans="1:14" x14ac:dyDescent="0.3">
      <c r="A167" s="32">
        <f t="shared" si="18"/>
        <v>46111</v>
      </c>
      <c r="B167" s="65" cm="1">
        <f t="array" aca="1" ref="B167" ca="1">_xlfn.XLOOKUP(A167,INDIRECT($A$5&amp;"!$AJ$41:$AJ$406"),INDIRECT($A$5&amp;"!$An$41:$An$406"))*SUM($F$3:$I$3)</f>
        <v>0</v>
      </c>
      <c r="C167" s="65" cm="1">
        <f t="array" aca="1" ref="C167" ca="1">_xlfn.XLOOKUP(A167,INDIRECT($A$5&amp;"!$AJ$41:$AJ$406"),INDIRECT($A$5&amp;"!$Ak$41:$Ak$406"))*SUM($F$3:$I$3)</f>
        <v>0</v>
      </c>
      <c r="D167" s="65" cm="1">
        <f t="array" aca="1" ref="D167" ca="1">_xlfn.XLOOKUP(A167,INDIRECT($A$5&amp;"!$AJ$41:$AJ$406"),INDIRECT($A$5&amp;"!$AO$41:$AO$406"))*SUM($F$3:$I$3)</f>
        <v>13.5</v>
      </c>
      <c r="E167" s="34" cm="1">
        <f t="array" ref="E167">SUMPRODUCT(('PT Storengy'!$B$8:$K$372)*('PT Storengy'!$A$8:$A$372=$A167)*('PT Storengy'!$A$5:$J$5=$A$6)*('PT Storengy'!$B$7:$K$7=$A$7))</f>
        <v>0</v>
      </c>
      <c r="F167" s="36">
        <f t="shared" ca="1" si="19"/>
        <v>0</v>
      </c>
      <c r="G167" s="51">
        <f t="shared" ca="1" si="20"/>
        <v>0</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0.41536189069423929</v>
      </c>
      <c r="I167" s="87">
        <f t="shared" ca="1" si="15"/>
        <v>0</v>
      </c>
      <c r="K167" s="36">
        <f t="shared" ca="1" si="14"/>
        <v>0</v>
      </c>
      <c r="L167" s="51">
        <f t="shared" ca="1" si="16"/>
        <v>0</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0.41536189069423929</v>
      </c>
      <c r="N167" s="67">
        <f t="shared" ca="1" si="17"/>
        <v>0</v>
      </c>
    </row>
    <row r="168" spans="1:14" x14ac:dyDescent="0.3">
      <c r="A168" s="32">
        <f t="shared" si="18"/>
        <v>46112</v>
      </c>
      <c r="B168" s="65" cm="1">
        <f t="array" aca="1" ref="B168" ca="1">_xlfn.XLOOKUP(A168,INDIRECT($A$5&amp;"!$AJ$41:$AJ$406"),INDIRECT($A$5&amp;"!$An$41:$An$406"))*SUM($F$3:$I$3)</f>
        <v>0</v>
      </c>
      <c r="C168" s="65" cm="1">
        <f t="array" aca="1" ref="C168" ca="1">_xlfn.XLOOKUP(A168,INDIRECT($A$5&amp;"!$AJ$41:$AJ$406"),INDIRECT($A$5&amp;"!$Ak$41:$Ak$406"))*SUM($F$3:$I$3)</f>
        <v>0</v>
      </c>
      <c r="D168" s="65" cm="1">
        <f t="array" aca="1" ref="D168" ca="1">_xlfn.XLOOKUP(A168,INDIRECT($A$5&amp;"!$AJ$41:$AJ$406"),INDIRECT($A$5&amp;"!$AO$41:$AO$406"))*SUM($F$3:$I$3)</f>
        <v>5.4</v>
      </c>
      <c r="E168" s="34" cm="1">
        <f t="array" ref="E168">SUMPRODUCT(('PT Storengy'!$B$8:$K$372)*('PT Storengy'!$A$8:$A$372=$A168)*('PT Storengy'!$A$5:$J$5=$A$6)*('PT Storengy'!$B$7:$K$7=$A$7))</f>
        <v>0</v>
      </c>
      <c r="F168" s="36">
        <f t="shared" ca="1" si="19"/>
        <v>0</v>
      </c>
      <c r="G168" s="51">
        <f t="shared" ca="1" si="20"/>
        <v>0</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0.41536189069423929</v>
      </c>
      <c r="I168" s="87">
        <f t="shared" ca="1" si="15"/>
        <v>0</v>
      </c>
      <c r="K168" s="36">
        <f t="shared" ca="1" si="14"/>
        <v>0</v>
      </c>
      <c r="L168" s="51">
        <f t="shared" ca="1" si="16"/>
        <v>0</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0.41536189069423929</v>
      </c>
      <c r="N168" s="67">
        <f t="shared" ca="1" si="17"/>
        <v>0</v>
      </c>
    </row>
    <row r="169" spans="1:14" x14ac:dyDescent="0.3">
      <c r="A169" s="32">
        <f t="shared" si="18"/>
        <v>46113</v>
      </c>
      <c r="B169" s="65" cm="1">
        <f t="array" aca="1" ref="B169" ca="1">_xlfn.XLOOKUP(A169,INDIRECT($A$5&amp;"!$AJ$41:$AJ$406"),INDIRECT($A$5&amp;"!$An$41:$An$406"))*SUM($F$3:$I$3)</f>
        <v>0</v>
      </c>
      <c r="C169" s="65" cm="1">
        <f t="array" aca="1" ref="C169" ca="1">_xlfn.XLOOKUP(A169,INDIRECT($A$5&amp;"!$AJ$41:$AJ$406"),INDIRECT($A$5&amp;"!$Ak$41:$Ak$406"))*SUM($F$3:$I$3)</f>
        <v>0</v>
      </c>
      <c r="D169" s="65" cm="1">
        <f t="array" aca="1" ref="D169" ca="1">_xlfn.XLOOKUP(A169,INDIRECT($A$5&amp;"!$AJ$41:$AJ$406"),INDIRECT($A$5&amp;"!$AO$41:$AO$406"))*SUM($F$3:$I$3)</f>
        <v>13.5</v>
      </c>
      <c r="E169" s="34" cm="1">
        <f t="array" ref="E169">SUMPRODUCT(('PT Storengy'!$B$8:$K$372)*('PT Storengy'!$A$8:$A$372=$A169)*('PT Storengy'!$A$5:$J$5=$A$6)*('PT Storengy'!$B$7:$K$7=$A$7))</f>
        <v>0</v>
      </c>
      <c r="F169" s="36">
        <f t="shared" ca="1" si="19"/>
        <v>0</v>
      </c>
      <c r="G169" s="51">
        <f t="shared" ca="1" si="20"/>
        <v>0</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0.41536189069423929</v>
      </c>
      <c r="I169" s="87">
        <f t="shared" ca="1" si="15"/>
        <v>0</v>
      </c>
      <c r="K169" s="36">
        <f t="shared" ca="1" si="14"/>
        <v>0</v>
      </c>
      <c r="L169" s="51">
        <f t="shared" ca="1" si="16"/>
        <v>0</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0.41536189069423929</v>
      </c>
      <c r="N169" s="67">
        <f t="shared" ca="1" si="17"/>
        <v>0</v>
      </c>
    </row>
    <row r="170" spans="1:14" x14ac:dyDescent="0.3">
      <c r="A170" s="32"/>
      <c r="B170" s="65"/>
      <c r="C170" s="65"/>
      <c r="D170" s="61"/>
      <c r="E170" s="34"/>
      <c r="F170" s="36"/>
      <c r="G170" s="51"/>
      <c r="H170" s="35"/>
      <c r="I170" s="87"/>
      <c r="L170" s="51"/>
      <c r="M170" s="51"/>
      <c r="N170" s="67"/>
    </row>
    <row r="171" spans="1:14" x14ac:dyDescent="0.3">
      <c r="A171" s="32"/>
      <c r="B171" s="65"/>
      <c r="C171" s="65"/>
      <c r="D171" s="61"/>
      <c r="E171" s="34"/>
      <c r="F171" s="36"/>
      <c r="G171" s="51"/>
      <c r="H171" s="35"/>
      <c r="I171" s="87"/>
      <c r="L171" s="51"/>
      <c r="M171" s="51"/>
      <c r="N171" s="67"/>
    </row>
    <row r="172" spans="1:14" x14ac:dyDescent="0.3">
      <c r="A172" s="32"/>
      <c r="B172" s="65"/>
      <c r="C172" s="65"/>
      <c r="D172" s="61"/>
      <c r="E172" s="34"/>
      <c r="F172" s="36"/>
      <c r="G172" s="51"/>
      <c r="H172" s="35"/>
      <c r="I172" s="87"/>
      <c r="L172" s="51"/>
      <c r="M172" s="51"/>
      <c r="N172" s="67"/>
    </row>
    <row r="173" spans="1:14" x14ac:dyDescent="0.3">
      <c r="A173" s="32"/>
      <c r="B173" s="65"/>
      <c r="C173" s="65"/>
      <c r="D173" s="61"/>
      <c r="E173" s="34"/>
      <c r="F173" s="36"/>
      <c r="G173" s="51"/>
      <c r="H173" s="35"/>
      <c r="I173" s="87"/>
      <c r="L173" s="51"/>
      <c r="M173" s="51"/>
      <c r="N173" s="67"/>
    </row>
    <row r="174" spans="1:14" x14ac:dyDescent="0.3">
      <c r="A174" s="32"/>
      <c r="B174" s="65"/>
      <c r="C174" s="65"/>
      <c r="D174" s="61"/>
      <c r="E174" s="34"/>
      <c r="F174" s="36"/>
      <c r="G174" s="51"/>
      <c r="H174" s="35"/>
      <c r="I174" s="87"/>
      <c r="L174" s="51"/>
      <c r="M174" s="51"/>
      <c r="N174" s="67"/>
    </row>
    <row r="175" spans="1:14" x14ac:dyDescent="0.3">
      <c r="A175" s="32"/>
      <c r="B175" s="65"/>
      <c r="C175" s="65"/>
      <c r="D175" s="61"/>
      <c r="E175" s="34"/>
      <c r="F175" s="36"/>
      <c r="G175" s="51"/>
      <c r="H175" s="35"/>
      <c r="I175" s="87"/>
      <c r="L175" s="51"/>
      <c r="M175" s="51"/>
      <c r="N175" s="67"/>
    </row>
    <row r="176" spans="1:14" x14ac:dyDescent="0.3">
      <c r="A176" s="32"/>
      <c r="B176" s="65"/>
      <c r="C176" s="65"/>
      <c r="D176" s="61"/>
      <c r="E176" s="34"/>
      <c r="F176" s="36"/>
      <c r="G176" s="51"/>
      <c r="H176" s="35"/>
      <c r="I176" s="87"/>
      <c r="L176" s="51"/>
      <c r="M176" s="51"/>
      <c r="N176" s="67"/>
    </row>
    <row r="177" spans="1:14" x14ac:dyDescent="0.3">
      <c r="A177" s="32"/>
      <c r="B177" s="65"/>
      <c r="C177" s="65"/>
      <c r="D177" s="61"/>
      <c r="E177" s="34"/>
      <c r="F177" s="36"/>
      <c r="G177" s="51"/>
      <c r="H177" s="35"/>
      <c r="I177" s="87"/>
      <c r="L177" s="51"/>
      <c r="M177" s="51"/>
      <c r="N177" s="67"/>
    </row>
    <row r="178" spans="1:14" x14ac:dyDescent="0.3">
      <c r="A178" s="32"/>
      <c r="B178" s="65"/>
      <c r="C178" s="65"/>
      <c r="D178" s="61"/>
      <c r="E178" s="34"/>
      <c r="F178" s="36"/>
      <c r="G178" s="51"/>
      <c r="H178" s="35"/>
      <c r="I178" s="87"/>
      <c r="L178" s="51"/>
      <c r="M178" s="51"/>
      <c r="N178" s="67"/>
    </row>
    <row r="179" spans="1:14" x14ac:dyDescent="0.3">
      <c r="A179" s="32"/>
      <c r="B179" s="65"/>
      <c r="C179" s="65"/>
      <c r="D179" s="61"/>
      <c r="E179" s="34"/>
      <c r="F179" s="36"/>
      <c r="G179" s="51"/>
      <c r="H179" s="35"/>
      <c r="I179" s="87"/>
      <c r="L179" s="51"/>
      <c r="M179" s="51"/>
      <c r="N179" s="67"/>
    </row>
    <row r="180" spans="1:14" x14ac:dyDescent="0.3">
      <c r="A180" s="32"/>
      <c r="B180" s="65"/>
      <c r="C180" s="65"/>
      <c r="D180" s="61"/>
      <c r="E180" s="34"/>
      <c r="F180" s="36"/>
      <c r="G180" s="51"/>
      <c r="H180" s="35"/>
      <c r="I180" s="87"/>
      <c r="L180" s="51"/>
      <c r="M180" s="51"/>
      <c r="N180" s="67"/>
    </row>
    <row r="181" spans="1:14" x14ac:dyDescent="0.3">
      <c r="A181" s="32"/>
      <c r="B181" s="65"/>
      <c r="C181" s="65"/>
      <c r="D181" s="61"/>
      <c r="E181" s="34"/>
      <c r="F181" s="36"/>
      <c r="G181" s="51"/>
      <c r="H181" s="35"/>
      <c r="I181" s="87"/>
      <c r="L181" s="51"/>
      <c r="M181" s="51"/>
      <c r="N181" s="67"/>
    </row>
    <row r="182" spans="1:14" x14ac:dyDescent="0.3">
      <c r="A182" s="32"/>
      <c r="B182" s="65"/>
      <c r="C182" s="65"/>
      <c r="D182" s="61"/>
      <c r="E182" s="34"/>
      <c r="F182" s="36"/>
      <c r="G182" s="51"/>
      <c r="H182" s="35"/>
      <c r="I182" s="87"/>
      <c r="L182" s="51"/>
      <c r="M182" s="51"/>
      <c r="N182" s="67"/>
    </row>
    <row r="183" spans="1:14" x14ac:dyDescent="0.3">
      <c r="A183" s="32"/>
      <c r="B183" s="65"/>
      <c r="C183" s="65"/>
      <c r="D183" s="61"/>
      <c r="E183" s="34"/>
      <c r="F183" s="36"/>
      <c r="G183" s="51"/>
      <c r="H183" s="35"/>
      <c r="I183" s="87"/>
      <c r="L183" s="51"/>
      <c r="M183" s="51"/>
      <c r="N183" s="67"/>
    </row>
    <row r="184" spans="1:14" x14ac:dyDescent="0.3">
      <c r="A184" s="32"/>
      <c r="B184" s="65"/>
      <c r="C184" s="65"/>
      <c r="D184" s="61"/>
      <c r="E184" s="34"/>
      <c r="F184" s="36"/>
      <c r="G184" s="51"/>
      <c r="H184" s="35"/>
      <c r="I184" s="87"/>
      <c r="L184" s="51"/>
      <c r="M184" s="51"/>
      <c r="N184" s="67"/>
    </row>
    <row r="185" spans="1:14" x14ac:dyDescent="0.3">
      <c r="A185" s="32"/>
      <c r="B185" s="65"/>
      <c r="C185" s="65"/>
      <c r="D185" s="61"/>
      <c r="E185" s="34"/>
      <c r="F185" s="36"/>
      <c r="G185" s="51"/>
      <c r="H185" s="35"/>
      <c r="I185" s="87"/>
      <c r="L185" s="51"/>
      <c r="M185" s="51"/>
      <c r="N185" s="67"/>
    </row>
    <row r="186" spans="1:14" x14ac:dyDescent="0.3">
      <c r="A186" s="32"/>
      <c r="B186" s="65"/>
      <c r="C186" s="65"/>
      <c r="D186" s="61"/>
      <c r="E186" s="34"/>
      <c r="F186" s="36"/>
      <c r="G186" s="51"/>
      <c r="H186" s="35"/>
      <c r="I186" s="87"/>
      <c r="L186" s="51"/>
      <c r="M186" s="51"/>
      <c r="N186" s="67"/>
    </row>
    <row r="187" spans="1:14" x14ac:dyDescent="0.3">
      <c r="A187" s="32"/>
      <c r="B187" s="65"/>
      <c r="C187" s="65"/>
      <c r="D187" s="61"/>
      <c r="E187" s="34"/>
      <c r="F187" s="36"/>
      <c r="G187" s="51"/>
      <c r="H187" s="35"/>
      <c r="I187" s="87"/>
      <c r="L187" s="51"/>
      <c r="M187" s="51"/>
      <c r="N187" s="67"/>
    </row>
    <row r="188" spans="1:14" x14ac:dyDescent="0.3">
      <c r="A188" s="32"/>
      <c r="B188" s="65"/>
      <c r="C188" s="65"/>
      <c r="D188" s="61"/>
      <c r="E188" s="34"/>
      <c r="F188" s="36"/>
      <c r="G188" s="51"/>
      <c r="H188" s="35"/>
      <c r="I188" s="87"/>
      <c r="L188" s="51"/>
      <c r="M188" s="51"/>
      <c r="N188" s="67"/>
    </row>
    <row r="189" spans="1:14" x14ac:dyDescent="0.3">
      <c r="A189" s="32"/>
      <c r="B189" s="65"/>
      <c r="C189" s="65"/>
      <c r="D189" s="61"/>
      <c r="E189" s="34"/>
      <c r="F189" s="36"/>
      <c r="G189" s="51"/>
      <c r="H189" s="35"/>
      <c r="I189" s="87"/>
      <c r="L189" s="51"/>
      <c r="M189" s="51"/>
      <c r="N189" s="67"/>
    </row>
    <row r="190" spans="1:14" x14ac:dyDescent="0.3">
      <c r="A190" s="32"/>
      <c r="B190" s="65"/>
      <c r="C190" s="65"/>
      <c r="D190" s="61"/>
      <c r="E190" s="34"/>
      <c r="F190" s="36"/>
      <c r="G190" s="51"/>
      <c r="H190" s="35"/>
      <c r="I190" s="87"/>
      <c r="L190" s="51"/>
      <c r="M190" s="51"/>
      <c r="N190" s="67"/>
    </row>
    <row r="191" spans="1:14" x14ac:dyDescent="0.3">
      <c r="A191" s="32"/>
      <c r="B191" s="65"/>
      <c r="C191" s="65"/>
      <c r="D191" s="61"/>
      <c r="E191" s="34"/>
      <c r="F191" s="36"/>
      <c r="G191" s="51"/>
      <c r="H191" s="35"/>
      <c r="I191" s="87"/>
      <c r="L191" s="51"/>
      <c r="M191" s="51"/>
      <c r="N191" s="67"/>
    </row>
    <row r="192" spans="1:14" x14ac:dyDescent="0.3">
      <c r="A192" s="32"/>
      <c r="B192" s="65"/>
      <c r="C192" s="65"/>
      <c r="D192" s="61"/>
      <c r="E192" s="34"/>
      <c r="F192" s="36"/>
      <c r="G192" s="51"/>
      <c r="H192" s="35"/>
      <c r="I192" s="87"/>
      <c r="L192" s="51"/>
      <c r="M192" s="51"/>
      <c r="N192" s="67"/>
    </row>
    <row r="193" spans="1:14" x14ac:dyDescent="0.3">
      <c r="A193" s="32"/>
      <c r="B193" s="65"/>
      <c r="C193" s="65"/>
      <c r="D193" s="61"/>
      <c r="E193" s="34"/>
      <c r="F193" s="36"/>
      <c r="G193" s="51"/>
      <c r="H193" s="35"/>
      <c r="I193" s="87"/>
      <c r="L193" s="51"/>
      <c r="M193" s="51"/>
      <c r="N193" s="67"/>
    </row>
    <row r="194" spans="1:14" x14ac:dyDescent="0.3">
      <c r="A194" s="32"/>
      <c r="B194" s="65"/>
      <c r="C194" s="65"/>
      <c r="D194" s="61"/>
      <c r="E194" s="34"/>
      <c r="F194" s="36"/>
      <c r="G194" s="51"/>
      <c r="H194" s="35"/>
      <c r="I194" s="87"/>
      <c r="L194" s="51"/>
      <c r="M194" s="51"/>
      <c r="N194" s="67"/>
    </row>
    <row r="195" spans="1:14" x14ac:dyDescent="0.3">
      <c r="A195" s="32"/>
      <c r="B195" s="65"/>
      <c r="C195" s="65"/>
      <c r="D195" s="61"/>
      <c r="E195" s="34"/>
      <c r="F195" s="36"/>
      <c r="G195" s="51"/>
      <c r="H195" s="35"/>
      <c r="I195" s="87"/>
      <c r="L195" s="51"/>
      <c r="M195" s="51"/>
      <c r="N195" s="67"/>
    </row>
    <row r="196" spans="1:14" x14ac:dyDescent="0.3">
      <c r="A196" s="32"/>
      <c r="B196" s="65"/>
      <c r="C196" s="65"/>
      <c r="D196" s="61"/>
      <c r="E196" s="34"/>
      <c r="F196" s="36"/>
      <c r="G196" s="51"/>
      <c r="H196" s="35"/>
      <c r="I196" s="87"/>
      <c r="L196" s="51"/>
      <c r="M196" s="51"/>
      <c r="N196" s="67"/>
    </row>
    <row r="197" spans="1:14" x14ac:dyDescent="0.3">
      <c r="A197" s="32"/>
      <c r="B197" s="65"/>
      <c r="C197" s="65"/>
      <c r="D197" s="61"/>
      <c r="E197" s="34"/>
      <c r="F197" s="36"/>
      <c r="G197" s="51"/>
      <c r="H197" s="35"/>
      <c r="I197" s="87"/>
      <c r="L197" s="51"/>
      <c r="M197" s="51"/>
      <c r="N197" s="67"/>
    </row>
    <row r="198" spans="1:14" x14ac:dyDescent="0.3">
      <c r="A198" s="32"/>
      <c r="B198" s="65"/>
      <c r="C198" s="65"/>
      <c r="D198" s="61"/>
      <c r="E198" s="34"/>
      <c r="F198" s="36"/>
      <c r="G198" s="51"/>
      <c r="H198" s="35"/>
      <c r="I198" s="87"/>
      <c r="L198" s="51"/>
      <c r="M198" s="51"/>
      <c r="N198" s="67"/>
    </row>
    <row r="199" spans="1:14" x14ac:dyDescent="0.3">
      <c r="A199" s="32"/>
      <c r="B199" s="65"/>
      <c r="C199" s="65"/>
      <c r="D199" s="61"/>
      <c r="E199" s="34"/>
      <c r="F199" s="36"/>
      <c r="G199" s="51"/>
      <c r="H199" s="35"/>
      <c r="I199" s="87"/>
      <c r="L199" s="51"/>
      <c r="M199" s="51"/>
      <c r="N199" s="67"/>
    </row>
    <row r="200" spans="1:14" x14ac:dyDescent="0.3">
      <c r="A200" s="32"/>
      <c r="B200" s="65"/>
      <c r="C200" s="65"/>
      <c r="D200" s="61"/>
      <c r="E200" s="34"/>
      <c r="F200" s="36"/>
      <c r="G200" s="51"/>
      <c r="H200" s="35"/>
      <c r="I200" s="87"/>
      <c r="L200" s="51"/>
      <c r="M200" s="51"/>
      <c r="N200" s="67"/>
    </row>
    <row r="201" spans="1:14" x14ac:dyDescent="0.3">
      <c r="A201" s="32"/>
      <c r="B201" s="65"/>
      <c r="C201" s="65"/>
      <c r="D201" s="61"/>
      <c r="E201" s="34"/>
      <c r="F201" s="36"/>
      <c r="G201" s="51"/>
      <c r="H201" s="35"/>
      <c r="I201" s="87"/>
      <c r="L201" s="51"/>
      <c r="M201" s="51"/>
      <c r="N201" s="67"/>
    </row>
    <row r="202" spans="1:14" x14ac:dyDescent="0.3">
      <c r="A202" s="32"/>
      <c r="B202" s="65"/>
      <c r="C202" s="65"/>
      <c r="D202" s="61"/>
      <c r="E202" s="34"/>
      <c r="F202" s="36"/>
      <c r="G202" s="51"/>
      <c r="H202" s="35"/>
      <c r="I202" s="87"/>
      <c r="L202" s="51"/>
      <c r="M202" s="51"/>
      <c r="N202" s="67"/>
    </row>
    <row r="203" spans="1:14" x14ac:dyDescent="0.3">
      <c r="A203" s="32"/>
      <c r="B203" s="65"/>
      <c r="C203" s="65"/>
      <c r="D203" s="61"/>
      <c r="E203" s="34"/>
      <c r="F203" s="36"/>
      <c r="G203" s="51"/>
      <c r="H203" s="35"/>
      <c r="I203" s="87"/>
      <c r="L203" s="51"/>
      <c r="M203" s="51"/>
      <c r="N203" s="67"/>
    </row>
    <row r="204" spans="1:14" x14ac:dyDescent="0.3">
      <c r="A204" s="32"/>
      <c r="B204" s="65"/>
      <c r="C204" s="65"/>
      <c r="D204" s="61"/>
      <c r="E204" s="34"/>
      <c r="F204" s="36"/>
      <c r="G204" s="51"/>
      <c r="H204" s="35"/>
      <c r="I204" s="87"/>
      <c r="L204" s="51"/>
      <c r="M204" s="51"/>
      <c r="N204" s="67"/>
    </row>
    <row r="205" spans="1:14" x14ac:dyDescent="0.3">
      <c r="A205" s="32"/>
      <c r="B205" s="65"/>
      <c r="C205" s="65"/>
      <c r="D205" s="61"/>
      <c r="E205" s="34"/>
      <c r="F205" s="36"/>
      <c r="G205" s="51"/>
      <c r="H205" s="35"/>
      <c r="I205" s="87"/>
      <c r="L205" s="51"/>
      <c r="M205" s="51"/>
      <c r="N205" s="67"/>
    </row>
    <row r="206" spans="1:14" x14ac:dyDescent="0.3">
      <c r="A206" s="32"/>
      <c r="B206" s="65"/>
      <c r="C206" s="65"/>
      <c r="D206" s="61"/>
      <c r="E206" s="34"/>
      <c r="F206" s="36"/>
      <c r="G206" s="51"/>
      <c r="H206" s="35"/>
      <c r="I206" s="87"/>
      <c r="L206" s="51"/>
      <c r="M206" s="51"/>
      <c r="N206" s="67"/>
    </row>
    <row r="207" spans="1:14" x14ac:dyDescent="0.3">
      <c r="A207" s="32"/>
      <c r="B207" s="65"/>
      <c r="C207" s="65"/>
      <c r="D207" s="61"/>
      <c r="E207" s="34"/>
      <c r="F207" s="36"/>
      <c r="G207" s="51"/>
      <c r="H207" s="35"/>
      <c r="I207" s="87"/>
      <c r="L207" s="51"/>
      <c r="M207" s="51"/>
      <c r="N207" s="67"/>
    </row>
    <row r="208" spans="1:14" x14ac:dyDescent="0.3">
      <c r="A208" s="32"/>
      <c r="B208" s="65"/>
      <c r="C208" s="65"/>
      <c r="D208" s="61"/>
      <c r="E208" s="34"/>
      <c r="F208" s="36"/>
      <c r="G208" s="51"/>
      <c r="H208" s="35"/>
      <c r="I208" s="87"/>
      <c r="L208" s="51"/>
      <c r="M208" s="51"/>
      <c r="N208" s="67"/>
    </row>
    <row r="209" spans="1:14" x14ac:dyDescent="0.3">
      <c r="A209" s="32"/>
      <c r="B209" s="65"/>
      <c r="C209" s="65"/>
      <c r="D209" s="61"/>
      <c r="E209" s="34"/>
      <c r="F209" s="36"/>
      <c r="G209" s="51"/>
      <c r="H209" s="35"/>
      <c r="I209" s="87"/>
      <c r="L209" s="51"/>
      <c r="M209" s="51"/>
      <c r="N209" s="67"/>
    </row>
    <row r="210" spans="1:14" x14ac:dyDescent="0.3">
      <c r="A210" s="32"/>
      <c r="B210" s="65"/>
      <c r="C210" s="65"/>
      <c r="D210" s="61"/>
      <c r="E210" s="34"/>
      <c r="F210" s="36"/>
      <c r="G210" s="51"/>
      <c r="H210" s="35"/>
      <c r="I210" s="87"/>
      <c r="L210" s="51"/>
      <c r="M210" s="51"/>
      <c r="N210" s="67"/>
    </row>
    <row r="211" spans="1:14" x14ac:dyDescent="0.3">
      <c r="A211" s="32"/>
      <c r="B211" s="65"/>
      <c r="C211" s="65"/>
      <c r="D211" s="61"/>
      <c r="E211" s="34"/>
      <c r="F211" s="36"/>
      <c r="G211" s="51"/>
      <c r="H211" s="35"/>
      <c r="I211" s="87"/>
      <c r="L211" s="51"/>
      <c r="M211" s="51"/>
      <c r="N211" s="67"/>
    </row>
    <row r="212" spans="1:14" x14ac:dyDescent="0.3">
      <c r="A212" s="32"/>
      <c r="B212" s="65"/>
      <c r="C212" s="65"/>
      <c r="D212" s="61"/>
      <c r="E212" s="34"/>
      <c r="F212" s="36"/>
      <c r="G212" s="51"/>
      <c r="H212" s="35"/>
      <c r="I212" s="87"/>
      <c r="L212" s="51"/>
      <c r="M212" s="51"/>
      <c r="N212" s="67"/>
    </row>
    <row r="213" spans="1:14" x14ac:dyDescent="0.3">
      <c r="A213" s="32"/>
      <c r="B213" s="65"/>
      <c r="C213" s="65"/>
      <c r="D213" s="61"/>
      <c r="E213" s="34"/>
      <c r="F213" s="36"/>
      <c r="G213" s="51"/>
      <c r="H213" s="35"/>
      <c r="I213" s="87"/>
      <c r="L213" s="51"/>
      <c r="M213" s="51"/>
      <c r="N213" s="67"/>
    </row>
    <row r="214" spans="1:14" x14ac:dyDescent="0.3">
      <c r="A214" s="29"/>
      <c r="B214" s="29"/>
      <c r="C214" s="29"/>
      <c r="D214" s="29"/>
    </row>
    <row r="215" spans="1:14" x14ac:dyDescent="0.3">
      <c r="A215" s="29"/>
      <c r="B215" s="29"/>
      <c r="C215" s="29"/>
      <c r="D215" s="29"/>
    </row>
    <row r="216" spans="1:14" x14ac:dyDescent="0.3">
      <c r="A216" s="29"/>
      <c r="B216" s="29"/>
      <c r="C216" s="29"/>
      <c r="D216" s="29"/>
    </row>
    <row r="217" spans="1:14" x14ac:dyDescent="0.3">
      <c r="A217" s="29"/>
      <c r="B217" s="29"/>
      <c r="C217" s="29"/>
      <c r="D217" s="29"/>
    </row>
    <row r="218" spans="1:14" x14ac:dyDescent="0.3">
      <c r="A218" s="29"/>
      <c r="B218" s="29"/>
      <c r="C218" s="29"/>
      <c r="D218" s="29"/>
    </row>
    <row r="219" spans="1:14" x14ac:dyDescent="0.3">
      <c r="A219" s="29"/>
      <c r="B219" s="29"/>
      <c r="C219" s="29"/>
      <c r="D219" s="29"/>
    </row>
    <row r="220" spans="1:14" x14ac:dyDescent="0.3">
      <c r="A220" s="29"/>
      <c r="B220" s="29"/>
      <c r="C220" s="29"/>
      <c r="D220" s="29"/>
    </row>
    <row r="221" spans="1:14" x14ac:dyDescent="0.3">
      <c r="A221" s="29"/>
      <c r="B221" s="29"/>
      <c r="C221" s="29"/>
      <c r="D221" s="29"/>
    </row>
    <row r="222" spans="1:14" x14ac:dyDescent="0.3">
      <c r="A222" s="29"/>
      <c r="B222" s="29"/>
      <c r="C222" s="29"/>
      <c r="D222" s="29"/>
    </row>
    <row r="223" spans="1:14" x14ac:dyDescent="0.3">
      <c r="A223" s="29"/>
      <c r="B223" s="29"/>
      <c r="C223" s="29"/>
      <c r="D223" s="29"/>
    </row>
    <row r="224" spans="1:14" x14ac:dyDescent="0.3">
      <c r="A224" s="29"/>
      <c r="B224" s="29"/>
      <c r="C224" s="29"/>
      <c r="D224" s="29"/>
    </row>
    <row r="225" spans="1:4" x14ac:dyDescent="0.3">
      <c r="A225" s="29"/>
      <c r="B225" s="29"/>
      <c r="C225" s="29"/>
      <c r="D225" s="29"/>
    </row>
    <row r="226" spans="1:4" x14ac:dyDescent="0.3">
      <c r="A226" s="29"/>
      <c r="B226" s="29"/>
      <c r="C226" s="29"/>
      <c r="D226" s="29"/>
    </row>
    <row r="227" spans="1:4" x14ac:dyDescent="0.3">
      <c r="A227" s="29"/>
      <c r="B227" s="29"/>
      <c r="C227" s="29"/>
      <c r="D227" s="29"/>
    </row>
    <row r="228" spans="1:4" x14ac:dyDescent="0.3">
      <c r="A228" s="29"/>
      <c r="B228" s="29"/>
      <c r="C228" s="29"/>
      <c r="D228" s="29"/>
    </row>
    <row r="229" spans="1:4" x14ac:dyDescent="0.3">
      <c r="A229" s="29"/>
      <c r="B229" s="29"/>
      <c r="C229" s="29"/>
      <c r="D229" s="29"/>
    </row>
    <row r="230" spans="1:4" x14ac:dyDescent="0.3">
      <c r="A230" s="29"/>
      <c r="B230" s="29"/>
      <c r="C230" s="29"/>
      <c r="D230" s="29"/>
    </row>
    <row r="231" spans="1:4" x14ac:dyDescent="0.3">
      <c r="A231" s="29"/>
      <c r="B231" s="29"/>
      <c r="C231" s="29"/>
      <c r="D231" s="29"/>
    </row>
    <row r="232" spans="1:4" x14ac:dyDescent="0.3">
      <c r="A232" s="29"/>
      <c r="B232" s="29"/>
      <c r="C232" s="29"/>
      <c r="D232" s="29"/>
    </row>
    <row r="233" spans="1:4" x14ac:dyDescent="0.3">
      <c r="A233" s="29"/>
      <c r="B233" s="29"/>
      <c r="C233" s="29"/>
      <c r="D233" s="29"/>
    </row>
    <row r="234" spans="1:4" x14ac:dyDescent="0.3">
      <c r="A234" s="29"/>
      <c r="B234" s="29"/>
      <c r="C234" s="29"/>
      <c r="D234" s="29"/>
    </row>
    <row r="235" spans="1:4" x14ac:dyDescent="0.3">
      <c r="A235" s="29"/>
      <c r="B235" s="29"/>
      <c r="C235" s="29"/>
      <c r="D235" s="29"/>
    </row>
    <row r="236" spans="1:4" x14ac:dyDescent="0.3">
      <c r="A236" s="29"/>
      <c r="B236" s="29"/>
      <c r="C236" s="29"/>
      <c r="D236" s="29"/>
    </row>
    <row r="237" spans="1:4" x14ac:dyDescent="0.3">
      <c r="A237" s="29"/>
      <c r="B237" s="29"/>
      <c r="C237" s="29"/>
      <c r="D237" s="29"/>
    </row>
    <row r="238" spans="1:4" x14ac:dyDescent="0.3">
      <c r="A238" s="29"/>
      <c r="B238" s="29"/>
      <c r="C238" s="29"/>
      <c r="D238" s="29"/>
    </row>
    <row r="239" spans="1:4" x14ac:dyDescent="0.3">
      <c r="A239" s="29"/>
      <c r="B239" s="29"/>
      <c r="C239" s="29"/>
      <c r="D239" s="29"/>
    </row>
    <row r="240" spans="1:4" x14ac:dyDescent="0.3">
      <c r="A240" s="29"/>
      <c r="B240" s="29"/>
      <c r="C240" s="29"/>
      <c r="D240" s="29"/>
    </row>
    <row r="241" spans="1:4" x14ac:dyDescent="0.3">
      <c r="A241" s="29"/>
      <c r="B241" s="29"/>
      <c r="C241" s="29"/>
      <c r="D241" s="29"/>
    </row>
    <row r="242" spans="1:4" x14ac:dyDescent="0.3">
      <c r="A242" s="29"/>
      <c r="B242" s="29"/>
      <c r="C242" s="29"/>
      <c r="D242" s="29"/>
    </row>
    <row r="243" spans="1:4" x14ac:dyDescent="0.3">
      <c r="A243" s="29"/>
      <c r="B243" s="29"/>
      <c r="C243" s="29"/>
      <c r="D243" s="29"/>
    </row>
    <row r="244" spans="1:4" x14ac:dyDescent="0.3">
      <c r="A244" s="29"/>
      <c r="B244" s="29"/>
      <c r="C244" s="29"/>
      <c r="D244" s="29"/>
    </row>
    <row r="245" spans="1:4" x14ac:dyDescent="0.3">
      <c r="A245" s="29"/>
      <c r="B245" s="29"/>
      <c r="C245" s="29"/>
      <c r="D245" s="29"/>
    </row>
    <row r="246" spans="1:4" x14ac:dyDescent="0.3">
      <c r="A246" s="29"/>
      <c r="B246" s="29"/>
      <c r="C246" s="29"/>
      <c r="D246" s="29"/>
    </row>
    <row r="247" spans="1:4" x14ac:dyDescent="0.3">
      <c r="A247" s="29"/>
      <c r="B247" s="29"/>
      <c r="C247" s="29"/>
      <c r="D247" s="29"/>
    </row>
    <row r="248" spans="1:4" x14ac:dyDescent="0.3">
      <c r="A248" s="29"/>
      <c r="B248" s="29"/>
      <c r="C248" s="29"/>
      <c r="D248" s="29"/>
    </row>
    <row r="249" spans="1:4" x14ac:dyDescent="0.3">
      <c r="A249" s="29"/>
      <c r="B249" s="29"/>
      <c r="C249" s="29"/>
      <c r="D249" s="29"/>
    </row>
    <row r="250" spans="1:4" x14ac:dyDescent="0.3">
      <c r="A250" s="29"/>
      <c r="B250" s="29"/>
      <c r="C250" s="29"/>
      <c r="D250" s="29"/>
    </row>
    <row r="251" spans="1:4" x14ac:dyDescent="0.3">
      <c r="A251" s="29"/>
      <c r="B251" s="29"/>
      <c r="C251" s="29"/>
      <c r="D251" s="29"/>
    </row>
    <row r="252" spans="1:4" x14ac:dyDescent="0.3">
      <c r="A252" s="29"/>
      <c r="B252" s="29"/>
      <c r="C252" s="29"/>
      <c r="D252" s="29"/>
    </row>
    <row r="253" spans="1:4" x14ac:dyDescent="0.3">
      <c r="A253" s="29"/>
      <c r="B253" s="29"/>
      <c r="C253" s="29"/>
      <c r="D253" s="29"/>
    </row>
    <row r="254" spans="1:4" x14ac:dyDescent="0.3">
      <c r="A254" s="29"/>
      <c r="B254" s="29"/>
      <c r="C254" s="29"/>
      <c r="D254" s="29"/>
    </row>
    <row r="255" spans="1:4" x14ac:dyDescent="0.3">
      <c r="A255" s="29"/>
      <c r="B255" s="29"/>
      <c r="C255" s="29"/>
      <c r="D255" s="29"/>
    </row>
    <row r="256" spans="1:4" x14ac:dyDescent="0.3">
      <c r="A256" s="29"/>
      <c r="B256" s="29"/>
      <c r="C256" s="29"/>
      <c r="D256" s="29"/>
    </row>
    <row r="257" spans="1:4" x14ac:dyDescent="0.3">
      <c r="A257" s="29"/>
      <c r="B257" s="29"/>
      <c r="C257" s="29"/>
      <c r="D257" s="29"/>
    </row>
    <row r="258" spans="1:4" x14ac:dyDescent="0.3">
      <c r="A258" s="29"/>
      <c r="B258" s="29"/>
      <c r="C258" s="29"/>
      <c r="D258" s="29"/>
    </row>
    <row r="259" spans="1:4" x14ac:dyDescent="0.3">
      <c r="A259" s="29"/>
      <c r="B259" s="29"/>
      <c r="C259" s="29"/>
      <c r="D259" s="29"/>
    </row>
  </sheetData>
  <autoFilter ref="A16:U213" xr:uid="{E0BA2D08-F164-426D-8B22-833BD306E2C0}"/>
  <mergeCells count="1">
    <mergeCell ref="F11:I11"/>
  </mergeCells>
  <conditionalFormatting sqref="I17:I213">
    <cfRule type="cellIs" dxfId="0"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02EF0-12BD-4368-8595-367579993F1F}">
  <sheetPr codeName="Feuil9">
    <tabColor rgb="FF7030A0"/>
  </sheetPr>
  <dimension ref="A1:X112"/>
  <sheetViews>
    <sheetView topLeftCell="A88" zoomScale="85" zoomScaleNormal="85" workbookViewId="0">
      <selection activeCell="N88" sqref="N88"/>
    </sheetView>
  </sheetViews>
  <sheetFormatPr baseColWidth="10" defaultRowHeight="14.4" x14ac:dyDescent="0.3"/>
  <cols>
    <col min="1" max="1" width="16.88671875" customWidth="1"/>
    <col min="5" max="5" width="12.5546875" bestFit="1" customWidth="1"/>
    <col min="10" max="10" width="17.33203125" customWidth="1"/>
    <col min="14" max="14" width="17.33203125" customWidth="1"/>
    <col min="18" max="18" width="19.44140625" customWidth="1"/>
  </cols>
  <sheetData>
    <row r="1" spans="1:24" x14ac:dyDescent="0.3">
      <c r="A1" t="s">
        <v>145</v>
      </c>
      <c r="C1" t="s">
        <v>1</v>
      </c>
      <c r="F1" t="s">
        <v>59</v>
      </c>
      <c r="J1" t="s">
        <v>146</v>
      </c>
      <c r="L1" t="s">
        <v>131</v>
      </c>
      <c r="N1" t="s">
        <v>146</v>
      </c>
      <c r="P1" t="s">
        <v>137</v>
      </c>
      <c r="R1" t="s">
        <v>1</v>
      </c>
      <c r="S1" t="s">
        <v>159</v>
      </c>
      <c r="T1" t="s">
        <v>160</v>
      </c>
      <c r="V1" t="s">
        <v>59</v>
      </c>
      <c r="W1" t="s">
        <v>159</v>
      </c>
      <c r="X1" t="s">
        <v>160</v>
      </c>
    </row>
    <row r="2" spans="1:24" x14ac:dyDescent="0.3">
      <c r="A2" t="s">
        <v>144</v>
      </c>
      <c r="B2">
        <v>1</v>
      </c>
      <c r="C2" s="11">
        <v>1</v>
      </c>
      <c r="D2" s="12">
        <v>0.78</v>
      </c>
      <c r="E2" t="s">
        <v>144</v>
      </c>
      <c r="F2">
        <v>1</v>
      </c>
      <c r="G2" s="132">
        <v>1</v>
      </c>
      <c r="H2" s="132">
        <v>1</v>
      </c>
      <c r="J2" t="s">
        <v>144</v>
      </c>
      <c r="K2" s="29">
        <v>92</v>
      </c>
      <c r="L2">
        <v>0.4</v>
      </c>
      <c r="N2" t="s">
        <v>144</v>
      </c>
      <c r="O2" s="29">
        <v>306</v>
      </c>
      <c r="P2">
        <v>0.9</v>
      </c>
      <c r="R2" t="s">
        <v>144</v>
      </c>
      <c r="S2">
        <v>135</v>
      </c>
      <c r="T2">
        <v>151</v>
      </c>
      <c r="V2" t="s">
        <v>144</v>
      </c>
      <c r="W2">
        <v>80</v>
      </c>
      <c r="X2">
        <v>136</v>
      </c>
    </row>
    <row r="3" spans="1:24" x14ac:dyDescent="0.3">
      <c r="A3" t="s">
        <v>144</v>
      </c>
      <c r="B3">
        <v>2</v>
      </c>
      <c r="C3" s="13">
        <v>0.75</v>
      </c>
      <c r="D3" s="14">
        <v>0.8</v>
      </c>
      <c r="E3" t="s">
        <v>144</v>
      </c>
      <c r="F3">
        <v>2</v>
      </c>
      <c r="G3" s="132">
        <v>0.55000000000000004</v>
      </c>
      <c r="H3" s="132">
        <v>0.8</v>
      </c>
      <c r="J3" t="s">
        <v>144</v>
      </c>
      <c r="K3" s="29">
        <v>91</v>
      </c>
      <c r="L3">
        <v>0.4</v>
      </c>
      <c r="N3" t="s">
        <v>31</v>
      </c>
      <c r="O3" s="29">
        <v>306</v>
      </c>
      <c r="P3">
        <v>0.9</v>
      </c>
      <c r="R3" t="s">
        <v>31</v>
      </c>
      <c r="S3">
        <v>135</v>
      </c>
      <c r="T3">
        <v>151</v>
      </c>
      <c r="V3" t="s">
        <v>31</v>
      </c>
      <c r="W3">
        <v>80</v>
      </c>
      <c r="X3">
        <v>138</v>
      </c>
    </row>
    <row r="4" spans="1:24" x14ac:dyDescent="0.3">
      <c r="A4" t="s">
        <v>144</v>
      </c>
      <c r="B4">
        <v>3</v>
      </c>
      <c r="C4" s="13">
        <v>0.65</v>
      </c>
      <c r="D4" s="14">
        <v>0.85</v>
      </c>
      <c r="E4" t="s">
        <v>144</v>
      </c>
      <c r="F4">
        <v>3</v>
      </c>
      <c r="G4" s="132">
        <v>0.1</v>
      </c>
      <c r="H4" s="132">
        <v>0.35</v>
      </c>
      <c r="J4" t="s">
        <v>31</v>
      </c>
      <c r="K4" s="29">
        <v>92</v>
      </c>
      <c r="L4">
        <v>0.4</v>
      </c>
      <c r="N4" t="s">
        <v>32</v>
      </c>
      <c r="O4" s="29">
        <v>275</v>
      </c>
      <c r="P4">
        <v>0.9</v>
      </c>
      <c r="R4" t="s">
        <v>32</v>
      </c>
      <c r="S4">
        <v>115</v>
      </c>
      <c r="T4">
        <v>129</v>
      </c>
      <c r="V4" t="s">
        <v>32</v>
      </c>
      <c r="W4">
        <v>85</v>
      </c>
      <c r="X4">
        <v>164</v>
      </c>
    </row>
    <row r="5" spans="1:24" x14ac:dyDescent="0.3">
      <c r="A5" t="s">
        <v>144</v>
      </c>
      <c r="B5">
        <v>4</v>
      </c>
      <c r="C5" s="13">
        <v>0.3</v>
      </c>
      <c r="D5" s="14">
        <v>1</v>
      </c>
      <c r="E5" t="s">
        <v>144</v>
      </c>
      <c r="F5">
        <v>4</v>
      </c>
      <c r="G5" s="132">
        <v>0</v>
      </c>
      <c r="H5" s="132">
        <v>0.2</v>
      </c>
      <c r="J5" t="s">
        <v>31</v>
      </c>
      <c r="K5" s="29">
        <v>91</v>
      </c>
      <c r="L5">
        <v>0.4</v>
      </c>
      <c r="N5" t="s">
        <v>32</v>
      </c>
      <c r="O5" s="29">
        <v>306</v>
      </c>
      <c r="P5">
        <v>0.85</v>
      </c>
      <c r="R5" t="s">
        <v>55</v>
      </c>
      <c r="S5">
        <v>120</v>
      </c>
      <c r="T5">
        <v>128</v>
      </c>
      <c r="V5" t="s">
        <v>55</v>
      </c>
      <c r="W5">
        <v>70</v>
      </c>
      <c r="X5">
        <v>160</v>
      </c>
    </row>
    <row r="6" spans="1:24" x14ac:dyDescent="0.3">
      <c r="A6" t="s">
        <v>144</v>
      </c>
      <c r="B6">
        <v>5</v>
      </c>
      <c r="C6" s="13">
        <v>0</v>
      </c>
      <c r="D6" s="14">
        <v>1</v>
      </c>
      <c r="E6" t="s">
        <v>31</v>
      </c>
      <c r="F6">
        <v>1</v>
      </c>
      <c r="G6" s="132">
        <v>1</v>
      </c>
      <c r="H6" s="132">
        <v>1</v>
      </c>
      <c r="J6" t="s">
        <v>32</v>
      </c>
      <c r="K6" s="29">
        <v>92</v>
      </c>
      <c r="L6">
        <v>0.4</v>
      </c>
      <c r="N6" t="s">
        <v>55</v>
      </c>
      <c r="O6" s="29">
        <v>275</v>
      </c>
      <c r="P6">
        <v>0.9</v>
      </c>
      <c r="R6" t="s">
        <v>147</v>
      </c>
      <c r="S6">
        <v>120</v>
      </c>
      <c r="T6">
        <v>128</v>
      </c>
      <c r="V6" t="s">
        <v>166</v>
      </c>
      <c r="W6">
        <v>70</v>
      </c>
      <c r="X6">
        <v>160</v>
      </c>
    </row>
    <row r="7" spans="1:24" x14ac:dyDescent="0.3">
      <c r="A7" t="s">
        <v>31</v>
      </c>
      <c r="B7">
        <v>1</v>
      </c>
      <c r="C7" s="11">
        <v>1</v>
      </c>
      <c r="D7" s="12">
        <v>0.78</v>
      </c>
      <c r="E7" t="s">
        <v>31</v>
      </c>
      <c r="F7">
        <v>2</v>
      </c>
      <c r="G7" s="132">
        <v>0.8</v>
      </c>
      <c r="H7" s="132">
        <v>0.9</v>
      </c>
      <c r="J7" t="s">
        <v>32</v>
      </c>
      <c r="K7" s="29">
        <v>214</v>
      </c>
      <c r="L7">
        <v>0.85</v>
      </c>
      <c r="N7" t="s">
        <v>55</v>
      </c>
      <c r="O7" s="29">
        <v>306</v>
      </c>
      <c r="P7">
        <v>0.85</v>
      </c>
      <c r="R7" t="s">
        <v>148</v>
      </c>
      <c r="S7">
        <v>135</v>
      </c>
      <c r="T7">
        <v>151</v>
      </c>
      <c r="V7" t="s">
        <v>148</v>
      </c>
      <c r="W7">
        <v>85</v>
      </c>
      <c r="X7">
        <v>136</v>
      </c>
    </row>
    <row r="8" spans="1:24" x14ac:dyDescent="0.3">
      <c r="A8" t="s">
        <v>31</v>
      </c>
      <c r="B8">
        <v>2</v>
      </c>
      <c r="C8" s="13">
        <v>0.75</v>
      </c>
      <c r="D8" s="14">
        <v>0.8</v>
      </c>
      <c r="E8" t="s">
        <v>31</v>
      </c>
      <c r="F8">
        <v>3</v>
      </c>
      <c r="G8" s="132">
        <v>0.55000000000000004</v>
      </c>
      <c r="H8" s="132">
        <v>0.75</v>
      </c>
      <c r="J8" t="s">
        <v>32</v>
      </c>
      <c r="K8" s="29">
        <v>245</v>
      </c>
      <c r="L8">
        <v>0.95</v>
      </c>
      <c r="N8" t="s">
        <v>148</v>
      </c>
      <c r="O8" s="29">
        <v>306</v>
      </c>
      <c r="P8">
        <v>0.9</v>
      </c>
      <c r="R8" t="s">
        <v>33</v>
      </c>
      <c r="S8">
        <v>135</v>
      </c>
      <c r="T8">
        <v>151</v>
      </c>
      <c r="V8" t="s">
        <v>33</v>
      </c>
      <c r="W8">
        <v>85</v>
      </c>
      <c r="X8">
        <v>149</v>
      </c>
    </row>
    <row r="9" spans="1:24" x14ac:dyDescent="0.3">
      <c r="A9" t="s">
        <v>31</v>
      </c>
      <c r="B9">
        <v>3</v>
      </c>
      <c r="C9" s="13">
        <v>0.65</v>
      </c>
      <c r="D9" s="14">
        <v>0.85</v>
      </c>
      <c r="E9" t="s">
        <v>31</v>
      </c>
      <c r="F9">
        <v>4</v>
      </c>
      <c r="G9" s="132">
        <v>0.15</v>
      </c>
      <c r="H9" s="132">
        <v>0.42</v>
      </c>
      <c r="J9" t="s">
        <v>32</v>
      </c>
      <c r="K9" s="29">
        <v>91</v>
      </c>
      <c r="L9">
        <v>0.35</v>
      </c>
      <c r="N9" t="s">
        <v>33</v>
      </c>
      <c r="O9" s="29">
        <v>306</v>
      </c>
      <c r="P9">
        <v>0.9</v>
      </c>
      <c r="R9" t="s">
        <v>34</v>
      </c>
      <c r="S9">
        <v>115</v>
      </c>
      <c r="T9">
        <v>129</v>
      </c>
      <c r="V9" t="s">
        <v>34</v>
      </c>
      <c r="W9">
        <v>85</v>
      </c>
      <c r="X9">
        <v>165</v>
      </c>
    </row>
    <row r="10" spans="1:24" x14ac:dyDescent="0.3">
      <c r="A10" t="s">
        <v>31</v>
      </c>
      <c r="B10">
        <v>4</v>
      </c>
      <c r="C10" s="13">
        <v>0.3</v>
      </c>
      <c r="D10" s="14">
        <v>1</v>
      </c>
      <c r="E10" t="s">
        <v>31</v>
      </c>
      <c r="F10">
        <v>5</v>
      </c>
      <c r="G10" s="132">
        <v>0</v>
      </c>
      <c r="H10" s="132">
        <v>0.2</v>
      </c>
      <c r="J10" t="s">
        <v>55</v>
      </c>
      <c r="K10" s="29">
        <v>92</v>
      </c>
      <c r="L10">
        <v>0.35</v>
      </c>
      <c r="N10" t="s">
        <v>34</v>
      </c>
      <c r="O10" s="29">
        <v>275</v>
      </c>
      <c r="P10">
        <v>0.9</v>
      </c>
      <c r="R10" t="s">
        <v>56</v>
      </c>
      <c r="S10">
        <v>120</v>
      </c>
      <c r="T10">
        <v>128</v>
      </c>
      <c r="V10" t="s">
        <v>56</v>
      </c>
      <c r="W10">
        <v>85</v>
      </c>
      <c r="X10">
        <v>158</v>
      </c>
    </row>
    <row r="11" spans="1:24" x14ac:dyDescent="0.3">
      <c r="A11" t="s">
        <v>31</v>
      </c>
      <c r="B11">
        <v>5</v>
      </c>
      <c r="C11" s="13">
        <v>0</v>
      </c>
      <c r="D11" s="14">
        <v>1</v>
      </c>
      <c r="E11" t="s">
        <v>32</v>
      </c>
      <c r="F11">
        <v>1</v>
      </c>
      <c r="G11" s="132">
        <v>1</v>
      </c>
      <c r="H11" s="132">
        <v>1</v>
      </c>
      <c r="J11" t="s">
        <v>55</v>
      </c>
      <c r="K11" s="29">
        <v>214</v>
      </c>
      <c r="L11">
        <v>0.85</v>
      </c>
      <c r="N11" t="s">
        <v>34</v>
      </c>
      <c r="O11" s="29">
        <v>306</v>
      </c>
      <c r="P11">
        <v>0.85</v>
      </c>
      <c r="R11" t="s">
        <v>35</v>
      </c>
      <c r="S11">
        <v>125</v>
      </c>
      <c r="T11">
        <v>180</v>
      </c>
      <c r="V11" t="s">
        <v>35</v>
      </c>
      <c r="W11">
        <v>17</v>
      </c>
      <c r="X11">
        <v>23</v>
      </c>
    </row>
    <row r="12" spans="1:24" x14ac:dyDescent="0.3">
      <c r="A12" t="s">
        <v>32</v>
      </c>
      <c r="B12">
        <v>1</v>
      </c>
      <c r="C12" s="11">
        <v>1</v>
      </c>
      <c r="D12" s="12">
        <v>0.78</v>
      </c>
      <c r="E12" t="s">
        <v>32</v>
      </c>
      <c r="F12">
        <v>2</v>
      </c>
      <c r="G12" s="132">
        <v>0.85</v>
      </c>
      <c r="H12" s="132">
        <v>0.85</v>
      </c>
      <c r="J12" t="s">
        <v>55</v>
      </c>
      <c r="K12" s="29">
        <v>245</v>
      </c>
      <c r="L12">
        <v>0.95</v>
      </c>
      <c r="N12" t="s">
        <v>56</v>
      </c>
      <c r="O12" s="29">
        <v>275</v>
      </c>
      <c r="P12">
        <v>0.9</v>
      </c>
      <c r="R12" t="s">
        <v>57</v>
      </c>
      <c r="S12">
        <v>125</v>
      </c>
      <c r="T12">
        <v>180</v>
      </c>
      <c r="V12" t="s">
        <v>57</v>
      </c>
      <c r="W12">
        <v>18</v>
      </c>
      <c r="X12">
        <v>26</v>
      </c>
    </row>
    <row r="13" spans="1:24" x14ac:dyDescent="0.3">
      <c r="A13" t="s">
        <v>32</v>
      </c>
      <c r="B13">
        <v>2</v>
      </c>
      <c r="C13" s="13">
        <v>0.75</v>
      </c>
      <c r="D13" s="14">
        <v>0.8</v>
      </c>
      <c r="E13" t="s">
        <v>32</v>
      </c>
      <c r="F13">
        <v>3</v>
      </c>
      <c r="G13" s="132">
        <v>0.28999999999999998</v>
      </c>
      <c r="H13" s="132">
        <v>0.54</v>
      </c>
      <c r="J13" t="s">
        <v>55</v>
      </c>
      <c r="K13" s="29">
        <v>91</v>
      </c>
      <c r="L13">
        <v>0.35</v>
      </c>
      <c r="N13" t="s">
        <v>56</v>
      </c>
      <c r="O13" s="29">
        <v>306</v>
      </c>
      <c r="P13">
        <v>0.85</v>
      </c>
      <c r="R13" t="s">
        <v>167</v>
      </c>
      <c r="S13">
        <v>85</v>
      </c>
      <c r="T13">
        <v>101</v>
      </c>
      <c r="V13" t="s">
        <v>167</v>
      </c>
      <c r="W13">
        <v>44</v>
      </c>
      <c r="X13">
        <v>69</v>
      </c>
    </row>
    <row r="14" spans="1:24" x14ac:dyDescent="0.3">
      <c r="A14" t="s">
        <v>32</v>
      </c>
      <c r="B14">
        <v>3</v>
      </c>
      <c r="C14" s="13">
        <v>0.65</v>
      </c>
      <c r="D14" s="14">
        <v>0.85</v>
      </c>
      <c r="E14" t="s">
        <v>32</v>
      </c>
      <c r="F14">
        <v>4</v>
      </c>
      <c r="G14" s="132">
        <v>0.04</v>
      </c>
      <c r="H14" s="132">
        <v>0.19</v>
      </c>
      <c r="J14" t="s">
        <v>148</v>
      </c>
      <c r="K14" s="29">
        <v>92</v>
      </c>
      <c r="L14">
        <v>0.4</v>
      </c>
      <c r="N14" t="s">
        <v>149</v>
      </c>
      <c r="O14" s="29">
        <v>306</v>
      </c>
      <c r="P14">
        <v>0.85</v>
      </c>
      <c r="R14" t="s">
        <v>163</v>
      </c>
      <c r="S14">
        <v>85</v>
      </c>
      <c r="T14">
        <v>101</v>
      </c>
      <c r="V14" t="s">
        <v>163</v>
      </c>
      <c r="W14">
        <v>50</v>
      </c>
      <c r="X14">
        <v>63</v>
      </c>
    </row>
    <row r="15" spans="1:24" x14ac:dyDescent="0.3">
      <c r="A15" t="s">
        <v>32</v>
      </c>
      <c r="B15">
        <v>4</v>
      </c>
      <c r="C15" s="13">
        <v>0.3</v>
      </c>
      <c r="D15" s="14">
        <v>1</v>
      </c>
      <c r="E15" t="s">
        <v>32</v>
      </c>
      <c r="F15">
        <v>5</v>
      </c>
      <c r="G15" s="132">
        <v>0</v>
      </c>
      <c r="H15" s="132">
        <v>0.19</v>
      </c>
      <c r="J15" t="s">
        <v>148</v>
      </c>
      <c r="K15" s="29">
        <v>214</v>
      </c>
      <c r="L15">
        <v>1</v>
      </c>
      <c r="N15" t="s">
        <v>35</v>
      </c>
      <c r="O15" s="29">
        <v>306</v>
      </c>
      <c r="P15">
        <v>0.85</v>
      </c>
      <c r="R15" t="s">
        <v>164</v>
      </c>
      <c r="S15">
        <v>85</v>
      </c>
      <c r="T15">
        <v>101</v>
      </c>
      <c r="V15" t="s">
        <v>164</v>
      </c>
      <c r="W15">
        <v>50</v>
      </c>
      <c r="X15">
        <v>63</v>
      </c>
    </row>
    <row r="16" spans="1:24" x14ac:dyDescent="0.3">
      <c r="A16" t="s">
        <v>32</v>
      </c>
      <c r="B16">
        <v>5</v>
      </c>
      <c r="C16" s="13">
        <v>0</v>
      </c>
      <c r="D16" s="14">
        <v>1</v>
      </c>
      <c r="E16" t="s">
        <v>55</v>
      </c>
      <c r="F16">
        <v>1</v>
      </c>
      <c r="G16" s="132">
        <v>1</v>
      </c>
      <c r="H16" s="132">
        <v>1</v>
      </c>
      <c r="J16" t="s">
        <v>148</v>
      </c>
      <c r="K16" s="29">
        <v>245</v>
      </c>
      <c r="L16">
        <v>1</v>
      </c>
      <c r="N16" t="s">
        <v>57</v>
      </c>
      <c r="O16" s="29">
        <v>306</v>
      </c>
      <c r="P16">
        <v>0.85</v>
      </c>
      <c r="R16" t="s">
        <v>143</v>
      </c>
      <c r="S16">
        <v>120</v>
      </c>
      <c r="T16">
        <v>128</v>
      </c>
      <c r="V16" t="s">
        <v>143</v>
      </c>
      <c r="W16">
        <v>68</v>
      </c>
      <c r="X16">
        <v>159</v>
      </c>
    </row>
    <row r="17" spans="1:24" x14ac:dyDescent="0.3">
      <c r="A17" t="s">
        <v>55</v>
      </c>
      <c r="B17">
        <v>1</v>
      </c>
      <c r="C17" s="11">
        <v>1</v>
      </c>
      <c r="D17" s="12">
        <v>0.8</v>
      </c>
      <c r="E17" t="s">
        <v>55</v>
      </c>
      <c r="F17">
        <v>2</v>
      </c>
      <c r="G17" s="132">
        <v>0.75</v>
      </c>
      <c r="H17" s="132">
        <v>0.7</v>
      </c>
      <c r="J17" t="s">
        <v>148</v>
      </c>
      <c r="K17" s="29">
        <v>91</v>
      </c>
      <c r="L17">
        <v>0.4</v>
      </c>
      <c r="N17" t="s">
        <v>167</v>
      </c>
      <c r="O17" s="29">
        <v>153</v>
      </c>
      <c r="P17">
        <v>0.2</v>
      </c>
      <c r="R17" t="s">
        <v>162</v>
      </c>
      <c r="S17">
        <v>120</v>
      </c>
      <c r="T17">
        <v>128</v>
      </c>
      <c r="V17" t="s">
        <v>162</v>
      </c>
      <c r="W17">
        <v>85</v>
      </c>
      <c r="X17">
        <v>158</v>
      </c>
    </row>
    <row r="18" spans="1:24" x14ac:dyDescent="0.3">
      <c r="A18" t="s">
        <v>55</v>
      </c>
      <c r="B18">
        <v>2</v>
      </c>
      <c r="C18" s="13">
        <v>0.8</v>
      </c>
      <c r="D18" s="14">
        <v>0.85</v>
      </c>
      <c r="E18" t="s">
        <v>55</v>
      </c>
      <c r="F18">
        <v>3</v>
      </c>
      <c r="G18" s="132">
        <v>0.35</v>
      </c>
      <c r="H18" s="132">
        <v>0.45</v>
      </c>
      <c r="J18" t="s">
        <v>33</v>
      </c>
      <c r="K18" s="29">
        <v>92</v>
      </c>
      <c r="L18">
        <v>0.4</v>
      </c>
      <c r="N18" t="s">
        <v>167</v>
      </c>
      <c r="O18" s="29">
        <v>153</v>
      </c>
      <c r="P18">
        <v>0.2</v>
      </c>
      <c r="R18" t="s">
        <v>165</v>
      </c>
      <c r="S18">
        <v>125</v>
      </c>
      <c r="T18">
        <v>180</v>
      </c>
      <c r="V18" t="s">
        <v>165</v>
      </c>
      <c r="W18">
        <v>18</v>
      </c>
      <c r="X18">
        <v>26</v>
      </c>
    </row>
    <row r="19" spans="1:24" x14ac:dyDescent="0.3">
      <c r="A19" t="s">
        <v>55</v>
      </c>
      <c r="B19">
        <v>3</v>
      </c>
      <c r="C19" s="13">
        <v>0.5</v>
      </c>
      <c r="D19" s="14">
        <v>1</v>
      </c>
      <c r="E19" t="s">
        <v>55</v>
      </c>
      <c r="F19">
        <v>4</v>
      </c>
      <c r="G19" s="132">
        <v>0.15</v>
      </c>
      <c r="H19" s="132">
        <v>0.25</v>
      </c>
      <c r="J19" t="s">
        <v>33</v>
      </c>
      <c r="K19" s="29">
        <v>214</v>
      </c>
      <c r="L19">
        <v>0.9</v>
      </c>
      <c r="N19" t="s">
        <v>167</v>
      </c>
      <c r="O19" s="29">
        <v>214</v>
      </c>
      <c r="P19">
        <v>0.5</v>
      </c>
      <c r="R19" t="s">
        <v>168</v>
      </c>
      <c r="S19">
        <v>85</v>
      </c>
      <c r="T19">
        <v>112</v>
      </c>
      <c r="V19" t="s">
        <v>168</v>
      </c>
      <c r="W19">
        <v>50</v>
      </c>
      <c r="X19">
        <v>63</v>
      </c>
    </row>
    <row r="20" spans="1:24" x14ac:dyDescent="0.3">
      <c r="A20" t="s">
        <v>55</v>
      </c>
      <c r="B20">
        <v>4</v>
      </c>
      <c r="C20" s="13">
        <v>0</v>
      </c>
      <c r="D20" s="14">
        <v>1</v>
      </c>
      <c r="E20" t="s">
        <v>55</v>
      </c>
      <c r="F20">
        <v>5</v>
      </c>
      <c r="G20" s="132">
        <v>0.03</v>
      </c>
      <c r="H20" s="132">
        <v>0.2</v>
      </c>
      <c r="J20" t="s">
        <v>33</v>
      </c>
      <c r="K20" s="29">
        <v>245</v>
      </c>
      <c r="L20">
        <v>0.95</v>
      </c>
      <c r="N20" t="s">
        <v>167</v>
      </c>
      <c r="O20" s="29">
        <v>306</v>
      </c>
      <c r="P20">
        <v>0.85</v>
      </c>
      <c r="R20" s="141" t="s">
        <v>198</v>
      </c>
      <c r="S20" s="141">
        <v>120</v>
      </c>
      <c r="T20" s="141">
        <v>128</v>
      </c>
      <c r="V20" s="141" t="s">
        <v>198</v>
      </c>
      <c r="W20" s="141">
        <v>70</v>
      </c>
      <c r="X20" s="141">
        <v>158</v>
      </c>
    </row>
    <row r="21" spans="1:24" x14ac:dyDescent="0.3">
      <c r="A21" t="s">
        <v>166</v>
      </c>
      <c r="B21">
        <v>1</v>
      </c>
      <c r="C21" s="11">
        <v>1</v>
      </c>
      <c r="D21" s="12">
        <v>0.8</v>
      </c>
      <c r="E21" t="s">
        <v>55</v>
      </c>
      <c r="F21">
        <v>6</v>
      </c>
      <c r="G21" s="132">
        <v>0</v>
      </c>
      <c r="H21" s="132">
        <v>0.17</v>
      </c>
      <c r="J21" t="s">
        <v>33</v>
      </c>
      <c r="K21" s="29">
        <v>91</v>
      </c>
      <c r="L21">
        <v>0.4</v>
      </c>
      <c r="N21" t="s">
        <v>163</v>
      </c>
      <c r="O21" s="29">
        <v>153</v>
      </c>
      <c r="P21">
        <v>0.2</v>
      </c>
      <c r="R21" s="141" t="s">
        <v>196</v>
      </c>
      <c r="S21" s="141">
        <v>120</v>
      </c>
      <c r="T21" s="141">
        <v>128</v>
      </c>
      <c r="V21" s="141" t="s">
        <v>196</v>
      </c>
      <c r="W21" s="141">
        <v>85</v>
      </c>
      <c r="X21" s="141">
        <v>158</v>
      </c>
    </row>
    <row r="22" spans="1:24" x14ac:dyDescent="0.3">
      <c r="A22" t="s">
        <v>166</v>
      </c>
      <c r="B22">
        <v>2</v>
      </c>
      <c r="C22" s="13">
        <v>0.8</v>
      </c>
      <c r="D22" s="14">
        <v>0.85</v>
      </c>
      <c r="E22" t="s">
        <v>148</v>
      </c>
      <c r="F22">
        <v>1</v>
      </c>
      <c r="G22" s="132">
        <v>1</v>
      </c>
      <c r="H22" s="132">
        <v>1</v>
      </c>
      <c r="J22" t="s">
        <v>34</v>
      </c>
      <c r="K22" s="29">
        <v>92</v>
      </c>
      <c r="L22">
        <v>0.4</v>
      </c>
      <c r="N22" t="s">
        <v>163</v>
      </c>
      <c r="O22" s="29">
        <v>214</v>
      </c>
      <c r="P22">
        <v>0.5</v>
      </c>
      <c r="R22" s="141" t="s">
        <v>199</v>
      </c>
      <c r="S22" s="141">
        <v>125</v>
      </c>
      <c r="T22" s="141">
        <v>180</v>
      </c>
      <c r="V22" s="141" t="s">
        <v>199</v>
      </c>
      <c r="W22" s="141">
        <v>18</v>
      </c>
      <c r="X22" s="141">
        <v>26</v>
      </c>
    </row>
    <row r="23" spans="1:24" x14ac:dyDescent="0.3">
      <c r="A23" t="s">
        <v>166</v>
      </c>
      <c r="B23">
        <v>3</v>
      </c>
      <c r="C23" s="13">
        <v>0.5</v>
      </c>
      <c r="D23" s="14">
        <v>1</v>
      </c>
      <c r="E23" t="s">
        <v>148</v>
      </c>
      <c r="F23">
        <v>2</v>
      </c>
      <c r="G23" s="132">
        <v>0.55000000000000004</v>
      </c>
      <c r="H23" s="132">
        <v>0.8</v>
      </c>
      <c r="J23" t="s">
        <v>34</v>
      </c>
      <c r="K23" s="29">
        <v>214</v>
      </c>
      <c r="L23">
        <v>0.85</v>
      </c>
      <c r="N23" t="s">
        <v>163</v>
      </c>
      <c r="O23" s="29">
        <v>306</v>
      </c>
      <c r="P23">
        <v>0.85</v>
      </c>
      <c r="R23" s="141" t="s">
        <v>197</v>
      </c>
      <c r="S23" s="141">
        <v>90</v>
      </c>
      <c r="T23" s="141">
        <v>113</v>
      </c>
      <c r="V23" s="141" t="s">
        <v>197</v>
      </c>
      <c r="W23" s="141">
        <v>52</v>
      </c>
      <c r="X23" s="141">
        <v>69</v>
      </c>
    </row>
    <row r="24" spans="1:24" x14ac:dyDescent="0.3">
      <c r="A24" t="s">
        <v>166</v>
      </c>
      <c r="B24">
        <v>4</v>
      </c>
      <c r="C24" s="13">
        <v>0</v>
      </c>
      <c r="D24" s="14">
        <v>1</v>
      </c>
      <c r="E24" t="s">
        <v>148</v>
      </c>
      <c r="F24">
        <v>3</v>
      </c>
      <c r="G24" s="132">
        <v>0.1</v>
      </c>
      <c r="H24" s="132">
        <v>0.35</v>
      </c>
      <c r="J24" t="s">
        <v>34</v>
      </c>
      <c r="K24" s="29">
        <v>245</v>
      </c>
      <c r="L24">
        <v>0.95</v>
      </c>
      <c r="N24" t="s">
        <v>164</v>
      </c>
      <c r="O24" s="29">
        <v>153</v>
      </c>
      <c r="P24">
        <v>0.2</v>
      </c>
      <c r="R24" s="219" t="s">
        <v>239</v>
      </c>
      <c r="S24" s="219">
        <v>120</v>
      </c>
      <c r="T24" s="219">
        <v>128</v>
      </c>
      <c r="V24" s="219" t="s">
        <v>239</v>
      </c>
      <c r="W24" s="219">
        <v>70</v>
      </c>
      <c r="X24" s="219">
        <v>158</v>
      </c>
    </row>
    <row r="25" spans="1:24" x14ac:dyDescent="0.3">
      <c r="A25" t="s">
        <v>148</v>
      </c>
      <c r="B25">
        <v>1</v>
      </c>
      <c r="C25" s="11">
        <v>1</v>
      </c>
      <c r="D25" s="12">
        <v>0.78</v>
      </c>
      <c r="E25" t="s">
        <v>148</v>
      </c>
      <c r="F25">
        <v>4</v>
      </c>
      <c r="G25" s="132">
        <v>0</v>
      </c>
      <c r="H25" s="132">
        <v>0.2</v>
      </c>
      <c r="J25" t="s">
        <v>34</v>
      </c>
      <c r="K25" s="29">
        <v>91</v>
      </c>
      <c r="L25">
        <v>0.35</v>
      </c>
      <c r="N25" t="s">
        <v>164</v>
      </c>
      <c r="O25" s="29">
        <v>214</v>
      </c>
      <c r="P25">
        <v>0.5</v>
      </c>
      <c r="R25" s="219" t="s">
        <v>242</v>
      </c>
      <c r="S25" s="219">
        <v>120</v>
      </c>
      <c r="T25" s="219">
        <v>128</v>
      </c>
      <c r="V25" s="219" t="s">
        <v>242</v>
      </c>
      <c r="W25" s="219">
        <v>85</v>
      </c>
      <c r="X25" s="219">
        <v>158</v>
      </c>
    </row>
    <row r="26" spans="1:24" x14ac:dyDescent="0.3">
      <c r="A26" t="s">
        <v>148</v>
      </c>
      <c r="B26">
        <v>2</v>
      </c>
      <c r="C26" s="13">
        <v>0.75</v>
      </c>
      <c r="D26" s="14">
        <v>0.8</v>
      </c>
      <c r="E26" t="s">
        <v>33</v>
      </c>
      <c r="F26">
        <v>1</v>
      </c>
      <c r="G26" s="132">
        <v>1</v>
      </c>
      <c r="H26" s="132">
        <v>1</v>
      </c>
      <c r="J26" t="s">
        <v>56</v>
      </c>
      <c r="K26" s="29">
        <v>92</v>
      </c>
      <c r="L26">
        <v>0.35</v>
      </c>
      <c r="N26" t="s">
        <v>164</v>
      </c>
      <c r="O26" s="29">
        <v>306</v>
      </c>
      <c r="P26">
        <v>0.85</v>
      </c>
      <c r="R26" s="219" t="s">
        <v>240</v>
      </c>
      <c r="S26" s="219">
        <v>125</v>
      </c>
      <c r="T26" s="219">
        <v>180</v>
      </c>
      <c r="V26" s="219" t="s">
        <v>240</v>
      </c>
      <c r="W26" s="219">
        <v>18</v>
      </c>
      <c r="X26" s="219">
        <v>26</v>
      </c>
    </row>
    <row r="27" spans="1:24" x14ac:dyDescent="0.3">
      <c r="A27" t="s">
        <v>148</v>
      </c>
      <c r="B27">
        <v>3</v>
      </c>
      <c r="C27" s="13">
        <v>0.65</v>
      </c>
      <c r="D27" s="14">
        <v>0.85</v>
      </c>
      <c r="E27" t="s">
        <v>33</v>
      </c>
      <c r="F27">
        <v>2</v>
      </c>
      <c r="G27" s="132">
        <v>0.7</v>
      </c>
      <c r="H27" s="132">
        <v>0.85</v>
      </c>
      <c r="J27" t="s">
        <v>56</v>
      </c>
      <c r="K27" s="29">
        <v>214</v>
      </c>
      <c r="L27">
        <v>0.85</v>
      </c>
      <c r="N27" t="s">
        <v>143</v>
      </c>
      <c r="O27" s="29">
        <v>274</v>
      </c>
      <c r="P27">
        <v>0.9</v>
      </c>
      <c r="R27" s="219" t="s">
        <v>241</v>
      </c>
      <c r="S27" s="219">
        <v>90</v>
      </c>
      <c r="T27" s="219">
        <v>113</v>
      </c>
      <c r="V27" s="219" t="s">
        <v>241</v>
      </c>
      <c r="W27" s="219">
        <v>52</v>
      </c>
      <c r="X27" s="219">
        <v>69</v>
      </c>
    </row>
    <row r="28" spans="1:24" x14ac:dyDescent="0.3">
      <c r="A28" t="s">
        <v>148</v>
      </c>
      <c r="B28">
        <v>4</v>
      </c>
      <c r="C28" s="13">
        <v>0.3</v>
      </c>
      <c r="D28" s="14">
        <v>1</v>
      </c>
      <c r="E28" t="s">
        <v>33</v>
      </c>
      <c r="F28">
        <v>3</v>
      </c>
      <c r="G28" s="132">
        <v>0.35</v>
      </c>
      <c r="H28" s="132">
        <v>0.6</v>
      </c>
      <c r="J28" t="s">
        <v>56</v>
      </c>
      <c r="K28" s="29">
        <v>245</v>
      </c>
      <c r="L28">
        <v>0.95</v>
      </c>
      <c r="N28" t="s">
        <v>143</v>
      </c>
      <c r="O28" s="29">
        <v>305</v>
      </c>
      <c r="P28">
        <v>0.85</v>
      </c>
    </row>
    <row r="29" spans="1:24" x14ac:dyDescent="0.3">
      <c r="A29" t="s">
        <v>148</v>
      </c>
      <c r="B29">
        <v>5</v>
      </c>
      <c r="C29" s="13">
        <v>0</v>
      </c>
      <c r="D29" s="14">
        <v>1</v>
      </c>
      <c r="E29" t="s">
        <v>33</v>
      </c>
      <c r="F29">
        <v>4</v>
      </c>
      <c r="G29" s="132">
        <v>0.1</v>
      </c>
      <c r="H29" s="132">
        <v>0.3</v>
      </c>
      <c r="J29" t="s">
        <v>56</v>
      </c>
      <c r="K29" s="29">
        <v>91</v>
      </c>
      <c r="L29">
        <v>0.35</v>
      </c>
      <c r="N29" t="s">
        <v>162</v>
      </c>
      <c r="O29" s="29">
        <v>274</v>
      </c>
      <c r="P29">
        <v>0.9</v>
      </c>
    </row>
    <row r="30" spans="1:24" x14ac:dyDescent="0.3">
      <c r="A30" t="s">
        <v>33</v>
      </c>
      <c r="B30">
        <v>1</v>
      </c>
      <c r="C30" s="11">
        <v>1</v>
      </c>
      <c r="D30" s="12">
        <v>0.78</v>
      </c>
      <c r="E30" t="s">
        <v>33</v>
      </c>
      <c r="F30">
        <v>5</v>
      </c>
      <c r="G30" s="132">
        <v>0</v>
      </c>
      <c r="H30" s="132">
        <v>0.25</v>
      </c>
      <c r="J30" t="s">
        <v>167</v>
      </c>
      <c r="K30" s="29">
        <v>92</v>
      </c>
      <c r="L30">
        <v>0.4</v>
      </c>
      <c r="N30" t="s">
        <v>162</v>
      </c>
      <c r="O30" s="29">
        <v>305</v>
      </c>
      <c r="P30">
        <v>0.85</v>
      </c>
    </row>
    <row r="31" spans="1:24" x14ac:dyDescent="0.3">
      <c r="A31" t="s">
        <v>33</v>
      </c>
      <c r="B31">
        <v>2</v>
      </c>
      <c r="C31" s="13">
        <v>0.75</v>
      </c>
      <c r="D31" s="14">
        <v>0.8</v>
      </c>
      <c r="E31" t="s">
        <v>34</v>
      </c>
      <c r="F31">
        <v>1</v>
      </c>
      <c r="G31" s="132">
        <v>1</v>
      </c>
      <c r="H31" s="132">
        <v>1</v>
      </c>
      <c r="J31" t="s">
        <v>167</v>
      </c>
      <c r="K31" s="29">
        <v>153</v>
      </c>
      <c r="L31">
        <v>0.65</v>
      </c>
      <c r="N31" t="s">
        <v>165</v>
      </c>
      <c r="O31" s="29">
        <v>305</v>
      </c>
      <c r="P31">
        <v>0.85</v>
      </c>
    </row>
    <row r="32" spans="1:24" x14ac:dyDescent="0.3">
      <c r="A32" t="s">
        <v>33</v>
      </c>
      <c r="B32">
        <v>3</v>
      </c>
      <c r="C32" s="13">
        <v>0.65</v>
      </c>
      <c r="D32" s="14">
        <v>0.85</v>
      </c>
      <c r="E32" t="s">
        <v>34</v>
      </c>
      <c r="F32">
        <v>2</v>
      </c>
      <c r="G32" s="132">
        <v>0.55000000000000004</v>
      </c>
      <c r="H32" s="132">
        <v>0.7</v>
      </c>
      <c r="J32" t="s">
        <v>167</v>
      </c>
      <c r="K32" s="29">
        <v>214</v>
      </c>
      <c r="L32">
        <v>0.9</v>
      </c>
      <c r="N32" t="s">
        <v>168</v>
      </c>
      <c r="O32" s="29">
        <v>152</v>
      </c>
      <c r="P32">
        <v>0.2</v>
      </c>
    </row>
    <row r="33" spans="1:16" x14ac:dyDescent="0.3">
      <c r="A33" t="s">
        <v>33</v>
      </c>
      <c r="B33">
        <v>4</v>
      </c>
      <c r="C33" s="13">
        <v>0.3</v>
      </c>
      <c r="D33" s="14">
        <v>1</v>
      </c>
      <c r="E33" t="s">
        <v>34</v>
      </c>
      <c r="F33">
        <v>3</v>
      </c>
      <c r="G33" s="132">
        <v>0.44</v>
      </c>
      <c r="H33" s="132">
        <v>0.5</v>
      </c>
      <c r="J33" t="s">
        <v>167</v>
      </c>
      <c r="K33" s="29">
        <v>245</v>
      </c>
      <c r="L33">
        <v>0.95</v>
      </c>
      <c r="N33" t="s">
        <v>168</v>
      </c>
      <c r="O33" s="29">
        <v>213</v>
      </c>
      <c r="P33">
        <v>0.5</v>
      </c>
    </row>
    <row r="34" spans="1:16" x14ac:dyDescent="0.3">
      <c r="A34" t="s">
        <v>33</v>
      </c>
      <c r="B34">
        <v>5</v>
      </c>
      <c r="C34" s="13">
        <v>0</v>
      </c>
      <c r="D34" s="14">
        <v>1</v>
      </c>
      <c r="E34" t="s">
        <v>34</v>
      </c>
      <c r="F34">
        <v>4</v>
      </c>
      <c r="G34" s="132">
        <v>0.08</v>
      </c>
      <c r="H34" s="132">
        <v>0.28999999999999998</v>
      </c>
      <c r="J34" t="s">
        <v>167</v>
      </c>
      <c r="K34" s="29">
        <v>91</v>
      </c>
      <c r="L34">
        <v>0.4</v>
      </c>
      <c r="N34" t="s">
        <v>168</v>
      </c>
      <c r="O34" s="29">
        <v>305</v>
      </c>
      <c r="P34" s="174">
        <v>0.85</v>
      </c>
    </row>
    <row r="35" spans="1:16" x14ac:dyDescent="0.3">
      <c r="A35" t="s">
        <v>34</v>
      </c>
      <c r="B35">
        <v>1</v>
      </c>
      <c r="C35" s="11">
        <v>1</v>
      </c>
      <c r="D35" s="12">
        <v>0.78</v>
      </c>
      <c r="E35" t="s">
        <v>34</v>
      </c>
      <c r="F35">
        <v>5</v>
      </c>
      <c r="G35" s="132">
        <v>0</v>
      </c>
      <c r="H35" s="132">
        <v>0.28999999999999998</v>
      </c>
      <c r="J35" t="s">
        <v>163</v>
      </c>
      <c r="K35" s="29">
        <v>92</v>
      </c>
      <c r="L35">
        <v>0.4</v>
      </c>
      <c r="N35" s="141" t="s">
        <v>198</v>
      </c>
      <c r="O35" s="160">
        <v>274</v>
      </c>
      <c r="P35" s="141">
        <v>0.9</v>
      </c>
    </row>
    <row r="36" spans="1:16" x14ac:dyDescent="0.3">
      <c r="A36" t="s">
        <v>34</v>
      </c>
      <c r="B36">
        <v>2</v>
      </c>
      <c r="C36" s="13">
        <v>0.75</v>
      </c>
      <c r="D36" s="14">
        <v>0.8</v>
      </c>
      <c r="E36" t="s">
        <v>56</v>
      </c>
      <c r="F36">
        <v>1</v>
      </c>
      <c r="G36" s="132">
        <v>1</v>
      </c>
      <c r="H36" s="132">
        <v>1</v>
      </c>
      <c r="J36" t="s">
        <v>163</v>
      </c>
      <c r="K36" s="29">
        <v>153</v>
      </c>
      <c r="L36">
        <v>0.65</v>
      </c>
      <c r="N36" s="141" t="s">
        <v>198</v>
      </c>
      <c r="O36" s="160">
        <v>305</v>
      </c>
      <c r="P36" s="141">
        <v>0.85</v>
      </c>
    </row>
    <row r="37" spans="1:16" x14ac:dyDescent="0.3">
      <c r="A37" t="s">
        <v>34</v>
      </c>
      <c r="B37">
        <v>3</v>
      </c>
      <c r="C37" s="13">
        <v>0.65</v>
      </c>
      <c r="D37" s="14">
        <v>0.85</v>
      </c>
      <c r="E37" t="s">
        <v>56</v>
      </c>
      <c r="F37">
        <v>2</v>
      </c>
      <c r="G37" s="132">
        <v>0.54</v>
      </c>
      <c r="H37" s="132">
        <v>0.75</v>
      </c>
      <c r="J37" t="s">
        <v>163</v>
      </c>
      <c r="K37" s="29">
        <v>214</v>
      </c>
      <c r="L37">
        <v>0.9</v>
      </c>
      <c r="N37" s="141" t="s">
        <v>196</v>
      </c>
      <c r="O37" s="160">
        <v>274</v>
      </c>
      <c r="P37" s="141">
        <v>0.9</v>
      </c>
    </row>
    <row r="38" spans="1:16" x14ac:dyDescent="0.3">
      <c r="A38" t="s">
        <v>34</v>
      </c>
      <c r="B38">
        <v>4</v>
      </c>
      <c r="C38" s="13">
        <v>0.3</v>
      </c>
      <c r="D38" s="14">
        <v>1</v>
      </c>
      <c r="E38" t="s">
        <v>56</v>
      </c>
      <c r="F38">
        <v>3</v>
      </c>
      <c r="G38" s="132">
        <v>0.35</v>
      </c>
      <c r="H38" s="132">
        <v>0.52</v>
      </c>
      <c r="J38" t="s">
        <v>163</v>
      </c>
      <c r="K38" s="29">
        <v>245</v>
      </c>
      <c r="L38">
        <v>0.95</v>
      </c>
      <c r="N38" s="141" t="s">
        <v>196</v>
      </c>
      <c r="O38" s="160">
        <v>305</v>
      </c>
      <c r="P38" s="141">
        <v>0.85</v>
      </c>
    </row>
    <row r="39" spans="1:16" x14ac:dyDescent="0.3">
      <c r="A39" t="s">
        <v>34</v>
      </c>
      <c r="B39">
        <v>5</v>
      </c>
      <c r="C39" s="13">
        <v>0</v>
      </c>
      <c r="D39" s="14">
        <v>1</v>
      </c>
      <c r="E39" t="s">
        <v>56</v>
      </c>
      <c r="F39">
        <v>4</v>
      </c>
      <c r="G39" s="132">
        <v>0.11</v>
      </c>
      <c r="H39" s="132">
        <v>0.2</v>
      </c>
      <c r="J39" t="s">
        <v>163</v>
      </c>
      <c r="K39" s="29">
        <v>91</v>
      </c>
      <c r="L39">
        <v>0.4</v>
      </c>
      <c r="N39" s="141" t="s">
        <v>199</v>
      </c>
      <c r="O39" s="160">
        <v>305</v>
      </c>
      <c r="P39" s="141">
        <v>0.85</v>
      </c>
    </row>
    <row r="40" spans="1:16" x14ac:dyDescent="0.3">
      <c r="A40" t="s">
        <v>56</v>
      </c>
      <c r="B40">
        <v>1</v>
      </c>
      <c r="C40" s="11">
        <v>1</v>
      </c>
      <c r="D40" s="12">
        <v>0.7</v>
      </c>
      <c r="E40" t="s">
        <v>56</v>
      </c>
      <c r="F40">
        <v>5</v>
      </c>
      <c r="G40" s="132">
        <v>0</v>
      </c>
      <c r="H40" s="132">
        <v>0.21</v>
      </c>
      <c r="J40" t="s">
        <v>164</v>
      </c>
      <c r="K40" s="29">
        <v>92</v>
      </c>
      <c r="L40">
        <v>0.4</v>
      </c>
      <c r="N40" s="141" t="s">
        <v>197</v>
      </c>
      <c r="O40" s="160">
        <v>152</v>
      </c>
      <c r="P40" s="141">
        <v>0.2</v>
      </c>
    </row>
    <row r="41" spans="1:16" x14ac:dyDescent="0.3">
      <c r="A41" t="s">
        <v>56</v>
      </c>
      <c r="B41">
        <v>2</v>
      </c>
      <c r="C41" s="13">
        <v>0.85</v>
      </c>
      <c r="D41" s="14">
        <v>0.8</v>
      </c>
      <c r="E41" t="s">
        <v>35</v>
      </c>
      <c r="F41">
        <v>1</v>
      </c>
      <c r="G41" s="132">
        <v>1</v>
      </c>
      <c r="H41" s="132">
        <v>1</v>
      </c>
      <c r="J41" t="s">
        <v>164</v>
      </c>
      <c r="K41" s="29">
        <v>153</v>
      </c>
      <c r="L41">
        <v>0.65</v>
      </c>
      <c r="N41" s="141" t="s">
        <v>197</v>
      </c>
      <c r="O41" s="160">
        <v>213</v>
      </c>
      <c r="P41" s="141">
        <v>0.5</v>
      </c>
    </row>
    <row r="42" spans="1:16" x14ac:dyDescent="0.3">
      <c r="A42" t="s">
        <v>56</v>
      </c>
      <c r="B42">
        <v>3</v>
      </c>
      <c r="C42" s="13">
        <v>0.75</v>
      </c>
      <c r="D42" s="14">
        <v>1</v>
      </c>
      <c r="E42" t="s">
        <v>35</v>
      </c>
      <c r="F42">
        <v>2</v>
      </c>
      <c r="G42" s="132">
        <v>0.45</v>
      </c>
      <c r="H42" s="132">
        <v>1</v>
      </c>
      <c r="J42" t="s">
        <v>164</v>
      </c>
      <c r="K42" s="29">
        <v>214</v>
      </c>
      <c r="L42">
        <v>0.9</v>
      </c>
      <c r="N42" s="141" t="s">
        <v>197</v>
      </c>
      <c r="O42" s="160">
        <v>305</v>
      </c>
      <c r="P42" s="140">
        <v>0.85</v>
      </c>
    </row>
    <row r="43" spans="1:16" x14ac:dyDescent="0.3">
      <c r="A43" t="s">
        <v>56</v>
      </c>
      <c r="B43">
        <v>4</v>
      </c>
      <c r="C43" s="13">
        <v>0</v>
      </c>
      <c r="D43" s="14">
        <v>1</v>
      </c>
      <c r="E43" t="s">
        <v>35</v>
      </c>
      <c r="F43">
        <v>3</v>
      </c>
      <c r="G43" s="133">
        <v>0.15</v>
      </c>
      <c r="H43" s="133">
        <v>0.7</v>
      </c>
      <c r="J43" t="s">
        <v>164</v>
      </c>
      <c r="K43" s="29">
        <v>245</v>
      </c>
      <c r="L43">
        <v>0.95</v>
      </c>
      <c r="N43" s="219" t="s">
        <v>239</v>
      </c>
      <c r="O43" s="223">
        <v>274</v>
      </c>
      <c r="P43" s="219">
        <v>0.9</v>
      </c>
    </row>
    <row r="44" spans="1:16" x14ac:dyDescent="0.3">
      <c r="A44" t="s">
        <v>35</v>
      </c>
      <c r="B44">
        <v>1</v>
      </c>
      <c r="C44" s="38">
        <v>1</v>
      </c>
      <c r="D44" s="39">
        <v>0.25</v>
      </c>
      <c r="E44" t="s">
        <v>35</v>
      </c>
      <c r="F44">
        <v>4</v>
      </c>
      <c r="G44" s="133">
        <v>0</v>
      </c>
      <c r="H44" s="133">
        <v>0.1</v>
      </c>
      <c r="J44" t="s">
        <v>164</v>
      </c>
      <c r="K44" s="29">
        <v>91</v>
      </c>
      <c r="L44">
        <v>0.4</v>
      </c>
      <c r="N44" s="219" t="s">
        <v>239</v>
      </c>
      <c r="O44" s="223">
        <v>305</v>
      </c>
      <c r="P44" s="219">
        <v>0.85</v>
      </c>
    </row>
    <row r="45" spans="1:16" x14ac:dyDescent="0.3">
      <c r="A45" t="s">
        <v>35</v>
      </c>
      <c r="B45">
        <v>2</v>
      </c>
      <c r="C45" s="40">
        <v>0.9</v>
      </c>
      <c r="D45" s="41">
        <v>0.55000000000000004</v>
      </c>
      <c r="E45" t="s">
        <v>57</v>
      </c>
      <c r="F45">
        <v>1</v>
      </c>
      <c r="G45" s="133">
        <v>1</v>
      </c>
      <c r="H45" s="133">
        <v>1</v>
      </c>
      <c r="J45" t="s">
        <v>143</v>
      </c>
      <c r="K45" s="29">
        <v>92</v>
      </c>
      <c r="L45">
        <v>0.35</v>
      </c>
      <c r="N45" s="219" t="s">
        <v>242</v>
      </c>
      <c r="O45" s="223">
        <v>274</v>
      </c>
      <c r="P45" s="219">
        <v>0.9</v>
      </c>
    </row>
    <row r="46" spans="1:16" x14ac:dyDescent="0.3">
      <c r="A46" t="s">
        <v>35</v>
      </c>
      <c r="B46">
        <v>3</v>
      </c>
      <c r="C46" s="40">
        <v>0.45</v>
      </c>
      <c r="D46" s="41">
        <v>0.8</v>
      </c>
      <c r="E46" t="s">
        <v>57</v>
      </c>
      <c r="F46">
        <v>2</v>
      </c>
      <c r="G46" s="133">
        <v>0.4</v>
      </c>
      <c r="H46" s="133">
        <v>1</v>
      </c>
      <c r="J46" t="s">
        <v>143</v>
      </c>
      <c r="K46" s="29">
        <v>213</v>
      </c>
      <c r="L46">
        <v>0.85</v>
      </c>
      <c r="N46" s="219" t="s">
        <v>242</v>
      </c>
      <c r="O46" s="223">
        <v>305</v>
      </c>
      <c r="P46" s="219">
        <v>0.85</v>
      </c>
    </row>
    <row r="47" spans="1:16" x14ac:dyDescent="0.3">
      <c r="A47" t="s">
        <v>35</v>
      </c>
      <c r="B47">
        <v>4</v>
      </c>
      <c r="C47" s="40">
        <v>0</v>
      </c>
      <c r="D47" s="41">
        <v>1</v>
      </c>
      <c r="E47" t="s">
        <v>57</v>
      </c>
      <c r="F47">
        <v>3</v>
      </c>
      <c r="G47" s="133">
        <v>0.2</v>
      </c>
      <c r="H47" s="133">
        <v>0.7</v>
      </c>
      <c r="J47" t="s">
        <v>143</v>
      </c>
      <c r="K47" s="29">
        <v>244</v>
      </c>
      <c r="L47">
        <v>0.95</v>
      </c>
      <c r="N47" s="219" t="s">
        <v>240</v>
      </c>
      <c r="O47" s="223">
        <v>305</v>
      </c>
      <c r="P47" s="219">
        <v>0.85</v>
      </c>
    </row>
    <row r="48" spans="1:16" x14ac:dyDescent="0.3">
      <c r="A48" t="s">
        <v>57</v>
      </c>
      <c r="B48">
        <v>1</v>
      </c>
      <c r="C48" s="38">
        <v>1</v>
      </c>
      <c r="D48" s="39">
        <v>0.25</v>
      </c>
      <c r="E48" t="s">
        <v>57</v>
      </c>
      <c r="F48">
        <v>4</v>
      </c>
      <c r="G48" s="133">
        <v>0</v>
      </c>
      <c r="H48" s="133">
        <v>0.1</v>
      </c>
      <c r="J48" t="s">
        <v>143</v>
      </c>
      <c r="K48" s="29">
        <v>91</v>
      </c>
      <c r="L48">
        <v>0.35</v>
      </c>
      <c r="N48" s="219" t="s">
        <v>241</v>
      </c>
      <c r="O48" s="223">
        <v>152</v>
      </c>
      <c r="P48" s="219">
        <v>0.2</v>
      </c>
    </row>
    <row r="49" spans="1:16" x14ac:dyDescent="0.3">
      <c r="A49" t="s">
        <v>57</v>
      </c>
      <c r="B49">
        <v>2</v>
      </c>
      <c r="C49" s="40">
        <v>0.9</v>
      </c>
      <c r="D49" s="41">
        <v>0.55000000000000004</v>
      </c>
      <c r="E49" t="s">
        <v>167</v>
      </c>
      <c r="F49">
        <v>1</v>
      </c>
      <c r="G49" s="133">
        <v>1</v>
      </c>
      <c r="H49" s="133">
        <v>1</v>
      </c>
      <c r="J49" t="s">
        <v>162</v>
      </c>
      <c r="K49" s="29">
        <v>92</v>
      </c>
      <c r="L49">
        <v>0.35</v>
      </c>
      <c r="N49" s="219" t="s">
        <v>241</v>
      </c>
      <c r="O49" s="223">
        <v>213</v>
      </c>
      <c r="P49" s="219">
        <v>0.5</v>
      </c>
    </row>
    <row r="50" spans="1:16" x14ac:dyDescent="0.3">
      <c r="A50" t="s">
        <v>57</v>
      </c>
      <c r="B50">
        <v>3</v>
      </c>
      <c r="C50" s="40">
        <v>0.45</v>
      </c>
      <c r="D50" s="41">
        <v>0.8</v>
      </c>
      <c r="E50" t="s">
        <v>167</v>
      </c>
      <c r="F50">
        <v>2</v>
      </c>
      <c r="G50" s="133">
        <v>0.17</v>
      </c>
      <c r="H50" s="133">
        <v>0.65</v>
      </c>
      <c r="J50" t="s">
        <v>162</v>
      </c>
      <c r="K50" s="29">
        <v>213</v>
      </c>
      <c r="L50">
        <v>0.85</v>
      </c>
      <c r="N50" s="219" t="s">
        <v>241</v>
      </c>
      <c r="O50" s="223">
        <v>305</v>
      </c>
      <c r="P50" s="222">
        <v>0.85</v>
      </c>
    </row>
    <row r="51" spans="1:16" x14ac:dyDescent="0.3">
      <c r="A51" t="s">
        <v>57</v>
      </c>
      <c r="B51">
        <v>4</v>
      </c>
      <c r="C51" s="40">
        <v>0</v>
      </c>
      <c r="D51" s="41">
        <v>1</v>
      </c>
      <c r="E51" t="s">
        <v>167</v>
      </c>
      <c r="F51">
        <v>3</v>
      </c>
      <c r="G51" s="133">
        <v>0</v>
      </c>
      <c r="H51" s="133">
        <v>0.4</v>
      </c>
      <c r="J51" t="s">
        <v>162</v>
      </c>
      <c r="K51" s="29">
        <v>244</v>
      </c>
      <c r="L51">
        <v>0.95</v>
      </c>
    </row>
    <row r="52" spans="1:16" x14ac:dyDescent="0.3">
      <c r="A52" t="s">
        <v>167</v>
      </c>
      <c r="B52">
        <v>1</v>
      </c>
      <c r="C52" s="38">
        <v>1</v>
      </c>
      <c r="D52" s="39">
        <v>0.43</v>
      </c>
      <c r="E52" t="s">
        <v>163</v>
      </c>
      <c r="F52">
        <v>1</v>
      </c>
      <c r="G52" s="133">
        <v>1</v>
      </c>
      <c r="H52" s="133">
        <v>1</v>
      </c>
      <c r="J52" t="s">
        <v>162</v>
      </c>
      <c r="K52" s="29">
        <v>91</v>
      </c>
      <c r="L52">
        <v>0.35</v>
      </c>
    </row>
    <row r="53" spans="1:16" x14ac:dyDescent="0.3">
      <c r="A53" t="s">
        <v>167</v>
      </c>
      <c r="B53">
        <v>2</v>
      </c>
      <c r="C53" s="40">
        <v>0.6</v>
      </c>
      <c r="D53" s="41">
        <v>1</v>
      </c>
      <c r="E53" t="s">
        <v>163</v>
      </c>
      <c r="F53">
        <v>2</v>
      </c>
      <c r="G53" s="133">
        <v>0.8</v>
      </c>
      <c r="H53" s="133">
        <v>0.95</v>
      </c>
      <c r="J53" t="s">
        <v>168</v>
      </c>
      <c r="K53" s="29">
        <v>92</v>
      </c>
      <c r="L53">
        <v>0.4</v>
      </c>
    </row>
    <row r="54" spans="1:16" x14ac:dyDescent="0.3">
      <c r="A54" t="s">
        <v>167</v>
      </c>
      <c r="B54">
        <v>3</v>
      </c>
      <c r="C54" s="40">
        <v>0</v>
      </c>
      <c r="D54" s="41">
        <v>1</v>
      </c>
      <c r="E54" t="s">
        <v>163</v>
      </c>
      <c r="F54">
        <v>3</v>
      </c>
      <c r="G54" s="133">
        <v>0.3</v>
      </c>
      <c r="H54" s="133">
        <v>0.73</v>
      </c>
      <c r="J54" t="s">
        <v>168</v>
      </c>
      <c r="K54" s="29">
        <v>152</v>
      </c>
      <c r="L54">
        <v>0.65</v>
      </c>
    </row>
    <row r="55" spans="1:16" x14ac:dyDescent="0.3">
      <c r="A55" t="s">
        <v>163</v>
      </c>
      <c r="B55">
        <v>1</v>
      </c>
      <c r="C55" s="38">
        <v>1</v>
      </c>
      <c r="D55" s="39">
        <v>0.43</v>
      </c>
      <c r="E55" t="s">
        <v>163</v>
      </c>
      <c r="F55">
        <v>4</v>
      </c>
      <c r="G55" s="133">
        <v>0</v>
      </c>
      <c r="H55" s="133">
        <v>0.6</v>
      </c>
      <c r="J55" t="s">
        <v>168</v>
      </c>
      <c r="K55" s="29">
        <v>213</v>
      </c>
      <c r="L55">
        <v>0.9</v>
      </c>
    </row>
    <row r="56" spans="1:16" x14ac:dyDescent="0.3">
      <c r="A56" t="s">
        <v>163</v>
      </c>
      <c r="B56">
        <v>2</v>
      </c>
      <c r="C56" s="40">
        <v>0.6</v>
      </c>
      <c r="D56" s="41">
        <v>1</v>
      </c>
      <c r="E56" t="s">
        <v>164</v>
      </c>
      <c r="F56">
        <v>1</v>
      </c>
      <c r="G56" s="133">
        <v>1</v>
      </c>
      <c r="H56" s="133">
        <v>1</v>
      </c>
      <c r="J56" t="s">
        <v>168</v>
      </c>
      <c r="K56" s="29">
        <v>244</v>
      </c>
      <c r="L56">
        <v>0.95</v>
      </c>
    </row>
    <row r="57" spans="1:16" x14ac:dyDescent="0.3">
      <c r="A57" t="s">
        <v>163</v>
      </c>
      <c r="B57">
        <v>3</v>
      </c>
      <c r="C57" s="40">
        <v>0</v>
      </c>
      <c r="D57" s="41">
        <v>1</v>
      </c>
      <c r="E57" t="s">
        <v>164</v>
      </c>
      <c r="F57">
        <v>2</v>
      </c>
      <c r="G57" s="133">
        <v>0.8</v>
      </c>
      <c r="H57" s="133">
        <v>0.95</v>
      </c>
      <c r="J57" t="s">
        <v>168</v>
      </c>
      <c r="K57" s="29">
        <v>91</v>
      </c>
      <c r="L57">
        <v>0.4</v>
      </c>
    </row>
    <row r="58" spans="1:16" x14ac:dyDescent="0.3">
      <c r="A58" t="s">
        <v>164</v>
      </c>
      <c r="B58">
        <v>1</v>
      </c>
      <c r="C58" s="38">
        <v>1</v>
      </c>
      <c r="D58" s="39">
        <v>0.43</v>
      </c>
      <c r="E58" t="s">
        <v>164</v>
      </c>
      <c r="F58">
        <v>3</v>
      </c>
      <c r="G58" s="133">
        <v>0.3</v>
      </c>
      <c r="H58" s="133">
        <v>0.73</v>
      </c>
      <c r="J58" s="141" t="s">
        <v>198</v>
      </c>
      <c r="K58" s="160">
        <v>92</v>
      </c>
      <c r="L58" s="141">
        <v>0.35</v>
      </c>
    </row>
    <row r="59" spans="1:16" x14ac:dyDescent="0.3">
      <c r="A59" t="s">
        <v>164</v>
      </c>
      <c r="B59">
        <v>2</v>
      </c>
      <c r="C59" s="40">
        <v>0.6</v>
      </c>
      <c r="D59" s="41">
        <v>1</v>
      </c>
      <c r="E59" t="s">
        <v>164</v>
      </c>
      <c r="F59">
        <v>4</v>
      </c>
      <c r="G59" s="133">
        <v>0</v>
      </c>
      <c r="H59" s="133">
        <v>0.6</v>
      </c>
      <c r="J59" s="141" t="s">
        <v>198</v>
      </c>
      <c r="K59" s="160">
        <v>213</v>
      </c>
      <c r="L59" s="141">
        <v>0.85</v>
      </c>
    </row>
    <row r="60" spans="1:16" x14ac:dyDescent="0.3">
      <c r="A60" t="s">
        <v>164</v>
      </c>
      <c r="B60">
        <v>3</v>
      </c>
      <c r="C60" s="40">
        <v>0</v>
      </c>
      <c r="D60" s="41">
        <v>1</v>
      </c>
      <c r="E60" t="s">
        <v>143</v>
      </c>
      <c r="F60">
        <v>1</v>
      </c>
      <c r="G60" s="132">
        <v>1</v>
      </c>
      <c r="H60" s="132">
        <v>1</v>
      </c>
      <c r="J60" s="141" t="s">
        <v>198</v>
      </c>
      <c r="K60" s="160">
        <v>244</v>
      </c>
      <c r="L60" s="141">
        <v>0.95</v>
      </c>
    </row>
    <row r="61" spans="1:16" x14ac:dyDescent="0.3">
      <c r="A61" s="174" t="s">
        <v>143</v>
      </c>
      <c r="B61" s="174">
        <v>1</v>
      </c>
      <c r="C61" s="132">
        <v>1</v>
      </c>
      <c r="D61" s="132">
        <v>0.8</v>
      </c>
      <c r="E61" t="s">
        <v>143</v>
      </c>
      <c r="F61">
        <v>2</v>
      </c>
      <c r="G61" s="132">
        <v>0.75</v>
      </c>
      <c r="H61" s="132">
        <v>0.75</v>
      </c>
      <c r="J61" s="141" t="s">
        <v>198</v>
      </c>
      <c r="K61" s="160">
        <v>91</v>
      </c>
      <c r="L61" s="141">
        <v>0.35</v>
      </c>
    </row>
    <row r="62" spans="1:16" x14ac:dyDescent="0.3">
      <c r="A62" s="174" t="s">
        <v>143</v>
      </c>
      <c r="B62" s="174">
        <v>2</v>
      </c>
      <c r="C62" s="132">
        <v>0.8</v>
      </c>
      <c r="D62" s="132">
        <v>0.85</v>
      </c>
      <c r="E62" t="s">
        <v>143</v>
      </c>
      <c r="F62">
        <v>3</v>
      </c>
      <c r="G62" s="132">
        <v>0.35</v>
      </c>
      <c r="H62" s="132">
        <v>0.45</v>
      </c>
      <c r="J62" s="141" t="s">
        <v>196</v>
      </c>
      <c r="K62" s="160">
        <v>92</v>
      </c>
      <c r="L62" s="141">
        <v>0.35</v>
      </c>
    </row>
    <row r="63" spans="1:16" x14ac:dyDescent="0.3">
      <c r="A63" s="174" t="s">
        <v>143</v>
      </c>
      <c r="B63" s="174">
        <v>3</v>
      </c>
      <c r="C63" s="132">
        <v>0.5</v>
      </c>
      <c r="D63" s="132">
        <v>1</v>
      </c>
      <c r="E63" t="s">
        <v>143</v>
      </c>
      <c r="F63">
        <v>4</v>
      </c>
      <c r="G63" s="132">
        <v>0.2</v>
      </c>
      <c r="H63" s="132">
        <v>0.25</v>
      </c>
      <c r="J63" s="141" t="s">
        <v>196</v>
      </c>
      <c r="K63" s="160">
        <v>213</v>
      </c>
      <c r="L63" s="141">
        <v>0.85</v>
      </c>
    </row>
    <row r="64" spans="1:16" x14ac:dyDescent="0.3">
      <c r="A64" s="174" t="s">
        <v>143</v>
      </c>
      <c r="B64" s="174">
        <v>4</v>
      </c>
      <c r="C64" s="132">
        <v>0</v>
      </c>
      <c r="D64" s="132">
        <v>1</v>
      </c>
      <c r="E64" t="s">
        <v>143</v>
      </c>
      <c r="F64">
        <v>5</v>
      </c>
      <c r="G64" s="132">
        <v>0</v>
      </c>
      <c r="H64" s="132">
        <v>0.18</v>
      </c>
      <c r="J64" s="141" t="s">
        <v>196</v>
      </c>
      <c r="K64" s="160">
        <v>244</v>
      </c>
      <c r="L64" s="141">
        <v>0.95</v>
      </c>
    </row>
    <row r="65" spans="1:12" x14ac:dyDescent="0.3">
      <c r="A65" t="s">
        <v>162</v>
      </c>
      <c r="B65">
        <v>1</v>
      </c>
      <c r="C65" s="132">
        <v>1</v>
      </c>
      <c r="D65" s="132">
        <v>0.7</v>
      </c>
      <c r="E65" t="s">
        <v>162</v>
      </c>
      <c r="F65">
        <v>1</v>
      </c>
      <c r="G65" s="132">
        <v>1</v>
      </c>
      <c r="H65" s="132">
        <v>1</v>
      </c>
      <c r="J65" s="141" t="s">
        <v>196</v>
      </c>
      <c r="K65" s="160">
        <v>91</v>
      </c>
      <c r="L65" s="141">
        <v>0.35</v>
      </c>
    </row>
    <row r="66" spans="1:12" x14ac:dyDescent="0.3">
      <c r="A66" t="s">
        <v>162</v>
      </c>
      <c r="B66">
        <v>2</v>
      </c>
      <c r="C66" s="132">
        <v>0.85</v>
      </c>
      <c r="D66" s="132">
        <v>0.8</v>
      </c>
      <c r="E66" t="s">
        <v>162</v>
      </c>
      <c r="F66">
        <v>2</v>
      </c>
      <c r="G66" s="132">
        <v>0.54</v>
      </c>
      <c r="H66" s="132">
        <v>0.75</v>
      </c>
      <c r="J66" s="141" t="s">
        <v>197</v>
      </c>
      <c r="K66" s="160">
        <v>92</v>
      </c>
      <c r="L66" s="141">
        <v>0.4</v>
      </c>
    </row>
    <row r="67" spans="1:12" x14ac:dyDescent="0.3">
      <c r="A67" t="s">
        <v>162</v>
      </c>
      <c r="B67">
        <v>3</v>
      </c>
      <c r="C67" s="132">
        <v>0.75</v>
      </c>
      <c r="D67" s="132">
        <v>1</v>
      </c>
      <c r="E67" t="s">
        <v>162</v>
      </c>
      <c r="F67">
        <v>3</v>
      </c>
      <c r="G67" s="132">
        <v>0.35</v>
      </c>
      <c r="H67" s="132">
        <v>0.52</v>
      </c>
      <c r="J67" s="141" t="s">
        <v>197</v>
      </c>
      <c r="K67" s="160">
        <v>152</v>
      </c>
      <c r="L67" s="141">
        <v>0.65</v>
      </c>
    </row>
    <row r="68" spans="1:12" x14ac:dyDescent="0.3">
      <c r="A68" t="s">
        <v>162</v>
      </c>
      <c r="B68">
        <v>4</v>
      </c>
      <c r="C68" s="132">
        <v>0</v>
      </c>
      <c r="D68" s="132">
        <v>1</v>
      </c>
      <c r="E68" t="s">
        <v>162</v>
      </c>
      <c r="F68">
        <v>4</v>
      </c>
      <c r="G68" s="132">
        <v>0.11</v>
      </c>
      <c r="H68" s="132">
        <v>0.3</v>
      </c>
      <c r="J68" s="141" t="s">
        <v>197</v>
      </c>
      <c r="K68" s="160">
        <v>213</v>
      </c>
      <c r="L68" s="141">
        <v>0.9</v>
      </c>
    </row>
    <row r="69" spans="1:12" x14ac:dyDescent="0.3">
      <c r="A69" t="s">
        <v>165</v>
      </c>
      <c r="B69">
        <v>1</v>
      </c>
      <c r="C69" s="132">
        <v>1</v>
      </c>
      <c r="D69" s="132">
        <v>0.25</v>
      </c>
      <c r="E69" t="s">
        <v>162</v>
      </c>
      <c r="F69">
        <v>5</v>
      </c>
      <c r="G69" s="132">
        <v>0</v>
      </c>
      <c r="H69" s="132">
        <v>0.21</v>
      </c>
      <c r="J69" s="141" t="s">
        <v>197</v>
      </c>
      <c r="K69" s="160">
        <v>244</v>
      </c>
      <c r="L69" s="141">
        <v>0.95</v>
      </c>
    </row>
    <row r="70" spans="1:12" x14ac:dyDescent="0.3">
      <c r="A70" t="s">
        <v>165</v>
      </c>
      <c r="B70">
        <v>2</v>
      </c>
      <c r="C70" s="132">
        <v>0.95</v>
      </c>
      <c r="D70" s="132">
        <v>0.3</v>
      </c>
      <c r="E70" t="s">
        <v>165</v>
      </c>
      <c r="F70">
        <v>1</v>
      </c>
      <c r="G70" s="132">
        <v>1</v>
      </c>
      <c r="H70" s="132">
        <v>1</v>
      </c>
      <c r="J70" s="141" t="s">
        <v>197</v>
      </c>
      <c r="K70" s="160">
        <v>91</v>
      </c>
      <c r="L70" s="141">
        <v>0.4</v>
      </c>
    </row>
    <row r="71" spans="1:12" x14ac:dyDescent="0.3">
      <c r="A71" t="s">
        <v>165</v>
      </c>
      <c r="B71">
        <v>3</v>
      </c>
      <c r="C71" s="132">
        <v>0.9</v>
      </c>
      <c r="D71" s="132">
        <v>0.55000000000000004</v>
      </c>
      <c r="E71" t="s">
        <v>165</v>
      </c>
      <c r="F71">
        <v>2</v>
      </c>
      <c r="G71" s="133">
        <v>0.4</v>
      </c>
      <c r="H71" s="133">
        <v>1</v>
      </c>
      <c r="J71" s="219" t="s">
        <v>239</v>
      </c>
      <c r="K71" s="223">
        <v>92</v>
      </c>
      <c r="L71" s="219">
        <v>0.35</v>
      </c>
    </row>
    <row r="72" spans="1:12" x14ac:dyDescent="0.3">
      <c r="A72" t="s">
        <v>165</v>
      </c>
      <c r="B72">
        <v>4</v>
      </c>
      <c r="C72" s="132">
        <v>0.45</v>
      </c>
      <c r="D72" s="132">
        <v>0.85</v>
      </c>
      <c r="E72" t="s">
        <v>165</v>
      </c>
      <c r="F72">
        <v>3</v>
      </c>
      <c r="G72" s="133">
        <v>0.2</v>
      </c>
      <c r="H72" s="133">
        <v>0.7</v>
      </c>
      <c r="J72" s="219" t="s">
        <v>239</v>
      </c>
      <c r="K72" s="223">
        <v>213</v>
      </c>
      <c r="L72" s="219">
        <v>0.85</v>
      </c>
    </row>
    <row r="73" spans="1:12" x14ac:dyDescent="0.3">
      <c r="A73" t="s">
        <v>165</v>
      </c>
      <c r="B73">
        <v>5</v>
      </c>
      <c r="C73" s="132">
        <v>0</v>
      </c>
      <c r="D73" s="132">
        <v>1</v>
      </c>
      <c r="E73" t="s">
        <v>165</v>
      </c>
      <c r="F73">
        <v>4</v>
      </c>
      <c r="G73" s="133">
        <v>0</v>
      </c>
      <c r="H73" s="133">
        <v>0.1</v>
      </c>
      <c r="J73" s="219" t="s">
        <v>239</v>
      </c>
      <c r="K73" s="223">
        <v>244</v>
      </c>
      <c r="L73" s="219">
        <v>0.95</v>
      </c>
    </row>
    <row r="74" spans="1:12" x14ac:dyDescent="0.3">
      <c r="A74" t="s">
        <v>168</v>
      </c>
      <c r="B74">
        <v>1</v>
      </c>
      <c r="C74" s="132">
        <v>1</v>
      </c>
      <c r="D74" s="132">
        <v>0.35</v>
      </c>
      <c r="E74" t="s">
        <v>168</v>
      </c>
      <c r="F74">
        <v>1</v>
      </c>
      <c r="G74" s="133">
        <v>1</v>
      </c>
      <c r="H74" s="133">
        <v>1</v>
      </c>
      <c r="J74" s="219" t="s">
        <v>239</v>
      </c>
      <c r="K74" s="223">
        <v>91</v>
      </c>
      <c r="L74" s="219">
        <v>0.35</v>
      </c>
    </row>
    <row r="75" spans="1:12" x14ac:dyDescent="0.3">
      <c r="A75" t="s">
        <v>168</v>
      </c>
      <c r="B75">
        <v>2</v>
      </c>
      <c r="C75" s="132">
        <v>0.7</v>
      </c>
      <c r="D75" s="132">
        <v>0.75</v>
      </c>
      <c r="E75" t="s">
        <v>168</v>
      </c>
      <c r="F75">
        <v>2</v>
      </c>
      <c r="G75" s="133">
        <v>0.8</v>
      </c>
      <c r="H75" s="133">
        <v>0.95</v>
      </c>
      <c r="J75" s="219" t="s">
        <v>242</v>
      </c>
      <c r="K75" s="223">
        <v>92</v>
      </c>
      <c r="L75" s="219">
        <v>0.35</v>
      </c>
    </row>
    <row r="76" spans="1:12" x14ac:dyDescent="0.3">
      <c r="A76" t="s">
        <v>168</v>
      </c>
      <c r="B76">
        <v>3</v>
      </c>
      <c r="C76" s="132">
        <v>0.4</v>
      </c>
      <c r="D76" s="132">
        <v>1</v>
      </c>
      <c r="E76" t="s">
        <v>168</v>
      </c>
      <c r="F76">
        <v>3</v>
      </c>
      <c r="G76" s="133">
        <v>0.3</v>
      </c>
      <c r="H76" s="133">
        <v>0.73</v>
      </c>
      <c r="J76" s="219" t="s">
        <v>242</v>
      </c>
      <c r="K76" s="223">
        <v>213</v>
      </c>
      <c r="L76" s="219">
        <v>0.85</v>
      </c>
    </row>
    <row r="77" spans="1:12" x14ac:dyDescent="0.3">
      <c r="A77" t="s">
        <v>168</v>
      </c>
      <c r="B77">
        <v>4</v>
      </c>
      <c r="C77" s="132">
        <v>0</v>
      </c>
      <c r="D77" s="132">
        <v>1</v>
      </c>
      <c r="E77" t="s">
        <v>168</v>
      </c>
      <c r="F77">
        <v>4</v>
      </c>
      <c r="G77" s="133">
        <v>0</v>
      </c>
      <c r="H77" s="133">
        <v>0.6</v>
      </c>
      <c r="J77" s="219" t="s">
        <v>242</v>
      </c>
      <c r="K77" s="223">
        <v>244</v>
      </c>
      <c r="L77" s="219">
        <v>0.95</v>
      </c>
    </row>
    <row r="78" spans="1:12" x14ac:dyDescent="0.3">
      <c r="A78" s="141" t="s">
        <v>199</v>
      </c>
      <c r="B78" s="141">
        <v>1</v>
      </c>
      <c r="C78" s="142">
        <v>1</v>
      </c>
      <c r="D78" s="142">
        <v>0.25</v>
      </c>
      <c r="E78" s="141" t="s">
        <v>199</v>
      </c>
      <c r="F78" s="141">
        <v>1</v>
      </c>
      <c r="G78" s="142">
        <v>1</v>
      </c>
      <c r="H78" s="142">
        <v>1</v>
      </c>
      <c r="J78" s="219" t="s">
        <v>242</v>
      </c>
      <c r="K78" s="223">
        <v>91</v>
      </c>
      <c r="L78" s="219">
        <v>0.35</v>
      </c>
    </row>
    <row r="79" spans="1:12" x14ac:dyDescent="0.3">
      <c r="A79" s="141" t="s">
        <v>199</v>
      </c>
      <c r="B79" s="141">
        <v>2</v>
      </c>
      <c r="C79" s="142">
        <v>0.95</v>
      </c>
      <c r="D79" s="142">
        <v>0.3</v>
      </c>
      <c r="E79" s="141" t="s">
        <v>199</v>
      </c>
      <c r="F79" s="141">
        <v>2</v>
      </c>
      <c r="G79" s="143">
        <v>0.4</v>
      </c>
      <c r="H79" s="143">
        <v>1</v>
      </c>
      <c r="J79" s="219" t="s">
        <v>241</v>
      </c>
      <c r="K79" s="223">
        <v>92</v>
      </c>
      <c r="L79" s="219">
        <v>0.4</v>
      </c>
    </row>
    <row r="80" spans="1:12" x14ac:dyDescent="0.3">
      <c r="A80" s="141" t="s">
        <v>199</v>
      </c>
      <c r="B80" s="141">
        <v>3</v>
      </c>
      <c r="C80" s="142">
        <v>0.9</v>
      </c>
      <c r="D80" s="142">
        <v>0.55000000000000004</v>
      </c>
      <c r="E80" s="141" t="s">
        <v>199</v>
      </c>
      <c r="F80" s="141">
        <v>3</v>
      </c>
      <c r="G80" s="143">
        <v>0.2</v>
      </c>
      <c r="H80" s="143">
        <v>0.7</v>
      </c>
      <c r="J80" s="219" t="s">
        <v>241</v>
      </c>
      <c r="K80" s="223">
        <v>152</v>
      </c>
      <c r="L80" s="219">
        <v>0.65</v>
      </c>
    </row>
    <row r="81" spans="1:12" x14ac:dyDescent="0.3">
      <c r="A81" s="141" t="s">
        <v>199</v>
      </c>
      <c r="B81" s="141">
        <v>4</v>
      </c>
      <c r="C81" s="142">
        <v>0.45</v>
      </c>
      <c r="D81" s="142">
        <v>0.85</v>
      </c>
      <c r="E81" s="141" t="s">
        <v>199</v>
      </c>
      <c r="F81" s="141">
        <v>4</v>
      </c>
      <c r="G81" s="143">
        <v>0</v>
      </c>
      <c r="H81" s="143">
        <v>0.1</v>
      </c>
      <c r="J81" s="219" t="s">
        <v>241</v>
      </c>
      <c r="K81" s="223">
        <v>213</v>
      </c>
      <c r="L81" s="219">
        <v>0.9</v>
      </c>
    </row>
    <row r="82" spans="1:12" x14ac:dyDescent="0.3">
      <c r="A82" s="141" t="s">
        <v>199</v>
      </c>
      <c r="B82" s="141">
        <v>5</v>
      </c>
      <c r="C82" s="142">
        <v>0</v>
      </c>
      <c r="D82" s="142">
        <v>1</v>
      </c>
      <c r="E82" s="141" t="s">
        <v>197</v>
      </c>
      <c r="F82" s="141">
        <v>1</v>
      </c>
      <c r="G82" s="143">
        <v>1</v>
      </c>
      <c r="H82" s="143">
        <v>1</v>
      </c>
      <c r="J82" s="219" t="s">
        <v>241</v>
      </c>
      <c r="K82" s="223">
        <v>244</v>
      </c>
      <c r="L82" s="219">
        <v>0.95</v>
      </c>
    </row>
    <row r="83" spans="1:12" x14ac:dyDescent="0.3">
      <c r="A83" s="141" t="s">
        <v>197</v>
      </c>
      <c r="B83" s="141">
        <v>1</v>
      </c>
      <c r="C83" s="142">
        <v>1</v>
      </c>
      <c r="D83" s="142">
        <v>0.35</v>
      </c>
      <c r="E83" s="141" t="s">
        <v>197</v>
      </c>
      <c r="F83" s="141">
        <v>2</v>
      </c>
      <c r="G83" s="143">
        <v>0.78</v>
      </c>
      <c r="H83" s="143">
        <v>0.93</v>
      </c>
      <c r="J83" s="219" t="s">
        <v>241</v>
      </c>
      <c r="K83" s="223">
        <v>91</v>
      </c>
      <c r="L83" s="219">
        <v>0.4</v>
      </c>
    </row>
    <row r="84" spans="1:12" x14ac:dyDescent="0.3">
      <c r="A84" s="141" t="s">
        <v>197</v>
      </c>
      <c r="B84" s="141">
        <v>2</v>
      </c>
      <c r="C84" s="142">
        <v>0.75</v>
      </c>
      <c r="D84" s="142">
        <v>0.75</v>
      </c>
      <c r="E84" s="141" t="s">
        <v>197</v>
      </c>
      <c r="F84" s="141">
        <v>3</v>
      </c>
      <c r="G84" s="143">
        <v>0.1</v>
      </c>
      <c r="H84" s="143">
        <v>0.62</v>
      </c>
    </row>
    <row r="85" spans="1:12" x14ac:dyDescent="0.3">
      <c r="A85" s="141" t="s">
        <v>197</v>
      </c>
      <c r="B85" s="141">
        <v>3</v>
      </c>
      <c r="C85" s="142">
        <v>0.56999999999999995</v>
      </c>
      <c r="D85" s="142">
        <v>1</v>
      </c>
      <c r="E85" s="141" t="s">
        <v>197</v>
      </c>
      <c r="F85" s="141">
        <v>4</v>
      </c>
      <c r="G85" s="143">
        <v>0</v>
      </c>
      <c r="H85" s="143">
        <v>0.4</v>
      </c>
    </row>
    <row r="86" spans="1:12" x14ac:dyDescent="0.3">
      <c r="A86" s="141" t="s">
        <v>197</v>
      </c>
      <c r="B86" s="141">
        <v>4</v>
      </c>
      <c r="C86" s="142">
        <v>0</v>
      </c>
      <c r="D86" s="142">
        <v>1</v>
      </c>
      <c r="E86" s="140" t="s">
        <v>198</v>
      </c>
      <c r="F86" s="141">
        <v>1</v>
      </c>
      <c r="G86" s="142">
        <v>1</v>
      </c>
      <c r="H86" s="142">
        <v>1</v>
      </c>
    </row>
    <row r="87" spans="1:12" x14ac:dyDescent="0.3">
      <c r="A87" s="140" t="s">
        <v>198</v>
      </c>
      <c r="B87" s="140">
        <v>1</v>
      </c>
      <c r="C87" s="142">
        <v>1</v>
      </c>
      <c r="D87" s="142">
        <v>0.8</v>
      </c>
      <c r="E87" s="140" t="s">
        <v>198</v>
      </c>
      <c r="F87" s="141">
        <v>2</v>
      </c>
      <c r="G87" s="142">
        <v>0.75</v>
      </c>
      <c r="H87" s="142">
        <v>0.73</v>
      </c>
    </row>
    <row r="88" spans="1:12" x14ac:dyDescent="0.3">
      <c r="A88" s="140" t="s">
        <v>198</v>
      </c>
      <c r="B88" s="140">
        <v>2</v>
      </c>
      <c r="C88" s="142">
        <v>0.8</v>
      </c>
      <c r="D88" s="142">
        <v>0.85</v>
      </c>
      <c r="E88" s="140" t="s">
        <v>198</v>
      </c>
      <c r="F88" s="141">
        <v>3</v>
      </c>
      <c r="G88" s="142">
        <v>0.45</v>
      </c>
      <c r="H88" s="142">
        <v>0.5</v>
      </c>
    </row>
    <row r="89" spans="1:12" x14ac:dyDescent="0.3">
      <c r="A89" s="140" t="s">
        <v>198</v>
      </c>
      <c r="B89" s="140">
        <v>3</v>
      </c>
      <c r="C89" s="142">
        <v>0.5</v>
      </c>
      <c r="D89" s="142">
        <v>1</v>
      </c>
      <c r="E89" s="140" t="s">
        <v>198</v>
      </c>
      <c r="F89" s="141">
        <v>4</v>
      </c>
      <c r="G89" s="142">
        <v>0</v>
      </c>
      <c r="H89" s="142">
        <v>0.17</v>
      </c>
    </row>
    <row r="90" spans="1:12" x14ac:dyDescent="0.3">
      <c r="A90" s="140" t="s">
        <v>198</v>
      </c>
      <c r="B90" s="140">
        <v>4</v>
      </c>
      <c r="C90" s="142">
        <v>0</v>
      </c>
      <c r="D90" s="142">
        <v>1</v>
      </c>
      <c r="E90" s="141" t="s">
        <v>196</v>
      </c>
      <c r="F90" s="141">
        <v>1</v>
      </c>
      <c r="G90" s="142">
        <v>1</v>
      </c>
      <c r="H90" s="142">
        <v>1</v>
      </c>
    </row>
    <row r="91" spans="1:12" x14ac:dyDescent="0.3">
      <c r="A91" s="141" t="s">
        <v>196</v>
      </c>
      <c r="B91" s="141">
        <v>1</v>
      </c>
      <c r="C91" s="142">
        <v>1</v>
      </c>
      <c r="D91" s="142">
        <v>0.7</v>
      </c>
      <c r="E91" s="141" t="s">
        <v>196</v>
      </c>
      <c r="F91" s="141">
        <v>2</v>
      </c>
      <c r="G91" s="142">
        <v>0.54</v>
      </c>
      <c r="H91" s="142">
        <v>0.75</v>
      </c>
    </row>
    <row r="92" spans="1:12" x14ac:dyDescent="0.3">
      <c r="A92" s="141" t="s">
        <v>196</v>
      </c>
      <c r="B92" s="141">
        <v>2</v>
      </c>
      <c r="C92" s="142">
        <v>0.85</v>
      </c>
      <c r="D92" s="142">
        <v>0.8</v>
      </c>
      <c r="E92" s="141" t="s">
        <v>196</v>
      </c>
      <c r="F92" s="141">
        <v>3</v>
      </c>
      <c r="G92" s="142">
        <v>0.35</v>
      </c>
      <c r="H92" s="142">
        <v>0.52</v>
      </c>
    </row>
    <row r="93" spans="1:12" x14ac:dyDescent="0.3">
      <c r="A93" s="141" t="s">
        <v>196</v>
      </c>
      <c r="B93" s="141">
        <v>3</v>
      </c>
      <c r="C93" s="142">
        <v>0.75</v>
      </c>
      <c r="D93" s="142">
        <v>1</v>
      </c>
      <c r="E93" s="141" t="s">
        <v>196</v>
      </c>
      <c r="F93" s="141">
        <v>4</v>
      </c>
      <c r="G93" s="142">
        <v>0.11</v>
      </c>
      <c r="H93" s="142">
        <v>0.3</v>
      </c>
    </row>
    <row r="94" spans="1:12" x14ac:dyDescent="0.3">
      <c r="A94" s="141" t="s">
        <v>196</v>
      </c>
      <c r="B94" s="141">
        <v>4</v>
      </c>
      <c r="C94" s="142">
        <v>0</v>
      </c>
      <c r="D94" s="142">
        <v>1</v>
      </c>
      <c r="E94" s="141" t="s">
        <v>196</v>
      </c>
      <c r="F94" s="141">
        <v>5</v>
      </c>
      <c r="G94" s="142">
        <v>0</v>
      </c>
      <c r="H94" s="142">
        <v>0.21</v>
      </c>
    </row>
    <row r="95" spans="1:12" x14ac:dyDescent="0.3">
      <c r="A95" s="219" t="s">
        <v>240</v>
      </c>
      <c r="B95" s="219">
        <v>1</v>
      </c>
      <c r="C95" s="220">
        <v>1</v>
      </c>
      <c r="D95" s="220">
        <v>0.25</v>
      </c>
      <c r="E95" s="219" t="s">
        <v>240</v>
      </c>
      <c r="F95" s="219">
        <v>1</v>
      </c>
      <c r="G95" s="220">
        <v>1</v>
      </c>
      <c r="H95" s="220">
        <v>1</v>
      </c>
    </row>
    <row r="96" spans="1:12" x14ac:dyDescent="0.3">
      <c r="A96" s="219" t="s">
        <v>240</v>
      </c>
      <c r="B96" s="219">
        <v>2</v>
      </c>
      <c r="C96" s="220">
        <v>0.95</v>
      </c>
      <c r="D96" s="220">
        <v>0.3</v>
      </c>
      <c r="E96" s="219" t="s">
        <v>240</v>
      </c>
      <c r="F96" s="219">
        <v>2</v>
      </c>
      <c r="G96" s="221">
        <v>0.4</v>
      </c>
      <c r="H96" s="221">
        <v>1</v>
      </c>
    </row>
    <row r="97" spans="1:8" x14ac:dyDescent="0.3">
      <c r="A97" s="219" t="s">
        <v>240</v>
      </c>
      <c r="B97" s="219">
        <v>3</v>
      </c>
      <c r="C97" s="220">
        <v>0.9</v>
      </c>
      <c r="D97" s="220">
        <v>0.55000000000000004</v>
      </c>
      <c r="E97" s="219" t="s">
        <v>240</v>
      </c>
      <c r="F97" s="219">
        <v>3</v>
      </c>
      <c r="G97" s="221">
        <v>0.2</v>
      </c>
      <c r="H97" s="221">
        <v>0.7</v>
      </c>
    </row>
    <row r="98" spans="1:8" x14ac:dyDescent="0.3">
      <c r="A98" s="219" t="s">
        <v>240</v>
      </c>
      <c r="B98" s="219">
        <v>4</v>
      </c>
      <c r="C98" s="220">
        <v>0.45</v>
      </c>
      <c r="D98" s="220">
        <v>0.85</v>
      </c>
      <c r="E98" s="219" t="s">
        <v>240</v>
      </c>
      <c r="F98" s="219">
        <v>4</v>
      </c>
      <c r="G98" s="221">
        <v>0</v>
      </c>
      <c r="H98" s="221">
        <v>0.1</v>
      </c>
    </row>
    <row r="99" spans="1:8" x14ac:dyDescent="0.3">
      <c r="A99" s="219" t="s">
        <v>240</v>
      </c>
      <c r="B99" s="219">
        <v>5</v>
      </c>
      <c r="C99" s="220">
        <v>0</v>
      </c>
      <c r="D99" s="220">
        <v>1</v>
      </c>
      <c r="E99" s="219" t="s">
        <v>241</v>
      </c>
      <c r="F99" s="219">
        <v>1</v>
      </c>
      <c r="G99" s="221">
        <v>1</v>
      </c>
      <c r="H99" s="221">
        <v>1</v>
      </c>
    </row>
    <row r="100" spans="1:8" x14ac:dyDescent="0.3">
      <c r="A100" s="219" t="s">
        <v>241</v>
      </c>
      <c r="B100" s="219">
        <v>1</v>
      </c>
      <c r="C100" s="220">
        <v>1</v>
      </c>
      <c r="D100" s="220">
        <v>0.35</v>
      </c>
      <c r="E100" s="219" t="s">
        <v>241</v>
      </c>
      <c r="F100" s="219">
        <v>2</v>
      </c>
      <c r="G100" s="221">
        <v>0.78</v>
      </c>
      <c r="H100" s="221">
        <v>0.93</v>
      </c>
    </row>
    <row r="101" spans="1:8" x14ac:dyDescent="0.3">
      <c r="A101" s="219" t="s">
        <v>241</v>
      </c>
      <c r="B101" s="219">
        <v>2</v>
      </c>
      <c r="C101" s="220">
        <v>0.75</v>
      </c>
      <c r="D101" s="220">
        <v>0.75</v>
      </c>
      <c r="E101" s="219" t="s">
        <v>241</v>
      </c>
      <c r="F101" s="219">
        <v>3</v>
      </c>
      <c r="G101" s="221">
        <v>0.1</v>
      </c>
      <c r="H101" s="221">
        <v>0.62</v>
      </c>
    </row>
    <row r="102" spans="1:8" x14ac:dyDescent="0.3">
      <c r="A102" s="219" t="s">
        <v>241</v>
      </c>
      <c r="B102" s="219">
        <v>3</v>
      </c>
      <c r="C102" s="220">
        <v>0.56999999999999995</v>
      </c>
      <c r="D102" s="220">
        <v>1</v>
      </c>
      <c r="E102" s="219" t="s">
        <v>241</v>
      </c>
      <c r="F102" s="219">
        <v>4</v>
      </c>
      <c r="G102" s="221">
        <v>0</v>
      </c>
      <c r="H102" s="221">
        <v>0.4</v>
      </c>
    </row>
    <row r="103" spans="1:8" x14ac:dyDescent="0.3">
      <c r="A103" s="219" t="s">
        <v>241</v>
      </c>
      <c r="B103" s="219">
        <v>4</v>
      </c>
      <c r="C103" s="220">
        <v>0</v>
      </c>
      <c r="D103" s="220">
        <v>1</v>
      </c>
      <c r="E103" s="222" t="s">
        <v>239</v>
      </c>
      <c r="F103" s="219">
        <v>1</v>
      </c>
      <c r="G103" s="220">
        <v>1</v>
      </c>
      <c r="H103" s="220">
        <v>1</v>
      </c>
    </row>
    <row r="104" spans="1:8" x14ac:dyDescent="0.3">
      <c r="A104" s="222" t="s">
        <v>239</v>
      </c>
      <c r="B104" s="222">
        <v>1</v>
      </c>
      <c r="C104" s="220">
        <v>1</v>
      </c>
      <c r="D104" s="220">
        <v>0.8</v>
      </c>
      <c r="E104" s="222" t="s">
        <v>239</v>
      </c>
      <c r="F104" s="219">
        <v>2</v>
      </c>
      <c r="G104" s="220">
        <v>0.7</v>
      </c>
      <c r="H104" s="220">
        <v>0.72</v>
      </c>
    </row>
    <row r="105" spans="1:8" x14ac:dyDescent="0.3">
      <c r="A105" s="222" t="s">
        <v>239</v>
      </c>
      <c r="B105" s="222">
        <v>2</v>
      </c>
      <c r="C105" s="220">
        <v>0.8</v>
      </c>
      <c r="D105" s="220">
        <v>0.85</v>
      </c>
      <c r="E105" s="222" t="s">
        <v>239</v>
      </c>
      <c r="F105" s="219">
        <v>3</v>
      </c>
      <c r="G105" s="220">
        <v>0.25</v>
      </c>
      <c r="H105" s="220">
        <v>0.36</v>
      </c>
    </row>
    <row r="106" spans="1:8" x14ac:dyDescent="0.3">
      <c r="A106" s="222" t="s">
        <v>239</v>
      </c>
      <c r="B106" s="222">
        <v>3</v>
      </c>
      <c r="C106" s="220">
        <v>0.5</v>
      </c>
      <c r="D106" s="220">
        <v>1</v>
      </c>
      <c r="E106" s="222" t="s">
        <v>239</v>
      </c>
      <c r="F106" s="219">
        <v>4</v>
      </c>
      <c r="G106" s="220">
        <v>0.1</v>
      </c>
      <c r="H106" s="220">
        <v>0.22</v>
      </c>
    </row>
    <row r="107" spans="1:8" x14ac:dyDescent="0.3">
      <c r="A107" s="222" t="s">
        <v>239</v>
      </c>
      <c r="B107" s="222">
        <v>4</v>
      </c>
      <c r="C107" s="220">
        <v>0</v>
      </c>
      <c r="D107" s="220">
        <v>1</v>
      </c>
      <c r="E107" s="222" t="s">
        <v>239</v>
      </c>
      <c r="F107" s="219">
        <v>5</v>
      </c>
      <c r="G107" s="220">
        <v>0</v>
      </c>
      <c r="H107" s="220">
        <v>0.17</v>
      </c>
    </row>
    <row r="108" spans="1:8" x14ac:dyDescent="0.3">
      <c r="A108" s="219" t="s">
        <v>242</v>
      </c>
      <c r="B108" s="219">
        <v>1</v>
      </c>
      <c r="C108" s="220">
        <v>1</v>
      </c>
      <c r="D108" s="220">
        <v>0.7</v>
      </c>
      <c r="E108" s="219" t="s">
        <v>242</v>
      </c>
      <c r="F108" s="219">
        <v>1</v>
      </c>
      <c r="G108" s="220">
        <v>1</v>
      </c>
      <c r="H108" s="220">
        <v>1</v>
      </c>
    </row>
    <row r="109" spans="1:8" x14ac:dyDescent="0.3">
      <c r="A109" s="219" t="s">
        <v>242</v>
      </c>
      <c r="B109" s="219">
        <v>2</v>
      </c>
      <c r="C109" s="220">
        <v>0.85</v>
      </c>
      <c r="D109" s="220">
        <v>0.8</v>
      </c>
      <c r="E109" s="219" t="s">
        <v>242</v>
      </c>
      <c r="F109" s="219">
        <v>2</v>
      </c>
      <c r="G109" s="220">
        <v>0.54</v>
      </c>
      <c r="H109" s="220">
        <v>0.75</v>
      </c>
    </row>
    <row r="110" spans="1:8" x14ac:dyDescent="0.3">
      <c r="A110" s="219" t="s">
        <v>242</v>
      </c>
      <c r="B110" s="219">
        <v>3</v>
      </c>
      <c r="C110" s="220">
        <v>0.75</v>
      </c>
      <c r="D110" s="220">
        <v>1</v>
      </c>
      <c r="E110" s="219" t="s">
        <v>242</v>
      </c>
      <c r="F110" s="219">
        <v>3</v>
      </c>
      <c r="G110" s="220">
        <v>0.35</v>
      </c>
      <c r="H110" s="220">
        <v>0.52</v>
      </c>
    </row>
    <row r="111" spans="1:8" x14ac:dyDescent="0.3">
      <c r="A111" s="219" t="s">
        <v>242</v>
      </c>
      <c r="B111" s="219">
        <v>4</v>
      </c>
      <c r="C111" s="220">
        <v>0</v>
      </c>
      <c r="D111" s="220">
        <v>1</v>
      </c>
      <c r="E111" s="219" t="s">
        <v>242</v>
      </c>
      <c r="F111" s="219">
        <v>4</v>
      </c>
      <c r="G111" s="220">
        <v>0.11</v>
      </c>
      <c r="H111" s="220">
        <v>0.3</v>
      </c>
    </row>
    <row r="112" spans="1:8" x14ac:dyDescent="0.3">
      <c r="E112" s="219" t="s">
        <v>242</v>
      </c>
      <c r="F112" s="219">
        <v>5</v>
      </c>
      <c r="G112" s="220">
        <v>0</v>
      </c>
      <c r="H112" s="220">
        <v>0.21</v>
      </c>
    </row>
  </sheetData>
  <phoneticPr fontId="50" type="noConversion"/>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4" tint="0.39997558519241921"/>
  </sheetPr>
  <dimension ref="A1:BC446"/>
  <sheetViews>
    <sheetView zoomScale="80" zoomScaleNormal="80" workbookViewId="0">
      <pane xSplit="1" ySplit="7" topLeftCell="B8" activePane="bottomRight" state="frozen"/>
      <selection activeCell="L10" sqref="L10"/>
      <selection pane="topRight" activeCell="L10" sqref="L10"/>
      <selection pane="bottomLeft" activeCell="L10" sqref="L10"/>
      <selection pane="bottomRight" activeCell="A3" sqref="A3"/>
    </sheetView>
  </sheetViews>
  <sheetFormatPr baseColWidth="10" defaultColWidth="11.33203125" defaultRowHeight="13.2" x14ac:dyDescent="0.25"/>
  <cols>
    <col min="1" max="1" width="20.109375" style="224" customWidth="1"/>
    <col min="2" max="3" width="11.33203125" style="224" customWidth="1"/>
    <col min="4" max="4" width="12.109375" style="224" customWidth="1"/>
    <col min="5" max="5" width="13.88671875" style="224" customWidth="1"/>
    <col min="6" max="6" width="12.5546875" style="224" customWidth="1"/>
    <col min="7" max="7" width="12.109375" style="224" customWidth="1"/>
    <col min="8" max="11" width="11.33203125" style="224"/>
    <col min="12" max="12" width="1.5546875" style="224" customWidth="1"/>
    <col min="13" max="16384" width="11.33203125" style="225"/>
  </cols>
  <sheetData>
    <row r="1" spans="1:55" x14ac:dyDescent="0.25">
      <c r="A1" s="224" t="s">
        <v>5</v>
      </c>
      <c r="J1" s="204" t="s">
        <v>6</v>
      </c>
      <c r="K1" s="205">
        <v>1</v>
      </c>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row>
    <row r="2" spans="1:55" x14ac:dyDescent="0.25">
      <c r="A2" s="224" t="s">
        <v>7</v>
      </c>
      <c r="J2" s="204" t="s">
        <v>8</v>
      </c>
      <c r="K2" s="206">
        <v>45715</v>
      </c>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row>
    <row r="3" spans="1:55" x14ac:dyDescent="0.25">
      <c r="B3" s="226"/>
      <c r="D3" s="227"/>
      <c r="F3" s="228"/>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row>
    <row r="4" spans="1:55" ht="16.5" customHeight="1" thickBot="1" x14ac:dyDescent="0.3">
      <c r="B4" s="229"/>
      <c r="C4" s="229"/>
      <c r="D4" s="227"/>
      <c r="E4" s="229"/>
      <c r="F4" s="227"/>
      <c r="G4" s="227"/>
      <c r="H4" s="229"/>
      <c r="I4" s="229"/>
      <c r="J4" s="229"/>
      <c r="K4" s="229"/>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row>
    <row r="5" spans="1:55" s="231" customFormat="1" ht="15" customHeight="1" x14ac:dyDescent="0.25">
      <c r="A5" s="299" t="s">
        <v>2</v>
      </c>
      <c r="B5" s="295" t="s">
        <v>9</v>
      </c>
      <c r="C5" s="296"/>
      <c r="D5" s="295" t="s">
        <v>10</v>
      </c>
      <c r="E5" s="296"/>
      <c r="F5" s="295" t="s">
        <v>11</v>
      </c>
      <c r="G5" s="296"/>
      <c r="H5" s="295" t="s">
        <v>12</v>
      </c>
      <c r="I5" s="296"/>
      <c r="J5" s="295" t="s">
        <v>13</v>
      </c>
      <c r="K5" s="296"/>
      <c r="L5" s="230"/>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row>
    <row r="6" spans="1:55" s="231" customFormat="1" ht="13.8" x14ac:dyDescent="0.25">
      <c r="A6" s="300"/>
      <c r="B6" s="297"/>
      <c r="C6" s="298"/>
      <c r="D6" s="297"/>
      <c r="E6" s="298"/>
      <c r="F6" s="297"/>
      <c r="G6" s="298"/>
      <c r="H6" s="297"/>
      <c r="I6" s="298"/>
      <c r="J6" s="297"/>
      <c r="K6" s="298"/>
      <c r="L6" s="230"/>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row>
    <row r="7" spans="1:55" s="231" customFormat="1" ht="14.4" thickBot="1" x14ac:dyDescent="0.3">
      <c r="A7" s="301"/>
      <c r="B7" s="43" t="s">
        <v>14</v>
      </c>
      <c r="C7" s="44" t="s">
        <v>53</v>
      </c>
      <c r="D7" s="43" t="s">
        <v>14</v>
      </c>
      <c r="E7" s="44" t="s">
        <v>53</v>
      </c>
      <c r="F7" s="43" t="s">
        <v>14</v>
      </c>
      <c r="G7" s="44" t="s">
        <v>53</v>
      </c>
      <c r="H7" s="43" t="s">
        <v>14</v>
      </c>
      <c r="I7" s="44" t="s">
        <v>53</v>
      </c>
      <c r="J7" s="43" t="s">
        <v>14</v>
      </c>
      <c r="K7" s="44" t="s">
        <v>53</v>
      </c>
      <c r="L7" s="232"/>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row>
    <row r="8" spans="1:55" x14ac:dyDescent="0.25">
      <c r="A8" s="207">
        <v>45748</v>
      </c>
      <c r="B8" s="208">
        <v>0</v>
      </c>
      <c r="C8" s="209">
        <v>0.4</v>
      </c>
      <c r="D8" s="208">
        <v>0</v>
      </c>
      <c r="E8" s="209">
        <v>0.1</v>
      </c>
      <c r="F8" s="208">
        <v>0</v>
      </c>
      <c r="G8" s="209">
        <v>0</v>
      </c>
      <c r="H8" s="208">
        <v>0.2</v>
      </c>
      <c r="I8" s="209">
        <v>0.4</v>
      </c>
      <c r="J8" s="208">
        <v>0</v>
      </c>
      <c r="K8" s="210">
        <v>0.5</v>
      </c>
      <c r="L8" s="233"/>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row>
    <row r="9" spans="1:55" x14ac:dyDescent="0.25">
      <c r="A9" s="211">
        <v>45749</v>
      </c>
      <c r="B9" s="212">
        <v>0</v>
      </c>
      <c r="C9" s="213">
        <v>0.4</v>
      </c>
      <c r="D9" s="212">
        <v>0</v>
      </c>
      <c r="E9" s="213">
        <v>0.1</v>
      </c>
      <c r="F9" s="212">
        <v>0</v>
      </c>
      <c r="G9" s="213">
        <v>0</v>
      </c>
      <c r="H9" s="212">
        <v>0.2</v>
      </c>
      <c r="I9" s="213">
        <v>0.4</v>
      </c>
      <c r="J9" s="212">
        <v>0</v>
      </c>
      <c r="K9" s="214">
        <v>0.5</v>
      </c>
      <c r="L9" s="233"/>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row>
    <row r="10" spans="1:55" x14ac:dyDescent="0.25">
      <c r="A10" s="211">
        <v>45750</v>
      </c>
      <c r="B10" s="212">
        <v>0</v>
      </c>
      <c r="C10" s="213">
        <v>0.4</v>
      </c>
      <c r="D10" s="212">
        <v>0</v>
      </c>
      <c r="E10" s="213">
        <v>0.1</v>
      </c>
      <c r="F10" s="212">
        <v>0</v>
      </c>
      <c r="G10" s="213">
        <v>0</v>
      </c>
      <c r="H10" s="212">
        <v>0.2</v>
      </c>
      <c r="I10" s="213">
        <v>0.4</v>
      </c>
      <c r="J10" s="212">
        <v>0</v>
      </c>
      <c r="K10" s="214">
        <v>0.5</v>
      </c>
      <c r="L10" s="233"/>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row>
    <row r="11" spans="1:55" x14ac:dyDescent="0.25">
      <c r="A11" s="211">
        <v>45751</v>
      </c>
      <c r="B11" s="212">
        <v>0</v>
      </c>
      <c r="C11" s="213">
        <v>0.4</v>
      </c>
      <c r="D11" s="212">
        <v>0</v>
      </c>
      <c r="E11" s="213">
        <v>0.1</v>
      </c>
      <c r="F11" s="212">
        <v>0</v>
      </c>
      <c r="G11" s="213">
        <v>0</v>
      </c>
      <c r="H11" s="212">
        <v>0.2</v>
      </c>
      <c r="I11" s="213">
        <v>0.4</v>
      </c>
      <c r="J11" s="212">
        <v>0</v>
      </c>
      <c r="K11" s="214">
        <v>0.5</v>
      </c>
      <c r="L11" s="233"/>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row>
    <row r="12" spans="1:55" x14ac:dyDescent="0.25">
      <c r="A12" s="211">
        <v>45752</v>
      </c>
      <c r="B12" s="212">
        <v>0</v>
      </c>
      <c r="C12" s="213">
        <v>0.4</v>
      </c>
      <c r="D12" s="212">
        <v>0</v>
      </c>
      <c r="E12" s="213">
        <v>0.1</v>
      </c>
      <c r="F12" s="212">
        <v>0</v>
      </c>
      <c r="G12" s="213">
        <v>0</v>
      </c>
      <c r="H12" s="212">
        <v>0.2</v>
      </c>
      <c r="I12" s="213">
        <v>0.4</v>
      </c>
      <c r="J12" s="212">
        <v>0</v>
      </c>
      <c r="K12" s="214">
        <v>0.5</v>
      </c>
      <c r="L12" s="233"/>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row>
    <row r="13" spans="1:55" x14ac:dyDescent="0.25">
      <c r="A13" s="211">
        <v>45753</v>
      </c>
      <c r="B13" s="212">
        <v>0</v>
      </c>
      <c r="C13" s="213">
        <v>0.4</v>
      </c>
      <c r="D13" s="212">
        <v>0</v>
      </c>
      <c r="E13" s="213">
        <v>0.1</v>
      </c>
      <c r="F13" s="212">
        <v>0</v>
      </c>
      <c r="G13" s="213">
        <v>0</v>
      </c>
      <c r="H13" s="212">
        <v>0.2</v>
      </c>
      <c r="I13" s="213">
        <v>0.4</v>
      </c>
      <c r="J13" s="212">
        <v>0</v>
      </c>
      <c r="K13" s="214">
        <v>0.5</v>
      </c>
      <c r="L13" s="233"/>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row>
    <row r="14" spans="1:55" x14ac:dyDescent="0.25">
      <c r="A14" s="211">
        <v>45754</v>
      </c>
      <c r="B14" s="212">
        <v>0</v>
      </c>
      <c r="C14" s="213">
        <v>0.4</v>
      </c>
      <c r="D14" s="212">
        <v>0.15</v>
      </c>
      <c r="E14" s="213">
        <v>0.55000000000000004</v>
      </c>
      <c r="F14" s="212">
        <v>0</v>
      </c>
      <c r="G14" s="213">
        <v>0</v>
      </c>
      <c r="H14" s="212">
        <v>0.65</v>
      </c>
      <c r="I14" s="213">
        <v>0.9</v>
      </c>
      <c r="J14" s="212">
        <v>0</v>
      </c>
      <c r="K14" s="214">
        <v>0.5</v>
      </c>
      <c r="L14" s="233"/>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row>
    <row r="15" spans="1:55" x14ac:dyDescent="0.25">
      <c r="A15" s="211">
        <v>45755</v>
      </c>
      <c r="B15" s="212">
        <v>0</v>
      </c>
      <c r="C15" s="213">
        <v>0.55000000000000004</v>
      </c>
      <c r="D15" s="212">
        <v>0.15</v>
      </c>
      <c r="E15" s="213">
        <v>0.55000000000000004</v>
      </c>
      <c r="F15" s="212">
        <v>0</v>
      </c>
      <c r="G15" s="213">
        <v>0</v>
      </c>
      <c r="H15" s="212">
        <v>0.65</v>
      </c>
      <c r="I15" s="213">
        <v>0.9</v>
      </c>
      <c r="J15" s="212">
        <v>0</v>
      </c>
      <c r="K15" s="214">
        <v>0.5</v>
      </c>
      <c r="L15" s="233"/>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row>
    <row r="16" spans="1:55" x14ac:dyDescent="0.25">
      <c r="A16" s="211">
        <v>45756</v>
      </c>
      <c r="B16" s="212">
        <v>0</v>
      </c>
      <c r="C16" s="213">
        <v>0.4</v>
      </c>
      <c r="D16" s="212">
        <v>0.15</v>
      </c>
      <c r="E16" s="213">
        <v>0.55000000000000004</v>
      </c>
      <c r="F16" s="212">
        <v>0</v>
      </c>
      <c r="G16" s="213">
        <v>0</v>
      </c>
      <c r="H16" s="212">
        <v>0.65</v>
      </c>
      <c r="I16" s="213">
        <v>0.9</v>
      </c>
      <c r="J16" s="212">
        <v>0</v>
      </c>
      <c r="K16" s="214">
        <v>0.5</v>
      </c>
      <c r="L16" s="233"/>
      <c r="M16" s="224"/>
      <c r="N16" s="224"/>
      <c r="O16" s="224"/>
      <c r="P16" s="224"/>
      <c r="Q16" s="224"/>
      <c r="R16" s="224"/>
      <c r="S16" s="224"/>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row>
    <row r="17" spans="1:55" x14ac:dyDescent="0.25">
      <c r="A17" s="211">
        <v>45757</v>
      </c>
      <c r="B17" s="212">
        <v>0</v>
      </c>
      <c r="C17" s="213">
        <v>0.4</v>
      </c>
      <c r="D17" s="212">
        <v>0.15</v>
      </c>
      <c r="E17" s="213">
        <v>0.55000000000000004</v>
      </c>
      <c r="F17" s="212">
        <v>0</v>
      </c>
      <c r="G17" s="213">
        <v>0</v>
      </c>
      <c r="H17" s="212">
        <v>0.65</v>
      </c>
      <c r="I17" s="213">
        <v>0.9</v>
      </c>
      <c r="J17" s="212">
        <v>0</v>
      </c>
      <c r="K17" s="214">
        <v>0.5</v>
      </c>
      <c r="L17" s="233"/>
      <c r="M17" s="224"/>
      <c r="N17" s="224"/>
      <c r="O17" s="224"/>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row>
    <row r="18" spans="1:55" x14ac:dyDescent="0.25">
      <c r="A18" s="211">
        <v>45758</v>
      </c>
      <c r="B18" s="212">
        <v>0</v>
      </c>
      <c r="C18" s="213">
        <v>0.4</v>
      </c>
      <c r="D18" s="212">
        <v>0.15</v>
      </c>
      <c r="E18" s="213">
        <v>0.55000000000000004</v>
      </c>
      <c r="F18" s="212">
        <v>0</v>
      </c>
      <c r="G18" s="213">
        <v>0</v>
      </c>
      <c r="H18" s="212">
        <v>0.65</v>
      </c>
      <c r="I18" s="213">
        <v>0.9</v>
      </c>
      <c r="J18" s="212">
        <v>0</v>
      </c>
      <c r="K18" s="214">
        <v>0.5</v>
      </c>
      <c r="L18" s="233"/>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row>
    <row r="19" spans="1:55" x14ac:dyDescent="0.25">
      <c r="A19" s="211">
        <v>45759</v>
      </c>
      <c r="B19" s="212">
        <v>0</v>
      </c>
      <c r="C19" s="213">
        <v>0.4</v>
      </c>
      <c r="D19" s="212">
        <v>0.15</v>
      </c>
      <c r="E19" s="213">
        <v>0.55000000000000004</v>
      </c>
      <c r="F19" s="212">
        <v>0</v>
      </c>
      <c r="G19" s="213">
        <v>0</v>
      </c>
      <c r="H19" s="212">
        <v>0.65</v>
      </c>
      <c r="I19" s="213">
        <v>0.9</v>
      </c>
      <c r="J19" s="212">
        <v>0</v>
      </c>
      <c r="K19" s="214">
        <v>0.5</v>
      </c>
      <c r="L19" s="233"/>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row>
    <row r="20" spans="1:55" x14ac:dyDescent="0.25">
      <c r="A20" s="211">
        <v>45760</v>
      </c>
      <c r="B20" s="212">
        <v>0</v>
      </c>
      <c r="C20" s="213">
        <v>0.4</v>
      </c>
      <c r="D20" s="212">
        <v>0.15</v>
      </c>
      <c r="E20" s="213">
        <v>0.55000000000000004</v>
      </c>
      <c r="F20" s="212">
        <v>0</v>
      </c>
      <c r="G20" s="213">
        <v>0</v>
      </c>
      <c r="H20" s="212">
        <v>0.65</v>
      </c>
      <c r="I20" s="213">
        <v>0.9</v>
      </c>
      <c r="J20" s="212">
        <v>0</v>
      </c>
      <c r="K20" s="214">
        <v>0.5</v>
      </c>
      <c r="L20" s="233"/>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row>
    <row r="21" spans="1:55" x14ac:dyDescent="0.25">
      <c r="A21" s="211">
        <v>45761</v>
      </c>
      <c r="B21" s="212">
        <v>0</v>
      </c>
      <c r="C21" s="213">
        <v>0.4</v>
      </c>
      <c r="D21" s="212">
        <v>0.15</v>
      </c>
      <c r="E21" s="213">
        <v>0.55000000000000004</v>
      </c>
      <c r="F21" s="212">
        <v>0</v>
      </c>
      <c r="G21" s="213">
        <v>0</v>
      </c>
      <c r="H21" s="212">
        <v>0.8</v>
      </c>
      <c r="I21" s="213">
        <v>0.9</v>
      </c>
      <c r="J21" s="212">
        <v>0</v>
      </c>
      <c r="K21" s="214">
        <v>0.5</v>
      </c>
      <c r="L21" s="23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row>
    <row r="22" spans="1:55" x14ac:dyDescent="0.25">
      <c r="A22" s="211">
        <v>45762</v>
      </c>
      <c r="B22" s="212">
        <v>0</v>
      </c>
      <c r="C22" s="213">
        <v>0.4</v>
      </c>
      <c r="D22" s="212">
        <v>0.15</v>
      </c>
      <c r="E22" s="213">
        <v>0.55000000000000004</v>
      </c>
      <c r="F22" s="212">
        <v>0</v>
      </c>
      <c r="G22" s="213">
        <v>0</v>
      </c>
      <c r="H22" s="212">
        <v>0.8</v>
      </c>
      <c r="I22" s="213">
        <v>0.9</v>
      </c>
      <c r="J22" s="212">
        <v>0</v>
      </c>
      <c r="K22" s="214">
        <v>0.5</v>
      </c>
      <c r="L22" s="233"/>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row>
    <row r="23" spans="1:55" x14ac:dyDescent="0.25">
      <c r="A23" s="211">
        <v>45763</v>
      </c>
      <c r="B23" s="212">
        <v>0</v>
      </c>
      <c r="C23" s="213">
        <v>0.4</v>
      </c>
      <c r="D23" s="212">
        <v>0.15</v>
      </c>
      <c r="E23" s="213">
        <v>0.55000000000000004</v>
      </c>
      <c r="F23" s="212">
        <v>0</v>
      </c>
      <c r="G23" s="213">
        <v>0</v>
      </c>
      <c r="H23" s="212">
        <v>0.8</v>
      </c>
      <c r="I23" s="213">
        <v>0.9</v>
      </c>
      <c r="J23" s="212">
        <v>0</v>
      </c>
      <c r="K23" s="214">
        <v>0.5</v>
      </c>
      <c r="L23" s="233"/>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row>
    <row r="24" spans="1:55" x14ac:dyDescent="0.25">
      <c r="A24" s="211">
        <v>45764</v>
      </c>
      <c r="B24" s="212">
        <v>0</v>
      </c>
      <c r="C24" s="213">
        <v>0.4</v>
      </c>
      <c r="D24" s="212">
        <v>0.15</v>
      </c>
      <c r="E24" s="213">
        <v>0.55000000000000004</v>
      </c>
      <c r="F24" s="212">
        <v>0</v>
      </c>
      <c r="G24" s="213">
        <v>0</v>
      </c>
      <c r="H24" s="212">
        <v>0.8</v>
      </c>
      <c r="I24" s="213">
        <v>0.9</v>
      </c>
      <c r="J24" s="212">
        <v>0</v>
      </c>
      <c r="K24" s="214">
        <v>0.5</v>
      </c>
      <c r="L24" s="233"/>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row>
    <row r="25" spans="1:55" x14ac:dyDescent="0.25">
      <c r="A25" s="211">
        <v>45765</v>
      </c>
      <c r="B25" s="212">
        <v>0</v>
      </c>
      <c r="C25" s="213">
        <v>0.4</v>
      </c>
      <c r="D25" s="212">
        <v>0.15</v>
      </c>
      <c r="E25" s="213">
        <v>0.55000000000000004</v>
      </c>
      <c r="F25" s="212">
        <v>0</v>
      </c>
      <c r="G25" s="213">
        <v>0</v>
      </c>
      <c r="H25" s="212">
        <v>0.8</v>
      </c>
      <c r="I25" s="213">
        <v>0.9</v>
      </c>
      <c r="J25" s="212">
        <v>0</v>
      </c>
      <c r="K25" s="214">
        <v>0.5</v>
      </c>
      <c r="L25" s="233"/>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row>
    <row r="26" spans="1:55" x14ac:dyDescent="0.25">
      <c r="A26" s="211">
        <v>45766</v>
      </c>
      <c r="B26" s="212">
        <v>0</v>
      </c>
      <c r="C26" s="213">
        <v>0.4</v>
      </c>
      <c r="D26" s="212">
        <v>0.15</v>
      </c>
      <c r="E26" s="213">
        <v>0.55000000000000004</v>
      </c>
      <c r="F26" s="212">
        <v>0</v>
      </c>
      <c r="G26" s="213">
        <v>0</v>
      </c>
      <c r="H26" s="212">
        <v>0.8</v>
      </c>
      <c r="I26" s="213">
        <v>0.9</v>
      </c>
      <c r="J26" s="212">
        <v>0</v>
      </c>
      <c r="K26" s="214">
        <v>0.5</v>
      </c>
      <c r="L26" s="233"/>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row>
    <row r="27" spans="1:55" x14ac:dyDescent="0.25">
      <c r="A27" s="211">
        <v>45767</v>
      </c>
      <c r="B27" s="212">
        <v>0</v>
      </c>
      <c r="C27" s="213">
        <v>0.4</v>
      </c>
      <c r="D27" s="212">
        <v>0.15</v>
      </c>
      <c r="E27" s="213">
        <v>0.55000000000000004</v>
      </c>
      <c r="F27" s="212">
        <v>0</v>
      </c>
      <c r="G27" s="213">
        <v>0</v>
      </c>
      <c r="H27" s="212">
        <v>0.8</v>
      </c>
      <c r="I27" s="213">
        <v>0.9</v>
      </c>
      <c r="J27" s="212">
        <v>0</v>
      </c>
      <c r="K27" s="214">
        <v>0.5</v>
      </c>
      <c r="L27" s="233"/>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row>
    <row r="28" spans="1:55" x14ac:dyDescent="0.25">
      <c r="A28" s="211">
        <v>45768</v>
      </c>
      <c r="B28" s="212">
        <v>0</v>
      </c>
      <c r="C28" s="213">
        <v>0.4</v>
      </c>
      <c r="D28" s="212">
        <v>0.15</v>
      </c>
      <c r="E28" s="213">
        <v>0.55000000000000004</v>
      </c>
      <c r="F28" s="212">
        <v>0</v>
      </c>
      <c r="G28" s="213">
        <v>0</v>
      </c>
      <c r="H28" s="212">
        <v>0.8</v>
      </c>
      <c r="I28" s="213">
        <v>0.9</v>
      </c>
      <c r="J28" s="212">
        <v>0</v>
      </c>
      <c r="K28" s="214">
        <v>0.5</v>
      </c>
      <c r="L28" s="233"/>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row>
    <row r="29" spans="1:55" x14ac:dyDescent="0.25">
      <c r="A29" s="211">
        <v>45769</v>
      </c>
      <c r="B29" s="212">
        <v>0</v>
      </c>
      <c r="C29" s="213">
        <v>0.39999999999999997</v>
      </c>
      <c r="D29" s="212">
        <v>0.15</v>
      </c>
      <c r="E29" s="213">
        <v>0.55000000000000004</v>
      </c>
      <c r="F29" s="212">
        <v>0</v>
      </c>
      <c r="G29" s="213">
        <v>0</v>
      </c>
      <c r="H29" s="212">
        <v>0.8</v>
      </c>
      <c r="I29" s="213">
        <v>0.9</v>
      </c>
      <c r="J29" s="212">
        <v>0</v>
      </c>
      <c r="K29" s="214">
        <v>0.5</v>
      </c>
      <c r="L29" s="233"/>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row>
    <row r="30" spans="1:55" x14ac:dyDescent="0.25">
      <c r="A30" s="211">
        <v>45770</v>
      </c>
      <c r="B30" s="212">
        <v>0</v>
      </c>
      <c r="C30" s="213">
        <v>0.39999999999999997</v>
      </c>
      <c r="D30" s="212">
        <v>0.15</v>
      </c>
      <c r="E30" s="213">
        <v>0.55000000000000004</v>
      </c>
      <c r="F30" s="212">
        <v>0</v>
      </c>
      <c r="G30" s="213">
        <v>0</v>
      </c>
      <c r="H30" s="212">
        <v>0.8</v>
      </c>
      <c r="I30" s="213">
        <v>0.9</v>
      </c>
      <c r="J30" s="212">
        <v>0</v>
      </c>
      <c r="K30" s="214">
        <v>0.5</v>
      </c>
      <c r="L30" s="233"/>
      <c r="M30" s="224"/>
      <c r="N30" s="224"/>
      <c r="O30" s="224"/>
      <c r="P30" s="224"/>
      <c r="Q30" s="224"/>
      <c r="R30" s="224"/>
      <c r="S30" s="224"/>
      <c r="T30" s="224"/>
      <c r="U30" s="224"/>
      <c r="V30" s="224"/>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row>
    <row r="31" spans="1:55" x14ac:dyDescent="0.25">
      <c r="A31" s="211">
        <v>45771</v>
      </c>
      <c r="B31" s="212">
        <v>0</v>
      </c>
      <c r="C31" s="213">
        <v>0.39999999999999997</v>
      </c>
      <c r="D31" s="212">
        <v>0.15</v>
      </c>
      <c r="E31" s="213">
        <v>0.55000000000000004</v>
      </c>
      <c r="F31" s="212">
        <v>0</v>
      </c>
      <c r="G31" s="213">
        <v>0</v>
      </c>
      <c r="H31" s="212">
        <v>0.8</v>
      </c>
      <c r="I31" s="213">
        <v>0.9</v>
      </c>
      <c r="J31" s="212">
        <v>0</v>
      </c>
      <c r="K31" s="214">
        <v>0.5</v>
      </c>
      <c r="L31" s="233"/>
      <c r="M31" s="224"/>
      <c r="N31" s="224"/>
      <c r="O31" s="224"/>
      <c r="P31" s="224"/>
      <c r="Q31" s="224"/>
      <c r="R31" s="224"/>
      <c r="S31" s="224"/>
      <c r="T31" s="224"/>
      <c r="U31" s="224"/>
      <c r="V31" s="224"/>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row>
    <row r="32" spans="1:55" x14ac:dyDescent="0.25">
      <c r="A32" s="211">
        <v>45772</v>
      </c>
      <c r="B32" s="212">
        <v>0</v>
      </c>
      <c r="C32" s="213">
        <v>0.6</v>
      </c>
      <c r="D32" s="212">
        <v>0.15</v>
      </c>
      <c r="E32" s="213">
        <v>0.55000000000000004</v>
      </c>
      <c r="F32" s="212">
        <v>0</v>
      </c>
      <c r="G32" s="213">
        <v>0</v>
      </c>
      <c r="H32" s="212">
        <v>0.8</v>
      </c>
      <c r="I32" s="213">
        <v>0.9</v>
      </c>
      <c r="J32" s="212">
        <v>0</v>
      </c>
      <c r="K32" s="214">
        <v>0.5</v>
      </c>
      <c r="L32" s="233"/>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row>
    <row r="33" spans="1:55" x14ac:dyDescent="0.25">
      <c r="A33" s="211">
        <v>45773</v>
      </c>
      <c r="B33" s="212">
        <v>0</v>
      </c>
      <c r="C33" s="213">
        <v>0.6</v>
      </c>
      <c r="D33" s="212">
        <v>0.15</v>
      </c>
      <c r="E33" s="213">
        <v>0.55000000000000004</v>
      </c>
      <c r="F33" s="212">
        <v>0</v>
      </c>
      <c r="G33" s="213">
        <v>0</v>
      </c>
      <c r="H33" s="212">
        <v>0.8</v>
      </c>
      <c r="I33" s="213">
        <v>0.9</v>
      </c>
      <c r="J33" s="212">
        <v>0</v>
      </c>
      <c r="K33" s="214">
        <v>0.5</v>
      </c>
      <c r="L33" s="233"/>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row>
    <row r="34" spans="1:55" x14ac:dyDescent="0.25">
      <c r="A34" s="211">
        <v>45774</v>
      </c>
      <c r="B34" s="212">
        <v>0</v>
      </c>
      <c r="C34" s="213">
        <v>0.6</v>
      </c>
      <c r="D34" s="212">
        <v>0.15</v>
      </c>
      <c r="E34" s="213">
        <v>0.55000000000000004</v>
      </c>
      <c r="F34" s="212">
        <v>0</v>
      </c>
      <c r="G34" s="213">
        <v>0</v>
      </c>
      <c r="H34" s="212">
        <v>0.8</v>
      </c>
      <c r="I34" s="213">
        <v>0.9</v>
      </c>
      <c r="J34" s="212">
        <v>0</v>
      </c>
      <c r="K34" s="214">
        <v>0.5</v>
      </c>
      <c r="L34" s="233"/>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row>
    <row r="35" spans="1:55" x14ac:dyDescent="0.25">
      <c r="A35" s="211">
        <v>45775</v>
      </c>
      <c r="B35" s="212">
        <v>0</v>
      </c>
      <c r="C35" s="213">
        <v>0.6</v>
      </c>
      <c r="D35" s="212">
        <v>0.15</v>
      </c>
      <c r="E35" s="213">
        <v>0.55000000000000004</v>
      </c>
      <c r="F35" s="212">
        <v>0</v>
      </c>
      <c r="G35" s="213">
        <v>0</v>
      </c>
      <c r="H35" s="212">
        <v>0.8</v>
      </c>
      <c r="I35" s="213">
        <v>0.9</v>
      </c>
      <c r="J35" s="212">
        <v>0</v>
      </c>
      <c r="K35" s="214">
        <v>0.95</v>
      </c>
      <c r="L35" s="233"/>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row>
    <row r="36" spans="1:55" x14ac:dyDescent="0.25">
      <c r="A36" s="211">
        <v>45776</v>
      </c>
      <c r="B36" s="212">
        <v>0</v>
      </c>
      <c r="C36" s="213">
        <v>0.6</v>
      </c>
      <c r="D36" s="212">
        <v>0.15</v>
      </c>
      <c r="E36" s="213">
        <v>0.55000000000000004</v>
      </c>
      <c r="F36" s="212">
        <v>0</v>
      </c>
      <c r="G36" s="213">
        <v>0</v>
      </c>
      <c r="H36" s="212">
        <v>0.8</v>
      </c>
      <c r="I36" s="213">
        <v>0.9</v>
      </c>
      <c r="J36" s="212">
        <v>0</v>
      </c>
      <c r="K36" s="214">
        <v>0.95</v>
      </c>
      <c r="L36" s="233"/>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row>
    <row r="37" spans="1:55" ht="13.8" thickBot="1" x14ac:dyDescent="0.3">
      <c r="A37" s="211">
        <v>45777</v>
      </c>
      <c r="B37" s="215">
        <v>0</v>
      </c>
      <c r="C37" s="216">
        <v>0.6</v>
      </c>
      <c r="D37" s="215">
        <v>0.15</v>
      </c>
      <c r="E37" s="216">
        <v>0.55000000000000004</v>
      </c>
      <c r="F37" s="215">
        <v>0</v>
      </c>
      <c r="G37" s="216">
        <v>0</v>
      </c>
      <c r="H37" s="215">
        <v>0.8</v>
      </c>
      <c r="I37" s="216">
        <v>0.9</v>
      </c>
      <c r="J37" s="215">
        <v>0</v>
      </c>
      <c r="K37" s="217">
        <v>0.95</v>
      </c>
      <c r="L37" s="233"/>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row>
    <row r="38" spans="1:55" x14ac:dyDescent="0.25">
      <c r="A38" s="211">
        <v>45778</v>
      </c>
      <c r="B38" s="208">
        <v>0</v>
      </c>
      <c r="C38" s="209">
        <v>0.4</v>
      </c>
      <c r="D38" s="208">
        <v>0.15</v>
      </c>
      <c r="E38" s="209">
        <v>0.45</v>
      </c>
      <c r="F38" s="208">
        <v>0</v>
      </c>
      <c r="G38" s="209">
        <v>0</v>
      </c>
      <c r="H38" s="208">
        <v>0.8</v>
      </c>
      <c r="I38" s="209">
        <v>0.55000000000000004</v>
      </c>
      <c r="J38" s="208">
        <v>0</v>
      </c>
      <c r="K38" s="210">
        <v>0.7</v>
      </c>
      <c r="L38" s="233"/>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row>
    <row r="39" spans="1:55" x14ac:dyDescent="0.25">
      <c r="A39" s="211">
        <v>45779</v>
      </c>
      <c r="B39" s="212">
        <v>0</v>
      </c>
      <c r="C39" s="213">
        <v>0.4</v>
      </c>
      <c r="D39" s="212">
        <v>0.15</v>
      </c>
      <c r="E39" s="213">
        <v>0.45</v>
      </c>
      <c r="F39" s="212">
        <v>0</v>
      </c>
      <c r="G39" s="213">
        <v>0</v>
      </c>
      <c r="H39" s="212">
        <v>0.8</v>
      </c>
      <c r="I39" s="213">
        <v>0.55000000000000004</v>
      </c>
      <c r="J39" s="212">
        <v>0</v>
      </c>
      <c r="K39" s="214">
        <v>0.7</v>
      </c>
      <c r="L39" s="233"/>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row>
    <row r="40" spans="1:55" x14ac:dyDescent="0.25">
      <c r="A40" s="211">
        <v>45780</v>
      </c>
      <c r="B40" s="212">
        <v>0</v>
      </c>
      <c r="C40" s="213">
        <v>0.4</v>
      </c>
      <c r="D40" s="212">
        <v>0.15</v>
      </c>
      <c r="E40" s="213">
        <v>0.45</v>
      </c>
      <c r="F40" s="212">
        <v>0</v>
      </c>
      <c r="G40" s="213">
        <v>0</v>
      </c>
      <c r="H40" s="212">
        <v>0.5</v>
      </c>
      <c r="I40" s="213">
        <v>0.55000000000000004</v>
      </c>
      <c r="J40" s="212">
        <v>0</v>
      </c>
      <c r="K40" s="214">
        <v>0.7</v>
      </c>
      <c r="L40" s="233"/>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row>
    <row r="41" spans="1:55" x14ac:dyDescent="0.25">
      <c r="A41" s="211">
        <v>45781</v>
      </c>
      <c r="B41" s="212">
        <v>0</v>
      </c>
      <c r="C41" s="213">
        <v>0.4</v>
      </c>
      <c r="D41" s="212">
        <v>0.15</v>
      </c>
      <c r="E41" s="213">
        <v>0.45</v>
      </c>
      <c r="F41" s="212">
        <v>0</v>
      </c>
      <c r="G41" s="213">
        <v>0</v>
      </c>
      <c r="H41" s="212">
        <v>0.5</v>
      </c>
      <c r="I41" s="213">
        <v>0.55000000000000004</v>
      </c>
      <c r="J41" s="212">
        <v>0</v>
      </c>
      <c r="K41" s="214">
        <v>0.7</v>
      </c>
      <c r="L41" s="233"/>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row>
    <row r="42" spans="1:55" x14ac:dyDescent="0.25">
      <c r="A42" s="211">
        <v>45782</v>
      </c>
      <c r="B42" s="212">
        <v>0</v>
      </c>
      <c r="C42" s="213">
        <v>0.55000000000000004</v>
      </c>
      <c r="D42" s="212">
        <v>0.15</v>
      </c>
      <c r="E42" s="213">
        <v>0.45</v>
      </c>
      <c r="F42" s="212">
        <v>0</v>
      </c>
      <c r="G42" s="213">
        <v>0</v>
      </c>
      <c r="H42" s="212">
        <v>0.5</v>
      </c>
      <c r="I42" s="213">
        <v>0.55000000000000004</v>
      </c>
      <c r="J42" s="212">
        <v>0.1</v>
      </c>
      <c r="K42" s="214">
        <v>0.7</v>
      </c>
      <c r="L42" s="233"/>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row>
    <row r="43" spans="1:55" x14ac:dyDescent="0.25">
      <c r="A43" s="211">
        <v>45783</v>
      </c>
      <c r="B43" s="212">
        <v>0</v>
      </c>
      <c r="C43" s="213">
        <v>0.55000000000000004</v>
      </c>
      <c r="D43" s="212">
        <v>0.15</v>
      </c>
      <c r="E43" s="213">
        <v>0.45</v>
      </c>
      <c r="F43" s="212">
        <v>0</v>
      </c>
      <c r="G43" s="213">
        <v>0</v>
      </c>
      <c r="H43" s="212">
        <v>0.5</v>
      </c>
      <c r="I43" s="213">
        <v>0.55000000000000004</v>
      </c>
      <c r="J43" s="212">
        <v>0.1</v>
      </c>
      <c r="K43" s="214">
        <v>0.7</v>
      </c>
      <c r="L43" s="233"/>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row>
    <row r="44" spans="1:55" x14ac:dyDescent="0.25">
      <c r="A44" s="211">
        <v>45784</v>
      </c>
      <c r="B44" s="212">
        <v>0</v>
      </c>
      <c r="C44" s="213">
        <v>0.55000000000000004</v>
      </c>
      <c r="D44" s="212">
        <v>0.15</v>
      </c>
      <c r="E44" s="213">
        <v>0.45</v>
      </c>
      <c r="F44" s="212">
        <v>0</v>
      </c>
      <c r="G44" s="213">
        <v>0</v>
      </c>
      <c r="H44" s="212">
        <v>0.5</v>
      </c>
      <c r="I44" s="213">
        <v>0.55000000000000004</v>
      </c>
      <c r="J44" s="212">
        <v>0.1</v>
      </c>
      <c r="K44" s="214">
        <v>0.7</v>
      </c>
      <c r="L44" s="233"/>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row>
    <row r="45" spans="1:55" x14ac:dyDescent="0.25">
      <c r="A45" s="211">
        <v>45785</v>
      </c>
      <c r="B45" s="212">
        <v>0</v>
      </c>
      <c r="C45" s="213">
        <v>0.55000000000000004</v>
      </c>
      <c r="D45" s="212">
        <v>0.15</v>
      </c>
      <c r="E45" s="213">
        <v>0.45</v>
      </c>
      <c r="F45" s="212">
        <v>0</v>
      </c>
      <c r="G45" s="213">
        <v>0</v>
      </c>
      <c r="H45" s="212">
        <v>0.5</v>
      </c>
      <c r="I45" s="213">
        <v>0.55000000000000004</v>
      </c>
      <c r="J45" s="212">
        <v>0.1</v>
      </c>
      <c r="K45" s="214">
        <v>0.7</v>
      </c>
      <c r="L45" s="233"/>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row>
    <row r="46" spans="1:55" x14ac:dyDescent="0.25">
      <c r="A46" s="211">
        <v>45786</v>
      </c>
      <c r="B46" s="212">
        <v>0</v>
      </c>
      <c r="C46" s="213">
        <v>0.55000000000000004</v>
      </c>
      <c r="D46" s="212">
        <v>0.15</v>
      </c>
      <c r="E46" s="213">
        <v>0.45</v>
      </c>
      <c r="F46" s="212">
        <v>0</v>
      </c>
      <c r="G46" s="213">
        <v>0</v>
      </c>
      <c r="H46" s="212">
        <v>0.5</v>
      </c>
      <c r="I46" s="213">
        <v>0.55000000000000004</v>
      </c>
      <c r="J46" s="212">
        <v>0.1</v>
      </c>
      <c r="K46" s="214">
        <v>0.7</v>
      </c>
      <c r="L46" s="233"/>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row>
    <row r="47" spans="1:55" x14ac:dyDescent="0.25">
      <c r="A47" s="211">
        <v>45787</v>
      </c>
      <c r="B47" s="212">
        <v>0</v>
      </c>
      <c r="C47" s="213">
        <v>0.55000000000000004</v>
      </c>
      <c r="D47" s="212">
        <v>0.1</v>
      </c>
      <c r="E47" s="213">
        <v>0</v>
      </c>
      <c r="F47" s="212">
        <v>0</v>
      </c>
      <c r="G47" s="213">
        <v>0</v>
      </c>
      <c r="H47" s="212">
        <v>0.5</v>
      </c>
      <c r="I47" s="213">
        <v>0.55000000000000004</v>
      </c>
      <c r="J47" s="212">
        <v>0.1</v>
      </c>
      <c r="K47" s="214">
        <v>0.7</v>
      </c>
      <c r="L47" s="233"/>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row>
    <row r="48" spans="1:55" x14ac:dyDescent="0.25">
      <c r="A48" s="211">
        <v>45788</v>
      </c>
      <c r="B48" s="212">
        <v>0</v>
      </c>
      <c r="C48" s="213">
        <v>0.55000000000000004</v>
      </c>
      <c r="D48" s="212">
        <v>0.1</v>
      </c>
      <c r="E48" s="213">
        <v>0</v>
      </c>
      <c r="F48" s="212">
        <v>0</v>
      </c>
      <c r="G48" s="213">
        <v>0</v>
      </c>
      <c r="H48" s="212">
        <v>0.5</v>
      </c>
      <c r="I48" s="213">
        <v>0.55000000000000004</v>
      </c>
      <c r="J48" s="212">
        <v>0.1</v>
      </c>
      <c r="K48" s="214">
        <v>0.7</v>
      </c>
      <c r="L48" s="233"/>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row>
    <row r="49" spans="1:55" x14ac:dyDescent="0.25">
      <c r="A49" s="211">
        <v>45789</v>
      </c>
      <c r="B49" s="212">
        <v>0</v>
      </c>
      <c r="C49" s="213">
        <v>0.55000000000000004</v>
      </c>
      <c r="D49" s="212">
        <v>0.8</v>
      </c>
      <c r="E49" s="213">
        <v>0.6</v>
      </c>
      <c r="F49" s="212">
        <v>1</v>
      </c>
      <c r="G49" s="213">
        <v>1</v>
      </c>
      <c r="H49" s="212">
        <v>0.75</v>
      </c>
      <c r="I49" s="213">
        <v>0.55000000000000004</v>
      </c>
      <c r="J49" s="212">
        <v>0.1</v>
      </c>
      <c r="K49" s="214">
        <v>0.7</v>
      </c>
      <c r="L49" s="233"/>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row>
    <row r="50" spans="1:55" x14ac:dyDescent="0.25">
      <c r="A50" s="211">
        <v>45790</v>
      </c>
      <c r="B50" s="212">
        <v>0</v>
      </c>
      <c r="C50" s="213">
        <v>0.55000000000000004</v>
      </c>
      <c r="D50" s="212">
        <v>0.8</v>
      </c>
      <c r="E50" s="213">
        <v>0.6</v>
      </c>
      <c r="F50" s="212">
        <v>1</v>
      </c>
      <c r="G50" s="213">
        <v>1</v>
      </c>
      <c r="H50" s="212">
        <v>0.75</v>
      </c>
      <c r="I50" s="213">
        <v>0.55000000000000004</v>
      </c>
      <c r="J50" s="212">
        <v>0.1</v>
      </c>
      <c r="K50" s="214">
        <v>0.7</v>
      </c>
      <c r="L50" s="233"/>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row>
    <row r="51" spans="1:55" x14ac:dyDescent="0.25">
      <c r="A51" s="211">
        <v>45791</v>
      </c>
      <c r="B51" s="212">
        <v>0</v>
      </c>
      <c r="C51" s="213">
        <v>0.55000000000000004</v>
      </c>
      <c r="D51" s="212">
        <v>0.8</v>
      </c>
      <c r="E51" s="213">
        <v>0.6</v>
      </c>
      <c r="F51" s="212">
        <v>1</v>
      </c>
      <c r="G51" s="213">
        <v>1</v>
      </c>
      <c r="H51" s="212">
        <v>0.75</v>
      </c>
      <c r="I51" s="213">
        <v>0.55000000000000004</v>
      </c>
      <c r="J51" s="212">
        <v>0.1</v>
      </c>
      <c r="K51" s="214">
        <v>0.7</v>
      </c>
      <c r="L51" s="233"/>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row>
    <row r="52" spans="1:55" x14ac:dyDescent="0.25">
      <c r="A52" s="211">
        <v>45792</v>
      </c>
      <c r="B52" s="212">
        <v>0</v>
      </c>
      <c r="C52" s="213">
        <v>0.55000000000000004</v>
      </c>
      <c r="D52" s="212">
        <v>0.8</v>
      </c>
      <c r="E52" s="213">
        <v>0.6</v>
      </c>
      <c r="F52" s="212">
        <v>1</v>
      </c>
      <c r="G52" s="213">
        <v>1</v>
      </c>
      <c r="H52" s="212">
        <v>0.75</v>
      </c>
      <c r="I52" s="213">
        <v>0.55000000000000004</v>
      </c>
      <c r="J52" s="212">
        <v>0.1</v>
      </c>
      <c r="K52" s="214">
        <v>0.7</v>
      </c>
      <c r="L52" s="233"/>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row>
    <row r="53" spans="1:55" x14ac:dyDescent="0.25">
      <c r="A53" s="211">
        <v>45793</v>
      </c>
      <c r="B53" s="212">
        <v>0</v>
      </c>
      <c r="C53" s="213">
        <v>0.55000000000000004</v>
      </c>
      <c r="D53" s="212">
        <v>0.8</v>
      </c>
      <c r="E53" s="213">
        <v>0.6</v>
      </c>
      <c r="F53" s="212">
        <v>1</v>
      </c>
      <c r="G53" s="213">
        <v>1</v>
      </c>
      <c r="H53" s="212">
        <v>0.75</v>
      </c>
      <c r="I53" s="213">
        <v>0.35</v>
      </c>
      <c r="J53" s="212">
        <v>0.1</v>
      </c>
      <c r="K53" s="214">
        <v>0.5</v>
      </c>
      <c r="L53" s="233"/>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c r="BB53" s="224"/>
      <c r="BC53" s="224"/>
    </row>
    <row r="54" spans="1:55" x14ac:dyDescent="0.25">
      <c r="A54" s="211">
        <v>45794</v>
      </c>
      <c r="B54" s="212">
        <v>0</v>
      </c>
      <c r="C54" s="213">
        <v>0.5</v>
      </c>
      <c r="D54" s="212">
        <v>0.8</v>
      </c>
      <c r="E54" s="213">
        <v>0.6</v>
      </c>
      <c r="F54" s="212">
        <v>1</v>
      </c>
      <c r="G54" s="213">
        <v>1</v>
      </c>
      <c r="H54" s="212">
        <v>0.75</v>
      </c>
      <c r="I54" s="213">
        <v>0.35</v>
      </c>
      <c r="J54" s="212">
        <v>0.1</v>
      </c>
      <c r="K54" s="214">
        <v>0.5</v>
      </c>
      <c r="L54" s="233"/>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row>
    <row r="55" spans="1:55" x14ac:dyDescent="0.25">
      <c r="A55" s="211">
        <v>45795</v>
      </c>
      <c r="B55" s="212">
        <v>0</v>
      </c>
      <c r="C55" s="213">
        <v>0.5</v>
      </c>
      <c r="D55" s="212">
        <v>0.8</v>
      </c>
      <c r="E55" s="213">
        <v>0.6</v>
      </c>
      <c r="F55" s="212">
        <v>1</v>
      </c>
      <c r="G55" s="213">
        <v>1</v>
      </c>
      <c r="H55" s="212">
        <v>0.75</v>
      </c>
      <c r="I55" s="213">
        <v>0.35</v>
      </c>
      <c r="J55" s="212">
        <v>0.1</v>
      </c>
      <c r="K55" s="214">
        <v>0.5</v>
      </c>
      <c r="L55" s="233"/>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row>
    <row r="56" spans="1:55" x14ac:dyDescent="0.25">
      <c r="A56" s="211">
        <v>45796</v>
      </c>
      <c r="B56" s="212">
        <v>0.1</v>
      </c>
      <c r="C56" s="213">
        <v>0.5</v>
      </c>
      <c r="D56" s="212">
        <v>0.8</v>
      </c>
      <c r="E56" s="213">
        <v>0.6</v>
      </c>
      <c r="F56" s="212">
        <v>1</v>
      </c>
      <c r="G56" s="213">
        <v>1</v>
      </c>
      <c r="H56" s="212">
        <v>0.75</v>
      </c>
      <c r="I56" s="213">
        <v>0.35</v>
      </c>
      <c r="J56" s="212">
        <v>0.2</v>
      </c>
      <c r="K56" s="214">
        <v>0.5</v>
      </c>
      <c r="L56" s="233"/>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row>
    <row r="57" spans="1:55" x14ac:dyDescent="0.25">
      <c r="A57" s="211">
        <v>45797</v>
      </c>
      <c r="B57" s="212">
        <v>0.1</v>
      </c>
      <c r="C57" s="213">
        <v>0.5</v>
      </c>
      <c r="D57" s="212">
        <v>0.8</v>
      </c>
      <c r="E57" s="213">
        <v>0.6</v>
      </c>
      <c r="F57" s="212">
        <v>1</v>
      </c>
      <c r="G57" s="213">
        <v>1</v>
      </c>
      <c r="H57" s="212">
        <v>0.75</v>
      </c>
      <c r="I57" s="213">
        <v>0.35</v>
      </c>
      <c r="J57" s="212">
        <v>0.2</v>
      </c>
      <c r="K57" s="214">
        <v>0.5</v>
      </c>
      <c r="L57" s="233"/>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Q57" s="224"/>
      <c r="AR57" s="224"/>
      <c r="AS57" s="224"/>
      <c r="AT57" s="224"/>
      <c r="AU57" s="224"/>
      <c r="AV57" s="224"/>
      <c r="AW57" s="224"/>
      <c r="AX57" s="224"/>
      <c r="AY57" s="224"/>
      <c r="AZ57" s="224"/>
      <c r="BA57" s="224"/>
      <c r="BB57" s="224"/>
      <c r="BC57" s="224"/>
    </row>
    <row r="58" spans="1:55" x14ac:dyDescent="0.25">
      <c r="A58" s="211">
        <v>45798</v>
      </c>
      <c r="B58" s="212">
        <v>0.1</v>
      </c>
      <c r="C58" s="213">
        <v>0.5</v>
      </c>
      <c r="D58" s="212">
        <v>0.8</v>
      </c>
      <c r="E58" s="213">
        <v>0.6</v>
      </c>
      <c r="F58" s="212">
        <v>1</v>
      </c>
      <c r="G58" s="213">
        <v>1</v>
      </c>
      <c r="H58" s="212">
        <v>0.75</v>
      </c>
      <c r="I58" s="213">
        <v>0.8</v>
      </c>
      <c r="J58" s="212">
        <v>0.2</v>
      </c>
      <c r="K58" s="214">
        <v>0.85</v>
      </c>
      <c r="L58" s="233"/>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row>
    <row r="59" spans="1:55" x14ac:dyDescent="0.25">
      <c r="A59" s="211">
        <v>45799</v>
      </c>
      <c r="B59" s="212">
        <v>0.1</v>
      </c>
      <c r="C59" s="213">
        <v>0.5</v>
      </c>
      <c r="D59" s="212">
        <v>0.8</v>
      </c>
      <c r="E59" s="213">
        <v>0.6</v>
      </c>
      <c r="F59" s="212">
        <v>1</v>
      </c>
      <c r="G59" s="213">
        <v>1</v>
      </c>
      <c r="H59" s="212">
        <v>0.75</v>
      </c>
      <c r="I59" s="213">
        <v>0.8</v>
      </c>
      <c r="J59" s="212">
        <v>0.2</v>
      </c>
      <c r="K59" s="214">
        <v>0.85</v>
      </c>
      <c r="L59" s="233"/>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row>
    <row r="60" spans="1:55" x14ac:dyDescent="0.25">
      <c r="A60" s="211">
        <v>45800</v>
      </c>
      <c r="B60" s="212">
        <v>0.1</v>
      </c>
      <c r="C60" s="213">
        <v>0.5</v>
      </c>
      <c r="D60" s="212">
        <v>0.8</v>
      </c>
      <c r="E60" s="213">
        <v>0.6</v>
      </c>
      <c r="F60" s="212">
        <v>1</v>
      </c>
      <c r="G60" s="213">
        <v>1</v>
      </c>
      <c r="H60" s="212">
        <v>0.75</v>
      </c>
      <c r="I60" s="213">
        <v>0.35</v>
      </c>
      <c r="J60" s="212">
        <v>0.2</v>
      </c>
      <c r="K60" s="214">
        <v>0.5</v>
      </c>
      <c r="L60" s="233"/>
      <c r="M60" s="224"/>
      <c r="N60" s="224"/>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row>
    <row r="61" spans="1:55" x14ac:dyDescent="0.25">
      <c r="A61" s="211">
        <v>45801</v>
      </c>
      <c r="B61" s="212">
        <v>0</v>
      </c>
      <c r="C61" s="213">
        <v>0.5</v>
      </c>
      <c r="D61" s="212">
        <v>0.05</v>
      </c>
      <c r="E61" s="213">
        <v>0.6</v>
      </c>
      <c r="F61" s="212">
        <v>1</v>
      </c>
      <c r="G61" s="213">
        <v>1</v>
      </c>
      <c r="H61" s="212">
        <v>0.5</v>
      </c>
      <c r="I61" s="213">
        <v>0.35</v>
      </c>
      <c r="J61" s="212">
        <v>0.2</v>
      </c>
      <c r="K61" s="214">
        <v>0.5</v>
      </c>
      <c r="L61" s="233"/>
      <c r="M61" s="224"/>
      <c r="N61" s="224"/>
      <c r="O61" s="224"/>
      <c r="P61" s="224"/>
      <c r="Q61" s="224"/>
      <c r="R61" s="224"/>
      <c r="S61" s="224"/>
      <c r="T61" s="224"/>
      <c r="U61" s="224"/>
      <c r="V61" s="224"/>
      <c r="W61" s="224"/>
      <c r="X61" s="224"/>
      <c r="Y61" s="224"/>
      <c r="Z61" s="224"/>
      <c r="AA61" s="224"/>
      <c r="AB61" s="224"/>
      <c r="AC61" s="224"/>
      <c r="AD61" s="224"/>
      <c r="AE61" s="224"/>
      <c r="AF61" s="224"/>
      <c r="AG61" s="224"/>
      <c r="AH61" s="224"/>
      <c r="AI61" s="224"/>
      <c r="AJ61" s="224"/>
      <c r="AK61" s="224"/>
      <c r="AL61" s="224"/>
      <c r="AM61" s="224"/>
      <c r="AN61" s="224"/>
      <c r="AO61" s="224"/>
      <c r="AP61" s="224"/>
      <c r="AQ61" s="224"/>
      <c r="AR61" s="224"/>
      <c r="AS61" s="224"/>
      <c r="AT61" s="224"/>
      <c r="AU61" s="224"/>
      <c r="AV61" s="224"/>
      <c r="AW61" s="224"/>
      <c r="AX61" s="224"/>
      <c r="AY61" s="224"/>
      <c r="AZ61" s="224"/>
      <c r="BA61" s="224"/>
      <c r="BB61" s="224"/>
      <c r="BC61" s="224"/>
    </row>
    <row r="62" spans="1:55" x14ac:dyDescent="0.25">
      <c r="A62" s="211">
        <v>45802</v>
      </c>
      <c r="B62" s="212">
        <v>0</v>
      </c>
      <c r="C62" s="213">
        <v>0.5</v>
      </c>
      <c r="D62" s="212">
        <v>0.05</v>
      </c>
      <c r="E62" s="213">
        <v>0.6</v>
      </c>
      <c r="F62" s="212">
        <v>1</v>
      </c>
      <c r="G62" s="213">
        <v>1</v>
      </c>
      <c r="H62" s="212">
        <v>0.5</v>
      </c>
      <c r="I62" s="213">
        <v>0.35</v>
      </c>
      <c r="J62" s="212">
        <v>0.2</v>
      </c>
      <c r="K62" s="214">
        <v>0.5</v>
      </c>
      <c r="L62" s="233"/>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224"/>
      <c r="AQ62" s="224"/>
      <c r="AR62" s="224"/>
      <c r="AS62" s="224"/>
      <c r="AT62" s="224"/>
      <c r="AU62" s="224"/>
      <c r="AV62" s="224"/>
      <c r="AW62" s="224"/>
      <c r="AX62" s="224"/>
      <c r="AY62" s="224"/>
      <c r="AZ62" s="224"/>
      <c r="BA62" s="224"/>
      <c r="BB62" s="224"/>
      <c r="BC62" s="224"/>
    </row>
    <row r="63" spans="1:55" x14ac:dyDescent="0.25">
      <c r="A63" s="211">
        <v>45803</v>
      </c>
      <c r="B63" s="212">
        <v>0.25</v>
      </c>
      <c r="C63" s="213">
        <v>0.5</v>
      </c>
      <c r="D63" s="212">
        <v>0.05</v>
      </c>
      <c r="E63" s="213">
        <v>0.6</v>
      </c>
      <c r="F63" s="212">
        <v>1</v>
      </c>
      <c r="G63" s="213">
        <v>1</v>
      </c>
      <c r="H63" s="212">
        <v>0.5</v>
      </c>
      <c r="I63" s="213">
        <v>0.35</v>
      </c>
      <c r="J63" s="212">
        <v>0.2</v>
      </c>
      <c r="K63" s="214">
        <v>0.5</v>
      </c>
      <c r="L63" s="233"/>
      <c r="M63" s="224"/>
      <c r="N63" s="224"/>
      <c r="O63" s="224"/>
      <c r="P63" s="224"/>
      <c r="Q63" s="224"/>
      <c r="R63" s="224"/>
      <c r="S63" s="224"/>
      <c r="T63" s="224"/>
      <c r="U63" s="224"/>
      <c r="V63" s="224"/>
      <c r="W63" s="224"/>
      <c r="X63" s="224"/>
      <c r="Y63" s="224"/>
      <c r="Z63" s="224"/>
      <c r="AA63" s="224"/>
      <c r="AB63" s="224"/>
      <c r="AC63" s="224"/>
      <c r="AD63" s="224"/>
      <c r="AE63" s="224"/>
      <c r="AF63" s="224"/>
      <c r="AG63" s="224"/>
      <c r="AH63" s="224"/>
      <c r="AI63" s="224"/>
      <c r="AJ63" s="224"/>
      <c r="AK63" s="224"/>
      <c r="AL63" s="224"/>
      <c r="AM63" s="224"/>
      <c r="AN63" s="224"/>
      <c r="AO63" s="224"/>
      <c r="AP63" s="224"/>
      <c r="AQ63" s="224"/>
      <c r="AR63" s="224"/>
      <c r="AS63" s="224"/>
      <c r="AT63" s="224"/>
      <c r="AU63" s="224"/>
      <c r="AV63" s="224"/>
      <c r="AW63" s="224"/>
      <c r="AX63" s="224"/>
      <c r="AY63" s="224"/>
      <c r="AZ63" s="224"/>
      <c r="BA63" s="224"/>
      <c r="BB63" s="224"/>
      <c r="BC63" s="224"/>
    </row>
    <row r="64" spans="1:55" x14ac:dyDescent="0.25">
      <c r="A64" s="211">
        <v>45804</v>
      </c>
      <c r="B64" s="212">
        <v>0.25</v>
      </c>
      <c r="C64" s="213">
        <v>0.5</v>
      </c>
      <c r="D64" s="212">
        <v>0.05</v>
      </c>
      <c r="E64" s="213">
        <v>0.6</v>
      </c>
      <c r="F64" s="212">
        <v>1</v>
      </c>
      <c r="G64" s="213">
        <v>1</v>
      </c>
      <c r="H64" s="212">
        <v>0.5</v>
      </c>
      <c r="I64" s="213">
        <v>0.35</v>
      </c>
      <c r="J64" s="212">
        <v>0.2</v>
      </c>
      <c r="K64" s="214">
        <v>0.5</v>
      </c>
      <c r="L64" s="233"/>
      <c r="M64" s="224"/>
      <c r="N64" s="224"/>
      <c r="O64" s="224"/>
      <c r="P64" s="224"/>
      <c r="Q64" s="224"/>
      <c r="R64" s="224"/>
      <c r="S64" s="224"/>
      <c r="T64" s="224"/>
      <c r="U64" s="224"/>
      <c r="V64" s="224"/>
      <c r="W64" s="224"/>
      <c r="X64" s="224"/>
      <c r="Y64" s="224"/>
      <c r="Z64" s="224"/>
      <c r="AA64" s="224"/>
      <c r="AB64" s="224"/>
      <c r="AC64" s="224"/>
      <c r="AD64" s="224"/>
      <c r="AE64" s="224"/>
      <c r="AF64" s="224"/>
      <c r="AG64" s="224"/>
      <c r="AH64" s="224"/>
      <c r="AI64" s="224"/>
      <c r="AJ64" s="224"/>
      <c r="AK64" s="224"/>
      <c r="AL64" s="224"/>
      <c r="AM64" s="224"/>
      <c r="AN64" s="224"/>
      <c r="AO64" s="224"/>
      <c r="AP64" s="224"/>
      <c r="AQ64" s="224"/>
      <c r="AR64" s="224"/>
      <c r="AS64" s="224"/>
      <c r="AT64" s="224"/>
      <c r="AU64" s="224"/>
      <c r="AV64" s="224"/>
      <c r="AW64" s="224"/>
      <c r="AX64" s="224"/>
      <c r="AY64" s="224"/>
      <c r="AZ64" s="224"/>
      <c r="BA64" s="224"/>
      <c r="BB64" s="224"/>
      <c r="BC64" s="224"/>
    </row>
    <row r="65" spans="1:55" x14ac:dyDescent="0.25">
      <c r="A65" s="211">
        <v>45805</v>
      </c>
      <c r="B65" s="212">
        <v>0.25</v>
      </c>
      <c r="C65" s="213">
        <v>0.5</v>
      </c>
      <c r="D65" s="212">
        <v>0.05</v>
      </c>
      <c r="E65" s="213">
        <v>0.6</v>
      </c>
      <c r="F65" s="212">
        <v>1</v>
      </c>
      <c r="G65" s="213">
        <v>1</v>
      </c>
      <c r="H65" s="212">
        <v>0.5</v>
      </c>
      <c r="I65" s="213">
        <v>0.35</v>
      </c>
      <c r="J65" s="212">
        <v>0.2</v>
      </c>
      <c r="K65" s="214">
        <v>0.5</v>
      </c>
      <c r="L65" s="233"/>
      <c r="M65" s="224"/>
      <c r="N65" s="224"/>
      <c r="O65" s="224"/>
      <c r="P65" s="224"/>
      <c r="Q65" s="224"/>
      <c r="R65" s="224"/>
      <c r="S65" s="224"/>
      <c r="T65" s="224"/>
      <c r="U65" s="224"/>
      <c r="V65" s="224"/>
      <c r="W65" s="224"/>
      <c r="X65" s="224"/>
      <c r="Y65" s="224"/>
      <c r="Z65" s="224"/>
      <c r="AA65" s="224"/>
      <c r="AB65" s="224"/>
      <c r="AC65" s="224"/>
      <c r="AD65" s="224"/>
      <c r="AE65" s="224"/>
      <c r="AF65" s="224"/>
      <c r="AG65" s="224"/>
      <c r="AH65" s="224"/>
      <c r="AI65" s="224"/>
      <c r="AJ65" s="224"/>
      <c r="AK65" s="224"/>
      <c r="AL65" s="224"/>
      <c r="AM65" s="224"/>
      <c r="AN65" s="224"/>
      <c r="AO65" s="224"/>
      <c r="AP65" s="224"/>
      <c r="AQ65" s="224"/>
      <c r="AR65" s="224"/>
      <c r="AS65" s="224"/>
      <c r="AT65" s="224"/>
      <c r="AU65" s="224"/>
      <c r="AV65" s="224"/>
      <c r="AW65" s="224"/>
      <c r="AX65" s="224"/>
      <c r="AY65" s="224"/>
      <c r="AZ65" s="224"/>
      <c r="BA65" s="224"/>
      <c r="BB65" s="224"/>
      <c r="BC65" s="224"/>
    </row>
    <row r="66" spans="1:55" x14ac:dyDescent="0.25">
      <c r="A66" s="211">
        <v>45806</v>
      </c>
      <c r="B66" s="212">
        <v>0.25</v>
      </c>
      <c r="C66" s="213">
        <v>0.5</v>
      </c>
      <c r="D66" s="212">
        <v>0.05</v>
      </c>
      <c r="E66" s="213">
        <v>0.6</v>
      </c>
      <c r="F66" s="212">
        <v>1</v>
      </c>
      <c r="G66" s="213">
        <v>1</v>
      </c>
      <c r="H66" s="212">
        <v>0.5</v>
      </c>
      <c r="I66" s="213">
        <v>0.35</v>
      </c>
      <c r="J66" s="212">
        <v>0.2</v>
      </c>
      <c r="K66" s="214">
        <v>0.5</v>
      </c>
      <c r="L66" s="233"/>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row>
    <row r="67" spans="1:55" x14ac:dyDescent="0.25">
      <c r="A67" s="211">
        <v>45807</v>
      </c>
      <c r="B67" s="212">
        <v>0.25</v>
      </c>
      <c r="C67" s="213">
        <v>0.5</v>
      </c>
      <c r="D67" s="212">
        <v>0.05</v>
      </c>
      <c r="E67" s="213">
        <v>0.6</v>
      </c>
      <c r="F67" s="212">
        <v>1</v>
      </c>
      <c r="G67" s="213">
        <v>1</v>
      </c>
      <c r="H67" s="212">
        <v>0.5</v>
      </c>
      <c r="I67" s="213">
        <v>0.35</v>
      </c>
      <c r="J67" s="212">
        <v>0.2</v>
      </c>
      <c r="K67" s="214">
        <v>0.5</v>
      </c>
      <c r="L67" s="233"/>
      <c r="M67" s="224"/>
      <c r="N67" s="224"/>
      <c r="O67" s="224"/>
      <c r="P67" s="224"/>
      <c r="Q67" s="224"/>
      <c r="R67" s="224"/>
      <c r="S67" s="224"/>
      <c r="T67" s="224"/>
      <c r="U67" s="224"/>
      <c r="V67" s="224"/>
      <c r="W67" s="224"/>
      <c r="X67" s="224"/>
      <c r="Y67" s="224"/>
      <c r="Z67" s="224"/>
      <c r="AA67" s="224"/>
      <c r="AB67" s="224"/>
      <c r="AC67" s="224"/>
      <c r="AD67" s="224"/>
      <c r="AE67" s="224"/>
      <c r="AF67" s="224"/>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row>
    <row r="68" spans="1:55" ht="13.8" thickBot="1" x14ac:dyDescent="0.3">
      <c r="A68" s="211">
        <v>45808</v>
      </c>
      <c r="B68" s="215">
        <v>0.25</v>
      </c>
      <c r="C68" s="216">
        <v>0.5</v>
      </c>
      <c r="D68" s="215">
        <v>0.05</v>
      </c>
      <c r="E68" s="216">
        <v>0.6</v>
      </c>
      <c r="F68" s="215">
        <v>1</v>
      </c>
      <c r="G68" s="216">
        <v>1</v>
      </c>
      <c r="H68" s="215">
        <v>0.05</v>
      </c>
      <c r="I68" s="216">
        <v>0.35</v>
      </c>
      <c r="J68" s="215">
        <v>0.1</v>
      </c>
      <c r="K68" s="217">
        <v>0.5</v>
      </c>
      <c r="L68" s="233"/>
      <c r="M68" s="224"/>
      <c r="N68" s="224"/>
      <c r="O68" s="224"/>
      <c r="P68" s="224"/>
      <c r="Q68" s="224"/>
      <c r="R68" s="224"/>
      <c r="S68" s="224"/>
      <c r="T68" s="224"/>
      <c r="U68" s="224"/>
      <c r="V68" s="224"/>
      <c r="W68" s="224"/>
      <c r="X68" s="224"/>
      <c r="Y68" s="224"/>
      <c r="Z68" s="224"/>
      <c r="AA68" s="224"/>
      <c r="AB68" s="224"/>
      <c r="AC68" s="224"/>
      <c r="AD68" s="224"/>
      <c r="AE68" s="224"/>
      <c r="AF68" s="224"/>
      <c r="AG68" s="224"/>
      <c r="AH68" s="224"/>
      <c r="AI68" s="224"/>
      <c r="AJ68" s="224"/>
      <c r="AK68" s="224"/>
      <c r="AL68" s="224"/>
      <c r="AM68" s="224"/>
      <c r="AN68" s="224"/>
      <c r="AO68" s="224"/>
      <c r="AP68" s="224"/>
      <c r="AQ68" s="224"/>
      <c r="AR68" s="224"/>
      <c r="AS68" s="224"/>
      <c r="AT68" s="224"/>
      <c r="AU68" s="224"/>
      <c r="AV68" s="224"/>
      <c r="AW68" s="224"/>
      <c r="AX68" s="224"/>
      <c r="AY68" s="224"/>
      <c r="AZ68" s="224"/>
      <c r="BA68" s="224"/>
      <c r="BB68" s="224"/>
      <c r="BC68" s="224"/>
    </row>
    <row r="69" spans="1:55" x14ac:dyDescent="0.25">
      <c r="A69" s="211">
        <v>45809</v>
      </c>
      <c r="B69" s="208">
        <v>0.25</v>
      </c>
      <c r="C69" s="209">
        <v>0.5</v>
      </c>
      <c r="D69" s="208">
        <v>0.05</v>
      </c>
      <c r="E69" s="209">
        <v>0.55000000000000004</v>
      </c>
      <c r="F69" s="208">
        <v>1</v>
      </c>
      <c r="G69" s="209">
        <v>1</v>
      </c>
      <c r="H69" s="208">
        <v>0.05</v>
      </c>
      <c r="I69" s="209">
        <v>0.2</v>
      </c>
      <c r="J69" s="208">
        <v>0.1</v>
      </c>
      <c r="K69" s="210">
        <v>0.3</v>
      </c>
      <c r="L69" s="233"/>
      <c r="M69" s="224"/>
      <c r="N69" s="224"/>
      <c r="O69" s="224"/>
      <c r="P69" s="224"/>
      <c r="Q69" s="224"/>
      <c r="R69" s="224"/>
      <c r="S69" s="224"/>
      <c r="T69" s="224"/>
      <c r="U69" s="224"/>
      <c r="V69" s="224"/>
      <c r="W69" s="224"/>
      <c r="X69" s="224"/>
      <c r="Y69" s="224"/>
      <c r="Z69" s="224"/>
      <c r="AA69" s="224"/>
      <c r="AB69" s="224"/>
      <c r="AC69" s="224"/>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row>
    <row r="70" spans="1:55" x14ac:dyDescent="0.25">
      <c r="A70" s="211">
        <v>45810</v>
      </c>
      <c r="B70" s="212">
        <v>0.25</v>
      </c>
      <c r="C70" s="213">
        <v>0.65</v>
      </c>
      <c r="D70" s="212">
        <v>0.8</v>
      </c>
      <c r="E70" s="213">
        <v>0.55000000000000004</v>
      </c>
      <c r="F70" s="212">
        <v>1</v>
      </c>
      <c r="G70" s="213">
        <v>1</v>
      </c>
      <c r="H70" s="212">
        <v>0.05</v>
      </c>
      <c r="I70" s="213">
        <v>0.2</v>
      </c>
      <c r="J70" s="212">
        <v>0.55000000000000004</v>
      </c>
      <c r="K70" s="214">
        <v>0.3</v>
      </c>
      <c r="L70" s="233"/>
      <c r="M70" s="224"/>
      <c r="N70" s="224"/>
      <c r="O70" s="224"/>
      <c r="P70" s="224"/>
      <c r="Q70" s="224"/>
      <c r="R70" s="224"/>
      <c r="S70" s="224"/>
      <c r="T70" s="224"/>
      <c r="U70" s="224"/>
      <c r="V70" s="224"/>
      <c r="W70" s="224"/>
      <c r="X70" s="224"/>
      <c r="Y70" s="224"/>
      <c r="Z70" s="224"/>
      <c r="AA70" s="224"/>
      <c r="AB70" s="224"/>
      <c r="AC70" s="224"/>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4"/>
      <c r="BA70" s="224"/>
      <c r="BB70" s="224"/>
      <c r="BC70" s="224"/>
    </row>
    <row r="71" spans="1:55" x14ac:dyDescent="0.25">
      <c r="A71" s="211">
        <v>45811</v>
      </c>
      <c r="B71" s="212">
        <v>0.25</v>
      </c>
      <c r="C71" s="213">
        <v>0.65</v>
      </c>
      <c r="D71" s="212">
        <v>0.8</v>
      </c>
      <c r="E71" s="213">
        <v>0.55000000000000004</v>
      </c>
      <c r="F71" s="212">
        <v>1</v>
      </c>
      <c r="G71" s="213">
        <v>1</v>
      </c>
      <c r="H71" s="212">
        <v>0.05</v>
      </c>
      <c r="I71" s="213">
        <v>0.2</v>
      </c>
      <c r="J71" s="212">
        <v>0.55000000000000004</v>
      </c>
      <c r="K71" s="214">
        <v>0.3</v>
      </c>
      <c r="L71" s="233"/>
      <c r="M71" s="224"/>
      <c r="N71" s="224"/>
      <c r="O71" s="224"/>
      <c r="P71" s="224"/>
      <c r="Q71" s="224"/>
      <c r="R71" s="224"/>
      <c r="S71" s="224"/>
      <c r="T71" s="224"/>
      <c r="U71" s="224"/>
      <c r="V71" s="224"/>
      <c r="W71" s="224"/>
      <c r="X71" s="224"/>
      <c r="Y71" s="224"/>
      <c r="Z71" s="224"/>
      <c r="AA71" s="224"/>
      <c r="AB71" s="224"/>
      <c r="AC71" s="224"/>
      <c r="AD71" s="224"/>
      <c r="AE71" s="224"/>
      <c r="AF71" s="224"/>
      <c r="AG71" s="224"/>
      <c r="AH71" s="224"/>
      <c r="AI71" s="224"/>
      <c r="AJ71" s="224"/>
      <c r="AK71" s="224"/>
      <c r="AL71" s="224"/>
      <c r="AM71" s="224"/>
      <c r="AN71" s="224"/>
      <c r="AO71" s="224"/>
      <c r="AP71" s="224"/>
      <c r="AQ71" s="224"/>
      <c r="AR71" s="224"/>
      <c r="AS71" s="224"/>
      <c r="AT71" s="224"/>
      <c r="AU71" s="224"/>
      <c r="AV71" s="224"/>
      <c r="AW71" s="224"/>
      <c r="AX71" s="224"/>
      <c r="AY71" s="224"/>
      <c r="AZ71" s="224"/>
      <c r="BA71" s="224"/>
      <c r="BB71" s="224"/>
      <c r="BC71" s="224"/>
    </row>
    <row r="72" spans="1:55" x14ac:dyDescent="0.25">
      <c r="A72" s="211">
        <v>45812</v>
      </c>
      <c r="B72" s="212">
        <v>0.25</v>
      </c>
      <c r="C72" s="213">
        <v>0.65</v>
      </c>
      <c r="D72" s="212">
        <v>0.8</v>
      </c>
      <c r="E72" s="213">
        <v>0.55000000000000004</v>
      </c>
      <c r="F72" s="212">
        <v>1</v>
      </c>
      <c r="G72" s="213">
        <v>1</v>
      </c>
      <c r="H72" s="212">
        <v>0.05</v>
      </c>
      <c r="I72" s="213">
        <v>0.2</v>
      </c>
      <c r="J72" s="212">
        <v>0.55000000000000004</v>
      </c>
      <c r="K72" s="214">
        <v>0.3</v>
      </c>
      <c r="L72" s="233"/>
      <c r="M72" s="224"/>
      <c r="N72" s="224"/>
      <c r="O72" s="224"/>
      <c r="P72" s="224"/>
      <c r="Q72" s="224"/>
      <c r="R72" s="224"/>
      <c r="S72" s="224"/>
      <c r="T72" s="224"/>
      <c r="U72" s="224"/>
      <c r="V72" s="224"/>
      <c r="W72" s="224"/>
      <c r="X72" s="224"/>
      <c r="Y72" s="224"/>
      <c r="Z72" s="224"/>
      <c r="AA72" s="224"/>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row>
    <row r="73" spans="1:55" x14ac:dyDescent="0.25">
      <c r="A73" s="211">
        <v>45813</v>
      </c>
      <c r="B73" s="212">
        <v>0.25</v>
      </c>
      <c r="C73" s="213">
        <v>0.65</v>
      </c>
      <c r="D73" s="212">
        <v>0.8</v>
      </c>
      <c r="E73" s="213">
        <v>0.55000000000000004</v>
      </c>
      <c r="F73" s="212">
        <v>1</v>
      </c>
      <c r="G73" s="213">
        <v>1</v>
      </c>
      <c r="H73" s="212">
        <v>0.05</v>
      </c>
      <c r="I73" s="213">
        <v>0.2</v>
      </c>
      <c r="J73" s="212">
        <v>0.55000000000000004</v>
      </c>
      <c r="K73" s="214">
        <v>0.3</v>
      </c>
      <c r="L73" s="233"/>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row>
    <row r="74" spans="1:55" x14ac:dyDescent="0.25">
      <c r="A74" s="211">
        <v>45814</v>
      </c>
      <c r="B74" s="212">
        <v>0.25</v>
      </c>
      <c r="C74" s="213">
        <v>0.65</v>
      </c>
      <c r="D74" s="212">
        <v>0.8</v>
      </c>
      <c r="E74" s="213">
        <v>0.55000000000000004</v>
      </c>
      <c r="F74" s="212">
        <v>1</v>
      </c>
      <c r="G74" s="213">
        <v>1</v>
      </c>
      <c r="H74" s="212">
        <v>0.05</v>
      </c>
      <c r="I74" s="213">
        <v>0.2</v>
      </c>
      <c r="J74" s="212">
        <v>0.55000000000000004</v>
      </c>
      <c r="K74" s="214">
        <v>0.3</v>
      </c>
      <c r="L74" s="233"/>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row>
    <row r="75" spans="1:55" x14ac:dyDescent="0.25">
      <c r="A75" s="211">
        <v>45815</v>
      </c>
      <c r="B75" s="212">
        <v>0.25</v>
      </c>
      <c r="C75" s="213">
        <v>0.65</v>
      </c>
      <c r="D75" s="212">
        <v>0.1</v>
      </c>
      <c r="E75" s="213">
        <v>0.7</v>
      </c>
      <c r="F75" s="212">
        <v>1</v>
      </c>
      <c r="G75" s="213">
        <v>1</v>
      </c>
      <c r="H75" s="212">
        <v>0.05</v>
      </c>
      <c r="I75" s="213">
        <v>0.2</v>
      </c>
      <c r="J75" s="212">
        <v>0.55000000000000004</v>
      </c>
      <c r="K75" s="214">
        <v>0.3</v>
      </c>
      <c r="L75" s="233"/>
      <c r="M75" s="224"/>
      <c r="N75" s="224"/>
      <c r="O75" s="224"/>
      <c r="P75" s="224"/>
      <c r="Q75" s="224"/>
      <c r="R75" s="224"/>
      <c r="S75" s="224"/>
      <c r="T75" s="224"/>
      <c r="U75" s="224"/>
      <c r="V75" s="224"/>
      <c r="W75" s="224"/>
      <c r="X75" s="224"/>
      <c r="Y75" s="224"/>
      <c r="Z75" s="224"/>
      <c r="AA75" s="224"/>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row>
    <row r="76" spans="1:55" x14ac:dyDescent="0.25">
      <c r="A76" s="211">
        <v>45816</v>
      </c>
      <c r="B76" s="212">
        <v>0.25</v>
      </c>
      <c r="C76" s="213">
        <v>0.65</v>
      </c>
      <c r="D76" s="212">
        <v>0.1</v>
      </c>
      <c r="E76" s="213">
        <v>0.7</v>
      </c>
      <c r="F76" s="212">
        <v>1</v>
      </c>
      <c r="G76" s="213">
        <v>1</v>
      </c>
      <c r="H76" s="212">
        <v>0.05</v>
      </c>
      <c r="I76" s="213">
        <v>0.2</v>
      </c>
      <c r="J76" s="212">
        <v>0.55000000000000004</v>
      </c>
      <c r="K76" s="214">
        <v>0.3</v>
      </c>
      <c r="L76" s="233"/>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row>
    <row r="77" spans="1:55" x14ac:dyDescent="0.25">
      <c r="A77" s="211">
        <v>45817</v>
      </c>
      <c r="B77" s="212">
        <v>0.25</v>
      </c>
      <c r="C77" s="213">
        <v>0.65</v>
      </c>
      <c r="D77" s="212">
        <v>0.1</v>
      </c>
      <c r="E77" s="213">
        <v>0.7</v>
      </c>
      <c r="F77" s="212">
        <v>1</v>
      </c>
      <c r="G77" s="213">
        <v>1</v>
      </c>
      <c r="H77" s="212">
        <v>0.05</v>
      </c>
      <c r="I77" s="213">
        <v>0.2</v>
      </c>
      <c r="J77" s="212">
        <v>0.55000000000000004</v>
      </c>
      <c r="K77" s="214">
        <v>0.3</v>
      </c>
      <c r="L77" s="233"/>
      <c r="M77" s="224"/>
      <c r="N77" s="224"/>
      <c r="O77" s="224"/>
      <c r="P77" s="224"/>
      <c r="Q77" s="224"/>
      <c r="R77" s="224"/>
      <c r="S77" s="224"/>
      <c r="T77" s="224"/>
      <c r="U77" s="224"/>
      <c r="V77" s="224"/>
      <c r="W77" s="224"/>
      <c r="X77" s="224"/>
      <c r="Y77" s="224"/>
      <c r="Z77" s="224"/>
      <c r="AA77" s="224"/>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row>
    <row r="78" spans="1:55" x14ac:dyDescent="0.25">
      <c r="A78" s="211">
        <v>45818</v>
      </c>
      <c r="B78" s="212">
        <v>0.25</v>
      </c>
      <c r="C78" s="213">
        <v>0.65</v>
      </c>
      <c r="D78" s="212">
        <v>0.1</v>
      </c>
      <c r="E78" s="213">
        <v>0.7</v>
      </c>
      <c r="F78" s="212">
        <v>1</v>
      </c>
      <c r="G78" s="213">
        <v>1</v>
      </c>
      <c r="H78" s="212">
        <v>0.05</v>
      </c>
      <c r="I78" s="213">
        <v>0.2</v>
      </c>
      <c r="J78" s="212">
        <v>0.55000000000000004</v>
      </c>
      <c r="K78" s="214">
        <v>0.3</v>
      </c>
      <c r="L78" s="233"/>
      <c r="M78" s="224"/>
      <c r="N78" s="224"/>
      <c r="O78" s="224"/>
      <c r="P78" s="224"/>
      <c r="Q78" s="224"/>
      <c r="R78" s="224"/>
      <c r="S78" s="224"/>
      <c r="T78" s="224"/>
      <c r="U78" s="224"/>
      <c r="V78" s="224"/>
      <c r="W78" s="224"/>
      <c r="X78" s="224"/>
      <c r="Y78" s="224"/>
      <c r="Z78" s="224"/>
      <c r="AA78" s="224"/>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row>
    <row r="79" spans="1:55" x14ac:dyDescent="0.25">
      <c r="A79" s="211">
        <v>45819</v>
      </c>
      <c r="B79" s="212">
        <v>0.25</v>
      </c>
      <c r="C79" s="213">
        <v>0.5</v>
      </c>
      <c r="D79" s="212">
        <v>0.1</v>
      </c>
      <c r="E79" s="213">
        <v>0.7</v>
      </c>
      <c r="F79" s="212">
        <v>1</v>
      </c>
      <c r="G79" s="213">
        <v>1</v>
      </c>
      <c r="H79" s="212">
        <v>0.05</v>
      </c>
      <c r="I79" s="213">
        <v>0.2</v>
      </c>
      <c r="J79" s="212">
        <v>0.55000000000000004</v>
      </c>
      <c r="K79" s="214">
        <v>0.3</v>
      </c>
      <c r="L79" s="233"/>
      <c r="M79" s="224"/>
      <c r="N79" s="224"/>
      <c r="O79" s="224"/>
      <c r="P79" s="224"/>
      <c r="Q79" s="224"/>
      <c r="R79" s="224"/>
      <c r="S79" s="224"/>
      <c r="T79" s="224"/>
      <c r="U79" s="224"/>
      <c r="V79" s="224"/>
      <c r="W79" s="224"/>
      <c r="X79" s="224"/>
      <c r="Y79" s="224"/>
      <c r="Z79" s="224"/>
      <c r="AA79" s="224"/>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row>
    <row r="80" spans="1:55" x14ac:dyDescent="0.25">
      <c r="A80" s="211">
        <v>45820</v>
      </c>
      <c r="B80" s="212">
        <v>0.25</v>
      </c>
      <c r="C80" s="213">
        <v>0.5</v>
      </c>
      <c r="D80" s="212">
        <v>0.1</v>
      </c>
      <c r="E80" s="213">
        <v>0.7</v>
      </c>
      <c r="F80" s="212">
        <v>1</v>
      </c>
      <c r="G80" s="213">
        <v>1</v>
      </c>
      <c r="H80" s="212">
        <v>0.05</v>
      </c>
      <c r="I80" s="213">
        <v>0.2</v>
      </c>
      <c r="J80" s="212">
        <v>0.55000000000000004</v>
      </c>
      <c r="K80" s="214">
        <v>0.3</v>
      </c>
      <c r="L80" s="233"/>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row>
    <row r="81" spans="1:55" x14ac:dyDescent="0.25">
      <c r="A81" s="211">
        <v>45821</v>
      </c>
      <c r="B81" s="212">
        <v>0.25</v>
      </c>
      <c r="C81" s="213">
        <v>0.5</v>
      </c>
      <c r="D81" s="212">
        <v>0.1</v>
      </c>
      <c r="E81" s="213">
        <v>0.7</v>
      </c>
      <c r="F81" s="212">
        <v>1</v>
      </c>
      <c r="G81" s="213">
        <v>1</v>
      </c>
      <c r="H81" s="212">
        <v>0.05</v>
      </c>
      <c r="I81" s="213">
        <v>0.2</v>
      </c>
      <c r="J81" s="212">
        <v>0.55000000000000004</v>
      </c>
      <c r="K81" s="214">
        <v>0.3</v>
      </c>
      <c r="L81" s="233"/>
      <c r="M81" s="224"/>
      <c r="N81" s="224"/>
      <c r="O81" s="224"/>
      <c r="P81" s="224"/>
      <c r="Q81" s="224"/>
      <c r="R81" s="224"/>
      <c r="S81" s="224"/>
      <c r="T81" s="224"/>
      <c r="U81" s="224"/>
      <c r="V81" s="224"/>
      <c r="W81" s="224"/>
      <c r="X81" s="224"/>
      <c r="Y81" s="224"/>
      <c r="Z81" s="224"/>
      <c r="AA81" s="224"/>
      <c r="AB81" s="224"/>
      <c r="AC81" s="224"/>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row>
    <row r="82" spans="1:55" x14ac:dyDescent="0.25">
      <c r="A82" s="211">
        <v>45822</v>
      </c>
      <c r="B82" s="212">
        <v>0.25</v>
      </c>
      <c r="C82" s="213">
        <v>0.45</v>
      </c>
      <c r="D82" s="212">
        <v>0.1</v>
      </c>
      <c r="E82" s="213">
        <v>0.1</v>
      </c>
      <c r="F82" s="212">
        <v>0</v>
      </c>
      <c r="G82" s="213">
        <v>1</v>
      </c>
      <c r="H82" s="212">
        <v>0.05</v>
      </c>
      <c r="I82" s="213">
        <v>0.2</v>
      </c>
      <c r="J82" s="212">
        <v>0.55000000000000004</v>
      </c>
      <c r="K82" s="214">
        <v>0.3</v>
      </c>
      <c r="L82" s="233"/>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row>
    <row r="83" spans="1:55" x14ac:dyDescent="0.25">
      <c r="A83" s="211">
        <v>45823</v>
      </c>
      <c r="B83" s="212">
        <v>0.25</v>
      </c>
      <c r="C83" s="213">
        <v>0.45</v>
      </c>
      <c r="D83" s="212">
        <v>0.1</v>
      </c>
      <c r="E83" s="213">
        <v>0.1</v>
      </c>
      <c r="F83" s="212">
        <v>0</v>
      </c>
      <c r="G83" s="213">
        <v>1</v>
      </c>
      <c r="H83" s="212">
        <v>0.05</v>
      </c>
      <c r="I83" s="213">
        <v>0.2</v>
      </c>
      <c r="J83" s="212">
        <v>0.55000000000000004</v>
      </c>
      <c r="K83" s="214">
        <v>0.3</v>
      </c>
      <c r="L83" s="233"/>
      <c r="M83" s="224"/>
      <c r="N83" s="224"/>
      <c r="O83" s="224"/>
      <c r="P83" s="224"/>
      <c r="Q83" s="224"/>
      <c r="R83" s="224"/>
      <c r="S83" s="224"/>
      <c r="T83" s="224"/>
      <c r="U83" s="224"/>
      <c r="V83" s="224"/>
      <c r="W83" s="224"/>
      <c r="X83" s="224"/>
      <c r="Y83" s="224"/>
      <c r="Z83" s="224"/>
      <c r="AA83" s="224"/>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row>
    <row r="84" spans="1:55" x14ac:dyDescent="0.25">
      <c r="A84" s="211">
        <v>45824</v>
      </c>
      <c r="B84" s="212">
        <v>0.25</v>
      </c>
      <c r="C84" s="213">
        <v>0.45</v>
      </c>
      <c r="D84" s="212">
        <v>0.1</v>
      </c>
      <c r="E84" s="213">
        <v>0.1</v>
      </c>
      <c r="F84" s="212">
        <v>0</v>
      </c>
      <c r="G84" s="213">
        <v>1</v>
      </c>
      <c r="H84" s="212">
        <v>0.05</v>
      </c>
      <c r="I84" s="213">
        <v>0.2</v>
      </c>
      <c r="J84" s="212">
        <v>0.55000000000000004</v>
      </c>
      <c r="K84" s="214">
        <v>0.3</v>
      </c>
      <c r="L84" s="233"/>
      <c r="M84" s="224"/>
      <c r="N84" s="224"/>
      <c r="O84" s="224"/>
      <c r="P84" s="224"/>
      <c r="Q84" s="224"/>
      <c r="R84" s="224"/>
      <c r="S84" s="224"/>
      <c r="T84" s="224"/>
      <c r="U84" s="224"/>
      <c r="V84" s="224"/>
      <c r="W84" s="224"/>
      <c r="X84" s="224"/>
      <c r="Y84" s="224"/>
      <c r="Z84" s="224"/>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row>
    <row r="85" spans="1:55" x14ac:dyDescent="0.25">
      <c r="A85" s="211">
        <v>45825</v>
      </c>
      <c r="B85" s="212">
        <v>0.25</v>
      </c>
      <c r="C85" s="213">
        <v>0.45</v>
      </c>
      <c r="D85" s="212">
        <v>0.1</v>
      </c>
      <c r="E85" s="213">
        <v>0.1</v>
      </c>
      <c r="F85" s="212">
        <v>0</v>
      </c>
      <c r="G85" s="213">
        <v>1</v>
      </c>
      <c r="H85" s="212">
        <v>0.05</v>
      </c>
      <c r="I85" s="213">
        <v>0.2</v>
      </c>
      <c r="J85" s="212">
        <v>0.55000000000000004</v>
      </c>
      <c r="K85" s="214">
        <v>0.3</v>
      </c>
      <c r="L85" s="233"/>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row>
    <row r="86" spans="1:55" x14ac:dyDescent="0.25">
      <c r="A86" s="211">
        <v>45826</v>
      </c>
      <c r="B86" s="212">
        <v>0.25</v>
      </c>
      <c r="C86" s="213">
        <v>0.45</v>
      </c>
      <c r="D86" s="212">
        <v>0.1</v>
      </c>
      <c r="E86" s="213">
        <v>0.1</v>
      </c>
      <c r="F86" s="212">
        <v>0</v>
      </c>
      <c r="G86" s="213">
        <v>1</v>
      </c>
      <c r="H86" s="212">
        <v>0.05</v>
      </c>
      <c r="I86" s="213">
        <v>0.2</v>
      </c>
      <c r="J86" s="212">
        <v>0.55000000000000004</v>
      </c>
      <c r="K86" s="214">
        <v>0.3</v>
      </c>
      <c r="L86" s="233"/>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row>
    <row r="87" spans="1:55" x14ac:dyDescent="0.25">
      <c r="A87" s="211">
        <v>45827</v>
      </c>
      <c r="B87" s="212">
        <v>0.25</v>
      </c>
      <c r="C87" s="213">
        <v>0.45</v>
      </c>
      <c r="D87" s="212">
        <v>0.1</v>
      </c>
      <c r="E87" s="213">
        <v>0.1</v>
      </c>
      <c r="F87" s="212">
        <v>0</v>
      </c>
      <c r="G87" s="213">
        <v>1</v>
      </c>
      <c r="H87" s="212">
        <v>0.05</v>
      </c>
      <c r="I87" s="213">
        <v>0.2</v>
      </c>
      <c r="J87" s="212">
        <v>0.55000000000000004</v>
      </c>
      <c r="K87" s="214">
        <v>0.3</v>
      </c>
      <c r="L87" s="233"/>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row>
    <row r="88" spans="1:55" x14ac:dyDescent="0.25">
      <c r="A88" s="211">
        <v>45828</v>
      </c>
      <c r="B88" s="212">
        <v>0.25</v>
      </c>
      <c r="C88" s="213">
        <v>0.45</v>
      </c>
      <c r="D88" s="212">
        <v>0.1</v>
      </c>
      <c r="E88" s="213">
        <v>0.1</v>
      </c>
      <c r="F88" s="212">
        <v>0</v>
      </c>
      <c r="G88" s="213">
        <v>1</v>
      </c>
      <c r="H88" s="212">
        <v>0.05</v>
      </c>
      <c r="I88" s="213">
        <v>0.2</v>
      </c>
      <c r="J88" s="212">
        <v>0.55000000000000004</v>
      </c>
      <c r="K88" s="214">
        <v>0.3</v>
      </c>
      <c r="L88" s="233"/>
      <c r="M88" s="224"/>
      <c r="N88" s="224"/>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row>
    <row r="89" spans="1:55" x14ac:dyDescent="0.25">
      <c r="A89" s="211">
        <v>45829</v>
      </c>
      <c r="B89" s="212">
        <v>0</v>
      </c>
      <c r="C89" s="213">
        <v>0.2</v>
      </c>
      <c r="D89" s="212">
        <v>0.1</v>
      </c>
      <c r="E89" s="213">
        <v>0.1</v>
      </c>
      <c r="F89" s="212">
        <v>0</v>
      </c>
      <c r="G89" s="213">
        <v>1</v>
      </c>
      <c r="H89" s="212">
        <v>0.05</v>
      </c>
      <c r="I89" s="213">
        <v>0.2</v>
      </c>
      <c r="J89" s="212">
        <v>0.55000000000000004</v>
      </c>
      <c r="K89" s="214">
        <v>0.3</v>
      </c>
      <c r="L89" s="233"/>
      <c r="M89" s="224"/>
      <c r="N89" s="224"/>
      <c r="O89" s="224"/>
      <c r="P89" s="224"/>
      <c r="Q89" s="224"/>
      <c r="R89" s="224"/>
      <c r="S89" s="224"/>
      <c r="T89" s="224"/>
      <c r="U89" s="224"/>
      <c r="V89" s="224"/>
      <c r="W89" s="224"/>
      <c r="X89" s="224"/>
      <c r="Y89" s="224"/>
      <c r="Z89" s="224"/>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row>
    <row r="90" spans="1:55" x14ac:dyDescent="0.25">
      <c r="A90" s="211">
        <v>45830</v>
      </c>
      <c r="B90" s="212">
        <v>0</v>
      </c>
      <c r="C90" s="213">
        <v>0.2</v>
      </c>
      <c r="D90" s="212">
        <v>0.1</v>
      </c>
      <c r="E90" s="213">
        <v>0.1</v>
      </c>
      <c r="F90" s="212">
        <v>0</v>
      </c>
      <c r="G90" s="213">
        <v>1</v>
      </c>
      <c r="H90" s="212">
        <v>0.05</v>
      </c>
      <c r="I90" s="213">
        <v>0.2</v>
      </c>
      <c r="J90" s="212">
        <v>0.55000000000000004</v>
      </c>
      <c r="K90" s="214">
        <v>0.3</v>
      </c>
      <c r="L90" s="233"/>
      <c r="M90" s="224"/>
      <c r="N90" s="224"/>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row>
    <row r="91" spans="1:55" x14ac:dyDescent="0.25">
      <c r="A91" s="211">
        <v>45831</v>
      </c>
      <c r="B91" s="212">
        <v>0.15</v>
      </c>
      <c r="C91" s="213">
        <v>0.2</v>
      </c>
      <c r="D91" s="212">
        <v>0.1</v>
      </c>
      <c r="E91" s="213">
        <v>0.1</v>
      </c>
      <c r="F91" s="212">
        <v>0</v>
      </c>
      <c r="G91" s="213">
        <v>1</v>
      </c>
      <c r="H91" s="212">
        <v>0.05</v>
      </c>
      <c r="I91" s="213">
        <v>0.2</v>
      </c>
      <c r="J91" s="212">
        <v>0.55000000000000004</v>
      </c>
      <c r="K91" s="214">
        <v>0.3</v>
      </c>
      <c r="L91" s="233"/>
      <c r="M91" s="224"/>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row>
    <row r="92" spans="1:55" x14ac:dyDescent="0.25">
      <c r="A92" s="211">
        <v>45832</v>
      </c>
      <c r="B92" s="212">
        <v>0.15</v>
      </c>
      <c r="C92" s="213">
        <v>0.2</v>
      </c>
      <c r="D92" s="212">
        <v>0.1</v>
      </c>
      <c r="E92" s="213">
        <v>0.1</v>
      </c>
      <c r="F92" s="212">
        <v>0</v>
      </c>
      <c r="G92" s="213">
        <v>1</v>
      </c>
      <c r="H92" s="212">
        <v>0.05</v>
      </c>
      <c r="I92" s="213">
        <v>0.2</v>
      </c>
      <c r="J92" s="212">
        <v>0.55000000000000004</v>
      </c>
      <c r="K92" s="214">
        <v>0.3</v>
      </c>
      <c r="L92" s="233"/>
      <c r="M92" s="224"/>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row>
    <row r="93" spans="1:55" x14ac:dyDescent="0.25">
      <c r="A93" s="211">
        <v>45833</v>
      </c>
      <c r="B93" s="212">
        <v>0.15</v>
      </c>
      <c r="C93" s="213">
        <v>0.2</v>
      </c>
      <c r="D93" s="212">
        <v>0.1</v>
      </c>
      <c r="E93" s="213">
        <v>0.1</v>
      </c>
      <c r="F93" s="212">
        <v>0</v>
      </c>
      <c r="G93" s="213">
        <v>1</v>
      </c>
      <c r="H93" s="212">
        <v>0.05</v>
      </c>
      <c r="I93" s="213">
        <v>0.2</v>
      </c>
      <c r="J93" s="212">
        <v>0.55000000000000004</v>
      </c>
      <c r="K93" s="214">
        <v>0.3</v>
      </c>
      <c r="L93" s="233"/>
      <c r="M93" s="224"/>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row>
    <row r="94" spans="1:55" x14ac:dyDescent="0.25">
      <c r="A94" s="211">
        <v>45834</v>
      </c>
      <c r="B94" s="212">
        <v>0.15</v>
      </c>
      <c r="C94" s="213">
        <v>0.2</v>
      </c>
      <c r="D94" s="212">
        <v>0.1</v>
      </c>
      <c r="E94" s="213">
        <v>0.1</v>
      </c>
      <c r="F94" s="212">
        <v>0</v>
      </c>
      <c r="G94" s="213">
        <v>1</v>
      </c>
      <c r="H94" s="212">
        <v>0.05</v>
      </c>
      <c r="I94" s="213">
        <v>0.2</v>
      </c>
      <c r="J94" s="212">
        <v>0.55000000000000004</v>
      </c>
      <c r="K94" s="214">
        <v>0.3</v>
      </c>
      <c r="L94" s="233"/>
      <c r="M94" s="224"/>
      <c r="N94" s="224"/>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row>
    <row r="95" spans="1:55" x14ac:dyDescent="0.25">
      <c r="A95" s="211">
        <v>45835</v>
      </c>
      <c r="B95" s="212">
        <v>0.15</v>
      </c>
      <c r="C95" s="213">
        <v>0.2</v>
      </c>
      <c r="D95" s="212">
        <v>0.1</v>
      </c>
      <c r="E95" s="213">
        <v>0.1</v>
      </c>
      <c r="F95" s="212">
        <v>0</v>
      </c>
      <c r="G95" s="213">
        <v>1</v>
      </c>
      <c r="H95" s="212">
        <v>0.05</v>
      </c>
      <c r="I95" s="213">
        <v>0.2</v>
      </c>
      <c r="J95" s="212">
        <v>0.55000000000000004</v>
      </c>
      <c r="K95" s="214">
        <v>0.3</v>
      </c>
      <c r="L95" s="233"/>
      <c r="M95" s="224"/>
      <c r="N95" s="224"/>
      <c r="O95" s="224"/>
      <c r="P95" s="224"/>
      <c r="Q95" s="224"/>
      <c r="R95" s="224"/>
      <c r="S95" s="224"/>
      <c r="T95" s="224"/>
      <c r="U95" s="224"/>
      <c r="V95" s="224"/>
      <c r="W95" s="224"/>
      <c r="X95" s="224"/>
      <c r="Y95" s="224"/>
      <c r="Z95" s="224"/>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row>
    <row r="96" spans="1:55" x14ac:dyDescent="0.25">
      <c r="A96" s="211">
        <v>45836</v>
      </c>
      <c r="B96" s="212">
        <v>0</v>
      </c>
      <c r="C96" s="213">
        <v>0.2</v>
      </c>
      <c r="D96" s="212">
        <v>0.1</v>
      </c>
      <c r="E96" s="213">
        <v>0.1</v>
      </c>
      <c r="F96" s="212">
        <v>0</v>
      </c>
      <c r="G96" s="213">
        <v>0</v>
      </c>
      <c r="H96" s="212">
        <v>0.05</v>
      </c>
      <c r="I96" s="213">
        <v>0.2</v>
      </c>
      <c r="J96" s="212">
        <v>0.1</v>
      </c>
      <c r="K96" s="214">
        <v>0.3</v>
      </c>
      <c r="L96" s="233"/>
      <c r="M96" s="224"/>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row>
    <row r="97" spans="1:55" x14ac:dyDescent="0.25">
      <c r="A97" s="211">
        <v>45837</v>
      </c>
      <c r="B97" s="212">
        <v>0</v>
      </c>
      <c r="C97" s="213">
        <v>0.2</v>
      </c>
      <c r="D97" s="212">
        <v>0.1</v>
      </c>
      <c r="E97" s="213">
        <v>0.1</v>
      </c>
      <c r="F97" s="212">
        <v>0</v>
      </c>
      <c r="G97" s="213">
        <v>0</v>
      </c>
      <c r="H97" s="212">
        <v>0.05</v>
      </c>
      <c r="I97" s="213">
        <v>0.2</v>
      </c>
      <c r="J97" s="212">
        <v>0.1</v>
      </c>
      <c r="K97" s="214">
        <v>0.3</v>
      </c>
      <c r="L97" s="233"/>
      <c r="M97" s="224"/>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row>
    <row r="98" spans="1:55" ht="13.8" thickBot="1" x14ac:dyDescent="0.3">
      <c r="A98" s="211">
        <v>45838</v>
      </c>
      <c r="B98" s="215">
        <v>0</v>
      </c>
      <c r="C98" s="216">
        <v>0.2</v>
      </c>
      <c r="D98" s="215">
        <v>0.1</v>
      </c>
      <c r="E98" s="216">
        <v>0.1</v>
      </c>
      <c r="F98" s="215">
        <v>0</v>
      </c>
      <c r="G98" s="216">
        <v>0</v>
      </c>
      <c r="H98" s="215">
        <v>0.05</v>
      </c>
      <c r="I98" s="216">
        <v>0.2</v>
      </c>
      <c r="J98" s="215">
        <v>0.1</v>
      </c>
      <c r="K98" s="217">
        <v>0.3</v>
      </c>
      <c r="L98" s="233"/>
      <c r="M98" s="224"/>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row>
    <row r="99" spans="1:55" x14ac:dyDescent="0.25">
      <c r="A99" s="211">
        <v>45839</v>
      </c>
      <c r="B99" s="208">
        <v>0</v>
      </c>
      <c r="C99" s="209">
        <v>0.2</v>
      </c>
      <c r="D99" s="208">
        <v>0.15</v>
      </c>
      <c r="E99" s="209">
        <v>0.1</v>
      </c>
      <c r="F99" s="208">
        <v>0</v>
      </c>
      <c r="G99" s="209">
        <v>0</v>
      </c>
      <c r="H99" s="208">
        <v>0.05</v>
      </c>
      <c r="I99" s="209">
        <v>0.5</v>
      </c>
      <c r="J99" s="208">
        <v>0.05</v>
      </c>
      <c r="K99" s="210">
        <v>0.3</v>
      </c>
      <c r="L99" s="233"/>
      <c r="M99" s="224"/>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row>
    <row r="100" spans="1:55" x14ac:dyDescent="0.25">
      <c r="A100" s="211">
        <v>45840</v>
      </c>
      <c r="B100" s="212">
        <v>0.75</v>
      </c>
      <c r="C100" s="213">
        <v>0.75</v>
      </c>
      <c r="D100" s="212">
        <v>0.15</v>
      </c>
      <c r="E100" s="213">
        <v>0.1</v>
      </c>
      <c r="F100" s="212">
        <v>0</v>
      </c>
      <c r="G100" s="213">
        <v>0</v>
      </c>
      <c r="H100" s="212">
        <v>0.05</v>
      </c>
      <c r="I100" s="213">
        <v>0.5</v>
      </c>
      <c r="J100" s="212">
        <v>0.05</v>
      </c>
      <c r="K100" s="214">
        <v>0.3</v>
      </c>
      <c r="L100" s="233"/>
      <c r="M100" s="224"/>
      <c r="N100" s="224"/>
      <c r="O100" s="224"/>
      <c r="P100" s="224"/>
      <c r="Q100" s="224"/>
      <c r="R100" s="224"/>
      <c r="S100" s="224"/>
      <c r="T100" s="224"/>
      <c r="U100" s="224"/>
      <c r="V100" s="224"/>
      <c r="W100" s="224"/>
      <c r="X100" s="224"/>
      <c r="Y100" s="224"/>
      <c r="Z100" s="224"/>
      <c r="AA100" s="224"/>
      <c r="AB100" s="224"/>
      <c r="AC100" s="224"/>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row>
    <row r="101" spans="1:55" x14ac:dyDescent="0.25">
      <c r="A101" s="211">
        <v>45841</v>
      </c>
      <c r="B101" s="212">
        <v>0.75</v>
      </c>
      <c r="C101" s="213">
        <v>0.75</v>
      </c>
      <c r="D101" s="212">
        <v>0.15</v>
      </c>
      <c r="E101" s="213">
        <v>0.1</v>
      </c>
      <c r="F101" s="212">
        <v>0</v>
      </c>
      <c r="G101" s="213">
        <v>0</v>
      </c>
      <c r="H101" s="212">
        <v>0.05</v>
      </c>
      <c r="I101" s="213">
        <v>0.5</v>
      </c>
      <c r="J101" s="212">
        <v>0.05</v>
      </c>
      <c r="K101" s="214">
        <v>0.3</v>
      </c>
      <c r="L101" s="233"/>
      <c r="M101" s="224"/>
      <c r="N101" s="224"/>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row>
    <row r="102" spans="1:55" x14ac:dyDescent="0.25">
      <c r="A102" s="211">
        <v>45842</v>
      </c>
      <c r="B102" s="212">
        <v>0</v>
      </c>
      <c r="C102" s="213">
        <v>0.2</v>
      </c>
      <c r="D102" s="212">
        <v>0.15</v>
      </c>
      <c r="E102" s="213">
        <v>0.1</v>
      </c>
      <c r="F102" s="212">
        <v>0</v>
      </c>
      <c r="G102" s="213">
        <v>0</v>
      </c>
      <c r="H102" s="212">
        <v>0.05</v>
      </c>
      <c r="I102" s="213">
        <v>0.5</v>
      </c>
      <c r="J102" s="212">
        <v>0.05</v>
      </c>
      <c r="K102" s="214">
        <v>0.3</v>
      </c>
      <c r="L102" s="233"/>
      <c r="M102" s="224"/>
      <c r="N102" s="224"/>
      <c r="O102" s="224"/>
      <c r="P102" s="224"/>
      <c r="Q102" s="224"/>
      <c r="R102" s="224"/>
      <c r="S102" s="224"/>
      <c r="T102" s="224"/>
      <c r="U102" s="224"/>
      <c r="V102" s="224"/>
      <c r="W102" s="224"/>
      <c r="X102" s="224"/>
      <c r="Y102" s="224"/>
      <c r="Z102" s="224"/>
      <c r="AA102" s="224"/>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row>
    <row r="103" spans="1:55" x14ac:dyDescent="0.25">
      <c r="A103" s="211">
        <v>45843</v>
      </c>
      <c r="B103" s="212">
        <v>0</v>
      </c>
      <c r="C103" s="213">
        <v>0</v>
      </c>
      <c r="D103" s="212">
        <v>0.15</v>
      </c>
      <c r="E103" s="213">
        <v>0.1</v>
      </c>
      <c r="F103" s="212">
        <v>0</v>
      </c>
      <c r="G103" s="213">
        <v>0</v>
      </c>
      <c r="H103" s="212">
        <v>0.05</v>
      </c>
      <c r="I103" s="213">
        <v>0.5</v>
      </c>
      <c r="J103" s="212">
        <v>0.05</v>
      </c>
      <c r="K103" s="214">
        <v>0.3</v>
      </c>
      <c r="L103" s="233"/>
      <c r="M103" s="224"/>
      <c r="N103" s="224"/>
      <c r="O103" s="224"/>
      <c r="P103" s="224"/>
      <c r="Q103" s="224"/>
      <c r="R103" s="224"/>
      <c r="S103" s="224"/>
      <c r="T103" s="224"/>
      <c r="U103" s="224"/>
      <c r="V103" s="224"/>
      <c r="W103" s="224"/>
      <c r="X103" s="224"/>
      <c r="Y103" s="224"/>
      <c r="Z103" s="224"/>
      <c r="AA103" s="224"/>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row>
    <row r="104" spans="1:55" x14ac:dyDescent="0.25">
      <c r="A104" s="211">
        <v>45844</v>
      </c>
      <c r="B104" s="212">
        <v>0</v>
      </c>
      <c r="C104" s="213">
        <v>0</v>
      </c>
      <c r="D104" s="212">
        <v>0.15</v>
      </c>
      <c r="E104" s="213">
        <v>0.1</v>
      </c>
      <c r="F104" s="212">
        <v>0</v>
      </c>
      <c r="G104" s="213">
        <v>0</v>
      </c>
      <c r="H104" s="212">
        <v>0.05</v>
      </c>
      <c r="I104" s="213">
        <v>0.5</v>
      </c>
      <c r="J104" s="212">
        <v>0.05</v>
      </c>
      <c r="K104" s="214">
        <v>0.3</v>
      </c>
      <c r="L104" s="233"/>
      <c r="M104" s="224"/>
      <c r="N104" s="224"/>
      <c r="O104" s="224"/>
      <c r="P104" s="224"/>
      <c r="Q104" s="224"/>
      <c r="R104" s="224"/>
      <c r="S104" s="224"/>
      <c r="T104" s="224"/>
      <c r="U104" s="224"/>
      <c r="V104" s="224"/>
      <c r="W104" s="224"/>
      <c r="X104" s="224"/>
      <c r="Y104" s="224"/>
      <c r="Z104" s="224"/>
      <c r="AA104" s="224"/>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row>
    <row r="105" spans="1:55" x14ac:dyDescent="0.25">
      <c r="A105" s="211">
        <v>45845</v>
      </c>
      <c r="B105" s="212">
        <v>0</v>
      </c>
      <c r="C105" s="213">
        <v>0</v>
      </c>
      <c r="D105" s="212">
        <v>0.15</v>
      </c>
      <c r="E105" s="213">
        <v>0.1</v>
      </c>
      <c r="F105" s="212">
        <v>0</v>
      </c>
      <c r="G105" s="213">
        <v>0</v>
      </c>
      <c r="H105" s="212">
        <v>0.05</v>
      </c>
      <c r="I105" s="213">
        <v>0.5</v>
      </c>
      <c r="J105" s="212">
        <v>0.05</v>
      </c>
      <c r="K105" s="214">
        <v>0.3</v>
      </c>
      <c r="L105" s="233"/>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row>
    <row r="106" spans="1:55" x14ac:dyDescent="0.25">
      <c r="A106" s="211">
        <v>45846</v>
      </c>
      <c r="B106" s="212">
        <v>0</v>
      </c>
      <c r="C106" s="213">
        <v>0</v>
      </c>
      <c r="D106" s="212">
        <v>0</v>
      </c>
      <c r="E106" s="213">
        <v>0</v>
      </c>
      <c r="F106" s="212">
        <v>0</v>
      </c>
      <c r="G106" s="213">
        <v>0</v>
      </c>
      <c r="H106" s="212">
        <v>0.05</v>
      </c>
      <c r="I106" s="213">
        <v>0.5</v>
      </c>
      <c r="J106" s="212">
        <v>0.05</v>
      </c>
      <c r="K106" s="214">
        <v>0.3</v>
      </c>
      <c r="L106" s="233"/>
      <c r="M106" s="224"/>
      <c r="N106" s="224"/>
      <c r="O106" s="224"/>
      <c r="P106" s="224"/>
      <c r="Q106" s="224"/>
      <c r="R106" s="224"/>
      <c r="S106" s="224"/>
      <c r="T106" s="224"/>
      <c r="U106" s="224"/>
      <c r="V106" s="224"/>
      <c r="W106" s="224"/>
      <c r="X106" s="224"/>
      <c r="Y106" s="224"/>
      <c r="Z106" s="224"/>
      <c r="AA106" s="224"/>
      <c r="AB106" s="224"/>
      <c r="AC106" s="224"/>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row>
    <row r="107" spans="1:55" x14ac:dyDescent="0.25">
      <c r="A107" s="211">
        <v>45847</v>
      </c>
      <c r="B107" s="212">
        <v>0</v>
      </c>
      <c r="C107" s="213">
        <v>0</v>
      </c>
      <c r="D107" s="212">
        <v>0</v>
      </c>
      <c r="E107" s="213">
        <v>0</v>
      </c>
      <c r="F107" s="212">
        <v>0</v>
      </c>
      <c r="G107" s="213">
        <v>0</v>
      </c>
      <c r="H107" s="212">
        <v>0.05</v>
      </c>
      <c r="I107" s="213">
        <v>0.5</v>
      </c>
      <c r="J107" s="212">
        <v>0.1</v>
      </c>
      <c r="K107" s="214">
        <v>0.3</v>
      </c>
      <c r="L107" s="233"/>
      <c r="M107" s="224"/>
      <c r="N107" s="224"/>
      <c r="O107" s="224"/>
      <c r="P107" s="224"/>
      <c r="Q107" s="224"/>
      <c r="R107" s="224"/>
      <c r="S107" s="224"/>
      <c r="T107" s="224"/>
      <c r="U107" s="224"/>
      <c r="V107" s="224"/>
      <c r="W107" s="224"/>
      <c r="X107" s="224"/>
      <c r="Y107" s="224"/>
      <c r="Z107" s="224"/>
      <c r="AA107" s="224"/>
      <c r="AB107" s="224"/>
      <c r="AC107" s="224"/>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row>
    <row r="108" spans="1:55" x14ac:dyDescent="0.25">
      <c r="A108" s="211">
        <v>45848</v>
      </c>
      <c r="B108" s="212">
        <v>0</v>
      </c>
      <c r="C108" s="213">
        <v>0</v>
      </c>
      <c r="D108" s="212">
        <v>0</v>
      </c>
      <c r="E108" s="213">
        <v>0</v>
      </c>
      <c r="F108" s="212">
        <v>0</v>
      </c>
      <c r="G108" s="213">
        <v>0</v>
      </c>
      <c r="H108" s="212">
        <v>0.05</v>
      </c>
      <c r="I108" s="213">
        <v>0.5</v>
      </c>
      <c r="J108" s="212">
        <v>0.05</v>
      </c>
      <c r="K108" s="214">
        <v>0.3</v>
      </c>
      <c r="L108" s="233"/>
      <c r="M108" s="224"/>
      <c r="N108" s="224"/>
      <c r="O108" s="224"/>
      <c r="P108" s="224"/>
      <c r="Q108" s="224"/>
      <c r="R108" s="224"/>
      <c r="S108" s="224"/>
      <c r="T108" s="224"/>
      <c r="U108" s="224"/>
      <c r="V108" s="224"/>
      <c r="W108" s="224"/>
      <c r="X108" s="224"/>
      <c r="Y108" s="224"/>
      <c r="Z108" s="224"/>
      <c r="AA108" s="224"/>
      <c r="AB108" s="224"/>
      <c r="AC108" s="224"/>
      <c r="AD108" s="224"/>
      <c r="AE108" s="224"/>
      <c r="AF108" s="224"/>
      <c r="AG108" s="224"/>
      <c r="AH108" s="224"/>
      <c r="AI108" s="224"/>
      <c r="AJ108" s="224"/>
      <c r="AK108" s="224"/>
      <c r="AL108" s="224"/>
      <c r="AM108" s="224"/>
      <c r="AN108" s="224"/>
      <c r="AO108" s="224"/>
      <c r="AP108" s="224"/>
      <c r="AQ108" s="224"/>
      <c r="AR108" s="224"/>
      <c r="AS108" s="224"/>
      <c r="AT108" s="224"/>
      <c r="AU108" s="224"/>
      <c r="AV108" s="224"/>
      <c r="AW108" s="224"/>
      <c r="AX108" s="224"/>
      <c r="AY108" s="224"/>
      <c r="AZ108" s="224"/>
      <c r="BA108" s="224"/>
      <c r="BB108" s="224"/>
      <c r="BC108" s="224"/>
    </row>
    <row r="109" spans="1:55" x14ac:dyDescent="0.25">
      <c r="A109" s="211">
        <v>45849</v>
      </c>
      <c r="B109" s="212">
        <v>0</v>
      </c>
      <c r="C109" s="213">
        <v>0</v>
      </c>
      <c r="D109" s="212">
        <v>0</v>
      </c>
      <c r="E109" s="213">
        <v>0</v>
      </c>
      <c r="F109" s="212">
        <v>0</v>
      </c>
      <c r="G109" s="213">
        <v>0</v>
      </c>
      <c r="H109" s="212">
        <v>0.05</v>
      </c>
      <c r="I109" s="213">
        <v>0.5</v>
      </c>
      <c r="J109" s="212">
        <v>0.05</v>
      </c>
      <c r="K109" s="214">
        <v>0.3</v>
      </c>
      <c r="L109" s="233"/>
      <c r="M109" s="224"/>
      <c r="N109" s="224"/>
      <c r="O109" s="224"/>
      <c r="P109" s="224"/>
      <c r="Q109" s="224"/>
      <c r="R109" s="224"/>
      <c r="S109" s="224"/>
      <c r="T109" s="224"/>
      <c r="U109" s="224"/>
      <c r="V109" s="224"/>
      <c r="W109" s="224"/>
      <c r="X109" s="224"/>
      <c r="Y109" s="224"/>
      <c r="Z109" s="224"/>
      <c r="AA109" s="224"/>
      <c r="AB109" s="224"/>
      <c r="AC109" s="224"/>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row>
    <row r="110" spans="1:55" x14ac:dyDescent="0.25">
      <c r="A110" s="211">
        <v>45850</v>
      </c>
      <c r="B110" s="212">
        <v>0</v>
      </c>
      <c r="C110" s="213">
        <v>0</v>
      </c>
      <c r="D110" s="212">
        <v>0</v>
      </c>
      <c r="E110" s="213">
        <v>0</v>
      </c>
      <c r="F110" s="212">
        <v>0</v>
      </c>
      <c r="G110" s="213">
        <v>0</v>
      </c>
      <c r="H110" s="212">
        <v>0</v>
      </c>
      <c r="I110" s="213">
        <v>0.5</v>
      </c>
      <c r="J110" s="212">
        <v>0.05</v>
      </c>
      <c r="K110" s="214">
        <v>0.3</v>
      </c>
      <c r="L110" s="233"/>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row>
    <row r="111" spans="1:55" x14ac:dyDescent="0.25">
      <c r="A111" s="211">
        <v>45851</v>
      </c>
      <c r="B111" s="212">
        <v>0</v>
      </c>
      <c r="C111" s="213">
        <v>0</v>
      </c>
      <c r="D111" s="212">
        <v>0</v>
      </c>
      <c r="E111" s="213">
        <v>0</v>
      </c>
      <c r="F111" s="212">
        <v>0</v>
      </c>
      <c r="G111" s="213">
        <v>0</v>
      </c>
      <c r="H111" s="212">
        <v>0</v>
      </c>
      <c r="I111" s="213">
        <v>0.5</v>
      </c>
      <c r="J111" s="212">
        <v>0.05</v>
      </c>
      <c r="K111" s="214">
        <v>0.3</v>
      </c>
      <c r="L111" s="233"/>
      <c r="M111" s="224"/>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row>
    <row r="112" spans="1:55" x14ac:dyDescent="0.25">
      <c r="A112" s="211">
        <v>45852</v>
      </c>
      <c r="B112" s="212">
        <v>0</v>
      </c>
      <c r="C112" s="213">
        <v>0</v>
      </c>
      <c r="D112" s="212">
        <v>0</v>
      </c>
      <c r="E112" s="213">
        <v>0</v>
      </c>
      <c r="F112" s="212">
        <v>0</v>
      </c>
      <c r="G112" s="213">
        <v>0</v>
      </c>
      <c r="H112" s="212">
        <v>0</v>
      </c>
      <c r="I112" s="213">
        <v>0.5</v>
      </c>
      <c r="J112" s="212">
        <v>0.05</v>
      </c>
      <c r="K112" s="214">
        <v>0.3</v>
      </c>
      <c r="L112" s="233"/>
      <c r="M112" s="224"/>
      <c r="N112" s="224"/>
      <c r="O112" s="224"/>
      <c r="P112" s="224"/>
      <c r="Q112" s="224"/>
      <c r="R112" s="224"/>
      <c r="S112" s="224"/>
      <c r="T112" s="224"/>
      <c r="U112" s="224"/>
      <c r="V112" s="224"/>
      <c r="W112" s="224"/>
      <c r="X112" s="224"/>
      <c r="Y112" s="224"/>
      <c r="Z112" s="224"/>
      <c r="AA112" s="224"/>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row>
    <row r="113" spans="1:55" x14ac:dyDescent="0.25">
      <c r="A113" s="211">
        <v>45853</v>
      </c>
      <c r="B113" s="212">
        <v>0</v>
      </c>
      <c r="C113" s="213">
        <v>0</v>
      </c>
      <c r="D113" s="212">
        <v>0</v>
      </c>
      <c r="E113" s="213">
        <v>0</v>
      </c>
      <c r="F113" s="212">
        <v>0</v>
      </c>
      <c r="G113" s="213">
        <v>0</v>
      </c>
      <c r="H113" s="212">
        <v>0</v>
      </c>
      <c r="I113" s="213">
        <v>0.5</v>
      </c>
      <c r="J113" s="212">
        <v>0.05</v>
      </c>
      <c r="K113" s="214">
        <v>0.3</v>
      </c>
      <c r="L113" s="233"/>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224"/>
      <c r="AM113" s="224"/>
      <c r="AN113" s="224"/>
      <c r="AO113" s="224"/>
      <c r="AP113" s="224"/>
      <c r="AQ113" s="224"/>
      <c r="AR113" s="224"/>
      <c r="AS113" s="224"/>
      <c r="AT113" s="224"/>
      <c r="AU113" s="224"/>
      <c r="AV113" s="224"/>
      <c r="AW113" s="224"/>
      <c r="AX113" s="224"/>
      <c r="AY113" s="224"/>
      <c r="AZ113" s="224"/>
      <c r="BA113" s="224"/>
      <c r="BB113" s="224"/>
      <c r="BC113" s="224"/>
    </row>
    <row r="114" spans="1:55" x14ac:dyDescent="0.25">
      <c r="A114" s="211">
        <v>45854</v>
      </c>
      <c r="B114" s="212">
        <v>0</v>
      </c>
      <c r="C114" s="213">
        <v>0</v>
      </c>
      <c r="D114" s="212">
        <v>0</v>
      </c>
      <c r="E114" s="213">
        <v>0</v>
      </c>
      <c r="F114" s="212">
        <v>0</v>
      </c>
      <c r="G114" s="213">
        <v>0</v>
      </c>
      <c r="H114" s="212">
        <v>0</v>
      </c>
      <c r="I114" s="213">
        <v>0.5</v>
      </c>
      <c r="J114" s="212">
        <v>0.05</v>
      </c>
      <c r="K114" s="214">
        <v>0.3</v>
      </c>
      <c r="L114" s="233"/>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row>
    <row r="115" spans="1:55" x14ac:dyDescent="0.25">
      <c r="A115" s="211">
        <v>45855</v>
      </c>
      <c r="B115" s="212">
        <v>0</v>
      </c>
      <c r="C115" s="213">
        <v>0</v>
      </c>
      <c r="D115" s="212">
        <v>0</v>
      </c>
      <c r="E115" s="213">
        <v>0</v>
      </c>
      <c r="F115" s="212">
        <v>0</v>
      </c>
      <c r="G115" s="213">
        <v>0</v>
      </c>
      <c r="H115" s="212">
        <v>0</v>
      </c>
      <c r="I115" s="213">
        <v>0.5</v>
      </c>
      <c r="J115" s="212">
        <v>0.05</v>
      </c>
      <c r="K115" s="214">
        <v>0.3</v>
      </c>
      <c r="L115" s="233"/>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row>
    <row r="116" spans="1:55" x14ac:dyDescent="0.25">
      <c r="A116" s="211">
        <v>45856</v>
      </c>
      <c r="B116" s="212">
        <v>0</v>
      </c>
      <c r="C116" s="213">
        <v>0</v>
      </c>
      <c r="D116" s="212">
        <v>0</v>
      </c>
      <c r="E116" s="213">
        <v>0</v>
      </c>
      <c r="F116" s="212">
        <v>0</v>
      </c>
      <c r="G116" s="213">
        <v>0</v>
      </c>
      <c r="H116" s="212">
        <v>0</v>
      </c>
      <c r="I116" s="213">
        <v>0.5</v>
      </c>
      <c r="J116" s="212">
        <v>0.05</v>
      </c>
      <c r="K116" s="214">
        <v>0.3</v>
      </c>
      <c r="L116" s="233"/>
      <c r="M116" s="224"/>
      <c r="N116" s="224"/>
      <c r="O116" s="224"/>
      <c r="P116" s="224"/>
      <c r="Q116" s="224"/>
      <c r="R116" s="224"/>
      <c r="S116" s="224"/>
      <c r="T116" s="224"/>
      <c r="U116" s="224"/>
      <c r="V116" s="224"/>
      <c r="W116" s="224"/>
      <c r="X116" s="224"/>
      <c r="Y116" s="224"/>
      <c r="Z116" s="224"/>
      <c r="AA116" s="224"/>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row>
    <row r="117" spans="1:55" x14ac:dyDescent="0.25">
      <c r="A117" s="211">
        <v>45857</v>
      </c>
      <c r="B117" s="212">
        <v>0</v>
      </c>
      <c r="C117" s="213">
        <v>0</v>
      </c>
      <c r="D117" s="212">
        <v>0</v>
      </c>
      <c r="E117" s="213">
        <v>0</v>
      </c>
      <c r="F117" s="212">
        <v>0</v>
      </c>
      <c r="G117" s="213">
        <v>0</v>
      </c>
      <c r="H117" s="212">
        <v>0</v>
      </c>
      <c r="I117" s="213">
        <v>0.5</v>
      </c>
      <c r="J117" s="212">
        <v>0.05</v>
      </c>
      <c r="K117" s="214">
        <v>0.3</v>
      </c>
      <c r="L117" s="233"/>
      <c r="M117" s="224"/>
      <c r="N117" s="224"/>
      <c r="O117" s="224"/>
      <c r="P117" s="224"/>
      <c r="Q117" s="224"/>
      <c r="R117" s="224"/>
      <c r="S117" s="224"/>
      <c r="T117" s="224"/>
      <c r="U117" s="224"/>
      <c r="V117" s="224"/>
      <c r="W117" s="224"/>
      <c r="X117" s="224"/>
      <c r="Y117" s="224"/>
      <c r="Z117" s="224"/>
      <c r="AA117" s="224"/>
      <c r="AB117" s="224"/>
      <c r="AC117" s="224"/>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row>
    <row r="118" spans="1:55" x14ac:dyDescent="0.25">
      <c r="A118" s="211">
        <v>45858</v>
      </c>
      <c r="B118" s="212">
        <v>0</v>
      </c>
      <c r="C118" s="213">
        <v>0</v>
      </c>
      <c r="D118" s="212">
        <v>0</v>
      </c>
      <c r="E118" s="213">
        <v>0</v>
      </c>
      <c r="F118" s="212">
        <v>0</v>
      </c>
      <c r="G118" s="213">
        <v>0</v>
      </c>
      <c r="H118" s="212">
        <v>0</v>
      </c>
      <c r="I118" s="213">
        <v>0.5</v>
      </c>
      <c r="J118" s="212">
        <v>0.05</v>
      </c>
      <c r="K118" s="214">
        <v>0.3</v>
      </c>
      <c r="L118" s="233"/>
      <c r="M118" s="224"/>
      <c r="N118" s="224"/>
      <c r="O118" s="224"/>
      <c r="P118" s="224"/>
      <c r="Q118" s="224"/>
      <c r="R118" s="224"/>
      <c r="S118" s="224"/>
      <c r="T118" s="224"/>
      <c r="U118" s="224"/>
      <c r="V118" s="224"/>
      <c r="W118" s="224"/>
      <c r="X118" s="224"/>
      <c r="Y118" s="224"/>
      <c r="Z118" s="224"/>
      <c r="AA118" s="224"/>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row>
    <row r="119" spans="1:55" x14ac:dyDescent="0.25">
      <c r="A119" s="211">
        <v>45859</v>
      </c>
      <c r="B119" s="212">
        <v>0</v>
      </c>
      <c r="C119" s="213">
        <v>0</v>
      </c>
      <c r="D119" s="212">
        <v>0</v>
      </c>
      <c r="E119" s="213">
        <v>0</v>
      </c>
      <c r="F119" s="212">
        <v>0</v>
      </c>
      <c r="G119" s="213">
        <v>0</v>
      </c>
      <c r="H119" s="212">
        <v>0</v>
      </c>
      <c r="I119" s="213">
        <v>0.5</v>
      </c>
      <c r="J119" s="212">
        <v>0.05</v>
      </c>
      <c r="K119" s="214">
        <v>0.3</v>
      </c>
      <c r="L119" s="233"/>
      <c r="M119" s="224"/>
      <c r="N119" s="224"/>
      <c r="O119" s="224"/>
      <c r="P119" s="224"/>
      <c r="Q119" s="224"/>
      <c r="R119" s="224"/>
      <c r="S119" s="224"/>
      <c r="T119" s="224"/>
      <c r="U119" s="224"/>
      <c r="V119" s="224"/>
      <c r="W119" s="224"/>
      <c r="X119" s="224"/>
      <c r="Y119" s="224"/>
      <c r="Z119" s="224"/>
      <c r="AA119" s="224"/>
      <c r="AB119" s="224"/>
      <c r="AC119" s="224"/>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row>
    <row r="120" spans="1:55" x14ac:dyDescent="0.25">
      <c r="A120" s="211">
        <v>45860</v>
      </c>
      <c r="B120" s="212">
        <v>0</v>
      </c>
      <c r="C120" s="213">
        <v>0</v>
      </c>
      <c r="D120" s="212">
        <v>0</v>
      </c>
      <c r="E120" s="213">
        <v>0</v>
      </c>
      <c r="F120" s="212">
        <v>0</v>
      </c>
      <c r="G120" s="213">
        <v>0</v>
      </c>
      <c r="H120" s="212">
        <v>0</v>
      </c>
      <c r="I120" s="213">
        <v>0.5</v>
      </c>
      <c r="J120" s="212">
        <v>0.05</v>
      </c>
      <c r="K120" s="214">
        <v>0.3</v>
      </c>
      <c r="L120" s="233"/>
      <c r="M120" s="224"/>
      <c r="N120" s="224"/>
      <c r="O120" s="224"/>
      <c r="P120" s="224"/>
      <c r="Q120" s="224"/>
      <c r="R120" s="224"/>
      <c r="S120" s="224"/>
      <c r="T120" s="224"/>
      <c r="U120" s="224"/>
      <c r="V120" s="224"/>
      <c r="W120" s="224"/>
      <c r="X120" s="224"/>
      <c r="Y120" s="224"/>
      <c r="Z120" s="224"/>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row>
    <row r="121" spans="1:55" x14ac:dyDescent="0.25">
      <c r="A121" s="211">
        <v>45861</v>
      </c>
      <c r="B121" s="212">
        <v>0</v>
      </c>
      <c r="C121" s="213">
        <v>0</v>
      </c>
      <c r="D121" s="212">
        <v>0</v>
      </c>
      <c r="E121" s="213">
        <v>0</v>
      </c>
      <c r="F121" s="212">
        <v>0</v>
      </c>
      <c r="G121" s="213">
        <v>0</v>
      </c>
      <c r="H121" s="212">
        <v>0</v>
      </c>
      <c r="I121" s="213">
        <v>0.5</v>
      </c>
      <c r="J121" s="212">
        <v>0.05</v>
      </c>
      <c r="K121" s="214">
        <v>0.3</v>
      </c>
      <c r="L121" s="233"/>
      <c r="M121" s="224"/>
      <c r="N121" s="224"/>
      <c r="O121" s="224"/>
      <c r="P121" s="224"/>
      <c r="Q121" s="224"/>
      <c r="R121" s="224"/>
      <c r="S121" s="224"/>
      <c r="T121" s="224"/>
      <c r="U121" s="224"/>
      <c r="V121" s="224"/>
      <c r="W121" s="224"/>
      <c r="X121" s="224"/>
      <c r="Y121" s="224"/>
      <c r="Z121" s="224"/>
      <c r="AA121" s="224"/>
      <c r="AB121" s="224"/>
      <c r="AC121" s="224"/>
      <c r="AD121" s="224"/>
      <c r="AE121" s="224"/>
      <c r="AF121" s="224"/>
      <c r="AG121" s="224"/>
      <c r="AH121" s="224"/>
      <c r="AI121" s="224"/>
      <c r="AJ121" s="224"/>
      <c r="AK121" s="224"/>
      <c r="AL121" s="224"/>
      <c r="AM121" s="224"/>
      <c r="AN121" s="224"/>
      <c r="AO121" s="224"/>
      <c r="AP121" s="224"/>
      <c r="AQ121" s="224"/>
      <c r="AR121" s="224"/>
      <c r="AS121" s="224"/>
      <c r="AT121" s="224"/>
      <c r="AU121" s="224"/>
      <c r="AV121" s="224"/>
      <c r="AW121" s="224"/>
      <c r="AX121" s="224"/>
      <c r="AY121" s="224"/>
      <c r="AZ121" s="224"/>
      <c r="BA121" s="224"/>
      <c r="BB121" s="224"/>
      <c r="BC121" s="224"/>
    </row>
    <row r="122" spans="1:55" x14ac:dyDescent="0.25">
      <c r="A122" s="211">
        <v>45862</v>
      </c>
      <c r="B122" s="212">
        <v>0</v>
      </c>
      <c r="C122" s="213">
        <v>0</v>
      </c>
      <c r="D122" s="212">
        <v>0</v>
      </c>
      <c r="E122" s="213">
        <v>0</v>
      </c>
      <c r="F122" s="212">
        <v>0</v>
      </c>
      <c r="G122" s="213">
        <v>0</v>
      </c>
      <c r="H122" s="212">
        <v>0</v>
      </c>
      <c r="I122" s="213">
        <v>0.5</v>
      </c>
      <c r="J122" s="212">
        <v>0.05</v>
      </c>
      <c r="K122" s="214">
        <v>0.3</v>
      </c>
      <c r="L122" s="233"/>
      <c r="M122" s="224"/>
      <c r="N122" s="224"/>
      <c r="O122" s="224"/>
      <c r="P122" s="224"/>
      <c r="Q122" s="224"/>
      <c r="R122" s="224"/>
      <c r="S122" s="224"/>
      <c r="T122" s="224"/>
      <c r="U122" s="224"/>
      <c r="V122" s="224"/>
      <c r="W122" s="224"/>
      <c r="X122" s="224"/>
      <c r="Y122" s="224"/>
      <c r="Z122" s="224"/>
      <c r="AA122" s="224"/>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row>
    <row r="123" spans="1:55" x14ac:dyDescent="0.25">
      <c r="A123" s="211">
        <v>45863</v>
      </c>
      <c r="B123" s="212">
        <v>0</v>
      </c>
      <c r="C123" s="213">
        <v>0</v>
      </c>
      <c r="D123" s="212">
        <v>0</v>
      </c>
      <c r="E123" s="213">
        <v>0</v>
      </c>
      <c r="F123" s="212">
        <v>0</v>
      </c>
      <c r="G123" s="213">
        <v>0</v>
      </c>
      <c r="H123" s="212">
        <v>0</v>
      </c>
      <c r="I123" s="213">
        <v>0.5</v>
      </c>
      <c r="J123" s="212">
        <v>0.05</v>
      </c>
      <c r="K123" s="214">
        <v>0.3</v>
      </c>
      <c r="L123" s="233"/>
      <c r="M123" s="224"/>
      <c r="N123" s="224"/>
      <c r="O123" s="224"/>
      <c r="P123" s="224"/>
      <c r="Q123" s="224"/>
      <c r="R123" s="224"/>
      <c r="S123" s="224"/>
      <c r="T123" s="224"/>
      <c r="U123" s="224"/>
      <c r="V123" s="224"/>
      <c r="W123" s="224"/>
      <c r="X123" s="224"/>
      <c r="Y123" s="224"/>
      <c r="Z123" s="224"/>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row>
    <row r="124" spans="1:55" x14ac:dyDescent="0.25">
      <c r="A124" s="211">
        <v>45864</v>
      </c>
      <c r="B124" s="212">
        <v>0</v>
      </c>
      <c r="C124" s="213">
        <v>0</v>
      </c>
      <c r="D124" s="212">
        <v>0</v>
      </c>
      <c r="E124" s="213">
        <v>0</v>
      </c>
      <c r="F124" s="212">
        <v>0</v>
      </c>
      <c r="G124" s="213">
        <v>0</v>
      </c>
      <c r="H124" s="212">
        <v>0</v>
      </c>
      <c r="I124" s="213">
        <v>0.5</v>
      </c>
      <c r="J124" s="212">
        <v>0.05</v>
      </c>
      <c r="K124" s="214">
        <v>0.3</v>
      </c>
      <c r="L124" s="233"/>
      <c r="M124" s="224"/>
      <c r="N124" s="224"/>
      <c r="O124" s="224"/>
      <c r="P124" s="224"/>
      <c r="Q124" s="224"/>
      <c r="R124" s="224"/>
      <c r="S124" s="224"/>
      <c r="T124" s="224"/>
      <c r="U124" s="224"/>
      <c r="V124" s="224"/>
      <c r="W124" s="224"/>
      <c r="X124" s="224"/>
      <c r="Y124" s="224"/>
      <c r="Z124" s="224"/>
      <c r="AA124" s="224"/>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row>
    <row r="125" spans="1:55" x14ac:dyDescent="0.25">
      <c r="A125" s="211">
        <v>45865</v>
      </c>
      <c r="B125" s="212">
        <v>0</v>
      </c>
      <c r="C125" s="213">
        <v>0</v>
      </c>
      <c r="D125" s="212">
        <v>0</v>
      </c>
      <c r="E125" s="213">
        <v>0</v>
      </c>
      <c r="F125" s="212">
        <v>0</v>
      </c>
      <c r="G125" s="213">
        <v>0</v>
      </c>
      <c r="H125" s="212">
        <v>0</v>
      </c>
      <c r="I125" s="213">
        <v>0.5</v>
      </c>
      <c r="J125" s="212">
        <v>0.05</v>
      </c>
      <c r="K125" s="214">
        <v>0.3</v>
      </c>
      <c r="L125" s="233"/>
      <c r="M125" s="224"/>
      <c r="N125" s="224"/>
      <c r="O125" s="224"/>
      <c r="P125" s="224"/>
      <c r="Q125" s="224"/>
      <c r="R125" s="224"/>
      <c r="S125" s="224"/>
      <c r="T125" s="224"/>
      <c r="U125" s="224"/>
      <c r="V125" s="224"/>
      <c r="W125" s="224"/>
      <c r="X125" s="224"/>
      <c r="Y125" s="224"/>
      <c r="Z125" s="224"/>
      <c r="AA125" s="224"/>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row>
    <row r="126" spans="1:55" x14ac:dyDescent="0.25">
      <c r="A126" s="211">
        <v>45866</v>
      </c>
      <c r="B126" s="212">
        <v>0</v>
      </c>
      <c r="C126" s="213">
        <v>0</v>
      </c>
      <c r="D126" s="212">
        <v>0</v>
      </c>
      <c r="E126" s="213">
        <v>0</v>
      </c>
      <c r="F126" s="212">
        <v>0</v>
      </c>
      <c r="G126" s="213">
        <v>0</v>
      </c>
      <c r="H126" s="212">
        <v>0</v>
      </c>
      <c r="I126" s="213">
        <v>0.5</v>
      </c>
      <c r="J126" s="212">
        <v>0.05</v>
      </c>
      <c r="K126" s="214">
        <v>0.3</v>
      </c>
      <c r="L126" s="233"/>
      <c r="M126" s="224"/>
      <c r="N126" s="224"/>
      <c r="O126" s="224"/>
      <c r="P126" s="224"/>
      <c r="Q126" s="224"/>
      <c r="R126" s="224"/>
      <c r="S126" s="224"/>
      <c r="T126" s="224"/>
      <c r="U126" s="224"/>
      <c r="V126" s="224"/>
      <c r="W126" s="224"/>
      <c r="X126" s="224"/>
      <c r="Y126" s="224"/>
      <c r="Z126" s="224"/>
      <c r="AA126" s="224"/>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row>
    <row r="127" spans="1:55" x14ac:dyDescent="0.25">
      <c r="A127" s="211">
        <v>45867</v>
      </c>
      <c r="B127" s="212">
        <v>0</v>
      </c>
      <c r="C127" s="213">
        <v>0</v>
      </c>
      <c r="D127" s="212">
        <v>0</v>
      </c>
      <c r="E127" s="213">
        <v>0</v>
      </c>
      <c r="F127" s="212">
        <v>0</v>
      </c>
      <c r="G127" s="213">
        <v>0</v>
      </c>
      <c r="H127" s="212">
        <v>0</v>
      </c>
      <c r="I127" s="213">
        <v>0.5</v>
      </c>
      <c r="J127" s="212">
        <v>0.05</v>
      </c>
      <c r="K127" s="214">
        <v>0.3</v>
      </c>
      <c r="L127" s="233"/>
      <c r="M127" s="224"/>
      <c r="N127" s="224"/>
      <c r="O127" s="224"/>
      <c r="P127" s="224"/>
      <c r="Q127" s="224"/>
      <c r="R127" s="224"/>
      <c r="S127" s="224"/>
      <c r="T127" s="224"/>
      <c r="U127" s="224"/>
      <c r="V127" s="224"/>
      <c r="W127" s="224"/>
      <c r="X127" s="224"/>
      <c r="Y127" s="224"/>
      <c r="Z127" s="224"/>
      <c r="AA127" s="224"/>
      <c r="AB127" s="224"/>
      <c r="AC127" s="224"/>
      <c r="AD127" s="224"/>
      <c r="AE127" s="224"/>
      <c r="AF127" s="224"/>
      <c r="AG127" s="224"/>
      <c r="AH127" s="224"/>
      <c r="AI127" s="224"/>
      <c r="AJ127" s="224"/>
      <c r="AK127" s="224"/>
      <c r="AL127" s="224"/>
      <c r="AM127" s="224"/>
      <c r="AN127" s="224"/>
      <c r="AO127" s="224"/>
      <c r="AP127" s="224"/>
      <c r="AQ127" s="224"/>
      <c r="AR127" s="224"/>
      <c r="AS127" s="224"/>
      <c r="AT127" s="224"/>
      <c r="AU127" s="224"/>
      <c r="AV127" s="224"/>
      <c r="AW127" s="224"/>
      <c r="AX127" s="224"/>
      <c r="AY127" s="224"/>
      <c r="AZ127" s="224"/>
      <c r="BA127" s="224"/>
      <c r="BB127" s="224"/>
      <c r="BC127" s="224"/>
    </row>
    <row r="128" spans="1:55" x14ac:dyDescent="0.25">
      <c r="A128" s="211">
        <v>45868</v>
      </c>
      <c r="B128" s="212">
        <v>0</v>
      </c>
      <c r="C128" s="213">
        <v>0</v>
      </c>
      <c r="D128" s="212">
        <v>0</v>
      </c>
      <c r="E128" s="213">
        <v>0</v>
      </c>
      <c r="F128" s="212">
        <v>0</v>
      </c>
      <c r="G128" s="213">
        <v>0</v>
      </c>
      <c r="H128" s="212">
        <v>0</v>
      </c>
      <c r="I128" s="213">
        <v>0.5</v>
      </c>
      <c r="J128" s="212">
        <v>0.05</v>
      </c>
      <c r="K128" s="214">
        <v>0.3</v>
      </c>
      <c r="L128" s="233"/>
      <c r="M128" s="224"/>
      <c r="N128" s="224"/>
      <c r="O128" s="224"/>
      <c r="P128" s="224"/>
      <c r="Q128" s="224"/>
      <c r="R128" s="224"/>
      <c r="S128" s="224"/>
      <c r="T128" s="224"/>
      <c r="U128" s="224"/>
      <c r="V128" s="224"/>
      <c r="W128" s="224"/>
      <c r="X128" s="224"/>
      <c r="Y128" s="224"/>
      <c r="Z128" s="224"/>
      <c r="AA128" s="224"/>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row>
    <row r="129" spans="1:55" ht="13.8" thickBot="1" x14ac:dyDescent="0.3">
      <c r="A129" s="211">
        <v>45869</v>
      </c>
      <c r="B129" s="215">
        <v>0</v>
      </c>
      <c r="C129" s="216">
        <v>0</v>
      </c>
      <c r="D129" s="215">
        <v>0</v>
      </c>
      <c r="E129" s="216">
        <v>0</v>
      </c>
      <c r="F129" s="215">
        <v>0</v>
      </c>
      <c r="G129" s="216">
        <v>0</v>
      </c>
      <c r="H129" s="215">
        <v>0</v>
      </c>
      <c r="I129" s="216">
        <v>0.5</v>
      </c>
      <c r="J129" s="215">
        <v>0.05</v>
      </c>
      <c r="K129" s="217">
        <v>0.3</v>
      </c>
      <c r="L129" s="233"/>
      <c r="M129" s="224"/>
      <c r="N129" s="224"/>
      <c r="O129" s="224"/>
      <c r="P129" s="224"/>
      <c r="Q129" s="224"/>
      <c r="R129" s="224"/>
      <c r="S129" s="224"/>
      <c r="T129" s="224"/>
      <c r="U129" s="224"/>
      <c r="V129" s="224"/>
      <c r="W129" s="224"/>
      <c r="X129" s="224"/>
      <c r="Y129" s="224"/>
      <c r="Z129" s="224"/>
      <c r="AA129" s="224"/>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row>
    <row r="130" spans="1:55" x14ac:dyDescent="0.25">
      <c r="A130" s="211">
        <v>45870</v>
      </c>
      <c r="B130" s="208">
        <v>0</v>
      </c>
      <c r="C130" s="209">
        <v>0</v>
      </c>
      <c r="D130" s="208">
        <v>0</v>
      </c>
      <c r="E130" s="209">
        <v>0</v>
      </c>
      <c r="F130" s="208">
        <v>0</v>
      </c>
      <c r="G130" s="209">
        <v>0</v>
      </c>
      <c r="H130" s="208">
        <v>0</v>
      </c>
      <c r="I130" s="209">
        <v>0.5</v>
      </c>
      <c r="J130" s="208">
        <v>0.3</v>
      </c>
      <c r="K130" s="210">
        <v>0.3</v>
      </c>
      <c r="L130" s="233"/>
      <c r="M130" s="224"/>
      <c r="N130" s="224"/>
      <c r="O130" s="224"/>
      <c r="P130" s="224"/>
      <c r="Q130" s="224"/>
      <c r="R130" s="224"/>
      <c r="S130" s="224"/>
      <c r="T130" s="224"/>
      <c r="U130" s="224"/>
      <c r="V130" s="224"/>
      <c r="W130" s="224"/>
      <c r="X130" s="224"/>
      <c r="Y130" s="224"/>
      <c r="Z130" s="224"/>
      <c r="AA130" s="224"/>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row>
    <row r="131" spans="1:55" x14ac:dyDescent="0.25">
      <c r="A131" s="211">
        <v>45871</v>
      </c>
      <c r="B131" s="212">
        <v>0</v>
      </c>
      <c r="C131" s="213">
        <v>0</v>
      </c>
      <c r="D131" s="212">
        <v>0</v>
      </c>
      <c r="E131" s="213">
        <v>0</v>
      </c>
      <c r="F131" s="212">
        <v>0</v>
      </c>
      <c r="G131" s="213">
        <v>0</v>
      </c>
      <c r="H131" s="212">
        <v>0</v>
      </c>
      <c r="I131" s="213">
        <v>0.5</v>
      </c>
      <c r="J131" s="212">
        <v>0.3</v>
      </c>
      <c r="K131" s="214">
        <v>0.3</v>
      </c>
      <c r="L131" s="233"/>
      <c r="M131" s="224"/>
      <c r="N131" s="224"/>
      <c r="O131" s="224"/>
      <c r="P131" s="224"/>
      <c r="Q131" s="224"/>
      <c r="R131" s="224"/>
      <c r="S131" s="224"/>
      <c r="T131" s="224"/>
      <c r="U131" s="224"/>
      <c r="V131" s="224"/>
      <c r="W131" s="224"/>
      <c r="X131" s="224"/>
      <c r="Y131" s="224"/>
      <c r="Z131" s="224"/>
      <c r="AA131" s="224"/>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row>
    <row r="132" spans="1:55" x14ac:dyDescent="0.25">
      <c r="A132" s="211">
        <v>45872</v>
      </c>
      <c r="B132" s="212">
        <v>0</v>
      </c>
      <c r="C132" s="213">
        <v>0</v>
      </c>
      <c r="D132" s="212">
        <v>0</v>
      </c>
      <c r="E132" s="213">
        <v>0</v>
      </c>
      <c r="F132" s="212">
        <v>0</v>
      </c>
      <c r="G132" s="213">
        <v>0</v>
      </c>
      <c r="H132" s="212">
        <v>0</v>
      </c>
      <c r="I132" s="213">
        <v>0.5</v>
      </c>
      <c r="J132" s="212">
        <v>0.3</v>
      </c>
      <c r="K132" s="214">
        <v>0.3</v>
      </c>
      <c r="L132" s="233"/>
      <c r="M132" s="224"/>
      <c r="N132" s="224"/>
      <c r="O132" s="224"/>
      <c r="P132" s="224"/>
      <c r="Q132" s="224"/>
      <c r="R132" s="224"/>
      <c r="S132" s="224"/>
      <c r="T132" s="224"/>
      <c r="U132" s="224"/>
      <c r="V132" s="224"/>
      <c r="W132" s="224"/>
      <c r="X132" s="224"/>
      <c r="Y132" s="224"/>
      <c r="Z132" s="224"/>
      <c r="AA132" s="224"/>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row>
    <row r="133" spans="1:55" x14ac:dyDescent="0.25">
      <c r="A133" s="211">
        <v>45873</v>
      </c>
      <c r="B133" s="212">
        <v>0</v>
      </c>
      <c r="C133" s="213">
        <v>0.1</v>
      </c>
      <c r="D133" s="212">
        <v>0</v>
      </c>
      <c r="E133" s="213">
        <v>0</v>
      </c>
      <c r="F133" s="212">
        <v>0</v>
      </c>
      <c r="G133" s="213">
        <v>0</v>
      </c>
      <c r="H133" s="212">
        <v>0</v>
      </c>
      <c r="I133" s="213">
        <v>0.5</v>
      </c>
      <c r="J133" s="212">
        <v>0.3</v>
      </c>
      <c r="K133" s="214">
        <v>0.3</v>
      </c>
      <c r="L133" s="233"/>
      <c r="M133" s="224"/>
      <c r="N133" s="224"/>
      <c r="O133" s="224"/>
      <c r="P133" s="224"/>
      <c r="Q133" s="224"/>
      <c r="R133" s="224"/>
      <c r="S133" s="224"/>
      <c r="T133" s="224"/>
      <c r="U133" s="224"/>
      <c r="V133" s="224"/>
      <c r="W133" s="224"/>
      <c r="X133" s="224"/>
      <c r="Y133" s="224"/>
      <c r="Z133" s="224"/>
      <c r="AA133" s="224"/>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row>
    <row r="134" spans="1:55" x14ac:dyDescent="0.25">
      <c r="A134" s="211">
        <v>45874</v>
      </c>
      <c r="B134" s="212">
        <v>0</v>
      </c>
      <c r="C134" s="213">
        <v>0.1</v>
      </c>
      <c r="D134" s="212">
        <v>0</v>
      </c>
      <c r="E134" s="213">
        <v>0</v>
      </c>
      <c r="F134" s="212">
        <v>0</v>
      </c>
      <c r="G134" s="213">
        <v>0</v>
      </c>
      <c r="H134" s="212">
        <v>0</v>
      </c>
      <c r="I134" s="213">
        <v>0.5</v>
      </c>
      <c r="J134" s="212">
        <v>0.3</v>
      </c>
      <c r="K134" s="214">
        <v>0.3</v>
      </c>
      <c r="L134" s="233"/>
      <c r="M134" s="224"/>
      <c r="N134" s="224"/>
      <c r="O134" s="224"/>
      <c r="P134" s="224"/>
      <c r="Q134" s="224"/>
      <c r="R134" s="224"/>
      <c r="S134" s="224"/>
      <c r="T134" s="224"/>
      <c r="U134" s="224"/>
      <c r="V134" s="224"/>
      <c r="W134" s="224"/>
      <c r="X134" s="224"/>
      <c r="Y134" s="224"/>
      <c r="Z134" s="224"/>
      <c r="AA134" s="224"/>
      <c r="AB134" s="224"/>
      <c r="AC134" s="224"/>
      <c r="AD134" s="224"/>
      <c r="AE134" s="224"/>
      <c r="AF134" s="224"/>
      <c r="AG134" s="224"/>
      <c r="AH134" s="224"/>
      <c r="AI134" s="224"/>
      <c r="AJ134" s="224"/>
      <c r="AK134" s="224"/>
      <c r="AL134" s="224"/>
      <c r="AM134" s="224"/>
      <c r="AN134" s="224"/>
      <c r="AO134" s="224"/>
      <c r="AP134" s="224"/>
      <c r="AQ134" s="224"/>
      <c r="AR134" s="224"/>
      <c r="AS134" s="224"/>
      <c r="AT134" s="224"/>
      <c r="AU134" s="224"/>
      <c r="AV134" s="224"/>
      <c r="AW134" s="224"/>
      <c r="AX134" s="224"/>
      <c r="AY134" s="224"/>
      <c r="AZ134" s="224"/>
      <c r="BA134" s="224"/>
      <c r="BB134" s="224"/>
      <c r="BC134" s="224"/>
    </row>
    <row r="135" spans="1:55" x14ac:dyDescent="0.25">
      <c r="A135" s="211">
        <v>45875</v>
      </c>
      <c r="B135" s="212">
        <v>0</v>
      </c>
      <c r="C135" s="213">
        <v>0.1</v>
      </c>
      <c r="D135" s="212">
        <v>0</v>
      </c>
      <c r="E135" s="213">
        <v>0</v>
      </c>
      <c r="F135" s="212">
        <v>0</v>
      </c>
      <c r="G135" s="213">
        <v>0</v>
      </c>
      <c r="H135" s="212">
        <v>0</v>
      </c>
      <c r="I135" s="213">
        <v>0.5</v>
      </c>
      <c r="J135" s="212">
        <v>0.3</v>
      </c>
      <c r="K135" s="214">
        <v>0.3</v>
      </c>
      <c r="L135" s="233"/>
      <c r="M135" s="224"/>
      <c r="N135" s="224"/>
      <c r="O135" s="224"/>
      <c r="P135" s="224"/>
      <c r="Q135" s="224"/>
      <c r="R135" s="224"/>
      <c r="S135" s="224"/>
      <c r="T135" s="224"/>
      <c r="U135" s="224"/>
      <c r="V135" s="224"/>
      <c r="W135" s="224"/>
      <c r="X135" s="224"/>
      <c r="Y135" s="224"/>
      <c r="Z135" s="224"/>
      <c r="AA135" s="224"/>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row>
    <row r="136" spans="1:55" x14ac:dyDescent="0.25">
      <c r="A136" s="211">
        <v>45876</v>
      </c>
      <c r="B136" s="212">
        <v>0</v>
      </c>
      <c r="C136" s="213">
        <v>0.1</v>
      </c>
      <c r="D136" s="212">
        <v>0</v>
      </c>
      <c r="E136" s="213">
        <v>0</v>
      </c>
      <c r="F136" s="212">
        <v>0</v>
      </c>
      <c r="G136" s="213">
        <v>0</v>
      </c>
      <c r="H136" s="212">
        <v>0</v>
      </c>
      <c r="I136" s="213">
        <v>0.5</v>
      </c>
      <c r="J136" s="212">
        <v>0.3</v>
      </c>
      <c r="K136" s="214">
        <v>0.3</v>
      </c>
      <c r="L136" s="233"/>
      <c r="M136" s="224"/>
      <c r="N136" s="224"/>
      <c r="O136" s="224"/>
      <c r="P136" s="224"/>
      <c r="Q136" s="224"/>
      <c r="R136" s="224"/>
      <c r="S136" s="224"/>
      <c r="T136" s="224"/>
      <c r="U136" s="224"/>
      <c r="V136" s="224"/>
      <c r="W136" s="224"/>
      <c r="X136" s="224"/>
      <c r="Y136" s="224"/>
      <c r="Z136" s="224"/>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row>
    <row r="137" spans="1:55" x14ac:dyDescent="0.25">
      <c r="A137" s="211">
        <v>45877</v>
      </c>
      <c r="B137" s="212">
        <v>0</v>
      </c>
      <c r="C137" s="213">
        <v>0.1</v>
      </c>
      <c r="D137" s="212">
        <v>0</v>
      </c>
      <c r="E137" s="213">
        <v>0</v>
      </c>
      <c r="F137" s="212">
        <v>0</v>
      </c>
      <c r="G137" s="213">
        <v>0</v>
      </c>
      <c r="H137" s="212">
        <v>0</v>
      </c>
      <c r="I137" s="213">
        <v>0.5</v>
      </c>
      <c r="J137" s="212">
        <v>0.3</v>
      </c>
      <c r="K137" s="214">
        <v>0.3</v>
      </c>
      <c r="L137" s="233"/>
      <c r="M137" s="224"/>
      <c r="N137" s="224"/>
      <c r="O137" s="224"/>
      <c r="P137" s="224"/>
      <c r="Q137" s="224"/>
      <c r="R137" s="224"/>
      <c r="S137" s="224"/>
      <c r="T137" s="224"/>
      <c r="U137" s="224"/>
      <c r="V137" s="224"/>
      <c r="W137" s="224"/>
      <c r="X137" s="224"/>
      <c r="Y137" s="224"/>
      <c r="Z137" s="224"/>
      <c r="AA137" s="224"/>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row>
    <row r="138" spans="1:55" x14ac:dyDescent="0.25">
      <c r="A138" s="211">
        <v>45878</v>
      </c>
      <c r="B138" s="212">
        <v>0</v>
      </c>
      <c r="C138" s="213">
        <v>0.1</v>
      </c>
      <c r="D138" s="212">
        <v>0</v>
      </c>
      <c r="E138" s="213">
        <v>0</v>
      </c>
      <c r="F138" s="212">
        <v>0</v>
      </c>
      <c r="G138" s="213">
        <v>0</v>
      </c>
      <c r="H138" s="212">
        <v>0</v>
      </c>
      <c r="I138" s="213">
        <v>0.5</v>
      </c>
      <c r="J138" s="212">
        <v>0.3</v>
      </c>
      <c r="K138" s="214">
        <v>0.3</v>
      </c>
      <c r="L138" s="233"/>
      <c r="M138" s="224"/>
      <c r="N138" s="224"/>
      <c r="O138" s="224"/>
      <c r="P138" s="224"/>
      <c r="Q138" s="224"/>
      <c r="R138" s="224"/>
      <c r="S138" s="224"/>
      <c r="T138" s="224"/>
      <c r="U138" s="224"/>
      <c r="V138" s="224"/>
      <c r="W138" s="224"/>
      <c r="X138" s="224"/>
      <c r="Y138" s="224"/>
      <c r="Z138" s="224"/>
      <c r="AA138" s="224"/>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row>
    <row r="139" spans="1:55" x14ac:dyDescent="0.25">
      <c r="A139" s="211">
        <v>45879</v>
      </c>
      <c r="B139" s="212">
        <v>0</v>
      </c>
      <c r="C139" s="213">
        <v>0.1</v>
      </c>
      <c r="D139" s="212">
        <v>0</v>
      </c>
      <c r="E139" s="213">
        <v>0</v>
      </c>
      <c r="F139" s="212">
        <v>0</v>
      </c>
      <c r="G139" s="213">
        <v>0</v>
      </c>
      <c r="H139" s="212">
        <v>0</v>
      </c>
      <c r="I139" s="213">
        <v>0.5</v>
      </c>
      <c r="J139" s="212">
        <v>0.3</v>
      </c>
      <c r="K139" s="214">
        <v>0.3</v>
      </c>
      <c r="L139" s="233"/>
      <c r="M139" s="224"/>
      <c r="N139" s="224"/>
      <c r="O139" s="224"/>
      <c r="P139" s="224"/>
      <c r="Q139" s="224"/>
      <c r="R139" s="224"/>
      <c r="S139" s="224"/>
      <c r="T139" s="224"/>
      <c r="U139" s="224"/>
      <c r="V139" s="224"/>
      <c r="W139" s="224"/>
      <c r="X139" s="224"/>
      <c r="Y139" s="224"/>
      <c r="Z139" s="224"/>
      <c r="AA139" s="224"/>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row>
    <row r="140" spans="1:55" x14ac:dyDescent="0.25">
      <c r="A140" s="211">
        <v>45880</v>
      </c>
      <c r="B140" s="212">
        <v>0</v>
      </c>
      <c r="C140" s="213">
        <v>0.1</v>
      </c>
      <c r="D140" s="212">
        <v>0</v>
      </c>
      <c r="E140" s="213">
        <v>0</v>
      </c>
      <c r="F140" s="212">
        <v>0</v>
      </c>
      <c r="G140" s="213">
        <v>0</v>
      </c>
      <c r="H140" s="212">
        <v>0</v>
      </c>
      <c r="I140" s="213">
        <v>0.5</v>
      </c>
      <c r="J140" s="212">
        <v>0.3</v>
      </c>
      <c r="K140" s="214">
        <v>0.3</v>
      </c>
      <c r="L140" s="233"/>
      <c r="M140" s="224"/>
      <c r="N140" s="224"/>
      <c r="O140" s="224"/>
      <c r="P140" s="224"/>
      <c r="Q140" s="224"/>
      <c r="R140" s="224"/>
      <c r="S140" s="224"/>
      <c r="T140" s="224"/>
      <c r="U140" s="224"/>
      <c r="V140" s="224"/>
      <c r="W140" s="224"/>
      <c r="X140" s="224"/>
      <c r="Y140" s="224"/>
      <c r="Z140" s="224"/>
      <c r="AA140" s="224"/>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row>
    <row r="141" spans="1:55" x14ac:dyDescent="0.25">
      <c r="A141" s="211">
        <v>45881</v>
      </c>
      <c r="B141" s="212">
        <v>0</v>
      </c>
      <c r="C141" s="213">
        <v>0.1</v>
      </c>
      <c r="D141" s="212">
        <v>0</v>
      </c>
      <c r="E141" s="213">
        <v>0</v>
      </c>
      <c r="F141" s="212">
        <v>0</v>
      </c>
      <c r="G141" s="213">
        <v>0</v>
      </c>
      <c r="H141" s="212">
        <v>0</v>
      </c>
      <c r="I141" s="213">
        <v>0.5</v>
      </c>
      <c r="J141" s="212">
        <v>0.3</v>
      </c>
      <c r="K141" s="214">
        <v>0.3</v>
      </c>
      <c r="L141" s="233"/>
      <c r="M141" s="224"/>
      <c r="N141" s="224"/>
      <c r="O141" s="224"/>
      <c r="P141" s="224"/>
      <c r="Q141" s="224"/>
      <c r="R141" s="224"/>
      <c r="S141" s="224"/>
      <c r="T141" s="224"/>
      <c r="U141" s="224"/>
      <c r="V141" s="224"/>
      <c r="W141" s="224"/>
      <c r="X141" s="224"/>
      <c r="Y141" s="224"/>
      <c r="Z141" s="224"/>
      <c r="AA141" s="224"/>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row>
    <row r="142" spans="1:55" x14ac:dyDescent="0.25">
      <c r="A142" s="211">
        <v>45882</v>
      </c>
      <c r="B142" s="212">
        <v>0</v>
      </c>
      <c r="C142" s="213">
        <v>0.1</v>
      </c>
      <c r="D142" s="212">
        <v>0</v>
      </c>
      <c r="E142" s="213">
        <v>0</v>
      </c>
      <c r="F142" s="212">
        <v>0</v>
      </c>
      <c r="G142" s="213">
        <v>0</v>
      </c>
      <c r="H142" s="212">
        <v>0</v>
      </c>
      <c r="I142" s="213">
        <v>0.5</v>
      </c>
      <c r="J142" s="212">
        <v>0.3</v>
      </c>
      <c r="K142" s="214">
        <v>0.3</v>
      </c>
      <c r="L142" s="233"/>
      <c r="M142" s="224"/>
      <c r="N142" s="224"/>
      <c r="O142" s="224"/>
      <c r="P142" s="224"/>
      <c r="Q142" s="224"/>
      <c r="R142" s="224"/>
      <c r="S142" s="224"/>
      <c r="T142" s="224"/>
      <c r="U142" s="224"/>
      <c r="V142" s="224"/>
      <c r="W142" s="224"/>
      <c r="X142" s="224"/>
      <c r="Y142" s="224"/>
      <c r="Z142" s="224"/>
      <c r="AA142" s="224"/>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row>
    <row r="143" spans="1:55" x14ac:dyDescent="0.25">
      <c r="A143" s="211">
        <v>45883</v>
      </c>
      <c r="B143" s="212">
        <v>0</v>
      </c>
      <c r="C143" s="213">
        <v>0.1</v>
      </c>
      <c r="D143" s="212">
        <v>0</v>
      </c>
      <c r="E143" s="213">
        <v>0</v>
      </c>
      <c r="F143" s="212">
        <v>0</v>
      </c>
      <c r="G143" s="213">
        <v>0</v>
      </c>
      <c r="H143" s="212">
        <v>0</v>
      </c>
      <c r="I143" s="213">
        <v>0.5</v>
      </c>
      <c r="J143" s="212">
        <v>0.3</v>
      </c>
      <c r="K143" s="214">
        <v>0.3</v>
      </c>
      <c r="L143" s="233"/>
      <c r="M143" s="224"/>
      <c r="N143" s="224"/>
      <c r="O143" s="224"/>
      <c r="P143" s="224"/>
      <c r="Q143" s="224"/>
      <c r="R143" s="224"/>
      <c r="S143" s="224"/>
      <c r="T143" s="224"/>
      <c r="U143" s="224"/>
      <c r="V143" s="224"/>
      <c r="W143" s="224"/>
      <c r="X143" s="224"/>
      <c r="Y143" s="224"/>
      <c r="Z143" s="224"/>
      <c r="AA143" s="224"/>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row>
    <row r="144" spans="1:55" x14ac:dyDescent="0.25">
      <c r="A144" s="211">
        <v>45884</v>
      </c>
      <c r="B144" s="212">
        <v>0</v>
      </c>
      <c r="C144" s="213">
        <v>0.1</v>
      </c>
      <c r="D144" s="212">
        <v>0</v>
      </c>
      <c r="E144" s="213">
        <v>0</v>
      </c>
      <c r="F144" s="212">
        <v>0</v>
      </c>
      <c r="G144" s="213">
        <v>0</v>
      </c>
      <c r="H144" s="212">
        <v>0</v>
      </c>
      <c r="I144" s="213">
        <v>0.5</v>
      </c>
      <c r="J144" s="212">
        <v>0.3</v>
      </c>
      <c r="K144" s="214">
        <v>0.3</v>
      </c>
      <c r="L144" s="233"/>
      <c r="M144" s="224"/>
      <c r="N144" s="224"/>
      <c r="O144" s="224"/>
      <c r="P144" s="224"/>
      <c r="Q144" s="224"/>
      <c r="R144" s="224"/>
      <c r="S144" s="224"/>
      <c r="T144" s="224"/>
      <c r="U144" s="224"/>
      <c r="V144" s="224"/>
      <c r="W144" s="224"/>
      <c r="X144" s="224"/>
      <c r="Y144" s="224"/>
      <c r="Z144" s="224"/>
      <c r="AA144" s="224"/>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row>
    <row r="145" spans="1:55" x14ac:dyDescent="0.25">
      <c r="A145" s="211">
        <v>45885</v>
      </c>
      <c r="B145" s="212">
        <v>0</v>
      </c>
      <c r="C145" s="213">
        <v>0.1</v>
      </c>
      <c r="D145" s="212">
        <v>0</v>
      </c>
      <c r="E145" s="213">
        <v>0</v>
      </c>
      <c r="F145" s="212">
        <v>0</v>
      </c>
      <c r="G145" s="213">
        <v>0</v>
      </c>
      <c r="H145" s="212">
        <v>0</v>
      </c>
      <c r="I145" s="213">
        <v>0.5</v>
      </c>
      <c r="J145" s="212">
        <v>0.2</v>
      </c>
      <c r="K145" s="214">
        <v>0.3</v>
      </c>
      <c r="L145" s="233"/>
      <c r="M145" s="224"/>
      <c r="N145" s="224"/>
      <c r="O145" s="224"/>
      <c r="P145" s="224"/>
      <c r="Q145" s="224"/>
      <c r="R145" s="224"/>
      <c r="S145" s="224"/>
      <c r="T145" s="224"/>
      <c r="U145" s="224"/>
      <c r="V145" s="224"/>
      <c r="W145" s="224"/>
      <c r="X145" s="224"/>
      <c r="Y145" s="224"/>
      <c r="Z145" s="224"/>
      <c r="AA145" s="224"/>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row>
    <row r="146" spans="1:55" x14ac:dyDescent="0.25">
      <c r="A146" s="211">
        <v>45886</v>
      </c>
      <c r="B146" s="212">
        <v>0</v>
      </c>
      <c r="C146" s="213">
        <v>0.1</v>
      </c>
      <c r="D146" s="212">
        <v>0</v>
      </c>
      <c r="E146" s="213">
        <v>0</v>
      </c>
      <c r="F146" s="212">
        <v>0</v>
      </c>
      <c r="G146" s="213">
        <v>0</v>
      </c>
      <c r="H146" s="212">
        <v>0</v>
      </c>
      <c r="I146" s="213">
        <v>0.5</v>
      </c>
      <c r="J146" s="212">
        <v>0.2</v>
      </c>
      <c r="K146" s="214">
        <v>0.3</v>
      </c>
      <c r="L146" s="233"/>
      <c r="M146" s="224"/>
      <c r="N146" s="224"/>
      <c r="O146" s="224"/>
      <c r="P146" s="224"/>
      <c r="Q146" s="224"/>
      <c r="R146" s="224"/>
      <c r="S146" s="224"/>
      <c r="T146" s="224"/>
      <c r="U146" s="224"/>
      <c r="V146" s="224"/>
      <c r="W146" s="224"/>
      <c r="X146" s="224"/>
      <c r="Y146" s="224"/>
      <c r="Z146" s="224"/>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row>
    <row r="147" spans="1:55" x14ac:dyDescent="0.25">
      <c r="A147" s="211">
        <v>45887</v>
      </c>
      <c r="B147" s="212">
        <v>0</v>
      </c>
      <c r="C147" s="213">
        <v>0.2</v>
      </c>
      <c r="D147" s="212">
        <v>0</v>
      </c>
      <c r="E147" s="213">
        <v>0</v>
      </c>
      <c r="F147" s="212">
        <v>0</v>
      </c>
      <c r="G147" s="213">
        <v>0</v>
      </c>
      <c r="H147" s="212">
        <v>0</v>
      </c>
      <c r="I147" s="213">
        <v>0.5</v>
      </c>
      <c r="J147" s="212">
        <v>0.2</v>
      </c>
      <c r="K147" s="214">
        <v>0.3</v>
      </c>
      <c r="L147" s="233"/>
      <c r="M147" s="224"/>
      <c r="N147" s="224"/>
      <c r="O147" s="224"/>
      <c r="P147" s="224"/>
      <c r="Q147" s="224"/>
      <c r="R147" s="224"/>
      <c r="S147" s="224"/>
      <c r="T147" s="224"/>
      <c r="U147" s="224"/>
      <c r="V147" s="224"/>
      <c r="W147" s="224"/>
      <c r="X147" s="224"/>
      <c r="Y147" s="224"/>
      <c r="Z147" s="224"/>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row>
    <row r="148" spans="1:55" x14ac:dyDescent="0.25">
      <c r="A148" s="211">
        <v>45888</v>
      </c>
      <c r="B148" s="212">
        <v>0</v>
      </c>
      <c r="C148" s="213">
        <v>0.2</v>
      </c>
      <c r="D148" s="212">
        <v>0</v>
      </c>
      <c r="E148" s="213">
        <v>0</v>
      </c>
      <c r="F148" s="212">
        <v>0</v>
      </c>
      <c r="G148" s="213">
        <v>0</v>
      </c>
      <c r="H148" s="212">
        <v>0</v>
      </c>
      <c r="I148" s="213">
        <v>0.5</v>
      </c>
      <c r="J148" s="212">
        <v>0.2</v>
      </c>
      <c r="K148" s="214">
        <v>0.3</v>
      </c>
      <c r="L148" s="233"/>
      <c r="M148" s="224"/>
      <c r="N148" s="224"/>
      <c r="O148" s="224"/>
      <c r="P148" s="224"/>
      <c r="Q148" s="224"/>
      <c r="R148" s="224"/>
      <c r="S148" s="224"/>
      <c r="T148" s="224"/>
      <c r="U148" s="224"/>
      <c r="V148" s="224"/>
      <c r="W148" s="224"/>
      <c r="X148" s="224"/>
      <c r="Y148" s="224"/>
      <c r="Z148" s="224"/>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row>
    <row r="149" spans="1:55" x14ac:dyDescent="0.25">
      <c r="A149" s="211">
        <v>45889</v>
      </c>
      <c r="B149" s="212">
        <v>0</v>
      </c>
      <c r="C149" s="213">
        <v>0.2</v>
      </c>
      <c r="D149" s="212">
        <v>0</v>
      </c>
      <c r="E149" s="213">
        <v>0</v>
      </c>
      <c r="F149" s="212">
        <v>0</v>
      </c>
      <c r="G149" s="213">
        <v>0</v>
      </c>
      <c r="H149" s="212">
        <v>0</v>
      </c>
      <c r="I149" s="213">
        <v>0.5</v>
      </c>
      <c r="J149" s="212">
        <v>0.2</v>
      </c>
      <c r="K149" s="214">
        <v>0.3</v>
      </c>
      <c r="L149" s="233"/>
      <c r="M149" s="224"/>
      <c r="N149" s="224"/>
      <c r="O149" s="224"/>
      <c r="P149" s="224"/>
      <c r="Q149" s="224"/>
      <c r="R149" s="224"/>
      <c r="S149" s="224"/>
      <c r="T149" s="224"/>
      <c r="U149" s="224"/>
      <c r="V149" s="224"/>
      <c r="W149" s="224"/>
      <c r="X149" s="224"/>
      <c r="Y149" s="224"/>
      <c r="Z149" s="224"/>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row>
    <row r="150" spans="1:55" x14ac:dyDescent="0.25">
      <c r="A150" s="211">
        <v>45890</v>
      </c>
      <c r="B150" s="212">
        <v>0</v>
      </c>
      <c r="C150" s="213">
        <v>0.2</v>
      </c>
      <c r="D150" s="212">
        <v>0</v>
      </c>
      <c r="E150" s="213">
        <v>0</v>
      </c>
      <c r="F150" s="212">
        <v>0</v>
      </c>
      <c r="G150" s="213">
        <v>0</v>
      </c>
      <c r="H150" s="212">
        <v>0</v>
      </c>
      <c r="I150" s="213">
        <v>0.5</v>
      </c>
      <c r="J150" s="212">
        <v>0.2</v>
      </c>
      <c r="K150" s="214">
        <v>0.3</v>
      </c>
      <c r="L150" s="233"/>
      <c r="M150" s="224"/>
      <c r="N150" s="224"/>
      <c r="O150" s="224"/>
      <c r="P150" s="224"/>
      <c r="Q150" s="224"/>
      <c r="R150" s="224"/>
      <c r="S150" s="224"/>
      <c r="T150" s="224"/>
      <c r="U150" s="224"/>
      <c r="V150" s="224"/>
      <c r="W150" s="224"/>
      <c r="X150" s="224"/>
      <c r="Y150" s="224"/>
      <c r="Z150" s="224"/>
      <c r="AA150" s="224"/>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row>
    <row r="151" spans="1:55" x14ac:dyDescent="0.25">
      <c r="A151" s="211">
        <v>45891</v>
      </c>
      <c r="B151" s="212">
        <v>0</v>
      </c>
      <c r="C151" s="213">
        <v>0.2</v>
      </c>
      <c r="D151" s="212">
        <v>0</v>
      </c>
      <c r="E151" s="213">
        <v>0</v>
      </c>
      <c r="F151" s="212">
        <v>0</v>
      </c>
      <c r="G151" s="213">
        <v>0</v>
      </c>
      <c r="H151" s="212">
        <v>0</v>
      </c>
      <c r="I151" s="213">
        <v>0.5</v>
      </c>
      <c r="J151" s="212">
        <v>0.2</v>
      </c>
      <c r="K151" s="214">
        <v>0.3</v>
      </c>
      <c r="L151" s="233"/>
      <c r="M151" s="224"/>
      <c r="N151" s="224"/>
      <c r="O151" s="224"/>
      <c r="P151" s="224"/>
      <c r="Q151" s="224"/>
      <c r="R151" s="224"/>
      <c r="S151" s="224"/>
      <c r="T151" s="224"/>
      <c r="U151" s="224"/>
      <c r="V151" s="224"/>
      <c r="W151" s="224"/>
      <c r="X151" s="224"/>
      <c r="Y151" s="224"/>
      <c r="Z151" s="224"/>
      <c r="AA151" s="224"/>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row>
    <row r="152" spans="1:55" x14ac:dyDescent="0.25">
      <c r="A152" s="211">
        <v>45892</v>
      </c>
      <c r="B152" s="212">
        <v>0</v>
      </c>
      <c r="C152" s="213">
        <v>0.2</v>
      </c>
      <c r="D152" s="212">
        <v>0</v>
      </c>
      <c r="E152" s="213">
        <v>0</v>
      </c>
      <c r="F152" s="212">
        <v>0</v>
      </c>
      <c r="G152" s="213">
        <v>0</v>
      </c>
      <c r="H152" s="212">
        <v>0</v>
      </c>
      <c r="I152" s="213">
        <v>0.5</v>
      </c>
      <c r="J152" s="212">
        <v>0.2</v>
      </c>
      <c r="K152" s="214">
        <v>0.3</v>
      </c>
      <c r="L152" s="233"/>
      <c r="M152" s="224"/>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row>
    <row r="153" spans="1:55" x14ac:dyDescent="0.25">
      <c r="A153" s="211">
        <v>45893</v>
      </c>
      <c r="B153" s="212">
        <v>0</v>
      </c>
      <c r="C153" s="213">
        <v>0.2</v>
      </c>
      <c r="D153" s="212">
        <v>0</v>
      </c>
      <c r="E153" s="213">
        <v>0</v>
      </c>
      <c r="F153" s="212">
        <v>0</v>
      </c>
      <c r="G153" s="213">
        <v>0</v>
      </c>
      <c r="H153" s="212">
        <v>0</v>
      </c>
      <c r="I153" s="213">
        <v>0.5</v>
      </c>
      <c r="J153" s="212">
        <v>0.2</v>
      </c>
      <c r="K153" s="214">
        <v>0.3</v>
      </c>
      <c r="L153" s="233"/>
      <c r="M153" s="224"/>
      <c r="N153" s="224"/>
      <c r="O153" s="224"/>
      <c r="P153" s="224"/>
      <c r="Q153" s="224"/>
      <c r="R153" s="224"/>
      <c r="S153" s="224"/>
      <c r="T153" s="224"/>
      <c r="U153" s="224"/>
      <c r="V153" s="224"/>
      <c r="W153" s="224"/>
      <c r="X153" s="224"/>
      <c r="Y153" s="224"/>
      <c r="Z153" s="224"/>
      <c r="AA153" s="224"/>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row>
    <row r="154" spans="1:55" x14ac:dyDescent="0.25">
      <c r="A154" s="211">
        <v>45894</v>
      </c>
      <c r="B154" s="212">
        <v>0</v>
      </c>
      <c r="C154" s="213">
        <v>0.2</v>
      </c>
      <c r="D154" s="212">
        <v>0</v>
      </c>
      <c r="E154" s="213">
        <v>0</v>
      </c>
      <c r="F154" s="212">
        <v>0</v>
      </c>
      <c r="G154" s="213">
        <v>0</v>
      </c>
      <c r="H154" s="212">
        <v>0</v>
      </c>
      <c r="I154" s="213">
        <v>0.5</v>
      </c>
      <c r="J154" s="212">
        <v>0.4</v>
      </c>
      <c r="K154" s="214">
        <v>0.65</v>
      </c>
      <c r="L154" s="233"/>
      <c r="M154" s="224"/>
      <c r="N154" s="224"/>
      <c r="O154" s="224"/>
      <c r="P154" s="224"/>
      <c r="Q154" s="224"/>
      <c r="R154" s="224"/>
      <c r="S154" s="224"/>
      <c r="T154" s="224"/>
      <c r="U154" s="224"/>
      <c r="V154" s="224"/>
      <c r="W154" s="224"/>
      <c r="X154" s="224"/>
      <c r="Y154" s="224"/>
      <c r="Z154" s="224"/>
      <c r="AA154" s="224"/>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row>
    <row r="155" spans="1:55" x14ac:dyDescent="0.25">
      <c r="A155" s="211">
        <v>45895</v>
      </c>
      <c r="B155" s="212">
        <v>0</v>
      </c>
      <c r="C155" s="213">
        <v>0.2</v>
      </c>
      <c r="D155" s="212">
        <v>0</v>
      </c>
      <c r="E155" s="213">
        <v>0</v>
      </c>
      <c r="F155" s="212">
        <v>0</v>
      </c>
      <c r="G155" s="213">
        <v>0</v>
      </c>
      <c r="H155" s="212">
        <v>0</v>
      </c>
      <c r="I155" s="213">
        <v>0.5</v>
      </c>
      <c r="J155" s="212">
        <v>0.4</v>
      </c>
      <c r="K155" s="214">
        <v>0.65</v>
      </c>
      <c r="L155" s="233"/>
      <c r="M155" s="224"/>
      <c r="N155" s="224"/>
      <c r="O155" s="224"/>
      <c r="P155" s="224"/>
      <c r="Q155" s="224"/>
      <c r="R155" s="224"/>
      <c r="S155" s="224"/>
      <c r="T155" s="224"/>
      <c r="U155" s="224"/>
      <c r="V155" s="224"/>
      <c r="W155" s="224"/>
      <c r="X155" s="224"/>
      <c r="Y155" s="224"/>
      <c r="Z155" s="224"/>
      <c r="AA155" s="224"/>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row>
    <row r="156" spans="1:55" x14ac:dyDescent="0.25">
      <c r="A156" s="211">
        <v>45896</v>
      </c>
      <c r="B156" s="212">
        <v>0</v>
      </c>
      <c r="C156" s="213">
        <v>0.2</v>
      </c>
      <c r="D156" s="212">
        <v>0</v>
      </c>
      <c r="E156" s="213">
        <v>0</v>
      </c>
      <c r="F156" s="212">
        <v>0</v>
      </c>
      <c r="G156" s="213">
        <v>0</v>
      </c>
      <c r="H156" s="212">
        <v>0</v>
      </c>
      <c r="I156" s="213">
        <v>0.5</v>
      </c>
      <c r="J156" s="212">
        <v>0.4</v>
      </c>
      <c r="K156" s="214">
        <v>0.65</v>
      </c>
      <c r="L156" s="233"/>
      <c r="M156" s="224"/>
      <c r="N156" s="224"/>
      <c r="O156" s="224"/>
      <c r="P156" s="224"/>
      <c r="Q156" s="224"/>
      <c r="R156" s="224"/>
      <c r="S156" s="224"/>
      <c r="T156" s="224"/>
      <c r="U156" s="224"/>
      <c r="V156" s="224"/>
      <c r="W156" s="224"/>
      <c r="X156" s="224"/>
      <c r="Y156" s="224"/>
      <c r="Z156" s="224"/>
      <c r="AA156" s="224"/>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row>
    <row r="157" spans="1:55" x14ac:dyDescent="0.25">
      <c r="A157" s="211">
        <v>45897</v>
      </c>
      <c r="B157" s="212">
        <v>0</v>
      </c>
      <c r="C157" s="213">
        <v>0.2</v>
      </c>
      <c r="D157" s="212">
        <v>0</v>
      </c>
      <c r="E157" s="213">
        <v>0</v>
      </c>
      <c r="F157" s="212">
        <v>0</v>
      </c>
      <c r="G157" s="213">
        <v>0</v>
      </c>
      <c r="H157" s="212">
        <v>0</v>
      </c>
      <c r="I157" s="213">
        <v>0.5</v>
      </c>
      <c r="J157" s="212">
        <v>0.4</v>
      </c>
      <c r="K157" s="214">
        <v>0.65</v>
      </c>
      <c r="L157" s="233"/>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row>
    <row r="158" spans="1:55" x14ac:dyDescent="0.25">
      <c r="A158" s="211">
        <v>45898</v>
      </c>
      <c r="B158" s="212">
        <v>0</v>
      </c>
      <c r="C158" s="213">
        <v>0.2</v>
      </c>
      <c r="D158" s="212">
        <v>0</v>
      </c>
      <c r="E158" s="213">
        <v>0</v>
      </c>
      <c r="F158" s="212">
        <v>0</v>
      </c>
      <c r="G158" s="213">
        <v>0</v>
      </c>
      <c r="H158" s="212">
        <v>0</v>
      </c>
      <c r="I158" s="213">
        <v>0.5</v>
      </c>
      <c r="J158" s="212">
        <v>0.4</v>
      </c>
      <c r="K158" s="214">
        <v>0.65</v>
      </c>
      <c r="L158" s="233"/>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row>
    <row r="159" spans="1:55" x14ac:dyDescent="0.25">
      <c r="A159" s="211">
        <v>45899</v>
      </c>
      <c r="B159" s="212">
        <v>0</v>
      </c>
      <c r="C159" s="213">
        <v>0</v>
      </c>
      <c r="D159" s="212">
        <v>0</v>
      </c>
      <c r="E159" s="213">
        <v>0</v>
      </c>
      <c r="F159" s="212">
        <v>0</v>
      </c>
      <c r="G159" s="213">
        <v>0</v>
      </c>
      <c r="H159" s="212">
        <v>0</v>
      </c>
      <c r="I159" s="213">
        <v>0.5</v>
      </c>
      <c r="J159" s="212">
        <v>0.4</v>
      </c>
      <c r="K159" s="214">
        <v>0.65</v>
      </c>
      <c r="L159" s="233"/>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row>
    <row r="160" spans="1:55" ht="13.8" thickBot="1" x14ac:dyDescent="0.3">
      <c r="A160" s="211">
        <v>45900</v>
      </c>
      <c r="B160" s="215">
        <v>0</v>
      </c>
      <c r="C160" s="216">
        <v>0</v>
      </c>
      <c r="D160" s="215">
        <v>0</v>
      </c>
      <c r="E160" s="216">
        <v>0</v>
      </c>
      <c r="F160" s="215">
        <v>0</v>
      </c>
      <c r="G160" s="216">
        <v>0</v>
      </c>
      <c r="H160" s="215">
        <v>0</v>
      </c>
      <c r="I160" s="216">
        <v>0.5</v>
      </c>
      <c r="J160" s="215">
        <v>0.4</v>
      </c>
      <c r="K160" s="217">
        <v>0.65</v>
      </c>
      <c r="L160" s="233"/>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row>
    <row r="161" spans="1:55" x14ac:dyDescent="0.25">
      <c r="A161" s="211">
        <v>45901</v>
      </c>
      <c r="B161" s="208">
        <v>0</v>
      </c>
      <c r="C161" s="209">
        <v>0</v>
      </c>
      <c r="D161" s="208">
        <v>0.1</v>
      </c>
      <c r="E161" s="209">
        <v>0</v>
      </c>
      <c r="F161" s="208">
        <v>0</v>
      </c>
      <c r="G161" s="209">
        <v>0</v>
      </c>
      <c r="H161" s="208">
        <v>0</v>
      </c>
      <c r="I161" s="209">
        <v>0.5</v>
      </c>
      <c r="J161" s="208">
        <v>0.4</v>
      </c>
      <c r="K161" s="210">
        <v>0.65</v>
      </c>
      <c r="L161" s="233"/>
      <c r="M161" s="224"/>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row>
    <row r="162" spans="1:55" x14ac:dyDescent="0.25">
      <c r="A162" s="211">
        <v>45902</v>
      </c>
      <c r="B162" s="212">
        <v>0</v>
      </c>
      <c r="C162" s="213">
        <v>0</v>
      </c>
      <c r="D162" s="212">
        <v>0.1</v>
      </c>
      <c r="E162" s="213">
        <v>0</v>
      </c>
      <c r="F162" s="212">
        <v>0</v>
      </c>
      <c r="G162" s="213">
        <v>0</v>
      </c>
      <c r="H162" s="212">
        <v>0</v>
      </c>
      <c r="I162" s="213">
        <v>0.5</v>
      </c>
      <c r="J162" s="212">
        <v>0.4</v>
      </c>
      <c r="K162" s="214">
        <v>0.65</v>
      </c>
      <c r="L162" s="233"/>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row>
    <row r="163" spans="1:55" x14ac:dyDescent="0.25">
      <c r="A163" s="211">
        <v>45903</v>
      </c>
      <c r="B163" s="212">
        <v>0</v>
      </c>
      <c r="C163" s="213">
        <v>0</v>
      </c>
      <c r="D163" s="212">
        <v>0.1</v>
      </c>
      <c r="E163" s="213">
        <v>0</v>
      </c>
      <c r="F163" s="212">
        <v>0</v>
      </c>
      <c r="G163" s="213">
        <v>0</v>
      </c>
      <c r="H163" s="212">
        <v>0</v>
      </c>
      <c r="I163" s="213">
        <v>0.5</v>
      </c>
      <c r="J163" s="212">
        <v>0.4</v>
      </c>
      <c r="K163" s="214">
        <v>0.65</v>
      </c>
      <c r="L163" s="233"/>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row>
    <row r="164" spans="1:55" x14ac:dyDescent="0.25">
      <c r="A164" s="211">
        <v>45904</v>
      </c>
      <c r="B164" s="212">
        <v>0</v>
      </c>
      <c r="C164" s="213">
        <v>0</v>
      </c>
      <c r="D164" s="212">
        <v>0.1</v>
      </c>
      <c r="E164" s="213">
        <v>0</v>
      </c>
      <c r="F164" s="212">
        <v>0</v>
      </c>
      <c r="G164" s="213">
        <v>0</v>
      </c>
      <c r="H164" s="212">
        <v>0</v>
      </c>
      <c r="I164" s="213">
        <v>0.5</v>
      </c>
      <c r="J164" s="212">
        <v>0.4</v>
      </c>
      <c r="K164" s="214">
        <v>0.65</v>
      </c>
      <c r="L164" s="233"/>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row>
    <row r="165" spans="1:55" x14ac:dyDescent="0.25">
      <c r="A165" s="211">
        <v>45905</v>
      </c>
      <c r="B165" s="212">
        <v>0</v>
      </c>
      <c r="C165" s="213">
        <v>0</v>
      </c>
      <c r="D165" s="212">
        <v>0.1</v>
      </c>
      <c r="E165" s="213">
        <v>0</v>
      </c>
      <c r="F165" s="212">
        <v>0</v>
      </c>
      <c r="G165" s="213">
        <v>0</v>
      </c>
      <c r="H165" s="212">
        <v>0</v>
      </c>
      <c r="I165" s="213">
        <v>0.5</v>
      </c>
      <c r="J165" s="212">
        <v>0.4</v>
      </c>
      <c r="K165" s="214">
        <v>0.65</v>
      </c>
      <c r="L165" s="233"/>
      <c r="M165" s="224"/>
      <c r="N165" s="224"/>
      <c r="O165" s="224"/>
      <c r="P165" s="224"/>
      <c r="Q165" s="224"/>
      <c r="R165" s="224"/>
      <c r="S165" s="224"/>
      <c r="T165" s="224"/>
      <c r="U165" s="224"/>
      <c r="V165" s="224"/>
      <c r="W165" s="224"/>
      <c r="X165" s="224"/>
      <c r="Y165" s="224"/>
      <c r="Z165" s="224"/>
      <c r="AA165" s="224"/>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row>
    <row r="166" spans="1:55" x14ac:dyDescent="0.25">
      <c r="A166" s="211">
        <v>45906</v>
      </c>
      <c r="B166" s="212">
        <v>0</v>
      </c>
      <c r="C166" s="213">
        <v>0</v>
      </c>
      <c r="D166" s="212">
        <v>0.1</v>
      </c>
      <c r="E166" s="213">
        <v>0</v>
      </c>
      <c r="F166" s="212">
        <v>0</v>
      </c>
      <c r="G166" s="213">
        <v>0</v>
      </c>
      <c r="H166" s="212">
        <v>0</v>
      </c>
      <c r="I166" s="213">
        <v>0.5</v>
      </c>
      <c r="J166" s="212">
        <v>0.4</v>
      </c>
      <c r="K166" s="214">
        <v>0.65</v>
      </c>
      <c r="L166" s="233"/>
      <c r="M166" s="224"/>
      <c r="N166" s="224"/>
      <c r="O166" s="224"/>
      <c r="P166" s="224"/>
      <c r="Q166" s="224"/>
      <c r="R166" s="224"/>
      <c r="S166" s="224"/>
      <c r="T166" s="224"/>
      <c r="U166" s="224"/>
      <c r="V166" s="224"/>
      <c r="W166" s="224"/>
      <c r="X166" s="224"/>
      <c r="Y166" s="224"/>
      <c r="Z166" s="224"/>
      <c r="AA166" s="224"/>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row>
    <row r="167" spans="1:55" x14ac:dyDescent="0.25">
      <c r="A167" s="211">
        <v>45907</v>
      </c>
      <c r="B167" s="212">
        <v>0</v>
      </c>
      <c r="C167" s="213">
        <v>0</v>
      </c>
      <c r="D167" s="212">
        <v>0.1</v>
      </c>
      <c r="E167" s="213">
        <v>0</v>
      </c>
      <c r="F167" s="212">
        <v>0</v>
      </c>
      <c r="G167" s="213">
        <v>0</v>
      </c>
      <c r="H167" s="212">
        <v>0</v>
      </c>
      <c r="I167" s="213">
        <v>0.5</v>
      </c>
      <c r="J167" s="212">
        <v>0.4</v>
      </c>
      <c r="K167" s="214">
        <v>0.65</v>
      </c>
      <c r="L167" s="233"/>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row>
    <row r="168" spans="1:55" x14ac:dyDescent="0.25">
      <c r="A168" s="211">
        <v>45908</v>
      </c>
      <c r="B168" s="212">
        <v>0</v>
      </c>
      <c r="C168" s="213">
        <v>0</v>
      </c>
      <c r="D168" s="212">
        <v>0.4</v>
      </c>
      <c r="E168" s="213">
        <v>0.4</v>
      </c>
      <c r="F168" s="212">
        <v>0</v>
      </c>
      <c r="G168" s="213">
        <v>0</v>
      </c>
      <c r="H168" s="212">
        <v>0</v>
      </c>
      <c r="I168" s="213">
        <v>0.5</v>
      </c>
      <c r="J168" s="212">
        <v>0.4</v>
      </c>
      <c r="K168" s="214">
        <v>0.65</v>
      </c>
      <c r="L168" s="233"/>
      <c r="M168" s="224"/>
      <c r="N168" s="224"/>
      <c r="O168" s="224"/>
      <c r="P168" s="224"/>
      <c r="Q168" s="224"/>
      <c r="R168" s="224"/>
      <c r="S168" s="224"/>
      <c r="T168" s="224"/>
      <c r="U168" s="224"/>
      <c r="V168" s="224"/>
      <c r="W168" s="224"/>
      <c r="X168" s="224"/>
      <c r="Y168" s="224"/>
      <c r="Z168" s="224"/>
      <c r="AA168" s="224"/>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row>
    <row r="169" spans="1:55" x14ac:dyDescent="0.25">
      <c r="A169" s="211">
        <v>45909</v>
      </c>
      <c r="B169" s="212">
        <v>0</v>
      </c>
      <c r="C169" s="213">
        <v>0</v>
      </c>
      <c r="D169" s="212">
        <v>0.4</v>
      </c>
      <c r="E169" s="213">
        <v>0.4</v>
      </c>
      <c r="F169" s="212">
        <v>0</v>
      </c>
      <c r="G169" s="213">
        <v>0</v>
      </c>
      <c r="H169" s="212">
        <v>0</v>
      </c>
      <c r="I169" s="213">
        <v>0.5</v>
      </c>
      <c r="J169" s="212">
        <v>0.4</v>
      </c>
      <c r="K169" s="214">
        <v>0.65</v>
      </c>
      <c r="L169" s="233"/>
      <c r="M169" s="224"/>
      <c r="N169" s="224"/>
      <c r="O169" s="224"/>
      <c r="P169" s="224"/>
      <c r="Q169" s="224"/>
      <c r="R169" s="224"/>
      <c r="S169" s="224"/>
      <c r="T169" s="224"/>
      <c r="U169" s="224"/>
      <c r="V169" s="224"/>
      <c r="W169" s="224"/>
      <c r="X169" s="224"/>
      <c r="Y169" s="224"/>
      <c r="Z169" s="224"/>
      <c r="AA169" s="224"/>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row>
    <row r="170" spans="1:55" x14ac:dyDescent="0.25">
      <c r="A170" s="211">
        <v>45910</v>
      </c>
      <c r="B170" s="212">
        <v>0</v>
      </c>
      <c r="C170" s="213">
        <v>0</v>
      </c>
      <c r="D170" s="212">
        <v>0.4</v>
      </c>
      <c r="E170" s="213">
        <v>0.4</v>
      </c>
      <c r="F170" s="212">
        <v>0</v>
      </c>
      <c r="G170" s="213">
        <v>0</v>
      </c>
      <c r="H170" s="212">
        <v>0</v>
      </c>
      <c r="I170" s="213">
        <v>0.5</v>
      </c>
      <c r="J170" s="212">
        <v>0.4</v>
      </c>
      <c r="K170" s="214">
        <v>0.65</v>
      </c>
      <c r="L170" s="233"/>
      <c r="M170" s="224"/>
      <c r="N170" s="224"/>
      <c r="O170" s="224"/>
      <c r="P170" s="224"/>
      <c r="Q170" s="224"/>
      <c r="R170" s="224"/>
      <c r="S170" s="224"/>
      <c r="T170" s="224"/>
      <c r="U170" s="224"/>
      <c r="V170" s="224"/>
      <c r="W170" s="224"/>
      <c r="X170" s="224"/>
      <c r="Y170" s="224"/>
      <c r="Z170" s="224"/>
      <c r="AA170" s="224"/>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row>
    <row r="171" spans="1:55" x14ac:dyDescent="0.25">
      <c r="A171" s="211">
        <v>45911</v>
      </c>
      <c r="B171" s="212">
        <v>0</v>
      </c>
      <c r="C171" s="213">
        <v>0</v>
      </c>
      <c r="D171" s="212">
        <v>0.4</v>
      </c>
      <c r="E171" s="213">
        <v>0.4</v>
      </c>
      <c r="F171" s="212">
        <v>0</v>
      </c>
      <c r="G171" s="213">
        <v>0</v>
      </c>
      <c r="H171" s="212">
        <v>0</v>
      </c>
      <c r="I171" s="213">
        <v>0.5</v>
      </c>
      <c r="J171" s="212">
        <v>0.4</v>
      </c>
      <c r="K171" s="214">
        <v>0.65</v>
      </c>
      <c r="L171" s="233"/>
      <c r="M171" s="224"/>
      <c r="N171" s="224"/>
      <c r="O171" s="224"/>
      <c r="P171" s="224"/>
      <c r="Q171" s="224"/>
      <c r="R171" s="224"/>
      <c r="S171" s="224"/>
      <c r="T171" s="224"/>
      <c r="U171" s="224"/>
      <c r="V171" s="224"/>
      <c r="W171" s="224"/>
      <c r="X171" s="224"/>
      <c r="Y171" s="224"/>
      <c r="Z171" s="224"/>
      <c r="AA171" s="224"/>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row>
    <row r="172" spans="1:55" x14ac:dyDescent="0.25">
      <c r="A172" s="211">
        <v>45912</v>
      </c>
      <c r="B172" s="212">
        <v>0</v>
      </c>
      <c r="C172" s="213">
        <v>0</v>
      </c>
      <c r="D172" s="212">
        <v>0.4</v>
      </c>
      <c r="E172" s="213">
        <v>0.4</v>
      </c>
      <c r="F172" s="212">
        <v>0</v>
      </c>
      <c r="G172" s="213">
        <v>0</v>
      </c>
      <c r="H172" s="212">
        <v>0</v>
      </c>
      <c r="I172" s="213">
        <v>0.5</v>
      </c>
      <c r="J172" s="212">
        <v>0.4</v>
      </c>
      <c r="K172" s="214">
        <v>0.65</v>
      </c>
      <c r="L172" s="233"/>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row>
    <row r="173" spans="1:55" x14ac:dyDescent="0.25">
      <c r="A173" s="211">
        <v>45913</v>
      </c>
      <c r="B173" s="212">
        <v>0</v>
      </c>
      <c r="C173" s="213">
        <v>0</v>
      </c>
      <c r="D173" s="212">
        <v>0.4</v>
      </c>
      <c r="E173" s="213">
        <v>0.4</v>
      </c>
      <c r="F173" s="212">
        <v>0</v>
      </c>
      <c r="G173" s="213">
        <v>0</v>
      </c>
      <c r="H173" s="212">
        <v>0</v>
      </c>
      <c r="I173" s="213">
        <v>0.5</v>
      </c>
      <c r="J173" s="212">
        <v>0.4</v>
      </c>
      <c r="K173" s="214">
        <v>0.65</v>
      </c>
      <c r="L173" s="233"/>
      <c r="M173" s="224"/>
      <c r="N173" s="224"/>
      <c r="O173" s="224"/>
      <c r="P173" s="224"/>
      <c r="Q173" s="224"/>
      <c r="R173" s="224"/>
      <c r="S173" s="224"/>
      <c r="T173" s="224"/>
      <c r="U173" s="224"/>
      <c r="V173" s="224"/>
      <c r="W173" s="224"/>
      <c r="X173" s="224"/>
      <c r="Y173" s="224"/>
      <c r="Z173" s="224"/>
      <c r="AA173" s="224"/>
      <c r="AB173" s="224"/>
      <c r="AC173" s="224"/>
      <c r="AD173" s="224"/>
      <c r="AE173" s="224"/>
      <c r="AF173" s="224"/>
      <c r="AG173" s="224"/>
      <c r="AH173" s="224"/>
      <c r="AI173" s="224"/>
      <c r="AJ173" s="224"/>
      <c r="AK173" s="224"/>
      <c r="AL173" s="224"/>
      <c r="AM173" s="224"/>
      <c r="AN173" s="224"/>
      <c r="AO173" s="224"/>
      <c r="AP173" s="224"/>
      <c r="AQ173" s="224"/>
      <c r="AR173" s="224"/>
      <c r="AS173" s="224"/>
      <c r="AT173" s="224"/>
      <c r="AU173" s="224"/>
      <c r="AV173" s="224"/>
      <c r="AW173" s="224"/>
      <c r="AX173" s="224"/>
      <c r="AY173" s="224"/>
      <c r="AZ173" s="224"/>
      <c r="BA173" s="224"/>
      <c r="BB173" s="224"/>
      <c r="BC173" s="224"/>
    </row>
    <row r="174" spans="1:55" x14ac:dyDescent="0.25">
      <c r="A174" s="211">
        <v>45914</v>
      </c>
      <c r="B174" s="212">
        <v>0</v>
      </c>
      <c r="C174" s="213">
        <v>0</v>
      </c>
      <c r="D174" s="212">
        <v>0.4</v>
      </c>
      <c r="E174" s="213">
        <v>0.4</v>
      </c>
      <c r="F174" s="212">
        <v>0</v>
      </c>
      <c r="G174" s="213">
        <v>0</v>
      </c>
      <c r="H174" s="212">
        <v>0</v>
      </c>
      <c r="I174" s="213">
        <v>0.5</v>
      </c>
      <c r="J174" s="212">
        <v>0.4</v>
      </c>
      <c r="K174" s="214">
        <v>0.65</v>
      </c>
      <c r="L174" s="233"/>
      <c r="M174" s="224"/>
      <c r="N174" s="224"/>
      <c r="O174" s="224"/>
      <c r="P174" s="224"/>
      <c r="Q174" s="224"/>
      <c r="R174" s="224"/>
      <c r="S174" s="224"/>
      <c r="T174" s="224"/>
      <c r="U174" s="224"/>
      <c r="V174" s="224"/>
      <c r="W174" s="224"/>
      <c r="X174" s="224"/>
      <c r="Y174" s="224"/>
      <c r="Z174" s="224"/>
      <c r="AA174" s="224"/>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row>
    <row r="175" spans="1:55" x14ac:dyDescent="0.25">
      <c r="A175" s="211">
        <v>45915</v>
      </c>
      <c r="B175" s="212">
        <v>0.45</v>
      </c>
      <c r="C175" s="213">
        <v>0.6</v>
      </c>
      <c r="D175" s="212">
        <v>0.65</v>
      </c>
      <c r="E175" s="213">
        <v>0.6</v>
      </c>
      <c r="F175" s="212">
        <v>0</v>
      </c>
      <c r="G175" s="213">
        <v>0</v>
      </c>
      <c r="H175" s="212">
        <v>0.1</v>
      </c>
      <c r="I175" s="213">
        <v>0.5</v>
      </c>
      <c r="J175" s="212">
        <v>0.4</v>
      </c>
      <c r="K175" s="214">
        <v>0.65</v>
      </c>
      <c r="L175" s="233"/>
      <c r="M175" s="224"/>
      <c r="N175" s="224"/>
      <c r="O175" s="224"/>
      <c r="P175" s="224"/>
      <c r="Q175" s="224"/>
      <c r="R175" s="224"/>
      <c r="S175" s="224"/>
      <c r="T175" s="224"/>
      <c r="U175" s="224"/>
      <c r="V175" s="224"/>
      <c r="W175" s="224"/>
      <c r="X175" s="224"/>
      <c r="Y175" s="224"/>
      <c r="Z175" s="224"/>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row>
    <row r="176" spans="1:55" x14ac:dyDescent="0.25">
      <c r="A176" s="211">
        <v>45916</v>
      </c>
      <c r="B176" s="212">
        <v>0.45</v>
      </c>
      <c r="C176" s="213">
        <v>0.6</v>
      </c>
      <c r="D176" s="212">
        <v>0.65</v>
      </c>
      <c r="E176" s="213">
        <v>0.6</v>
      </c>
      <c r="F176" s="212">
        <v>0</v>
      </c>
      <c r="G176" s="213">
        <v>0</v>
      </c>
      <c r="H176" s="212">
        <v>0.1</v>
      </c>
      <c r="I176" s="213">
        <v>0.5</v>
      </c>
      <c r="J176" s="212">
        <v>0.4</v>
      </c>
      <c r="K176" s="214">
        <v>0.65</v>
      </c>
      <c r="L176" s="233"/>
      <c r="M176" s="224"/>
      <c r="N176" s="224"/>
      <c r="O176" s="224"/>
      <c r="P176" s="224"/>
      <c r="Q176" s="224"/>
      <c r="R176" s="224"/>
      <c r="S176" s="224"/>
      <c r="T176" s="224"/>
      <c r="U176" s="224"/>
      <c r="V176" s="224"/>
      <c r="W176" s="224"/>
      <c r="X176" s="224"/>
      <c r="Y176" s="224"/>
      <c r="Z176" s="224"/>
      <c r="AA176" s="224"/>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row>
    <row r="177" spans="1:55" x14ac:dyDescent="0.25">
      <c r="A177" s="211">
        <v>45917</v>
      </c>
      <c r="B177" s="212">
        <v>0.45</v>
      </c>
      <c r="C177" s="213">
        <v>0.6</v>
      </c>
      <c r="D177" s="212">
        <v>0.6</v>
      </c>
      <c r="E177" s="213">
        <v>0.6</v>
      </c>
      <c r="F177" s="212">
        <v>0</v>
      </c>
      <c r="G177" s="213">
        <v>0</v>
      </c>
      <c r="H177" s="212">
        <v>0.1</v>
      </c>
      <c r="I177" s="213">
        <v>0.5</v>
      </c>
      <c r="J177" s="212">
        <v>0.4</v>
      </c>
      <c r="K177" s="214">
        <v>0.65</v>
      </c>
      <c r="L177" s="233"/>
      <c r="M177" s="224"/>
      <c r="N177" s="224"/>
      <c r="O177" s="224"/>
      <c r="P177" s="224"/>
      <c r="Q177" s="224"/>
      <c r="R177" s="224"/>
      <c r="S177" s="224"/>
      <c r="T177" s="224"/>
      <c r="U177" s="224"/>
      <c r="V177" s="224"/>
      <c r="W177" s="224"/>
      <c r="X177" s="224"/>
      <c r="Y177" s="224"/>
      <c r="Z177" s="224"/>
      <c r="AA177" s="224"/>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row>
    <row r="178" spans="1:55" x14ac:dyDescent="0.25">
      <c r="A178" s="211">
        <v>45918</v>
      </c>
      <c r="B178" s="212">
        <v>0.45</v>
      </c>
      <c r="C178" s="213">
        <v>0.6</v>
      </c>
      <c r="D178" s="212">
        <v>0.6</v>
      </c>
      <c r="E178" s="213">
        <v>0.6</v>
      </c>
      <c r="F178" s="212">
        <v>0</v>
      </c>
      <c r="G178" s="213">
        <v>0</v>
      </c>
      <c r="H178" s="212">
        <v>0.1</v>
      </c>
      <c r="I178" s="213">
        <v>0.5</v>
      </c>
      <c r="J178" s="212">
        <v>0.4</v>
      </c>
      <c r="K178" s="214">
        <v>0.65</v>
      </c>
      <c r="L178" s="233"/>
      <c r="M178" s="224"/>
      <c r="N178" s="224"/>
      <c r="O178" s="224"/>
      <c r="P178" s="224"/>
      <c r="Q178" s="224"/>
      <c r="R178" s="224"/>
      <c r="S178" s="224"/>
      <c r="T178" s="224"/>
      <c r="U178" s="224"/>
      <c r="V178" s="224"/>
      <c r="W178" s="224"/>
      <c r="X178" s="224"/>
      <c r="Y178" s="224"/>
      <c r="Z178" s="224"/>
      <c r="AA178" s="224"/>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row>
    <row r="179" spans="1:55" x14ac:dyDescent="0.25">
      <c r="A179" s="211">
        <v>45919</v>
      </c>
      <c r="B179" s="212">
        <v>0.45</v>
      </c>
      <c r="C179" s="213">
        <v>0.6</v>
      </c>
      <c r="D179" s="212">
        <v>0.6</v>
      </c>
      <c r="E179" s="213">
        <v>0.6</v>
      </c>
      <c r="F179" s="212">
        <v>0</v>
      </c>
      <c r="G179" s="213">
        <v>0</v>
      </c>
      <c r="H179" s="212">
        <v>0.1</v>
      </c>
      <c r="I179" s="213">
        <v>0.5</v>
      </c>
      <c r="J179" s="212">
        <v>0.4</v>
      </c>
      <c r="K179" s="214">
        <v>0.65</v>
      </c>
      <c r="L179" s="233"/>
      <c r="M179" s="224"/>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row>
    <row r="180" spans="1:55" x14ac:dyDescent="0.25">
      <c r="A180" s="211">
        <v>45920</v>
      </c>
      <c r="B180" s="212">
        <v>0.45</v>
      </c>
      <c r="C180" s="213">
        <v>0.6</v>
      </c>
      <c r="D180" s="212">
        <v>0.6</v>
      </c>
      <c r="E180" s="213">
        <v>0.6</v>
      </c>
      <c r="F180" s="212">
        <v>0</v>
      </c>
      <c r="G180" s="213">
        <v>0</v>
      </c>
      <c r="H180" s="212">
        <v>0.1</v>
      </c>
      <c r="I180" s="213">
        <v>0.5</v>
      </c>
      <c r="J180" s="212">
        <v>0.4</v>
      </c>
      <c r="K180" s="214">
        <v>0.65</v>
      </c>
      <c r="L180" s="233"/>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row>
    <row r="181" spans="1:55" x14ac:dyDescent="0.25">
      <c r="A181" s="211">
        <v>45921</v>
      </c>
      <c r="B181" s="212">
        <v>0.45</v>
      </c>
      <c r="C181" s="213">
        <v>0.6</v>
      </c>
      <c r="D181" s="212">
        <v>0.6</v>
      </c>
      <c r="E181" s="213">
        <v>0.6</v>
      </c>
      <c r="F181" s="212">
        <v>0</v>
      </c>
      <c r="G181" s="213">
        <v>0</v>
      </c>
      <c r="H181" s="212">
        <v>0.1</v>
      </c>
      <c r="I181" s="213">
        <v>0.5</v>
      </c>
      <c r="J181" s="212">
        <v>0.4</v>
      </c>
      <c r="K181" s="214">
        <v>0.65</v>
      </c>
      <c r="L181" s="233"/>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row>
    <row r="182" spans="1:55" x14ac:dyDescent="0.25">
      <c r="A182" s="211">
        <v>45922</v>
      </c>
      <c r="B182" s="212">
        <v>0.45</v>
      </c>
      <c r="C182" s="213">
        <v>0.6</v>
      </c>
      <c r="D182" s="212">
        <v>0.6</v>
      </c>
      <c r="E182" s="213">
        <v>0.6</v>
      </c>
      <c r="F182" s="212">
        <v>0</v>
      </c>
      <c r="G182" s="213">
        <v>0</v>
      </c>
      <c r="H182" s="212">
        <v>0.1</v>
      </c>
      <c r="I182" s="213">
        <v>0.5</v>
      </c>
      <c r="J182" s="212">
        <v>0.45</v>
      </c>
      <c r="K182" s="214">
        <v>0.65</v>
      </c>
      <c r="L182" s="233"/>
      <c r="M182" s="224"/>
      <c r="N182" s="224"/>
      <c r="O182" s="224"/>
      <c r="P182" s="224"/>
      <c r="Q182" s="224"/>
      <c r="R182" s="224"/>
      <c r="S182" s="224"/>
      <c r="T182" s="224"/>
      <c r="U182" s="224"/>
      <c r="V182" s="224"/>
      <c r="W182" s="224"/>
      <c r="X182" s="224"/>
      <c r="Y182" s="224"/>
      <c r="Z182" s="224"/>
      <c r="AA182" s="224"/>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row>
    <row r="183" spans="1:55" x14ac:dyDescent="0.25">
      <c r="A183" s="211">
        <v>45923</v>
      </c>
      <c r="B183" s="212">
        <v>0.45</v>
      </c>
      <c r="C183" s="213">
        <v>0.6</v>
      </c>
      <c r="D183" s="212">
        <v>0.6</v>
      </c>
      <c r="E183" s="213">
        <v>0.6</v>
      </c>
      <c r="F183" s="212">
        <v>0</v>
      </c>
      <c r="G183" s="213">
        <v>0</v>
      </c>
      <c r="H183" s="212">
        <v>0.1</v>
      </c>
      <c r="I183" s="213">
        <v>0.5</v>
      </c>
      <c r="J183" s="212">
        <v>0.45</v>
      </c>
      <c r="K183" s="214">
        <v>0.65</v>
      </c>
      <c r="L183" s="233"/>
      <c r="M183" s="224"/>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row>
    <row r="184" spans="1:55" x14ac:dyDescent="0.25">
      <c r="A184" s="211">
        <v>45924</v>
      </c>
      <c r="B184" s="212">
        <v>0.45</v>
      </c>
      <c r="C184" s="213">
        <v>0.6</v>
      </c>
      <c r="D184" s="212">
        <v>0.6</v>
      </c>
      <c r="E184" s="213">
        <v>0.6</v>
      </c>
      <c r="F184" s="212">
        <v>0</v>
      </c>
      <c r="G184" s="213">
        <v>0</v>
      </c>
      <c r="H184" s="212">
        <v>0.1</v>
      </c>
      <c r="I184" s="213">
        <v>0.5</v>
      </c>
      <c r="J184" s="212">
        <v>0.45</v>
      </c>
      <c r="K184" s="214">
        <v>0.65</v>
      </c>
      <c r="L184" s="233"/>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row>
    <row r="185" spans="1:55" x14ac:dyDescent="0.25">
      <c r="A185" s="211">
        <v>45925</v>
      </c>
      <c r="B185" s="212">
        <v>0.45</v>
      </c>
      <c r="C185" s="213">
        <v>0.6</v>
      </c>
      <c r="D185" s="212">
        <v>0.6</v>
      </c>
      <c r="E185" s="213">
        <v>0.6</v>
      </c>
      <c r="F185" s="212">
        <v>0</v>
      </c>
      <c r="G185" s="213">
        <v>0</v>
      </c>
      <c r="H185" s="212">
        <v>0.1</v>
      </c>
      <c r="I185" s="213">
        <v>0.5</v>
      </c>
      <c r="J185" s="212">
        <v>0.45</v>
      </c>
      <c r="K185" s="214">
        <v>0.65</v>
      </c>
      <c r="L185" s="233"/>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row>
    <row r="186" spans="1:55" x14ac:dyDescent="0.25">
      <c r="A186" s="211">
        <v>45926</v>
      </c>
      <c r="B186" s="212">
        <v>0.45</v>
      </c>
      <c r="C186" s="213">
        <v>0.6</v>
      </c>
      <c r="D186" s="212">
        <v>0.45</v>
      </c>
      <c r="E186" s="213">
        <v>0.5</v>
      </c>
      <c r="F186" s="212">
        <v>0</v>
      </c>
      <c r="G186" s="213">
        <v>0</v>
      </c>
      <c r="H186" s="212">
        <v>0.1</v>
      </c>
      <c r="I186" s="213">
        <v>0.5</v>
      </c>
      <c r="J186" s="212">
        <v>0.45</v>
      </c>
      <c r="K186" s="214">
        <v>0.65</v>
      </c>
      <c r="L186" s="233"/>
      <c r="M186" s="224"/>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c r="AI186" s="224"/>
      <c r="AJ186" s="224"/>
      <c r="AK186" s="224"/>
      <c r="AL186" s="224"/>
      <c r="AM186" s="224"/>
      <c r="AN186" s="224"/>
      <c r="AO186" s="224"/>
      <c r="AP186" s="224"/>
      <c r="AQ186" s="224"/>
      <c r="AR186" s="224"/>
      <c r="AS186" s="224"/>
      <c r="AT186" s="224"/>
      <c r="AU186" s="224"/>
      <c r="AV186" s="224"/>
      <c r="AW186" s="224"/>
      <c r="AX186" s="224"/>
      <c r="AY186" s="224"/>
      <c r="AZ186" s="224"/>
      <c r="BA186" s="224"/>
      <c r="BB186" s="224"/>
      <c r="BC186" s="224"/>
    </row>
    <row r="187" spans="1:55" x14ac:dyDescent="0.25">
      <c r="A187" s="211">
        <v>45927</v>
      </c>
      <c r="B187" s="212">
        <v>0.45</v>
      </c>
      <c r="C187" s="213">
        <v>0.6</v>
      </c>
      <c r="D187" s="212">
        <v>0.45</v>
      </c>
      <c r="E187" s="213">
        <v>0.5</v>
      </c>
      <c r="F187" s="212">
        <v>0</v>
      </c>
      <c r="G187" s="213">
        <v>0</v>
      </c>
      <c r="H187" s="212">
        <v>0.1</v>
      </c>
      <c r="I187" s="213">
        <v>0.5</v>
      </c>
      <c r="J187" s="212">
        <v>0.1</v>
      </c>
      <c r="K187" s="214">
        <v>0.2</v>
      </c>
      <c r="L187" s="233"/>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row>
    <row r="188" spans="1:55" x14ac:dyDescent="0.25">
      <c r="A188" s="211">
        <v>45928</v>
      </c>
      <c r="B188" s="212">
        <v>0.45</v>
      </c>
      <c r="C188" s="213">
        <v>0.6</v>
      </c>
      <c r="D188" s="212">
        <v>0.45</v>
      </c>
      <c r="E188" s="213">
        <v>0.5</v>
      </c>
      <c r="F188" s="212">
        <v>0</v>
      </c>
      <c r="G188" s="213">
        <v>0</v>
      </c>
      <c r="H188" s="212">
        <v>0.1</v>
      </c>
      <c r="I188" s="213">
        <v>0.5</v>
      </c>
      <c r="J188" s="212">
        <v>0.1</v>
      </c>
      <c r="K188" s="214">
        <v>0.2</v>
      </c>
      <c r="L188" s="233"/>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row>
    <row r="189" spans="1:55" x14ac:dyDescent="0.25">
      <c r="A189" s="211">
        <v>45929</v>
      </c>
      <c r="B189" s="212">
        <v>0.45</v>
      </c>
      <c r="C189" s="213">
        <v>0.6</v>
      </c>
      <c r="D189" s="212">
        <v>0.45</v>
      </c>
      <c r="E189" s="213">
        <v>0.5</v>
      </c>
      <c r="F189" s="212">
        <v>0</v>
      </c>
      <c r="G189" s="213">
        <v>0</v>
      </c>
      <c r="H189" s="212">
        <v>0.1</v>
      </c>
      <c r="I189" s="213">
        <v>0.5</v>
      </c>
      <c r="J189" s="212">
        <v>0.1</v>
      </c>
      <c r="K189" s="214">
        <v>0.2</v>
      </c>
      <c r="L189" s="233"/>
      <c r="M189" s="224"/>
      <c r="N189" s="224"/>
      <c r="O189" s="224"/>
      <c r="P189" s="224"/>
      <c r="Q189" s="224"/>
      <c r="R189" s="224"/>
      <c r="S189" s="224"/>
      <c r="T189" s="224"/>
      <c r="U189" s="224"/>
      <c r="V189" s="224"/>
      <c r="W189" s="224"/>
      <c r="X189" s="224"/>
      <c r="Y189" s="224"/>
      <c r="Z189" s="224"/>
      <c r="AA189" s="224"/>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row>
    <row r="190" spans="1:55" ht="13.8" thickBot="1" x14ac:dyDescent="0.3">
      <c r="A190" s="211">
        <v>45930</v>
      </c>
      <c r="B190" s="215">
        <v>0.45</v>
      </c>
      <c r="C190" s="216">
        <v>0.6</v>
      </c>
      <c r="D190" s="215">
        <v>0.45</v>
      </c>
      <c r="E190" s="216">
        <v>0.5</v>
      </c>
      <c r="F190" s="215">
        <v>0</v>
      </c>
      <c r="G190" s="216">
        <v>0</v>
      </c>
      <c r="H190" s="215">
        <v>0.1</v>
      </c>
      <c r="I190" s="216">
        <v>0.5</v>
      </c>
      <c r="J190" s="215">
        <v>0.1</v>
      </c>
      <c r="K190" s="217">
        <v>0.2</v>
      </c>
      <c r="L190" s="233"/>
      <c r="M190" s="224"/>
      <c r="N190" s="224"/>
      <c r="O190" s="224"/>
      <c r="P190" s="224"/>
      <c r="Q190" s="224"/>
      <c r="R190" s="224"/>
      <c r="S190" s="224"/>
      <c r="T190" s="224"/>
      <c r="U190" s="224"/>
      <c r="V190" s="224"/>
      <c r="W190" s="224"/>
      <c r="X190" s="224"/>
      <c r="Y190" s="224"/>
      <c r="Z190" s="224"/>
      <c r="AA190" s="224"/>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row>
    <row r="191" spans="1:55" x14ac:dyDescent="0.25">
      <c r="A191" s="211">
        <v>45931</v>
      </c>
      <c r="B191" s="208">
        <v>0.45</v>
      </c>
      <c r="C191" s="209">
        <v>0.6</v>
      </c>
      <c r="D191" s="208">
        <v>0.45</v>
      </c>
      <c r="E191" s="209">
        <v>0.5</v>
      </c>
      <c r="F191" s="208">
        <v>0</v>
      </c>
      <c r="G191" s="209">
        <v>0</v>
      </c>
      <c r="H191" s="208">
        <v>0.1</v>
      </c>
      <c r="I191" s="209">
        <v>0.5</v>
      </c>
      <c r="J191" s="208">
        <v>0.1</v>
      </c>
      <c r="K191" s="210">
        <v>0.2</v>
      </c>
      <c r="L191" s="233"/>
      <c r="M191" s="224"/>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row>
    <row r="192" spans="1:55" x14ac:dyDescent="0.25">
      <c r="A192" s="211">
        <v>45932</v>
      </c>
      <c r="B192" s="212">
        <v>0.45</v>
      </c>
      <c r="C192" s="213">
        <v>0.6</v>
      </c>
      <c r="D192" s="212">
        <v>0.45</v>
      </c>
      <c r="E192" s="213">
        <v>0.5</v>
      </c>
      <c r="F192" s="212">
        <v>0</v>
      </c>
      <c r="G192" s="213">
        <v>0</v>
      </c>
      <c r="H192" s="212">
        <v>0.1</v>
      </c>
      <c r="I192" s="213">
        <v>0.5</v>
      </c>
      <c r="J192" s="212">
        <v>0.1</v>
      </c>
      <c r="K192" s="214">
        <v>0.2</v>
      </c>
      <c r="L192" s="233"/>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row>
    <row r="193" spans="1:55" x14ac:dyDescent="0.25">
      <c r="A193" s="211">
        <v>45933</v>
      </c>
      <c r="B193" s="212">
        <v>0.45</v>
      </c>
      <c r="C193" s="213">
        <v>0.6</v>
      </c>
      <c r="D193" s="212">
        <v>0.45</v>
      </c>
      <c r="E193" s="213">
        <v>0.5</v>
      </c>
      <c r="F193" s="212">
        <v>0</v>
      </c>
      <c r="G193" s="213">
        <v>0</v>
      </c>
      <c r="H193" s="212">
        <v>0.1</v>
      </c>
      <c r="I193" s="213">
        <v>0.5</v>
      </c>
      <c r="J193" s="212">
        <v>0.1</v>
      </c>
      <c r="K193" s="214">
        <v>0.2</v>
      </c>
      <c r="L193" s="233"/>
      <c r="M193" s="224"/>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row>
    <row r="194" spans="1:55" x14ac:dyDescent="0.25">
      <c r="A194" s="211">
        <v>45934</v>
      </c>
      <c r="B194" s="212">
        <v>0.45</v>
      </c>
      <c r="C194" s="213">
        <v>0.6</v>
      </c>
      <c r="D194" s="212">
        <v>0.45</v>
      </c>
      <c r="E194" s="213">
        <v>0.5</v>
      </c>
      <c r="F194" s="212">
        <v>0</v>
      </c>
      <c r="G194" s="213">
        <v>0</v>
      </c>
      <c r="H194" s="212">
        <v>0.1</v>
      </c>
      <c r="I194" s="213">
        <v>0.5</v>
      </c>
      <c r="J194" s="212">
        <v>0</v>
      </c>
      <c r="K194" s="214">
        <v>0</v>
      </c>
      <c r="L194" s="233"/>
      <c r="M194" s="224"/>
      <c r="N194" s="224"/>
      <c r="O194" s="224"/>
      <c r="P194" s="224"/>
      <c r="Q194" s="224"/>
      <c r="R194" s="224"/>
      <c r="S194" s="224"/>
      <c r="T194" s="224"/>
      <c r="U194" s="224"/>
      <c r="V194" s="224"/>
      <c r="W194" s="224"/>
      <c r="X194" s="224"/>
      <c r="Y194" s="224"/>
      <c r="Z194" s="224"/>
      <c r="AA194" s="224"/>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row>
    <row r="195" spans="1:55" x14ac:dyDescent="0.25">
      <c r="A195" s="211">
        <v>45935</v>
      </c>
      <c r="B195" s="212">
        <v>0.45</v>
      </c>
      <c r="C195" s="213">
        <v>0.6</v>
      </c>
      <c r="D195" s="212">
        <v>0.45</v>
      </c>
      <c r="E195" s="213">
        <v>0.5</v>
      </c>
      <c r="F195" s="212">
        <v>0</v>
      </c>
      <c r="G195" s="213">
        <v>0</v>
      </c>
      <c r="H195" s="212">
        <v>0.1</v>
      </c>
      <c r="I195" s="213">
        <v>0.5</v>
      </c>
      <c r="J195" s="212">
        <v>0</v>
      </c>
      <c r="K195" s="214">
        <v>0</v>
      </c>
      <c r="L195" s="233"/>
      <c r="M195" s="224"/>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row>
    <row r="196" spans="1:55" x14ac:dyDescent="0.25">
      <c r="A196" s="211">
        <v>45936</v>
      </c>
      <c r="B196" s="212">
        <v>0.45</v>
      </c>
      <c r="C196" s="213">
        <v>0.6</v>
      </c>
      <c r="D196" s="212">
        <v>0.45</v>
      </c>
      <c r="E196" s="213">
        <v>0.5</v>
      </c>
      <c r="F196" s="212">
        <v>0</v>
      </c>
      <c r="G196" s="213">
        <v>0</v>
      </c>
      <c r="H196" s="212">
        <v>0.1</v>
      </c>
      <c r="I196" s="213">
        <v>0.5</v>
      </c>
      <c r="J196" s="212">
        <v>0</v>
      </c>
      <c r="K196" s="214">
        <v>0</v>
      </c>
      <c r="L196" s="233"/>
      <c r="M196" s="224"/>
      <c r="N196" s="224"/>
      <c r="O196" s="224"/>
      <c r="P196" s="224"/>
      <c r="Q196" s="224"/>
      <c r="R196" s="224"/>
      <c r="S196" s="224"/>
      <c r="T196" s="224"/>
      <c r="U196" s="224"/>
      <c r="V196" s="224"/>
      <c r="W196" s="224"/>
      <c r="X196" s="224"/>
      <c r="Y196" s="224"/>
      <c r="Z196" s="224"/>
      <c r="AA196" s="224"/>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row>
    <row r="197" spans="1:55" x14ac:dyDescent="0.25">
      <c r="A197" s="211">
        <v>45937</v>
      </c>
      <c r="B197" s="212">
        <v>0.45</v>
      </c>
      <c r="C197" s="213">
        <v>0.6</v>
      </c>
      <c r="D197" s="212">
        <v>0.45</v>
      </c>
      <c r="E197" s="213">
        <v>0.5</v>
      </c>
      <c r="F197" s="212">
        <v>0</v>
      </c>
      <c r="G197" s="213">
        <v>0</v>
      </c>
      <c r="H197" s="212">
        <v>0.1</v>
      </c>
      <c r="I197" s="213">
        <v>0.5</v>
      </c>
      <c r="J197" s="212">
        <v>0</v>
      </c>
      <c r="K197" s="214">
        <v>0</v>
      </c>
      <c r="L197" s="233"/>
      <c r="M197" s="224"/>
      <c r="N197" s="224"/>
      <c r="O197" s="224"/>
      <c r="P197" s="224"/>
      <c r="Q197" s="224"/>
      <c r="R197" s="224"/>
      <c r="S197" s="224"/>
      <c r="T197" s="224"/>
      <c r="U197" s="224"/>
      <c r="V197" s="224"/>
      <c r="W197" s="224"/>
      <c r="X197" s="224"/>
      <c r="Y197" s="224"/>
      <c r="Z197" s="224"/>
      <c r="AA197" s="224"/>
      <c r="AB197" s="224"/>
      <c r="AC197" s="224"/>
      <c r="AD197" s="224"/>
      <c r="AE197" s="224"/>
      <c r="AF197" s="224"/>
      <c r="AG197" s="224"/>
      <c r="AH197" s="224"/>
      <c r="AI197" s="224"/>
      <c r="AJ197" s="224"/>
      <c r="AK197" s="224"/>
      <c r="AL197" s="224"/>
      <c r="AM197" s="224"/>
      <c r="AN197" s="224"/>
      <c r="AO197" s="224"/>
      <c r="AP197" s="224"/>
      <c r="AQ197" s="224"/>
      <c r="AR197" s="224"/>
      <c r="AS197" s="224"/>
      <c r="AT197" s="224"/>
      <c r="AU197" s="224"/>
      <c r="AV197" s="224"/>
      <c r="AW197" s="224"/>
      <c r="AX197" s="224"/>
      <c r="AY197" s="224"/>
      <c r="AZ197" s="224"/>
      <c r="BA197" s="224"/>
      <c r="BB197" s="224"/>
      <c r="BC197" s="224"/>
    </row>
    <row r="198" spans="1:55" x14ac:dyDescent="0.25">
      <c r="A198" s="211">
        <v>45938</v>
      </c>
      <c r="B198" s="212">
        <v>0.45</v>
      </c>
      <c r="C198" s="213">
        <v>0.6</v>
      </c>
      <c r="D198" s="212">
        <v>0.45</v>
      </c>
      <c r="E198" s="213">
        <v>0.5</v>
      </c>
      <c r="F198" s="212">
        <v>0</v>
      </c>
      <c r="G198" s="213">
        <v>0</v>
      </c>
      <c r="H198" s="212">
        <v>0.1</v>
      </c>
      <c r="I198" s="213">
        <v>0.5</v>
      </c>
      <c r="J198" s="212">
        <v>0</v>
      </c>
      <c r="K198" s="214">
        <v>0</v>
      </c>
      <c r="L198" s="233"/>
      <c r="M198" s="224"/>
      <c r="N198" s="224"/>
      <c r="O198" s="224"/>
      <c r="P198" s="224"/>
      <c r="Q198" s="224"/>
      <c r="R198" s="224"/>
      <c r="S198" s="224"/>
      <c r="T198" s="224"/>
      <c r="U198" s="224"/>
      <c r="V198" s="224"/>
      <c r="W198" s="224"/>
      <c r="X198" s="224"/>
      <c r="Y198" s="224"/>
      <c r="Z198" s="224"/>
      <c r="AA198" s="224"/>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row>
    <row r="199" spans="1:55" x14ac:dyDescent="0.25">
      <c r="A199" s="211">
        <v>45939</v>
      </c>
      <c r="B199" s="212">
        <v>0.45</v>
      </c>
      <c r="C199" s="213">
        <v>0.6</v>
      </c>
      <c r="D199" s="212">
        <v>0.45</v>
      </c>
      <c r="E199" s="213">
        <v>0.5</v>
      </c>
      <c r="F199" s="212">
        <v>0</v>
      </c>
      <c r="G199" s="213">
        <v>0</v>
      </c>
      <c r="H199" s="212">
        <v>0.1</v>
      </c>
      <c r="I199" s="213">
        <v>0.5</v>
      </c>
      <c r="J199" s="212">
        <v>0</v>
      </c>
      <c r="K199" s="214">
        <v>0</v>
      </c>
      <c r="L199" s="233"/>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c r="AN199" s="224"/>
      <c r="AO199" s="224"/>
      <c r="AP199" s="224"/>
      <c r="AQ199" s="224"/>
      <c r="AR199" s="224"/>
      <c r="AS199" s="224"/>
      <c r="AT199" s="224"/>
      <c r="AU199" s="224"/>
      <c r="AV199" s="224"/>
      <c r="AW199" s="224"/>
      <c r="AX199" s="224"/>
      <c r="AY199" s="224"/>
      <c r="AZ199" s="224"/>
      <c r="BA199" s="224"/>
      <c r="BB199" s="224"/>
      <c r="BC199" s="224"/>
    </row>
    <row r="200" spans="1:55" x14ac:dyDescent="0.25">
      <c r="A200" s="211">
        <v>45940</v>
      </c>
      <c r="B200" s="212">
        <v>0.45</v>
      </c>
      <c r="C200" s="213">
        <v>0.6</v>
      </c>
      <c r="D200" s="212">
        <v>0.45</v>
      </c>
      <c r="E200" s="213">
        <v>0.5</v>
      </c>
      <c r="F200" s="212">
        <v>0</v>
      </c>
      <c r="G200" s="213">
        <v>0</v>
      </c>
      <c r="H200" s="212">
        <v>0.1</v>
      </c>
      <c r="I200" s="213">
        <v>0.5</v>
      </c>
      <c r="J200" s="212">
        <v>0</v>
      </c>
      <c r="K200" s="214">
        <v>0</v>
      </c>
      <c r="L200" s="233"/>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row>
    <row r="201" spans="1:55" x14ac:dyDescent="0.25">
      <c r="A201" s="211">
        <v>45941</v>
      </c>
      <c r="B201" s="212">
        <v>0.45</v>
      </c>
      <c r="C201" s="213">
        <v>0.6</v>
      </c>
      <c r="D201" s="212">
        <v>0.15</v>
      </c>
      <c r="E201" s="213">
        <v>0</v>
      </c>
      <c r="F201" s="212">
        <v>0</v>
      </c>
      <c r="G201" s="213">
        <v>0</v>
      </c>
      <c r="H201" s="212">
        <v>0.1</v>
      </c>
      <c r="I201" s="213">
        <v>0.5</v>
      </c>
      <c r="J201" s="212">
        <v>0</v>
      </c>
      <c r="K201" s="214">
        <v>0</v>
      </c>
      <c r="L201" s="233"/>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row>
    <row r="202" spans="1:55" x14ac:dyDescent="0.25">
      <c r="A202" s="211">
        <v>45942</v>
      </c>
      <c r="B202" s="212">
        <v>0.45</v>
      </c>
      <c r="C202" s="213">
        <v>0.6</v>
      </c>
      <c r="D202" s="212">
        <v>0.15</v>
      </c>
      <c r="E202" s="213">
        <v>0</v>
      </c>
      <c r="F202" s="212">
        <v>0</v>
      </c>
      <c r="G202" s="213">
        <v>0</v>
      </c>
      <c r="H202" s="212">
        <v>0.1</v>
      </c>
      <c r="I202" s="213">
        <v>0.5</v>
      </c>
      <c r="J202" s="212">
        <v>0</v>
      </c>
      <c r="K202" s="214">
        <v>0</v>
      </c>
      <c r="L202" s="233"/>
      <c r="M202" s="224"/>
      <c r="N202" s="224"/>
      <c r="O202" s="224"/>
      <c r="P202" s="224"/>
      <c r="Q202" s="224"/>
      <c r="R202" s="224"/>
      <c r="S202" s="224"/>
      <c r="T202" s="224"/>
      <c r="U202" s="224"/>
      <c r="V202" s="224"/>
      <c r="W202" s="224"/>
      <c r="X202" s="224"/>
      <c r="Y202" s="224"/>
      <c r="Z202" s="224"/>
      <c r="AA202" s="224"/>
      <c r="AB202" s="224"/>
      <c r="AC202" s="224"/>
      <c r="AD202" s="224"/>
      <c r="AE202" s="224"/>
      <c r="AF202" s="224"/>
      <c r="AG202" s="224"/>
      <c r="AH202" s="224"/>
      <c r="AI202" s="224"/>
      <c r="AJ202" s="224"/>
      <c r="AK202" s="224"/>
      <c r="AL202" s="224"/>
      <c r="AM202" s="224"/>
      <c r="AN202" s="224"/>
      <c r="AO202" s="224"/>
      <c r="AP202" s="224"/>
      <c r="AQ202" s="224"/>
      <c r="AR202" s="224"/>
      <c r="AS202" s="224"/>
      <c r="AT202" s="224"/>
      <c r="AU202" s="224"/>
      <c r="AV202" s="224"/>
      <c r="AW202" s="224"/>
      <c r="AX202" s="224"/>
      <c r="AY202" s="224"/>
      <c r="AZ202" s="224"/>
      <c r="BA202" s="224"/>
      <c r="BB202" s="224"/>
      <c r="BC202" s="224"/>
    </row>
    <row r="203" spans="1:55" x14ac:dyDescent="0.25">
      <c r="A203" s="211">
        <v>45943</v>
      </c>
      <c r="B203" s="212">
        <v>0.45</v>
      </c>
      <c r="C203" s="213">
        <v>0.6</v>
      </c>
      <c r="D203" s="212">
        <v>0.15</v>
      </c>
      <c r="E203" s="213">
        <v>0</v>
      </c>
      <c r="F203" s="212">
        <v>0</v>
      </c>
      <c r="G203" s="213">
        <v>0</v>
      </c>
      <c r="H203" s="212">
        <v>0.1</v>
      </c>
      <c r="I203" s="213">
        <v>0.5</v>
      </c>
      <c r="J203" s="212">
        <v>0</v>
      </c>
      <c r="K203" s="214">
        <v>0</v>
      </c>
      <c r="L203" s="233"/>
      <c r="M203" s="224"/>
      <c r="N203" s="224"/>
      <c r="O203" s="224"/>
      <c r="P203" s="224"/>
      <c r="Q203" s="224"/>
      <c r="R203" s="224"/>
      <c r="S203" s="224"/>
      <c r="T203" s="224"/>
      <c r="U203" s="224"/>
      <c r="V203" s="224"/>
      <c r="W203" s="224"/>
      <c r="X203" s="224"/>
      <c r="Y203" s="224"/>
      <c r="Z203" s="224"/>
      <c r="AA203" s="224"/>
      <c r="AB203" s="224"/>
      <c r="AC203" s="224"/>
      <c r="AD203" s="224"/>
      <c r="AE203" s="224"/>
      <c r="AF203" s="224"/>
      <c r="AG203" s="224"/>
      <c r="AH203" s="224"/>
      <c r="AI203" s="224"/>
      <c r="AJ203" s="224"/>
      <c r="AK203" s="224"/>
      <c r="AL203" s="224"/>
      <c r="AM203" s="224"/>
      <c r="AN203" s="224"/>
      <c r="AO203" s="224"/>
      <c r="AP203" s="224"/>
      <c r="AQ203" s="224"/>
      <c r="AR203" s="224"/>
      <c r="AS203" s="224"/>
      <c r="AT203" s="224"/>
      <c r="AU203" s="224"/>
      <c r="AV203" s="224"/>
      <c r="AW203" s="224"/>
      <c r="AX203" s="224"/>
      <c r="AY203" s="224"/>
      <c r="AZ203" s="224"/>
      <c r="BA203" s="224"/>
      <c r="BB203" s="224"/>
      <c r="BC203" s="224"/>
    </row>
    <row r="204" spans="1:55" x14ac:dyDescent="0.25">
      <c r="A204" s="211">
        <v>45944</v>
      </c>
      <c r="B204" s="212">
        <v>0.45</v>
      </c>
      <c r="C204" s="213">
        <v>0.6</v>
      </c>
      <c r="D204" s="212">
        <v>0.15</v>
      </c>
      <c r="E204" s="213">
        <v>0</v>
      </c>
      <c r="F204" s="212">
        <v>0</v>
      </c>
      <c r="G204" s="213">
        <v>0</v>
      </c>
      <c r="H204" s="212">
        <v>0.1</v>
      </c>
      <c r="I204" s="213">
        <v>0.5</v>
      </c>
      <c r="J204" s="212">
        <v>0</v>
      </c>
      <c r="K204" s="214">
        <v>0</v>
      </c>
      <c r="L204" s="233"/>
      <c r="M204" s="224"/>
      <c r="N204" s="224"/>
      <c r="O204" s="224"/>
      <c r="P204" s="224"/>
      <c r="Q204" s="224"/>
      <c r="R204" s="224"/>
      <c r="S204" s="224"/>
      <c r="T204" s="224"/>
      <c r="U204" s="224"/>
      <c r="V204" s="224"/>
      <c r="W204" s="224"/>
      <c r="X204" s="224"/>
      <c r="Y204" s="224"/>
      <c r="Z204" s="224"/>
      <c r="AA204" s="224"/>
      <c r="AB204" s="224"/>
      <c r="AC204" s="224"/>
      <c r="AD204" s="224"/>
      <c r="AE204" s="224"/>
      <c r="AF204" s="224"/>
      <c r="AG204" s="224"/>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24"/>
    </row>
    <row r="205" spans="1:55" x14ac:dyDescent="0.25">
      <c r="A205" s="211">
        <v>45945</v>
      </c>
      <c r="B205" s="212">
        <v>0.45</v>
      </c>
      <c r="C205" s="213">
        <v>0.6</v>
      </c>
      <c r="D205" s="212">
        <v>0.15</v>
      </c>
      <c r="E205" s="213">
        <v>0</v>
      </c>
      <c r="F205" s="212">
        <v>0</v>
      </c>
      <c r="G205" s="213">
        <v>0</v>
      </c>
      <c r="H205" s="212">
        <v>0.1</v>
      </c>
      <c r="I205" s="213">
        <v>0.5</v>
      </c>
      <c r="J205" s="212">
        <v>0</v>
      </c>
      <c r="K205" s="214">
        <v>0</v>
      </c>
      <c r="L205" s="233"/>
      <c r="M205" s="224"/>
      <c r="N205" s="224"/>
      <c r="O205" s="224"/>
      <c r="P205" s="224"/>
      <c r="Q205" s="224"/>
      <c r="R205" s="224"/>
      <c r="S205" s="224"/>
      <c r="T205" s="224"/>
      <c r="U205" s="224"/>
      <c r="V205" s="224"/>
      <c r="W205" s="224"/>
      <c r="X205" s="224"/>
      <c r="Y205" s="224"/>
      <c r="Z205" s="224"/>
      <c r="AA205" s="224"/>
      <c r="AB205" s="224"/>
      <c r="AC205" s="224"/>
      <c r="AD205" s="224"/>
      <c r="AE205" s="224"/>
      <c r="AF205" s="224"/>
      <c r="AG205" s="224"/>
      <c r="AH205" s="224"/>
      <c r="AI205" s="224"/>
      <c r="AJ205" s="224"/>
      <c r="AK205" s="224"/>
      <c r="AL205" s="224"/>
      <c r="AM205" s="224"/>
      <c r="AN205" s="224"/>
      <c r="AO205" s="224"/>
      <c r="AP205" s="224"/>
      <c r="AQ205" s="224"/>
      <c r="AR205" s="224"/>
      <c r="AS205" s="224"/>
      <c r="AT205" s="224"/>
      <c r="AU205" s="224"/>
      <c r="AV205" s="224"/>
      <c r="AW205" s="224"/>
      <c r="AX205" s="224"/>
      <c r="AY205" s="224"/>
      <c r="AZ205" s="224"/>
      <c r="BA205" s="224"/>
      <c r="BB205" s="224"/>
      <c r="BC205" s="224"/>
    </row>
    <row r="206" spans="1:55" x14ac:dyDescent="0.25">
      <c r="A206" s="211">
        <v>45946</v>
      </c>
      <c r="B206" s="212">
        <v>0.45</v>
      </c>
      <c r="C206" s="213">
        <v>0.6</v>
      </c>
      <c r="D206" s="212">
        <v>0.15</v>
      </c>
      <c r="E206" s="213">
        <v>0</v>
      </c>
      <c r="F206" s="212">
        <v>0</v>
      </c>
      <c r="G206" s="213">
        <v>0</v>
      </c>
      <c r="H206" s="212">
        <v>0.1</v>
      </c>
      <c r="I206" s="213">
        <v>0.5</v>
      </c>
      <c r="J206" s="212">
        <v>0</v>
      </c>
      <c r="K206" s="214">
        <v>0</v>
      </c>
      <c r="L206" s="233"/>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c r="AI206" s="224"/>
      <c r="AJ206" s="224"/>
      <c r="AK206" s="224"/>
      <c r="AL206" s="224"/>
      <c r="AM206" s="224"/>
      <c r="AN206" s="224"/>
      <c r="AO206" s="224"/>
      <c r="AP206" s="224"/>
      <c r="AQ206" s="224"/>
      <c r="AR206" s="224"/>
      <c r="AS206" s="224"/>
      <c r="AT206" s="224"/>
      <c r="AU206" s="224"/>
      <c r="AV206" s="224"/>
      <c r="AW206" s="224"/>
      <c r="AX206" s="224"/>
      <c r="AY206" s="224"/>
      <c r="AZ206" s="224"/>
      <c r="BA206" s="224"/>
      <c r="BB206" s="224"/>
      <c r="BC206" s="224"/>
    </row>
    <row r="207" spans="1:55" x14ac:dyDescent="0.25">
      <c r="A207" s="211">
        <v>45947</v>
      </c>
      <c r="B207" s="212">
        <v>0.45</v>
      </c>
      <c r="C207" s="213">
        <v>0.6</v>
      </c>
      <c r="D207" s="212">
        <v>0.15</v>
      </c>
      <c r="E207" s="213">
        <v>0</v>
      </c>
      <c r="F207" s="212">
        <v>0</v>
      </c>
      <c r="G207" s="213">
        <v>0</v>
      </c>
      <c r="H207" s="212">
        <v>0.1</v>
      </c>
      <c r="I207" s="213">
        <v>0.5</v>
      </c>
      <c r="J207" s="212">
        <v>0</v>
      </c>
      <c r="K207" s="214">
        <v>0</v>
      </c>
      <c r="L207" s="233"/>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c r="AI207" s="224"/>
      <c r="AJ207" s="224"/>
      <c r="AK207" s="224"/>
      <c r="AL207" s="224"/>
      <c r="AM207" s="224"/>
      <c r="AN207" s="224"/>
      <c r="AO207" s="224"/>
      <c r="AP207" s="224"/>
      <c r="AQ207" s="224"/>
      <c r="AR207" s="224"/>
      <c r="AS207" s="224"/>
      <c r="AT207" s="224"/>
      <c r="AU207" s="224"/>
      <c r="AV207" s="224"/>
      <c r="AW207" s="224"/>
      <c r="AX207" s="224"/>
      <c r="AY207" s="224"/>
      <c r="AZ207" s="224"/>
      <c r="BA207" s="224"/>
      <c r="BB207" s="224"/>
      <c r="BC207" s="224"/>
    </row>
    <row r="208" spans="1:55" x14ac:dyDescent="0.25">
      <c r="A208" s="211">
        <v>45948</v>
      </c>
      <c r="B208" s="212">
        <v>0.45</v>
      </c>
      <c r="C208" s="213">
        <v>0.6</v>
      </c>
      <c r="D208" s="212">
        <v>0.15</v>
      </c>
      <c r="E208" s="213">
        <v>0</v>
      </c>
      <c r="F208" s="212">
        <v>0</v>
      </c>
      <c r="G208" s="213">
        <v>0</v>
      </c>
      <c r="H208" s="212">
        <v>0.1</v>
      </c>
      <c r="I208" s="213">
        <v>0</v>
      </c>
      <c r="J208" s="212">
        <v>0</v>
      </c>
      <c r="K208" s="214">
        <v>0</v>
      </c>
      <c r="L208" s="233"/>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c r="AI208" s="224"/>
      <c r="AJ208" s="224"/>
      <c r="AK208" s="224"/>
      <c r="AL208" s="224"/>
      <c r="AM208" s="224"/>
      <c r="AN208" s="224"/>
      <c r="AO208" s="224"/>
      <c r="AP208" s="224"/>
      <c r="AQ208" s="224"/>
      <c r="AR208" s="224"/>
      <c r="AS208" s="224"/>
      <c r="AT208" s="224"/>
      <c r="AU208" s="224"/>
      <c r="AV208" s="224"/>
      <c r="AW208" s="224"/>
      <c r="AX208" s="224"/>
      <c r="AY208" s="224"/>
      <c r="AZ208" s="224"/>
      <c r="BA208" s="224"/>
      <c r="BB208" s="224"/>
      <c r="BC208" s="224"/>
    </row>
    <row r="209" spans="1:55" x14ac:dyDescent="0.25">
      <c r="A209" s="211">
        <v>45949</v>
      </c>
      <c r="B209" s="212">
        <v>0.45</v>
      </c>
      <c r="C209" s="213">
        <v>0.6</v>
      </c>
      <c r="D209" s="212">
        <v>0.15</v>
      </c>
      <c r="E209" s="213">
        <v>0</v>
      </c>
      <c r="F209" s="212">
        <v>0</v>
      </c>
      <c r="G209" s="213">
        <v>0</v>
      </c>
      <c r="H209" s="212">
        <v>0.1</v>
      </c>
      <c r="I209" s="213">
        <v>0</v>
      </c>
      <c r="J209" s="212">
        <v>0</v>
      </c>
      <c r="K209" s="214">
        <v>0</v>
      </c>
      <c r="L209" s="233"/>
      <c r="M209" s="224"/>
      <c r="N209" s="224"/>
      <c r="O209" s="224"/>
      <c r="P209" s="224"/>
      <c r="Q209" s="224"/>
      <c r="R209" s="224"/>
      <c r="S209" s="224"/>
      <c r="T209" s="224"/>
      <c r="U209" s="224"/>
      <c r="V209" s="224"/>
      <c r="W209" s="224"/>
      <c r="X209" s="224"/>
      <c r="Y209" s="224"/>
      <c r="Z209" s="224"/>
      <c r="AA209" s="224"/>
      <c r="AB209" s="224"/>
      <c r="AC209" s="224"/>
      <c r="AD209" s="224"/>
      <c r="AE209" s="224"/>
      <c r="AF209" s="224"/>
      <c r="AG209" s="224"/>
      <c r="AH209" s="224"/>
      <c r="AI209" s="224"/>
      <c r="AJ209" s="224"/>
      <c r="AK209" s="224"/>
      <c r="AL209" s="224"/>
      <c r="AM209" s="224"/>
      <c r="AN209" s="224"/>
      <c r="AO209" s="224"/>
      <c r="AP209" s="224"/>
      <c r="AQ209" s="224"/>
      <c r="AR209" s="224"/>
      <c r="AS209" s="224"/>
      <c r="AT209" s="224"/>
      <c r="AU209" s="224"/>
      <c r="AV209" s="224"/>
      <c r="AW209" s="224"/>
      <c r="AX209" s="224"/>
      <c r="AY209" s="224"/>
      <c r="AZ209" s="224"/>
      <c r="BA209" s="224"/>
      <c r="BB209" s="224"/>
      <c r="BC209" s="224"/>
    </row>
    <row r="210" spans="1:55" x14ac:dyDescent="0.25">
      <c r="A210" s="211">
        <v>45950</v>
      </c>
      <c r="B210" s="212">
        <v>0.45</v>
      </c>
      <c r="C210" s="213">
        <v>0.6</v>
      </c>
      <c r="D210" s="212">
        <v>0.15</v>
      </c>
      <c r="E210" s="213">
        <v>0</v>
      </c>
      <c r="F210" s="212">
        <v>0</v>
      </c>
      <c r="G210" s="213">
        <v>0</v>
      </c>
      <c r="H210" s="212">
        <v>0.8</v>
      </c>
      <c r="I210" s="213">
        <v>0</v>
      </c>
      <c r="J210" s="212">
        <v>0</v>
      </c>
      <c r="K210" s="214">
        <v>0</v>
      </c>
      <c r="L210" s="233"/>
      <c r="M210" s="224"/>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c r="AI210" s="224"/>
      <c r="AJ210" s="224"/>
      <c r="AK210" s="224"/>
      <c r="AL210" s="224"/>
      <c r="AM210" s="224"/>
      <c r="AN210" s="224"/>
      <c r="AO210" s="224"/>
      <c r="AP210" s="224"/>
      <c r="AQ210" s="224"/>
      <c r="AR210" s="224"/>
      <c r="AS210" s="224"/>
      <c r="AT210" s="224"/>
      <c r="AU210" s="224"/>
      <c r="AV210" s="224"/>
      <c r="AW210" s="224"/>
      <c r="AX210" s="224"/>
      <c r="AY210" s="224"/>
      <c r="AZ210" s="224"/>
      <c r="BA210" s="224"/>
      <c r="BB210" s="224"/>
      <c r="BC210" s="224"/>
    </row>
    <row r="211" spans="1:55" x14ac:dyDescent="0.25">
      <c r="A211" s="211">
        <v>45951</v>
      </c>
      <c r="B211" s="212">
        <v>0.3</v>
      </c>
      <c r="C211" s="213">
        <v>0.6</v>
      </c>
      <c r="D211" s="212">
        <v>0.15</v>
      </c>
      <c r="E211" s="213">
        <v>0</v>
      </c>
      <c r="F211" s="212">
        <v>0</v>
      </c>
      <c r="G211" s="213">
        <v>0</v>
      </c>
      <c r="H211" s="212">
        <v>0.8</v>
      </c>
      <c r="I211" s="213">
        <v>0</v>
      </c>
      <c r="J211" s="212">
        <v>0</v>
      </c>
      <c r="K211" s="214">
        <v>0</v>
      </c>
      <c r="L211" s="233"/>
      <c r="M211" s="224"/>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row>
    <row r="212" spans="1:55" x14ac:dyDescent="0.25">
      <c r="A212" s="211">
        <v>45952</v>
      </c>
      <c r="B212" s="212">
        <v>0.3</v>
      </c>
      <c r="C212" s="213">
        <v>0.6</v>
      </c>
      <c r="D212" s="212">
        <v>0.15</v>
      </c>
      <c r="E212" s="213">
        <v>0</v>
      </c>
      <c r="F212" s="212">
        <v>0</v>
      </c>
      <c r="G212" s="213">
        <v>0</v>
      </c>
      <c r="H212" s="212">
        <v>0.8</v>
      </c>
      <c r="I212" s="213">
        <v>0</v>
      </c>
      <c r="J212" s="212">
        <v>0</v>
      </c>
      <c r="K212" s="214">
        <v>0</v>
      </c>
      <c r="L212" s="233"/>
      <c r="M212" s="224"/>
      <c r="N212" s="224"/>
      <c r="O212" s="224"/>
      <c r="P212" s="224"/>
      <c r="Q212" s="224"/>
      <c r="R212" s="224"/>
      <c r="S212" s="224"/>
      <c r="T212" s="224"/>
      <c r="U212" s="224"/>
      <c r="V212" s="224"/>
      <c r="W212" s="224"/>
      <c r="X212" s="224"/>
      <c r="Y212" s="224"/>
      <c r="Z212" s="224"/>
      <c r="AA212" s="224"/>
      <c r="AB212" s="224"/>
      <c r="AC212" s="224"/>
      <c r="AD212" s="224"/>
      <c r="AE212" s="224"/>
      <c r="AF212" s="224"/>
      <c r="AG212" s="224"/>
      <c r="AH212" s="224"/>
      <c r="AI212" s="224"/>
      <c r="AJ212" s="224"/>
      <c r="AK212" s="224"/>
      <c r="AL212" s="224"/>
      <c r="AM212" s="224"/>
      <c r="AN212" s="224"/>
      <c r="AO212" s="224"/>
      <c r="AP212" s="224"/>
      <c r="AQ212" s="224"/>
      <c r="AR212" s="224"/>
      <c r="AS212" s="224"/>
      <c r="AT212" s="224"/>
      <c r="AU212" s="224"/>
      <c r="AV212" s="224"/>
      <c r="AW212" s="224"/>
      <c r="AX212" s="224"/>
      <c r="AY212" s="224"/>
      <c r="AZ212" s="224"/>
      <c r="BA212" s="224"/>
      <c r="BB212" s="224"/>
      <c r="BC212" s="224"/>
    </row>
    <row r="213" spans="1:55" x14ac:dyDescent="0.25">
      <c r="A213" s="211">
        <v>45953</v>
      </c>
      <c r="B213" s="212">
        <v>0.3</v>
      </c>
      <c r="C213" s="213">
        <v>0.6</v>
      </c>
      <c r="D213" s="212">
        <v>0.15</v>
      </c>
      <c r="E213" s="213">
        <v>0</v>
      </c>
      <c r="F213" s="212">
        <v>0</v>
      </c>
      <c r="G213" s="213">
        <v>0</v>
      </c>
      <c r="H213" s="212">
        <v>0.8</v>
      </c>
      <c r="I213" s="213">
        <v>0</v>
      </c>
      <c r="J213" s="212">
        <v>0</v>
      </c>
      <c r="K213" s="214">
        <v>0</v>
      </c>
      <c r="L213" s="233"/>
      <c r="M213" s="224"/>
      <c r="N213" s="224"/>
      <c r="O213" s="224"/>
      <c r="P213" s="224"/>
      <c r="Q213" s="224"/>
      <c r="R213" s="224"/>
      <c r="S213" s="224"/>
      <c r="T213" s="224"/>
      <c r="U213" s="224"/>
      <c r="V213" s="224"/>
      <c r="W213" s="224"/>
      <c r="X213" s="224"/>
      <c r="Y213" s="224"/>
      <c r="Z213" s="224"/>
      <c r="AA213" s="224"/>
      <c r="AB213" s="224"/>
      <c r="AC213" s="224"/>
      <c r="AD213" s="224"/>
      <c r="AE213" s="224"/>
      <c r="AF213" s="224"/>
      <c r="AG213" s="224"/>
      <c r="AH213" s="224"/>
      <c r="AI213" s="224"/>
      <c r="AJ213" s="224"/>
      <c r="AK213" s="224"/>
      <c r="AL213" s="224"/>
      <c r="AM213" s="224"/>
      <c r="AN213" s="224"/>
      <c r="AO213" s="224"/>
      <c r="AP213" s="224"/>
      <c r="AQ213" s="224"/>
      <c r="AR213" s="224"/>
      <c r="AS213" s="224"/>
      <c r="AT213" s="224"/>
      <c r="AU213" s="224"/>
      <c r="AV213" s="224"/>
      <c r="AW213" s="224"/>
      <c r="AX213" s="224"/>
      <c r="AY213" s="224"/>
      <c r="AZ213" s="224"/>
      <c r="BA213" s="224"/>
      <c r="BB213" s="224"/>
      <c r="BC213" s="224"/>
    </row>
    <row r="214" spans="1:55" x14ac:dyDescent="0.25">
      <c r="A214" s="211">
        <v>45954</v>
      </c>
      <c r="B214" s="212">
        <v>0.3</v>
      </c>
      <c r="C214" s="213">
        <v>0.6</v>
      </c>
      <c r="D214" s="212">
        <v>0.15</v>
      </c>
      <c r="E214" s="213">
        <v>0</v>
      </c>
      <c r="F214" s="212">
        <v>0</v>
      </c>
      <c r="G214" s="213">
        <v>0</v>
      </c>
      <c r="H214" s="212">
        <v>0.8</v>
      </c>
      <c r="I214" s="213">
        <v>0</v>
      </c>
      <c r="J214" s="212">
        <v>0</v>
      </c>
      <c r="K214" s="214">
        <v>0</v>
      </c>
      <c r="L214" s="233"/>
      <c r="M214" s="224"/>
      <c r="N214" s="224"/>
      <c r="O214" s="224"/>
      <c r="P214" s="224"/>
      <c r="Q214" s="224"/>
      <c r="R214" s="224"/>
      <c r="S214" s="224"/>
      <c r="T214" s="224"/>
      <c r="U214" s="224"/>
      <c r="V214" s="224"/>
      <c r="W214" s="224"/>
      <c r="X214" s="224"/>
      <c r="Y214" s="224"/>
      <c r="Z214" s="224"/>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row>
    <row r="215" spans="1:55" x14ac:dyDescent="0.25">
      <c r="A215" s="211">
        <v>45955</v>
      </c>
      <c r="B215" s="212">
        <v>0.3</v>
      </c>
      <c r="C215" s="213">
        <v>0.6</v>
      </c>
      <c r="D215" s="212">
        <v>0.15</v>
      </c>
      <c r="E215" s="213">
        <v>0</v>
      </c>
      <c r="F215" s="212">
        <v>0</v>
      </c>
      <c r="G215" s="213">
        <v>0</v>
      </c>
      <c r="H215" s="212">
        <v>0.8</v>
      </c>
      <c r="I215" s="213">
        <v>0</v>
      </c>
      <c r="J215" s="212">
        <v>0</v>
      </c>
      <c r="K215" s="214">
        <v>0</v>
      </c>
      <c r="L215" s="233"/>
      <c r="M215" s="224"/>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row>
    <row r="216" spans="1:55" x14ac:dyDescent="0.25">
      <c r="A216" s="211">
        <v>45956</v>
      </c>
      <c r="B216" s="212">
        <v>0.3</v>
      </c>
      <c r="C216" s="213">
        <v>0.6</v>
      </c>
      <c r="D216" s="212">
        <v>0.15</v>
      </c>
      <c r="E216" s="213">
        <v>0</v>
      </c>
      <c r="F216" s="212">
        <v>0</v>
      </c>
      <c r="G216" s="213">
        <v>0</v>
      </c>
      <c r="H216" s="212">
        <v>0.8</v>
      </c>
      <c r="I216" s="213">
        <v>0</v>
      </c>
      <c r="J216" s="212">
        <v>0</v>
      </c>
      <c r="K216" s="214">
        <v>0</v>
      </c>
      <c r="L216" s="233"/>
      <c r="M216" s="224"/>
      <c r="N216" s="224"/>
      <c r="O216" s="224"/>
      <c r="P216" s="224"/>
      <c r="Q216" s="224"/>
      <c r="R216" s="224"/>
      <c r="S216" s="224"/>
      <c r="T216" s="224"/>
      <c r="U216" s="224"/>
      <c r="V216" s="224"/>
      <c r="W216" s="224"/>
      <c r="X216" s="224"/>
      <c r="Y216" s="224"/>
      <c r="Z216" s="224"/>
      <c r="AA216" s="224"/>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row>
    <row r="217" spans="1:55" x14ac:dyDescent="0.25">
      <c r="A217" s="211">
        <v>45957</v>
      </c>
      <c r="B217" s="212">
        <v>0.3</v>
      </c>
      <c r="C217" s="213">
        <v>0.6</v>
      </c>
      <c r="D217" s="212">
        <v>0.15</v>
      </c>
      <c r="E217" s="213">
        <v>0</v>
      </c>
      <c r="F217" s="212">
        <v>0</v>
      </c>
      <c r="G217" s="213">
        <v>0</v>
      </c>
      <c r="H217" s="212">
        <v>0.8</v>
      </c>
      <c r="I217" s="213">
        <v>0</v>
      </c>
      <c r="J217" s="212">
        <v>0</v>
      </c>
      <c r="K217" s="214">
        <v>0</v>
      </c>
      <c r="L217" s="233"/>
      <c r="M217" s="224"/>
      <c r="N217" s="224"/>
      <c r="O217" s="224"/>
      <c r="P217" s="224"/>
      <c r="Q217" s="224"/>
      <c r="R217" s="224"/>
      <c r="S217" s="224"/>
      <c r="T217" s="224"/>
      <c r="U217" s="224"/>
      <c r="V217" s="224"/>
      <c r="W217" s="224"/>
      <c r="X217" s="224"/>
      <c r="Y217" s="224"/>
      <c r="Z217" s="224"/>
      <c r="AA217" s="224"/>
      <c r="AB217" s="224"/>
      <c r="AC217" s="224"/>
      <c r="AD217" s="224"/>
      <c r="AE217" s="224"/>
      <c r="AF217" s="224"/>
      <c r="AG217" s="224"/>
      <c r="AH217" s="224"/>
      <c r="AI217" s="224"/>
      <c r="AJ217" s="224"/>
      <c r="AK217" s="224"/>
      <c r="AL217" s="224"/>
      <c r="AM217" s="224"/>
      <c r="AN217" s="224"/>
      <c r="AO217" s="224"/>
      <c r="AP217" s="224"/>
      <c r="AQ217" s="224"/>
      <c r="AR217" s="224"/>
      <c r="AS217" s="224"/>
      <c r="AT217" s="224"/>
      <c r="AU217" s="224"/>
      <c r="AV217" s="224"/>
      <c r="AW217" s="224"/>
      <c r="AX217" s="224"/>
      <c r="AY217" s="224"/>
      <c r="AZ217" s="224"/>
      <c r="BA217" s="224"/>
      <c r="BB217" s="224"/>
      <c r="BC217" s="224"/>
    </row>
    <row r="218" spans="1:55" x14ac:dyDescent="0.25">
      <c r="A218" s="211">
        <v>45958</v>
      </c>
      <c r="B218" s="212">
        <v>0.3</v>
      </c>
      <c r="C218" s="213">
        <v>0.6</v>
      </c>
      <c r="D218" s="212">
        <v>0.15</v>
      </c>
      <c r="E218" s="213">
        <v>0</v>
      </c>
      <c r="F218" s="212">
        <v>0</v>
      </c>
      <c r="G218" s="213">
        <v>0</v>
      </c>
      <c r="H218" s="212">
        <v>0.8</v>
      </c>
      <c r="I218" s="213">
        <v>0</v>
      </c>
      <c r="J218" s="212">
        <v>0</v>
      </c>
      <c r="K218" s="214">
        <v>0</v>
      </c>
      <c r="L218" s="233"/>
      <c r="M218" s="224"/>
      <c r="N218" s="224"/>
      <c r="O218" s="224"/>
      <c r="P218" s="224"/>
      <c r="Q218" s="224"/>
      <c r="R218" s="224"/>
      <c r="S218" s="224"/>
      <c r="T218" s="224"/>
      <c r="U218" s="224"/>
      <c r="V218" s="224"/>
      <c r="W218" s="224"/>
      <c r="X218" s="224"/>
      <c r="Y218" s="224"/>
      <c r="Z218" s="224"/>
      <c r="AA218" s="224"/>
      <c r="AB218" s="224"/>
      <c r="AC218" s="224"/>
      <c r="AD218" s="224"/>
      <c r="AE218" s="224"/>
      <c r="AF218" s="224"/>
      <c r="AG218" s="224"/>
      <c r="AH218" s="224"/>
      <c r="AI218" s="224"/>
      <c r="AJ218" s="224"/>
      <c r="AK218" s="224"/>
      <c r="AL218" s="224"/>
      <c r="AM218" s="224"/>
      <c r="AN218" s="224"/>
      <c r="AO218" s="224"/>
      <c r="AP218" s="224"/>
      <c r="AQ218" s="224"/>
      <c r="AR218" s="224"/>
      <c r="AS218" s="224"/>
      <c r="AT218" s="224"/>
      <c r="AU218" s="224"/>
      <c r="AV218" s="224"/>
      <c r="AW218" s="224"/>
      <c r="AX218" s="224"/>
      <c r="AY218" s="224"/>
      <c r="AZ218" s="224"/>
      <c r="BA218" s="224"/>
      <c r="BB218" s="224"/>
      <c r="BC218" s="224"/>
    </row>
    <row r="219" spans="1:55" x14ac:dyDescent="0.25">
      <c r="A219" s="211">
        <v>45959</v>
      </c>
      <c r="B219" s="212">
        <v>0.3</v>
      </c>
      <c r="C219" s="213">
        <v>0.6</v>
      </c>
      <c r="D219" s="212">
        <v>0.15</v>
      </c>
      <c r="E219" s="213">
        <v>0</v>
      </c>
      <c r="F219" s="212">
        <v>0</v>
      </c>
      <c r="G219" s="213">
        <v>0</v>
      </c>
      <c r="H219" s="212">
        <v>0.8</v>
      </c>
      <c r="I219" s="213">
        <v>0</v>
      </c>
      <c r="J219" s="212">
        <v>0</v>
      </c>
      <c r="K219" s="214">
        <v>0</v>
      </c>
      <c r="L219" s="233"/>
      <c r="M219" s="224"/>
      <c r="N219" s="224"/>
      <c r="O219" s="224"/>
      <c r="P219" s="224"/>
      <c r="Q219" s="224"/>
      <c r="R219" s="224"/>
      <c r="S219" s="224"/>
      <c r="T219" s="224"/>
      <c r="U219" s="224"/>
      <c r="V219" s="224"/>
      <c r="W219" s="224"/>
      <c r="X219" s="224"/>
      <c r="Y219" s="224"/>
      <c r="Z219" s="224"/>
      <c r="AA219" s="224"/>
      <c r="AB219" s="224"/>
      <c r="AC219" s="224"/>
      <c r="AD219" s="224"/>
      <c r="AE219" s="224"/>
      <c r="AF219" s="224"/>
      <c r="AG219" s="224"/>
      <c r="AH219" s="224"/>
      <c r="AI219" s="224"/>
      <c r="AJ219" s="224"/>
      <c r="AK219" s="224"/>
      <c r="AL219" s="224"/>
      <c r="AM219" s="224"/>
      <c r="AN219" s="224"/>
      <c r="AO219" s="224"/>
      <c r="AP219" s="224"/>
      <c r="AQ219" s="224"/>
      <c r="AR219" s="224"/>
      <c r="AS219" s="224"/>
      <c r="AT219" s="224"/>
      <c r="AU219" s="224"/>
      <c r="AV219" s="224"/>
      <c r="AW219" s="224"/>
      <c r="AX219" s="224"/>
      <c r="AY219" s="224"/>
      <c r="AZ219" s="224"/>
      <c r="BA219" s="224"/>
      <c r="BB219" s="224"/>
      <c r="BC219" s="224"/>
    </row>
    <row r="220" spans="1:55" x14ac:dyDescent="0.25">
      <c r="A220" s="211">
        <v>45960</v>
      </c>
      <c r="B220" s="212">
        <v>0.3</v>
      </c>
      <c r="C220" s="213">
        <v>0.6</v>
      </c>
      <c r="D220" s="212">
        <v>0.15</v>
      </c>
      <c r="E220" s="213">
        <v>0</v>
      </c>
      <c r="F220" s="212">
        <v>0</v>
      </c>
      <c r="G220" s="213">
        <v>0</v>
      </c>
      <c r="H220" s="212">
        <v>0.8</v>
      </c>
      <c r="I220" s="213">
        <v>0</v>
      </c>
      <c r="J220" s="212">
        <v>0</v>
      </c>
      <c r="K220" s="214">
        <v>0</v>
      </c>
      <c r="L220" s="233"/>
      <c r="M220" s="224"/>
      <c r="N220" s="224"/>
      <c r="O220" s="224"/>
      <c r="P220" s="224"/>
      <c r="Q220" s="224"/>
      <c r="R220" s="224"/>
      <c r="S220" s="224"/>
      <c r="T220" s="224"/>
      <c r="U220" s="224"/>
      <c r="V220" s="224"/>
      <c r="W220" s="224"/>
      <c r="X220" s="224"/>
      <c r="Y220" s="224"/>
      <c r="Z220" s="224"/>
      <c r="AA220" s="224"/>
      <c r="AB220" s="224"/>
      <c r="AC220" s="224"/>
      <c r="AD220" s="224"/>
      <c r="AE220" s="224"/>
      <c r="AF220" s="224"/>
      <c r="AG220" s="224"/>
      <c r="AH220" s="224"/>
      <c r="AI220" s="224"/>
      <c r="AJ220" s="224"/>
      <c r="AK220" s="224"/>
      <c r="AL220" s="224"/>
      <c r="AM220" s="224"/>
      <c r="AN220" s="224"/>
      <c r="AO220" s="224"/>
      <c r="AP220" s="224"/>
      <c r="AQ220" s="224"/>
      <c r="AR220" s="224"/>
      <c r="AS220" s="224"/>
      <c r="AT220" s="224"/>
      <c r="AU220" s="224"/>
      <c r="AV220" s="224"/>
      <c r="AW220" s="224"/>
      <c r="AX220" s="224"/>
      <c r="AY220" s="224"/>
      <c r="AZ220" s="224"/>
      <c r="BA220" s="224"/>
      <c r="BB220" s="224"/>
      <c r="BC220" s="224"/>
    </row>
    <row r="221" spans="1:55" ht="13.8" thickBot="1" x14ac:dyDescent="0.3">
      <c r="A221" s="211">
        <v>45961</v>
      </c>
      <c r="B221" s="215">
        <v>0.3</v>
      </c>
      <c r="C221" s="216">
        <v>0.6</v>
      </c>
      <c r="D221" s="215">
        <v>0.15</v>
      </c>
      <c r="E221" s="216">
        <v>0</v>
      </c>
      <c r="F221" s="215">
        <v>0</v>
      </c>
      <c r="G221" s="216">
        <v>0</v>
      </c>
      <c r="H221" s="215">
        <v>0.8</v>
      </c>
      <c r="I221" s="216">
        <v>0</v>
      </c>
      <c r="J221" s="215">
        <v>0</v>
      </c>
      <c r="K221" s="217">
        <v>0</v>
      </c>
      <c r="L221" s="233"/>
      <c r="M221" s="224"/>
      <c r="N221" s="224"/>
      <c r="O221" s="224"/>
      <c r="P221" s="224"/>
      <c r="Q221" s="224"/>
      <c r="R221" s="224"/>
      <c r="S221" s="224"/>
      <c r="T221" s="224"/>
      <c r="U221" s="224"/>
      <c r="V221" s="224"/>
      <c r="W221" s="224"/>
      <c r="X221" s="224"/>
      <c r="Y221" s="224"/>
      <c r="Z221" s="224"/>
      <c r="AA221" s="224"/>
      <c r="AB221" s="224"/>
      <c r="AC221" s="224"/>
      <c r="AD221" s="224"/>
      <c r="AE221" s="224"/>
      <c r="AF221" s="224"/>
      <c r="AG221" s="224"/>
      <c r="AH221" s="224"/>
      <c r="AI221" s="224"/>
      <c r="AJ221" s="224"/>
      <c r="AK221" s="224"/>
      <c r="AL221" s="224"/>
      <c r="AM221" s="224"/>
      <c r="AN221" s="224"/>
      <c r="AO221" s="224"/>
      <c r="AP221" s="224"/>
      <c r="AQ221" s="224"/>
      <c r="AR221" s="224"/>
      <c r="AS221" s="224"/>
      <c r="AT221" s="224"/>
      <c r="AU221" s="224"/>
      <c r="AV221" s="224"/>
      <c r="AW221" s="224"/>
      <c r="AX221" s="224"/>
      <c r="AY221" s="224"/>
      <c r="AZ221" s="224"/>
      <c r="BA221" s="224"/>
      <c r="BB221" s="224"/>
      <c r="BC221" s="224"/>
    </row>
    <row r="222" spans="1:55" x14ac:dyDescent="0.25">
      <c r="A222" s="211">
        <v>45962</v>
      </c>
      <c r="B222" s="208">
        <v>0.75</v>
      </c>
      <c r="C222" s="209">
        <v>0</v>
      </c>
      <c r="D222" s="208">
        <v>0</v>
      </c>
      <c r="E222" s="209">
        <v>0</v>
      </c>
      <c r="F222" s="208">
        <v>0</v>
      </c>
      <c r="G222" s="209">
        <v>0</v>
      </c>
      <c r="H222" s="208">
        <v>0.8</v>
      </c>
      <c r="I222" s="209">
        <v>0</v>
      </c>
      <c r="J222" s="208">
        <v>0</v>
      </c>
      <c r="K222" s="210">
        <v>0</v>
      </c>
      <c r="L222" s="233"/>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c r="AI222" s="224"/>
      <c r="AJ222" s="224"/>
      <c r="AK222" s="224"/>
      <c r="AL222" s="224"/>
      <c r="AM222" s="224"/>
      <c r="AN222" s="224"/>
      <c r="AO222" s="224"/>
      <c r="AP222" s="224"/>
      <c r="AQ222" s="224"/>
      <c r="AR222" s="224"/>
      <c r="AS222" s="224"/>
      <c r="AT222" s="224"/>
      <c r="AU222" s="224"/>
      <c r="AV222" s="224"/>
      <c r="AW222" s="224"/>
      <c r="AX222" s="224"/>
      <c r="AY222" s="224"/>
      <c r="AZ222" s="224"/>
      <c r="BA222" s="224"/>
      <c r="BB222" s="224"/>
      <c r="BC222" s="224"/>
    </row>
    <row r="223" spans="1:55" x14ac:dyDescent="0.25">
      <c r="A223" s="211">
        <v>45963</v>
      </c>
      <c r="B223" s="212">
        <v>0.75</v>
      </c>
      <c r="C223" s="213">
        <v>0</v>
      </c>
      <c r="D223" s="212">
        <v>0</v>
      </c>
      <c r="E223" s="213">
        <v>0</v>
      </c>
      <c r="F223" s="212">
        <v>0</v>
      </c>
      <c r="G223" s="213">
        <v>0</v>
      </c>
      <c r="H223" s="212">
        <v>0.8</v>
      </c>
      <c r="I223" s="213">
        <v>0</v>
      </c>
      <c r="J223" s="212">
        <v>0</v>
      </c>
      <c r="K223" s="214">
        <v>0</v>
      </c>
      <c r="L223" s="233"/>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row>
    <row r="224" spans="1:55" x14ac:dyDescent="0.25">
      <c r="A224" s="211">
        <v>45964</v>
      </c>
      <c r="B224" s="212">
        <v>0.75</v>
      </c>
      <c r="C224" s="213">
        <v>0</v>
      </c>
      <c r="D224" s="212">
        <v>0</v>
      </c>
      <c r="E224" s="213">
        <v>0</v>
      </c>
      <c r="F224" s="212">
        <v>0</v>
      </c>
      <c r="G224" s="213">
        <v>0</v>
      </c>
      <c r="H224" s="212">
        <v>0.99</v>
      </c>
      <c r="I224" s="213">
        <v>0</v>
      </c>
      <c r="J224" s="212">
        <v>0.95</v>
      </c>
      <c r="K224" s="214">
        <v>0</v>
      </c>
      <c r="L224" s="233"/>
      <c r="M224" s="224"/>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c r="AI224" s="224"/>
      <c r="AJ224" s="224"/>
      <c r="AK224" s="224"/>
      <c r="AL224" s="224"/>
      <c r="AM224" s="224"/>
      <c r="AN224" s="224"/>
      <c r="AO224" s="224"/>
      <c r="AP224" s="224"/>
      <c r="AQ224" s="224"/>
      <c r="AR224" s="224"/>
      <c r="AS224" s="224"/>
      <c r="AT224" s="224"/>
      <c r="AU224" s="224"/>
      <c r="AV224" s="224"/>
      <c r="AW224" s="224"/>
      <c r="AX224" s="224"/>
      <c r="AY224" s="224"/>
      <c r="AZ224" s="224"/>
      <c r="BA224" s="224"/>
      <c r="BB224" s="224"/>
      <c r="BC224" s="224"/>
    </row>
    <row r="225" spans="1:55" x14ac:dyDescent="0.25">
      <c r="A225" s="211">
        <v>45965</v>
      </c>
      <c r="B225" s="212">
        <v>0.75</v>
      </c>
      <c r="C225" s="213">
        <v>0</v>
      </c>
      <c r="D225" s="212">
        <v>0</v>
      </c>
      <c r="E225" s="213">
        <v>0</v>
      </c>
      <c r="F225" s="212">
        <v>0</v>
      </c>
      <c r="G225" s="213">
        <v>0</v>
      </c>
      <c r="H225" s="212">
        <v>0.99</v>
      </c>
      <c r="I225" s="213">
        <v>0</v>
      </c>
      <c r="J225" s="212">
        <v>0.95</v>
      </c>
      <c r="K225" s="214">
        <v>0</v>
      </c>
      <c r="L225" s="233"/>
      <c r="M225" s="224"/>
      <c r="N225" s="224"/>
      <c r="O225" s="224"/>
      <c r="P225" s="224"/>
      <c r="Q225" s="224"/>
      <c r="R225" s="224"/>
      <c r="S225" s="224"/>
      <c r="T225" s="224"/>
      <c r="U225" s="224"/>
      <c r="V225" s="224"/>
      <c r="W225" s="224"/>
      <c r="X225" s="224"/>
      <c r="Y225" s="224"/>
      <c r="Z225" s="224"/>
      <c r="AA225" s="224"/>
      <c r="AB225" s="224"/>
      <c r="AC225" s="224"/>
      <c r="AD225" s="224"/>
      <c r="AE225" s="224"/>
      <c r="AF225" s="224"/>
      <c r="AG225" s="224"/>
      <c r="AH225" s="224"/>
      <c r="AI225" s="224"/>
      <c r="AJ225" s="224"/>
      <c r="AK225" s="224"/>
      <c r="AL225" s="224"/>
      <c r="AM225" s="224"/>
      <c r="AN225" s="224"/>
      <c r="AO225" s="224"/>
      <c r="AP225" s="224"/>
      <c r="AQ225" s="224"/>
      <c r="AR225" s="224"/>
      <c r="AS225" s="224"/>
      <c r="AT225" s="224"/>
      <c r="AU225" s="224"/>
      <c r="AV225" s="224"/>
      <c r="AW225" s="224"/>
      <c r="AX225" s="224"/>
      <c r="AY225" s="224"/>
      <c r="AZ225" s="224"/>
      <c r="BA225" s="224"/>
      <c r="BB225" s="224"/>
      <c r="BC225" s="224"/>
    </row>
    <row r="226" spans="1:55" x14ac:dyDescent="0.25">
      <c r="A226" s="211">
        <v>45966</v>
      </c>
      <c r="B226" s="212">
        <v>0.75</v>
      </c>
      <c r="C226" s="213">
        <v>0</v>
      </c>
      <c r="D226" s="212">
        <v>0</v>
      </c>
      <c r="E226" s="213">
        <v>0</v>
      </c>
      <c r="F226" s="212">
        <v>0</v>
      </c>
      <c r="G226" s="213">
        <v>0</v>
      </c>
      <c r="H226" s="212">
        <v>0.99</v>
      </c>
      <c r="I226" s="213">
        <v>0</v>
      </c>
      <c r="J226" s="212">
        <v>0.75</v>
      </c>
      <c r="K226" s="214">
        <v>0</v>
      </c>
      <c r="L226" s="233"/>
      <c r="M226" s="224"/>
      <c r="N226" s="224"/>
      <c r="O226" s="224"/>
      <c r="P226" s="224"/>
      <c r="Q226" s="224"/>
      <c r="R226" s="224"/>
      <c r="S226" s="224"/>
      <c r="T226" s="224"/>
      <c r="U226" s="224"/>
      <c r="V226" s="224"/>
      <c r="W226" s="224"/>
      <c r="X226" s="224"/>
      <c r="Y226" s="224"/>
      <c r="Z226" s="224"/>
      <c r="AA226" s="224"/>
      <c r="AB226" s="224"/>
      <c r="AC226" s="224"/>
      <c r="AD226" s="224"/>
      <c r="AE226" s="224"/>
      <c r="AF226" s="224"/>
      <c r="AG226" s="224"/>
      <c r="AH226" s="224"/>
      <c r="AI226" s="224"/>
      <c r="AJ226" s="224"/>
      <c r="AK226" s="224"/>
      <c r="AL226" s="224"/>
      <c r="AM226" s="224"/>
      <c r="AN226" s="224"/>
      <c r="AO226" s="224"/>
      <c r="AP226" s="224"/>
      <c r="AQ226" s="224"/>
      <c r="AR226" s="224"/>
      <c r="AS226" s="224"/>
      <c r="AT226" s="224"/>
      <c r="AU226" s="224"/>
      <c r="AV226" s="224"/>
      <c r="AW226" s="224"/>
      <c r="AX226" s="224"/>
      <c r="AY226" s="224"/>
      <c r="AZ226" s="224"/>
      <c r="BA226" s="224"/>
      <c r="BB226" s="224"/>
      <c r="BC226" s="224"/>
    </row>
    <row r="227" spans="1:55" x14ac:dyDescent="0.25">
      <c r="A227" s="211">
        <v>45967</v>
      </c>
      <c r="B227" s="212">
        <v>0.75</v>
      </c>
      <c r="C227" s="213">
        <v>0</v>
      </c>
      <c r="D227" s="212">
        <v>0</v>
      </c>
      <c r="E227" s="213">
        <v>0</v>
      </c>
      <c r="F227" s="212">
        <v>0</v>
      </c>
      <c r="G227" s="213">
        <v>0</v>
      </c>
      <c r="H227" s="212">
        <v>0.99</v>
      </c>
      <c r="I227" s="213">
        <v>0</v>
      </c>
      <c r="J227" s="212">
        <v>0.75</v>
      </c>
      <c r="K227" s="214">
        <v>0</v>
      </c>
      <c r="L227" s="233"/>
      <c r="M227" s="224"/>
      <c r="N227" s="224"/>
      <c r="O227" s="224"/>
      <c r="P227" s="224"/>
      <c r="Q227" s="224"/>
      <c r="R227" s="224"/>
      <c r="S227" s="224"/>
      <c r="T227" s="224"/>
      <c r="U227" s="224"/>
      <c r="V227" s="224"/>
      <c r="W227" s="224"/>
      <c r="X227" s="224"/>
      <c r="Y227" s="224"/>
      <c r="Z227" s="224"/>
      <c r="AA227" s="224"/>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row>
    <row r="228" spans="1:55" x14ac:dyDescent="0.25">
      <c r="A228" s="211">
        <v>45968</v>
      </c>
      <c r="B228" s="212">
        <v>0.75</v>
      </c>
      <c r="C228" s="213">
        <v>0</v>
      </c>
      <c r="D228" s="212">
        <v>0</v>
      </c>
      <c r="E228" s="213">
        <v>0</v>
      </c>
      <c r="F228" s="212">
        <v>0</v>
      </c>
      <c r="G228" s="213">
        <v>0</v>
      </c>
      <c r="H228" s="212">
        <v>0.99</v>
      </c>
      <c r="I228" s="213">
        <v>0</v>
      </c>
      <c r="J228" s="212">
        <v>0.75</v>
      </c>
      <c r="K228" s="214">
        <v>0</v>
      </c>
      <c r="L228" s="233"/>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row>
    <row r="229" spans="1:55" x14ac:dyDescent="0.25">
      <c r="A229" s="211">
        <v>45969</v>
      </c>
      <c r="B229" s="212">
        <v>0.5</v>
      </c>
      <c r="C229" s="213">
        <v>0</v>
      </c>
      <c r="D229" s="212">
        <v>0</v>
      </c>
      <c r="E229" s="213">
        <v>0</v>
      </c>
      <c r="F229" s="212">
        <v>0</v>
      </c>
      <c r="G229" s="213">
        <v>0</v>
      </c>
      <c r="H229" s="212">
        <v>0.99</v>
      </c>
      <c r="I229" s="213">
        <v>0</v>
      </c>
      <c r="J229" s="212">
        <v>0.75</v>
      </c>
      <c r="K229" s="214">
        <v>0</v>
      </c>
      <c r="L229" s="233"/>
      <c r="M229" s="224"/>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row>
    <row r="230" spans="1:55" x14ac:dyDescent="0.25">
      <c r="A230" s="211">
        <v>45970</v>
      </c>
      <c r="B230" s="212">
        <v>0.5</v>
      </c>
      <c r="C230" s="213">
        <v>0</v>
      </c>
      <c r="D230" s="212">
        <v>0</v>
      </c>
      <c r="E230" s="213">
        <v>0</v>
      </c>
      <c r="F230" s="212">
        <v>0</v>
      </c>
      <c r="G230" s="213">
        <v>0</v>
      </c>
      <c r="H230" s="212">
        <v>0.99</v>
      </c>
      <c r="I230" s="213">
        <v>0</v>
      </c>
      <c r="J230" s="212">
        <v>0.75</v>
      </c>
      <c r="K230" s="214">
        <v>0</v>
      </c>
      <c r="L230" s="233"/>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row>
    <row r="231" spans="1:55" x14ac:dyDescent="0.25">
      <c r="A231" s="211">
        <v>45971</v>
      </c>
      <c r="B231" s="212">
        <v>0.75</v>
      </c>
      <c r="C231" s="213">
        <v>0</v>
      </c>
      <c r="D231" s="212">
        <v>0</v>
      </c>
      <c r="E231" s="213">
        <v>0</v>
      </c>
      <c r="F231" s="212">
        <v>0</v>
      </c>
      <c r="G231" s="213">
        <v>0</v>
      </c>
      <c r="H231" s="212">
        <v>0.99</v>
      </c>
      <c r="I231" s="213">
        <v>0</v>
      </c>
      <c r="J231" s="212">
        <v>0.75</v>
      </c>
      <c r="K231" s="214">
        <v>0</v>
      </c>
      <c r="L231" s="233"/>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row>
    <row r="232" spans="1:55" x14ac:dyDescent="0.25">
      <c r="A232" s="211">
        <v>45972</v>
      </c>
      <c r="B232" s="212">
        <v>0.75</v>
      </c>
      <c r="C232" s="213">
        <v>0</v>
      </c>
      <c r="D232" s="212">
        <v>0</v>
      </c>
      <c r="E232" s="213">
        <v>0</v>
      </c>
      <c r="F232" s="212">
        <v>0</v>
      </c>
      <c r="G232" s="213">
        <v>0</v>
      </c>
      <c r="H232" s="212">
        <v>0.99</v>
      </c>
      <c r="I232" s="213">
        <v>0</v>
      </c>
      <c r="J232" s="212">
        <v>0.75</v>
      </c>
      <c r="K232" s="214">
        <v>0</v>
      </c>
      <c r="L232" s="233"/>
      <c r="M232" s="224"/>
      <c r="N232" s="224"/>
      <c r="O232" s="224"/>
      <c r="P232" s="224"/>
      <c r="Q232" s="224"/>
      <c r="R232" s="224"/>
      <c r="S232" s="224"/>
      <c r="T232" s="224"/>
      <c r="U232" s="224"/>
      <c r="V232" s="224"/>
      <c r="W232" s="224"/>
      <c r="X232" s="224"/>
      <c r="Y232" s="224"/>
      <c r="Z232" s="224"/>
      <c r="AA232" s="224"/>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row>
    <row r="233" spans="1:55" x14ac:dyDescent="0.25">
      <c r="A233" s="211">
        <v>45973</v>
      </c>
      <c r="B233" s="212">
        <v>0.75</v>
      </c>
      <c r="C233" s="213">
        <v>0</v>
      </c>
      <c r="D233" s="212">
        <v>0</v>
      </c>
      <c r="E233" s="213">
        <v>0</v>
      </c>
      <c r="F233" s="212">
        <v>0</v>
      </c>
      <c r="G233" s="213">
        <v>0</v>
      </c>
      <c r="H233" s="212">
        <v>0.99</v>
      </c>
      <c r="I233" s="213">
        <v>0</v>
      </c>
      <c r="J233" s="212">
        <v>0.75</v>
      </c>
      <c r="K233" s="214">
        <v>0</v>
      </c>
      <c r="L233" s="233"/>
      <c r="M233" s="224"/>
      <c r="N233" s="224"/>
      <c r="O233" s="224"/>
      <c r="P233" s="224"/>
      <c r="Q233" s="224"/>
      <c r="R233" s="224"/>
      <c r="S233" s="224"/>
      <c r="T233" s="224"/>
      <c r="U233" s="224"/>
      <c r="V233" s="224"/>
      <c r="W233" s="224"/>
      <c r="X233" s="224"/>
      <c r="Y233" s="224"/>
      <c r="Z233" s="224"/>
      <c r="AA233" s="224"/>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row>
    <row r="234" spans="1:55" x14ac:dyDescent="0.25">
      <c r="A234" s="211">
        <v>45974</v>
      </c>
      <c r="B234" s="212">
        <v>0.75</v>
      </c>
      <c r="C234" s="213">
        <v>0</v>
      </c>
      <c r="D234" s="212">
        <v>0</v>
      </c>
      <c r="E234" s="213">
        <v>0</v>
      </c>
      <c r="F234" s="212">
        <v>0</v>
      </c>
      <c r="G234" s="213">
        <v>0</v>
      </c>
      <c r="H234" s="212">
        <v>0.99</v>
      </c>
      <c r="I234" s="213">
        <v>0</v>
      </c>
      <c r="J234" s="212">
        <v>0.75</v>
      </c>
      <c r="K234" s="214">
        <v>0</v>
      </c>
      <c r="L234" s="233"/>
      <c r="M234" s="224"/>
      <c r="N234" s="224"/>
      <c r="O234" s="224"/>
      <c r="P234" s="224"/>
      <c r="Q234" s="224"/>
      <c r="R234" s="224"/>
      <c r="S234" s="224"/>
      <c r="T234" s="224"/>
      <c r="U234" s="224"/>
      <c r="V234" s="224"/>
      <c r="W234" s="224"/>
      <c r="X234" s="224"/>
      <c r="Y234" s="224"/>
      <c r="Z234" s="224"/>
      <c r="AA234" s="224"/>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row>
    <row r="235" spans="1:55" x14ac:dyDescent="0.25">
      <c r="A235" s="211">
        <v>45975</v>
      </c>
      <c r="B235" s="212">
        <v>0.75</v>
      </c>
      <c r="C235" s="213">
        <v>0</v>
      </c>
      <c r="D235" s="212">
        <v>0</v>
      </c>
      <c r="E235" s="213">
        <v>0</v>
      </c>
      <c r="F235" s="212">
        <v>0</v>
      </c>
      <c r="G235" s="213">
        <v>0</v>
      </c>
      <c r="H235" s="212">
        <v>0.99</v>
      </c>
      <c r="I235" s="213">
        <v>0</v>
      </c>
      <c r="J235" s="212">
        <v>0.75</v>
      </c>
      <c r="K235" s="214">
        <v>0</v>
      </c>
      <c r="L235" s="233"/>
      <c r="M235" s="224"/>
      <c r="N235" s="224"/>
      <c r="O235" s="224"/>
      <c r="P235" s="224"/>
      <c r="Q235" s="224"/>
      <c r="R235" s="224"/>
      <c r="S235" s="224"/>
      <c r="T235" s="224"/>
      <c r="U235" s="224"/>
      <c r="V235" s="224"/>
      <c r="W235" s="224"/>
      <c r="X235" s="224"/>
      <c r="Y235" s="224"/>
      <c r="Z235" s="224"/>
      <c r="AA235" s="224"/>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row>
    <row r="236" spans="1:55" x14ac:dyDescent="0.25">
      <c r="A236" s="211">
        <v>45976</v>
      </c>
      <c r="B236" s="212">
        <v>0.5</v>
      </c>
      <c r="C236" s="213">
        <v>0</v>
      </c>
      <c r="D236" s="212">
        <v>0</v>
      </c>
      <c r="E236" s="213">
        <v>0</v>
      </c>
      <c r="F236" s="212">
        <v>0</v>
      </c>
      <c r="G236" s="213">
        <v>0</v>
      </c>
      <c r="H236" s="212">
        <v>0.99</v>
      </c>
      <c r="I236" s="213">
        <v>0</v>
      </c>
      <c r="J236" s="212">
        <v>0.75</v>
      </c>
      <c r="K236" s="214">
        <v>0</v>
      </c>
      <c r="L236" s="233"/>
      <c r="M236" s="224"/>
      <c r="N236" s="224"/>
      <c r="O236" s="224"/>
      <c r="P236" s="224"/>
      <c r="Q236" s="224"/>
      <c r="R236" s="224"/>
      <c r="S236" s="224"/>
      <c r="T236" s="224"/>
      <c r="U236" s="224"/>
      <c r="V236" s="224"/>
      <c r="W236" s="224"/>
      <c r="X236" s="224"/>
      <c r="Y236" s="224"/>
      <c r="Z236" s="224"/>
      <c r="AA236" s="224"/>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row>
    <row r="237" spans="1:55" x14ac:dyDescent="0.25">
      <c r="A237" s="211">
        <v>45977</v>
      </c>
      <c r="B237" s="212">
        <v>0.5</v>
      </c>
      <c r="C237" s="213">
        <v>0</v>
      </c>
      <c r="D237" s="212">
        <v>0</v>
      </c>
      <c r="E237" s="213">
        <v>0</v>
      </c>
      <c r="F237" s="212">
        <v>0</v>
      </c>
      <c r="G237" s="213">
        <v>0</v>
      </c>
      <c r="H237" s="212">
        <v>0.99</v>
      </c>
      <c r="I237" s="213">
        <v>0</v>
      </c>
      <c r="J237" s="212">
        <v>0.75</v>
      </c>
      <c r="K237" s="214">
        <v>0</v>
      </c>
      <c r="L237" s="233"/>
      <c r="M237" s="224"/>
      <c r="N237" s="224"/>
      <c r="O237" s="224"/>
      <c r="P237" s="224"/>
      <c r="Q237" s="224"/>
      <c r="R237" s="224"/>
      <c r="S237" s="224"/>
      <c r="T237" s="224"/>
      <c r="U237" s="224"/>
      <c r="V237" s="224"/>
      <c r="W237" s="224"/>
      <c r="X237" s="224"/>
      <c r="Y237" s="224"/>
      <c r="Z237" s="224"/>
      <c r="AA237" s="224"/>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row>
    <row r="238" spans="1:55" x14ac:dyDescent="0.25">
      <c r="A238" s="211">
        <v>45978</v>
      </c>
      <c r="B238" s="212">
        <v>0.9</v>
      </c>
      <c r="C238" s="213">
        <v>0</v>
      </c>
      <c r="D238" s="212">
        <v>0</v>
      </c>
      <c r="E238" s="213">
        <v>0</v>
      </c>
      <c r="F238" s="212">
        <v>0</v>
      </c>
      <c r="G238" s="213">
        <v>0</v>
      </c>
      <c r="H238" s="212">
        <v>0.99</v>
      </c>
      <c r="I238" s="213">
        <v>0</v>
      </c>
      <c r="J238" s="212">
        <v>0.75</v>
      </c>
      <c r="K238" s="214">
        <v>0</v>
      </c>
      <c r="L238" s="233"/>
      <c r="M238" s="224"/>
      <c r="N238" s="224"/>
      <c r="O238" s="224"/>
      <c r="P238" s="224"/>
      <c r="Q238" s="224"/>
      <c r="R238" s="224"/>
      <c r="S238" s="224"/>
      <c r="T238" s="224"/>
      <c r="U238" s="224"/>
      <c r="V238" s="224"/>
      <c r="W238" s="224"/>
      <c r="X238" s="224"/>
      <c r="Y238" s="224"/>
      <c r="Z238" s="224"/>
      <c r="AA238" s="224"/>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row>
    <row r="239" spans="1:55" x14ac:dyDescent="0.25">
      <c r="A239" s="211">
        <v>45979</v>
      </c>
      <c r="B239" s="212">
        <v>0.9</v>
      </c>
      <c r="C239" s="213">
        <v>0</v>
      </c>
      <c r="D239" s="212">
        <v>0</v>
      </c>
      <c r="E239" s="213">
        <v>0</v>
      </c>
      <c r="F239" s="212">
        <v>0</v>
      </c>
      <c r="G239" s="213">
        <v>0</v>
      </c>
      <c r="H239" s="212">
        <v>0.99</v>
      </c>
      <c r="I239" s="213">
        <v>0</v>
      </c>
      <c r="J239" s="212">
        <v>0.75</v>
      </c>
      <c r="K239" s="214">
        <v>0</v>
      </c>
      <c r="L239" s="233"/>
      <c r="M239" s="224"/>
      <c r="N239" s="224"/>
      <c r="O239" s="224"/>
      <c r="P239" s="224"/>
      <c r="Q239" s="224"/>
      <c r="R239" s="224"/>
      <c r="S239" s="224"/>
      <c r="T239" s="224"/>
      <c r="U239" s="224"/>
      <c r="V239" s="224"/>
      <c r="W239" s="224"/>
      <c r="X239" s="224"/>
      <c r="Y239" s="224"/>
      <c r="Z239" s="224"/>
      <c r="AA239" s="224"/>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row>
    <row r="240" spans="1:55" x14ac:dyDescent="0.25">
      <c r="A240" s="211">
        <v>45980</v>
      </c>
      <c r="B240" s="212">
        <v>0.9</v>
      </c>
      <c r="C240" s="213">
        <v>0</v>
      </c>
      <c r="D240" s="212">
        <v>0</v>
      </c>
      <c r="E240" s="213">
        <v>0</v>
      </c>
      <c r="F240" s="212">
        <v>0</v>
      </c>
      <c r="G240" s="213">
        <v>0</v>
      </c>
      <c r="H240" s="212">
        <v>0.99</v>
      </c>
      <c r="I240" s="213">
        <v>0</v>
      </c>
      <c r="J240" s="212">
        <v>0.75</v>
      </c>
      <c r="K240" s="214">
        <v>0</v>
      </c>
      <c r="L240" s="233"/>
      <c r="M240" s="224"/>
      <c r="N240" s="224"/>
      <c r="O240" s="224"/>
      <c r="P240" s="224"/>
      <c r="Q240" s="224"/>
      <c r="R240" s="224"/>
      <c r="S240" s="224"/>
      <c r="T240" s="224"/>
      <c r="U240" s="224"/>
      <c r="V240" s="224"/>
      <c r="W240" s="224"/>
      <c r="X240" s="224"/>
      <c r="Y240" s="224"/>
      <c r="Z240" s="224"/>
      <c r="AA240" s="224"/>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row>
    <row r="241" spans="1:55" x14ac:dyDescent="0.25">
      <c r="A241" s="211">
        <v>45981</v>
      </c>
      <c r="B241" s="212">
        <v>0.9</v>
      </c>
      <c r="C241" s="213">
        <v>0</v>
      </c>
      <c r="D241" s="212">
        <v>0</v>
      </c>
      <c r="E241" s="213">
        <v>0</v>
      </c>
      <c r="F241" s="212">
        <v>0</v>
      </c>
      <c r="G241" s="213">
        <v>0</v>
      </c>
      <c r="H241" s="212">
        <v>0.99</v>
      </c>
      <c r="I241" s="213">
        <v>0</v>
      </c>
      <c r="J241" s="212">
        <v>0.75</v>
      </c>
      <c r="K241" s="214">
        <v>0</v>
      </c>
      <c r="L241" s="233"/>
      <c r="M241" s="224"/>
      <c r="N241" s="224"/>
      <c r="O241" s="224"/>
      <c r="P241" s="224"/>
      <c r="Q241" s="224"/>
      <c r="R241" s="224"/>
      <c r="S241" s="224"/>
      <c r="T241" s="224"/>
      <c r="U241" s="224"/>
      <c r="V241" s="224"/>
      <c r="W241" s="224"/>
      <c r="X241" s="224"/>
      <c r="Y241" s="224"/>
      <c r="Z241" s="224"/>
      <c r="AA241" s="224"/>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row>
    <row r="242" spans="1:55" x14ac:dyDescent="0.25">
      <c r="A242" s="211">
        <v>45982</v>
      </c>
      <c r="B242" s="212">
        <v>0.9</v>
      </c>
      <c r="C242" s="213">
        <v>0</v>
      </c>
      <c r="D242" s="212">
        <v>0</v>
      </c>
      <c r="E242" s="213">
        <v>0</v>
      </c>
      <c r="F242" s="212">
        <v>0</v>
      </c>
      <c r="G242" s="213">
        <v>0</v>
      </c>
      <c r="H242" s="212">
        <v>0.99</v>
      </c>
      <c r="I242" s="213">
        <v>0</v>
      </c>
      <c r="J242" s="212">
        <v>0.75</v>
      </c>
      <c r="K242" s="214">
        <v>0</v>
      </c>
      <c r="L242" s="233"/>
      <c r="M242" s="224"/>
      <c r="N242" s="224"/>
      <c r="O242" s="224"/>
      <c r="P242" s="224"/>
      <c r="Q242" s="224"/>
      <c r="R242" s="224"/>
      <c r="S242" s="224"/>
      <c r="T242" s="224"/>
      <c r="U242" s="224"/>
      <c r="V242" s="224"/>
      <c r="W242" s="224"/>
      <c r="X242" s="224"/>
      <c r="Y242" s="224"/>
      <c r="Z242" s="224"/>
      <c r="AA242" s="224"/>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row>
    <row r="243" spans="1:55" x14ac:dyDescent="0.25">
      <c r="A243" s="211">
        <v>45983</v>
      </c>
      <c r="B243" s="212">
        <v>0.9</v>
      </c>
      <c r="C243" s="213">
        <v>0</v>
      </c>
      <c r="D243" s="212">
        <v>0</v>
      </c>
      <c r="E243" s="213">
        <v>0</v>
      </c>
      <c r="F243" s="212">
        <v>0</v>
      </c>
      <c r="G243" s="213">
        <v>0</v>
      </c>
      <c r="H243" s="212">
        <v>0.99</v>
      </c>
      <c r="I243" s="213">
        <v>0</v>
      </c>
      <c r="J243" s="212">
        <v>0.75</v>
      </c>
      <c r="K243" s="214">
        <v>0</v>
      </c>
      <c r="L243" s="233"/>
      <c r="M243" s="224"/>
      <c r="N243" s="224"/>
      <c r="O243" s="224"/>
      <c r="P243" s="224"/>
      <c r="Q243" s="224"/>
      <c r="R243" s="224"/>
      <c r="S243" s="224"/>
      <c r="T243" s="224"/>
      <c r="U243" s="224"/>
      <c r="V243" s="224"/>
      <c r="W243" s="224"/>
      <c r="X243" s="224"/>
      <c r="Y243" s="224"/>
      <c r="Z243" s="224"/>
      <c r="AA243" s="224"/>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row>
    <row r="244" spans="1:55" x14ac:dyDescent="0.25">
      <c r="A244" s="211">
        <v>45984</v>
      </c>
      <c r="B244" s="212">
        <v>0.9</v>
      </c>
      <c r="C244" s="213">
        <v>0</v>
      </c>
      <c r="D244" s="212">
        <v>0</v>
      </c>
      <c r="E244" s="213">
        <v>0</v>
      </c>
      <c r="F244" s="212">
        <v>0</v>
      </c>
      <c r="G244" s="213">
        <v>0</v>
      </c>
      <c r="H244" s="212">
        <v>0.99</v>
      </c>
      <c r="I244" s="213">
        <v>0</v>
      </c>
      <c r="J244" s="212">
        <v>0.75</v>
      </c>
      <c r="K244" s="214">
        <v>0</v>
      </c>
      <c r="L244" s="233"/>
      <c r="M244" s="224"/>
      <c r="N244" s="224"/>
      <c r="O244" s="224"/>
      <c r="P244" s="224"/>
      <c r="Q244" s="224"/>
      <c r="R244" s="224"/>
      <c r="S244" s="224"/>
      <c r="T244" s="224"/>
      <c r="U244" s="224"/>
      <c r="V244" s="224"/>
      <c r="W244" s="224"/>
      <c r="X244" s="224"/>
      <c r="Y244" s="224"/>
      <c r="Z244" s="224"/>
      <c r="AA244" s="224"/>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row>
    <row r="245" spans="1:55" x14ac:dyDescent="0.25">
      <c r="A245" s="211">
        <v>45985</v>
      </c>
      <c r="B245" s="212">
        <v>0.9</v>
      </c>
      <c r="C245" s="213">
        <v>0</v>
      </c>
      <c r="D245" s="212">
        <v>0</v>
      </c>
      <c r="E245" s="213">
        <v>0</v>
      </c>
      <c r="F245" s="212">
        <v>0</v>
      </c>
      <c r="G245" s="213">
        <v>0</v>
      </c>
      <c r="H245" s="212">
        <v>0.99</v>
      </c>
      <c r="I245" s="213">
        <v>0</v>
      </c>
      <c r="J245" s="212">
        <v>0.75</v>
      </c>
      <c r="K245" s="214">
        <v>0</v>
      </c>
      <c r="L245" s="233"/>
      <c r="M245" s="224"/>
      <c r="N245" s="224"/>
      <c r="O245" s="224"/>
      <c r="P245" s="224"/>
      <c r="Q245" s="224"/>
      <c r="R245" s="224"/>
      <c r="S245" s="224"/>
      <c r="T245" s="224"/>
      <c r="U245" s="224"/>
      <c r="V245" s="224"/>
      <c r="W245" s="224"/>
      <c r="X245" s="224"/>
      <c r="Y245" s="224"/>
      <c r="Z245" s="224"/>
      <c r="AA245" s="224"/>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row>
    <row r="246" spans="1:55" x14ac:dyDescent="0.25">
      <c r="A246" s="211">
        <v>45986</v>
      </c>
      <c r="B246" s="212">
        <v>0.9</v>
      </c>
      <c r="C246" s="213">
        <v>0</v>
      </c>
      <c r="D246" s="212">
        <v>0</v>
      </c>
      <c r="E246" s="213">
        <v>0</v>
      </c>
      <c r="F246" s="212">
        <v>0</v>
      </c>
      <c r="G246" s="213">
        <v>0</v>
      </c>
      <c r="H246" s="212">
        <v>0.99</v>
      </c>
      <c r="I246" s="213">
        <v>0</v>
      </c>
      <c r="J246" s="212">
        <v>0.75</v>
      </c>
      <c r="K246" s="214">
        <v>0</v>
      </c>
      <c r="L246" s="233"/>
      <c r="M246" s="224"/>
      <c r="N246" s="224"/>
      <c r="O246" s="224"/>
      <c r="P246" s="224"/>
      <c r="Q246" s="224"/>
      <c r="R246" s="224"/>
      <c r="S246" s="224"/>
      <c r="T246" s="224"/>
      <c r="U246" s="224"/>
      <c r="V246" s="224"/>
      <c r="W246" s="224"/>
      <c r="X246" s="224"/>
      <c r="Y246" s="224"/>
      <c r="Z246" s="224"/>
      <c r="AA246" s="224"/>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row>
    <row r="247" spans="1:55" x14ac:dyDescent="0.25">
      <c r="A247" s="211">
        <v>45987</v>
      </c>
      <c r="B247" s="212">
        <v>0.9</v>
      </c>
      <c r="C247" s="213">
        <v>0</v>
      </c>
      <c r="D247" s="212">
        <v>0</v>
      </c>
      <c r="E247" s="213">
        <v>0</v>
      </c>
      <c r="F247" s="212">
        <v>0</v>
      </c>
      <c r="G247" s="213">
        <v>0</v>
      </c>
      <c r="H247" s="212">
        <v>0.99</v>
      </c>
      <c r="I247" s="213">
        <v>0</v>
      </c>
      <c r="J247" s="212">
        <v>0.75</v>
      </c>
      <c r="K247" s="214">
        <v>0</v>
      </c>
      <c r="L247" s="233"/>
      <c r="M247" s="224"/>
      <c r="N247" s="224"/>
      <c r="O247" s="224"/>
      <c r="P247" s="224"/>
      <c r="Q247" s="224"/>
      <c r="R247" s="224"/>
      <c r="S247" s="224"/>
      <c r="T247" s="224"/>
      <c r="U247" s="224"/>
      <c r="V247" s="224"/>
      <c r="W247" s="224"/>
      <c r="X247" s="224"/>
      <c r="Y247" s="224"/>
      <c r="Z247" s="224"/>
      <c r="AA247" s="224"/>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row>
    <row r="248" spans="1:55" x14ac:dyDescent="0.25">
      <c r="A248" s="211">
        <v>45988</v>
      </c>
      <c r="B248" s="212">
        <v>0.9</v>
      </c>
      <c r="C248" s="213">
        <v>0</v>
      </c>
      <c r="D248" s="212">
        <v>0</v>
      </c>
      <c r="E248" s="213">
        <v>0</v>
      </c>
      <c r="F248" s="212">
        <v>0</v>
      </c>
      <c r="G248" s="213">
        <v>0</v>
      </c>
      <c r="H248" s="212">
        <v>0.99</v>
      </c>
      <c r="I248" s="213">
        <v>0</v>
      </c>
      <c r="J248" s="212">
        <v>0.75</v>
      </c>
      <c r="K248" s="214">
        <v>0</v>
      </c>
      <c r="L248" s="233"/>
      <c r="M248" s="224"/>
      <c r="N248" s="224"/>
      <c r="O248" s="224"/>
      <c r="P248" s="224"/>
      <c r="Q248" s="224"/>
      <c r="R248" s="224"/>
      <c r="S248" s="224"/>
      <c r="T248" s="224"/>
      <c r="U248" s="224"/>
      <c r="V248" s="224"/>
      <c r="W248" s="224"/>
      <c r="X248" s="224"/>
      <c r="Y248" s="224"/>
      <c r="Z248" s="224"/>
      <c r="AA248" s="224"/>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row>
    <row r="249" spans="1:55" x14ac:dyDescent="0.25">
      <c r="A249" s="211">
        <v>45989</v>
      </c>
      <c r="B249" s="212">
        <v>0.9</v>
      </c>
      <c r="C249" s="213">
        <v>0</v>
      </c>
      <c r="D249" s="212">
        <v>0</v>
      </c>
      <c r="E249" s="213">
        <v>0</v>
      </c>
      <c r="F249" s="212">
        <v>0</v>
      </c>
      <c r="G249" s="213">
        <v>0</v>
      </c>
      <c r="H249" s="212">
        <v>0.99</v>
      </c>
      <c r="I249" s="213">
        <v>0</v>
      </c>
      <c r="J249" s="212">
        <v>0.75</v>
      </c>
      <c r="K249" s="214">
        <v>0</v>
      </c>
      <c r="L249" s="233"/>
      <c r="M249" s="224"/>
      <c r="N249" s="224"/>
      <c r="O249" s="224"/>
      <c r="P249" s="224"/>
      <c r="Q249" s="224"/>
      <c r="R249" s="224"/>
      <c r="S249" s="224"/>
      <c r="T249" s="224"/>
      <c r="U249" s="224"/>
      <c r="V249" s="224"/>
      <c r="W249" s="224"/>
      <c r="X249" s="224"/>
      <c r="Y249" s="224"/>
      <c r="Z249" s="224"/>
      <c r="AA249" s="224"/>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row>
    <row r="250" spans="1:55" x14ac:dyDescent="0.25">
      <c r="A250" s="211">
        <v>45990</v>
      </c>
      <c r="B250" s="212">
        <v>0.5</v>
      </c>
      <c r="C250" s="213">
        <v>0</v>
      </c>
      <c r="D250" s="212">
        <v>0</v>
      </c>
      <c r="E250" s="213">
        <v>0</v>
      </c>
      <c r="F250" s="212">
        <v>0</v>
      </c>
      <c r="G250" s="213">
        <v>0</v>
      </c>
      <c r="H250" s="212">
        <v>0.9</v>
      </c>
      <c r="I250" s="213">
        <v>0</v>
      </c>
      <c r="J250" s="212">
        <v>0.75</v>
      </c>
      <c r="K250" s="214">
        <v>0</v>
      </c>
      <c r="L250" s="233"/>
      <c r="M250" s="224"/>
      <c r="N250" s="224"/>
      <c r="O250" s="224"/>
      <c r="P250" s="224"/>
      <c r="Q250" s="224"/>
      <c r="R250" s="224"/>
      <c r="S250" s="224"/>
      <c r="T250" s="224"/>
      <c r="U250" s="224"/>
      <c r="V250" s="224"/>
      <c r="W250" s="224"/>
      <c r="X250" s="224"/>
      <c r="Y250" s="224"/>
      <c r="Z250" s="224"/>
      <c r="AA250" s="224"/>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row>
    <row r="251" spans="1:55" ht="13.8" thickBot="1" x14ac:dyDescent="0.3">
      <c r="A251" s="211">
        <v>45991</v>
      </c>
      <c r="B251" s="215">
        <v>0.5</v>
      </c>
      <c r="C251" s="216">
        <v>0</v>
      </c>
      <c r="D251" s="215">
        <v>0</v>
      </c>
      <c r="E251" s="216">
        <v>0</v>
      </c>
      <c r="F251" s="215">
        <v>0</v>
      </c>
      <c r="G251" s="216">
        <v>0</v>
      </c>
      <c r="H251" s="215">
        <v>0.9</v>
      </c>
      <c r="I251" s="216">
        <v>0</v>
      </c>
      <c r="J251" s="215">
        <v>0.75</v>
      </c>
      <c r="K251" s="217">
        <v>0</v>
      </c>
      <c r="L251" s="233"/>
      <c r="M251" s="224"/>
      <c r="N251" s="224"/>
      <c r="O251" s="224"/>
      <c r="P251" s="224"/>
      <c r="Q251" s="224"/>
      <c r="R251" s="224"/>
      <c r="S251" s="224"/>
      <c r="T251" s="224"/>
      <c r="U251" s="224"/>
      <c r="V251" s="224"/>
      <c r="W251" s="224"/>
      <c r="X251" s="224"/>
      <c r="Y251" s="224"/>
      <c r="Z251" s="224"/>
      <c r="AA251" s="224"/>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row>
    <row r="252" spans="1:55" x14ac:dyDescent="0.25">
      <c r="A252" s="211">
        <v>45992</v>
      </c>
      <c r="B252" s="208">
        <v>0.5</v>
      </c>
      <c r="C252" s="209">
        <v>0</v>
      </c>
      <c r="D252" s="208">
        <v>0</v>
      </c>
      <c r="E252" s="209">
        <v>0</v>
      </c>
      <c r="F252" s="208">
        <v>0</v>
      </c>
      <c r="G252" s="209">
        <v>0</v>
      </c>
      <c r="H252" s="208">
        <v>0.9</v>
      </c>
      <c r="I252" s="209">
        <v>0</v>
      </c>
      <c r="J252" s="208">
        <v>0.2</v>
      </c>
      <c r="K252" s="210">
        <v>0</v>
      </c>
      <c r="L252" s="233"/>
      <c r="M252" s="224"/>
      <c r="N252" s="224"/>
      <c r="O252" s="224"/>
      <c r="P252" s="224"/>
      <c r="Q252" s="224"/>
      <c r="R252" s="224"/>
      <c r="S252" s="224"/>
      <c r="T252" s="224"/>
      <c r="U252" s="224"/>
      <c r="V252" s="224"/>
      <c r="W252" s="224"/>
      <c r="X252" s="224"/>
      <c r="Y252" s="224"/>
      <c r="Z252" s="224"/>
      <c r="AA252" s="224"/>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row>
    <row r="253" spans="1:55" x14ac:dyDescent="0.25">
      <c r="A253" s="211">
        <v>45993</v>
      </c>
      <c r="B253" s="212">
        <v>0.5</v>
      </c>
      <c r="C253" s="213">
        <v>0</v>
      </c>
      <c r="D253" s="212">
        <v>0</v>
      </c>
      <c r="E253" s="213">
        <v>0</v>
      </c>
      <c r="F253" s="212">
        <v>0</v>
      </c>
      <c r="G253" s="213">
        <v>0</v>
      </c>
      <c r="H253" s="212">
        <v>0.9</v>
      </c>
      <c r="I253" s="213">
        <v>0</v>
      </c>
      <c r="J253" s="212">
        <v>0.2</v>
      </c>
      <c r="K253" s="214">
        <v>0</v>
      </c>
      <c r="L253" s="233"/>
      <c r="M253" s="224"/>
      <c r="N253" s="224"/>
      <c r="O253" s="224"/>
      <c r="P253" s="224"/>
      <c r="Q253" s="224"/>
      <c r="R253" s="224"/>
      <c r="S253" s="224"/>
      <c r="T253" s="224"/>
      <c r="U253" s="224"/>
      <c r="V253" s="224"/>
      <c r="W253" s="224"/>
      <c r="X253" s="224"/>
      <c r="Y253" s="224"/>
      <c r="Z253" s="224"/>
      <c r="AA253" s="224"/>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row>
    <row r="254" spans="1:55" x14ac:dyDescent="0.25">
      <c r="A254" s="211">
        <v>45994</v>
      </c>
      <c r="B254" s="212">
        <v>0.5</v>
      </c>
      <c r="C254" s="213">
        <v>0</v>
      </c>
      <c r="D254" s="212">
        <v>0</v>
      </c>
      <c r="E254" s="213">
        <v>0</v>
      </c>
      <c r="F254" s="212">
        <v>0</v>
      </c>
      <c r="G254" s="213">
        <v>0</v>
      </c>
      <c r="H254" s="212">
        <v>0.9</v>
      </c>
      <c r="I254" s="213">
        <v>0</v>
      </c>
      <c r="J254" s="212">
        <v>0.2</v>
      </c>
      <c r="K254" s="214">
        <v>0</v>
      </c>
      <c r="L254" s="233"/>
      <c r="M254" s="224"/>
      <c r="N254" s="224"/>
      <c r="O254" s="224"/>
      <c r="P254" s="224"/>
      <c r="Q254" s="224"/>
      <c r="R254" s="224"/>
      <c r="S254" s="224"/>
      <c r="T254" s="224"/>
      <c r="U254" s="224"/>
      <c r="V254" s="224"/>
      <c r="W254" s="224"/>
      <c r="X254" s="224"/>
      <c r="Y254" s="224"/>
      <c r="Z254" s="224"/>
      <c r="AA254" s="224"/>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row>
    <row r="255" spans="1:55" x14ac:dyDescent="0.25">
      <c r="A255" s="211">
        <v>45995</v>
      </c>
      <c r="B255" s="212">
        <v>0.5</v>
      </c>
      <c r="C255" s="213">
        <v>0</v>
      </c>
      <c r="D255" s="212">
        <v>0</v>
      </c>
      <c r="E255" s="213">
        <v>0</v>
      </c>
      <c r="F255" s="212">
        <v>0</v>
      </c>
      <c r="G255" s="213">
        <v>0</v>
      </c>
      <c r="H255" s="212">
        <v>0.9</v>
      </c>
      <c r="I255" s="213">
        <v>0</v>
      </c>
      <c r="J255" s="212">
        <v>0.2</v>
      </c>
      <c r="K255" s="214">
        <v>0</v>
      </c>
      <c r="L255" s="233"/>
      <c r="M255" s="224"/>
      <c r="N255" s="224"/>
      <c r="O255" s="224"/>
      <c r="P255" s="224"/>
      <c r="Q255" s="224"/>
      <c r="R255" s="224"/>
      <c r="S255" s="224"/>
      <c r="T255" s="224"/>
      <c r="U255" s="224"/>
      <c r="V255" s="224"/>
      <c r="W255" s="224"/>
      <c r="X255" s="224"/>
      <c r="Y255" s="224"/>
      <c r="Z255" s="224"/>
      <c r="AA255" s="224"/>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row>
    <row r="256" spans="1:55" x14ac:dyDescent="0.25">
      <c r="A256" s="211">
        <v>45996</v>
      </c>
      <c r="B256" s="212">
        <v>0.5</v>
      </c>
      <c r="C256" s="213">
        <v>0</v>
      </c>
      <c r="D256" s="212">
        <v>0</v>
      </c>
      <c r="E256" s="213">
        <v>0</v>
      </c>
      <c r="F256" s="212">
        <v>0</v>
      </c>
      <c r="G256" s="213">
        <v>0</v>
      </c>
      <c r="H256" s="212">
        <v>0.9</v>
      </c>
      <c r="I256" s="213">
        <v>0</v>
      </c>
      <c r="J256" s="212">
        <v>0.2</v>
      </c>
      <c r="K256" s="214">
        <v>0</v>
      </c>
      <c r="L256" s="233"/>
      <c r="M256" s="224"/>
      <c r="N256" s="224"/>
      <c r="O256" s="224"/>
      <c r="P256" s="224"/>
      <c r="Q256" s="224"/>
      <c r="R256" s="224"/>
      <c r="S256" s="224"/>
      <c r="T256" s="224"/>
      <c r="U256" s="224"/>
      <c r="V256" s="224"/>
      <c r="W256" s="224"/>
      <c r="X256" s="224"/>
      <c r="Y256" s="224"/>
      <c r="Z256" s="224"/>
      <c r="AA256" s="224"/>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row>
    <row r="257" spans="1:55" x14ac:dyDescent="0.25">
      <c r="A257" s="211">
        <v>45997</v>
      </c>
      <c r="B257" s="212">
        <v>0.5</v>
      </c>
      <c r="C257" s="213">
        <v>0</v>
      </c>
      <c r="D257" s="212">
        <v>0</v>
      </c>
      <c r="E257" s="213">
        <v>0</v>
      </c>
      <c r="F257" s="212">
        <v>0</v>
      </c>
      <c r="G257" s="213">
        <v>0</v>
      </c>
      <c r="H257" s="212">
        <v>0.9</v>
      </c>
      <c r="I257" s="213">
        <v>0</v>
      </c>
      <c r="J257" s="212">
        <v>0.2</v>
      </c>
      <c r="K257" s="214">
        <v>0</v>
      </c>
      <c r="L257" s="233"/>
      <c r="M257" s="224"/>
      <c r="N257" s="224"/>
      <c r="O257" s="224"/>
      <c r="P257" s="224"/>
      <c r="Q257" s="224"/>
      <c r="R257" s="224"/>
      <c r="S257" s="224"/>
      <c r="T257" s="224"/>
      <c r="U257" s="224"/>
      <c r="V257" s="224"/>
      <c r="W257" s="224"/>
      <c r="X257" s="224"/>
      <c r="Y257" s="224"/>
      <c r="Z257" s="224"/>
      <c r="AA257" s="224"/>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row>
    <row r="258" spans="1:55" x14ac:dyDescent="0.25">
      <c r="A258" s="211">
        <v>45998</v>
      </c>
      <c r="B258" s="212">
        <v>0.5</v>
      </c>
      <c r="C258" s="213">
        <v>0</v>
      </c>
      <c r="D258" s="212">
        <v>0</v>
      </c>
      <c r="E258" s="213">
        <v>0</v>
      </c>
      <c r="F258" s="212">
        <v>0</v>
      </c>
      <c r="G258" s="213">
        <v>0</v>
      </c>
      <c r="H258" s="212">
        <v>0.9</v>
      </c>
      <c r="I258" s="213">
        <v>0</v>
      </c>
      <c r="J258" s="212">
        <v>0.2</v>
      </c>
      <c r="K258" s="214">
        <v>0</v>
      </c>
      <c r="L258" s="233"/>
      <c r="M258" s="224"/>
      <c r="N258" s="224"/>
      <c r="O258" s="224"/>
      <c r="P258" s="224"/>
      <c r="Q258" s="224"/>
      <c r="R258" s="224"/>
      <c r="S258" s="224"/>
      <c r="T258" s="224"/>
      <c r="U258" s="224"/>
      <c r="V258" s="224"/>
      <c r="W258" s="224"/>
      <c r="X258" s="224"/>
      <c r="Y258" s="224"/>
      <c r="Z258" s="224"/>
      <c r="AA258" s="224"/>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row>
    <row r="259" spans="1:55" x14ac:dyDescent="0.25">
      <c r="A259" s="211">
        <v>45999</v>
      </c>
      <c r="B259" s="212">
        <v>0.5</v>
      </c>
      <c r="C259" s="213">
        <v>0</v>
      </c>
      <c r="D259" s="212">
        <v>0</v>
      </c>
      <c r="E259" s="213">
        <v>0</v>
      </c>
      <c r="F259" s="212">
        <v>0</v>
      </c>
      <c r="G259" s="213">
        <v>0</v>
      </c>
      <c r="H259" s="212">
        <v>0.9</v>
      </c>
      <c r="I259" s="213">
        <v>0</v>
      </c>
      <c r="J259" s="212">
        <v>0.2</v>
      </c>
      <c r="K259" s="214">
        <v>0</v>
      </c>
      <c r="L259" s="233"/>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row>
    <row r="260" spans="1:55" x14ac:dyDescent="0.25">
      <c r="A260" s="211">
        <v>46000</v>
      </c>
      <c r="B260" s="212">
        <v>0.5</v>
      </c>
      <c r="C260" s="213">
        <v>0</v>
      </c>
      <c r="D260" s="212">
        <v>0</v>
      </c>
      <c r="E260" s="213">
        <v>0</v>
      </c>
      <c r="F260" s="212">
        <v>0</v>
      </c>
      <c r="G260" s="213">
        <v>0</v>
      </c>
      <c r="H260" s="212">
        <v>0.9</v>
      </c>
      <c r="I260" s="213">
        <v>0</v>
      </c>
      <c r="J260" s="212">
        <v>0.2</v>
      </c>
      <c r="K260" s="214">
        <v>0</v>
      </c>
      <c r="L260" s="233"/>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row>
    <row r="261" spans="1:55" x14ac:dyDescent="0.25">
      <c r="A261" s="211">
        <v>46001</v>
      </c>
      <c r="B261" s="212">
        <v>0.5</v>
      </c>
      <c r="C261" s="213">
        <v>0</v>
      </c>
      <c r="D261" s="212">
        <v>0</v>
      </c>
      <c r="E261" s="213">
        <v>0</v>
      </c>
      <c r="F261" s="212">
        <v>0</v>
      </c>
      <c r="G261" s="213">
        <v>0</v>
      </c>
      <c r="H261" s="212">
        <v>0.9</v>
      </c>
      <c r="I261" s="213">
        <v>0</v>
      </c>
      <c r="J261" s="212">
        <v>0.2</v>
      </c>
      <c r="K261" s="214">
        <v>0</v>
      </c>
      <c r="L261" s="233"/>
      <c r="M261" s="224"/>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row>
    <row r="262" spans="1:55" x14ac:dyDescent="0.25">
      <c r="A262" s="211">
        <v>46002</v>
      </c>
      <c r="B262" s="212">
        <v>0.5</v>
      </c>
      <c r="C262" s="213">
        <v>0</v>
      </c>
      <c r="D262" s="212">
        <v>0</v>
      </c>
      <c r="E262" s="213">
        <v>0</v>
      </c>
      <c r="F262" s="212">
        <v>0</v>
      </c>
      <c r="G262" s="213">
        <v>0</v>
      </c>
      <c r="H262" s="212">
        <v>0.9</v>
      </c>
      <c r="I262" s="213">
        <v>0</v>
      </c>
      <c r="J262" s="212">
        <v>0.2</v>
      </c>
      <c r="K262" s="214">
        <v>0</v>
      </c>
      <c r="L262" s="233"/>
      <c r="M262" s="224"/>
      <c r="N262" s="224"/>
      <c r="O262" s="224"/>
      <c r="P262" s="224"/>
      <c r="Q262" s="224"/>
      <c r="R262" s="224"/>
      <c r="S262" s="224"/>
      <c r="T262" s="224"/>
      <c r="U262" s="224"/>
      <c r="V262" s="224"/>
      <c r="W262" s="224"/>
      <c r="X262" s="224"/>
      <c r="Y262" s="224"/>
      <c r="Z262" s="224"/>
      <c r="AA262" s="224"/>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row>
    <row r="263" spans="1:55" x14ac:dyDescent="0.25">
      <c r="A263" s="211">
        <v>46003</v>
      </c>
      <c r="B263" s="212">
        <v>0.5</v>
      </c>
      <c r="C263" s="213">
        <v>0</v>
      </c>
      <c r="D263" s="212">
        <v>0</v>
      </c>
      <c r="E263" s="213">
        <v>0</v>
      </c>
      <c r="F263" s="212">
        <v>0</v>
      </c>
      <c r="G263" s="213">
        <v>0</v>
      </c>
      <c r="H263" s="212">
        <v>0.9</v>
      </c>
      <c r="I263" s="213">
        <v>0</v>
      </c>
      <c r="J263" s="212">
        <v>0.2</v>
      </c>
      <c r="K263" s="214">
        <v>0</v>
      </c>
      <c r="L263" s="233"/>
      <c r="M263" s="224"/>
      <c r="N263" s="224"/>
      <c r="O263" s="224"/>
      <c r="P263" s="224"/>
      <c r="Q263" s="224"/>
      <c r="R263" s="224"/>
      <c r="S263" s="224"/>
      <c r="T263" s="224"/>
      <c r="U263" s="224"/>
      <c r="V263" s="224"/>
      <c r="W263" s="224"/>
      <c r="X263" s="224"/>
      <c r="Y263" s="224"/>
      <c r="Z263" s="224"/>
      <c r="AA263" s="224"/>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row>
    <row r="264" spans="1:55" x14ac:dyDescent="0.25">
      <c r="A264" s="211">
        <v>46004</v>
      </c>
      <c r="B264" s="212">
        <v>0.2</v>
      </c>
      <c r="C264" s="213">
        <v>0</v>
      </c>
      <c r="D264" s="212">
        <v>0</v>
      </c>
      <c r="E264" s="213">
        <v>0</v>
      </c>
      <c r="F264" s="212">
        <v>0</v>
      </c>
      <c r="G264" s="213">
        <v>0</v>
      </c>
      <c r="H264" s="212">
        <v>0.7</v>
      </c>
      <c r="I264" s="213">
        <v>0</v>
      </c>
      <c r="J264" s="212">
        <v>0.2</v>
      </c>
      <c r="K264" s="214">
        <v>0</v>
      </c>
      <c r="L264" s="233"/>
      <c r="M264" s="224"/>
      <c r="N264" s="224"/>
      <c r="O264" s="224"/>
      <c r="P264" s="224"/>
      <c r="Q264" s="224"/>
      <c r="R264" s="224"/>
      <c r="S264" s="224"/>
      <c r="T264" s="224"/>
      <c r="U264" s="224"/>
      <c r="V264" s="224"/>
      <c r="W264" s="224"/>
      <c r="X264" s="224"/>
      <c r="Y264" s="224"/>
      <c r="Z264" s="224"/>
      <c r="AA264" s="224"/>
      <c r="AB264" s="224"/>
      <c r="AC264" s="224"/>
      <c r="AD264" s="224"/>
      <c r="AE264" s="224"/>
      <c r="AF264" s="224"/>
      <c r="AG264" s="224"/>
      <c r="AH264" s="224"/>
      <c r="AI264" s="224"/>
      <c r="AJ264" s="224"/>
      <c r="AK264" s="224"/>
      <c r="AL264" s="224"/>
      <c r="AM264" s="224"/>
      <c r="AN264" s="224"/>
      <c r="AO264" s="224"/>
      <c r="AP264" s="224"/>
      <c r="AQ264" s="224"/>
      <c r="AR264" s="224"/>
      <c r="AS264" s="224"/>
      <c r="AT264" s="224"/>
      <c r="AU264" s="224"/>
      <c r="AV264" s="224"/>
      <c r="AW264" s="224"/>
      <c r="AX264" s="224"/>
      <c r="AY264" s="224"/>
      <c r="AZ264" s="224"/>
      <c r="BA264" s="224"/>
      <c r="BB264" s="224"/>
      <c r="BC264" s="224"/>
    </row>
    <row r="265" spans="1:55" x14ac:dyDescent="0.25">
      <c r="A265" s="211">
        <v>46005</v>
      </c>
      <c r="B265" s="212">
        <v>0.2</v>
      </c>
      <c r="C265" s="213">
        <v>0</v>
      </c>
      <c r="D265" s="212">
        <v>0</v>
      </c>
      <c r="E265" s="213">
        <v>0</v>
      </c>
      <c r="F265" s="212">
        <v>0</v>
      </c>
      <c r="G265" s="213">
        <v>0</v>
      </c>
      <c r="H265" s="212">
        <v>0.7</v>
      </c>
      <c r="I265" s="213">
        <v>0</v>
      </c>
      <c r="J265" s="212">
        <v>0.2</v>
      </c>
      <c r="K265" s="214">
        <v>0</v>
      </c>
      <c r="L265" s="233"/>
      <c r="M265" s="224"/>
      <c r="N265" s="224"/>
      <c r="O265" s="224"/>
      <c r="P265" s="224"/>
      <c r="Q265" s="224"/>
      <c r="R265" s="224"/>
      <c r="S265" s="224"/>
      <c r="T265" s="224"/>
      <c r="U265" s="224"/>
      <c r="V265" s="224"/>
      <c r="W265" s="224"/>
      <c r="X265" s="224"/>
      <c r="Y265" s="224"/>
      <c r="Z265" s="224"/>
      <c r="AA265" s="224"/>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row>
    <row r="266" spans="1:55" x14ac:dyDescent="0.25">
      <c r="A266" s="211">
        <v>46006</v>
      </c>
      <c r="B266" s="212">
        <v>0.2</v>
      </c>
      <c r="C266" s="213">
        <v>0</v>
      </c>
      <c r="D266" s="212">
        <v>0</v>
      </c>
      <c r="E266" s="213">
        <v>0</v>
      </c>
      <c r="F266" s="212">
        <v>0</v>
      </c>
      <c r="G266" s="213">
        <v>0</v>
      </c>
      <c r="H266" s="212">
        <v>0.7</v>
      </c>
      <c r="I266" s="213">
        <v>0</v>
      </c>
      <c r="J266" s="212">
        <v>0.2</v>
      </c>
      <c r="K266" s="214">
        <v>0</v>
      </c>
      <c r="L266" s="233"/>
      <c r="M266" s="224"/>
      <c r="N266" s="224"/>
      <c r="O266" s="224"/>
      <c r="P266" s="224"/>
      <c r="Q266" s="224"/>
      <c r="R266" s="224"/>
      <c r="S266" s="224"/>
      <c r="T266" s="224"/>
      <c r="U266" s="224"/>
      <c r="V266" s="224"/>
      <c r="W266" s="224"/>
      <c r="X266" s="224"/>
      <c r="Y266" s="224"/>
      <c r="Z266" s="224"/>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row>
    <row r="267" spans="1:55" x14ac:dyDescent="0.25">
      <c r="A267" s="211">
        <v>46007</v>
      </c>
      <c r="B267" s="212">
        <v>0.2</v>
      </c>
      <c r="C267" s="213">
        <v>0</v>
      </c>
      <c r="D267" s="212">
        <v>0</v>
      </c>
      <c r="E267" s="213">
        <v>0</v>
      </c>
      <c r="F267" s="212">
        <v>0</v>
      </c>
      <c r="G267" s="213">
        <v>0</v>
      </c>
      <c r="H267" s="212">
        <v>0.7</v>
      </c>
      <c r="I267" s="213">
        <v>0</v>
      </c>
      <c r="J267" s="212">
        <v>0.2</v>
      </c>
      <c r="K267" s="214">
        <v>0</v>
      </c>
      <c r="L267" s="233"/>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row>
    <row r="268" spans="1:55" x14ac:dyDescent="0.25">
      <c r="A268" s="211">
        <v>46008</v>
      </c>
      <c r="B268" s="212">
        <v>0.2</v>
      </c>
      <c r="C268" s="213">
        <v>0</v>
      </c>
      <c r="D268" s="212">
        <v>0</v>
      </c>
      <c r="E268" s="213">
        <v>0</v>
      </c>
      <c r="F268" s="212">
        <v>0</v>
      </c>
      <c r="G268" s="213">
        <v>0</v>
      </c>
      <c r="H268" s="212">
        <v>0.7</v>
      </c>
      <c r="I268" s="213">
        <v>0</v>
      </c>
      <c r="J268" s="212">
        <v>0.2</v>
      </c>
      <c r="K268" s="214">
        <v>0</v>
      </c>
      <c r="L268" s="233"/>
      <c r="M268" s="224"/>
      <c r="N268" s="224"/>
      <c r="O268" s="224"/>
      <c r="P268" s="224"/>
      <c r="Q268" s="224"/>
      <c r="R268" s="224"/>
      <c r="S268" s="224"/>
      <c r="T268" s="224"/>
      <c r="U268" s="224"/>
      <c r="V268" s="224"/>
      <c r="W268" s="224"/>
      <c r="X268" s="224"/>
      <c r="Y268" s="224"/>
      <c r="Z268" s="224"/>
      <c r="AA268" s="224"/>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row>
    <row r="269" spans="1:55" x14ac:dyDescent="0.25">
      <c r="A269" s="211">
        <v>46009</v>
      </c>
      <c r="B269" s="212">
        <v>0.2</v>
      </c>
      <c r="C269" s="213">
        <v>0</v>
      </c>
      <c r="D269" s="212">
        <v>0</v>
      </c>
      <c r="E269" s="213">
        <v>0</v>
      </c>
      <c r="F269" s="212">
        <v>0</v>
      </c>
      <c r="G269" s="213">
        <v>0</v>
      </c>
      <c r="H269" s="212">
        <v>0.7</v>
      </c>
      <c r="I269" s="213">
        <v>0</v>
      </c>
      <c r="J269" s="212">
        <v>0.2</v>
      </c>
      <c r="K269" s="214">
        <v>0</v>
      </c>
      <c r="L269" s="233"/>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row>
    <row r="270" spans="1:55" x14ac:dyDescent="0.25">
      <c r="A270" s="211">
        <v>46010</v>
      </c>
      <c r="B270" s="212">
        <v>0.2</v>
      </c>
      <c r="C270" s="213">
        <v>0</v>
      </c>
      <c r="D270" s="212">
        <v>0</v>
      </c>
      <c r="E270" s="213">
        <v>0</v>
      </c>
      <c r="F270" s="212">
        <v>0</v>
      </c>
      <c r="G270" s="213">
        <v>0</v>
      </c>
      <c r="H270" s="212">
        <v>0.7</v>
      </c>
      <c r="I270" s="213">
        <v>0</v>
      </c>
      <c r="J270" s="212">
        <v>0.2</v>
      </c>
      <c r="K270" s="214">
        <v>0</v>
      </c>
      <c r="L270" s="233"/>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row>
    <row r="271" spans="1:55" x14ac:dyDescent="0.25">
      <c r="A271" s="211">
        <v>46011</v>
      </c>
      <c r="B271" s="212">
        <v>0.2</v>
      </c>
      <c r="C271" s="213">
        <v>0</v>
      </c>
      <c r="D271" s="212">
        <v>0</v>
      </c>
      <c r="E271" s="213">
        <v>0</v>
      </c>
      <c r="F271" s="212">
        <v>0</v>
      </c>
      <c r="G271" s="213">
        <v>0</v>
      </c>
      <c r="H271" s="212">
        <v>0.5</v>
      </c>
      <c r="I271" s="213">
        <v>0</v>
      </c>
      <c r="J271" s="212">
        <v>0.2</v>
      </c>
      <c r="K271" s="214">
        <v>0</v>
      </c>
      <c r="L271" s="233"/>
      <c r="M271" s="224"/>
      <c r="N271" s="224"/>
      <c r="O271" s="224"/>
      <c r="P271" s="224"/>
      <c r="Q271" s="224"/>
      <c r="R271" s="224"/>
      <c r="S271" s="224"/>
      <c r="T271" s="224"/>
      <c r="U271" s="224"/>
      <c r="V271" s="224"/>
      <c r="W271" s="224"/>
      <c r="X271" s="224"/>
      <c r="Y271" s="224"/>
      <c r="Z271" s="224"/>
      <c r="AA271" s="224"/>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row>
    <row r="272" spans="1:55" x14ac:dyDescent="0.25">
      <c r="A272" s="211">
        <v>46012</v>
      </c>
      <c r="B272" s="212">
        <v>0.2</v>
      </c>
      <c r="C272" s="213">
        <v>0</v>
      </c>
      <c r="D272" s="212">
        <v>0</v>
      </c>
      <c r="E272" s="213">
        <v>0</v>
      </c>
      <c r="F272" s="212">
        <v>0</v>
      </c>
      <c r="G272" s="213">
        <v>0</v>
      </c>
      <c r="H272" s="212">
        <v>0.5</v>
      </c>
      <c r="I272" s="213">
        <v>0</v>
      </c>
      <c r="J272" s="212">
        <v>0.2</v>
      </c>
      <c r="K272" s="214">
        <v>0</v>
      </c>
      <c r="L272" s="233"/>
      <c r="M272" s="224"/>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row>
    <row r="273" spans="1:55" x14ac:dyDescent="0.25">
      <c r="A273" s="211">
        <v>46013</v>
      </c>
      <c r="B273" s="212">
        <v>0.2</v>
      </c>
      <c r="C273" s="213">
        <v>0</v>
      </c>
      <c r="D273" s="212">
        <v>0</v>
      </c>
      <c r="E273" s="213">
        <v>0</v>
      </c>
      <c r="F273" s="212">
        <v>0</v>
      </c>
      <c r="G273" s="213">
        <v>0</v>
      </c>
      <c r="H273" s="212">
        <v>0.5</v>
      </c>
      <c r="I273" s="213">
        <v>0</v>
      </c>
      <c r="J273" s="212">
        <v>0.2</v>
      </c>
      <c r="K273" s="214">
        <v>0</v>
      </c>
      <c r="L273" s="233"/>
      <c r="M273" s="224"/>
      <c r="N273" s="224"/>
      <c r="O273" s="224"/>
      <c r="P273" s="224"/>
      <c r="Q273" s="224"/>
      <c r="R273" s="224"/>
      <c r="S273" s="224"/>
      <c r="T273" s="224"/>
      <c r="U273" s="224"/>
      <c r="V273" s="224"/>
      <c r="W273" s="224"/>
      <c r="X273" s="224"/>
      <c r="Y273" s="224"/>
      <c r="Z273" s="224"/>
      <c r="AA273" s="224"/>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row>
    <row r="274" spans="1:55" x14ac:dyDescent="0.25">
      <c r="A274" s="211">
        <v>46014</v>
      </c>
      <c r="B274" s="212">
        <v>0.2</v>
      </c>
      <c r="C274" s="213">
        <v>0</v>
      </c>
      <c r="D274" s="212">
        <v>0</v>
      </c>
      <c r="E274" s="213">
        <v>0</v>
      </c>
      <c r="F274" s="212">
        <v>0</v>
      </c>
      <c r="G274" s="213">
        <v>0</v>
      </c>
      <c r="H274" s="212">
        <v>0.5</v>
      </c>
      <c r="I274" s="213">
        <v>0</v>
      </c>
      <c r="J274" s="212">
        <v>0.2</v>
      </c>
      <c r="K274" s="214">
        <v>0</v>
      </c>
      <c r="L274" s="233"/>
      <c r="M274" s="224"/>
      <c r="N274" s="224"/>
      <c r="O274" s="224"/>
      <c r="P274" s="224"/>
      <c r="Q274" s="224"/>
      <c r="R274" s="224"/>
      <c r="S274" s="224"/>
      <c r="T274" s="224"/>
      <c r="U274" s="224"/>
      <c r="V274" s="224"/>
      <c r="W274" s="224"/>
      <c r="X274" s="224"/>
      <c r="Y274" s="224"/>
      <c r="Z274" s="224"/>
      <c r="AA274" s="224"/>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row>
    <row r="275" spans="1:55" x14ac:dyDescent="0.25">
      <c r="A275" s="211">
        <v>46015</v>
      </c>
      <c r="B275" s="212">
        <v>0</v>
      </c>
      <c r="C275" s="213">
        <v>0</v>
      </c>
      <c r="D275" s="212">
        <v>0</v>
      </c>
      <c r="E275" s="213">
        <v>0</v>
      </c>
      <c r="F275" s="212">
        <v>0</v>
      </c>
      <c r="G275" s="213">
        <v>0</v>
      </c>
      <c r="H275" s="212">
        <v>0.5</v>
      </c>
      <c r="I275" s="213">
        <v>0</v>
      </c>
      <c r="J275" s="212">
        <v>0.2</v>
      </c>
      <c r="K275" s="214">
        <v>0</v>
      </c>
      <c r="L275" s="233"/>
      <c r="M275" s="224"/>
      <c r="N275" s="224"/>
      <c r="O275" s="224"/>
      <c r="P275" s="224"/>
      <c r="Q275" s="224"/>
      <c r="R275" s="224"/>
      <c r="S275" s="224"/>
      <c r="T275" s="224"/>
      <c r="U275" s="224"/>
      <c r="V275" s="224"/>
      <c r="W275" s="224"/>
      <c r="X275" s="224"/>
      <c r="Y275" s="224"/>
      <c r="Z275" s="224"/>
      <c r="AA275" s="224"/>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row>
    <row r="276" spans="1:55" x14ac:dyDescent="0.25">
      <c r="A276" s="211">
        <v>46016</v>
      </c>
      <c r="B276" s="212">
        <v>0</v>
      </c>
      <c r="C276" s="213">
        <v>0</v>
      </c>
      <c r="D276" s="212">
        <v>0</v>
      </c>
      <c r="E276" s="213">
        <v>0</v>
      </c>
      <c r="F276" s="212">
        <v>0</v>
      </c>
      <c r="G276" s="213">
        <v>0</v>
      </c>
      <c r="H276" s="212">
        <v>0.5</v>
      </c>
      <c r="I276" s="213">
        <v>0</v>
      </c>
      <c r="J276" s="212">
        <v>0.2</v>
      </c>
      <c r="K276" s="214">
        <v>0</v>
      </c>
      <c r="L276" s="233"/>
      <c r="M276" s="224"/>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row>
    <row r="277" spans="1:55" x14ac:dyDescent="0.25">
      <c r="A277" s="211">
        <v>46017</v>
      </c>
      <c r="B277" s="212">
        <v>0</v>
      </c>
      <c r="C277" s="213">
        <v>0</v>
      </c>
      <c r="D277" s="212">
        <v>0</v>
      </c>
      <c r="E277" s="213">
        <v>0</v>
      </c>
      <c r="F277" s="212">
        <v>0</v>
      </c>
      <c r="G277" s="213">
        <v>0</v>
      </c>
      <c r="H277" s="212">
        <v>0.5</v>
      </c>
      <c r="I277" s="213">
        <v>0</v>
      </c>
      <c r="J277" s="212">
        <v>0.2</v>
      </c>
      <c r="K277" s="214">
        <v>0</v>
      </c>
      <c r="L277" s="233"/>
      <c r="M277" s="224"/>
      <c r="N277" s="224"/>
      <c r="O277" s="224"/>
      <c r="P277" s="224"/>
      <c r="Q277" s="224"/>
      <c r="R277" s="224"/>
      <c r="S277" s="224"/>
      <c r="T277" s="224"/>
      <c r="U277" s="224"/>
      <c r="V277" s="224"/>
      <c r="W277" s="224"/>
      <c r="X277" s="224"/>
      <c r="Y277" s="224"/>
      <c r="Z277" s="224"/>
      <c r="AA277" s="224"/>
      <c r="AB277" s="224"/>
      <c r="AC277" s="224"/>
      <c r="AD277" s="224"/>
      <c r="AE277" s="224"/>
      <c r="AF277" s="224"/>
      <c r="AG277" s="224"/>
      <c r="AH277" s="224"/>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24"/>
    </row>
    <row r="278" spans="1:55" x14ac:dyDescent="0.25">
      <c r="A278" s="211">
        <v>46018</v>
      </c>
      <c r="B278" s="212">
        <v>0</v>
      </c>
      <c r="C278" s="213">
        <v>0</v>
      </c>
      <c r="D278" s="212">
        <v>0</v>
      </c>
      <c r="E278" s="213">
        <v>0</v>
      </c>
      <c r="F278" s="212">
        <v>0</v>
      </c>
      <c r="G278" s="213">
        <v>0</v>
      </c>
      <c r="H278" s="212">
        <v>0.5</v>
      </c>
      <c r="I278" s="213">
        <v>0</v>
      </c>
      <c r="J278" s="212">
        <v>0.2</v>
      </c>
      <c r="K278" s="214">
        <v>0</v>
      </c>
      <c r="L278" s="233"/>
      <c r="M278" s="224"/>
      <c r="N278" s="224"/>
      <c r="O278" s="224"/>
      <c r="P278" s="224"/>
      <c r="Q278" s="224"/>
      <c r="R278" s="224"/>
      <c r="S278" s="224"/>
      <c r="T278" s="224"/>
      <c r="U278" s="224"/>
      <c r="V278" s="224"/>
      <c r="W278" s="224"/>
      <c r="X278" s="224"/>
      <c r="Y278" s="224"/>
      <c r="Z278" s="224"/>
      <c r="AA278" s="224"/>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row>
    <row r="279" spans="1:55" x14ac:dyDescent="0.25">
      <c r="A279" s="211">
        <v>46019</v>
      </c>
      <c r="B279" s="212">
        <v>0</v>
      </c>
      <c r="C279" s="213">
        <v>0</v>
      </c>
      <c r="D279" s="212">
        <v>0</v>
      </c>
      <c r="E279" s="213">
        <v>0</v>
      </c>
      <c r="F279" s="212">
        <v>0</v>
      </c>
      <c r="G279" s="213">
        <v>0</v>
      </c>
      <c r="H279" s="212">
        <v>0.5</v>
      </c>
      <c r="I279" s="213">
        <v>0</v>
      </c>
      <c r="J279" s="212">
        <v>0.2</v>
      </c>
      <c r="K279" s="214">
        <v>0</v>
      </c>
      <c r="L279" s="233"/>
      <c r="M279" s="224"/>
      <c r="N279" s="224"/>
      <c r="O279" s="224"/>
      <c r="P279" s="224"/>
      <c r="Q279" s="224"/>
      <c r="R279" s="224"/>
      <c r="S279" s="224"/>
      <c r="T279" s="224"/>
      <c r="U279" s="224"/>
      <c r="V279" s="224"/>
      <c r="W279" s="224"/>
      <c r="X279" s="224"/>
      <c r="Y279" s="224"/>
      <c r="Z279" s="224"/>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row>
    <row r="280" spans="1:55" x14ac:dyDescent="0.25">
      <c r="A280" s="211">
        <v>46020</v>
      </c>
      <c r="B280" s="212">
        <v>0</v>
      </c>
      <c r="C280" s="213">
        <v>0</v>
      </c>
      <c r="D280" s="212">
        <v>0</v>
      </c>
      <c r="E280" s="213">
        <v>0</v>
      </c>
      <c r="F280" s="212">
        <v>0</v>
      </c>
      <c r="G280" s="213">
        <v>0</v>
      </c>
      <c r="H280" s="212">
        <v>0.5</v>
      </c>
      <c r="I280" s="213">
        <v>0</v>
      </c>
      <c r="J280" s="212">
        <v>0.2</v>
      </c>
      <c r="K280" s="214">
        <v>0</v>
      </c>
      <c r="L280" s="233"/>
      <c r="M280" s="224"/>
      <c r="N280" s="224"/>
      <c r="O280" s="224"/>
      <c r="P280" s="224"/>
      <c r="Q280" s="224"/>
      <c r="R280" s="224"/>
      <c r="S280" s="224"/>
      <c r="T280" s="224"/>
      <c r="U280" s="224"/>
      <c r="V280" s="224"/>
      <c r="W280" s="224"/>
      <c r="X280" s="224"/>
      <c r="Y280" s="224"/>
      <c r="Z280" s="224"/>
      <c r="AA280" s="224"/>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row>
    <row r="281" spans="1:55" x14ac:dyDescent="0.25">
      <c r="A281" s="211">
        <v>46021</v>
      </c>
      <c r="B281" s="212">
        <v>0</v>
      </c>
      <c r="C281" s="213">
        <v>0</v>
      </c>
      <c r="D281" s="212">
        <v>0</v>
      </c>
      <c r="E281" s="213">
        <v>0</v>
      </c>
      <c r="F281" s="212">
        <v>0</v>
      </c>
      <c r="G281" s="213">
        <v>0</v>
      </c>
      <c r="H281" s="212">
        <v>0.5</v>
      </c>
      <c r="I281" s="213">
        <v>0</v>
      </c>
      <c r="J281" s="212">
        <v>0.2</v>
      </c>
      <c r="K281" s="214">
        <v>0</v>
      </c>
      <c r="L281" s="233"/>
      <c r="M281" s="224"/>
      <c r="N281" s="224"/>
      <c r="O281" s="224"/>
      <c r="P281" s="224"/>
      <c r="Q281" s="224"/>
      <c r="R281" s="224"/>
      <c r="S281" s="224"/>
      <c r="T281" s="224"/>
      <c r="U281" s="224"/>
      <c r="V281" s="224"/>
      <c r="W281" s="224"/>
      <c r="X281" s="224"/>
      <c r="Y281" s="224"/>
      <c r="Z281" s="224"/>
      <c r="AA281" s="224"/>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row>
    <row r="282" spans="1:55" ht="13.8" thickBot="1" x14ac:dyDescent="0.3">
      <c r="A282" s="211">
        <v>46022</v>
      </c>
      <c r="B282" s="215">
        <v>0</v>
      </c>
      <c r="C282" s="216">
        <v>0</v>
      </c>
      <c r="D282" s="215">
        <v>0</v>
      </c>
      <c r="E282" s="216">
        <v>0</v>
      </c>
      <c r="F282" s="215">
        <v>0</v>
      </c>
      <c r="G282" s="216">
        <v>0</v>
      </c>
      <c r="H282" s="215">
        <v>0.5</v>
      </c>
      <c r="I282" s="216">
        <v>0</v>
      </c>
      <c r="J282" s="215">
        <v>0.2</v>
      </c>
      <c r="K282" s="217">
        <v>0</v>
      </c>
      <c r="L282" s="233"/>
      <c r="M282" s="224"/>
      <c r="N282" s="224"/>
      <c r="O282" s="224"/>
      <c r="P282" s="224"/>
      <c r="Q282" s="224"/>
      <c r="R282" s="224"/>
      <c r="S282" s="224"/>
      <c r="T282" s="224"/>
      <c r="U282" s="224"/>
      <c r="V282" s="224"/>
      <c r="W282" s="224"/>
      <c r="X282" s="224"/>
      <c r="Y282" s="224"/>
      <c r="Z282" s="224"/>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row>
    <row r="283" spans="1:55" x14ac:dyDescent="0.25">
      <c r="A283" s="211">
        <v>46023</v>
      </c>
      <c r="B283" s="208">
        <v>0</v>
      </c>
      <c r="C283" s="209">
        <v>0</v>
      </c>
      <c r="D283" s="208">
        <v>0</v>
      </c>
      <c r="E283" s="209">
        <v>0</v>
      </c>
      <c r="F283" s="208">
        <v>0</v>
      </c>
      <c r="G283" s="209">
        <v>0</v>
      </c>
      <c r="H283" s="208">
        <v>0.5</v>
      </c>
      <c r="I283" s="209">
        <v>0</v>
      </c>
      <c r="J283" s="208">
        <v>0.2</v>
      </c>
      <c r="K283" s="210">
        <v>0</v>
      </c>
      <c r="L283" s="233"/>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row>
    <row r="284" spans="1:55" x14ac:dyDescent="0.25">
      <c r="A284" s="211">
        <v>46024</v>
      </c>
      <c r="B284" s="212">
        <v>0</v>
      </c>
      <c r="C284" s="213">
        <v>0</v>
      </c>
      <c r="D284" s="212">
        <v>0</v>
      </c>
      <c r="E284" s="213">
        <v>0</v>
      </c>
      <c r="F284" s="212">
        <v>0</v>
      </c>
      <c r="G284" s="213">
        <v>0</v>
      </c>
      <c r="H284" s="212">
        <v>0.5</v>
      </c>
      <c r="I284" s="213">
        <v>0</v>
      </c>
      <c r="J284" s="212">
        <v>0.2</v>
      </c>
      <c r="K284" s="214">
        <v>0</v>
      </c>
      <c r="L284" s="233"/>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row>
    <row r="285" spans="1:55" x14ac:dyDescent="0.25">
      <c r="A285" s="211">
        <v>46025</v>
      </c>
      <c r="B285" s="212">
        <v>0</v>
      </c>
      <c r="C285" s="213">
        <v>0</v>
      </c>
      <c r="D285" s="212">
        <v>0</v>
      </c>
      <c r="E285" s="213">
        <v>0</v>
      </c>
      <c r="F285" s="212">
        <v>0</v>
      </c>
      <c r="G285" s="213">
        <v>0</v>
      </c>
      <c r="H285" s="212">
        <v>0.2</v>
      </c>
      <c r="I285" s="213">
        <v>0</v>
      </c>
      <c r="J285" s="212">
        <v>0.2</v>
      </c>
      <c r="K285" s="214">
        <v>0</v>
      </c>
      <c r="L285" s="233"/>
      <c r="M285" s="224"/>
      <c r="N285" s="224"/>
      <c r="O285" s="224"/>
      <c r="P285" s="224"/>
      <c r="Q285" s="224"/>
      <c r="R285" s="224"/>
      <c r="S285" s="224"/>
      <c r="T285" s="224"/>
      <c r="U285" s="224"/>
      <c r="V285" s="224"/>
      <c r="W285" s="224"/>
      <c r="X285" s="224"/>
      <c r="Y285" s="224"/>
      <c r="Z285" s="224"/>
      <c r="AA285" s="224"/>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row>
    <row r="286" spans="1:55" x14ac:dyDescent="0.25">
      <c r="A286" s="211">
        <v>46026</v>
      </c>
      <c r="B286" s="212">
        <v>0</v>
      </c>
      <c r="C286" s="213">
        <v>0</v>
      </c>
      <c r="D286" s="212">
        <v>0</v>
      </c>
      <c r="E286" s="213">
        <v>0</v>
      </c>
      <c r="F286" s="212">
        <v>0</v>
      </c>
      <c r="G286" s="213">
        <v>0</v>
      </c>
      <c r="H286" s="212">
        <v>0.2</v>
      </c>
      <c r="I286" s="213">
        <v>0</v>
      </c>
      <c r="J286" s="212">
        <v>0.2</v>
      </c>
      <c r="K286" s="214">
        <v>0</v>
      </c>
      <c r="L286" s="233"/>
      <c r="M286" s="224"/>
      <c r="N286" s="224"/>
      <c r="O286" s="224"/>
      <c r="P286" s="224"/>
      <c r="Q286" s="224"/>
      <c r="R286" s="224"/>
      <c r="S286" s="224"/>
      <c r="T286" s="224"/>
      <c r="U286" s="224"/>
      <c r="V286" s="224"/>
      <c r="W286" s="224"/>
      <c r="X286" s="224"/>
      <c r="Y286" s="224"/>
      <c r="Z286" s="224"/>
      <c r="AA286" s="224"/>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row>
    <row r="287" spans="1:55" x14ac:dyDescent="0.25">
      <c r="A287" s="211">
        <v>46027</v>
      </c>
      <c r="B287" s="212">
        <v>0.1</v>
      </c>
      <c r="C287" s="213">
        <v>0</v>
      </c>
      <c r="D287" s="212">
        <v>0</v>
      </c>
      <c r="E287" s="213">
        <v>0</v>
      </c>
      <c r="F287" s="212">
        <v>0</v>
      </c>
      <c r="G287" s="213">
        <v>0</v>
      </c>
      <c r="H287" s="212">
        <v>0.2</v>
      </c>
      <c r="I287" s="213">
        <v>0</v>
      </c>
      <c r="J287" s="212">
        <v>0.2</v>
      </c>
      <c r="K287" s="214">
        <v>0</v>
      </c>
      <c r="L287" s="233"/>
      <c r="M287" s="224"/>
      <c r="N287" s="224"/>
      <c r="O287" s="224"/>
      <c r="P287" s="224"/>
      <c r="Q287" s="224"/>
      <c r="R287" s="224"/>
      <c r="S287" s="224"/>
      <c r="T287" s="224"/>
      <c r="U287" s="224"/>
      <c r="V287" s="224"/>
      <c r="W287" s="224"/>
      <c r="X287" s="224"/>
      <c r="Y287" s="224"/>
      <c r="Z287" s="224"/>
      <c r="AA287" s="224"/>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row>
    <row r="288" spans="1:55" x14ac:dyDescent="0.25">
      <c r="A288" s="211">
        <v>46028</v>
      </c>
      <c r="B288" s="212">
        <v>0.1</v>
      </c>
      <c r="C288" s="213">
        <v>0</v>
      </c>
      <c r="D288" s="212">
        <v>0</v>
      </c>
      <c r="E288" s="213">
        <v>0</v>
      </c>
      <c r="F288" s="212">
        <v>0</v>
      </c>
      <c r="G288" s="213">
        <v>0</v>
      </c>
      <c r="H288" s="212">
        <v>0.2</v>
      </c>
      <c r="I288" s="213">
        <v>0</v>
      </c>
      <c r="J288" s="212">
        <v>0.2</v>
      </c>
      <c r="K288" s="214">
        <v>0</v>
      </c>
      <c r="L288" s="233"/>
      <c r="M288" s="224"/>
      <c r="N288" s="224"/>
      <c r="O288" s="224"/>
      <c r="P288" s="224"/>
      <c r="Q288" s="224"/>
      <c r="R288" s="224"/>
      <c r="S288" s="224"/>
      <c r="T288" s="224"/>
      <c r="U288" s="224"/>
      <c r="V288" s="224"/>
      <c r="W288" s="224"/>
      <c r="X288" s="224"/>
      <c r="Y288" s="224"/>
      <c r="Z288" s="224"/>
      <c r="AA288" s="224"/>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row>
    <row r="289" spans="1:55" x14ac:dyDescent="0.25">
      <c r="A289" s="211">
        <v>46029</v>
      </c>
      <c r="B289" s="212">
        <v>0.1</v>
      </c>
      <c r="C289" s="213">
        <v>0</v>
      </c>
      <c r="D289" s="212">
        <v>0</v>
      </c>
      <c r="E289" s="213">
        <v>0</v>
      </c>
      <c r="F289" s="212">
        <v>0</v>
      </c>
      <c r="G289" s="213">
        <v>0</v>
      </c>
      <c r="H289" s="212">
        <v>0.2</v>
      </c>
      <c r="I289" s="213">
        <v>0</v>
      </c>
      <c r="J289" s="212">
        <v>0.2</v>
      </c>
      <c r="K289" s="214">
        <v>0</v>
      </c>
      <c r="L289" s="233"/>
      <c r="M289" s="224"/>
      <c r="N289" s="224"/>
      <c r="O289" s="224"/>
      <c r="P289" s="224"/>
      <c r="Q289" s="224"/>
      <c r="R289" s="224"/>
      <c r="S289" s="224"/>
      <c r="T289" s="224"/>
      <c r="U289" s="224"/>
      <c r="V289" s="224"/>
      <c r="W289" s="224"/>
      <c r="X289" s="224"/>
      <c r="Y289" s="224"/>
      <c r="Z289" s="224"/>
      <c r="AA289" s="224"/>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row>
    <row r="290" spans="1:55" x14ac:dyDescent="0.25">
      <c r="A290" s="211">
        <v>46030</v>
      </c>
      <c r="B290" s="212">
        <v>0.1</v>
      </c>
      <c r="C290" s="213">
        <v>0</v>
      </c>
      <c r="D290" s="212">
        <v>0</v>
      </c>
      <c r="E290" s="213">
        <v>0</v>
      </c>
      <c r="F290" s="212">
        <v>0</v>
      </c>
      <c r="G290" s="213">
        <v>0</v>
      </c>
      <c r="H290" s="212">
        <v>0.2</v>
      </c>
      <c r="I290" s="213">
        <v>0</v>
      </c>
      <c r="J290" s="212">
        <v>0.2</v>
      </c>
      <c r="K290" s="214">
        <v>0</v>
      </c>
      <c r="L290" s="233"/>
      <c r="M290" s="224"/>
      <c r="N290" s="224"/>
      <c r="O290" s="224"/>
      <c r="P290" s="224"/>
      <c r="Q290" s="224"/>
      <c r="R290" s="224"/>
      <c r="S290" s="224"/>
      <c r="T290" s="224"/>
      <c r="U290" s="224"/>
      <c r="V290" s="224"/>
      <c r="W290" s="224"/>
      <c r="X290" s="224"/>
      <c r="Y290" s="224"/>
      <c r="Z290" s="224"/>
      <c r="AA290" s="224"/>
      <c r="AB290" s="224"/>
      <c r="AC290" s="224"/>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row>
    <row r="291" spans="1:55" x14ac:dyDescent="0.25">
      <c r="A291" s="211">
        <v>46031</v>
      </c>
      <c r="B291" s="212">
        <v>0.1</v>
      </c>
      <c r="C291" s="213">
        <v>0</v>
      </c>
      <c r="D291" s="212">
        <v>0</v>
      </c>
      <c r="E291" s="213">
        <v>0</v>
      </c>
      <c r="F291" s="212">
        <v>0</v>
      </c>
      <c r="G291" s="213">
        <v>0</v>
      </c>
      <c r="H291" s="212">
        <v>0.2</v>
      </c>
      <c r="I291" s="213">
        <v>0</v>
      </c>
      <c r="J291" s="212">
        <v>0.2</v>
      </c>
      <c r="K291" s="214">
        <v>0</v>
      </c>
      <c r="L291" s="233"/>
      <c r="M291" s="224"/>
      <c r="N291" s="224"/>
      <c r="O291" s="224"/>
      <c r="P291" s="224"/>
      <c r="Q291" s="224"/>
      <c r="R291" s="224"/>
      <c r="S291" s="224"/>
      <c r="T291" s="224"/>
      <c r="U291" s="224"/>
      <c r="V291" s="224"/>
      <c r="W291" s="224"/>
      <c r="X291" s="224"/>
      <c r="Y291" s="224"/>
      <c r="Z291" s="224"/>
      <c r="AA291" s="224"/>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row>
    <row r="292" spans="1:55" x14ac:dyDescent="0.25">
      <c r="A292" s="211">
        <v>46032</v>
      </c>
      <c r="B292" s="212">
        <v>0.1</v>
      </c>
      <c r="C292" s="213">
        <v>0</v>
      </c>
      <c r="D292" s="212">
        <v>0</v>
      </c>
      <c r="E292" s="213">
        <v>0</v>
      </c>
      <c r="F292" s="212">
        <v>0</v>
      </c>
      <c r="G292" s="213">
        <v>0</v>
      </c>
      <c r="H292" s="212">
        <v>0.2</v>
      </c>
      <c r="I292" s="213">
        <v>0</v>
      </c>
      <c r="J292" s="212">
        <v>0.2</v>
      </c>
      <c r="K292" s="214">
        <v>0</v>
      </c>
      <c r="L292" s="233"/>
      <c r="M292" s="224"/>
      <c r="N292" s="224"/>
      <c r="O292" s="224"/>
      <c r="P292" s="224"/>
      <c r="Q292" s="224"/>
      <c r="R292" s="224"/>
      <c r="S292" s="224"/>
      <c r="T292" s="224"/>
      <c r="U292" s="224"/>
      <c r="V292" s="224"/>
      <c r="W292" s="224"/>
      <c r="X292" s="224"/>
      <c r="Y292" s="224"/>
      <c r="Z292" s="224"/>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row>
    <row r="293" spans="1:55" x14ac:dyDescent="0.25">
      <c r="A293" s="211">
        <v>46033</v>
      </c>
      <c r="B293" s="212">
        <v>0.1</v>
      </c>
      <c r="C293" s="213">
        <v>0</v>
      </c>
      <c r="D293" s="212">
        <v>0</v>
      </c>
      <c r="E293" s="213">
        <v>0</v>
      </c>
      <c r="F293" s="212">
        <v>0</v>
      </c>
      <c r="G293" s="213">
        <v>0</v>
      </c>
      <c r="H293" s="212">
        <v>0.2</v>
      </c>
      <c r="I293" s="213">
        <v>0</v>
      </c>
      <c r="J293" s="212">
        <v>0.2</v>
      </c>
      <c r="K293" s="214">
        <v>0</v>
      </c>
      <c r="L293" s="233"/>
      <c r="M293" s="224"/>
      <c r="N293" s="224"/>
      <c r="O293" s="224"/>
      <c r="P293" s="224"/>
      <c r="Q293" s="224"/>
      <c r="R293" s="224"/>
      <c r="S293" s="224"/>
      <c r="T293" s="224"/>
      <c r="U293" s="224"/>
      <c r="V293" s="224"/>
      <c r="W293" s="224"/>
      <c r="X293" s="224"/>
      <c r="Y293" s="224"/>
      <c r="Z293" s="224"/>
      <c r="AA293" s="224"/>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row>
    <row r="294" spans="1:55" x14ac:dyDescent="0.25">
      <c r="A294" s="211">
        <v>46034</v>
      </c>
      <c r="B294" s="212">
        <v>0.1</v>
      </c>
      <c r="C294" s="213">
        <v>0</v>
      </c>
      <c r="D294" s="212">
        <v>0</v>
      </c>
      <c r="E294" s="213">
        <v>0</v>
      </c>
      <c r="F294" s="212">
        <v>0</v>
      </c>
      <c r="G294" s="213">
        <v>0</v>
      </c>
      <c r="H294" s="212">
        <v>0.2</v>
      </c>
      <c r="I294" s="213">
        <v>0</v>
      </c>
      <c r="J294" s="212">
        <v>0.2</v>
      </c>
      <c r="K294" s="214">
        <v>0</v>
      </c>
      <c r="L294" s="233"/>
      <c r="M294" s="224"/>
      <c r="N294" s="224"/>
      <c r="O294" s="224"/>
      <c r="P294" s="224"/>
      <c r="Q294" s="224"/>
      <c r="R294" s="224"/>
      <c r="S294" s="224"/>
      <c r="T294" s="224"/>
      <c r="U294" s="224"/>
      <c r="V294" s="224"/>
      <c r="W294" s="224"/>
      <c r="X294" s="224"/>
      <c r="Y294" s="224"/>
      <c r="Z294" s="224"/>
      <c r="AA294" s="224"/>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row>
    <row r="295" spans="1:55" x14ac:dyDescent="0.25">
      <c r="A295" s="211">
        <v>46035</v>
      </c>
      <c r="B295" s="212">
        <v>0.1</v>
      </c>
      <c r="C295" s="213">
        <v>0</v>
      </c>
      <c r="D295" s="212">
        <v>0</v>
      </c>
      <c r="E295" s="213">
        <v>0</v>
      </c>
      <c r="F295" s="212">
        <v>0</v>
      </c>
      <c r="G295" s="213">
        <v>0</v>
      </c>
      <c r="H295" s="212">
        <v>0.2</v>
      </c>
      <c r="I295" s="213">
        <v>0</v>
      </c>
      <c r="J295" s="212">
        <v>0.2</v>
      </c>
      <c r="K295" s="214">
        <v>0</v>
      </c>
      <c r="L295" s="233"/>
      <c r="M295" s="224"/>
      <c r="N295" s="224"/>
      <c r="O295" s="224"/>
      <c r="P295" s="224"/>
      <c r="Q295" s="224"/>
      <c r="R295" s="224"/>
      <c r="S295" s="224"/>
      <c r="T295" s="224"/>
      <c r="U295" s="224"/>
      <c r="V295" s="224"/>
      <c r="W295" s="224"/>
      <c r="X295" s="224"/>
      <c r="Y295" s="224"/>
      <c r="Z295" s="224"/>
      <c r="AA295" s="224"/>
      <c r="AB295" s="224"/>
      <c r="AC295" s="224"/>
      <c r="AD295" s="224"/>
      <c r="AE295" s="224"/>
      <c r="AF295" s="224"/>
      <c r="AG295" s="224"/>
      <c r="AH295" s="224"/>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24"/>
    </row>
    <row r="296" spans="1:55" x14ac:dyDescent="0.25">
      <c r="A296" s="211">
        <v>46036</v>
      </c>
      <c r="B296" s="212">
        <v>0.1</v>
      </c>
      <c r="C296" s="213">
        <v>0</v>
      </c>
      <c r="D296" s="212">
        <v>0</v>
      </c>
      <c r="E296" s="213">
        <v>0</v>
      </c>
      <c r="F296" s="212">
        <v>0</v>
      </c>
      <c r="G296" s="213">
        <v>0</v>
      </c>
      <c r="H296" s="212">
        <v>0.2</v>
      </c>
      <c r="I296" s="213">
        <v>0</v>
      </c>
      <c r="J296" s="212">
        <v>0.2</v>
      </c>
      <c r="K296" s="214">
        <v>0</v>
      </c>
      <c r="L296" s="233"/>
      <c r="M296" s="224"/>
      <c r="N296" s="224"/>
      <c r="O296" s="224"/>
      <c r="P296" s="224"/>
      <c r="Q296" s="224"/>
      <c r="R296" s="224"/>
      <c r="S296" s="224"/>
      <c r="T296" s="224"/>
      <c r="U296" s="224"/>
      <c r="V296" s="224"/>
      <c r="W296" s="224"/>
      <c r="X296" s="224"/>
      <c r="Y296" s="224"/>
      <c r="Z296" s="224"/>
      <c r="AA296" s="224"/>
      <c r="AB296" s="224"/>
      <c r="AC296" s="224"/>
      <c r="AD296" s="224"/>
      <c r="AE296" s="224"/>
      <c r="AF296" s="224"/>
      <c r="AG296" s="224"/>
      <c r="AH296" s="224"/>
      <c r="AI296" s="224"/>
      <c r="AJ296" s="224"/>
      <c r="AK296" s="224"/>
      <c r="AL296" s="224"/>
      <c r="AM296" s="224"/>
      <c r="AN296" s="224"/>
      <c r="AO296" s="224"/>
      <c r="AP296" s="224"/>
      <c r="AQ296" s="224"/>
      <c r="AR296" s="224"/>
      <c r="AS296" s="224"/>
      <c r="AT296" s="224"/>
      <c r="AU296" s="224"/>
      <c r="AV296" s="224"/>
      <c r="AW296" s="224"/>
      <c r="AX296" s="224"/>
      <c r="AY296" s="224"/>
      <c r="AZ296" s="224"/>
      <c r="BA296" s="224"/>
      <c r="BB296" s="224"/>
      <c r="BC296" s="224"/>
    </row>
    <row r="297" spans="1:55" x14ac:dyDescent="0.25">
      <c r="A297" s="211">
        <v>46037</v>
      </c>
      <c r="B297" s="212">
        <v>0.1</v>
      </c>
      <c r="C297" s="213">
        <v>0</v>
      </c>
      <c r="D297" s="212">
        <v>0</v>
      </c>
      <c r="E297" s="213">
        <v>0</v>
      </c>
      <c r="F297" s="212">
        <v>0</v>
      </c>
      <c r="G297" s="213">
        <v>0</v>
      </c>
      <c r="H297" s="212">
        <v>0.2</v>
      </c>
      <c r="I297" s="213">
        <v>0</v>
      </c>
      <c r="J297" s="212">
        <v>0.2</v>
      </c>
      <c r="K297" s="214">
        <v>0</v>
      </c>
      <c r="L297" s="233"/>
      <c r="M297" s="224"/>
      <c r="N297" s="224"/>
      <c r="O297" s="224"/>
      <c r="P297" s="224"/>
      <c r="Q297" s="224"/>
      <c r="R297" s="224"/>
      <c r="S297" s="224"/>
      <c r="T297" s="224"/>
      <c r="U297" s="224"/>
      <c r="V297" s="224"/>
      <c r="W297" s="224"/>
      <c r="X297" s="224"/>
      <c r="Y297" s="224"/>
      <c r="Z297" s="224"/>
      <c r="AA297" s="224"/>
      <c r="AB297" s="224"/>
      <c r="AC297" s="224"/>
      <c r="AD297" s="224"/>
      <c r="AE297" s="224"/>
      <c r="AF297" s="224"/>
      <c r="AG297" s="224"/>
      <c r="AH297" s="224"/>
      <c r="AI297" s="224"/>
      <c r="AJ297" s="224"/>
      <c r="AK297" s="224"/>
      <c r="AL297" s="224"/>
      <c r="AM297" s="224"/>
      <c r="AN297" s="224"/>
      <c r="AO297" s="224"/>
      <c r="AP297" s="224"/>
      <c r="AQ297" s="224"/>
      <c r="AR297" s="224"/>
      <c r="AS297" s="224"/>
      <c r="AT297" s="224"/>
      <c r="AU297" s="224"/>
      <c r="AV297" s="224"/>
      <c r="AW297" s="224"/>
      <c r="AX297" s="224"/>
      <c r="AY297" s="224"/>
      <c r="AZ297" s="224"/>
      <c r="BA297" s="224"/>
      <c r="BB297" s="224"/>
      <c r="BC297" s="224"/>
    </row>
    <row r="298" spans="1:55" x14ac:dyDescent="0.25">
      <c r="A298" s="211">
        <v>46038</v>
      </c>
      <c r="B298" s="212">
        <v>0.1</v>
      </c>
      <c r="C298" s="213">
        <v>0</v>
      </c>
      <c r="D298" s="212">
        <v>0</v>
      </c>
      <c r="E298" s="213">
        <v>0</v>
      </c>
      <c r="F298" s="212">
        <v>0</v>
      </c>
      <c r="G298" s="213">
        <v>0</v>
      </c>
      <c r="H298" s="212">
        <v>0.2</v>
      </c>
      <c r="I298" s="213">
        <v>0</v>
      </c>
      <c r="J298" s="212">
        <v>0.2</v>
      </c>
      <c r="K298" s="214">
        <v>0</v>
      </c>
      <c r="L298" s="233"/>
      <c r="M298" s="224"/>
      <c r="N298" s="224"/>
      <c r="O298" s="224"/>
      <c r="P298" s="224"/>
      <c r="Q298" s="224"/>
      <c r="R298" s="224"/>
      <c r="S298" s="224"/>
      <c r="T298" s="224"/>
      <c r="U298" s="224"/>
      <c r="V298" s="224"/>
      <c r="W298" s="224"/>
      <c r="X298" s="224"/>
      <c r="Y298" s="224"/>
      <c r="Z298" s="224"/>
      <c r="AA298" s="224"/>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row>
    <row r="299" spans="1:55" x14ac:dyDescent="0.25">
      <c r="A299" s="211">
        <v>46039</v>
      </c>
      <c r="B299" s="212">
        <v>0.05</v>
      </c>
      <c r="C299" s="213">
        <v>0</v>
      </c>
      <c r="D299" s="212">
        <v>0</v>
      </c>
      <c r="E299" s="213">
        <v>0</v>
      </c>
      <c r="F299" s="212">
        <v>0</v>
      </c>
      <c r="G299" s="213">
        <v>0</v>
      </c>
      <c r="H299" s="212">
        <v>0.2</v>
      </c>
      <c r="I299" s="213">
        <v>0</v>
      </c>
      <c r="J299" s="212">
        <v>0.2</v>
      </c>
      <c r="K299" s="214">
        <v>0</v>
      </c>
      <c r="L299" s="233"/>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row>
    <row r="300" spans="1:55" x14ac:dyDescent="0.25">
      <c r="A300" s="211">
        <v>46040</v>
      </c>
      <c r="B300" s="212">
        <v>0.05</v>
      </c>
      <c r="C300" s="213">
        <v>0</v>
      </c>
      <c r="D300" s="212">
        <v>0</v>
      </c>
      <c r="E300" s="213">
        <v>0</v>
      </c>
      <c r="F300" s="212">
        <v>0</v>
      </c>
      <c r="G300" s="213">
        <v>0</v>
      </c>
      <c r="H300" s="212">
        <v>0.2</v>
      </c>
      <c r="I300" s="213">
        <v>0</v>
      </c>
      <c r="J300" s="212">
        <v>0.2</v>
      </c>
      <c r="K300" s="214">
        <v>0</v>
      </c>
      <c r="L300" s="233"/>
      <c r="M300" s="224"/>
      <c r="N300" s="224"/>
      <c r="O300" s="224"/>
      <c r="P300" s="224"/>
      <c r="Q300" s="224"/>
      <c r="R300" s="224"/>
      <c r="S300" s="224"/>
      <c r="T300" s="224"/>
      <c r="U300" s="224"/>
      <c r="V300" s="224"/>
      <c r="W300" s="224"/>
      <c r="X300" s="224"/>
      <c r="Y300" s="224"/>
      <c r="Z300" s="224"/>
      <c r="AA300" s="224"/>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row>
    <row r="301" spans="1:55" x14ac:dyDescent="0.25">
      <c r="A301" s="211">
        <v>46041</v>
      </c>
      <c r="B301" s="212">
        <v>0.05</v>
      </c>
      <c r="C301" s="213">
        <v>0</v>
      </c>
      <c r="D301" s="212">
        <v>0</v>
      </c>
      <c r="E301" s="213">
        <v>0</v>
      </c>
      <c r="F301" s="212">
        <v>0</v>
      </c>
      <c r="G301" s="213">
        <v>0</v>
      </c>
      <c r="H301" s="212">
        <v>0.2</v>
      </c>
      <c r="I301" s="213">
        <v>0</v>
      </c>
      <c r="J301" s="212">
        <v>0.2</v>
      </c>
      <c r="K301" s="214">
        <v>0</v>
      </c>
      <c r="L301" s="233"/>
      <c r="M301" s="224"/>
      <c r="N301" s="224"/>
      <c r="O301" s="224"/>
      <c r="P301" s="224"/>
      <c r="Q301" s="224"/>
      <c r="R301" s="224"/>
      <c r="S301" s="224"/>
      <c r="T301" s="224"/>
      <c r="U301" s="224"/>
      <c r="V301" s="224"/>
      <c r="W301" s="224"/>
      <c r="X301" s="224"/>
      <c r="Y301" s="224"/>
      <c r="Z301" s="224"/>
      <c r="AA301" s="224"/>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row>
    <row r="302" spans="1:55" x14ac:dyDescent="0.25">
      <c r="A302" s="211">
        <v>46042</v>
      </c>
      <c r="B302" s="212">
        <v>0.05</v>
      </c>
      <c r="C302" s="213">
        <v>0</v>
      </c>
      <c r="D302" s="212">
        <v>0</v>
      </c>
      <c r="E302" s="213">
        <v>0</v>
      </c>
      <c r="F302" s="212">
        <v>0</v>
      </c>
      <c r="G302" s="213">
        <v>0</v>
      </c>
      <c r="H302" s="212">
        <v>0.2</v>
      </c>
      <c r="I302" s="213">
        <v>0</v>
      </c>
      <c r="J302" s="212">
        <v>0.2</v>
      </c>
      <c r="K302" s="214">
        <v>0</v>
      </c>
      <c r="L302" s="233"/>
      <c r="M302" s="224"/>
      <c r="N302" s="224"/>
      <c r="O302" s="224"/>
      <c r="P302" s="224"/>
      <c r="Q302" s="224"/>
      <c r="R302" s="224"/>
      <c r="S302" s="224"/>
      <c r="T302" s="224"/>
      <c r="U302" s="224"/>
      <c r="V302" s="224"/>
      <c r="W302" s="224"/>
      <c r="X302" s="224"/>
      <c r="Y302" s="224"/>
      <c r="Z302" s="224"/>
      <c r="AA302" s="224"/>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row>
    <row r="303" spans="1:55" x14ac:dyDescent="0.25">
      <c r="A303" s="211">
        <v>46043</v>
      </c>
      <c r="B303" s="212">
        <v>0.05</v>
      </c>
      <c r="C303" s="213">
        <v>0</v>
      </c>
      <c r="D303" s="212">
        <v>0</v>
      </c>
      <c r="E303" s="213">
        <v>0</v>
      </c>
      <c r="F303" s="212">
        <v>0</v>
      </c>
      <c r="G303" s="213">
        <v>0</v>
      </c>
      <c r="H303" s="212">
        <v>0.2</v>
      </c>
      <c r="I303" s="213">
        <v>0</v>
      </c>
      <c r="J303" s="212">
        <v>0.2</v>
      </c>
      <c r="K303" s="214">
        <v>0</v>
      </c>
      <c r="L303" s="233"/>
      <c r="M303" s="224"/>
      <c r="N303" s="224"/>
      <c r="O303" s="224"/>
      <c r="P303" s="224"/>
      <c r="Q303" s="224"/>
      <c r="R303" s="224"/>
      <c r="S303" s="224"/>
      <c r="T303" s="224"/>
      <c r="U303" s="224"/>
      <c r="V303" s="224"/>
      <c r="W303" s="224"/>
      <c r="X303" s="224"/>
      <c r="Y303" s="224"/>
      <c r="Z303" s="224"/>
      <c r="AA303" s="224"/>
      <c r="AB303" s="224"/>
      <c r="AC303" s="224"/>
      <c r="AD303" s="224"/>
      <c r="AE303" s="224"/>
      <c r="AF303" s="224"/>
      <c r="AG303" s="224"/>
      <c r="AH303" s="224"/>
      <c r="AI303" s="224"/>
      <c r="AJ303" s="224"/>
      <c r="AK303" s="224"/>
      <c r="AL303" s="224"/>
      <c r="AM303" s="224"/>
      <c r="AN303" s="224"/>
      <c r="AO303" s="224"/>
      <c r="AP303" s="224"/>
      <c r="AQ303" s="224"/>
      <c r="AR303" s="224"/>
      <c r="AS303" s="224"/>
      <c r="AT303" s="224"/>
      <c r="AU303" s="224"/>
      <c r="AV303" s="224"/>
      <c r="AW303" s="224"/>
      <c r="AX303" s="224"/>
      <c r="AY303" s="224"/>
      <c r="AZ303" s="224"/>
      <c r="BA303" s="224"/>
      <c r="BB303" s="224"/>
      <c r="BC303" s="224"/>
    </row>
    <row r="304" spans="1:55" x14ac:dyDescent="0.25">
      <c r="A304" s="211">
        <v>46044</v>
      </c>
      <c r="B304" s="212">
        <v>0.05</v>
      </c>
      <c r="C304" s="213">
        <v>0</v>
      </c>
      <c r="D304" s="212">
        <v>0</v>
      </c>
      <c r="E304" s="213">
        <v>0</v>
      </c>
      <c r="F304" s="212">
        <v>0</v>
      </c>
      <c r="G304" s="213">
        <v>0</v>
      </c>
      <c r="H304" s="212">
        <v>0.2</v>
      </c>
      <c r="I304" s="213">
        <v>0</v>
      </c>
      <c r="J304" s="212">
        <v>0.2</v>
      </c>
      <c r="K304" s="214">
        <v>0</v>
      </c>
      <c r="L304" s="233"/>
      <c r="M304" s="224"/>
      <c r="N304" s="224"/>
      <c r="O304" s="224"/>
      <c r="P304" s="224"/>
      <c r="Q304" s="224"/>
      <c r="R304" s="224"/>
      <c r="S304" s="224"/>
      <c r="T304" s="224"/>
      <c r="U304" s="224"/>
      <c r="V304" s="224"/>
      <c r="W304" s="224"/>
      <c r="X304" s="224"/>
      <c r="Y304" s="224"/>
      <c r="Z304" s="224"/>
      <c r="AA304" s="224"/>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row>
    <row r="305" spans="1:55" x14ac:dyDescent="0.25">
      <c r="A305" s="211">
        <v>46045</v>
      </c>
      <c r="B305" s="212">
        <v>0.05</v>
      </c>
      <c r="C305" s="213">
        <v>0</v>
      </c>
      <c r="D305" s="212">
        <v>0</v>
      </c>
      <c r="E305" s="213">
        <v>0</v>
      </c>
      <c r="F305" s="212">
        <v>0</v>
      </c>
      <c r="G305" s="213">
        <v>0</v>
      </c>
      <c r="H305" s="212">
        <v>0.2</v>
      </c>
      <c r="I305" s="213">
        <v>0</v>
      </c>
      <c r="J305" s="212">
        <v>0.2</v>
      </c>
      <c r="K305" s="214">
        <v>0</v>
      </c>
      <c r="L305" s="233"/>
      <c r="M305" s="224"/>
      <c r="N305" s="224"/>
      <c r="O305" s="224"/>
      <c r="P305" s="224"/>
      <c r="Q305" s="224"/>
      <c r="R305" s="224"/>
      <c r="S305" s="224"/>
      <c r="T305" s="224"/>
      <c r="U305" s="224"/>
      <c r="V305" s="224"/>
      <c r="W305" s="224"/>
      <c r="X305" s="224"/>
      <c r="Y305" s="224"/>
      <c r="Z305" s="224"/>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row>
    <row r="306" spans="1:55" x14ac:dyDescent="0.25">
      <c r="A306" s="211">
        <v>46046</v>
      </c>
      <c r="B306" s="212">
        <v>0.05</v>
      </c>
      <c r="C306" s="213">
        <v>0</v>
      </c>
      <c r="D306" s="212">
        <v>0</v>
      </c>
      <c r="E306" s="213">
        <v>0</v>
      </c>
      <c r="F306" s="212">
        <v>0</v>
      </c>
      <c r="G306" s="213">
        <v>0</v>
      </c>
      <c r="H306" s="212">
        <v>0.2</v>
      </c>
      <c r="I306" s="213">
        <v>0</v>
      </c>
      <c r="J306" s="212">
        <v>0.2</v>
      </c>
      <c r="K306" s="214">
        <v>0</v>
      </c>
      <c r="L306" s="233"/>
      <c r="M306" s="224"/>
      <c r="N306" s="224"/>
      <c r="O306" s="224"/>
      <c r="P306" s="224"/>
      <c r="Q306" s="224"/>
      <c r="R306" s="224"/>
      <c r="S306" s="224"/>
      <c r="T306" s="224"/>
      <c r="U306" s="224"/>
      <c r="V306" s="224"/>
      <c r="W306" s="224"/>
      <c r="X306" s="224"/>
      <c r="Y306" s="224"/>
      <c r="Z306" s="224"/>
      <c r="AA306" s="224"/>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row>
    <row r="307" spans="1:55" x14ac:dyDescent="0.25">
      <c r="A307" s="211">
        <v>46047</v>
      </c>
      <c r="B307" s="212">
        <v>0.05</v>
      </c>
      <c r="C307" s="213">
        <v>0</v>
      </c>
      <c r="D307" s="212">
        <v>0</v>
      </c>
      <c r="E307" s="213">
        <v>0</v>
      </c>
      <c r="F307" s="212">
        <v>0</v>
      </c>
      <c r="G307" s="213">
        <v>0</v>
      </c>
      <c r="H307" s="212">
        <v>0.2</v>
      </c>
      <c r="I307" s="213">
        <v>0</v>
      </c>
      <c r="J307" s="212">
        <v>0.2</v>
      </c>
      <c r="K307" s="214">
        <v>0</v>
      </c>
      <c r="L307" s="233"/>
      <c r="M307" s="224"/>
      <c r="N307" s="224"/>
      <c r="O307" s="224"/>
      <c r="P307" s="224"/>
      <c r="Q307" s="224"/>
      <c r="R307" s="224"/>
      <c r="S307" s="224"/>
      <c r="T307" s="224"/>
      <c r="U307" s="224"/>
      <c r="V307" s="224"/>
      <c r="W307" s="224"/>
      <c r="X307" s="224"/>
      <c r="Y307" s="224"/>
      <c r="Z307" s="224"/>
      <c r="AA307" s="224"/>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row>
    <row r="308" spans="1:55" x14ac:dyDescent="0.25">
      <c r="A308" s="211">
        <v>46048</v>
      </c>
      <c r="B308" s="212">
        <v>0.05</v>
      </c>
      <c r="C308" s="213">
        <v>0</v>
      </c>
      <c r="D308" s="212">
        <v>0</v>
      </c>
      <c r="E308" s="213">
        <v>0</v>
      </c>
      <c r="F308" s="212">
        <v>0</v>
      </c>
      <c r="G308" s="213">
        <v>0</v>
      </c>
      <c r="H308" s="212">
        <v>0.2</v>
      </c>
      <c r="I308" s="213">
        <v>0</v>
      </c>
      <c r="J308" s="212">
        <v>0.2</v>
      </c>
      <c r="K308" s="214">
        <v>0</v>
      </c>
      <c r="L308" s="233"/>
      <c r="M308" s="224"/>
      <c r="N308" s="224"/>
      <c r="O308" s="224"/>
      <c r="P308" s="224"/>
      <c r="Q308" s="224"/>
      <c r="R308" s="224"/>
      <c r="S308" s="224"/>
      <c r="T308" s="224"/>
      <c r="U308" s="224"/>
      <c r="V308" s="224"/>
      <c r="W308" s="224"/>
      <c r="X308" s="224"/>
      <c r="Y308" s="224"/>
      <c r="Z308" s="224"/>
      <c r="AA308" s="224"/>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row>
    <row r="309" spans="1:55" x14ac:dyDescent="0.25">
      <c r="A309" s="211">
        <v>46049</v>
      </c>
      <c r="B309" s="212">
        <v>0.05</v>
      </c>
      <c r="C309" s="213">
        <v>0</v>
      </c>
      <c r="D309" s="212">
        <v>0</v>
      </c>
      <c r="E309" s="213">
        <v>0</v>
      </c>
      <c r="F309" s="212">
        <v>0</v>
      </c>
      <c r="G309" s="213">
        <v>0</v>
      </c>
      <c r="H309" s="212">
        <v>0.2</v>
      </c>
      <c r="I309" s="213">
        <v>0</v>
      </c>
      <c r="J309" s="212">
        <v>0.2</v>
      </c>
      <c r="K309" s="214">
        <v>0</v>
      </c>
      <c r="L309" s="233"/>
      <c r="M309" s="224"/>
      <c r="N309" s="224"/>
      <c r="O309" s="224"/>
      <c r="P309" s="224"/>
      <c r="Q309" s="224"/>
      <c r="R309" s="224"/>
      <c r="S309" s="224"/>
      <c r="T309" s="224"/>
      <c r="U309" s="224"/>
      <c r="V309" s="224"/>
      <c r="W309" s="224"/>
      <c r="X309" s="224"/>
      <c r="Y309" s="224"/>
      <c r="Z309" s="224"/>
      <c r="AA309" s="224"/>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row>
    <row r="310" spans="1:55" x14ac:dyDescent="0.25">
      <c r="A310" s="211">
        <v>46050</v>
      </c>
      <c r="B310" s="212">
        <v>0.05</v>
      </c>
      <c r="C310" s="213">
        <v>0</v>
      </c>
      <c r="D310" s="212">
        <v>0</v>
      </c>
      <c r="E310" s="213">
        <v>0</v>
      </c>
      <c r="F310" s="212">
        <v>0</v>
      </c>
      <c r="G310" s="213">
        <v>0</v>
      </c>
      <c r="H310" s="212">
        <v>0.2</v>
      </c>
      <c r="I310" s="213">
        <v>0</v>
      </c>
      <c r="J310" s="212">
        <v>0.2</v>
      </c>
      <c r="K310" s="214">
        <v>0</v>
      </c>
      <c r="L310" s="233"/>
      <c r="M310" s="224"/>
      <c r="N310" s="224"/>
      <c r="O310" s="224"/>
      <c r="P310" s="224"/>
      <c r="Q310" s="224"/>
      <c r="R310" s="224"/>
      <c r="S310" s="224"/>
      <c r="T310" s="224"/>
      <c r="U310" s="224"/>
      <c r="V310" s="224"/>
      <c r="W310" s="224"/>
      <c r="X310" s="224"/>
      <c r="Y310" s="224"/>
      <c r="Z310" s="224"/>
      <c r="AA310" s="224"/>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row>
    <row r="311" spans="1:55" x14ac:dyDescent="0.25">
      <c r="A311" s="211">
        <v>46051</v>
      </c>
      <c r="B311" s="212">
        <v>0.05</v>
      </c>
      <c r="C311" s="213">
        <v>0</v>
      </c>
      <c r="D311" s="212">
        <v>0</v>
      </c>
      <c r="E311" s="213">
        <v>0</v>
      </c>
      <c r="F311" s="212">
        <v>0</v>
      </c>
      <c r="G311" s="213">
        <v>0</v>
      </c>
      <c r="H311" s="212">
        <v>0.2</v>
      </c>
      <c r="I311" s="213">
        <v>0</v>
      </c>
      <c r="J311" s="212">
        <v>0.2</v>
      </c>
      <c r="K311" s="214">
        <v>0</v>
      </c>
      <c r="L311" s="233"/>
      <c r="M311" s="224"/>
      <c r="N311" s="224"/>
      <c r="O311" s="224"/>
      <c r="P311" s="224"/>
      <c r="Q311" s="224"/>
      <c r="R311" s="224"/>
      <c r="S311" s="224"/>
      <c r="T311" s="224"/>
      <c r="U311" s="224"/>
      <c r="V311" s="224"/>
      <c r="W311" s="224"/>
      <c r="X311" s="224"/>
      <c r="Y311" s="224"/>
      <c r="Z311" s="224"/>
      <c r="AA311" s="224"/>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row>
    <row r="312" spans="1:55" x14ac:dyDescent="0.25">
      <c r="A312" s="211">
        <v>46052</v>
      </c>
      <c r="B312" s="212">
        <v>0.05</v>
      </c>
      <c r="C312" s="213">
        <v>0</v>
      </c>
      <c r="D312" s="212">
        <v>0</v>
      </c>
      <c r="E312" s="213">
        <v>0</v>
      </c>
      <c r="F312" s="212">
        <v>0</v>
      </c>
      <c r="G312" s="213">
        <v>0</v>
      </c>
      <c r="H312" s="212">
        <v>0.2</v>
      </c>
      <c r="I312" s="213">
        <v>0</v>
      </c>
      <c r="J312" s="212">
        <v>0.2</v>
      </c>
      <c r="K312" s="214">
        <v>0</v>
      </c>
      <c r="L312" s="233"/>
      <c r="M312" s="224"/>
      <c r="N312" s="224"/>
      <c r="O312" s="224"/>
      <c r="P312" s="224"/>
      <c r="Q312" s="224"/>
      <c r="R312" s="224"/>
      <c r="S312" s="224"/>
      <c r="T312" s="224"/>
      <c r="U312" s="224"/>
      <c r="V312" s="224"/>
      <c r="W312" s="224"/>
      <c r="X312" s="224"/>
      <c r="Y312" s="224"/>
      <c r="Z312" s="224"/>
      <c r="AA312" s="224"/>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row>
    <row r="313" spans="1:55" ht="13.8" thickBot="1" x14ac:dyDescent="0.3">
      <c r="A313" s="211">
        <v>46053</v>
      </c>
      <c r="B313" s="215">
        <v>0.05</v>
      </c>
      <c r="C313" s="216">
        <v>0</v>
      </c>
      <c r="D313" s="215">
        <v>0</v>
      </c>
      <c r="E313" s="216">
        <v>0</v>
      </c>
      <c r="F313" s="215">
        <v>0</v>
      </c>
      <c r="G313" s="216">
        <v>0</v>
      </c>
      <c r="H313" s="215">
        <v>0.2</v>
      </c>
      <c r="I313" s="216">
        <v>0</v>
      </c>
      <c r="J313" s="215">
        <v>0</v>
      </c>
      <c r="K313" s="217">
        <v>0</v>
      </c>
      <c r="L313" s="233"/>
      <c r="M313" s="224"/>
      <c r="N313" s="224"/>
      <c r="O313" s="224"/>
      <c r="P313" s="224"/>
      <c r="Q313" s="224"/>
      <c r="R313" s="224"/>
      <c r="S313" s="224"/>
      <c r="T313" s="224"/>
      <c r="U313" s="224"/>
      <c r="V313" s="224"/>
      <c r="W313" s="224"/>
      <c r="X313" s="224"/>
      <c r="Y313" s="224"/>
      <c r="Z313" s="224"/>
      <c r="AA313" s="224"/>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row>
    <row r="314" spans="1:55" x14ac:dyDescent="0.25">
      <c r="A314" s="211">
        <v>46054</v>
      </c>
      <c r="B314" s="208">
        <v>0.05</v>
      </c>
      <c r="C314" s="209">
        <v>0</v>
      </c>
      <c r="D314" s="208">
        <v>0</v>
      </c>
      <c r="E314" s="209">
        <v>0</v>
      </c>
      <c r="F314" s="208">
        <v>0</v>
      </c>
      <c r="G314" s="209">
        <v>0</v>
      </c>
      <c r="H314" s="208">
        <v>0.1</v>
      </c>
      <c r="I314" s="209">
        <v>0</v>
      </c>
      <c r="J314" s="208">
        <v>0</v>
      </c>
      <c r="K314" s="210">
        <v>0</v>
      </c>
      <c r="L314" s="233"/>
      <c r="M314" s="224"/>
      <c r="N314" s="224"/>
      <c r="O314" s="224"/>
      <c r="P314" s="224"/>
      <c r="Q314" s="224"/>
      <c r="R314" s="224"/>
      <c r="S314" s="224"/>
      <c r="T314" s="224"/>
      <c r="U314" s="224"/>
      <c r="V314" s="224"/>
      <c r="W314" s="224"/>
      <c r="X314" s="224"/>
      <c r="Y314" s="224"/>
      <c r="Z314" s="224"/>
      <c r="AA314" s="224"/>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row>
    <row r="315" spans="1:55" x14ac:dyDescent="0.25">
      <c r="A315" s="211">
        <v>46055</v>
      </c>
      <c r="B315" s="212">
        <v>0.05</v>
      </c>
      <c r="C315" s="213">
        <v>0</v>
      </c>
      <c r="D315" s="212">
        <v>0</v>
      </c>
      <c r="E315" s="213">
        <v>0</v>
      </c>
      <c r="F315" s="212">
        <v>0</v>
      </c>
      <c r="G315" s="213">
        <v>0</v>
      </c>
      <c r="H315" s="212">
        <v>0.1</v>
      </c>
      <c r="I315" s="213">
        <v>0</v>
      </c>
      <c r="J315" s="212">
        <v>0</v>
      </c>
      <c r="K315" s="214">
        <v>0</v>
      </c>
      <c r="L315" s="233"/>
      <c r="M315" s="224"/>
      <c r="N315" s="224"/>
      <c r="O315" s="224"/>
      <c r="P315" s="224"/>
      <c r="Q315" s="224"/>
      <c r="R315" s="224"/>
      <c r="S315" s="224"/>
      <c r="T315" s="224"/>
      <c r="U315" s="224"/>
      <c r="V315" s="224"/>
      <c r="W315" s="224"/>
      <c r="X315" s="224"/>
      <c r="Y315" s="224"/>
      <c r="Z315" s="224"/>
      <c r="AA315" s="224"/>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row>
    <row r="316" spans="1:55" x14ac:dyDescent="0.25">
      <c r="A316" s="211">
        <v>46056</v>
      </c>
      <c r="B316" s="212">
        <v>0.05</v>
      </c>
      <c r="C316" s="213">
        <v>0</v>
      </c>
      <c r="D316" s="212">
        <v>0</v>
      </c>
      <c r="E316" s="213">
        <v>0</v>
      </c>
      <c r="F316" s="212">
        <v>0</v>
      </c>
      <c r="G316" s="213">
        <v>0</v>
      </c>
      <c r="H316" s="212">
        <v>0.1</v>
      </c>
      <c r="I316" s="213">
        <v>0</v>
      </c>
      <c r="J316" s="212">
        <v>0</v>
      </c>
      <c r="K316" s="214">
        <v>0</v>
      </c>
      <c r="L316" s="233"/>
      <c r="M316" s="224"/>
      <c r="N316" s="224"/>
      <c r="O316" s="224"/>
      <c r="P316" s="224"/>
      <c r="Q316" s="224"/>
      <c r="R316" s="224"/>
      <c r="S316" s="224"/>
      <c r="T316" s="224"/>
      <c r="U316" s="224"/>
      <c r="V316" s="224"/>
      <c r="W316" s="224"/>
      <c r="X316" s="224"/>
      <c r="Y316" s="224"/>
      <c r="Z316" s="224"/>
      <c r="AA316" s="224"/>
      <c r="AB316" s="224"/>
      <c r="AC316" s="224"/>
      <c r="AD316" s="224"/>
      <c r="AE316" s="224"/>
      <c r="AF316" s="224"/>
      <c r="AG316" s="224"/>
      <c r="AH316" s="224"/>
      <c r="AI316" s="224"/>
      <c r="AJ316" s="224"/>
      <c r="AK316" s="224"/>
      <c r="AL316" s="224"/>
      <c r="AM316" s="224"/>
      <c r="AN316" s="224"/>
      <c r="AO316" s="224"/>
      <c r="AP316" s="224"/>
      <c r="AQ316" s="224"/>
      <c r="AR316" s="224"/>
      <c r="AS316" s="224"/>
      <c r="AT316" s="224"/>
      <c r="AU316" s="224"/>
      <c r="AV316" s="224"/>
      <c r="AW316" s="224"/>
      <c r="AX316" s="224"/>
      <c r="AY316" s="224"/>
      <c r="AZ316" s="224"/>
      <c r="BA316" s="224"/>
      <c r="BB316" s="224"/>
      <c r="BC316" s="224"/>
    </row>
    <row r="317" spans="1:55" x14ac:dyDescent="0.25">
      <c r="A317" s="211">
        <v>46057</v>
      </c>
      <c r="B317" s="212">
        <v>0.05</v>
      </c>
      <c r="C317" s="213">
        <v>0</v>
      </c>
      <c r="D317" s="212">
        <v>0</v>
      </c>
      <c r="E317" s="213">
        <v>0</v>
      </c>
      <c r="F317" s="212">
        <v>0</v>
      </c>
      <c r="G317" s="213">
        <v>0</v>
      </c>
      <c r="H317" s="212">
        <v>0.1</v>
      </c>
      <c r="I317" s="213">
        <v>0</v>
      </c>
      <c r="J317" s="212">
        <v>0</v>
      </c>
      <c r="K317" s="214">
        <v>0</v>
      </c>
      <c r="L317" s="233"/>
      <c r="M317" s="224"/>
      <c r="N317" s="224"/>
      <c r="O317" s="224"/>
      <c r="P317" s="224"/>
      <c r="Q317" s="224"/>
      <c r="R317" s="224"/>
      <c r="S317" s="224"/>
      <c r="T317" s="224"/>
      <c r="U317" s="224"/>
      <c r="V317" s="224"/>
      <c r="W317" s="224"/>
      <c r="X317" s="224"/>
      <c r="Y317" s="224"/>
      <c r="Z317" s="224"/>
      <c r="AA317" s="224"/>
      <c r="AB317" s="224"/>
      <c r="AC317" s="224"/>
      <c r="AD317" s="224"/>
      <c r="AE317" s="224"/>
      <c r="AF317" s="224"/>
      <c r="AG317" s="224"/>
      <c r="AH317" s="224"/>
      <c r="AI317" s="224"/>
      <c r="AJ317" s="224"/>
      <c r="AK317" s="224"/>
      <c r="AL317" s="224"/>
      <c r="AM317" s="224"/>
      <c r="AN317" s="224"/>
      <c r="AO317" s="224"/>
      <c r="AP317" s="224"/>
      <c r="AQ317" s="224"/>
      <c r="AR317" s="224"/>
      <c r="AS317" s="224"/>
      <c r="AT317" s="224"/>
      <c r="AU317" s="224"/>
      <c r="AV317" s="224"/>
      <c r="AW317" s="224"/>
      <c r="AX317" s="224"/>
      <c r="AY317" s="224"/>
      <c r="AZ317" s="224"/>
      <c r="BA317" s="224"/>
      <c r="BB317" s="224"/>
      <c r="BC317" s="224"/>
    </row>
    <row r="318" spans="1:55" x14ac:dyDescent="0.25">
      <c r="A318" s="211">
        <v>46058</v>
      </c>
      <c r="B318" s="212">
        <v>0.05</v>
      </c>
      <c r="C318" s="213">
        <v>0</v>
      </c>
      <c r="D318" s="212">
        <v>0</v>
      </c>
      <c r="E318" s="213">
        <v>0</v>
      </c>
      <c r="F318" s="212">
        <v>0</v>
      </c>
      <c r="G318" s="213">
        <v>0</v>
      </c>
      <c r="H318" s="212">
        <v>0.1</v>
      </c>
      <c r="I318" s="213">
        <v>0</v>
      </c>
      <c r="J318" s="212">
        <v>0</v>
      </c>
      <c r="K318" s="214">
        <v>0</v>
      </c>
      <c r="L318" s="233"/>
      <c r="M318" s="224"/>
      <c r="N318" s="224"/>
      <c r="O318" s="224"/>
      <c r="P318" s="224"/>
      <c r="Q318" s="224"/>
      <c r="R318" s="224"/>
      <c r="S318" s="224"/>
      <c r="T318" s="224"/>
      <c r="U318" s="224"/>
      <c r="V318" s="224"/>
      <c r="W318" s="224"/>
      <c r="X318" s="224"/>
      <c r="Y318" s="224"/>
      <c r="Z318" s="224"/>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row>
    <row r="319" spans="1:55" x14ac:dyDescent="0.25">
      <c r="A319" s="211">
        <v>46059</v>
      </c>
      <c r="B319" s="212">
        <v>0.05</v>
      </c>
      <c r="C319" s="213">
        <v>0</v>
      </c>
      <c r="D319" s="212">
        <v>0</v>
      </c>
      <c r="E319" s="213">
        <v>0</v>
      </c>
      <c r="F319" s="212">
        <v>0</v>
      </c>
      <c r="G319" s="213">
        <v>0</v>
      </c>
      <c r="H319" s="212">
        <v>0.1</v>
      </c>
      <c r="I319" s="213">
        <v>0</v>
      </c>
      <c r="J319" s="212">
        <v>0</v>
      </c>
      <c r="K319" s="214">
        <v>0</v>
      </c>
      <c r="L319" s="233"/>
      <c r="M319" s="224"/>
      <c r="N319" s="224"/>
      <c r="O319" s="224"/>
      <c r="P319" s="224"/>
      <c r="Q319" s="224"/>
      <c r="R319" s="224"/>
      <c r="S319" s="224"/>
      <c r="T319" s="224"/>
      <c r="U319" s="224"/>
      <c r="V319" s="224"/>
      <c r="W319" s="224"/>
      <c r="X319" s="224"/>
      <c r="Y319" s="224"/>
      <c r="Z319" s="224"/>
      <c r="AA319" s="224"/>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row>
    <row r="320" spans="1:55" x14ac:dyDescent="0.25">
      <c r="A320" s="211">
        <v>46060</v>
      </c>
      <c r="B320" s="212">
        <v>0.05</v>
      </c>
      <c r="C320" s="213">
        <v>0</v>
      </c>
      <c r="D320" s="212">
        <v>0</v>
      </c>
      <c r="E320" s="213">
        <v>0</v>
      </c>
      <c r="F320" s="212">
        <v>0</v>
      </c>
      <c r="G320" s="213">
        <v>0</v>
      </c>
      <c r="H320" s="212">
        <v>0.1</v>
      </c>
      <c r="I320" s="213">
        <v>0</v>
      </c>
      <c r="J320" s="212">
        <v>0</v>
      </c>
      <c r="K320" s="214">
        <v>0</v>
      </c>
      <c r="L320" s="233"/>
      <c r="M320" s="224"/>
      <c r="N320" s="224"/>
      <c r="O320" s="224"/>
      <c r="P320" s="224"/>
      <c r="Q320" s="224"/>
      <c r="R320" s="224"/>
      <c r="S320" s="224"/>
      <c r="T320" s="224"/>
      <c r="U320" s="224"/>
      <c r="V320" s="224"/>
      <c r="W320" s="224"/>
      <c r="X320" s="224"/>
      <c r="Y320" s="224"/>
      <c r="Z320" s="224"/>
      <c r="AA320" s="224"/>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row>
    <row r="321" spans="1:55" x14ac:dyDescent="0.25">
      <c r="A321" s="211">
        <v>46061</v>
      </c>
      <c r="B321" s="212">
        <v>0.05</v>
      </c>
      <c r="C321" s="213">
        <v>0</v>
      </c>
      <c r="D321" s="212">
        <v>0</v>
      </c>
      <c r="E321" s="213">
        <v>0</v>
      </c>
      <c r="F321" s="212">
        <v>0</v>
      </c>
      <c r="G321" s="213">
        <v>0</v>
      </c>
      <c r="H321" s="212">
        <v>0.1</v>
      </c>
      <c r="I321" s="213">
        <v>0</v>
      </c>
      <c r="J321" s="212">
        <v>0</v>
      </c>
      <c r="K321" s="214">
        <v>0</v>
      </c>
      <c r="L321" s="233"/>
      <c r="M321" s="224"/>
      <c r="N321" s="224"/>
      <c r="O321" s="224"/>
      <c r="P321" s="224"/>
      <c r="Q321" s="224"/>
      <c r="R321" s="224"/>
      <c r="S321" s="224"/>
      <c r="T321" s="224"/>
      <c r="U321" s="224"/>
      <c r="V321" s="224"/>
      <c r="W321" s="224"/>
      <c r="X321" s="224"/>
      <c r="Y321" s="224"/>
      <c r="Z321" s="224"/>
      <c r="AA321" s="224"/>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row>
    <row r="322" spans="1:55" x14ac:dyDescent="0.25">
      <c r="A322" s="211">
        <v>46062</v>
      </c>
      <c r="B322" s="212">
        <v>0.05</v>
      </c>
      <c r="C322" s="213">
        <v>0</v>
      </c>
      <c r="D322" s="212">
        <v>0</v>
      </c>
      <c r="E322" s="213">
        <v>0</v>
      </c>
      <c r="F322" s="212">
        <v>0</v>
      </c>
      <c r="G322" s="213">
        <v>0</v>
      </c>
      <c r="H322" s="212">
        <v>0.1</v>
      </c>
      <c r="I322" s="213">
        <v>0</v>
      </c>
      <c r="J322" s="212">
        <v>0</v>
      </c>
      <c r="K322" s="214">
        <v>0</v>
      </c>
      <c r="L322" s="233"/>
      <c r="M322" s="224"/>
      <c r="N322" s="224"/>
      <c r="O322" s="224"/>
      <c r="P322" s="224"/>
      <c r="Q322" s="224"/>
      <c r="R322" s="224"/>
      <c r="S322" s="224"/>
      <c r="T322" s="224"/>
      <c r="U322" s="224"/>
      <c r="V322" s="224"/>
      <c r="W322" s="224"/>
      <c r="X322" s="224"/>
      <c r="Y322" s="224"/>
      <c r="Z322" s="224"/>
      <c r="AA322" s="224"/>
      <c r="AB322" s="224"/>
      <c r="AC322" s="224"/>
      <c r="AD322" s="224"/>
      <c r="AE322" s="224"/>
      <c r="AF322" s="224"/>
      <c r="AG322" s="224"/>
      <c r="AH322" s="224"/>
      <c r="AI322" s="224"/>
      <c r="AJ322" s="224"/>
      <c r="AK322" s="224"/>
      <c r="AL322" s="224"/>
      <c r="AM322" s="224"/>
      <c r="AN322" s="224"/>
      <c r="AO322" s="224"/>
      <c r="AP322" s="224"/>
      <c r="AQ322" s="224"/>
      <c r="AR322" s="224"/>
      <c r="AS322" s="224"/>
      <c r="AT322" s="224"/>
      <c r="AU322" s="224"/>
      <c r="AV322" s="224"/>
      <c r="AW322" s="224"/>
      <c r="AX322" s="224"/>
      <c r="AY322" s="224"/>
      <c r="AZ322" s="224"/>
      <c r="BA322" s="224"/>
      <c r="BB322" s="224"/>
      <c r="BC322" s="224"/>
    </row>
    <row r="323" spans="1:55" x14ac:dyDescent="0.25">
      <c r="A323" s="211">
        <v>46063</v>
      </c>
      <c r="B323" s="212">
        <v>0.05</v>
      </c>
      <c r="C323" s="213">
        <v>0</v>
      </c>
      <c r="D323" s="212">
        <v>0</v>
      </c>
      <c r="E323" s="213">
        <v>0</v>
      </c>
      <c r="F323" s="212">
        <v>0</v>
      </c>
      <c r="G323" s="213">
        <v>0</v>
      </c>
      <c r="H323" s="212">
        <v>0.1</v>
      </c>
      <c r="I323" s="213">
        <v>0</v>
      </c>
      <c r="J323" s="212">
        <v>0</v>
      </c>
      <c r="K323" s="214">
        <v>0</v>
      </c>
      <c r="L323" s="233"/>
      <c r="M323" s="224"/>
      <c r="N323" s="224"/>
      <c r="O323" s="224"/>
      <c r="P323" s="224"/>
      <c r="Q323" s="224"/>
      <c r="R323" s="224"/>
      <c r="S323" s="224"/>
      <c r="T323" s="224"/>
      <c r="U323" s="224"/>
      <c r="V323" s="224"/>
      <c r="W323" s="224"/>
      <c r="X323" s="224"/>
      <c r="Y323" s="224"/>
      <c r="Z323" s="224"/>
      <c r="AA323" s="224"/>
      <c r="AB323" s="224"/>
      <c r="AC323" s="224"/>
      <c r="AD323" s="224"/>
      <c r="AE323" s="224"/>
      <c r="AF323" s="224"/>
      <c r="AG323" s="224"/>
      <c r="AH323" s="224"/>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24"/>
    </row>
    <row r="324" spans="1:55" x14ac:dyDescent="0.25">
      <c r="A324" s="211">
        <v>46064</v>
      </c>
      <c r="B324" s="212">
        <v>0.05</v>
      </c>
      <c r="C324" s="213">
        <v>0</v>
      </c>
      <c r="D324" s="212">
        <v>0</v>
      </c>
      <c r="E324" s="213">
        <v>0</v>
      </c>
      <c r="F324" s="212">
        <v>0</v>
      </c>
      <c r="G324" s="213">
        <v>0</v>
      </c>
      <c r="H324" s="212">
        <v>0.1</v>
      </c>
      <c r="I324" s="213">
        <v>0</v>
      </c>
      <c r="J324" s="212">
        <v>0</v>
      </c>
      <c r="K324" s="214">
        <v>0</v>
      </c>
      <c r="L324" s="233"/>
      <c r="M324" s="224"/>
      <c r="N324" s="224"/>
      <c r="O324" s="224"/>
      <c r="P324" s="224"/>
      <c r="Q324" s="224"/>
      <c r="R324" s="224"/>
      <c r="S324" s="224"/>
      <c r="T324" s="224"/>
      <c r="U324" s="224"/>
      <c r="V324" s="224"/>
      <c r="W324" s="224"/>
      <c r="X324" s="224"/>
      <c r="Y324" s="224"/>
      <c r="Z324" s="224"/>
      <c r="AA324" s="224"/>
      <c r="AB324" s="224"/>
      <c r="AC324" s="224"/>
      <c r="AD324" s="224"/>
      <c r="AE324" s="224"/>
      <c r="AF324" s="224"/>
      <c r="AG324" s="224"/>
      <c r="AH324" s="224"/>
      <c r="AI324" s="224"/>
      <c r="AJ324" s="224"/>
      <c r="AK324" s="224"/>
      <c r="AL324" s="224"/>
      <c r="AM324" s="224"/>
      <c r="AN324" s="224"/>
      <c r="AO324" s="224"/>
      <c r="AP324" s="224"/>
      <c r="AQ324" s="224"/>
      <c r="AR324" s="224"/>
      <c r="AS324" s="224"/>
      <c r="AT324" s="224"/>
      <c r="AU324" s="224"/>
      <c r="AV324" s="224"/>
      <c r="AW324" s="224"/>
      <c r="AX324" s="224"/>
      <c r="AY324" s="224"/>
      <c r="AZ324" s="224"/>
      <c r="BA324" s="224"/>
      <c r="BB324" s="224"/>
      <c r="BC324" s="224"/>
    </row>
    <row r="325" spans="1:55" x14ac:dyDescent="0.25">
      <c r="A325" s="211">
        <v>46065</v>
      </c>
      <c r="B325" s="212">
        <v>0.05</v>
      </c>
      <c r="C325" s="213">
        <v>0</v>
      </c>
      <c r="D325" s="212">
        <v>0</v>
      </c>
      <c r="E325" s="213">
        <v>0</v>
      </c>
      <c r="F325" s="212">
        <v>0</v>
      </c>
      <c r="G325" s="213">
        <v>0</v>
      </c>
      <c r="H325" s="212">
        <v>0.1</v>
      </c>
      <c r="I325" s="213">
        <v>0</v>
      </c>
      <c r="J325" s="212">
        <v>0</v>
      </c>
      <c r="K325" s="214">
        <v>0</v>
      </c>
      <c r="L325" s="233"/>
      <c r="M325" s="224"/>
      <c r="N325" s="224"/>
      <c r="O325" s="224"/>
      <c r="P325" s="224"/>
      <c r="Q325" s="224"/>
      <c r="R325" s="224"/>
      <c r="S325" s="224"/>
      <c r="T325" s="224"/>
      <c r="U325" s="224"/>
      <c r="V325" s="224"/>
      <c r="W325" s="224"/>
      <c r="X325" s="224"/>
      <c r="Y325" s="224"/>
      <c r="Z325" s="224"/>
      <c r="AA325" s="224"/>
      <c r="AB325" s="224"/>
      <c r="AC325" s="224"/>
      <c r="AD325" s="224"/>
      <c r="AE325" s="224"/>
      <c r="AF325" s="224"/>
      <c r="AG325" s="224"/>
      <c r="AH325" s="224"/>
      <c r="AI325" s="224"/>
      <c r="AJ325" s="224"/>
      <c r="AK325" s="224"/>
      <c r="AL325" s="224"/>
      <c r="AM325" s="224"/>
      <c r="AN325" s="224"/>
      <c r="AO325" s="224"/>
      <c r="AP325" s="224"/>
      <c r="AQ325" s="224"/>
      <c r="AR325" s="224"/>
      <c r="AS325" s="224"/>
      <c r="AT325" s="224"/>
      <c r="AU325" s="224"/>
      <c r="AV325" s="224"/>
      <c r="AW325" s="224"/>
      <c r="AX325" s="224"/>
      <c r="AY325" s="224"/>
      <c r="AZ325" s="224"/>
      <c r="BA325" s="224"/>
      <c r="BB325" s="224"/>
      <c r="BC325" s="224"/>
    </row>
    <row r="326" spans="1:55" x14ac:dyDescent="0.25">
      <c r="A326" s="211">
        <v>46066</v>
      </c>
      <c r="B326" s="212">
        <v>0.05</v>
      </c>
      <c r="C326" s="213">
        <v>0</v>
      </c>
      <c r="D326" s="212">
        <v>0</v>
      </c>
      <c r="E326" s="213">
        <v>0</v>
      </c>
      <c r="F326" s="212">
        <v>0</v>
      </c>
      <c r="G326" s="213">
        <v>0</v>
      </c>
      <c r="H326" s="212">
        <v>0.1</v>
      </c>
      <c r="I326" s="213">
        <v>0</v>
      </c>
      <c r="J326" s="212">
        <v>0</v>
      </c>
      <c r="K326" s="214">
        <v>0</v>
      </c>
      <c r="L326" s="233"/>
      <c r="M326" s="224"/>
      <c r="N326" s="224"/>
      <c r="O326" s="224"/>
      <c r="P326" s="224"/>
      <c r="Q326" s="224"/>
      <c r="R326" s="224"/>
      <c r="S326" s="224"/>
      <c r="T326" s="224"/>
      <c r="U326" s="224"/>
      <c r="V326" s="224"/>
      <c r="W326" s="224"/>
      <c r="X326" s="224"/>
      <c r="Y326" s="224"/>
      <c r="Z326" s="224"/>
      <c r="AA326" s="224"/>
      <c r="AB326" s="224"/>
      <c r="AC326" s="224"/>
      <c r="AD326" s="224"/>
      <c r="AE326" s="224"/>
      <c r="AF326" s="224"/>
      <c r="AG326" s="224"/>
      <c r="AH326" s="224"/>
      <c r="AI326" s="224"/>
      <c r="AJ326" s="224"/>
      <c r="AK326" s="224"/>
      <c r="AL326" s="224"/>
      <c r="AM326" s="224"/>
      <c r="AN326" s="224"/>
      <c r="AO326" s="224"/>
      <c r="AP326" s="224"/>
      <c r="AQ326" s="224"/>
      <c r="AR326" s="224"/>
      <c r="AS326" s="224"/>
      <c r="AT326" s="224"/>
      <c r="AU326" s="224"/>
      <c r="AV326" s="224"/>
      <c r="AW326" s="224"/>
      <c r="AX326" s="224"/>
      <c r="AY326" s="224"/>
      <c r="AZ326" s="224"/>
      <c r="BA326" s="224"/>
      <c r="BB326" s="224"/>
      <c r="BC326" s="224"/>
    </row>
    <row r="327" spans="1:55" x14ac:dyDescent="0.25">
      <c r="A327" s="211">
        <v>46067</v>
      </c>
      <c r="B327" s="212">
        <v>0.05</v>
      </c>
      <c r="C327" s="213">
        <v>0</v>
      </c>
      <c r="D327" s="212">
        <v>0</v>
      </c>
      <c r="E327" s="213">
        <v>0</v>
      </c>
      <c r="F327" s="212">
        <v>0</v>
      </c>
      <c r="G327" s="213">
        <v>0</v>
      </c>
      <c r="H327" s="212">
        <v>0.1</v>
      </c>
      <c r="I327" s="213">
        <v>0</v>
      </c>
      <c r="J327" s="212">
        <v>0</v>
      </c>
      <c r="K327" s="214">
        <v>0</v>
      </c>
      <c r="L327" s="233"/>
      <c r="M327" s="224"/>
      <c r="N327" s="224"/>
      <c r="O327" s="224"/>
      <c r="P327" s="224"/>
      <c r="Q327" s="224"/>
      <c r="R327" s="224"/>
      <c r="S327" s="224"/>
      <c r="T327" s="224"/>
      <c r="U327" s="224"/>
      <c r="V327" s="224"/>
      <c r="W327" s="224"/>
      <c r="X327" s="224"/>
      <c r="Y327" s="224"/>
      <c r="Z327" s="224"/>
      <c r="AA327" s="224"/>
      <c r="AB327" s="224"/>
      <c r="AC327" s="224"/>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row>
    <row r="328" spans="1:55" x14ac:dyDescent="0.25">
      <c r="A328" s="211">
        <v>46068</v>
      </c>
      <c r="B328" s="212">
        <v>0.05</v>
      </c>
      <c r="C328" s="213">
        <v>0</v>
      </c>
      <c r="D328" s="212">
        <v>0</v>
      </c>
      <c r="E328" s="213">
        <v>0</v>
      </c>
      <c r="F328" s="212">
        <v>0</v>
      </c>
      <c r="G328" s="213">
        <v>0</v>
      </c>
      <c r="H328" s="212">
        <v>0</v>
      </c>
      <c r="I328" s="213">
        <v>0</v>
      </c>
      <c r="J328" s="212">
        <v>0</v>
      </c>
      <c r="K328" s="214">
        <v>0</v>
      </c>
      <c r="L328" s="233"/>
      <c r="M328" s="224"/>
      <c r="N328" s="224"/>
      <c r="O328" s="224"/>
      <c r="P328" s="224"/>
      <c r="Q328" s="224"/>
      <c r="R328" s="224"/>
      <c r="S328" s="224"/>
      <c r="T328" s="224"/>
      <c r="U328" s="224"/>
      <c r="V328" s="224"/>
      <c r="W328" s="224"/>
      <c r="X328" s="224"/>
      <c r="Y328" s="224"/>
      <c r="Z328" s="224"/>
      <c r="AA328" s="224"/>
      <c r="AB328" s="224"/>
      <c r="AC328" s="224"/>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row>
    <row r="329" spans="1:55" x14ac:dyDescent="0.25">
      <c r="A329" s="211">
        <v>46069</v>
      </c>
      <c r="B329" s="212">
        <v>0.05</v>
      </c>
      <c r="C329" s="213">
        <v>0</v>
      </c>
      <c r="D329" s="212">
        <v>0</v>
      </c>
      <c r="E329" s="213">
        <v>0</v>
      </c>
      <c r="F329" s="212">
        <v>0</v>
      </c>
      <c r="G329" s="213">
        <v>0</v>
      </c>
      <c r="H329" s="212">
        <v>0</v>
      </c>
      <c r="I329" s="213">
        <v>0</v>
      </c>
      <c r="J329" s="212">
        <v>0</v>
      </c>
      <c r="K329" s="214">
        <v>0</v>
      </c>
      <c r="L329" s="233"/>
      <c r="M329" s="224"/>
      <c r="N329" s="224"/>
      <c r="O329" s="224"/>
      <c r="P329" s="224"/>
      <c r="Q329" s="224"/>
      <c r="R329" s="224"/>
      <c r="S329" s="224"/>
      <c r="T329" s="224"/>
      <c r="U329" s="224"/>
      <c r="V329" s="224"/>
      <c r="W329" s="224"/>
      <c r="X329" s="224"/>
      <c r="Y329" s="224"/>
      <c r="Z329" s="224"/>
      <c r="AA329" s="224"/>
      <c r="AB329" s="224"/>
      <c r="AC329" s="224"/>
      <c r="AD329" s="224"/>
      <c r="AE329" s="224"/>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row>
    <row r="330" spans="1:55" x14ac:dyDescent="0.25">
      <c r="A330" s="211">
        <v>46070</v>
      </c>
      <c r="B330" s="212">
        <v>0.05</v>
      </c>
      <c r="C330" s="213">
        <v>0</v>
      </c>
      <c r="D330" s="212">
        <v>0</v>
      </c>
      <c r="E330" s="213">
        <v>0</v>
      </c>
      <c r="F330" s="212">
        <v>0</v>
      </c>
      <c r="G330" s="213">
        <v>0</v>
      </c>
      <c r="H330" s="212">
        <v>0</v>
      </c>
      <c r="I330" s="213">
        <v>0</v>
      </c>
      <c r="J330" s="212">
        <v>0</v>
      </c>
      <c r="K330" s="214">
        <v>0</v>
      </c>
      <c r="L330" s="233"/>
      <c r="M330" s="224"/>
      <c r="N330" s="224"/>
      <c r="O330" s="224"/>
      <c r="P330" s="224"/>
      <c r="Q330" s="224"/>
      <c r="R330" s="224"/>
      <c r="S330" s="224"/>
      <c r="T330" s="224"/>
      <c r="U330" s="224"/>
      <c r="V330" s="224"/>
      <c r="W330" s="224"/>
      <c r="X330" s="224"/>
      <c r="Y330" s="224"/>
      <c r="Z330" s="224"/>
      <c r="AA330" s="224"/>
      <c r="AB330" s="224"/>
      <c r="AC330" s="224"/>
      <c r="AD330" s="224"/>
      <c r="AE330" s="224"/>
      <c r="AF330" s="224"/>
      <c r="AG330" s="224"/>
      <c r="AH330" s="224"/>
      <c r="AI330" s="224"/>
      <c r="AJ330" s="224"/>
      <c r="AK330" s="224"/>
      <c r="AL330" s="224"/>
      <c r="AM330" s="224"/>
      <c r="AN330" s="224"/>
      <c r="AO330" s="224"/>
      <c r="AP330" s="224"/>
      <c r="AQ330" s="224"/>
      <c r="AR330" s="224"/>
      <c r="AS330" s="224"/>
      <c r="AT330" s="224"/>
      <c r="AU330" s="224"/>
      <c r="AV330" s="224"/>
      <c r="AW330" s="224"/>
      <c r="AX330" s="224"/>
      <c r="AY330" s="224"/>
      <c r="AZ330" s="224"/>
      <c r="BA330" s="224"/>
      <c r="BB330" s="224"/>
      <c r="BC330" s="224"/>
    </row>
    <row r="331" spans="1:55" x14ac:dyDescent="0.25">
      <c r="A331" s="211">
        <v>46071</v>
      </c>
      <c r="B331" s="212">
        <v>0.05</v>
      </c>
      <c r="C331" s="213">
        <v>0</v>
      </c>
      <c r="D331" s="212">
        <v>0</v>
      </c>
      <c r="E331" s="213">
        <v>0</v>
      </c>
      <c r="F331" s="212">
        <v>0</v>
      </c>
      <c r="G331" s="213">
        <v>0</v>
      </c>
      <c r="H331" s="212">
        <v>0</v>
      </c>
      <c r="I331" s="213">
        <v>0</v>
      </c>
      <c r="J331" s="212">
        <v>0</v>
      </c>
      <c r="K331" s="214">
        <v>0</v>
      </c>
      <c r="L331" s="233"/>
      <c r="M331" s="224"/>
      <c r="N331" s="224"/>
      <c r="O331" s="224"/>
      <c r="P331" s="224"/>
      <c r="Q331" s="224"/>
      <c r="R331" s="224"/>
      <c r="S331" s="224"/>
      <c r="T331" s="224"/>
      <c r="U331" s="224"/>
      <c r="V331" s="224"/>
      <c r="W331" s="224"/>
      <c r="X331" s="224"/>
      <c r="Y331" s="224"/>
      <c r="Z331" s="224"/>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row>
    <row r="332" spans="1:55" x14ac:dyDescent="0.25">
      <c r="A332" s="211">
        <v>46072</v>
      </c>
      <c r="B332" s="212">
        <v>0.05</v>
      </c>
      <c r="C332" s="213">
        <v>0</v>
      </c>
      <c r="D332" s="212">
        <v>0</v>
      </c>
      <c r="E332" s="213">
        <v>0</v>
      </c>
      <c r="F332" s="212">
        <v>0</v>
      </c>
      <c r="G332" s="213">
        <v>0</v>
      </c>
      <c r="H332" s="212">
        <v>0</v>
      </c>
      <c r="I332" s="213">
        <v>0</v>
      </c>
      <c r="J332" s="212">
        <v>0</v>
      </c>
      <c r="K332" s="214">
        <v>0</v>
      </c>
      <c r="L332" s="233"/>
      <c r="M332" s="224"/>
      <c r="N332" s="224"/>
      <c r="O332" s="224"/>
      <c r="P332" s="224"/>
      <c r="Q332" s="224"/>
      <c r="R332" s="224"/>
      <c r="S332" s="224"/>
      <c r="T332" s="224"/>
      <c r="U332" s="224"/>
      <c r="V332" s="224"/>
      <c r="W332" s="224"/>
      <c r="X332" s="224"/>
      <c r="Y332" s="224"/>
      <c r="Z332" s="224"/>
      <c r="AA332" s="224"/>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row>
    <row r="333" spans="1:55" x14ac:dyDescent="0.25">
      <c r="A333" s="211">
        <v>46073</v>
      </c>
      <c r="B333" s="212">
        <v>0.05</v>
      </c>
      <c r="C333" s="213">
        <v>0</v>
      </c>
      <c r="D333" s="212">
        <v>0</v>
      </c>
      <c r="E333" s="213">
        <v>0</v>
      </c>
      <c r="F333" s="212">
        <v>0</v>
      </c>
      <c r="G333" s="213">
        <v>0</v>
      </c>
      <c r="H333" s="212">
        <v>0</v>
      </c>
      <c r="I333" s="213">
        <v>0</v>
      </c>
      <c r="J333" s="212">
        <v>0</v>
      </c>
      <c r="K333" s="214">
        <v>0</v>
      </c>
      <c r="L333" s="233"/>
      <c r="M333" s="224"/>
      <c r="N333" s="224"/>
      <c r="O333" s="224"/>
      <c r="P333" s="224"/>
      <c r="Q333" s="224"/>
      <c r="R333" s="224"/>
      <c r="S333" s="224"/>
      <c r="T333" s="224"/>
      <c r="U333" s="224"/>
      <c r="V333" s="224"/>
      <c r="W333" s="224"/>
      <c r="X333" s="224"/>
      <c r="Y333" s="224"/>
      <c r="Z333" s="224"/>
      <c r="AA333" s="224"/>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row>
    <row r="334" spans="1:55" x14ac:dyDescent="0.25">
      <c r="A334" s="211">
        <v>46074</v>
      </c>
      <c r="B334" s="212">
        <v>0.05</v>
      </c>
      <c r="C334" s="213">
        <v>0</v>
      </c>
      <c r="D334" s="212">
        <v>0</v>
      </c>
      <c r="E334" s="213">
        <v>0</v>
      </c>
      <c r="F334" s="212">
        <v>0</v>
      </c>
      <c r="G334" s="213">
        <v>0</v>
      </c>
      <c r="H334" s="212">
        <v>0</v>
      </c>
      <c r="I334" s="213">
        <v>0</v>
      </c>
      <c r="J334" s="212">
        <v>0</v>
      </c>
      <c r="K334" s="214">
        <v>0</v>
      </c>
      <c r="L334" s="233"/>
      <c r="M334" s="224"/>
      <c r="N334" s="224"/>
      <c r="O334" s="224"/>
      <c r="P334" s="224"/>
      <c r="Q334" s="224"/>
      <c r="R334" s="224"/>
      <c r="S334" s="224"/>
      <c r="T334" s="224"/>
      <c r="U334" s="224"/>
      <c r="V334" s="224"/>
      <c r="W334" s="224"/>
      <c r="X334" s="224"/>
      <c r="Y334" s="224"/>
      <c r="Z334" s="224"/>
      <c r="AA334" s="224"/>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row>
    <row r="335" spans="1:55" x14ac:dyDescent="0.25">
      <c r="A335" s="211">
        <v>46075</v>
      </c>
      <c r="B335" s="212">
        <v>0.05</v>
      </c>
      <c r="C335" s="213">
        <v>0</v>
      </c>
      <c r="D335" s="212">
        <v>0</v>
      </c>
      <c r="E335" s="213">
        <v>0</v>
      </c>
      <c r="F335" s="212">
        <v>0</v>
      </c>
      <c r="G335" s="213">
        <v>0</v>
      </c>
      <c r="H335" s="212">
        <v>0</v>
      </c>
      <c r="I335" s="213">
        <v>0</v>
      </c>
      <c r="J335" s="212">
        <v>0</v>
      </c>
      <c r="K335" s="214">
        <v>0</v>
      </c>
      <c r="L335" s="233"/>
      <c r="M335" s="224"/>
      <c r="N335" s="224"/>
      <c r="O335" s="224"/>
      <c r="P335" s="224"/>
      <c r="Q335" s="224"/>
      <c r="R335" s="224"/>
      <c r="S335" s="224"/>
      <c r="T335" s="224"/>
      <c r="U335" s="224"/>
      <c r="V335" s="224"/>
      <c r="W335" s="224"/>
      <c r="X335" s="224"/>
      <c r="Y335" s="224"/>
      <c r="Z335" s="224"/>
      <c r="AA335" s="224"/>
      <c r="AB335" s="224"/>
      <c r="AC335" s="224"/>
      <c r="AD335" s="224"/>
      <c r="AE335" s="224"/>
      <c r="AF335" s="224"/>
      <c r="AG335" s="224"/>
      <c r="AH335" s="224"/>
      <c r="AI335" s="224"/>
      <c r="AJ335" s="224"/>
      <c r="AK335" s="224"/>
      <c r="AL335" s="224"/>
      <c r="AM335" s="224"/>
      <c r="AN335" s="224"/>
      <c r="AO335" s="224"/>
      <c r="AP335" s="224"/>
      <c r="AQ335" s="224"/>
      <c r="AR335" s="224"/>
      <c r="AS335" s="224"/>
      <c r="AT335" s="224"/>
      <c r="AU335" s="224"/>
      <c r="AV335" s="224"/>
      <c r="AW335" s="224"/>
      <c r="AX335" s="224"/>
      <c r="AY335" s="224"/>
      <c r="AZ335" s="224"/>
      <c r="BA335" s="224"/>
      <c r="BB335" s="224"/>
      <c r="BC335" s="224"/>
    </row>
    <row r="336" spans="1:55" x14ac:dyDescent="0.25">
      <c r="A336" s="211">
        <v>46076</v>
      </c>
      <c r="B336" s="212">
        <v>0.05</v>
      </c>
      <c r="C336" s="213">
        <v>0</v>
      </c>
      <c r="D336" s="212">
        <v>0</v>
      </c>
      <c r="E336" s="213">
        <v>0</v>
      </c>
      <c r="F336" s="212">
        <v>0</v>
      </c>
      <c r="G336" s="213">
        <v>0</v>
      </c>
      <c r="H336" s="212">
        <v>0</v>
      </c>
      <c r="I336" s="213">
        <v>0</v>
      </c>
      <c r="J336" s="212">
        <v>0</v>
      </c>
      <c r="K336" s="214">
        <v>0</v>
      </c>
      <c r="L336" s="233"/>
      <c r="M336" s="224"/>
      <c r="N336" s="224"/>
      <c r="O336" s="224"/>
      <c r="P336" s="224"/>
      <c r="Q336" s="224"/>
      <c r="R336" s="224"/>
      <c r="S336" s="224"/>
      <c r="T336" s="224"/>
      <c r="U336" s="224"/>
      <c r="V336" s="224"/>
      <c r="W336" s="224"/>
      <c r="X336" s="224"/>
      <c r="Y336" s="224"/>
      <c r="Z336" s="224"/>
      <c r="AA336" s="224"/>
      <c r="AB336" s="224"/>
      <c r="AC336" s="224"/>
      <c r="AD336" s="224"/>
      <c r="AE336" s="224"/>
      <c r="AF336" s="224"/>
      <c r="AG336" s="224"/>
      <c r="AH336" s="224"/>
      <c r="AI336" s="224"/>
      <c r="AJ336" s="224"/>
      <c r="AK336" s="224"/>
      <c r="AL336" s="224"/>
      <c r="AM336" s="224"/>
      <c r="AN336" s="224"/>
      <c r="AO336" s="224"/>
      <c r="AP336" s="224"/>
      <c r="AQ336" s="224"/>
      <c r="AR336" s="224"/>
      <c r="AS336" s="224"/>
      <c r="AT336" s="224"/>
      <c r="AU336" s="224"/>
      <c r="AV336" s="224"/>
      <c r="AW336" s="224"/>
      <c r="AX336" s="224"/>
      <c r="AY336" s="224"/>
      <c r="AZ336" s="224"/>
      <c r="BA336" s="224"/>
      <c r="BB336" s="224"/>
      <c r="BC336" s="224"/>
    </row>
    <row r="337" spans="1:55" x14ac:dyDescent="0.25">
      <c r="A337" s="211">
        <v>46077</v>
      </c>
      <c r="B337" s="212">
        <v>0.05</v>
      </c>
      <c r="C337" s="213">
        <v>0</v>
      </c>
      <c r="D337" s="212">
        <v>0</v>
      </c>
      <c r="E337" s="213">
        <v>0</v>
      </c>
      <c r="F337" s="212">
        <v>0</v>
      </c>
      <c r="G337" s="213">
        <v>0</v>
      </c>
      <c r="H337" s="212">
        <v>0</v>
      </c>
      <c r="I337" s="213">
        <v>0</v>
      </c>
      <c r="J337" s="212">
        <v>0</v>
      </c>
      <c r="K337" s="214">
        <v>0</v>
      </c>
      <c r="L337" s="233"/>
      <c r="M337" s="224"/>
      <c r="N337" s="224"/>
      <c r="O337" s="224"/>
      <c r="P337" s="224"/>
      <c r="Q337" s="224"/>
      <c r="R337" s="224"/>
      <c r="S337" s="224"/>
      <c r="T337" s="224"/>
      <c r="U337" s="224"/>
      <c r="V337" s="224"/>
      <c r="W337" s="224"/>
      <c r="X337" s="224"/>
      <c r="Y337" s="224"/>
      <c r="Z337" s="224"/>
      <c r="AA337" s="224"/>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row>
    <row r="338" spans="1:55" x14ac:dyDescent="0.25">
      <c r="A338" s="211">
        <v>46078</v>
      </c>
      <c r="B338" s="212">
        <v>0.05</v>
      </c>
      <c r="C338" s="213">
        <v>0</v>
      </c>
      <c r="D338" s="212">
        <v>0</v>
      </c>
      <c r="E338" s="213">
        <v>0</v>
      </c>
      <c r="F338" s="212">
        <v>0</v>
      </c>
      <c r="G338" s="213">
        <v>0</v>
      </c>
      <c r="H338" s="212">
        <v>0</v>
      </c>
      <c r="I338" s="213">
        <v>0</v>
      </c>
      <c r="J338" s="212">
        <v>0</v>
      </c>
      <c r="K338" s="214">
        <v>0</v>
      </c>
      <c r="L338" s="233"/>
      <c r="M338" s="224"/>
      <c r="N338" s="224"/>
      <c r="O338" s="224"/>
      <c r="P338" s="224"/>
      <c r="Q338" s="224"/>
      <c r="R338" s="224"/>
      <c r="S338" s="224"/>
      <c r="T338" s="224"/>
      <c r="U338" s="224"/>
      <c r="V338" s="224"/>
      <c r="W338" s="224"/>
      <c r="X338" s="224"/>
      <c r="Y338" s="224"/>
      <c r="Z338" s="224"/>
      <c r="AA338" s="224"/>
      <c r="AB338" s="224"/>
      <c r="AC338" s="224"/>
      <c r="AD338" s="224"/>
      <c r="AE338" s="224"/>
      <c r="AF338" s="224"/>
      <c r="AG338" s="224"/>
      <c r="AH338" s="224"/>
      <c r="AI338" s="224"/>
      <c r="AJ338" s="224"/>
      <c r="AK338" s="224"/>
      <c r="AL338" s="224"/>
      <c r="AM338" s="224"/>
      <c r="AN338" s="224"/>
      <c r="AO338" s="224"/>
      <c r="AP338" s="224"/>
      <c r="AQ338" s="224"/>
      <c r="AR338" s="224"/>
      <c r="AS338" s="224"/>
      <c r="AT338" s="224"/>
      <c r="AU338" s="224"/>
      <c r="AV338" s="224"/>
      <c r="AW338" s="224"/>
      <c r="AX338" s="224"/>
      <c r="AY338" s="224"/>
      <c r="AZ338" s="224"/>
      <c r="BA338" s="224"/>
      <c r="BB338" s="224"/>
      <c r="BC338" s="224"/>
    </row>
    <row r="339" spans="1:55" x14ac:dyDescent="0.25">
      <c r="A339" s="211">
        <v>46079</v>
      </c>
      <c r="B339" s="212">
        <v>0.05</v>
      </c>
      <c r="C339" s="213">
        <v>0</v>
      </c>
      <c r="D339" s="212">
        <v>0</v>
      </c>
      <c r="E339" s="213">
        <v>0</v>
      </c>
      <c r="F339" s="212">
        <v>0</v>
      </c>
      <c r="G339" s="213">
        <v>0</v>
      </c>
      <c r="H339" s="212">
        <v>0</v>
      </c>
      <c r="I339" s="213">
        <v>0</v>
      </c>
      <c r="J339" s="212">
        <v>0</v>
      </c>
      <c r="K339" s="214">
        <v>0</v>
      </c>
      <c r="L339" s="233"/>
      <c r="M339" s="224"/>
      <c r="N339" s="224"/>
      <c r="O339" s="224"/>
      <c r="P339" s="224"/>
      <c r="Q339" s="224"/>
      <c r="R339" s="224"/>
      <c r="S339" s="224"/>
      <c r="T339" s="224"/>
      <c r="U339" s="224"/>
      <c r="V339" s="224"/>
      <c r="W339" s="224"/>
      <c r="X339" s="224"/>
      <c r="Y339" s="224"/>
      <c r="Z339" s="224"/>
      <c r="AA339" s="224"/>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row>
    <row r="340" spans="1:55" x14ac:dyDescent="0.25">
      <c r="A340" s="211">
        <v>46080</v>
      </c>
      <c r="B340" s="212">
        <v>0.05</v>
      </c>
      <c r="C340" s="213">
        <v>0</v>
      </c>
      <c r="D340" s="212">
        <v>0</v>
      </c>
      <c r="E340" s="213">
        <v>0</v>
      </c>
      <c r="F340" s="212">
        <v>0</v>
      </c>
      <c r="G340" s="213">
        <v>0</v>
      </c>
      <c r="H340" s="212">
        <v>0</v>
      </c>
      <c r="I340" s="213">
        <v>0</v>
      </c>
      <c r="J340" s="212">
        <v>0</v>
      </c>
      <c r="K340" s="214">
        <v>0</v>
      </c>
      <c r="L340" s="233"/>
      <c r="M340" s="224"/>
      <c r="N340" s="224"/>
      <c r="O340" s="224"/>
      <c r="P340" s="224"/>
      <c r="Q340" s="224"/>
      <c r="R340" s="224"/>
      <c r="S340" s="224"/>
      <c r="T340" s="224"/>
      <c r="U340" s="224"/>
      <c r="V340" s="224"/>
      <c r="W340" s="224"/>
      <c r="X340" s="224"/>
      <c r="Y340" s="224"/>
      <c r="Z340" s="224"/>
      <c r="AA340" s="224"/>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row>
    <row r="341" spans="1:55" ht="13.8" thickBot="1" x14ac:dyDescent="0.3">
      <c r="A341" s="211">
        <v>46081</v>
      </c>
      <c r="B341" s="215">
        <v>0.05</v>
      </c>
      <c r="C341" s="216">
        <v>0</v>
      </c>
      <c r="D341" s="215">
        <v>0</v>
      </c>
      <c r="E341" s="216">
        <v>0</v>
      </c>
      <c r="F341" s="215">
        <v>0</v>
      </c>
      <c r="G341" s="216">
        <v>0</v>
      </c>
      <c r="H341" s="215">
        <v>0</v>
      </c>
      <c r="I341" s="216">
        <v>0</v>
      </c>
      <c r="J341" s="215">
        <v>0</v>
      </c>
      <c r="K341" s="217">
        <v>0</v>
      </c>
      <c r="L341" s="233"/>
      <c r="M341" s="224"/>
      <c r="N341" s="224"/>
      <c r="O341" s="224"/>
      <c r="P341" s="224"/>
      <c r="Q341" s="224"/>
      <c r="R341" s="224"/>
      <c r="S341" s="224"/>
      <c r="T341" s="224"/>
      <c r="U341" s="224"/>
      <c r="V341" s="224"/>
      <c r="W341" s="224"/>
      <c r="X341" s="224"/>
      <c r="Y341" s="224"/>
      <c r="Z341" s="224"/>
      <c r="AA341" s="224"/>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row>
    <row r="342" spans="1:55" x14ac:dyDescent="0.25">
      <c r="A342" s="211">
        <v>46082</v>
      </c>
      <c r="B342" s="212">
        <v>0.05</v>
      </c>
      <c r="C342" s="213">
        <v>0</v>
      </c>
      <c r="D342" s="212">
        <v>0</v>
      </c>
      <c r="E342" s="213">
        <v>0</v>
      </c>
      <c r="F342" s="212">
        <v>0</v>
      </c>
      <c r="G342" s="213">
        <v>0</v>
      </c>
      <c r="H342" s="212">
        <v>0</v>
      </c>
      <c r="I342" s="213">
        <v>0</v>
      </c>
      <c r="J342" s="212">
        <v>0</v>
      </c>
      <c r="K342" s="214">
        <v>0</v>
      </c>
      <c r="L342" s="233"/>
      <c r="M342" s="224"/>
      <c r="N342" s="224"/>
      <c r="O342" s="224"/>
      <c r="P342" s="224"/>
      <c r="Q342" s="224"/>
      <c r="R342" s="224"/>
      <c r="S342" s="224"/>
      <c r="T342" s="224"/>
      <c r="U342" s="224"/>
      <c r="V342" s="224"/>
      <c r="W342" s="224"/>
      <c r="X342" s="224"/>
      <c r="Y342" s="224"/>
      <c r="Z342" s="224"/>
      <c r="AA342" s="224"/>
      <c r="AB342" s="224"/>
      <c r="AC342" s="224"/>
      <c r="AD342" s="224"/>
      <c r="AE342" s="224"/>
      <c r="AF342" s="224"/>
      <c r="AG342" s="224"/>
      <c r="AH342" s="224"/>
      <c r="AI342" s="224"/>
      <c r="AJ342" s="224"/>
      <c r="AK342" s="224"/>
      <c r="AL342" s="224"/>
      <c r="AM342" s="224"/>
      <c r="AN342" s="224"/>
      <c r="AO342" s="224"/>
      <c r="AP342" s="224"/>
      <c r="AQ342" s="224"/>
      <c r="AR342" s="224"/>
      <c r="AS342" s="224"/>
      <c r="AT342" s="224"/>
      <c r="AU342" s="224"/>
      <c r="AV342" s="224"/>
      <c r="AW342" s="224"/>
      <c r="AX342" s="224"/>
      <c r="AY342" s="224"/>
      <c r="AZ342" s="224"/>
      <c r="BA342" s="224"/>
      <c r="BB342" s="224"/>
      <c r="BC342" s="224"/>
    </row>
    <row r="343" spans="1:55" x14ac:dyDescent="0.25">
      <c r="A343" s="211">
        <v>46083</v>
      </c>
      <c r="B343" s="212">
        <v>0.05</v>
      </c>
      <c r="C343" s="213">
        <v>0</v>
      </c>
      <c r="D343" s="212">
        <v>0</v>
      </c>
      <c r="E343" s="213">
        <v>0</v>
      </c>
      <c r="F343" s="212">
        <v>0</v>
      </c>
      <c r="G343" s="213">
        <v>0</v>
      </c>
      <c r="H343" s="212">
        <v>0</v>
      </c>
      <c r="I343" s="213">
        <v>0</v>
      </c>
      <c r="J343" s="212">
        <v>0</v>
      </c>
      <c r="K343" s="214">
        <v>0</v>
      </c>
      <c r="L343" s="233"/>
      <c r="M343" s="224"/>
      <c r="N343" s="224"/>
      <c r="O343" s="224"/>
      <c r="P343" s="224"/>
      <c r="Q343" s="224"/>
      <c r="R343" s="224"/>
      <c r="S343" s="224"/>
      <c r="T343" s="224"/>
      <c r="U343" s="224"/>
      <c r="V343" s="224"/>
      <c r="W343" s="224"/>
      <c r="X343" s="224"/>
      <c r="Y343" s="224"/>
      <c r="Z343" s="224"/>
      <c r="AA343" s="224"/>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row>
    <row r="344" spans="1:55" x14ac:dyDescent="0.25">
      <c r="A344" s="211">
        <v>46084</v>
      </c>
      <c r="B344" s="212">
        <v>0.05</v>
      </c>
      <c r="C344" s="213">
        <v>0</v>
      </c>
      <c r="D344" s="212">
        <v>0</v>
      </c>
      <c r="E344" s="213">
        <v>0</v>
      </c>
      <c r="F344" s="212">
        <v>0</v>
      </c>
      <c r="G344" s="213">
        <v>0</v>
      </c>
      <c r="H344" s="212">
        <v>0</v>
      </c>
      <c r="I344" s="213">
        <v>0</v>
      </c>
      <c r="J344" s="212">
        <v>0</v>
      </c>
      <c r="K344" s="214">
        <v>0</v>
      </c>
      <c r="L344" s="233"/>
      <c r="M344" s="224"/>
      <c r="N344" s="224"/>
      <c r="O344" s="224"/>
      <c r="P344" s="224"/>
      <c r="Q344" s="224"/>
      <c r="R344" s="224"/>
      <c r="S344" s="224"/>
      <c r="T344" s="224"/>
      <c r="U344" s="224"/>
      <c r="V344" s="224"/>
      <c r="W344" s="224"/>
      <c r="X344" s="224"/>
      <c r="Y344" s="224"/>
      <c r="Z344" s="224"/>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row>
    <row r="345" spans="1:55" x14ac:dyDescent="0.25">
      <c r="A345" s="211">
        <v>46085</v>
      </c>
      <c r="B345" s="212">
        <v>0.05</v>
      </c>
      <c r="C345" s="213">
        <v>0</v>
      </c>
      <c r="D345" s="212">
        <v>0</v>
      </c>
      <c r="E345" s="213">
        <v>0</v>
      </c>
      <c r="F345" s="212">
        <v>0</v>
      </c>
      <c r="G345" s="213">
        <v>0</v>
      </c>
      <c r="H345" s="212">
        <v>0</v>
      </c>
      <c r="I345" s="213">
        <v>0</v>
      </c>
      <c r="J345" s="212">
        <v>0</v>
      </c>
      <c r="K345" s="214">
        <v>0</v>
      </c>
      <c r="L345" s="233"/>
      <c r="M345" s="224"/>
      <c r="N345" s="224"/>
      <c r="O345" s="224"/>
      <c r="P345" s="224"/>
      <c r="Q345" s="224"/>
      <c r="R345" s="224"/>
      <c r="S345" s="224"/>
      <c r="T345" s="224"/>
      <c r="U345" s="224"/>
      <c r="V345" s="224"/>
      <c r="W345" s="224"/>
      <c r="X345" s="224"/>
      <c r="Y345" s="224"/>
      <c r="Z345" s="224"/>
      <c r="AA345" s="224"/>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row>
    <row r="346" spans="1:55" x14ac:dyDescent="0.25">
      <c r="A346" s="211">
        <v>46086</v>
      </c>
      <c r="B346" s="212">
        <v>0.05</v>
      </c>
      <c r="C346" s="213">
        <v>0</v>
      </c>
      <c r="D346" s="212">
        <v>0</v>
      </c>
      <c r="E346" s="213">
        <v>0</v>
      </c>
      <c r="F346" s="212">
        <v>0</v>
      </c>
      <c r="G346" s="213">
        <v>0</v>
      </c>
      <c r="H346" s="212">
        <v>0</v>
      </c>
      <c r="I346" s="213">
        <v>0</v>
      </c>
      <c r="J346" s="212">
        <v>0</v>
      </c>
      <c r="K346" s="214">
        <v>0</v>
      </c>
      <c r="L346" s="233"/>
      <c r="M346" s="224"/>
      <c r="N346" s="224"/>
      <c r="O346" s="224"/>
      <c r="P346" s="224"/>
      <c r="Q346" s="224"/>
      <c r="R346" s="224"/>
      <c r="S346" s="224"/>
      <c r="T346" s="224"/>
      <c r="U346" s="224"/>
      <c r="V346" s="224"/>
      <c r="W346" s="224"/>
      <c r="X346" s="224"/>
      <c r="Y346" s="224"/>
      <c r="Z346" s="224"/>
      <c r="AA346" s="224"/>
      <c r="AB346" s="224"/>
      <c r="AC346" s="224"/>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row>
    <row r="347" spans="1:55" x14ac:dyDescent="0.25">
      <c r="A347" s="211">
        <v>46087</v>
      </c>
      <c r="B347" s="212">
        <v>0.05</v>
      </c>
      <c r="C347" s="213">
        <v>0</v>
      </c>
      <c r="D347" s="212">
        <v>0</v>
      </c>
      <c r="E347" s="213">
        <v>0</v>
      </c>
      <c r="F347" s="212">
        <v>0</v>
      </c>
      <c r="G347" s="213">
        <v>0</v>
      </c>
      <c r="H347" s="212">
        <v>0</v>
      </c>
      <c r="I347" s="213">
        <v>0</v>
      </c>
      <c r="J347" s="212">
        <v>0</v>
      </c>
      <c r="K347" s="214">
        <v>0</v>
      </c>
      <c r="L347" s="233"/>
      <c r="M347" s="224"/>
      <c r="N347" s="224"/>
      <c r="O347" s="224"/>
      <c r="P347" s="224"/>
      <c r="Q347" s="224"/>
      <c r="R347" s="224"/>
      <c r="S347" s="224"/>
      <c r="T347" s="224"/>
      <c r="U347" s="224"/>
      <c r="V347" s="224"/>
      <c r="W347" s="224"/>
      <c r="X347" s="224"/>
      <c r="Y347" s="224"/>
      <c r="Z347" s="224"/>
      <c r="AA347" s="224"/>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row>
    <row r="348" spans="1:55" x14ac:dyDescent="0.25">
      <c r="A348" s="211">
        <v>46088</v>
      </c>
      <c r="B348" s="212">
        <v>0.05</v>
      </c>
      <c r="C348" s="213">
        <v>0</v>
      </c>
      <c r="D348" s="212">
        <v>0</v>
      </c>
      <c r="E348" s="213">
        <v>0</v>
      </c>
      <c r="F348" s="212">
        <v>0</v>
      </c>
      <c r="G348" s="213">
        <v>0</v>
      </c>
      <c r="H348" s="212">
        <v>0</v>
      </c>
      <c r="I348" s="213">
        <v>0</v>
      </c>
      <c r="J348" s="212">
        <v>0</v>
      </c>
      <c r="K348" s="214">
        <v>0</v>
      </c>
      <c r="L348" s="233"/>
      <c r="M348" s="224"/>
      <c r="N348" s="224"/>
      <c r="O348" s="224"/>
      <c r="P348" s="224"/>
      <c r="Q348" s="224"/>
      <c r="R348" s="224"/>
      <c r="S348" s="224"/>
      <c r="T348" s="224"/>
      <c r="U348" s="224"/>
      <c r="V348" s="224"/>
      <c r="W348" s="224"/>
      <c r="X348" s="224"/>
      <c r="Y348" s="224"/>
      <c r="Z348" s="224"/>
      <c r="AA348" s="224"/>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row>
    <row r="349" spans="1:55" x14ac:dyDescent="0.25">
      <c r="A349" s="211">
        <v>46089</v>
      </c>
      <c r="B349" s="212">
        <v>0.05</v>
      </c>
      <c r="C349" s="213">
        <v>0</v>
      </c>
      <c r="D349" s="212">
        <v>0</v>
      </c>
      <c r="E349" s="213">
        <v>0</v>
      </c>
      <c r="F349" s="212">
        <v>0</v>
      </c>
      <c r="G349" s="213">
        <v>0</v>
      </c>
      <c r="H349" s="212">
        <v>0</v>
      </c>
      <c r="I349" s="213">
        <v>0</v>
      </c>
      <c r="J349" s="212">
        <v>0</v>
      </c>
      <c r="K349" s="214">
        <v>0</v>
      </c>
      <c r="L349" s="233"/>
      <c r="M349" s="224"/>
      <c r="N349" s="224"/>
      <c r="O349" s="224"/>
      <c r="P349" s="224"/>
      <c r="Q349" s="224"/>
      <c r="R349" s="224"/>
      <c r="S349" s="224"/>
      <c r="T349" s="224"/>
      <c r="U349" s="224"/>
      <c r="V349" s="224"/>
      <c r="W349" s="224"/>
      <c r="X349" s="224"/>
      <c r="Y349" s="224"/>
      <c r="Z349" s="224"/>
      <c r="AA349" s="224"/>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row>
    <row r="350" spans="1:55" x14ac:dyDescent="0.25">
      <c r="A350" s="211">
        <v>46090</v>
      </c>
      <c r="B350" s="212">
        <v>0.05</v>
      </c>
      <c r="C350" s="213">
        <v>0</v>
      </c>
      <c r="D350" s="212">
        <v>0</v>
      </c>
      <c r="E350" s="213">
        <v>0</v>
      </c>
      <c r="F350" s="212">
        <v>0</v>
      </c>
      <c r="G350" s="213">
        <v>0</v>
      </c>
      <c r="H350" s="212">
        <v>0</v>
      </c>
      <c r="I350" s="213">
        <v>0</v>
      </c>
      <c r="J350" s="212">
        <v>0</v>
      </c>
      <c r="K350" s="214">
        <v>0</v>
      </c>
      <c r="L350" s="233"/>
      <c r="M350" s="224"/>
      <c r="N350" s="224"/>
      <c r="O350" s="224"/>
      <c r="P350" s="224"/>
      <c r="Q350" s="224"/>
      <c r="R350" s="224"/>
      <c r="S350" s="224"/>
      <c r="T350" s="224"/>
      <c r="U350" s="224"/>
      <c r="V350" s="224"/>
      <c r="W350" s="224"/>
      <c r="X350" s="224"/>
      <c r="Y350" s="224"/>
      <c r="Z350" s="224"/>
      <c r="AA350" s="224"/>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row>
    <row r="351" spans="1:55" x14ac:dyDescent="0.25">
      <c r="A351" s="211">
        <v>46091</v>
      </c>
      <c r="B351" s="212">
        <v>0.05</v>
      </c>
      <c r="C351" s="213">
        <v>0</v>
      </c>
      <c r="D351" s="212">
        <v>0</v>
      </c>
      <c r="E351" s="213">
        <v>0</v>
      </c>
      <c r="F351" s="212">
        <v>0</v>
      </c>
      <c r="G351" s="213">
        <v>0</v>
      </c>
      <c r="H351" s="212">
        <v>0</v>
      </c>
      <c r="I351" s="213">
        <v>0</v>
      </c>
      <c r="J351" s="212">
        <v>0</v>
      </c>
      <c r="K351" s="214">
        <v>0</v>
      </c>
      <c r="L351" s="233"/>
      <c r="M351" s="224"/>
      <c r="N351" s="224"/>
      <c r="O351" s="224"/>
      <c r="P351" s="224"/>
      <c r="Q351" s="224"/>
      <c r="R351" s="224"/>
      <c r="S351" s="224"/>
      <c r="T351" s="224"/>
      <c r="U351" s="224"/>
      <c r="V351" s="224"/>
      <c r="W351" s="224"/>
      <c r="X351" s="224"/>
      <c r="Y351" s="224"/>
      <c r="Z351" s="224"/>
      <c r="AA351" s="224"/>
      <c r="AB351" s="224"/>
      <c r="AC351" s="224"/>
      <c r="AD351" s="224"/>
      <c r="AE351" s="224"/>
      <c r="AF351" s="224"/>
      <c r="AG351" s="224"/>
      <c r="AH351" s="224"/>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24"/>
    </row>
    <row r="352" spans="1:55" x14ac:dyDescent="0.25">
      <c r="A352" s="211">
        <v>46092</v>
      </c>
      <c r="B352" s="212">
        <v>0.05</v>
      </c>
      <c r="C352" s="213">
        <v>0</v>
      </c>
      <c r="D352" s="212">
        <v>0</v>
      </c>
      <c r="E352" s="213">
        <v>0</v>
      </c>
      <c r="F352" s="212">
        <v>0</v>
      </c>
      <c r="G352" s="213">
        <v>0</v>
      </c>
      <c r="H352" s="212">
        <v>0</v>
      </c>
      <c r="I352" s="213">
        <v>0</v>
      </c>
      <c r="J352" s="212">
        <v>0</v>
      </c>
      <c r="K352" s="214">
        <v>0</v>
      </c>
      <c r="L352" s="233"/>
      <c r="M352" s="224"/>
      <c r="N352" s="224"/>
      <c r="O352" s="224"/>
      <c r="P352" s="224"/>
      <c r="Q352" s="224"/>
      <c r="R352" s="224"/>
      <c r="S352" s="224"/>
      <c r="T352" s="224"/>
      <c r="U352" s="224"/>
      <c r="V352" s="224"/>
      <c r="W352" s="224"/>
      <c r="X352" s="224"/>
      <c r="Y352" s="224"/>
      <c r="Z352" s="224"/>
      <c r="AA352" s="224"/>
      <c r="AB352" s="224"/>
      <c r="AC352" s="224"/>
      <c r="AD352" s="224"/>
      <c r="AE352" s="224"/>
      <c r="AF352" s="224"/>
      <c r="AG352" s="224"/>
      <c r="AH352" s="224"/>
      <c r="AI352" s="224"/>
      <c r="AJ352" s="224"/>
      <c r="AK352" s="224"/>
      <c r="AL352" s="224"/>
      <c r="AM352" s="224"/>
      <c r="AN352" s="224"/>
      <c r="AO352" s="224"/>
      <c r="AP352" s="224"/>
      <c r="AQ352" s="224"/>
      <c r="AR352" s="224"/>
      <c r="AS352" s="224"/>
      <c r="AT352" s="224"/>
      <c r="AU352" s="224"/>
      <c r="AV352" s="224"/>
      <c r="AW352" s="224"/>
      <c r="AX352" s="224"/>
      <c r="AY352" s="224"/>
      <c r="AZ352" s="224"/>
      <c r="BA352" s="224"/>
      <c r="BB352" s="224"/>
      <c r="BC352" s="224"/>
    </row>
    <row r="353" spans="1:55" x14ac:dyDescent="0.25">
      <c r="A353" s="211">
        <v>46093</v>
      </c>
      <c r="B353" s="212">
        <v>0.05</v>
      </c>
      <c r="C353" s="213">
        <v>0</v>
      </c>
      <c r="D353" s="212">
        <v>0</v>
      </c>
      <c r="E353" s="213">
        <v>0</v>
      </c>
      <c r="F353" s="212">
        <v>0</v>
      </c>
      <c r="G353" s="213">
        <v>0</v>
      </c>
      <c r="H353" s="212">
        <v>0</v>
      </c>
      <c r="I353" s="213">
        <v>0</v>
      </c>
      <c r="J353" s="212">
        <v>0</v>
      </c>
      <c r="K353" s="214">
        <v>0</v>
      </c>
      <c r="L353" s="233"/>
      <c r="M353" s="224"/>
      <c r="N353" s="224"/>
      <c r="O353" s="224"/>
      <c r="P353" s="224"/>
      <c r="Q353" s="224"/>
      <c r="R353" s="224"/>
      <c r="S353" s="224"/>
      <c r="T353" s="224"/>
      <c r="U353" s="224"/>
      <c r="V353" s="224"/>
      <c r="W353" s="224"/>
      <c r="X353" s="224"/>
      <c r="Y353" s="224"/>
      <c r="Z353" s="224"/>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row>
    <row r="354" spans="1:55" x14ac:dyDescent="0.25">
      <c r="A354" s="211">
        <v>46094</v>
      </c>
      <c r="B354" s="212">
        <v>0.05</v>
      </c>
      <c r="C354" s="213">
        <v>0</v>
      </c>
      <c r="D354" s="212">
        <v>0</v>
      </c>
      <c r="E354" s="213">
        <v>0</v>
      </c>
      <c r="F354" s="212">
        <v>0</v>
      </c>
      <c r="G354" s="213">
        <v>0</v>
      </c>
      <c r="H354" s="212">
        <v>0</v>
      </c>
      <c r="I354" s="213">
        <v>0</v>
      </c>
      <c r="J354" s="212">
        <v>0</v>
      </c>
      <c r="K354" s="214">
        <v>0</v>
      </c>
      <c r="L354" s="233"/>
      <c r="M354" s="224"/>
      <c r="N354" s="224"/>
      <c r="O354" s="224"/>
      <c r="P354" s="224"/>
      <c r="Q354" s="224"/>
      <c r="R354" s="224"/>
      <c r="S354" s="224"/>
      <c r="T354" s="224"/>
      <c r="U354" s="224"/>
      <c r="V354" s="224"/>
      <c r="W354" s="224"/>
      <c r="X354" s="224"/>
      <c r="Y354" s="224"/>
      <c r="Z354" s="224"/>
      <c r="AA354" s="224"/>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row>
    <row r="355" spans="1:55" x14ac:dyDescent="0.25">
      <c r="A355" s="211">
        <v>46095</v>
      </c>
      <c r="B355" s="212">
        <v>0.05</v>
      </c>
      <c r="C355" s="213">
        <v>0</v>
      </c>
      <c r="D355" s="212">
        <v>0</v>
      </c>
      <c r="E355" s="213">
        <v>0</v>
      </c>
      <c r="F355" s="212">
        <v>0</v>
      </c>
      <c r="G355" s="213">
        <v>0</v>
      </c>
      <c r="H355" s="212">
        <v>0</v>
      </c>
      <c r="I355" s="213">
        <v>0</v>
      </c>
      <c r="J355" s="212">
        <v>0</v>
      </c>
      <c r="K355" s="214">
        <v>0</v>
      </c>
      <c r="L355" s="233"/>
      <c r="M355" s="224"/>
      <c r="N355" s="224"/>
      <c r="O355" s="224"/>
      <c r="P355" s="224"/>
      <c r="Q355" s="224"/>
      <c r="R355" s="224"/>
      <c r="S355" s="224"/>
      <c r="T355" s="224"/>
      <c r="U355" s="224"/>
      <c r="V355" s="224"/>
      <c r="W355" s="224"/>
      <c r="X355" s="224"/>
      <c r="Y355" s="224"/>
      <c r="Z355" s="224"/>
      <c r="AA355" s="224"/>
      <c r="AB355" s="224"/>
      <c r="AC355" s="224"/>
      <c r="AD355" s="224"/>
      <c r="AE355" s="224"/>
      <c r="AF355" s="224"/>
      <c r="AG355" s="224"/>
      <c r="AH355" s="224"/>
      <c r="AI355" s="224"/>
      <c r="AJ355" s="224"/>
      <c r="AK355" s="224"/>
      <c r="AL355" s="224"/>
      <c r="AM355" s="224"/>
      <c r="AN355" s="224"/>
      <c r="AO355" s="224"/>
      <c r="AP355" s="224"/>
      <c r="AQ355" s="224"/>
      <c r="AR355" s="224"/>
      <c r="AS355" s="224"/>
      <c r="AT355" s="224"/>
      <c r="AU355" s="224"/>
      <c r="AV355" s="224"/>
      <c r="AW355" s="224"/>
      <c r="AX355" s="224"/>
      <c r="AY355" s="224"/>
      <c r="AZ355" s="224"/>
      <c r="BA355" s="224"/>
      <c r="BB355" s="224"/>
      <c r="BC355" s="224"/>
    </row>
    <row r="356" spans="1:55" x14ac:dyDescent="0.25">
      <c r="A356" s="211">
        <v>46096</v>
      </c>
      <c r="B356" s="212">
        <v>0.05</v>
      </c>
      <c r="C356" s="213">
        <v>0</v>
      </c>
      <c r="D356" s="212">
        <v>0</v>
      </c>
      <c r="E356" s="213">
        <v>0</v>
      </c>
      <c r="F356" s="212">
        <v>0</v>
      </c>
      <c r="G356" s="213">
        <v>0</v>
      </c>
      <c r="H356" s="212">
        <v>0.5</v>
      </c>
      <c r="I356" s="213">
        <v>0</v>
      </c>
      <c r="J356" s="212">
        <v>0</v>
      </c>
      <c r="K356" s="214">
        <v>0</v>
      </c>
      <c r="L356" s="233"/>
      <c r="M356" s="224"/>
      <c r="N356" s="224"/>
      <c r="O356" s="224"/>
      <c r="P356" s="224"/>
      <c r="Q356" s="224"/>
      <c r="R356" s="224"/>
      <c r="S356" s="224"/>
      <c r="T356" s="224"/>
      <c r="U356" s="224"/>
      <c r="V356" s="224"/>
      <c r="W356" s="224"/>
      <c r="X356" s="224"/>
      <c r="Y356" s="224"/>
      <c r="Z356" s="224"/>
      <c r="AA356" s="224"/>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row>
    <row r="357" spans="1:55" x14ac:dyDescent="0.25">
      <c r="A357" s="211">
        <v>46097</v>
      </c>
      <c r="B357" s="212">
        <v>0.05</v>
      </c>
      <c r="C357" s="213">
        <v>0</v>
      </c>
      <c r="D357" s="212">
        <v>0</v>
      </c>
      <c r="E357" s="213">
        <v>0</v>
      </c>
      <c r="F357" s="212">
        <v>0</v>
      </c>
      <c r="G357" s="213">
        <v>0</v>
      </c>
      <c r="H357" s="212">
        <v>0.5</v>
      </c>
      <c r="I357" s="213">
        <v>0</v>
      </c>
      <c r="J357" s="212">
        <v>0</v>
      </c>
      <c r="K357" s="214">
        <v>0</v>
      </c>
      <c r="L357" s="233"/>
      <c r="M357" s="224"/>
      <c r="N357" s="224"/>
      <c r="O357" s="224"/>
      <c r="P357" s="224"/>
      <c r="Q357" s="224"/>
      <c r="R357" s="224"/>
      <c r="S357" s="224"/>
      <c r="T357" s="224"/>
      <c r="U357" s="224"/>
      <c r="V357" s="224"/>
      <c r="W357" s="224"/>
      <c r="X357" s="224"/>
      <c r="Y357" s="224"/>
      <c r="Z357" s="224"/>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row>
    <row r="358" spans="1:55" x14ac:dyDescent="0.25">
      <c r="A358" s="211">
        <v>46098</v>
      </c>
      <c r="B358" s="212">
        <v>0.05</v>
      </c>
      <c r="C358" s="213">
        <v>0</v>
      </c>
      <c r="D358" s="212">
        <v>0</v>
      </c>
      <c r="E358" s="213">
        <v>0</v>
      </c>
      <c r="F358" s="212">
        <v>0</v>
      </c>
      <c r="G358" s="213">
        <v>0</v>
      </c>
      <c r="H358" s="212">
        <v>0.5</v>
      </c>
      <c r="I358" s="213">
        <v>0</v>
      </c>
      <c r="J358" s="212">
        <v>0</v>
      </c>
      <c r="K358" s="214">
        <v>0</v>
      </c>
      <c r="L358" s="233"/>
      <c r="M358" s="224"/>
      <c r="N358" s="224"/>
      <c r="O358" s="224"/>
      <c r="P358" s="224"/>
      <c r="Q358" s="224"/>
      <c r="R358" s="224"/>
      <c r="S358" s="224"/>
      <c r="T358" s="224"/>
      <c r="U358" s="224"/>
      <c r="V358" s="224"/>
      <c r="W358" s="224"/>
      <c r="X358" s="224"/>
      <c r="Y358" s="224"/>
      <c r="Z358" s="224"/>
      <c r="AA358" s="224"/>
      <c r="AB358" s="224"/>
      <c r="AC358" s="224"/>
      <c r="AD358" s="224"/>
      <c r="AE358" s="224"/>
      <c r="AF358" s="224"/>
      <c r="AG358" s="224"/>
      <c r="AH358" s="224"/>
      <c r="AI358" s="224"/>
      <c r="AJ358" s="224"/>
      <c r="AK358" s="224"/>
      <c r="AL358" s="224"/>
      <c r="AM358" s="224"/>
      <c r="AN358" s="224"/>
      <c r="AO358" s="224"/>
      <c r="AP358" s="224"/>
      <c r="AQ358" s="224"/>
      <c r="AR358" s="224"/>
      <c r="AS358" s="224"/>
      <c r="AT358" s="224"/>
      <c r="AU358" s="224"/>
      <c r="AV358" s="224"/>
      <c r="AW358" s="224"/>
      <c r="AX358" s="224"/>
      <c r="AY358" s="224"/>
      <c r="AZ358" s="224"/>
      <c r="BA358" s="224"/>
      <c r="BB358" s="224"/>
      <c r="BC358" s="224"/>
    </row>
    <row r="359" spans="1:55" x14ac:dyDescent="0.25">
      <c r="A359" s="211">
        <v>46099</v>
      </c>
      <c r="B359" s="212">
        <v>0.05</v>
      </c>
      <c r="C359" s="213">
        <v>0</v>
      </c>
      <c r="D359" s="212">
        <v>0</v>
      </c>
      <c r="E359" s="213">
        <v>0</v>
      </c>
      <c r="F359" s="212">
        <v>0</v>
      </c>
      <c r="G359" s="213">
        <v>0</v>
      </c>
      <c r="H359" s="212">
        <v>0.5</v>
      </c>
      <c r="I359" s="213">
        <v>0</v>
      </c>
      <c r="J359" s="212">
        <v>0</v>
      </c>
      <c r="K359" s="214">
        <v>0</v>
      </c>
      <c r="L359" s="233"/>
      <c r="M359" s="224"/>
      <c r="N359" s="224"/>
      <c r="O359" s="224"/>
      <c r="P359" s="224"/>
      <c r="Q359" s="224"/>
      <c r="R359" s="224"/>
      <c r="S359" s="224"/>
      <c r="T359" s="224"/>
      <c r="U359" s="224"/>
      <c r="V359" s="224"/>
      <c r="W359" s="224"/>
      <c r="X359" s="224"/>
      <c r="Y359" s="224"/>
      <c r="Z359" s="224"/>
      <c r="AA359" s="224"/>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c r="AZ359" s="224"/>
      <c r="BA359" s="224"/>
      <c r="BB359" s="224"/>
      <c r="BC359" s="224"/>
    </row>
    <row r="360" spans="1:55" x14ac:dyDescent="0.25">
      <c r="A360" s="211">
        <v>46100</v>
      </c>
      <c r="B360" s="212">
        <v>0.05</v>
      </c>
      <c r="C360" s="213">
        <v>0</v>
      </c>
      <c r="D360" s="212">
        <v>0</v>
      </c>
      <c r="E360" s="213">
        <v>0</v>
      </c>
      <c r="F360" s="212">
        <v>0</v>
      </c>
      <c r="G360" s="213">
        <v>0</v>
      </c>
      <c r="H360" s="212">
        <v>0.5</v>
      </c>
      <c r="I360" s="213">
        <v>0</v>
      </c>
      <c r="J360" s="212">
        <v>0</v>
      </c>
      <c r="K360" s="214">
        <v>0</v>
      </c>
      <c r="L360" s="233"/>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c r="AZ360" s="224"/>
      <c r="BA360" s="224"/>
      <c r="BB360" s="224"/>
      <c r="BC360" s="224"/>
    </row>
    <row r="361" spans="1:55" x14ac:dyDescent="0.25">
      <c r="A361" s="211">
        <v>46101</v>
      </c>
      <c r="B361" s="212">
        <v>0.05</v>
      </c>
      <c r="C361" s="213">
        <v>0</v>
      </c>
      <c r="D361" s="212">
        <v>0</v>
      </c>
      <c r="E361" s="213">
        <v>0</v>
      </c>
      <c r="F361" s="212">
        <v>0</v>
      </c>
      <c r="G361" s="213">
        <v>0</v>
      </c>
      <c r="H361" s="212">
        <v>0.5</v>
      </c>
      <c r="I361" s="213">
        <v>0</v>
      </c>
      <c r="J361" s="212">
        <v>0</v>
      </c>
      <c r="K361" s="214">
        <v>0</v>
      </c>
      <c r="L361" s="233"/>
      <c r="M361" s="224"/>
      <c r="N361" s="224"/>
      <c r="O361" s="224"/>
      <c r="P361" s="224"/>
      <c r="Q361" s="224"/>
      <c r="R361" s="224"/>
      <c r="S361" s="224"/>
      <c r="T361" s="224"/>
      <c r="U361" s="224"/>
      <c r="V361" s="224"/>
      <c r="W361" s="224"/>
      <c r="X361" s="224"/>
      <c r="Y361" s="224"/>
      <c r="Z361" s="224"/>
      <c r="AA361" s="224"/>
      <c r="AB361" s="224"/>
      <c r="AC361" s="224"/>
      <c r="AD361" s="224"/>
      <c r="AE361" s="224"/>
      <c r="AF361" s="224"/>
      <c r="AG361" s="224"/>
      <c r="AH361" s="224"/>
      <c r="AI361" s="224"/>
      <c r="AJ361" s="224"/>
      <c r="AK361" s="224"/>
      <c r="AL361" s="224"/>
      <c r="AM361" s="224"/>
      <c r="AN361" s="224"/>
      <c r="AO361" s="224"/>
      <c r="AP361" s="224"/>
      <c r="AQ361" s="224"/>
      <c r="AR361" s="224"/>
      <c r="AS361" s="224"/>
      <c r="AT361" s="224"/>
      <c r="AU361" s="224"/>
      <c r="AV361" s="224"/>
      <c r="AW361" s="224"/>
      <c r="AX361" s="224"/>
      <c r="AY361" s="224"/>
      <c r="AZ361" s="224"/>
      <c r="BA361" s="224"/>
      <c r="BB361" s="224"/>
      <c r="BC361" s="224"/>
    </row>
    <row r="362" spans="1:55" x14ac:dyDescent="0.25">
      <c r="A362" s="211">
        <v>46102</v>
      </c>
      <c r="B362" s="212">
        <v>0</v>
      </c>
      <c r="C362" s="213">
        <v>0</v>
      </c>
      <c r="D362" s="212">
        <v>0</v>
      </c>
      <c r="E362" s="213">
        <v>0</v>
      </c>
      <c r="F362" s="212">
        <v>0</v>
      </c>
      <c r="G362" s="213">
        <v>0</v>
      </c>
      <c r="H362" s="212">
        <v>0.5</v>
      </c>
      <c r="I362" s="213">
        <v>0</v>
      </c>
      <c r="J362" s="212">
        <v>0</v>
      </c>
      <c r="K362" s="214">
        <v>0</v>
      </c>
      <c r="L362" s="233"/>
      <c r="M362" s="224"/>
      <c r="N362" s="224"/>
      <c r="O362" s="224"/>
      <c r="P362" s="224"/>
      <c r="Q362" s="224"/>
      <c r="R362" s="224"/>
      <c r="S362" s="224"/>
      <c r="T362" s="224"/>
      <c r="U362" s="224"/>
      <c r="V362" s="224"/>
      <c r="W362" s="224"/>
      <c r="X362" s="224"/>
      <c r="Y362" s="224"/>
      <c r="Z362" s="224"/>
      <c r="AA362" s="224"/>
      <c r="AB362" s="224"/>
      <c r="AC362" s="224"/>
      <c r="AD362" s="224"/>
      <c r="AE362" s="224"/>
      <c r="AF362" s="224"/>
      <c r="AG362" s="224"/>
      <c r="AH362" s="224"/>
      <c r="AI362" s="224"/>
      <c r="AJ362" s="224"/>
      <c r="AK362" s="224"/>
      <c r="AL362" s="224"/>
      <c r="AM362" s="224"/>
      <c r="AN362" s="224"/>
      <c r="AO362" s="224"/>
      <c r="AP362" s="224"/>
      <c r="AQ362" s="224"/>
      <c r="AR362" s="224"/>
      <c r="AS362" s="224"/>
      <c r="AT362" s="224"/>
      <c r="AU362" s="224"/>
      <c r="AV362" s="224"/>
      <c r="AW362" s="224"/>
      <c r="AX362" s="224"/>
      <c r="AY362" s="224"/>
      <c r="AZ362" s="224"/>
      <c r="BA362" s="224"/>
      <c r="BB362" s="224"/>
      <c r="BC362" s="224"/>
    </row>
    <row r="363" spans="1:55" x14ac:dyDescent="0.25">
      <c r="A363" s="211">
        <v>46103</v>
      </c>
      <c r="B363" s="212">
        <v>0</v>
      </c>
      <c r="C363" s="213">
        <v>0</v>
      </c>
      <c r="D363" s="212">
        <v>0</v>
      </c>
      <c r="E363" s="213">
        <v>0</v>
      </c>
      <c r="F363" s="212">
        <v>0</v>
      </c>
      <c r="G363" s="213">
        <v>0</v>
      </c>
      <c r="H363" s="212">
        <v>0.5</v>
      </c>
      <c r="I363" s="213">
        <v>0</v>
      </c>
      <c r="J363" s="212">
        <v>0</v>
      </c>
      <c r="K363" s="214">
        <v>0</v>
      </c>
      <c r="L363" s="233"/>
      <c r="M363" s="224"/>
      <c r="N363" s="224"/>
      <c r="O363" s="224"/>
      <c r="P363" s="224"/>
      <c r="Q363" s="224"/>
      <c r="R363" s="224"/>
      <c r="S363" s="224"/>
      <c r="T363" s="224"/>
      <c r="U363" s="224"/>
      <c r="V363" s="224"/>
      <c r="W363" s="224"/>
      <c r="X363" s="224"/>
      <c r="Y363" s="224"/>
      <c r="Z363" s="224"/>
      <c r="AA363" s="224"/>
      <c r="AB363" s="224"/>
      <c r="AC363" s="224"/>
      <c r="AD363" s="224"/>
      <c r="AE363" s="224"/>
      <c r="AF363" s="224"/>
      <c r="AG363" s="224"/>
      <c r="AH363" s="224"/>
      <c r="AI363" s="224"/>
      <c r="AJ363" s="224"/>
      <c r="AK363" s="224"/>
      <c r="AL363" s="224"/>
      <c r="AM363" s="224"/>
      <c r="AN363" s="224"/>
      <c r="AO363" s="224"/>
      <c r="AP363" s="224"/>
      <c r="AQ363" s="224"/>
      <c r="AR363" s="224"/>
      <c r="AS363" s="224"/>
      <c r="AT363" s="224"/>
      <c r="AU363" s="224"/>
      <c r="AV363" s="224"/>
      <c r="AW363" s="224"/>
      <c r="AX363" s="224"/>
      <c r="AY363" s="224"/>
      <c r="AZ363" s="224"/>
      <c r="BA363" s="224"/>
      <c r="BB363" s="224"/>
      <c r="BC363" s="224"/>
    </row>
    <row r="364" spans="1:55" x14ac:dyDescent="0.25">
      <c r="A364" s="211">
        <v>46104</v>
      </c>
      <c r="B364" s="212">
        <v>0</v>
      </c>
      <c r="C364" s="213">
        <v>0</v>
      </c>
      <c r="D364" s="212">
        <v>0</v>
      </c>
      <c r="E364" s="213">
        <v>0</v>
      </c>
      <c r="F364" s="212">
        <v>0</v>
      </c>
      <c r="G364" s="213">
        <v>0</v>
      </c>
      <c r="H364" s="212">
        <v>0.5</v>
      </c>
      <c r="I364" s="213">
        <v>0</v>
      </c>
      <c r="J364" s="212">
        <v>0</v>
      </c>
      <c r="K364" s="214">
        <v>0</v>
      </c>
      <c r="L364" s="233"/>
      <c r="M364" s="224"/>
      <c r="N364" s="224"/>
      <c r="O364" s="224"/>
      <c r="P364" s="224"/>
      <c r="Q364" s="224"/>
      <c r="R364" s="224"/>
      <c r="S364" s="224"/>
      <c r="T364" s="224"/>
      <c r="U364" s="224"/>
      <c r="V364" s="224"/>
      <c r="W364" s="224"/>
      <c r="X364" s="224"/>
      <c r="Y364" s="224"/>
      <c r="Z364" s="224"/>
      <c r="AA364" s="224"/>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row>
    <row r="365" spans="1:55" x14ac:dyDescent="0.25">
      <c r="A365" s="211">
        <v>46105</v>
      </c>
      <c r="B365" s="212">
        <v>0</v>
      </c>
      <c r="C365" s="213">
        <v>0</v>
      </c>
      <c r="D365" s="212">
        <v>0</v>
      </c>
      <c r="E365" s="213">
        <v>0</v>
      </c>
      <c r="F365" s="212">
        <v>0</v>
      </c>
      <c r="G365" s="213">
        <v>0</v>
      </c>
      <c r="H365" s="212">
        <v>0.5</v>
      </c>
      <c r="I365" s="213">
        <v>0</v>
      </c>
      <c r="J365" s="212">
        <v>0</v>
      </c>
      <c r="K365" s="214">
        <v>0</v>
      </c>
      <c r="L365" s="233"/>
      <c r="M365" s="224"/>
      <c r="N365" s="224"/>
      <c r="O365" s="224"/>
      <c r="P365" s="224"/>
      <c r="Q365" s="224"/>
      <c r="R365" s="224"/>
      <c r="S365" s="224"/>
      <c r="T365" s="224"/>
      <c r="U365" s="224"/>
      <c r="V365" s="224"/>
      <c r="W365" s="224"/>
      <c r="X365" s="224"/>
      <c r="Y365" s="224"/>
      <c r="Z365" s="224"/>
      <c r="AA365" s="224"/>
      <c r="AB365" s="224"/>
      <c r="AC365" s="224"/>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row>
    <row r="366" spans="1:55" x14ac:dyDescent="0.25">
      <c r="A366" s="211">
        <v>46106</v>
      </c>
      <c r="B366" s="212">
        <v>0</v>
      </c>
      <c r="C366" s="213">
        <v>0</v>
      </c>
      <c r="D366" s="212">
        <v>0</v>
      </c>
      <c r="E366" s="213">
        <v>0</v>
      </c>
      <c r="F366" s="212">
        <v>0</v>
      </c>
      <c r="G366" s="213">
        <v>0</v>
      </c>
      <c r="H366" s="212">
        <v>0.5</v>
      </c>
      <c r="I366" s="213">
        <v>0</v>
      </c>
      <c r="J366" s="212">
        <v>0</v>
      </c>
      <c r="K366" s="214">
        <v>0</v>
      </c>
      <c r="L366" s="233"/>
      <c r="M366" s="224"/>
      <c r="N366" s="224"/>
      <c r="O366" s="224"/>
      <c r="P366" s="224"/>
      <c r="Q366" s="224"/>
      <c r="R366" s="224"/>
      <c r="S366" s="224"/>
      <c r="T366" s="224"/>
      <c r="U366" s="224"/>
      <c r="V366" s="224"/>
      <c r="W366" s="224"/>
      <c r="X366" s="224"/>
      <c r="Y366" s="224"/>
      <c r="Z366" s="224"/>
      <c r="AA366" s="224"/>
      <c r="AB366" s="224"/>
      <c r="AC366" s="224"/>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row>
    <row r="367" spans="1:55" x14ac:dyDescent="0.25">
      <c r="A367" s="211">
        <v>46107</v>
      </c>
      <c r="B367" s="212">
        <v>0</v>
      </c>
      <c r="C367" s="213">
        <v>0</v>
      </c>
      <c r="D367" s="212">
        <v>0</v>
      </c>
      <c r="E367" s="213">
        <v>0</v>
      </c>
      <c r="F367" s="212">
        <v>0</v>
      </c>
      <c r="G367" s="213">
        <v>0</v>
      </c>
      <c r="H367" s="212">
        <v>0.5</v>
      </c>
      <c r="I367" s="213">
        <v>0</v>
      </c>
      <c r="J367" s="212">
        <v>0</v>
      </c>
      <c r="K367" s="214">
        <v>0</v>
      </c>
      <c r="L367" s="233"/>
      <c r="M367" s="224"/>
      <c r="N367" s="224"/>
      <c r="O367" s="224"/>
      <c r="P367" s="224"/>
      <c r="Q367" s="224"/>
      <c r="R367" s="224"/>
      <c r="S367" s="224"/>
      <c r="T367" s="224"/>
      <c r="U367" s="224"/>
      <c r="V367" s="224"/>
      <c r="W367" s="224"/>
      <c r="X367" s="224"/>
      <c r="Y367" s="224"/>
      <c r="Z367" s="224"/>
      <c r="AA367" s="224"/>
      <c r="AB367" s="224"/>
      <c r="AC367" s="224"/>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row>
    <row r="368" spans="1:55" x14ac:dyDescent="0.25">
      <c r="A368" s="211">
        <v>46108</v>
      </c>
      <c r="B368" s="212">
        <v>0</v>
      </c>
      <c r="C368" s="213">
        <v>0</v>
      </c>
      <c r="D368" s="212">
        <v>0</v>
      </c>
      <c r="E368" s="213">
        <v>0</v>
      </c>
      <c r="F368" s="212">
        <v>0</v>
      </c>
      <c r="G368" s="213">
        <v>0</v>
      </c>
      <c r="H368" s="212">
        <v>0.5</v>
      </c>
      <c r="I368" s="213">
        <v>0</v>
      </c>
      <c r="J368" s="212">
        <v>0</v>
      </c>
      <c r="K368" s="214">
        <v>0</v>
      </c>
      <c r="L368" s="233"/>
      <c r="M368" s="224"/>
      <c r="N368" s="224"/>
      <c r="O368" s="224"/>
      <c r="P368" s="224"/>
      <c r="Q368" s="224"/>
      <c r="R368" s="224"/>
      <c r="S368" s="224"/>
      <c r="T368" s="224"/>
      <c r="U368" s="224"/>
      <c r="V368" s="224"/>
      <c r="W368" s="224"/>
      <c r="X368" s="224"/>
      <c r="Y368" s="224"/>
      <c r="Z368" s="224"/>
      <c r="AA368" s="224"/>
      <c r="AB368" s="224"/>
      <c r="AC368" s="224"/>
      <c r="AD368" s="224"/>
      <c r="AE368" s="224"/>
      <c r="AF368" s="224"/>
      <c r="AG368" s="224"/>
      <c r="AH368" s="224"/>
      <c r="AI368" s="224"/>
      <c r="AJ368" s="224"/>
      <c r="AK368" s="224"/>
      <c r="AL368" s="224"/>
      <c r="AM368" s="224"/>
      <c r="AN368" s="224"/>
      <c r="AO368" s="224"/>
      <c r="AP368" s="224"/>
      <c r="AQ368" s="224"/>
      <c r="AR368" s="224"/>
      <c r="AS368" s="224"/>
      <c r="AT368" s="224"/>
      <c r="AU368" s="224"/>
      <c r="AV368" s="224"/>
      <c r="AW368" s="224"/>
      <c r="AX368" s="224"/>
      <c r="AY368" s="224"/>
      <c r="AZ368" s="224"/>
      <c r="BA368" s="224"/>
      <c r="BB368" s="224"/>
      <c r="BC368" s="224"/>
    </row>
    <row r="369" spans="1:55" x14ac:dyDescent="0.25">
      <c r="A369" s="211">
        <v>46109</v>
      </c>
      <c r="B369" s="212">
        <v>0</v>
      </c>
      <c r="C369" s="213">
        <v>0</v>
      </c>
      <c r="D369" s="212">
        <v>0</v>
      </c>
      <c r="E369" s="213">
        <v>0</v>
      </c>
      <c r="F369" s="212">
        <v>0</v>
      </c>
      <c r="G369" s="213">
        <v>0</v>
      </c>
      <c r="H369" s="212">
        <v>0.5</v>
      </c>
      <c r="I369" s="213">
        <v>0</v>
      </c>
      <c r="J369" s="212">
        <v>0</v>
      </c>
      <c r="K369" s="214">
        <v>0</v>
      </c>
      <c r="L369" s="233"/>
      <c r="M369" s="224"/>
      <c r="N369" s="224"/>
      <c r="O369" s="224"/>
      <c r="P369" s="224"/>
      <c r="Q369" s="224"/>
      <c r="R369" s="224"/>
      <c r="S369" s="224"/>
      <c r="T369" s="224"/>
      <c r="U369" s="224"/>
      <c r="V369" s="224"/>
      <c r="W369" s="224"/>
      <c r="X369" s="224"/>
      <c r="Y369" s="224"/>
      <c r="Z369" s="224"/>
      <c r="AA369" s="224"/>
      <c r="AB369" s="224"/>
      <c r="AC369" s="224"/>
      <c r="AD369" s="224"/>
      <c r="AE369" s="224"/>
      <c r="AF369" s="224"/>
      <c r="AG369" s="224"/>
      <c r="AH369" s="224"/>
      <c r="AI369" s="224"/>
      <c r="AJ369" s="224"/>
      <c r="AK369" s="224"/>
      <c r="AL369" s="224"/>
      <c r="AM369" s="224"/>
      <c r="AN369" s="224"/>
      <c r="AO369" s="224"/>
      <c r="AP369" s="224"/>
      <c r="AQ369" s="224"/>
      <c r="AR369" s="224"/>
      <c r="AS369" s="224"/>
      <c r="AT369" s="224"/>
      <c r="AU369" s="224"/>
      <c r="AV369" s="224"/>
      <c r="AW369" s="224"/>
      <c r="AX369" s="224"/>
      <c r="AY369" s="224"/>
      <c r="AZ369" s="224"/>
      <c r="BA369" s="224"/>
      <c r="BB369" s="224"/>
      <c r="BC369" s="224"/>
    </row>
    <row r="370" spans="1:55" x14ac:dyDescent="0.25">
      <c r="A370" s="211">
        <v>46110</v>
      </c>
      <c r="B370" s="212">
        <v>0</v>
      </c>
      <c r="C370" s="213">
        <v>0</v>
      </c>
      <c r="D370" s="212">
        <v>0</v>
      </c>
      <c r="E370" s="213">
        <v>0</v>
      </c>
      <c r="F370" s="212">
        <v>0</v>
      </c>
      <c r="G370" s="213">
        <v>0</v>
      </c>
      <c r="H370" s="212">
        <v>0.5</v>
      </c>
      <c r="I370" s="213">
        <v>0</v>
      </c>
      <c r="J370" s="212">
        <v>0</v>
      </c>
      <c r="K370" s="214">
        <v>0</v>
      </c>
      <c r="L370" s="233"/>
      <c r="M370" s="224"/>
      <c r="N370" s="224"/>
      <c r="O370" s="224"/>
      <c r="P370" s="224"/>
      <c r="Q370" s="224"/>
      <c r="R370" s="224"/>
      <c r="S370" s="224"/>
      <c r="T370" s="224"/>
      <c r="U370" s="224"/>
      <c r="V370" s="224"/>
      <c r="W370" s="224"/>
      <c r="X370" s="224"/>
      <c r="Y370" s="224"/>
      <c r="Z370" s="224"/>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row>
    <row r="371" spans="1:55" x14ac:dyDescent="0.25">
      <c r="A371" s="211">
        <v>46111</v>
      </c>
      <c r="B371" s="212">
        <v>0</v>
      </c>
      <c r="C371" s="213">
        <v>0</v>
      </c>
      <c r="D371" s="212">
        <v>0</v>
      </c>
      <c r="E371" s="213">
        <v>0</v>
      </c>
      <c r="F371" s="212">
        <v>0</v>
      </c>
      <c r="G371" s="213">
        <v>0</v>
      </c>
      <c r="H371" s="212">
        <v>0.5</v>
      </c>
      <c r="I371" s="213">
        <v>0</v>
      </c>
      <c r="J371" s="212">
        <v>0</v>
      </c>
      <c r="K371" s="214">
        <v>0</v>
      </c>
      <c r="L371" s="233"/>
      <c r="M371" s="224"/>
      <c r="N371" s="224"/>
      <c r="O371" s="224"/>
      <c r="P371" s="224"/>
      <c r="Q371" s="224"/>
      <c r="R371" s="224"/>
      <c r="S371" s="224"/>
      <c r="T371" s="224"/>
      <c r="U371" s="224"/>
      <c r="V371" s="224"/>
      <c r="W371" s="224"/>
      <c r="X371" s="224"/>
      <c r="Y371" s="224"/>
      <c r="Z371" s="224"/>
      <c r="AA371" s="224"/>
      <c r="AB371" s="224"/>
      <c r="AC371" s="224"/>
      <c r="AD371" s="224"/>
      <c r="AE371" s="224"/>
      <c r="AF371" s="224"/>
      <c r="AG371" s="224"/>
      <c r="AH371" s="224"/>
      <c r="AI371" s="224"/>
      <c r="AJ371" s="224"/>
      <c r="AK371" s="224"/>
      <c r="AL371" s="224"/>
      <c r="AM371" s="224"/>
      <c r="AN371" s="224"/>
      <c r="AO371" s="224"/>
      <c r="AP371" s="224"/>
      <c r="AQ371" s="224"/>
      <c r="AR371" s="224"/>
      <c r="AS371" s="224"/>
      <c r="AT371" s="224"/>
      <c r="AU371" s="224"/>
      <c r="AV371" s="224"/>
      <c r="AW371" s="224"/>
      <c r="AX371" s="224"/>
      <c r="AY371" s="224"/>
      <c r="AZ371" s="224"/>
      <c r="BA371" s="224"/>
      <c r="BB371" s="224"/>
      <c r="BC371" s="224"/>
    </row>
    <row r="372" spans="1:55" ht="13.8" thickBot="1" x14ac:dyDescent="0.3">
      <c r="A372" s="218">
        <v>46112</v>
      </c>
      <c r="B372" s="215">
        <v>0</v>
      </c>
      <c r="C372" s="216">
        <v>0</v>
      </c>
      <c r="D372" s="215">
        <v>0</v>
      </c>
      <c r="E372" s="216">
        <v>0</v>
      </c>
      <c r="F372" s="215">
        <v>0</v>
      </c>
      <c r="G372" s="216">
        <v>0</v>
      </c>
      <c r="H372" s="215">
        <v>0.5</v>
      </c>
      <c r="I372" s="216">
        <v>0</v>
      </c>
      <c r="J372" s="215">
        <v>0</v>
      </c>
      <c r="K372" s="217">
        <v>0</v>
      </c>
      <c r="L372" s="233"/>
      <c r="M372" s="224"/>
      <c r="N372" s="224"/>
      <c r="O372" s="224"/>
      <c r="P372" s="224"/>
      <c r="Q372" s="224"/>
      <c r="R372" s="224"/>
      <c r="S372" s="224"/>
      <c r="T372" s="224"/>
      <c r="U372" s="224"/>
      <c r="V372" s="224"/>
      <c r="W372" s="224"/>
      <c r="X372" s="224"/>
      <c r="Y372" s="224"/>
      <c r="Z372" s="224"/>
      <c r="AA372" s="224"/>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c r="AZ372" s="224"/>
      <c r="BA372" s="224"/>
      <c r="BB372" s="224"/>
      <c r="BC372" s="224"/>
    </row>
    <row r="373" spans="1:55" x14ac:dyDescent="0.25">
      <c r="A373" s="234"/>
      <c r="B373" s="234"/>
      <c r="C373" s="234"/>
      <c r="D373" s="234"/>
      <c r="E373" s="234"/>
      <c r="F373" s="234"/>
      <c r="G373" s="234"/>
      <c r="H373" s="234"/>
      <c r="I373" s="234"/>
      <c r="J373" s="234"/>
      <c r="K373" s="234"/>
      <c r="M373" s="224"/>
      <c r="N373" s="224"/>
      <c r="O373" s="224"/>
      <c r="P373" s="224"/>
      <c r="Q373" s="224"/>
      <c r="R373" s="224"/>
      <c r="S373" s="224"/>
      <c r="T373" s="224"/>
      <c r="U373" s="224"/>
      <c r="V373" s="224"/>
      <c r="W373" s="224"/>
      <c r="X373" s="224"/>
      <c r="Y373" s="224"/>
      <c r="Z373" s="224"/>
      <c r="AA373" s="224"/>
      <c r="AB373" s="224"/>
      <c r="AC373" s="224"/>
      <c r="AD373" s="224"/>
      <c r="AE373" s="224"/>
      <c r="AF373" s="224"/>
      <c r="AG373" s="224"/>
      <c r="AH373" s="224"/>
      <c r="AI373" s="224"/>
      <c r="AJ373" s="224"/>
      <c r="AK373" s="224"/>
      <c r="AL373" s="224"/>
      <c r="AM373" s="224"/>
      <c r="AN373" s="224"/>
      <c r="AO373" s="224"/>
      <c r="AP373" s="224"/>
      <c r="AQ373" s="224"/>
      <c r="AR373" s="224"/>
      <c r="AS373" s="224"/>
      <c r="AT373" s="224"/>
      <c r="AU373" s="224"/>
      <c r="AV373" s="224"/>
      <c r="AW373" s="224"/>
      <c r="AX373" s="224"/>
      <c r="AY373" s="224"/>
      <c r="AZ373" s="224"/>
      <c r="BA373" s="224"/>
      <c r="BB373" s="224"/>
      <c r="BC373" s="224"/>
    </row>
    <row r="374" spans="1:55" s="235" customFormat="1" x14ac:dyDescent="0.25">
      <c r="A374" s="234"/>
      <c r="B374" s="234"/>
      <c r="C374" s="234"/>
      <c r="D374" s="234"/>
      <c r="E374" s="234"/>
      <c r="F374" s="234"/>
      <c r="G374" s="234"/>
      <c r="H374" s="234"/>
      <c r="I374" s="234"/>
      <c r="J374" s="234"/>
      <c r="K374" s="234"/>
      <c r="L374" s="234"/>
      <c r="M374" s="234"/>
      <c r="N374" s="224"/>
      <c r="O374" s="224"/>
      <c r="P374" s="224"/>
      <c r="Q374" s="224"/>
      <c r="R374" s="224"/>
      <c r="S374" s="224"/>
      <c r="T374" s="224"/>
      <c r="U374" s="224"/>
      <c r="V374" s="224"/>
      <c r="W374" s="224"/>
      <c r="X374" s="234"/>
      <c r="Y374" s="234"/>
      <c r="Z374" s="234"/>
      <c r="AA374" s="234"/>
      <c r="AB374" s="234"/>
      <c r="AC374" s="234"/>
      <c r="AD374" s="234"/>
      <c r="AE374" s="234"/>
      <c r="AF374" s="234"/>
      <c r="AG374" s="234"/>
      <c r="AH374" s="234"/>
      <c r="AI374" s="234"/>
      <c r="AJ374" s="234"/>
      <c r="AK374" s="234"/>
      <c r="AL374" s="234"/>
      <c r="AM374" s="234"/>
      <c r="AN374" s="234"/>
      <c r="AO374" s="234"/>
      <c r="AP374" s="234"/>
      <c r="AQ374" s="234"/>
      <c r="AR374" s="234"/>
      <c r="AS374" s="234"/>
      <c r="AT374" s="234"/>
      <c r="AU374" s="234"/>
      <c r="AV374" s="234"/>
      <c r="AW374" s="234"/>
      <c r="AX374" s="234"/>
      <c r="AY374" s="234"/>
      <c r="AZ374" s="234"/>
      <c r="BA374" s="234"/>
      <c r="BB374" s="234"/>
      <c r="BC374" s="234"/>
    </row>
    <row r="375" spans="1:55" x14ac:dyDescent="0.25">
      <c r="B375" s="236"/>
      <c r="I375" s="234"/>
      <c r="M375" s="224"/>
      <c r="N375" s="224"/>
      <c r="O375" s="224"/>
      <c r="P375" s="224"/>
      <c r="Q375" s="224"/>
      <c r="R375" s="224"/>
      <c r="S375" s="224"/>
      <c r="T375" s="224"/>
      <c r="U375" s="224"/>
      <c r="V375" s="224"/>
      <c r="W375" s="224"/>
      <c r="X375" s="224"/>
      <c r="Y375" s="224"/>
      <c r="Z375" s="224"/>
      <c r="AA375" s="224"/>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row>
    <row r="376" spans="1:55" x14ac:dyDescent="0.25">
      <c r="M376" s="224"/>
      <c r="N376" s="224"/>
      <c r="O376" s="224"/>
      <c r="P376" s="224"/>
      <c r="Q376" s="224"/>
      <c r="R376" s="224"/>
      <c r="S376" s="224"/>
      <c r="T376" s="224"/>
      <c r="U376" s="224"/>
      <c r="V376" s="224"/>
      <c r="W376" s="224"/>
      <c r="X376" s="224"/>
      <c r="Y376" s="224"/>
      <c r="Z376" s="224"/>
      <c r="AA376" s="224"/>
      <c r="AB376" s="224"/>
      <c r="AC376" s="224"/>
      <c r="AD376" s="224"/>
      <c r="AE376" s="224"/>
      <c r="AF376" s="224"/>
      <c r="AG376" s="224"/>
      <c r="AH376" s="224"/>
      <c r="AI376" s="224"/>
      <c r="AJ376" s="224"/>
      <c r="AK376" s="224"/>
      <c r="AL376" s="224"/>
      <c r="AM376" s="224"/>
      <c r="AN376" s="224"/>
      <c r="AO376" s="224"/>
      <c r="AP376" s="224"/>
      <c r="AQ376" s="224"/>
      <c r="AR376" s="224"/>
      <c r="AS376" s="224"/>
      <c r="AT376" s="224"/>
      <c r="AU376" s="224"/>
      <c r="AV376" s="224"/>
      <c r="AW376" s="224"/>
      <c r="AX376" s="224"/>
      <c r="AY376" s="224"/>
      <c r="AZ376" s="224"/>
      <c r="BA376" s="224"/>
      <c r="BB376" s="224"/>
      <c r="BC376" s="224"/>
    </row>
    <row r="377" spans="1:55" x14ac:dyDescent="0.25">
      <c r="M377" s="224"/>
      <c r="N377" s="224"/>
      <c r="O377" s="224"/>
      <c r="P377" s="224"/>
      <c r="Q377" s="224"/>
      <c r="R377" s="224"/>
      <c r="S377" s="224"/>
      <c r="T377" s="224"/>
      <c r="U377" s="224"/>
      <c r="V377" s="224"/>
      <c r="W377" s="224"/>
      <c r="X377" s="224"/>
      <c r="Y377" s="224"/>
      <c r="Z377" s="224"/>
      <c r="AA377" s="224"/>
      <c r="AB377" s="224"/>
      <c r="AC377" s="224"/>
      <c r="AD377" s="224"/>
      <c r="AE377" s="224"/>
      <c r="AF377" s="224"/>
      <c r="AG377" s="224"/>
      <c r="AH377" s="224"/>
      <c r="AI377" s="224"/>
      <c r="AJ377" s="224"/>
      <c r="AK377" s="224"/>
      <c r="AL377" s="224"/>
      <c r="AM377" s="224"/>
      <c r="AN377" s="224"/>
      <c r="AO377" s="224"/>
      <c r="AP377" s="224"/>
      <c r="AQ377" s="224"/>
      <c r="AR377" s="224"/>
      <c r="AS377" s="224"/>
      <c r="AT377" s="224"/>
      <c r="AU377" s="224"/>
      <c r="AV377" s="224"/>
      <c r="AW377" s="224"/>
      <c r="AX377" s="224"/>
      <c r="AY377" s="224"/>
      <c r="AZ377" s="224"/>
      <c r="BA377" s="224"/>
      <c r="BB377" s="224"/>
      <c r="BC377" s="224"/>
    </row>
    <row r="378" spans="1:55" x14ac:dyDescent="0.25">
      <c r="M378" s="224"/>
      <c r="N378" s="224"/>
      <c r="O378" s="224"/>
      <c r="P378" s="224"/>
      <c r="Q378" s="224"/>
      <c r="R378" s="224"/>
      <c r="S378" s="224"/>
      <c r="T378" s="224"/>
      <c r="U378" s="224"/>
      <c r="V378" s="224"/>
      <c r="W378" s="224"/>
      <c r="X378" s="224"/>
      <c r="Y378" s="224"/>
      <c r="Z378" s="224"/>
      <c r="AA378" s="224"/>
      <c r="AB378" s="224"/>
      <c r="AC378" s="224"/>
      <c r="AD378" s="224"/>
      <c r="AE378" s="224"/>
      <c r="AF378" s="224"/>
      <c r="AG378" s="224"/>
      <c r="AH378" s="224"/>
      <c r="AI378" s="224"/>
      <c r="AJ378" s="224"/>
      <c r="AK378" s="224"/>
      <c r="AL378" s="224"/>
      <c r="AM378" s="224"/>
      <c r="AN378" s="224"/>
      <c r="AO378" s="224"/>
      <c r="AP378" s="224"/>
      <c r="AQ378" s="224"/>
      <c r="AR378" s="224"/>
      <c r="AS378" s="224"/>
      <c r="AT378" s="224"/>
      <c r="AU378" s="224"/>
      <c r="AV378" s="224"/>
      <c r="AW378" s="224"/>
      <c r="AX378" s="224"/>
      <c r="AY378" s="224"/>
      <c r="AZ378" s="224"/>
      <c r="BA378" s="224"/>
      <c r="BB378" s="224"/>
      <c r="BC378" s="224"/>
    </row>
    <row r="379" spans="1:55" x14ac:dyDescent="0.25">
      <c r="M379" s="224"/>
      <c r="N379" s="224"/>
      <c r="O379" s="224"/>
      <c r="P379" s="224"/>
      <c r="Q379" s="224"/>
      <c r="R379" s="224"/>
      <c r="S379" s="224"/>
      <c r="T379" s="224"/>
      <c r="U379" s="224"/>
      <c r="V379" s="224"/>
      <c r="W379" s="224"/>
      <c r="X379" s="224"/>
      <c r="Y379" s="224"/>
      <c r="Z379" s="224"/>
      <c r="AA379" s="224"/>
      <c r="AB379" s="224"/>
      <c r="AC379" s="224"/>
      <c r="AD379" s="224"/>
      <c r="AE379" s="224"/>
      <c r="AF379" s="224"/>
      <c r="AG379" s="224"/>
      <c r="AH379" s="224"/>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24"/>
    </row>
    <row r="380" spans="1:55" x14ac:dyDescent="0.25">
      <c r="M380" s="224"/>
      <c r="N380" s="224"/>
      <c r="O380" s="224"/>
      <c r="P380" s="224"/>
      <c r="Q380" s="224"/>
      <c r="R380" s="224"/>
      <c r="S380" s="224"/>
      <c r="T380" s="224"/>
      <c r="U380" s="224"/>
      <c r="V380" s="224"/>
      <c r="W380" s="224"/>
      <c r="X380" s="224"/>
      <c r="Y380" s="224"/>
      <c r="Z380" s="224"/>
      <c r="AA380" s="224"/>
      <c r="AB380" s="224"/>
      <c r="AC380" s="224"/>
      <c r="AD380" s="224"/>
      <c r="AE380" s="224"/>
      <c r="AF380" s="224"/>
      <c r="AG380" s="224"/>
      <c r="AH380" s="224"/>
      <c r="AI380" s="224"/>
      <c r="AJ380" s="224"/>
      <c r="AK380" s="224"/>
      <c r="AL380" s="224"/>
      <c r="AM380" s="224"/>
      <c r="AN380" s="224"/>
      <c r="AO380" s="224"/>
      <c r="AP380" s="224"/>
      <c r="AQ380" s="224"/>
      <c r="AR380" s="224"/>
      <c r="AS380" s="224"/>
      <c r="AT380" s="224"/>
      <c r="AU380" s="224"/>
      <c r="AV380" s="224"/>
      <c r="AW380" s="224"/>
      <c r="AX380" s="224"/>
      <c r="AY380" s="224"/>
      <c r="AZ380" s="224"/>
      <c r="BA380" s="224"/>
      <c r="BB380" s="224"/>
      <c r="BC380" s="224"/>
    </row>
    <row r="381" spans="1:55" x14ac:dyDescent="0.25">
      <c r="M381" s="224"/>
      <c r="N381" s="224"/>
      <c r="O381" s="224"/>
      <c r="P381" s="224"/>
      <c r="Q381" s="224"/>
      <c r="R381" s="224"/>
      <c r="S381" s="224"/>
      <c r="T381" s="224"/>
      <c r="U381" s="224"/>
      <c r="V381" s="224"/>
      <c r="W381" s="224"/>
      <c r="X381" s="224"/>
      <c r="Y381" s="224"/>
      <c r="Z381" s="224"/>
      <c r="AA381" s="224"/>
      <c r="AB381" s="224"/>
      <c r="AC381" s="224"/>
      <c r="AD381" s="224"/>
      <c r="AE381" s="224"/>
      <c r="AF381" s="224"/>
      <c r="AG381" s="224"/>
      <c r="AH381" s="224"/>
      <c r="AI381" s="224"/>
      <c r="AJ381" s="224"/>
      <c r="AK381" s="224"/>
      <c r="AL381" s="224"/>
      <c r="AM381" s="224"/>
      <c r="AN381" s="224"/>
      <c r="AO381" s="224"/>
      <c r="AP381" s="224"/>
      <c r="AQ381" s="224"/>
      <c r="AR381" s="224"/>
      <c r="AS381" s="224"/>
      <c r="AT381" s="224"/>
      <c r="AU381" s="224"/>
      <c r="AV381" s="224"/>
      <c r="AW381" s="224"/>
      <c r="AX381" s="224"/>
      <c r="AY381" s="224"/>
      <c r="AZ381" s="224"/>
      <c r="BA381" s="224"/>
      <c r="BB381" s="224"/>
      <c r="BC381" s="224"/>
    </row>
    <row r="382" spans="1:55" x14ac:dyDescent="0.25">
      <c r="M382" s="224"/>
      <c r="N382" s="224"/>
      <c r="O382" s="224"/>
      <c r="P382" s="224"/>
      <c r="Q382" s="224"/>
      <c r="R382" s="224"/>
      <c r="S382" s="224"/>
      <c r="T382" s="224"/>
      <c r="U382" s="224"/>
      <c r="V382" s="224"/>
      <c r="W382" s="224"/>
      <c r="X382" s="224"/>
      <c r="Y382" s="224"/>
      <c r="Z382" s="224"/>
      <c r="AA382" s="224"/>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row>
    <row r="383" spans="1:55" x14ac:dyDescent="0.25">
      <c r="M383" s="224"/>
      <c r="N383" s="224"/>
      <c r="O383" s="224"/>
      <c r="P383" s="224"/>
      <c r="Q383" s="224"/>
      <c r="R383" s="224"/>
      <c r="S383" s="224"/>
      <c r="T383" s="224"/>
      <c r="U383" s="224"/>
      <c r="V383" s="224"/>
      <c r="W383" s="224"/>
      <c r="X383" s="224"/>
      <c r="Y383" s="224"/>
      <c r="Z383" s="224"/>
      <c r="AA383" s="224"/>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row>
    <row r="384" spans="1:55" x14ac:dyDescent="0.25">
      <c r="M384" s="224"/>
      <c r="N384" s="224"/>
      <c r="O384" s="224"/>
      <c r="P384" s="224"/>
      <c r="Q384" s="224"/>
      <c r="R384" s="224"/>
      <c r="S384" s="224"/>
      <c r="T384" s="224"/>
      <c r="U384" s="224"/>
      <c r="V384" s="224"/>
      <c r="W384" s="224"/>
      <c r="X384" s="224"/>
      <c r="Y384" s="224"/>
      <c r="Z384" s="224"/>
      <c r="AA384" s="224"/>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row>
    <row r="385" spans="13:55" x14ac:dyDescent="0.25">
      <c r="M385" s="224"/>
      <c r="N385" s="224"/>
      <c r="O385" s="224"/>
      <c r="P385" s="224"/>
      <c r="Q385" s="224"/>
      <c r="R385" s="224"/>
      <c r="S385" s="224"/>
      <c r="T385" s="224"/>
      <c r="U385" s="224"/>
      <c r="V385" s="224"/>
      <c r="W385" s="224"/>
      <c r="X385" s="224"/>
      <c r="Y385" s="224"/>
      <c r="Z385" s="224"/>
      <c r="AA385" s="224"/>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row>
    <row r="386" spans="13:55" x14ac:dyDescent="0.25">
      <c r="M386" s="224"/>
      <c r="N386" s="224"/>
      <c r="O386" s="224"/>
      <c r="P386" s="224"/>
      <c r="Q386" s="224"/>
      <c r="R386" s="224"/>
      <c r="S386" s="224"/>
      <c r="T386" s="224"/>
      <c r="U386" s="224"/>
      <c r="V386" s="224"/>
      <c r="W386" s="224"/>
      <c r="X386" s="224"/>
      <c r="Y386" s="224"/>
      <c r="Z386" s="224"/>
      <c r="AA386" s="224"/>
      <c r="AB386" s="224"/>
      <c r="AC386" s="224"/>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row>
    <row r="387" spans="13:55" x14ac:dyDescent="0.25">
      <c r="M387" s="224"/>
      <c r="N387" s="224"/>
      <c r="O387" s="224"/>
      <c r="P387" s="224"/>
      <c r="Q387" s="224"/>
      <c r="R387" s="224"/>
      <c r="S387" s="224"/>
      <c r="T387" s="224"/>
      <c r="U387" s="224"/>
      <c r="V387" s="224"/>
      <c r="W387" s="224"/>
      <c r="X387" s="224"/>
      <c r="Y387" s="224"/>
      <c r="Z387" s="224"/>
      <c r="AA387" s="224"/>
      <c r="AB387" s="224"/>
      <c r="AC387" s="224"/>
      <c r="AD387" s="224"/>
      <c r="AE387" s="224"/>
      <c r="AF387" s="224"/>
      <c r="AG387" s="224"/>
      <c r="AH387" s="224"/>
    </row>
    <row r="388" spans="13:55" x14ac:dyDescent="0.25">
      <c r="M388" s="224"/>
      <c r="N388" s="224"/>
      <c r="O388" s="224"/>
      <c r="P388" s="224"/>
      <c r="Q388" s="224"/>
      <c r="R388" s="224"/>
      <c r="S388" s="224"/>
      <c r="T388" s="224"/>
      <c r="U388" s="224"/>
      <c r="V388" s="224"/>
      <c r="W388" s="224"/>
      <c r="X388" s="224"/>
      <c r="Y388" s="224"/>
      <c r="Z388" s="224"/>
      <c r="AA388" s="224"/>
      <c r="AB388" s="224"/>
      <c r="AC388" s="224"/>
      <c r="AD388" s="224"/>
      <c r="AE388" s="224"/>
      <c r="AF388" s="224"/>
      <c r="AG388" s="224"/>
      <c r="AH388" s="224"/>
    </row>
    <row r="389" spans="13:55" x14ac:dyDescent="0.25">
      <c r="M389" s="224"/>
      <c r="N389" s="224"/>
      <c r="O389" s="224"/>
      <c r="P389" s="224"/>
      <c r="Q389" s="224"/>
      <c r="R389" s="224"/>
      <c r="S389" s="224"/>
      <c r="T389" s="224"/>
      <c r="U389" s="224"/>
      <c r="V389" s="224"/>
      <c r="W389" s="224"/>
      <c r="X389" s="224"/>
      <c r="Y389" s="224"/>
      <c r="Z389" s="224"/>
      <c r="AA389" s="224"/>
      <c r="AB389" s="224"/>
      <c r="AC389" s="224"/>
      <c r="AD389" s="224"/>
      <c r="AE389" s="224"/>
      <c r="AF389" s="224"/>
      <c r="AG389" s="224"/>
      <c r="AH389" s="224"/>
    </row>
    <row r="390" spans="13:55" x14ac:dyDescent="0.25">
      <c r="M390" s="224"/>
      <c r="N390" s="224"/>
      <c r="O390" s="224"/>
      <c r="P390" s="224"/>
      <c r="Q390" s="224"/>
      <c r="R390" s="224"/>
      <c r="S390" s="224"/>
      <c r="T390" s="224"/>
      <c r="U390" s="224"/>
      <c r="V390" s="224"/>
      <c r="W390" s="224"/>
      <c r="X390" s="224"/>
      <c r="Y390" s="224"/>
      <c r="Z390" s="224"/>
      <c r="AA390" s="224"/>
      <c r="AB390" s="224"/>
      <c r="AC390" s="224"/>
      <c r="AD390" s="224"/>
      <c r="AE390" s="224"/>
      <c r="AF390" s="224"/>
      <c r="AG390" s="224"/>
      <c r="AH390" s="224"/>
    </row>
    <row r="391" spans="13:55" x14ac:dyDescent="0.25">
      <c r="M391" s="224"/>
      <c r="N391" s="224"/>
      <c r="O391" s="224"/>
      <c r="P391" s="224"/>
      <c r="Q391" s="224"/>
      <c r="R391" s="224"/>
      <c r="S391" s="224"/>
      <c r="T391" s="224"/>
      <c r="U391" s="224"/>
      <c r="V391" s="224"/>
      <c r="W391" s="224"/>
      <c r="X391" s="224"/>
      <c r="Y391" s="224"/>
      <c r="Z391" s="224"/>
      <c r="AA391" s="224"/>
      <c r="AB391" s="224"/>
      <c r="AC391" s="224"/>
      <c r="AD391" s="224"/>
      <c r="AE391" s="224"/>
      <c r="AF391" s="224"/>
      <c r="AG391" s="224"/>
      <c r="AH391" s="224"/>
    </row>
    <row r="392" spans="13:55" x14ac:dyDescent="0.25">
      <c r="M392" s="224"/>
      <c r="N392" s="224"/>
      <c r="O392" s="224"/>
      <c r="P392" s="224"/>
      <c r="Q392" s="224"/>
      <c r="R392" s="224"/>
      <c r="S392" s="224"/>
      <c r="T392" s="224"/>
      <c r="U392" s="224"/>
      <c r="V392" s="224"/>
      <c r="W392" s="224"/>
      <c r="X392" s="224"/>
      <c r="Y392" s="224"/>
      <c r="Z392" s="224"/>
      <c r="AA392" s="224"/>
      <c r="AB392" s="224"/>
      <c r="AC392" s="224"/>
      <c r="AD392" s="224"/>
      <c r="AE392" s="224"/>
      <c r="AF392" s="224"/>
      <c r="AG392" s="224"/>
      <c r="AH392" s="224"/>
    </row>
    <row r="393" spans="13:55" x14ac:dyDescent="0.25">
      <c r="M393" s="224"/>
      <c r="N393" s="224"/>
      <c r="O393" s="224"/>
      <c r="P393" s="224"/>
      <c r="Q393" s="224"/>
      <c r="R393" s="224"/>
      <c r="S393" s="224"/>
      <c r="T393" s="224"/>
      <c r="U393" s="224"/>
      <c r="V393" s="224"/>
      <c r="W393" s="224"/>
      <c r="X393" s="224"/>
      <c r="Y393" s="224"/>
      <c r="Z393" s="224"/>
      <c r="AA393" s="224"/>
      <c r="AB393" s="224"/>
      <c r="AC393" s="224"/>
      <c r="AD393" s="224"/>
      <c r="AE393" s="224"/>
      <c r="AF393" s="224"/>
      <c r="AG393" s="224"/>
      <c r="AH393" s="224"/>
    </row>
    <row r="394" spans="13:55" x14ac:dyDescent="0.25">
      <c r="M394" s="224"/>
      <c r="N394" s="224"/>
      <c r="O394" s="224"/>
      <c r="P394" s="224"/>
      <c r="Q394" s="224"/>
      <c r="R394" s="224"/>
      <c r="S394" s="224"/>
      <c r="T394" s="224"/>
      <c r="U394" s="224"/>
      <c r="V394" s="224"/>
      <c r="W394" s="224"/>
      <c r="X394" s="224"/>
      <c r="Y394" s="224"/>
      <c r="Z394" s="224"/>
      <c r="AA394" s="224"/>
      <c r="AB394" s="224"/>
      <c r="AC394" s="224"/>
      <c r="AD394" s="224"/>
      <c r="AE394" s="224"/>
      <c r="AF394" s="224"/>
      <c r="AG394" s="224"/>
      <c r="AH394" s="224"/>
    </row>
    <row r="395" spans="13:55" x14ac:dyDescent="0.25">
      <c r="M395" s="224"/>
      <c r="N395" s="224"/>
      <c r="O395" s="224"/>
      <c r="P395" s="224"/>
      <c r="Q395" s="224"/>
      <c r="R395" s="224"/>
      <c r="S395" s="224"/>
      <c r="T395" s="224"/>
      <c r="U395" s="224"/>
      <c r="V395" s="224"/>
      <c r="W395" s="224"/>
      <c r="X395" s="224"/>
      <c r="Y395" s="224"/>
      <c r="Z395" s="224"/>
      <c r="AA395" s="224"/>
      <c r="AB395" s="224"/>
      <c r="AC395" s="224"/>
      <c r="AD395" s="224"/>
      <c r="AE395" s="224"/>
      <c r="AF395" s="224"/>
      <c r="AG395" s="224"/>
      <c r="AH395" s="224"/>
    </row>
    <row r="396" spans="13:55" x14ac:dyDescent="0.25">
      <c r="M396" s="224"/>
      <c r="N396" s="224"/>
      <c r="O396" s="224"/>
      <c r="P396" s="224"/>
      <c r="Q396" s="224"/>
      <c r="R396" s="224"/>
      <c r="S396" s="224"/>
      <c r="T396" s="224"/>
      <c r="U396" s="224"/>
      <c r="V396" s="224"/>
      <c r="W396" s="224"/>
      <c r="X396" s="224"/>
      <c r="Y396" s="224"/>
      <c r="Z396" s="224"/>
      <c r="AA396" s="224"/>
      <c r="AB396" s="224"/>
      <c r="AC396" s="224"/>
      <c r="AD396" s="224"/>
      <c r="AE396" s="224"/>
      <c r="AF396" s="224"/>
      <c r="AG396" s="224"/>
      <c r="AH396" s="224"/>
    </row>
    <row r="397" spans="13:55" x14ac:dyDescent="0.25">
      <c r="M397" s="224"/>
      <c r="N397" s="224"/>
      <c r="O397" s="224"/>
      <c r="P397" s="224"/>
      <c r="Q397" s="224"/>
      <c r="R397" s="224"/>
      <c r="S397" s="224"/>
      <c r="T397" s="224"/>
      <c r="U397" s="224"/>
      <c r="V397" s="224"/>
      <c r="W397" s="224"/>
      <c r="X397" s="224"/>
      <c r="Y397" s="224"/>
      <c r="Z397" s="224"/>
      <c r="AA397" s="224"/>
      <c r="AB397" s="224"/>
      <c r="AC397" s="224"/>
      <c r="AD397" s="224"/>
      <c r="AE397" s="224"/>
      <c r="AF397" s="224"/>
      <c r="AG397" s="224"/>
      <c r="AH397" s="224"/>
    </row>
    <row r="398" spans="13:55" x14ac:dyDescent="0.25">
      <c r="M398" s="224"/>
      <c r="N398" s="224"/>
      <c r="O398" s="224"/>
      <c r="P398" s="224"/>
      <c r="Q398" s="224"/>
      <c r="R398" s="224"/>
      <c r="S398" s="224"/>
      <c r="T398" s="224"/>
      <c r="U398" s="224"/>
      <c r="V398" s="224"/>
      <c r="W398" s="224"/>
      <c r="X398" s="224"/>
      <c r="Y398" s="224"/>
      <c r="Z398" s="224"/>
      <c r="AA398" s="224"/>
      <c r="AB398" s="224"/>
      <c r="AC398" s="224"/>
      <c r="AD398" s="224"/>
      <c r="AE398" s="224"/>
      <c r="AF398" s="224"/>
      <c r="AG398" s="224"/>
      <c r="AH398" s="224"/>
    </row>
    <row r="399" spans="13:55" x14ac:dyDescent="0.25">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row>
    <row r="400" spans="13:55" x14ac:dyDescent="0.25">
      <c r="M400" s="224"/>
      <c r="N400" s="224"/>
      <c r="O400" s="224"/>
      <c r="P400" s="224"/>
      <c r="Q400" s="224"/>
      <c r="R400" s="224"/>
      <c r="S400" s="224"/>
      <c r="T400" s="224"/>
      <c r="U400" s="224"/>
      <c r="V400" s="224"/>
      <c r="W400" s="224"/>
      <c r="X400" s="224"/>
      <c r="Y400" s="224"/>
      <c r="Z400" s="224"/>
      <c r="AA400" s="224"/>
      <c r="AB400" s="224"/>
      <c r="AC400" s="224"/>
      <c r="AD400" s="224"/>
      <c r="AE400" s="224"/>
      <c r="AF400" s="224"/>
      <c r="AG400" s="224"/>
      <c r="AH400" s="224"/>
    </row>
    <row r="401" spans="13:34" x14ac:dyDescent="0.25">
      <c r="M401" s="224"/>
      <c r="N401" s="224"/>
      <c r="O401" s="224"/>
      <c r="P401" s="224"/>
      <c r="Q401" s="224"/>
      <c r="R401" s="224"/>
      <c r="S401" s="224"/>
      <c r="T401" s="224"/>
      <c r="U401" s="224"/>
      <c r="V401" s="224"/>
      <c r="W401" s="224"/>
      <c r="X401" s="224"/>
      <c r="Y401" s="224"/>
      <c r="Z401" s="224"/>
      <c r="AA401" s="224"/>
      <c r="AB401" s="224"/>
      <c r="AC401" s="224"/>
      <c r="AD401" s="224"/>
      <c r="AE401" s="224"/>
      <c r="AF401" s="224"/>
      <c r="AG401" s="224"/>
      <c r="AH401" s="224"/>
    </row>
    <row r="402" spans="13:34" x14ac:dyDescent="0.25">
      <c r="M402" s="224"/>
      <c r="N402" s="224"/>
      <c r="O402" s="224"/>
      <c r="P402" s="224"/>
      <c r="Q402" s="224"/>
      <c r="R402" s="224"/>
      <c r="S402" s="224"/>
      <c r="T402" s="224"/>
      <c r="U402" s="224"/>
      <c r="V402" s="224"/>
      <c r="W402" s="224"/>
      <c r="X402" s="224"/>
      <c r="Y402" s="224"/>
      <c r="Z402" s="224"/>
      <c r="AA402" s="224"/>
      <c r="AB402" s="224"/>
      <c r="AC402" s="224"/>
      <c r="AD402" s="224"/>
      <c r="AE402" s="224"/>
      <c r="AF402" s="224"/>
      <c r="AG402" s="224"/>
      <c r="AH402" s="224"/>
    </row>
    <row r="403" spans="13:34" x14ac:dyDescent="0.25">
      <c r="M403" s="224"/>
      <c r="N403" s="224"/>
      <c r="O403" s="224"/>
      <c r="P403" s="224"/>
      <c r="Q403" s="224"/>
      <c r="R403" s="224"/>
      <c r="S403" s="224"/>
      <c r="T403" s="224"/>
      <c r="U403" s="224"/>
      <c r="V403" s="224"/>
      <c r="W403" s="224"/>
      <c r="X403" s="224"/>
      <c r="Y403" s="224"/>
      <c r="Z403" s="224"/>
      <c r="AA403" s="224"/>
      <c r="AB403" s="224"/>
      <c r="AC403" s="224"/>
      <c r="AD403" s="224"/>
      <c r="AE403" s="224"/>
      <c r="AF403" s="224"/>
      <c r="AG403" s="224"/>
      <c r="AH403" s="224"/>
    </row>
    <row r="404" spans="13:34" x14ac:dyDescent="0.25">
      <c r="M404" s="224"/>
      <c r="N404" s="224"/>
      <c r="O404" s="224"/>
      <c r="P404" s="224"/>
      <c r="Q404" s="224"/>
      <c r="R404" s="224"/>
      <c r="S404" s="224"/>
      <c r="T404" s="224"/>
      <c r="U404" s="224"/>
      <c r="V404" s="224"/>
      <c r="W404" s="224"/>
      <c r="X404" s="224"/>
      <c r="Y404" s="224"/>
      <c r="Z404" s="224"/>
      <c r="AA404" s="224"/>
      <c r="AB404" s="224"/>
      <c r="AC404" s="224"/>
      <c r="AD404" s="224"/>
      <c r="AE404" s="224"/>
      <c r="AF404" s="224"/>
      <c r="AG404" s="224"/>
      <c r="AH404" s="224"/>
    </row>
    <row r="405" spans="13:34" x14ac:dyDescent="0.25">
      <c r="M405" s="224"/>
      <c r="N405" s="224"/>
      <c r="O405" s="224"/>
      <c r="P405" s="224"/>
      <c r="Q405" s="224"/>
      <c r="R405" s="224"/>
      <c r="S405" s="224"/>
      <c r="T405" s="224"/>
      <c r="U405" s="224"/>
      <c r="V405" s="224"/>
      <c r="W405" s="224"/>
      <c r="X405" s="224"/>
      <c r="Y405" s="224"/>
      <c r="Z405" s="224"/>
      <c r="AA405" s="224"/>
      <c r="AB405" s="224"/>
      <c r="AC405" s="224"/>
      <c r="AD405" s="224"/>
      <c r="AE405" s="224"/>
      <c r="AF405" s="224"/>
      <c r="AG405" s="224"/>
      <c r="AH405" s="224"/>
    </row>
    <row r="406" spans="13:34" x14ac:dyDescent="0.25">
      <c r="M406" s="224"/>
      <c r="N406" s="224"/>
      <c r="O406" s="224"/>
      <c r="P406" s="224"/>
      <c r="Q406" s="224"/>
      <c r="R406" s="224"/>
      <c r="S406" s="224"/>
      <c r="T406" s="224"/>
      <c r="U406" s="224"/>
      <c r="V406" s="224"/>
      <c r="W406" s="224"/>
      <c r="X406" s="224"/>
      <c r="Y406" s="224"/>
      <c r="Z406" s="224"/>
      <c r="AA406" s="224"/>
      <c r="AB406" s="224"/>
      <c r="AC406" s="224"/>
      <c r="AD406" s="224"/>
      <c r="AE406" s="224"/>
      <c r="AF406" s="224"/>
      <c r="AG406" s="224"/>
      <c r="AH406" s="224"/>
    </row>
    <row r="407" spans="13:34" x14ac:dyDescent="0.25">
      <c r="M407" s="224"/>
      <c r="N407" s="224"/>
      <c r="O407" s="224"/>
      <c r="P407" s="224"/>
      <c r="Q407" s="224"/>
      <c r="R407" s="224"/>
      <c r="S407" s="224"/>
      <c r="T407" s="224"/>
      <c r="U407" s="224"/>
      <c r="V407" s="224"/>
      <c r="W407" s="224"/>
      <c r="X407" s="224"/>
      <c r="Y407" s="224"/>
      <c r="Z407" s="224"/>
      <c r="AA407" s="224"/>
      <c r="AB407" s="224"/>
      <c r="AC407" s="224"/>
      <c r="AD407" s="224"/>
      <c r="AE407" s="224"/>
      <c r="AF407" s="224"/>
      <c r="AG407" s="224"/>
      <c r="AH407" s="224"/>
    </row>
    <row r="408" spans="13:34" x14ac:dyDescent="0.25">
      <c r="M408" s="224"/>
      <c r="N408" s="224"/>
      <c r="O408" s="224"/>
      <c r="P408" s="224"/>
      <c r="Q408" s="224"/>
      <c r="R408" s="224"/>
      <c r="S408" s="224"/>
      <c r="T408" s="224"/>
      <c r="U408" s="224"/>
      <c r="V408" s="224"/>
      <c r="W408" s="224"/>
      <c r="X408" s="224"/>
      <c r="Y408" s="224"/>
      <c r="Z408" s="224"/>
      <c r="AA408" s="224"/>
      <c r="AB408" s="224"/>
      <c r="AC408" s="224"/>
      <c r="AD408" s="224"/>
      <c r="AE408" s="224"/>
      <c r="AF408" s="224"/>
      <c r="AG408" s="224"/>
      <c r="AH408" s="224"/>
    </row>
    <row r="409" spans="13:34" x14ac:dyDescent="0.25">
      <c r="M409" s="224"/>
      <c r="N409" s="224"/>
      <c r="O409" s="224"/>
      <c r="P409" s="224"/>
      <c r="Q409" s="224"/>
      <c r="R409" s="224"/>
      <c r="S409" s="224"/>
      <c r="T409" s="224"/>
      <c r="U409" s="224"/>
      <c r="V409" s="224"/>
      <c r="W409" s="224"/>
      <c r="X409" s="224"/>
      <c r="Y409" s="224"/>
      <c r="Z409" s="224"/>
      <c r="AA409" s="224"/>
      <c r="AB409" s="224"/>
      <c r="AC409" s="224"/>
      <c r="AD409" s="224"/>
      <c r="AE409" s="224"/>
      <c r="AF409" s="224"/>
      <c r="AG409" s="224"/>
      <c r="AH409" s="224"/>
    </row>
    <row r="410" spans="13:34" x14ac:dyDescent="0.25">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row>
    <row r="411" spans="13:34" x14ac:dyDescent="0.25">
      <c r="M411" s="224"/>
      <c r="N411" s="224"/>
      <c r="O411" s="224"/>
      <c r="P411" s="224"/>
      <c r="Q411" s="224"/>
      <c r="R411" s="224"/>
      <c r="S411" s="224"/>
      <c r="T411" s="224"/>
      <c r="U411" s="224"/>
      <c r="V411" s="224"/>
      <c r="W411" s="224"/>
      <c r="X411" s="224"/>
      <c r="Y411" s="224"/>
      <c r="Z411" s="224"/>
      <c r="AA411" s="224"/>
      <c r="AB411" s="224"/>
      <c r="AC411" s="224"/>
      <c r="AD411" s="224"/>
      <c r="AE411" s="224"/>
      <c r="AF411" s="224"/>
      <c r="AG411" s="224"/>
      <c r="AH411" s="224"/>
    </row>
    <row r="412" spans="13:34" x14ac:dyDescent="0.25">
      <c r="M412" s="224"/>
      <c r="N412" s="224"/>
      <c r="O412" s="224"/>
      <c r="P412" s="224"/>
      <c r="Q412" s="224"/>
      <c r="R412" s="224"/>
      <c r="S412" s="224"/>
      <c r="T412" s="224"/>
      <c r="U412" s="224"/>
      <c r="V412" s="224"/>
      <c r="W412" s="224"/>
      <c r="X412" s="224"/>
      <c r="Y412" s="224"/>
      <c r="Z412" s="224"/>
      <c r="AA412" s="224"/>
      <c r="AB412" s="224"/>
      <c r="AC412" s="224"/>
      <c r="AD412" s="224"/>
      <c r="AE412" s="224"/>
      <c r="AF412" s="224"/>
      <c r="AG412" s="224"/>
      <c r="AH412" s="224"/>
    </row>
    <row r="413" spans="13:34" x14ac:dyDescent="0.25">
      <c r="M413" s="224"/>
      <c r="N413" s="224"/>
      <c r="O413" s="224"/>
      <c r="P413" s="224"/>
      <c r="Q413" s="224"/>
      <c r="R413" s="224"/>
      <c r="S413" s="224"/>
      <c r="T413" s="224"/>
      <c r="U413" s="224"/>
      <c r="V413" s="224"/>
      <c r="W413" s="224"/>
      <c r="X413" s="224"/>
      <c r="Y413" s="224"/>
      <c r="Z413" s="224"/>
      <c r="AA413" s="224"/>
      <c r="AB413" s="224"/>
      <c r="AC413" s="224"/>
      <c r="AD413" s="224"/>
      <c r="AE413" s="224"/>
      <c r="AF413" s="224"/>
      <c r="AG413" s="224"/>
      <c r="AH413" s="224"/>
    </row>
    <row r="414" spans="13:34" x14ac:dyDescent="0.25">
      <c r="M414" s="224"/>
      <c r="N414" s="224"/>
      <c r="O414" s="224"/>
      <c r="P414" s="224"/>
      <c r="Q414" s="224"/>
      <c r="R414" s="224"/>
      <c r="S414" s="224"/>
      <c r="T414" s="224"/>
      <c r="U414" s="224"/>
      <c r="V414" s="224"/>
      <c r="W414" s="224"/>
      <c r="X414" s="224"/>
      <c r="Y414" s="224"/>
      <c r="Z414" s="224"/>
      <c r="AA414" s="224"/>
      <c r="AB414" s="224"/>
      <c r="AC414" s="224"/>
      <c r="AD414" s="224"/>
      <c r="AE414" s="224"/>
      <c r="AF414" s="224"/>
      <c r="AG414" s="224"/>
      <c r="AH414" s="224"/>
    </row>
    <row r="415" spans="13:34" x14ac:dyDescent="0.25">
      <c r="M415" s="224"/>
      <c r="N415" s="224"/>
      <c r="O415" s="224"/>
      <c r="P415" s="224"/>
      <c r="Q415" s="224"/>
      <c r="R415" s="224"/>
      <c r="S415" s="224"/>
      <c r="T415" s="224"/>
      <c r="U415" s="224"/>
      <c r="V415" s="224"/>
      <c r="W415" s="224"/>
      <c r="X415" s="224"/>
      <c r="Y415" s="224"/>
      <c r="Z415" s="224"/>
      <c r="AA415" s="224"/>
      <c r="AB415" s="224"/>
      <c r="AC415" s="224"/>
      <c r="AD415" s="224"/>
      <c r="AE415" s="224"/>
      <c r="AF415" s="224"/>
      <c r="AG415" s="224"/>
      <c r="AH415" s="224"/>
    </row>
    <row r="416" spans="13:34" x14ac:dyDescent="0.25">
      <c r="M416" s="224"/>
      <c r="N416" s="224"/>
      <c r="O416" s="224"/>
      <c r="P416" s="224"/>
      <c r="Q416" s="224"/>
      <c r="R416" s="224"/>
      <c r="S416" s="224"/>
      <c r="T416" s="224"/>
      <c r="U416" s="224"/>
      <c r="V416" s="224"/>
      <c r="W416" s="224"/>
      <c r="X416" s="224"/>
      <c r="Y416" s="224"/>
      <c r="Z416" s="224"/>
      <c r="AA416" s="224"/>
      <c r="AB416" s="224"/>
      <c r="AC416" s="224"/>
      <c r="AD416" s="224"/>
      <c r="AE416" s="224"/>
      <c r="AF416" s="224"/>
      <c r="AG416" s="224"/>
      <c r="AH416" s="224"/>
    </row>
    <row r="417" spans="13:34" x14ac:dyDescent="0.25">
      <c r="M417" s="224"/>
      <c r="N417" s="224"/>
      <c r="O417" s="224"/>
      <c r="P417" s="224"/>
      <c r="Q417" s="224"/>
      <c r="R417" s="224"/>
      <c r="S417" s="224"/>
      <c r="T417" s="224"/>
      <c r="U417" s="224"/>
      <c r="V417" s="224"/>
      <c r="W417" s="224"/>
      <c r="X417" s="224"/>
      <c r="Y417" s="224"/>
      <c r="Z417" s="224"/>
      <c r="AA417" s="224"/>
      <c r="AB417" s="224"/>
      <c r="AC417" s="224"/>
      <c r="AD417" s="224"/>
      <c r="AE417" s="224"/>
      <c r="AF417" s="224"/>
      <c r="AG417" s="224"/>
      <c r="AH417" s="224"/>
    </row>
    <row r="418" spans="13:34" x14ac:dyDescent="0.25">
      <c r="M418" s="224"/>
      <c r="N418" s="224"/>
      <c r="O418" s="224"/>
      <c r="P418" s="224"/>
      <c r="Q418" s="224"/>
      <c r="R418" s="224"/>
      <c r="S418" s="224"/>
      <c r="T418" s="224"/>
      <c r="U418" s="224"/>
      <c r="V418" s="224"/>
      <c r="W418" s="224"/>
      <c r="X418" s="224"/>
      <c r="Y418" s="224"/>
      <c r="Z418" s="224"/>
      <c r="AA418" s="224"/>
      <c r="AB418" s="224"/>
      <c r="AC418" s="224"/>
      <c r="AD418" s="224"/>
      <c r="AE418" s="224"/>
      <c r="AF418" s="224"/>
      <c r="AG418" s="224"/>
      <c r="AH418" s="224"/>
    </row>
    <row r="419" spans="13:34" x14ac:dyDescent="0.25">
      <c r="M419" s="224"/>
      <c r="N419" s="224"/>
      <c r="O419" s="224"/>
      <c r="P419" s="224"/>
      <c r="Q419" s="224"/>
      <c r="R419" s="224"/>
      <c r="S419" s="224"/>
      <c r="T419" s="224"/>
      <c r="U419" s="224"/>
      <c r="V419" s="224"/>
      <c r="W419" s="224"/>
      <c r="X419" s="224"/>
      <c r="Y419" s="224"/>
      <c r="Z419" s="224"/>
      <c r="AA419" s="224"/>
      <c r="AB419" s="224"/>
      <c r="AC419" s="224"/>
      <c r="AD419" s="224"/>
      <c r="AE419" s="224"/>
      <c r="AF419" s="224"/>
      <c r="AG419" s="224"/>
      <c r="AH419" s="224"/>
    </row>
    <row r="420" spans="13:34" x14ac:dyDescent="0.25">
      <c r="M420" s="224"/>
      <c r="N420" s="224"/>
      <c r="O420" s="224"/>
      <c r="P420" s="224"/>
      <c r="Q420" s="224"/>
      <c r="R420" s="224"/>
      <c r="S420" s="224"/>
      <c r="T420" s="224"/>
      <c r="U420" s="224"/>
      <c r="V420" s="224"/>
      <c r="W420" s="224"/>
      <c r="X420" s="224"/>
      <c r="Y420" s="224"/>
      <c r="Z420" s="224"/>
      <c r="AA420" s="224"/>
      <c r="AB420" s="224"/>
      <c r="AC420" s="224"/>
      <c r="AD420" s="224"/>
      <c r="AE420" s="224"/>
      <c r="AF420" s="224"/>
      <c r="AG420" s="224"/>
      <c r="AH420" s="224"/>
    </row>
    <row r="421" spans="13:34" x14ac:dyDescent="0.25">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row>
    <row r="422" spans="13:34" x14ac:dyDescent="0.25">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row>
    <row r="423" spans="13:34" x14ac:dyDescent="0.25">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row>
    <row r="424" spans="13:34" x14ac:dyDescent="0.25">
      <c r="M424" s="224"/>
      <c r="N424" s="224"/>
      <c r="O424" s="224"/>
      <c r="P424" s="224"/>
      <c r="Q424" s="224"/>
      <c r="R424" s="224"/>
      <c r="S424" s="224"/>
      <c r="T424" s="224"/>
      <c r="U424" s="224"/>
      <c r="V424" s="224"/>
      <c r="W424" s="224"/>
      <c r="X424" s="224"/>
      <c r="Y424" s="224"/>
      <c r="Z424" s="224"/>
      <c r="AA424" s="224"/>
      <c r="AB424" s="224"/>
      <c r="AC424" s="224"/>
      <c r="AD424" s="224"/>
      <c r="AE424" s="224"/>
      <c r="AF424" s="224"/>
      <c r="AG424" s="224"/>
      <c r="AH424" s="224"/>
    </row>
    <row r="425" spans="13:34" x14ac:dyDescent="0.25">
      <c r="M425" s="224"/>
      <c r="N425" s="224"/>
      <c r="O425" s="224"/>
      <c r="P425" s="224"/>
      <c r="Q425" s="224"/>
      <c r="R425" s="224"/>
      <c r="S425" s="224"/>
      <c r="T425" s="224"/>
      <c r="U425" s="224"/>
      <c r="V425" s="224"/>
      <c r="W425" s="224"/>
      <c r="X425" s="224"/>
      <c r="Y425" s="224"/>
      <c r="Z425" s="224"/>
      <c r="AA425" s="224"/>
      <c r="AB425" s="224"/>
      <c r="AC425" s="224"/>
      <c r="AD425" s="224"/>
      <c r="AE425" s="224"/>
      <c r="AF425" s="224"/>
      <c r="AG425" s="224"/>
      <c r="AH425" s="224"/>
    </row>
    <row r="426" spans="13:34" x14ac:dyDescent="0.25">
      <c r="M426" s="224"/>
      <c r="N426" s="224"/>
      <c r="O426" s="224"/>
      <c r="P426" s="224"/>
      <c r="Q426" s="224"/>
      <c r="R426" s="224"/>
      <c r="S426" s="224"/>
      <c r="T426" s="224"/>
      <c r="U426" s="224"/>
      <c r="V426" s="224"/>
      <c r="W426" s="224"/>
      <c r="X426" s="224"/>
      <c r="Y426" s="224"/>
      <c r="Z426" s="224"/>
      <c r="AA426" s="224"/>
      <c r="AB426" s="224"/>
      <c r="AC426" s="224"/>
      <c r="AD426" s="224"/>
      <c r="AE426" s="224"/>
      <c r="AF426" s="224"/>
      <c r="AG426" s="224"/>
      <c r="AH426" s="224"/>
    </row>
    <row r="427" spans="13:34" x14ac:dyDescent="0.25">
      <c r="M427" s="224"/>
      <c r="N427" s="224"/>
      <c r="O427" s="224"/>
      <c r="P427" s="224"/>
      <c r="Q427" s="224"/>
      <c r="R427" s="224"/>
      <c r="S427" s="224"/>
      <c r="T427" s="224"/>
      <c r="U427" s="224"/>
      <c r="V427" s="224"/>
      <c r="W427" s="224"/>
      <c r="X427" s="224"/>
      <c r="Y427" s="224"/>
      <c r="Z427" s="224"/>
      <c r="AA427" s="224"/>
      <c r="AB427" s="224"/>
      <c r="AC427" s="224"/>
      <c r="AD427" s="224"/>
      <c r="AE427" s="224"/>
      <c r="AF427" s="224"/>
      <c r="AG427" s="224"/>
      <c r="AH427" s="224"/>
    </row>
    <row r="428" spans="13:34" x14ac:dyDescent="0.25">
      <c r="M428" s="224"/>
      <c r="N428" s="224"/>
      <c r="O428" s="224"/>
      <c r="P428" s="224"/>
      <c r="Q428" s="224"/>
      <c r="R428" s="224"/>
      <c r="S428" s="224"/>
      <c r="T428" s="224"/>
      <c r="U428" s="224"/>
      <c r="V428" s="224"/>
      <c r="W428" s="224"/>
      <c r="X428" s="224"/>
      <c r="Y428" s="224"/>
      <c r="Z428" s="224"/>
      <c r="AA428" s="224"/>
      <c r="AB428" s="224"/>
      <c r="AC428" s="224"/>
      <c r="AD428" s="224"/>
      <c r="AE428" s="224"/>
      <c r="AF428" s="224"/>
      <c r="AG428" s="224"/>
      <c r="AH428" s="224"/>
    </row>
    <row r="429" spans="13:34" x14ac:dyDescent="0.25">
      <c r="M429" s="224"/>
      <c r="N429" s="224"/>
      <c r="O429" s="224"/>
      <c r="P429" s="224"/>
      <c r="Q429" s="224"/>
      <c r="R429" s="224"/>
      <c r="S429" s="224"/>
      <c r="T429" s="224"/>
      <c r="U429" s="224"/>
      <c r="V429" s="224"/>
      <c r="W429" s="224"/>
      <c r="X429" s="224"/>
      <c r="Y429" s="224"/>
      <c r="Z429" s="224"/>
      <c r="AA429" s="224"/>
      <c r="AB429" s="224"/>
      <c r="AC429" s="224"/>
      <c r="AD429" s="224"/>
      <c r="AE429" s="224"/>
      <c r="AF429" s="224"/>
      <c r="AG429" s="224"/>
      <c r="AH429" s="224"/>
    </row>
    <row r="430" spans="13:34" x14ac:dyDescent="0.25">
      <c r="M430" s="224"/>
      <c r="N430" s="224"/>
      <c r="O430" s="224"/>
      <c r="P430" s="224"/>
      <c r="Q430" s="224"/>
      <c r="R430" s="224"/>
      <c r="S430" s="224"/>
      <c r="T430" s="224"/>
      <c r="U430" s="224"/>
      <c r="V430" s="224"/>
      <c r="W430" s="224"/>
      <c r="X430" s="224"/>
      <c r="Y430" s="224"/>
      <c r="Z430" s="224"/>
      <c r="AA430" s="224"/>
      <c r="AB430" s="224"/>
      <c r="AC430" s="224"/>
      <c r="AD430" s="224"/>
      <c r="AE430" s="224"/>
      <c r="AF430" s="224"/>
      <c r="AG430" s="224"/>
      <c r="AH430" s="224"/>
    </row>
    <row r="431" spans="13:34" x14ac:dyDescent="0.25">
      <c r="M431" s="224"/>
      <c r="N431" s="224"/>
      <c r="O431" s="224"/>
      <c r="P431" s="224"/>
      <c r="Q431" s="224"/>
      <c r="R431" s="224"/>
      <c r="S431" s="224"/>
      <c r="T431" s="224"/>
      <c r="U431" s="224"/>
      <c r="V431" s="224"/>
      <c r="W431" s="224"/>
      <c r="X431" s="224"/>
      <c r="Y431" s="224"/>
      <c r="Z431" s="224"/>
      <c r="AA431" s="224"/>
      <c r="AB431" s="224"/>
      <c r="AC431" s="224"/>
      <c r="AD431" s="224"/>
      <c r="AE431" s="224"/>
      <c r="AF431" s="224"/>
      <c r="AG431" s="224"/>
      <c r="AH431" s="224"/>
    </row>
    <row r="432" spans="13:34" x14ac:dyDescent="0.25">
      <c r="M432" s="224"/>
      <c r="N432" s="224"/>
      <c r="O432" s="224"/>
      <c r="P432" s="224"/>
      <c r="Q432" s="224"/>
      <c r="R432" s="224"/>
      <c r="S432" s="224"/>
      <c r="T432" s="224"/>
      <c r="U432" s="224"/>
      <c r="V432" s="224"/>
      <c r="W432" s="224"/>
      <c r="X432" s="224"/>
      <c r="Y432" s="224"/>
      <c r="Z432" s="224"/>
      <c r="AA432" s="224"/>
      <c r="AB432" s="224"/>
      <c r="AC432" s="224"/>
      <c r="AD432" s="224"/>
      <c r="AE432" s="224"/>
      <c r="AF432" s="224"/>
      <c r="AG432" s="224"/>
      <c r="AH432" s="224"/>
    </row>
    <row r="433" spans="13:34" x14ac:dyDescent="0.25">
      <c r="M433" s="224"/>
      <c r="N433" s="224"/>
      <c r="O433" s="224"/>
      <c r="P433" s="224"/>
      <c r="Q433" s="224"/>
      <c r="R433" s="224"/>
      <c r="S433" s="224"/>
      <c r="T433" s="224"/>
      <c r="U433" s="224"/>
      <c r="V433" s="224"/>
      <c r="W433" s="224"/>
      <c r="X433" s="224"/>
      <c r="Y433" s="224"/>
      <c r="Z433" s="224"/>
      <c r="AA433" s="224"/>
      <c r="AB433" s="224"/>
      <c r="AC433" s="224"/>
      <c r="AD433" s="224"/>
      <c r="AE433" s="224"/>
      <c r="AF433" s="224"/>
      <c r="AG433" s="224"/>
      <c r="AH433" s="224"/>
    </row>
    <row r="434" spans="13:34" x14ac:dyDescent="0.25">
      <c r="M434" s="224"/>
      <c r="N434" s="224"/>
      <c r="O434" s="224"/>
      <c r="P434" s="224"/>
      <c r="Q434" s="224"/>
      <c r="R434" s="224"/>
      <c r="S434" s="224"/>
      <c r="T434" s="224"/>
      <c r="U434" s="224"/>
      <c r="V434" s="224"/>
      <c r="W434" s="224"/>
      <c r="X434" s="224"/>
      <c r="Y434" s="224"/>
      <c r="Z434" s="224"/>
      <c r="AA434" s="224"/>
      <c r="AB434" s="224"/>
      <c r="AC434" s="224"/>
      <c r="AD434" s="224"/>
      <c r="AE434" s="224"/>
      <c r="AF434" s="224"/>
      <c r="AG434" s="224"/>
      <c r="AH434" s="224"/>
    </row>
    <row r="435" spans="13:34" x14ac:dyDescent="0.25">
      <c r="M435" s="224"/>
      <c r="N435" s="224"/>
      <c r="O435" s="224"/>
      <c r="P435" s="224"/>
      <c r="Q435" s="224"/>
      <c r="R435" s="224"/>
      <c r="S435" s="224"/>
      <c r="T435" s="224"/>
      <c r="U435" s="224"/>
      <c r="V435" s="224"/>
      <c r="W435" s="224"/>
      <c r="X435" s="224"/>
      <c r="Y435" s="224"/>
      <c r="Z435" s="224"/>
      <c r="AA435" s="224"/>
      <c r="AB435" s="224"/>
      <c r="AC435" s="224"/>
      <c r="AD435" s="224"/>
      <c r="AE435" s="224"/>
      <c r="AF435" s="224"/>
      <c r="AG435" s="224"/>
      <c r="AH435" s="224"/>
    </row>
    <row r="436" spans="13:34" x14ac:dyDescent="0.25">
      <c r="M436" s="224"/>
      <c r="N436" s="224"/>
      <c r="O436" s="224"/>
      <c r="P436" s="224"/>
      <c r="Q436" s="224"/>
      <c r="R436" s="224"/>
      <c r="S436" s="224"/>
      <c r="T436" s="224"/>
      <c r="U436" s="224"/>
      <c r="V436" s="224"/>
      <c r="W436" s="224"/>
      <c r="X436" s="224"/>
      <c r="Y436" s="224"/>
      <c r="Z436" s="224"/>
      <c r="AA436" s="224"/>
      <c r="AB436" s="224"/>
      <c r="AC436" s="224"/>
      <c r="AD436" s="224"/>
      <c r="AE436" s="224"/>
      <c r="AF436" s="224"/>
      <c r="AG436" s="224"/>
      <c r="AH436" s="224"/>
    </row>
    <row r="437" spans="13:34" x14ac:dyDescent="0.25">
      <c r="M437" s="224"/>
      <c r="N437" s="224"/>
      <c r="O437" s="224"/>
      <c r="P437" s="224"/>
      <c r="Q437" s="224"/>
      <c r="R437" s="224"/>
      <c r="S437" s="224"/>
      <c r="T437" s="224"/>
      <c r="U437" s="224"/>
      <c r="V437" s="224"/>
      <c r="W437" s="224"/>
      <c r="X437" s="224"/>
      <c r="Y437" s="224"/>
      <c r="Z437" s="224"/>
      <c r="AA437" s="224"/>
      <c r="AB437" s="224"/>
      <c r="AC437" s="224"/>
      <c r="AD437" s="224"/>
      <c r="AE437" s="224"/>
      <c r="AF437" s="224"/>
      <c r="AG437" s="224"/>
      <c r="AH437" s="224"/>
    </row>
    <row r="438" spans="13:34" x14ac:dyDescent="0.25">
      <c r="M438" s="224"/>
      <c r="N438" s="224"/>
      <c r="O438" s="224"/>
      <c r="P438" s="224"/>
      <c r="Q438" s="224"/>
      <c r="R438" s="224"/>
      <c r="S438" s="224"/>
      <c r="T438" s="224"/>
      <c r="U438" s="224"/>
      <c r="V438" s="224"/>
      <c r="W438" s="224"/>
      <c r="X438" s="224"/>
      <c r="Y438" s="224"/>
      <c r="Z438" s="224"/>
      <c r="AA438" s="224"/>
      <c r="AB438" s="224"/>
      <c r="AC438" s="224"/>
      <c r="AD438" s="224"/>
      <c r="AE438" s="224"/>
      <c r="AF438" s="224"/>
      <c r="AG438" s="224"/>
      <c r="AH438" s="224"/>
    </row>
    <row r="439" spans="13:34" x14ac:dyDescent="0.25">
      <c r="M439" s="224"/>
      <c r="N439" s="224"/>
      <c r="O439" s="224"/>
      <c r="P439" s="224"/>
      <c r="Q439" s="224"/>
      <c r="R439" s="224"/>
      <c r="S439" s="224"/>
      <c r="T439" s="224"/>
      <c r="U439" s="224"/>
      <c r="V439" s="224"/>
      <c r="W439" s="224"/>
      <c r="X439" s="224"/>
      <c r="Y439" s="224"/>
      <c r="Z439" s="224"/>
      <c r="AA439" s="224"/>
      <c r="AB439" s="224"/>
      <c r="AC439" s="224"/>
      <c r="AD439" s="224"/>
      <c r="AE439" s="224"/>
      <c r="AF439" s="224"/>
      <c r="AG439" s="224"/>
      <c r="AH439" s="224"/>
    </row>
    <row r="440" spans="13:34" x14ac:dyDescent="0.25">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row>
    <row r="441" spans="13:34" x14ac:dyDescent="0.25">
      <c r="M441" s="224"/>
      <c r="N441" s="224"/>
      <c r="O441" s="224"/>
      <c r="P441" s="224"/>
      <c r="Q441" s="224"/>
      <c r="R441" s="224"/>
      <c r="S441" s="224"/>
      <c r="T441" s="224"/>
      <c r="U441" s="224"/>
      <c r="V441" s="224"/>
      <c r="W441" s="224"/>
      <c r="X441" s="224"/>
      <c r="Y441" s="224"/>
      <c r="Z441" s="224"/>
      <c r="AA441" s="224"/>
      <c r="AB441" s="224"/>
      <c r="AC441" s="224"/>
      <c r="AD441" s="224"/>
      <c r="AE441" s="224"/>
      <c r="AF441" s="224"/>
      <c r="AG441" s="224"/>
      <c r="AH441" s="224"/>
    </row>
    <row r="442" spans="13:34" x14ac:dyDescent="0.25">
      <c r="M442" s="224"/>
      <c r="N442" s="224"/>
      <c r="O442" s="224"/>
      <c r="P442" s="224"/>
      <c r="Q442" s="224"/>
      <c r="R442" s="224"/>
      <c r="S442" s="224"/>
      <c r="T442" s="224"/>
      <c r="U442" s="224"/>
      <c r="V442" s="224"/>
      <c r="W442" s="224"/>
      <c r="X442" s="224"/>
      <c r="Y442" s="224"/>
      <c r="Z442" s="224"/>
      <c r="AA442" s="224"/>
      <c r="AB442" s="224"/>
      <c r="AC442" s="224"/>
      <c r="AD442" s="224"/>
      <c r="AE442" s="224"/>
      <c r="AF442" s="224"/>
      <c r="AG442" s="224"/>
      <c r="AH442" s="224"/>
    </row>
    <row r="443" spans="13:34" x14ac:dyDescent="0.25">
      <c r="M443" s="224"/>
      <c r="N443" s="224"/>
      <c r="O443" s="224"/>
      <c r="P443" s="224"/>
      <c r="Q443" s="224"/>
      <c r="R443" s="224"/>
      <c r="S443" s="224"/>
      <c r="T443" s="224"/>
      <c r="U443" s="224"/>
      <c r="V443" s="224"/>
      <c r="W443" s="224"/>
      <c r="X443" s="224"/>
      <c r="Y443" s="224"/>
      <c r="Z443" s="224"/>
      <c r="AA443" s="224"/>
      <c r="AB443" s="224"/>
      <c r="AC443" s="224"/>
      <c r="AD443" s="224"/>
      <c r="AE443" s="224"/>
      <c r="AF443" s="224"/>
      <c r="AG443" s="224"/>
      <c r="AH443" s="224"/>
    </row>
    <row r="444" spans="13:34" x14ac:dyDescent="0.25">
      <c r="M444" s="224"/>
      <c r="N444" s="224"/>
      <c r="O444" s="224"/>
      <c r="P444" s="224"/>
      <c r="Q444" s="224"/>
      <c r="R444" s="224"/>
      <c r="S444" s="224"/>
      <c r="T444" s="224"/>
      <c r="U444" s="224"/>
      <c r="V444" s="224"/>
      <c r="W444" s="224"/>
      <c r="X444" s="224"/>
      <c r="Y444" s="224"/>
      <c r="Z444" s="224"/>
      <c r="AA444" s="224"/>
      <c r="AB444" s="224"/>
      <c r="AC444" s="224"/>
      <c r="AD444" s="224"/>
      <c r="AE444" s="224"/>
      <c r="AF444" s="224"/>
      <c r="AG444" s="224"/>
      <c r="AH444" s="224"/>
    </row>
    <row r="445" spans="13:34" x14ac:dyDescent="0.25">
      <c r="M445" s="224"/>
      <c r="N445" s="224"/>
      <c r="O445" s="224"/>
      <c r="P445" s="224"/>
      <c r="Q445" s="224"/>
      <c r="R445" s="224"/>
      <c r="S445" s="224"/>
      <c r="T445" s="224"/>
      <c r="U445" s="224"/>
      <c r="V445" s="224"/>
      <c r="W445" s="224"/>
      <c r="X445" s="224"/>
      <c r="Y445" s="224"/>
      <c r="Z445" s="224"/>
      <c r="AA445" s="224"/>
      <c r="AB445" s="224"/>
      <c r="AC445" s="224"/>
      <c r="AD445" s="224"/>
      <c r="AE445" s="224"/>
      <c r="AF445" s="224"/>
      <c r="AG445" s="224"/>
      <c r="AH445" s="224"/>
    </row>
    <row r="446" spans="13:34" x14ac:dyDescent="0.25">
      <c r="M446" s="224"/>
      <c r="N446" s="224"/>
      <c r="O446" s="224"/>
      <c r="P446" s="224"/>
      <c r="Q446" s="224"/>
      <c r="R446" s="224"/>
      <c r="S446" s="224"/>
      <c r="T446" s="224"/>
      <c r="U446" s="224"/>
      <c r="V446" s="224"/>
      <c r="W446" s="224"/>
      <c r="X446" s="224"/>
      <c r="Y446" s="224"/>
      <c r="Z446" s="224"/>
      <c r="AA446" s="224"/>
      <c r="AB446" s="224"/>
      <c r="AC446" s="224"/>
      <c r="AD446" s="224"/>
      <c r="AE446" s="224"/>
      <c r="AF446" s="224"/>
      <c r="AG446" s="224"/>
      <c r="AH446" s="224"/>
    </row>
  </sheetData>
  <autoFilter ref="A7:BC7" xr:uid="{42F0F900-F1CA-4012-BC33-4FB64FD1B882}"/>
  <dataConsolidate/>
  <mergeCells count="6">
    <mergeCell ref="J5:K6"/>
    <mergeCell ref="A5:A7"/>
    <mergeCell ref="B5:C6"/>
    <mergeCell ref="D5:E6"/>
    <mergeCell ref="F5:G6"/>
    <mergeCell ref="H5:I6"/>
  </mergeCells>
  <conditionalFormatting sqref="B8:K372">
    <cfRule type="colorScale" priority="1">
      <colorScale>
        <cfvo type="min"/>
        <cfvo type="percentile" val="50"/>
        <cfvo type="max"/>
        <color theme="0"/>
        <color theme="7" tint="0.79998168889431442"/>
        <color theme="7" tint="0.39997558519241921"/>
      </colorScale>
    </cfRule>
    <cfRule type="cellIs" dxfId="24" priority="2" operator="not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2C049-7010-494A-8703-369091AA75BF}">
  <sheetPr codeName="Feuil18">
    <tabColor theme="4" tint="0.39997558519241921"/>
  </sheetPr>
  <dimension ref="A1:V13511"/>
  <sheetViews>
    <sheetView zoomScale="70" zoomScaleNormal="70" workbookViewId="0">
      <pane ySplit="6" topLeftCell="A373" activePane="bottomLeft" state="frozen"/>
      <selection pane="bottomLeft" activeCell="E313" sqref="E313"/>
    </sheetView>
  </sheetViews>
  <sheetFormatPr baseColWidth="10" defaultColWidth="11.44140625" defaultRowHeight="14.4" x14ac:dyDescent="0.3"/>
  <cols>
    <col min="2" max="2" width="65.109375" customWidth="1"/>
    <col min="5" max="8" width="11.44140625" style="161"/>
  </cols>
  <sheetData>
    <row r="1" spans="1:22" x14ac:dyDescent="0.3">
      <c r="A1" t="s">
        <v>254</v>
      </c>
    </row>
    <row r="2" spans="1:22" x14ac:dyDescent="0.3">
      <c r="A2" t="s">
        <v>269</v>
      </c>
    </row>
    <row r="3" spans="1:22" x14ac:dyDescent="0.3">
      <c r="A3" t="s">
        <v>255</v>
      </c>
    </row>
    <row r="4" spans="1:22" x14ac:dyDescent="0.3">
      <c r="A4" t="s">
        <v>256</v>
      </c>
    </row>
    <row r="6" spans="1:22" x14ac:dyDescent="0.3">
      <c r="A6" t="s">
        <v>75</v>
      </c>
      <c r="B6" t="s">
        <v>76</v>
      </c>
      <c r="C6" t="s">
        <v>77</v>
      </c>
      <c r="D6" t="s">
        <v>186</v>
      </c>
      <c r="E6" s="161" t="s">
        <v>187</v>
      </c>
      <c r="F6" s="161" t="s">
        <v>188</v>
      </c>
      <c r="G6" s="161" t="s">
        <v>189</v>
      </c>
      <c r="H6" s="161" t="s">
        <v>190</v>
      </c>
      <c r="I6" t="s">
        <v>191</v>
      </c>
      <c r="J6" t="s">
        <v>72</v>
      </c>
      <c r="K6" t="s">
        <v>73</v>
      </c>
      <c r="L6" t="s">
        <v>78</v>
      </c>
      <c r="M6" t="s">
        <v>79</v>
      </c>
      <c r="N6" t="s">
        <v>80</v>
      </c>
      <c r="O6" t="s">
        <v>81</v>
      </c>
      <c r="P6" t="s">
        <v>82</v>
      </c>
      <c r="Q6" t="s">
        <v>83</v>
      </c>
      <c r="R6" t="s">
        <v>84</v>
      </c>
      <c r="S6" t="s">
        <v>257</v>
      </c>
      <c r="T6" t="s">
        <v>258</v>
      </c>
      <c r="U6" t="s">
        <v>192</v>
      </c>
      <c r="V6" t="s">
        <v>85</v>
      </c>
    </row>
    <row r="7" spans="1:22" x14ac:dyDescent="0.3">
      <c r="A7" t="s">
        <v>86</v>
      </c>
      <c r="B7" t="s">
        <v>87</v>
      </c>
      <c r="C7" t="s">
        <v>88</v>
      </c>
      <c r="D7" s="29">
        <v>45748</v>
      </c>
      <c r="E7" s="161">
        <v>0</v>
      </c>
      <c r="F7" s="161">
        <v>0</v>
      </c>
      <c r="G7" s="161">
        <v>0</v>
      </c>
      <c r="H7" s="161">
        <v>0</v>
      </c>
      <c r="R7">
        <v>0</v>
      </c>
      <c r="S7">
        <v>0</v>
      </c>
      <c r="T7" s="194">
        <v>0</v>
      </c>
      <c r="U7" t="s">
        <v>193</v>
      </c>
      <c r="V7">
        <v>45413.313090277778</v>
      </c>
    </row>
    <row r="8" spans="1:22" x14ac:dyDescent="0.3">
      <c r="A8" t="s">
        <v>86</v>
      </c>
      <c r="B8" t="s">
        <v>87</v>
      </c>
      <c r="C8" t="s">
        <v>88</v>
      </c>
      <c r="D8" s="29">
        <v>45749</v>
      </c>
      <c r="E8" s="161">
        <v>0</v>
      </c>
      <c r="F8" s="161">
        <v>0</v>
      </c>
      <c r="G8" s="161">
        <v>0</v>
      </c>
      <c r="H8" s="161">
        <v>0</v>
      </c>
      <c r="R8">
        <v>0</v>
      </c>
      <c r="S8">
        <v>0</v>
      </c>
      <c r="T8" s="194">
        <v>0</v>
      </c>
      <c r="U8" t="s">
        <v>193</v>
      </c>
      <c r="V8">
        <v>45413.313379629632</v>
      </c>
    </row>
    <row r="9" spans="1:22" x14ac:dyDescent="0.3">
      <c r="A9" t="s">
        <v>86</v>
      </c>
      <c r="B9" t="s">
        <v>87</v>
      </c>
      <c r="C9" t="s">
        <v>88</v>
      </c>
      <c r="D9" s="29">
        <v>45750</v>
      </c>
      <c r="E9" s="161">
        <v>0</v>
      </c>
      <c r="F9" s="161">
        <v>0</v>
      </c>
      <c r="G9" s="161">
        <v>0</v>
      </c>
      <c r="H9" s="161">
        <v>0</v>
      </c>
      <c r="R9">
        <v>0</v>
      </c>
      <c r="S9">
        <v>0</v>
      </c>
      <c r="T9" s="194">
        <v>0</v>
      </c>
      <c r="U9" t="s">
        <v>193</v>
      </c>
      <c r="V9">
        <v>45413.313310185185</v>
      </c>
    </row>
    <row r="10" spans="1:22" x14ac:dyDescent="0.3">
      <c r="A10" t="s">
        <v>86</v>
      </c>
      <c r="B10" t="s">
        <v>87</v>
      </c>
      <c r="C10" t="s">
        <v>88</v>
      </c>
      <c r="D10" s="29">
        <v>45751</v>
      </c>
      <c r="E10" s="161">
        <v>0</v>
      </c>
      <c r="F10" s="161">
        <v>0</v>
      </c>
      <c r="G10" s="161">
        <v>0</v>
      </c>
      <c r="H10" s="161">
        <v>0</v>
      </c>
      <c r="R10">
        <v>0</v>
      </c>
      <c r="S10">
        <v>0</v>
      </c>
      <c r="T10" s="194">
        <v>0</v>
      </c>
      <c r="U10" t="s">
        <v>193</v>
      </c>
      <c r="V10">
        <v>45413.313379629632</v>
      </c>
    </row>
    <row r="11" spans="1:22" x14ac:dyDescent="0.3">
      <c r="A11" t="s">
        <v>86</v>
      </c>
      <c r="B11" t="s">
        <v>87</v>
      </c>
      <c r="C11" t="s">
        <v>88</v>
      </c>
      <c r="D11" s="29">
        <v>45752</v>
      </c>
      <c r="E11" s="161">
        <v>0</v>
      </c>
      <c r="F11" s="161">
        <v>0</v>
      </c>
      <c r="G11" s="161">
        <v>0</v>
      </c>
      <c r="H11" s="161">
        <v>0</v>
      </c>
      <c r="R11">
        <v>0</v>
      </c>
      <c r="S11">
        <v>0</v>
      </c>
      <c r="T11" s="194">
        <v>0</v>
      </c>
      <c r="U11" t="s">
        <v>193</v>
      </c>
      <c r="V11">
        <v>45413.313379629632</v>
      </c>
    </row>
    <row r="12" spans="1:22" x14ac:dyDescent="0.3">
      <c r="A12" t="s">
        <v>86</v>
      </c>
      <c r="B12" t="s">
        <v>87</v>
      </c>
      <c r="C12" t="s">
        <v>88</v>
      </c>
      <c r="D12" s="29">
        <v>45753</v>
      </c>
      <c r="E12" s="161">
        <v>0</v>
      </c>
      <c r="F12" s="161">
        <v>0</v>
      </c>
      <c r="G12" s="161">
        <v>0</v>
      </c>
      <c r="H12" s="161">
        <v>0</v>
      </c>
      <c r="R12">
        <v>0</v>
      </c>
      <c r="S12">
        <v>0</v>
      </c>
      <c r="T12" s="194">
        <v>0</v>
      </c>
      <c r="U12" t="s">
        <v>193</v>
      </c>
      <c r="V12">
        <v>45413.313379629632</v>
      </c>
    </row>
    <row r="13" spans="1:22" x14ac:dyDescent="0.3">
      <c r="A13" t="s">
        <v>86</v>
      </c>
      <c r="B13" t="s">
        <v>87</v>
      </c>
      <c r="C13" t="s">
        <v>88</v>
      </c>
      <c r="D13" s="29">
        <v>45754</v>
      </c>
      <c r="E13" s="161">
        <v>0</v>
      </c>
      <c r="F13" s="161">
        <v>0</v>
      </c>
      <c r="G13" s="161">
        <v>0</v>
      </c>
      <c r="H13" s="161">
        <v>0</v>
      </c>
      <c r="R13">
        <v>0</v>
      </c>
      <c r="S13">
        <v>0</v>
      </c>
      <c r="T13" s="194">
        <v>0</v>
      </c>
      <c r="U13" t="s">
        <v>193</v>
      </c>
      <c r="V13">
        <v>45413.313391203701</v>
      </c>
    </row>
    <row r="14" spans="1:22" x14ac:dyDescent="0.3">
      <c r="A14" t="s">
        <v>86</v>
      </c>
      <c r="B14" t="s">
        <v>87</v>
      </c>
      <c r="C14" t="s">
        <v>88</v>
      </c>
      <c r="D14" s="29">
        <v>45755</v>
      </c>
      <c r="E14" s="161">
        <v>0</v>
      </c>
      <c r="F14" s="161">
        <v>0</v>
      </c>
      <c r="G14" s="161">
        <v>0</v>
      </c>
      <c r="H14" s="161">
        <v>0</v>
      </c>
      <c r="R14">
        <v>0</v>
      </c>
      <c r="S14">
        <v>0</v>
      </c>
      <c r="T14" s="194">
        <v>0</v>
      </c>
      <c r="U14" t="s">
        <v>193</v>
      </c>
      <c r="V14">
        <v>45413.313391203701</v>
      </c>
    </row>
    <row r="15" spans="1:22" x14ac:dyDescent="0.3">
      <c r="A15" t="s">
        <v>86</v>
      </c>
      <c r="B15" t="s">
        <v>87</v>
      </c>
      <c r="C15" t="s">
        <v>88</v>
      </c>
      <c r="D15" s="29">
        <v>45756</v>
      </c>
      <c r="E15" s="161">
        <v>0</v>
      </c>
      <c r="F15" s="161">
        <v>0</v>
      </c>
      <c r="G15" s="161">
        <v>0</v>
      </c>
      <c r="H15" s="161">
        <v>0</v>
      </c>
      <c r="R15">
        <v>0</v>
      </c>
      <c r="S15">
        <v>0</v>
      </c>
      <c r="T15" s="194">
        <v>0</v>
      </c>
      <c r="U15" t="s">
        <v>193</v>
      </c>
      <c r="V15">
        <v>45413.313391203701</v>
      </c>
    </row>
    <row r="16" spans="1:22" x14ac:dyDescent="0.3">
      <c r="A16" t="s">
        <v>86</v>
      </c>
      <c r="B16" t="s">
        <v>87</v>
      </c>
      <c r="C16" t="s">
        <v>88</v>
      </c>
      <c r="D16" s="29">
        <v>45757</v>
      </c>
      <c r="E16" s="161">
        <v>0</v>
      </c>
      <c r="F16" s="161">
        <v>0</v>
      </c>
      <c r="G16" s="161">
        <v>0</v>
      </c>
      <c r="H16" s="161">
        <v>0</v>
      </c>
      <c r="R16">
        <v>0</v>
      </c>
      <c r="S16">
        <v>0</v>
      </c>
      <c r="T16" s="194">
        <v>0</v>
      </c>
      <c r="U16" t="s">
        <v>193</v>
      </c>
      <c r="V16">
        <v>45413.313402777778</v>
      </c>
    </row>
    <row r="17" spans="1:22" x14ac:dyDescent="0.3">
      <c r="A17" t="s">
        <v>86</v>
      </c>
      <c r="B17" t="s">
        <v>87</v>
      </c>
      <c r="C17" t="s">
        <v>88</v>
      </c>
      <c r="D17" s="29">
        <v>45758</v>
      </c>
      <c r="E17" s="161">
        <v>0</v>
      </c>
      <c r="F17" s="161">
        <v>0</v>
      </c>
      <c r="G17" s="161">
        <v>0</v>
      </c>
      <c r="H17" s="161">
        <v>0</v>
      </c>
      <c r="R17">
        <v>0</v>
      </c>
      <c r="S17">
        <v>0</v>
      </c>
      <c r="T17" s="194">
        <v>0</v>
      </c>
      <c r="U17" t="s">
        <v>193</v>
      </c>
      <c r="V17">
        <v>45413.313391203701</v>
      </c>
    </row>
    <row r="18" spans="1:22" x14ac:dyDescent="0.3">
      <c r="A18" t="s">
        <v>86</v>
      </c>
      <c r="B18" t="s">
        <v>87</v>
      </c>
      <c r="C18" t="s">
        <v>88</v>
      </c>
      <c r="D18" s="29">
        <v>45759</v>
      </c>
      <c r="E18" s="161">
        <v>0</v>
      </c>
      <c r="F18" s="161">
        <v>0</v>
      </c>
      <c r="G18" s="161">
        <v>0</v>
      </c>
      <c r="H18" s="161">
        <v>0</v>
      </c>
      <c r="R18">
        <v>0</v>
      </c>
      <c r="S18">
        <v>0</v>
      </c>
      <c r="T18" s="194">
        <v>0</v>
      </c>
      <c r="U18" t="s">
        <v>193</v>
      </c>
      <c r="V18">
        <v>45413.313402777778</v>
      </c>
    </row>
    <row r="19" spans="1:22" x14ac:dyDescent="0.3">
      <c r="A19" t="s">
        <v>86</v>
      </c>
      <c r="B19" t="s">
        <v>87</v>
      </c>
      <c r="C19" t="s">
        <v>88</v>
      </c>
      <c r="D19" s="29">
        <v>45760</v>
      </c>
      <c r="E19" s="161">
        <v>0</v>
      </c>
      <c r="F19" s="161">
        <v>0</v>
      </c>
      <c r="G19" s="161">
        <v>0</v>
      </c>
      <c r="H19" s="161">
        <v>0</v>
      </c>
      <c r="R19">
        <v>0</v>
      </c>
      <c r="S19">
        <v>0</v>
      </c>
      <c r="T19" s="194">
        <v>0</v>
      </c>
      <c r="U19" t="s">
        <v>193</v>
      </c>
      <c r="V19">
        <v>45413.313402777778</v>
      </c>
    </row>
    <row r="20" spans="1:22" x14ac:dyDescent="0.3">
      <c r="A20" t="s">
        <v>86</v>
      </c>
      <c r="B20" t="s">
        <v>87</v>
      </c>
      <c r="C20" t="s">
        <v>88</v>
      </c>
      <c r="D20" s="29">
        <v>45761</v>
      </c>
      <c r="E20" s="161">
        <v>0</v>
      </c>
      <c r="F20" s="161">
        <v>0</v>
      </c>
      <c r="G20" s="161">
        <v>0</v>
      </c>
      <c r="H20" s="161">
        <v>0</v>
      </c>
      <c r="R20">
        <v>0</v>
      </c>
      <c r="S20">
        <v>0</v>
      </c>
      <c r="T20" s="194">
        <v>0</v>
      </c>
      <c r="U20" t="s">
        <v>193</v>
      </c>
      <c r="V20">
        <v>45413.313402777778</v>
      </c>
    </row>
    <row r="21" spans="1:22" x14ac:dyDescent="0.3">
      <c r="A21" t="s">
        <v>86</v>
      </c>
      <c r="B21" t="s">
        <v>87</v>
      </c>
      <c r="C21" t="s">
        <v>88</v>
      </c>
      <c r="D21" s="29">
        <v>45762</v>
      </c>
      <c r="E21" s="161">
        <v>0</v>
      </c>
      <c r="F21" s="161">
        <v>0</v>
      </c>
      <c r="G21" s="161">
        <v>0</v>
      </c>
      <c r="H21" s="161">
        <v>0</v>
      </c>
      <c r="R21">
        <v>0</v>
      </c>
      <c r="S21">
        <v>0</v>
      </c>
      <c r="T21" s="194">
        <v>0</v>
      </c>
      <c r="U21" t="s">
        <v>193</v>
      </c>
      <c r="V21">
        <v>45413.313414351855</v>
      </c>
    </row>
    <row r="22" spans="1:22" x14ac:dyDescent="0.3">
      <c r="A22" t="s">
        <v>86</v>
      </c>
      <c r="B22" t="s">
        <v>87</v>
      </c>
      <c r="C22" t="s">
        <v>88</v>
      </c>
      <c r="D22" s="29">
        <v>45763</v>
      </c>
      <c r="E22" s="161">
        <v>0</v>
      </c>
      <c r="F22" s="161">
        <v>0</v>
      </c>
      <c r="G22" s="161">
        <v>0</v>
      </c>
      <c r="H22" s="161">
        <v>0</v>
      </c>
      <c r="R22">
        <v>0</v>
      </c>
      <c r="S22">
        <v>0</v>
      </c>
      <c r="T22" s="194">
        <v>0</v>
      </c>
      <c r="U22" t="s">
        <v>193</v>
      </c>
      <c r="V22">
        <v>45413.313414351855</v>
      </c>
    </row>
    <row r="23" spans="1:22" x14ac:dyDescent="0.3">
      <c r="A23" t="s">
        <v>86</v>
      </c>
      <c r="B23" t="s">
        <v>87</v>
      </c>
      <c r="C23" t="s">
        <v>88</v>
      </c>
      <c r="D23" s="29">
        <v>45764</v>
      </c>
      <c r="E23" s="161">
        <v>0</v>
      </c>
      <c r="F23" s="161">
        <v>0</v>
      </c>
      <c r="G23" s="161">
        <v>0</v>
      </c>
      <c r="H23" s="161">
        <v>0</v>
      </c>
      <c r="R23">
        <v>0</v>
      </c>
      <c r="S23">
        <v>0</v>
      </c>
      <c r="T23" s="194">
        <v>0</v>
      </c>
      <c r="U23" t="s">
        <v>193</v>
      </c>
      <c r="V23">
        <v>45413.313414351855</v>
      </c>
    </row>
    <row r="24" spans="1:22" x14ac:dyDescent="0.3">
      <c r="A24" t="s">
        <v>86</v>
      </c>
      <c r="B24" t="s">
        <v>87</v>
      </c>
      <c r="C24" t="s">
        <v>88</v>
      </c>
      <c r="D24" s="29">
        <v>45765</v>
      </c>
      <c r="E24" s="161">
        <v>0</v>
      </c>
      <c r="F24" s="161">
        <v>0</v>
      </c>
      <c r="G24" s="161">
        <v>0</v>
      </c>
      <c r="H24" s="161">
        <v>0</v>
      </c>
      <c r="R24">
        <v>0</v>
      </c>
      <c r="S24">
        <v>0</v>
      </c>
      <c r="T24" s="194">
        <v>0</v>
      </c>
      <c r="U24" t="s">
        <v>193</v>
      </c>
      <c r="V24">
        <v>45413.313414351855</v>
      </c>
    </row>
    <row r="25" spans="1:22" x14ac:dyDescent="0.3">
      <c r="A25" t="s">
        <v>86</v>
      </c>
      <c r="B25" t="s">
        <v>87</v>
      </c>
      <c r="C25" t="s">
        <v>88</v>
      </c>
      <c r="D25" s="29">
        <v>45766</v>
      </c>
      <c r="E25" s="161">
        <v>0</v>
      </c>
      <c r="F25" s="161">
        <v>0</v>
      </c>
      <c r="G25" s="161">
        <v>0</v>
      </c>
      <c r="H25" s="161">
        <v>0</v>
      </c>
      <c r="R25">
        <v>0</v>
      </c>
      <c r="S25">
        <v>0</v>
      </c>
      <c r="T25" s="194">
        <v>0</v>
      </c>
      <c r="U25" t="s">
        <v>193</v>
      </c>
      <c r="V25">
        <v>45413.313425925924</v>
      </c>
    </row>
    <row r="26" spans="1:22" x14ac:dyDescent="0.3">
      <c r="A26" t="s">
        <v>86</v>
      </c>
      <c r="B26" t="s">
        <v>87</v>
      </c>
      <c r="C26" t="s">
        <v>88</v>
      </c>
      <c r="D26" s="29">
        <v>45767</v>
      </c>
      <c r="E26" s="161">
        <v>0</v>
      </c>
      <c r="F26" s="161">
        <v>0</v>
      </c>
      <c r="G26" s="161">
        <v>0</v>
      </c>
      <c r="H26" s="161">
        <v>0</v>
      </c>
      <c r="R26">
        <v>0</v>
      </c>
      <c r="S26">
        <v>0</v>
      </c>
      <c r="T26" s="194">
        <v>0</v>
      </c>
      <c r="U26" t="s">
        <v>193</v>
      </c>
      <c r="V26">
        <v>45413.313425925924</v>
      </c>
    </row>
    <row r="27" spans="1:22" x14ac:dyDescent="0.3">
      <c r="A27" t="s">
        <v>86</v>
      </c>
      <c r="B27" t="s">
        <v>87</v>
      </c>
      <c r="C27" t="s">
        <v>88</v>
      </c>
      <c r="D27" s="29">
        <v>45768</v>
      </c>
      <c r="E27" s="161">
        <v>0</v>
      </c>
      <c r="F27" s="161">
        <v>0</v>
      </c>
      <c r="G27" s="161">
        <v>0</v>
      </c>
      <c r="H27" s="161">
        <v>0</v>
      </c>
      <c r="R27">
        <v>0</v>
      </c>
      <c r="S27">
        <v>0</v>
      </c>
      <c r="T27" s="194">
        <v>0</v>
      </c>
      <c r="U27" t="s">
        <v>193</v>
      </c>
      <c r="V27">
        <v>45413.313425925924</v>
      </c>
    </row>
    <row r="28" spans="1:22" x14ac:dyDescent="0.3">
      <c r="A28" t="s">
        <v>86</v>
      </c>
      <c r="B28" t="s">
        <v>87</v>
      </c>
      <c r="C28" t="s">
        <v>88</v>
      </c>
      <c r="D28" s="29">
        <v>45769</v>
      </c>
      <c r="E28" s="161">
        <v>0</v>
      </c>
      <c r="F28" s="161">
        <v>0</v>
      </c>
      <c r="G28" s="161">
        <v>0</v>
      </c>
      <c r="H28" s="161">
        <v>0</v>
      </c>
      <c r="R28">
        <v>0</v>
      </c>
      <c r="S28">
        <v>0</v>
      </c>
      <c r="T28" s="194">
        <v>0</v>
      </c>
      <c r="U28" t="s">
        <v>193</v>
      </c>
      <c r="V28">
        <v>45413.313437500001</v>
      </c>
    </row>
    <row r="29" spans="1:22" x14ac:dyDescent="0.3">
      <c r="A29" t="s">
        <v>86</v>
      </c>
      <c r="B29" t="s">
        <v>87</v>
      </c>
      <c r="C29" t="s">
        <v>88</v>
      </c>
      <c r="D29" s="29">
        <v>45770</v>
      </c>
      <c r="E29" s="161">
        <v>0</v>
      </c>
      <c r="F29" s="161">
        <v>0</v>
      </c>
      <c r="G29" s="161">
        <v>0</v>
      </c>
      <c r="H29" s="161">
        <v>0</v>
      </c>
      <c r="R29">
        <v>0</v>
      </c>
      <c r="S29">
        <v>0</v>
      </c>
      <c r="T29" s="194">
        <v>0</v>
      </c>
      <c r="U29" t="s">
        <v>193</v>
      </c>
      <c r="V29">
        <v>45413.313437500001</v>
      </c>
    </row>
    <row r="30" spans="1:22" x14ac:dyDescent="0.3">
      <c r="A30" t="s">
        <v>86</v>
      </c>
      <c r="B30" t="s">
        <v>87</v>
      </c>
      <c r="C30" t="s">
        <v>88</v>
      </c>
      <c r="D30" s="29">
        <v>45771</v>
      </c>
      <c r="E30" s="161">
        <v>0</v>
      </c>
      <c r="F30" s="161">
        <v>0</v>
      </c>
      <c r="G30" s="161">
        <v>0</v>
      </c>
      <c r="H30" s="161">
        <v>0</v>
      </c>
      <c r="R30">
        <v>0</v>
      </c>
      <c r="S30">
        <v>0</v>
      </c>
      <c r="T30" s="194">
        <v>0</v>
      </c>
      <c r="U30" t="s">
        <v>193</v>
      </c>
      <c r="V30">
        <v>45413.313449074078</v>
      </c>
    </row>
    <row r="31" spans="1:22" x14ac:dyDescent="0.3">
      <c r="A31" t="s">
        <v>86</v>
      </c>
      <c r="B31" t="s">
        <v>87</v>
      </c>
      <c r="C31" t="s">
        <v>88</v>
      </c>
      <c r="D31" s="29">
        <v>45772</v>
      </c>
      <c r="E31" s="161">
        <v>0</v>
      </c>
      <c r="F31" s="161">
        <v>0</v>
      </c>
      <c r="G31" s="161">
        <v>0</v>
      </c>
      <c r="H31" s="161">
        <v>0</v>
      </c>
      <c r="R31">
        <v>0</v>
      </c>
      <c r="S31">
        <v>0</v>
      </c>
      <c r="T31" s="194">
        <v>0</v>
      </c>
      <c r="U31" t="s">
        <v>193</v>
      </c>
      <c r="V31">
        <v>45413.313437500001</v>
      </c>
    </row>
    <row r="32" spans="1:22" x14ac:dyDescent="0.3">
      <c r="A32" t="s">
        <v>86</v>
      </c>
      <c r="B32" t="s">
        <v>87</v>
      </c>
      <c r="C32" t="s">
        <v>88</v>
      </c>
      <c r="D32" s="29">
        <v>45773</v>
      </c>
      <c r="E32" s="161">
        <v>0</v>
      </c>
      <c r="F32" s="161">
        <v>0</v>
      </c>
      <c r="G32" s="161">
        <v>0</v>
      </c>
      <c r="H32" s="161">
        <v>0</v>
      </c>
      <c r="R32">
        <v>0</v>
      </c>
      <c r="S32">
        <v>0</v>
      </c>
      <c r="T32" s="194">
        <v>0</v>
      </c>
      <c r="U32" t="s">
        <v>193</v>
      </c>
      <c r="V32">
        <v>45413.313437500001</v>
      </c>
    </row>
    <row r="33" spans="1:22" x14ac:dyDescent="0.3">
      <c r="A33" t="s">
        <v>86</v>
      </c>
      <c r="B33" t="s">
        <v>87</v>
      </c>
      <c r="C33" t="s">
        <v>88</v>
      </c>
      <c r="D33" s="29">
        <v>45774</v>
      </c>
      <c r="E33" s="161">
        <v>0</v>
      </c>
      <c r="F33" s="161">
        <v>0</v>
      </c>
      <c r="G33" s="161">
        <v>0</v>
      </c>
      <c r="H33" s="161">
        <v>0</v>
      </c>
      <c r="R33">
        <v>0</v>
      </c>
      <c r="S33">
        <v>0</v>
      </c>
      <c r="T33" s="194">
        <v>0</v>
      </c>
      <c r="U33" t="s">
        <v>193</v>
      </c>
      <c r="V33">
        <v>45413.313460648147</v>
      </c>
    </row>
    <row r="34" spans="1:22" x14ac:dyDescent="0.3">
      <c r="A34" t="s">
        <v>86</v>
      </c>
      <c r="B34" t="s">
        <v>87</v>
      </c>
      <c r="C34" t="s">
        <v>88</v>
      </c>
      <c r="D34" s="29">
        <v>45775</v>
      </c>
      <c r="E34" s="161">
        <v>0</v>
      </c>
      <c r="F34" s="161">
        <v>0</v>
      </c>
      <c r="G34" s="161">
        <v>0</v>
      </c>
      <c r="H34" s="161">
        <v>0</v>
      </c>
      <c r="R34">
        <v>0</v>
      </c>
      <c r="S34">
        <v>0</v>
      </c>
      <c r="T34" s="194">
        <v>0</v>
      </c>
      <c r="U34" t="s">
        <v>193</v>
      </c>
      <c r="V34">
        <v>45413.313449074078</v>
      </c>
    </row>
    <row r="35" spans="1:22" x14ac:dyDescent="0.3">
      <c r="A35" t="s">
        <v>86</v>
      </c>
      <c r="B35" t="s">
        <v>87</v>
      </c>
      <c r="C35" t="s">
        <v>88</v>
      </c>
      <c r="D35" s="29">
        <v>45776</v>
      </c>
      <c r="E35" s="161">
        <v>0</v>
      </c>
      <c r="F35" s="161">
        <v>0</v>
      </c>
      <c r="G35" s="161">
        <v>0</v>
      </c>
      <c r="H35" s="161">
        <v>0</v>
      </c>
      <c r="R35">
        <v>0</v>
      </c>
      <c r="S35">
        <v>0</v>
      </c>
      <c r="T35" s="194">
        <v>0</v>
      </c>
      <c r="U35" t="s">
        <v>193</v>
      </c>
      <c r="V35">
        <v>45413.313460648147</v>
      </c>
    </row>
    <row r="36" spans="1:22" x14ac:dyDescent="0.3">
      <c r="A36" t="s">
        <v>86</v>
      </c>
      <c r="B36" t="s">
        <v>87</v>
      </c>
      <c r="C36" t="s">
        <v>88</v>
      </c>
      <c r="D36" s="29">
        <v>45777</v>
      </c>
      <c r="E36" s="161">
        <v>0</v>
      </c>
      <c r="F36" s="161">
        <v>0</v>
      </c>
      <c r="G36" s="161">
        <v>0</v>
      </c>
      <c r="H36" s="161">
        <v>0</v>
      </c>
      <c r="R36">
        <v>0</v>
      </c>
      <c r="S36">
        <v>0</v>
      </c>
      <c r="T36" s="194">
        <v>0</v>
      </c>
      <c r="U36" t="s">
        <v>193</v>
      </c>
      <c r="V36">
        <v>45413.313460648147</v>
      </c>
    </row>
    <row r="37" spans="1:22" x14ac:dyDescent="0.3">
      <c r="A37" t="s">
        <v>86</v>
      </c>
      <c r="B37" t="s">
        <v>87</v>
      </c>
      <c r="C37" t="s">
        <v>88</v>
      </c>
      <c r="D37" s="29">
        <v>45778</v>
      </c>
      <c r="E37" s="161">
        <v>0</v>
      </c>
      <c r="F37" s="161">
        <v>0</v>
      </c>
      <c r="G37" s="161">
        <v>0</v>
      </c>
      <c r="H37" s="161">
        <v>0</v>
      </c>
      <c r="R37">
        <v>0</v>
      </c>
      <c r="S37">
        <v>0</v>
      </c>
      <c r="T37" s="194">
        <v>0</v>
      </c>
      <c r="U37" t="s">
        <v>193</v>
      </c>
      <c r="V37">
        <v>45444.313078703701</v>
      </c>
    </row>
    <row r="38" spans="1:22" x14ac:dyDescent="0.3">
      <c r="A38" t="s">
        <v>86</v>
      </c>
      <c r="B38" t="s">
        <v>87</v>
      </c>
      <c r="C38" t="s">
        <v>88</v>
      </c>
      <c r="D38" s="29">
        <v>45779</v>
      </c>
      <c r="E38" s="161">
        <v>0</v>
      </c>
      <c r="F38" s="161">
        <v>0</v>
      </c>
      <c r="G38" s="161">
        <v>0</v>
      </c>
      <c r="H38" s="161">
        <v>0</v>
      </c>
      <c r="R38">
        <v>0</v>
      </c>
      <c r="S38">
        <v>0</v>
      </c>
      <c r="T38" s="194">
        <v>0</v>
      </c>
      <c r="U38" t="s">
        <v>193</v>
      </c>
      <c r="V38">
        <v>45444.313217592593</v>
      </c>
    </row>
    <row r="39" spans="1:22" x14ac:dyDescent="0.3">
      <c r="A39" t="s">
        <v>86</v>
      </c>
      <c r="B39" t="s">
        <v>87</v>
      </c>
      <c r="C39" t="s">
        <v>88</v>
      </c>
      <c r="D39" s="29">
        <v>45780</v>
      </c>
      <c r="E39" s="161">
        <v>0</v>
      </c>
      <c r="F39" s="161">
        <v>0</v>
      </c>
      <c r="G39" s="161">
        <v>0</v>
      </c>
      <c r="H39" s="161">
        <v>0</v>
      </c>
      <c r="R39">
        <v>0</v>
      </c>
      <c r="S39">
        <v>0</v>
      </c>
      <c r="T39" s="194">
        <v>0</v>
      </c>
      <c r="U39" t="s">
        <v>193</v>
      </c>
      <c r="V39">
        <v>45444.313449074078</v>
      </c>
    </row>
    <row r="40" spans="1:22" x14ac:dyDescent="0.3">
      <c r="A40" t="s">
        <v>86</v>
      </c>
      <c r="B40" t="s">
        <v>87</v>
      </c>
      <c r="C40" t="s">
        <v>88</v>
      </c>
      <c r="D40" s="29">
        <v>45781</v>
      </c>
      <c r="E40" s="161">
        <v>0</v>
      </c>
      <c r="F40" s="161">
        <v>0</v>
      </c>
      <c r="G40" s="161">
        <v>0</v>
      </c>
      <c r="H40" s="161">
        <v>0</v>
      </c>
      <c r="R40">
        <v>0</v>
      </c>
      <c r="S40">
        <v>0</v>
      </c>
      <c r="T40" s="194">
        <v>0</v>
      </c>
      <c r="U40" t="s">
        <v>193</v>
      </c>
      <c r="V40">
        <v>45444.313449074078</v>
      </c>
    </row>
    <row r="41" spans="1:22" x14ac:dyDescent="0.3">
      <c r="A41" t="s">
        <v>86</v>
      </c>
      <c r="B41" t="s">
        <v>87</v>
      </c>
      <c r="C41" t="s">
        <v>88</v>
      </c>
      <c r="D41" s="29">
        <v>45782</v>
      </c>
      <c r="E41" s="161">
        <v>0</v>
      </c>
      <c r="F41" s="161">
        <v>0</v>
      </c>
      <c r="G41" s="161">
        <v>0</v>
      </c>
      <c r="H41" s="161">
        <v>0</v>
      </c>
      <c r="R41">
        <v>0</v>
      </c>
      <c r="S41">
        <v>0</v>
      </c>
      <c r="T41" s="194">
        <v>0</v>
      </c>
      <c r="U41" t="s">
        <v>193</v>
      </c>
      <c r="V41">
        <v>45444.313449074078</v>
      </c>
    </row>
    <row r="42" spans="1:22" x14ac:dyDescent="0.3">
      <c r="A42" t="s">
        <v>86</v>
      </c>
      <c r="B42" t="s">
        <v>87</v>
      </c>
      <c r="C42" t="s">
        <v>88</v>
      </c>
      <c r="D42" s="29">
        <v>45783</v>
      </c>
      <c r="E42" s="161">
        <v>0</v>
      </c>
      <c r="F42" s="161">
        <v>0</v>
      </c>
      <c r="G42" s="161">
        <v>0</v>
      </c>
      <c r="H42" s="161">
        <v>0</v>
      </c>
      <c r="R42">
        <v>0</v>
      </c>
      <c r="S42">
        <v>0</v>
      </c>
      <c r="T42" s="194">
        <v>0</v>
      </c>
      <c r="U42" t="s">
        <v>193</v>
      </c>
      <c r="V42">
        <v>45444.313449074078</v>
      </c>
    </row>
    <row r="43" spans="1:22" x14ac:dyDescent="0.3">
      <c r="A43" t="s">
        <v>86</v>
      </c>
      <c r="B43" t="s">
        <v>87</v>
      </c>
      <c r="C43" t="s">
        <v>88</v>
      </c>
      <c r="D43" s="29">
        <v>45784</v>
      </c>
      <c r="E43" s="161">
        <v>0</v>
      </c>
      <c r="F43" s="161">
        <v>0</v>
      </c>
      <c r="G43" s="161">
        <v>0</v>
      </c>
      <c r="H43" s="161">
        <v>0</v>
      </c>
      <c r="R43">
        <v>0</v>
      </c>
      <c r="S43">
        <v>0</v>
      </c>
      <c r="T43" s="194">
        <v>0</v>
      </c>
      <c r="U43" t="s">
        <v>193</v>
      </c>
      <c r="V43">
        <v>45444.313460648147</v>
      </c>
    </row>
    <row r="44" spans="1:22" x14ac:dyDescent="0.3">
      <c r="A44" t="s">
        <v>86</v>
      </c>
      <c r="B44" t="s">
        <v>87</v>
      </c>
      <c r="C44" t="s">
        <v>88</v>
      </c>
      <c r="D44" s="29">
        <v>45785</v>
      </c>
      <c r="E44" s="161">
        <v>0</v>
      </c>
      <c r="F44" s="161">
        <v>0</v>
      </c>
      <c r="G44" s="161">
        <v>0</v>
      </c>
      <c r="H44" s="161">
        <v>0</v>
      </c>
      <c r="R44">
        <v>0</v>
      </c>
      <c r="S44">
        <v>0</v>
      </c>
      <c r="T44" s="194">
        <v>0</v>
      </c>
      <c r="U44" t="s">
        <v>193</v>
      </c>
      <c r="V44">
        <v>45444.313460648147</v>
      </c>
    </row>
    <row r="45" spans="1:22" x14ac:dyDescent="0.3">
      <c r="A45" t="s">
        <v>86</v>
      </c>
      <c r="B45" t="s">
        <v>87</v>
      </c>
      <c r="C45" t="s">
        <v>88</v>
      </c>
      <c r="D45" s="29">
        <v>45786</v>
      </c>
      <c r="E45" s="161">
        <v>0</v>
      </c>
      <c r="F45" s="161">
        <v>0</v>
      </c>
      <c r="G45" s="161">
        <v>0</v>
      </c>
      <c r="H45" s="161">
        <v>0</v>
      </c>
      <c r="R45">
        <v>0</v>
      </c>
      <c r="S45">
        <v>0</v>
      </c>
      <c r="T45" s="194">
        <v>0</v>
      </c>
      <c r="U45" t="s">
        <v>193</v>
      </c>
      <c r="V45">
        <v>45444.313460648147</v>
      </c>
    </row>
    <row r="46" spans="1:22" x14ac:dyDescent="0.3">
      <c r="A46" t="s">
        <v>86</v>
      </c>
      <c r="B46" t="s">
        <v>87</v>
      </c>
      <c r="C46" t="s">
        <v>88</v>
      </c>
      <c r="D46" s="29">
        <v>45787</v>
      </c>
      <c r="E46" s="161">
        <v>0</v>
      </c>
      <c r="F46" s="161">
        <v>0</v>
      </c>
      <c r="G46" s="161">
        <v>0</v>
      </c>
      <c r="H46" s="161">
        <v>0</v>
      </c>
      <c r="R46">
        <v>0</v>
      </c>
      <c r="S46">
        <v>0</v>
      </c>
      <c r="T46" s="194">
        <v>0</v>
      </c>
      <c r="U46" t="s">
        <v>193</v>
      </c>
      <c r="V46">
        <v>45444.313472222224</v>
      </c>
    </row>
    <row r="47" spans="1:22" x14ac:dyDescent="0.3">
      <c r="A47" t="s">
        <v>86</v>
      </c>
      <c r="B47" t="s">
        <v>87</v>
      </c>
      <c r="C47" t="s">
        <v>88</v>
      </c>
      <c r="D47" s="29">
        <v>45788</v>
      </c>
      <c r="E47" s="161">
        <v>0</v>
      </c>
      <c r="F47" s="161">
        <v>0</v>
      </c>
      <c r="G47" s="161">
        <v>0</v>
      </c>
      <c r="H47" s="161">
        <v>0</v>
      </c>
      <c r="R47">
        <v>0</v>
      </c>
      <c r="S47">
        <v>0</v>
      </c>
      <c r="T47" s="194">
        <v>0</v>
      </c>
      <c r="U47" t="s">
        <v>193</v>
      </c>
      <c r="V47">
        <v>45444.313472222224</v>
      </c>
    </row>
    <row r="48" spans="1:22" x14ac:dyDescent="0.3">
      <c r="A48" t="s">
        <v>86</v>
      </c>
      <c r="B48" t="s">
        <v>87</v>
      </c>
      <c r="C48" t="s">
        <v>88</v>
      </c>
      <c r="D48" s="29">
        <v>45789</v>
      </c>
      <c r="E48" s="161">
        <v>0</v>
      </c>
      <c r="F48" s="161">
        <v>0</v>
      </c>
      <c r="G48" s="161">
        <v>0</v>
      </c>
      <c r="H48" s="161">
        <v>0</v>
      </c>
      <c r="R48">
        <v>0</v>
      </c>
      <c r="S48">
        <v>0</v>
      </c>
      <c r="T48" s="194">
        <v>0</v>
      </c>
      <c r="U48" t="s">
        <v>193</v>
      </c>
      <c r="V48">
        <v>45444.313472222224</v>
      </c>
    </row>
    <row r="49" spans="1:22" x14ac:dyDescent="0.3">
      <c r="A49" t="s">
        <v>86</v>
      </c>
      <c r="B49" t="s">
        <v>87</v>
      </c>
      <c r="C49" t="s">
        <v>88</v>
      </c>
      <c r="D49" s="29">
        <v>45790</v>
      </c>
      <c r="E49" s="161">
        <v>0</v>
      </c>
      <c r="F49" s="161">
        <v>0</v>
      </c>
      <c r="G49" s="161">
        <v>0</v>
      </c>
      <c r="H49" s="161">
        <v>0</v>
      </c>
      <c r="R49">
        <v>0</v>
      </c>
      <c r="S49">
        <v>0</v>
      </c>
      <c r="T49" s="194">
        <v>0</v>
      </c>
      <c r="U49" t="s">
        <v>193</v>
      </c>
      <c r="V49">
        <v>45444.313483796293</v>
      </c>
    </row>
    <row r="50" spans="1:22" x14ac:dyDescent="0.3">
      <c r="A50" t="s">
        <v>86</v>
      </c>
      <c r="B50" t="s">
        <v>87</v>
      </c>
      <c r="C50" t="s">
        <v>88</v>
      </c>
      <c r="D50" s="29">
        <v>45791</v>
      </c>
      <c r="E50" s="161">
        <v>0</v>
      </c>
      <c r="F50" s="161">
        <v>0</v>
      </c>
      <c r="G50" s="161">
        <v>0</v>
      </c>
      <c r="H50" s="161">
        <v>0</v>
      </c>
      <c r="R50">
        <v>0</v>
      </c>
      <c r="S50">
        <v>0</v>
      </c>
      <c r="T50" s="194">
        <v>0</v>
      </c>
      <c r="U50" t="s">
        <v>193</v>
      </c>
      <c r="V50">
        <v>45444.313483796293</v>
      </c>
    </row>
    <row r="51" spans="1:22" x14ac:dyDescent="0.3">
      <c r="A51" t="s">
        <v>86</v>
      </c>
      <c r="B51" t="s">
        <v>87</v>
      </c>
      <c r="C51" t="s">
        <v>88</v>
      </c>
      <c r="D51" s="29">
        <v>45792</v>
      </c>
      <c r="E51" s="161">
        <v>0</v>
      </c>
      <c r="F51" s="161">
        <v>0</v>
      </c>
      <c r="G51" s="161">
        <v>0</v>
      </c>
      <c r="H51" s="161">
        <v>0</v>
      </c>
      <c r="R51">
        <v>0</v>
      </c>
      <c r="S51">
        <v>0</v>
      </c>
      <c r="T51" s="194">
        <v>0</v>
      </c>
      <c r="U51" t="s">
        <v>193</v>
      </c>
      <c r="V51">
        <v>45444.313483796293</v>
      </c>
    </row>
    <row r="52" spans="1:22" x14ac:dyDescent="0.3">
      <c r="A52" t="s">
        <v>86</v>
      </c>
      <c r="B52" t="s">
        <v>87</v>
      </c>
      <c r="C52" t="s">
        <v>88</v>
      </c>
      <c r="D52" s="29">
        <v>45793</v>
      </c>
      <c r="E52" s="161">
        <v>0</v>
      </c>
      <c r="F52" s="161">
        <v>0</v>
      </c>
      <c r="G52" s="161">
        <v>0</v>
      </c>
      <c r="H52" s="161">
        <v>0</v>
      </c>
      <c r="R52">
        <v>0</v>
      </c>
      <c r="S52">
        <v>0</v>
      </c>
      <c r="T52" s="194">
        <v>0</v>
      </c>
      <c r="U52" t="s">
        <v>193</v>
      </c>
      <c r="V52">
        <v>45444.31349537037</v>
      </c>
    </row>
    <row r="53" spans="1:22" x14ac:dyDescent="0.3">
      <c r="A53" t="s">
        <v>86</v>
      </c>
      <c r="B53" t="s">
        <v>87</v>
      </c>
      <c r="C53" t="s">
        <v>88</v>
      </c>
      <c r="D53" s="29">
        <v>45794</v>
      </c>
      <c r="E53" s="161">
        <v>0</v>
      </c>
      <c r="F53" s="161">
        <v>0</v>
      </c>
      <c r="G53" s="161">
        <v>0</v>
      </c>
      <c r="H53" s="161">
        <v>0</v>
      </c>
      <c r="R53">
        <v>0</v>
      </c>
      <c r="S53">
        <v>0</v>
      </c>
      <c r="T53" s="194">
        <v>0</v>
      </c>
      <c r="U53" t="s">
        <v>193</v>
      </c>
      <c r="V53">
        <v>45444.31349537037</v>
      </c>
    </row>
    <row r="54" spans="1:22" x14ac:dyDescent="0.3">
      <c r="A54" t="s">
        <v>86</v>
      </c>
      <c r="B54" t="s">
        <v>87</v>
      </c>
      <c r="C54" t="s">
        <v>88</v>
      </c>
      <c r="D54" s="29">
        <v>45795</v>
      </c>
      <c r="E54" s="161">
        <v>0</v>
      </c>
      <c r="F54" s="161">
        <v>0</v>
      </c>
      <c r="G54" s="161">
        <v>0</v>
      </c>
      <c r="H54" s="161">
        <v>0</v>
      </c>
      <c r="R54">
        <v>0</v>
      </c>
      <c r="S54">
        <v>0</v>
      </c>
      <c r="T54" s="194">
        <v>0</v>
      </c>
      <c r="U54" t="s">
        <v>193</v>
      </c>
      <c r="V54">
        <v>45444.313506944447</v>
      </c>
    </row>
    <row r="55" spans="1:22" x14ac:dyDescent="0.3">
      <c r="A55" t="s">
        <v>86</v>
      </c>
      <c r="B55" t="s">
        <v>87</v>
      </c>
      <c r="C55" t="s">
        <v>88</v>
      </c>
      <c r="D55" s="29">
        <v>45796</v>
      </c>
      <c r="E55" s="161">
        <v>0</v>
      </c>
      <c r="F55" s="161">
        <v>0</v>
      </c>
      <c r="G55" s="161">
        <v>0</v>
      </c>
      <c r="H55" s="161">
        <v>0</v>
      </c>
      <c r="R55">
        <v>0</v>
      </c>
      <c r="S55">
        <v>0</v>
      </c>
      <c r="T55" s="194">
        <v>0</v>
      </c>
      <c r="U55" t="s">
        <v>193</v>
      </c>
      <c r="V55">
        <v>45444.31349537037</v>
      </c>
    </row>
    <row r="56" spans="1:22" x14ac:dyDescent="0.3">
      <c r="A56" t="s">
        <v>86</v>
      </c>
      <c r="B56" t="s">
        <v>87</v>
      </c>
      <c r="C56" t="s">
        <v>88</v>
      </c>
      <c r="D56" s="29">
        <v>45797</v>
      </c>
      <c r="E56" s="161">
        <v>0</v>
      </c>
      <c r="F56" s="161">
        <v>0</v>
      </c>
      <c r="G56" s="161">
        <v>0</v>
      </c>
      <c r="H56" s="161">
        <v>0</v>
      </c>
      <c r="R56">
        <v>0</v>
      </c>
      <c r="S56">
        <v>0</v>
      </c>
      <c r="T56" s="194">
        <v>0</v>
      </c>
      <c r="U56" t="s">
        <v>193</v>
      </c>
      <c r="V56">
        <v>45444.313506944447</v>
      </c>
    </row>
    <row r="57" spans="1:22" x14ac:dyDescent="0.3">
      <c r="A57" t="s">
        <v>86</v>
      </c>
      <c r="B57" t="s">
        <v>87</v>
      </c>
      <c r="C57" t="s">
        <v>88</v>
      </c>
      <c r="D57" s="29">
        <v>45798</v>
      </c>
      <c r="E57" s="161">
        <v>0</v>
      </c>
      <c r="F57" s="161">
        <v>0</v>
      </c>
      <c r="G57" s="161">
        <v>0</v>
      </c>
      <c r="H57" s="161">
        <v>0</v>
      </c>
      <c r="R57">
        <v>0</v>
      </c>
      <c r="S57">
        <v>0</v>
      </c>
      <c r="T57" s="194">
        <v>0</v>
      </c>
      <c r="U57" t="s">
        <v>193</v>
      </c>
      <c r="V57">
        <v>45444.313506944447</v>
      </c>
    </row>
    <row r="58" spans="1:22" x14ac:dyDescent="0.3">
      <c r="A58" t="s">
        <v>86</v>
      </c>
      <c r="B58" t="s">
        <v>87</v>
      </c>
      <c r="C58" t="s">
        <v>88</v>
      </c>
      <c r="D58" s="29">
        <v>45799</v>
      </c>
      <c r="E58" s="161">
        <v>0</v>
      </c>
      <c r="F58" s="161">
        <v>0</v>
      </c>
      <c r="G58" s="161">
        <v>0</v>
      </c>
      <c r="H58" s="161">
        <v>0</v>
      </c>
      <c r="R58">
        <v>0</v>
      </c>
      <c r="S58">
        <v>0</v>
      </c>
      <c r="T58" s="194">
        <v>0</v>
      </c>
      <c r="U58" t="s">
        <v>193</v>
      </c>
      <c r="V58">
        <v>45444.313506944447</v>
      </c>
    </row>
    <row r="59" spans="1:22" x14ac:dyDescent="0.3">
      <c r="A59" t="s">
        <v>86</v>
      </c>
      <c r="B59" t="s">
        <v>87</v>
      </c>
      <c r="C59" t="s">
        <v>88</v>
      </c>
      <c r="D59" s="29">
        <v>45800</v>
      </c>
      <c r="E59" s="161">
        <v>0</v>
      </c>
      <c r="F59" s="161">
        <v>0</v>
      </c>
      <c r="G59" s="161">
        <v>0</v>
      </c>
      <c r="H59" s="161">
        <v>0</v>
      </c>
      <c r="R59">
        <v>0</v>
      </c>
      <c r="S59">
        <v>0</v>
      </c>
      <c r="T59" s="194">
        <v>0</v>
      </c>
      <c r="U59" t="s">
        <v>193</v>
      </c>
      <c r="V59">
        <v>45444.313518518517</v>
      </c>
    </row>
    <row r="60" spans="1:22" x14ac:dyDescent="0.3">
      <c r="A60" t="s">
        <v>86</v>
      </c>
      <c r="B60" t="s">
        <v>87</v>
      </c>
      <c r="C60" t="s">
        <v>88</v>
      </c>
      <c r="D60" s="29">
        <v>45801</v>
      </c>
      <c r="E60" s="161">
        <v>0</v>
      </c>
      <c r="F60" s="161">
        <v>0</v>
      </c>
      <c r="G60" s="161">
        <v>0</v>
      </c>
      <c r="H60" s="161">
        <v>0</v>
      </c>
      <c r="R60">
        <v>0</v>
      </c>
      <c r="S60">
        <v>0</v>
      </c>
      <c r="T60" s="194">
        <v>0</v>
      </c>
      <c r="U60" t="s">
        <v>193</v>
      </c>
      <c r="V60">
        <v>45444.313518518517</v>
      </c>
    </row>
    <row r="61" spans="1:22" x14ac:dyDescent="0.3">
      <c r="A61" t="s">
        <v>86</v>
      </c>
      <c r="B61" t="s">
        <v>87</v>
      </c>
      <c r="C61" t="s">
        <v>88</v>
      </c>
      <c r="D61" s="29">
        <v>45802</v>
      </c>
      <c r="E61" s="161">
        <v>0</v>
      </c>
      <c r="F61" s="161">
        <v>0</v>
      </c>
      <c r="G61" s="161">
        <v>0</v>
      </c>
      <c r="H61" s="161">
        <v>0</v>
      </c>
      <c r="R61">
        <v>0</v>
      </c>
      <c r="S61">
        <v>0</v>
      </c>
      <c r="T61" s="194">
        <v>0</v>
      </c>
      <c r="U61" t="s">
        <v>193</v>
      </c>
      <c r="V61">
        <v>45444.313518518517</v>
      </c>
    </row>
    <row r="62" spans="1:22" x14ac:dyDescent="0.3">
      <c r="A62" t="s">
        <v>86</v>
      </c>
      <c r="B62" t="s">
        <v>87</v>
      </c>
      <c r="C62" t="s">
        <v>88</v>
      </c>
      <c r="D62" s="29">
        <v>45803</v>
      </c>
      <c r="E62" s="161">
        <v>0</v>
      </c>
      <c r="F62" s="161">
        <v>0</v>
      </c>
      <c r="G62" s="161">
        <v>0</v>
      </c>
      <c r="H62" s="161">
        <v>0</v>
      </c>
      <c r="R62">
        <v>0</v>
      </c>
      <c r="S62">
        <v>0</v>
      </c>
      <c r="T62" s="194">
        <v>0</v>
      </c>
      <c r="U62" t="s">
        <v>193</v>
      </c>
      <c r="V62">
        <v>45444.313518518517</v>
      </c>
    </row>
    <row r="63" spans="1:22" x14ac:dyDescent="0.3">
      <c r="A63" t="s">
        <v>86</v>
      </c>
      <c r="B63" t="s">
        <v>87</v>
      </c>
      <c r="C63" t="s">
        <v>88</v>
      </c>
      <c r="D63" s="29">
        <v>45804</v>
      </c>
      <c r="E63" s="161">
        <v>0</v>
      </c>
      <c r="F63" s="161">
        <v>0</v>
      </c>
      <c r="G63" s="161">
        <v>0</v>
      </c>
      <c r="H63" s="161">
        <v>0</v>
      </c>
      <c r="R63">
        <v>0</v>
      </c>
      <c r="S63">
        <v>0</v>
      </c>
      <c r="T63" s="194">
        <v>0</v>
      </c>
      <c r="U63" t="s">
        <v>193</v>
      </c>
      <c r="V63">
        <v>45444.313530092593</v>
      </c>
    </row>
    <row r="64" spans="1:22" x14ac:dyDescent="0.3">
      <c r="A64" t="s">
        <v>86</v>
      </c>
      <c r="B64" t="s">
        <v>87</v>
      </c>
      <c r="C64" t="s">
        <v>88</v>
      </c>
      <c r="D64" s="29">
        <v>45805</v>
      </c>
      <c r="E64" s="161">
        <v>0</v>
      </c>
      <c r="F64" s="161">
        <v>0</v>
      </c>
      <c r="G64" s="161">
        <v>0</v>
      </c>
      <c r="H64" s="161">
        <v>0</v>
      </c>
      <c r="R64">
        <v>0</v>
      </c>
      <c r="S64">
        <v>0</v>
      </c>
      <c r="T64" s="194">
        <v>0</v>
      </c>
      <c r="U64" t="s">
        <v>193</v>
      </c>
      <c r="V64">
        <v>45444.313530092593</v>
      </c>
    </row>
    <row r="65" spans="1:22" x14ac:dyDescent="0.3">
      <c r="A65" t="s">
        <v>86</v>
      </c>
      <c r="B65" t="s">
        <v>87</v>
      </c>
      <c r="C65" t="s">
        <v>88</v>
      </c>
      <c r="D65" s="29">
        <v>45806</v>
      </c>
      <c r="E65" s="161">
        <v>0</v>
      </c>
      <c r="F65" s="161">
        <v>0</v>
      </c>
      <c r="G65" s="161">
        <v>0</v>
      </c>
      <c r="H65" s="161">
        <v>0</v>
      </c>
      <c r="R65">
        <v>0</v>
      </c>
      <c r="S65">
        <v>0</v>
      </c>
      <c r="T65" s="194">
        <v>0</v>
      </c>
      <c r="U65" t="s">
        <v>193</v>
      </c>
      <c r="V65">
        <v>45444.313530092593</v>
      </c>
    </row>
    <row r="66" spans="1:22" x14ac:dyDescent="0.3">
      <c r="A66" t="s">
        <v>86</v>
      </c>
      <c r="B66" t="s">
        <v>87</v>
      </c>
      <c r="C66" t="s">
        <v>88</v>
      </c>
      <c r="D66" s="29">
        <v>45807</v>
      </c>
      <c r="E66" s="161">
        <v>0</v>
      </c>
      <c r="F66" s="161">
        <v>0</v>
      </c>
      <c r="G66" s="161">
        <v>0</v>
      </c>
      <c r="H66" s="161">
        <v>0</v>
      </c>
      <c r="R66">
        <v>0</v>
      </c>
      <c r="S66">
        <v>0</v>
      </c>
      <c r="T66" s="194">
        <v>0</v>
      </c>
      <c r="U66" t="s">
        <v>193</v>
      </c>
      <c r="V66">
        <v>45444.31354166667</v>
      </c>
    </row>
    <row r="67" spans="1:22" x14ac:dyDescent="0.3">
      <c r="A67" t="s">
        <v>86</v>
      </c>
      <c r="B67" t="s">
        <v>87</v>
      </c>
      <c r="C67" t="s">
        <v>88</v>
      </c>
      <c r="D67" s="29">
        <v>45808</v>
      </c>
      <c r="E67" s="161">
        <v>0</v>
      </c>
      <c r="F67" s="161">
        <v>0</v>
      </c>
      <c r="G67" s="161">
        <v>0</v>
      </c>
      <c r="H67" s="161">
        <v>0</v>
      </c>
      <c r="R67">
        <v>0</v>
      </c>
      <c r="S67">
        <v>0</v>
      </c>
      <c r="T67" s="194">
        <v>0</v>
      </c>
      <c r="U67" t="s">
        <v>193</v>
      </c>
      <c r="V67">
        <v>45444.31354166667</v>
      </c>
    </row>
    <row r="68" spans="1:22" x14ac:dyDescent="0.3">
      <c r="A68" t="s">
        <v>86</v>
      </c>
      <c r="B68" t="s">
        <v>87</v>
      </c>
      <c r="C68" t="s">
        <v>88</v>
      </c>
      <c r="D68" s="29">
        <v>45809</v>
      </c>
      <c r="E68" s="161">
        <v>0</v>
      </c>
      <c r="F68" s="161">
        <v>0</v>
      </c>
      <c r="G68" s="161">
        <v>0</v>
      </c>
      <c r="H68" s="161">
        <v>0</v>
      </c>
      <c r="R68">
        <v>0</v>
      </c>
      <c r="S68">
        <v>0</v>
      </c>
      <c r="T68" s="194">
        <v>0</v>
      </c>
      <c r="U68" t="s">
        <v>193</v>
      </c>
      <c r="V68">
        <v>45474.313287037039</v>
      </c>
    </row>
    <row r="69" spans="1:22" x14ac:dyDescent="0.3">
      <c r="A69" t="s">
        <v>86</v>
      </c>
      <c r="B69" t="s">
        <v>87</v>
      </c>
      <c r="C69" t="s">
        <v>88</v>
      </c>
      <c r="D69" s="29">
        <v>45810</v>
      </c>
      <c r="E69" s="161">
        <v>0</v>
      </c>
      <c r="F69" s="161">
        <v>0</v>
      </c>
      <c r="G69" s="161">
        <v>0</v>
      </c>
      <c r="H69" s="161">
        <v>0</v>
      </c>
      <c r="R69">
        <v>0</v>
      </c>
      <c r="S69">
        <v>0</v>
      </c>
      <c r="T69" s="194">
        <v>0</v>
      </c>
      <c r="U69" t="s">
        <v>193</v>
      </c>
      <c r="V69">
        <v>45474.313344907408</v>
      </c>
    </row>
    <row r="70" spans="1:22" x14ac:dyDescent="0.3">
      <c r="A70" t="s">
        <v>86</v>
      </c>
      <c r="B70" t="s">
        <v>87</v>
      </c>
      <c r="C70" t="s">
        <v>88</v>
      </c>
      <c r="D70" s="29">
        <v>45811</v>
      </c>
      <c r="E70" s="161">
        <v>0</v>
      </c>
      <c r="F70" s="161">
        <v>0</v>
      </c>
      <c r="G70" s="161">
        <v>0</v>
      </c>
      <c r="H70" s="161">
        <v>0</v>
      </c>
      <c r="R70">
        <v>0</v>
      </c>
      <c r="S70">
        <v>0</v>
      </c>
      <c r="T70" s="194">
        <v>0</v>
      </c>
      <c r="U70" t="s">
        <v>193</v>
      </c>
      <c r="V70">
        <v>45474.313368055555</v>
      </c>
    </row>
    <row r="71" spans="1:22" x14ac:dyDescent="0.3">
      <c r="A71" t="s">
        <v>86</v>
      </c>
      <c r="B71" t="s">
        <v>87</v>
      </c>
      <c r="C71" t="s">
        <v>88</v>
      </c>
      <c r="D71" s="29">
        <v>45812</v>
      </c>
      <c r="E71" s="161">
        <v>0</v>
      </c>
      <c r="F71" s="161">
        <v>0</v>
      </c>
      <c r="G71" s="161">
        <v>0</v>
      </c>
      <c r="H71" s="161">
        <v>0</v>
      </c>
      <c r="R71">
        <v>0</v>
      </c>
      <c r="S71">
        <v>0</v>
      </c>
      <c r="T71" s="194">
        <v>0</v>
      </c>
      <c r="U71" t="s">
        <v>193</v>
      </c>
      <c r="V71">
        <v>45474.313379629632</v>
      </c>
    </row>
    <row r="72" spans="1:22" x14ac:dyDescent="0.3">
      <c r="A72" t="s">
        <v>86</v>
      </c>
      <c r="B72" t="s">
        <v>87</v>
      </c>
      <c r="C72" t="s">
        <v>88</v>
      </c>
      <c r="D72" s="29">
        <v>45813</v>
      </c>
      <c r="E72" s="161">
        <v>0</v>
      </c>
      <c r="F72" s="161">
        <v>0</v>
      </c>
      <c r="G72" s="161">
        <v>0</v>
      </c>
      <c r="H72" s="161">
        <v>0</v>
      </c>
      <c r="R72">
        <v>0</v>
      </c>
      <c r="S72">
        <v>0</v>
      </c>
      <c r="T72" s="194">
        <v>0</v>
      </c>
      <c r="U72" t="s">
        <v>193</v>
      </c>
      <c r="V72">
        <v>45474.313391203701</v>
      </c>
    </row>
    <row r="73" spans="1:22" x14ac:dyDescent="0.3">
      <c r="A73" t="s">
        <v>86</v>
      </c>
      <c r="B73" t="s">
        <v>87</v>
      </c>
      <c r="C73" t="s">
        <v>88</v>
      </c>
      <c r="D73" s="29">
        <v>45814</v>
      </c>
      <c r="E73" s="161">
        <v>0</v>
      </c>
      <c r="F73" s="161">
        <v>0</v>
      </c>
      <c r="G73" s="161">
        <v>0</v>
      </c>
      <c r="H73" s="161">
        <v>0</v>
      </c>
      <c r="R73">
        <v>0</v>
      </c>
      <c r="S73">
        <v>0</v>
      </c>
      <c r="T73" s="194">
        <v>0</v>
      </c>
      <c r="U73" t="s">
        <v>193</v>
      </c>
      <c r="V73">
        <v>45474.313391203701</v>
      </c>
    </row>
    <row r="74" spans="1:22" x14ac:dyDescent="0.3">
      <c r="A74" t="s">
        <v>86</v>
      </c>
      <c r="B74" t="s">
        <v>87</v>
      </c>
      <c r="C74" t="s">
        <v>88</v>
      </c>
      <c r="D74" s="29">
        <v>45815</v>
      </c>
      <c r="E74" s="161">
        <v>0</v>
      </c>
      <c r="F74" s="161">
        <v>0</v>
      </c>
      <c r="G74" s="161">
        <v>0</v>
      </c>
      <c r="H74" s="161">
        <v>0</v>
      </c>
      <c r="R74">
        <v>0</v>
      </c>
      <c r="S74">
        <v>0</v>
      </c>
      <c r="T74" s="194">
        <v>0</v>
      </c>
      <c r="U74" t="s">
        <v>193</v>
      </c>
      <c r="V74">
        <v>45474.313391203701</v>
      </c>
    </row>
    <row r="75" spans="1:22" x14ac:dyDescent="0.3">
      <c r="A75" t="s">
        <v>86</v>
      </c>
      <c r="B75" t="s">
        <v>87</v>
      </c>
      <c r="C75" t="s">
        <v>88</v>
      </c>
      <c r="D75" s="29">
        <v>45816</v>
      </c>
      <c r="E75" s="161">
        <v>0</v>
      </c>
      <c r="F75" s="161">
        <v>0</v>
      </c>
      <c r="G75" s="161">
        <v>0</v>
      </c>
      <c r="H75" s="161">
        <v>0</v>
      </c>
      <c r="R75">
        <v>0</v>
      </c>
      <c r="S75">
        <v>0</v>
      </c>
      <c r="T75" s="194">
        <v>0</v>
      </c>
      <c r="U75" t="s">
        <v>193</v>
      </c>
      <c r="V75">
        <v>45474.313391203701</v>
      </c>
    </row>
    <row r="76" spans="1:22" x14ac:dyDescent="0.3">
      <c r="A76" t="s">
        <v>86</v>
      </c>
      <c r="B76" t="s">
        <v>87</v>
      </c>
      <c r="C76" t="s">
        <v>88</v>
      </c>
      <c r="D76" s="29">
        <v>45817</v>
      </c>
      <c r="E76" s="161">
        <v>0</v>
      </c>
      <c r="F76" s="161">
        <v>0</v>
      </c>
      <c r="G76" s="161">
        <v>0</v>
      </c>
      <c r="H76" s="161">
        <v>0</v>
      </c>
      <c r="R76">
        <v>0</v>
      </c>
      <c r="S76">
        <v>0</v>
      </c>
      <c r="T76" s="194">
        <v>0</v>
      </c>
      <c r="U76" t="s">
        <v>193</v>
      </c>
      <c r="V76">
        <v>45474.313402777778</v>
      </c>
    </row>
    <row r="77" spans="1:22" x14ac:dyDescent="0.3">
      <c r="A77" t="s">
        <v>86</v>
      </c>
      <c r="B77" t="s">
        <v>87</v>
      </c>
      <c r="C77" t="s">
        <v>88</v>
      </c>
      <c r="D77" s="29">
        <v>45818</v>
      </c>
      <c r="E77" s="161">
        <v>0</v>
      </c>
      <c r="F77" s="161">
        <v>0</v>
      </c>
      <c r="G77" s="161">
        <v>0</v>
      </c>
      <c r="H77" s="161">
        <v>0</v>
      </c>
      <c r="R77">
        <v>0</v>
      </c>
      <c r="S77">
        <v>0</v>
      </c>
      <c r="T77" s="194">
        <v>0</v>
      </c>
      <c r="U77" t="s">
        <v>193</v>
      </c>
      <c r="V77">
        <v>45474.313414351855</v>
      </c>
    </row>
    <row r="78" spans="1:22" x14ac:dyDescent="0.3">
      <c r="A78" t="s">
        <v>86</v>
      </c>
      <c r="B78" t="s">
        <v>87</v>
      </c>
      <c r="C78" t="s">
        <v>88</v>
      </c>
      <c r="D78" s="29">
        <v>45819</v>
      </c>
      <c r="E78" s="161">
        <v>0</v>
      </c>
      <c r="F78" s="161">
        <v>0</v>
      </c>
      <c r="G78" s="161">
        <v>0</v>
      </c>
      <c r="H78" s="161">
        <v>0</v>
      </c>
      <c r="R78">
        <v>0</v>
      </c>
      <c r="S78">
        <v>0</v>
      </c>
      <c r="T78" s="194">
        <v>0</v>
      </c>
      <c r="U78" t="s">
        <v>193</v>
      </c>
      <c r="V78">
        <v>45474.313414351855</v>
      </c>
    </row>
    <row r="79" spans="1:22" x14ac:dyDescent="0.3">
      <c r="A79" t="s">
        <v>86</v>
      </c>
      <c r="B79" t="s">
        <v>87</v>
      </c>
      <c r="C79" t="s">
        <v>88</v>
      </c>
      <c r="D79" s="29">
        <v>45820</v>
      </c>
      <c r="E79" s="161">
        <v>0</v>
      </c>
      <c r="F79" s="161">
        <v>0</v>
      </c>
      <c r="G79" s="161">
        <v>0</v>
      </c>
      <c r="H79" s="161">
        <v>0</v>
      </c>
      <c r="R79">
        <v>0</v>
      </c>
      <c r="S79">
        <v>0</v>
      </c>
      <c r="T79" s="194">
        <v>0</v>
      </c>
      <c r="U79" t="s">
        <v>193</v>
      </c>
      <c r="V79">
        <v>45474.313414351855</v>
      </c>
    </row>
    <row r="80" spans="1:22" x14ac:dyDescent="0.3">
      <c r="A80" t="s">
        <v>86</v>
      </c>
      <c r="B80" t="s">
        <v>87</v>
      </c>
      <c r="C80" t="s">
        <v>88</v>
      </c>
      <c r="D80" s="29">
        <v>45821</v>
      </c>
      <c r="E80" s="161">
        <v>0</v>
      </c>
      <c r="F80" s="161">
        <v>0</v>
      </c>
      <c r="G80" s="161">
        <v>0</v>
      </c>
      <c r="H80" s="161">
        <v>0</v>
      </c>
      <c r="R80">
        <v>0</v>
      </c>
      <c r="S80">
        <v>0</v>
      </c>
      <c r="T80" s="194">
        <v>0</v>
      </c>
      <c r="U80" t="s">
        <v>193</v>
      </c>
      <c r="V80">
        <v>45474.313414351855</v>
      </c>
    </row>
    <row r="81" spans="1:22" x14ac:dyDescent="0.3">
      <c r="A81" t="s">
        <v>86</v>
      </c>
      <c r="B81" t="s">
        <v>87</v>
      </c>
      <c r="C81" t="s">
        <v>88</v>
      </c>
      <c r="D81" s="29">
        <v>45822</v>
      </c>
      <c r="E81" s="161">
        <v>0</v>
      </c>
      <c r="F81" s="161">
        <v>0</v>
      </c>
      <c r="G81" s="161">
        <v>0</v>
      </c>
      <c r="H81" s="161">
        <v>0</v>
      </c>
      <c r="R81">
        <v>0</v>
      </c>
      <c r="S81">
        <v>0</v>
      </c>
      <c r="T81" s="194">
        <v>0</v>
      </c>
      <c r="U81" t="s">
        <v>193</v>
      </c>
      <c r="V81">
        <v>45474.313414351855</v>
      </c>
    </row>
    <row r="82" spans="1:22" x14ac:dyDescent="0.3">
      <c r="A82" t="s">
        <v>86</v>
      </c>
      <c r="B82" t="s">
        <v>87</v>
      </c>
      <c r="C82" t="s">
        <v>88</v>
      </c>
      <c r="D82" s="29">
        <v>45823</v>
      </c>
      <c r="E82" s="161">
        <v>0</v>
      </c>
      <c r="F82" s="161">
        <v>0</v>
      </c>
      <c r="G82" s="161">
        <v>0</v>
      </c>
      <c r="H82" s="161">
        <v>0</v>
      </c>
      <c r="R82">
        <v>0</v>
      </c>
      <c r="S82">
        <v>0</v>
      </c>
      <c r="T82" s="194">
        <v>0</v>
      </c>
      <c r="U82" t="s">
        <v>193</v>
      </c>
      <c r="V82">
        <v>45474.313425925924</v>
      </c>
    </row>
    <row r="83" spans="1:22" x14ac:dyDescent="0.3">
      <c r="A83" t="s">
        <v>86</v>
      </c>
      <c r="B83" t="s">
        <v>87</v>
      </c>
      <c r="C83" t="s">
        <v>88</v>
      </c>
      <c r="D83" s="29">
        <v>45824</v>
      </c>
      <c r="E83" s="161">
        <v>0</v>
      </c>
      <c r="F83" s="161">
        <v>0</v>
      </c>
      <c r="G83" s="161">
        <v>0</v>
      </c>
      <c r="H83" s="161">
        <v>0</v>
      </c>
      <c r="R83">
        <v>0</v>
      </c>
      <c r="S83">
        <v>0</v>
      </c>
      <c r="T83" s="194">
        <v>0</v>
      </c>
      <c r="U83" t="s">
        <v>193</v>
      </c>
      <c r="V83">
        <v>45474.313425925924</v>
      </c>
    </row>
    <row r="84" spans="1:22" x14ac:dyDescent="0.3">
      <c r="A84" t="s">
        <v>86</v>
      </c>
      <c r="B84" t="s">
        <v>87</v>
      </c>
      <c r="C84" t="s">
        <v>88</v>
      </c>
      <c r="D84" s="29">
        <v>45825</v>
      </c>
      <c r="E84" s="161">
        <v>0</v>
      </c>
      <c r="F84" s="161">
        <v>0</v>
      </c>
      <c r="G84" s="161">
        <v>0</v>
      </c>
      <c r="H84" s="161">
        <v>0</v>
      </c>
      <c r="R84">
        <v>0</v>
      </c>
      <c r="S84">
        <v>0</v>
      </c>
      <c r="T84" s="194">
        <v>0</v>
      </c>
      <c r="U84" t="s">
        <v>193</v>
      </c>
      <c r="V84">
        <v>45474.313449074078</v>
      </c>
    </row>
    <row r="85" spans="1:22" x14ac:dyDescent="0.3">
      <c r="A85" t="s">
        <v>86</v>
      </c>
      <c r="B85" t="s">
        <v>87</v>
      </c>
      <c r="C85" t="s">
        <v>88</v>
      </c>
      <c r="D85" s="29">
        <v>45826</v>
      </c>
      <c r="E85" s="161">
        <v>0</v>
      </c>
      <c r="F85" s="161">
        <v>0</v>
      </c>
      <c r="G85" s="161">
        <v>0</v>
      </c>
      <c r="H85" s="161">
        <v>0</v>
      </c>
      <c r="R85">
        <v>0</v>
      </c>
      <c r="S85">
        <v>0</v>
      </c>
      <c r="T85" s="194">
        <v>0</v>
      </c>
      <c r="U85" t="s">
        <v>193</v>
      </c>
      <c r="V85">
        <v>45474.313437500001</v>
      </c>
    </row>
    <row r="86" spans="1:22" x14ac:dyDescent="0.3">
      <c r="A86" t="s">
        <v>86</v>
      </c>
      <c r="B86" t="s">
        <v>87</v>
      </c>
      <c r="C86" t="s">
        <v>88</v>
      </c>
      <c r="D86" s="29">
        <v>45827</v>
      </c>
      <c r="E86" s="161">
        <v>0</v>
      </c>
      <c r="F86" s="161">
        <v>0</v>
      </c>
      <c r="G86" s="161">
        <v>0</v>
      </c>
      <c r="H86" s="161">
        <v>0</v>
      </c>
      <c r="R86">
        <v>0</v>
      </c>
      <c r="S86">
        <v>0</v>
      </c>
      <c r="T86" s="194">
        <v>0</v>
      </c>
      <c r="U86" t="s">
        <v>193</v>
      </c>
      <c r="V86">
        <v>45474.313437500001</v>
      </c>
    </row>
    <row r="87" spans="1:22" x14ac:dyDescent="0.3">
      <c r="A87" t="s">
        <v>86</v>
      </c>
      <c r="B87" t="s">
        <v>87</v>
      </c>
      <c r="C87" t="s">
        <v>88</v>
      </c>
      <c r="D87" s="29">
        <v>45828</v>
      </c>
      <c r="E87" s="161">
        <v>0</v>
      </c>
      <c r="F87" s="161">
        <v>0</v>
      </c>
      <c r="G87" s="161">
        <v>0</v>
      </c>
      <c r="H87" s="161">
        <v>0</v>
      </c>
      <c r="R87">
        <v>0</v>
      </c>
      <c r="S87">
        <v>0</v>
      </c>
      <c r="T87" s="194">
        <v>0</v>
      </c>
      <c r="U87" t="s">
        <v>193</v>
      </c>
      <c r="V87">
        <v>45474.313437500001</v>
      </c>
    </row>
    <row r="88" spans="1:22" x14ac:dyDescent="0.3">
      <c r="A88" t="s">
        <v>86</v>
      </c>
      <c r="B88" t="s">
        <v>87</v>
      </c>
      <c r="C88" t="s">
        <v>88</v>
      </c>
      <c r="D88" s="29">
        <v>45829</v>
      </c>
      <c r="E88" s="161">
        <v>0</v>
      </c>
      <c r="F88" s="161">
        <v>0</v>
      </c>
      <c r="G88" s="161">
        <v>0</v>
      </c>
      <c r="H88" s="161">
        <v>0</v>
      </c>
      <c r="R88">
        <v>0</v>
      </c>
      <c r="S88">
        <v>0</v>
      </c>
      <c r="T88" s="194">
        <v>0</v>
      </c>
      <c r="U88" t="s">
        <v>193</v>
      </c>
      <c r="V88">
        <v>45474.313437500001</v>
      </c>
    </row>
    <row r="89" spans="1:22" x14ac:dyDescent="0.3">
      <c r="A89" t="s">
        <v>86</v>
      </c>
      <c r="B89" t="s">
        <v>87</v>
      </c>
      <c r="C89" t="s">
        <v>88</v>
      </c>
      <c r="D89" s="29">
        <v>45830</v>
      </c>
      <c r="E89" s="161">
        <v>0</v>
      </c>
      <c r="F89" s="161">
        <v>0</v>
      </c>
      <c r="G89" s="161">
        <v>0</v>
      </c>
      <c r="H89" s="161">
        <v>0</v>
      </c>
      <c r="R89">
        <v>0</v>
      </c>
      <c r="S89">
        <v>0</v>
      </c>
      <c r="T89" s="194">
        <v>0</v>
      </c>
      <c r="U89" t="s">
        <v>193</v>
      </c>
      <c r="V89">
        <v>45474.313449074078</v>
      </c>
    </row>
    <row r="90" spans="1:22" x14ac:dyDescent="0.3">
      <c r="A90" t="s">
        <v>86</v>
      </c>
      <c r="B90" t="s">
        <v>87</v>
      </c>
      <c r="C90" t="s">
        <v>88</v>
      </c>
      <c r="D90" s="29">
        <v>45831</v>
      </c>
      <c r="E90" s="161">
        <v>0</v>
      </c>
      <c r="F90" s="161">
        <v>0</v>
      </c>
      <c r="G90" s="161">
        <v>0</v>
      </c>
      <c r="H90" s="161">
        <v>0</v>
      </c>
      <c r="R90">
        <v>0</v>
      </c>
      <c r="S90">
        <v>0</v>
      </c>
      <c r="T90" s="194">
        <v>0</v>
      </c>
      <c r="U90" t="s">
        <v>193</v>
      </c>
      <c r="V90">
        <v>45474.313460648147</v>
      </c>
    </row>
    <row r="91" spans="1:22" x14ac:dyDescent="0.3">
      <c r="A91" t="s">
        <v>86</v>
      </c>
      <c r="B91" t="s">
        <v>87</v>
      </c>
      <c r="C91" t="s">
        <v>88</v>
      </c>
      <c r="D91" s="29">
        <v>45832</v>
      </c>
      <c r="E91" s="161">
        <v>0</v>
      </c>
      <c r="F91" s="161">
        <v>0</v>
      </c>
      <c r="G91" s="161">
        <v>0</v>
      </c>
      <c r="H91" s="161">
        <v>0</v>
      </c>
      <c r="R91">
        <v>0</v>
      </c>
      <c r="S91">
        <v>0</v>
      </c>
      <c r="T91" s="194">
        <v>0</v>
      </c>
      <c r="U91" t="s">
        <v>193</v>
      </c>
      <c r="V91">
        <v>45474.313449074078</v>
      </c>
    </row>
    <row r="92" spans="1:22" x14ac:dyDescent="0.3">
      <c r="A92" t="s">
        <v>86</v>
      </c>
      <c r="B92" t="s">
        <v>87</v>
      </c>
      <c r="C92" t="s">
        <v>88</v>
      </c>
      <c r="D92" s="29">
        <v>45833</v>
      </c>
      <c r="E92" s="161">
        <v>0</v>
      </c>
      <c r="F92" s="161">
        <v>0</v>
      </c>
      <c r="G92" s="161">
        <v>0</v>
      </c>
      <c r="H92" s="161">
        <v>0</v>
      </c>
      <c r="R92">
        <v>0</v>
      </c>
      <c r="S92">
        <v>0</v>
      </c>
      <c r="T92" s="194">
        <v>0</v>
      </c>
      <c r="U92" t="s">
        <v>193</v>
      </c>
      <c r="V92">
        <v>45474.313460648147</v>
      </c>
    </row>
    <row r="93" spans="1:22" x14ac:dyDescent="0.3">
      <c r="A93" t="s">
        <v>86</v>
      </c>
      <c r="B93" t="s">
        <v>87</v>
      </c>
      <c r="C93" t="s">
        <v>88</v>
      </c>
      <c r="D93" s="29">
        <v>45834</v>
      </c>
      <c r="E93" s="161">
        <v>0</v>
      </c>
      <c r="F93" s="161">
        <v>0</v>
      </c>
      <c r="G93" s="161">
        <v>0</v>
      </c>
      <c r="H93" s="161">
        <v>0</v>
      </c>
      <c r="R93">
        <v>0</v>
      </c>
      <c r="S93">
        <v>0</v>
      </c>
      <c r="T93" s="194">
        <v>0</v>
      </c>
      <c r="U93" t="s">
        <v>193</v>
      </c>
      <c r="V93">
        <v>45474.313472222224</v>
      </c>
    </row>
    <row r="94" spans="1:22" x14ac:dyDescent="0.3">
      <c r="A94" t="s">
        <v>86</v>
      </c>
      <c r="B94" t="s">
        <v>87</v>
      </c>
      <c r="C94" t="s">
        <v>88</v>
      </c>
      <c r="D94" s="29">
        <v>45835</v>
      </c>
      <c r="E94" s="161">
        <v>0</v>
      </c>
      <c r="F94" s="161">
        <v>0</v>
      </c>
      <c r="G94" s="161">
        <v>0</v>
      </c>
      <c r="H94" s="161">
        <v>0</v>
      </c>
      <c r="R94">
        <v>0</v>
      </c>
      <c r="S94">
        <v>0</v>
      </c>
      <c r="T94" s="194">
        <v>0</v>
      </c>
      <c r="U94" t="s">
        <v>193</v>
      </c>
      <c r="V94">
        <v>45474.313460648147</v>
      </c>
    </row>
    <row r="95" spans="1:22" x14ac:dyDescent="0.3">
      <c r="A95" t="s">
        <v>86</v>
      </c>
      <c r="B95" t="s">
        <v>87</v>
      </c>
      <c r="C95" t="s">
        <v>88</v>
      </c>
      <c r="D95" s="29">
        <v>45836</v>
      </c>
      <c r="E95" s="161">
        <v>0</v>
      </c>
      <c r="F95" s="161">
        <v>0</v>
      </c>
      <c r="G95" s="161">
        <v>0</v>
      </c>
      <c r="H95" s="161">
        <v>0</v>
      </c>
      <c r="R95">
        <v>0</v>
      </c>
      <c r="S95">
        <v>0</v>
      </c>
      <c r="T95" s="194">
        <v>0</v>
      </c>
      <c r="U95" t="s">
        <v>193</v>
      </c>
      <c r="V95">
        <v>45474.313472222224</v>
      </c>
    </row>
    <row r="96" spans="1:22" x14ac:dyDescent="0.3">
      <c r="A96" t="s">
        <v>86</v>
      </c>
      <c r="B96" t="s">
        <v>87</v>
      </c>
      <c r="C96" t="s">
        <v>88</v>
      </c>
      <c r="D96" s="29">
        <v>45837</v>
      </c>
      <c r="E96" s="161">
        <v>0</v>
      </c>
      <c r="F96" s="161">
        <v>0</v>
      </c>
      <c r="G96" s="161">
        <v>0</v>
      </c>
      <c r="H96" s="161">
        <v>0</v>
      </c>
      <c r="R96">
        <v>0</v>
      </c>
      <c r="S96">
        <v>0</v>
      </c>
      <c r="T96" s="194">
        <v>0</v>
      </c>
      <c r="U96" t="s">
        <v>193</v>
      </c>
      <c r="V96">
        <v>45474.313472222224</v>
      </c>
    </row>
    <row r="97" spans="1:22" x14ac:dyDescent="0.3">
      <c r="A97" t="s">
        <v>86</v>
      </c>
      <c r="B97" t="s">
        <v>87</v>
      </c>
      <c r="C97" t="s">
        <v>88</v>
      </c>
      <c r="D97" s="29">
        <v>45838</v>
      </c>
      <c r="E97" s="161">
        <v>0</v>
      </c>
      <c r="F97" s="161">
        <v>0</v>
      </c>
      <c r="G97" s="161">
        <v>0</v>
      </c>
      <c r="H97" s="161">
        <v>0</v>
      </c>
      <c r="R97">
        <v>0</v>
      </c>
      <c r="S97">
        <v>0</v>
      </c>
      <c r="T97" s="194">
        <v>0</v>
      </c>
      <c r="U97" t="s">
        <v>193</v>
      </c>
      <c r="V97">
        <v>45474.313472222224</v>
      </c>
    </row>
    <row r="98" spans="1:22" x14ac:dyDescent="0.3">
      <c r="A98" t="s">
        <v>86</v>
      </c>
      <c r="B98" t="s">
        <v>87</v>
      </c>
      <c r="C98" t="s">
        <v>88</v>
      </c>
      <c r="D98" s="29">
        <v>45839</v>
      </c>
      <c r="E98" s="161">
        <v>0</v>
      </c>
      <c r="F98" s="161">
        <v>0</v>
      </c>
      <c r="G98" s="161">
        <v>0</v>
      </c>
      <c r="H98" s="161">
        <v>0</v>
      </c>
      <c r="R98">
        <v>0</v>
      </c>
      <c r="S98">
        <v>0</v>
      </c>
      <c r="T98" s="194">
        <v>0</v>
      </c>
      <c r="U98" t="s">
        <v>193</v>
      </c>
      <c r="V98">
        <v>45505.31354166667</v>
      </c>
    </row>
    <row r="99" spans="1:22" x14ac:dyDescent="0.3">
      <c r="A99" t="s">
        <v>86</v>
      </c>
      <c r="B99" t="s">
        <v>87</v>
      </c>
      <c r="C99" t="s">
        <v>88</v>
      </c>
      <c r="D99" s="29">
        <v>45840</v>
      </c>
      <c r="E99" s="161">
        <v>0</v>
      </c>
      <c r="F99" s="161">
        <v>0</v>
      </c>
      <c r="G99" s="161">
        <v>0</v>
      </c>
      <c r="H99" s="161">
        <v>0</v>
      </c>
      <c r="R99">
        <v>0</v>
      </c>
      <c r="S99">
        <v>0</v>
      </c>
      <c r="T99" s="194">
        <v>0</v>
      </c>
      <c r="U99" t="s">
        <v>193</v>
      </c>
      <c r="V99">
        <v>45505.31354166667</v>
      </c>
    </row>
    <row r="100" spans="1:22" x14ac:dyDescent="0.3">
      <c r="A100" t="s">
        <v>86</v>
      </c>
      <c r="B100" t="s">
        <v>87</v>
      </c>
      <c r="C100" t="s">
        <v>88</v>
      </c>
      <c r="D100" s="29">
        <v>45841</v>
      </c>
      <c r="E100" s="161">
        <v>0</v>
      </c>
      <c r="F100" s="161">
        <v>0</v>
      </c>
      <c r="G100" s="161">
        <v>0</v>
      </c>
      <c r="H100" s="161">
        <v>0</v>
      </c>
      <c r="R100">
        <v>0</v>
      </c>
      <c r="S100">
        <v>0</v>
      </c>
      <c r="T100" s="194">
        <v>0</v>
      </c>
      <c r="U100" t="s">
        <v>193</v>
      </c>
      <c r="V100">
        <v>45505.31354166667</v>
      </c>
    </row>
    <row r="101" spans="1:22" x14ac:dyDescent="0.3">
      <c r="A101" t="s">
        <v>86</v>
      </c>
      <c r="B101" t="s">
        <v>87</v>
      </c>
      <c r="C101" t="s">
        <v>88</v>
      </c>
      <c r="D101" s="29">
        <v>45842</v>
      </c>
      <c r="E101" s="161">
        <v>0</v>
      </c>
      <c r="F101" s="161">
        <v>0</v>
      </c>
      <c r="G101" s="161">
        <v>0</v>
      </c>
      <c r="H101" s="161">
        <v>0</v>
      </c>
      <c r="R101">
        <v>0</v>
      </c>
      <c r="S101">
        <v>0</v>
      </c>
      <c r="T101" s="194">
        <v>0</v>
      </c>
      <c r="U101" t="s">
        <v>193</v>
      </c>
      <c r="V101">
        <v>45505.31354166667</v>
      </c>
    </row>
    <row r="102" spans="1:22" x14ac:dyDescent="0.3">
      <c r="A102" t="s">
        <v>86</v>
      </c>
      <c r="B102" t="s">
        <v>87</v>
      </c>
      <c r="C102" t="s">
        <v>88</v>
      </c>
      <c r="D102" s="29">
        <v>45843</v>
      </c>
      <c r="E102" s="161">
        <v>0</v>
      </c>
      <c r="F102" s="161">
        <v>0</v>
      </c>
      <c r="G102" s="161">
        <v>0</v>
      </c>
      <c r="H102" s="161">
        <v>0</v>
      </c>
      <c r="R102">
        <v>0</v>
      </c>
      <c r="S102">
        <v>0</v>
      </c>
      <c r="T102" s="194">
        <v>0</v>
      </c>
      <c r="U102" t="s">
        <v>193</v>
      </c>
      <c r="V102">
        <v>45505.313206018516</v>
      </c>
    </row>
    <row r="103" spans="1:22" x14ac:dyDescent="0.3">
      <c r="A103" t="s">
        <v>86</v>
      </c>
      <c r="B103" t="s">
        <v>87</v>
      </c>
      <c r="C103" t="s">
        <v>88</v>
      </c>
      <c r="D103" s="29">
        <v>45844</v>
      </c>
      <c r="E103" s="161">
        <v>0</v>
      </c>
      <c r="F103" s="161">
        <v>0</v>
      </c>
      <c r="G103" s="161">
        <v>0</v>
      </c>
      <c r="H103" s="161">
        <v>0</v>
      </c>
      <c r="R103">
        <v>0</v>
      </c>
      <c r="S103">
        <v>0</v>
      </c>
      <c r="T103" s="194">
        <v>0</v>
      </c>
      <c r="U103" t="s">
        <v>193</v>
      </c>
      <c r="V103">
        <v>45505.31354166667</v>
      </c>
    </row>
    <row r="104" spans="1:22" x14ac:dyDescent="0.3">
      <c r="A104" t="s">
        <v>86</v>
      </c>
      <c r="B104" t="s">
        <v>87</v>
      </c>
      <c r="C104" t="s">
        <v>88</v>
      </c>
      <c r="D104" s="29">
        <v>45845</v>
      </c>
      <c r="E104" s="161">
        <v>0</v>
      </c>
      <c r="F104" s="161">
        <v>0</v>
      </c>
      <c r="G104" s="161">
        <v>0</v>
      </c>
      <c r="H104" s="161">
        <v>0</v>
      </c>
      <c r="R104">
        <v>0</v>
      </c>
      <c r="S104">
        <v>0</v>
      </c>
      <c r="T104" s="194">
        <v>0</v>
      </c>
      <c r="U104" t="s">
        <v>193</v>
      </c>
      <c r="V104">
        <v>45505.31354166667</v>
      </c>
    </row>
    <row r="105" spans="1:22" x14ac:dyDescent="0.3">
      <c r="A105" t="s">
        <v>86</v>
      </c>
      <c r="B105" t="s">
        <v>87</v>
      </c>
      <c r="C105" t="s">
        <v>88</v>
      </c>
      <c r="D105" s="29">
        <v>45846</v>
      </c>
      <c r="E105" s="161">
        <v>0</v>
      </c>
      <c r="F105" s="161">
        <v>0</v>
      </c>
      <c r="G105" s="161">
        <v>0</v>
      </c>
      <c r="H105" s="161">
        <v>0</v>
      </c>
      <c r="R105">
        <v>0</v>
      </c>
      <c r="S105">
        <v>0</v>
      </c>
      <c r="T105" s="194">
        <v>0</v>
      </c>
      <c r="U105" t="s">
        <v>193</v>
      </c>
      <c r="V105">
        <v>45505.31355324074</v>
      </c>
    </row>
    <row r="106" spans="1:22" x14ac:dyDescent="0.3">
      <c r="A106" t="s">
        <v>86</v>
      </c>
      <c r="B106" t="s">
        <v>87</v>
      </c>
      <c r="C106" t="s">
        <v>88</v>
      </c>
      <c r="D106" s="29">
        <v>45847</v>
      </c>
      <c r="E106" s="161">
        <v>0</v>
      </c>
      <c r="F106" s="161">
        <v>0</v>
      </c>
      <c r="G106" s="161">
        <v>0</v>
      </c>
      <c r="H106" s="161">
        <v>0</v>
      </c>
      <c r="R106">
        <v>0</v>
      </c>
      <c r="S106">
        <v>0</v>
      </c>
      <c r="T106" s="194">
        <v>0</v>
      </c>
      <c r="U106" t="s">
        <v>193</v>
      </c>
      <c r="V106">
        <v>45505.313564814816</v>
      </c>
    </row>
    <row r="107" spans="1:22" x14ac:dyDescent="0.3">
      <c r="A107" t="s">
        <v>86</v>
      </c>
      <c r="B107" t="s">
        <v>87</v>
      </c>
      <c r="C107" t="s">
        <v>88</v>
      </c>
      <c r="D107" s="29">
        <v>45848</v>
      </c>
      <c r="E107" s="161">
        <v>0</v>
      </c>
      <c r="F107" s="161">
        <v>0</v>
      </c>
      <c r="G107" s="161">
        <v>0</v>
      </c>
      <c r="H107" s="161">
        <v>0</v>
      </c>
      <c r="R107">
        <v>0</v>
      </c>
      <c r="S107">
        <v>0</v>
      </c>
      <c r="T107" s="194">
        <v>0</v>
      </c>
      <c r="U107" t="s">
        <v>193</v>
      </c>
      <c r="V107">
        <v>45505.31355324074</v>
      </c>
    </row>
    <row r="108" spans="1:22" x14ac:dyDescent="0.3">
      <c r="A108" t="s">
        <v>86</v>
      </c>
      <c r="B108" t="s">
        <v>87</v>
      </c>
      <c r="C108" t="s">
        <v>88</v>
      </c>
      <c r="D108" s="29">
        <v>45849</v>
      </c>
      <c r="E108" s="161">
        <v>0</v>
      </c>
      <c r="F108" s="161">
        <v>0</v>
      </c>
      <c r="G108" s="161">
        <v>0</v>
      </c>
      <c r="H108" s="161">
        <v>0</v>
      </c>
      <c r="R108">
        <v>0</v>
      </c>
      <c r="S108">
        <v>0</v>
      </c>
      <c r="T108" s="194">
        <v>0</v>
      </c>
      <c r="U108" t="s">
        <v>193</v>
      </c>
      <c r="V108">
        <v>45505.31355324074</v>
      </c>
    </row>
    <row r="109" spans="1:22" x14ac:dyDescent="0.3">
      <c r="A109" t="s">
        <v>86</v>
      </c>
      <c r="B109" t="s">
        <v>87</v>
      </c>
      <c r="C109" t="s">
        <v>88</v>
      </c>
      <c r="D109" s="29">
        <v>45850</v>
      </c>
      <c r="E109" s="161">
        <v>0</v>
      </c>
      <c r="F109" s="161">
        <v>0</v>
      </c>
      <c r="G109" s="161">
        <v>0</v>
      </c>
      <c r="H109" s="161">
        <v>0</v>
      </c>
      <c r="R109">
        <v>0</v>
      </c>
      <c r="S109">
        <v>0</v>
      </c>
      <c r="T109" s="194">
        <v>0</v>
      </c>
      <c r="U109" t="s">
        <v>193</v>
      </c>
      <c r="V109">
        <v>45505.313564814816</v>
      </c>
    </row>
    <row r="110" spans="1:22" x14ac:dyDescent="0.3">
      <c r="A110" t="s">
        <v>86</v>
      </c>
      <c r="B110" t="s">
        <v>87</v>
      </c>
      <c r="C110" t="s">
        <v>88</v>
      </c>
      <c r="D110" s="29">
        <v>45851</v>
      </c>
      <c r="E110" s="161">
        <v>0</v>
      </c>
      <c r="F110" s="161">
        <v>0</v>
      </c>
      <c r="G110" s="161">
        <v>0</v>
      </c>
      <c r="H110" s="161">
        <v>0</v>
      </c>
      <c r="R110">
        <v>0</v>
      </c>
      <c r="S110">
        <v>0</v>
      </c>
      <c r="T110" s="194">
        <v>0</v>
      </c>
      <c r="U110" t="s">
        <v>193</v>
      </c>
      <c r="V110">
        <v>45505.31355324074</v>
      </c>
    </row>
    <row r="111" spans="1:22" x14ac:dyDescent="0.3">
      <c r="A111" t="s">
        <v>86</v>
      </c>
      <c r="B111" t="s">
        <v>87</v>
      </c>
      <c r="C111" t="s">
        <v>88</v>
      </c>
      <c r="D111" s="29">
        <v>45852</v>
      </c>
      <c r="E111" s="161">
        <v>0</v>
      </c>
      <c r="F111" s="161">
        <v>0</v>
      </c>
      <c r="G111" s="161">
        <v>0</v>
      </c>
      <c r="H111" s="161">
        <v>0</v>
      </c>
      <c r="R111">
        <v>0</v>
      </c>
      <c r="S111">
        <v>0</v>
      </c>
      <c r="T111" s="194">
        <v>0</v>
      </c>
      <c r="U111" t="s">
        <v>193</v>
      </c>
      <c r="V111">
        <v>45505.313564814816</v>
      </c>
    </row>
    <row r="112" spans="1:22" x14ac:dyDescent="0.3">
      <c r="A112" t="s">
        <v>86</v>
      </c>
      <c r="B112" t="s">
        <v>87</v>
      </c>
      <c r="C112" t="s">
        <v>88</v>
      </c>
      <c r="D112" s="29">
        <v>45853</v>
      </c>
      <c r="E112" s="161">
        <v>0</v>
      </c>
      <c r="F112" s="161">
        <v>0</v>
      </c>
      <c r="G112" s="161">
        <v>0</v>
      </c>
      <c r="H112" s="161">
        <v>0</v>
      </c>
      <c r="R112">
        <v>0</v>
      </c>
      <c r="S112">
        <v>0</v>
      </c>
      <c r="T112" s="194">
        <v>0</v>
      </c>
      <c r="U112" t="s">
        <v>193</v>
      </c>
      <c r="V112">
        <v>45505.313564814816</v>
      </c>
    </row>
    <row r="113" spans="1:22" x14ac:dyDescent="0.3">
      <c r="A113" t="s">
        <v>86</v>
      </c>
      <c r="B113" t="s">
        <v>87</v>
      </c>
      <c r="C113" t="s">
        <v>88</v>
      </c>
      <c r="D113" s="29">
        <v>45854</v>
      </c>
      <c r="E113" s="161">
        <v>0</v>
      </c>
      <c r="F113" s="161">
        <v>0</v>
      </c>
      <c r="G113" s="161">
        <v>0</v>
      </c>
      <c r="H113" s="161">
        <v>0</v>
      </c>
      <c r="R113">
        <v>0</v>
      </c>
      <c r="S113">
        <v>0</v>
      </c>
      <c r="T113" s="194">
        <v>0</v>
      </c>
      <c r="U113" t="s">
        <v>193</v>
      </c>
      <c r="V113">
        <v>45505.313564814816</v>
      </c>
    </row>
    <row r="114" spans="1:22" x14ac:dyDescent="0.3">
      <c r="A114" t="s">
        <v>86</v>
      </c>
      <c r="B114" t="s">
        <v>87</v>
      </c>
      <c r="C114" t="s">
        <v>88</v>
      </c>
      <c r="D114" s="29">
        <v>45855</v>
      </c>
      <c r="E114" s="161">
        <v>0</v>
      </c>
      <c r="F114" s="161">
        <v>0</v>
      </c>
      <c r="G114" s="161">
        <v>0</v>
      </c>
      <c r="H114" s="161">
        <v>0</v>
      </c>
      <c r="R114">
        <v>0</v>
      </c>
      <c r="S114">
        <v>0</v>
      </c>
      <c r="T114" s="194">
        <v>0</v>
      </c>
      <c r="U114" t="s">
        <v>193</v>
      </c>
      <c r="V114">
        <v>45505.313576388886</v>
      </c>
    </row>
    <row r="115" spans="1:22" x14ac:dyDescent="0.3">
      <c r="A115" t="s">
        <v>86</v>
      </c>
      <c r="B115" t="s">
        <v>87</v>
      </c>
      <c r="C115" t="s">
        <v>88</v>
      </c>
      <c r="D115" s="29">
        <v>45856</v>
      </c>
      <c r="E115" s="161">
        <v>0</v>
      </c>
      <c r="F115" s="161">
        <v>0</v>
      </c>
      <c r="G115" s="161">
        <v>0</v>
      </c>
      <c r="H115" s="161">
        <v>0</v>
      </c>
      <c r="R115">
        <v>0</v>
      </c>
      <c r="S115">
        <v>0</v>
      </c>
      <c r="T115" s="194">
        <v>0</v>
      </c>
      <c r="U115" t="s">
        <v>193</v>
      </c>
      <c r="V115">
        <v>45505.313576388886</v>
      </c>
    </row>
    <row r="116" spans="1:22" x14ac:dyDescent="0.3">
      <c r="A116" t="s">
        <v>86</v>
      </c>
      <c r="B116" t="s">
        <v>87</v>
      </c>
      <c r="C116" t="s">
        <v>88</v>
      </c>
      <c r="D116" s="29">
        <v>45857</v>
      </c>
      <c r="E116" s="161">
        <v>0</v>
      </c>
      <c r="F116" s="161">
        <v>0</v>
      </c>
      <c r="G116" s="161">
        <v>0</v>
      </c>
      <c r="H116" s="161">
        <v>0</v>
      </c>
      <c r="R116">
        <v>0</v>
      </c>
      <c r="S116">
        <v>0</v>
      </c>
      <c r="T116" s="194">
        <v>0</v>
      </c>
      <c r="U116" t="s">
        <v>193</v>
      </c>
      <c r="V116">
        <v>45505.313587962963</v>
      </c>
    </row>
    <row r="117" spans="1:22" x14ac:dyDescent="0.3">
      <c r="A117" t="s">
        <v>86</v>
      </c>
      <c r="B117" t="s">
        <v>87</v>
      </c>
      <c r="C117" t="s">
        <v>88</v>
      </c>
      <c r="D117" s="29">
        <v>45858</v>
      </c>
      <c r="E117" s="161">
        <v>0</v>
      </c>
      <c r="F117" s="161">
        <v>0</v>
      </c>
      <c r="G117" s="161">
        <v>0</v>
      </c>
      <c r="H117" s="161">
        <v>0</v>
      </c>
      <c r="R117">
        <v>0</v>
      </c>
      <c r="S117">
        <v>0</v>
      </c>
      <c r="T117" s="194">
        <v>0</v>
      </c>
      <c r="U117" t="s">
        <v>193</v>
      </c>
      <c r="V117">
        <v>45505.313587962963</v>
      </c>
    </row>
    <row r="118" spans="1:22" x14ac:dyDescent="0.3">
      <c r="A118" t="s">
        <v>86</v>
      </c>
      <c r="B118" t="s">
        <v>87</v>
      </c>
      <c r="C118" t="s">
        <v>88</v>
      </c>
      <c r="D118" s="29">
        <v>45859</v>
      </c>
      <c r="E118" s="161">
        <v>0</v>
      </c>
      <c r="F118" s="161">
        <v>0</v>
      </c>
      <c r="G118" s="161">
        <v>0</v>
      </c>
      <c r="H118" s="161">
        <v>0</v>
      </c>
      <c r="R118">
        <v>0</v>
      </c>
      <c r="S118">
        <v>0</v>
      </c>
      <c r="T118" s="194">
        <v>0</v>
      </c>
      <c r="U118" t="s">
        <v>193</v>
      </c>
      <c r="V118">
        <v>45505.313587962963</v>
      </c>
    </row>
    <row r="119" spans="1:22" x14ac:dyDescent="0.3">
      <c r="A119" t="s">
        <v>86</v>
      </c>
      <c r="B119" t="s">
        <v>87</v>
      </c>
      <c r="C119" t="s">
        <v>88</v>
      </c>
      <c r="D119" s="29">
        <v>45860</v>
      </c>
      <c r="E119" s="161">
        <v>0</v>
      </c>
      <c r="F119" s="161">
        <v>0</v>
      </c>
      <c r="G119" s="161">
        <v>0</v>
      </c>
      <c r="H119" s="161">
        <v>0</v>
      </c>
      <c r="R119">
        <v>0</v>
      </c>
      <c r="S119">
        <v>0</v>
      </c>
      <c r="T119" s="194">
        <v>0</v>
      </c>
      <c r="U119" t="s">
        <v>193</v>
      </c>
      <c r="V119">
        <v>45505.313599537039</v>
      </c>
    </row>
    <row r="120" spans="1:22" x14ac:dyDescent="0.3">
      <c r="A120" t="s">
        <v>86</v>
      </c>
      <c r="B120" t="s">
        <v>87</v>
      </c>
      <c r="C120" t="s">
        <v>88</v>
      </c>
      <c r="D120" s="29">
        <v>45861</v>
      </c>
      <c r="E120" s="161">
        <v>0</v>
      </c>
      <c r="F120" s="161">
        <v>0</v>
      </c>
      <c r="G120" s="161">
        <v>0</v>
      </c>
      <c r="H120" s="161">
        <v>0</v>
      </c>
      <c r="R120">
        <v>0</v>
      </c>
      <c r="S120">
        <v>0</v>
      </c>
      <c r="T120" s="194">
        <v>0</v>
      </c>
      <c r="U120" t="s">
        <v>193</v>
      </c>
      <c r="V120">
        <v>45505.313611111109</v>
      </c>
    </row>
    <row r="121" spans="1:22" x14ac:dyDescent="0.3">
      <c r="A121" t="s">
        <v>86</v>
      </c>
      <c r="B121" t="s">
        <v>87</v>
      </c>
      <c r="C121" t="s">
        <v>88</v>
      </c>
      <c r="D121" s="29">
        <v>45862</v>
      </c>
      <c r="E121" s="161">
        <v>0</v>
      </c>
      <c r="F121" s="161">
        <v>0</v>
      </c>
      <c r="G121" s="161">
        <v>0</v>
      </c>
      <c r="H121" s="161">
        <v>0</v>
      </c>
      <c r="R121">
        <v>0</v>
      </c>
      <c r="S121">
        <v>0</v>
      </c>
      <c r="T121" s="194">
        <v>0</v>
      </c>
      <c r="U121" t="s">
        <v>193</v>
      </c>
      <c r="V121">
        <v>45505.313599537039</v>
      </c>
    </row>
    <row r="122" spans="1:22" x14ac:dyDescent="0.3">
      <c r="A122" t="s">
        <v>86</v>
      </c>
      <c r="B122" t="s">
        <v>87</v>
      </c>
      <c r="C122" t="s">
        <v>88</v>
      </c>
      <c r="D122" s="29">
        <v>45863</v>
      </c>
      <c r="E122" s="161">
        <v>0</v>
      </c>
      <c r="F122" s="161">
        <v>0</v>
      </c>
      <c r="G122" s="161">
        <v>0</v>
      </c>
      <c r="H122" s="161">
        <v>0</v>
      </c>
      <c r="R122">
        <v>0</v>
      </c>
      <c r="S122">
        <v>0</v>
      </c>
      <c r="T122" s="194">
        <v>0</v>
      </c>
      <c r="U122" t="s">
        <v>193</v>
      </c>
      <c r="V122">
        <v>45505.313599537039</v>
      </c>
    </row>
    <row r="123" spans="1:22" x14ac:dyDescent="0.3">
      <c r="A123" t="s">
        <v>86</v>
      </c>
      <c r="B123" t="s">
        <v>87</v>
      </c>
      <c r="C123" t="s">
        <v>88</v>
      </c>
      <c r="D123" s="29">
        <v>45864</v>
      </c>
      <c r="E123" s="161">
        <v>0</v>
      </c>
      <c r="F123" s="161">
        <v>0</v>
      </c>
      <c r="G123" s="161">
        <v>0</v>
      </c>
      <c r="H123" s="161">
        <v>0</v>
      </c>
      <c r="R123">
        <v>0</v>
      </c>
      <c r="S123">
        <v>0</v>
      </c>
      <c r="T123" s="194">
        <v>0</v>
      </c>
      <c r="U123" t="s">
        <v>193</v>
      </c>
      <c r="V123">
        <v>45505.313611111109</v>
      </c>
    </row>
    <row r="124" spans="1:22" x14ac:dyDescent="0.3">
      <c r="A124" t="s">
        <v>86</v>
      </c>
      <c r="B124" t="s">
        <v>87</v>
      </c>
      <c r="C124" t="s">
        <v>88</v>
      </c>
      <c r="D124" s="29">
        <v>45865</v>
      </c>
      <c r="E124" s="161">
        <v>0</v>
      </c>
      <c r="F124" s="161">
        <v>0</v>
      </c>
      <c r="G124" s="161">
        <v>0</v>
      </c>
      <c r="H124" s="161">
        <v>0</v>
      </c>
      <c r="R124">
        <v>0</v>
      </c>
      <c r="S124">
        <v>0</v>
      </c>
      <c r="T124" s="194">
        <v>0</v>
      </c>
      <c r="U124" t="s">
        <v>193</v>
      </c>
      <c r="V124">
        <v>45505.313611111109</v>
      </c>
    </row>
    <row r="125" spans="1:22" x14ac:dyDescent="0.3">
      <c r="A125" t="s">
        <v>86</v>
      </c>
      <c r="B125" t="s">
        <v>87</v>
      </c>
      <c r="C125" t="s">
        <v>88</v>
      </c>
      <c r="D125" s="29">
        <v>45866</v>
      </c>
      <c r="E125" s="161">
        <v>0</v>
      </c>
      <c r="F125" s="161">
        <v>0</v>
      </c>
      <c r="G125" s="161">
        <v>0</v>
      </c>
      <c r="H125" s="161">
        <v>0</v>
      </c>
      <c r="R125">
        <v>0</v>
      </c>
      <c r="S125">
        <v>0</v>
      </c>
      <c r="T125" s="194">
        <v>0</v>
      </c>
      <c r="U125" t="s">
        <v>193</v>
      </c>
      <c r="V125">
        <v>45505.313622685186</v>
      </c>
    </row>
    <row r="126" spans="1:22" x14ac:dyDescent="0.3">
      <c r="A126" t="s">
        <v>86</v>
      </c>
      <c r="B126" t="s">
        <v>87</v>
      </c>
      <c r="C126" t="s">
        <v>88</v>
      </c>
      <c r="D126" s="29">
        <v>45867</v>
      </c>
      <c r="E126" s="161">
        <v>0</v>
      </c>
      <c r="F126" s="161">
        <v>0</v>
      </c>
      <c r="G126" s="161">
        <v>0</v>
      </c>
      <c r="H126" s="161">
        <v>0</v>
      </c>
      <c r="R126">
        <v>0</v>
      </c>
      <c r="S126">
        <v>0</v>
      </c>
      <c r="T126" s="194">
        <v>0</v>
      </c>
      <c r="U126" t="s">
        <v>193</v>
      </c>
      <c r="V126">
        <v>45505.313622685186</v>
      </c>
    </row>
    <row r="127" spans="1:22" x14ac:dyDescent="0.3">
      <c r="A127" t="s">
        <v>86</v>
      </c>
      <c r="B127" t="s">
        <v>87</v>
      </c>
      <c r="C127" t="s">
        <v>88</v>
      </c>
      <c r="D127" s="29">
        <v>45868</v>
      </c>
      <c r="E127" s="161">
        <v>0</v>
      </c>
      <c r="F127" s="161">
        <v>0</v>
      </c>
      <c r="G127" s="161">
        <v>0</v>
      </c>
      <c r="H127" s="161">
        <v>0</v>
      </c>
      <c r="R127">
        <v>0</v>
      </c>
      <c r="S127">
        <v>0</v>
      </c>
      <c r="T127" s="194">
        <v>0</v>
      </c>
      <c r="U127" t="s">
        <v>193</v>
      </c>
      <c r="V127">
        <v>45505.313622685186</v>
      </c>
    </row>
    <row r="128" spans="1:22" x14ac:dyDescent="0.3">
      <c r="A128" t="s">
        <v>86</v>
      </c>
      <c r="B128" t="s">
        <v>87</v>
      </c>
      <c r="C128" t="s">
        <v>88</v>
      </c>
      <c r="D128" s="29">
        <v>45869</v>
      </c>
      <c r="E128" s="161">
        <v>0</v>
      </c>
      <c r="F128" s="161">
        <v>0</v>
      </c>
      <c r="G128" s="161">
        <v>0</v>
      </c>
      <c r="H128" s="161">
        <v>0</v>
      </c>
      <c r="R128">
        <v>0</v>
      </c>
      <c r="S128">
        <v>0</v>
      </c>
      <c r="T128" s="194">
        <v>0</v>
      </c>
      <c r="U128" t="s">
        <v>193</v>
      </c>
      <c r="V128">
        <v>45505.313634259262</v>
      </c>
    </row>
    <row r="129" spans="1:22" x14ac:dyDescent="0.3">
      <c r="A129" t="s">
        <v>86</v>
      </c>
      <c r="B129" t="s">
        <v>87</v>
      </c>
      <c r="C129" t="s">
        <v>88</v>
      </c>
      <c r="D129" s="29">
        <v>45870</v>
      </c>
      <c r="E129" s="161">
        <v>0</v>
      </c>
      <c r="F129" s="161">
        <v>0</v>
      </c>
      <c r="G129" s="161">
        <v>0</v>
      </c>
      <c r="H129" s="161">
        <v>0</v>
      </c>
      <c r="R129">
        <v>0</v>
      </c>
      <c r="S129">
        <v>0</v>
      </c>
      <c r="T129" s="194">
        <v>0</v>
      </c>
      <c r="U129" t="s">
        <v>193</v>
      </c>
      <c r="V129">
        <v>45536.313518518517</v>
      </c>
    </row>
    <row r="130" spans="1:22" x14ac:dyDescent="0.3">
      <c r="A130" t="s">
        <v>86</v>
      </c>
      <c r="B130" t="s">
        <v>87</v>
      </c>
      <c r="C130" t="s">
        <v>88</v>
      </c>
      <c r="D130" s="29">
        <v>45871</v>
      </c>
      <c r="E130" s="161">
        <v>0</v>
      </c>
      <c r="F130" s="161">
        <v>0</v>
      </c>
      <c r="G130" s="161">
        <v>0</v>
      </c>
      <c r="H130" s="161">
        <v>0</v>
      </c>
      <c r="R130">
        <v>0</v>
      </c>
      <c r="S130">
        <v>0</v>
      </c>
      <c r="T130" s="194">
        <v>0</v>
      </c>
      <c r="U130" t="s">
        <v>193</v>
      </c>
      <c r="V130">
        <v>45536.313437500001</v>
      </c>
    </row>
    <row r="131" spans="1:22" x14ac:dyDescent="0.3">
      <c r="A131" t="s">
        <v>86</v>
      </c>
      <c r="B131" t="s">
        <v>87</v>
      </c>
      <c r="C131" t="s">
        <v>88</v>
      </c>
      <c r="D131" s="29">
        <v>45872</v>
      </c>
      <c r="E131" s="161">
        <v>0</v>
      </c>
      <c r="F131" s="161">
        <v>0</v>
      </c>
      <c r="G131" s="161">
        <v>0</v>
      </c>
      <c r="H131" s="161">
        <v>0</v>
      </c>
      <c r="R131">
        <v>0</v>
      </c>
      <c r="S131">
        <v>0</v>
      </c>
      <c r="T131" s="194">
        <v>0</v>
      </c>
      <c r="U131" t="s">
        <v>193</v>
      </c>
      <c r="V131">
        <v>45536.31349537037</v>
      </c>
    </row>
    <row r="132" spans="1:22" x14ac:dyDescent="0.3">
      <c r="A132" t="s">
        <v>86</v>
      </c>
      <c r="B132" t="s">
        <v>87</v>
      </c>
      <c r="C132" t="s">
        <v>88</v>
      </c>
      <c r="D132" s="29">
        <v>45873</v>
      </c>
      <c r="E132" s="161">
        <v>0</v>
      </c>
      <c r="F132" s="161">
        <v>0</v>
      </c>
      <c r="G132" s="161">
        <v>0</v>
      </c>
      <c r="H132" s="161">
        <v>0</v>
      </c>
      <c r="R132">
        <v>0</v>
      </c>
      <c r="S132">
        <v>0</v>
      </c>
      <c r="T132" s="194">
        <v>0</v>
      </c>
      <c r="U132" t="s">
        <v>193</v>
      </c>
      <c r="V132">
        <v>45536.31349537037</v>
      </c>
    </row>
    <row r="133" spans="1:22" x14ac:dyDescent="0.3">
      <c r="A133" t="s">
        <v>86</v>
      </c>
      <c r="B133" t="s">
        <v>87</v>
      </c>
      <c r="C133" t="s">
        <v>88</v>
      </c>
      <c r="D133" s="29">
        <v>45874</v>
      </c>
      <c r="E133" s="161">
        <v>0</v>
      </c>
      <c r="F133" s="161">
        <v>0</v>
      </c>
      <c r="G133" s="161">
        <v>0</v>
      </c>
      <c r="H133" s="161">
        <v>0</v>
      </c>
      <c r="R133">
        <v>0</v>
      </c>
      <c r="S133">
        <v>0</v>
      </c>
      <c r="T133" s="194">
        <v>0</v>
      </c>
      <c r="U133" t="s">
        <v>193</v>
      </c>
      <c r="V133">
        <v>45536.31349537037</v>
      </c>
    </row>
    <row r="134" spans="1:22" x14ac:dyDescent="0.3">
      <c r="A134" t="s">
        <v>86</v>
      </c>
      <c r="B134" t="s">
        <v>87</v>
      </c>
      <c r="C134" t="s">
        <v>88</v>
      </c>
      <c r="D134" s="29">
        <v>45875</v>
      </c>
      <c r="E134" s="161">
        <v>0</v>
      </c>
      <c r="F134" s="161">
        <v>0</v>
      </c>
      <c r="G134" s="161">
        <v>0</v>
      </c>
      <c r="H134" s="161">
        <v>0</v>
      </c>
      <c r="R134">
        <v>0</v>
      </c>
      <c r="S134">
        <v>0</v>
      </c>
      <c r="T134" s="194">
        <v>0</v>
      </c>
      <c r="U134" t="s">
        <v>193</v>
      </c>
      <c r="V134">
        <v>45536.313506944447</v>
      </c>
    </row>
    <row r="135" spans="1:22" x14ac:dyDescent="0.3">
      <c r="A135" t="s">
        <v>86</v>
      </c>
      <c r="B135" t="s">
        <v>87</v>
      </c>
      <c r="C135" t="s">
        <v>88</v>
      </c>
      <c r="D135" s="29">
        <v>45876</v>
      </c>
      <c r="E135" s="161">
        <v>0</v>
      </c>
      <c r="F135" s="161">
        <v>0</v>
      </c>
      <c r="G135" s="161">
        <v>0</v>
      </c>
      <c r="H135" s="161">
        <v>0</v>
      </c>
      <c r="R135">
        <v>0</v>
      </c>
      <c r="S135">
        <v>0</v>
      </c>
      <c r="T135" s="194">
        <v>0</v>
      </c>
      <c r="U135" t="s">
        <v>193</v>
      </c>
      <c r="V135">
        <v>45536.313449074078</v>
      </c>
    </row>
    <row r="136" spans="1:22" x14ac:dyDescent="0.3">
      <c r="A136" t="s">
        <v>86</v>
      </c>
      <c r="B136" t="s">
        <v>87</v>
      </c>
      <c r="C136" t="s">
        <v>88</v>
      </c>
      <c r="D136" s="29">
        <v>45877</v>
      </c>
      <c r="E136" s="161">
        <v>0</v>
      </c>
      <c r="F136" s="161">
        <v>0</v>
      </c>
      <c r="G136" s="161">
        <v>0</v>
      </c>
      <c r="H136" s="161">
        <v>0</v>
      </c>
      <c r="R136">
        <v>0</v>
      </c>
      <c r="S136">
        <v>0</v>
      </c>
      <c r="T136" s="194">
        <v>0</v>
      </c>
      <c r="U136" t="s">
        <v>193</v>
      </c>
      <c r="V136">
        <v>45536.313506944447</v>
      </c>
    </row>
    <row r="137" spans="1:22" x14ac:dyDescent="0.3">
      <c r="A137" t="s">
        <v>86</v>
      </c>
      <c r="B137" t="s">
        <v>87</v>
      </c>
      <c r="C137" t="s">
        <v>88</v>
      </c>
      <c r="D137" s="29">
        <v>45878</v>
      </c>
      <c r="E137" s="161">
        <v>0</v>
      </c>
      <c r="F137" s="161">
        <v>0</v>
      </c>
      <c r="G137" s="161">
        <v>0</v>
      </c>
      <c r="H137" s="161">
        <v>0</v>
      </c>
      <c r="R137">
        <v>0</v>
      </c>
      <c r="S137">
        <v>0</v>
      </c>
      <c r="T137" s="194">
        <v>0</v>
      </c>
      <c r="U137" t="s">
        <v>193</v>
      </c>
      <c r="V137">
        <v>45536.313506944447</v>
      </c>
    </row>
    <row r="138" spans="1:22" x14ac:dyDescent="0.3">
      <c r="A138" t="s">
        <v>86</v>
      </c>
      <c r="B138" t="s">
        <v>87</v>
      </c>
      <c r="C138" t="s">
        <v>88</v>
      </c>
      <c r="D138" s="29">
        <v>45879</v>
      </c>
      <c r="E138" s="161">
        <v>0</v>
      </c>
      <c r="F138" s="161">
        <v>0</v>
      </c>
      <c r="G138" s="161">
        <v>0</v>
      </c>
      <c r="H138" s="161">
        <v>0</v>
      </c>
      <c r="R138">
        <v>0</v>
      </c>
      <c r="S138">
        <v>0</v>
      </c>
      <c r="T138" s="194">
        <v>0</v>
      </c>
      <c r="U138" t="s">
        <v>193</v>
      </c>
      <c r="V138">
        <v>45536.313518518517</v>
      </c>
    </row>
    <row r="139" spans="1:22" x14ac:dyDescent="0.3">
      <c r="A139" t="s">
        <v>86</v>
      </c>
      <c r="B139" t="s">
        <v>87</v>
      </c>
      <c r="C139" t="s">
        <v>88</v>
      </c>
      <c r="D139" s="29">
        <v>45880</v>
      </c>
      <c r="E139" s="161">
        <v>0</v>
      </c>
      <c r="F139" s="161">
        <v>0</v>
      </c>
      <c r="G139" s="161">
        <v>0</v>
      </c>
      <c r="H139" s="161">
        <v>0</v>
      </c>
      <c r="R139">
        <v>0</v>
      </c>
      <c r="S139">
        <v>0</v>
      </c>
      <c r="T139" s="194">
        <v>0</v>
      </c>
      <c r="U139" t="s">
        <v>193</v>
      </c>
      <c r="V139">
        <v>45536.313518518517</v>
      </c>
    </row>
    <row r="140" spans="1:22" x14ac:dyDescent="0.3">
      <c r="A140" t="s">
        <v>86</v>
      </c>
      <c r="B140" t="s">
        <v>87</v>
      </c>
      <c r="C140" t="s">
        <v>88</v>
      </c>
      <c r="D140" s="29">
        <v>45881</v>
      </c>
      <c r="E140" s="161">
        <v>0</v>
      </c>
      <c r="F140" s="161">
        <v>0</v>
      </c>
      <c r="G140" s="161">
        <v>0</v>
      </c>
      <c r="H140" s="161">
        <v>0</v>
      </c>
      <c r="R140">
        <v>0</v>
      </c>
      <c r="S140">
        <v>0</v>
      </c>
      <c r="T140" s="194">
        <v>0</v>
      </c>
      <c r="U140" t="s">
        <v>193</v>
      </c>
      <c r="V140">
        <v>45536.313518518517</v>
      </c>
    </row>
    <row r="141" spans="1:22" x14ac:dyDescent="0.3">
      <c r="A141" t="s">
        <v>86</v>
      </c>
      <c r="B141" t="s">
        <v>87</v>
      </c>
      <c r="C141" t="s">
        <v>88</v>
      </c>
      <c r="D141" s="29">
        <v>45882</v>
      </c>
      <c r="E141" s="161">
        <v>0</v>
      </c>
      <c r="F141" s="161">
        <v>0</v>
      </c>
      <c r="G141" s="161">
        <v>0</v>
      </c>
      <c r="H141" s="161">
        <v>0</v>
      </c>
      <c r="R141">
        <v>0</v>
      </c>
      <c r="S141">
        <v>0</v>
      </c>
      <c r="T141" s="194">
        <v>0</v>
      </c>
      <c r="U141" t="s">
        <v>193</v>
      </c>
      <c r="V141">
        <v>45536.313530092593</v>
      </c>
    </row>
    <row r="142" spans="1:22" x14ac:dyDescent="0.3">
      <c r="A142" t="s">
        <v>86</v>
      </c>
      <c r="B142" t="s">
        <v>87</v>
      </c>
      <c r="C142" t="s">
        <v>88</v>
      </c>
      <c r="D142" s="29">
        <v>45883</v>
      </c>
      <c r="E142" s="161">
        <v>0</v>
      </c>
      <c r="F142" s="161">
        <v>0</v>
      </c>
      <c r="G142" s="161">
        <v>0</v>
      </c>
      <c r="H142" s="161">
        <v>0</v>
      </c>
      <c r="R142">
        <v>0</v>
      </c>
      <c r="S142">
        <v>0</v>
      </c>
      <c r="T142" s="194">
        <v>0</v>
      </c>
      <c r="U142" t="s">
        <v>193</v>
      </c>
      <c r="V142">
        <v>45536.313530092593</v>
      </c>
    </row>
    <row r="143" spans="1:22" x14ac:dyDescent="0.3">
      <c r="A143" t="s">
        <v>86</v>
      </c>
      <c r="B143" t="s">
        <v>87</v>
      </c>
      <c r="C143" t="s">
        <v>88</v>
      </c>
      <c r="D143" s="29">
        <v>45884</v>
      </c>
      <c r="E143" s="161">
        <v>0</v>
      </c>
      <c r="F143" s="161">
        <v>0</v>
      </c>
      <c r="G143" s="161">
        <v>0</v>
      </c>
      <c r="H143" s="161">
        <v>0</v>
      </c>
      <c r="R143">
        <v>0</v>
      </c>
      <c r="S143">
        <v>0</v>
      </c>
      <c r="T143" s="194">
        <v>0</v>
      </c>
      <c r="U143" t="s">
        <v>193</v>
      </c>
      <c r="V143">
        <v>45536.313530092593</v>
      </c>
    </row>
    <row r="144" spans="1:22" x14ac:dyDescent="0.3">
      <c r="A144" t="s">
        <v>86</v>
      </c>
      <c r="B144" t="s">
        <v>87</v>
      </c>
      <c r="C144" t="s">
        <v>88</v>
      </c>
      <c r="D144" s="29">
        <v>45885</v>
      </c>
      <c r="E144" s="161">
        <v>0</v>
      </c>
      <c r="F144" s="161">
        <v>0</v>
      </c>
      <c r="G144" s="161">
        <v>0</v>
      </c>
      <c r="H144" s="161">
        <v>0</v>
      </c>
      <c r="R144">
        <v>0</v>
      </c>
      <c r="S144">
        <v>0</v>
      </c>
      <c r="T144" s="194">
        <v>0</v>
      </c>
      <c r="U144" t="s">
        <v>193</v>
      </c>
      <c r="V144">
        <v>45536.313530092593</v>
      </c>
    </row>
    <row r="145" spans="1:22" x14ac:dyDescent="0.3">
      <c r="A145" t="s">
        <v>86</v>
      </c>
      <c r="B145" t="s">
        <v>87</v>
      </c>
      <c r="C145" t="s">
        <v>88</v>
      </c>
      <c r="D145" s="29">
        <v>45886</v>
      </c>
      <c r="E145" s="161">
        <v>0</v>
      </c>
      <c r="F145" s="161">
        <v>0</v>
      </c>
      <c r="G145" s="161">
        <v>0</v>
      </c>
      <c r="H145" s="161">
        <v>0</v>
      </c>
      <c r="R145">
        <v>0</v>
      </c>
      <c r="S145">
        <v>0</v>
      </c>
      <c r="T145" s="194">
        <v>0</v>
      </c>
      <c r="U145" t="s">
        <v>193</v>
      </c>
      <c r="V145">
        <v>45536.31354166667</v>
      </c>
    </row>
    <row r="146" spans="1:22" x14ac:dyDescent="0.3">
      <c r="A146" t="s">
        <v>86</v>
      </c>
      <c r="B146" t="s">
        <v>87</v>
      </c>
      <c r="C146" t="s">
        <v>88</v>
      </c>
      <c r="D146" s="29">
        <v>45887</v>
      </c>
      <c r="E146" s="161">
        <v>0</v>
      </c>
      <c r="F146" s="161">
        <v>0</v>
      </c>
      <c r="G146" s="161">
        <v>0</v>
      </c>
      <c r="H146" s="161">
        <v>0</v>
      </c>
      <c r="R146">
        <v>0</v>
      </c>
      <c r="S146">
        <v>0</v>
      </c>
      <c r="T146" s="194">
        <v>0</v>
      </c>
      <c r="U146" t="s">
        <v>193</v>
      </c>
      <c r="V146">
        <v>45536.31355324074</v>
      </c>
    </row>
    <row r="147" spans="1:22" x14ac:dyDescent="0.3">
      <c r="A147" t="s">
        <v>86</v>
      </c>
      <c r="B147" t="s">
        <v>87</v>
      </c>
      <c r="C147" t="s">
        <v>88</v>
      </c>
      <c r="D147" s="29">
        <v>45888</v>
      </c>
      <c r="E147" s="161">
        <v>0</v>
      </c>
      <c r="F147" s="161">
        <v>0</v>
      </c>
      <c r="G147" s="161">
        <v>0</v>
      </c>
      <c r="H147" s="161">
        <v>0</v>
      </c>
      <c r="R147">
        <v>0</v>
      </c>
      <c r="S147">
        <v>0</v>
      </c>
      <c r="T147" s="194">
        <v>0</v>
      </c>
      <c r="U147" t="s">
        <v>193</v>
      </c>
      <c r="V147">
        <v>45536.31354166667</v>
      </c>
    </row>
    <row r="148" spans="1:22" x14ac:dyDescent="0.3">
      <c r="A148" t="s">
        <v>86</v>
      </c>
      <c r="B148" t="s">
        <v>87</v>
      </c>
      <c r="C148" t="s">
        <v>88</v>
      </c>
      <c r="D148" s="29">
        <v>45889</v>
      </c>
      <c r="E148" s="161">
        <v>0</v>
      </c>
      <c r="F148" s="161">
        <v>0</v>
      </c>
      <c r="G148" s="161">
        <v>0</v>
      </c>
      <c r="H148" s="161">
        <v>0</v>
      </c>
      <c r="R148">
        <v>0</v>
      </c>
      <c r="S148">
        <v>0</v>
      </c>
      <c r="T148" s="194">
        <v>0</v>
      </c>
      <c r="U148" t="s">
        <v>193</v>
      </c>
      <c r="V148">
        <v>45536.31354166667</v>
      </c>
    </row>
    <row r="149" spans="1:22" x14ac:dyDescent="0.3">
      <c r="A149" t="s">
        <v>86</v>
      </c>
      <c r="B149" t="s">
        <v>87</v>
      </c>
      <c r="C149" t="s">
        <v>88</v>
      </c>
      <c r="D149" s="29">
        <v>45890</v>
      </c>
      <c r="E149" s="161">
        <v>0</v>
      </c>
      <c r="F149" s="161">
        <v>0</v>
      </c>
      <c r="G149" s="161">
        <v>0</v>
      </c>
      <c r="H149" s="161">
        <v>0</v>
      </c>
      <c r="R149">
        <v>0</v>
      </c>
      <c r="S149">
        <v>0</v>
      </c>
      <c r="T149" s="194">
        <v>0</v>
      </c>
      <c r="U149" t="s">
        <v>193</v>
      </c>
      <c r="V149">
        <v>45536.313564814816</v>
      </c>
    </row>
    <row r="150" spans="1:22" x14ac:dyDescent="0.3">
      <c r="A150" t="s">
        <v>86</v>
      </c>
      <c r="B150" t="s">
        <v>87</v>
      </c>
      <c r="C150" t="s">
        <v>88</v>
      </c>
      <c r="D150" s="29">
        <v>45891</v>
      </c>
      <c r="E150" s="161">
        <v>0</v>
      </c>
      <c r="F150" s="161">
        <v>0</v>
      </c>
      <c r="G150" s="161">
        <v>0</v>
      </c>
      <c r="H150" s="161">
        <v>0</v>
      </c>
      <c r="R150">
        <v>0</v>
      </c>
      <c r="S150">
        <v>0</v>
      </c>
      <c r="T150" s="194">
        <v>0</v>
      </c>
      <c r="U150" t="s">
        <v>193</v>
      </c>
      <c r="V150">
        <v>45536.31355324074</v>
      </c>
    </row>
    <row r="151" spans="1:22" x14ac:dyDescent="0.3">
      <c r="A151" t="s">
        <v>86</v>
      </c>
      <c r="B151" t="s">
        <v>87</v>
      </c>
      <c r="C151" t="s">
        <v>88</v>
      </c>
      <c r="D151" s="29">
        <v>45892</v>
      </c>
      <c r="E151" s="161">
        <v>0</v>
      </c>
      <c r="F151" s="161">
        <v>0</v>
      </c>
      <c r="G151" s="161">
        <v>0</v>
      </c>
      <c r="H151" s="161">
        <v>0</v>
      </c>
      <c r="R151">
        <v>0</v>
      </c>
      <c r="S151">
        <v>0</v>
      </c>
      <c r="T151" s="194">
        <v>0</v>
      </c>
      <c r="U151" t="s">
        <v>193</v>
      </c>
      <c r="V151">
        <v>45536.31355324074</v>
      </c>
    </row>
    <row r="152" spans="1:22" x14ac:dyDescent="0.3">
      <c r="A152" t="s">
        <v>86</v>
      </c>
      <c r="B152" t="s">
        <v>87</v>
      </c>
      <c r="C152" t="s">
        <v>88</v>
      </c>
      <c r="D152" s="29">
        <v>45893</v>
      </c>
      <c r="E152" s="161">
        <v>0</v>
      </c>
      <c r="F152" s="161">
        <v>0</v>
      </c>
      <c r="G152" s="161">
        <v>0</v>
      </c>
      <c r="H152" s="161">
        <v>0</v>
      </c>
      <c r="R152">
        <v>0</v>
      </c>
      <c r="S152">
        <v>0</v>
      </c>
      <c r="T152" s="194">
        <v>0</v>
      </c>
      <c r="U152" t="s">
        <v>193</v>
      </c>
      <c r="V152">
        <v>45536.313564814816</v>
      </c>
    </row>
    <row r="153" spans="1:22" x14ac:dyDescent="0.3">
      <c r="A153" t="s">
        <v>86</v>
      </c>
      <c r="B153" t="s">
        <v>87</v>
      </c>
      <c r="C153" t="s">
        <v>88</v>
      </c>
      <c r="D153" s="29">
        <v>45894</v>
      </c>
      <c r="E153" s="161">
        <v>0</v>
      </c>
      <c r="F153" s="161">
        <v>0</v>
      </c>
      <c r="G153" s="161">
        <v>0</v>
      </c>
      <c r="H153" s="161">
        <v>0</v>
      </c>
      <c r="R153">
        <v>0</v>
      </c>
      <c r="S153">
        <v>0</v>
      </c>
      <c r="T153" s="194">
        <v>0</v>
      </c>
      <c r="U153" t="s">
        <v>193</v>
      </c>
      <c r="V153">
        <v>45536.313576388886</v>
      </c>
    </row>
    <row r="154" spans="1:22" x14ac:dyDescent="0.3">
      <c r="A154" t="s">
        <v>86</v>
      </c>
      <c r="B154" t="s">
        <v>87</v>
      </c>
      <c r="C154" t="s">
        <v>88</v>
      </c>
      <c r="D154" s="29">
        <v>45895</v>
      </c>
      <c r="E154" s="161">
        <v>0</v>
      </c>
      <c r="F154" s="161">
        <v>0</v>
      </c>
      <c r="G154" s="161">
        <v>0</v>
      </c>
      <c r="H154" s="161">
        <v>0</v>
      </c>
      <c r="R154">
        <v>0</v>
      </c>
      <c r="S154">
        <v>0</v>
      </c>
      <c r="T154" s="194">
        <v>0</v>
      </c>
      <c r="U154" t="s">
        <v>193</v>
      </c>
      <c r="V154">
        <v>45536.313576388886</v>
      </c>
    </row>
    <row r="155" spans="1:22" x14ac:dyDescent="0.3">
      <c r="A155" t="s">
        <v>86</v>
      </c>
      <c r="B155" t="s">
        <v>87</v>
      </c>
      <c r="C155" t="s">
        <v>88</v>
      </c>
      <c r="D155" s="29">
        <v>45896</v>
      </c>
      <c r="E155" s="161">
        <v>0</v>
      </c>
      <c r="F155" s="161">
        <v>0</v>
      </c>
      <c r="G155" s="161">
        <v>0</v>
      </c>
      <c r="H155" s="161">
        <v>0</v>
      </c>
      <c r="R155">
        <v>0</v>
      </c>
      <c r="S155">
        <v>0</v>
      </c>
      <c r="T155" s="194">
        <v>0</v>
      </c>
      <c r="U155" t="s">
        <v>193</v>
      </c>
      <c r="V155">
        <v>45536.313576388886</v>
      </c>
    </row>
    <row r="156" spans="1:22" x14ac:dyDescent="0.3">
      <c r="A156" t="s">
        <v>86</v>
      </c>
      <c r="B156" t="s">
        <v>87</v>
      </c>
      <c r="C156" t="s">
        <v>88</v>
      </c>
      <c r="D156" s="29">
        <v>45897</v>
      </c>
      <c r="E156" s="161">
        <v>0</v>
      </c>
      <c r="F156" s="161">
        <v>0</v>
      </c>
      <c r="G156" s="161">
        <v>0</v>
      </c>
      <c r="H156" s="161">
        <v>0</v>
      </c>
      <c r="R156">
        <v>0</v>
      </c>
      <c r="S156">
        <v>0</v>
      </c>
      <c r="T156" s="194">
        <v>0</v>
      </c>
      <c r="U156" t="s">
        <v>193</v>
      </c>
      <c r="V156">
        <v>45536.313576388886</v>
      </c>
    </row>
    <row r="157" spans="1:22" x14ac:dyDescent="0.3">
      <c r="A157" t="s">
        <v>86</v>
      </c>
      <c r="B157" t="s">
        <v>87</v>
      </c>
      <c r="C157" t="s">
        <v>88</v>
      </c>
      <c r="D157" s="29">
        <v>45898</v>
      </c>
      <c r="E157" s="161">
        <v>0</v>
      </c>
      <c r="F157" s="161">
        <v>0</v>
      </c>
      <c r="G157" s="161">
        <v>0</v>
      </c>
      <c r="H157" s="161">
        <v>0</v>
      </c>
      <c r="R157">
        <v>0</v>
      </c>
      <c r="S157">
        <v>0</v>
      </c>
      <c r="T157" s="194">
        <v>0</v>
      </c>
      <c r="U157" t="s">
        <v>193</v>
      </c>
      <c r="V157">
        <v>45536.313587962963</v>
      </c>
    </row>
    <row r="158" spans="1:22" x14ac:dyDescent="0.3">
      <c r="A158" t="s">
        <v>86</v>
      </c>
      <c r="B158" t="s">
        <v>87</v>
      </c>
      <c r="C158" t="s">
        <v>88</v>
      </c>
      <c r="D158" s="29">
        <v>45899</v>
      </c>
      <c r="E158" s="161">
        <v>0</v>
      </c>
      <c r="F158" s="161">
        <v>0</v>
      </c>
      <c r="G158" s="161">
        <v>0</v>
      </c>
      <c r="H158" s="161">
        <v>0</v>
      </c>
      <c r="R158">
        <v>0</v>
      </c>
      <c r="S158">
        <v>0</v>
      </c>
      <c r="T158" s="194">
        <v>0</v>
      </c>
      <c r="U158" t="s">
        <v>193</v>
      </c>
      <c r="V158">
        <v>45536.313587962963</v>
      </c>
    </row>
    <row r="159" spans="1:22" x14ac:dyDescent="0.3">
      <c r="A159" t="s">
        <v>86</v>
      </c>
      <c r="B159" t="s">
        <v>87</v>
      </c>
      <c r="C159" t="s">
        <v>88</v>
      </c>
      <c r="D159" s="29">
        <v>45900</v>
      </c>
      <c r="E159" s="161">
        <v>0</v>
      </c>
      <c r="F159" s="161">
        <v>0</v>
      </c>
      <c r="G159" s="161">
        <v>0</v>
      </c>
      <c r="H159" s="161">
        <v>0</v>
      </c>
      <c r="R159">
        <v>0</v>
      </c>
      <c r="S159">
        <v>0</v>
      </c>
      <c r="T159" s="194">
        <v>0</v>
      </c>
      <c r="U159" t="s">
        <v>193</v>
      </c>
      <c r="V159">
        <v>45536.313587962963</v>
      </c>
    </row>
    <row r="160" spans="1:22" x14ac:dyDescent="0.3">
      <c r="A160" t="s">
        <v>86</v>
      </c>
      <c r="B160" t="s">
        <v>87</v>
      </c>
      <c r="C160" t="s">
        <v>88</v>
      </c>
      <c r="D160" s="29">
        <v>45901</v>
      </c>
      <c r="E160" s="161">
        <v>0</v>
      </c>
      <c r="F160" s="161">
        <v>0</v>
      </c>
      <c r="G160" s="161">
        <v>0</v>
      </c>
      <c r="H160" s="161">
        <v>0</v>
      </c>
      <c r="R160">
        <v>0</v>
      </c>
      <c r="S160">
        <v>0</v>
      </c>
      <c r="T160" s="194">
        <v>0</v>
      </c>
      <c r="U160" t="s">
        <v>193</v>
      </c>
      <c r="V160">
        <v>45566.313414351855</v>
      </c>
    </row>
    <row r="161" spans="1:22" x14ac:dyDescent="0.3">
      <c r="A161" t="s">
        <v>86</v>
      </c>
      <c r="B161" t="s">
        <v>87</v>
      </c>
      <c r="C161" t="s">
        <v>88</v>
      </c>
      <c r="D161" s="29">
        <v>45902</v>
      </c>
      <c r="E161" s="161">
        <v>0</v>
      </c>
      <c r="F161" s="161">
        <v>0</v>
      </c>
      <c r="G161" s="161">
        <v>0</v>
      </c>
      <c r="H161" s="161">
        <v>0</v>
      </c>
      <c r="R161">
        <v>0</v>
      </c>
      <c r="S161">
        <v>0</v>
      </c>
      <c r="T161" s="194">
        <v>0</v>
      </c>
      <c r="U161" t="s">
        <v>193</v>
      </c>
      <c r="V161">
        <v>45566.313425925924</v>
      </c>
    </row>
    <row r="162" spans="1:22" x14ac:dyDescent="0.3">
      <c r="A162" t="s">
        <v>86</v>
      </c>
      <c r="B162" t="s">
        <v>87</v>
      </c>
      <c r="C162" t="s">
        <v>88</v>
      </c>
      <c r="D162" s="29">
        <v>45903</v>
      </c>
      <c r="E162" s="161">
        <v>0</v>
      </c>
      <c r="F162" s="161">
        <v>0</v>
      </c>
      <c r="G162" s="161">
        <v>0</v>
      </c>
      <c r="H162" s="161">
        <v>0</v>
      </c>
      <c r="R162">
        <v>0</v>
      </c>
      <c r="S162">
        <v>0</v>
      </c>
      <c r="T162" s="194">
        <v>0</v>
      </c>
      <c r="U162" t="s">
        <v>193</v>
      </c>
      <c r="V162">
        <v>45566.313171296293</v>
      </c>
    </row>
    <row r="163" spans="1:22" x14ac:dyDescent="0.3">
      <c r="A163" t="s">
        <v>86</v>
      </c>
      <c r="B163" t="s">
        <v>87</v>
      </c>
      <c r="C163" t="s">
        <v>88</v>
      </c>
      <c r="D163" s="29">
        <v>45904</v>
      </c>
      <c r="E163" s="161">
        <v>0</v>
      </c>
      <c r="F163" s="161">
        <v>0</v>
      </c>
      <c r="G163" s="161">
        <v>0</v>
      </c>
      <c r="H163" s="161">
        <v>0</v>
      </c>
      <c r="R163">
        <v>0</v>
      </c>
      <c r="S163">
        <v>0</v>
      </c>
      <c r="T163" s="194">
        <v>0</v>
      </c>
      <c r="U163" t="s">
        <v>193</v>
      </c>
      <c r="V163">
        <v>45566.313344907408</v>
      </c>
    </row>
    <row r="164" spans="1:22" x14ac:dyDescent="0.3">
      <c r="A164" t="s">
        <v>86</v>
      </c>
      <c r="B164" t="s">
        <v>87</v>
      </c>
      <c r="C164" t="s">
        <v>88</v>
      </c>
      <c r="D164" s="29">
        <v>45905</v>
      </c>
      <c r="E164" s="161">
        <v>0</v>
      </c>
      <c r="F164" s="161">
        <v>0</v>
      </c>
      <c r="G164" s="161">
        <v>0</v>
      </c>
      <c r="H164" s="161">
        <v>0</v>
      </c>
      <c r="R164">
        <v>0</v>
      </c>
      <c r="S164">
        <v>0</v>
      </c>
      <c r="T164" s="194">
        <v>0</v>
      </c>
      <c r="U164" t="s">
        <v>193</v>
      </c>
      <c r="V164">
        <v>45566.313425925924</v>
      </c>
    </row>
    <row r="165" spans="1:22" x14ac:dyDescent="0.3">
      <c r="A165" t="s">
        <v>86</v>
      </c>
      <c r="B165" t="s">
        <v>87</v>
      </c>
      <c r="C165" t="s">
        <v>88</v>
      </c>
      <c r="D165" s="29">
        <v>45906</v>
      </c>
      <c r="E165" s="161">
        <v>0</v>
      </c>
      <c r="F165" s="161">
        <v>0</v>
      </c>
      <c r="G165" s="161">
        <v>0</v>
      </c>
      <c r="H165" s="161">
        <v>0</v>
      </c>
      <c r="R165">
        <v>0</v>
      </c>
      <c r="S165">
        <v>0</v>
      </c>
      <c r="T165" s="194">
        <v>0</v>
      </c>
      <c r="U165" t="s">
        <v>193</v>
      </c>
      <c r="V165">
        <v>45566.313414351855</v>
      </c>
    </row>
    <row r="166" spans="1:22" x14ac:dyDescent="0.3">
      <c r="A166" t="s">
        <v>86</v>
      </c>
      <c r="B166" t="s">
        <v>87</v>
      </c>
      <c r="C166" t="s">
        <v>88</v>
      </c>
      <c r="D166" s="29">
        <v>45907</v>
      </c>
      <c r="E166" s="161">
        <v>0</v>
      </c>
      <c r="F166" s="161">
        <v>0</v>
      </c>
      <c r="G166" s="161">
        <v>0</v>
      </c>
      <c r="H166" s="161">
        <v>0</v>
      </c>
      <c r="R166">
        <v>0</v>
      </c>
      <c r="S166">
        <v>0</v>
      </c>
      <c r="T166" s="194">
        <v>0</v>
      </c>
      <c r="U166" t="s">
        <v>193</v>
      </c>
      <c r="V166">
        <v>45566.313414351855</v>
      </c>
    </row>
    <row r="167" spans="1:22" x14ac:dyDescent="0.3">
      <c r="A167" t="s">
        <v>86</v>
      </c>
      <c r="B167" t="s">
        <v>87</v>
      </c>
      <c r="C167" t="s">
        <v>88</v>
      </c>
      <c r="D167" s="29">
        <v>45908</v>
      </c>
      <c r="E167" s="161">
        <v>0</v>
      </c>
      <c r="F167" s="161">
        <v>0</v>
      </c>
      <c r="G167" s="161">
        <v>0</v>
      </c>
      <c r="H167" s="161">
        <v>0</v>
      </c>
      <c r="R167">
        <v>0</v>
      </c>
      <c r="S167">
        <v>0</v>
      </c>
      <c r="T167" s="194">
        <v>0</v>
      </c>
      <c r="U167" t="s">
        <v>193</v>
      </c>
      <c r="V167">
        <v>45566.313437500001</v>
      </c>
    </row>
    <row r="168" spans="1:22" x14ac:dyDescent="0.3">
      <c r="A168" t="s">
        <v>86</v>
      </c>
      <c r="B168" t="s">
        <v>87</v>
      </c>
      <c r="C168" t="s">
        <v>88</v>
      </c>
      <c r="D168" s="29">
        <v>45909</v>
      </c>
      <c r="E168" s="161">
        <v>0</v>
      </c>
      <c r="F168" s="161">
        <v>0</v>
      </c>
      <c r="G168" s="161">
        <v>0</v>
      </c>
      <c r="H168" s="161">
        <v>0</v>
      </c>
      <c r="R168">
        <v>0</v>
      </c>
      <c r="S168">
        <v>0</v>
      </c>
      <c r="T168" s="194">
        <v>0</v>
      </c>
      <c r="U168" t="s">
        <v>193</v>
      </c>
      <c r="V168">
        <v>45566.313425925924</v>
      </c>
    </row>
    <row r="169" spans="1:22" x14ac:dyDescent="0.3">
      <c r="A169" t="s">
        <v>86</v>
      </c>
      <c r="B169" t="s">
        <v>87</v>
      </c>
      <c r="C169" t="s">
        <v>88</v>
      </c>
      <c r="D169" s="29">
        <v>45910</v>
      </c>
      <c r="E169" s="161">
        <v>0</v>
      </c>
      <c r="F169" s="161">
        <v>0</v>
      </c>
      <c r="G169" s="161">
        <v>0</v>
      </c>
      <c r="H169" s="161">
        <v>0</v>
      </c>
      <c r="R169">
        <v>0</v>
      </c>
      <c r="S169">
        <v>0</v>
      </c>
      <c r="T169" s="194">
        <v>0</v>
      </c>
      <c r="U169" t="s">
        <v>193</v>
      </c>
      <c r="V169">
        <v>45566.313437500001</v>
      </c>
    </row>
    <row r="170" spans="1:22" x14ac:dyDescent="0.3">
      <c r="A170" t="s">
        <v>86</v>
      </c>
      <c r="B170" t="s">
        <v>87</v>
      </c>
      <c r="C170" t="s">
        <v>88</v>
      </c>
      <c r="D170" s="29">
        <v>45911</v>
      </c>
      <c r="E170" s="161">
        <v>0</v>
      </c>
      <c r="F170" s="161">
        <v>0</v>
      </c>
      <c r="G170" s="161">
        <v>0</v>
      </c>
      <c r="H170" s="161">
        <v>0</v>
      </c>
      <c r="R170">
        <v>0</v>
      </c>
      <c r="S170">
        <v>0</v>
      </c>
      <c r="T170" s="194">
        <v>0</v>
      </c>
      <c r="U170" t="s">
        <v>193</v>
      </c>
      <c r="V170">
        <v>45566.313437500001</v>
      </c>
    </row>
    <row r="171" spans="1:22" x14ac:dyDescent="0.3">
      <c r="A171" t="s">
        <v>86</v>
      </c>
      <c r="B171" t="s">
        <v>87</v>
      </c>
      <c r="C171" t="s">
        <v>88</v>
      </c>
      <c r="D171" s="29">
        <v>45912</v>
      </c>
      <c r="E171" s="161">
        <v>0</v>
      </c>
      <c r="F171" s="161">
        <v>0</v>
      </c>
      <c r="G171" s="161">
        <v>0</v>
      </c>
      <c r="H171" s="161">
        <v>0</v>
      </c>
      <c r="R171">
        <v>0</v>
      </c>
      <c r="S171">
        <v>0</v>
      </c>
      <c r="T171" s="194">
        <v>0</v>
      </c>
      <c r="U171" t="s">
        <v>193</v>
      </c>
      <c r="V171">
        <v>45566.313437500001</v>
      </c>
    </row>
    <row r="172" spans="1:22" x14ac:dyDescent="0.3">
      <c r="A172" t="s">
        <v>86</v>
      </c>
      <c r="B172" t="s">
        <v>87</v>
      </c>
      <c r="C172" t="s">
        <v>88</v>
      </c>
      <c r="D172" s="29">
        <v>45913</v>
      </c>
      <c r="E172" s="161">
        <v>0</v>
      </c>
      <c r="F172" s="161">
        <v>0</v>
      </c>
      <c r="G172" s="161">
        <v>0</v>
      </c>
      <c r="H172" s="161">
        <v>0</v>
      </c>
      <c r="R172">
        <v>0</v>
      </c>
      <c r="S172">
        <v>0</v>
      </c>
      <c r="T172" s="194">
        <v>0</v>
      </c>
      <c r="U172" t="s">
        <v>193</v>
      </c>
      <c r="V172">
        <v>45566.313437500001</v>
      </c>
    </row>
    <row r="173" spans="1:22" x14ac:dyDescent="0.3">
      <c r="A173" t="s">
        <v>86</v>
      </c>
      <c r="B173" t="s">
        <v>87</v>
      </c>
      <c r="C173" t="s">
        <v>88</v>
      </c>
      <c r="D173" s="29">
        <v>45914</v>
      </c>
      <c r="E173" s="161">
        <v>0</v>
      </c>
      <c r="F173" s="161">
        <v>0</v>
      </c>
      <c r="G173" s="161">
        <v>0</v>
      </c>
      <c r="H173" s="161">
        <v>0</v>
      </c>
      <c r="R173">
        <v>0</v>
      </c>
      <c r="S173">
        <v>0</v>
      </c>
      <c r="T173" s="194">
        <v>0</v>
      </c>
      <c r="U173" t="s">
        <v>193</v>
      </c>
      <c r="V173">
        <v>45566.313449074078</v>
      </c>
    </row>
    <row r="174" spans="1:22" x14ac:dyDescent="0.3">
      <c r="A174" t="s">
        <v>86</v>
      </c>
      <c r="B174" t="s">
        <v>87</v>
      </c>
      <c r="C174" t="s">
        <v>88</v>
      </c>
      <c r="D174" s="29">
        <v>45915</v>
      </c>
      <c r="E174" s="161">
        <v>0</v>
      </c>
      <c r="F174" s="161">
        <v>0</v>
      </c>
      <c r="G174" s="161">
        <v>0</v>
      </c>
      <c r="H174" s="161">
        <v>0</v>
      </c>
      <c r="R174">
        <v>0</v>
      </c>
      <c r="S174">
        <v>0</v>
      </c>
      <c r="T174" s="194">
        <v>0</v>
      </c>
      <c r="U174" t="s">
        <v>193</v>
      </c>
      <c r="V174">
        <v>45566.313449074078</v>
      </c>
    </row>
    <row r="175" spans="1:22" x14ac:dyDescent="0.3">
      <c r="A175" t="s">
        <v>86</v>
      </c>
      <c r="B175" t="s">
        <v>87</v>
      </c>
      <c r="C175" t="s">
        <v>88</v>
      </c>
      <c r="D175" s="29">
        <v>45916</v>
      </c>
      <c r="E175" s="161">
        <v>0</v>
      </c>
      <c r="F175" s="161">
        <v>0</v>
      </c>
      <c r="G175" s="161">
        <v>0</v>
      </c>
      <c r="H175" s="161">
        <v>0</v>
      </c>
      <c r="R175">
        <v>0</v>
      </c>
      <c r="S175">
        <v>0</v>
      </c>
      <c r="T175" s="194">
        <v>0</v>
      </c>
      <c r="U175" t="s">
        <v>193</v>
      </c>
      <c r="V175">
        <v>45566.313449074078</v>
      </c>
    </row>
    <row r="176" spans="1:22" x14ac:dyDescent="0.3">
      <c r="A176" t="s">
        <v>86</v>
      </c>
      <c r="B176" t="s">
        <v>87</v>
      </c>
      <c r="C176" t="s">
        <v>88</v>
      </c>
      <c r="D176" s="29">
        <v>45917</v>
      </c>
      <c r="E176" s="161">
        <v>0</v>
      </c>
      <c r="F176" s="161">
        <v>0</v>
      </c>
      <c r="G176" s="161">
        <v>0</v>
      </c>
      <c r="H176" s="161">
        <v>0</v>
      </c>
      <c r="R176">
        <v>0</v>
      </c>
      <c r="S176">
        <v>0</v>
      </c>
      <c r="T176" s="194">
        <v>0</v>
      </c>
      <c r="U176" t="s">
        <v>193</v>
      </c>
      <c r="V176">
        <v>45566.313460648147</v>
      </c>
    </row>
    <row r="177" spans="1:22" x14ac:dyDescent="0.3">
      <c r="A177" t="s">
        <v>86</v>
      </c>
      <c r="B177" t="s">
        <v>87</v>
      </c>
      <c r="C177" t="s">
        <v>88</v>
      </c>
      <c r="D177" s="29">
        <v>45918</v>
      </c>
      <c r="E177" s="161">
        <v>0</v>
      </c>
      <c r="F177" s="161">
        <v>0</v>
      </c>
      <c r="G177" s="161">
        <v>0</v>
      </c>
      <c r="H177" s="161">
        <v>0</v>
      </c>
      <c r="R177">
        <v>0</v>
      </c>
      <c r="S177">
        <v>0</v>
      </c>
      <c r="T177" s="194">
        <v>0</v>
      </c>
      <c r="U177" t="s">
        <v>193</v>
      </c>
      <c r="V177">
        <v>45566.313460648147</v>
      </c>
    </row>
    <row r="178" spans="1:22" x14ac:dyDescent="0.3">
      <c r="A178" t="s">
        <v>86</v>
      </c>
      <c r="B178" t="s">
        <v>87</v>
      </c>
      <c r="C178" t="s">
        <v>88</v>
      </c>
      <c r="D178" s="29">
        <v>45919</v>
      </c>
      <c r="E178" s="161">
        <v>0</v>
      </c>
      <c r="F178" s="161">
        <v>0</v>
      </c>
      <c r="G178" s="161">
        <v>0</v>
      </c>
      <c r="H178" s="161">
        <v>0</v>
      </c>
      <c r="R178">
        <v>0</v>
      </c>
      <c r="S178">
        <v>0</v>
      </c>
      <c r="T178" s="194">
        <v>0</v>
      </c>
      <c r="U178" t="s">
        <v>193</v>
      </c>
      <c r="V178">
        <v>45566.313460648147</v>
      </c>
    </row>
    <row r="179" spans="1:22" x14ac:dyDescent="0.3">
      <c r="A179" t="s">
        <v>86</v>
      </c>
      <c r="B179" t="s">
        <v>87</v>
      </c>
      <c r="C179" t="s">
        <v>88</v>
      </c>
      <c r="D179" s="29">
        <v>45920</v>
      </c>
      <c r="E179" s="161">
        <v>0</v>
      </c>
      <c r="F179" s="161">
        <v>0</v>
      </c>
      <c r="G179" s="161">
        <v>0</v>
      </c>
      <c r="H179" s="161">
        <v>0</v>
      </c>
      <c r="R179">
        <v>0</v>
      </c>
      <c r="S179">
        <v>0</v>
      </c>
      <c r="T179" s="194">
        <v>0</v>
      </c>
      <c r="U179" t="s">
        <v>193</v>
      </c>
      <c r="V179">
        <v>45566.313472222224</v>
      </c>
    </row>
    <row r="180" spans="1:22" x14ac:dyDescent="0.3">
      <c r="A180" t="s">
        <v>86</v>
      </c>
      <c r="B180" t="s">
        <v>87</v>
      </c>
      <c r="C180" t="s">
        <v>88</v>
      </c>
      <c r="D180" s="29">
        <v>45921</v>
      </c>
      <c r="E180" s="161">
        <v>0</v>
      </c>
      <c r="F180" s="161">
        <v>0</v>
      </c>
      <c r="G180" s="161">
        <v>0</v>
      </c>
      <c r="H180" s="161">
        <v>0</v>
      </c>
      <c r="R180">
        <v>0</v>
      </c>
      <c r="S180">
        <v>0</v>
      </c>
      <c r="T180" s="194">
        <v>0</v>
      </c>
      <c r="U180" t="s">
        <v>193</v>
      </c>
      <c r="V180">
        <v>45566.313472222224</v>
      </c>
    </row>
    <row r="181" spans="1:22" x14ac:dyDescent="0.3">
      <c r="A181" t="s">
        <v>86</v>
      </c>
      <c r="B181" t="s">
        <v>87</v>
      </c>
      <c r="C181" t="s">
        <v>88</v>
      </c>
      <c r="D181" s="29">
        <v>45922</v>
      </c>
      <c r="E181" s="161">
        <v>0</v>
      </c>
      <c r="F181" s="161">
        <v>0</v>
      </c>
      <c r="G181" s="161">
        <v>0</v>
      </c>
      <c r="H181" s="161">
        <v>0</v>
      </c>
      <c r="R181">
        <v>0</v>
      </c>
      <c r="S181">
        <v>0</v>
      </c>
      <c r="T181" s="194">
        <v>0</v>
      </c>
      <c r="U181" t="s">
        <v>193</v>
      </c>
      <c r="V181">
        <v>45566.313483796293</v>
      </c>
    </row>
    <row r="182" spans="1:22" x14ac:dyDescent="0.3">
      <c r="A182" t="s">
        <v>86</v>
      </c>
      <c r="B182" t="s">
        <v>87</v>
      </c>
      <c r="C182" t="s">
        <v>88</v>
      </c>
      <c r="D182" s="29">
        <v>45923</v>
      </c>
      <c r="E182" s="161">
        <v>0</v>
      </c>
      <c r="F182" s="161">
        <v>0</v>
      </c>
      <c r="G182" s="161">
        <v>0</v>
      </c>
      <c r="H182" s="161">
        <v>0</v>
      </c>
      <c r="R182">
        <v>0</v>
      </c>
      <c r="S182">
        <v>0</v>
      </c>
      <c r="T182" s="194">
        <v>0</v>
      </c>
      <c r="U182" t="s">
        <v>193</v>
      </c>
      <c r="V182">
        <v>45566.313483796293</v>
      </c>
    </row>
    <row r="183" spans="1:22" x14ac:dyDescent="0.3">
      <c r="A183" t="s">
        <v>86</v>
      </c>
      <c r="B183" t="s">
        <v>87</v>
      </c>
      <c r="C183" t="s">
        <v>88</v>
      </c>
      <c r="D183" s="29">
        <v>45924</v>
      </c>
      <c r="E183" s="161">
        <v>0</v>
      </c>
      <c r="F183" s="161">
        <v>0</v>
      </c>
      <c r="G183" s="161">
        <v>0</v>
      </c>
      <c r="H183" s="161">
        <v>0</v>
      </c>
      <c r="R183">
        <v>0</v>
      </c>
      <c r="S183">
        <v>0</v>
      </c>
      <c r="T183" s="194">
        <v>0</v>
      </c>
      <c r="U183" t="s">
        <v>193</v>
      </c>
      <c r="V183">
        <v>45566.313483796293</v>
      </c>
    </row>
    <row r="184" spans="1:22" x14ac:dyDescent="0.3">
      <c r="A184" t="s">
        <v>86</v>
      </c>
      <c r="B184" t="s">
        <v>87</v>
      </c>
      <c r="C184" t="s">
        <v>88</v>
      </c>
      <c r="D184" s="29">
        <v>45925</v>
      </c>
      <c r="E184" s="161">
        <v>0</v>
      </c>
      <c r="F184" s="161">
        <v>0</v>
      </c>
      <c r="G184" s="161">
        <v>0</v>
      </c>
      <c r="H184" s="161">
        <v>0</v>
      </c>
      <c r="R184">
        <v>0</v>
      </c>
      <c r="S184">
        <v>0</v>
      </c>
      <c r="T184" s="194">
        <v>0</v>
      </c>
      <c r="U184" t="s">
        <v>193</v>
      </c>
      <c r="V184">
        <v>45566.313483796293</v>
      </c>
    </row>
    <row r="185" spans="1:22" x14ac:dyDescent="0.3">
      <c r="A185" t="s">
        <v>86</v>
      </c>
      <c r="B185" t="s">
        <v>87</v>
      </c>
      <c r="C185" t="s">
        <v>88</v>
      </c>
      <c r="D185" s="29">
        <v>45926</v>
      </c>
      <c r="E185" s="161">
        <v>0</v>
      </c>
      <c r="F185" s="161">
        <v>0</v>
      </c>
      <c r="G185" s="161">
        <v>0</v>
      </c>
      <c r="H185" s="161">
        <v>0</v>
      </c>
      <c r="R185">
        <v>0</v>
      </c>
      <c r="S185">
        <v>0</v>
      </c>
      <c r="T185" s="194">
        <v>0</v>
      </c>
      <c r="U185" t="s">
        <v>193</v>
      </c>
      <c r="V185">
        <v>45566.313483796293</v>
      </c>
    </row>
    <row r="186" spans="1:22" x14ac:dyDescent="0.3">
      <c r="A186" t="s">
        <v>86</v>
      </c>
      <c r="B186" t="s">
        <v>87</v>
      </c>
      <c r="C186" t="s">
        <v>88</v>
      </c>
      <c r="D186" s="29">
        <v>45927</v>
      </c>
      <c r="E186" s="161">
        <v>0</v>
      </c>
      <c r="F186" s="161">
        <v>0</v>
      </c>
      <c r="G186" s="161">
        <v>0</v>
      </c>
      <c r="H186" s="161">
        <v>0</v>
      </c>
      <c r="R186">
        <v>0</v>
      </c>
      <c r="S186">
        <v>0</v>
      </c>
      <c r="T186" s="194">
        <v>0</v>
      </c>
      <c r="U186" t="s">
        <v>193</v>
      </c>
      <c r="V186">
        <v>45566.31349537037</v>
      </c>
    </row>
    <row r="187" spans="1:22" x14ac:dyDescent="0.3">
      <c r="A187" t="s">
        <v>86</v>
      </c>
      <c r="B187" t="s">
        <v>87</v>
      </c>
      <c r="C187" t="s">
        <v>88</v>
      </c>
      <c r="D187" s="29">
        <v>45928</v>
      </c>
      <c r="E187" s="161">
        <v>0</v>
      </c>
      <c r="F187" s="161">
        <v>0</v>
      </c>
      <c r="G187" s="161">
        <v>0</v>
      </c>
      <c r="H187" s="161">
        <v>0</v>
      </c>
      <c r="R187">
        <v>0</v>
      </c>
      <c r="S187">
        <v>0</v>
      </c>
      <c r="T187" s="194">
        <v>0</v>
      </c>
      <c r="U187" t="s">
        <v>193</v>
      </c>
      <c r="V187">
        <v>45566.31349537037</v>
      </c>
    </row>
    <row r="188" spans="1:22" x14ac:dyDescent="0.3">
      <c r="A188" t="s">
        <v>86</v>
      </c>
      <c r="B188" t="s">
        <v>87</v>
      </c>
      <c r="C188" t="s">
        <v>88</v>
      </c>
      <c r="D188" s="29">
        <v>45929</v>
      </c>
      <c r="E188" s="161">
        <v>0</v>
      </c>
      <c r="F188" s="161">
        <v>0</v>
      </c>
      <c r="G188" s="161">
        <v>0</v>
      </c>
      <c r="H188" s="161">
        <v>0</v>
      </c>
      <c r="R188">
        <v>0</v>
      </c>
      <c r="S188">
        <v>0</v>
      </c>
      <c r="T188" s="194">
        <v>0</v>
      </c>
      <c r="U188" t="s">
        <v>193</v>
      </c>
      <c r="V188">
        <v>45566.313506944447</v>
      </c>
    </row>
    <row r="189" spans="1:22" x14ac:dyDescent="0.3">
      <c r="A189" t="s">
        <v>86</v>
      </c>
      <c r="B189" t="s">
        <v>87</v>
      </c>
      <c r="C189" t="s">
        <v>88</v>
      </c>
      <c r="D189" s="29">
        <v>45930</v>
      </c>
      <c r="E189" s="161">
        <v>0</v>
      </c>
      <c r="F189" s="161">
        <v>0</v>
      </c>
      <c r="G189" s="161">
        <v>0</v>
      </c>
      <c r="H189" s="161">
        <v>0</v>
      </c>
      <c r="R189">
        <v>0</v>
      </c>
      <c r="S189">
        <v>0</v>
      </c>
      <c r="T189" s="194">
        <v>0</v>
      </c>
      <c r="U189" t="s">
        <v>193</v>
      </c>
      <c r="V189">
        <v>45566.313506944447</v>
      </c>
    </row>
    <row r="190" spans="1:22" x14ac:dyDescent="0.3">
      <c r="A190" t="s">
        <v>86</v>
      </c>
      <c r="B190" t="s">
        <v>87</v>
      </c>
      <c r="C190" t="s">
        <v>88</v>
      </c>
      <c r="D190" s="29">
        <v>45931</v>
      </c>
      <c r="E190" s="161">
        <v>0</v>
      </c>
      <c r="F190" s="161">
        <v>0</v>
      </c>
      <c r="G190" s="161">
        <v>0</v>
      </c>
      <c r="H190" s="161">
        <v>0</v>
      </c>
      <c r="R190">
        <v>0</v>
      </c>
      <c r="S190">
        <v>0</v>
      </c>
      <c r="T190" s="194">
        <v>0</v>
      </c>
      <c r="U190" t="s">
        <v>193</v>
      </c>
      <c r="V190">
        <v>45597.313368055555</v>
      </c>
    </row>
    <row r="191" spans="1:22" x14ac:dyDescent="0.3">
      <c r="A191" t="s">
        <v>86</v>
      </c>
      <c r="B191" t="s">
        <v>87</v>
      </c>
      <c r="C191" t="s">
        <v>88</v>
      </c>
      <c r="D191" s="29">
        <v>45932</v>
      </c>
      <c r="E191" s="161">
        <v>0</v>
      </c>
      <c r="F191" s="161">
        <v>0</v>
      </c>
      <c r="G191" s="161">
        <v>0</v>
      </c>
      <c r="H191" s="161">
        <v>0</v>
      </c>
      <c r="R191">
        <v>0</v>
      </c>
      <c r="S191">
        <v>0</v>
      </c>
      <c r="T191" s="194">
        <v>0</v>
      </c>
      <c r="U191" t="s">
        <v>193</v>
      </c>
      <c r="V191">
        <v>45597.313368055555</v>
      </c>
    </row>
    <row r="192" spans="1:22" x14ac:dyDescent="0.3">
      <c r="A192" t="s">
        <v>86</v>
      </c>
      <c r="B192" t="s">
        <v>87</v>
      </c>
      <c r="C192" t="s">
        <v>88</v>
      </c>
      <c r="D192" s="29">
        <v>45933</v>
      </c>
      <c r="E192" s="161">
        <v>0</v>
      </c>
      <c r="F192" s="161">
        <v>0</v>
      </c>
      <c r="G192" s="161">
        <v>0</v>
      </c>
      <c r="H192" s="161">
        <v>0</v>
      </c>
      <c r="R192">
        <v>0</v>
      </c>
      <c r="S192">
        <v>0</v>
      </c>
      <c r="T192" s="194">
        <v>0</v>
      </c>
      <c r="U192" t="s">
        <v>193</v>
      </c>
      <c r="V192">
        <v>45597.313344907408</v>
      </c>
    </row>
    <row r="193" spans="1:22" x14ac:dyDescent="0.3">
      <c r="A193" t="s">
        <v>86</v>
      </c>
      <c r="B193" t="s">
        <v>87</v>
      </c>
      <c r="C193" t="s">
        <v>88</v>
      </c>
      <c r="D193" s="29">
        <v>45934</v>
      </c>
      <c r="E193" s="161">
        <v>0</v>
      </c>
      <c r="F193" s="161">
        <v>0</v>
      </c>
      <c r="G193" s="161">
        <v>0</v>
      </c>
      <c r="H193" s="161">
        <v>0</v>
      </c>
      <c r="R193">
        <v>0</v>
      </c>
      <c r="S193">
        <v>0</v>
      </c>
      <c r="T193" s="194">
        <v>0</v>
      </c>
      <c r="U193" t="s">
        <v>193</v>
      </c>
      <c r="V193">
        <v>45597.313356481478</v>
      </c>
    </row>
    <row r="194" spans="1:22" x14ac:dyDescent="0.3">
      <c r="A194" t="s">
        <v>86</v>
      </c>
      <c r="B194" t="s">
        <v>87</v>
      </c>
      <c r="C194" t="s">
        <v>88</v>
      </c>
      <c r="D194" s="29">
        <v>45935</v>
      </c>
      <c r="E194" s="161">
        <v>0</v>
      </c>
      <c r="F194" s="161">
        <v>0</v>
      </c>
      <c r="G194" s="161">
        <v>0</v>
      </c>
      <c r="H194" s="161">
        <v>0</v>
      </c>
      <c r="R194">
        <v>0</v>
      </c>
      <c r="S194">
        <v>0</v>
      </c>
      <c r="T194" s="194">
        <v>0</v>
      </c>
      <c r="U194" t="s">
        <v>193</v>
      </c>
      <c r="V194">
        <v>45597.313344907408</v>
      </c>
    </row>
    <row r="195" spans="1:22" x14ac:dyDescent="0.3">
      <c r="A195" t="s">
        <v>86</v>
      </c>
      <c r="B195" t="s">
        <v>87</v>
      </c>
      <c r="C195" t="s">
        <v>88</v>
      </c>
      <c r="D195" s="29">
        <v>45936</v>
      </c>
      <c r="E195" s="161">
        <v>0</v>
      </c>
      <c r="F195" s="161">
        <v>0</v>
      </c>
      <c r="G195" s="161">
        <v>0</v>
      </c>
      <c r="H195" s="161">
        <v>0</v>
      </c>
      <c r="R195">
        <v>0</v>
      </c>
      <c r="S195">
        <v>0</v>
      </c>
      <c r="T195" s="194">
        <v>0</v>
      </c>
      <c r="U195" t="s">
        <v>193</v>
      </c>
      <c r="V195">
        <v>45597.313356481478</v>
      </c>
    </row>
    <row r="196" spans="1:22" x14ac:dyDescent="0.3">
      <c r="A196" t="s">
        <v>86</v>
      </c>
      <c r="B196" t="s">
        <v>87</v>
      </c>
      <c r="C196" t="s">
        <v>88</v>
      </c>
      <c r="D196" s="29">
        <v>45937</v>
      </c>
      <c r="E196" s="161">
        <v>0</v>
      </c>
      <c r="F196" s="161">
        <v>0</v>
      </c>
      <c r="G196" s="161">
        <v>0</v>
      </c>
      <c r="H196" s="161">
        <v>0</v>
      </c>
      <c r="R196">
        <v>0</v>
      </c>
      <c r="S196">
        <v>0</v>
      </c>
      <c r="T196" s="194">
        <v>0</v>
      </c>
      <c r="U196" t="s">
        <v>193</v>
      </c>
      <c r="V196">
        <v>45597.313344907408</v>
      </c>
    </row>
    <row r="197" spans="1:22" x14ac:dyDescent="0.3">
      <c r="A197" t="s">
        <v>86</v>
      </c>
      <c r="B197" t="s">
        <v>87</v>
      </c>
      <c r="C197" t="s">
        <v>88</v>
      </c>
      <c r="D197" s="29">
        <v>45938</v>
      </c>
      <c r="E197" s="161">
        <v>0</v>
      </c>
      <c r="F197" s="161">
        <v>0</v>
      </c>
      <c r="G197" s="161">
        <v>0</v>
      </c>
      <c r="H197" s="161">
        <v>0</v>
      </c>
      <c r="R197">
        <v>0</v>
      </c>
      <c r="S197">
        <v>0</v>
      </c>
      <c r="T197" s="194">
        <v>0</v>
      </c>
      <c r="U197" t="s">
        <v>193</v>
      </c>
      <c r="V197">
        <v>45597.313379629632</v>
      </c>
    </row>
    <row r="198" spans="1:22" x14ac:dyDescent="0.3">
      <c r="A198" t="s">
        <v>86</v>
      </c>
      <c r="B198" t="s">
        <v>87</v>
      </c>
      <c r="C198" t="s">
        <v>88</v>
      </c>
      <c r="D198" s="29">
        <v>45939</v>
      </c>
      <c r="E198" s="161">
        <v>0</v>
      </c>
      <c r="F198" s="161">
        <v>0</v>
      </c>
      <c r="G198" s="161">
        <v>0</v>
      </c>
      <c r="H198" s="161">
        <v>0</v>
      </c>
      <c r="R198">
        <v>0</v>
      </c>
      <c r="S198">
        <v>0</v>
      </c>
      <c r="T198" s="194">
        <v>0</v>
      </c>
      <c r="U198" t="s">
        <v>193</v>
      </c>
      <c r="V198">
        <v>45597.313368055555</v>
      </c>
    </row>
    <row r="199" spans="1:22" x14ac:dyDescent="0.3">
      <c r="A199" t="s">
        <v>86</v>
      </c>
      <c r="B199" t="s">
        <v>87</v>
      </c>
      <c r="C199" t="s">
        <v>88</v>
      </c>
      <c r="D199" s="29">
        <v>45940</v>
      </c>
      <c r="E199" s="161">
        <v>0</v>
      </c>
      <c r="F199" s="161">
        <v>0</v>
      </c>
      <c r="G199" s="161">
        <v>0</v>
      </c>
      <c r="H199" s="161">
        <v>0</v>
      </c>
      <c r="R199">
        <v>0</v>
      </c>
      <c r="S199">
        <v>0</v>
      </c>
      <c r="T199" s="194">
        <v>0</v>
      </c>
      <c r="U199" t="s">
        <v>193</v>
      </c>
      <c r="V199">
        <v>45597.313368055555</v>
      </c>
    </row>
    <row r="200" spans="1:22" x14ac:dyDescent="0.3">
      <c r="A200" t="s">
        <v>86</v>
      </c>
      <c r="B200" t="s">
        <v>87</v>
      </c>
      <c r="C200" t="s">
        <v>88</v>
      </c>
      <c r="D200" s="29">
        <v>45941</v>
      </c>
      <c r="E200" s="161">
        <v>0</v>
      </c>
      <c r="F200" s="161">
        <v>0</v>
      </c>
      <c r="G200" s="161">
        <v>0</v>
      </c>
      <c r="H200" s="161">
        <v>0</v>
      </c>
      <c r="R200">
        <v>0</v>
      </c>
      <c r="S200">
        <v>0</v>
      </c>
      <c r="T200" s="194">
        <v>0</v>
      </c>
      <c r="U200" t="s">
        <v>193</v>
      </c>
      <c r="V200">
        <v>45597.313379629632</v>
      </c>
    </row>
    <row r="201" spans="1:22" x14ac:dyDescent="0.3">
      <c r="A201" t="s">
        <v>86</v>
      </c>
      <c r="B201" t="s">
        <v>87</v>
      </c>
      <c r="C201" t="s">
        <v>88</v>
      </c>
      <c r="D201" s="29">
        <v>45942</v>
      </c>
      <c r="E201" s="161">
        <v>0</v>
      </c>
      <c r="F201" s="161">
        <v>0</v>
      </c>
      <c r="G201" s="161">
        <v>0</v>
      </c>
      <c r="H201" s="161">
        <v>0</v>
      </c>
      <c r="R201">
        <v>0</v>
      </c>
      <c r="S201">
        <v>0</v>
      </c>
      <c r="T201" s="194">
        <v>0</v>
      </c>
      <c r="U201" t="s">
        <v>193</v>
      </c>
      <c r="V201">
        <v>45597.313379629632</v>
      </c>
    </row>
    <row r="202" spans="1:22" x14ac:dyDescent="0.3">
      <c r="A202" t="s">
        <v>86</v>
      </c>
      <c r="B202" t="s">
        <v>87</v>
      </c>
      <c r="C202" t="s">
        <v>88</v>
      </c>
      <c r="D202" s="29">
        <v>45943</v>
      </c>
      <c r="E202" s="161">
        <v>0</v>
      </c>
      <c r="F202" s="161">
        <v>0</v>
      </c>
      <c r="G202" s="161">
        <v>0</v>
      </c>
      <c r="H202" s="161">
        <v>0</v>
      </c>
      <c r="R202">
        <v>0</v>
      </c>
      <c r="S202">
        <v>0</v>
      </c>
      <c r="T202" s="194">
        <v>0</v>
      </c>
      <c r="U202" t="s">
        <v>193</v>
      </c>
      <c r="V202">
        <v>45597.313379629632</v>
      </c>
    </row>
    <row r="203" spans="1:22" x14ac:dyDescent="0.3">
      <c r="A203" t="s">
        <v>86</v>
      </c>
      <c r="B203" t="s">
        <v>87</v>
      </c>
      <c r="C203" t="s">
        <v>88</v>
      </c>
      <c r="D203" s="29">
        <v>45944</v>
      </c>
      <c r="E203" s="161">
        <v>0</v>
      </c>
      <c r="F203" s="161">
        <v>0</v>
      </c>
      <c r="G203" s="161">
        <v>0</v>
      </c>
      <c r="H203" s="161">
        <v>0</v>
      </c>
      <c r="R203">
        <v>0</v>
      </c>
      <c r="S203">
        <v>0</v>
      </c>
      <c r="T203" s="194">
        <v>0</v>
      </c>
      <c r="U203" t="s">
        <v>193</v>
      </c>
      <c r="V203">
        <v>45597.313379629632</v>
      </c>
    </row>
    <row r="204" spans="1:22" x14ac:dyDescent="0.3">
      <c r="A204" t="s">
        <v>86</v>
      </c>
      <c r="B204" t="s">
        <v>87</v>
      </c>
      <c r="C204" t="s">
        <v>88</v>
      </c>
      <c r="D204" s="29">
        <v>45945</v>
      </c>
      <c r="E204" s="161">
        <v>0</v>
      </c>
      <c r="F204" s="161">
        <v>0</v>
      </c>
      <c r="G204" s="161">
        <v>0</v>
      </c>
      <c r="H204" s="161">
        <v>0</v>
      </c>
      <c r="R204">
        <v>0</v>
      </c>
      <c r="S204">
        <v>0</v>
      </c>
      <c r="T204" s="194">
        <v>0</v>
      </c>
      <c r="U204" t="s">
        <v>193</v>
      </c>
      <c r="V204">
        <v>45597.313391203701</v>
      </c>
    </row>
    <row r="205" spans="1:22" x14ac:dyDescent="0.3">
      <c r="A205" t="s">
        <v>86</v>
      </c>
      <c r="B205" t="s">
        <v>87</v>
      </c>
      <c r="C205" t="s">
        <v>88</v>
      </c>
      <c r="D205" s="29">
        <v>45946</v>
      </c>
      <c r="E205" s="161">
        <v>0</v>
      </c>
      <c r="F205" s="161">
        <v>0</v>
      </c>
      <c r="G205" s="161">
        <v>0</v>
      </c>
      <c r="H205" s="161">
        <v>0</v>
      </c>
      <c r="R205">
        <v>0</v>
      </c>
      <c r="S205">
        <v>0</v>
      </c>
      <c r="T205" s="194">
        <v>0</v>
      </c>
      <c r="U205" t="s">
        <v>193</v>
      </c>
      <c r="V205">
        <v>45597.313402777778</v>
      </c>
    </row>
    <row r="206" spans="1:22" x14ac:dyDescent="0.3">
      <c r="A206" t="s">
        <v>86</v>
      </c>
      <c r="B206" t="s">
        <v>87</v>
      </c>
      <c r="C206" t="s">
        <v>88</v>
      </c>
      <c r="D206" s="29">
        <v>45947</v>
      </c>
      <c r="E206" s="161">
        <v>0</v>
      </c>
      <c r="F206" s="161">
        <v>0</v>
      </c>
      <c r="G206" s="161">
        <v>0</v>
      </c>
      <c r="H206" s="161">
        <v>0</v>
      </c>
      <c r="R206">
        <v>0</v>
      </c>
      <c r="S206">
        <v>0</v>
      </c>
      <c r="T206" s="194">
        <v>0</v>
      </c>
      <c r="U206" t="s">
        <v>193</v>
      </c>
      <c r="V206">
        <v>45597.313402777778</v>
      </c>
    </row>
    <row r="207" spans="1:22" x14ac:dyDescent="0.3">
      <c r="A207" t="s">
        <v>86</v>
      </c>
      <c r="B207" t="s">
        <v>87</v>
      </c>
      <c r="C207" t="s">
        <v>88</v>
      </c>
      <c r="D207" s="29">
        <v>45948</v>
      </c>
      <c r="E207" s="161">
        <v>0</v>
      </c>
      <c r="F207" s="161">
        <v>0</v>
      </c>
      <c r="G207" s="161">
        <v>0</v>
      </c>
      <c r="H207" s="161">
        <v>0</v>
      </c>
      <c r="R207">
        <v>0</v>
      </c>
      <c r="S207">
        <v>0</v>
      </c>
      <c r="T207" s="194">
        <v>0</v>
      </c>
      <c r="U207" t="s">
        <v>193</v>
      </c>
      <c r="V207">
        <v>45597.313402777778</v>
      </c>
    </row>
    <row r="208" spans="1:22" x14ac:dyDescent="0.3">
      <c r="A208" t="s">
        <v>86</v>
      </c>
      <c r="B208" t="s">
        <v>87</v>
      </c>
      <c r="C208" t="s">
        <v>88</v>
      </c>
      <c r="D208" s="29">
        <v>45949</v>
      </c>
      <c r="E208" s="161">
        <v>0</v>
      </c>
      <c r="F208" s="161">
        <v>0</v>
      </c>
      <c r="G208" s="161">
        <v>0</v>
      </c>
      <c r="H208" s="161">
        <v>0</v>
      </c>
      <c r="R208">
        <v>0</v>
      </c>
      <c r="S208">
        <v>0</v>
      </c>
      <c r="T208" s="194">
        <v>0</v>
      </c>
      <c r="U208" t="s">
        <v>193</v>
      </c>
      <c r="V208">
        <v>45597.313414351855</v>
      </c>
    </row>
    <row r="209" spans="1:22" x14ac:dyDescent="0.3">
      <c r="A209" t="s">
        <v>86</v>
      </c>
      <c r="B209" t="s">
        <v>87</v>
      </c>
      <c r="C209" t="s">
        <v>88</v>
      </c>
      <c r="D209" s="29">
        <v>45950</v>
      </c>
      <c r="E209" s="161">
        <v>0</v>
      </c>
      <c r="F209" s="161">
        <v>0</v>
      </c>
      <c r="G209" s="161">
        <v>0</v>
      </c>
      <c r="H209" s="161">
        <v>0</v>
      </c>
      <c r="R209">
        <v>0</v>
      </c>
      <c r="S209">
        <v>0</v>
      </c>
      <c r="T209" s="194">
        <v>0</v>
      </c>
      <c r="U209" t="s">
        <v>193</v>
      </c>
      <c r="V209">
        <v>45597.313402777778</v>
      </c>
    </row>
    <row r="210" spans="1:22" x14ac:dyDescent="0.3">
      <c r="A210" t="s">
        <v>86</v>
      </c>
      <c r="B210" t="s">
        <v>87</v>
      </c>
      <c r="C210" t="s">
        <v>88</v>
      </c>
      <c r="D210" s="29">
        <v>45951</v>
      </c>
      <c r="E210" s="161">
        <v>0</v>
      </c>
      <c r="F210" s="161">
        <v>0</v>
      </c>
      <c r="G210" s="161">
        <v>0</v>
      </c>
      <c r="H210" s="161">
        <v>0</v>
      </c>
      <c r="R210">
        <v>0</v>
      </c>
      <c r="S210">
        <v>0</v>
      </c>
      <c r="T210" s="194">
        <v>0</v>
      </c>
      <c r="U210" t="s">
        <v>193</v>
      </c>
      <c r="V210">
        <v>45597.313402777778</v>
      </c>
    </row>
    <row r="211" spans="1:22" x14ac:dyDescent="0.3">
      <c r="A211" t="s">
        <v>86</v>
      </c>
      <c r="B211" t="s">
        <v>87</v>
      </c>
      <c r="C211" t="s">
        <v>88</v>
      </c>
      <c r="D211" s="29">
        <v>45952</v>
      </c>
      <c r="E211" s="161">
        <v>0</v>
      </c>
      <c r="F211" s="161">
        <v>0</v>
      </c>
      <c r="G211" s="161">
        <v>0</v>
      </c>
      <c r="H211" s="161">
        <v>0</v>
      </c>
      <c r="R211">
        <v>0</v>
      </c>
      <c r="S211">
        <v>0</v>
      </c>
      <c r="T211" s="194">
        <v>0</v>
      </c>
      <c r="U211" t="s">
        <v>193</v>
      </c>
      <c r="V211">
        <v>45597.313414351855</v>
      </c>
    </row>
    <row r="212" spans="1:22" x14ac:dyDescent="0.3">
      <c r="A212" t="s">
        <v>86</v>
      </c>
      <c r="B212" t="s">
        <v>87</v>
      </c>
      <c r="C212" t="s">
        <v>88</v>
      </c>
      <c r="D212" s="29">
        <v>45953</v>
      </c>
      <c r="E212" s="161">
        <v>0</v>
      </c>
      <c r="F212" s="161">
        <v>0</v>
      </c>
      <c r="G212" s="161">
        <v>0</v>
      </c>
      <c r="H212" s="161">
        <v>0</v>
      </c>
      <c r="R212">
        <v>0</v>
      </c>
      <c r="S212">
        <v>0</v>
      </c>
      <c r="T212" s="194">
        <v>0</v>
      </c>
      <c r="U212" t="s">
        <v>193</v>
      </c>
      <c r="V212">
        <v>45597.313414351855</v>
      </c>
    </row>
    <row r="213" spans="1:22" x14ac:dyDescent="0.3">
      <c r="A213" t="s">
        <v>86</v>
      </c>
      <c r="B213" t="s">
        <v>87</v>
      </c>
      <c r="C213" t="s">
        <v>88</v>
      </c>
      <c r="D213" s="29">
        <v>45954</v>
      </c>
      <c r="E213" s="161">
        <v>0</v>
      </c>
      <c r="F213" s="161">
        <v>0</v>
      </c>
      <c r="G213" s="161">
        <v>0</v>
      </c>
      <c r="H213" s="161">
        <v>0</v>
      </c>
      <c r="R213">
        <v>0</v>
      </c>
      <c r="S213">
        <v>0</v>
      </c>
      <c r="T213" s="194">
        <v>0</v>
      </c>
      <c r="U213" t="s">
        <v>193</v>
      </c>
      <c r="V213">
        <v>45597.313425925924</v>
      </c>
    </row>
    <row r="214" spans="1:22" x14ac:dyDescent="0.3">
      <c r="A214" t="s">
        <v>86</v>
      </c>
      <c r="B214" t="s">
        <v>87</v>
      </c>
      <c r="C214" t="s">
        <v>88</v>
      </c>
      <c r="D214" s="29">
        <v>45955</v>
      </c>
      <c r="E214" s="161">
        <v>0</v>
      </c>
      <c r="F214" s="161">
        <v>0</v>
      </c>
      <c r="G214" s="161">
        <v>0</v>
      </c>
      <c r="H214" s="161">
        <v>0</v>
      </c>
      <c r="R214">
        <v>0</v>
      </c>
      <c r="S214">
        <v>0</v>
      </c>
      <c r="T214" s="194">
        <v>0</v>
      </c>
      <c r="U214" t="s">
        <v>193</v>
      </c>
      <c r="V214">
        <v>45597.313414351855</v>
      </c>
    </row>
    <row r="215" spans="1:22" x14ac:dyDescent="0.3">
      <c r="A215" t="s">
        <v>86</v>
      </c>
      <c r="B215" t="s">
        <v>87</v>
      </c>
      <c r="C215" t="s">
        <v>88</v>
      </c>
      <c r="D215" s="29">
        <v>45956</v>
      </c>
      <c r="E215" s="161">
        <v>0</v>
      </c>
      <c r="F215" s="161">
        <v>0</v>
      </c>
      <c r="G215" s="161">
        <v>0</v>
      </c>
      <c r="H215" s="161">
        <v>0</v>
      </c>
      <c r="R215">
        <v>0</v>
      </c>
      <c r="S215">
        <v>0</v>
      </c>
      <c r="T215" s="194">
        <v>0</v>
      </c>
      <c r="U215" t="s">
        <v>193</v>
      </c>
      <c r="V215">
        <v>45597.313425925924</v>
      </c>
    </row>
    <row r="216" spans="1:22" x14ac:dyDescent="0.3">
      <c r="A216" t="s">
        <v>86</v>
      </c>
      <c r="B216" t="s">
        <v>87</v>
      </c>
      <c r="C216" t="s">
        <v>88</v>
      </c>
      <c r="D216" s="29">
        <v>45957</v>
      </c>
      <c r="E216" s="161">
        <v>0</v>
      </c>
      <c r="F216" s="161">
        <v>0</v>
      </c>
      <c r="G216" s="161">
        <v>0</v>
      </c>
      <c r="H216" s="161">
        <v>0</v>
      </c>
      <c r="R216">
        <v>0</v>
      </c>
      <c r="S216">
        <v>0</v>
      </c>
      <c r="T216" s="194">
        <v>0</v>
      </c>
      <c r="U216" t="s">
        <v>193</v>
      </c>
      <c r="V216">
        <v>45597.313425925924</v>
      </c>
    </row>
    <row r="217" spans="1:22" x14ac:dyDescent="0.3">
      <c r="A217" t="s">
        <v>86</v>
      </c>
      <c r="B217" t="s">
        <v>87</v>
      </c>
      <c r="C217" t="s">
        <v>88</v>
      </c>
      <c r="D217" s="29">
        <v>45958</v>
      </c>
      <c r="E217" s="161">
        <v>0</v>
      </c>
      <c r="F217" s="161">
        <v>0</v>
      </c>
      <c r="G217" s="161">
        <v>0</v>
      </c>
      <c r="H217" s="161">
        <v>0</v>
      </c>
      <c r="R217">
        <v>0</v>
      </c>
      <c r="S217">
        <v>0</v>
      </c>
      <c r="T217" s="194">
        <v>0</v>
      </c>
      <c r="U217" t="s">
        <v>193</v>
      </c>
      <c r="V217">
        <v>45597.313437500001</v>
      </c>
    </row>
    <row r="218" spans="1:22" x14ac:dyDescent="0.3">
      <c r="A218" t="s">
        <v>86</v>
      </c>
      <c r="B218" t="s">
        <v>87</v>
      </c>
      <c r="C218" t="s">
        <v>88</v>
      </c>
      <c r="D218" s="29">
        <v>45959</v>
      </c>
      <c r="E218" s="161">
        <v>0</v>
      </c>
      <c r="F218" s="161">
        <v>0</v>
      </c>
      <c r="G218" s="161">
        <v>0</v>
      </c>
      <c r="H218" s="161">
        <v>0</v>
      </c>
      <c r="R218">
        <v>0</v>
      </c>
      <c r="S218">
        <v>0</v>
      </c>
      <c r="T218" s="194">
        <v>0</v>
      </c>
      <c r="U218" t="s">
        <v>193</v>
      </c>
      <c r="V218">
        <v>45597.313437500001</v>
      </c>
    </row>
    <row r="219" spans="1:22" x14ac:dyDescent="0.3">
      <c r="A219" t="s">
        <v>86</v>
      </c>
      <c r="B219" t="s">
        <v>87</v>
      </c>
      <c r="C219" t="s">
        <v>88</v>
      </c>
      <c r="D219" s="29">
        <v>45960</v>
      </c>
      <c r="E219" s="161">
        <v>0</v>
      </c>
      <c r="F219" s="161">
        <v>0</v>
      </c>
      <c r="G219" s="161">
        <v>0</v>
      </c>
      <c r="H219" s="161">
        <v>0</v>
      </c>
      <c r="R219">
        <v>0</v>
      </c>
      <c r="S219">
        <v>0</v>
      </c>
      <c r="T219" s="194">
        <v>0</v>
      </c>
      <c r="U219" t="s">
        <v>193</v>
      </c>
      <c r="V219">
        <v>45597.313449074078</v>
      </c>
    </row>
    <row r="220" spans="1:22" x14ac:dyDescent="0.3">
      <c r="A220" t="s">
        <v>86</v>
      </c>
      <c r="B220" t="s">
        <v>87</v>
      </c>
      <c r="C220" t="s">
        <v>88</v>
      </c>
      <c r="D220" s="29">
        <v>45961</v>
      </c>
      <c r="E220" s="161">
        <v>0</v>
      </c>
      <c r="F220" s="161">
        <v>0</v>
      </c>
      <c r="G220" s="161">
        <v>0</v>
      </c>
      <c r="H220" s="161">
        <v>0</v>
      </c>
      <c r="R220">
        <v>0</v>
      </c>
      <c r="S220">
        <v>0</v>
      </c>
      <c r="T220" s="194">
        <v>0</v>
      </c>
      <c r="U220" t="s">
        <v>193</v>
      </c>
      <c r="V220">
        <v>45597.313449074078</v>
      </c>
    </row>
    <row r="221" spans="1:22" x14ac:dyDescent="0.3">
      <c r="A221" t="s">
        <v>86</v>
      </c>
      <c r="B221" t="s">
        <v>87</v>
      </c>
      <c r="C221" t="s">
        <v>88</v>
      </c>
      <c r="D221" s="29">
        <v>45962</v>
      </c>
      <c r="E221" s="161">
        <v>0</v>
      </c>
      <c r="F221" s="161">
        <v>0</v>
      </c>
      <c r="G221" s="161">
        <v>0</v>
      </c>
      <c r="H221" s="161">
        <v>0</v>
      </c>
      <c r="R221">
        <v>0</v>
      </c>
      <c r="S221">
        <v>0</v>
      </c>
      <c r="T221" s="194">
        <v>0</v>
      </c>
      <c r="U221" t="s">
        <v>193</v>
      </c>
      <c r="V221">
        <v>45627.313402777778</v>
      </c>
    </row>
    <row r="222" spans="1:22" x14ac:dyDescent="0.3">
      <c r="A222" t="s">
        <v>86</v>
      </c>
      <c r="B222" t="s">
        <v>87</v>
      </c>
      <c r="C222" t="s">
        <v>88</v>
      </c>
      <c r="D222" s="29">
        <v>45963</v>
      </c>
      <c r="E222" s="161">
        <v>0</v>
      </c>
      <c r="F222" s="161">
        <v>0</v>
      </c>
      <c r="G222" s="161">
        <v>0</v>
      </c>
      <c r="H222" s="161">
        <v>0</v>
      </c>
      <c r="R222">
        <v>0</v>
      </c>
      <c r="S222">
        <v>0</v>
      </c>
      <c r="T222" s="194">
        <v>0</v>
      </c>
      <c r="U222" t="s">
        <v>193</v>
      </c>
      <c r="V222">
        <v>45627.313391203701</v>
      </c>
    </row>
    <row r="223" spans="1:22" x14ac:dyDescent="0.3">
      <c r="A223" t="s">
        <v>86</v>
      </c>
      <c r="B223" t="s">
        <v>87</v>
      </c>
      <c r="C223" t="s">
        <v>88</v>
      </c>
      <c r="D223" s="29">
        <v>45964</v>
      </c>
      <c r="E223" s="161">
        <v>0</v>
      </c>
      <c r="F223" s="161">
        <v>0</v>
      </c>
      <c r="G223" s="161">
        <v>0</v>
      </c>
      <c r="H223" s="161">
        <v>0</v>
      </c>
      <c r="R223">
        <v>0</v>
      </c>
      <c r="S223">
        <v>0</v>
      </c>
      <c r="T223" s="194">
        <v>0</v>
      </c>
      <c r="U223" t="s">
        <v>193</v>
      </c>
      <c r="V223">
        <v>45627.313402777778</v>
      </c>
    </row>
    <row r="224" spans="1:22" x14ac:dyDescent="0.3">
      <c r="A224" t="s">
        <v>86</v>
      </c>
      <c r="B224" t="s">
        <v>87</v>
      </c>
      <c r="C224" t="s">
        <v>88</v>
      </c>
      <c r="D224" s="29">
        <v>45965</v>
      </c>
      <c r="E224" s="161">
        <v>0</v>
      </c>
      <c r="F224" s="161">
        <v>0</v>
      </c>
      <c r="G224" s="161">
        <v>0</v>
      </c>
      <c r="H224" s="161">
        <v>0</v>
      </c>
      <c r="R224">
        <v>0</v>
      </c>
      <c r="S224">
        <v>0</v>
      </c>
      <c r="T224" s="194">
        <v>0</v>
      </c>
      <c r="U224" t="s">
        <v>193</v>
      </c>
      <c r="V224">
        <v>45627.313333333332</v>
      </c>
    </row>
    <row r="225" spans="1:22" x14ac:dyDescent="0.3">
      <c r="A225" t="s">
        <v>86</v>
      </c>
      <c r="B225" t="s">
        <v>87</v>
      </c>
      <c r="C225" t="s">
        <v>88</v>
      </c>
      <c r="D225" s="29">
        <v>45966</v>
      </c>
      <c r="E225" s="161">
        <v>0</v>
      </c>
      <c r="F225" s="161">
        <v>0</v>
      </c>
      <c r="G225" s="161">
        <v>0</v>
      </c>
      <c r="H225" s="161">
        <v>0</v>
      </c>
      <c r="R225">
        <v>0</v>
      </c>
      <c r="S225">
        <v>0</v>
      </c>
      <c r="T225" s="194">
        <v>0</v>
      </c>
      <c r="U225" t="s">
        <v>193</v>
      </c>
      <c r="V225">
        <v>45627.313402777778</v>
      </c>
    </row>
    <row r="226" spans="1:22" x14ac:dyDescent="0.3">
      <c r="A226" t="s">
        <v>86</v>
      </c>
      <c r="B226" t="s">
        <v>87</v>
      </c>
      <c r="C226" t="s">
        <v>88</v>
      </c>
      <c r="D226" s="29">
        <v>45967</v>
      </c>
      <c r="E226" s="161">
        <v>0</v>
      </c>
      <c r="F226" s="161">
        <v>0</v>
      </c>
      <c r="G226" s="161">
        <v>0</v>
      </c>
      <c r="H226" s="161">
        <v>0</v>
      </c>
      <c r="R226">
        <v>0</v>
      </c>
      <c r="S226">
        <v>0</v>
      </c>
      <c r="T226" s="194">
        <v>0</v>
      </c>
      <c r="U226" t="s">
        <v>193</v>
      </c>
      <c r="V226">
        <v>45627.313402777778</v>
      </c>
    </row>
    <row r="227" spans="1:22" x14ac:dyDescent="0.3">
      <c r="A227" t="s">
        <v>86</v>
      </c>
      <c r="B227" t="s">
        <v>87</v>
      </c>
      <c r="C227" t="s">
        <v>88</v>
      </c>
      <c r="D227" s="29">
        <v>45968</v>
      </c>
      <c r="E227" s="161">
        <v>0</v>
      </c>
      <c r="F227" s="161">
        <v>0</v>
      </c>
      <c r="G227" s="161">
        <v>0</v>
      </c>
      <c r="H227" s="161">
        <v>0</v>
      </c>
      <c r="R227">
        <v>0</v>
      </c>
      <c r="S227">
        <v>0</v>
      </c>
      <c r="T227" s="194">
        <v>0</v>
      </c>
      <c r="U227" t="s">
        <v>193</v>
      </c>
      <c r="V227">
        <v>45627.313402777778</v>
      </c>
    </row>
    <row r="228" spans="1:22" x14ac:dyDescent="0.3">
      <c r="A228" t="s">
        <v>86</v>
      </c>
      <c r="B228" t="s">
        <v>87</v>
      </c>
      <c r="C228" t="s">
        <v>88</v>
      </c>
      <c r="D228" s="29">
        <v>45969</v>
      </c>
      <c r="E228" s="161">
        <v>0</v>
      </c>
      <c r="F228" s="161">
        <v>0</v>
      </c>
      <c r="G228" s="161">
        <v>0</v>
      </c>
      <c r="H228" s="161">
        <v>0</v>
      </c>
      <c r="R228">
        <v>0</v>
      </c>
      <c r="S228">
        <v>0</v>
      </c>
      <c r="T228" s="194">
        <v>0</v>
      </c>
      <c r="U228" t="s">
        <v>193</v>
      </c>
      <c r="V228">
        <v>45627.313402777778</v>
      </c>
    </row>
    <row r="229" spans="1:22" x14ac:dyDescent="0.3">
      <c r="A229" t="s">
        <v>86</v>
      </c>
      <c r="B229" t="s">
        <v>87</v>
      </c>
      <c r="C229" t="s">
        <v>88</v>
      </c>
      <c r="D229" s="29">
        <v>45970</v>
      </c>
      <c r="E229" s="161">
        <v>0</v>
      </c>
      <c r="F229" s="161">
        <v>0</v>
      </c>
      <c r="G229" s="161">
        <v>0</v>
      </c>
      <c r="H229" s="161">
        <v>0</v>
      </c>
      <c r="R229">
        <v>0</v>
      </c>
      <c r="S229">
        <v>0</v>
      </c>
      <c r="T229" s="194">
        <v>0</v>
      </c>
      <c r="U229" t="s">
        <v>193</v>
      </c>
      <c r="V229">
        <v>45627.313402777778</v>
      </c>
    </row>
    <row r="230" spans="1:22" x14ac:dyDescent="0.3">
      <c r="A230" t="s">
        <v>86</v>
      </c>
      <c r="B230" t="s">
        <v>87</v>
      </c>
      <c r="C230" t="s">
        <v>88</v>
      </c>
      <c r="D230" s="29">
        <v>45971</v>
      </c>
      <c r="E230" s="161">
        <v>0</v>
      </c>
      <c r="F230" s="161">
        <v>0</v>
      </c>
      <c r="G230" s="161">
        <v>0</v>
      </c>
      <c r="H230" s="161">
        <v>0</v>
      </c>
      <c r="R230">
        <v>0</v>
      </c>
      <c r="S230">
        <v>0</v>
      </c>
      <c r="T230" s="194">
        <v>0</v>
      </c>
      <c r="U230" t="s">
        <v>193</v>
      </c>
      <c r="V230">
        <v>45627.313414351855</v>
      </c>
    </row>
    <row r="231" spans="1:22" x14ac:dyDescent="0.3">
      <c r="A231" t="s">
        <v>86</v>
      </c>
      <c r="B231" t="s">
        <v>87</v>
      </c>
      <c r="C231" t="s">
        <v>88</v>
      </c>
      <c r="D231" s="29">
        <v>45972</v>
      </c>
      <c r="E231" s="161">
        <v>0</v>
      </c>
      <c r="F231" s="161">
        <v>0</v>
      </c>
      <c r="G231" s="161">
        <v>0</v>
      </c>
      <c r="H231" s="161">
        <v>0</v>
      </c>
      <c r="R231">
        <v>0</v>
      </c>
      <c r="S231">
        <v>0</v>
      </c>
      <c r="T231" s="194">
        <v>0</v>
      </c>
      <c r="U231" t="s">
        <v>193</v>
      </c>
      <c r="V231">
        <v>45627.313414351855</v>
      </c>
    </row>
    <row r="232" spans="1:22" x14ac:dyDescent="0.3">
      <c r="A232" t="s">
        <v>86</v>
      </c>
      <c r="B232" t="s">
        <v>87</v>
      </c>
      <c r="C232" t="s">
        <v>88</v>
      </c>
      <c r="D232" s="29">
        <v>45973</v>
      </c>
      <c r="E232" s="161">
        <v>0</v>
      </c>
      <c r="F232" s="161">
        <v>0</v>
      </c>
      <c r="G232" s="161">
        <v>0</v>
      </c>
      <c r="H232" s="161">
        <v>0</v>
      </c>
      <c r="R232">
        <v>0</v>
      </c>
      <c r="S232">
        <v>0</v>
      </c>
      <c r="T232" s="194">
        <v>0</v>
      </c>
      <c r="U232" t="s">
        <v>193</v>
      </c>
      <c r="V232">
        <v>45627.313425925924</v>
      </c>
    </row>
    <row r="233" spans="1:22" x14ac:dyDescent="0.3">
      <c r="A233" t="s">
        <v>86</v>
      </c>
      <c r="B233" t="s">
        <v>87</v>
      </c>
      <c r="C233" t="s">
        <v>88</v>
      </c>
      <c r="D233" s="29">
        <v>45974</v>
      </c>
      <c r="E233" s="161">
        <v>0</v>
      </c>
      <c r="F233" s="161">
        <v>0</v>
      </c>
      <c r="G233" s="161">
        <v>0</v>
      </c>
      <c r="H233" s="161">
        <v>0</v>
      </c>
      <c r="R233">
        <v>0</v>
      </c>
      <c r="S233">
        <v>0</v>
      </c>
      <c r="T233" s="194">
        <v>0</v>
      </c>
      <c r="U233" t="s">
        <v>193</v>
      </c>
      <c r="V233">
        <v>45627.313425925924</v>
      </c>
    </row>
    <row r="234" spans="1:22" x14ac:dyDescent="0.3">
      <c r="A234" t="s">
        <v>86</v>
      </c>
      <c r="B234" t="s">
        <v>87</v>
      </c>
      <c r="C234" t="s">
        <v>88</v>
      </c>
      <c r="D234" s="29">
        <v>45975</v>
      </c>
      <c r="E234" s="161">
        <v>0</v>
      </c>
      <c r="F234" s="161">
        <v>0</v>
      </c>
      <c r="G234" s="161">
        <v>0</v>
      </c>
      <c r="H234" s="161">
        <v>0</v>
      </c>
      <c r="R234">
        <v>0</v>
      </c>
      <c r="S234">
        <v>0</v>
      </c>
      <c r="T234" s="194">
        <v>0</v>
      </c>
      <c r="U234" t="s">
        <v>193</v>
      </c>
      <c r="V234">
        <v>45627.313425925924</v>
      </c>
    </row>
    <row r="235" spans="1:22" x14ac:dyDescent="0.3">
      <c r="A235" t="s">
        <v>86</v>
      </c>
      <c r="B235" t="s">
        <v>87</v>
      </c>
      <c r="C235" t="s">
        <v>88</v>
      </c>
      <c r="D235" s="29">
        <v>45976</v>
      </c>
      <c r="E235" s="161">
        <v>0</v>
      </c>
      <c r="F235" s="161">
        <v>0</v>
      </c>
      <c r="G235" s="161">
        <v>0</v>
      </c>
      <c r="H235" s="161">
        <v>0</v>
      </c>
      <c r="R235">
        <v>0</v>
      </c>
      <c r="S235">
        <v>0</v>
      </c>
      <c r="T235" s="194">
        <v>0</v>
      </c>
      <c r="U235" t="s">
        <v>193</v>
      </c>
      <c r="V235">
        <v>45627.313425925924</v>
      </c>
    </row>
    <row r="236" spans="1:22" x14ac:dyDescent="0.3">
      <c r="A236" t="s">
        <v>86</v>
      </c>
      <c r="B236" t="s">
        <v>87</v>
      </c>
      <c r="C236" t="s">
        <v>88</v>
      </c>
      <c r="D236" s="29">
        <v>45977</v>
      </c>
      <c r="E236" s="161">
        <v>0</v>
      </c>
      <c r="F236" s="161">
        <v>0</v>
      </c>
      <c r="G236" s="161">
        <v>0</v>
      </c>
      <c r="H236" s="161">
        <v>0</v>
      </c>
      <c r="R236">
        <v>0</v>
      </c>
      <c r="S236">
        <v>0</v>
      </c>
      <c r="T236" s="194">
        <v>0</v>
      </c>
      <c r="U236" t="s">
        <v>193</v>
      </c>
      <c r="V236">
        <v>45627.313437500001</v>
      </c>
    </row>
    <row r="237" spans="1:22" x14ac:dyDescent="0.3">
      <c r="A237" t="s">
        <v>86</v>
      </c>
      <c r="B237" t="s">
        <v>87</v>
      </c>
      <c r="C237" t="s">
        <v>88</v>
      </c>
      <c r="D237" s="29">
        <v>45978</v>
      </c>
      <c r="E237" s="161">
        <v>0</v>
      </c>
      <c r="F237" s="161">
        <v>0</v>
      </c>
      <c r="G237" s="161">
        <v>0</v>
      </c>
      <c r="H237" s="161">
        <v>0</v>
      </c>
      <c r="R237">
        <v>0</v>
      </c>
      <c r="S237">
        <v>0</v>
      </c>
      <c r="T237" s="194">
        <v>0</v>
      </c>
      <c r="U237" t="s">
        <v>193</v>
      </c>
      <c r="V237">
        <v>45627.313437500001</v>
      </c>
    </row>
    <row r="238" spans="1:22" x14ac:dyDescent="0.3">
      <c r="A238" t="s">
        <v>86</v>
      </c>
      <c r="B238" t="s">
        <v>87</v>
      </c>
      <c r="C238" t="s">
        <v>88</v>
      </c>
      <c r="D238" s="29">
        <v>45979</v>
      </c>
      <c r="E238" s="161">
        <v>0</v>
      </c>
      <c r="F238" s="161">
        <v>0</v>
      </c>
      <c r="G238" s="161">
        <v>0</v>
      </c>
      <c r="H238" s="161">
        <v>0</v>
      </c>
      <c r="R238">
        <v>0</v>
      </c>
      <c r="S238">
        <v>0</v>
      </c>
      <c r="T238" s="194">
        <v>0</v>
      </c>
      <c r="U238" t="s">
        <v>193</v>
      </c>
      <c r="V238">
        <v>45627.313449074078</v>
      </c>
    </row>
    <row r="239" spans="1:22" x14ac:dyDescent="0.3">
      <c r="A239" t="s">
        <v>86</v>
      </c>
      <c r="B239" t="s">
        <v>87</v>
      </c>
      <c r="C239" t="s">
        <v>88</v>
      </c>
      <c r="D239" s="29">
        <v>45980</v>
      </c>
      <c r="E239" s="161">
        <v>0</v>
      </c>
      <c r="F239" s="161">
        <v>0</v>
      </c>
      <c r="G239" s="161">
        <v>0</v>
      </c>
      <c r="H239" s="161">
        <v>0</v>
      </c>
      <c r="R239">
        <v>0</v>
      </c>
      <c r="S239">
        <v>0</v>
      </c>
      <c r="T239" s="194">
        <v>0</v>
      </c>
      <c r="U239" t="s">
        <v>193</v>
      </c>
      <c r="V239">
        <v>45627.313449074078</v>
      </c>
    </row>
    <row r="240" spans="1:22" x14ac:dyDescent="0.3">
      <c r="A240" t="s">
        <v>86</v>
      </c>
      <c r="B240" t="s">
        <v>87</v>
      </c>
      <c r="C240" t="s">
        <v>88</v>
      </c>
      <c r="D240" s="29">
        <v>45981</v>
      </c>
      <c r="E240" s="161">
        <v>0</v>
      </c>
      <c r="F240" s="161">
        <v>0</v>
      </c>
      <c r="G240" s="161">
        <v>0</v>
      </c>
      <c r="H240" s="161">
        <v>0</v>
      </c>
      <c r="R240">
        <v>0</v>
      </c>
      <c r="S240">
        <v>0</v>
      </c>
      <c r="T240" s="194">
        <v>0</v>
      </c>
      <c r="U240" t="s">
        <v>193</v>
      </c>
      <c r="V240">
        <v>45627.313449074078</v>
      </c>
    </row>
    <row r="241" spans="1:22" x14ac:dyDescent="0.3">
      <c r="A241" t="s">
        <v>86</v>
      </c>
      <c r="B241" t="s">
        <v>87</v>
      </c>
      <c r="C241" t="s">
        <v>88</v>
      </c>
      <c r="D241" s="29">
        <v>45982</v>
      </c>
      <c r="E241" s="161">
        <v>0</v>
      </c>
      <c r="F241" s="161">
        <v>0</v>
      </c>
      <c r="G241" s="161">
        <v>0</v>
      </c>
      <c r="H241" s="161">
        <v>0</v>
      </c>
      <c r="R241">
        <v>0</v>
      </c>
      <c r="S241">
        <v>0</v>
      </c>
      <c r="T241" s="194">
        <v>0</v>
      </c>
      <c r="U241" t="s">
        <v>193</v>
      </c>
      <c r="V241">
        <v>45627.313449074078</v>
      </c>
    </row>
    <row r="242" spans="1:22" x14ac:dyDescent="0.3">
      <c r="A242" t="s">
        <v>86</v>
      </c>
      <c r="B242" t="s">
        <v>87</v>
      </c>
      <c r="C242" t="s">
        <v>88</v>
      </c>
      <c r="D242" s="29">
        <v>45983</v>
      </c>
      <c r="E242" s="161">
        <v>0</v>
      </c>
      <c r="F242" s="161">
        <v>0</v>
      </c>
      <c r="G242" s="161">
        <v>0</v>
      </c>
      <c r="H242" s="161">
        <v>0</v>
      </c>
      <c r="R242">
        <v>0</v>
      </c>
      <c r="S242">
        <v>0</v>
      </c>
      <c r="T242" s="194">
        <v>0</v>
      </c>
      <c r="U242" t="s">
        <v>193</v>
      </c>
      <c r="V242">
        <v>45627.313460648147</v>
      </c>
    </row>
    <row r="243" spans="1:22" x14ac:dyDescent="0.3">
      <c r="A243" t="s">
        <v>86</v>
      </c>
      <c r="B243" t="s">
        <v>87</v>
      </c>
      <c r="C243" t="s">
        <v>88</v>
      </c>
      <c r="D243" s="29">
        <v>45984</v>
      </c>
      <c r="E243" s="161">
        <v>0</v>
      </c>
      <c r="F243" s="161">
        <v>0</v>
      </c>
      <c r="G243" s="161">
        <v>0</v>
      </c>
      <c r="H243" s="161">
        <v>0</v>
      </c>
      <c r="R243">
        <v>0</v>
      </c>
      <c r="S243">
        <v>0</v>
      </c>
      <c r="T243" s="194">
        <v>0</v>
      </c>
      <c r="U243" t="s">
        <v>193</v>
      </c>
      <c r="V243">
        <v>45627.313460648147</v>
      </c>
    </row>
    <row r="244" spans="1:22" x14ac:dyDescent="0.3">
      <c r="A244" t="s">
        <v>86</v>
      </c>
      <c r="B244" t="s">
        <v>87</v>
      </c>
      <c r="C244" t="s">
        <v>88</v>
      </c>
      <c r="D244" s="29">
        <v>45985</v>
      </c>
      <c r="E244" s="161">
        <v>0</v>
      </c>
      <c r="F244" s="161">
        <v>0</v>
      </c>
      <c r="G244" s="161">
        <v>0</v>
      </c>
      <c r="H244" s="161">
        <v>0</v>
      </c>
      <c r="R244">
        <v>0</v>
      </c>
      <c r="S244">
        <v>0</v>
      </c>
      <c r="T244" s="194">
        <v>0</v>
      </c>
      <c r="U244" t="s">
        <v>193</v>
      </c>
      <c r="V244">
        <v>45627.313472222224</v>
      </c>
    </row>
    <row r="245" spans="1:22" x14ac:dyDescent="0.3">
      <c r="A245" t="s">
        <v>86</v>
      </c>
      <c r="B245" t="s">
        <v>87</v>
      </c>
      <c r="C245" t="s">
        <v>88</v>
      </c>
      <c r="D245" s="29">
        <v>45986</v>
      </c>
      <c r="E245" s="161">
        <v>0</v>
      </c>
      <c r="F245" s="161">
        <v>0</v>
      </c>
      <c r="G245" s="161">
        <v>0</v>
      </c>
      <c r="H245" s="161">
        <v>0</v>
      </c>
      <c r="R245">
        <v>0</v>
      </c>
      <c r="S245">
        <v>0</v>
      </c>
      <c r="T245" s="194">
        <v>0</v>
      </c>
      <c r="U245" t="s">
        <v>193</v>
      </c>
      <c r="V245">
        <v>45627.313472222224</v>
      </c>
    </row>
    <row r="246" spans="1:22" x14ac:dyDescent="0.3">
      <c r="A246" t="s">
        <v>86</v>
      </c>
      <c r="B246" t="s">
        <v>87</v>
      </c>
      <c r="C246" t="s">
        <v>88</v>
      </c>
      <c r="D246" s="29">
        <v>45987</v>
      </c>
      <c r="E246" s="161">
        <v>0</v>
      </c>
      <c r="F246" s="161">
        <v>0</v>
      </c>
      <c r="G246" s="161">
        <v>0</v>
      </c>
      <c r="H246" s="161">
        <v>0</v>
      </c>
      <c r="R246">
        <v>0</v>
      </c>
      <c r="S246">
        <v>0</v>
      </c>
      <c r="T246" s="194">
        <v>0</v>
      </c>
      <c r="U246" t="s">
        <v>193</v>
      </c>
      <c r="V246">
        <v>45627.313472222224</v>
      </c>
    </row>
    <row r="247" spans="1:22" x14ac:dyDescent="0.3">
      <c r="A247" t="s">
        <v>86</v>
      </c>
      <c r="B247" t="s">
        <v>87</v>
      </c>
      <c r="C247" t="s">
        <v>88</v>
      </c>
      <c r="D247" s="29">
        <v>45988</v>
      </c>
      <c r="E247" s="161">
        <v>0</v>
      </c>
      <c r="F247" s="161">
        <v>0</v>
      </c>
      <c r="G247" s="161">
        <v>0</v>
      </c>
      <c r="H247" s="161">
        <v>0</v>
      </c>
      <c r="R247">
        <v>0</v>
      </c>
      <c r="S247">
        <v>0</v>
      </c>
      <c r="T247" s="194">
        <v>0</v>
      </c>
      <c r="U247" t="s">
        <v>193</v>
      </c>
      <c r="V247">
        <v>45627.313472222224</v>
      </c>
    </row>
    <row r="248" spans="1:22" x14ac:dyDescent="0.3">
      <c r="A248" t="s">
        <v>86</v>
      </c>
      <c r="B248" t="s">
        <v>87</v>
      </c>
      <c r="C248" t="s">
        <v>88</v>
      </c>
      <c r="D248" s="29">
        <v>45989</v>
      </c>
      <c r="E248" s="161">
        <v>0</v>
      </c>
      <c r="F248" s="161">
        <v>0</v>
      </c>
      <c r="G248" s="161">
        <v>0</v>
      </c>
      <c r="H248" s="161">
        <v>0</v>
      </c>
      <c r="R248">
        <v>0</v>
      </c>
      <c r="S248">
        <v>0</v>
      </c>
      <c r="T248" s="194">
        <v>0</v>
      </c>
      <c r="U248" t="s">
        <v>193</v>
      </c>
      <c r="V248">
        <v>45627.313483796293</v>
      </c>
    </row>
    <row r="249" spans="1:22" x14ac:dyDescent="0.3">
      <c r="A249" t="s">
        <v>86</v>
      </c>
      <c r="B249" t="s">
        <v>87</v>
      </c>
      <c r="C249" t="s">
        <v>88</v>
      </c>
      <c r="D249" s="29">
        <v>45990</v>
      </c>
      <c r="E249" s="161">
        <v>0</v>
      </c>
      <c r="F249" s="161">
        <v>0</v>
      </c>
      <c r="G249" s="161">
        <v>0</v>
      </c>
      <c r="H249" s="161">
        <v>0</v>
      </c>
      <c r="R249">
        <v>0</v>
      </c>
      <c r="S249">
        <v>0</v>
      </c>
      <c r="T249" s="194">
        <v>0</v>
      </c>
      <c r="U249" t="s">
        <v>193</v>
      </c>
      <c r="V249">
        <v>45627.313483796293</v>
      </c>
    </row>
    <row r="250" spans="1:22" x14ac:dyDescent="0.3">
      <c r="A250" t="s">
        <v>86</v>
      </c>
      <c r="B250" t="s">
        <v>87</v>
      </c>
      <c r="C250" t="s">
        <v>88</v>
      </c>
      <c r="D250" s="29">
        <v>45991</v>
      </c>
      <c r="E250" s="161">
        <v>0</v>
      </c>
      <c r="F250" s="161">
        <v>0</v>
      </c>
      <c r="G250" s="161">
        <v>0</v>
      </c>
      <c r="H250" s="161">
        <v>0</v>
      </c>
      <c r="R250">
        <v>0</v>
      </c>
      <c r="S250">
        <v>0</v>
      </c>
      <c r="T250" s="194">
        <v>0</v>
      </c>
      <c r="U250" t="s">
        <v>193</v>
      </c>
      <c r="V250">
        <v>45627.313483796293</v>
      </c>
    </row>
    <row r="251" spans="1:22" x14ac:dyDescent="0.3">
      <c r="A251" t="s">
        <v>86</v>
      </c>
      <c r="B251" t="s">
        <v>87</v>
      </c>
      <c r="C251" t="s">
        <v>88</v>
      </c>
      <c r="D251" s="29">
        <v>45992</v>
      </c>
      <c r="E251" s="161">
        <v>0</v>
      </c>
      <c r="F251" s="161">
        <v>0</v>
      </c>
      <c r="G251" s="161">
        <v>0</v>
      </c>
      <c r="H251" s="161">
        <v>0</v>
      </c>
      <c r="R251">
        <v>0</v>
      </c>
      <c r="S251">
        <v>0</v>
      </c>
      <c r="T251" s="194">
        <v>0</v>
      </c>
      <c r="U251" t="s">
        <v>193</v>
      </c>
      <c r="V251">
        <v>45658.313379629632</v>
      </c>
    </row>
    <row r="252" spans="1:22" x14ac:dyDescent="0.3">
      <c r="A252" t="s">
        <v>86</v>
      </c>
      <c r="B252" t="s">
        <v>87</v>
      </c>
      <c r="C252" t="s">
        <v>88</v>
      </c>
      <c r="D252" s="29">
        <v>45993</v>
      </c>
      <c r="E252" s="161">
        <v>0</v>
      </c>
      <c r="F252" s="161">
        <v>0</v>
      </c>
      <c r="G252" s="161">
        <v>0</v>
      </c>
      <c r="H252" s="161">
        <v>0</v>
      </c>
      <c r="R252">
        <v>0</v>
      </c>
      <c r="S252">
        <v>0</v>
      </c>
      <c r="T252" s="194">
        <v>0</v>
      </c>
      <c r="U252" t="s">
        <v>193</v>
      </c>
      <c r="V252">
        <v>45658.313090277778</v>
      </c>
    </row>
    <row r="253" spans="1:22" x14ac:dyDescent="0.3">
      <c r="A253" t="s">
        <v>86</v>
      </c>
      <c r="B253" t="s">
        <v>87</v>
      </c>
      <c r="C253" t="s">
        <v>88</v>
      </c>
      <c r="D253" s="29">
        <v>45994</v>
      </c>
      <c r="E253" s="161">
        <v>0</v>
      </c>
      <c r="F253" s="161">
        <v>0</v>
      </c>
      <c r="G253" s="161">
        <v>0</v>
      </c>
      <c r="H253" s="161">
        <v>0</v>
      </c>
      <c r="R253">
        <v>0</v>
      </c>
      <c r="S253">
        <v>0</v>
      </c>
      <c r="T253" s="194">
        <v>0</v>
      </c>
      <c r="U253" t="s">
        <v>193</v>
      </c>
      <c r="V253">
        <v>45658.313356481478</v>
      </c>
    </row>
    <row r="254" spans="1:22" x14ac:dyDescent="0.3">
      <c r="A254" t="s">
        <v>86</v>
      </c>
      <c r="B254" t="s">
        <v>87</v>
      </c>
      <c r="C254" t="s">
        <v>88</v>
      </c>
      <c r="D254" s="29">
        <v>45995</v>
      </c>
      <c r="E254" s="161">
        <v>0</v>
      </c>
      <c r="F254" s="161">
        <v>0</v>
      </c>
      <c r="G254" s="161">
        <v>0</v>
      </c>
      <c r="H254" s="161">
        <v>0</v>
      </c>
      <c r="R254">
        <v>0</v>
      </c>
      <c r="S254">
        <v>0</v>
      </c>
      <c r="T254" s="194">
        <v>0</v>
      </c>
      <c r="U254" t="s">
        <v>193</v>
      </c>
      <c r="V254">
        <v>45658.313379629632</v>
      </c>
    </row>
    <row r="255" spans="1:22" x14ac:dyDescent="0.3">
      <c r="A255" t="s">
        <v>86</v>
      </c>
      <c r="B255" t="s">
        <v>87</v>
      </c>
      <c r="C255" t="s">
        <v>88</v>
      </c>
      <c r="D255" s="29">
        <v>45996</v>
      </c>
      <c r="E255" s="161">
        <v>0</v>
      </c>
      <c r="F255" s="161">
        <v>0</v>
      </c>
      <c r="G255" s="161">
        <v>0</v>
      </c>
      <c r="H255" s="161">
        <v>0</v>
      </c>
      <c r="R255">
        <v>0</v>
      </c>
      <c r="S255">
        <v>0</v>
      </c>
      <c r="T255" s="194">
        <v>0</v>
      </c>
      <c r="U255" t="s">
        <v>193</v>
      </c>
      <c r="V255">
        <v>45658.313298611109</v>
      </c>
    </row>
    <row r="256" spans="1:22" x14ac:dyDescent="0.3">
      <c r="A256" t="s">
        <v>86</v>
      </c>
      <c r="B256" t="s">
        <v>87</v>
      </c>
      <c r="C256" t="s">
        <v>88</v>
      </c>
      <c r="D256" s="29">
        <v>45997</v>
      </c>
      <c r="E256" s="161">
        <v>0</v>
      </c>
      <c r="F256" s="161">
        <v>0</v>
      </c>
      <c r="G256" s="161">
        <v>0</v>
      </c>
      <c r="H256" s="161">
        <v>0</v>
      </c>
      <c r="R256">
        <v>0</v>
      </c>
      <c r="S256">
        <v>0</v>
      </c>
      <c r="T256" s="194">
        <v>0</v>
      </c>
      <c r="U256" t="s">
        <v>193</v>
      </c>
      <c r="V256">
        <v>45658.313356481478</v>
      </c>
    </row>
    <row r="257" spans="1:22" x14ac:dyDescent="0.3">
      <c r="A257" t="s">
        <v>86</v>
      </c>
      <c r="B257" t="s">
        <v>87</v>
      </c>
      <c r="C257" t="s">
        <v>88</v>
      </c>
      <c r="D257" s="29">
        <v>45998</v>
      </c>
      <c r="E257" s="161">
        <v>0</v>
      </c>
      <c r="F257" s="161">
        <v>0</v>
      </c>
      <c r="G257" s="161">
        <v>0</v>
      </c>
      <c r="H257" s="161">
        <v>0</v>
      </c>
      <c r="R257">
        <v>0</v>
      </c>
      <c r="S257">
        <v>0</v>
      </c>
      <c r="T257" s="194">
        <v>0</v>
      </c>
      <c r="U257" t="s">
        <v>193</v>
      </c>
      <c r="V257">
        <v>45658.313368055555</v>
      </c>
    </row>
    <row r="258" spans="1:22" x14ac:dyDescent="0.3">
      <c r="A258" t="s">
        <v>86</v>
      </c>
      <c r="B258" t="s">
        <v>87</v>
      </c>
      <c r="C258" t="s">
        <v>88</v>
      </c>
      <c r="D258" s="29">
        <v>45999</v>
      </c>
      <c r="E258" s="161">
        <v>0</v>
      </c>
      <c r="F258" s="161">
        <v>0</v>
      </c>
      <c r="G258" s="161">
        <v>0</v>
      </c>
      <c r="H258" s="161">
        <v>0</v>
      </c>
      <c r="R258">
        <v>0</v>
      </c>
      <c r="S258">
        <v>0</v>
      </c>
      <c r="T258" s="194">
        <v>0</v>
      </c>
      <c r="U258" t="s">
        <v>193</v>
      </c>
      <c r="V258">
        <v>45658.313379629632</v>
      </c>
    </row>
    <row r="259" spans="1:22" x14ac:dyDescent="0.3">
      <c r="A259" t="s">
        <v>86</v>
      </c>
      <c r="B259" t="s">
        <v>87</v>
      </c>
      <c r="C259" t="s">
        <v>88</v>
      </c>
      <c r="D259" s="29">
        <v>46000</v>
      </c>
      <c r="E259" s="161">
        <v>0</v>
      </c>
      <c r="F259" s="161">
        <v>0</v>
      </c>
      <c r="G259" s="161">
        <v>0</v>
      </c>
      <c r="H259" s="161">
        <v>0</v>
      </c>
      <c r="R259">
        <v>0</v>
      </c>
      <c r="S259">
        <v>0</v>
      </c>
      <c r="T259" s="194">
        <v>0</v>
      </c>
      <c r="U259" t="s">
        <v>193</v>
      </c>
      <c r="V259">
        <v>45658.313379629632</v>
      </c>
    </row>
    <row r="260" spans="1:22" x14ac:dyDescent="0.3">
      <c r="A260" t="s">
        <v>86</v>
      </c>
      <c r="B260" t="s">
        <v>87</v>
      </c>
      <c r="C260" t="s">
        <v>88</v>
      </c>
      <c r="D260" s="29">
        <v>46001</v>
      </c>
      <c r="E260" s="161">
        <v>0</v>
      </c>
      <c r="F260" s="161">
        <v>0</v>
      </c>
      <c r="G260" s="161">
        <v>0</v>
      </c>
      <c r="H260" s="161">
        <v>0</v>
      </c>
      <c r="R260">
        <v>0</v>
      </c>
      <c r="S260">
        <v>0</v>
      </c>
      <c r="T260" s="194">
        <v>0</v>
      </c>
      <c r="U260" t="s">
        <v>193</v>
      </c>
      <c r="V260">
        <v>45658.313379629632</v>
      </c>
    </row>
    <row r="261" spans="1:22" x14ac:dyDescent="0.3">
      <c r="A261" t="s">
        <v>86</v>
      </c>
      <c r="B261" t="s">
        <v>87</v>
      </c>
      <c r="C261" t="s">
        <v>88</v>
      </c>
      <c r="D261" s="29">
        <v>46002</v>
      </c>
      <c r="E261" s="161">
        <v>0</v>
      </c>
      <c r="F261" s="161">
        <v>0</v>
      </c>
      <c r="G261" s="161">
        <v>0</v>
      </c>
      <c r="H261" s="161">
        <v>0</v>
      </c>
      <c r="R261">
        <v>0</v>
      </c>
      <c r="S261">
        <v>0</v>
      </c>
      <c r="T261" s="194">
        <v>0</v>
      </c>
      <c r="U261" t="s">
        <v>193</v>
      </c>
      <c r="V261">
        <v>45658.313379629632</v>
      </c>
    </row>
    <row r="262" spans="1:22" x14ac:dyDescent="0.3">
      <c r="A262" t="s">
        <v>86</v>
      </c>
      <c r="B262" t="s">
        <v>87</v>
      </c>
      <c r="C262" t="s">
        <v>88</v>
      </c>
      <c r="D262" s="29">
        <v>46003</v>
      </c>
      <c r="E262" s="161">
        <v>0</v>
      </c>
      <c r="F262" s="161">
        <v>0</v>
      </c>
      <c r="G262" s="161">
        <v>0</v>
      </c>
      <c r="H262" s="161">
        <v>0</v>
      </c>
      <c r="R262">
        <v>0</v>
      </c>
      <c r="S262">
        <v>0</v>
      </c>
      <c r="T262" s="194">
        <v>0</v>
      </c>
      <c r="U262" t="s">
        <v>193</v>
      </c>
      <c r="V262">
        <v>45658.313379629632</v>
      </c>
    </row>
    <row r="263" spans="1:22" x14ac:dyDescent="0.3">
      <c r="A263" t="s">
        <v>86</v>
      </c>
      <c r="B263" t="s">
        <v>87</v>
      </c>
      <c r="C263" t="s">
        <v>88</v>
      </c>
      <c r="D263" s="29">
        <v>46004</v>
      </c>
      <c r="E263" s="161">
        <v>0</v>
      </c>
      <c r="F263" s="161">
        <v>0</v>
      </c>
      <c r="G263" s="161">
        <v>0</v>
      </c>
      <c r="H263" s="161">
        <v>0</v>
      </c>
      <c r="R263">
        <v>0</v>
      </c>
      <c r="S263">
        <v>0</v>
      </c>
      <c r="T263" s="194">
        <v>0</v>
      </c>
      <c r="U263" t="s">
        <v>193</v>
      </c>
      <c r="V263">
        <v>45658.313391203701</v>
      </c>
    </row>
    <row r="264" spans="1:22" x14ac:dyDescent="0.3">
      <c r="A264" t="s">
        <v>86</v>
      </c>
      <c r="B264" t="s">
        <v>87</v>
      </c>
      <c r="C264" t="s">
        <v>88</v>
      </c>
      <c r="D264" s="29">
        <v>46005</v>
      </c>
      <c r="E264" s="161">
        <v>0</v>
      </c>
      <c r="F264" s="161">
        <v>0</v>
      </c>
      <c r="G264" s="161">
        <v>0</v>
      </c>
      <c r="H264" s="161">
        <v>0</v>
      </c>
      <c r="R264">
        <v>0</v>
      </c>
      <c r="S264">
        <v>0</v>
      </c>
      <c r="T264" s="194">
        <v>0</v>
      </c>
      <c r="U264" t="s">
        <v>193</v>
      </c>
      <c r="V264">
        <v>45658.313391203701</v>
      </c>
    </row>
    <row r="265" spans="1:22" x14ac:dyDescent="0.3">
      <c r="A265" t="s">
        <v>86</v>
      </c>
      <c r="B265" t="s">
        <v>87</v>
      </c>
      <c r="C265" t="s">
        <v>88</v>
      </c>
      <c r="D265" s="29">
        <v>46006</v>
      </c>
      <c r="E265" s="161">
        <v>0</v>
      </c>
      <c r="F265" s="161">
        <v>0</v>
      </c>
      <c r="G265" s="161">
        <v>0</v>
      </c>
      <c r="H265" s="161">
        <v>0</v>
      </c>
      <c r="R265">
        <v>0</v>
      </c>
      <c r="S265">
        <v>0</v>
      </c>
      <c r="T265" s="194">
        <v>0</v>
      </c>
      <c r="U265" t="s">
        <v>193</v>
      </c>
      <c r="V265">
        <v>45658.313402777778</v>
      </c>
    </row>
    <row r="266" spans="1:22" x14ac:dyDescent="0.3">
      <c r="A266" t="s">
        <v>86</v>
      </c>
      <c r="B266" t="s">
        <v>87</v>
      </c>
      <c r="C266" t="s">
        <v>88</v>
      </c>
      <c r="D266" s="29">
        <v>46007</v>
      </c>
      <c r="E266" s="161">
        <v>0</v>
      </c>
      <c r="F266" s="161">
        <v>0</v>
      </c>
      <c r="G266" s="161">
        <v>0</v>
      </c>
      <c r="H266" s="161">
        <v>0</v>
      </c>
      <c r="R266">
        <v>0</v>
      </c>
      <c r="S266">
        <v>0</v>
      </c>
      <c r="T266" s="194">
        <v>0</v>
      </c>
      <c r="U266" t="s">
        <v>193</v>
      </c>
      <c r="V266">
        <v>45658.313402777778</v>
      </c>
    </row>
    <row r="267" spans="1:22" x14ac:dyDescent="0.3">
      <c r="A267" t="s">
        <v>86</v>
      </c>
      <c r="B267" t="s">
        <v>87</v>
      </c>
      <c r="C267" t="s">
        <v>88</v>
      </c>
      <c r="D267" s="29">
        <v>46008</v>
      </c>
      <c r="E267" s="161">
        <v>0</v>
      </c>
      <c r="F267" s="161">
        <v>0</v>
      </c>
      <c r="G267" s="161">
        <v>0</v>
      </c>
      <c r="H267" s="161">
        <v>0</v>
      </c>
      <c r="R267">
        <v>0</v>
      </c>
      <c r="S267">
        <v>0</v>
      </c>
      <c r="T267" s="194">
        <v>0</v>
      </c>
      <c r="U267" t="s">
        <v>193</v>
      </c>
      <c r="V267">
        <v>45658.313414351855</v>
      </c>
    </row>
    <row r="268" spans="1:22" x14ac:dyDescent="0.3">
      <c r="A268" t="s">
        <v>86</v>
      </c>
      <c r="B268" t="s">
        <v>87</v>
      </c>
      <c r="C268" t="s">
        <v>88</v>
      </c>
      <c r="D268" s="29">
        <v>46009</v>
      </c>
      <c r="E268" s="161">
        <v>0</v>
      </c>
      <c r="F268" s="161">
        <v>0</v>
      </c>
      <c r="G268" s="161">
        <v>0</v>
      </c>
      <c r="H268" s="161">
        <v>0</v>
      </c>
      <c r="R268">
        <v>0</v>
      </c>
      <c r="S268">
        <v>0</v>
      </c>
      <c r="T268" s="194">
        <v>0</v>
      </c>
      <c r="U268" t="s">
        <v>193</v>
      </c>
      <c r="V268">
        <v>45658.313425925924</v>
      </c>
    </row>
    <row r="269" spans="1:22" x14ac:dyDescent="0.3">
      <c r="A269" t="s">
        <v>86</v>
      </c>
      <c r="B269" t="s">
        <v>87</v>
      </c>
      <c r="C269" t="s">
        <v>88</v>
      </c>
      <c r="D269" s="29">
        <v>46010</v>
      </c>
      <c r="E269" s="161">
        <v>0</v>
      </c>
      <c r="F269" s="161">
        <v>0</v>
      </c>
      <c r="G269" s="161">
        <v>0</v>
      </c>
      <c r="H269" s="161">
        <v>0</v>
      </c>
      <c r="R269">
        <v>0</v>
      </c>
      <c r="S269">
        <v>0</v>
      </c>
      <c r="T269" s="194">
        <v>0</v>
      </c>
      <c r="U269" t="s">
        <v>193</v>
      </c>
      <c r="V269">
        <v>45658.313425925924</v>
      </c>
    </row>
    <row r="270" spans="1:22" x14ac:dyDescent="0.3">
      <c r="A270" t="s">
        <v>86</v>
      </c>
      <c r="B270" t="s">
        <v>87</v>
      </c>
      <c r="C270" t="s">
        <v>88</v>
      </c>
      <c r="D270" s="29">
        <v>46011</v>
      </c>
      <c r="E270" s="161">
        <v>0</v>
      </c>
      <c r="F270" s="161">
        <v>0</v>
      </c>
      <c r="G270" s="161">
        <v>0</v>
      </c>
      <c r="H270" s="161">
        <v>0</v>
      </c>
      <c r="R270">
        <v>0</v>
      </c>
      <c r="S270">
        <v>0</v>
      </c>
      <c r="T270" s="194">
        <v>0</v>
      </c>
      <c r="U270" t="s">
        <v>193</v>
      </c>
      <c r="V270">
        <v>45658.313425925924</v>
      </c>
    </row>
    <row r="271" spans="1:22" x14ac:dyDescent="0.3">
      <c r="A271" t="s">
        <v>86</v>
      </c>
      <c r="B271" t="s">
        <v>87</v>
      </c>
      <c r="C271" t="s">
        <v>88</v>
      </c>
      <c r="D271" s="29">
        <v>46012</v>
      </c>
      <c r="E271" s="161">
        <v>0</v>
      </c>
      <c r="F271" s="161">
        <v>0</v>
      </c>
      <c r="G271" s="161">
        <v>0</v>
      </c>
      <c r="H271" s="161">
        <v>0</v>
      </c>
      <c r="R271">
        <v>0</v>
      </c>
      <c r="S271">
        <v>0</v>
      </c>
      <c r="T271" s="194">
        <v>0</v>
      </c>
      <c r="U271" t="s">
        <v>193</v>
      </c>
      <c r="V271">
        <v>45658.313425925924</v>
      </c>
    </row>
    <row r="272" spans="1:22" x14ac:dyDescent="0.3">
      <c r="A272" t="s">
        <v>86</v>
      </c>
      <c r="B272" t="s">
        <v>87</v>
      </c>
      <c r="C272" t="s">
        <v>88</v>
      </c>
      <c r="D272" s="29">
        <v>46013</v>
      </c>
      <c r="E272" s="161">
        <v>0</v>
      </c>
      <c r="F272" s="161">
        <v>0</v>
      </c>
      <c r="G272" s="161">
        <v>0</v>
      </c>
      <c r="H272" s="161">
        <v>0</v>
      </c>
      <c r="R272">
        <v>0</v>
      </c>
      <c r="S272">
        <v>0</v>
      </c>
      <c r="T272" s="194">
        <v>0</v>
      </c>
      <c r="U272" t="s">
        <v>193</v>
      </c>
      <c r="V272">
        <v>45658.313437500001</v>
      </c>
    </row>
    <row r="273" spans="1:22" x14ac:dyDescent="0.3">
      <c r="A273" t="s">
        <v>86</v>
      </c>
      <c r="B273" t="s">
        <v>87</v>
      </c>
      <c r="C273" t="s">
        <v>88</v>
      </c>
      <c r="D273" s="29">
        <v>46014</v>
      </c>
      <c r="E273" s="161">
        <v>0</v>
      </c>
      <c r="F273" s="161">
        <v>0</v>
      </c>
      <c r="G273" s="161">
        <v>0</v>
      </c>
      <c r="H273" s="161">
        <v>0</v>
      </c>
      <c r="R273">
        <v>0</v>
      </c>
      <c r="S273">
        <v>0</v>
      </c>
      <c r="T273" s="194">
        <v>0</v>
      </c>
      <c r="U273" t="s">
        <v>193</v>
      </c>
      <c r="V273">
        <v>45658.313437500001</v>
      </c>
    </row>
    <row r="274" spans="1:22" x14ac:dyDescent="0.3">
      <c r="A274" t="s">
        <v>86</v>
      </c>
      <c r="B274" t="s">
        <v>87</v>
      </c>
      <c r="C274" t="s">
        <v>88</v>
      </c>
      <c r="D274" s="29">
        <v>46015</v>
      </c>
      <c r="E274" s="161">
        <v>0</v>
      </c>
      <c r="F274" s="161">
        <v>0</v>
      </c>
      <c r="G274" s="161">
        <v>0</v>
      </c>
      <c r="H274" s="161">
        <v>0</v>
      </c>
      <c r="R274">
        <v>0</v>
      </c>
      <c r="S274">
        <v>0</v>
      </c>
      <c r="T274" s="194">
        <v>0</v>
      </c>
      <c r="U274" t="s">
        <v>193</v>
      </c>
      <c r="V274">
        <v>45658.313449074078</v>
      </c>
    </row>
    <row r="275" spans="1:22" x14ac:dyDescent="0.3">
      <c r="A275" t="s">
        <v>86</v>
      </c>
      <c r="B275" t="s">
        <v>87</v>
      </c>
      <c r="C275" t="s">
        <v>88</v>
      </c>
      <c r="D275" s="29">
        <v>46016</v>
      </c>
      <c r="E275" s="161">
        <v>0</v>
      </c>
      <c r="F275" s="161">
        <v>0</v>
      </c>
      <c r="G275" s="161">
        <v>0</v>
      </c>
      <c r="H275" s="161">
        <v>0</v>
      </c>
      <c r="R275">
        <v>0</v>
      </c>
      <c r="S275">
        <v>0</v>
      </c>
      <c r="T275" s="194">
        <v>0</v>
      </c>
      <c r="U275" t="s">
        <v>193</v>
      </c>
      <c r="V275">
        <v>45658.313449074078</v>
      </c>
    </row>
    <row r="276" spans="1:22" x14ac:dyDescent="0.3">
      <c r="A276" t="s">
        <v>86</v>
      </c>
      <c r="B276" t="s">
        <v>87</v>
      </c>
      <c r="C276" t="s">
        <v>88</v>
      </c>
      <c r="D276" s="29">
        <v>46017</v>
      </c>
      <c r="E276" s="161">
        <v>0</v>
      </c>
      <c r="F276" s="161">
        <v>0</v>
      </c>
      <c r="G276" s="161">
        <v>0</v>
      </c>
      <c r="H276" s="161">
        <v>0</v>
      </c>
      <c r="R276">
        <v>0</v>
      </c>
      <c r="S276">
        <v>0</v>
      </c>
      <c r="T276" s="194">
        <v>0</v>
      </c>
      <c r="U276" t="s">
        <v>193</v>
      </c>
      <c r="V276">
        <v>45658.313460648147</v>
      </c>
    </row>
    <row r="277" spans="1:22" x14ac:dyDescent="0.3">
      <c r="A277" t="s">
        <v>86</v>
      </c>
      <c r="B277" t="s">
        <v>87</v>
      </c>
      <c r="C277" t="s">
        <v>88</v>
      </c>
      <c r="D277" s="29">
        <v>46018</v>
      </c>
      <c r="E277" s="161">
        <v>0</v>
      </c>
      <c r="F277" s="161">
        <v>0</v>
      </c>
      <c r="G277" s="161">
        <v>0</v>
      </c>
      <c r="H277" s="161">
        <v>0</v>
      </c>
      <c r="R277">
        <v>0</v>
      </c>
      <c r="S277">
        <v>0</v>
      </c>
      <c r="T277" s="194">
        <v>0</v>
      </c>
      <c r="U277" t="s">
        <v>193</v>
      </c>
      <c r="V277">
        <v>45658.313449074078</v>
      </c>
    </row>
    <row r="278" spans="1:22" x14ac:dyDescent="0.3">
      <c r="A278" t="s">
        <v>86</v>
      </c>
      <c r="B278" t="s">
        <v>87</v>
      </c>
      <c r="C278" t="s">
        <v>88</v>
      </c>
      <c r="D278" s="29">
        <v>46019</v>
      </c>
      <c r="E278" s="161">
        <v>0</v>
      </c>
      <c r="F278" s="161">
        <v>0</v>
      </c>
      <c r="G278" s="161">
        <v>0</v>
      </c>
      <c r="H278" s="161">
        <v>0</v>
      </c>
      <c r="R278">
        <v>0</v>
      </c>
      <c r="S278">
        <v>0</v>
      </c>
      <c r="T278" s="194">
        <v>0</v>
      </c>
      <c r="U278" t="s">
        <v>193</v>
      </c>
      <c r="V278">
        <v>45658.313460648147</v>
      </c>
    </row>
    <row r="279" spans="1:22" x14ac:dyDescent="0.3">
      <c r="A279" t="s">
        <v>86</v>
      </c>
      <c r="B279" t="s">
        <v>87</v>
      </c>
      <c r="C279" t="s">
        <v>88</v>
      </c>
      <c r="D279" s="29">
        <v>46020</v>
      </c>
      <c r="E279" s="161">
        <v>0</v>
      </c>
      <c r="F279" s="161">
        <v>0</v>
      </c>
      <c r="G279" s="161">
        <v>0</v>
      </c>
      <c r="H279" s="161">
        <v>0</v>
      </c>
      <c r="R279">
        <v>0</v>
      </c>
      <c r="S279">
        <v>0</v>
      </c>
      <c r="T279" s="194">
        <v>0</v>
      </c>
      <c r="U279" t="s">
        <v>193</v>
      </c>
      <c r="V279">
        <v>45658.313460648147</v>
      </c>
    </row>
    <row r="280" spans="1:22" x14ac:dyDescent="0.3">
      <c r="A280" t="s">
        <v>86</v>
      </c>
      <c r="B280" t="s">
        <v>87</v>
      </c>
      <c r="C280" t="s">
        <v>88</v>
      </c>
      <c r="D280" s="29">
        <v>46021</v>
      </c>
      <c r="E280" s="161">
        <v>0</v>
      </c>
      <c r="F280" s="161">
        <v>0</v>
      </c>
      <c r="G280" s="161">
        <v>0</v>
      </c>
      <c r="H280" s="161">
        <v>0</v>
      </c>
      <c r="R280">
        <v>0</v>
      </c>
      <c r="S280">
        <v>0</v>
      </c>
      <c r="T280" s="194">
        <v>0</v>
      </c>
      <c r="U280" t="s">
        <v>193</v>
      </c>
      <c r="V280">
        <v>45658.313472222224</v>
      </c>
    </row>
    <row r="281" spans="1:22" x14ac:dyDescent="0.3">
      <c r="A281" t="s">
        <v>86</v>
      </c>
      <c r="B281" t="s">
        <v>87</v>
      </c>
      <c r="C281" t="s">
        <v>88</v>
      </c>
      <c r="D281" s="29">
        <v>46022</v>
      </c>
      <c r="E281" s="161">
        <v>0</v>
      </c>
      <c r="F281" s="161">
        <v>0</v>
      </c>
      <c r="G281" s="161">
        <v>0</v>
      </c>
      <c r="H281" s="161">
        <v>0</v>
      </c>
      <c r="R281">
        <v>0</v>
      </c>
      <c r="S281">
        <v>0</v>
      </c>
      <c r="T281" s="194">
        <v>0</v>
      </c>
      <c r="U281" t="s">
        <v>193</v>
      </c>
      <c r="V281">
        <v>45658.313472222224</v>
      </c>
    </row>
    <row r="282" spans="1:22" x14ac:dyDescent="0.3">
      <c r="A282" t="s">
        <v>194</v>
      </c>
      <c r="B282" t="s">
        <v>195</v>
      </c>
      <c r="C282" t="s">
        <v>93</v>
      </c>
      <c r="D282" s="29">
        <v>45748</v>
      </c>
      <c r="E282" s="161">
        <v>0</v>
      </c>
      <c r="F282" s="161">
        <v>0</v>
      </c>
      <c r="G282" s="161">
        <v>0</v>
      </c>
      <c r="H282" s="161">
        <v>0</v>
      </c>
      <c r="R282">
        <v>0</v>
      </c>
      <c r="S282">
        <v>0</v>
      </c>
      <c r="T282" s="194">
        <v>0</v>
      </c>
      <c r="U282" t="s">
        <v>193</v>
      </c>
      <c r="V282">
        <v>45413.312858796293</v>
      </c>
    </row>
    <row r="283" spans="1:22" x14ac:dyDescent="0.3">
      <c r="A283" t="s">
        <v>194</v>
      </c>
      <c r="B283" t="s">
        <v>195</v>
      </c>
      <c r="C283" t="s">
        <v>93</v>
      </c>
      <c r="D283" s="29">
        <v>45749</v>
      </c>
      <c r="E283" s="161">
        <v>0</v>
      </c>
      <c r="F283" s="161">
        <v>0</v>
      </c>
      <c r="G283" s="161">
        <v>0</v>
      </c>
      <c r="H283" s="161">
        <v>0</v>
      </c>
      <c r="R283">
        <v>0</v>
      </c>
      <c r="S283">
        <v>0</v>
      </c>
      <c r="T283" s="194">
        <v>0</v>
      </c>
      <c r="U283" t="s">
        <v>193</v>
      </c>
      <c r="V283">
        <v>45413.313194444447</v>
      </c>
    </row>
    <row r="284" spans="1:22" x14ac:dyDescent="0.3">
      <c r="A284" t="s">
        <v>194</v>
      </c>
      <c r="B284" t="s">
        <v>195</v>
      </c>
      <c r="C284" t="s">
        <v>93</v>
      </c>
      <c r="D284" s="29">
        <v>45750</v>
      </c>
      <c r="E284" s="161">
        <v>0</v>
      </c>
      <c r="F284" s="161">
        <v>0</v>
      </c>
      <c r="G284" s="161">
        <v>0</v>
      </c>
      <c r="H284" s="161">
        <v>0</v>
      </c>
      <c r="R284">
        <v>0</v>
      </c>
      <c r="S284">
        <v>0</v>
      </c>
      <c r="T284" s="194">
        <v>0</v>
      </c>
      <c r="U284" t="s">
        <v>193</v>
      </c>
      <c r="V284">
        <v>45413.313333333332</v>
      </c>
    </row>
    <row r="285" spans="1:22" x14ac:dyDescent="0.3">
      <c r="A285" t="s">
        <v>194</v>
      </c>
      <c r="B285" t="s">
        <v>195</v>
      </c>
      <c r="C285" t="s">
        <v>93</v>
      </c>
      <c r="D285" s="29">
        <v>45751</v>
      </c>
      <c r="E285" s="161">
        <v>0</v>
      </c>
      <c r="F285" s="161">
        <v>0</v>
      </c>
      <c r="G285" s="161">
        <v>0</v>
      </c>
      <c r="H285" s="161">
        <v>0</v>
      </c>
      <c r="R285">
        <v>0</v>
      </c>
      <c r="S285">
        <v>0</v>
      </c>
      <c r="T285" s="194">
        <v>0</v>
      </c>
      <c r="U285" t="s">
        <v>193</v>
      </c>
      <c r="V285">
        <v>45413.313379629632</v>
      </c>
    </row>
    <row r="286" spans="1:22" x14ac:dyDescent="0.3">
      <c r="A286" t="s">
        <v>194</v>
      </c>
      <c r="B286" t="s">
        <v>195</v>
      </c>
      <c r="C286" t="s">
        <v>93</v>
      </c>
      <c r="D286" s="29">
        <v>45752</v>
      </c>
      <c r="E286" s="161">
        <v>0</v>
      </c>
      <c r="F286" s="161">
        <v>0</v>
      </c>
      <c r="G286" s="161">
        <v>0</v>
      </c>
      <c r="H286" s="161">
        <v>0</v>
      </c>
      <c r="R286">
        <v>0</v>
      </c>
      <c r="S286">
        <v>0</v>
      </c>
      <c r="T286" s="194">
        <v>0</v>
      </c>
      <c r="U286" t="s">
        <v>193</v>
      </c>
      <c r="V286">
        <v>45413.313391203701</v>
      </c>
    </row>
    <row r="287" spans="1:22" x14ac:dyDescent="0.3">
      <c r="A287" t="s">
        <v>194</v>
      </c>
      <c r="B287" t="s">
        <v>195</v>
      </c>
      <c r="C287" t="s">
        <v>93</v>
      </c>
      <c r="D287" s="29">
        <v>45753</v>
      </c>
      <c r="E287" s="161">
        <v>0</v>
      </c>
      <c r="F287" s="161">
        <v>0</v>
      </c>
      <c r="G287" s="161">
        <v>0</v>
      </c>
      <c r="H287" s="161">
        <v>0</v>
      </c>
      <c r="R287">
        <v>0</v>
      </c>
      <c r="S287">
        <v>0</v>
      </c>
      <c r="T287" s="194">
        <v>0</v>
      </c>
      <c r="U287" t="s">
        <v>193</v>
      </c>
      <c r="V287">
        <v>45413.313379629632</v>
      </c>
    </row>
    <row r="288" spans="1:22" x14ac:dyDescent="0.3">
      <c r="A288" t="s">
        <v>194</v>
      </c>
      <c r="B288" t="s">
        <v>195</v>
      </c>
      <c r="C288" t="s">
        <v>93</v>
      </c>
      <c r="D288" s="29">
        <v>45754</v>
      </c>
      <c r="E288" s="161">
        <v>0</v>
      </c>
      <c r="F288" s="161">
        <v>0</v>
      </c>
      <c r="G288" s="161">
        <v>0</v>
      </c>
      <c r="H288" s="161">
        <v>0</v>
      </c>
      <c r="R288">
        <v>0</v>
      </c>
      <c r="S288">
        <v>0</v>
      </c>
      <c r="T288" s="194">
        <v>0</v>
      </c>
      <c r="U288" t="s">
        <v>193</v>
      </c>
      <c r="V288">
        <v>45413.313391203701</v>
      </c>
    </row>
    <row r="289" spans="1:22" x14ac:dyDescent="0.3">
      <c r="A289" t="s">
        <v>194</v>
      </c>
      <c r="B289" t="s">
        <v>195</v>
      </c>
      <c r="C289" t="s">
        <v>93</v>
      </c>
      <c r="D289" s="29">
        <v>45755</v>
      </c>
      <c r="E289" s="161">
        <v>0</v>
      </c>
      <c r="F289" s="161">
        <v>0</v>
      </c>
      <c r="G289" s="161">
        <v>0</v>
      </c>
      <c r="H289" s="161">
        <v>0</v>
      </c>
      <c r="R289">
        <v>0</v>
      </c>
      <c r="S289">
        <v>0</v>
      </c>
      <c r="T289" s="194">
        <v>0</v>
      </c>
      <c r="U289" t="s">
        <v>193</v>
      </c>
      <c r="V289">
        <v>45413.313391203701</v>
      </c>
    </row>
    <row r="290" spans="1:22" x14ac:dyDescent="0.3">
      <c r="A290" t="s">
        <v>194</v>
      </c>
      <c r="B290" t="s">
        <v>195</v>
      </c>
      <c r="C290" t="s">
        <v>93</v>
      </c>
      <c r="D290" s="29">
        <v>45756</v>
      </c>
      <c r="E290" s="161">
        <v>0</v>
      </c>
      <c r="F290" s="161">
        <v>0</v>
      </c>
      <c r="G290" s="161">
        <v>0</v>
      </c>
      <c r="H290" s="161">
        <v>0</v>
      </c>
      <c r="R290">
        <v>0</v>
      </c>
      <c r="S290">
        <v>0</v>
      </c>
      <c r="T290" s="194">
        <v>0</v>
      </c>
      <c r="U290" t="s">
        <v>193</v>
      </c>
      <c r="V290">
        <v>45413.313391203701</v>
      </c>
    </row>
    <row r="291" spans="1:22" x14ac:dyDescent="0.3">
      <c r="A291" t="s">
        <v>194</v>
      </c>
      <c r="B291" t="s">
        <v>195</v>
      </c>
      <c r="C291" t="s">
        <v>93</v>
      </c>
      <c r="D291" s="29">
        <v>45757</v>
      </c>
      <c r="E291" s="161">
        <v>0</v>
      </c>
      <c r="F291" s="161">
        <v>0</v>
      </c>
      <c r="G291" s="161">
        <v>0</v>
      </c>
      <c r="H291" s="161">
        <v>0</v>
      </c>
      <c r="R291">
        <v>0</v>
      </c>
      <c r="S291">
        <v>0</v>
      </c>
      <c r="T291" s="194">
        <v>0</v>
      </c>
      <c r="U291" t="s">
        <v>193</v>
      </c>
      <c r="V291">
        <v>45413.313402777778</v>
      </c>
    </row>
    <row r="292" spans="1:22" x14ac:dyDescent="0.3">
      <c r="A292" t="s">
        <v>194</v>
      </c>
      <c r="B292" t="s">
        <v>195</v>
      </c>
      <c r="C292" t="s">
        <v>93</v>
      </c>
      <c r="D292" s="29">
        <v>45758</v>
      </c>
      <c r="E292" s="161">
        <v>0</v>
      </c>
      <c r="F292" s="161">
        <v>0</v>
      </c>
      <c r="G292" s="161">
        <v>0</v>
      </c>
      <c r="H292" s="161">
        <v>0</v>
      </c>
      <c r="R292">
        <v>0</v>
      </c>
      <c r="S292">
        <v>0</v>
      </c>
      <c r="T292" s="194">
        <v>0</v>
      </c>
      <c r="U292" t="s">
        <v>193</v>
      </c>
      <c r="V292">
        <v>45413.313391203701</v>
      </c>
    </row>
    <row r="293" spans="1:22" x14ac:dyDescent="0.3">
      <c r="A293" t="s">
        <v>194</v>
      </c>
      <c r="B293" t="s">
        <v>195</v>
      </c>
      <c r="C293" t="s">
        <v>93</v>
      </c>
      <c r="D293" s="29">
        <v>45759</v>
      </c>
      <c r="E293" s="161">
        <v>0</v>
      </c>
      <c r="F293" s="161">
        <v>0</v>
      </c>
      <c r="G293" s="161">
        <v>0</v>
      </c>
      <c r="H293" s="161">
        <v>0</v>
      </c>
      <c r="R293">
        <v>0</v>
      </c>
      <c r="S293">
        <v>0</v>
      </c>
      <c r="T293" s="194">
        <v>0</v>
      </c>
      <c r="U293" t="s">
        <v>193</v>
      </c>
      <c r="V293">
        <v>45413.313402777778</v>
      </c>
    </row>
    <row r="294" spans="1:22" x14ac:dyDescent="0.3">
      <c r="A294" t="s">
        <v>194</v>
      </c>
      <c r="B294" t="s">
        <v>195</v>
      </c>
      <c r="C294" t="s">
        <v>93</v>
      </c>
      <c r="D294" s="29">
        <v>45760</v>
      </c>
      <c r="E294" s="161">
        <v>0</v>
      </c>
      <c r="F294" s="161">
        <v>0</v>
      </c>
      <c r="G294" s="161">
        <v>0</v>
      </c>
      <c r="H294" s="161">
        <v>0</v>
      </c>
      <c r="R294">
        <v>0</v>
      </c>
      <c r="S294">
        <v>0</v>
      </c>
      <c r="T294" s="194">
        <v>0</v>
      </c>
      <c r="U294" t="s">
        <v>193</v>
      </c>
      <c r="V294">
        <v>45413.313402777778</v>
      </c>
    </row>
    <row r="295" spans="1:22" x14ac:dyDescent="0.3">
      <c r="A295" t="s">
        <v>194</v>
      </c>
      <c r="B295" t="s">
        <v>195</v>
      </c>
      <c r="C295" t="s">
        <v>93</v>
      </c>
      <c r="D295" s="29">
        <v>45761</v>
      </c>
      <c r="E295" s="161">
        <v>0</v>
      </c>
      <c r="F295" s="161">
        <v>0</v>
      </c>
      <c r="G295" s="161">
        <v>0</v>
      </c>
      <c r="H295" s="161">
        <v>0</v>
      </c>
      <c r="R295">
        <v>0</v>
      </c>
      <c r="S295">
        <v>0</v>
      </c>
      <c r="T295" s="194">
        <v>0</v>
      </c>
      <c r="U295" t="s">
        <v>193</v>
      </c>
      <c r="V295">
        <v>45413.313414351855</v>
      </c>
    </row>
    <row r="296" spans="1:22" x14ac:dyDescent="0.3">
      <c r="A296" t="s">
        <v>194</v>
      </c>
      <c r="B296" t="s">
        <v>195</v>
      </c>
      <c r="C296" t="s">
        <v>93</v>
      </c>
      <c r="D296" s="29">
        <v>45762</v>
      </c>
      <c r="E296" s="161">
        <v>0</v>
      </c>
      <c r="F296" s="161">
        <v>0</v>
      </c>
      <c r="G296" s="161">
        <v>0</v>
      </c>
      <c r="H296" s="161">
        <v>0</v>
      </c>
      <c r="R296">
        <v>0</v>
      </c>
      <c r="S296">
        <v>0</v>
      </c>
      <c r="T296" s="194">
        <v>0</v>
      </c>
      <c r="U296" t="s">
        <v>193</v>
      </c>
      <c r="V296">
        <v>45413.313414351855</v>
      </c>
    </row>
    <row r="297" spans="1:22" x14ac:dyDescent="0.3">
      <c r="A297" t="s">
        <v>194</v>
      </c>
      <c r="B297" t="s">
        <v>195</v>
      </c>
      <c r="C297" t="s">
        <v>93</v>
      </c>
      <c r="D297" s="29">
        <v>45763</v>
      </c>
      <c r="E297" s="161">
        <v>0</v>
      </c>
      <c r="F297" s="161">
        <v>0</v>
      </c>
      <c r="G297" s="161">
        <v>0</v>
      </c>
      <c r="H297" s="161">
        <v>0</v>
      </c>
      <c r="R297">
        <v>0</v>
      </c>
      <c r="S297">
        <v>0</v>
      </c>
      <c r="T297" s="194">
        <v>0</v>
      </c>
      <c r="U297" t="s">
        <v>193</v>
      </c>
      <c r="V297">
        <v>45413.313414351855</v>
      </c>
    </row>
    <row r="298" spans="1:22" x14ac:dyDescent="0.3">
      <c r="A298" t="s">
        <v>194</v>
      </c>
      <c r="B298" t="s">
        <v>195</v>
      </c>
      <c r="C298" t="s">
        <v>93</v>
      </c>
      <c r="D298" s="29">
        <v>45764</v>
      </c>
      <c r="E298" s="161">
        <v>0</v>
      </c>
      <c r="F298" s="161">
        <v>0</v>
      </c>
      <c r="G298" s="161">
        <v>0</v>
      </c>
      <c r="H298" s="161">
        <v>0</v>
      </c>
      <c r="R298">
        <v>0</v>
      </c>
      <c r="S298">
        <v>0</v>
      </c>
      <c r="T298" s="194">
        <v>0</v>
      </c>
      <c r="U298" t="s">
        <v>193</v>
      </c>
      <c r="V298">
        <v>45413.313414351855</v>
      </c>
    </row>
    <row r="299" spans="1:22" x14ac:dyDescent="0.3">
      <c r="A299" t="s">
        <v>194</v>
      </c>
      <c r="B299" t="s">
        <v>195</v>
      </c>
      <c r="C299" t="s">
        <v>93</v>
      </c>
      <c r="D299" s="29">
        <v>45765</v>
      </c>
      <c r="E299" s="161">
        <v>0</v>
      </c>
      <c r="F299" s="161">
        <v>0</v>
      </c>
      <c r="G299" s="161">
        <v>0</v>
      </c>
      <c r="H299" s="161">
        <v>0</v>
      </c>
      <c r="R299">
        <v>0</v>
      </c>
      <c r="S299">
        <v>0</v>
      </c>
      <c r="T299" s="194">
        <v>0</v>
      </c>
      <c r="U299" t="s">
        <v>193</v>
      </c>
      <c r="V299">
        <v>45413.313414351855</v>
      </c>
    </row>
    <row r="300" spans="1:22" x14ac:dyDescent="0.3">
      <c r="A300" t="s">
        <v>194</v>
      </c>
      <c r="B300" t="s">
        <v>195</v>
      </c>
      <c r="C300" t="s">
        <v>93</v>
      </c>
      <c r="D300" s="29">
        <v>45766</v>
      </c>
      <c r="E300" s="161">
        <v>0</v>
      </c>
      <c r="F300" s="161">
        <v>0</v>
      </c>
      <c r="G300" s="161">
        <v>0</v>
      </c>
      <c r="H300" s="161">
        <v>0</v>
      </c>
      <c r="R300">
        <v>0</v>
      </c>
      <c r="S300">
        <v>0</v>
      </c>
      <c r="T300" s="194">
        <v>0</v>
      </c>
      <c r="U300" t="s">
        <v>193</v>
      </c>
      <c r="V300">
        <v>45413.313425925924</v>
      </c>
    </row>
    <row r="301" spans="1:22" x14ac:dyDescent="0.3">
      <c r="A301" t="s">
        <v>194</v>
      </c>
      <c r="B301" t="s">
        <v>195</v>
      </c>
      <c r="C301" t="s">
        <v>93</v>
      </c>
      <c r="D301" s="29">
        <v>45767</v>
      </c>
      <c r="E301" s="161">
        <v>0</v>
      </c>
      <c r="F301" s="161">
        <v>0</v>
      </c>
      <c r="G301" s="161">
        <v>0</v>
      </c>
      <c r="H301" s="161">
        <v>0</v>
      </c>
      <c r="R301">
        <v>0</v>
      </c>
      <c r="S301">
        <v>0</v>
      </c>
      <c r="T301" s="194">
        <v>0</v>
      </c>
      <c r="U301" t="s">
        <v>193</v>
      </c>
      <c r="V301">
        <v>45413.313425925924</v>
      </c>
    </row>
    <row r="302" spans="1:22" x14ac:dyDescent="0.3">
      <c r="A302" t="s">
        <v>194</v>
      </c>
      <c r="B302" t="s">
        <v>195</v>
      </c>
      <c r="C302" t="s">
        <v>93</v>
      </c>
      <c r="D302" s="29">
        <v>45768</v>
      </c>
      <c r="E302" s="161">
        <v>0</v>
      </c>
      <c r="F302" s="161">
        <v>0</v>
      </c>
      <c r="G302" s="161">
        <v>0</v>
      </c>
      <c r="H302" s="161">
        <v>0</v>
      </c>
      <c r="R302">
        <v>0</v>
      </c>
      <c r="S302">
        <v>0</v>
      </c>
      <c r="T302" s="194">
        <v>0</v>
      </c>
      <c r="U302" t="s">
        <v>193</v>
      </c>
      <c r="V302">
        <v>45413.313425925924</v>
      </c>
    </row>
    <row r="303" spans="1:22" x14ac:dyDescent="0.3">
      <c r="A303" t="s">
        <v>194</v>
      </c>
      <c r="B303" t="s">
        <v>195</v>
      </c>
      <c r="C303" t="s">
        <v>93</v>
      </c>
      <c r="D303" s="29">
        <v>45769</v>
      </c>
      <c r="E303" s="161">
        <v>0</v>
      </c>
      <c r="F303" s="161">
        <v>0</v>
      </c>
      <c r="G303" s="161">
        <v>0</v>
      </c>
      <c r="H303" s="161">
        <v>0</v>
      </c>
      <c r="R303">
        <v>0</v>
      </c>
      <c r="S303">
        <v>0</v>
      </c>
      <c r="T303" s="194">
        <v>0</v>
      </c>
      <c r="U303" t="s">
        <v>193</v>
      </c>
      <c r="V303">
        <v>45413.313437500001</v>
      </c>
    </row>
    <row r="304" spans="1:22" x14ac:dyDescent="0.3">
      <c r="A304" t="s">
        <v>194</v>
      </c>
      <c r="B304" t="s">
        <v>195</v>
      </c>
      <c r="C304" t="s">
        <v>93</v>
      </c>
      <c r="D304" s="29">
        <v>45770</v>
      </c>
      <c r="E304" s="161">
        <v>0</v>
      </c>
      <c r="F304" s="161">
        <v>0</v>
      </c>
      <c r="G304" s="161">
        <v>0</v>
      </c>
      <c r="H304" s="161">
        <v>0</v>
      </c>
      <c r="R304">
        <v>0</v>
      </c>
      <c r="S304">
        <v>0</v>
      </c>
      <c r="T304" s="194">
        <v>0</v>
      </c>
      <c r="U304" t="s">
        <v>193</v>
      </c>
      <c r="V304">
        <v>45413.313437500001</v>
      </c>
    </row>
    <row r="305" spans="1:22" x14ac:dyDescent="0.3">
      <c r="A305" t="s">
        <v>194</v>
      </c>
      <c r="B305" t="s">
        <v>195</v>
      </c>
      <c r="C305" t="s">
        <v>93</v>
      </c>
      <c r="D305" s="29">
        <v>45771</v>
      </c>
      <c r="E305" s="161">
        <v>0</v>
      </c>
      <c r="F305" s="161">
        <v>0</v>
      </c>
      <c r="G305" s="161">
        <v>0</v>
      </c>
      <c r="H305" s="161">
        <v>0</v>
      </c>
      <c r="R305">
        <v>0</v>
      </c>
      <c r="S305">
        <v>0</v>
      </c>
      <c r="T305" s="194">
        <v>0</v>
      </c>
      <c r="U305" t="s">
        <v>193</v>
      </c>
      <c r="V305">
        <v>45413.313437500001</v>
      </c>
    </row>
    <row r="306" spans="1:22" x14ac:dyDescent="0.3">
      <c r="A306" t="s">
        <v>194</v>
      </c>
      <c r="B306" t="s">
        <v>195</v>
      </c>
      <c r="C306" t="s">
        <v>93</v>
      </c>
      <c r="D306" s="29">
        <v>45772</v>
      </c>
      <c r="E306" s="161">
        <v>0</v>
      </c>
      <c r="F306" s="161">
        <v>0</v>
      </c>
      <c r="G306" s="161">
        <v>0</v>
      </c>
      <c r="H306" s="161">
        <v>0</v>
      </c>
      <c r="R306">
        <v>0</v>
      </c>
      <c r="S306">
        <v>0</v>
      </c>
      <c r="T306" s="194">
        <v>0</v>
      </c>
      <c r="U306" t="s">
        <v>193</v>
      </c>
      <c r="V306">
        <v>45413.313437500001</v>
      </c>
    </row>
    <row r="307" spans="1:22" x14ac:dyDescent="0.3">
      <c r="A307" t="s">
        <v>194</v>
      </c>
      <c r="B307" t="s">
        <v>195</v>
      </c>
      <c r="C307" t="s">
        <v>93</v>
      </c>
      <c r="D307" s="29">
        <v>45773</v>
      </c>
      <c r="E307" s="161">
        <v>0</v>
      </c>
      <c r="F307" s="161">
        <v>0</v>
      </c>
      <c r="G307" s="161">
        <v>0</v>
      </c>
      <c r="H307" s="161">
        <v>0</v>
      </c>
      <c r="R307">
        <v>0</v>
      </c>
      <c r="S307">
        <v>0</v>
      </c>
      <c r="T307" s="194">
        <v>0</v>
      </c>
      <c r="U307" t="s">
        <v>193</v>
      </c>
      <c r="V307">
        <v>45413.313449074078</v>
      </c>
    </row>
    <row r="308" spans="1:22" x14ac:dyDescent="0.3">
      <c r="A308" t="s">
        <v>194</v>
      </c>
      <c r="B308" t="s">
        <v>195</v>
      </c>
      <c r="C308" t="s">
        <v>93</v>
      </c>
      <c r="D308" s="29">
        <v>45774</v>
      </c>
      <c r="E308" s="161">
        <v>0</v>
      </c>
      <c r="F308" s="161">
        <v>0</v>
      </c>
      <c r="G308" s="161">
        <v>0</v>
      </c>
      <c r="H308" s="161">
        <v>0</v>
      </c>
      <c r="R308">
        <v>0</v>
      </c>
      <c r="S308">
        <v>0</v>
      </c>
      <c r="T308" s="194">
        <v>0</v>
      </c>
      <c r="U308" t="s">
        <v>193</v>
      </c>
      <c r="V308">
        <v>45413.313449074078</v>
      </c>
    </row>
    <row r="309" spans="1:22" x14ac:dyDescent="0.3">
      <c r="A309" t="s">
        <v>194</v>
      </c>
      <c r="B309" t="s">
        <v>195</v>
      </c>
      <c r="C309" t="s">
        <v>93</v>
      </c>
      <c r="D309" s="29">
        <v>45775</v>
      </c>
      <c r="E309" s="161">
        <v>0</v>
      </c>
      <c r="F309" s="161">
        <v>0</v>
      </c>
      <c r="G309" s="161">
        <v>0</v>
      </c>
      <c r="H309" s="161">
        <v>0</v>
      </c>
      <c r="R309">
        <v>0</v>
      </c>
      <c r="S309">
        <v>0</v>
      </c>
      <c r="T309" s="194">
        <v>0</v>
      </c>
      <c r="U309" t="s">
        <v>193</v>
      </c>
      <c r="V309">
        <v>45413.313449074078</v>
      </c>
    </row>
    <row r="310" spans="1:22" x14ac:dyDescent="0.3">
      <c r="A310" t="s">
        <v>194</v>
      </c>
      <c r="B310" t="s">
        <v>195</v>
      </c>
      <c r="C310" t="s">
        <v>93</v>
      </c>
      <c r="D310" s="29">
        <v>45776</v>
      </c>
      <c r="E310" s="161">
        <v>0</v>
      </c>
      <c r="F310" s="161">
        <v>0</v>
      </c>
      <c r="G310" s="161">
        <v>0</v>
      </c>
      <c r="H310" s="161">
        <v>0</v>
      </c>
      <c r="R310">
        <v>0</v>
      </c>
      <c r="S310">
        <v>0</v>
      </c>
      <c r="T310" s="194">
        <v>0</v>
      </c>
      <c r="U310" t="s">
        <v>193</v>
      </c>
      <c r="V310">
        <v>45413.313460648147</v>
      </c>
    </row>
    <row r="311" spans="1:22" x14ac:dyDescent="0.3">
      <c r="A311" t="s">
        <v>194</v>
      </c>
      <c r="B311" t="s">
        <v>195</v>
      </c>
      <c r="C311" t="s">
        <v>93</v>
      </c>
      <c r="D311" s="29">
        <v>45777</v>
      </c>
      <c r="E311" s="161">
        <v>0</v>
      </c>
      <c r="F311" s="161">
        <v>0</v>
      </c>
      <c r="G311" s="161">
        <v>0</v>
      </c>
      <c r="H311" s="161">
        <v>0</v>
      </c>
      <c r="R311">
        <v>0</v>
      </c>
      <c r="S311">
        <v>0</v>
      </c>
      <c r="T311" s="194">
        <v>0</v>
      </c>
      <c r="U311" t="s">
        <v>193</v>
      </c>
      <c r="V311">
        <v>45413.313460648147</v>
      </c>
    </row>
    <row r="312" spans="1:22" x14ac:dyDescent="0.3">
      <c r="A312" t="s">
        <v>194</v>
      </c>
      <c r="B312" t="s">
        <v>195</v>
      </c>
      <c r="C312" t="s">
        <v>93</v>
      </c>
      <c r="D312" s="29">
        <v>45778</v>
      </c>
      <c r="E312" s="161">
        <v>0</v>
      </c>
      <c r="F312" s="161">
        <v>0</v>
      </c>
      <c r="G312" s="161">
        <v>0</v>
      </c>
      <c r="H312" s="161">
        <v>0</v>
      </c>
      <c r="R312">
        <v>0</v>
      </c>
      <c r="S312">
        <v>0</v>
      </c>
      <c r="T312" s="194">
        <v>0</v>
      </c>
      <c r="U312" t="s">
        <v>193</v>
      </c>
      <c r="V312">
        <v>45444.312650462962</v>
      </c>
    </row>
    <row r="313" spans="1:22" x14ac:dyDescent="0.3">
      <c r="A313" t="s">
        <v>194</v>
      </c>
      <c r="B313" t="s">
        <v>195</v>
      </c>
      <c r="C313" t="s">
        <v>93</v>
      </c>
      <c r="D313" s="29">
        <v>45779</v>
      </c>
      <c r="E313" s="161">
        <v>0</v>
      </c>
      <c r="F313" s="161">
        <v>0</v>
      </c>
      <c r="G313" s="161">
        <v>0</v>
      </c>
      <c r="H313" s="161">
        <v>0</v>
      </c>
      <c r="R313">
        <v>0</v>
      </c>
      <c r="S313">
        <v>0</v>
      </c>
      <c r="T313" s="194">
        <v>0</v>
      </c>
      <c r="U313" t="s">
        <v>193</v>
      </c>
      <c r="V313">
        <v>45444.313159722224</v>
      </c>
    </row>
    <row r="314" spans="1:22" x14ac:dyDescent="0.3">
      <c r="A314" t="s">
        <v>194</v>
      </c>
      <c r="B314" t="s">
        <v>195</v>
      </c>
      <c r="C314" t="s">
        <v>93</v>
      </c>
      <c r="D314" s="29">
        <v>45780</v>
      </c>
      <c r="E314" s="161">
        <v>0</v>
      </c>
      <c r="F314" s="161">
        <v>0</v>
      </c>
      <c r="G314" s="161">
        <v>0</v>
      </c>
      <c r="H314" s="161">
        <v>0</v>
      </c>
      <c r="R314">
        <v>0</v>
      </c>
      <c r="S314">
        <v>0</v>
      </c>
      <c r="T314" s="194">
        <v>0</v>
      </c>
      <c r="U314" t="s">
        <v>193</v>
      </c>
      <c r="V314">
        <v>45444.313321759262</v>
      </c>
    </row>
    <row r="315" spans="1:22" x14ac:dyDescent="0.3">
      <c r="A315" t="s">
        <v>194</v>
      </c>
      <c r="B315" t="s">
        <v>195</v>
      </c>
      <c r="C315" t="s">
        <v>93</v>
      </c>
      <c r="D315" s="29">
        <v>45781</v>
      </c>
      <c r="E315" s="161">
        <v>0</v>
      </c>
      <c r="F315" s="161">
        <v>0</v>
      </c>
      <c r="G315" s="161">
        <v>0</v>
      </c>
      <c r="H315" s="161">
        <v>0</v>
      </c>
      <c r="R315">
        <v>0</v>
      </c>
      <c r="S315">
        <v>0</v>
      </c>
      <c r="T315" s="194">
        <v>0</v>
      </c>
      <c r="U315" t="s">
        <v>193</v>
      </c>
      <c r="V315">
        <v>45444.313449074078</v>
      </c>
    </row>
    <row r="316" spans="1:22" x14ac:dyDescent="0.3">
      <c r="A316" t="s">
        <v>194</v>
      </c>
      <c r="B316" t="s">
        <v>195</v>
      </c>
      <c r="C316" t="s">
        <v>93</v>
      </c>
      <c r="D316" s="29">
        <v>45782</v>
      </c>
      <c r="E316" s="161">
        <v>0</v>
      </c>
      <c r="F316" s="161">
        <v>0</v>
      </c>
      <c r="G316" s="161">
        <v>0</v>
      </c>
      <c r="H316" s="161">
        <v>0</v>
      </c>
      <c r="R316">
        <v>0</v>
      </c>
      <c r="S316">
        <v>0</v>
      </c>
      <c r="T316" s="194">
        <v>0</v>
      </c>
      <c r="U316" t="s">
        <v>193</v>
      </c>
      <c r="V316">
        <v>45444.313449074078</v>
      </c>
    </row>
    <row r="317" spans="1:22" x14ac:dyDescent="0.3">
      <c r="A317" t="s">
        <v>194</v>
      </c>
      <c r="B317" t="s">
        <v>195</v>
      </c>
      <c r="C317" t="s">
        <v>93</v>
      </c>
      <c r="D317" s="29">
        <v>45783</v>
      </c>
      <c r="E317" s="161">
        <v>0</v>
      </c>
      <c r="F317" s="161">
        <v>0</v>
      </c>
      <c r="G317" s="161">
        <v>0</v>
      </c>
      <c r="H317" s="161">
        <v>0</v>
      </c>
      <c r="R317">
        <v>0</v>
      </c>
      <c r="S317">
        <v>0</v>
      </c>
      <c r="T317" s="194">
        <v>0</v>
      </c>
      <c r="U317" t="s">
        <v>193</v>
      </c>
      <c r="V317">
        <v>45444.313449074078</v>
      </c>
    </row>
    <row r="318" spans="1:22" x14ac:dyDescent="0.3">
      <c r="A318" t="s">
        <v>194</v>
      </c>
      <c r="B318" t="s">
        <v>195</v>
      </c>
      <c r="C318" t="s">
        <v>93</v>
      </c>
      <c r="D318" s="29">
        <v>45784</v>
      </c>
      <c r="E318" s="161">
        <v>0</v>
      </c>
      <c r="F318" s="161">
        <v>0</v>
      </c>
      <c r="G318" s="161">
        <v>0</v>
      </c>
      <c r="H318" s="161">
        <v>0</v>
      </c>
      <c r="R318">
        <v>0</v>
      </c>
      <c r="S318">
        <v>0</v>
      </c>
      <c r="T318" s="194">
        <v>0</v>
      </c>
      <c r="U318" t="s">
        <v>193</v>
      </c>
      <c r="V318">
        <v>45444.313460648147</v>
      </c>
    </row>
    <row r="319" spans="1:22" x14ac:dyDescent="0.3">
      <c r="A319" t="s">
        <v>194</v>
      </c>
      <c r="B319" t="s">
        <v>195</v>
      </c>
      <c r="C319" t="s">
        <v>93</v>
      </c>
      <c r="D319" s="29">
        <v>45785</v>
      </c>
      <c r="E319" s="161">
        <v>0</v>
      </c>
      <c r="F319" s="161">
        <v>0</v>
      </c>
      <c r="G319" s="161">
        <v>0</v>
      </c>
      <c r="H319" s="161">
        <v>0</v>
      </c>
      <c r="R319">
        <v>0</v>
      </c>
      <c r="S319">
        <v>0</v>
      </c>
      <c r="T319" s="194">
        <v>0</v>
      </c>
      <c r="U319" t="s">
        <v>193</v>
      </c>
      <c r="V319">
        <v>45444.313460648147</v>
      </c>
    </row>
    <row r="320" spans="1:22" x14ac:dyDescent="0.3">
      <c r="A320" t="s">
        <v>194</v>
      </c>
      <c r="B320" t="s">
        <v>195</v>
      </c>
      <c r="C320" t="s">
        <v>93</v>
      </c>
      <c r="D320" s="29">
        <v>45786</v>
      </c>
      <c r="E320" s="161">
        <v>0</v>
      </c>
      <c r="F320" s="161">
        <v>0</v>
      </c>
      <c r="G320" s="161">
        <v>0</v>
      </c>
      <c r="H320" s="161">
        <v>0</v>
      </c>
      <c r="R320">
        <v>0</v>
      </c>
      <c r="S320">
        <v>0</v>
      </c>
      <c r="T320" s="194">
        <v>0</v>
      </c>
      <c r="U320" t="s">
        <v>193</v>
      </c>
      <c r="V320">
        <v>45444.313460648147</v>
      </c>
    </row>
    <row r="321" spans="1:22" x14ac:dyDescent="0.3">
      <c r="A321" t="s">
        <v>194</v>
      </c>
      <c r="B321" t="s">
        <v>195</v>
      </c>
      <c r="C321" t="s">
        <v>93</v>
      </c>
      <c r="D321" s="29">
        <v>45787</v>
      </c>
      <c r="E321" s="161">
        <v>0</v>
      </c>
      <c r="F321" s="161">
        <v>0</v>
      </c>
      <c r="G321" s="161">
        <v>0</v>
      </c>
      <c r="H321" s="161">
        <v>0</v>
      </c>
      <c r="R321">
        <v>0</v>
      </c>
      <c r="S321">
        <v>0</v>
      </c>
      <c r="T321" s="194">
        <v>0</v>
      </c>
      <c r="U321" t="s">
        <v>193</v>
      </c>
      <c r="V321">
        <v>45444.313472222224</v>
      </c>
    </row>
    <row r="322" spans="1:22" x14ac:dyDescent="0.3">
      <c r="A322" t="s">
        <v>194</v>
      </c>
      <c r="B322" t="s">
        <v>195</v>
      </c>
      <c r="C322" t="s">
        <v>93</v>
      </c>
      <c r="D322" s="29">
        <v>45788</v>
      </c>
      <c r="E322" s="161">
        <v>0</v>
      </c>
      <c r="F322" s="161">
        <v>0</v>
      </c>
      <c r="G322" s="161">
        <v>0</v>
      </c>
      <c r="H322" s="161">
        <v>0</v>
      </c>
      <c r="R322">
        <v>0</v>
      </c>
      <c r="S322">
        <v>0</v>
      </c>
      <c r="T322" s="194">
        <v>0</v>
      </c>
      <c r="U322" t="s">
        <v>193</v>
      </c>
      <c r="V322">
        <v>45444.313472222224</v>
      </c>
    </row>
    <row r="323" spans="1:22" x14ac:dyDescent="0.3">
      <c r="A323" t="s">
        <v>194</v>
      </c>
      <c r="B323" t="s">
        <v>195</v>
      </c>
      <c r="C323" t="s">
        <v>93</v>
      </c>
      <c r="D323" s="29">
        <v>45789</v>
      </c>
      <c r="E323" s="161">
        <v>0</v>
      </c>
      <c r="F323" s="161">
        <v>0</v>
      </c>
      <c r="G323" s="161">
        <v>0</v>
      </c>
      <c r="H323" s="161">
        <v>0</v>
      </c>
      <c r="R323">
        <v>0</v>
      </c>
      <c r="S323">
        <v>0</v>
      </c>
      <c r="T323" s="194">
        <v>0</v>
      </c>
      <c r="U323" t="s">
        <v>193</v>
      </c>
      <c r="V323">
        <v>45444.313483796293</v>
      </c>
    </row>
    <row r="324" spans="1:22" x14ac:dyDescent="0.3">
      <c r="A324" t="s">
        <v>194</v>
      </c>
      <c r="B324" t="s">
        <v>195</v>
      </c>
      <c r="C324" t="s">
        <v>93</v>
      </c>
      <c r="D324" s="29">
        <v>45790</v>
      </c>
      <c r="E324" s="161">
        <v>0</v>
      </c>
      <c r="F324" s="161">
        <v>0</v>
      </c>
      <c r="G324" s="161">
        <v>0</v>
      </c>
      <c r="H324" s="161">
        <v>0</v>
      </c>
      <c r="R324">
        <v>0</v>
      </c>
      <c r="S324">
        <v>0</v>
      </c>
      <c r="T324" s="194">
        <v>0</v>
      </c>
      <c r="U324" t="s">
        <v>193</v>
      </c>
      <c r="V324">
        <v>45444.313483796293</v>
      </c>
    </row>
    <row r="325" spans="1:22" x14ac:dyDescent="0.3">
      <c r="A325" t="s">
        <v>194</v>
      </c>
      <c r="B325" t="s">
        <v>195</v>
      </c>
      <c r="C325" t="s">
        <v>93</v>
      </c>
      <c r="D325" s="29">
        <v>45791</v>
      </c>
      <c r="E325" s="161">
        <v>0</v>
      </c>
      <c r="F325" s="161">
        <v>0</v>
      </c>
      <c r="G325" s="161">
        <v>0</v>
      </c>
      <c r="H325" s="161">
        <v>0</v>
      </c>
      <c r="R325">
        <v>0</v>
      </c>
      <c r="S325">
        <v>0</v>
      </c>
      <c r="T325" s="194">
        <v>0</v>
      </c>
      <c r="U325" t="s">
        <v>193</v>
      </c>
      <c r="V325">
        <v>45444.313483796293</v>
      </c>
    </row>
    <row r="326" spans="1:22" x14ac:dyDescent="0.3">
      <c r="A326" t="s">
        <v>194</v>
      </c>
      <c r="B326" t="s">
        <v>195</v>
      </c>
      <c r="C326" t="s">
        <v>93</v>
      </c>
      <c r="D326" s="29">
        <v>45792</v>
      </c>
      <c r="E326" s="161">
        <v>0</v>
      </c>
      <c r="F326" s="161">
        <v>0</v>
      </c>
      <c r="G326" s="161">
        <v>0</v>
      </c>
      <c r="H326" s="161">
        <v>0</v>
      </c>
      <c r="R326">
        <v>0</v>
      </c>
      <c r="S326">
        <v>0</v>
      </c>
      <c r="T326" s="194">
        <v>0</v>
      </c>
      <c r="U326" t="s">
        <v>193</v>
      </c>
      <c r="V326">
        <v>45444.313483796293</v>
      </c>
    </row>
    <row r="327" spans="1:22" x14ac:dyDescent="0.3">
      <c r="A327" t="s">
        <v>194</v>
      </c>
      <c r="B327" t="s">
        <v>195</v>
      </c>
      <c r="C327" t="s">
        <v>93</v>
      </c>
      <c r="D327" s="29">
        <v>45793</v>
      </c>
      <c r="E327" s="161">
        <v>0</v>
      </c>
      <c r="F327" s="161">
        <v>0</v>
      </c>
      <c r="G327" s="161">
        <v>0</v>
      </c>
      <c r="H327" s="161">
        <v>0</v>
      </c>
      <c r="R327">
        <v>0</v>
      </c>
      <c r="S327">
        <v>0</v>
      </c>
      <c r="T327" s="194">
        <v>0</v>
      </c>
      <c r="U327" t="s">
        <v>193</v>
      </c>
      <c r="V327">
        <v>45444.313483796293</v>
      </c>
    </row>
    <row r="328" spans="1:22" x14ac:dyDescent="0.3">
      <c r="A328" t="s">
        <v>194</v>
      </c>
      <c r="B328" t="s">
        <v>195</v>
      </c>
      <c r="C328" t="s">
        <v>93</v>
      </c>
      <c r="D328" s="29">
        <v>45794</v>
      </c>
      <c r="E328" s="161">
        <v>0</v>
      </c>
      <c r="F328" s="161">
        <v>0</v>
      </c>
      <c r="G328" s="161">
        <v>0</v>
      </c>
      <c r="H328" s="161">
        <v>0</v>
      </c>
      <c r="R328">
        <v>0</v>
      </c>
      <c r="S328">
        <v>0</v>
      </c>
      <c r="T328" s="194">
        <v>0</v>
      </c>
      <c r="U328" t="s">
        <v>193</v>
      </c>
      <c r="V328">
        <v>45444.31349537037</v>
      </c>
    </row>
    <row r="329" spans="1:22" x14ac:dyDescent="0.3">
      <c r="A329" t="s">
        <v>194</v>
      </c>
      <c r="B329" t="s">
        <v>195</v>
      </c>
      <c r="C329" t="s">
        <v>93</v>
      </c>
      <c r="D329" s="29">
        <v>45795</v>
      </c>
      <c r="E329" s="161">
        <v>0</v>
      </c>
      <c r="F329" s="161">
        <v>0</v>
      </c>
      <c r="G329" s="161">
        <v>0</v>
      </c>
      <c r="H329" s="161">
        <v>0</v>
      </c>
      <c r="R329">
        <v>0</v>
      </c>
      <c r="S329">
        <v>0</v>
      </c>
      <c r="T329" s="194">
        <v>0</v>
      </c>
      <c r="U329" t="s">
        <v>193</v>
      </c>
      <c r="V329">
        <v>45444.31349537037</v>
      </c>
    </row>
    <row r="330" spans="1:22" x14ac:dyDescent="0.3">
      <c r="A330" t="s">
        <v>194</v>
      </c>
      <c r="B330" t="s">
        <v>195</v>
      </c>
      <c r="C330" t="s">
        <v>93</v>
      </c>
      <c r="D330" s="29">
        <v>45796</v>
      </c>
      <c r="E330" s="161">
        <v>0</v>
      </c>
      <c r="F330" s="161">
        <v>0</v>
      </c>
      <c r="G330" s="161">
        <v>0</v>
      </c>
      <c r="H330" s="161">
        <v>0</v>
      </c>
      <c r="R330">
        <v>0</v>
      </c>
      <c r="S330">
        <v>0</v>
      </c>
      <c r="T330" s="194">
        <v>0</v>
      </c>
      <c r="U330" t="s">
        <v>193</v>
      </c>
      <c r="V330">
        <v>45444.31349537037</v>
      </c>
    </row>
    <row r="331" spans="1:22" x14ac:dyDescent="0.3">
      <c r="A331" t="s">
        <v>194</v>
      </c>
      <c r="B331" t="s">
        <v>195</v>
      </c>
      <c r="C331" t="s">
        <v>93</v>
      </c>
      <c r="D331" s="29">
        <v>45797</v>
      </c>
      <c r="E331" s="161">
        <v>0</v>
      </c>
      <c r="F331" s="161">
        <v>0</v>
      </c>
      <c r="G331" s="161">
        <v>0</v>
      </c>
      <c r="H331" s="161">
        <v>0</v>
      </c>
      <c r="R331">
        <v>0</v>
      </c>
      <c r="S331">
        <v>0</v>
      </c>
      <c r="T331" s="194">
        <v>0</v>
      </c>
      <c r="U331" t="s">
        <v>193</v>
      </c>
      <c r="V331">
        <v>45444.313506944447</v>
      </c>
    </row>
    <row r="332" spans="1:22" x14ac:dyDescent="0.3">
      <c r="A332" t="s">
        <v>194</v>
      </c>
      <c r="B332" t="s">
        <v>195</v>
      </c>
      <c r="C332" t="s">
        <v>93</v>
      </c>
      <c r="D332" s="29">
        <v>45798</v>
      </c>
      <c r="E332" s="161">
        <v>0</v>
      </c>
      <c r="F332" s="161">
        <v>0</v>
      </c>
      <c r="G332" s="161">
        <v>0</v>
      </c>
      <c r="H332" s="161">
        <v>0</v>
      </c>
      <c r="R332">
        <v>0</v>
      </c>
      <c r="S332">
        <v>0</v>
      </c>
      <c r="T332" s="194">
        <v>0</v>
      </c>
      <c r="U332" t="s">
        <v>193</v>
      </c>
      <c r="V332">
        <v>45444.313506944447</v>
      </c>
    </row>
    <row r="333" spans="1:22" x14ac:dyDescent="0.3">
      <c r="A333" t="s">
        <v>194</v>
      </c>
      <c r="B333" t="s">
        <v>195</v>
      </c>
      <c r="C333" t="s">
        <v>93</v>
      </c>
      <c r="D333" s="29">
        <v>45799</v>
      </c>
      <c r="E333" s="161">
        <v>0</v>
      </c>
      <c r="F333" s="161">
        <v>0</v>
      </c>
      <c r="G333" s="161">
        <v>0</v>
      </c>
      <c r="H333" s="161">
        <v>0</v>
      </c>
      <c r="R333">
        <v>0</v>
      </c>
      <c r="S333">
        <v>0</v>
      </c>
      <c r="T333" s="194">
        <v>0</v>
      </c>
      <c r="U333" t="s">
        <v>193</v>
      </c>
      <c r="V333">
        <v>45444.313506944447</v>
      </c>
    </row>
    <row r="334" spans="1:22" x14ac:dyDescent="0.3">
      <c r="A334" t="s">
        <v>194</v>
      </c>
      <c r="B334" t="s">
        <v>195</v>
      </c>
      <c r="C334" t="s">
        <v>93</v>
      </c>
      <c r="D334" s="29">
        <v>45800</v>
      </c>
      <c r="E334" s="161">
        <v>0</v>
      </c>
      <c r="F334" s="161">
        <v>0</v>
      </c>
      <c r="G334" s="161">
        <v>0</v>
      </c>
      <c r="H334" s="161">
        <v>0</v>
      </c>
      <c r="R334">
        <v>0</v>
      </c>
      <c r="S334">
        <v>0</v>
      </c>
      <c r="T334" s="194">
        <v>0</v>
      </c>
      <c r="U334" t="s">
        <v>193</v>
      </c>
      <c r="V334">
        <v>45444.313518518517</v>
      </c>
    </row>
    <row r="335" spans="1:22" x14ac:dyDescent="0.3">
      <c r="A335" t="s">
        <v>194</v>
      </c>
      <c r="B335" t="s">
        <v>195</v>
      </c>
      <c r="C335" t="s">
        <v>93</v>
      </c>
      <c r="D335" s="29">
        <v>45801</v>
      </c>
      <c r="E335" s="161">
        <v>0</v>
      </c>
      <c r="F335" s="161">
        <v>0</v>
      </c>
      <c r="G335" s="161">
        <v>0</v>
      </c>
      <c r="H335" s="161">
        <v>0</v>
      </c>
      <c r="R335">
        <v>0</v>
      </c>
      <c r="S335">
        <v>0</v>
      </c>
      <c r="T335" s="194">
        <v>0</v>
      </c>
      <c r="U335" t="s">
        <v>193</v>
      </c>
      <c r="V335">
        <v>45444.313518518517</v>
      </c>
    </row>
    <row r="336" spans="1:22" x14ac:dyDescent="0.3">
      <c r="A336" t="s">
        <v>194</v>
      </c>
      <c r="B336" t="s">
        <v>195</v>
      </c>
      <c r="C336" t="s">
        <v>93</v>
      </c>
      <c r="D336" s="29">
        <v>45802</v>
      </c>
      <c r="E336" s="161">
        <v>0</v>
      </c>
      <c r="F336" s="161">
        <v>0</v>
      </c>
      <c r="G336" s="161">
        <v>0</v>
      </c>
      <c r="H336" s="161">
        <v>0</v>
      </c>
      <c r="R336">
        <v>0</v>
      </c>
      <c r="S336">
        <v>0</v>
      </c>
      <c r="T336" s="194">
        <v>0</v>
      </c>
      <c r="U336" t="s">
        <v>193</v>
      </c>
      <c r="V336">
        <v>45444.313518518517</v>
      </c>
    </row>
    <row r="337" spans="1:22" x14ac:dyDescent="0.3">
      <c r="A337" t="s">
        <v>194</v>
      </c>
      <c r="B337" t="s">
        <v>195</v>
      </c>
      <c r="C337" t="s">
        <v>93</v>
      </c>
      <c r="D337" s="29">
        <v>45803</v>
      </c>
      <c r="E337" s="161">
        <v>0</v>
      </c>
      <c r="F337" s="161">
        <v>0</v>
      </c>
      <c r="G337" s="161">
        <v>0</v>
      </c>
      <c r="H337" s="161">
        <v>0</v>
      </c>
      <c r="R337">
        <v>0</v>
      </c>
      <c r="S337">
        <v>0</v>
      </c>
      <c r="T337" s="194">
        <v>0</v>
      </c>
      <c r="U337" t="s">
        <v>193</v>
      </c>
      <c r="V337">
        <v>45444.313530092593</v>
      </c>
    </row>
    <row r="338" spans="1:22" x14ac:dyDescent="0.3">
      <c r="A338" t="s">
        <v>194</v>
      </c>
      <c r="B338" t="s">
        <v>195</v>
      </c>
      <c r="C338" t="s">
        <v>93</v>
      </c>
      <c r="D338" s="29">
        <v>45804</v>
      </c>
      <c r="E338" s="161">
        <v>0</v>
      </c>
      <c r="F338" s="161">
        <v>0</v>
      </c>
      <c r="G338" s="161">
        <v>0</v>
      </c>
      <c r="H338" s="161">
        <v>0</v>
      </c>
      <c r="R338">
        <v>0</v>
      </c>
      <c r="S338">
        <v>0</v>
      </c>
      <c r="T338" s="194">
        <v>0</v>
      </c>
      <c r="U338" t="s">
        <v>193</v>
      </c>
      <c r="V338">
        <v>45444.313530092593</v>
      </c>
    </row>
    <row r="339" spans="1:22" x14ac:dyDescent="0.3">
      <c r="A339" t="s">
        <v>194</v>
      </c>
      <c r="B339" t="s">
        <v>195</v>
      </c>
      <c r="C339" t="s">
        <v>93</v>
      </c>
      <c r="D339" s="29">
        <v>45805</v>
      </c>
      <c r="E339" s="161">
        <v>0</v>
      </c>
      <c r="F339" s="161">
        <v>0</v>
      </c>
      <c r="G339" s="161">
        <v>0</v>
      </c>
      <c r="H339" s="161">
        <v>0</v>
      </c>
      <c r="R339">
        <v>0</v>
      </c>
      <c r="S339">
        <v>0</v>
      </c>
      <c r="T339" s="194">
        <v>0</v>
      </c>
      <c r="U339" t="s">
        <v>193</v>
      </c>
      <c r="V339">
        <v>45444.313530092593</v>
      </c>
    </row>
    <row r="340" spans="1:22" x14ac:dyDescent="0.3">
      <c r="A340" t="s">
        <v>194</v>
      </c>
      <c r="B340" t="s">
        <v>195</v>
      </c>
      <c r="C340" t="s">
        <v>93</v>
      </c>
      <c r="D340" s="29">
        <v>45806</v>
      </c>
      <c r="E340" s="161">
        <v>0</v>
      </c>
      <c r="F340" s="161">
        <v>0</v>
      </c>
      <c r="G340" s="161">
        <v>0</v>
      </c>
      <c r="H340" s="161">
        <v>0</v>
      </c>
      <c r="R340">
        <v>0</v>
      </c>
      <c r="S340">
        <v>0</v>
      </c>
      <c r="T340" s="194">
        <v>0</v>
      </c>
      <c r="U340" t="s">
        <v>193</v>
      </c>
      <c r="V340">
        <v>45444.31355324074</v>
      </c>
    </row>
    <row r="341" spans="1:22" x14ac:dyDescent="0.3">
      <c r="A341" t="s">
        <v>194</v>
      </c>
      <c r="B341" t="s">
        <v>195</v>
      </c>
      <c r="C341" t="s">
        <v>93</v>
      </c>
      <c r="D341" s="29">
        <v>45807</v>
      </c>
      <c r="E341" s="161">
        <v>0</v>
      </c>
      <c r="F341" s="161">
        <v>0</v>
      </c>
      <c r="G341" s="161">
        <v>0</v>
      </c>
      <c r="H341" s="161">
        <v>0</v>
      </c>
      <c r="R341">
        <v>0</v>
      </c>
      <c r="S341">
        <v>0</v>
      </c>
      <c r="T341" s="194">
        <v>0</v>
      </c>
      <c r="U341" t="s">
        <v>193</v>
      </c>
      <c r="V341">
        <v>45444.31354166667</v>
      </c>
    </row>
    <row r="342" spans="1:22" x14ac:dyDescent="0.3">
      <c r="A342" t="s">
        <v>194</v>
      </c>
      <c r="B342" t="s">
        <v>195</v>
      </c>
      <c r="C342" t="s">
        <v>93</v>
      </c>
      <c r="D342" s="29">
        <v>45808</v>
      </c>
      <c r="E342" s="161">
        <v>0</v>
      </c>
      <c r="F342" s="161">
        <v>0</v>
      </c>
      <c r="G342" s="161">
        <v>0</v>
      </c>
      <c r="H342" s="161">
        <v>0</v>
      </c>
      <c r="R342">
        <v>0</v>
      </c>
      <c r="S342">
        <v>0</v>
      </c>
      <c r="T342" s="194">
        <v>0</v>
      </c>
      <c r="U342" t="s">
        <v>193</v>
      </c>
      <c r="V342">
        <v>45444.31354166667</v>
      </c>
    </row>
    <row r="343" spans="1:22" x14ac:dyDescent="0.3">
      <c r="A343" t="s">
        <v>194</v>
      </c>
      <c r="B343" t="s">
        <v>195</v>
      </c>
      <c r="C343" t="s">
        <v>93</v>
      </c>
      <c r="D343" s="29">
        <v>45809</v>
      </c>
      <c r="E343" s="161">
        <v>0</v>
      </c>
      <c r="F343" s="161">
        <v>0</v>
      </c>
      <c r="G343" s="161">
        <v>0</v>
      </c>
      <c r="H343" s="161">
        <v>0</v>
      </c>
      <c r="R343">
        <v>0</v>
      </c>
      <c r="S343">
        <v>0</v>
      </c>
      <c r="T343" s="194">
        <v>0</v>
      </c>
      <c r="U343" t="s">
        <v>193</v>
      </c>
      <c r="V343">
        <v>45474.313321759262</v>
      </c>
    </row>
    <row r="344" spans="1:22" x14ac:dyDescent="0.3">
      <c r="A344" t="s">
        <v>194</v>
      </c>
      <c r="B344" t="s">
        <v>195</v>
      </c>
      <c r="C344" t="s">
        <v>93</v>
      </c>
      <c r="D344" s="29">
        <v>45810</v>
      </c>
      <c r="E344" s="161">
        <v>0</v>
      </c>
      <c r="F344" s="161">
        <v>0</v>
      </c>
      <c r="G344" s="161">
        <v>0</v>
      </c>
      <c r="H344" s="161">
        <v>0</v>
      </c>
      <c r="R344">
        <v>0</v>
      </c>
      <c r="S344">
        <v>0</v>
      </c>
      <c r="T344" s="194">
        <v>0</v>
      </c>
      <c r="U344" t="s">
        <v>193</v>
      </c>
      <c r="V344">
        <v>45474.313391203701</v>
      </c>
    </row>
    <row r="345" spans="1:22" x14ac:dyDescent="0.3">
      <c r="A345" t="s">
        <v>194</v>
      </c>
      <c r="B345" t="s">
        <v>195</v>
      </c>
      <c r="C345" t="s">
        <v>93</v>
      </c>
      <c r="D345" s="29">
        <v>45811</v>
      </c>
      <c r="E345" s="161">
        <v>0</v>
      </c>
      <c r="F345" s="161">
        <v>0</v>
      </c>
      <c r="G345" s="161">
        <v>0</v>
      </c>
      <c r="H345" s="161">
        <v>0</v>
      </c>
      <c r="R345">
        <v>0</v>
      </c>
      <c r="S345">
        <v>0</v>
      </c>
      <c r="T345" s="194">
        <v>0</v>
      </c>
      <c r="U345" t="s">
        <v>193</v>
      </c>
      <c r="V345">
        <v>45474.313379629632</v>
      </c>
    </row>
    <row r="346" spans="1:22" x14ac:dyDescent="0.3">
      <c r="A346" t="s">
        <v>194</v>
      </c>
      <c r="B346" t="s">
        <v>195</v>
      </c>
      <c r="C346" t="s">
        <v>93</v>
      </c>
      <c r="D346" s="29">
        <v>45812</v>
      </c>
      <c r="E346" s="161">
        <v>0</v>
      </c>
      <c r="F346" s="161">
        <v>0</v>
      </c>
      <c r="G346" s="161">
        <v>0</v>
      </c>
      <c r="H346" s="161">
        <v>0</v>
      </c>
      <c r="R346">
        <v>0</v>
      </c>
      <c r="S346">
        <v>0</v>
      </c>
      <c r="T346" s="194">
        <v>0</v>
      </c>
      <c r="U346" t="s">
        <v>193</v>
      </c>
      <c r="V346">
        <v>45474.313379629632</v>
      </c>
    </row>
    <row r="347" spans="1:22" x14ac:dyDescent="0.3">
      <c r="A347" t="s">
        <v>194</v>
      </c>
      <c r="B347" t="s">
        <v>195</v>
      </c>
      <c r="C347" t="s">
        <v>93</v>
      </c>
      <c r="D347" s="29">
        <v>45813</v>
      </c>
      <c r="E347" s="161">
        <v>0</v>
      </c>
      <c r="F347" s="161">
        <v>0</v>
      </c>
      <c r="G347" s="161">
        <v>0</v>
      </c>
      <c r="H347" s="161">
        <v>0</v>
      </c>
      <c r="R347">
        <v>0</v>
      </c>
      <c r="S347">
        <v>0</v>
      </c>
      <c r="T347" s="194">
        <v>0</v>
      </c>
      <c r="U347" t="s">
        <v>193</v>
      </c>
      <c r="V347">
        <v>45474.313379629632</v>
      </c>
    </row>
    <row r="348" spans="1:22" x14ac:dyDescent="0.3">
      <c r="A348" t="s">
        <v>194</v>
      </c>
      <c r="B348" t="s">
        <v>195</v>
      </c>
      <c r="C348" t="s">
        <v>93</v>
      </c>
      <c r="D348" s="29">
        <v>45814</v>
      </c>
      <c r="E348" s="161">
        <v>0</v>
      </c>
      <c r="F348" s="161">
        <v>0</v>
      </c>
      <c r="G348" s="161">
        <v>0</v>
      </c>
      <c r="H348" s="161">
        <v>0</v>
      </c>
      <c r="R348">
        <v>0</v>
      </c>
      <c r="S348">
        <v>0</v>
      </c>
      <c r="T348" s="194">
        <v>0</v>
      </c>
      <c r="U348" t="s">
        <v>193</v>
      </c>
      <c r="V348">
        <v>45474.313391203701</v>
      </c>
    </row>
    <row r="349" spans="1:22" x14ac:dyDescent="0.3">
      <c r="A349" t="s">
        <v>194</v>
      </c>
      <c r="B349" t="s">
        <v>195</v>
      </c>
      <c r="C349" t="s">
        <v>93</v>
      </c>
      <c r="D349" s="29">
        <v>45815</v>
      </c>
      <c r="E349" s="161">
        <v>0</v>
      </c>
      <c r="F349" s="161">
        <v>0</v>
      </c>
      <c r="G349" s="161">
        <v>0</v>
      </c>
      <c r="H349" s="161">
        <v>0</v>
      </c>
      <c r="R349">
        <v>0</v>
      </c>
      <c r="S349">
        <v>0</v>
      </c>
      <c r="T349" s="194">
        <v>0</v>
      </c>
      <c r="U349" t="s">
        <v>193</v>
      </c>
      <c r="V349">
        <v>45474.313391203701</v>
      </c>
    </row>
    <row r="350" spans="1:22" x14ac:dyDescent="0.3">
      <c r="A350" t="s">
        <v>194</v>
      </c>
      <c r="B350" t="s">
        <v>195</v>
      </c>
      <c r="C350" t="s">
        <v>93</v>
      </c>
      <c r="D350" s="29">
        <v>45816</v>
      </c>
      <c r="E350" s="161">
        <v>0</v>
      </c>
      <c r="F350" s="161">
        <v>0</v>
      </c>
      <c r="G350" s="161">
        <v>0</v>
      </c>
      <c r="H350" s="161">
        <v>0</v>
      </c>
      <c r="R350">
        <v>0</v>
      </c>
      <c r="S350">
        <v>0</v>
      </c>
      <c r="T350" s="194">
        <v>0</v>
      </c>
      <c r="U350" t="s">
        <v>193</v>
      </c>
      <c r="V350">
        <v>45474.313391203701</v>
      </c>
    </row>
    <row r="351" spans="1:22" x14ac:dyDescent="0.3">
      <c r="A351" t="s">
        <v>194</v>
      </c>
      <c r="B351" t="s">
        <v>195</v>
      </c>
      <c r="C351" t="s">
        <v>93</v>
      </c>
      <c r="D351" s="29">
        <v>45817</v>
      </c>
      <c r="E351" s="161">
        <v>0</v>
      </c>
      <c r="F351" s="161">
        <v>0</v>
      </c>
      <c r="G351" s="161">
        <v>0</v>
      </c>
      <c r="H351" s="161">
        <v>0</v>
      </c>
      <c r="R351">
        <v>0</v>
      </c>
      <c r="S351">
        <v>0</v>
      </c>
      <c r="T351" s="194">
        <v>0</v>
      </c>
      <c r="U351" t="s">
        <v>193</v>
      </c>
      <c r="V351">
        <v>45474.313402777778</v>
      </c>
    </row>
    <row r="352" spans="1:22" x14ac:dyDescent="0.3">
      <c r="A352" t="s">
        <v>194</v>
      </c>
      <c r="B352" t="s">
        <v>195</v>
      </c>
      <c r="C352" t="s">
        <v>93</v>
      </c>
      <c r="D352" s="29">
        <v>45818</v>
      </c>
      <c r="E352" s="161">
        <v>0</v>
      </c>
      <c r="F352" s="161">
        <v>0</v>
      </c>
      <c r="G352" s="161">
        <v>0</v>
      </c>
      <c r="H352" s="161">
        <v>0</v>
      </c>
      <c r="R352">
        <v>0</v>
      </c>
      <c r="S352">
        <v>0</v>
      </c>
      <c r="T352" s="194">
        <v>0</v>
      </c>
      <c r="U352" t="s">
        <v>193</v>
      </c>
      <c r="V352">
        <v>45474.313414351855</v>
      </c>
    </row>
    <row r="353" spans="1:22" x14ac:dyDescent="0.3">
      <c r="A353" t="s">
        <v>194</v>
      </c>
      <c r="B353" t="s">
        <v>195</v>
      </c>
      <c r="C353" t="s">
        <v>93</v>
      </c>
      <c r="D353" s="29">
        <v>45819</v>
      </c>
      <c r="E353" s="161">
        <v>0</v>
      </c>
      <c r="F353" s="161">
        <v>0</v>
      </c>
      <c r="G353" s="161">
        <v>0</v>
      </c>
      <c r="H353" s="161">
        <v>0</v>
      </c>
      <c r="R353">
        <v>0</v>
      </c>
      <c r="S353">
        <v>0</v>
      </c>
      <c r="T353" s="194">
        <v>0</v>
      </c>
      <c r="U353" t="s">
        <v>193</v>
      </c>
      <c r="V353">
        <v>45474.313414351855</v>
      </c>
    </row>
    <row r="354" spans="1:22" x14ac:dyDescent="0.3">
      <c r="A354" t="s">
        <v>194</v>
      </c>
      <c r="B354" t="s">
        <v>195</v>
      </c>
      <c r="C354" t="s">
        <v>93</v>
      </c>
      <c r="D354" s="29">
        <v>45820</v>
      </c>
      <c r="E354" s="161">
        <v>0</v>
      </c>
      <c r="F354" s="161">
        <v>0</v>
      </c>
      <c r="G354" s="161">
        <v>0</v>
      </c>
      <c r="H354" s="161">
        <v>0</v>
      </c>
      <c r="R354">
        <v>0</v>
      </c>
      <c r="S354">
        <v>0</v>
      </c>
      <c r="T354" s="194">
        <v>0</v>
      </c>
      <c r="U354" t="s">
        <v>193</v>
      </c>
      <c r="V354">
        <v>45474.313414351855</v>
      </c>
    </row>
    <row r="355" spans="1:22" x14ac:dyDescent="0.3">
      <c r="A355" t="s">
        <v>194</v>
      </c>
      <c r="B355" t="s">
        <v>195</v>
      </c>
      <c r="C355" t="s">
        <v>93</v>
      </c>
      <c r="D355" s="29">
        <v>45821</v>
      </c>
      <c r="E355" s="161">
        <v>0</v>
      </c>
      <c r="F355" s="161">
        <v>0</v>
      </c>
      <c r="G355" s="161">
        <v>0</v>
      </c>
      <c r="H355" s="161">
        <v>0</v>
      </c>
      <c r="R355">
        <v>0</v>
      </c>
      <c r="S355">
        <v>0</v>
      </c>
      <c r="T355" s="194">
        <v>0</v>
      </c>
      <c r="U355" t="s">
        <v>193</v>
      </c>
      <c r="V355">
        <v>45474.313414351855</v>
      </c>
    </row>
    <row r="356" spans="1:22" x14ac:dyDescent="0.3">
      <c r="A356" t="s">
        <v>194</v>
      </c>
      <c r="B356" t="s">
        <v>195</v>
      </c>
      <c r="C356" t="s">
        <v>93</v>
      </c>
      <c r="D356" s="29">
        <v>45822</v>
      </c>
      <c r="E356" s="161">
        <v>0</v>
      </c>
      <c r="F356" s="161">
        <v>0</v>
      </c>
      <c r="G356" s="161">
        <v>0</v>
      </c>
      <c r="H356" s="161">
        <v>0</v>
      </c>
      <c r="R356">
        <v>0</v>
      </c>
      <c r="S356">
        <v>0</v>
      </c>
      <c r="T356" s="194">
        <v>0</v>
      </c>
      <c r="U356" t="s">
        <v>193</v>
      </c>
      <c r="V356">
        <v>45474.313414351855</v>
      </c>
    </row>
    <row r="357" spans="1:22" x14ac:dyDescent="0.3">
      <c r="A357" t="s">
        <v>194</v>
      </c>
      <c r="B357" t="s">
        <v>195</v>
      </c>
      <c r="C357" t="s">
        <v>93</v>
      </c>
      <c r="D357" s="29">
        <v>45823</v>
      </c>
      <c r="E357" s="161">
        <v>0</v>
      </c>
      <c r="F357" s="161">
        <v>0</v>
      </c>
      <c r="G357" s="161">
        <v>0</v>
      </c>
      <c r="H357" s="161">
        <v>0</v>
      </c>
      <c r="R357">
        <v>0</v>
      </c>
      <c r="S357">
        <v>0</v>
      </c>
      <c r="T357" s="194">
        <v>0</v>
      </c>
      <c r="U357" t="s">
        <v>193</v>
      </c>
      <c r="V357">
        <v>45474.313425925924</v>
      </c>
    </row>
    <row r="358" spans="1:22" x14ac:dyDescent="0.3">
      <c r="A358" t="s">
        <v>194</v>
      </c>
      <c r="B358" t="s">
        <v>195</v>
      </c>
      <c r="C358" t="s">
        <v>93</v>
      </c>
      <c r="D358" s="29">
        <v>45824</v>
      </c>
      <c r="E358" s="161">
        <v>0</v>
      </c>
      <c r="F358" s="161">
        <v>0</v>
      </c>
      <c r="G358" s="161">
        <v>0</v>
      </c>
      <c r="H358" s="161">
        <v>0</v>
      </c>
      <c r="R358">
        <v>0</v>
      </c>
      <c r="S358">
        <v>0</v>
      </c>
      <c r="T358" s="194">
        <v>0</v>
      </c>
      <c r="U358" t="s">
        <v>193</v>
      </c>
      <c r="V358">
        <v>45474.313425925924</v>
      </c>
    </row>
    <row r="359" spans="1:22" x14ac:dyDescent="0.3">
      <c r="A359" t="s">
        <v>194</v>
      </c>
      <c r="B359" t="s">
        <v>195</v>
      </c>
      <c r="C359" t="s">
        <v>93</v>
      </c>
      <c r="D359" s="29">
        <v>45825</v>
      </c>
      <c r="E359" s="161">
        <v>0</v>
      </c>
      <c r="F359" s="161">
        <v>0</v>
      </c>
      <c r="G359" s="161">
        <v>0</v>
      </c>
      <c r="H359" s="161">
        <v>0</v>
      </c>
      <c r="R359">
        <v>0</v>
      </c>
      <c r="S359">
        <v>0</v>
      </c>
      <c r="T359" s="194">
        <v>0</v>
      </c>
      <c r="U359" t="s">
        <v>193</v>
      </c>
      <c r="V359">
        <v>45474.313425925924</v>
      </c>
    </row>
    <row r="360" spans="1:22" x14ac:dyDescent="0.3">
      <c r="A360" t="s">
        <v>194</v>
      </c>
      <c r="B360" t="s">
        <v>195</v>
      </c>
      <c r="C360" t="s">
        <v>93</v>
      </c>
      <c r="D360" s="29">
        <v>45826</v>
      </c>
      <c r="E360" s="161">
        <v>0</v>
      </c>
      <c r="F360" s="161">
        <v>0</v>
      </c>
      <c r="G360" s="161">
        <v>0</v>
      </c>
      <c r="H360" s="161">
        <v>0</v>
      </c>
      <c r="R360">
        <v>0</v>
      </c>
      <c r="S360">
        <v>0</v>
      </c>
      <c r="T360" s="194">
        <v>0</v>
      </c>
      <c r="U360" t="s">
        <v>193</v>
      </c>
      <c r="V360">
        <v>45474.313449074078</v>
      </c>
    </row>
    <row r="361" spans="1:22" x14ac:dyDescent="0.3">
      <c r="A361" t="s">
        <v>194</v>
      </c>
      <c r="B361" t="s">
        <v>195</v>
      </c>
      <c r="C361" t="s">
        <v>93</v>
      </c>
      <c r="D361" s="29">
        <v>45827</v>
      </c>
      <c r="E361" s="161">
        <v>0</v>
      </c>
      <c r="F361" s="161">
        <v>0</v>
      </c>
      <c r="G361" s="161">
        <v>0</v>
      </c>
      <c r="H361" s="161">
        <v>0</v>
      </c>
      <c r="R361">
        <v>0</v>
      </c>
      <c r="S361">
        <v>0</v>
      </c>
      <c r="T361" s="194">
        <v>0</v>
      </c>
      <c r="U361" t="s">
        <v>193</v>
      </c>
      <c r="V361">
        <v>45474.313437500001</v>
      </c>
    </row>
    <row r="362" spans="1:22" x14ac:dyDescent="0.3">
      <c r="A362" t="s">
        <v>194</v>
      </c>
      <c r="B362" t="s">
        <v>195</v>
      </c>
      <c r="C362" t="s">
        <v>93</v>
      </c>
      <c r="D362" s="29">
        <v>45828</v>
      </c>
      <c r="E362" s="161">
        <v>0</v>
      </c>
      <c r="F362" s="161">
        <v>0</v>
      </c>
      <c r="G362" s="161">
        <v>0</v>
      </c>
      <c r="H362" s="161">
        <v>0</v>
      </c>
      <c r="R362">
        <v>0</v>
      </c>
      <c r="S362">
        <v>0</v>
      </c>
      <c r="T362" s="194">
        <v>0</v>
      </c>
      <c r="U362" t="s">
        <v>193</v>
      </c>
      <c r="V362">
        <v>45474.313437500001</v>
      </c>
    </row>
    <row r="363" spans="1:22" x14ac:dyDescent="0.3">
      <c r="A363" t="s">
        <v>194</v>
      </c>
      <c r="B363" t="s">
        <v>195</v>
      </c>
      <c r="C363" t="s">
        <v>93</v>
      </c>
      <c r="D363" s="29">
        <v>45829</v>
      </c>
      <c r="E363" s="161">
        <v>0</v>
      </c>
      <c r="F363" s="161">
        <v>0</v>
      </c>
      <c r="G363" s="161">
        <v>0</v>
      </c>
      <c r="H363" s="161">
        <v>0</v>
      </c>
      <c r="R363">
        <v>0</v>
      </c>
      <c r="S363">
        <v>0</v>
      </c>
      <c r="T363" s="194">
        <v>0</v>
      </c>
      <c r="U363" t="s">
        <v>193</v>
      </c>
      <c r="V363">
        <v>45474.313437500001</v>
      </c>
    </row>
    <row r="364" spans="1:22" x14ac:dyDescent="0.3">
      <c r="A364" t="s">
        <v>194</v>
      </c>
      <c r="B364" t="s">
        <v>195</v>
      </c>
      <c r="C364" t="s">
        <v>93</v>
      </c>
      <c r="D364" s="29">
        <v>45830</v>
      </c>
      <c r="E364" s="161">
        <v>0</v>
      </c>
      <c r="F364" s="161">
        <v>0</v>
      </c>
      <c r="G364" s="161">
        <v>0</v>
      </c>
      <c r="H364" s="161">
        <v>0</v>
      </c>
      <c r="R364">
        <v>0</v>
      </c>
      <c r="S364">
        <v>0</v>
      </c>
      <c r="T364" s="194">
        <v>0</v>
      </c>
      <c r="U364" t="s">
        <v>193</v>
      </c>
      <c r="V364">
        <v>45474.313449074078</v>
      </c>
    </row>
    <row r="365" spans="1:22" x14ac:dyDescent="0.3">
      <c r="A365" t="s">
        <v>194</v>
      </c>
      <c r="B365" t="s">
        <v>195</v>
      </c>
      <c r="C365" t="s">
        <v>93</v>
      </c>
      <c r="D365" s="29">
        <v>45831</v>
      </c>
      <c r="E365" s="161">
        <v>0</v>
      </c>
      <c r="F365" s="161">
        <v>0</v>
      </c>
      <c r="G365" s="161">
        <v>0</v>
      </c>
      <c r="H365" s="161">
        <v>0</v>
      </c>
      <c r="R365">
        <v>0</v>
      </c>
      <c r="S365">
        <v>0</v>
      </c>
      <c r="T365" s="194">
        <v>0</v>
      </c>
      <c r="U365" t="s">
        <v>193</v>
      </c>
      <c r="V365">
        <v>45474.313449074078</v>
      </c>
    </row>
    <row r="366" spans="1:22" x14ac:dyDescent="0.3">
      <c r="A366" t="s">
        <v>194</v>
      </c>
      <c r="B366" t="s">
        <v>195</v>
      </c>
      <c r="C366" t="s">
        <v>93</v>
      </c>
      <c r="D366" s="29">
        <v>45832</v>
      </c>
      <c r="E366" s="161">
        <v>0</v>
      </c>
      <c r="F366" s="161">
        <v>0</v>
      </c>
      <c r="G366" s="161">
        <v>0</v>
      </c>
      <c r="H366" s="161">
        <v>0</v>
      </c>
      <c r="R366">
        <v>0</v>
      </c>
      <c r="S366">
        <v>0</v>
      </c>
      <c r="T366" s="194">
        <v>0</v>
      </c>
      <c r="U366" t="s">
        <v>193</v>
      </c>
      <c r="V366">
        <v>45474.313449074078</v>
      </c>
    </row>
    <row r="367" spans="1:22" x14ac:dyDescent="0.3">
      <c r="A367" t="s">
        <v>194</v>
      </c>
      <c r="B367" t="s">
        <v>195</v>
      </c>
      <c r="C367" t="s">
        <v>93</v>
      </c>
      <c r="D367" s="29">
        <v>45833</v>
      </c>
      <c r="E367" s="161">
        <v>0</v>
      </c>
      <c r="F367" s="161">
        <v>0</v>
      </c>
      <c r="G367" s="161">
        <v>0</v>
      </c>
      <c r="H367" s="161">
        <v>0</v>
      </c>
      <c r="R367">
        <v>0</v>
      </c>
      <c r="S367">
        <v>0</v>
      </c>
      <c r="T367" s="194">
        <v>0</v>
      </c>
      <c r="U367" t="s">
        <v>193</v>
      </c>
      <c r="V367">
        <v>45474.313460648147</v>
      </c>
    </row>
    <row r="368" spans="1:22" x14ac:dyDescent="0.3">
      <c r="A368" t="s">
        <v>194</v>
      </c>
      <c r="B368" t="s">
        <v>195</v>
      </c>
      <c r="C368" t="s">
        <v>93</v>
      </c>
      <c r="D368" s="29">
        <v>45834</v>
      </c>
      <c r="E368" s="161">
        <v>0</v>
      </c>
      <c r="F368" s="161">
        <v>0</v>
      </c>
      <c r="G368" s="161">
        <v>0</v>
      </c>
      <c r="H368" s="161">
        <v>0</v>
      </c>
      <c r="R368">
        <v>0</v>
      </c>
      <c r="S368">
        <v>0</v>
      </c>
      <c r="T368" s="194">
        <v>0</v>
      </c>
      <c r="U368" t="s">
        <v>193</v>
      </c>
      <c r="V368">
        <v>45474.313460648147</v>
      </c>
    </row>
    <row r="369" spans="1:22" x14ac:dyDescent="0.3">
      <c r="A369" t="s">
        <v>194</v>
      </c>
      <c r="B369" t="s">
        <v>195</v>
      </c>
      <c r="C369" t="s">
        <v>93</v>
      </c>
      <c r="D369" s="29">
        <v>45835</v>
      </c>
      <c r="E369" s="161">
        <v>0</v>
      </c>
      <c r="F369" s="161">
        <v>0</v>
      </c>
      <c r="G369" s="161">
        <v>0</v>
      </c>
      <c r="H369" s="161">
        <v>0</v>
      </c>
      <c r="R369">
        <v>0</v>
      </c>
      <c r="S369">
        <v>0</v>
      </c>
      <c r="T369" s="194">
        <v>0</v>
      </c>
      <c r="U369" t="s">
        <v>193</v>
      </c>
      <c r="V369">
        <v>45474.313460648147</v>
      </c>
    </row>
    <row r="370" spans="1:22" x14ac:dyDescent="0.3">
      <c r="A370" t="s">
        <v>194</v>
      </c>
      <c r="B370" t="s">
        <v>195</v>
      </c>
      <c r="C370" t="s">
        <v>93</v>
      </c>
      <c r="D370" s="29">
        <v>45836</v>
      </c>
      <c r="E370" s="161">
        <v>0</v>
      </c>
      <c r="F370" s="161">
        <v>0</v>
      </c>
      <c r="G370" s="161">
        <v>0</v>
      </c>
      <c r="H370" s="161">
        <v>0</v>
      </c>
      <c r="R370">
        <v>0</v>
      </c>
      <c r="S370">
        <v>0</v>
      </c>
      <c r="T370" s="194">
        <v>0</v>
      </c>
      <c r="U370" t="s">
        <v>193</v>
      </c>
      <c r="V370">
        <v>45474.313472222224</v>
      </c>
    </row>
    <row r="371" spans="1:22" x14ac:dyDescent="0.3">
      <c r="A371" t="s">
        <v>194</v>
      </c>
      <c r="B371" t="s">
        <v>195</v>
      </c>
      <c r="C371" t="s">
        <v>93</v>
      </c>
      <c r="D371" s="29">
        <v>45837</v>
      </c>
      <c r="E371" s="161">
        <v>0</v>
      </c>
      <c r="F371" s="161">
        <v>0</v>
      </c>
      <c r="G371" s="161">
        <v>0</v>
      </c>
      <c r="H371" s="161">
        <v>0</v>
      </c>
      <c r="R371">
        <v>0</v>
      </c>
      <c r="S371">
        <v>0</v>
      </c>
      <c r="T371" s="194">
        <v>0</v>
      </c>
      <c r="U371" t="s">
        <v>193</v>
      </c>
      <c r="V371">
        <v>45474.313483796293</v>
      </c>
    </row>
    <row r="372" spans="1:22" x14ac:dyDescent="0.3">
      <c r="A372" t="s">
        <v>194</v>
      </c>
      <c r="B372" t="s">
        <v>195</v>
      </c>
      <c r="C372" t="s">
        <v>93</v>
      </c>
      <c r="D372" s="29">
        <v>45838</v>
      </c>
      <c r="E372" s="161">
        <v>0</v>
      </c>
      <c r="F372" s="161">
        <v>0</v>
      </c>
      <c r="G372" s="161">
        <v>0</v>
      </c>
      <c r="H372" s="161">
        <v>0</v>
      </c>
      <c r="R372">
        <v>0</v>
      </c>
      <c r="S372">
        <v>0</v>
      </c>
      <c r="T372" s="194">
        <v>0</v>
      </c>
      <c r="U372" t="s">
        <v>193</v>
      </c>
      <c r="V372">
        <v>45474.313483796293</v>
      </c>
    </row>
    <row r="373" spans="1:22" x14ac:dyDescent="0.3">
      <c r="A373" t="s">
        <v>194</v>
      </c>
      <c r="B373" t="s">
        <v>195</v>
      </c>
      <c r="C373" t="s">
        <v>93</v>
      </c>
      <c r="D373" s="29">
        <v>45839</v>
      </c>
      <c r="E373" s="161">
        <v>0</v>
      </c>
      <c r="F373" s="161">
        <v>0</v>
      </c>
      <c r="G373" s="161">
        <v>0</v>
      </c>
      <c r="H373" s="161">
        <v>0</v>
      </c>
      <c r="R373">
        <v>0</v>
      </c>
      <c r="S373">
        <v>0</v>
      </c>
      <c r="T373" s="194">
        <v>0</v>
      </c>
      <c r="U373" t="s">
        <v>193</v>
      </c>
      <c r="V373">
        <v>45505.312708333331</v>
      </c>
    </row>
    <row r="374" spans="1:22" x14ac:dyDescent="0.3">
      <c r="A374" t="s">
        <v>194</v>
      </c>
      <c r="B374" t="s">
        <v>195</v>
      </c>
      <c r="C374" t="s">
        <v>93</v>
      </c>
      <c r="D374" s="29">
        <v>45840</v>
      </c>
      <c r="E374" s="161">
        <v>0</v>
      </c>
      <c r="F374" s="161">
        <v>0</v>
      </c>
      <c r="G374" s="161">
        <v>0</v>
      </c>
      <c r="H374" s="161">
        <v>0</v>
      </c>
      <c r="R374">
        <v>0</v>
      </c>
      <c r="S374">
        <v>0</v>
      </c>
      <c r="T374" s="194">
        <v>0</v>
      </c>
      <c r="U374" t="s">
        <v>193</v>
      </c>
      <c r="V374">
        <v>45505.31349537037</v>
      </c>
    </row>
    <row r="375" spans="1:22" x14ac:dyDescent="0.3">
      <c r="A375" t="s">
        <v>194</v>
      </c>
      <c r="B375" t="s">
        <v>195</v>
      </c>
      <c r="C375" t="s">
        <v>93</v>
      </c>
      <c r="D375" s="29">
        <v>45841</v>
      </c>
      <c r="E375" s="161">
        <v>0</v>
      </c>
      <c r="F375" s="161">
        <v>0</v>
      </c>
      <c r="G375" s="161">
        <v>0</v>
      </c>
      <c r="H375" s="161">
        <v>0</v>
      </c>
      <c r="R375">
        <v>0</v>
      </c>
      <c r="S375">
        <v>0</v>
      </c>
      <c r="T375" s="194">
        <v>0</v>
      </c>
      <c r="U375" t="s">
        <v>193</v>
      </c>
      <c r="V375">
        <v>45505.31354166667</v>
      </c>
    </row>
    <row r="376" spans="1:22" x14ac:dyDescent="0.3">
      <c r="A376" t="s">
        <v>194</v>
      </c>
      <c r="B376" t="s">
        <v>195</v>
      </c>
      <c r="C376" t="s">
        <v>93</v>
      </c>
      <c r="D376" s="29">
        <v>45842</v>
      </c>
      <c r="E376" s="161">
        <v>0</v>
      </c>
      <c r="F376" s="161">
        <v>0</v>
      </c>
      <c r="G376" s="161">
        <v>0</v>
      </c>
      <c r="H376" s="161">
        <v>0</v>
      </c>
      <c r="R376">
        <v>0</v>
      </c>
      <c r="S376">
        <v>0</v>
      </c>
      <c r="T376" s="194">
        <v>0</v>
      </c>
      <c r="U376" t="s">
        <v>193</v>
      </c>
      <c r="V376">
        <v>45505.31354166667</v>
      </c>
    </row>
    <row r="377" spans="1:22" x14ac:dyDescent="0.3">
      <c r="A377" t="s">
        <v>194</v>
      </c>
      <c r="B377" t="s">
        <v>195</v>
      </c>
      <c r="C377" t="s">
        <v>93</v>
      </c>
      <c r="D377" s="29">
        <v>45843</v>
      </c>
      <c r="E377" s="161">
        <v>0</v>
      </c>
      <c r="F377" s="161">
        <v>0</v>
      </c>
      <c r="G377" s="161">
        <v>0</v>
      </c>
      <c r="H377" s="161">
        <v>0</v>
      </c>
      <c r="R377">
        <v>0</v>
      </c>
      <c r="S377">
        <v>0</v>
      </c>
      <c r="T377" s="194">
        <v>0</v>
      </c>
      <c r="U377" t="s">
        <v>193</v>
      </c>
      <c r="V377">
        <v>45505.313067129631</v>
      </c>
    </row>
    <row r="378" spans="1:22" x14ac:dyDescent="0.3">
      <c r="A378" t="s">
        <v>194</v>
      </c>
      <c r="B378" t="s">
        <v>195</v>
      </c>
      <c r="C378" t="s">
        <v>93</v>
      </c>
      <c r="D378" s="29">
        <v>45844</v>
      </c>
      <c r="E378" s="161">
        <v>0</v>
      </c>
      <c r="F378" s="161">
        <v>0</v>
      </c>
      <c r="G378" s="161">
        <v>0</v>
      </c>
      <c r="H378" s="161">
        <v>0</v>
      </c>
      <c r="R378">
        <v>0</v>
      </c>
      <c r="S378">
        <v>0</v>
      </c>
      <c r="T378" s="194">
        <v>0</v>
      </c>
      <c r="U378" t="s">
        <v>193</v>
      </c>
      <c r="V378">
        <v>45505.31354166667</v>
      </c>
    </row>
    <row r="379" spans="1:22" x14ac:dyDescent="0.3">
      <c r="A379" t="s">
        <v>194</v>
      </c>
      <c r="B379" t="s">
        <v>195</v>
      </c>
      <c r="C379" t="s">
        <v>93</v>
      </c>
      <c r="D379" s="29">
        <v>45845</v>
      </c>
      <c r="E379" s="161">
        <v>0</v>
      </c>
      <c r="F379" s="161">
        <v>0</v>
      </c>
      <c r="G379" s="161">
        <v>0</v>
      </c>
      <c r="H379" s="161">
        <v>0</v>
      </c>
      <c r="R379">
        <v>0</v>
      </c>
      <c r="S379">
        <v>0</v>
      </c>
      <c r="T379" s="194">
        <v>0</v>
      </c>
      <c r="U379" t="s">
        <v>193</v>
      </c>
      <c r="V379">
        <v>45505.31354166667</v>
      </c>
    </row>
    <row r="380" spans="1:22" x14ac:dyDescent="0.3">
      <c r="A380" t="s">
        <v>194</v>
      </c>
      <c r="B380" t="s">
        <v>195</v>
      </c>
      <c r="C380" t="s">
        <v>93</v>
      </c>
      <c r="D380" s="29">
        <v>45846</v>
      </c>
      <c r="E380" s="161">
        <v>0</v>
      </c>
      <c r="F380" s="161">
        <v>0</v>
      </c>
      <c r="G380" s="161">
        <v>0</v>
      </c>
      <c r="H380" s="161">
        <v>0</v>
      </c>
      <c r="R380">
        <v>0</v>
      </c>
      <c r="S380">
        <v>0</v>
      </c>
      <c r="T380" s="194">
        <v>0</v>
      </c>
      <c r="U380" t="s">
        <v>193</v>
      </c>
      <c r="V380">
        <v>45505.31355324074</v>
      </c>
    </row>
    <row r="381" spans="1:22" x14ac:dyDescent="0.3">
      <c r="A381" t="s">
        <v>194</v>
      </c>
      <c r="B381" t="s">
        <v>195</v>
      </c>
      <c r="C381" t="s">
        <v>93</v>
      </c>
      <c r="D381" s="29">
        <v>45847</v>
      </c>
      <c r="E381" s="161">
        <v>0</v>
      </c>
      <c r="F381" s="161">
        <v>0</v>
      </c>
      <c r="G381" s="161">
        <v>0</v>
      </c>
      <c r="H381" s="161">
        <v>0</v>
      </c>
      <c r="R381">
        <v>0</v>
      </c>
      <c r="S381">
        <v>0</v>
      </c>
      <c r="T381" s="194">
        <v>0</v>
      </c>
      <c r="U381" t="s">
        <v>193</v>
      </c>
      <c r="V381">
        <v>45505.31355324074</v>
      </c>
    </row>
    <row r="382" spans="1:22" x14ac:dyDescent="0.3">
      <c r="A382" t="s">
        <v>194</v>
      </c>
      <c r="B382" t="s">
        <v>195</v>
      </c>
      <c r="C382" t="s">
        <v>93</v>
      </c>
      <c r="D382" s="29">
        <v>45848</v>
      </c>
      <c r="E382" s="161">
        <v>0</v>
      </c>
      <c r="F382" s="161">
        <v>0</v>
      </c>
      <c r="G382" s="161">
        <v>0</v>
      </c>
      <c r="H382" s="161">
        <v>0</v>
      </c>
      <c r="R382">
        <v>0</v>
      </c>
      <c r="S382">
        <v>0</v>
      </c>
      <c r="T382" s="194">
        <v>0</v>
      </c>
      <c r="U382" t="s">
        <v>193</v>
      </c>
      <c r="V382">
        <v>45505.313564814816</v>
      </c>
    </row>
    <row r="383" spans="1:22" x14ac:dyDescent="0.3">
      <c r="A383" t="s">
        <v>194</v>
      </c>
      <c r="B383" t="s">
        <v>195</v>
      </c>
      <c r="C383" t="s">
        <v>93</v>
      </c>
      <c r="D383" s="29">
        <v>45849</v>
      </c>
      <c r="E383" s="161">
        <v>0</v>
      </c>
      <c r="F383" s="161">
        <v>0</v>
      </c>
      <c r="G383" s="161">
        <v>0</v>
      </c>
      <c r="H383" s="161">
        <v>0</v>
      </c>
      <c r="R383">
        <v>0</v>
      </c>
      <c r="S383">
        <v>0</v>
      </c>
      <c r="T383" s="194">
        <v>0</v>
      </c>
      <c r="U383" t="s">
        <v>193</v>
      </c>
      <c r="V383">
        <v>45505.313564814816</v>
      </c>
    </row>
    <row r="384" spans="1:22" x14ac:dyDescent="0.3">
      <c r="A384" t="s">
        <v>194</v>
      </c>
      <c r="B384" t="s">
        <v>195</v>
      </c>
      <c r="C384" t="s">
        <v>93</v>
      </c>
      <c r="D384" s="29">
        <v>45850</v>
      </c>
      <c r="E384" s="161">
        <v>0</v>
      </c>
      <c r="F384" s="161">
        <v>0</v>
      </c>
      <c r="G384" s="161">
        <v>0</v>
      </c>
      <c r="H384" s="161">
        <v>0</v>
      </c>
      <c r="R384">
        <v>0</v>
      </c>
      <c r="S384">
        <v>0</v>
      </c>
      <c r="T384" s="194">
        <v>0</v>
      </c>
      <c r="U384" t="s">
        <v>193</v>
      </c>
      <c r="V384">
        <v>45505.31355324074</v>
      </c>
    </row>
    <row r="385" spans="1:22" x14ac:dyDescent="0.3">
      <c r="A385" t="s">
        <v>194</v>
      </c>
      <c r="B385" t="s">
        <v>195</v>
      </c>
      <c r="C385" t="s">
        <v>93</v>
      </c>
      <c r="D385" s="29">
        <v>45851</v>
      </c>
      <c r="E385" s="161">
        <v>0</v>
      </c>
      <c r="F385" s="161">
        <v>0</v>
      </c>
      <c r="G385" s="161">
        <v>0</v>
      </c>
      <c r="H385" s="161">
        <v>0</v>
      </c>
      <c r="R385">
        <v>0</v>
      </c>
      <c r="S385">
        <v>0</v>
      </c>
      <c r="T385" s="194">
        <v>0</v>
      </c>
      <c r="U385" t="s">
        <v>193</v>
      </c>
      <c r="V385">
        <v>45505.31355324074</v>
      </c>
    </row>
    <row r="386" spans="1:22" x14ac:dyDescent="0.3">
      <c r="A386" t="s">
        <v>194</v>
      </c>
      <c r="B386" t="s">
        <v>195</v>
      </c>
      <c r="C386" t="s">
        <v>93</v>
      </c>
      <c r="D386" s="29">
        <v>45852</v>
      </c>
      <c r="E386" s="161">
        <v>0</v>
      </c>
      <c r="F386" s="161">
        <v>0</v>
      </c>
      <c r="G386" s="161">
        <v>0</v>
      </c>
      <c r="H386" s="161">
        <v>0</v>
      </c>
      <c r="R386">
        <v>0</v>
      </c>
      <c r="S386">
        <v>0</v>
      </c>
      <c r="T386" s="194">
        <v>0</v>
      </c>
      <c r="U386" t="s">
        <v>193</v>
      </c>
      <c r="V386">
        <v>45505.313564814816</v>
      </c>
    </row>
    <row r="387" spans="1:22" x14ac:dyDescent="0.3">
      <c r="A387" t="s">
        <v>194</v>
      </c>
      <c r="B387" t="s">
        <v>195</v>
      </c>
      <c r="C387" t="s">
        <v>93</v>
      </c>
      <c r="D387" s="29">
        <v>45853</v>
      </c>
      <c r="E387" s="161">
        <v>0</v>
      </c>
      <c r="F387" s="161">
        <v>0</v>
      </c>
      <c r="G387" s="161">
        <v>0</v>
      </c>
      <c r="H387" s="161">
        <v>0</v>
      </c>
      <c r="R387">
        <v>0</v>
      </c>
      <c r="S387">
        <v>0</v>
      </c>
      <c r="T387" s="194">
        <v>0</v>
      </c>
      <c r="U387" t="s">
        <v>193</v>
      </c>
      <c r="V387">
        <v>45505.313564814816</v>
      </c>
    </row>
    <row r="388" spans="1:22" x14ac:dyDescent="0.3">
      <c r="A388" t="s">
        <v>194</v>
      </c>
      <c r="B388" t="s">
        <v>195</v>
      </c>
      <c r="C388" t="s">
        <v>93</v>
      </c>
      <c r="D388" s="29">
        <v>45854</v>
      </c>
      <c r="E388" s="161">
        <v>0</v>
      </c>
      <c r="F388" s="161">
        <v>0</v>
      </c>
      <c r="G388" s="161">
        <v>0</v>
      </c>
      <c r="H388" s="161">
        <v>0</v>
      </c>
      <c r="R388">
        <v>0</v>
      </c>
      <c r="S388">
        <v>0</v>
      </c>
      <c r="T388" s="194">
        <v>0</v>
      </c>
      <c r="U388" t="s">
        <v>193</v>
      </c>
      <c r="V388">
        <v>45505.313564814816</v>
      </c>
    </row>
    <row r="389" spans="1:22" x14ac:dyDescent="0.3">
      <c r="A389" t="s">
        <v>194</v>
      </c>
      <c r="B389" t="s">
        <v>195</v>
      </c>
      <c r="C389" t="s">
        <v>93</v>
      </c>
      <c r="D389" s="29">
        <v>45855</v>
      </c>
      <c r="E389" s="161">
        <v>0</v>
      </c>
      <c r="F389" s="161">
        <v>0</v>
      </c>
      <c r="G389" s="161">
        <v>0</v>
      </c>
      <c r="H389" s="161">
        <v>0</v>
      </c>
      <c r="R389">
        <v>0</v>
      </c>
      <c r="S389">
        <v>0</v>
      </c>
      <c r="T389" s="194">
        <v>0</v>
      </c>
      <c r="U389" t="s">
        <v>193</v>
      </c>
      <c r="V389">
        <v>45505.313576388886</v>
      </c>
    </row>
    <row r="390" spans="1:22" x14ac:dyDescent="0.3">
      <c r="A390" t="s">
        <v>194</v>
      </c>
      <c r="B390" t="s">
        <v>195</v>
      </c>
      <c r="C390" t="s">
        <v>93</v>
      </c>
      <c r="D390" s="29">
        <v>45856</v>
      </c>
      <c r="E390" s="161">
        <v>0</v>
      </c>
      <c r="F390" s="161">
        <v>0</v>
      </c>
      <c r="G390" s="161">
        <v>0</v>
      </c>
      <c r="H390" s="161">
        <v>0</v>
      </c>
      <c r="R390">
        <v>0</v>
      </c>
      <c r="S390">
        <v>0</v>
      </c>
      <c r="T390" s="194">
        <v>0</v>
      </c>
      <c r="U390" t="s">
        <v>193</v>
      </c>
      <c r="V390">
        <v>45505.313576388886</v>
      </c>
    </row>
    <row r="391" spans="1:22" x14ac:dyDescent="0.3">
      <c r="A391" t="s">
        <v>194</v>
      </c>
      <c r="B391" t="s">
        <v>195</v>
      </c>
      <c r="C391" t="s">
        <v>93</v>
      </c>
      <c r="D391" s="29">
        <v>45857</v>
      </c>
      <c r="E391" s="161">
        <v>0</v>
      </c>
      <c r="F391" s="161">
        <v>0</v>
      </c>
      <c r="G391" s="161">
        <v>0</v>
      </c>
      <c r="H391" s="161">
        <v>0</v>
      </c>
      <c r="R391">
        <v>0</v>
      </c>
      <c r="S391">
        <v>0</v>
      </c>
      <c r="T391" s="194">
        <v>0</v>
      </c>
      <c r="U391" t="s">
        <v>193</v>
      </c>
      <c r="V391">
        <v>45505.313587962963</v>
      </c>
    </row>
    <row r="392" spans="1:22" x14ac:dyDescent="0.3">
      <c r="A392" t="s">
        <v>194</v>
      </c>
      <c r="B392" t="s">
        <v>195</v>
      </c>
      <c r="C392" t="s">
        <v>93</v>
      </c>
      <c r="D392" s="29">
        <v>45858</v>
      </c>
      <c r="E392" s="161">
        <v>0</v>
      </c>
      <c r="F392" s="161">
        <v>0</v>
      </c>
      <c r="G392" s="161">
        <v>0</v>
      </c>
      <c r="H392" s="161">
        <v>0</v>
      </c>
      <c r="R392">
        <v>0</v>
      </c>
      <c r="S392">
        <v>0</v>
      </c>
      <c r="T392" s="194">
        <v>0</v>
      </c>
      <c r="U392" t="s">
        <v>193</v>
      </c>
      <c r="V392">
        <v>45505.313587962963</v>
      </c>
    </row>
    <row r="393" spans="1:22" x14ac:dyDescent="0.3">
      <c r="A393" t="s">
        <v>194</v>
      </c>
      <c r="B393" t="s">
        <v>195</v>
      </c>
      <c r="C393" t="s">
        <v>93</v>
      </c>
      <c r="D393" s="29">
        <v>45859</v>
      </c>
      <c r="E393" s="161">
        <v>0</v>
      </c>
      <c r="F393" s="161">
        <v>0</v>
      </c>
      <c r="G393" s="161">
        <v>0</v>
      </c>
      <c r="H393" s="161">
        <v>0</v>
      </c>
      <c r="R393">
        <v>0</v>
      </c>
      <c r="S393">
        <v>0</v>
      </c>
      <c r="T393" s="194">
        <v>0</v>
      </c>
      <c r="U393" t="s">
        <v>193</v>
      </c>
      <c r="V393">
        <v>45505.313599537039</v>
      </c>
    </row>
    <row r="394" spans="1:22" x14ac:dyDescent="0.3">
      <c r="A394" t="s">
        <v>194</v>
      </c>
      <c r="B394" t="s">
        <v>195</v>
      </c>
      <c r="C394" t="s">
        <v>93</v>
      </c>
      <c r="D394" s="29">
        <v>45860</v>
      </c>
      <c r="E394" s="161">
        <v>0</v>
      </c>
      <c r="F394" s="161">
        <v>0</v>
      </c>
      <c r="G394" s="161">
        <v>0</v>
      </c>
      <c r="H394" s="161">
        <v>0</v>
      </c>
      <c r="R394">
        <v>0</v>
      </c>
      <c r="S394">
        <v>0</v>
      </c>
      <c r="T394" s="194">
        <v>0</v>
      </c>
      <c r="U394" t="s">
        <v>193</v>
      </c>
      <c r="V394">
        <v>45505.313599537039</v>
      </c>
    </row>
    <row r="395" spans="1:22" x14ac:dyDescent="0.3">
      <c r="A395" t="s">
        <v>194</v>
      </c>
      <c r="B395" t="s">
        <v>195</v>
      </c>
      <c r="C395" t="s">
        <v>93</v>
      </c>
      <c r="D395" s="29">
        <v>45861</v>
      </c>
      <c r="E395" s="161">
        <v>0</v>
      </c>
      <c r="F395" s="161">
        <v>0</v>
      </c>
      <c r="G395" s="161">
        <v>0</v>
      </c>
      <c r="H395" s="161">
        <v>0</v>
      </c>
      <c r="R395">
        <v>0</v>
      </c>
      <c r="S395">
        <v>0</v>
      </c>
      <c r="T395" s="194">
        <v>0</v>
      </c>
      <c r="U395" t="s">
        <v>193</v>
      </c>
      <c r="V395">
        <v>45505.313599537039</v>
      </c>
    </row>
    <row r="396" spans="1:22" x14ac:dyDescent="0.3">
      <c r="A396" t="s">
        <v>194</v>
      </c>
      <c r="B396" t="s">
        <v>195</v>
      </c>
      <c r="C396" t="s">
        <v>93</v>
      </c>
      <c r="D396" s="29">
        <v>45862</v>
      </c>
      <c r="E396" s="161">
        <v>0</v>
      </c>
      <c r="F396" s="161">
        <v>0</v>
      </c>
      <c r="G396" s="161">
        <v>0</v>
      </c>
      <c r="H396" s="161">
        <v>0</v>
      </c>
      <c r="R396">
        <v>0</v>
      </c>
      <c r="S396">
        <v>0</v>
      </c>
      <c r="T396" s="194">
        <v>0</v>
      </c>
      <c r="U396" t="s">
        <v>193</v>
      </c>
      <c r="V396">
        <v>45505.313599537039</v>
      </c>
    </row>
    <row r="397" spans="1:22" x14ac:dyDescent="0.3">
      <c r="A397" t="s">
        <v>194</v>
      </c>
      <c r="B397" t="s">
        <v>195</v>
      </c>
      <c r="C397" t="s">
        <v>93</v>
      </c>
      <c r="D397" s="29">
        <v>45863</v>
      </c>
      <c r="E397" s="161">
        <v>0</v>
      </c>
      <c r="F397" s="161">
        <v>0</v>
      </c>
      <c r="G397" s="161">
        <v>0</v>
      </c>
      <c r="H397" s="161">
        <v>0</v>
      </c>
      <c r="R397">
        <v>0</v>
      </c>
      <c r="S397">
        <v>0</v>
      </c>
      <c r="T397" s="194">
        <v>0</v>
      </c>
      <c r="U397" t="s">
        <v>193</v>
      </c>
      <c r="V397">
        <v>45505.313611111109</v>
      </c>
    </row>
    <row r="398" spans="1:22" x14ac:dyDescent="0.3">
      <c r="A398" t="s">
        <v>194</v>
      </c>
      <c r="B398" t="s">
        <v>195</v>
      </c>
      <c r="C398" t="s">
        <v>93</v>
      </c>
      <c r="D398" s="29">
        <v>45864</v>
      </c>
      <c r="E398" s="161">
        <v>0</v>
      </c>
      <c r="F398" s="161">
        <v>0</v>
      </c>
      <c r="G398" s="161">
        <v>0</v>
      </c>
      <c r="H398" s="161">
        <v>0</v>
      </c>
      <c r="R398">
        <v>0</v>
      </c>
      <c r="S398">
        <v>0</v>
      </c>
      <c r="T398" s="194">
        <v>0</v>
      </c>
      <c r="U398" t="s">
        <v>193</v>
      </c>
      <c r="V398">
        <v>45505.313611111109</v>
      </c>
    </row>
    <row r="399" spans="1:22" x14ac:dyDescent="0.3">
      <c r="A399" t="s">
        <v>194</v>
      </c>
      <c r="B399" t="s">
        <v>195</v>
      </c>
      <c r="C399" t="s">
        <v>93</v>
      </c>
      <c r="D399" s="29">
        <v>45865</v>
      </c>
      <c r="E399" s="161">
        <v>0</v>
      </c>
      <c r="F399" s="161">
        <v>0</v>
      </c>
      <c r="G399" s="161">
        <v>0</v>
      </c>
      <c r="H399" s="161">
        <v>0</v>
      </c>
      <c r="R399">
        <v>0</v>
      </c>
      <c r="S399">
        <v>0</v>
      </c>
      <c r="T399" s="194">
        <v>0</v>
      </c>
      <c r="U399" t="s">
        <v>193</v>
      </c>
      <c r="V399">
        <v>45505.313622685186</v>
      </c>
    </row>
    <row r="400" spans="1:22" x14ac:dyDescent="0.3">
      <c r="A400" t="s">
        <v>194</v>
      </c>
      <c r="B400" t="s">
        <v>195</v>
      </c>
      <c r="C400" t="s">
        <v>93</v>
      </c>
      <c r="D400" s="29">
        <v>45866</v>
      </c>
      <c r="E400" s="161">
        <v>0</v>
      </c>
      <c r="F400" s="161">
        <v>0</v>
      </c>
      <c r="G400" s="161">
        <v>0</v>
      </c>
      <c r="H400" s="161">
        <v>0</v>
      </c>
      <c r="R400">
        <v>0</v>
      </c>
      <c r="S400">
        <v>0</v>
      </c>
      <c r="T400" s="194">
        <v>0</v>
      </c>
      <c r="U400" t="s">
        <v>193</v>
      </c>
      <c r="V400">
        <v>45505.313622685186</v>
      </c>
    </row>
    <row r="401" spans="1:22" x14ac:dyDescent="0.3">
      <c r="A401" t="s">
        <v>194</v>
      </c>
      <c r="B401" t="s">
        <v>195</v>
      </c>
      <c r="C401" t="s">
        <v>93</v>
      </c>
      <c r="D401" s="29">
        <v>45867</v>
      </c>
      <c r="E401" s="161">
        <v>0</v>
      </c>
      <c r="F401" s="161">
        <v>0</v>
      </c>
      <c r="G401" s="161">
        <v>0</v>
      </c>
      <c r="H401" s="161">
        <v>0</v>
      </c>
      <c r="R401">
        <v>0</v>
      </c>
      <c r="S401">
        <v>0</v>
      </c>
      <c r="T401" s="194">
        <v>0</v>
      </c>
      <c r="U401" t="s">
        <v>193</v>
      </c>
      <c r="V401">
        <v>45505.313622685186</v>
      </c>
    </row>
    <row r="402" spans="1:22" x14ac:dyDescent="0.3">
      <c r="A402" t="s">
        <v>194</v>
      </c>
      <c r="B402" t="s">
        <v>195</v>
      </c>
      <c r="C402" t="s">
        <v>93</v>
      </c>
      <c r="D402" s="29">
        <v>45868</v>
      </c>
      <c r="E402" s="161">
        <v>0</v>
      </c>
      <c r="F402" s="161">
        <v>0</v>
      </c>
      <c r="G402" s="161">
        <v>0</v>
      </c>
      <c r="H402" s="161">
        <v>0</v>
      </c>
      <c r="R402">
        <v>0</v>
      </c>
      <c r="S402">
        <v>0</v>
      </c>
      <c r="T402" s="194">
        <v>0</v>
      </c>
      <c r="U402" t="s">
        <v>193</v>
      </c>
      <c r="V402">
        <v>45505.313634259262</v>
      </c>
    </row>
    <row r="403" spans="1:22" x14ac:dyDescent="0.3">
      <c r="A403" t="s">
        <v>194</v>
      </c>
      <c r="B403" t="s">
        <v>195</v>
      </c>
      <c r="C403" t="s">
        <v>93</v>
      </c>
      <c r="D403" s="29">
        <v>45869</v>
      </c>
      <c r="E403" s="161">
        <v>0</v>
      </c>
      <c r="F403" s="161">
        <v>0</v>
      </c>
      <c r="G403" s="161">
        <v>0</v>
      </c>
      <c r="H403" s="161">
        <v>0</v>
      </c>
      <c r="R403">
        <v>0</v>
      </c>
      <c r="S403">
        <v>0</v>
      </c>
      <c r="T403" s="194">
        <v>0</v>
      </c>
      <c r="U403" t="s">
        <v>193</v>
      </c>
      <c r="V403">
        <v>45505.313634259262</v>
      </c>
    </row>
    <row r="404" spans="1:22" x14ac:dyDescent="0.3">
      <c r="A404" t="s">
        <v>194</v>
      </c>
      <c r="B404" t="s">
        <v>195</v>
      </c>
      <c r="C404" t="s">
        <v>93</v>
      </c>
      <c r="D404" s="29">
        <v>45870</v>
      </c>
      <c r="E404" s="161">
        <v>0</v>
      </c>
      <c r="F404" s="161">
        <v>0</v>
      </c>
      <c r="G404" s="161">
        <v>0</v>
      </c>
      <c r="H404" s="161">
        <v>0</v>
      </c>
      <c r="R404">
        <v>0</v>
      </c>
      <c r="S404">
        <v>0</v>
      </c>
      <c r="T404" s="194">
        <v>0</v>
      </c>
      <c r="U404" t="s">
        <v>193</v>
      </c>
      <c r="V404">
        <v>45536.312685185185</v>
      </c>
    </row>
    <row r="405" spans="1:22" x14ac:dyDescent="0.3">
      <c r="A405" t="s">
        <v>194</v>
      </c>
      <c r="B405" t="s">
        <v>195</v>
      </c>
      <c r="C405" t="s">
        <v>93</v>
      </c>
      <c r="D405" s="29">
        <v>45871</v>
      </c>
      <c r="E405" s="161">
        <v>0</v>
      </c>
      <c r="F405" s="161">
        <v>0</v>
      </c>
      <c r="G405" s="161">
        <v>0</v>
      </c>
      <c r="H405" s="161">
        <v>0</v>
      </c>
      <c r="R405">
        <v>0</v>
      </c>
      <c r="S405">
        <v>0</v>
      </c>
      <c r="T405" s="194">
        <v>0</v>
      </c>
      <c r="U405" t="s">
        <v>193</v>
      </c>
      <c r="V405">
        <v>45536.313506944447</v>
      </c>
    </row>
    <row r="406" spans="1:22" x14ac:dyDescent="0.3">
      <c r="A406" t="s">
        <v>194</v>
      </c>
      <c r="B406" t="s">
        <v>195</v>
      </c>
      <c r="C406" t="s">
        <v>93</v>
      </c>
      <c r="D406" s="29">
        <v>45872</v>
      </c>
      <c r="E406" s="161">
        <v>0</v>
      </c>
      <c r="F406" s="161">
        <v>0</v>
      </c>
      <c r="G406" s="161">
        <v>0</v>
      </c>
      <c r="H406" s="161">
        <v>0</v>
      </c>
      <c r="R406">
        <v>0</v>
      </c>
      <c r="S406">
        <v>0</v>
      </c>
      <c r="T406" s="194">
        <v>0</v>
      </c>
      <c r="U406" t="s">
        <v>193</v>
      </c>
      <c r="V406">
        <v>45536.31349537037</v>
      </c>
    </row>
    <row r="407" spans="1:22" x14ac:dyDescent="0.3">
      <c r="A407" t="s">
        <v>194</v>
      </c>
      <c r="B407" t="s">
        <v>195</v>
      </c>
      <c r="C407" t="s">
        <v>93</v>
      </c>
      <c r="D407" s="29">
        <v>45873</v>
      </c>
      <c r="E407" s="161">
        <v>0</v>
      </c>
      <c r="F407" s="161">
        <v>0</v>
      </c>
      <c r="G407" s="161">
        <v>0</v>
      </c>
      <c r="H407" s="161">
        <v>0</v>
      </c>
      <c r="R407">
        <v>0</v>
      </c>
      <c r="S407">
        <v>0</v>
      </c>
      <c r="T407" s="194">
        <v>0</v>
      </c>
      <c r="U407" t="s">
        <v>193</v>
      </c>
      <c r="V407">
        <v>45536.31349537037</v>
      </c>
    </row>
    <row r="408" spans="1:22" x14ac:dyDescent="0.3">
      <c r="A408" t="s">
        <v>194</v>
      </c>
      <c r="B408" t="s">
        <v>195</v>
      </c>
      <c r="C408" t="s">
        <v>93</v>
      </c>
      <c r="D408" s="29">
        <v>45874</v>
      </c>
      <c r="E408" s="161">
        <v>0</v>
      </c>
      <c r="F408" s="161">
        <v>0</v>
      </c>
      <c r="G408" s="161">
        <v>0</v>
      </c>
      <c r="H408" s="161">
        <v>0</v>
      </c>
      <c r="R408">
        <v>0</v>
      </c>
      <c r="S408">
        <v>0</v>
      </c>
      <c r="T408" s="194">
        <v>0</v>
      </c>
      <c r="U408" t="s">
        <v>193</v>
      </c>
      <c r="V408">
        <v>45536.313506944447</v>
      </c>
    </row>
    <row r="409" spans="1:22" x14ac:dyDescent="0.3">
      <c r="A409" t="s">
        <v>194</v>
      </c>
      <c r="B409" t="s">
        <v>195</v>
      </c>
      <c r="C409" t="s">
        <v>93</v>
      </c>
      <c r="D409" s="29">
        <v>45875</v>
      </c>
      <c r="E409" s="161">
        <v>0</v>
      </c>
      <c r="F409" s="161">
        <v>0</v>
      </c>
      <c r="G409" s="161">
        <v>0</v>
      </c>
      <c r="H409" s="161">
        <v>0</v>
      </c>
      <c r="R409">
        <v>0</v>
      </c>
      <c r="S409">
        <v>0</v>
      </c>
      <c r="T409" s="194">
        <v>0</v>
      </c>
      <c r="U409" t="s">
        <v>193</v>
      </c>
      <c r="V409">
        <v>45536.31349537037</v>
      </c>
    </row>
    <row r="410" spans="1:22" x14ac:dyDescent="0.3">
      <c r="A410" t="s">
        <v>194</v>
      </c>
      <c r="B410" t="s">
        <v>195</v>
      </c>
      <c r="C410" t="s">
        <v>93</v>
      </c>
      <c r="D410" s="29">
        <v>45876</v>
      </c>
      <c r="E410" s="161">
        <v>0</v>
      </c>
      <c r="F410" s="161">
        <v>0</v>
      </c>
      <c r="G410" s="161">
        <v>0</v>
      </c>
      <c r="H410" s="161">
        <v>0</v>
      </c>
      <c r="R410">
        <v>0</v>
      </c>
      <c r="S410">
        <v>0</v>
      </c>
      <c r="T410" s="194">
        <v>0</v>
      </c>
      <c r="U410" t="s">
        <v>193</v>
      </c>
      <c r="V410">
        <v>45536.313506944447</v>
      </c>
    </row>
    <row r="411" spans="1:22" x14ac:dyDescent="0.3">
      <c r="A411" t="s">
        <v>194</v>
      </c>
      <c r="B411" t="s">
        <v>195</v>
      </c>
      <c r="C411" t="s">
        <v>93</v>
      </c>
      <c r="D411" s="29">
        <v>45877</v>
      </c>
      <c r="E411" s="161">
        <v>0</v>
      </c>
      <c r="F411" s="161">
        <v>0</v>
      </c>
      <c r="G411" s="161">
        <v>0</v>
      </c>
      <c r="H411" s="161">
        <v>0</v>
      </c>
      <c r="R411">
        <v>0</v>
      </c>
      <c r="S411">
        <v>0</v>
      </c>
      <c r="T411" s="194">
        <v>0</v>
      </c>
      <c r="U411" t="s">
        <v>193</v>
      </c>
      <c r="V411">
        <v>45536.313506944447</v>
      </c>
    </row>
    <row r="412" spans="1:22" x14ac:dyDescent="0.3">
      <c r="A412" t="s">
        <v>194</v>
      </c>
      <c r="B412" t="s">
        <v>195</v>
      </c>
      <c r="C412" t="s">
        <v>93</v>
      </c>
      <c r="D412" s="29">
        <v>45878</v>
      </c>
      <c r="E412" s="161">
        <v>0</v>
      </c>
      <c r="F412" s="161">
        <v>0</v>
      </c>
      <c r="G412" s="161">
        <v>0</v>
      </c>
      <c r="H412" s="161">
        <v>0</v>
      </c>
      <c r="R412">
        <v>0</v>
      </c>
      <c r="S412">
        <v>0</v>
      </c>
      <c r="T412" s="194">
        <v>0</v>
      </c>
      <c r="U412" t="s">
        <v>193</v>
      </c>
      <c r="V412">
        <v>45536.313506944447</v>
      </c>
    </row>
    <row r="413" spans="1:22" x14ac:dyDescent="0.3">
      <c r="A413" t="s">
        <v>194</v>
      </c>
      <c r="B413" t="s">
        <v>195</v>
      </c>
      <c r="C413" t="s">
        <v>93</v>
      </c>
      <c r="D413" s="29">
        <v>45879</v>
      </c>
      <c r="E413" s="161">
        <v>0</v>
      </c>
      <c r="F413" s="161">
        <v>0</v>
      </c>
      <c r="G413" s="161">
        <v>0</v>
      </c>
      <c r="H413" s="161">
        <v>0</v>
      </c>
      <c r="R413">
        <v>0</v>
      </c>
      <c r="S413">
        <v>0</v>
      </c>
      <c r="T413" s="194">
        <v>0</v>
      </c>
      <c r="U413" t="s">
        <v>193</v>
      </c>
      <c r="V413">
        <v>45536.313518518517</v>
      </c>
    </row>
    <row r="414" spans="1:22" x14ac:dyDescent="0.3">
      <c r="A414" t="s">
        <v>194</v>
      </c>
      <c r="B414" t="s">
        <v>195</v>
      </c>
      <c r="C414" t="s">
        <v>93</v>
      </c>
      <c r="D414" s="29">
        <v>45880</v>
      </c>
      <c r="E414" s="161">
        <v>0</v>
      </c>
      <c r="F414" s="161">
        <v>0</v>
      </c>
      <c r="G414" s="161">
        <v>0</v>
      </c>
      <c r="H414" s="161">
        <v>0</v>
      </c>
      <c r="R414">
        <v>0</v>
      </c>
      <c r="S414">
        <v>0</v>
      </c>
      <c r="T414" s="194">
        <v>0</v>
      </c>
      <c r="U414" t="s">
        <v>193</v>
      </c>
      <c r="V414">
        <v>45536.313518518517</v>
      </c>
    </row>
    <row r="415" spans="1:22" x14ac:dyDescent="0.3">
      <c r="A415" t="s">
        <v>194</v>
      </c>
      <c r="B415" t="s">
        <v>195</v>
      </c>
      <c r="C415" t="s">
        <v>93</v>
      </c>
      <c r="D415" s="29">
        <v>45881</v>
      </c>
      <c r="E415" s="161">
        <v>0</v>
      </c>
      <c r="F415" s="161">
        <v>0</v>
      </c>
      <c r="G415" s="161">
        <v>0</v>
      </c>
      <c r="H415" s="161">
        <v>0</v>
      </c>
      <c r="R415">
        <v>0</v>
      </c>
      <c r="S415">
        <v>0</v>
      </c>
      <c r="T415" s="194">
        <v>0</v>
      </c>
      <c r="U415" t="s">
        <v>193</v>
      </c>
      <c r="V415">
        <v>45536.313518518517</v>
      </c>
    </row>
    <row r="416" spans="1:22" x14ac:dyDescent="0.3">
      <c r="A416" t="s">
        <v>194</v>
      </c>
      <c r="B416" t="s">
        <v>195</v>
      </c>
      <c r="C416" t="s">
        <v>93</v>
      </c>
      <c r="D416" s="29">
        <v>45882</v>
      </c>
      <c r="E416" s="161">
        <v>0</v>
      </c>
      <c r="F416" s="161">
        <v>0</v>
      </c>
      <c r="G416" s="161">
        <v>0</v>
      </c>
      <c r="H416" s="161">
        <v>0</v>
      </c>
      <c r="R416">
        <v>0</v>
      </c>
      <c r="S416">
        <v>0</v>
      </c>
      <c r="T416" s="194">
        <v>0</v>
      </c>
      <c r="U416" t="s">
        <v>193</v>
      </c>
      <c r="V416">
        <v>45536.313530092593</v>
      </c>
    </row>
    <row r="417" spans="1:22" x14ac:dyDescent="0.3">
      <c r="A417" t="s">
        <v>194</v>
      </c>
      <c r="B417" t="s">
        <v>195</v>
      </c>
      <c r="C417" t="s">
        <v>93</v>
      </c>
      <c r="D417" s="29">
        <v>45883</v>
      </c>
      <c r="E417" s="161">
        <v>0</v>
      </c>
      <c r="F417" s="161">
        <v>0</v>
      </c>
      <c r="G417" s="161">
        <v>0</v>
      </c>
      <c r="H417" s="161">
        <v>0</v>
      </c>
      <c r="R417">
        <v>0</v>
      </c>
      <c r="S417">
        <v>0</v>
      </c>
      <c r="T417" s="194">
        <v>0</v>
      </c>
      <c r="U417" t="s">
        <v>193</v>
      </c>
      <c r="V417">
        <v>45536.313530092593</v>
      </c>
    </row>
    <row r="418" spans="1:22" x14ac:dyDescent="0.3">
      <c r="A418" t="s">
        <v>194</v>
      </c>
      <c r="B418" t="s">
        <v>195</v>
      </c>
      <c r="C418" t="s">
        <v>93</v>
      </c>
      <c r="D418" s="29">
        <v>45884</v>
      </c>
      <c r="E418" s="161">
        <v>0</v>
      </c>
      <c r="F418" s="161">
        <v>0</v>
      </c>
      <c r="G418" s="161">
        <v>0</v>
      </c>
      <c r="H418" s="161">
        <v>0</v>
      </c>
      <c r="R418">
        <v>0</v>
      </c>
      <c r="S418">
        <v>0</v>
      </c>
      <c r="T418" s="194">
        <v>0</v>
      </c>
      <c r="U418" t="s">
        <v>193</v>
      </c>
      <c r="V418">
        <v>45536.313530092593</v>
      </c>
    </row>
    <row r="419" spans="1:22" x14ac:dyDescent="0.3">
      <c r="A419" t="s">
        <v>194</v>
      </c>
      <c r="B419" t="s">
        <v>195</v>
      </c>
      <c r="C419" t="s">
        <v>93</v>
      </c>
      <c r="D419" s="29">
        <v>45885</v>
      </c>
      <c r="E419" s="161">
        <v>0</v>
      </c>
      <c r="F419" s="161">
        <v>0</v>
      </c>
      <c r="G419" s="161">
        <v>0</v>
      </c>
      <c r="H419" s="161">
        <v>0</v>
      </c>
      <c r="R419">
        <v>0</v>
      </c>
      <c r="S419">
        <v>0</v>
      </c>
      <c r="T419" s="194">
        <v>0</v>
      </c>
      <c r="U419" t="s">
        <v>193</v>
      </c>
      <c r="V419">
        <v>45536.31354166667</v>
      </c>
    </row>
    <row r="420" spans="1:22" x14ac:dyDescent="0.3">
      <c r="A420" t="s">
        <v>194</v>
      </c>
      <c r="B420" t="s">
        <v>195</v>
      </c>
      <c r="C420" t="s">
        <v>93</v>
      </c>
      <c r="D420" s="29">
        <v>45886</v>
      </c>
      <c r="E420" s="161">
        <v>0</v>
      </c>
      <c r="F420" s="161">
        <v>0</v>
      </c>
      <c r="G420" s="161">
        <v>0</v>
      </c>
      <c r="H420" s="161">
        <v>0</v>
      </c>
      <c r="R420">
        <v>0</v>
      </c>
      <c r="S420">
        <v>0</v>
      </c>
      <c r="T420" s="194">
        <v>0</v>
      </c>
      <c r="U420" t="s">
        <v>193</v>
      </c>
      <c r="V420">
        <v>45536.313530092593</v>
      </c>
    </row>
    <row r="421" spans="1:22" x14ac:dyDescent="0.3">
      <c r="A421" t="s">
        <v>194</v>
      </c>
      <c r="B421" t="s">
        <v>195</v>
      </c>
      <c r="C421" t="s">
        <v>93</v>
      </c>
      <c r="D421" s="29">
        <v>45887</v>
      </c>
      <c r="E421" s="161">
        <v>0</v>
      </c>
      <c r="F421" s="161">
        <v>0</v>
      </c>
      <c r="G421" s="161">
        <v>0</v>
      </c>
      <c r="H421" s="161">
        <v>0</v>
      </c>
      <c r="R421">
        <v>0</v>
      </c>
      <c r="S421">
        <v>0</v>
      </c>
      <c r="T421" s="194">
        <v>0</v>
      </c>
      <c r="U421" t="s">
        <v>193</v>
      </c>
      <c r="V421">
        <v>45536.313530092593</v>
      </c>
    </row>
    <row r="422" spans="1:22" x14ac:dyDescent="0.3">
      <c r="A422" t="s">
        <v>194</v>
      </c>
      <c r="B422" t="s">
        <v>195</v>
      </c>
      <c r="C422" t="s">
        <v>93</v>
      </c>
      <c r="D422" s="29">
        <v>45888</v>
      </c>
      <c r="E422" s="161">
        <v>0</v>
      </c>
      <c r="F422" s="161">
        <v>0</v>
      </c>
      <c r="G422" s="161">
        <v>0</v>
      </c>
      <c r="H422" s="161">
        <v>0</v>
      </c>
      <c r="R422">
        <v>0</v>
      </c>
      <c r="S422">
        <v>0</v>
      </c>
      <c r="T422" s="194">
        <v>0</v>
      </c>
      <c r="U422" t="s">
        <v>193</v>
      </c>
      <c r="V422">
        <v>45536.31354166667</v>
      </c>
    </row>
    <row r="423" spans="1:22" x14ac:dyDescent="0.3">
      <c r="A423" t="s">
        <v>194</v>
      </c>
      <c r="B423" t="s">
        <v>195</v>
      </c>
      <c r="C423" t="s">
        <v>93</v>
      </c>
      <c r="D423" s="29">
        <v>45889</v>
      </c>
      <c r="E423" s="161">
        <v>0</v>
      </c>
      <c r="F423" s="161">
        <v>0</v>
      </c>
      <c r="G423" s="161">
        <v>0</v>
      </c>
      <c r="H423" s="161">
        <v>0</v>
      </c>
      <c r="R423">
        <v>0</v>
      </c>
      <c r="S423">
        <v>0</v>
      </c>
      <c r="T423" s="194">
        <v>0</v>
      </c>
      <c r="U423" t="s">
        <v>193</v>
      </c>
      <c r="V423">
        <v>45536.31354166667</v>
      </c>
    </row>
    <row r="424" spans="1:22" x14ac:dyDescent="0.3">
      <c r="A424" t="s">
        <v>194</v>
      </c>
      <c r="B424" t="s">
        <v>195</v>
      </c>
      <c r="C424" t="s">
        <v>93</v>
      </c>
      <c r="D424" s="29">
        <v>45890</v>
      </c>
      <c r="E424" s="161">
        <v>0</v>
      </c>
      <c r="F424" s="161">
        <v>0</v>
      </c>
      <c r="G424" s="161">
        <v>0</v>
      </c>
      <c r="H424" s="161">
        <v>0</v>
      </c>
      <c r="R424">
        <v>0</v>
      </c>
      <c r="S424">
        <v>0</v>
      </c>
      <c r="T424" s="194">
        <v>0</v>
      </c>
      <c r="U424" t="s">
        <v>193</v>
      </c>
      <c r="V424">
        <v>45536.31355324074</v>
      </c>
    </row>
    <row r="425" spans="1:22" x14ac:dyDescent="0.3">
      <c r="A425" t="s">
        <v>194</v>
      </c>
      <c r="B425" t="s">
        <v>195</v>
      </c>
      <c r="C425" t="s">
        <v>93</v>
      </c>
      <c r="D425" s="29">
        <v>45891</v>
      </c>
      <c r="E425" s="161">
        <v>0</v>
      </c>
      <c r="F425" s="161">
        <v>0</v>
      </c>
      <c r="G425" s="161">
        <v>0</v>
      </c>
      <c r="H425" s="161">
        <v>0</v>
      </c>
      <c r="R425">
        <v>0</v>
      </c>
      <c r="S425">
        <v>0</v>
      </c>
      <c r="T425" s="194">
        <v>0</v>
      </c>
      <c r="U425" t="s">
        <v>193</v>
      </c>
      <c r="V425">
        <v>45536.31355324074</v>
      </c>
    </row>
    <row r="426" spans="1:22" x14ac:dyDescent="0.3">
      <c r="A426" t="s">
        <v>194</v>
      </c>
      <c r="B426" t="s">
        <v>195</v>
      </c>
      <c r="C426" t="s">
        <v>93</v>
      </c>
      <c r="D426" s="29">
        <v>45892</v>
      </c>
      <c r="E426" s="161">
        <v>0</v>
      </c>
      <c r="F426" s="161">
        <v>0</v>
      </c>
      <c r="G426" s="161">
        <v>0</v>
      </c>
      <c r="H426" s="161">
        <v>0</v>
      </c>
      <c r="R426">
        <v>0</v>
      </c>
      <c r="S426">
        <v>0</v>
      </c>
      <c r="T426" s="194">
        <v>0</v>
      </c>
      <c r="U426" t="s">
        <v>193</v>
      </c>
      <c r="V426">
        <v>45536.31355324074</v>
      </c>
    </row>
    <row r="427" spans="1:22" x14ac:dyDescent="0.3">
      <c r="A427" t="s">
        <v>194</v>
      </c>
      <c r="B427" t="s">
        <v>195</v>
      </c>
      <c r="C427" t="s">
        <v>93</v>
      </c>
      <c r="D427" s="29">
        <v>45893</v>
      </c>
      <c r="E427" s="161">
        <v>0</v>
      </c>
      <c r="F427" s="161">
        <v>0</v>
      </c>
      <c r="G427" s="161">
        <v>0</v>
      </c>
      <c r="H427" s="161">
        <v>0</v>
      </c>
      <c r="R427">
        <v>0</v>
      </c>
      <c r="S427">
        <v>0</v>
      </c>
      <c r="T427" s="194">
        <v>0</v>
      </c>
      <c r="U427" t="s">
        <v>193</v>
      </c>
      <c r="V427">
        <v>45536.313564814816</v>
      </c>
    </row>
    <row r="428" spans="1:22" x14ac:dyDescent="0.3">
      <c r="A428" t="s">
        <v>194</v>
      </c>
      <c r="B428" t="s">
        <v>195</v>
      </c>
      <c r="C428" t="s">
        <v>93</v>
      </c>
      <c r="D428" s="29">
        <v>45894</v>
      </c>
      <c r="E428" s="161">
        <v>0</v>
      </c>
      <c r="F428" s="161">
        <v>0</v>
      </c>
      <c r="G428" s="161">
        <v>0</v>
      </c>
      <c r="H428" s="161">
        <v>0</v>
      </c>
      <c r="R428">
        <v>0</v>
      </c>
      <c r="S428">
        <v>0</v>
      </c>
      <c r="T428" s="194">
        <v>0</v>
      </c>
      <c r="U428" t="s">
        <v>193</v>
      </c>
      <c r="V428">
        <v>45536.313564814816</v>
      </c>
    </row>
    <row r="429" spans="1:22" x14ac:dyDescent="0.3">
      <c r="A429" t="s">
        <v>194</v>
      </c>
      <c r="B429" t="s">
        <v>195</v>
      </c>
      <c r="C429" t="s">
        <v>93</v>
      </c>
      <c r="D429" s="29">
        <v>45895</v>
      </c>
      <c r="E429" s="161">
        <v>0</v>
      </c>
      <c r="F429" s="161">
        <v>0</v>
      </c>
      <c r="G429" s="161">
        <v>0</v>
      </c>
      <c r="H429" s="161">
        <v>0</v>
      </c>
      <c r="R429">
        <v>0</v>
      </c>
      <c r="S429">
        <v>0</v>
      </c>
      <c r="T429" s="194">
        <v>0</v>
      </c>
      <c r="U429" t="s">
        <v>193</v>
      </c>
      <c r="V429">
        <v>45536.313564814816</v>
      </c>
    </row>
    <row r="430" spans="1:22" x14ac:dyDescent="0.3">
      <c r="A430" t="s">
        <v>194</v>
      </c>
      <c r="B430" t="s">
        <v>195</v>
      </c>
      <c r="C430" t="s">
        <v>93</v>
      </c>
      <c r="D430" s="29">
        <v>45896</v>
      </c>
      <c r="E430" s="161">
        <v>0</v>
      </c>
      <c r="F430" s="161">
        <v>0</v>
      </c>
      <c r="G430" s="161">
        <v>0</v>
      </c>
      <c r="H430" s="161">
        <v>0</v>
      </c>
      <c r="R430">
        <v>0</v>
      </c>
      <c r="S430">
        <v>0</v>
      </c>
      <c r="T430" s="194">
        <v>0</v>
      </c>
      <c r="U430" t="s">
        <v>193</v>
      </c>
      <c r="V430">
        <v>45536.313576388886</v>
      </c>
    </row>
    <row r="431" spans="1:22" x14ac:dyDescent="0.3">
      <c r="A431" t="s">
        <v>194</v>
      </c>
      <c r="B431" t="s">
        <v>195</v>
      </c>
      <c r="C431" t="s">
        <v>93</v>
      </c>
      <c r="D431" s="29">
        <v>45897</v>
      </c>
      <c r="E431" s="161">
        <v>0</v>
      </c>
      <c r="F431" s="161">
        <v>0</v>
      </c>
      <c r="G431" s="161">
        <v>0</v>
      </c>
      <c r="H431" s="161">
        <v>0</v>
      </c>
      <c r="R431">
        <v>0</v>
      </c>
      <c r="S431">
        <v>0</v>
      </c>
      <c r="T431" s="194">
        <v>0</v>
      </c>
      <c r="U431" t="s">
        <v>193</v>
      </c>
      <c r="V431">
        <v>45536.313576388886</v>
      </c>
    </row>
    <row r="432" spans="1:22" x14ac:dyDescent="0.3">
      <c r="A432" t="s">
        <v>194</v>
      </c>
      <c r="B432" t="s">
        <v>195</v>
      </c>
      <c r="C432" t="s">
        <v>93</v>
      </c>
      <c r="D432" s="29">
        <v>45898</v>
      </c>
      <c r="E432" s="161">
        <v>0</v>
      </c>
      <c r="F432" s="161">
        <v>0</v>
      </c>
      <c r="G432" s="161">
        <v>0</v>
      </c>
      <c r="H432" s="161">
        <v>0</v>
      </c>
      <c r="R432">
        <v>0</v>
      </c>
      <c r="S432">
        <v>0</v>
      </c>
      <c r="T432" s="194">
        <v>0</v>
      </c>
      <c r="U432" t="s">
        <v>193</v>
      </c>
      <c r="V432">
        <v>45536.313587962963</v>
      </c>
    </row>
    <row r="433" spans="1:22" x14ac:dyDescent="0.3">
      <c r="A433" t="s">
        <v>194</v>
      </c>
      <c r="B433" t="s">
        <v>195</v>
      </c>
      <c r="C433" t="s">
        <v>93</v>
      </c>
      <c r="D433" s="29">
        <v>45899</v>
      </c>
      <c r="E433" s="161">
        <v>0</v>
      </c>
      <c r="F433" s="161">
        <v>0</v>
      </c>
      <c r="G433" s="161">
        <v>0</v>
      </c>
      <c r="H433" s="161">
        <v>0</v>
      </c>
      <c r="R433">
        <v>0</v>
      </c>
      <c r="S433">
        <v>0</v>
      </c>
      <c r="T433" s="194">
        <v>0</v>
      </c>
      <c r="U433" t="s">
        <v>193</v>
      </c>
      <c r="V433">
        <v>45536.313587962963</v>
      </c>
    </row>
    <row r="434" spans="1:22" x14ac:dyDescent="0.3">
      <c r="A434" t="s">
        <v>194</v>
      </c>
      <c r="B434" t="s">
        <v>195</v>
      </c>
      <c r="C434" t="s">
        <v>93</v>
      </c>
      <c r="D434" s="29">
        <v>45900</v>
      </c>
      <c r="E434" s="161">
        <v>0</v>
      </c>
      <c r="F434" s="161">
        <v>0</v>
      </c>
      <c r="G434" s="161">
        <v>0</v>
      </c>
      <c r="H434" s="161">
        <v>0</v>
      </c>
      <c r="R434">
        <v>0</v>
      </c>
      <c r="S434">
        <v>0</v>
      </c>
      <c r="T434" s="194">
        <v>0</v>
      </c>
      <c r="U434" t="s">
        <v>193</v>
      </c>
      <c r="V434">
        <v>45536.313599537039</v>
      </c>
    </row>
    <row r="435" spans="1:22" x14ac:dyDescent="0.3">
      <c r="A435" t="s">
        <v>194</v>
      </c>
      <c r="B435" t="s">
        <v>195</v>
      </c>
      <c r="C435" t="s">
        <v>93</v>
      </c>
      <c r="D435" s="29">
        <v>45901</v>
      </c>
      <c r="E435" s="161">
        <v>0</v>
      </c>
      <c r="F435" s="161">
        <v>0</v>
      </c>
      <c r="G435" s="161">
        <v>0</v>
      </c>
      <c r="H435" s="161">
        <v>0</v>
      </c>
      <c r="R435">
        <v>0</v>
      </c>
      <c r="S435">
        <v>0</v>
      </c>
      <c r="T435" s="194">
        <v>0</v>
      </c>
      <c r="U435" t="s">
        <v>193</v>
      </c>
      <c r="V435">
        <v>45566.312824074077</v>
      </c>
    </row>
    <row r="436" spans="1:22" x14ac:dyDescent="0.3">
      <c r="A436" t="s">
        <v>194</v>
      </c>
      <c r="B436" t="s">
        <v>195</v>
      </c>
      <c r="C436" t="s">
        <v>93</v>
      </c>
      <c r="D436" s="29">
        <v>45902</v>
      </c>
      <c r="E436" s="161">
        <v>0</v>
      </c>
      <c r="F436" s="161">
        <v>0</v>
      </c>
      <c r="G436" s="161">
        <v>0</v>
      </c>
      <c r="H436" s="161">
        <v>0</v>
      </c>
      <c r="R436">
        <v>0</v>
      </c>
      <c r="S436">
        <v>0</v>
      </c>
      <c r="T436" s="194">
        <v>0</v>
      </c>
      <c r="U436" t="s">
        <v>193</v>
      </c>
      <c r="V436">
        <v>45566.313356481478</v>
      </c>
    </row>
    <row r="437" spans="1:22" x14ac:dyDescent="0.3">
      <c r="A437" t="s">
        <v>194</v>
      </c>
      <c r="B437" t="s">
        <v>195</v>
      </c>
      <c r="C437" t="s">
        <v>93</v>
      </c>
      <c r="D437" s="29">
        <v>45903</v>
      </c>
      <c r="E437" s="161">
        <v>0</v>
      </c>
      <c r="F437" s="161">
        <v>0</v>
      </c>
      <c r="G437" s="161">
        <v>0</v>
      </c>
      <c r="H437" s="161">
        <v>0</v>
      </c>
      <c r="R437">
        <v>0</v>
      </c>
      <c r="S437">
        <v>0</v>
      </c>
      <c r="T437" s="194">
        <v>0</v>
      </c>
      <c r="U437" t="s">
        <v>193</v>
      </c>
      <c r="V437">
        <v>45566.313379629632</v>
      </c>
    </row>
    <row r="438" spans="1:22" x14ac:dyDescent="0.3">
      <c r="A438" t="s">
        <v>194</v>
      </c>
      <c r="B438" t="s">
        <v>195</v>
      </c>
      <c r="C438" t="s">
        <v>93</v>
      </c>
      <c r="D438" s="29">
        <v>45904</v>
      </c>
      <c r="E438" s="161">
        <v>0</v>
      </c>
      <c r="F438" s="161">
        <v>0</v>
      </c>
      <c r="G438" s="161">
        <v>0</v>
      </c>
      <c r="H438" s="161">
        <v>0</v>
      </c>
      <c r="R438">
        <v>0</v>
      </c>
      <c r="S438">
        <v>0</v>
      </c>
      <c r="T438" s="194">
        <v>0</v>
      </c>
      <c r="U438" t="s">
        <v>193</v>
      </c>
      <c r="V438">
        <v>45566.313333333332</v>
      </c>
    </row>
    <row r="439" spans="1:22" x14ac:dyDescent="0.3">
      <c r="A439" t="s">
        <v>194</v>
      </c>
      <c r="B439" t="s">
        <v>195</v>
      </c>
      <c r="C439" t="s">
        <v>93</v>
      </c>
      <c r="D439" s="29">
        <v>45905</v>
      </c>
      <c r="E439" s="161">
        <v>0</v>
      </c>
      <c r="F439" s="161">
        <v>0</v>
      </c>
      <c r="G439" s="161">
        <v>0</v>
      </c>
      <c r="H439" s="161">
        <v>0</v>
      </c>
      <c r="R439">
        <v>0</v>
      </c>
      <c r="S439">
        <v>0</v>
      </c>
      <c r="T439" s="194">
        <v>0</v>
      </c>
      <c r="U439" t="s">
        <v>193</v>
      </c>
      <c r="V439">
        <v>45566.313425925924</v>
      </c>
    </row>
    <row r="440" spans="1:22" x14ac:dyDescent="0.3">
      <c r="A440" t="s">
        <v>194</v>
      </c>
      <c r="B440" t="s">
        <v>195</v>
      </c>
      <c r="C440" t="s">
        <v>93</v>
      </c>
      <c r="D440" s="29">
        <v>45906</v>
      </c>
      <c r="E440" s="161">
        <v>0</v>
      </c>
      <c r="F440" s="161">
        <v>0</v>
      </c>
      <c r="G440" s="161">
        <v>0</v>
      </c>
      <c r="H440" s="161">
        <v>0</v>
      </c>
      <c r="R440">
        <v>0</v>
      </c>
      <c r="S440">
        <v>0</v>
      </c>
      <c r="T440" s="194">
        <v>0</v>
      </c>
      <c r="U440" t="s">
        <v>193</v>
      </c>
      <c r="V440">
        <v>45566.313425925924</v>
      </c>
    </row>
    <row r="441" spans="1:22" x14ac:dyDescent="0.3">
      <c r="A441" t="s">
        <v>194</v>
      </c>
      <c r="B441" t="s">
        <v>195</v>
      </c>
      <c r="C441" t="s">
        <v>93</v>
      </c>
      <c r="D441" s="29">
        <v>45907</v>
      </c>
      <c r="E441" s="161">
        <v>0</v>
      </c>
      <c r="F441" s="161">
        <v>0</v>
      </c>
      <c r="G441" s="161">
        <v>0</v>
      </c>
      <c r="H441" s="161">
        <v>0</v>
      </c>
      <c r="R441">
        <v>0</v>
      </c>
      <c r="S441">
        <v>0</v>
      </c>
      <c r="T441" s="194">
        <v>0</v>
      </c>
      <c r="U441" t="s">
        <v>193</v>
      </c>
      <c r="V441">
        <v>45566.313449074078</v>
      </c>
    </row>
    <row r="442" spans="1:22" x14ac:dyDescent="0.3">
      <c r="A442" t="s">
        <v>194</v>
      </c>
      <c r="B442" t="s">
        <v>195</v>
      </c>
      <c r="C442" t="s">
        <v>93</v>
      </c>
      <c r="D442" s="29">
        <v>45908</v>
      </c>
      <c r="E442" s="161">
        <v>0</v>
      </c>
      <c r="F442" s="161">
        <v>0</v>
      </c>
      <c r="G442" s="161">
        <v>0</v>
      </c>
      <c r="H442" s="161">
        <v>0</v>
      </c>
      <c r="R442">
        <v>0</v>
      </c>
      <c r="S442">
        <v>0</v>
      </c>
      <c r="T442" s="194">
        <v>0</v>
      </c>
      <c r="U442" t="s">
        <v>193</v>
      </c>
      <c r="V442">
        <v>45566.313425925924</v>
      </c>
    </row>
    <row r="443" spans="1:22" x14ac:dyDescent="0.3">
      <c r="A443" t="s">
        <v>194</v>
      </c>
      <c r="B443" t="s">
        <v>195</v>
      </c>
      <c r="C443" t="s">
        <v>93</v>
      </c>
      <c r="D443" s="29">
        <v>45909</v>
      </c>
      <c r="E443" s="161">
        <v>0</v>
      </c>
      <c r="F443" s="161">
        <v>0</v>
      </c>
      <c r="G443" s="161">
        <v>0</v>
      </c>
      <c r="H443" s="161">
        <v>0</v>
      </c>
      <c r="R443">
        <v>0</v>
      </c>
      <c r="S443">
        <v>0</v>
      </c>
      <c r="T443" s="194">
        <v>0</v>
      </c>
      <c r="U443" t="s">
        <v>193</v>
      </c>
      <c r="V443">
        <v>45566.313425925924</v>
      </c>
    </row>
    <row r="444" spans="1:22" x14ac:dyDescent="0.3">
      <c r="A444" t="s">
        <v>194</v>
      </c>
      <c r="B444" t="s">
        <v>195</v>
      </c>
      <c r="C444" t="s">
        <v>93</v>
      </c>
      <c r="D444" s="29">
        <v>45910</v>
      </c>
      <c r="E444" s="161">
        <v>0</v>
      </c>
      <c r="F444" s="161">
        <v>0</v>
      </c>
      <c r="G444" s="161">
        <v>0</v>
      </c>
      <c r="H444" s="161">
        <v>0</v>
      </c>
      <c r="R444">
        <v>0</v>
      </c>
      <c r="S444">
        <v>0</v>
      </c>
      <c r="T444" s="194">
        <v>0</v>
      </c>
      <c r="U444" t="s">
        <v>193</v>
      </c>
      <c r="V444">
        <v>45566.313437500001</v>
      </c>
    </row>
    <row r="445" spans="1:22" x14ac:dyDescent="0.3">
      <c r="A445" t="s">
        <v>194</v>
      </c>
      <c r="B445" t="s">
        <v>195</v>
      </c>
      <c r="C445" t="s">
        <v>93</v>
      </c>
      <c r="D445" s="29">
        <v>45911</v>
      </c>
      <c r="E445" s="161">
        <v>0</v>
      </c>
      <c r="F445" s="161">
        <v>0</v>
      </c>
      <c r="G445" s="161">
        <v>0</v>
      </c>
      <c r="H445" s="161">
        <v>0</v>
      </c>
      <c r="R445">
        <v>0</v>
      </c>
      <c r="S445">
        <v>0</v>
      </c>
      <c r="T445" s="194">
        <v>0</v>
      </c>
      <c r="U445" t="s">
        <v>193</v>
      </c>
      <c r="V445">
        <v>45566.313449074078</v>
      </c>
    </row>
    <row r="446" spans="1:22" x14ac:dyDescent="0.3">
      <c r="A446" t="s">
        <v>194</v>
      </c>
      <c r="B446" t="s">
        <v>195</v>
      </c>
      <c r="C446" t="s">
        <v>93</v>
      </c>
      <c r="D446" s="29">
        <v>45912</v>
      </c>
      <c r="E446" s="161">
        <v>0</v>
      </c>
      <c r="F446" s="161">
        <v>0</v>
      </c>
      <c r="G446" s="161">
        <v>0</v>
      </c>
      <c r="H446" s="161">
        <v>0</v>
      </c>
      <c r="R446">
        <v>0</v>
      </c>
      <c r="S446">
        <v>0</v>
      </c>
      <c r="T446" s="194">
        <v>0</v>
      </c>
      <c r="U446" t="s">
        <v>193</v>
      </c>
      <c r="V446">
        <v>45566.313449074078</v>
      </c>
    </row>
    <row r="447" spans="1:22" x14ac:dyDescent="0.3">
      <c r="A447" t="s">
        <v>194</v>
      </c>
      <c r="B447" t="s">
        <v>195</v>
      </c>
      <c r="C447" t="s">
        <v>93</v>
      </c>
      <c r="D447" s="29">
        <v>45913</v>
      </c>
      <c r="E447" s="161">
        <v>0</v>
      </c>
      <c r="F447" s="161">
        <v>0</v>
      </c>
      <c r="G447" s="161">
        <v>0</v>
      </c>
      <c r="H447" s="161">
        <v>0</v>
      </c>
      <c r="R447">
        <v>0</v>
      </c>
      <c r="S447">
        <v>0</v>
      </c>
      <c r="T447" s="194">
        <v>0</v>
      </c>
      <c r="U447" t="s">
        <v>193</v>
      </c>
      <c r="V447">
        <v>45566.313437500001</v>
      </c>
    </row>
    <row r="448" spans="1:22" x14ac:dyDescent="0.3">
      <c r="A448" t="s">
        <v>194</v>
      </c>
      <c r="B448" t="s">
        <v>195</v>
      </c>
      <c r="C448" t="s">
        <v>93</v>
      </c>
      <c r="D448" s="29">
        <v>45914</v>
      </c>
      <c r="E448" s="161">
        <v>0</v>
      </c>
      <c r="F448" s="161">
        <v>0</v>
      </c>
      <c r="G448" s="161">
        <v>0</v>
      </c>
      <c r="H448" s="161">
        <v>0</v>
      </c>
      <c r="R448">
        <v>0</v>
      </c>
      <c r="S448">
        <v>0</v>
      </c>
      <c r="T448" s="194">
        <v>0</v>
      </c>
      <c r="U448" t="s">
        <v>193</v>
      </c>
      <c r="V448">
        <v>45566.313449074078</v>
      </c>
    </row>
    <row r="449" spans="1:22" x14ac:dyDescent="0.3">
      <c r="A449" t="s">
        <v>194</v>
      </c>
      <c r="B449" t="s">
        <v>195</v>
      </c>
      <c r="C449" t="s">
        <v>93</v>
      </c>
      <c r="D449" s="29">
        <v>45915</v>
      </c>
      <c r="E449" s="161">
        <v>0</v>
      </c>
      <c r="F449" s="161">
        <v>0</v>
      </c>
      <c r="G449" s="161">
        <v>0</v>
      </c>
      <c r="H449" s="161">
        <v>0</v>
      </c>
      <c r="R449">
        <v>0</v>
      </c>
      <c r="S449">
        <v>0</v>
      </c>
      <c r="T449" s="194">
        <v>0</v>
      </c>
      <c r="U449" t="s">
        <v>193</v>
      </c>
      <c r="V449">
        <v>45566.313449074078</v>
      </c>
    </row>
    <row r="450" spans="1:22" x14ac:dyDescent="0.3">
      <c r="A450" t="s">
        <v>194</v>
      </c>
      <c r="B450" t="s">
        <v>195</v>
      </c>
      <c r="C450" t="s">
        <v>93</v>
      </c>
      <c r="D450" s="29">
        <v>45916</v>
      </c>
      <c r="E450" s="161">
        <v>0</v>
      </c>
      <c r="F450" s="161">
        <v>0</v>
      </c>
      <c r="G450" s="161">
        <v>0</v>
      </c>
      <c r="H450" s="161">
        <v>0</v>
      </c>
      <c r="R450">
        <v>0</v>
      </c>
      <c r="S450">
        <v>0</v>
      </c>
      <c r="T450" s="194">
        <v>0</v>
      </c>
      <c r="U450" t="s">
        <v>193</v>
      </c>
      <c r="V450">
        <v>45566.313460648147</v>
      </c>
    </row>
    <row r="451" spans="1:22" x14ac:dyDescent="0.3">
      <c r="A451" t="s">
        <v>194</v>
      </c>
      <c r="B451" t="s">
        <v>195</v>
      </c>
      <c r="C451" t="s">
        <v>93</v>
      </c>
      <c r="D451" s="29">
        <v>45917</v>
      </c>
      <c r="E451" s="161">
        <v>0</v>
      </c>
      <c r="F451" s="161">
        <v>0</v>
      </c>
      <c r="G451" s="161">
        <v>0</v>
      </c>
      <c r="H451" s="161">
        <v>0</v>
      </c>
      <c r="R451">
        <v>0</v>
      </c>
      <c r="S451">
        <v>0</v>
      </c>
      <c r="T451" s="194">
        <v>0</v>
      </c>
      <c r="U451" t="s">
        <v>193</v>
      </c>
      <c r="V451">
        <v>45566.313460648147</v>
      </c>
    </row>
    <row r="452" spans="1:22" x14ac:dyDescent="0.3">
      <c r="A452" t="s">
        <v>194</v>
      </c>
      <c r="B452" t="s">
        <v>195</v>
      </c>
      <c r="C452" t="s">
        <v>93</v>
      </c>
      <c r="D452" s="29">
        <v>45918</v>
      </c>
      <c r="E452" s="161">
        <v>0</v>
      </c>
      <c r="F452" s="161">
        <v>0</v>
      </c>
      <c r="G452" s="161">
        <v>0</v>
      </c>
      <c r="H452" s="161">
        <v>0</v>
      </c>
      <c r="R452">
        <v>0</v>
      </c>
      <c r="S452">
        <v>0</v>
      </c>
      <c r="T452" s="194">
        <v>0</v>
      </c>
      <c r="U452" t="s">
        <v>193</v>
      </c>
      <c r="V452">
        <v>45566.313460648147</v>
      </c>
    </row>
    <row r="453" spans="1:22" x14ac:dyDescent="0.3">
      <c r="A453" t="s">
        <v>194</v>
      </c>
      <c r="B453" t="s">
        <v>195</v>
      </c>
      <c r="C453" t="s">
        <v>93</v>
      </c>
      <c r="D453" s="29">
        <v>45919</v>
      </c>
      <c r="E453" s="161">
        <v>0</v>
      </c>
      <c r="F453" s="161">
        <v>0</v>
      </c>
      <c r="G453" s="161">
        <v>0</v>
      </c>
      <c r="H453" s="161">
        <v>0</v>
      </c>
      <c r="R453">
        <v>0</v>
      </c>
      <c r="S453">
        <v>0</v>
      </c>
      <c r="T453" s="194">
        <v>0</v>
      </c>
      <c r="U453" t="s">
        <v>193</v>
      </c>
      <c r="V453">
        <v>45566.313460648147</v>
      </c>
    </row>
    <row r="454" spans="1:22" x14ac:dyDescent="0.3">
      <c r="A454" t="s">
        <v>194</v>
      </c>
      <c r="B454" t="s">
        <v>195</v>
      </c>
      <c r="C454" t="s">
        <v>93</v>
      </c>
      <c r="D454" s="29">
        <v>45920</v>
      </c>
      <c r="E454" s="161">
        <v>0</v>
      </c>
      <c r="F454" s="161">
        <v>0</v>
      </c>
      <c r="G454" s="161">
        <v>0</v>
      </c>
      <c r="H454" s="161">
        <v>0</v>
      </c>
      <c r="R454">
        <v>0</v>
      </c>
      <c r="S454">
        <v>0</v>
      </c>
      <c r="T454" s="194">
        <v>0</v>
      </c>
      <c r="U454" t="s">
        <v>193</v>
      </c>
      <c r="V454">
        <v>45566.313472222224</v>
      </c>
    </row>
    <row r="455" spans="1:22" x14ac:dyDescent="0.3">
      <c r="A455" t="s">
        <v>194</v>
      </c>
      <c r="B455" t="s">
        <v>195</v>
      </c>
      <c r="C455" t="s">
        <v>93</v>
      </c>
      <c r="D455" s="29">
        <v>45921</v>
      </c>
      <c r="E455" s="161">
        <v>0</v>
      </c>
      <c r="F455" s="161">
        <v>0</v>
      </c>
      <c r="G455" s="161">
        <v>0</v>
      </c>
      <c r="H455" s="161">
        <v>0</v>
      </c>
      <c r="R455">
        <v>0</v>
      </c>
      <c r="S455">
        <v>0</v>
      </c>
      <c r="T455" s="194">
        <v>0</v>
      </c>
      <c r="U455" t="s">
        <v>193</v>
      </c>
      <c r="V455">
        <v>45566.313472222224</v>
      </c>
    </row>
    <row r="456" spans="1:22" x14ac:dyDescent="0.3">
      <c r="A456" t="s">
        <v>194</v>
      </c>
      <c r="B456" t="s">
        <v>195</v>
      </c>
      <c r="C456" t="s">
        <v>93</v>
      </c>
      <c r="D456" s="29">
        <v>45922</v>
      </c>
      <c r="E456" s="161">
        <v>0</v>
      </c>
      <c r="F456" s="161">
        <v>0</v>
      </c>
      <c r="G456" s="161">
        <v>0</v>
      </c>
      <c r="H456" s="161">
        <v>0</v>
      </c>
      <c r="R456">
        <v>0</v>
      </c>
      <c r="S456">
        <v>0</v>
      </c>
      <c r="T456" s="194">
        <v>0</v>
      </c>
      <c r="U456" t="s">
        <v>193</v>
      </c>
      <c r="V456">
        <v>45566.313483796293</v>
      </c>
    </row>
    <row r="457" spans="1:22" x14ac:dyDescent="0.3">
      <c r="A457" t="s">
        <v>194</v>
      </c>
      <c r="B457" t="s">
        <v>195</v>
      </c>
      <c r="C457" t="s">
        <v>93</v>
      </c>
      <c r="D457" s="29">
        <v>45923</v>
      </c>
      <c r="E457" s="161">
        <v>0</v>
      </c>
      <c r="F457" s="161">
        <v>0</v>
      </c>
      <c r="G457" s="161">
        <v>0</v>
      </c>
      <c r="H457" s="161">
        <v>0</v>
      </c>
      <c r="R457">
        <v>0</v>
      </c>
      <c r="S457">
        <v>0</v>
      </c>
      <c r="T457" s="194">
        <v>0</v>
      </c>
      <c r="U457" t="s">
        <v>193</v>
      </c>
      <c r="V457">
        <v>45566.313483796293</v>
      </c>
    </row>
    <row r="458" spans="1:22" x14ac:dyDescent="0.3">
      <c r="A458" t="s">
        <v>194</v>
      </c>
      <c r="B458" t="s">
        <v>195</v>
      </c>
      <c r="C458" t="s">
        <v>93</v>
      </c>
      <c r="D458" s="29">
        <v>45924</v>
      </c>
      <c r="E458" s="161">
        <v>0</v>
      </c>
      <c r="F458" s="161">
        <v>0</v>
      </c>
      <c r="G458" s="161">
        <v>0</v>
      </c>
      <c r="H458" s="161">
        <v>0</v>
      </c>
      <c r="R458">
        <v>0</v>
      </c>
      <c r="S458">
        <v>0</v>
      </c>
      <c r="T458" s="194">
        <v>0</v>
      </c>
      <c r="U458" t="s">
        <v>193</v>
      </c>
      <c r="V458">
        <v>45566.313483796293</v>
      </c>
    </row>
    <row r="459" spans="1:22" x14ac:dyDescent="0.3">
      <c r="A459" t="s">
        <v>194</v>
      </c>
      <c r="B459" t="s">
        <v>195</v>
      </c>
      <c r="C459" t="s">
        <v>93</v>
      </c>
      <c r="D459" s="29">
        <v>45925</v>
      </c>
      <c r="E459" s="161">
        <v>0</v>
      </c>
      <c r="F459" s="161">
        <v>0</v>
      </c>
      <c r="G459" s="161">
        <v>0</v>
      </c>
      <c r="H459" s="161">
        <v>0</v>
      </c>
      <c r="R459">
        <v>0</v>
      </c>
      <c r="S459">
        <v>0</v>
      </c>
      <c r="T459" s="194">
        <v>0</v>
      </c>
      <c r="U459" t="s">
        <v>193</v>
      </c>
      <c r="V459">
        <v>45566.31349537037</v>
      </c>
    </row>
    <row r="460" spans="1:22" x14ac:dyDescent="0.3">
      <c r="A460" t="s">
        <v>194</v>
      </c>
      <c r="B460" t="s">
        <v>195</v>
      </c>
      <c r="C460" t="s">
        <v>93</v>
      </c>
      <c r="D460" s="29">
        <v>45926</v>
      </c>
      <c r="E460" s="161">
        <v>0</v>
      </c>
      <c r="F460" s="161">
        <v>0</v>
      </c>
      <c r="G460" s="161">
        <v>0</v>
      </c>
      <c r="H460" s="161">
        <v>0</v>
      </c>
      <c r="R460">
        <v>0</v>
      </c>
      <c r="S460">
        <v>0</v>
      </c>
      <c r="T460" s="194">
        <v>0</v>
      </c>
      <c r="U460" t="s">
        <v>193</v>
      </c>
      <c r="V460">
        <v>45566.313483796293</v>
      </c>
    </row>
    <row r="461" spans="1:22" x14ac:dyDescent="0.3">
      <c r="A461" t="s">
        <v>194</v>
      </c>
      <c r="B461" t="s">
        <v>195</v>
      </c>
      <c r="C461" t="s">
        <v>93</v>
      </c>
      <c r="D461" s="29">
        <v>45927</v>
      </c>
      <c r="E461" s="161">
        <v>0</v>
      </c>
      <c r="F461" s="161">
        <v>0</v>
      </c>
      <c r="G461" s="161">
        <v>0</v>
      </c>
      <c r="H461" s="161">
        <v>0</v>
      </c>
      <c r="R461">
        <v>0</v>
      </c>
      <c r="S461">
        <v>0</v>
      </c>
      <c r="T461" s="194">
        <v>0</v>
      </c>
      <c r="U461" t="s">
        <v>193</v>
      </c>
      <c r="V461">
        <v>45566.31349537037</v>
      </c>
    </row>
    <row r="462" spans="1:22" x14ac:dyDescent="0.3">
      <c r="A462" t="s">
        <v>194</v>
      </c>
      <c r="B462" t="s">
        <v>195</v>
      </c>
      <c r="C462" t="s">
        <v>93</v>
      </c>
      <c r="D462" s="29">
        <v>45928</v>
      </c>
      <c r="E462" s="161">
        <v>0</v>
      </c>
      <c r="F462" s="161">
        <v>0</v>
      </c>
      <c r="G462" s="161">
        <v>0</v>
      </c>
      <c r="H462" s="161">
        <v>0</v>
      </c>
      <c r="R462">
        <v>0</v>
      </c>
      <c r="S462">
        <v>0</v>
      </c>
      <c r="T462" s="194">
        <v>0</v>
      </c>
      <c r="U462" t="s">
        <v>193</v>
      </c>
      <c r="V462">
        <v>45566.31349537037</v>
      </c>
    </row>
    <row r="463" spans="1:22" x14ac:dyDescent="0.3">
      <c r="A463" t="s">
        <v>194</v>
      </c>
      <c r="B463" t="s">
        <v>195</v>
      </c>
      <c r="C463" t="s">
        <v>93</v>
      </c>
      <c r="D463" s="29">
        <v>45929</v>
      </c>
      <c r="E463" s="161">
        <v>0</v>
      </c>
      <c r="F463" s="161">
        <v>0</v>
      </c>
      <c r="G463" s="161">
        <v>0</v>
      </c>
      <c r="H463" s="161">
        <v>0</v>
      </c>
      <c r="R463">
        <v>0</v>
      </c>
      <c r="S463">
        <v>0</v>
      </c>
      <c r="T463" s="194">
        <v>0</v>
      </c>
      <c r="U463" t="s">
        <v>193</v>
      </c>
      <c r="V463">
        <v>45566.31349537037</v>
      </c>
    </row>
    <row r="464" spans="1:22" x14ac:dyDescent="0.3">
      <c r="A464" t="s">
        <v>194</v>
      </c>
      <c r="B464" t="s">
        <v>195</v>
      </c>
      <c r="C464" t="s">
        <v>93</v>
      </c>
      <c r="D464" s="29">
        <v>45930</v>
      </c>
      <c r="E464" s="161">
        <v>0</v>
      </c>
      <c r="F464" s="161">
        <v>0</v>
      </c>
      <c r="G464" s="161">
        <v>0</v>
      </c>
      <c r="H464" s="161">
        <v>0</v>
      </c>
      <c r="R464">
        <v>0</v>
      </c>
      <c r="S464">
        <v>0</v>
      </c>
      <c r="T464" s="194">
        <v>0</v>
      </c>
      <c r="U464" t="s">
        <v>193</v>
      </c>
      <c r="V464">
        <v>45566.313506944447</v>
      </c>
    </row>
    <row r="465" spans="1:22" x14ac:dyDescent="0.3">
      <c r="A465" t="s">
        <v>194</v>
      </c>
      <c r="B465" t="s">
        <v>195</v>
      </c>
      <c r="C465" t="s">
        <v>93</v>
      </c>
      <c r="D465" s="29">
        <v>45931</v>
      </c>
      <c r="E465" s="161">
        <v>0</v>
      </c>
      <c r="F465" s="161">
        <v>0</v>
      </c>
      <c r="G465" s="161">
        <v>0</v>
      </c>
      <c r="H465" s="161">
        <v>0</v>
      </c>
      <c r="R465">
        <v>0</v>
      </c>
      <c r="S465">
        <v>0</v>
      </c>
      <c r="T465" s="194">
        <v>0</v>
      </c>
      <c r="U465" t="s">
        <v>193</v>
      </c>
      <c r="V465">
        <v>45597.313356481478</v>
      </c>
    </row>
    <row r="466" spans="1:22" x14ac:dyDescent="0.3">
      <c r="A466" t="s">
        <v>194</v>
      </c>
      <c r="B466" t="s">
        <v>195</v>
      </c>
      <c r="C466" t="s">
        <v>93</v>
      </c>
      <c r="D466" s="29">
        <v>45932</v>
      </c>
      <c r="E466" s="161">
        <v>0</v>
      </c>
      <c r="F466" s="161">
        <v>0</v>
      </c>
      <c r="G466" s="161">
        <v>0</v>
      </c>
      <c r="H466" s="161">
        <v>0</v>
      </c>
      <c r="R466">
        <v>0</v>
      </c>
      <c r="S466">
        <v>0</v>
      </c>
      <c r="T466" s="194">
        <v>0</v>
      </c>
      <c r="U466" t="s">
        <v>193</v>
      </c>
      <c r="V466">
        <v>45597.313356481478</v>
      </c>
    </row>
    <row r="467" spans="1:22" x14ac:dyDescent="0.3">
      <c r="A467" t="s">
        <v>194</v>
      </c>
      <c r="B467" t="s">
        <v>195</v>
      </c>
      <c r="C467" t="s">
        <v>93</v>
      </c>
      <c r="D467" s="29">
        <v>45933</v>
      </c>
      <c r="E467" s="161">
        <v>0</v>
      </c>
      <c r="F467" s="161">
        <v>0</v>
      </c>
      <c r="G467" s="161">
        <v>0</v>
      </c>
      <c r="H467" s="161">
        <v>0</v>
      </c>
      <c r="R467">
        <v>0</v>
      </c>
      <c r="S467">
        <v>0</v>
      </c>
      <c r="T467" s="194">
        <v>0</v>
      </c>
      <c r="U467" t="s">
        <v>193</v>
      </c>
      <c r="V467">
        <v>45597.313344907408</v>
      </c>
    </row>
    <row r="468" spans="1:22" x14ac:dyDescent="0.3">
      <c r="A468" t="s">
        <v>194</v>
      </c>
      <c r="B468" t="s">
        <v>195</v>
      </c>
      <c r="C468" t="s">
        <v>93</v>
      </c>
      <c r="D468" s="29">
        <v>45934</v>
      </c>
      <c r="E468" s="161">
        <v>0</v>
      </c>
      <c r="F468" s="161">
        <v>0</v>
      </c>
      <c r="G468" s="161">
        <v>0</v>
      </c>
      <c r="H468" s="161">
        <v>0</v>
      </c>
      <c r="R468">
        <v>0</v>
      </c>
      <c r="S468">
        <v>0</v>
      </c>
      <c r="T468" s="194">
        <v>0</v>
      </c>
      <c r="U468" t="s">
        <v>193</v>
      </c>
      <c r="V468">
        <v>45597.313356481478</v>
      </c>
    </row>
    <row r="469" spans="1:22" x14ac:dyDescent="0.3">
      <c r="A469" t="s">
        <v>194</v>
      </c>
      <c r="B469" t="s">
        <v>195</v>
      </c>
      <c r="C469" t="s">
        <v>93</v>
      </c>
      <c r="D469" s="29">
        <v>45935</v>
      </c>
      <c r="E469" s="161">
        <v>0</v>
      </c>
      <c r="F469" s="161">
        <v>0</v>
      </c>
      <c r="G469" s="161">
        <v>0</v>
      </c>
      <c r="H469" s="161">
        <v>0</v>
      </c>
      <c r="R469">
        <v>0</v>
      </c>
      <c r="S469">
        <v>0</v>
      </c>
      <c r="T469" s="194">
        <v>0</v>
      </c>
      <c r="U469" t="s">
        <v>193</v>
      </c>
      <c r="V469">
        <v>45597.313356481478</v>
      </c>
    </row>
    <row r="470" spans="1:22" x14ac:dyDescent="0.3">
      <c r="A470" t="s">
        <v>194</v>
      </c>
      <c r="B470" t="s">
        <v>195</v>
      </c>
      <c r="C470" t="s">
        <v>93</v>
      </c>
      <c r="D470" s="29">
        <v>45936</v>
      </c>
      <c r="E470" s="161">
        <v>0</v>
      </c>
      <c r="F470" s="161">
        <v>0</v>
      </c>
      <c r="G470" s="161">
        <v>0</v>
      </c>
      <c r="H470" s="161">
        <v>0</v>
      </c>
      <c r="R470">
        <v>0</v>
      </c>
      <c r="S470">
        <v>0</v>
      </c>
      <c r="T470" s="194">
        <v>0</v>
      </c>
      <c r="U470" t="s">
        <v>193</v>
      </c>
      <c r="V470">
        <v>45597.313344907408</v>
      </c>
    </row>
    <row r="471" spans="1:22" x14ac:dyDescent="0.3">
      <c r="A471" t="s">
        <v>194</v>
      </c>
      <c r="B471" t="s">
        <v>195</v>
      </c>
      <c r="C471" t="s">
        <v>93</v>
      </c>
      <c r="D471" s="29">
        <v>45937</v>
      </c>
      <c r="E471" s="161">
        <v>0</v>
      </c>
      <c r="F471" s="161">
        <v>0</v>
      </c>
      <c r="G471" s="161">
        <v>0</v>
      </c>
      <c r="H471" s="161">
        <v>0</v>
      </c>
      <c r="R471">
        <v>0</v>
      </c>
      <c r="S471">
        <v>0</v>
      </c>
      <c r="T471" s="194">
        <v>0</v>
      </c>
      <c r="U471" t="s">
        <v>193</v>
      </c>
      <c r="V471">
        <v>45597.313356481478</v>
      </c>
    </row>
    <row r="472" spans="1:22" x14ac:dyDescent="0.3">
      <c r="A472" t="s">
        <v>194</v>
      </c>
      <c r="B472" t="s">
        <v>195</v>
      </c>
      <c r="C472" t="s">
        <v>93</v>
      </c>
      <c r="D472" s="29">
        <v>45938</v>
      </c>
      <c r="E472" s="161">
        <v>0</v>
      </c>
      <c r="F472" s="161">
        <v>0</v>
      </c>
      <c r="G472" s="161">
        <v>0</v>
      </c>
      <c r="H472" s="161">
        <v>0</v>
      </c>
      <c r="R472">
        <v>0</v>
      </c>
      <c r="S472">
        <v>0</v>
      </c>
      <c r="T472" s="194">
        <v>0</v>
      </c>
      <c r="U472" t="s">
        <v>193</v>
      </c>
      <c r="V472">
        <v>45597.313379629632</v>
      </c>
    </row>
    <row r="473" spans="1:22" x14ac:dyDescent="0.3">
      <c r="A473" t="s">
        <v>194</v>
      </c>
      <c r="B473" t="s">
        <v>195</v>
      </c>
      <c r="C473" t="s">
        <v>93</v>
      </c>
      <c r="D473" s="29">
        <v>45939</v>
      </c>
      <c r="E473" s="161">
        <v>0</v>
      </c>
      <c r="F473" s="161">
        <v>0</v>
      </c>
      <c r="G473" s="161">
        <v>0</v>
      </c>
      <c r="H473" s="161">
        <v>0</v>
      </c>
      <c r="R473">
        <v>0</v>
      </c>
      <c r="S473">
        <v>0</v>
      </c>
      <c r="T473" s="194">
        <v>0</v>
      </c>
      <c r="U473" t="s">
        <v>193</v>
      </c>
      <c r="V473">
        <v>45597.313356481478</v>
      </c>
    </row>
    <row r="474" spans="1:22" x14ac:dyDescent="0.3">
      <c r="A474" t="s">
        <v>194</v>
      </c>
      <c r="B474" t="s">
        <v>195</v>
      </c>
      <c r="C474" t="s">
        <v>93</v>
      </c>
      <c r="D474" s="29">
        <v>45940</v>
      </c>
      <c r="E474" s="161">
        <v>0</v>
      </c>
      <c r="F474" s="161">
        <v>0</v>
      </c>
      <c r="G474" s="161">
        <v>0</v>
      </c>
      <c r="H474" s="161">
        <v>0</v>
      </c>
      <c r="R474">
        <v>0</v>
      </c>
      <c r="S474">
        <v>0</v>
      </c>
      <c r="T474" s="194">
        <v>0</v>
      </c>
      <c r="U474" t="s">
        <v>193</v>
      </c>
      <c r="V474">
        <v>45597.313368055555</v>
      </c>
    </row>
    <row r="475" spans="1:22" x14ac:dyDescent="0.3">
      <c r="A475" t="s">
        <v>194</v>
      </c>
      <c r="B475" t="s">
        <v>195</v>
      </c>
      <c r="C475" t="s">
        <v>93</v>
      </c>
      <c r="D475" s="29">
        <v>45941</v>
      </c>
      <c r="E475" s="161">
        <v>0</v>
      </c>
      <c r="F475" s="161">
        <v>0</v>
      </c>
      <c r="G475" s="161">
        <v>0</v>
      </c>
      <c r="H475" s="161">
        <v>0</v>
      </c>
      <c r="R475">
        <v>0</v>
      </c>
      <c r="S475">
        <v>0</v>
      </c>
      <c r="T475" s="194">
        <v>0</v>
      </c>
      <c r="U475" t="s">
        <v>193</v>
      </c>
      <c r="V475">
        <v>45597.313379629632</v>
      </c>
    </row>
    <row r="476" spans="1:22" x14ac:dyDescent="0.3">
      <c r="A476" t="s">
        <v>194</v>
      </c>
      <c r="B476" t="s">
        <v>195</v>
      </c>
      <c r="C476" t="s">
        <v>93</v>
      </c>
      <c r="D476" s="29">
        <v>45942</v>
      </c>
      <c r="E476" s="161">
        <v>0</v>
      </c>
      <c r="F476" s="161">
        <v>0</v>
      </c>
      <c r="G476" s="161">
        <v>0</v>
      </c>
      <c r="H476" s="161">
        <v>0</v>
      </c>
      <c r="R476">
        <v>0</v>
      </c>
      <c r="S476">
        <v>0</v>
      </c>
      <c r="T476" s="194">
        <v>0</v>
      </c>
      <c r="U476" t="s">
        <v>193</v>
      </c>
      <c r="V476">
        <v>45597.313379629632</v>
      </c>
    </row>
    <row r="477" spans="1:22" x14ac:dyDescent="0.3">
      <c r="A477" t="s">
        <v>194</v>
      </c>
      <c r="B477" t="s">
        <v>195</v>
      </c>
      <c r="C477" t="s">
        <v>93</v>
      </c>
      <c r="D477" s="29">
        <v>45943</v>
      </c>
      <c r="E477" s="161">
        <v>0</v>
      </c>
      <c r="F477" s="161">
        <v>0</v>
      </c>
      <c r="G477" s="161">
        <v>0</v>
      </c>
      <c r="H477" s="161">
        <v>0</v>
      </c>
      <c r="R477">
        <v>0</v>
      </c>
      <c r="S477">
        <v>0</v>
      </c>
      <c r="T477" s="194">
        <v>0</v>
      </c>
      <c r="U477" t="s">
        <v>193</v>
      </c>
      <c r="V477">
        <v>45597.313379629632</v>
      </c>
    </row>
    <row r="478" spans="1:22" x14ac:dyDescent="0.3">
      <c r="A478" t="s">
        <v>194</v>
      </c>
      <c r="B478" t="s">
        <v>195</v>
      </c>
      <c r="C478" t="s">
        <v>93</v>
      </c>
      <c r="D478" s="29">
        <v>45944</v>
      </c>
      <c r="E478" s="161">
        <v>0</v>
      </c>
      <c r="F478" s="161">
        <v>0</v>
      </c>
      <c r="G478" s="161">
        <v>0</v>
      </c>
      <c r="H478" s="161">
        <v>0</v>
      </c>
      <c r="R478">
        <v>0</v>
      </c>
      <c r="S478">
        <v>0</v>
      </c>
      <c r="T478" s="194">
        <v>0</v>
      </c>
      <c r="U478" t="s">
        <v>193</v>
      </c>
      <c r="V478">
        <v>45597.313379629632</v>
      </c>
    </row>
    <row r="479" spans="1:22" x14ac:dyDescent="0.3">
      <c r="A479" t="s">
        <v>194</v>
      </c>
      <c r="B479" t="s">
        <v>195</v>
      </c>
      <c r="C479" t="s">
        <v>93</v>
      </c>
      <c r="D479" s="29">
        <v>45945</v>
      </c>
      <c r="E479" s="161">
        <v>0</v>
      </c>
      <c r="F479" s="161">
        <v>0</v>
      </c>
      <c r="G479" s="161">
        <v>0</v>
      </c>
      <c r="H479" s="161">
        <v>0</v>
      </c>
      <c r="R479">
        <v>0</v>
      </c>
      <c r="S479">
        <v>0</v>
      </c>
      <c r="T479" s="194">
        <v>0</v>
      </c>
      <c r="U479" t="s">
        <v>193</v>
      </c>
      <c r="V479">
        <v>45597.313391203701</v>
      </c>
    </row>
    <row r="480" spans="1:22" x14ac:dyDescent="0.3">
      <c r="A480" t="s">
        <v>194</v>
      </c>
      <c r="B480" t="s">
        <v>195</v>
      </c>
      <c r="C480" t="s">
        <v>93</v>
      </c>
      <c r="D480" s="29">
        <v>45946</v>
      </c>
      <c r="E480" s="161">
        <v>0</v>
      </c>
      <c r="F480" s="161">
        <v>0</v>
      </c>
      <c r="G480" s="161">
        <v>0</v>
      </c>
      <c r="H480" s="161">
        <v>0</v>
      </c>
      <c r="R480">
        <v>0</v>
      </c>
      <c r="S480">
        <v>0</v>
      </c>
      <c r="T480" s="194">
        <v>0</v>
      </c>
      <c r="U480" t="s">
        <v>193</v>
      </c>
      <c r="V480">
        <v>45597.313391203701</v>
      </c>
    </row>
    <row r="481" spans="1:22" x14ac:dyDescent="0.3">
      <c r="A481" t="s">
        <v>194</v>
      </c>
      <c r="B481" t="s">
        <v>195</v>
      </c>
      <c r="C481" t="s">
        <v>93</v>
      </c>
      <c r="D481" s="29">
        <v>45947</v>
      </c>
      <c r="E481" s="161">
        <v>0</v>
      </c>
      <c r="F481" s="161">
        <v>0</v>
      </c>
      <c r="G481" s="161">
        <v>0</v>
      </c>
      <c r="H481" s="161">
        <v>0</v>
      </c>
      <c r="R481">
        <v>0</v>
      </c>
      <c r="S481">
        <v>0</v>
      </c>
      <c r="T481" s="194">
        <v>0</v>
      </c>
      <c r="U481" t="s">
        <v>193</v>
      </c>
      <c r="V481">
        <v>45597.313402777778</v>
      </c>
    </row>
    <row r="482" spans="1:22" x14ac:dyDescent="0.3">
      <c r="A482" t="s">
        <v>194</v>
      </c>
      <c r="B482" t="s">
        <v>195</v>
      </c>
      <c r="C482" t="s">
        <v>93</v>
      </c>
      <c r="D482" s="29">
        <v>45948</v>
      </c>
      <c r="E482" s="161">
        <v>0</v>
      </c>
      <c r="F482" s="161">
        <v>0</v>
      </c>
      <c r="G482" s="161">
        <v>0</v>
      </c>
      <c r="H482" s="161">
        <v>0</v>
      </c>
      <c r="R482">
        <v>0</v>
      </c>
      <c r="S482">
        <v>0</v>
      </c>
      <c r="T482" s="194">
        <v>0</v>
      </c>
      <c r="U482" t="s">
        <v>193</v>
      </c>
      <c r="V482">
        <v>45597.313414351855</v>
      </c>
    </row>
    <row r="483" spans="1:22" x14ac:dyDescent="0.3">
      <c r="A483" t="s">
        <v>194</v>
      </c>
      <c r="B483" t="s">
        <v>195</v>
      </c>
      <c r="C483" t="s">
        <v>93</v>
      </c>
      <c r="D483" s="29">
        <v>45949</v>
      </c>
      <c r="E483" s="161">
        <v>0</v>
      </c>
      <c r="F483" s="161">
        <v>0</v>
      </c>
      <c r="G483" s="161">
        <v>0</v>
      </c>
      <c r="H483" s="161">
        <v>0</v>
      </c>
      <c r="R483">
        <v>0</v>
      </c>
      <c r="S483">
        <v>0</v>
      </c>
      <c r="T483" s="194">
        <v>0</v>
      </c>
      <c r="U483" t="s">
        <v>193</v>
      </c>
      <c r="V483">
        <v>45597.313402777778</v>
      </c>
    </row>
    <row r="484" spans="1:22" x14ac:dyDescent="0.3">
      <c r="A484" t="s">
        <v>194</v>
      </c>
      <c r="B484" t="s">
        <v>195</v>
      </c>
      <c r="C484" t="s">
        <v>93</v>
      </c>
      <c r="D484" s="29">
        <v>45950</v>
      </c>
      <c r="E484" s="161">
        <v>0</v>
      </c>
      <c r="F484" s="161">
        <v>0</v>
      </c>
      <c r="G484" s="161">
        <v>0</v>
      </c>
      <c r="H484" s="161">
        <v>0</v>
      </c>
      <c r="R484">
        <v>0</v>
      </c>
      <c r="S484">
        <v>0</v>
      </c>
      <c r="T484" s="194">
        <v>0</v>
      </c>
      <c r="U484" t="s">
        <v>193</v>
      </c>
      <c r="V484">
        <v>45597.313402777778</v>
      </c>
    </row>
    <row r="485" spans="1:22" x14ac:dyDescent="0.3">
      <c r="A485" t="s">
        <v>194</v>
      </c>
      <c r="B485" t="s">
        <v>195</v>
      </c>
      <c r="C485" t="s">
        <v>93</v>
      </c>
      <c r="D485" s="29">
        <v>45951</v>
      </c>
      <c r="E485" s="161">
        <v>0</v>
      </c>
      <c r="F485" s="161">
        <v>0</v>
      </c>
      <c r="G485" s="161">
        <v>0</v>
      </c>
      <c r="H485" s="161">
        <v>0</v>
      </c>
      <c r="R485">
        <v>0</v>
      </c>
      <c r="S485">
        <v>0</v>
      </c>
      <c r="T485" s="194">
        <v>0</v>
      </c>
      <c r="U485" t="s">
        <v>193</v>
      </c>
      <c r="V485">
        <v>45597.313414351855</v>
      </c>
    </row>
    <row r="486" spans="1:22" x14ac:dyDescent="0.3">
      <c r="A486" t="s">
        <v>194</v>
      </c>
      <c r="B486" t="s">
        <v>195</v>
      </c>
      <c r="C486" t="s">
        <v>93</v>
      </c>
      <c r="D486" s="29">
        <v>45952</v>
      </c>
      <c r="E486" s="161">
        <v>0</v>
      </c>
      <c r="F486" s="161">
        <v>0</v>
      </c>
      <c r="G486" s="161">
        <v>0</v>
      </c>
      <c r="H486" s="161">
        <v>0</v>
      </c>
      <c r="R486">
        <v>0</v>
      </c>
      <c r="S486">
        <v>0</v>
      </c>
      <c r="T486" s="194">
        <v>0</v>
      </c>
      <c r="U486" t="s">
        <v>193</v>
      </c>
      <c r="V486">
        <v>45597.313414351855</v>
      </c>
    </row>
    <row r="487" spans="1:22" x14ac:dyDescent="0.3">
      <c r="A487" t="s">
        <v>194</v>
      </c>
      <c r="B487" t="s">
        <v>195</v>
      </c>
      <c r="C487" t="s">
        <v>93</v>
      </c>
      <c r="D487" s="29">
        <v>45953</v>
      </c>
      <c r="E487" s="161">
        <v>0</v>
      </c>
      <c r="F487" s="161">
        <v>0</v>
      </c>
      <c r="G487" s="161">
        <v>0</v>
      </c>
      <c r="H487" s="161">
        <v>0</v>
      </c>
      <c r="R487">
        <v>0</v>
      </c>
      <c r="S487">
        <v>0</v>
      </c>
      <c r="T487" s="194">
        <v>0</v>
      </c>
      <c r="U487" t="s">
        <v>193</v>
      </c>
      <c r="V487">
        <v>45597.313425925924</v>
      </c>
    </row>
    <row r="488" spans="1:22" x14ac:dyDescent="0.3">
      <c r="A488" t="s">
        <v>194</v>
      </c>
      <c r="B488" t="s">
        <v>195</v>
      </c>
      <c r="C488" t="s">
        <v>93</v>
      </c>
      <c r="D488" s="29">
        <v>45954</v>
      </c>
      <c r="E488" s="161">
        <v>0</v>
      </c>
      <c r="F488" s="161">
        <v>0</v>
      </c>
      <c r="G488" s="161">
        <v>0</v>
      </c>
      <c r="H488" s="161">
        <v>0</v>
      </c>
      <c r="R488">
        <v>0</v>
      </c>
      <c r="S488">
        <v>0</v>
      </c>
      <c r="T488" s="194">
        <v>0</v>
      </c>
      <c r="U488" t="s">
        <v>193</v>
      </c>
      <c r="V488">
        <v>45597.313425925924</v>
      </c>
    </row>
    <row r="489" spans="1:22" x14ac:dyDescent="0.3">
      <c r="A489" t="s">
        <v>194</v>
      </c>
      <c r="B489" t="s">
        <v>195</v>
      </c>
      <c r="C489" t="s">
        <v>93</v>
      </c>
      <c r="D489" s="29">
        <v>45955</v>
      </c>
      <c r="E489" s="161">
        <v>0</v>
      </c>
      <c r="F489" s="161">
        <v>0</v>
      </c>
      <c r="G489" s="161">
        <v>0</v>
      </c>
      <c r="H489" s="161">
        <v>0</v>
      </c>
      <c r="R489">
        <v>0</v>
      </c>
      <c r="S489">
        <v>0</v>
      </c>
      <c r="T489" s="194">
        <v>0</v>
      </c>
      <c r="U489" t="s">
        <v>193</v>
      </c>
      <c r="V489">
        <v>45597.313425925924</v>
      </c>
    </row>
    <row r="490" spans="1:22" x14ac:dyDescent="0.3">
      <c r="A490" t="s">
        <v>194</v>
      </c>
      <c r="B490" t="s">
        <v>195</v>
      </c>
      <c r="C490" t="s">
        <v>93</v>
      </c>
      <c r="D490" s="29">
        <v>45956</v>
      </c>
      <c r="E490" s="161">
        <v>0</v>
      </c>
      <c r="F490" s="161">
        <v>0</v>
      </c>
      <c r="G490" s="161">
        <v>0</v>
      </c>
      <c r="H490" s="161">
        <v>0</v>
      </c>
      <c r="R490">
        <v>0</v>
      </c>
      <c r="S490">
        <v>0</v>
      </c>
      <c r="T490" s="194">
        <v>0</v>
      </c>
      <c r="U490" t="s">
        <v>193</v>
      </c>
      <c r="V490">
        <v>45597.313425925924</v>
      </c>
    </row>
    <row r="491" spans="1:22" x14ac:dyDescent="0.3">
      <c r="A491" t="s">
        <v>194</v>
      </c>
      <c r="B491" t="s">
        <v>195</v>
      </c>
      <c r="C491" t="s">
        <v>93</v>
      </c>
      <c r="D491" s="29">
        <v>45957</v>
      </c>
      <c r="E491" s="161">
        <v>0</v>
      </c>
      <c r="F491" s="161">
        <v>0</v>
      </c>
      <c r="G491" s="161">
        <v>0</v>
      </c>
      <c r="H491" s="161">
        <v>0</v>
      </c>
      <c r="R491">
        <v>0</v>
      </c>
      <c r="S491">
        <v>0</v>
      </c>
      <c r="T491" s="194">
        <v>0</v>
      </c>
      <c r="U491" t="s">
        <v>193</v>
      </c>
      <c r="V491">
        <v>45597.313425925924</v>
      </c>
    </row>
    <row r="492" spans="1:22" x14ac:dyDescent="0.3">
      <c r="A492" t="s">
        <v>194</v>
      </c>
      <c r="B492" t="s">
        <v>195</v>
      </c>
      <c r="C492" t="s">
        <v>93</v>
      </c>
      <c r="D492" s="29">
        <v>45958</v>
      </c>
      <c r="E492" s="161">
        <v>0</v>
      </c>
      <c r="F492" s="161">
        <v>0</v>
      </c>
      <c r="G492" s="161">
        <v>0</v>
      </c>
      <c r="H492" s="161">
        <v>0</v>
      </c>
      <c r="R492">
        <v>0</v>
      </c>
      <c r="S492">
        <v>0</v>
      </c>
      <c r="T492" s="194">
        <v>0</v>
      </c>
      <c r="U492" t="s">
        <v>193</v>
      </c>
      <c r="V492">
        <v>45597.313437500001</v>
      </c>
    </row>
    <row r="493" spans="1:22" x14ac:dyDescent="0.3">
      <c r="A493" t="s">
        <v>194</v>
      </c>
      <c r="B493" t="s">
        <v>195</v>
      </c>
      <c r="C493" t="s">
        <v>93</v>
      </c>
      <c r="D493" s="29">
        <v>45959</v>
      </c>
      <c r="E493" s="161">
        <v>0</v>
      </c>
      <c r="F493" s="161">
        <v>0</v>
      </c>
      <c r="G493" s="161">
        <v>0</v>
      </c>
      <c r="H493" s="161">
        <v>0</v>
      </c>
      <c r="R493">
        <v>0</v>
      </c>
      <c r="S493">
        <v>0</v>
      </c>
      <c r="T493" s="194">
        <v>0</v>
      </c>
      <c r="U493" t="s">
        <v>193</v>
      </c>
      <c r="V493">
        <v>45597.313437500001</v>
      </c>
    </row>
    <row r="494" spans="1:22" x14ac:dyDescent="0.3">
      <c r="A494" t="s">
        <v>194</v>
      </c>
      <c r="B494" t="s">
        <v>195</v>
      </c>
      <c r="C494" t="s">
        <v>93</v>
      </c>
      <c r="D494" s="29">
        <v>45960</v>
      </c>
      <c r="E494" s="161">
        <v>0</v>
      </c>
      <c r="F494" s="161">
        <v>0</v>
      </c>
      <c r="G494" s="161">
        <v>0</v>
      </c>
      <c r="H494" s="161">
        <v>0</v>
      </c>
      <c r="R494">
        <v>0</v>
      </c>
      <c r="S494">
        <v>0</v>
      </c>
      <c r="T494" s="194">
        <v>0</v>
      </c>
      <c r="U494" t="s">
        <v>193</v>
      </c>
      <c r="V494">
        <v>45597.313449074078</v>
      </c>
    </row>
    <row r="495" spans="1:22" x14ac:dyDescent="0.3">
      <c r="A495" t="s">
        <v>194</v>
      </c>
      <c r="B495" t="s">
        <v>195</v>
      </c>
      <c r="C495" t="s">
        <v>93</v>
      </c>
      <c r="D495" s="29">
        <v>45961</v>
      </c>
      <c r="E495" s="161">
        <v>0</v>
      </c>
      <c r="F495" s="161">
        <v>0</v>
      </c>
      <c r="G495" s="161">
        <v>0</v>
      </c>
      <c r="H495" s="161">
        <v>0</v>
      </c>
      <c r="R495">
        <v>0</v>
      </c>
      <c r="S495">
        <v>0</v>
      </c>
      <c r="T495" s="194">
        <v>0</v>
      </c>
      <c r="U495" t="s">
        <v>193</v>
      </c>
      <c r="V495">
        <v>45597.313449074078</v>
      </c>
    </row>
    <row r="496" spans="1:22" x14ac:dyDescent="0.3">
      <c r="A496" t="s">
        <v>194</v>
      </c>
      <c r="B496" t="s">
        <v>195</v>
      </c>
      <c r="C496" t="s">
        <v>93</v>
      </c>
      <c r="D496" s="29">
        <v>45962</v>
      </c>
      <c r="E496" s="161">
        <v>0</v>
      </c>
      <c r="F496" s="161">
        <v>0</v>
      </c>
      <c r="G496" s="161">
        <v>0</v>
      </c>
      <c r="H496" s="161">
        <v>0</v>
      </c>
      <c r="R496">
        <v>0</v>
      </c>
      <c r="S496">
        <v>0</v>
      </c>
      <c r="T496" s="194">
        <v>0</v>
      </c>
      <c r="U496" t="s">
        <v>193</v>
      </c>
      <c r="V496">
        <v>45627.313368055555</v>
      </c>
    </row>
    <row r="497" spans="1:22" x14ac:dyDescent="0.3">
      <c r="A497" t="s">
        <v>194</v>
      </c>
      <c r="B497" t="s">
        <v>195</v>
      </c>
      <c r="C497" t="s">
        <v>93</v>
      </c>
      <c r="D497" s="29">
        <v>45963</v>
      </c>
      <c r="E497" s="161">
        <v>0</v>
      </c>
      <c r="F497" s="161">
        <v>0</v>
      </c>
      <c r="G497" s="161">
        <v>0</v>
      </c>
      <c r="H497" s="161">
        <v>0</v>
      </c>
      <c r="R497">
        <v>0</v>
      </c>
      <c r="S497">
        <v>0</v>
      </c>
      <c r="T497" s="194">
        <v>0</v>
      </c>
      <c r="U497" t="s">
        <v>193</v>
      </c>
      <c r="V497">
        <v>45627.313391203701</v>
      </c>
    </row>
    <row r="498" spans="1:22" x14ac:dyDescent="0.3">
      <c r="A498" t="s">
        <v>194</v>
      </c>
      <c r="B498" t="s">
        <v>195</v>
      </c>
      <c r="C498" t="s">
        <v>93</v>
      </c>
      <c r="D498" s="29">
        <v>45964</v>
      </c>
      <c r="E498" s="161">
        <v>0</v>
      </c>
      <c r="F498" s="161">
        <v>0</v>
      </c>
      <c r="G498" s="161">
        <v>0</v>
      </c>
      <c r="H498" s="161">
        <v>0</v>
      </c>
      <c r="R498">
        <v>0</v>
      </c>
      <c r="S498">
        <v>0</v>
      </c>
      <c r="T498" s="194">
        <v>0</v>
      </c>
      <c r="U498" t="s">
        <v>193</v>
      </c>
      <c r="V498">
        <v>45627.313391203701</v>
      </c>
    </row>
    <row r="499" spans="1:22" x14ac:dyDescent="0.3">
      <c r="A499" t="s">
        <v>194</v>
      </c>
      <c r="B499" t="s">
        <v>195</v>
      </c>
      <c r="C499" t="s">
        <v>93</v>
      </c>
      <c r="D499" s="29">
        <v>45965</v>
      </c>
      <c r="E499" s="161">
        <v>0</v>
      </c>
      <c r="F499" s="161">
        <v>0</v>
      </c>
      <c r="G499" s="161">
        <v>0</v>
      </c>
      <c r="H499" s="161">
        <v>0</v>
      </c>
      <c r="R499">
        <v>0</v>
      </c>
      <c r="S499">
        <v>0</v>
      </c>
      <c r="T499" s="194">
        <v>0</v>
      </c>
      <c r="U499" t="s">
        <v>193</v>
      </c>
      <c r="V499">
        <v>45627.313321759262</v>
      </c>
    </row>
    <row r="500" spans="1:22" x14ac:dyDescent="0.3">
      <c r="A500" t="s">
        <v>194</v>
      </c>
      <c r="B500" t="s">
        <v>195</v>
      </c>
      <c r="C500" t="s">
        <v>93</v>
      </c>
      <c r="D500" s="29">
        <v>45966</v>
      </c>
      <c r="E500" s="161">
        <v>0</v>
      </c>
      <c r="F500" s="161">
        <v>0</v>
      </c>
      <c r="G500" s="161">
        <v>0</v>
      </c>
      <c r="H500" s="161">
        <v>0</v>
      </c>
      <c r="R500">
        <v>0</v>
      </c>
      <c r="S500">
        <v>0</v>
      </c>
      <c r="T500" s="194">
        <v>0</v>
      </c>
      <c r="U500" t="s">
        <v>193</v>
      </c>
      <c r="V500">
        <v>45627.313402777778</v>
      </c>
    </row>
    <row r="501" spans="1:22" x14ac:dyDescent="0.3">
      <c r="A501" t="s">
        <v>194</v>
      </c>
      <c r="B501" t="s">
        <v>195</v>
      </c>
      <c r="C501" t="s">
        <v>93</v>
      </c>
      <c r="D501" s="29">
        <v>45967</v>
      </c>
      <c r="E501" s="161">
        <v>0</v>
      </c>
      <c r="F501" s="161">
        <v>0</v>
      </c>
      <c r="G501" s="161">
        <v>0</v>
      </c>
      <c r="H501" s="161">
        <v>0</v>
      </c>
      <c r="R501">
        <v>0</v>
      </c>
      <c r="S501">
        <v>0</v>
      </c>
      <c r="T501" s="194">
        <v>0</v>
      </c>
      <c r="U501" t="s">
        <v>193</v>
      </c>
      <c r="V501">
        <v>45627.313402777778</v>
      </c>
    </row>
    <row r="502" spans="1:22" x14ac:dyDescent="0.3">
      <c r="A502" t="s">
        <v>194</v>
      </c>
      <c r="B502" t="s">
        <v>195</v>
      </c>
      <c r="C502" t="s">
        <v>93</v>
      </c>
      <c r="D502" s="29">
        <v>45968</v>
      </c>
      <c r="E502" s="161">
        <v>0</v>
      </c>
      <c r="F502" s="161">
        <v>0</v>
      </c>
      <c r="G502" s="161">
        <v>0</v>
      </c>
      <c r="H502" s="161">
        <v>0</v>
      </c>
      <c r="R502">
        <v>0</v>
      </c>
      <c r="S502">
        <v>0</v>
      </c>
      <c r="T502" s="194">
        <v>0</v>
      </c>
      <c r="U502" t="s">
        <v>193</v>
      </c>
      <c r="V502">
        <v>45627.313391203701</v>
      </c>
    </row>
    <row r="503" spans="1:22" x14ac:dyDescent="0.3">
      <c r="A503" t="s">
        <v>194</v>
      </c>
      <c r="B503" t="s">
        <v>195</v>
      </c>
      <c r="C503" t="s">
        <v>93</v>
      </c>
      <c r="D503" s="29">
        <v>45969</v>
      </c>
      <c r="E503" s="161">
        <v>0</v>
      </c>
      <c r="F503" s="161">
        <v>0</v>
      </c>
      <c r="G503" s="161">
        <v>0</v>
      </c>
      <c r="H503" s="161">
        <v>0</v>
      </c>
      <c r="R503">
        <v>0</v>
      </c>
      <c r="S503">
        <v>0</v>
      </c>
      <c r="T503" s="194">
        <v>0</v>
      </c>
      <c r="U503" t="s">
        <v>193</v>
      </c>
      <c r="V503">
        <v>45627.313402777778</v>
      </c>
    </row>
    <row r="504" spans="1:22" x14ac:dyDescent="0.3">
      <c r="A504" t="s">
        <v>194</v>
      </c>
      <c r="B504" t="s">
        <v>195</v>
      </c>
      <c r="C504" t="s">
        <v>93</v>
      </c>
      <c r="D504" s="29">
        <v>45970</v>
      </c>
      <c r="E504" s="161">
        <v>0</v>
      </c>
      <c r="F504" s="161">
        <v>0</v>
      </c>
      <c r="G504" s="161">
        <v>0</v>
      </c>
      <c r="H504" s="161">
        <v>0</v>
      </c>
      <c r="R504">
        <v>0</v>
      </c>
      <c r="S504">
        <v>0</v>
      </c>
      <c r="T504" s="194">
        <v>0</v>
      </c>
      <c r="U504" t="s">
        <v>193</v>
      </c>
      <c r="V504">
        <v>45627.313402777778</v>
      </c>
    </row>
    <row r="505" spans="1:22" x14ac:dyDescent="0.3">
      <c r="A505" t="s">
        <v>194</v>
      </c>
      <c r="B505" t="s">
        <v>195</v>
      </c>
      <c r="C505" t="s">
        <v>93</v>
      </c>
      <c r="D505" s="29">
        <v>45971</v>
      </c>
      <c r="E505" s="161">
        <v>0</v>
      </c>
      <c r="F505" s="161">
        <v>0</v>
      </c>
      <c r="G505" s="161">
        <v>0</v>
      </c>
      <c r="H505" s="161">
        <v>0</v>
      </c>
      <c r="R505">
        <v>0</v>
      </c>
      <c r="S505">
        <v>0</v>
      </c>
      <c r="T505" s="194">
        <v>0</v>
      </c>
      <c r="U505" t="s">
        <v>193</v>
      </c>
      <c r="V505">
        <v>45627.313414351855</v>
      </c>
    </row>
    <row r="506" spans="1:22" x14ac:dyDescent="0.3">
      <c r="A506" t="s">
        <v>194</v>
      </c>
      <c r="B506" t="s">
        <v>195</v>
      </c>
      <c r="C506" t="s">
        <v>93</v>
      </c>
      <c r="D506" s="29">
        <v>45972</v>
      </c>
      <c r="E506" s="161">
        <v>0</v>
      </c>
      <c r="F506" s="161">
        <v>0</v>
      </c>
      <c r="G506" s="161">
        <v>0</v>
      </c>
      <c r="H506" s="161">
        <v>0</v>
      </c>
      <c r="R506">
        <v>0</v>
      </c>
      <c r="S506">
        <v>0</v>
      </c>
      <c r="T506" s="194">
        <v>0</v>
      </c>
      <c r="U506" t="s">
        <v>193</v>
      </c>
      <c r="V506">
        <v>45627.313414351855</v>
      </c>
    </row>
    <row r="507" spans="1:22" x14ac:dyDescent="0.3">
      <c r="A507" t="s">
        <v>194</v>
      </c>
      <c r="B507" t="s">
        <v>195</v>
      </c>
      <c r="C507" t="s">
        <v>93</v>
      </c>
      <c r="D507" s="29">
        <v>45973</v>
      </c>
      <c r="E507" s="161">
        <v>0</v>
      </c>
      <c r="F507" s="161">
        <v>0</v>
      </c>
      <c r="G507" s="161">
        <v>0</v>
      </c>
      <c r="H507" s="161">
        <v>0</v>
      </c>
      <c r="R507">
        <v>0</v>
      </c>
      <c r="S507">
        <v>0</v>
      </c>
      <c r="T507" s="194">
        <v>0</v>
      </c>
      <c r="U507" t="s">
        <v>193</v>
      </c>
      <c r="V507">
        <v>45627.313425925924</v>
      </c>
    </row>
    <row r="508" spans="1:22" x14ac:dyDescent="0.3">
      <c r="A508" t="s">
        <v>194</v>
      </c>
      <c r="B508" t="s">
        <v>195</v>
      </c>
      <c r="C508" t="s">
        <v>93</v>
      </c>
      <c r="D508" s="29">
        <v>45974</v>
      </c>
      <c r="E508" s="161">
        <v>0</v>
      </c>
      <c r="F508" s="161">
        <v>0</v>
      </c>
      <c r="G508" s="161">
        <v>0</v>
      </c>
      <c r="H508" s="161">
        <v>0</v>
      </c>
      <c r="R508">
        <v>0</v>
      </c>
      <c r="S508">
        <v>0</v>
      </c>
      <c r="T508" s="194">
        <v>0</v>
      </c>
      <c r="U508" t="s">
        <v>193</v>
      </c>
      <c r="V508">
        <v>45627.313425925924</v>
      </c>
    </row>
    <row r="509" spans="1:22" x14ac:dyDescent="0.3">
      <c r="A509" t="s">
        <v>194</v>
      </c>
      <c r="B509" t="s">
        <v>195</v>
      </c>
      <c r="C509" t="s">
        <v>93</v>
      </c>
      <c r="D509" s="29">
        <v>45975</v>
      </c>
      <c r="E509" s="161">
        <v>0</v>
      </c>
      <c r="F509" s="161">
        <v>0</v>
      </c>
      <c r="G509" s="161">
        <v>0</v>
      </c>
      <c r="H509" s="161">
        <v>0</v>
      </c>
      <c r="R509">
        <v>0</v>
      </c>
      <c r="S509">
        <v>0</v>
      </c>
      <c r="T509" s="194">
        <v>0</v>
      </c>
      <c r="U509" t="s">
        <v>193</v>
      </c>
      <c r="V509">
        <v>45627.313425925924</v>
      </c>
    </row>
    <row r="510" spans="1:22" x14ac:dyDescent="0.3">
      <c r="A510" t="s">
        <v>194</v>
      </c>
      <c r="B510" t="s">
        <v>195</v>
      </c>
      <c r="C510" t="s">
        <v>93</v>
      </c>
      <c r="D510" s="29">
        <v>45976</v>
      </c>
      <c r="E510" s="161">
        <v>0</v>
      </c>
      <c r="F510" s="161">
        <v>0</v>
      </c>
      <c r="G510" s="161">
        <v>0</v>
      </c>
      <c r="H510" s="161">
        <v>0</v>
      </c>
      <c r="R510">
        <v>0</v>
      </c>
      <c r="S510">
        <v>0</v>
      </c>
      <c r="T510" s="194">
        <v>0</v>
      </c>
      <c r="U510" t="s">
        <v>193</v>
      </c>
      <c r="V510">
        <v>45627.313437500001</v>
      </c>
    </row>
    <row r="511" spans="1:22" x14ac:dyDescent="0.3">
      <c r="A511" t="s">
        <v>194</v>
      </c>
      <c r="B511" t="s">
        <v>195</v>
      </c>
      <c r="C511" t="s">
        <v>93</v>
      </c>
      <c r="D511" s="29">
        <v>45977</v>
      </c>
      <c r="E511" s="161">
        <v>0</v>
      </c>
      <c r="F511" s="161">
        <v>0</v>
      </c>
      <c r="G511" s="161">
        <v>0</v>
      </c>
      <c r="H511" s="161">
        <v>0</v>
      </c>
      <c r="R511">
        <v>0</v>
      </c>
      <c r="S511">
        <v>0</v>
      </c>
      <c r="T511" s="194">
        <v>0</v>
      </c>
      <c r="U511" t="s">
        <v>193</v>
      </c>
      <c r="V511">
        <v>45627.313437500001</v>
      </c>
    </row>
    <row r="512" spans="1:22" x14ac:dyDescent="0.3">
      <c r="A512" t="s">
        <v>194</v>
      </c>
      <c r="B512" t="s">
        <v>195</v>
      </c>
      <c r="C512" t="s">
        <v>93</v>
      </c>
      <c r="D512" s="29">
        <v>45978</v>
      </c>
      <c r="E512" s="161">
        <v>0</v>
      </c>
      <c r="F512" s="161">
        <v>0</v>
      </c>
      <c r="G512" s="161">
        <v>0</v>
      </c>
      <c r="H512" s="161">
        <v>0</v>
      </c>
      <c r="R512">
        <v>0</v>
      </c>
      <c r="S512">
        <v>0</v>
      </c>
      <c r="T512" s="194">
        <v>0</v>
      </c>
      <c r="U512" t="s">
        <v>193</v>
      </c>
      <c r="V512">
        <v>45627.313437500001</v>
      </c>
    </row>
    <row r="513" spans="1:22" x14ac:dyDescent="0.3">
      <c r="A513" t="s">
        <v>194</v>
      </c>
      <c r="B513" t="s">
        <v>195</v>
      </c>
      <c r="C513" t="s">
        <v>93</v>
      </c>
      <c r="D513" s="29">
        <v>45979</v>
      </c>
      <c r="E513" s="161">
        <v>0</v>
      </c>
      <c r="F513" s="161">
        <v>0</v>
      </c>
      <c r="G513" s="161">
        <v>0</v>
      </c>
      <c r="H513" s="161">
        <v>0</v>
      </c>
      <c r="R513">
        <v>0</v>
      </c>
      <c r="S513">
        <v>0</v>
      </c>
      <c r="T513" s="194">
        <v>0</v>
      </c>
      <c r="U513" t="s">
        <v>193</v>
      </c>
      <c r="V513">
        <v>45627.313437500001</v>
      </c>
    </row>
    <row r="514" spans="1:22" x14ac:dyDescent="0.3">
      <c r="A514" t="s">
        <v>194</v>
      </c>
      <c r="B514" t="s">
        <v>195</v>
      </c>
      <c r="C514" t="s">
        <v>93</v>
      </c>
      <c r="D514" s="29">
        <v>45980</v>
      </c>
      <c r="E514" s="161">
        <v>0</v>
      </c>
      <c r="F514" s="161">
        <v>0</v>
      </c>
      <c r="G514" s="161">
        <v>0</v>
      </c>
      <c r="H514" s="161">
        <v>0</v>
      </c>
      <c r="R514">
        <v>0</v>
      </c>
      <c r="S514">
        <v>0</v>
      </c>
      <c r="T514" s="194">
        <v>0</v>
      </c>
      <c r="U514" t="s">
        <v>193</v>
      </c>
      <c r="V514">
        <v>45627.313449074078</v>
      </c>
    </row>
    <row r="515" spans="1:22" x14ac:dyDescent="0.3">
      <c r="A515" t="s">
        <v>194</v>
      </c>
      <c r="B515" t="s">
        <v>195</v>
      </c>
      <c r="C515" t="s">
        <v>93</v>
      </c>
      <c r="D515" s="29">
        <v>45981</v>
      </c>
      <c r="E515" s="161">
        <v>0</v>
      </c>
      <c r="F515" s="161">
        <v>0</v>
      </c>
      <c r="G515" s="161">
        <v>0</v>
      </c>
      <c r="H515" s="161">
        <v>0</v>
      </c>
      <c r="R515">
        <v>0</v>
      </c>
      <c r="S515">
        <v>0</v>
      </c>
      <c r="T515" s="194">
        <v>0</v>
      </c>
      <c r="U515" t="s">
        <v>193</v>
      </c>
      <c r="V515">
        <v>45627.313449074078</v>
      </c>
    </row>
    <row r="516" spans="1:22" x14ac:dyDescent="0.3">
      <c r="A516" t="s">
        <v>194</v>
      </c>
      <c r="B516" t="s">
        <v>195</v>
      </c>
      <c r="C516" t="s">
        <v>93</v>
      </c>
      <c r="D516" s="29">
        <v>45982</v>
      </c>
      <c r="E516" s="161">
        <v>0</v>
      </c>
      <c r="F516" s="161">
        <v>0</v>
      </c>
      <c r="G516" s="161">
        <v>0</v>
      </c>
      <c r="H516" s="161">
        <v>0</v>
      </c>
      <c r="R516">
        <v>0</v>
      </c>
      <c r="S516">
        <v>0</v>
      </c>
      <c r="T516" s="194">
        <v>0</v>
      </c>
      <c r="U516" t="s">
        <v>193</v>
      </c>
      <c r="V516">
        <v>45627.313460648147</v>
      </c>
    </row>
    <row r="517" spans="1:22" x14ac:dyDescent="0.3">
      <c r="A517" t="s">
        <v>194</v>
      </c>
      <c r="B517" t="s">
        <v>195</v>
      </c>
      <c r="C517" t="s">
        <v>93</v>
      </c>
      <c r="D517" s="29">
        <v>45983</v>
      </c>
      <c r="E517" s="161">
        <v>0</v>
      </c>
      <c r="F517" s="161">
        <v>0</v>
      </c>
      <c r="G517" s="161">
        <v>0</v>
      </c>
      <c r="H517" s="161">
        <v>0</v>
      </c>
      <c r="R517">
        <v>0</v>
      </c>
      <c r="S517">
        <v>0</v>
      </c>
      <c r="T517" s="194">
        <v>0</v>
      </c>
      <c r="U517" t="s">
        <v>193</v>
      </c>
      <c r="V517">
        <v>45627.313460648147</v>
      </c>
    </row>
    <row r="518" spans="1:22" x14ac:dyDescent="0.3">
      <c r="A518" t="s">
        <v>194</v>
      </c>
      <c r="B518" t="s">
        <v>195</v>
      </c>
      <c r="C518" t="s">
        <v>93</v>
      </c>
      <c r="D518" s="29">
        <v>45984</v>
      </c>
      <c r="E518" s="161">
        <v>0</v>
      </c>
      <c r="F518" s="161">
        <v>0</v>
      </c>
      <c r="G518" s="161">
        <v>0</v>
      </c>
      <c r="H518" s="161">
        <v>0</v>
      </c>
      <c r="R518">
        <v>0</v>
      </c>
      <c r="S518">
        <v>0</v>
      </c>
      <c r="T518" s="194">
        <v>0</v>
      </c>
      <c r="U518" t="s">
        <v>193</v>
      </c>
      <c r="V518">
        <v>45627.313460648147</v>
      </c>
    </row>
    <row r="519" spans="1:22" x14ac:dyDescent="0.3">
      <c r="A519" t="s">
        <v>194</v>
      </c>
      <c r="B519" t="s">
        <v>195</v>
      </c>
      <c r="C519" t="s">
        <v>93</v>
      </c>
      <c r="D519" s="29">
        <v>45985</v>
      </c>
      <c r="E519" s="161">
        <v>0</v>
      </c>
      <c r="F519" s="161">
        <v>0</v>
      </c>
      <c r="G519" s="161">
        <v>0</v>
      </c>
      <c r="H519" s="161">
        <v>0</v>
      </c>
      <c r="R519">
        <v>0</v>
      </c>
      <c r="S519">
        <v>0</v>
      </c>
      <c r="T519" s="194">
        <v>0</v>
      </c>
      <c r="U519" t="s">
        <v>193</v>
      </c>
      <c r="V519">
        <v>45627.313460648147</v>
      </c>
    </row>
    <row r="520" spans="1:22" x14ac:dyDescent="0.3">
      <c r="A520" t="s">
        <v>194</v>
      </c>
      <c r="B520" t="s">
        <v>195</v>
      </c>
      <c r="C520" t="s">
        <v>93</v>
      </c>
      <c r="D520" s="29">
        <v>45986</v>
      </c>
      <c r="E520" s="161">
        <v>0</v>
      </c>
      <c r="F520" s="161">
        <v>0</v>
      </c>
      <c r="G520" s="161">
        <v>0</v>
      </c>
      <c r="H520" s="161">
        <v>0</v>
      </c>
      <c r="R520">
        <v>0</v>
      </c>
      <c r="S520">
        <v>0</v>
      </c>
      <c r="T520" s="194">
        <v>0</v>
      </c>
      <c r="U520" t="s">
        <v>193</v>
      </c>
      <c r="V520">
        <v>45627.313472222224</v>
      </c>
    </row>
    <row r="521" spans="1:22" x14ac:dyDescent="0.3">
      <c r="A521" t="s">
        <v>194</v>
      </c>
      <c r="B521" t="s">
        <v>195</v>
      </c>
      <c r="C521" t="s">
        <v>93</v>
      </c>
      <c r="D521" s="29">
        <v>45987</v>
      </c>
      <c r="E521" s="161">
        <v>0</v>
      </c>
      <c r="F521" s="161">
        <v>0</v>
      </c>
      <c r="G521" s="161">
        <v>0</v>
      </c>
      <c r="H521" s="161">
        <v>0</v>
      </c>
      <c r="R521">
        <v>0</v>
      </c>
      <c r="S521">
        <v>0</v>
      </c>
      <c r="T521" s="194">
        <v>0</v>
      </c>
      <c r="U521" t="s">
        <v>193</v>
      </c>
      <c r="V521">
        <v>45627.313472222224</v>
      </c>
    </row>
    <row r="522" spans="1:22" x14ac:dyDescent="0.3">
      <c r="A522" t="s">
        <v>194</v>
      </c>
      <c r="B522" t="s">
        <v>195</v>
      </c>
      <c r="C522" t="s">
        <v>93</v>
      </c>
      <c r="D522" s="29">
        <v>45988</v>
      </c>
      <c r="E522" s="161">
        <v>0</v>
      </c>
      <c r="F522" s="161">
        <v>0</v>
      </c>
      <c r="G522" s="161">
        <v>0</v>
      </c>
      <c r="H522" s="161">
        <v>0</v>
      </c>
      <c r="R522">
        <v>0</v>
      </c>
      <c r="S522">
        <v>0</v>
      </c>
      <c r="T522" s="194">
        <v>0</v>
      </c>
      <c r="U522" t="s">
        <v>193</v>
      </c>
      <c r="V522">
        <v>45627.313483796293</v>
      </c>
    </row>
    <row r="523" spans="1:22" x14ac:dyDescent="0.3">
      <c r="A523" t="s">
        <v>194</v>
      </c>
      <c r="B523" t="s">
        <v>195</v>
      </c>
      <c r="C523" t="s">
        <v>93</v>
      </c>
      <c r="D523" s="29">
        <v>45989</v>
      </c>
      <c r="E523" s="161">
        <v>0</v>
      </c>
      <c r="F523" s="161">
        <v>0</v>
      </c>
      <c r="G523" s="161">
        <v>0</v>
      </c>
      <c r="H523" s="161">
        <v>0</v>
      </c>
      <c r="R523">
        <v>0</v>
      </c>
      <c r="S523">
        <v>0</v>
      </c>
      <c r="T523" s="194">
        <v>0</v>
      </c>
      <c r="U523" t="s">
        <v>193</v>
      </c>
      <c r="V523">
        <v>45627.313483796293</v>
      </c>
    </row>
    <row r="524" spans="1:22" x14ac:dyDescent="0.3">
      <c r="A524" t="s">
        <v>194</v>
      </c>
      <c r="B524" t="s">
        <v>195</v>
      </c>
      <c r="C524" t="s">
        <v>93</v>
      </c>
      <c r="D524" s="29">
        <v>45990</v>
      </c>
      <c r="E524" s="161">
        <v>0</v>
      </c>
      <c r="F524" s="161">
        <v>0</v>
      </c>
      <c r="G524" s="161">
        <v>0</v>
      </c>
      <c r="H524" s="161">
        <v>0</v>
      </c>
      <c r="R524">
        <v>0</v>
      </c>
      <c r="S524">
        <v>0</v>
      </c>
      <c r="T524" s="194">
        <v>0</v>
      </c>
      <c r="U524" t="s">
        <v>193</v>
      </c>
      <c r="V524">
        <v>45627.313483796293</v>
      </c>
    </row>
    <row r="525" spans="1:22" x14ac:dyDescent="0.3">
      <c r="A525" t="s">
        <v>194</v>
      </c>
      <c r="B525" t="s">
        <v>195</v>
      </c>
      <c r="C525" t="s">
        <v>93</v>
      </c>
      <c r="D525" s="29">
        <v>45991</v>
      </c>
      <c r="E525" s="161">
        <v>0</v>
      </c>
      <c r="F525" s="161">
        <v>0</v>
      </c>
      <c r="G525" s="161">
        <v>0</v>
      </c>
      <c r="H525" s="161">
        <v>0</v>
      </c>
      <c r="R525">
        <v>0</v>
      </c>
      <c r="S525">
        <v>0</v>
      </c>
      <c r="T525" s="194">
        <v>0</v>
      </c>
      <c r="U525" t="s">
        <v>193</v>
      </c>
      <c r="V525">
        <v>45627.31349537037</v>
      </c>
    </row>
    <row r="526" spans="1:22" x14ac:dyDescent="0.3">
      <c r="A526" t="s">
        <v>194</v>
      </c>
      <c r="B526" t="s">
        <v>195</v>
      </c>
      <c r="C526" t="s">
        <v>93</v>
      </c>
      <c r="D526" s="29">
        <v>45992</v>
      </c>
      <c r="E526" s="161">
        <v>0</v>
      </c>
      <c r="F526" s="161">
        <v>0</v>
      </c>
      <c r="G526" s="161">
        <v>0</v>
      </c>
      <c r="H526" s="161">
        <v>0</v>
      </c>
      <c r="R526">
        <v>0</v>
      </c>
      <c r="S526">
        <v>0</v>
      </c>
      <c r="T526" s="194">
        <v>0</v>
      </c>
      <c r="U526" t="s">
        <v>193</v>
      </c>
      <c r="V526">
        <v>45658.313356481478</v>
      </c>
    </row>
    <row r="527" spans="1:22" x14ac:dyDescent="0.3">
      <c r="A527" t="s">
        <v>194</v>
      </c>
      <c r="B527" t="s">
        <v>195</v>
      </c>
      <c r="C527" t="s">
        <v>93</v>
      </c>
      <c r="D527" s="29">
        <v>45993</v>
      </c>
      <c r="E527" s="161">
        <v>0</v>
      </c>
      <c r="F527" s="161">
        <v>0</v>
      </c>
      <c r="G527" s="161">
        <v>0</v>
      </c>
      <c r="H527" s="161">
        <v>0</v>
      </c>
      <c r="R527">
        <v>0</v>
      </c>
      <c r="S527">
        <v>0</v>
      </c>
      <c r="T527" s="194">
        <v>0</v>
      </c>
      <c r="U527" t="s">
        <v>193</v>
      </c>
      <c r="V527">
        <v>45658.313240740739</v>
      </c>
    </row>
    <row r="528" spans="1:22" x14ac:dyDescent="0.3">
      <c r="A528" t="s">
        <v>194</v>
      </c>
      <c r="B528" t="s">
        <v>195</v>
      </c>
      <c r="C528" t="s">
        <v>93</v>
      </c>
      <c r="D528" s="29">
        <v>45994</v>
      </c>
      <c r="E528" s="161">
        <v>0</v>
      </c>
      <c r="F528" s="161">
        <v>0</v>
      </c>
      <c r="G528" s="161">
        <v>0</v>
      </c>
      <c r="H528" s="161">
        <v>0</v>
      </c>
      <c r="R528">
        <v>0</v>
      </c>
      <c r="S528">
        <v>0</v>
      </c>
      <c r="T528" s="194">
        <v>0</v>
      </c>
      <c r="U528" t="s">
        <v>193</v>
      </c>
      <c r="V528">
        <v>45658.313356481478</v>
      </c>
    </row>
    <row r="529" spans="1:22" x14ac:dyDescent="0.3">
      <c r="A529" t="s">
        <v>194</v>
      </c>
      <c r="B529" t="s">
        <v>195</v>
      </c>
      <c r="C529" t="s">
        <v>93</v>
      </c>
      <c r="D529" s="29">
        <v>45995</v>
      </c>
      <c r="E529" s="161">
        <v>0</v>
      </c>
      <c r="F529" s="161">
        <v>0</v>
      </c>
      <c r="G529" s="161">
        <v>0</v>
      </c>
      <c r="H529" s="161">
        <v>0</v>
      </c>
      <c r="R529">
        <v>0</v>
      </c>
      <c r="S529">
        <v>0</v>
      </c>
      <c r="T529" s="194">
        <v>0</v>
      </c>
      <c r="U529" t="s">
        <v>193</v>
      </c>
      <c r="V529">
        <v>45658.313356481478</v>
      </c>
    </row>
    <row r="530" spans="1:22" x14ac:dyDescent="0.3">
      <c r="A530" t="s">
        <v>194</v>
      </c>
      <c r="B530" t="s">
        <v>195</v>
      </c>
      <c r="C530" t="s">
        <v>93</v>
      </c>
      <c r="D530" s="29">
        <v>45996</v>
      </c>
      <c r="E530" s="161">
        <v>0</v>
      </c>
      <c r="F530" s="161">
        <v>0</v>
      </c>
      <c r="G530" s="161">
        <v>0</v>
      </c>
      <c r="H530" s="161">
        <v>0</v>
      </c>
      <c r="R530">
        <v>0</v>
      </c>
      <c r="S530">
        <v>0</v>
      </c>
      <c r="T530" s="194">
        <v>0</v>
      </c>
      <c r="U530" t="s">
        <v>193</v>
      </c>
      <c r="V530">
        <v>45658.313298611109</v>
      </c>
    </row>
    <row r="531" spans="1:22" x14ac:dyDescent="0.3">
      <c r="A531" t="s">
        <v>194</v>
      </c>
      <c r="B531" t="s">
        <v>195</v>
      </c>
      <c r="C531" t="s">
        <v>93</v>
      </c>
      <c r="D531" s="29">
        <v>45997</v>
      </c>
      <c r="E531" s="161">
        <v>0</v>
      </c>
      <c r="F531" s="161">
        <v>0</v>
      </c>
      <c r="G531" s="161">
        <v>0</v>
      </c>
      <c r="H531" s="161">
        <v>0</v>
      </c>
      <c r="R531">
        <v>0</v>
      </c>
      <c r="S531">
        <v>0</v>
      </c>
      <c r="T531" s="194">
        <v>0</v>
      </c>
      <c r="U531" t="s">
        <v>193</v>
      </c>
      <c r="V531">
        <v>45658.313368055555</v>
      </c>
    </row>
    <row r="532" spans="1:22" x14ac:dyDescent="0.3">
      <c r="A532" t="s">
        <v>194</v>
      </c>
      <c r="B532" t="s">
        <v>195</v>
      </c>
      <c r="C532" t="s">
        <v>93</v>
      </c>
      <c r="D532" s="29">
        <v>45998</v>
      </c>
      <c r="E532" s="161">
        <v>0</v>
      </c>
      <c r="F532" s="161">
        <v>0</v>
      </c>
      <c r="G532" s="161">
        <v>0</v>
      </c>
      <c r="H532" s="161">
        <v>0</v>
      </c>
      <c r="R532">
        <v>0</v>
      </c>
      <c r="S532">
        <v>0</v>
      </c>
      <c r="T532" s="194">
        <v>0</v>
      </c>
      <c r="U532" t="s">
        <v>193</v>
      </c>
      <c r="V532">
        <v>45658.313368055555</v>
      </c>
    </row>
    <row r="533" spans="1:22" x14ac:dyDescent="0.3">
      <c r="A533" t="s">
        <v>194</v>
      </c>
      <c r="B533" t="s">
        <v>195</v>
      </c>
      <c r="C533" t="s">
        <v>93</v>
      </c>
      <c r="D533" s="29">
        <v>45999</v>
      </c>
      <c r="E533" s="161">
        <v>0</v>
      </c>
      <c r="F533" s="161">
        <v>0</v>
      </c>
      <c r="G533" s="161">
        <v>0</v>
      </c>
      <c r="H533" s="161">
        <v>0</v>
      </c>
      <c r="R533">
        <v>0</v>
      </c>
      <c r="S533">
        <v>0</v>
      </c>
      <c r="T533" s="194">
        <v>0</v>
      </c>
      <c r="U533" t="s">
        <v>193</v>
      </c>
      <c r="V533">
        <v>45658.313379629632</v>
      </c>
    </row>
    <row r="534" spans="1:22" x14ac:dyDescent="0.3">
      <c r="A534" t="s">
        <v>194</v>
      </c>
      <c r="B534" t="s">
        <v>195</v>
      </c>
      <c r="C534" t="s">
        <v>93</v>
      </c>
      <c r="D534" s="29">
        <v>46000</v>
      </c>
      <c r="E534" s="161">
        <v>0</v>
      </c>
      <c r="F534" s="161">
        <v>0</v>
      </c>
      <c r="G534" s="161">
        <v>0</v>
      </c>
      <c r="H534" s="161">
        <v>0</v>
      </c>
      <c r="R534">
        <v>0</v>
      </c>
      <c r="S534">
        <v>0</v>
      </c>
      <c r="T534" s="194">
        <v>0</v>
      </c>
      <c r="U534" t="s">
        <v>193</v>
      </c>
      <c r="V534">
        <v>45658.313379629632</v>
      </c>
    </row>
    <row r="535" spans="1:22" x14ac:dyDescent="0.3">
      <c r="A535" t="s">
        <v>194</v>
      </c>
      <c r="B535" t="s">
        <v>195</v>
      </c>
      <c r="C535" t="s">
        <v>93</v>
      </c>
      <c r="D535" s="29">
        <v>46001</v>
      </c>
      <c r="E535" s="161">
        <v>0</v>
      </c>
      <c r="F535" s="161">
        <v>0</v>
      </c>
      <c r="G535" s="161">
        <v>0</v>
      </c>
      <c r="H535" s="161">
        <v>0</v>
      </c>
      <c r="R535">
        <v>0</v>
      </c>
      <c r="S535">
        <v>0</v>
      </c>
      <c r="T535" s="194">
        <v>0</v>
      </c>
      <c r="U535" t="s">
        <v>193</v>
      </c>
      <c r="V535">
        <v>45658.313379629632</v>
      </c>
    </row>
    <row r="536" spans="1:22" x14ac:dyDescent="0.3">
      <c r="A536" t="s">
        <v>194</v>
      </c>
      <c r="B536" t="s">
        <v>195</v>
      </c>
      <c r="C536" t="s">
        <v>93</v>
      </c>
      <c r="D536" s="29">
        <v>46002</v>
      </c>
      <c r="E536" s="161">
        <v>0</v>
      </c>
      <c r="F536" s="161">
        <v>0</v>
      </c>
      <c r="G536" s="161">
        <v>0</v>
      </c>
      <c r="H536" s="161">
        <v>0</v>
      </c>
      <c r="R536">
        <v>0</v>
      </c>
      <c r="S536">
        <v>0</v>
      </c>
      <c r="T536" s="194">
        <v>0</v>
      </c>
      <c r="U536" t="s">
        <v>193</v>
      </c>
      <c r="V536">
        <v>45658.313402777778</v>
      </c>
    </row>
    <row r="537" spans="1:22" x14ac:dyDescent="0.3">
      <c r="A537" t="s">
        <v>194</v>
      </c>
      <c r="B537" t="s">
        <v>195</v>
      </c>
      <c r="C537" t="s">
        <v>93</v>
      </c>
      <c r="D537" s="29">
        <v>46003</v>
      </c>
      <c r="E537" s="161">
        <v>0</v>
      </c>
      <c r="F537" s="161">
        <v>0</v>
      </c>
      <c r="G537" s="161">
        <v>0</v>
      </c>
      <c r="H537" s="161">
        <v>0</v>
      </c>
      <c r="R537">
        <v>0</v>
      </c>
      <c r="S537">
        <v>0</v>
      </c>
      <c r="T537" s="194">
        <v>0</v>
      </c>
      <c r="U537" t="s">
        <v>193</v>
      </c>
      <c r="V537">
        <v>45658.313391203701</v>
      </c>
    </row>
    <row r="538" spans="1:22" x14ac:dyDescent="0.3">
      <c r="A538" t="s">
        <v>194</v>
      </c>
      <c r="B538" t="s">
        <v>195</v>
      </c>
      <c r="C538" t="s">
        <v>93</v>
      </c>
      <c r="D538" s="29">
        <v>46004</v>
      </c>
      <c r="E538" s="161">
        <v>0</v>
      </c>
      <c r="F538" s="161">
        <v>0</v>
      </c>
      <c r="G538" s="161">
        <v>0</v>
      </c>
      <c r="H538" s="161">
        <v>0</v>
      </c>
      <c r="R538">
        <v>0</v>
      </c>
      <c r="S538">
        <v>0</v>
      </c>
      <c r="T538" s="194">
        <v>0</v>
      </c>
      <c r="U538" t="s">
        <v>193</v>
      </c>
      <c r="V538">
        <v>45658.313391203701</v>
      </c>
    </row>
    <row r="539" spans="1:22" x14ac:dyDescent="0.3">
      <c r="A539" t="s">
        <v>194</v>
      </c>
      <c r="B539" t="s">
        <v>195</v>
      </c>
      <c r="C539" t="s">
        <v>93</v>
      </c>
      <c r="D539" s="29">
        <v>46005</v>
      </c>
      <c r="E539" s="161">
        <v>0</v>
      </c>
      <c r="F539" s="161">
        <v>0</v>
      </c>
      <c r="G539" s="161">
        <v>0</v>
      </c>
      <c r="H539" s="161">
        <v>0</v>
      </c>
      <c r="R539">
        <v>0</v>
      </c>
      <c r="S539">
        <v>0</v>
      </c>
      <c r="T539" s="194">
        <v>0</v>
      </c>
      <c r="U539" t="s">
        <v>193</v>
      </c>
      <c r="V539">
        <v>45658.313402777778</v>
      </c>
    </row>
    <row r="540" spans="1:22" x14ac:dyDescent="0.3">
      <c r="A540" t="s">
        <v>194</v>
      </c>
      <c r="B540" t="s">
        <v>195</v>
      </c>
      <c r="C540" t="s">
        <v>93</v>
      </c>
      <c r="D540" s="29">
        <v>46006</v>
      </c>
      <c r="E540" s="161">
        <v>0</v>
      </c>
      <c r="F540" s="161">
        <v>0</v>
      </c>
      <c r="G540" s="161">
        <v>0</v>
      </c>
      <c r="H540" s="161">
        <v>0</v>
      </c>
      <c r="R540">
        <v>0</v>
      </c>
      <c r="S540">
        <v>0</v>
      </c>
      <c r="T540" s="194">
        <v>0</v>
      </c>
      <c r="U540" t="s">
        <v>193</v>
      </c>
      <c r="V540">
        <v>45658.313402777778</v>
      </c>
    </row>
    <row r="541" spans="1:22" x14ac:dyDescent="0.3">
      <c r="A541" t="s">
        <v>194</v>
      </c>
      <c r="B541" t="s">
        <v>195</v>
      </c>
      <c r="C541" t="s">
        <v>93</v>
      </c>
      <c r="D541" s="29">
        <v>46007</v>
      </c>
      <c r="E541" s="161">
        <v>0</v>
      </c>
      <c r="F541" s="161">
        <v>0</v>
      </c>
      <c r="G541" s="161">
        <v>0</v>
      </c>
      <c r="H541" s="161">
        <v>0</v>
      </c>
      <c r="R541">
        <v>0</v>
      </c>
      <c r="S541">
        <v>0</v>
      </c>
      <c r="T541" s="194">
        <v>0</v>
      </c>
      <c r="U541" t="s">
        <v>193</v>
      </c>
      <c r="V541">
        <v>45658.313402777778</v>
      </c>
    </row>
    <row r="542" spans="1:22" x14ac:dyDescent="0.3">
      <c r="A542" t="s">
        <v>194</v>
      </c>
      <c r="B542" t="s">
        <v>195</v>
      </c>
      <c r="C542" t="s">
        <v>93</v>
      </c>
      <c r="D542" s="29">
        <v>46008</v>
      </c>
      <c r="E542" s="161">
        <v>0</v>
      </c>
      <c r="F542" s="161">
        <v>0</v>
      </c>
      <c r="G542" s="161">
        <v>0</v>
      </c>
      <c r="H542" s="161">
        <v>0</v>
      </c>
      <c r="R542">
        <v>0</v>
      </c>
      <c r="S542">
        <v>0</v>
      </c>
      <c r="T542" s="194">
        <v>0</v>
      </c>
      <c r="U542" t="s">
        <v>193</v>
      </c>
      <c r="V542">
        <v>45658.313414351855</v>
      </c>
    </row>
    <row r="543" spans="1:22" x14ac:dyDescent="0.3">
      <c r="A543" t="s">
        <v>194</v>
      </c>
      <c r="B543" t="s">
        <v>195</v>
      </c>
      <c r="C543" t="s">
        <v>93</v>
      </c>
      <c r="D543" s="29">
        <v>46009</v>
      </c>
      <c r="E543" s="161">
        <v>0</v>
      </c>
      <c r="F543" s="161">
        <v>0</v>
      </c>
      <c r="G543" s="161">
        <v>0</v>
      </c>
      <c r="H543" s="161">
        <v>0</v>
      </c>
      <c r="R543">
        <v>0</v>
      </c>
      <c r="S543">
        <v>0</v>
      </c>
      <c r="T543" s="194">
        <v>0</v>
      </c>
      <c r="U543" t="s">
        <v>193</v>
      </c>
      <c r="V543">
        <v>45658.313414351855</v>
      </c>
    </row>
    <row r="544" spans="1:22" x14ac:dyDescent="0.3">
      <c r="A544" t="s">
        <v>194</v>
      </c>
      <c r="B544" t="s">
        <v>195</v>
      </c>
      <c r="C544" t="s">
        <v>93</v>
      </c>
      <c r="D544" s="29">
        <v>46010</v>
      </c>
      <c r="E544" s="161">
        <v>0</v>
      </c>
      <c r="F544" s="161">
        <v>0</v>
      </c>
      <c r="G544" s="161">
        <v>0</v>
      </c>
      <c r="H544" s="161">
        <v>0</v>
      </c>
      <c r="R544">
        <v>0</v>
      </c>
      <c r="S544">
        <v>0</v>
      </c>
      <c r="T544" s="194">
        <v>0</v>
      </c>
      <c r="U544" t="s">
        <v>193</v>
      </c>
      <c r="V544">
        <v>45658.313425925924</v>
      </c>
    </row>
    <row r="545" spans="1:22" x14ac:dyDescent="0.3">
      <c r="A545" t="s">
        <v>194</v>
      </c>
      <c r="B545" t="s">
        <v>195</v>
      </c>
      <c r="C545" t="s">
        <v>93</v>
      </c>
      <c r="D545" s="29">
        <v>46011</v>
      </c>
      <c r="E545" s="161">
        <v>0</v>
      </c>
      <c r="F545" s="161">
        <v>0</v>
      </c>
      <c r="G545" s="161">
        <v>0</v>
      </c>
      <c r="H545" s="161">
        <v>0</v>
      </c>
      <c r="R545">
        <v>0</v>
      </c>
      <c r="S545">
        <v>0</v>
      </c>
      <c r="T545" s="194">
        <v>0</v>
      </c>
      <c r="U545" t="s">
        <v>193</v>
      </c>
      <c r="V545">
        <v>45658.313425925924</v>
      </c>
    </row>
    <row r="546" spans="1:22" x14ac:dyDescent="0.3">
      <c r="A546" t="s">
        <v>194</v>
      </c>
      <c r="B546" t="s">
        <v>195</v>
      </c>
      <c r="C546" t="s">
        <v>93</v>
      </c>
      <c r="D546" s="29">
        <v>46012</v>
      </c>
      <c r="E546" s="161">
        <v>0</v>
      </c>
      <c r="F546" s="161">
        <v>0</v>
      </c>
      <c r="G546" s="161">
        <v>0</v>
      </c>
      <c r="H546" s="161">
        <v>0</v>
      </c>
      <c r="R546">
        <v>0</v>
      </c>
      <c r="S546">
        <v>0</v>
      </c>
      <c r="T546" s="194">
        <v>0</v>
      </c>
      <c r="U546" t="s">
        <v>193</v>
      </c>
      <c r="V546">
        <v>45658.313425925924</v>
      </c>
    </row>
    <row r="547" spans="1:22" x14ac:dyDescent="0.3">
      <c r="A547" t="s">
        <v>194</v>
      </c>
      <c r="B547" t="s">
        <v>195</v>
      </c>
      <c r="C547" t="s">
        <v>93</v>
      </c>
      <c r="D547" s="29">
        <v>46013</v>
      </c>
      <c r="E547" s="161">
        <v>0</v>
      </c>
      <c r="F547" s="161">
        <v>0</v>
      </c>
      <c r="G547" s="161">
        <v>0</v>
      </c>
      <c r="H547" s="161">
        <v>0</v>
      </c>
      <c r="R547">
        <v>0</v>
      </c>
      <c r="S547">
        <v>0</v>
      </c>
      <c r="T547" s="194">
        <v>0</v>
      </c>
      <c r="U547" t="s">
        <v>193</v>
      </c>
      <c r="V547">
        <v>45658.313437500001</v>
      </c>
    </row>
    <row r="548" spans="1:22" x14ac:dyDescent="0.3">
      <c r="A548" t="s">
        <v>194</v>
      </c>
      <c r="B548" t="s">
        <v>195</v>
      </c>
      <c r="C548" t="s">
        <v>93</v>
      </c>
      <c r="D548" s="29">
        <v>46014</v>
      </c>
      <c r="E548" s="161">
        <v>0</v>
      </c>
      <c r="F548" s="161">
        <v>0</v>
      </c>
      <c r="G548" s="161">
        <v>0</v>
      </c>
      <c r="H548" s="161">
        <v>0</v>
      </c>
      <c r="R548">
        <v>0</v>
      </c>
      <c r="S548">
        <v>0</v>
      </c>
      <c r="T548" s="194">
        <v>0</v>
      </c>
      <c r="U548" t="s">
        <v>193</v>
      </c>
      <c r="V548">
        <v>45658.313437500001</v>
      </c>
    </row>
    <row r="549" spans="1:22" x14ac:dyDescent="0.3">
      <c r="A549" t="s">
        <v>194</v>
      </c>
      <c r="B549" t="s">
        <v>195</v>
      </c>
      <c r="C549" t="s">
        <v>93</v>
      </c>
      <c r="D549" s="29">
        <v>46015</v>
      </c>
      <c r="E549" s="161">
        <v>0</v>
      </c>
      <c r="F549" s="161">
        <v>0</v>
      </c>
      <c r="G549" s="161">
        <v>0</v>
      </c>
      <c r="H549" s="161">
        <v>0</v>
      </c>
      <c r="R549">
        <v>0</v>
      </c>
      <c r="S549">
        <v>0</v>
      </c>
      <c r="T549" s="194">
        <v>0</v>
      </c>
      <c r="U549" t="s">
        <v>193</v>
      </c>
      <c r="V549">
        <v>45658.313437500001</v>
      </c>
    </row>
    <row r="550" spans="1:22" x14ac:dyDescent="0.3">
      <c r="A550" t="s">
        <v>194</v>
      </c>
      <c r="B550" t="s">
        <v>195</v>
      </c>
      <c r="C550" t="s">
        <v>93</v>
      </c>
      <c r="D550" s="29">
        <v>46016</v>
      </c>
      <c r="E550" s="161">
        <v>0</v>
      </c>
      <c r="F550" s="161">
        <v>0</v>
      </c>
      <c r="G550" s="161">
        <v>0</v>
      </c>
      <c r="H550" s="161">
        <v>0</v>
      </c>
      <c r="R550">
        <v>0</v>
      </c>
      <c r="S550">
        <v>0</v>
      </c>
      <c r="T550" s="194">
        <v>0</v>
      </c>
      <c r="U550" t="s">
        <v>193</v>
      </c>
      <c r="V550">
        <v>45658.313449074078</v>
      </c>
    </row>
    <row r="551" spans="1:22" x14ac:dyDescent="0.3">
      <c r="A551" t="s">
        <v>194</v>
      </c>
      <c r="B551" t="s">
        <v>195</v>
      </c>
      <c r="C551" t="s">
        <v>93</v>
      </c>
      <c r="D551" s="29">
        <v>46017</v>
      </c>
      <c r="E551" s="161">
        <v>0</v>
      </c>
      <c r="F551" s="161">
        <v>0</v>
      </c>
      <c r="G551" s="161">
        <v>0</v>
      </c>
      <c r="H551" s="161">
        <v>0</v>
      </c>
      <c r="R551">
        <v>0</v>
      </c>
      <c r="S551">
        <v>0</v>
      </c>
      <c r="T551" s="194">
        <v>0</v>
      </c>
      <c r="U551" t="s">
        <v>193</v>
      </c>
      <c r="V551">
        <v>45658.313449074078</v>
      </c>
    </row>
    <row r="552" spans="1:22" x14ac:dyDescent="0.3">
      <c r="A552" t="s">
        <v>194</v>
      </c>
      <c r="B552" t="s">
        <v>195</v>
      </c>
      <c r="C552" t="s">
        <v>93</v>
      </c>
      <c r="D552" s="29">
        <v>46018</v>
      </c>
      <c r="E552" s="161">
        <v>0</v>
      </c>
      <c r="F552" s="161">
        <v>0</v>
      </c>
      <c r="G552" s="161">
        <v>0</v>
      </c>
      <c r="H552" s="161">
        <v>0</v>
      </c>
      <c r="R552">
        <v>0</v>
      </c>
      <c r="S552">
        <v>0</v>
      </c>
      <c r="T552" s="194">
        <v>0</v>
      </c>
      <c r="U552" t="s">
        <v>193</v>
      </c>
      <c r="V552">
        <v>45658.313460648147</v>
      </c>
    </row>
    <row r="553" spans="1:22" x14ac:dyDescent="0.3">
      <c r="A553" t="s">
        <v>194</v>
      </c>
      <c r="B553" t="s">
        <v>195</v>
      </c>
      <c r="C553" t="s">
        <v>93</v>
      </c>
      <c r="D553" s="29">
        <v>46019</v>
      </c>
      <c r="E553" s="161">
        <v>0</v>
      </c>
      <c r="F553" s="161">
        <v>0</v>
      </c>
      <c r="G553" s="161">
        <v>0</v>
      </c>
      <c r="H553" s="161">
        <v>0</v>
      </c>
      <c r="R553">
        <v>0</v>
      </c>
      <c r="S553">
        <v>0</v>
      </c>
      <c r="T553" s="194">
        <v>0</v>
      </c>
      <c r="U553" t="s">
        <v>193</v>
      </c>
      <c r="V553">
        <v>45658.313460648147</v>
      </c>
    </row>
    <row r="554" spans="1:22" x14ac:dyDescent="0.3">
      <c r="A554" t="s">
        <v>194</v>
      </c>
      <c r="B554" t="s">
        <v>195</v>
      </c>
      <c r="C554" t="s">
        <v>93</v>
      </c>
      <c r="D554" s="29">
        <v>46020</v>
      </c>
      <c r="E554" s="161">
        <v>0</v>
      </c>
      <c r="F554" s="161">
        <v>0</v>
      </c>
      <c r="G554" s="161">
        <v>0</v>
      </c>
      <c r="H554" s="161">
        <v>0</v>
      </c>
      <c r="R554">
        <v>0</v>
      </c>
      <c r="S554">
        <v>0</v>
      </c>
      <c r="T554" s="194">
        <v>0</v>
      </c>
      <c r="U554" t="s">
        <v>193</v>
      </c>
      <c r="V554">
        <v>45658.313460648147</v>
      </c>
    </row>
    <row r="555" spans="1:22" x14ac:dyDescent="0.3">
      <c r="A555" t="s">
        <v>194</v>
      </c>
      <c r="B555" t="s">
        <v>195</v>
      </c>
      <c r="C555" t="s">
        <v>93</v>
      </c>
      <c r="D555" s="29">
        <v>46021</v>
      </c>
      <c r="E555" s="161">
        <v>0</v>
      </c>
      <c r="F555" s="161">
        <v>0</v>
      </c>
      <c r="G555" s="161">
        <v>0</v>
      </c>
      <c r="H555" s="161">
        <v>0</v>
      </c>
      <c r="R555">
        <v>0</v>
      </c>
      <c r="S555">
        <v>0</v>
      </c>
      <c r="T555" s="194">
        <v>0</v>
      </c>
      <c r="U555" t="s">
        <v>193</v>
      </c>
      <c r="V555">
        <v>45658.313460648147</v>
      </c>
    </row>
    <row r="556" spans="1:22" x14ac:dyDescent="0.3">
      <c r="A556" t="s">
        <v>194</v>
      </c>
      <c r="B556" t="s">
        <v>195</v>
      </c>
      <c r="C556" t="s">
        <v>93</v>
      </c>
      <c r="D556" s="29">
        <v>46022</v>
      </c>
      <c r="E556" s="161">
        <v>0</v>
      </c>
      <c r="F556" s="161">
        <v>0</v>
      </c>
      <c r="G556" s="161">
        <v>0</v>
      </c>
      <c r="H556" s="161">
        <v>0</v>
      </c>
      <c r="R556">
        <v>0</v>
      </c>
      <c r="S556">
        <v>0</v>
      </c>
      <c r="T556" s="194">
        <v>0</v>
      </c>
      <c r="U556" t="s">
        <v>193</v>
      </c>
      <c r="V556">
        <v>45658.313472222224</v>
      </c>
    </row>
    <row r="557" spans="1:22" x14ac:dyDescent="0.3">
      <c r="A557" t="s">
        <v>89</v>
      </c>
      <c r="B557" t="s">
        <v>90</v>
      </c>
      <c r="C557" t="s">
        <v>88</v>
      </c>
      <c r="D557" s="29">
        <v>45748</v>
      </c>
      <c r="E557" s="161">
        <v>0</v>
      </c>
      <c r="F557" s="161">
        <v>0</v>
      </c>
      <c r="G557" s="161">
        <v>0</v>
      </c>
      <c r="H557" s="161">
        <v>0</v>
      </c>
      <c r="L557">
        <v>290.08083299999998</v>
      </c>
      <c r="R557">
        <v>568.52184299999999</v>
      </c>
      <c r="S557">
        <v>568.52184299999999</v>
      </c>
      <c r="T557" s="194">
        <v>568.52184299999999</v>
      </c>
      <c r="U557" t="s">
        <v>193</v>
      </c>
      <c r="V557">
        <v>45498.335231481484</v>
      </c>
    </row>
    <row r="558" spans="1:22" x14ac:dyDescent="0.3">
      <c r="A558" t="s">
        <v>89</v>
      </c>
      <c r="B558" t="s">
        <v>90</v>
      </c>
      <c r="C558" t="s">
        <v>88</v>
      </c>
      <c r="D558" s="29">
        <v>45749</v>
      </c>
      <c r="E558" s="161">
        <v>0</v>
      </c>
      <c r="F558" s="161">
        <v>0</v>
      </c>
      <c r="G558" s="161">
        <v>0</v>
      </c>
      <c r="H558" s="161">
        <v>0</v>
      </c>
      <c r="L558">
        <v>290.08083299999998</v>
      </c>
      <c r="R558">
        <v>568.52184299999999</v>
      </c>
      <c r="S558">
        <v>568.52184299999999</v>
      </c>
      <c r="T558" s="194">
        <v>568.52184299999999</v>
      </c>
      <c r="U558" t="s">
        <v>193</v>
      </c>
      <c r="V558">
        <v>45498.335428240738</v>
      </c>
    </row>
    <row r="559" spans="1:22" x14ac:dyDescent="0.3">
      <c r="A559" t="s">
        <v>89</v>
      </c>
      <c r="B559" t="s">
        <v>90</v>
      </c>
      <c r="C559" t="s">
        <v>88</v>
      </c>
      <c r="D559" s="29">
        <v>45750</v>
      </c>
      <c r="E559" s="161">
        <v>0</v>
      </c>
      <c r="F559" s="161">
        <v>0</v>
      </c>
      <c r="G559" s="161">
        <v>0</v>
      </c>
      <c r="H559" s="161">
        <v>0</v>
      </c>
      <c r="L559">
        <v>290.08083299999998</v>
      </c>
      <c r="R559">
        <v>568.52184299999999</v>
      </c>
      <c r="S559">
        <v>568.52184299999999</v>
      </c>
      <c r="T559" s="194">
        <v>568.52184299999999</v>
      </c>
      <c r="U559" t="s">
        <v>193</v>
      </c>
      <c r="V559">
        <v>45498.336550925924</v>
      </c>
    </row>
    <row r="560" spans="1:22" x14ac:dyDescent="0.3">
      <c r="A560" t="s">
        <v>89</v>
      </c>
      <c r="B560" t="s">
        <v>90</v>
      </c>
      <c r="C560" t="s">
        <v>88</v>
      </c>
      <c r="D560" s="29">
        <v>45751</v>
      </c>
      <c r="E560" s="161">
        <v>0</v>
      </c>
      <c r="F560" s="161">
        <v>0</v>
      </c>
      <c r="G560" s="161">
        <v>0</v>
      </c>
      <c r="H560" s="161">
        <v>0</v>
      </c>
      <c r="L560">
        <v>290.08083299999998</v>
      </c>
      <c r="R560">
        <v>568.52184299999999</v>
      </c>
      <c r="S560">
        <v>568.52184299999999</v>
      </c>
      <c r="T560" s="194">
        <v>568.52184299999999</v>
      </c>
      <c r="U560" t="s">
        <v>193</v>
      </c>
      <c r="V560">
        <v>45498.335706018515</v>
      </c>
    </row>
    <row r="561" spans="1:22" x14ac:dyDescent="0.3">
      <c r="A561" t="s">
        <v>89</v>
      </c>
      <c r="B561" t="s">
        <v>90</v>
      </c>
      <c r="C561" t="s">
        <v>88</v>
      </c>
      <c r="D561" s="29">
        <v>45752</v>
      </c>
      <c r="E561" s="161">
        <v>0</v>
      </c>
      <c r="F561" s="161">
        <v>0</v>
      </c>
      <c r="G561" s="161">
        <v>0</v>
      </c>
      <c r="H561" s="161">
        <v>0</v>
      </c>
      <c r="L561">
        <v>290.08083299999998</v>
      </c>
      <c r="R561">
        <v>568.52184299999999</v>
      </c>
      <c r="S561">
        <v>568.52184299999999</v>
      </c>
      <c r="T561" s="194">
        <v>568.52184299999999</v>
      </c>
      <c r="U561" t="s">
        <v>193</v>
      </c>
      <c r="V561">
        <v>45498.335219907407</v>
      </c>
    </row>
    <row r="562" spans="1:22" x14ac:dyDescent="0.3">
      <c r="A562" t="s">
        <v>89</v>
      </c>
      <c r="B562" t="s">
        <v>90</v>
      </c>
      <c r="C562" t="s">
        <v>88</v>
      </c>
      <c r="D562" s="29">
        <v>45753</v>
      </c>
      <c r="E562" s="161">
        <v>0</v>
      </c>
      <c r="F562" s="161">
        <v>0</v>
      </c>
      <c r="G562" s="161">
        <v>0</v>
      </c>
      <c r="H562" s="161">
        <v>0</v>
      </c>
      <c r="L562">
        <v>290.08083299999998</v>
      </c>
      <c r="R562">
        <v>568.52184299999999</v>
      </c>
      <c r="S562">
        <v>568.52184299999999</v>
      </c>
      <c r="T562" s="194">
        <v>568.52184299999999</v>
      </c>
      <c r="U562" t="s">
        <v>193</v>
      </c>
      <c r="V562">
        <v>45498.335474537038</v>
      </c>
    </row>
    <row r="563" spans="1:22" x14ac:dyDescent="0.3">
      <c r="A563" t="s">
        <v>89</v>
      </c>
      <c r="B563" t="s">
        <v>90</v>
      </c>
      <c r="C563" t="s">
        <v>88</v>
      </c>
      <c r="D563" s="29">
        <v>45754</v>
      </c>
      <c r="E563" s="161">
        <v>0</v>
      </c>
      <c r="F563" s="161">
        <v>0</v>
      </c>
      <c r="G563" s="161">
        <v>0</v>
      </c>
      <c r="H563" s="161">
        <v>0</v>
      </c>
      <c r="L563">
        <v>290.08083299999998</v>
      </c>
      <c r="R563">
        <v>568.52184299999999</v>
      </c>
      <c r="S563">
        <v>568.52184299999999</v>
      </c>
      <c r="T563" s="194">
        <v>568.52184299999999</v>
      </c>
      <c r="U563" t="s">
        <v>193</v>
      </c>
      <c r="V563">
        <v>45498.335451388892</v>
      </c>
    </row>
    <row r="564" spans="1:22" x14ac:dyDescent="0.3">
      <c r="A564" t="s">
        <v>89</v>
      </c>
      <c r="B564" t="s">
        <v>90</v>
      </c>
      <c r="C564" t="s">
        <v>88</v>
      </c>
      <c r="D564" s="29">
        <v>45755</v>
      </c>
      <c r="E564" s="161">
        <v>0</v>
      </c>
      <c r="F564" s="161">
        <v>0</v>
      </c>
      <c r="G564" s="161">
        <v>0</v>
      </c>
      <c r="H564" s="161">
        <v>0</v>
      </c>
      <c r="L564">
        <v>290.08083299999998</v>
      </c>
      <c r="R564">
        <v>568.52184299999999</v>
      </c>
      <c r="S564">
        <v>568.52184299999999</v>
      </c>
      <c r="T564" s="194">
        <v>568.52184299999999</v>
      </c>
      <c r="U564" t="s">
        <v>193</v>
      </c>
      <c r="V564">
        <v>45498.336412037039</v>
      </c>
    </row>
    <row r="565" spans="1:22" x14ac:dyDescent="0.3">
      <c r="A565" t="s">
        <v>89</v>
      </c>
      <c r="B565" t="s">
        <v>90</v>
      </c>
      <c r="C565" t="s">
        <v>88</v>
      </c>
      <c r="D565" s="29">
        <v>45756</v>
      </c>
      <c r="E565" s="161">
        <v>0</v>
      </c>
      <c r="F565" s="161">
        <v>0</v>
      </c>
      <c r="G565" s="161">
        <v>0</v>
      </c>
      <c r="H565" s="161">
        <v>0</v>
      </c>
      <c r="L565">
        <v>290.08083299999998</v>
      </c>
      <c r="R565">
        <v>568.52184299999999</v>
      </c>
      <c r="S565">
        <v>568.52184299999999</v>
      </c>
      <c r="T565" s="194">
        <v>568.52184299999999</v>
      </c>
      <c r="U565" t="s">
        <v>193</v>
      </c>
      <c r="V565">
        <v>45498.335393518515</v>
      </c>
    </row>
    <row r="566" spans="1:22" x14ac:dyDescent="0.3">
      <c r="A566" t="s">
        <v>89</v>
      </c>
      <c r="B566" t="s">
        <v>90</v>
      </c>
      <c r="C566" t="s">
        <v>88</v>
      </c>
      <c r="D566" s="29">
        <v>45757</v>
      </c>
      <c r="E566" s="161">
        <v>0</v>
      </c>
      <c r="F566" s="161">
        <v>0</v>
      </c>
      <c r="G566" s="161">
        <v>0</v>
      </c>
      <c r="H566" s="161">
        <v>0</v>
      </c>
      <c r="L566">
        <v>290.08083299999998</v>
      </c>
      <c r="R566">
        <v>568.52184299999999</v>
      </c>
      <c r="S566">
        <v>568.52184299999999</v>
      </c>
      <c r="T566" s="194">
        <v>568.52184299999999</v>
      </c>
      <c r="U566" t="s">
        <v>193</v>
      </c>
      <c r="V566">
        <v>45498.335682870369</v>
      </c>
    </row>
    <row r="567" spans="1:22" x14ac:dyDescent="0.3">
      <c r="A567" t="s">
        <v>89</v>
      </c>
      <c r="B567" t="s">
        <v>90</v>
      </c>
      <c r="C567" t="s">
        <v>88</v>
      </c>
      <c r="D567" s="29">
        <v>45758</v>
      </c>
      <c r="E567" s="161">
        <v>0</v>
      </c>
      <c r="F567" s="161">
        <v>0</v>
      </c>
      <c r="G567" s="161">
        <v>0</v>
      </c>
      <c r="H567" s="161">
        <v>0</v>
      </c>
      <c r="L567">
        <v>290.08083299999998</v>
      </c>
      <c r="R567">
        <v>568.52184299999999</v>
      </c>
      <c r="S567">
        <v>568.52184299999999</v>
      </c>
      <c r="T567" s="194">
        <v>568.52184299999999</v>
      </c>
      <c r="U567" t="s">
        <v>193</v>
      </c>
      <c r="V567">
        <v>45498.335729166669</v>
      </c>
    </row>
    <row r="568" spans="1:22" x14ac:dyDescent="0.3">
      <c r="A568" t="s">
        <v>89</v>
      </c>
      <c r="B568" t="s">
        <v>90</v>
      </c>
      <c r="C568" t="s">
        <v>88</v>
      </c>
      <c r="D568" s="29">
        <v>45759</v>
      </c>
      <c r="E568" s="161">
        <v>0</v>
      </c>
      <c r="F568" s="161">
        <v>0</v>
      </c>
      <c r="G568" s="161">
        <v>0</v>
      </c>
      <c r="H568" s="161">
        <v>0</v>
      </c>
      <c r="L568">
        <v>290.08083299999998</v>
      </c>
      <c r="R568">
        <v>568.52184299999999</v>
      </c>
      <c r="S568">
        <v>568.52184299999999</v>
      </c>
      <c r="T568" s="194">
        <v>568.52184299999999</v>
      </c>
      <c r="U568" t="s">
        <v>193</v>
      </c>
      <c r="V568">
        <v>45498.335682870369</v>
      </c>
    </row>
    <row r="569" spans="1:22" x14ac:dyDescent="0.3">
      <c r="A569" t="s">
        <v>89</v>
      </c>
      <c r="B569" t="s">
        <v>90</v>
      </c>
      <c r="C569" t="s">
        <v>88</v>
      </c>
      <c r="D569" s="29">
        <v>45760</v>
      </c>
      <c r="E569" s="161">
        <v>0</v>
      </c>
      <c r="F569" s="161">
        <v>0</v>
      </c>
      <c r="G569" s="161">
        <v>0</v>
      </c>
      <c r="H569" s="161">
        <v>0</v>
      </c>
      <c r="L569">
        <v>290.08083299999998</v>
      </c>
      <c r="R569">
        <v>568.52184299999999</v>
      </c>
      <c r="S569">
        <v>568.52184299999999</v>
      </c>
      <c r="T569" s="194">
        <v>568.52184299999999</v>
      </c>
      <c r="U569" t="s">
        <v>193</v>
      </c>
      <c r="V569">
        <v>45498.335787037038</v>
      </c>
    </row>
    <row r="570" spans="1:22" x14ac:dyDescent="0.3">
      <c r="A570" t="s">
        <v>89</v>
      </c>
      <c r="B570" t="s">
        <v>90</v>
      </c>
      <c r="C570" t="s">
        <v>88</v>
      </c>
      <c r="D570" s="29">
        <v>45761</v>
      </c>
      <c r="E570" s="161">
        <v>0</v>
      </c>
      <c r="F570" s="161">
        <v>0</v>
      </c>
      <c r="G570" s="161">
        <v>0</v>
      </c>
      <c r="H570" s="161">
        <v>0</v>
      </c>
      <c r="L570">
        <v>290.08083299999998</v>
      </c>
      <c r="R570">
        <v>568.52184299999999</v>
      </c>
      <c r="S570">
        <v>568.52184299999999</v>
      </c>
      <c r="T570" s="194">
        <v>568.52184299999999</v>
      </c>
      <c r="U570" t="s">
        <v>193</v>
      </c>
      <c r="V570">
        <v>45498.336423611108</v>
      </c>
    </row>
    <row r="571" spans="1:22" x14ac:dyDescent="0.3">
      <c r="A571" t="s">
        <v>89</v>
      </c>
      <c r="B571" t="s">
        <v>90</v>
      </c>
      <c r="C571" t="s">
        <v>88</v>
      </c>
      <c r="D571" s="29">
        <v>45762</v>
      </c>
      <c r="E571" s="161">
        <v>0</v>
      </c>
      <c r="F571" s="161">
        <v>0</v>
      </c>
      <c r="G571" s="161">
        <v>0</v>
      </c>
      <c r="H571" s="161">
        <v>0</v>
      </c>
      <c r="L571">
        <v>290.08083299999998</v>
      </c>
      <c r="R571">
        <v>568.52184299999999</v>
      </c>
      <c r="S571">
        <v>568.52184299999999</v>
      </c>
      <c r="T571" s="194">
        <v>568.52184299999999</v>
      </c>
      <c r="U571" t="s">
        <v>193</v>
      </c>
      <c r="V571">
        <v>45498.33630787037</v>
      </c>
    </row>
    <row r="572" spans="1:22" x14ac:dyDescent="0.3">
      <c r="A572" t="s">
        <v>89</v>
      </c>
      <c r="B572" t="s">
        <v>90</v>
      </c>
      <c r="C572" t="s">
        <v>88</v>
      </c>
      <c r="D572" s="29">
        <v>45763</v>
      </c>
      <c r="E572" s="161">
        <v>0</v>
      </c>
      <c r="F572" s="161">
        <v>0</v>
      </c>
      <c r="G572" s="161">
        <v>0</v>
      </c>
      <c r="H572" s="161">
        <v>0</v>
      </c>
      <c r="L572">
        <v>290.08083299999998</v>
      </c>
      <c r="R572">
        <v>568.52184299999999</v>
      </c>
      <c r="S572">
        <v>568.52184299999999</v>
      </c>
      <c r="T572" s="194">
        <v>568.52184299999999</v>
      </c>
      <c r="U572" t="s">
        <v>193</v>
      </c>
      <c r="V572">
        <v>45498.336168981485</v>
      </c>
    </row>
    <row r="573" spans="1:22" x14ac:dyDescent="0.3">
      <c r="A573" t="s">
        <v>89</v>
      </c>
      <c r="B573" t="s">
        <v>90</v>
      </c>
      <c r="C573" t="s">
        <v>88</v>
      </c>
      <c r="D573" s="29">
        <v>45764</v>
      </c>
      <c r="E573" s="161">
        <v>0</v>
      </c>
      <c r="F573" s="161">
        <v>0</v>
      </c>
      <c r="G573" s="161">
        <v>0</v>
      </c>
      <c r="H573" s="161">
        <v>0</v>
      </c>
      <c r="L573">
        <v>290.08083299999998</v>
      </c>
      <c r="R573">
        <v>568.52184299999999</v>
      </c>
      <c r="S573">
        <v>568.52184299999999</v>
      </c>
      <c r="T573" s="194">
        <v>568.52184299999999</v>
      </c>
      <c r="U573" t="s">
        <v>193</v>
      </c>
      <c r="V573">
        <v>45498.335775462961</v>
      </c>
    </row>
    <row r="574" spans="1:22" x14ac:dyDescent="0.3">
      <c r="A574" t="s">
        <v>89</v>
      </c>
      <c r="B574" t="s">
        <v>90</v>
      </c>
      <c r="C574" t="s">
        <v>88</v>
      </c>
      <c r="D574" s="29">
        <v>45765</v>
      </c>
      <c r="E574" s="161">
        <v>0</v>
      </c>
      <c r="F574" s="161">
        <v>0</v>
      </c>
      <c r="G574" s="161">
        <v>0</v>
      </c>
      <c r="H574" s="161">
        <v>0</v>
      </c>
      <c r="L574">
        <v>290.08083299999998</v>
      </c>
      <c r="R574">
        <v>568.52184299999999</v>
      </c>
      <c r="S574">
        <v>568.52184299999999</v>
      </c>
      <c r="T574" s="194">
        <v>568.52184299999999</v>
      </c>
      <c r="U574" t="s">
        <v>193</v>
      </c>
      <c r="V574">
        <v>45498.335543981484</v>
      </c>
    </row>
    <row r="575" spans="1:22" x14ac:dyDescent="0.3">
      <c r="A575" t="s">
        <v>89</v>
      </c>
      <c r="B575" t="s">
        <v>90</v>
      </c>
      <c r="C575" t="s">
        <v>88</v>
      </c>
      <c r="D575" s="29">
        <v>45766</v>
      </c>
      <c r="E575" s="161">
        <v>0</v>
      </c>
      <c r="F575" s="161">
        <v>0</v>
      </c>
      <c r="G575" s="161">
        <v>0</v>
      </c>
      <c r="H575" s="161">
        <v>0</v>
      </c>
      <c r="L575">
        <v>290.08083299999998</v>
      </c>
      <c r="R575">
        <v>568.52184299999999</v>
      </c>
      <c r="S575">
        <v>568.52184299999999</v>
      </c>
      <c r="T575" s="194">
        <v>568.52184299999999</v>
      </c>
      <c r="U575" t="s">
        <v>193</v>
      </c>
      <c r="V575">
        <v>45498.336284722223</v>
      </c>
    </row>
    <row r="576" spans="1:22" x14ac:dyDescent="0.3">
      <c r="A576" t="s">
        <v>89</v>
      </c>
      <c r="B576" t="s">
        <v>90</v>
      </c>
      <c r="C576" t="s">
        <v>88</v>
      </c>
      <c r="D576" s="29">
        <v>45767</v>
      </c>
      <c r="E576" s="161">
        <v>0</v>
      </c>
      <c r="F576" s="161">
        <v>0</v>
      </c>
      <c r="G576" s="161">
        <v>0</v>
      </c>
      <c r="H576" s="161">
        <v>0</v>
      </c>
      <c r="L576">
        <v>290.08083299999998</v>
      </c>
      <c r="R576">
        <v>568.52184299999999</v>
      </c>
      <c r="S576">
        <v>568.52184299999999</v>
      </c>
      <c r="T576" s="194">
        <v>568.52184299999999</v>
      </c>
      <c r="U576" t="s">
        <v>193</v>
      </c>
      <c r="V576">
        <v>45498.336064814815</v>
      </c>
    </row>
    <row r="577" spans="1:22" x14ac:dyDescent="0.3">
      <c r="A577" t="s">
        <v>89</v>
      </c>
      <c r="B577" t="s">
        <v>90</v>
      </c>
      <c r="C577" t="s">
        <v>88</v>
      </c>
      <c r="D577" s="29">
        <v>45768</v>
      </c>
      <c r="E577" s="161">
        <v>0</v>
      </c>
      <c r="F577" s="161">
        <v>0</v>
      </c>
      <c r="G577" s="161">
        <v>0</v>
      </c>
      <c r="H577" s="161">
        <v>0</v>
      </c>
      <c r="L577">
        <v>290.08083299999998</v>
      </c>
      <c r="R577">
        <v>568.52184299999999</v>
      </c>
      <c r="S577">
        <v>568.52184299999999</v>
      </c>
      <c r="T577" s="194">
        <v>568.52184299999999</v>
      </c>
      <c r="U577" t="s">
        <v>193</v>
      </c>
      <c r="V577">
        <v>45498.335416666669</v>
      </c>
    </row>
    <row r="578" spans="1:22" x14ac:dyDescent="0.3">
      <c r="A578" t="s">
        <v>89</v>
      </c>
      <c r="B578" t="s">
        <v>90</v>
      </c>
      <c r="C578" t="s">
        <v>88</v>
      </c>
      <c r="D578" s="29">
        <v>45769</v>
      </c>
      <c r="E578" s="161">
        <v>0</v>
      </c>
      <c r="F578" s="161">
        <v>0</v>
      </c>
      <c r="G578" s="161">
        <v>0</v>
      </c>
      <c r="H578" s="161">
        <v>0</v>
      </c>
      <c r="L578">
        <v>290.08083299999998</v>
      </c>
      <c r="R578">
        <v>568.52184299999999</v>
      </c>
      <c r="S578">
        <v>568.52184299999999</v>
      </c>
      <c r="T578" s="194">
        <v>568.52184299999999</v>
      </c>
      <c r="U578" t="s">
        <v>193</v>
      </c>
      <c r="V578">
        <v>45498.336076388892</v>
      </c>
    </row>
    <row r="579" spans="1:22" x14ac:dyDescent="0.3">
      <c r="A579" t="s">
        <v>89</v>
      </c>
      <c r="B579" t="s">
        <v>90</v>
      </c>
      <c r="C579" t="s">
        <v>88</v>
      </c>
      <c r="D579" s="29">
        <v>45770</v>
      </c>
      <c r="E579" s="161">
        <v>0</v>
      </c>
      <c r="F579" s="161">
        <v>0</v>
      </c>
      <c r="G579" s="161">
        <v>0</v>
      </c>
      <c r="H579" s="161">
        <v>0</v>
      </c>
      <c r="L579">
        <v>290.08083299999998</v>
      </c>
      <c r="R579">
        <v>568.52184299999999</v>
      </c>
      <c r="S579">
        <v>568.52184299999999</v>
      </c>
      <c r="T579" s="194">
        <v>568.52184299999999</v>
      </c>
      <c r="U579" t="s">
        <v>193</v>
      </c>
      <c r="V579">
        <v>45498.335324074076</v>
      </c>
    </row>
    <row r="580" spans="1:22" x14ac:dyDescent="0.3">
      <c r="A580" t="s">
        <v>89</v>
      </c>
      <c r="B580" t="s">
        <v>90</v>
      </c>
      <c r="C580" t="s">
        <v>88</v>
      </c>
      <c r="D580" s="29">
        <v>45771</v>
      </c>
      <c r="E580" s="161">
        <v>0</v>
      </c>
      <c r="F580" s="161">
        <v>0</v>
      </c>
      <c r="G580" s="161">
        <v>0</v>
      </c>
      <c r="H580" s="161">
        <v>0</v>
      </c>
      <c r="L580">
        <v>290.08083299999998</v>
      </c>
      <c r="R580">
        <v>568.52184299999999</v>
      </c>
      <c r="S580">
        <v>568.52184299999999</v>
      </c>
      <c r="T580" s="194">
        <v>568.52184299999999</v>
      </c>
      <c r="U580" t="s">
        <v>193</v>
      </c>
      <c r="V580">
        <v>45498.336018518516</v>
      </c>
    </row>
    <row r="581" spans="1:22" x14ac:dyDescent="0.3">
      <c r="A581" t="s">
        <v>89</v>
      </c>
      <c r="B581" t="s">
        <v>90</v>
      </c>
      <c r="C581" t="s">
        <v>88</v>
      </c>
      <c r="D581" s="29">
        <v>45772</v>
      </c>
      <c r="E581" s="161">
        <v>0</v>
      </c>
      <c r="F581" s="161">
        <v>0</v>
      </c>
      <c r="G581" s="161">
        <v>0</v>
      </c>
      <c r="H581" s="161">
        <v>0</v>
      </c>
      <c r="L581">
        <v>290.08083299999998</v>
      </c>
      <c r="R581">
        <v>568.52184299999999</v>
      </c>
      <c r="S581">
        <v>568.52184299999999</v>
      </c>
      <c r="T581" s="194">
        <v>568.52184299999999</v>
      </c>
      <c r="U581" t="s">
        <v>193</v>
      </c>
      <c r="V581">
        <v>45498.336087962962</v>
      </c>
    </row>
    <row r="582" spans="1:22" x14ac:dyDescent="0.3">
      <c r="A582" t="s">
        <v>89</v>
      </c>
      <c r="B582" t="s">
        <v>90</v>
      </c>
      <c r="C582" t="s">
        <v>88</v>
      </c>
      <c r="D582" s="29">
        <v>45773</v>
      </c>
      <c r="E582" s="161">
        <v>0</v>
      </c>
      <c r="F582" s="161">
        <v>0</v>
      </c>
      <c r="G582" s="161">
        <v>0</v>
      </c>
      <c r="H582" s="161">
        <v>0</v>
      </c>
      <c r="L582">
        <v>290.08083299999998</v>
      </c>
      <c r="R582">
        <v>568.52184299999999</v>
      </c>
      <c r="S582">
        <v>568.52184299999999</v>
      </c>
      <c r="T582" s="194">
        <v>568.52184299999999</v>
      </c>
      <c r="U582" t="s">
        <v>193</v>
      </c>
      <c r="V582">
        <v>45498.335555555554</v>
      </c>
    </row>
    <row r="583" spans="1:22" x14ac:dyDescent="0.3">
      <c r="A583" t="s">
        <v>89</v>
      </c>
      <c r="B583" t="s">
        <v>90</v>
      </c>
      <c r="C583" t="s">
        <v>88</v>
      </c>
      <c r="D583" s="29">
        <v>45774</v>
      </c>
      <c r="E583" s="161">
        <v>0</v>
      </c>
      <c r="F583" s="161">
        <v>0</v>
      </c>
      <c r="G583" s="161">
        <v>0</v>
      </c>
      <c r="H583" s="161">
        <v>0</v>
      </c>
      <c r="L583">
        <v>290.08083299999998</v>
      </c>
      <c r="R583">
        <v>568.52184299999999</v>
      </c>
      <c r="S583">
        <v>568.52184299999999</v>
      </c>
      <c r="T583" s="194">
        <v>568.52184299999999</v>
      </c>
      <c r="U583" t="s">
        <v>193</v>
      </c>
      <c r="V583">
        <v>45498.336041666669</v>
      </c>
    </row>
    <row r="584" spans="1:22" x14ac:dyDescent="0.3">
      <c r="A584" t="s">
        <v>89</v>
      </c>
      <c r="B584" t="s">
        <v>90</v>
      </c>
      <c r="C584" t="s">
        <v>88</v>
      </c>
      <c r="D584" s="29">
        <v>45775</v>
      </c>
      <c r="E584" s="161">
        <v>0</v>
      </c>
      <c r="F584" s="161">
        <v>0</v>
      </c>
      <c r="G584" s="161">
        <v>0</v>
      </c>
      <c r="H584" s="161">
        <v>0</v>
      </c>
      <c r="L584">
        <v>290.08083299999998</v>
      </c>
      <c r="R584">
        <v>568.52184299999999</v>
      </c>
      <c r="S584">
        <v>568.52184299999999</v>
      </c>
      <c r="T584" s="194">
        <v>568.52184299999999</v>
      </c>
      <c r="U584" t="s">
        <v>193</v>
      </c>
      <c r="V584">
        <v>45498.336018518516</v>
      </c>
    </row>
    <row r="585" spans="1:22" x14ac:dyDescent="0.3">
      <c r="A585" t="s">
        <v>89</v>
      </c>
      <c r="B585" t="s">
        <v>90</v>
      </c>
      <c r="C585" t="s">
        <v>88</v>
      </c>
      <c r="D585" s="29">
        <v>45776</v>
      </c>
      <c r="E585" s="161">
        <v>0</v>
      </c>
      <c r="F585" s="161">
        <v>0</v>
      </c>
      <c r="G585" s="161">
        <v>0</v>
      </c>
      <c r="H585" s="161">
        <v>0</v>
      </c>
      <c r="L585">
        <v>290.08083299999998</v>
      </c>
      <c r="R585">
        <v>568.52184299999999</v>
      </c>
      <c r="S585">
        <v>568.52184299999999</v>
      </c>
      <c r="T585" s="194">
        <v>568.52184299999999</v>
      </c>
      <c r="U585" t="s">
        <v>193</v>
      </c>
      <c r="V585">
        <v>45498.336134259262</v>
      </c>
    </row>
    <row r="586" spans="1:22" x14ac:dyDescent="0.3">
      <c r="A586" t="s">
        <v>89</v>
      </c>
      <c r="B586" t="s">
        <v>90</v>
      </c>
      <c r="C586" t="s">
        <v>88</v>
      </c>
      <c r="D586" s="29">
        <v>45777</v>
      </c>
      <c r="E586" s="161">
        <v>0</v>
      </c>
      <c r="F586" s="161">
        <v>0</v>
      </c>
      <c r="G586" s="161">
        <v>0</v>
      </c>
      <c r="H586" s="161">
        <v>0</v>
      </c>
      <c r="L586">
        <v>290.08083299999998</v>
      </c>
      <c r="R586">
        <v>568.52184299999999</v>
      </c>
      <c r="S586">
        <v>568.52184299999999</v>
      </c>
      <c r="T586" s="194">
        <v>568.52184299999999</v>
      </c>
      <c r="U586" t="s">
        <v>193</v>
      </c>
      <c r="V586">
        <v>45498.336134259262</v>
      </c>
    </row>
    <row r="587" spans="1:22" x14ac:dyDescent="0.3">
      <c r="A587" t="s">
        <v>89</v>
      </c>
      <c r="B587" t="s">
        <v>90</v>
      </c>
      <c r="C587" t="s">
        <v>88</v>
      </c>
      <c r="D587" s="29">
        <v>45778</v>
      </c>
      <c r="E587" s="161">
        <v>0</v>
      </c>
      <c r="F587" s="161">
        <v>0</v>
      </c>
      <c r="G587" s="161">
        <v>0</v>
      </c>
      <c r="H587" s="161">
        <v>0</v>
      </c>
      <c r="L587">
        <v>290.08083299999998</v>
      </c>
      <c r="R587">
        <v>568.52184299999999</v>
      </c>
      <c r="S587">
        <v>568.52184299999999</v>
      </c>
      <c r="T587" s="194">
        <v>568.52184299999999</v>
      </c>
      <c r="U587" t="s">
        <v>193</v>
      </c>
      <c r="V587">
        <v>45498.336435185185</v>
      </c>
    </row>
    <row r="588" spans="1:22" x14ac:dyDescent="0.3">
      <c r="A588" t="s">
        <v>89</v>
      </c>
      <c r="B588" t="s">
        <v>90</v>
      </c>
      <c r="C588" t="s">
        <v>88</v>
      </c>
      <c r="D588" s="29">
        <v>45779</v>
      </c>
      <c r="E588" s="161">
        <v>0</v>
      </c>
      <c r="F588" s="161">
        <v>0</v>
      </c>
      <c r="G588" s="161">
        <v>0</v>
      </c>
      <c r="H588" s="161">
        <v>0</v>
      </c>
      <c r="L588">
        <v>290.08083299999998</v>
      </c>
      <c r="R588">
        <v>568.52184299999999</v>
      </c>
      <c r="S588">
        <v>568.52184299999999</v>
      </c>
      <c r="T588" s="194">
        <v>568.52184299999999</v>
      </c>
      <c r="U588" t="s">
        <v>193</v>
      </c>
      <c r="V588">
        <v>45498.335532407407</v>
      </c>
    </row>
    <row r="589" spans="1:22" x14ac:dyDescent="0.3">
      <c r="A589" t="s">
        <v>89</v>
      </c>
      <c r="B589" t="s">
        <v>90</v>
      </c>
      <c r="C589" t="s">
        <v>88</v>
      </c>
      <c r="D589" s="29">
        <v>45780</v>
      </c>
      <c r="E589" s="161">
        <v>0</v>
      </c>
      <c r="F589" s="161">
        <v>0</v>
      </c>
      <c r="G589" s="161">
        <v>0</v>
      </c>
      <c r="H589" s="161">
        <v>0</v>
      </c>
      <c r="L589">
        <v>290.08083299999998</v>
      </c>
      <c r="R589">
        <v>568.52184299999999</v>
      </c>
      <c r="S589">
        <v>568.52184299999999</v>
      </c>
      <c r="T589" s="194">
        <v>568.52184299999999</v>
      </c>
      <c r="U589" t="s">
        <v>193</v>
      </c>
      <c r="V589">
        <v>45498.335636574076</v>
      </c>
    </row>
    <row r="590" spans="1:22" x14ac:dyDescent="0.3">
      <c r="A590" t="s">
        <v>89</v>
      </c>
      <c r="B590" t="s">
        <v>90</v>
      </c>
      <c r="C590" t="s">
        <v>88</v>
      </c>
      <c r="D590" s="29">
        <v>45781</v>
      </c>
      <c r="E590" s="161">
        <v>0</v>
      </c>
      <c r="F590" s="161">
        <v>0</v>
      </c>
      <c r="G590" s="161">
        <v>0</v>
      </c>
      <c r="H590" s="161">
        <v>0</v>
      </c>
      <c r="L590">
        <v>290.08083299999998</v>
      </c>
      <c r="R590">
        <v>568.52184299999999</v>
      </c>
      <c r="S590">
        <v>568.52184299999999</v>
      </c>
      <c r="T590" s="194">
        <v>568.52184299999999</v>
      </c>
      <c r="U590" t="s">
        <v>193</v>
      </c>
      <c r="V590">
        <v>45498.336180555554</v>
      </c>
    </row>
    <row r="591" spans="1:22" x14ac:dyDescent="0.3">
      <c r="A591" t="s">
        <v>89</v>
      </c>
      <c r="B591" t="s">
        <v>90</v>
      </c>
      <c r="C591" t="s">
        <v>88</v>
      </c>
      <c r="D591" s="29">
        <v>45782</v>
      </c>
      <c r="E591" s="161">
        <v>0</v>
      </c>
      <c r="F591" s="161">
        <v>0</v>
      </c>
      <c r="G591" s="161">
        <v>0</v>
      </c>
      <c r="H591" s="161">
        <v>0</v>
      </c>
      <c r="L591">
        <v>290.08083299999998</v>
      </c>
      <c r="R591">
        <v>568.52184299999999</v>
      </c>
      <c r="S591">
        <v>568.52184299999999</v>
      </c>
      <c r="T591" s="194">
        <v>568.52184299999999</v>
      </c>
      <c r="U591" t="s">
        <v>193</v>
      </c>
      <c r="V591">
        <v>45498.335532407407</v>
      </c>
    </row>
    <row r="592" spans="1:22" x14ac:dyDescent="0.3">
      <c r="A592" t="s">
        <v>89</v>
      </c>
      <c r="B592" t="s">
        <v>90</v>
      </c>
      <c r="C592" t="s">
        <v>88</v>
      </c>
      <c r="D592" s="29">
        <v>45783</v>
      </c>
      <c r="E592" s="161">
        <v>0</v>
      </c>
      <c r="F592" s="161">
        <v>0</v>
      </c>
      <c r="G592" s="161">
        <v>0</v>
      </c>
      <c r="H592" s="161">
        <v>0</v>
      </c>
      <c r="L592">
        <v>290.08083299999998</v>
      </c>
      <c r="R592">
        <v>568.52184299999999</v>
      </c>
      <c r="S592">
        <v>568.52184299999999</v>
      </c>
      <c r="T592" s="194">
        <v>568.52184299999999</v>
      </c>
      <c r="U592" t="s">
        <v>193</v>
      </c>
      <c r="V592">
        <v>45498.335798611108</v>
      </c>
    </row>
    <row r="593" spans="1:22" x14ac:dyDescent="0.3">
      <c r="A593" t="s">
        <v>89</v>
      </c>
      <c r="B593" t="s">
        <v>90</v>
      </c>
      <c r="C593" t="s">
        <v>88</v>
      </c>
      <c r="D593" s="29">
        <v>45784</v>
      </c>
      <c r="E593" s="161">
        <v>0</v>
      </c>
      <c r="F593" s="161">
        <v>0</v>
      </c>
      <c r="G593" s="161">
        <v>0</v>
      </c>
      <c r="H593" s="161">
        <v>0</v>
      </c>
      <c r="L593">
        <v>290.08083299999998</v>
      </c>
      <c r="R593">
        <v>568.52184299999999</v>
      </c>
      <c r="S593">
        <v>568.52184299999999</v>
      </c>
      <c r="T593" s="194">
        <v>568.52184299999999</v>
      </c>
      <c r="U593" t="s">
        <v>193</v>
      </c>
      <c r="V593">
        <v>45498.336319444446</v>
      </c>
    </row>
    <row r="594" spans="1:22" x14ac:dyDescent="0.3">
      <c r="A594" t="s">
        <v>89</v>
      </c>
      <c r="B594" t="s">
        <v>90</v>
      </c>
      <c r="C594" t="s">
        <v>88</v>
      </c>
      <c r="D594" s="29">
        <v>45785</v>
      </c>
      <c r="E594" s="161">
        <v>0</v>
      </c>
      <c r="F594" s="161">
        <v>0</v>
      </c>
      <c r="G594" s="161">
        <v>0</v>
      </c>
      <c r="H594" s="161">
        <v>0</v>
      </c>
      <c r="L594">
        <v>290.08083299999998</v>
      </c>
      <c r="R594">
        <v>568.52184299999999</v>
      </c>
      <c r="S594">
        <v>568.52184299999999</v>
      </c>
      <c r="T594" s="194">
        <v>568.52184299999999</v>
      </c>
      <c r="U594" t="s">
        <v>193</v>
      </c>
      <c r="V594">
        <v>45498.336342592593</v>
      </c>
    </row>
    <row r="595" spans="1:22" x14ac:dyDescent="0.3">
      <c r="A595" t="s">
        <v>89</v>
      </c>
      <c r="B595" t="s">
        <v>90</v>
      </c>
      <c r="C595" t="s">
        <v>88</v>
      </c>
      <c r="D595" s="29">
        <v>45786</v>
      </c>
      <c r="E595" s="161">
        <v>0</v>
      </c>
      <c r="F595" s="161">
        <v>0</v>
      </c>
      <c r="G595" s="161">
        <v>0</v>
      </c>
      <c r="H595" s="161">
        <v>0</v>
      </c>
      <c r="L595">
        <v>290.08083299999998</v>
      </c>
      <c r="R595">
        <v>568.52184299999999</v>
      </c>
      <c r="S595">
        <v>568.52184299999999</v>
      </c>
      <c r="T595" s="194">
        <v>568.52184299999999</v>
      </c>
      <c r="U595" t="s">
        <v>193</v>
      </c>
      <c r="V595">
        <v>45498.335810185185</v>
      </c>
    </row>
    <row r="596" spans="1:22" x14ac:dyDescent="0.3">
      <c r="A596" t="s">
        <v>89</v>
      </c>
      <c r="B596" t="s">
        <v>90</v>
      </c>
      <c r="C596" t="s">
        <v>88</v>
      </c>
      <c r="D596" s="29">
        <v>45787</v>
      </c>
      <c r="E596" s="161">
        <v>0</v>
      </c>
      <c r="F596" s="161">
        <v>0</v>
      </c>
      <c r="G596" s="161">
        <v>0</v>
      </c>
      <c r="H596" s="161">
        <v>0</v>
      </c>
      <c r="L596">
        <v>290.08083299999998</v>
      </c>
      <c r="R596">
        <v>568.52184299999999</v>
      </c>
      <c r="S596">
        <v>568.52184299999999</v>
      </c>
      <c r="T596" s="194">
        <v>568.52184299999999</v>
      </c>
      <c r="U596" t="s">
        <v>193</v>
      </c>
      <c r="V596">
        <v>45498.335729166669</v>
      </c>
    </row>
    <row r="597" spans="1:22" x14ac:dyDescent="0.3">
      <c r="A597" t="s">
        <v>89</v>
      </c>
      <c r="B597" t="s">
        <v>90</v>
      </c>
      <c r="C597" t="s">
        <v>88</v>
      </c>
      <c r="D597" s="29">
        <v>45788</v>
      </c>
      <c r="E597" s="161">
        <v>0</v>
      </c>
      <c r="F597" s="161">
        <v>0</v>
      </c>
      <c r="G597" s="161">
        <v>0</v>
      </c>
      <c r="H597" s="161">
        <v>0</v>
      </c>
      <c r="L597">
        <v>290.08083299999998</v>
      </c>
      <c r="R597">
        <v>568.52184299999999</v>
      </c>
      <c r="S597">
        <v>568.52184299999999</v>
      </c>
      <c r="T597" s="194">
        <v>568.52184299999999</v>
      </c>
      <c r="U597" t="s">
        <v>193</v>
      </c>
      <c r="V597">
        <v>45498.335405092592</v>
      </c>
    </row>
    <row r="598" spans="1:22" x14ac:dyDescent="0.3">
      <c r="A598" t="s">
        <v>89</v>
      </c>
      <c r="B598" t="s">
        <v>90</v>
      </c>
      <c r="C598" t="s">
        <v>88</v>
      </c>
      <c r="D598" s="29">
        <v>45789</v>
      </c>
      <c r="E598" s="161">
        <v>0</v>
      </c>
      <c r="F598" s="161">
        <v>0</v>
      </c>
      <c r="G598" s="161">
        <v>0</v>
      </c>
      <c r="H598" s="161">
        <v>0</v>
      </c>
      <c r="L598">
        <v>290.08083299999998</v>
      </c>
      <c r="R598">
        <v>568.52184299999999</v>
      </c>
      <c r="S598">
        <v>568.52184299999999</v>
      </c>
      <c r="T598" s="194">
        <v>568.52184299999999</v>
      </c>
      <c r="U598" t="s">
        <v>193</v>
      </c>
      <c r="V598">
        <v>45498.336261574077</v>
      </c>
    </row>
    <row r="599" spans="1:22" x14ac:dyDescent="0.3">
      <c r="A599" t="s">
        <v>89</v>
      </c>
      <c r="B599" t="s">
        <v>90</v>
      </c>
      <c r="C599" t="s">
        <v>88</v>
      </c>
      <c r="D599" s="29">
        <v>45790</v>
      </c>
      <c r="E599" s="161">
        <v>0</v>
      </c>
      <c r="F599" s="161">
        <v>0</v>
      </c>
      <c r="G599" s="161">
        <v>0</v>
      </c>
      <c r="H599" s="161">
        <v>0</v>
      </c>
      <c r="L599">
        <v>290.08083299999998</v>
      </c>
      <c r="R599">
        <v>568.52184299999999</v>
      </c>
      <c r="S599">
        <v>568.52184299999999</v>
      </c>
      <c r="T599" s="194">
        <v>568.52184299999999</v>
      </c>
      <c r="U599" t="s">
        <v>193</v>
      </c>
      <c r="V599">
        <v>45498.335740740738</v>
      </c>
    </row>
    <row r="600" spans="1:22" x14ac:dyDescent="0.3">
      <c r="A600" t="s">
        <v>89</v>
      </c>
      <c r="B600" t="s">
        <v>90</v>
      </c>
      <c r="C600" t="s">
        <v>88</v>
      </c>
      <c r="D600" s="29">
        <v>45791</v>
      </c>
      <c r="E600" s="161">
        <v>0</v>
      </c>
      <c r="F600" s="161">
        <v>0</v>
      </c>
      <c r="G600" s="161">
        <v>0</v>
      </c>
      <c r="H600" s="161">
        <v>0</v>
      </c>
      <c r="L600">
        <v>290.08083299999998</v>
      </c>
      <c r="R600">
        <v>568.52184299999999</v>
      </c>
      <c r="S600">
        <v>568.52184299999999</v>
      </c>
      <c r="T600" s="194">
        <v>568.52184299999999</v>
      </c>
      <c r="U600" t="s">
        <v>193</v>
      </c>
      <c r="V600">
        <v>45498.336365740739</v>
      </c>
    </row>
    <row r="601" spans="1:22" x14ac:dyDescent="0.3">
      <c r="A601" t="s">
        <v>89</v>
      </c>
      <c r="B601" t="s">
        <v>90</v>
      </c>
      <c r="C601" t="s">
        <v>88</v>
      </c>
      <c r="D601" s="29">
        <v>45792</v>
      </c>
      <c r="E601" s="161">
        <v>0</v>
      </c>
      <c r="F601" s="161">
        <v>0</v>
      </c>
      <c r="G601" s="161">
        <v>0</v>
      </c>
      <c r="H601" s="161">
        <v>0</v>
      </c>
      <c r="L601">
        <v>290.08083299999998</v>
      </c>
      <c r="R601">
        <v>568.52184299999999</v>
      </c>
      <c r="S601">
        <v>568.52184299999999</v>
      </c>
      <c r="T601" s="194">
        <v>568.52184299999999</v>
      </c>
      <c r="U601" t="s">
        <v>193</v>
      </c>
      <c r="V601">
        <v>45498.335706018515</v>
      </c>
    </row>
    <row r="602" spans="1:22" x14ac:dyDescent="0.3">
      <c r="A602" t="s">
        <v>89</v>
      </c>
      <c r="B602" t="s">
        <v>90</v>
      </c>
      <c r="C602" t="s">
        <v>88</v>
      </c>
      <c r="D602" s="29">
        <v>45793</v>
      </c>
      <c r="E602" s="161">
        <v>0</v>
      </c>
      <c r="F602" s="161">
        <v>0</v>
      </c>
      <c r="G602" s="161">
        <v>0</v>
      </c>
      <c r="H602" s="161">
        <v>0</v>
      </c>
      <c r="L602">
        <v>290.08083299999998</v>
      </c>
      <c r="R602">
        <v>568.52184299999999</v>
      </c>
      <c r="S602">
        <v>568.52184299999999</v>
      </c>
      <c r="T602" s="194">
        <v>568.52184299999999</v>
      </c>
      <c r="U602" t="s">
        <v>193</v>
      </c>
      <c r="V602">
        <v>45498.335613425923</v>
      </c>
    </row>
    <row r="603" spans="1:22" x14ac:dyDescent="0.3">
      <c r="A603" t="s">
        <v>89</v>
      </c>
      <c r="B603" t="s">
        <v>90</v>
      </c>
      <c r="C603" t="s">
        <v>88</v>
      </c>
      <c r="D603" s="29">
        <v>45794</v>
      </c>
      <c r="E603" s="161">
        <v>0</v>
      </c>
      <c r="F603" s="161">
        <v>0</v>
      </c>
      <c r="G603" s="161">
        <v>0</v>
      </c>
      <c r="H603" s="161">
        <v>0</v>
      </c>
      <c r="L603">
        <v>290.08083299999998</v>
      </c>
      <c r="R603">
        <v>568.52184299999999</v>
      </c>
      <c r="S603">
        <v>568.52184299999999</v>
      </c>
      <c r="T603" s="194">
        <v>568.52184299999999</v>
      </c>
      <c r="U603" t="s">
        <v>193</v>
      </c>
      <c r="V603">
        <v>45498.335590277777</v>
      </c>
    </row>
    <row r="604" spans="1:22" x14ac:dyDescent="0.3">
      <c r="A604" t="s">
        <v>89</v>
      </c>
      <c r="B604" t="s">
        <v>90</v>
      </c>
      <c r="C604" t="s">
        <v>88</v>
      </c>
      <c r="D604" s="29">
        <v>45795</v>
      </c>
      <c r="E604" s="161">
        <v>0</v>
      </c>
      <c r="F604" s="161">
        <v>0</v>
      </c>
      <c r="G604" s="161">
        <v>0</v>
      </c>
      <c r="H604" s="161">
        <v>0</v>
      </c>
      <c r="L604">
        <v>290.08083299999998</v>
      </c>
      <c r="R604">
        <v>568.52184299999999</v>
      </c>
      <c r="S604">
        <v>568.52184299999999</v>
      </c>
      <c r="T604" s="194">
        <v>568.52184299999999</v>
      </c>
      <c r="U604" t="s">
        <v>193</v>
      </c>
      <c r="V604">
        <v>45498.335798611108</v>
      </c>
    </row>
    <row r="605" spans="1:22" x14ac:dyDescent="0.3">
      <c r="A605" t="s">
        <v>89</v>
      </c>
      <c r="B605" t="s">
        <v>90</v>
      </c>
      <c r="C605" t="s">
        <v>88</v>
      </c>
      <c r="D605" s="29">
        <v>45796</v>
      </c>
      <c r="E605" s="161">
        <v>0</v>
      </c>
      <c r="F605" s="161">
        <v>0</v>
      </c>
      <c r="G605" s="161">
        <v>0.40195789451839936</v>
      </c>
      <c r="H605" s="161">
        <v>0.3403947366011757</v>
      </c>
      <c r="J605">
        <v>340</v>
      </c>
      <c r="K605">
        <v>375</v>
      </c>
      <c r="L605">
        <v>290.08083299999998</v>
      </c>
      <c r="R605">
        <v>568.52184299999999</v>
      </c>
      <c r="S605">
        <v>340</v>
      </c>
      <c r="T605" s="194">
        <v>375</v>
      </c>
      <c r="U605" t="s">
        <v>193</v>
      </c>
      <c r="V605">
        <v>45498.335763888892</v>
      </c>
    </row>
    <row r="606" spans="1:22" x14ac:dyDescent="0.3">
      <c r="A606" t="s">
        <v>89</v>
      </c>
      <c r="B606" t="s">
        <v>90</v>
      </c>
      <c r="C606" t="s">
        <v>88</v>
      </c>
      <c r="D606" s="29">
        <v>45797</v>
      </c>
      <c r="E606" s="161">
        <v>0</v>
      </c>
      <c r="F606" s="161">
        <v>0</v>
      </c>
      <c r="G606" s="161">
        <v>0.40195789451839936</v>
      </c>
      <c r="H606" s="161">
        <v>0.3403947366011757</v>
      </c>
      <c r="J606">
        <v>340</v>
      </c>
      <c r="K606">
        <v>375</v>
      </c>
      <c r="L606">
        <v>290.08083299999998</v>
      </c>
      <c r="R606">
        <v>568.52184299999999</v>
      </c>
      <c r="S606">
        <v>340</v>
      </c>
      <c r="T606" s="194">
        <v>375</v>
      </c>
      <c r="U606" t="s">
        <v>193</v>
      </c>
      <c r="V606">
        <v>45498.335879629631</v>
      </c>
    </row>
    <row r="607" spans="1:22" x14ac:dyDescent="0.3">
      <c r="A607" t="s">
        <v>89</v>
      </c>
      <c r="B607" t="s">
        <v>90</v>
      </c>
      <c r="C607" t="s">
        <v>88</v>
      </c>
      <c r="D607" s="29">
        <v>45798</v>
      </c>
      <c r="E607" s="161">
        <v>1</v>
      </c>
      <c r="F607" s="161">
        <v>1</v>
      </c>
      <c r="G607" s="161">
        <v>1</v>
      </c>
      <c r="H607" s="161">
        <v>1</v>
      </c>
      <c r="J607">
        <v>0</v>
      </c>
      <c r="K607">
        <v>0</v>
      </c>
      <c r="L607">
        <v>290.08083299999998</v>
      </c>
      <c r="R607">
        <v>568.52184299999999</v>
      </c>
      <c r="S607">
        <v>0</v>
      </c>
      <c r="T607" s="194">
        <v>0</v>
      </c>
      <c r="U607" t="s">
        <v>193</v>
      </c>
      <c r="V607">
        <v>45498.335694444446</v>
      </c>
    </row>
    <row r="608" spans="1:22" x14ac:dyDescent="0.3">
      <c r="A608" t="s">
        <v>89</v>
      </c>
      <c r="B608" t="s">
        <v>90</v>
      </c>
      <c r="C608" t="s">
        <v>88</v>
      </c>
      <c r="D608" s="29">
        <v>45799</v>
      </c>
      <c r="E608" s="161">
        <v>0.82763425117439593</v>
      </c>
      <c r="F608" s="161">
        <v>0.43119302887550659</v>
      </c>
      <c r="G608" s="161">
        <v>0.91205263154682348</v>
      </c>
      <c r="H608" s="161">
        <v>0.70977368410451736</v>
      </c>
      <c r="J608">
        <v>50</v>
      </c>
      <c r="K608">
        <v>165</v>
      </c>
      <c r="L608">
        <v>290.08083299999998</v>
      </c>
      <c r="R608">
        <v>568.52184299999999</v>
      </c>
      <c r="S608">
        <v>50</v>
      </c>
      <c r="T608" s="194">
        <v>165</v>
      </c>
      <c r="U608" t="s">
        <v>193</v>
      </c>
      <c r="V608">
        <v>45498.335370370369</v>
      </c>
    </row>
    <row r="609" spans="1:22" x14ac:dyDescent="0.3">
      <c r="A609" t="s">
        <v>89</v>
      </c>
      <c r="B609" t="s">
        <v>90</v>
      </c>
      <c r="C609" t="s">
        <v>88</v>
      </c>
      <c r="D609" s="29">
        <v>45800</v>
      </c>
      <c r="E609" s="161">
        <v>0</v>
      </c>
      <c r="F609" s="161">
        <v>0</v>
      </c>
      <c r="G609" s="161">
        <v>0.40195789451839936</v>
      </c>
      <c r="H609" s="161">
        <v>0.3403947366011757</v>
      </c>
      <c r="J609">
        <v>340</v>
      </c>
      <c r="K609">
        <v>375</v>
      </c>
      <c r="L609">
        <v>290.08083299999998</v>
      </c>
      <c r="R609">
        <v>568.52184299999999</v>
      </c>
      <c r="S609">
        <v>340</v>
      </c>
      <c r="T609" s="194">
        <v>375</v>
      </c>
      <c r="U609" t="s">
        <v>193</v>
      </c>
      <c r="V609">
        <v>45498.335335648146</v>
      </c>
    </row>
    <row r="610" spans="1:22" x14ac:dyDescent="0.3">
      <c r="A610" t="s">
        <v>89</v>
      </c>
      <c r="B610" t="s">
        <v>90</v>
      </c>
      <c r="C610" t="s">
        <v>88</v>
      </c>
      <c r="D610" s="29">
        <v>45801</v>
      </c>
      <c r="E610" s="161">
        <v>0</v>
      </c>
      <c r="F610" s="161">
        <v>0</v>
      </c>
      <c r="G610" s="161">
        <v>0</v>
      </c>
      <c r="H610" s="161">
        <v>0</v>
      </c>
      <c r="L610">
        <v>290.08083299999998</v>
      </c>
      <c r="R610">
        <v>568.52184299999999</v>
      </c>
      <c r="S610">
        <v>568.52184299999999</v>
      </c>
      <c r="T610" s="194">
        <v>568.52184299999999</v>
      </c>
      <c r="U610" t="s">
        <v>193</v>
      </c>
      <c r="V610">
        <v>45498.335833333331</v>
      </c>
    </row>
    <row r="611" spans="1:22" x14ac:dyDescent="0.3">
      <c r="A611" t="s">
        <v>89</v>
      </c>
      <c r="B611" t="s">
        <v>90</v>
      </c>
      <c r="C611" t="s">
        <v>88</v>
      </c>
      <c r="D611" s="29">
        <v>45802</v>
      </c>
      <c r="E611" s="161">
        <v>0</v>
      </c>
      <c r="F611" s="161">
        <v>0</v>
      </c>
      <c r="G611" s="161">
        <v>0</v>
      </c>
      <c r="H611" s="161">
        <v>0</v>
      </c>
      <c r="L611">
        <v>290.08083299999998</v>
      </c>
      <c r="R611">
        <v>568.52184299999999</v>
      </c>
      <c r="S611">
        <v>568.52184299999999</v>
      </c>
      <c r="T611" s="194">
        <v>568.52184299999999</v>
      </c>
      <c r="U611" t="s">
        <v>193</v>
      </c>
      <c r="V611">
        <v>45498.335682870369</v>
      </c>
    </row>
    <row r="612" spans="1:22" x14ac:dyDescent="0.3">
      <c r="A612" t="s">
        <v>89</v>
      </c>
      <c r="B612" t="s">
        <v>90</v>
      </c>
      <c r="C612" t="s">
        <v>88</v>
      </c>
      <c r="D612" s="29">
        <v>45803</v>
      </c>
      <c r="E612" s="161">
        <v>0</v>
      </c>
      <c r="F612" s="161">
        <v>0</v>
      </c>
      <c r="G612" s="161">
        <v>0</v>
      </c>
      <c r="H612" s="161">
        <v>0</v>
      </c>
      <c r="L612">
        <v>290.08083299999998</v>
      </c>
      <c r="R612">
        <v>568.52184299999999</v>
      </c>
      <c r="S612">
        <v>568.52184299999999</v>
      </c>
      <c r="T612" s="194">
        <v>568.52184299999999</v>
      </c>
      <c r="U612" t="s">
        <v>193</v>
      </c>
      <c r="V612">
        <v>45498.335324074076</v>
      </c>
    </row>
    <row r="613" spans="1:22" x14ac:dyDescent="0.3">
      <c r="A613" t="s">
        <v>89</v>
      </c>
      <c r="B613" t="s">
        <v>90</v>
      </c>
      <c r="C613" t="s">
        <v>88</v>
      </c>
      <c r="D613" s="29">
        <v>45804</v>
      </c>
      <c r="E613" s="161">
        <v>0</v>
      </c>
      <c r="F613" s="161">
        <v>0</v>
      </c>
      <c r="G613" s="161">
        <v>0</v>
      </c>
      <c r="H613" s="161">
        <v>0</v>
      </c>
      <c r="L613">
        <v>290.08083299999998</v>
      </c>
      <c r="R613">
        <v>568.52184299999999</v>
      </c>
      <c r="S613">
        <v>568.52184299999999</v>
      </c>
      <c r="T613" s="194">
        <v>568.52184299999999</v>
      </c>
      <c r="U613" t="s">
        <v>193</v>
      </c>
      <c r="V613">
        <v>45498.335266203707</v>
      </c>
    </row>
    <row r="614" spans="1:22" x14ac:dyDescent="0.3">
      <c r="A614" t="s">
        <v>89</v>
      </c>
      <c r="B614" t="s">
        <v>90</v>
      </c>
      <c r="C614" t="s">
        <v>88</v>
      </c>
      <c r="D614" s="29">
        <v>45805</v>
      </c>
      <c r="E614" s="161">
        <v>0</v>
      </c>
      <c r="F614" s="161">
        <v>0</v>
      </c>
      <c r="G614" s="161">
        <v>0</v>
      </c>
      <c r="H614" s="161">
        <v>0</v>
      </c>
      <c r="L614">
        <v>290.08083299999998</v>
      </c>
      <c r="R614">
        <v>568.52184299999999</v>
      </c>
      <c r="S614">
        <v>568.52184299999999</v>
      </c>
      <c r="T614" s="194">
        <v>568.52184299999999</v>
      </c>
      <c r="U614" t="s">
        <v>193</v>
      </c>
      <c r="V614">
        <v>45498.335833333331</v>
      </c>
    </row>
    <row r="615" spans="1:22" x14ac:dyDescent="0.3">
      <c r="A615" t="s">
        <v>89</v>
      </c>
      <c r="B615" t="s">
        <v>90</v>
      </c>
      <c r="C615" t="s">
        <v>88</v>
      </c>
      <c r="D615" s="29">
        <v>45806</v>
      </c>
      <c r="E615" s="161">
        <v>0</v>
      </c>
      <c r="F615" s="161">
        <v>0</v>
      </c>
      <c r="G615" s="161">
        <v>0</v>
      </c>
      <c r="H615" s="161">
        <v>0</v>
      </c>
      <c r="L615">
        <v>290.08083299999998</v>
      </c>
      <c r="R615">
        <v>568.52184299999999</v>
      </c>
      <c r="S615">
        <v>568.52184299999999</v>
      </c>
      <c r="T615" s="194">
        <v>568.52184299999999</v>
      </c>
      <c r="U615" t="s">
        <v>193</v>
      </c>
      <c r="V615">
        <v>45498.335462962961</v>
      </c>
    </row>
    <row r="616" spans="1:22" x14ac:dyDescent="0.3">
      <c r="A616" t="s">
        <v>89</v>
      </c>
      <c r="B616" t="s">
        <v>90</v>
      </c>
      <c r="C616" t="s">
        <v>88</v>
      </c>
      <c r="D616" s="29">
        <v>45807</v>
      </c>
      <c r="E616" s="161">
        <v>0</v>
      </c>
      <c r="F616" s="161">
        <v>0</v>
      </c>
      <c r="G616" s="161">
        <v>0</v>
      </c>
      <c r="H616" s="161">
        <v>0</v>
      </c>
      <c r="L616">
        <v>290.08083299999998</v>
      </c>
      <c r="R616">
        <v>568.52184299999999</v>
      </c>
      <c r="S616">
        <v>568.52184299999999</v>
      </c>
      <c r="T616" s="194">
        <v>568.52184299999999</v>
      </c>
      <c r="U616" t="s">
        <v>193</v>
      </c>
      <c r="V616">
        <v>45498.336516203701</v>
      </c>
    </row>
    <row r="617" spans="1:22" x14ac:dyDescent="0.3">
      <c r="A617" t="s">
        <v>89</v>
      </c>
      <c r="B617" t="s">
        <v>90</v>
      </c>
      <c r="C617" t="s">
        <v>88</v>
      </c>
      <c r="D617" s="29">
        <v>45808</v>
      </c>
      <c r="E617" s="161">
        <v>0</v>
      </c>
      <c r="F617" s="161">
        <v>0</v>
      </c>
      <c r="G617" s="161">
        <v>0</v>
      </c>
      <c r="H617" s="161">
        <v>0</v>
      </c>
      <c r="L617">
        <v>290.08083299999998</v>
      </c>
      <c r="R617">
        <v>568.52184299999999</v>
      </c>
      <c r="S617">
        <v>568.52184299999999</v>
      </c>
      <c r="T617" s="194">
        <v>568.52184299999999</v>
      </c>
      <c r="U617" t="s">
        <v>193</v>
      </c>
      <c r="V617">
        <v>45498.335462962961</v>
      </c>
    </row>
    <row r="618" spans="1:22" x14ac:dyDescent="0.3">
      <c r="A618" t="s">
        <v>89</v>
      </c>
      <c r="B618" t="s">
        <v>90</v>
      </c>
      <c r="C618" t="s">
        <v>88</v>
      </c>
      <c r="D618" s="29">
        <v>45809</v>
      </c>
      <c r="E618" s="161">
        <v>0</v>
      </c>
      <c r="F618" s="161">
        <v>0</v>
      </c>
      <c r="G618" s="161">
        <v>0</v>
      </c>
      <c r="H618" s="161">
        <v>0</v>
      </c>
      <c r="L618">
        <v>290.08083299999998</v>
      </c>
      <c r="R618">
        <v>568.52184299999999</v>
      </c>
      <c r="S618">
        <v>568.52184299999999</v>
      </c>
      <c r="T618" s="194">
        <v>568.52184299999999</v>
      </c>
      <c r="U618" t="s">
        <v>193</v>
      </c>
      <c r="V618">
        <v>45498.335509259261</v>
      </c>
    </row>
    <row r="619" spans="1:22" x14ac:dyDescent="0.3">
      <c r="A619" t="s">
        <v>89</v>
      </c>
      <c r="B619" t="s">
        <v>90</v>
      </c>
      <c r="C619" t="s">
        <v>88</v>
      </c>
      <c r="D619" s="29">
        <v>45810</v>
      </c>
      <c r="E619" s="161">
        <v>0</v>
      </c>
      <c r="F619" s="161">
        <v>0</v>
      </c>
      <c r="G619" s="161">
        <v>0</v>
      </c>
      <c r="H619" s="161">
        <v>0</v>
      </c>
      <c r="L619">
        <v>290.08083299999998</v>
      </c>
      <c r="R619">
        <v>568.52184299999999</v>
      </c>
      <c r="S619">
        <v>568.52184299999999</v>
      </c>
      <c r="T619" s="194">
        <v>568.52184299999999</v>
      </c>
      <c r="U619" t="s">
        <v>193</v>
      </c>
      <c r="V619">
        <v>45498.335902777777</v>
      </c>
    </row>
    <row r="620" spans="1:22" x14ac:dyDescent="0.3">
      <c r="A620" t="s">
        <v>89</v>
      </c>
      <c r="B620" t="s">
        <v>90</v>
      </c>
      <c r="C620" t="s">
        <v>88</v>
      </c>
      <c r="D620" s="29">
        <v>45811</v>
      </c>
      <c r="E620" s="161">
        <v>0</v>
      </c>
      <c r="F620" s="161">
        <v>0</v>
      </c>
      <c r="G620" s="161">
        <v>0</v>
      </c>
      <c r="H620" s="161">
        <v>0</v>
      </c>
      <c r="L620">
        <v>290.08083299999998</v>
      </c>
      <c r="R620">
        <v>568.52184299999999</v>
      </c>
      <c r="S620">
        <v>568.52184299999999</v>
      </c>
      <c r="T620" s="194">
        <v>568.52184299999999</v>
      </c>
      <c r="U620" t="s">
        <v>193</v>
      </c>
      <c r="V620">
        <v>45498.335347222222</v>
      </c>
    </row>
    <row r="621" spans="1:22" x14ac:dyDescent="0.3">
      <c r="A621" t="s">
        <v>89</v>
      </c>
      <c r="B621" t="s">
        <v>90</v>
      </c>
      <c r="C621" t="s">
        <v>88</v>
      </c>
      <c r="D621" s="29">
        <v>45812</v>
      </c>
      <c r="E621" s="161">
        <v>0</v>
      </c>
      <c r="F621" s="161">
        <v>0</v>
      </c>
      <c r="G621" s="161">
        <v>0</v>
      </c>
      <c r="H621" s="161">
        <v>0</v>
      </c>
      <c r="L621">
        <v>290.08083299999998</v>
      </c>
      <c r="R621">
        <v>568.52184299999999</v>
      </c>
      <c r="S621">
        <v>568.52184299999999</v>
      </c>
      <c r="T621" s="194">
        <v>568.52184299999999</v>
      </c>
      <c r="U621" t="s">
        <v>193</v>
      </c>
      <c r="V621">
        <v>45498.335995370369</v>
      </c>
    </row>
    <row r="622" spans="1:22" x14ac:dyDescent="0.3">
      <c r="A622" t="s">
        <v>89</v>
      </c>
      <c r="B622" t="s">
        <v>90</v>
      </c>
      <c r="C622" t="s">
        <v>88</v>
      </c>
      <c r="D622" s="29">
        <v>45813</v>
      </c>
      <c r="E622" s="161">
        <v>0</v>
      </c>
      <c r="F622" s="161">
        <v>0</v>
      </c>
      <c r="G622" s="161">
        <v>0</v>
      </c>
      <c r="H622" s="161">
        <v>0</v>
      </c>
      <c r="L622">
        <v>290.08083299999998</v>
      </c>
      <c r="R622">
        <v>568.52184299999999</v>
      </c>
      <c r="S622">
        <v>568.52184299999999</v>
      </c>
      <c r="T622" s="194">
        <v>568.52184299999999</v>
      </c>
      <c r="U622" t="s">
        <v>193</v>
      </c>
      <c r="V622">
        <v>45498.335648148146</v>
      </c>
    </row>
    <row r="623" spans="1:22" x14ac:dyDescent="0.3">
      <c r="A623" t="s">
        <v>89</v>
      </c>
      <c r="B623" t="s">
        <v>90</v>
      </c>
      <c r="C623" t="s">
        <v>88</v>
      </c>
      <c r="D623" s="29">
        <v>45814</v>
      </c>
      <c r="E623" s="161">
        <v>0</v>
      </c>
      <c r="F623" s="161">
        <v>0</v>
      </c>
      <c r="G623" s="161">
        <v>0</v>
      </c>
      <c r="H623" s="161">
        <v>0</v>
      </c>
      <c r="L623">
        <v>290.08083299999998</v>
      </c>
      <c r="R623">
        <v>568.52184299999999</v>
      </c>
      <c r="S623">
        <v>568.52184299999999</v>
      </c>
      <c r="T623" s="194">
        <v>568.52184299999999</v>
      </c>
      <c r="U623" t="s">
        <v>193</v>
      </c>
      <c r="V623">
        <v>45498.335439814815</v>
      </c>
    </row>
    <row r="624" spans="1:22" x14ac:dyDescent="0.3">
      <c r="A624" t="s">
        <v>89</v>
      </c>
      <c r="B624" t="s">
        <v>90</v>
      </c>
      <c r="C624" t="s">
        <v>88</v>
      </c>
      <c r="D624" s="29">
        <v>45815</v>
      </c>
      <c r="E624" s="161">
        <v>0</v>
      </c>
      <c r="F624" s="161">
        <v>0</v>
      </c>
      <c r="G624" s="161">
        <v>0</v>
      </c>
      <c r="H624" s="161">
        <v>0</v>
      </c>
      <c r="L624">
        <v>290.08083299999998</v>
      </c>
      <c r="R624">
        <v>568.52184299999999</v>
      </c>
      <c r="S624">
        <v>568.52184299999999</v>
      </c>
      <c r="T624" s="194">
        <v>568.52184299999999</v>
      </c>
      <c r="U624" t="s">
        <v>193</v>
      </c>
      <c r="V624">
        <v>45498.335972222223</v>
      </c>
    </row>
    <row r="625" spans="1:22" x14ac:dyDescent="0.3">
      <c r="A625" t="s">
        <v>89</v>
      </c>
      <c r="B625" t="s">
        <v>90</v>
      </c>
      <c r="C625" t="s">
        <v>88</v>
      </c>
      <c r="D625" s="29">
        <v>45816</v>
      </c>
      <c r="E625" s="161">
        <v>0</v>
      </c>
      <c r="F625" s="161">
        <v>0</v>
      </c>
      <c r="G625" s="161">
        <v>0</v>
      </c>
      <c r="H625" s="161">
        <v>0</v>
      </c>
      <c r="L625">
        <v>290.08083299999998</v>
      </c>
      <c r="R625">
        <v>568.52184299999999</v>
      </c>
      <c r="S625">
        <v>568.52184299999999</v>
      </c>
      <c r="T625" s="194">
        <v>568.52184299999999</v>
      </c>
      <c r="U625" t="s">
        <v>193</v>
      </c>
      <c r="V625">
        <v>45498.336053240739</v>
      </c>
    </row>
    <row r="626" spans="1:22" x14ac:dyDescent="0.3">
      <c r="A626" t="s">
        <v>89</v>
      </c>
      <c r="B626" t="s">
        <v>90</v>
      </c>
      <c r="C626" t="s">
        <v>88</v>
      </c>
      <c r="D626" s="29">
        <v>45817</v>
      </c>
      <c r="E626" s="161">
        <v>0</v>
      </c>
      <c r="F626" s="161">
        <v>0</v>
      </c>
      <c r="G626" s="161">
        <v>0</v>
      </c>
      <c r="H626" s="161">
        <v>0</v>
      </c>
      <c r="L626">
        <v>290.08083299999998</v>
      </c>
      <c r="R626">
        <v>568.52184299999999</v>
      </c>
      <c r="S626">
        <v>568.52184299999999</v>
      </c>
      <c r="T626" s="194">
        <v>568.52184299999999</v>
      </c>
      <c r="U626" t="s">
        <v>193</v>
      </c>
      <c r="V626">
        <v>45498.335462962961</v>
      </c>
    </row>
    <row r="627" spans="1:22" x14ac:dyDescent="0.3">
      <c r="A627" t="s">
        <v>89</v>
      </c>
      <c r="B627" t="s">
        <v>90</v>
      </c>
      <c r="C627" t="s">
        <v>88</v>
      </c>
      <c r="D627" s="29">
        <v>45818</v>
      </c>
      <c r="E627" s="161">
        <v>0</v>
      </c>
      <c r="F627" s="161">
        <v>0</v>
      </c>
      <c r="G627" s="161">
        <v>0</v>
      </c>
      <c r="H627" s="161">
        <v>0</v>
      </c>
      <c r="L627">
        <v>290.08083299999998</v>
      </c>
      <c r="R627">
        <v>568.52184299999999</v>
      </c>
      <c r="S627">
        <v>568.52184299999999</v>
      </c>
      <c r="T627" s="194">
        <v>568.52184299999999</v>
      </c>
      <c r="U627" t="s">
        <v>193</v>
      </c>
      <c r="V627">
        <v>45498.335601851853</v>
      </c>
    </row>
    <row r="628" spans="1:22" x14ac:dyDescent="0.3">
      <c r="A628" t="s">
        <v>89</v>
      </c>
      <c r="B628" t="s">
        <v>90</v>
      </c>
      <c r="C628" t="s">
        <v>88</v>
      </c>
      <c r="D628" s="29">
        <v>45819</v>
      </c>
      <c r="E628" s="161">
        <v>0</v>
      </c>
      <c r="F628" s="161">
        <v>0</v>
      </c>
      <c r="G628" s="161">
        <v>0</v>
      </c>
      <c r="H628" s="161">
        <v>0</v>
      </c>
      <c r="L628">
        <v>290.08083299999998</v>
      </c>
      <c r="R628">
        <v>568.52184299999999</v>
      </c>
      <c r="S628">
        <v>568.52184299999999</v>
      </c>
      <c r="T628" s="194">
        <v>568.52184299999999</v>
      </c>
      <c r="U628" t="s">
        <v>193</v>
      </c>
      <c r="V628">
        <v>45498.335416666669</v>
      </c>
    </row>
    <row r="629" spans="1:22" x14ac:dyDescent="0.3">
      <c r="A629" t="s">
        <v>89</v>
      </c>
      <c r="B629" t="s">
        <v>90</v>
      </c>
      <c r="C629" t="s">
        <v>88</v>
      </c>
      <c r="D629" s="29">
        <v>45820</v>
      </c>
      <c r="E629" s="161">
        <v>0</v>
      </c>
      <c r="F629" s="161">
        <v>0</v>
      </c>
      <c r="G629" s="161">
        <v>0</v>
      </c>
      <c r="H629" s="161">
        <v>0</v>
      </c>
      <c r="L629">
        <v>290.08083299999998</v>
      </c>
      <c r="R629">
        <v>568.52184299999999</v>
      </c>
      <c r="S629">
        <v>568.52184299999999</v>
      </c>
      <c r="T629" s="194">
        <v>568.52184299999999</v>
      </c>
      <c r="U629" t="s">
        <v>193</v>
      </c>
      <c r="V629">
        <v>45498.335428240738</v>
      </c>
    </row>
    <row r="630" spans="1:22" x14ac:dyDescent="0.3">
      <c r="A630" t="s">
        <v>89</v>
      </c>
      <c r="B630" t="s">
        <v>90</v>
      </c>
      <c r="C630" t="s">
        <v>88</v>
      </c>
      <c r="D630" s="29">
        <v>45821</v>
      </c>
      <c r="E630" s="161">
        <v>0</v>
      </c>
      <c r="F630" s="161">
        <v>0</v>
      </c>
      <c r="G630" s="161">
        <v>0</v>
      </c>
      <c r="H630" s="161">
        <v>0</v>
      </c>
      <c r="L630">
        <v>290.08083299999998</v>
      </c>
      <c r="R630">
        <v>568.52184299999999</v>
      </c>
      <c r="S630">
        <v>568.52184299999999</v>
      </c>
      <c r="T630" s="194">
        <v>568.52184299999999</v>
      </c>
      <c r="U630" t="s">
        <v>193</v>
      </c>
      <c r="V630">
        <v>45498.335532407407</v>
      </c>
    </row>
    <row r="631" spans="1:22" x14ac:dyDescent="0.3">
      <c r="A631" t="s">
        <v>89</v>
      </c>
      <c r="B631" t="s">
        <v>90</v>
      </c>
      <c r="C631" t="s">
        <v>88</v>
      </c>
      <c r="D631" s="29">
        <v>45822</v>
      </c>
      <c r="E631" s="161">
        <v>0</v>
      </c>
      <c r="F631" s="161">
        <v>0</v>
      </c>
      <c r="G631" s="161">
        <v>0</v>
      </c>
      <c r="H631" s="161">
        <v>0</v>
      </c>
      <c r="L631">
        <v>290.08083299999998</v>
      </c>
      <c r="R631">
        <v>568.52184299999999</v>
      </c>
      <c r="S631">
        <v>568.52184299999999</v>
      </c>
      <c r="T631" s="194">
        <v>568.52184299999999</v>
      </c>
      <c r="U631" t="s">
        <v>193</v>
      </c>
      <c r="V631">
        <v>45498.335439814815</v>
      </c>
    </row>
    <row r="632" spans="1:22" x14ac:dyDescent="0.3">
      <c r="A632" t="s">
        <v>89</v>
      </c>
      <c r="B632" t="s">
        <v>90</v>
      </c>
      <c r="C632" t="s">
        <v>88</v>
      </c>
      <c r="D632" s="29">
        <v>45823</v>
      </c>
      <c r="E632" s="161">
        <v>0</v>
      </c>
      <c r="F632" s="161">
        <v>0</v>
      </c>
      <c r="G632" s="161">
        <v>0</v>
      </c>
      <c r="H632" s="161">
        <v>0</v>
      </c>
      <c r="L632">
        <v>290.08083299999998</v>
      </c>
      <c r="R632">
        <v>568.52184299999999</v>
      </c>
      <c r="S632">
        <v>568.52184299999999</v>
      </c>
      <c r="T632" s="194">
        <v>568.52184299999999</v>
      </c>
      <c r="U632" t="s">
        <v>193</v>
      </c>
      <c r="V632">
        <v>45498.335312499999</v>
      </c>
    </row>
    <row r="633" spans="1:22" x14ac:dyDescent="0.3">
      <c r="A633" t="s">
        <v>89</v>
      </c>
      <c r="B633" t="s">
        <v>90</v>
      </c>
      <c r="C633" t="s">
        <v>88</v>
      </c>
      <c r="D633" s="29">
        <v>45824</v>
      </c>
      <c r="E633" s="161">
        <v>0</v>
      </c>
      <c r="F633" s="161">
        <v>0</v>
      </c>
      <c r="G633" s="161">
        <v>0</v>
      </c>
      <c r="H633" s="161">
        <v>0</v>
      </c>
      <c r="L633">
        <v>290.08083299999998</v>
      </c>
      <c r="R633">
        <v>568.52184299999999</v>
      </c>
      <c r="S633">
        <v>568.52184299999999</v>
      </c>
      <c r="T633" s="194">
        <v>568.52184299999999</v>
      </c>
      <c r="U633" t="s">
        <v>193</v>
      </c>
      <c r="V633">
        <v>45498.33525462963</v>
      </c>
    </row>
    <row r="634" spans="1:22" x14ac:dyDescent="0.3">
      <c r="A634" t="s">
        <v>89</v>
      </c>
      <c r="B634" t="s">
        <v>90</v>
      </c>
      <c r="C634" t="s">
        <v>88</v>
      </c>
      <c r="D634" s="29">
        <v>45825</v>
      </c>
      <c r="E634" s="161">
        <v>0</v>
      </c>
      <c r="F634" s="161">
        <v>0</v>
      </c>
      <c r="G634" s="161">
        <v>0</v>
      </c>
      <c r="H634" s="161">
        <v>0</v>
      </c>
      <c r="L634">
        <v>290.08083299999998</v>
      </c>
      <c r="R634">
        <v>568.52184299999999</v>
      </c>
      <c r="S634">
        <v>568.52184299999999</v>
      </c>
      <c r="T634" s="194">
        <v>568.52184299999999</v>
      </c>
      <c r="U634" t="s">
        <v>193</v>
      </c>
      <c r="V634">
        <v>45498.336076388892</v>
      </c>
    </row>
    <row r="635" spans="1:22" x14ac:dyDescent="0.3">
      <c r="A635" t="s">
        <v>89</v>
      </c>
      <c r="B635" t="s">
        <v>90</v>
      </c>
      <c r="C635" t="s">
        <v>88</v>
      </c>
      <c r="D635" s="29">
        <v>45826</v>
      </c>
      <c r="E635" s="161">
        <v>0</v>
      </c>
      <c r="F635" s="161">
        <v>0</v>
      </c>
      <c r="G635" s="161">
        <v>0</v>
      </c>
      <c r="H635" s="161">
        <v>0</v>
      </c>
      <c r="L635">
        <v>290.08083299999998</v>
      </c>
      <c r="R635">
        <v>568.52184299999999</v>
      </c>
      <c r="S635">
        <v>568.52184299999999</v>
      </c>
      <c r="T635" s="194">
        <v>568.52184299999999</v>
      </c>
      <c r="U635" t="s">
        <v>193</v>
      </c>
      <c r="V635">
        <v>45498.3362037037</v>
      </c>
    </row>
    <row r="636" spans="1:22" x14ac:dyDescent="0.3">
      <c r="A636" t="s">
        <v>89</v>
      </c>
      <c r="B636" t="s">
        <v>90</v>
      </c>
      <c r="C636" t="s">
        <v>88</v>
      </c>
      <c r="D636" s="29">
        <v>45827</v>
      </c>
      <c r="E636" s="161">
        <v>0</v>
      </c>
      <c r="F636" s="161">
        <v>0</v>
      </c>
      <c r="G636" s="161">
        <v>0</v>
      </c>
      <c r="H636" s="161">
        <v>0</v>
      </c>
      <c r="L636">
        <v>290.08083299999998</v>
      </c>
      <c r="R636">
        <v>568.52184299999999</v>
      </c>
      <c r="S636">
        <v>568.52184299999999</v>
      </c>
      <c r="T636" s="194">
        <v>568.52184299999999</v>
      </c>
      <c r="U636" t="s">
        <v>193</v>
      </c>
      <c r="V636">
        <v>45498.335960648146</v>
      </c>
    </row>
    <row r="637" spans="1:22" x14ac:dyDescent="0.3">
      <c r="A637" t="s">
        <v>89</v>
      </c>
      <c r="B637" t="s">
        <v>90</v>
      </c>
      <c r="C637" t="s">
        <v>88</v>
      </c>
      <c r="D637" s="29">
        <v>45828</v>
      </c>
      <c r="E637" s="161">
        <v>0</v>
      </c>
      <c r="F637" s="161">
        <v>0</v>
      </c>
      <c r="G637" s="161">
        <v>0</v>
      </c>
      <c r="H637" s="161">
        <v>0</v>
      </c>
      <c r="L637">
        <v>290.08083299999998</v>
      </c>
      <c r="R637">
        <v>568.52184299999999</v>
      </c>
      <c r="S637">
        <v>568.52184299999999</v>
      </c>
      <c r="T637" s="194">
        <v>568.52184299999999</v>
      </c>
      <c r="U637" t="s">
        <v>193</v>
      </c>
      <c r="V637">
        <v>45498.335578703707</v>
      </c>
    </row>
    <row r="638" spans="1:22" x14ac:dyDescent="0.3">
      <c r="A638" t="s">
        <v>89</v>
      </c>
      <c r="B638" t="s">
        <v>90</v>
      </c>
      <c r="C638" t="s">
        <v>88</v>
      </c>
      <c r="D638" s="29">
        <v>45829</v>
      </c>
      <c r="E638" s="161">
        <v>0</v>
      </c>
      <c r="F638" s="161">
        <v>0</v>
      </c>
      <c r="G638" s="161">
        <v>0</v>
      </c>
      <c r="H638" s="161">
        <v>0</v>
      </c>
      <c r="L638">
        <v>290.08083299999998</v>
      </c>
      <c r="R638">
        <v>568.52184299999999</v>
      </c>
      <c r="S638">
        <v>568.52184299999999</v>
      </c>
      <c r="T638" s="194">
        <v>568.52184299999999</v>
      </c>
      <c r="U638" t="s">
        <v>193</v>
      </c>
      <c r="V638">
        <v>45498.335243055553</v>
      </c>
    </row>
    <row r="639" spans="1:22" x14ac:dyDescent="0.3">
      <c r="A639" t="s">
        <v>89</v>
      </c>
      <c r="B639" t="s">
        <v>90</v>
      </c>
      <c r="C639" t="s">
        <v>88</v>
      </c>
      <c r="D639" s="29">
        <v>45830</v>
      </c>
      <c r="E639" s="161">
        <v>0</v>
      </c>
      <c r="F639" s="161">
        <v>0</v>
      </c>
      <c r="G639" s="161">
        <v>0</v>
      </c>
      <c r="H639" s="161">
        <v>0</v>
      </c>
      <c r="L639">
        <v>290.08083299999998</v>
      </c>
      <c r="R639">
        <v>568.52184299999999</v>
      </c>
      <c r="S639">
        <v>568.52184299999999</v>
      </c>
      <c r="T639" s="194">
        <v>568.52184299999999</v>
      </c>
      <c r="U639" t="s">
        <v>193</v>
      </c>
      <c r="V639">
        <v>45498.335451388892</v>
      </c>
    </row>
    <row r="640" spans="1:22" x14ac:dyDescent="0.3">
      <c r="A640" t="s">
        <v>89</v>
      </c>
      <c r="B640" t="s">
        <v>90</v>
      </c>
      <c r="C640" t="s">
        <v>88</v>
      </c>
      <c r="D640" s="29">
        <v>45831</v>
      </c>
      <c r="E640" s="161">
        <v>0</v>
      </c>
      <c r="F640" s="161">
        <v>0</v>
      </c>
      <c r="G640" s="161">
        <v>0</v>
      </c>
      <c r="H640" s="161">
        <v>0</v>
      </c>
      <c r="L640">
        <v>290.08083299999998</v>
      </c>
      <c r="R640">
        <v>568.52184299999999</v>
      </c>
      <c r="S640">
        <v>568.52184299999999</v>
      </c>
      <c r="T640" s="194">
        <v>568.52184299999999</v>
      </c>
      <c r="U640" t="s">
        <v>193</v>
      </c>
      <c r="V640">
        <v>45498.335648148146</v>
      </c>
    </row>
    <row r="641" spans="1:22" x14ac:dyDescent="0.3">
      <c r="A641" t="s">
        <v>89</v>
      </c>
      <c r="B641" t="s">
        <v>90</v>
      </c>
      <c r="C641" t="s">
        <v>88</v>
      </c>
      <c r="D641" s="29">
        <v>45832</v>
      </c>
      <c r="E641" s="161">
        <v>0</v>
      </c>
      <c r="F641" s="161">
        <v>0</v>
      </c>
      <c r="G641" s="161">
        <v>0</v>
      </c>
      <c r="H641" s="161">
        <v>0</v>
      </c>
      <c r="L641">
        <v>290.08083299999998</v>
      </c>
      <c r="R641">
        <v>568.52184299999999</v>
      </c>
      <c r="S641">
        <v>568.52184299999999</v>
      </c>
      <c r="T641" s="194">
        <v>568.52184299999999</v>
      </c>
      <c r="U641" t="s">
        <v>193</v>
      </c>
      <c r="V641">
        <v>45498.33525462963</v>
      </c>
    </row>
    <row r="642" spans="1:22" x14ac:dyDescent="0.3">
      <c r="A642" t="s">
        <v>89</v>
      </c>
      <c r="B642" t="s">
        <v>90</v>
      </c>
      <c r="C642" t="s">
        <v>88</v>
      </c>
      <c r="D642" s="29">
        <v>45833</v>
      </c>
      <c r="E642" s="161">
        <v>0</v>
      </c>
      <c r="F642" s="161">
        <v>0</v>
      </c>
      <c r="G642" s="161">
        <v>0</v>
      </c>
      <c r="H642" s="161">
        <v>0</v>
      </c>
      <c r="L642">
        <v>290.08083299999998</v>
      </c>
      <c r="R642">
        <v>568.52184299999999</v>
      </c>
      <c r="S642">
        <v>568.52184299999999</v>
      </c>
      <c r="T642" s="194">
        <v>568.52184299999999</v>
      </c>
      <c r="U642" t="s">
        <v>193</v>
      </c>
      <c r="V642">
        <v>45498.335740740738</v>
      </c>
    </row>
    <row r="643" spans="1:22" x14ac:dyDescent="0.3">
      <c r="A643" t="s">
        <v>89</v>
      </c>
      <c r="B643" t="s">
        <v>90</v>
      </c>
      <c r="C643" t="s">
        <v>88</v>
      </c>
      <c r="D643" s="29">
        <v>45834</v>
      </c>
      <c r="E643" s="161">
        <v>0</v>
      </c>
      <c r="F643" s="161">
        <v>0</v>
      </c>
      <c r="G643" s="161">
        <v>0</v>
      </c>
      <c r="H643" s="161">
        <v>0</v>
      </c>
      <c r="L643">
        <v>290.08083299999998</v>
      </c>
      <c r="R643">
        <v>568.52184299999999</v>
      </c>
      <c r="S643">
        <v>568.52184299999999</v>
      </c>
      <c r="T643" s="194">
        <v>568.52184299999999</v>
      </c>
      <c r="U643" t="s">
        <v>193</v>
      </c>
      <c r="V643">
        <v>45498.335486111115</v>
      </c>
    </row>
    <row r="644" spans="1:22" x14ac:dyDescent="0.3">
      <c r="A644" t="s">
        <v>89</v>
      </c>
      <c r="B644" t="s">
        <v>90</v>
      </c>
      <c r="C644" t="s">
        <v>88</v>
      </c>
      <c r="D644" s="29">
        <v>45835</v>
      </c>
      <c r="E644" s="161">
        <v>0</v>
      </c>
      <c r="F644" s="161">
        <v>0</v>
      </c>
      <c r="G644" s="161">
        <v>0</v>
      </c>
      <c r="H644" s="161">
        <v>0</v>
      </c>
      <c r="L644">
        <v>290.08083299999998</v>
      </c>
      <c r="R644">
        <v>568.52184299999999</v>
      </c>
      <c r="S644">
        <v>568.52184299999999</v>
      </c>
      <c r="T644" s="194">
        <v>568.52184299999999</v>
      </c>
      <c r="U644" t="s">
        <v>193</v>
      </c>
      <c r="V644">
        <v>45498.336087962962</v>
      </c>
    </row>
    <row r="645" spans="1:22" x14ac:dyDescent="0.3">
      <c r="A645" t="s">
        <v>89</v>
      </c>
      <c r="B645" t="s">
        <v>90</v>
      </c>
      <c r="C645" t="s">
        <v>88</v>
      </c>
      <c r="D645" s="29">
        <v>45836</v>
      </c>
      <c r="E645" s="161">
        <v>0</v>
      </c>
      <c r="F645" s="161">
        <v>0</v>
      </c>
      <c r="G645" s="161">
        <v>0</v>
      </c>
      <c r="H645" s="161">
        <v>0</v>
      </c>
      <c r="L645">
        <v>290.08083299999998</v>
      </c>
      <c r="R645">
        <v>568.52184299999999</v>
      </c>
      <c r="S645">
        <v>568.52184299999999</v>
      </c>
      <c r="T645" s="194">
        <v>568.52184299999999</v>
      </c>
      <c r="U645" t="s">
        <v>193</v>
      </c>
      <c r="V645">
        <v>45498.3359837963</v>
      </c>
    </row>
    <row r="646" spans="1:22" x14ac:dyDescent="0.3">
      <c r="A646" t="s">
        <v>89</v>
      </c>
      <c r="B646" t="s">
        <v>90</v>
      </c>
      <c r="C646" t="s">
        <v>88</v>
      </c>
      <c r="D646" s="29">
        <v>45837</v>
      </c>
      <c r="E646" s="161">
        <v>0</v>
      </c>
      <c r="F646" s="161">
        <v>0</v>
      </c>
      <c r="G646" s="161">
        <v>0</v>
      </c>
      <c r="H646" s="161">
        <v>0</v>
      </c>
      <c r="L646">
        <v>290.08083299999998</v>
      </c>
      <c r="R646">
        <v>568.52184299999999</v>
      </c>
      <c r="S646">
        <v>568.52184299999999</v>
      </c>
      <c r="T646" s="194">
        <v>568.52184299999999</v>
      </c>
      <c r="U646" t="s">
        <v>193</v>
      </c>
      <c r="V646">
        <v>45498.33525462963</v>
      </c>
    </row>
    <row r="647" spans="1:22" x14ac:dyDescent="0.3">
      <c r="A647" t="s">
        <v>89</v>
      </c>
      <c r="B647" t="s">
        <v>90</v>
      </c>
      <c r="C647" t="s">
        <v>88</v>
      </c>
      <c r="D647" s="29">
        <v>45838</v>
      </c>
      <c r="E647" s="161">
        <v>0</v>
      </c>
      <c r="F647" s="161">
        <v>0</v>
      </c>
      <c r="G647" s="161">
        <v>0</v>
      </c>
      <c r="H647" s="161">
        <v>0</v>
      </c>
      <c r="L647">
        <v>290.08083299999998</v>
      </c>
      <c r="R647">
        <v>568.52184299999999</v>
      </c>
      <c r="S647">
        <v>568.52184299999999</v>
      </c>
      <c r="T647" s="194">
        <v>568.52184299999999</v>
      </c>
      <c r="U647" t="s">
        <v>193</v>
      </c>
      <c r="V647">
        <v>45498.335578703707</v>
      </c>
    </row>
    <row r="648" spans="1:22" x14ac:dyDescent="0.3">
      <c r="A648" t="s">
        <v>89</v>
      </c>
      <c r="B648" t="s">
        <v>90</v>
      </c>
      <c r="C648" t="s">
        <v>88</v>
      </c>
      <c r="D648" s="29">
        <v>45839</v>
      </c>
      <c r="E648" s="161">
        <v>0</v>
      </c>
      <c r="F648" s="161">
        <v>0</v>
      </c>
      <c r="G648" s="161">
        <v>0</v>
      </c>
      <c r="H648" s="161">
        <v>0</v>
      </c>
      <c r="L648">
        <v>290.08083299999998</v>
      </c>
      <c r="R648">
        <v>568.52184299999999</v>
      </c>
      <c r="S648">
        <v>568.52184299999999</v>
      </c>
      <c r="T648" s="194">
        <v>568.52184299999999</v>
      </c>
      <c r="U648" t="s">
        <v>193</v>
      </c>
      <c r="V648">
        <v>45505.31354166667</v>
      </c>
    </row>
    <row r="649" spans="1:22" x14ac:dyDescent="0.3">
      <c r="A649" t="s">
        <v>89</v>
      </c>
      <c r="B649" t="s">
        <v>90</v>
      </c>
      <c r="C649" t="s">
        <v>88</v>
      </c>
      <c r="D649" s="29">
        <v>45840</v>
      </c>
      <c r="E649" s="161">
        <v>0</v>
      </c>
      <c r="F649" s="161">
        <v>0</v>
      </c>
      <c r="G649" s="161">
        <v>0</v>
      </c>
      <c r="H649" s="161">
        <v>0</v>
      </c>
      <c r="L649">
        <v>290.08083299999998</v>
      </c>
      <c r="R649">
        <v>568.52184299999999</v>
      </c>
      <c r="S649">
        <v>568.52184299999999</v>
      </c>
      <c r="T649" s="194">
        <v>568.52184299999999</v>
      </c>
      <c r="U649" t="s">
        <v>193</v>
      </c>
      <c r="V649">
        <v>45505.313310185185</v>
      </c>
    </row>
    <row r="650" spans="1:22" x14ac:dyDescent="0.3">
      <c r="A650" t="s">
        <v>89</v>
      </c>
      <c r="B650" t="s">
        <v>90</v>
      </c>
      <c r="C650" t="s">
        <v>88</v>
      </c>
      <c r="D650" s="29">
        <v>45841</v>
      </c>
      <c r="E650" s="161">
        <v>0</v>
      </c>
      <c r="F650" s="161">
        <v>0</v>
      </c>
      <c r="G650" s="161">
        <v>0</v>
      </c>
      <c r="H650" s="161">
        <v>0</v>
      </c>
      <c r="L650">
        <v>290.08083299999998</v>
      </c>
      <c r="R650">
        <v>568.52184299999999</v>
      </c>
      <c r="S650">
        <v>568.52184299999999</v>
      </c>
      <c r="T650" s="194">
        <v>568.52184299999999</v>
      </c>
      <c r="U650" t="s">
        <v>193</v>
      </c>
      <c r="V650">
        <v>45505.31354166667</v>
      </c>
    </row>
    <row r="651" spans="1:22" x14ac:dyDescent="0.3">
      <c r="A651" t="s">
        <v>89</v>
      </c>
      <c r="B651" t="s">
        <v>90</v>
      </c>
      <c r="C651" t="s">
        <v>88</v>
      </c>
      <c r="D651" s="29">
        <v>45842</v>
      </c>
      <c r="E651" s="161">
        <v>0</v>
      </c>
      <c r="F651" s="161">
        <v>0</v>
      </c>
      <c r="G651" s="161">
        <v>0</v>
      </c>
      <c r="H651" s="161">
        <v>0</v>
      </c>
      <c r="L651">
        <v>290.08083299999998</v>
      </c>
      <c r="R651">
        <v>568.52184299999999</v>
      </c>
      <c r="S651">
        <v>568.52184299999999</v>
      </c>
      <c r="T651" s="194">
        <v>568.52184299999999</v>
      </c>
      <c r="U651" t="s">
        <v>193</v>
      </c>
      <c r="V651">
        <v>45505.31354166667</v>
      </c>
    </row>
    <row r="652" spans="1:22" x14ac:dyDescent="0.3">
      <c r="A652" t="s">
        <v>89</v>
      </c>
      <c r="B652" t="s">
        <v>90</v>
      </c>
      <c r="C652" t="s">
        <v>88</v>
      </c>
      <c r="D652" s="29">
        <v>45843</v>
      </c>
      <c r="E652" s="161">
        <v>0</v>
      </c>
      <c r="F652" s="161">
        <v>0</v>
      </c>
      <c r="G652" s="161">
        <v>0</v>
      </c>
      <c r="H652" s="161">
        <v>0</v>
      </c>
      <c r="L652">
        <v>290.08083299999998</v>
      </c>
      <c r="R652">
        <v>568.52184299999999</v>
      </c>
      <c r="S652">
        <v>568.52184299999999</v>
      </c>
      <c r="T652" s="194">
        <v>568.52184299999999</v>
      </c>
      <c r="U652" t="s">
        <v>193</v>
      </c>
      <c r="V652">
        <v>45505.313310185185</v>
      </c>
    </row>
    <row r="653" spans="1:22" x14ac:dyDescent="0.3">
      <c r="A653" t="s">
        <v>89</v>
      </c>
      <c r="B653" t="s">
        <v>90</v>
      </c>
      <c r="C653" t="s">
        <v>88</v>
      </c>
      <c r="D653" s="29">
        <v>45844</v>
      </c>
      <c r="E653" s="161">
        <v>0</v>
      </c>
      <c r="F653" s="161">
        <v>0</v>
      </c>
      <c r="G653" s="161">
        <v>0</v>
      </c>
      <c r="H653" s="161">
        <v>0</v>
      </c>
      <c r="L653">
        <v>290.08083299999998</v>
      </c>
      <c r="R653">
        <v>568.52184299999999</v>
      </c>
      <c r="S653">
        <v>568.52184299999999</v>
      </c>
      <c r="T653" s="194">
        <v>568.52184299999999</v>
      </c>
      <c r="U653" t="s">
        <v>193</v>
      </c>
      <c r="V653">
        <v>45505.313449074078</v>
      </c>
    </row>
    <row r="654" spans="1:22" x14ac:dyDescent="0.3">
      <c r="A654" t="s">
        <v>89</v>
      </c>
      <c r="B654" t="s">
        <v>90</v>
      </c>
      <c r="C654" t="s">
        <v>88</v>
      </c>
      <c r="D654" s="29">
        <v>45845</v>
      </c>
      <c r="E654" s="161">
        <v>0</v>
      </c>
      <c r="F654" s="161">
        <v>0</v>
      </c>
      <c r="G654" s="161">
        <v>0</v>
      </c>
      <c r="H654" s="161">
        <v>0</v>
      </c>
      <c r="L654">
        <v>290.08083299999998</v>
      </c>
      <c r="R654">
        <v>568.52184299999999</v>
      </c>
      <c r="S654">
        <v>568.52184299999999</v>
      </c>
      <c r="T654" s="194">
        <v>568.52184299999999</v>
      </c>
      <c r="U654" t="s">
        <v>193</v>
      </c>
      <c r="V654">
        <v>45505.31354166667</v>
      </c>
    </row>
    <row r="655" spans="1:22" x14ac:dyDescent="0.3">
      <c r="A655" t="s">
        <v>89</v>
      </c>
      <c r="B655" t="s">
        <v>90</v>
      </c>
      <c r="C655" t="s">
        <v>88</v>
      </c>
      <c r="D655" s="29">
        <v>45846</v>
      </c>
      <c r="E655" s="161">
        <v>0</v>
      </c>
      <c r="F655" s="161">
        <v>0</v>
      </c>
      <c r="G655" s="161">
        <v>0</v>
      </c>
      <c r="H655" s="161">
        <v>0</v>
      </c>
      <c r="L655">
        <v>290.08083299999998</v>
      </c>
      <c r="R655">
        <v>568.52184299999999</v>
      </c>
      <c r="S655">
        <v>568.52184299999999</v>
      </c>
      <c r="T655" s="194">
        <v>568.52184299999999</v>
      </c>
      <c r="U655" t="s">
        <v>193</v>
      </c>
      <c r="V655">
        <v>45505.31355324074</v>
      </c>
    </row>
    <row r="656" spans="1:22" x14ac:dyDescent="0.3">
      <c r="A656" t="s">
        <v>89</v>
      </c>
      <c r="B656" t="s">
        <v>90</v>
      </c>
      <c r="C656" t="s">
        <v>88</v>
      </c>
      <c r="D656" s="29">
        <v>45847</v>
      </c>
      <c r="E656" s="161">
        <v>0</v>
      </c>
      <c r="F656" s="161">
        <v>0</v>
      </c>
      <c r="G656" s="161">
        <v>0</v>
      </c>
      <c r="H656" s="161">
        <v>0</v>
      </c>
      <c r="L656">
        <v>290.08083299999998</v>
      </c>
      <c r="R656">
        <v>568.52184299999999</v>
      </c>
      <c r="S656">
        <v>568.52184299999999</v>
      </c>
      <c r="T656" s="194">
        <v>568.52184299999999</v>
      </c>
      <c r="U656" t="s">
        <v>193</v>
      </c>
      <c r="V656">
        <v>45505.31355324074</v>
      </c>
    </row>
    <row r="657" spans="1:22" x14ac:dyDescent="0.3">
      <c r="A657" t="s">
        <v>89</v>
      </c>
      <c r="B657" t="s">
        <v>90</v>
      </c>
      <c r="C657" t="s">
        <v>88</v>
      </c>
      <c r="D657" s="29">
        <v>45848</v>
      </c>
      <c r="E657" s="161">
        <v>0</v>
      </c>
      <c r="F657" s="161">
        <v>0</v>
      </c>
      <c r="G657" s="161">
        <v>0</v>
      </c>
      <c r="H657" s="161">
        <v>0</v>
      </c>
      <c r="L657">
        <v>290.08083299999998</v>
      </c>
      <c r="R657">
        <v>568.52184299999999</v>
      </c>
      <c r="S657">
        <v>568.52184299999999</v>
      </c>
      <c r="T657" s="194">
        <v>568.52184299999999</v>
      </c>
      <c r="U657" t="s">
        <v>193</v>
      </c>
      <c r="V657">
        <v>45505.31355324074</v>
      </c>
    </row>
    <row r="658" spans="1:22" x14ac:dyDescent="0.3">
      <c r="A658" t="s">
        <v>89</v>
      </c>
      <c r="B658" t="s">
        <v>90</v>
      </c>
      <c r="C658" t="s">
        <v>88</v>
      </c>
      <c r="D658" s="29">
        <v>45849</v>
      </c>
      <c r="E658" s="161">
        <v>0</v>
      </c>
      <c r="F658" s="161">
        <v>0</v>
      </c>
      <c r="G658" s="161">
        <v>0</v>
      </c>
      <c r="H658" s="161">
        <v>0</v>
      </c>
      <c r="L658">
        <v>290.08083299999998</v>
      </c>
      <c r="R658">
        <v>568.52184299999999</v>
      </c>
      <c r="S658">
        <v>568.52184299999999</v>
      </c>
      <c r="T658" s="194">
        <v>568.52184299999999</v>
      </c>
      <c r="U658" t="s">
        <v>193</v>
      </c>
      <c r="V658">
        <v>45505.31355324074</v>
      </c>
    </row>
    <row r="659" spans="1:22" x14ac:dyDescent="0.3">
      <c r="A659" t="s">
        <v>89</v>
      </c>
      <c r="B659" t="s">
        <v>90</v>
      </c>
      <c r="C659" t="s">
        <v>88</v>
      </c>
      <c r="D659" s="29">
        <v>45850</v>
      </c>
      <c r="E659" s="161">
        <v>0</v>
      </c>
      <c r="F659" s="161">
        <v>0</v>
      </c>
      <c r="G659" s="161">
        <v>0</v>
      </c>
      <c r="H659" s="161">
        <v>0</v>
      </c>
      <c r="L659">
        <v>290.08083299999998</v>
      </c>
      <c r="R659">
        <v>568.52184299999999</v>
      </c>
      <c r="S659">
        <v>568.52184299999999</v>
      </c>
      <c r="T659" s="194">
        <v>568.52184299999999</v>
      </c>
      <c r="U659" t="s">
        <v>193</v>
      </c>
      <c r="V659">
        <v>45505.31355324074</v>
      </c>
    </row>
    <row r="660" spans="1:22" x14ac:dyDescent="0.3">
      <c r="A660" t="s">
        <v>89</v>
      </c>
      <c r="B660" t="s">
        <v>90</v>
      </c>
      <c r="C660" t="s">
        <v>88</v>
      </c>
      <c r="D660" s="29">
        <v>45851</v>
      </c>
      <c r="E660" s="161">
        <v>0</v>
      </c>
      <c r="F660" s="161">
        <v>0</v>
      </c>
      <c r="G660" s="161">
        <v>0</v>
      </c>
      <c r="H660" s="161">
        <v>0</v>
      </c>
      <c r="L660">
        <v>290.08083299999998</v>
      </c>
      <c r="R660">
        <v>568.52184299999999</v>
      </c>
      <c r="S660">
        <v>568.52184299999999</v>
      </c>
      <c r="T660" s="194">
        <v>568.52184299999999</v>
      </c>
      <c r="U660" t="s">
        <v>193</v>
      </c>
      <c r="V660">
        <v>45505.31355324074</v>
      </c>
    </row>
    <row r="661" spans="1:22" x14ac:dyDescent="0.3">
      <c r="A661" t="s">
        <v>89</v>
      </c>
      <c r="B661" t="s">
        <v>90</v>
      </c>
      <c r="C661" t="s">
        <v>88</v>
      </c>
      <c r="D661" s="29">
        <v>45852</v>
      </c>
      <c r="E661" s="161">
        <v>0</v>
      </c>
      <c r="F661" s="161">
        <v>0</v>
      </c>
      <c r="G661" s="161">
        <v>0</v>
      </c>
      <c r="H661" s="161">
        <v>0</v>
      </c>
      <c r="L661">
        <v>290.08083299999998</v>
      </c>
      <c r="R661">
        <v>568.52184299999999</v>
      </c>
      <c r="S661">
        <v>568.52184299999999</v>
      </c>
      <c r="T661" s="194">
        <v>568.52184299999999</v>
      </c>
      <c r="U661" t="s">
        <v>193</v>
      </c>
      <c r="V661">
        <v>45505.313564814816</v>
      </c>
    </row>
    <row r="662" spans="1:22" x14ac:dyDescent="0.3">
      <c r="A662" t="s">
        <v>89</v>
      </c>
      <c r="B662" t="s">
        <v>90</v>
      </c>
      <c r="C662" t="s">
        <v>88</v>
      </c>
      <c r="D662" s="29">
        <v>45853</v>
      </c>
      <c r="E662" s="161">
        <v>0</v>
      </c>
      <c r="F662" s="161">
        <v>0</v>
      </c>
      <c r="G662" s="161">
        <v>0</v>
      </c>
      <c r="H662" s="161">
        <v>0</v>
      </c>
      <c r="L662">
        <v>290.08083299999998</v>
      </c>
      <c r="R662">
        <v>568.52184299999999</v>
      </c>
      <c r="S662">
        <v>568.52184299999999</v>
      </c>
      <c r="T662" s="194">
        <v>568.52184299999999</v>
      </c>
      <c r="U662" t="s">
        <v>193</v>
      </c>
      <c r="V662">
        <v>45505.313564814816</v>
      </c>
    </row>
    <row r="663" spans="1:22" x14ac:dyDescent="0.3">
      <c r="A663" t="s">
        <v>89</v>
      </c>
      <c r="B663" t="s">
        <v>90</v>
      </c>
      <c r="C663" t="s">
        <v>88</v>
      </c>
      <c r="D663" s="29">
        <v>45854</v>
      </c>
      <c r="E663" s="161">
        <v>0</v>
      </c>
      <c r="F663" s="161">
        <v>0</v>
      </c>
      <c r="G663" s="161">
        <v>0</v>
      </c>
      <c r="H663" s="161">
        <v>0</v>
      </c>
      <c r="L663">
        <v>290.08083299999998</v>
      </c>
      <c r="R663">
        <v>568.52184299999999</v>
      </c>
      <c r="S663">
        <v>568.52184299999999</v>
      </c>
      <c r="T663" s="194">
        <v>568.52184299999999</v>
      </c>
      <c r="U663" t="s">
        <v>193</v>
      </c>
      <c r="V663">
        <v>45505.313564814816</v>
      </c>
    </row>
    <row r="664" spans="1:22" x14ac:dyDescent="0.3">
      <c r="A664" t="s">
        <v>89</v>
      </c>
      <c r="B664" t="s">
        <v>90</v>
      </c>
      <c r="C664" t="s">
        <v>88</v>
      </c>
      <c r="D664" s="29">
        <v>45855</v>
      </c>
      <c r="E664" s="161">
        <v>0</v>
      </c>
      <c r="F664" s="161">
        <v>0</v>
      </c>
      <c r="G664" s="161">
        <v>0.20847368392141086</v>
      </c>
      <c r="H664" s="161">
        <v>0.20847368392141086</v>
      </c>
      <c r="J664">
        <v>450</v>
      </c>
      <c r="K664">
        <v>450</v>
      </c>
      <c r="L664">
        <v>290.08083299999998</v>
      </c>
      <c r="R664">
        <v>568.52184299999999</v>
      </c>
      <c r="S664">
        <v>450</v>
      </c>
      <c r="T664" s="194">
        <v>450</v>
      </c>
      <c r="U664" t="s">
        <v>193</v>
      </c>
      <c r="V664">
        <v>45505.313576388886</v>
      </c>
    </row>
    <row r="665" spans="1:22" x14ac:dyDescent="0.3">
      <c r="A665" t="s">
        <v>89</v>
      </c>
      <c r="B665" t="s">
        <v>90</v>
      </c>
      <c r="C665" t="s">
        <v>88</v>
      </c>
      <c r="D665" s="29">
        <v>45856</v>
      </c>
      <c r="E665" s="161">
        <v>0</v>
      </c>
      <c r="F665" s="161">
        <v>0</v>
      </c>
      <c r="G665" s="161">
        <v>0</v>
      </c>
      <c r="H665" s="161">
        <v>0</v>
      </c>
      <c r="L665">
        <v>290.08083299999998</v>
      </c>
      <c r="R665">
        <v>568.52184299999999</v>
      </c>
      <c r="S665">
        <v>568.52184299999999</v>
      </c>
      <c r="T665" s="194">
        <v>568.52184299999999</v>
      </c>
      <c r="U665" t="s">
        <v>193</v>
      </c>
      <c r="V665">
        <v>45505.313576388886</v>
      </c>
    </row>
    <row r="666" spans="1:22" x14ac:dyDescent="0.3">
      <c r="A666" t="s">
        <v>89</v>
      </c>
      <c r="B666" t="s">
        <v>90</v>
      </c>
      <c r="C666" t="s">
        <v>88</v>
      </c>
      <c r="D666" s="29">
        <v>45857</v>
      </c>
      <c r="E666" s="161">
        <v>0</v>
      </c>
      <c r="F666" s="161">
        <v>0</v>
      </c>
      <c r="G666" s="161">
        <v>0</v>
      </c>
      <c r="H666" s="161">
        <v>0</v>
      </c>
      <c r="L666">
        <v>290.08083299999998</v>
      </c>
      <c r="R666">
        <v>568.52184299999999</v>
      </c>
      <c r="S666">
        <v>568.52184299999999</v>
      </c>
      <c r="T666" s="194">
        <v>568.52184299999999</v>
      </c>
      <c r="U666" t="s">
        <v>193</v>
      </c>
      <c r="V666">
        <v>45505.313587962963</v>
      </c>
    </row>
    <row r="667" spans="1:22" x14ac:dyDescent="0.3">
      <c r="A667" t="s">
        <v>89</v>
      </c>
      <c r="B667" t="s">
        <v>90</v>
      </c>
      <c r="C667" t="s">
        <v>88</v>
      </c>
      <c r="D667" s="29">
        <v>45858</v>
      </c>
      <c r="E667" s="161">
        <v>0</v>
      </c>
      <c r="F667" s="161">
        <v>0</v>
      </c>
      <c r="G667" s="161">
        <v>0</v>
      </c>
      <c r="H667" s="161">
        <v>0</v>
      </c>
      <c r="L667">
        <v>290.08083299999998</v>
      </c>
      <c r="R667">
        <v>568.52184299999999</v>
      </c>
      <c r="S667">
        <v>568.52184299999999</v>
      </c>
      <c r="T667" s="194">
        <v>568.52184299999999</v>
      </c>
      <c r="U667" t="s">
        <v>193</v>
      </c>
      <c r="V667">
        <v>45505.313587962963</v>
      </c>
    </row>
    <row r="668" spans="1:22" x14ac:dyDescent="0.3">
      <c r="A668" t="s">
        <v>89</v>
      </c>
      <c r="B668" t="s">
        <v>90</v>
      </c>
      <c r="C668" t="s">
        <v>88</v>
      </c>
      <c r="D668" s="29">
        <v>45859</v>
      </c>
      <c r="E668" s="161">
        <v>0</v>
      </c>
      <c r="F668" s="161">
        <v>0</v>
      </c>
      <c r="G668" s="161">
        <v>0</v>
      </c>
      <c r="H668" s="161">
        <v>0</v>
      </c>
      <c r="L668">
        <v>290.08083299999998</v>
      </c>
      <c r="R668">
        <v>568.52184299999999</v>
      </c>
      <c r="S668">
        <v>568.52184299999999</v>
      </c>
      <c r="T668" s="194">
        <v>568.52184299999999</v>
      </c>
      <c r="U668" t="s">
        <v>193</v>
      </c>
      <c r="V668">
        <v>45505.313587962963</v>
      </c>
    </row>
    <row r="669" spans="1:22" x14ac:dyDescent="0.3">
      <c r="A669" t="s">
        <v>89</v>
      </c>
      <c r="B669" t="s">
        <v>90</v>
      </c>
      <c r="C669" t="s">
        <v>88</v>
      </c>
      <c r="D669" s="29">
        <v>45860</v>
      </c>
      <c r="E669" s="161">
        <v>0</v>
      </c>
      <c r="F669" s="161">
        <v>0</v>
      </c>
      <c r="G669" s="161">
        <v>0</v>
      </c>
      <c r="H669" s="161">
        <v>0</v>
      </c>
      <c r="L669">
        <v>290.08083299999998</v>
      </c>
      <c r="R669">
        <v>568.52184299999999</v>
      </c>
      <c r="S669">
        <v>568.52184299999999</v>
      </c>
      <c r="T669" s="194">
        <v>568.52184299999999</v>
      </c>
      <c r="U669" t="s">
        <v>193</v>
      </c>
      <c r="V669">
        <v>45505.313599537039</v>
      </c>
    </row>
    <row r="670" spans="1:22" x14ac:dyDescent="0.3">
      <c r="A670" t="s">
        <v>89</v>
      </c>
      <c r="B670" t="s">
        <v>90</v>
      </c>
      <c r="C670" t="s">
        <v>88</v>
      </c>
      <c r="D670" s="29">
        <v>45861</v>
      </c>
      <c r="E670" s="161">
        <v>0</v>
      </c>
      <c r="F670" s="161">
        <v>0</v>
      </c>
      <c r="G670" s="161">
        <v>0</v>
      </c>
      <c r="H670" s="161">
        <v>0</v>
      </c>
      <c r="L670">
        <v>290.08083299999998</v>
      </c>
      <c r="R670">
        <v>568.52184299999999</v>
      </c>
      <c r="S670">
        <v>568.52184299999999</v>
      </c>
      <c r="T670" s="194">
        <v>568.52184299999999</v>
      </c>
      <c r="U670" t="s">
        <v>193</v>
      </c>
      <c r="V670">
        <v>45505.313599537039</v>
      </c>
    </row>
    <row r="671" spans="1:22" x14ac:dyDescent="0.3">
      <c r="A671" t="s">
        <v>89</v>
      </c>
      <c r="B671" t="s">
        <v>90</v>
      </c>
      <c r="C671" t="s">
        <v>88</v>
      </c>
      <c r="D671" s="29">
        <v>45862</v>
      </c>
      <c r="E671" s="161">
        <v>0</v>
      </c>
      <c r="F671" s="161">
        <v>0</v>
      </c>
      <c r="G671" s="161">
        <v>0</v>
      </c>
      <c r="H671" s="161">
        <v>0</v>
      </c>
      <c r="L671">
        <v>290.08083299999998</v>
      </c>
      <c r="R671">
        <v>568.52184299999999</v>
      </c>
      <c r="S671">
        <v>568.52184299999999</v>
      </c>
      <c r="T671" s="194">
        <v>568.52184299999999</v>
      </c>
      <c r="U671" t="s">
        <v>193</v>
      </c>
      <c r="V671">
        <v>45505.313599537039</v>
      </c>
    </row>
    <row r="672" spans="1:22" x14ac:dyDescent="0.3">
      <c r="A672" t="s">
        <v>89</v>
      </c>
      <c r="B672" t="s">
        <v>90</v>
      </c>
      <c r="C672" t="s">
        <v>88</v>
      </c>
      <c r="D672" s="29">
        <v>45863</v>
      </c>
      <c r="E672" s="161">
        <v>0</v>
      </c>
      <c r="F672" s="161">
        <v>0</v>
      </c>
      <c r="G672" s="161">
        <v>0</v>
      </c>
      <c r="H672" s="161">
        <v>0</v>
      </c>
      <c r="L672">
        <v>290.08083299999998</v>
      </c>
      <c r="R672">
        <v>568.52184299999999</v>
      </c>
      <c r="S672">
        <v>568.52184299999999</v>
      </c>
      <c r="T672" s="194">
        <v>568.52184299999999</v>
      </c>
      <c r="U672" t="s">
        <v>193</v>
      </c>
      <c r="V672">
        <v>45505.313611111109</v>
      </c>
    </row>
    <row r="673" spans="1:22" x14ac:dyDescent="0.3">
      <c r="A673" t="s">
        <v>89</v>
      </c>
      <c r="B673" t="s">
        <v>90</v>
      </c>
      <c r="C673" t="s">
        <v>88</v>
      </c>
      <c r="D673" s="29">
        <v>45864</v>
      </c>
      <c r="E673" s="161">
        <v>0</v>
      </c>
      <c r="F673" s="161">
        <v>0</v>
      </c>
      <c r="G673" s="161">
        <v>0</v>
      </c>
      <c r="H673" s="161">
        <v>0</v>
      </c>
      <c r="L673">
        <v>290.08083299999998</v>
      </c>
      <c r="R673">
        <v>568.52184299999999</v>
      </c>
      <c r="S673">
        <v>568.52184299999999</v>
      </c>
      <c r="T673" s="194">
        <v>568.52184299999999</v>
      </c>
      <c r="U673" t="s">
        <v>193</v>
      </c>
      <c r="V673">
        <v>45505.313611111109</v>
      </c>
    </row>
    <row r="674" spans="1:22" x14ac:dyDescent="0.3">
      <c r="A674" t="s">
        <v>89</v>
      </c>
      <c r="B674" t="s">
        <v>90</v>
      </c>
      <c r="C674" t="s">
        <v>88</v>
      </c>
      <c r="D674" s="29">
        <v>45865</v>
      </c>
      <c r="E674" s="161">
        <v>0</v>
      </c>
      <c r="F674" s="161">
        <v>0</v>
      </c>
      <c r="G674" s="161">
        <v>0</v>
      </c>
      <c r="H674" s="161">
        <v>0</v>
      </c>
      <c r="L674">
        <v>290.08083299999998</v>
      </c>
      <c r="R674">
        <v>568.52184299999999</v>
      </c>
      <c r="S674">
        <v>568.52184299999999</v>
      </c>
      <c r="T674" s="194">
        <v>568.52184299999999</v>
      </c>
      <c r="U674" t="s">
        <v>193</v>
      </c>
      <c r="V674">
        <v>45505.313611111109</v>
      </c>
    </row>
    <row r="675" spans="1:22" x14ac:dyDescent="0.3">
      <c r="A675" t="s">
        <v>89</v>
      </c>
      <c r="B675" t="s">
        <v>90</v>
      </c>
      <c r="C675" t="s">
        <v>88</v>
      </c>
      <c r="D675" s="29">
        <v>45866</v>
      </c>
      <c r="E675" s="161">
        <v>0</v>
      </c>
      <c r="F675" s="161">
        <v>0</v>
      </c>
      <c r="G675" s="161">
        <v>0</v>
      </c>
      <c r="H675" s="161">
        <v>0</v>
      </c>
      <c r="L675">
        <v>290.08083299999998</v>
      </c>
      <c r="R675">
        <v>568.52184299999999</v>
      </c>
      <c r="S675">
        <v>568.52184299999999</v>
      </c>
      <c r="T675" s="194">
        <v>568.52184299999999</v>
      </c>
      <c r="U675" t="s">
        <v>193</v>
      </c>
      <c r="V675">
        <v>45505.313622685186</v>
      </c>
    </row>
    <row r="676" spans="1:22" x14ac:dyDescent="0.3">
      <c r="A676" t="s">
        <v>89</v>
      </c>
      <c r="B676" t="s">
        <v>90</v>
      </c>
      <c r="C676" t="s">
        <v>88</v>
      </c>
      <c r="D676" s="29">
        <v>45867</v>
      </c>
      <c r="E676" s="161">
        <v>0</v>
      </c>
      <c r="F676" s="161">
        <v>0</v>
      </c>
      <c r="G676" s="161">
        <v>0</v>
      </c>
      <c r="H676" s="161">
        <v>0</v>
      </c>
      <c r="L676">
        <v>290.08083299999998</v>
      </c>
      <c r="R676">
        <v>568.52184299999999</v>
      </c>
      <c r="S676">
        <v>568.52184299999999</v>
      </c>
      <c r="T676" s="194">
        <v>568.52184299999999</v>
      </c>
      <c r="U676" t="s">
        <v>193</v>
      </c>
      <c r="V676">
        <v>45505.313622685186</v>
      </c>
    </row>
    <row r="677" spans="1:22" x14ac:dyDescent="0.3">
      <c r="A677" t="s">
        <v>89</v>
      </c>
      <c r="B677" t="s">
        <v>90</v>
      </c>
      <c r="C677" t="s">
        <v>88</v>
      </c>
      <c r="D677" s="29">
        <v>45868</v>
      </c>
      <c r="E677" s="161">
        <v>0</v>
      </c>
      <c r="F677" s="161">
        <v>0</v>
      </c>
      <c r="G677" s="161">
        <v>0</v>
      </c>
      <c r="H677" s="161">
        <v>0</v>
      </c>
      <c r="L677">
        <v>290.08083299999998</v>
      </c>
      <c r="R677">
        <v>568.52184299999999</v>
      </c>
      <c r="S677">
        <v>568.52184299999999</v>
      </c>
      <c r="T677" s="194">
        <v>568.52184299999999</v>
      </c>
      <c r="U677" t="s">
        <v>193</v>
      </c>
      <c r="V677">
        <v>45505.313622685186</v>
      </c>
    </row>
    <row r="678" spans="1:22" x14ac:dyDescent="0.3">
      <c r="A678" t="s">
        <v>89</v>
      </c>
      <c r="B678" t="s">
        <v>90</v>
      </c>
      <c r="C678" t="s">
        <v>88</v>
      </c>
      <c r="D678" s="29">
        <v>45869</v>
      </c>
      <c r="E678" s="161">
        <v>0</v>
      </c>
      <c r="F678" s="161">
        <v>0</v>
      </c>
      <c r="G678" s="161">
        <v>0</v>
      </c>
      <c r="H678" s="161">
        <v>0</v>
      </c>
      <c r="L678">
        <v>290.08083299999998</v>
      </c>
      <c r="R678">
        <v>568.52184299999999</v>
      </c>
      <c r="S678">
        <v>568.52184299999999</v>
      </c>
      <c r="T678" s="194">
        <v>568.52184299999999</v>
      </c>
      <c r="U678" t="s">
        <v>193</v>
      </c>
      <c r="V678">
        <v>45505.313634259262</v>
      </c>
    </row>
    <row r="679" spans="1:22" x14ac:dyDescent="0.3">
      <c r="A679" t="s">
        <v>89</v>
      </c>
      <c r="B679" t="s">
        <v>90</v>
      </c>
      <c r="C679" t="s">
        <v>88</v>
      </c>
      <c r="D679" s="29">
        <v>45870</v>
      </c>
      <c r="E679" s="161">
        <v>0</v>
      </c>
      <c r="F679" s="161">
        <v>0</v>
      </c>
      <c r="G679" s="161">
        <v>0</v>
      </c>
      <c r="H679" s="161">
        <v>0</v>
      </c>
      <c r="L679">
        <v>290.08083299999998</v>
      </c>
      <c r="R679">
        <v>568.52184299999999</v>
      </c>
      <c r="S679">
        <v>568.52184299999999</v>
      </c>
      <c r="T679" s="194">
        <v>568.52184299999999</v>
      </c>
      <c r="U679" t="s">
        <v>193</v>
      </c>
      <c r="V679">
        <v>45536.312789351854</v>
      </c>
    </row>
    <row r="680" spans="1:22" x14ac:dyDescent="0.3">
      <c r="A680" t="s">
        <v>89</v>
      </c>
      <c r="B680" t="s">
        <v>90</v>
      </c>
      <c r="C680" t="s">
        <v>88</v>
      </c>
      <c r="D680" s="29">
        <v>45871</v>
      </c>
      <c r="E680" s="161">
        <v>0</v>
      </c>
      <c r="F680" s="161">
        <v>0</v>
      </c>
      <c r="G680" s="161">
        <v>0</v>
      </c>
      <c r="H680" s="161">
        <v>0</v>
      </c>
      <c r="L680">
        <v>290.08083299999998</v>
      </c>
      <c r="R680">
        <v>568.52184299999999</v>
      </c>
      <c r="S680">
        <v>568.52184299999999</v>
      </c>
      <c r="T680" s="194">
        <v>568.52184299999999</v>
      </c>
      <c r="U680" t="s">
        <v>193</v>
      </c>
      <c r="V680">
        <v>45536.313483796293</v>
      </c>
    </row>
    <row r="681" spans="1:22" x14ac:dyDescent="0.3">
      <c r="A681" t="s">
        <v>89</v>
      </c>
      <c r="B681" t="s">
        <v>90</v>
      </c>
      <c r="C681" t="s">
        <v>88</v>
      </c>
      <c r="D681" s="29">
        <v>45872</v>
      </c>
      <c r="E681" s="161">
        <v>0</v>
      </c>
      <c r="F681" s="161">
        <v>0</v>
      </c>
      <c r="G681" s="161">
        <v>0</v>
      </c>
      <c r="H681" s="161">
        <v>0</v>
      </c>
      <c r="L681">
        <v>290.08083299999998</v>
      </c>
      <c r="R681">
        <v>568.52184299999999</v>
      </c>
      <c r="S681">
        <v>568.52184299999999</v>
      </c>
      <c r="T681" s="194">
        <v>568.52184299999999</v>
      </c>
      <c r="U681" t="s">
        <v>193</v>
      </c>
      <c r="V681">
        <v>45536.313425925924</v>
      </c>
    </row>
    <row r="682" spans="1:22" x14ac:dyDescent="0.3">
      <c r="A682" t="s">
        <v>89</v>
      </c>
      <c r="B682" t="s">
        <v>90</v>
      </c>
      <c r="C682" t="s">
        <v>88</v>
      </c>
      <c r="D682" s="29">
        <v>45873</v>
      </c>
      <c r="E682" s="161">
        <v>0</v>
      </c>
      <c r="F682" s="161">
        <v>0</v>
      </c>
      <c r="G682" s="161">
        <v>0</v>
      </c>
      <c r="H682" s="161">
        <v>0</v>
      </c>
      <c r="L682">
        <v>290.08083299999998</v>
      </c>
      <c r="R682">
        <v>568.52184299999999</v>
      </c>
      <c r="S682">
        <v>568.52184299999999</v>
      </c>
      <c r="T682" s="194">
        <v>568.52184299999999</v>
      </c>
      <c r="U682" t="s">
        <v>193</v>
      </c>
      <c r="V682">
        <v>45536.31349537037</v>
      </c>
    </row>
    <row r="683" spans="1:22" x14ac:dyDescent="0.3">
      <c r="A683" t="s">
        <v>89</v>
      </c>
      <c r="B683" t="s">
        <v>90</v>
      </c>
      <c r="C683" t="s">
        <v>88</v>
      </c>
      <c r="D683" s="29">
        <v>45874</v>
      </c>
      <c r="E683" s="161">
        <v>0</v>
      </c>
      <c r="F683" s="161">
        <v>0</v>
      </c>
      <c r="G683" s="161">
        <v>0</v>
      </c>
      <c r="H683" s="161">
        <v>0</v>
      </c>
      <c r="L683">
        <v>290.08083299999998</v>
      </c>
      <c r="R683">
        <v>568.52184299999999</v>
      </c>
      <c r="S683">
        <v>568.52184299999999</v>
      </c>
      <c r="T683" s="194">
        <v>568.52184299999999</v>
      </c>
      <c r="U683" t="s">
        <v>193</v>
      </c>
      <c r="V683">
        <v>45536.313506944447</v>
      </c>
    </row>
    <row r="684" spans="1:22" x14ac:dyDescent="0.3">
      <c r="A684" t="s">
        <v>89</v>
      </c>
      <c r="B684" t="s">
        <v>90</v>
      </c>
      <c r="C684" t="s">
        <v>88</v>
      </c>
      <c r="D684" s="29">
        <v>45875</v>
      </c>
      <c r="E684" s="161">
        <v>0</v>
      </c>
      <c r="F684" s="161">
        <v>0</v>
      </c>
      <c r="G684" s="161">
        <v>0</v>
      </c>
      <c r="H684" s="161">
        <v>0</v>
      </c>
      <c r="L684">
        <v>290.08083299999998</v>
      </c>
      <c r="R684">
        <v>568.52184299999999</v>
      </c>
      <c r="S684">
        <v>568.52184299999999</v>
      </c>
      <c r="T684" s="194">
        <v>568.52184299999999</v>
      </c>
      <c r="U684" t="s">
        <v>193</v>
      </c>
      <c r="V684">
        <v>45536.31349537037</v>
      </c>
    </row>
    <row r="685" spans="1:22" x14ac:dyDescent="0.3">
      <c r="A685" t="s">
        <v>89</v>
      </c>
      <c r="B685" t="s">
        <v>90</v>
      </c>
      <c r="C685" t="s">
        <v>88</v>
      </c>
      <c r="D685" s="29">
        <v>45876</v>
      </c>
      <c r="E685" s="161">
        <v>0</v>
      </c>
      <c r="F685" s="161">
        <v>0</v>
      </c>
      <c r="G685" s="161">
        <v>0</v>
      </c>
      <c r="H685" s="161">
        <v>0</v>
      </c>
      <c r="L685">
        <v>290.08083299999998</v>
      </c>
      <c r="R685">
        <v>568.52184299999999</v>
      </c>
      <c r="S685">
        <v>568.52184299999999</v>
      </c>
      <c r="T685" s="194">
        <v>568.52184299999999</v>
      </c>
      <c r="U685" t="s">
        <v>193</v>
      </c>
      <c r="V685">
        <v>45536.313506944447</v>
      </c>
    </row>
    <row r="686" spans="1:22" x14ac:dyDescent="0.3">
      <c r="A686" t="s">
        <v>89</v>
      </c>
      <c r="B686" t="s">
        <v>90</v>
      </c>
      <c r="C686" t="s">
        <v>88</v>
      </c>
      <c r="D686" s="29">
        <v>45877</v>
      </c>
      <c r="E686" s="161">
        <v>0</v>
      </c>
      <c r="F686" s="161">
        <v>0</v>
      </c>
      <c r="G686" s="161">
        <v>0</v>
      </c>
      <c r="H686" s="161">
        <v>0</v>
      </c>
      <c r="L686">
        <v>290.08083299999998</v>
      </c>
      <c r="R686">
        <v>568.52184299999999</v>
      </c>
      <c r="S686">
        <v>568.52184299999999</v>
      </c>
      <c r="T686" s="194">
        <v>568.52184299999999</v>
      </c>
      <c r="U686" t="s">
        <v>193</v>
      </c>
      <c r="V686">
        <v>45536.313506944447</v>
      </c>
    </row>
    <row r="687" spans="1:22" x14ac:dyDescent="0.3">
      <c r="A687" t="s">
        <v>89</v>
      </c>
      <c r="B687" t="s">
        <v>90</v>
      </c>
      <c r="C687" t="s">
        <v>88</v>
      </c>
      <c r="D687" s="29">
        <v>45878</v>
      </c>
      <c r="E687" s="161">
        <v>0</v>
      </c>
      <c r="F687" s="161">
        <v>0</v>
      </c>
      <c r="G687" s="161">
        <v>0</v>
      </c>
      <c r="H687" s="161">
        <v>0</v>
      </c>
      <c r="L687">
        <v>290.08083299999998</v>
      </c>
      <c r="R687">
        <v>568.52184299999999</v>
      </c>
      <c r="S687">
        <v>568.52184299999999</v>
      </c>
      <c r="T687" s="194">
        <v>568.52184299999999</v>
      </c>
      <c r="U687" t="s">
        <v>193</v>
      </c>
      <c r="V687">
        <v>45536.313506944447</v>
      </c>
    </row>
    <row r="688" spans="1:22" x14ac:dyDescent="0.3">
      <c r="A688" t="s">
        <v>89</v>
      </c>
      <c r="B688" t="s">
        <v>90</v>
      </c>
      <c r="C688" t="s">
        <v>88</v>
      </c>
      <c r="D688" s="29">
        <v>45879</v>
      </c>
      <c r="E688" s="161">
        <v>0</v>
      </c>
      <c r="F688" s="161">
        <v>0</v>
      </c>
      <c r="G688" s="161">
        <v>0</v>
      </c>
      <c r="H688" s="161">
        <v>0</v>
      </c>
      <c r="L688">
        <v>290.08083299999998</v>
      </c>
      <c r="R688">
        <v>568.52184299999999</v>
      </c>
      <c r="S688">
        <v>568.52184299999999</v>
      </c>
      <c r="T688" s="194">
        <v>568.52184299999999</v>
      </c>
      <c r="U688" t="s">
        <v>193</v>
      </c>
      <c r="V688">
        <v>45536.313518518517</v>
      </c>
    </row>
    <row r="689" spans="1:22" x14ac:dyDescent="0.3">
      <c r="A689" t="s">
        <v>89</v>
      </c>
      <c r="B689" t="s">
        <v>90</v>
      </c>
      <c r="C689" t="s">
        <v>88</v>
      </c>
      <c r="D689" s="29">
        <v>45880</v>
      </c>
      <c r="E689" s="161">
        <v>0</v>
      </c>
      <c r="F689" s="161">
        <v>0</v>
      </c>
      <c r="G689" s="161">
        <v>0</v>
      </c>
      <c r="H689" s="161">
        <v>0</v>
      </c>
      <c r="L689">
        <v>290.08083299999998</v>
      </c>
      <c r="R689">
        <v>568.52184299999999</v>
      </c>
      <c r="S689">
        <v>568.52184299999999</v>
      </c>
      <c r="T689" s="194">
        <v>568.52184299999999</v>
      </c>
      <c r="U689" t="s">
        <v>193</v>
      </c>
      <c r="V689">
        <v>45536.313518518517</v>
      </c>
    </row>
    <row r="690" spans="1:22" x14ac:dyDescent="0.3">
      <c r="A690" t="s">
        <v>89</v>
      </c>
      <c r="B690" t="s">
        <v>90</v>
      </c>
      <c r="C690" t="s">
        <v>88</v>
      </c>
      <c r="D690" s="29">
        <v>45881</v>
      </c>
      <c r="E690" s="161">
        <v>0</v>
      </c>
      <c r="F690" s="161">
        <v>0</v>
      </c>
      <c r="G690" s="161">
        <v>0</v>
      </c>
      <c r="H690" s="161">
        <v>0</v>
      </c>
      <c r="L690">
        <v>290.08083299999998</v>
      </c>
      <c r="R690">
        <v>568.52184299999999</v>
      </c>
      <c r="S690">
        <v>568.52184299999999</v>
      </c>
      <c r="T690" s="194">
        <v>568.52184299999999</v>
      </c>
      <c r="U690" t="s">
        <v>193</v>
      </c>
      <c r="V690">
        <v>45536.313530092593</v>
      </c>
    </row>
    <row r="691" spans="1:22" x14ac:dyDescent="0.3">
      <c r="A691" t="s">
        <v>89</v>
      </c>
      <c r="B691" t="s">
        <v>90</v>
      </c>
      <c r="C691" t="s">
        <v>88</v>
      </c>
      <c r="D691" s="29">
        <v>45882</v>
      </c>
      <c r="E691" s="161">
        <v>0</v>
      </c>
      <c r="F691" s="161">
        <v>0</v>
      </c>
      <c r="G691" s="161">
        <v>0</v>
      </c>
      <c r="H691" s="161">
        <v>0</v>
      </c>
      <c r="L691">
        <v>290.08083299999998</v>
      </c>
      <c r="R691">
        <v>568.52184299999999</v>
      </c>
      <c r="S691">
        <v>568.52184299999999</v>
      </c>
      <c r="T691" s="194">
        <v>568.52184299999999</v>
      </c>
      <c r="U691" t="s">
        <v>193</v>
      </c>
      <c r="V691">
        <v>45536.313518518517</v>
      </c>
    </row>
    <row r="692" spans="1:22" x14ac:dyDescent="0.3">
      <c r="A692" t="s">
        <v>89</v>
      </c>
      <c r="B692" t="s">
        <v>90</v>
      </c>
      <c r="C692" t="s">
        <v>88</v>
      </c>
      <c r="D692" s="29">
        <v>45883</v>
      </c>
      <c r="E692" s="161">
        <v>0</v>
      </c>
      <c r="F692" s="161">
        <v>0</v>
      </c>
      <c r="G692" s="161">
        <v>0</v>
      </c>
      <c r="H692" s="161">
        <v>0</v>
      </c>
      <c r="L692">
        <v>290.08083299999998</v>
      </c>
      <c r="R692">
        <v>568.52184299999999</v>
      </c>
      <c r="S692">
        <v>568.52184299999999</v>
      </c>
      <c r="T692" s="194">
        <v>568.52184299999999</v>
      </c>
      <c r="U692" t="s">
        <v>193</v>
      </c>
      <c r="V692">
        <v>45536.313530092593</v>
      </c>
    </row>
    <row r="693" spans="1:22" x14ac:dyDescent="0.3">
      <c r="A693" t="s">
        <v>89</v>
      </c>
      <c r="B693" t="s">
        <v>90</v>
      </c>
      <c r="C693" t="s">
        <v>88</v>
      </c>
      <c r="D693" s="29">
        <v>45884</v>
      </c>
      <c r="E693" s="161">
        <v>0</v>
      </c>
      <c r="F693" s="161">
        <v>0</v>
      </c>
      <c r="G693" s="161">
        <v>0</v>
      </c>
      <c r="H693" s="161">
        <v>0</v>
      </c>
      <c r="L693">
        <v>290.08083299999998</v>
      </c>
      <c r="R693">
        <v>568.52184299999999</v>
      </c>
      <c r="S693">
        <v>568.52184299999999</v>
      </c>
      <c r="T693" s="194">
        <v>568.52184299999999</v>
      </c>
      <c r="U693" t="s">
        <v>193</v>
      </c>
      <c r="V693">
        <v>45536.31354166667</v>
      </c>
    </row>
    <row r="694" spans="1:22" x14ac:dyDescent="0.3">
      <c r="A694" t="s">
        <v>89</v>
      </c>
      <c r="B694" t="s">
        <v>90</v>
      </c>
      <c r="C694" t="s">
        <v>88</v>
      </c>
      <c r="D694" s="29">
        <v>45885</v>
      </c>
      <c r="E694" s="161">
        <v>0</v>
      </c>
      <c r="F694" s="161">
        <v>0</v>
      </c>
      <c r="G694" s="161">
        <v>0</v>
      </c>
      <c r="H694" s="161">
        <v>0</v>
      </c>
      <c r="L694">
        <v>290.08083299999998</v>
      </c>
      <c r="R694">
        <v>568.52184299999999</v>
      </c>
      <c r="S694">
        <v>568.52184299999999</v>
      </c>
      <c r="T694" s="194">
        <v>568.52184299999999</v>
      </c>
      <c r="U694" t="s">
        <v>193</v>
      </c>
      <c r="V694">
        <v>45536.31354166667</v>
      </c>
    </row>
    <row r="695" spans="1:22" x14ac:dyDescent="0.3">
      <c r="A695" t="s">
        <v>89</v>
      </c>
      <c r="B695" t="s">
        <v>90</v>
      </c>
      <c r="C695" t="s">
        <v>88</v>
      </c>
      <c r="D695" s="29">
        <v>45886</v>
      </c>
      <c r="E695" s="161">
        <v>0</v>
      </c>
      <c r="F695" s="161">
        <v>0</v>
      </c>
      <c r="G695" s="161">
        <v>0</v>
      </c>
      <c r="H695" s="161">
        <v>0</v>
      </c>
      <c r="L695">
        <v>290.08083299999998</v>
      </c>
      <c r="R695">
        <v>568.52184299999999</v>
      </c>
      <c r="S695">
        <v>568.52184299999999</v>
      </c>
      <c r="T695" s="194">
        <v>568.52184299999999</v>
      </c>
      <c r="U695" t="s">
        <v>193</v>
      </c>
      <c r="V695">
        <v>45536.31354166667</v>
      </c>
    </row>
    <row r="696" spans="1:22" x14ac:dyDescent="0.3">
      <c r="A696" t="s">
        <v>89</v>
      </c>
      <c r="B696" t="s">
        <v>90</v>
      </c>
      <c r="C696" t="s">
        <v>88</v>
      </c>
      <c r="D696" s="29">
        <v>45887</v>
      </c>
      <c r="E696" s="161">
        <v>0</v>
      </c>
      <c r="F696" s="161">
        <v>0</v>
      </c>
      <c r="G696" s="161">
        <v>0</v>
      </c>
      <c r="H696" s="161">
        <v>0</v>
      </c>
      <c r="L696">
        <v>290.08083299999998</v>
      </c>
      <c r="R696">
        <v>568.52184299999999</v>
      </c>
      <c r="S696">
        <v>568.52184299999999</v>
      </c>
      <c r="T696" s="194">
        <v>568.52184299999999</v>
      </c>
      <c r="U696" t="s">
        <v>193</v>
      </c>
      <c r="V696">
        <v>45536.31355324074</v>
      </c>
    </row>
    <row r="697" spans="1:22" x14ac:dyDescent="0.3">
      <c r="A697" t="s">
        <v>89</v>
      </c>
      <c r="B697" t="s">
        <v>90</v>
      </c>
      <c r="C697" t="s">
        <v>88</v>
      </c>
      <c r="D697" s="29">
        <v>45888</v>
      </c>
      <c r="E697" s="161">
        <v>0</v>
      </c>
      <c r="F697" s="161">
        <v>0</v>
      </c>
      <c r="G697" s="161">
        <v>0</v>
      </c>
      <c r="H697" s="161">
        <v>0</v>
      </c>
      <c r="L697">
        <v>290.08083299999998</v>
      </c>
      <c r="R697">
        <v>568.52184299999999</v>
      </c>
      <c r="S697">
        <v>568.52184299999999</v>
      </c>
      <c r="T697" s="194">
        <v>568.52184299999999</v>
      </c>
      <c r="U697" t="s">
        <v>193</v>
      </c>
      <c r="V697">
        <v>45536.31355324074</v>
      </c>
    </row>
    <row r="698" spans="1:22" x14ac:dyDescent="0.3">
      <c r="A698" t="s">
        <v>89</v>
      </c>
      <c r="B698" t="s">
        <v>90</v>
      </c>
      <c r="C698" t="s">
        <v>88</v>
      </c>
      <c r="D698" s="29">
        <v>45889</v>
      </c>
      <c r="E698" s="161">
        <v>0</v>
      </c>
      <c r="F698" s="161">
        <v>0</v>
      </c>
      <c r="G698" s="161">
        <v>0</v>
      </c>
      <c r="H698" s="161">
        <v>0</v>
      </c>
      <c r="L698">
        <v>290.08083299999998</v>
      </c>
      <c r="R698">
        <v>568.52184299999999</v>
      </c>
      <c r="S698">
        <v>568.52184299999999</v>
      </c>
      <c r="T698" s="194">
        <v>568.52184299999999</v>
      </c>
      <c r="U698" t="s">
        <v>193</v>
      </c>
      <c r="V698">
        <v>45536.31354166667</v>
      </c>
    </row>
    <row r="699" spans="1:22" x14ac:dyDescent="0.3">
      <c r="A699" t="s">
        <v>89</v>
      </c>
      <c r="B699" t="s">
        <v>90</v>
      </c>
      <c r="C699" t="s">
        <v>88</v>
      </c>
      <c r="D699" s="29">
        <v>45890</v>
      </c>
      <c r="E699" s="161">
        <v>0</v>
      </c>
      <c r="F699" s="161">
        <v>0</v>
      </c>
      <c r="G699" s="161">
        <v>0</v>
      </c>
      <c r="H699" s="161">
        <v>0</v>
      </c>
      <c r="L699">
        <v>290.08083299999998</v>
      </c>
      <c r="R699">
        <v>568.52184299999999</v>
      </c>
      <c r="S699">
        <v>568.52184299999999</v>
      </c>
      <c r="T699" s="194">
        <v>568.52184299999999</v>
      </c>
      <c r="U699" t="s">
        <v>193</v>
      </c>
      <c r="V699">
        <v>45536.31355324074</v>
      </c>
    </row>
    <row r="700" spans="1:22" x14ac:dyDescent="0.3">
      <c r="A700" t="s">
        <v>89</v>
      </c>
      <c r="B700" t="s">
        <v>90</v>
      </c>
      <c r="C700" t="s">
        <v>88</v>
      </c>
      <c r="D700" s="29">
        <v>45891</v>
      </c>
      <c r="E700" s="161">
        <v>0</v>
      </c>
      <c r="F700" s="161">
        <v>0</v>
      </c>
      <c r="G700" s="161">
        <v>0</v>
      </c>
      <c r="H700" s="161">
        <v>0</v>
      </c>
      <c r="L700">
        <v>290.08083299999998</v>
      </c>
      <c r="R700">
        <v>568.52184299999999</v>
      </c>
      <c r="S700">
        <v>568.52184299999999</v>
      </c>
      <c r="T700" s="194">
        <v>568.52184299999999</v>
      </c>
      <c r="U700" t="s">
        <v>193</v>
      </c>
      <c r="V700">
        <v>45536.31355324074</v>
      </c>
    </row>
    <row r="701" spans="1:22" x14ac:dyDescent="0.3">
      <c r="A701" t="s">
        <v>89</v>
      </c>
      <c r="B701" t="s">
        <v>90</v>
      </c>
      <c r="C701" t="s">
        <v>88</v>
      </c>
      <c r="D701" s="29">
        <v>45892</v>
      </c>
      <c r="E701" s="161">
        <v>0</v>
      </c>
      <c r="F701" s="161">
        <v>0</v>
      </c>
      <c r="G701" s="161">
        <v>0</v>
      </c>
      <c r="H701" s="161">
        <v>0</v>
      </c>
      <c r="L701">
        <v>290.08083299999998</v>
      </c>
      <c r="R701">
        <v>568.52184299999999</v>
      </c>
      <c r="S701">
        <v>568.52184299999999</v>
      </c>
      <c r="T701" s="194">
        <v>568.52184299999999</v>
      </c>
      <c r="U701" t="s">
        <v>193</v>
      </c>
      <c r="V701">
        <v>45536.313564814816</v>
      </c>
    </row>
    <row r="702" spans="1:22" x14ac:dyDescent="0.3">
      <c r="A702" t="s">
        <v>89</v>
      </c>
      <c r="B702" t="s">
        <v>90</v>
      </c>
      <c r="C702" t="s">
        <v>88</v>
      </c>
      <c r="D702" s="29">
        <v>45893</v>
      </c>
      <c r="E702" s="161">
        <v>0</v>
      </c>
      <c r="F702" s="161">
        <v>0</v>
      </c>
      <c r="G702" s="161">
        <v>0</v>
      </c>
      <c r="H702" s="161">
        <v>0</v>
      </c>
      <c r="L702">
        <v>290.08083299999998</v>
      </c>
      <c r="R702">
        <v>568.52184299999999</v>
      </c>
      <c r="S702">
        <v>568.52184299999999</v>
      </c>
      <c r="T702" s="194">
        <v>568.52184299999999</v>
      </c>
      <c r="U702" t="s">
        <v>193</v>
      </c>
      <c r="V702">
        <v>45536.313564814816</v>
      </c>
    </row>
    <row r="703" spans="1:22" x14ac:dyDescent="0.3">
      <c r="A703" t="s">
        <v>89</v>
      </c>
      <c r="B703" t="s">
        <v>90</v>
      </c>
      <c r="C703" t="s">
        <v>88</v>
      </c>
      <c r="D703" s="29">
        <v>45894</v>
      </c>
      <c r="E703" s="161">
        <v>0</v>
      </c>
      <c r="F703" s="161">
        <v>0</v>
      </c>
      <c r="G703" s="161">
        <v>0</v>
      </c>
      <c r="H703" s="161">
        <v>0</v>
      </c>
      <c r="L703">
        <v>290.08083299999998</v>
      </c>
      <c r="R703">
        <v>568.52184299999999</v>
      </c>
      <c r="S703">
        <v>568.52184299999999</v>
      </c>
      <c r="T703" s="194">
        <v>568.52184299999999</v>
      </c>
      <c r="U703" t="s">
        <v>193</v>
      </c>
      <c r="V703">
        <v>45536.313564814816</v>
      </c>
    </row>
    <row r="704" spans="1:22" x14ac:dyDescent="0.3">
      <c r="A704" t="s">
        <v>89</v>
      </c>
      <c r="B704" t="s">
        <v>90</v>
      </c>
      <c r="C704" t="s">
        <v>88</v>
      </c>
      <c r="D704" s="29">
        <v>45895</v>
      </c>
      <c r="E704" s="161">
        <v>0</v>
      </c>
      <c r="F704" s="161">
        <v>0</v>
      </c>
      <c r="G704" s="161">
        <v>0</v>
      </c>
      <c r="H704" s="161">
        <v>0</v>
      </c>
      <c r="L704">
        <v>290.08083299999998</v>
      </c>
      <c r="R704">
        <v>568.52184299999999</v>
      </c>
      <c r="S704">
        <v>568.52184299999999</v>
      </c>
      <c r="T704" s="194">
        <v>568.52184299999999</v>
      </c>
      <c r="U704" t="s">
        <v>193</v>
      </c>
      <c r="V704">
        <v>45536.313576388886</v>
      </c>
    </row>
    <row r="705" spans="1:22" x14ac:dyDescent="0.3">
      <c r="A705" t="s">
        <v>89</v>
      </c>
      <c r="B705" t="s">
        <v>90</v>
      </c>
      <c r="C705" t="s">
        <v>88</v>
      </c>
      <c r="D705" s="29">
        <v>45896</v>
      </c>
      <c r="E705" s="161">
        <v>0</v>
      </c>
      <c r="F705" s="161">
        <v>0</v>
      </c>
      <c r="G705" s="161">
        <v>0</v>
      </c>
      <c r="H705" s="161">
        <v>0</v>
      </c>
      <c r="L705">
        <v>290.08083299999998</v>
      </c>
      <c r="R705">
        <v>568.52184299999999</v>
      </c>
      <c r="S705">
        <v>568.52184299999999</v>
      </c>
      <c r="T705" s="194">
        <v>568.52184299999999</v>
      </c>
      <c r="U705" t="s">
        <v>193</v>
      </c>
      <c r="V705">
        <v>45536.313576388886</v>
      </c>
    </row>
    <row r="706" spans="1:22" x14ac:dyDescent="0.3">
      <c r="A706" t="s">
        <v>89</v>
      </c>
      <c r="B706" t="s">
        <v>90</v>
      </c>
      <c r="C706" t="s">
        <v>88</v>
      </c>
      <c r="D706" s="29">
        <v>45897</v>
      </c>
      <c r="E706" s="161">
        <v>0</v>
      </c>
      <c r="F706" s="161">
        <v>0</v>
      </c>
      <c r="G706" s="161">
        <v>0</v>
      </c>
      <c r="H706" s="161">
        <v>0</v>
      </c>
      <c r="L706">
        <v>290.08083299999998</v>
      </c>
      <c r="R706">
        <v>568.52184299999999</v>
      </c>
      <c r="S706">
        <v>568.52184299999999</v>
      </c>
      <c r="T706" s="194">
        <v>568.52184299999999</v>
      </c>
      <c r="U706" t="s">
        <v>193</v>
      </c>
      <c r="V706">
        <v>45536.313576388886</v>
      </c>
    </row>
    <row r="707" spans="1:22" x14ac:dyDescent="0.3">
      <c r="A707" t="s">
        <v>89</v>
      </c>
      <c r="B707" t="s">
        <v>90</v>
      </c>
      <c r="C707" t="s">
        <v>88</v>
      </c>
      <c r="D707" s="29">
        <v>45898</v>
      </c>
      <c r="E707" s="161">
        <v>0</v>
      </c>
      <c r="F707" s="161">
        <v>0</v>
      </c>
      <c r="G707" s="161">
        <v>0</v>
      </c>
      <c r="H707" s="161">
        <v>0</v>
      </c>
      <c r="L707">
        <v>290.08083299999998</v>
      </c>
      <c r="R707">
        <v>568.52184299999999</v>
      </c>
      <c r="S707">
        <v>568.52184299999999</v>
      </c>
      <c r="T707" s="194">
        <v>568.52184299999999</v>
      </c>
      <c r="U707" t="s">
        <v>193</v>
      </c>
      <c r="V707">
        <v>45536.313587962963</v>
      </c>
    </row>
    <row r="708" spans="1:22" x14ac:dyDescent="0.3">
      <c r="A708" t="s">
        <v>89</v>
      </c>
      <c r="B708" t="s">
        <v>90</v>
      </c>
      <c r="C708" t="s">
        <v>88</v>
      </c>
      <c r="D708" s="29">
        <v>45899</v>
      </c>
      <c r="E708" s="161">
        <v>0</v>
      </c>
      <c r="F708" s="161">
        <v>0</v>
      </c>
      <c r="G708" s="161">
        <v>0</v>
      </c>
      <c r="H708" s="161">
        <v>0</v>
      </c>
      <c r="L708">
        <v>290.08083299999998</v>
      </c>
      <c r="R708">
        <v>568.52184299999999</v>
      </c>
      <c r="S708">
        <v>568.52184299999999</v>
      </c>
      <c r="T708" s="194">
        <v>568.52184299999999</v>
      </c>
      <c r="U708" t="s">
        <v>193</v>
      </c>
      <c r="V708">
        <v>45536.313587962963</v>
      </c>
    </row>
    <row r="709" spans="1:22" x14ac:dyDescent="0.3">
      <c r="A709" t="s">
        <v>89</v>
      </c>
      <c r="B709" t="s">
        <v>90</v>
      </c>
      <c r="C709" t="s">
        <v>88</v>
      </c>
      <c r="D709" s="29">
        <v>45900</v>
      </c>
      <c r="E709" s="161">
        <v>0</v>
      </c>
      <c r="F709" s="161">
        <v>0</v>
      </c>
      <c r="G709" s="161">
        <v>0</v>
      </c>
      <c r="H709" s="161">
        <v>0</v>
      </c>
      <c r="L709">
        <v>290.08083299999998</v>
      </c>
      <c r="R709">
        <v>568.52184299999999</v>
      </c>
      <c r="S709">
        <v>568.52184299999999</v>
      </c>
      <c r="T709" s="194">
        <v>568.52184299999999</v>
      </c>
      <c r="U709" t="s">
        <v>193</v>
      </c>
      <c r="V709">
        <v>45536.313599537039</v>
      </c>
    </row>
    <row r="710" spans="1:22" x14ac:dyDescent="0.3">
      <c r="A710" t="s">
        <v>89</v>
      </c>
      <c r="B710" t="s">
        <v>90</v>
      </c>
      <c r="C710" t="s">
        <v>88</v>
      </c>
      <c r="D710" s="29">
        <v>45901</v>
      </c>
      <c r="E710" s="161">
        <v>0</v>
      </c>
      <c r="F710" s="161">
        <v>0</v>
      </c>
      <c r="G710" s="161">
        <v>0</v>
      </c>
      <c r="H710" s="161">
        <v>0</v>
      </c>
      <c r="L710">
        <v>290.08083299999998</v>
      </c>
      <c r="R710">
        <v>568.52184299999999</v>
      </c>
      <c r="S710">
        <v>568.52184299999999</v>
      </c>
      <c r="T710" s="194">
        <v>568.52184299999999</v>
      </c>
      <c r="U710" t="s">
        <v>193</v>
      </c>
      <c r="V710">
        <v>45566.313113425924</v>
      </c>
    </row>
    <row r="711" spans="1:22" x14ac:dyDescent="0.3">
      <c r="A711" t="s">
        <v>89</v>
      </c>
      <c r="B711" t="s">
        <v>90</v>
      </c>
      <c r="C711" t="s">
        <v>88</v>
      </c>
      <c r="D711" s="29">
        <v>45902</v>
      </c>
      <c r="E711" s="161">
        <v>0</v>
      </c>
      <c r="F711" s="161">
        <v>0</v>
      </c>
      <c r="G711" s="161">
        <v>0</v>
      </c>
      <c r="H711" s="161">
        <v>0</v>
      </c>
      <c r="L711">
        <v>290.08083299999998</v>
      </c>
      <c r="R711">
        <v>568.52184299999999</v>
      </c>
      <c r="S711">
        <v>568.52184299999999</v>
      </c>
      <c r="T711" s="194">
        <v>568.52184299999999</v>
      </c>
      <c r="U711" t="s">
        <v>193</v>
      </c>
      <c r="V711">
        <v>45566.312881944446</v>
      </c>
    </row>
    <row r="712" spans="1:22" x14ac:dyDescent="0.3">
      <c r="A712" t="s">
        <v>89</v>
      </c>
      <c r="B712" t="s">
        <v>90</v>
      </c>
      <c r="C712" t="s">
        <v>88</v>
      </c>
      <c r="D712" s="29">
        <v>45903</v>
      </c>
      <c r="E712" s="161">
        <v>0</v>
      </c>
      <c r="F712" s="161">
        <v>0</v>
      </c>
      <c r="G712" s="161">
        <v>0</v>
      </c>
      <c r="H712" s="161">
        <v>0</v>
      </c>
      <c r="L712">
        <v>290.08083299999998</v>
      </c>
      <c r="R712">
        <v>568.52184299999999</v>
      </c>
      <c r="S712">
        <v>568.52184299999999</v>
      </c>
      <c r="T712" s="194">
        <v>568.52184299999999</v>
      </c>
      <c r="U712" t="s">
        <v>193</v>
      </c>
      <c r="V712">
        <v>45566.313125000001</v>
      </c>
    </row>
    <row r="713" spans="1:22" x14ac:dyDescent="0.3">
      <c r="A713" t="s">
        <v>89</v>
      </c>
      <c r="B713" t="s">
        <v>90</v>
      </c>
      <c r="C713" t="s">
        <v>88</v>
      </c>
      <c r="D713" s="29">
        <v>45904</v>
      </c>
      <c r="E713" s="161">
        <v>0</v>
      </c>
      <c r="F713" s="161">
        <v>0</v>
      </c>
      <c r="G713" s="161">
        <v>0</v>
      </c>
      <c r="H713" s="161">
        <v>0</v>
      </c>
      <c r="L713">
        <v>290.08083299999998</v>
      </c>
      <c r="R713">
        <v>568.52184299999999</v>
      </c>
      <c r="S713">
        <v>568.52184299999999</v>
      </c>
      <c r="T713" s="194">
        <v>568.52184299999999</v>
      </c>
      <c r="U713" t="s">
        <v>193</v>
      </c>
      <c r="V713">
        <v>45566.313425925924</v>
      </c>
    </row>
    <row r="714" spans="1:22" x14ac:dyDescent="0.3">
      <c r="A714" t="s">
        <v>89</v>
      </c>
      <c r="B714" t="s">
        <v>90</v>
      </c>
      <c r="C714" t="s">
        <v>88</v>
      </c>
      <c r="D714" s="29">
        <v>45905</v>
      </c>
      <c r="E714" s="161">
        <v>0</v>
      </c>
      <c r="F714" s="161">
        <v>0</v>
      </c>
      <c r="G714" s="161">
        <v>0</v>
      </c>
      <c r="H714" s="161">
        <v>0</v>
      </c>
      <c r="L714">
        <v>290.08083299999998</v>
      </c>
      <c r="R714">
        <v>568.52184299999999</v>
      </c>
      <c r="S714">
        <v>568.52184299999999</v>
      </c>
      <c r="T714" s="194">
        <v>568.52184299999999</v>
      </c>
      <c r="U714" t="s">
        <v>193</v>
      </c>
      <c r="V714">
        <v>45566.313414351855</v>
      </c>
    </row>
    <row r="715" spans="1:22" x14ac:dyDescent="0.3">
      <c r="A715" t="s">
        <v>89</v>
      </c>
      <c r="B715" t="s">
        <v>90</v>
      </c>
      <c r="C715" t="s">
        <v>88</v>
      </c>
      <c r="D715" s="29">
        <v>45906</v>
      </c>
      <c r="E715" s="161">
        <v>0</v>
      </c>
      <c r="F715" s="161">
        <v>0</v>
      </c>
      <c r="G715" s="161">
        <v>0</v>
      </c>
      <c r="H715" s="161">
        <v>0</v>
      </c>
      <c r="L715">
        <v>290.08083299999998</v>
      </c>
      <c r="R715">
        <v>568.52184299999999</v>
      </c>
      <c r="S715">
        <v>568.52184299999999</v>
      </c>
      <c r="T715" s="194">
        <v>568.52184299999999</v>
      </c>
      <c r="U715" t="s">
        <v>193</v>
      </c>
      <c r="V715">
        <v>45566.313425925924</v>
      </c>
    </row>
    <row r="716" spans="1:22" x14ac:dyDescent="0.3">
      <c r="A716" t="s">
        <v>89</v>
      </c>
      <c r="B716" t="s">
        <v>90</v>
      </c>
      <c r="C716" t="s">
        <v>88</v>
      </c>
      <c r="D716" s="29">
        <v>45907</v>
      </c>
      <c r="E716" s="161">
        <v>0</v>
      </c>
      <c r="F716" s="161">
        <v>0</v>
      </c>
      <c r="G716" s="161">
        <v>0</v>
      </c>
      <c r="H716" s="161">
        <v>0</v>
      </c>
      <c r="L716">
        <v>290.08083299999998</v>
      </c>
      <c r="R716">
        <v>568.52184299999999</v>
      </c>
      <c r="S716">
        <v>568.52184299999999</v>
      </c>
      <c r="T716" s="194">
        <v>568.52184299999999</v>
      </c>
      <c r="U716" t="s">
        <v>193</v>
      </c>
      <c r="V716">
        <v>45566.313425925924</v>
      </c>
    </row>
    <row r="717" spans="1:22" x14ac:dyDescent="0.3">
      <c r="A717" t="s">
        <v>89</v>
      </c>
      <c r="B717" t="s">
        <v>90</v>
      </c>
      <c r="C717" t="s">
        <v>88</v>
      </c>
      <c r="D717" s="29">
        <v>45908</v>
      </c>
      <c r="E717" s="161">
        <v>0</v>
      </c>
      <c r="F717" s="161">
        <v>0</v>
      </c>
      <c r="G717" s="161">
        <v>0</v>
      </c>
      <c r="H717" s="161">
        <v>0</v>
      </c>
      <c r="L717">
        <v>290.08083299999998</v>
      </c>
      <c r="R717">
        <v>568.52184299999999</v>
      </c>
      <c r="S717">
        <v>568.52184299999999</v>
      </c>
      <c r="T717" s="194">
        <v>568.52184299999999</v>
      </c>
      <c r="U717" t="s">
        <v>193</v>
      </c>
      <c r="V717">
        <v>45566.313425925924</v>
      </c>
    </row>
    <row r="718" spans="1:22" x14ac:dyDescent="0.3">
      <c r="A718" t="s">
        <v>89</v>
      </c>
      <c r="B718" t="s">
        <v>90</v>
      </c>
      <c r="C718" t="s">
        <v>88</v>
      </c>
      <c r="D718" s="29">
        <v>45909</v>
      </c>
      <c r="E718" s="161">
        <v>0</v>
      </c>
      <c r="F718" s="161">
        <v>0</v>
      </c>
      <c r="G718" s="161">
        <v>0</v>
      </c>
      <c r="H718" s="161">
        <v>0</v>
      </c>
      <c r="L718">
        <v>290.08083299999998</v>
      </c>
      <c r="R718">
        <v>568.52184299999999</v>
      </c>
      <c r="S718">
        <v>568.52184299999999</v>
      </c>
      <c r="T718" s="194">
        <v>568.52184299999999</v>
      </c>
      <c r="U718" t="s">
        <v>193</v>
      </c>
      <c r="V718">
        <v>45566.313425925924</v>
      </c>
    </row>
    <row r="719" spans="1:22" x14ac:dyDescent="0.3">
      <c r="A719" t="s">
        <v>89</v>
      </c>
      <c r="B719" t="s">
        <v>90</v>
      </c>
      <c r="C719" t="s">
        <v>88</v>
      </c>
      <c r="D719" s="29">
        <v>45910</v>
      </c>
      <c r="E719" s="161">
        <v>0</v>
      </c>
      <c r="F719" s="161">
        <v>0</v>
      </c>
      <c r="G719" s="161">
        <v>0</v>
      </c>
      <c r="H719" s="161">
        <v>0</v>
      </c>
      <c r="L719">
        <v>290.08083299999998</v>
      </c>
      <c r="R719">
        <v>568.52184299999999</v>
      </c>
      <c r="S719">
        <v>568.52184299999999</v>
      </c>
      <c r="T719" s="194">
        <v>568.52184299999999</v>
      </c>
      <c r="U719" t="s">
        <v>193</v>
      </c>
      <c r="V719">
        <v>45566.313437500001</v>
      </c>
    </row>
    <row r="720" spans="1:22" x14ac:dyDescent="0.3">
      <c r="A720" t="s">
        <v>89</v>
      </c>
      <c r="B720" t="s">
        <v>90</v>
      </c>
      <c r="C720" t="s">
        <v>88</v>
      </c>
      <c r="D720" s="29">
        <v>45911</v>
      </c>
      <c r="E720" s="161">
        <v>0</v>
      </c>
      <c r="F720" s="161">
        <v>0</v>
      </c>
      <c r="G720" s="161">
        <v>0</v>
      </c>
      <c r="H720" s="161">
        <v>0</v>
      </c>
      <c r="L720">
        <v>290.08083299999998</v>
      </c>
      <c r="R720">
        <v>568.52184299999999</v>
      </c>
      <c r="S720">
        <v>568.52184299999999</v>
      </c>
      <c r="T720" s="194">
        <v>568.52184299999999</v>
      </c>
      <c r="U720" t="s">
        <v>193</v>
      </c>
      <c r="V720">
        <v>45566.313437500001</v>
      </c>
    </row>
    <row r="721" spans="1:22" x14ac:dyDescent="0.3">
      <c r="A721" t="s">
        <v>89</v>
      </c>
      <c r="B721" t="s">
        <v>90</v>
      </c>
      <c r="C721" t="s">
        <v>88</v>
      </c>
      <c r="D721" s="29">
        <v>45912</v>
      </c>
      <c r="E721" s="161">
        <v>0</v>
      </c>
      <c r="F721" s="161">
        <v>0</v>
      </c>
      <c r="G721" s="161">
        <v>0</v>
      </c>
      <c r="H721" s="161">
        <v>0</v>
      </c>
      <c r="L721">
        <v>290.08083299999998</v>
      </c>
      <c r="R721">
        <v>568.52184299999999</v>
      </c>
      <c r="S721">
        <v>568.52184299999999</v>
      </c>
      <c r="T721" s="194">
        <v>568.52184299999999</v>
      </c>
      <c r="U721" t="s">
        <v>193</v>
      </c>
      <c r="V721">
        <v>45566.313437500001</v>
      </c>
    </row>
    <row r="722" spans="1:22" x14ac:dyDescent="0.3">
      <c r="A722" t="s">
        <v>89</v>
      </c>
      <c r="B722" t="s">
        <v>90</v>
      </c>
      <c r="C722" t="s">
        <v>88</v>
      </c>
      <c r="D722" s="29">
        <v>45913</v>
      </c>
      <c r="E722" s="161">
        <v>0</v>
      </c>
      <c r="F722" s="161">
        <v>0</v>
      </c>
      <c r="G722" s="161">
        <v>0</v>
      </c>
      <c r="H722" s="161">
        <v>0</v>
      </c>
      <c r="L722">
        <v>290.08083299999998</v>
      </c>
      <c r="R722">
        <v>568.52184299999999</v>
      </c>
      <c r="S722">
        <v>568.52184299999999</v>
      </c>
      <c r="T722" s="194">
        <v>568.52184299999999</v>
      </c>
      <c r="U722" t="s">
        <v>193</v>
      </c>
      <c r="V722">
        <v>45566.313437500001</v>
      </c>
    </row>
    <row r="723" spans="1:22" x14ac:dyDescent="0.3">
      <c r="A723" t="s">
        <v>89</v>
      </c>
      <c r="B723" t="s">
        <v>90</v>
      </c>
      <c r="C723" t="s">
        <v>88</v>
      </c>
      <c r="D723" s="29">
        <v>45914</v>
      </c>
      <c r="E723" s="161">
        <v>0</v>
      </c>
      <c r="F723" s="161">
        <v>0</v>
      </c>
      <c r="G723" s="161">
        <v>0</v>
      </c>
      <c r="H723" s="161">
        <v>0</v>
      </c>
      <c r="L723">
        <v>290.08083299999998</v>
      </c>
      <c r="R723">
        <v>568.52184299999999</v>
      </c>
      <c r="S723">
        <v>568.52184299999999</v>
      </c>
      <c r="T723" s="194">
        <v>568.52184299999999</v>
      </c>
      <c r="U723" t="s">
        <v>193</v>
      </c>
      <c r="V723">
        <v>45566.313449074078</v>
      </c>
    </row>
    <row r="724" spans="1:22" x14ac:dyDescent="0.3">
      <c r="A724" t="s">
        <v>89</v>
      </c>
      <c r="B724" t="s">
        <v>90</v>
      </c>
      <c r="C724" t="s">
        <v>88</v>
      </c>
      <c r="D724" s="29">
        <v>45915</v>
      </c>
      <c r="E724" s="161">
        <v>0</v>
      </c>
      <c r="F724" s="161">
        <v>0</v>
      </c>
      <c r="G724" s="161">
        <v>0</v>
      </c>
      <c r="H724" s="161">
        <v>0</v>
      </c>
      <c r="L724">
        <v>290.08083299999998</v>
      </c>
      <c r="R724">
        <v>568.52184299999999</v>
      </c>
      <c r="S724">
        <v>568.52184299999999</v>
      </c>
      <c r="T724" s="194">
        <v>568.52184299999999</v>
      </c>
      <c r="U724" t="s">
        <v>193</v>
      </c>
      <c r="V724">
        <v>45566.313460648147</v>
      </c>
    </row>
    <row r="725" spans="1:22" x14ac:dyDescent="0.3">
      <c r="A725" t="s">
        <v>89</v>
      </c>
      <c r="B725" t="s">
        <v>90</v>
      </c>
      <c r="C725" t="s">
        <v>88</v>
      </c>
      <c r="D725" s="29">
        <v>45916</v>
      </c>
      <c r="E725" s="161">
        <v>0</v>
      </c>
      <c r="F725" s="161">
        <v>0</v>
      </c>
      <c r="G725" s="161">
        <v>0</v>
      </c>
      <c r="H725" s="161">
        <v>0</v>
      </c>
      <c r="L725">
        <v>290.08083299999998</v>
      </c>
      <c r="R725">
        <v>568.52184299999999</v>
      </c>
      <c r="S725">
        <v>568.52184299999999</v>
      </c>
      <c r="T725" s="194">
        <v>568.52184299999999</v>
      </c>
      <c r="U725" t="s">
        <v>193</v>
      </c>
      <c r="V725">
        <v>45566.313472222224</v>
      </c>
    </row>
    <row r="726" spans="1:22" x14ac:dyDescent="0.3">
      <c r="A726" t="s">
        <v>89</v>
      </c>
      <c r="B726" t="s">
        <v>90</v>
      </c>
      <c r="C726" t="s">
        <v>88</v>
      </c>
      <c r="D726" s="29">
        <v>45917</v>
      </c>
      <c r="E726" s="161">
        <v>0</v>
      </c>
      <c r="F726" s="161">
        <v>0</v>
      </c>
      <c r="G726" s="161">
        <v>0</v>
      </c>
      <c r="H726" s="161">
        <v>0</v>
      </c>
      <c r="L726">
        <v>290.08083299999998</v>
      </c>
      <c r="R726">
        <v>568.52184299999999</v>
      </c>
      <c r="S726">
        <v>568.52184299999999</v>
      </c>
      <c r="T726" s="194">
        <v>568.52184299999999</v>
      </c>
      <c r="U726" t="s">
        <v>193</v>
      </c>
      <c r="V726">
        <v>45566.313460648147</v>
      </c>
    </row>
    <row r="727" spans="1:22" x14ac:dyDescent="0.3">
      <c r="A727" t="s">
        <v>89</v>
      </c>
      <c r="B727" t="s">
        <v>90</v>
      </c>
      <c r="C727" t="s">
        <v>88</v>
      </c>
      <c r="D727" s="29">
        <v>45918</v>
      </c>
      <c r="E727" s="161">
        <v>0</v>
      </c>
      <c r="F727" s="161">
        <v>0</v>
      </c>
      <c r="G727" s="161">
        <v>0</v>
      </c>
      <c r="H727" s="161">
        <v>0</v>
      </c>
      <c r="L727">
        <v>290.08083299999998</v>
      </c>
      <c r="R727">
        <v>568.52184299999999</v>
      </c>
      <c r="S727">
        <v>568.52184299999999</v>
      </c>
      <c r="T727" s="194">
        <v>568.52184299999999</v>
      </c>
      <c r="U727" t="s">
        <v>193</v>
      </c>
      <c r="V727">
        <v>45566.313460648147</v>
      </c>
    </row>
    <row r="728" spans="1:22" x14ac:dyDescent="0.3">
      <c r="A728" t="s">
        <v>89</v>
      </c>
      <c r="B728" t="s">
        <v>90</v>
      </c>
      <c r="C728" t="s">
        <v>88</v>
      </c>
      <c r="D728" s="29">
        <v>45919</v>
      </c>
      <c r="E728" s="161">
        <v>0</v>
      </c>
      <c r="F728" s="161">
        <v>0</v>
      </c>
      <c r="G728" s="161">
        <v>0</v>
      </c>
      <c r="H728" s="161">
        <v>0</v>
      </c>
      <c r="L728">
        <v>290.08083299999998</v>
      </c>
      <c r="R728">
        <v>568.52184299999999</v>
      </c>
      <c r="S728">
        <v>568.52184299999999</v>
      </c>
      <c r="T728" s="194">
        <v>568.52184299999999</v>
      </c>
      <c r="U728" t="s">
        <v>193</v>
      </c>
      <c r="V728">
        <v>45566.313460648147</v>
      </c>
    </row>
    <row r="729" spans="1:22" x14ac:dyDescent="0.3">
      <c r="A729" t="s">
        <v>89</v>
      </c>
      <c r="B729" t="s">
        <v>90</v>
      </c>
      <c r="C729" t="s">
        <v>88</v>
      </c>
      <c r="D729" s="29">
        <v>45920</v>
      </c>
      <c r="E729" s="161">
        <v>0</v>
      </c>
      <c r="F729" s="161">
        <v>0</v>
      </c>
      <c r="G729" s="161">
        <v>0</v>
      </c>
      <c r="H729" s="161">
        <v>0</v>
      </c>
      <c r="L729">
        <v>290.08083299999998</v>
      </c>
      <c r="R729">
        <v>568.52184299999999</v>
      </c>
      <c r="S729">
        <v>568.52184299999999</v>
      </c>
      <c r="T729" s="194">
        <v>568.52184299999999</v>
      </c>
      <c r="U729" t="s">
        <v>193</v>
      </c>
      <c r="V729">
        <v>45566.313472222224</v>
      </c>
    </row>
    <row r="730" spans="1:22" x14ac:dyDescent="0.3">
      <c r="A730" t="s">
        <v>89</v>
      </c>
      <c r="B730" t="s">
        <v>90</v>
      </c>
      <c r="C730" t="s">
        <v>88</v>
      </c>
      <c r="D730" s="29">
        <v>45921</v>
      </c>
      <c r="E730" s="161">
        <v>0</v>
      </c>
      <c r="F730" s="161">
        <v>0</v>
      </c>
      <c r="G730" s="161">
        <v>0</v>
      </c>
      <c r="H730" s="161">
        <v>0</v>
      </c>
      <c r="L730">
        <v>290.08083299999998</v>
      </c>
      <c r="R730">
        <v>568.52184299999999</v>
      </c>
      <c r="S730">
        <v>568.52184299999999</v>
      </c>
      <c r="T730" s="194">
        <v>568.52184299999999</v>
      </c>
      <c r="U730" t="s">
        <v>193</v>
      </c>
      <c r="V730">
        <v>45566.313472222224</v>
      </c>
    </row>
    <row r="731" spans="1:22" x14ac:dyDescent="0.3">
      <c r="A731" t="s">
        <v>89</v>
      </c>
      <c r="B731" t="s">
        <v>90</v>
      </c>
      <c r="C731" t="s">
        <v>88</v>
      </c>
      <c r="D731" s="29">
        <v>45922</v>
      </c>
      <c r="E731" s="161">
        <v>0</v>
      </c>
      <c r="F731" s="161">
        <v>0</v>
      </c>
      <c r="G731" s="161">
        <v>0</v>
      </c>
      <c r="H731" s="161">
        <v>0</v>
      </c>
      <c r="L731">
        <v>290.08083299999998</v>
      </c>
      <c r="R731">
        <v>568.52184299999999</v>
      </c>
      <c r="S731">
        <v>568.52184299999999</v>
      </c>
      <c r="T731" s="194">
        <v>568.52184299999999</v>
      </c>
      <c r="U731" t="s">
        <v>193</v>
      </c>
      <c r="V731">
        <v>45566.313472222224</v>
      </c>
    </row>
    <row r="732" spans="1:22" x14ac:dyDescent="0.3">
      <c r="A732" t="s">
        <v>89</v>
      </c>
      <c r="B732" t="s">
        <v>90</v>
      </c>
      <c r="C732" t="s">
        <v>88</v>
      </c>
      <c r="D732" s="29">
        <v>45923</v>
      </c>
      <c r="E732" s="161">
        <v>0</v>
      </c>
      <c r="F732" s="161">
        <v>0</v>
      </c>
      <c r="G732" s="161">
        <v>0</v>
      </c>
      <c r="H732" s="161">
        <v>0</v>
      </c>
      <c r="L732">
        <v>290.08083299999998</v>
      </c>
      <c r="R732">
        <v>568.52184299999999</v>
      </c>
      <c r="S732">
        <v>568.52184299999999</v>
      </c>
      <c r="T732" s="194">
        <v>568.52184299999999</v>
      </c>
      <c r="U732" t="s">
        <v>193</v>
      </c>
      <c r="V732">
        <v>45566.313472222224</v>
      </c>
    </row>
    <row r="733" spans="1:22" x14ac:dyDescent="0.3">
      <c r="A733" t="s">
        <v>89</v>
      </c>
      <c r="B733" t="s">
        <v>90</v>
      </c>
      <c r="C733" t="s">
        <v>88</v>
      </c>
      <c r="D733" s="29">
        <v>45924</v>
      </c>
      <c r="E733" s="161">
        <v>0</v>
      </c>
      <c r="F733" s="161">
        <v>0</v>
      </c>
      <c r="G733" s="161">
        <v>0</v>
      </c>
      <c r="H733" s="161">
        <v>0</v>
      </c>
      <c r="L733">
        <v>290.08083299999998</v>
      </c>
      <c r="R733">
        <v>568.52184299999999</v>
      </c>
      <c r="S733">
        <v>568.52184299999999</v>
      </c>
      <c r="T733" s="194">
        <v>568.52184299999999</v>
      </c>
      <c r="U733" t="s">
        <v>193</v>
      </c>
      <c r="V733">
        <v>45566.313483796293</v>
      </c>
    </row>
    <row r="734" spans="1:22" x14ac:dyDescent="0.3">
      <c r="A734" t="s">
        <v>89</v>
      </c>
      <c r="B734" t="s">
        <v>90</v>
      </c>
      <c r="C734" t="s">
        <v>88</v>
      </c>
      <c r="D734" s="29">
        <v>45925</v>
      </c>
      <c r="E734" s="161">
        <v>0</v>
      </c>
      <c r="F734" s="161">
        <v>0</v>
      </c>
      <c r="G734" s="161">
        <v>0</v>
      </c>
      <c r="H734" s="161">
        <v>0</v>
      </c>
      <c r="L734">
        <v>290.08083299999998</v>
      </c>
      <c r="R734">
        <v>568.52184299999999</v>
      </c>
      <c r="S734">
        <v>568.52184299999999</v>
      </c>
      <c r="T734" s="194">
        <v>568.52184299999999</v>
      </c>
      <c r="U734" t="s">
        <v>193</v>
      </c>
      <c r="V734">
        <v>45566.313483796293</v>
      </c>
    </row>
    <row r="735" spans="1:22" x14ac:dyDescent="0.3">
      <c r="A735" t="s">
        <v>89</v>
      </c>
      <c r="B735" t="s">
        <v>90</v>
      </c>
      <c r="C735" t="s">
        <v>88</v>
      </c>
      <c r="D735" s="29">
        <v>45926</v>
      </c>
      <c r="E735" s="161">
        <v>0</v>
      </c>
      <c r="F735" s="161">
        <v>0</v>
      </c>
      <c r="G735" s="161">
        <v>0</v>
      </c>
      <c r="H735" s="161">
        <v>0</v>
      </c>
      <c r="L735">
        <v>290.08083299999998</v>
      </c>
      <c r="R735">
        <v>568.52184299999999</v>
      </c>
      <c r="S735">
        <v>568.52184299999999</v>
      </c>
      <c r="T735" s="194">
        <v>568.52184299999999</v>
      </c>
      <c r="U735" t="s">
        <v>193</v>
      </c>
      <c r="V735">
        <v>45566.31349537037</v>
      </c>
    </row>
    <row r="736" spans="1:22" x14ac:dyDescent="0.3">
      <c r="A736" t="s">
        <v>89</v>
      </c>
      <c r="B736" t="s">
        <v>90</v>
      </c>
      <c r="C736" t="s">
        <v>88</v>
      </c>
      <c r="D736" s="29">
        <v>45927</v>
      </c>
      <c r="E736" s="161">
        <v>0</v>
      </c>
      <c r="F736" s="161">
        <v>0</v>
      </c>
      <c r="G736" s="161">
        <v>0</v>
      </c>
      <c r="H736" s="161">
        <v>0</v>
      </c>
      <c r="L736">
        <v>290.08083299999998</v>
      </c>
      <c r="R736">
        <v>568.52184299999999</v>
      </c>
      <c r="S736">
        <v>568.52184299999999</v>
      </c>
      <c r="T736" s="194">
        <v>568.52184299999999</v>
      </c>
      <c r="U736" t="s">
        <v>193</v>
      </c>
      <c r="V736">
        <v>45566.31349537037</v>
      </c>
    </row>
    <row r="737" spans="1:22" x14ac:dyDescent="0.3">
      <c r="A737" t="s">
        <v>89</v>
      </c>
      <c r="B737" t="s">
        <v>90</v>
      </c>
      <c r="C737" t="s">
        <v>88</v>
      </c>
      <c r="D737" s="29">
        <v>45928</v>
      </c>
      <c r="E737" s="161">
        <v>0</v>
      </c>
      <c r="F737" s="161">
        <v>0</v>
      </c>
      <c r="G737" s="161">
        <v>0</v>
      </c>
      <c r="H737" s="161">
        <v>0</v>
      </c>
      <c r="L737">
        <v>290.08083299999998</v>
      </c>
      <c r="R737">
        <v>568.52184299999999</v>
      </c>
      <c r="S737">
        <v>568.52184299999999</v>
      </c>
      <c r="T737" s="194">
        <v>568.52184299999999</v>
      </c>
      <c r="U737" t="s">
        <v>193</v>
      </c>
      <c r="V737">
        <v>45566.31349537037</v>
      </c>
    </row>
    <row r="738" spans="1:22" x14ac:dyDescent="0.3">
      <c r="A738" t="s">
        <v>89</v>
      </c>
      <c r="B738" t="s">
        <v>90</v>
      </c>
      <c r="C738" t="s">
        <v>88</v>
      </c>
      <c r="D738" s="29">
        <v>45929</v>
      </c>
      <c r="E738" s="161">
        <v>0</v>
      </c>
      <c r="F738" s="161">
        <v>0</v>
      </c>
      <c r="G738" s="161">
        <v>0.20847368392141086</v>
      </c>
      <c r="H738" s="161">
        <v>0.20847368392141086</v>
      </c>
      <c r="J738">
        <v>450</v>
      </c>
      <c r="K738">
        <v>450</v>
      </c>
      <c r="L738">
        <v>290.08083299999998</v>
      </c>
      <c r="R738">
        <v>568.52184299999999</v>
      </c>
      <c r="S738">
        <v>450</v>
      </c>
      <c r="T738" s="194">
        <v>450</v>
      </c>
      <c r="U738" t="s">
        <v>193</v>
      </c>
      <c r="V738">
        <v>45566.313506944447</v>
      </c>
    </row>
    <row r="739" spans="1:22" x14ac:dyDescent="0.3">
      <c r="A739" t="s">
        <v>89</v>
      </c>
      <c r="B739" t="s">
        <v>90</v>
      </c>
      <c r="C739" t="s">
        <v>88</v>
      </c>
      <c r="D739" s="29">
        <v>45930</v>
      </c>
      <c r="E739" s="161">
        <v>0</v>
      </c>
      <c r="F739" s="161">
        <v>0</v>
      </c>
      <c r="G739" s="161">
        <v>0.20847368392141086</v>
      </c>
      <c r="H739" s="161">
        <v>0.20847368392141086</v>
      </c>
      <c r="J739">
        <v>450</v>
      </c>
      <c r="K739">
        <v>450</v>
      </c>
      <c r="L739">
        <v>290.08083299999998</v>
      </c>
      <c r="R739">
        <v>568.52184299999999</v>
      </c>
      <c r="S739">
        <v>450</v>
      </c>
      <c r="T739" s="194">
        <v>450</v>
      </c>
      <c r="U739" t="s">
        <v>193</v>
      </c>
      <c r="V739">
        <v>45566.313506944447</v>
      </c>
    </row>
    <row r="740" spans="1:22" x14ac:dyDescent="0.3">
      <c r="A740" t="s">
        <v>89</v>
      </c>
      <c r="B740" t="s">
        <v>90</v>
      </c>
      <c r="C740" t="s">
        <v>88</v>
      </c>
      <c r="D740" s="29">
        <v>45931</v>
      </c>
      <c r="E740" s="161">
        <v>0</v>
      </c>
      <c r="F740" s="161">
        <v>0</v>
      </c>
      <c r="G740" s="161">
        <v>0.20847368392141086</v>
      </c>
      <c r="H740" s="161">
        <v>0.20847368392141086</v>
      </c>
      <c r="J740">
        <v>450</v>
      </c>
      <c r="K740">
        <v>450</v>
      </c>
      <c r="L740">
        <v>201.47616300000001</v>
      </c>
      <c r="R740">
        <v>568.52184299999999</v>
      </c>
      <c r="S740">
        <v>450</v>
      </c>
      <c r="T740" s="194">
        <v>450</v>
      </c>
      <c r="U740" t="s">
        <v>193</v>
      </c>
      <c r="V740">
        <v>45597.313090277778</v>
      </c>
    </row>
    <row r="741" spans="1:22" x14ac:dyDescent="0.3">
      <c r="A741" t="s">
        <v>89</v>
      </c>
      <c r="B741" t="s">
        <v>90</v>
      </c>
      <c r="C741" t="s">
        <v>88</v>
      </c>
      <c r="D741" s="29">
        <v>45932</v>
      </c>
      <c r="E741" s="161">
        <v>0</v>
      </c>
      <c r="F741" s="161">
        <v>0</v>
      </c>
      <c r="G741" s="161">
        <v>0.20847368392141086</v>
      </c>
      <c r="H741" s="161">
        <v>0.20847368392141086</v>
      </c>
      <c r="J741">
        <v>450</v>
      </c>
      <c r="K741">
        <v>450</v>
      </c>
      <c r="L741">
        <v>201.47616300000001</v>
      </c>
      <c r="R741">
        <v>568.52184299999999</v>
      </c>
      <c r="S741">
        <v>450</v>
      </c>
      <c r="T741" s="194">
        <v>450</v>
      </c>
      <c r="U741" t="s">
        <v>193</v>
      </c>
      <c r="V741">
        <v>45597.313101851854</v>
      </c>
    </row>
    <row r="742" spans="1:22" x14ac:dyDescent="0.3">
      <c r="A742" t="s">
        <v>89</v>
      </c>
      <c r="B742" t="s">
        <v>90</v>
      </c>
      <c r="C742" t="s">
        <v>88</v>
      </c>
      <c r="D742" s="29">
        <v>45933</v>
      </c>
      <c r="E742" s="161">
        <v>0</v>
      </c>
      <c r="F742" s="161">
        <v>0</v>
      </c>
      <c r="G742" s="161">
        <v>0.20847368392141086</v>
      </c>
      <c r="H742" s="161">
        <v>0.20847368392141086</v>
      </c>
      <c r="J742">
        <v>450</v>
      </c>
      <c r="K742">
        <v>450</v>
      </c>
      <c r="L742">
        <v>201.47616300000001</v>
      </c>
      <c r="R742">
        <v>568.52184299999999</v>
      </c>
      <c r="S742">
        <v>450</v>
      </c>
      <c r="T742" s="194">
        <v>450</v>
      </c>
      <c r="U742" t="s">
        <v>193</v>
      </c>
      <c r="V742">
        <v>45597.313159722224</v>
      </c>
    </row>
    <row r="743" spans="1:22" x14ac:dyDescent="0.3">
      <c r="A743" t="s">
        <v>89</v>
      </c>
      <c r="B743" t="s">
        <v>90</v>
      </c>
      <c r="C743" t="s">
        <v>88</v>
      </c>
      <c r="D743" s="29">
        <v>45934</v>
      </c>
      <c r="E743" s="161">
        <v>0</v>
      </c>
      <c r="F743" s="161">
        <v>0</v>
      </c>
      <c r="G743" s="161">
        <v>0.20847368392141086</v>
      </c>
      <c r="H743" s="161">
        <v>0.20847368392141086</v>
      </c>
      <c r="J743">
        <v>450</v>
      </c>
      <c r="K743">
        <v>450</v>
      </c>
      <c r="L743">
        <v>201.47616300000001</v>
      </c>
      <c r="R743">
        <v>568.52184299999999</v>
      </c>
      <c r="S743">
        <v>450</v>
      </c>
      <c r="T743" s="194">
        <v>450</v>
      </c>
      <c r="U743" t="s">
        <v>193</v>
      </c>
      <c r="V743">
        <v>45597.313287037039</v>
      </c>
    </row>
    <row r="744" spans="1:22" x14ac:dyDescent="0.3">
      <c r="A744" t="s">
        <v>89</v>
      </c>
      <c r="B744" t="s">
        <v>90</v>
      </c>
      <c r="C744" t="s">
        <v>88</v>
      </c>
      <c r="D744" s="29">
        <v>45935</v>
      </c>
      <c r="E744" s="161">
        <v>0</v>
      </c>
      <c r="F744" s="161">
        <v>0</v>
      </c>
      <c r="G744" s="161">
        <v>0.20847368392141086</v>
      </c>
      <c r="H744" s="161">
        <v>0.20847368392141086</v>
      </c>
      <c r="J744">
        <v>450</v>
      </c>
      <c r="K744">
        <v>450</v>
      </c>
      <c r="L744">
        <v>201.47616300000001</v>
      </c>
      <c r="R744">
        <v>568.52184299999999</v>
      </c>
      <c r="S744">
        <v>450</v>
      </c>
      <c r="T744" s="194">
        <v>450</v>
      </c>
      <c r="U744" t="s">
        <v>193</v>
      </c>
      <c r="V744">
        <v>45597.313321759262</v>
      </c>
    </row>
    <row r="745" spans="1:22" x14ac:dyDescent="0.3">
      <c r="A745" t="s">
        <v>89</v>
      </c>
      <c r="B745" t="s">
        <v>90</v>
      </c>
      <c r="C745" t="s">
        <v>88</v>
      </c>
      <c r="D745" s="29">
        <v>45936</v>
      </c>
      <c r="E745" s="161">
        <v>0</v>
      </c>
      <c r="F745" s="161">
        <v>0</v>
      </c>
      <c r="G745" s="161">
        <v>0.20847368392141086</v>
      </c>
      <c r="H745" s="161">
        <v>0.20847368392141086</v>
      </c>
      <c r="J745">
        <v>450</v>
      </c>
      <c r="K745">
        <v>450</v>
      </c>
      <c r="L745">
        <v>201.47616300000001</v>
      </c>
      <c r="R745">
        <v>568.52184299999999</v>
      </c>
      <c r="S745">
        <v>450</v>
      </c>
      <c r="T745" s="194">
        <v>450</v>
      </c>
      <c r="U745" t="s">
        <v>193</v>
      </c>
      <c r="V745">
        <v>45597.313344907408</v>
      </c>
    </row>
    <row r="746" spans="1:22" x14ac:dyDescent="0.3">
      <c r="A746" t="s">
        <v>89</v>
      </c>
      <c r="B746" t="s">
        <v>90</v>
      </c>
      <c r="C746" t="s">
        <v>88</v>
      </c>
      <c r="D746" s="29">
        <v>45937</v>
      </c>
      <c r="E746" s="161">
        <v>0</v>
      </c>
      <c r="F746" s="161">
        <v>0</v>
      </c>
      <c r="G746" s="161">
        <v>0.20847368392141086</v>
      </c>
      <c r="H746" s="161">
        <v>0.20847368392141086</v>
      </c>
      <c r="J746">
        <v>450</v>
      </c>
      <c r="K746">
        <v>450</v>
      </c>
      <c r="L746">
        <v>201.47616300000001</v>
      </c>
      <c r="R746">
        <v>568.52184299999999</v>
      </c>
      <c r="S746">
        <v>450</v>
      </c>
      <c r="T746" s="194">
        <v>450</v>
      </c>
      <c r="U746" t="s">
        <v>193</v>
      </c>
      <c r="V746">
        <v>45597.313368055555</v>
      </c>
    </row>
    <row r="747" spans="1:22" x14ac:dyDescent="0.3">
      <c r="A747" t="s">
        <v>89</v>
      </c>
      <c r="B747" t="s">
        <v>90</v>
      </c>
      <c r="C747" t="s">
        <v>88</v>
      </c>
      <c r="D747" s="29">
        <v>45938</v>
      </c>
      <c r="E747" s="161">
        <v>0</v>
      </c>
      <c r="F747" s="161">
        <v>0</v>
      </c>
      <c r="G747" s="161">
        <v>0.20847368392141086</v>
      </c>
      <c r="H747" s="161">
        <v>0.20847368392141086</v>
      </c>
      <c r="J747">
        <v>450</v>
      </c>
      <c r="K747">
        <v>450</v>
      </c>
      <c r="L747">
        <v>201.47616300000001</v>
      </c>
      <c r="R747">
        <v>568.52184299999999</v>
      </c>
      <c r="S747">
        <v>450</v>
      </c>
      <c r="T747" s="194">
        <v>450</v>
      </c>
      <c r="U747" t="s">
        <v>193</v>
      </c>
      <c r="V747">
        <v>45597.313379629632</v>
      </c>
    </row>
    <row r="748" spans="1:22" x14ac:dyDescent="0.3">
      <c r="A748" t="s">
        <v>89</v>
      </c>
      <c r="B748" t="s">
        <v>90</v>
      </c>
      <c r="C748" t="s">
        <v>88</v>
      </c>
      <c r="D748" s="29">
        <v>45939</v>
      </c>
      <c r="E748" s="161">
        <v>0</v>
      </c>
      <c r="F748" s="161">
        <v>0</v>
      </c>
      <c r="G748" s="161">
        <v>0.20847368392141086</v>
      </c>
      <c r="H748" s="161">
        <v>0.20847368392141086</v>
      </c>
      <c r="J748">
        <v>450</v>
      </c>
      <c r="K748">
        <v>450</v>
      </c>
      <c r="L748">
        <v>201.47616300000001</v>
      </c>
      <c r="R748">
        <v>568.52184299999999</v>
      </c>
      <c r="S748">
        <v>450</v>
      </c>
      <c r="T748" s="194">
        <v>450</v>
      </c>
      <c r="U748" t="s">
        <v>193</v>
      </c>
      <c r="V748">
        <v>45597.313368055555</v>
      </c>
    </row>
    <row r="749" spans="1:22" x14ac:dyDescent="0.3">
      <c r="A749" t="s">
        <v>89</v>
      </c>
      <c r="B749" t="s">
        <v>90</v>
      </c>
      <c r="C749" t="s">
        <v>88</v>
      </c>
      <c r="D749" s="29">
        <v>45940</v>
      </c>
      <c r="E749" s="161">
        <v>0</v>
      </c>
      <c r="F749" s="161">
        <v>0</v>
      </c>
      <c r="G749" s="161">
        <v>0.20847368392141086</v>
      </c>
      <c r="H749" s="161">
        <v>0.20847368392141086</v>
      </c>
      <c r="J749">
        <v>450</v>
      </c>
      <c r="K749">
        <v>450</v>
      </c>
      <c r="L749">
        <v>201.47616300000001</v>
      </c>
      <c r="R749">
        <v>568.52184299999999</v>
      </c>
      <c r="S749">
        <v>450</v>
      </c>
      <c r="T749" s="194">
        <v>450</v>
      </c>
      <c r="U749" t="s">
        <v>193</v>
      </c>
      <c r="V749">
        <v>45597.313368055555</v>
      </c>
    </row>
    <row r="750" spans="1:22" x14ac:dyDescent="0.3">
      <c r="A750" t="s">
        <v>89</v>
      </c>
      <c r="B750" t="s">
        <v>90</v>
      </c>
      <c r="C750" t="s">
        <v>88</v>
      </c>
      <c r="D750" s="29">
        <v>45941</v>
      </c>
      <c r="E750" s="161">
        <v>0</v>
      </c>
      <c r="F750" s="161">
        <v>0</v>
      </c>
      <c r="G750" s="161">
        <v>0.20847368392141086</v>
      </c>
      <c r="H750" s="161">
        <v>0.20847368392141086</v>
      </c>
      <c r="J750">
        <v>450</v>
      </c>
      <c r="K750">
        <v>450</v>
      </c>
      <c r="L750">
        <v>201.47616300000001</v>
      </c>
      <c r="R750">
        <v>568.52184299999999</v>
      </c>
      <c r="S750">
        <v>450</v>
      </c>
      <c r="T750" s="194">
        <v>450</v>
      </c>
      <c r="U750" t="s">
        <v>193</v>
      </c>
      <c r="V750">
        <v>45597.313402777778</v>
      </c>
    </row>
    <row r="751" spans="1:22" x14ac:dyDescent="0.3">
      <c r="A751" t="s">
        <v>89</v>
      </c>
      <c r="B751" t="s">
        <v>90</v>
      </c>
      <c r="C751" t="s">
        <v>88</v>
      </c>
      <c r="D751" s="29">
        <v>45942</v>
      </c>
      <c r="E751" s="161">
        <v>0</v>
      </c>
      <c r="F751" s="161">
        <v>0</v>
      </c>
      <c r="G751" s="161">
        <v>0.20847368392141086</v>
      </c>
      <c r="H751" s="161">
        <v>0.20847368392141086</v>
      </c>
      <c r="J751">
        <v>450</v>
      </c>
      <c r="K751">
        <v>450</v>
      </c>
      <c r="L751">
        <v>201.47616300000001</v>
      </c>
      <c r="R751">
        <v>568.52184299999999</v>
      </c>
      <c r="S751">
        <v>450</v>
      </c>
      <c r="T751" s="194">
        <v>450</v>
      </c>
      <c r="U751" t="s">
        <v>193</v>
      </c>
      <c r="V751">
        <v>45597.313379629632</v>
      </c>
    </row>
    <row r="752" spans="1:22" x14ac:dyDescent="0.3">
      <c r="A752" t="s">
        <v>89</v>
      </c>
      <c r="B752" t="s">
        <v>90</v>
      </c>
      <c r="C752" t="s">
        <v>88</v>
      </c>
      <c r="D752" s="29">
        <v>45943</v>
      </c>
      <c r="E752" s="161">
        <v>0</v>
      </c>
      <c r="F752" s="161">
        <v>0</v>
      </c>
      <c r="G752" s="161">
        <v>0.20847368392141086</v>
      </c>
      <c r="H752" s="161">
        <v>0.20847368392141086</v>
      </c>
      <c r="J752">
        <v>450</v>
      </c>
      <c r="K752">
        <v>450</v>
      </c>
      <c r="L752">
        <v>201.47616300000001</v>
      </c>
      <c r="R752">
        <v>568.52184299999999</v>
      </c>
      <c r="S752">
        <v>450</v>
      </c>
      <c r="T752" s="194">
        <v>450</v>
      </c>
      <c r="U752" t="s">
        <v>193</v>
      </c>
      <c r="V752">
        <v>45597.313379629632</v>
      </c>
    </row>
    <row r="753" spans="1:22" x14ac:dyDescent="0.3">
      <c r="A753" t="s">
        <v>89</v>
      </c>
      <c r="B753" t="s">
        <v>90</v>
      </c>
      <c r="C753" t="s">
        <v>88</v>
      </c>
      <c r="D753" s="29">
        <v>45944</v>
      </c>
      <c r="E753" s="161">
        <v>0</v>
      </c>
      <c r="F753" s="161">
        <v>0</v>
      </c>
      <c r="G753" s="161">
        <v>0.20847368392141086</v>
      </c>
      <c r="H753" s="161">
        <v>0.20847368392141086</v>
      </c>
      <c r="J753">
        <v>450</v>
      </c>
      <c r="K753">
        <v>450</v>
      </c>
      <c r="L753">
        <v>201.47616300000001</v>
      </c>
      <c r="R753">
        <v>568.52184299999999</v>
      </c>
      <c r="S753">
        <v>450</v>
      </c>
      <c r="T753" s="194">
        <v>450</v>
      </c>
      <c r="U753" t="s">
        <v>193</v>
      </c>
      <c r="V753">
        <v>45597.313391203701</v>
      </c>
    </row>
    <row r="754" spans="1:22" x14ac:dyDescent="0.3">
      <c r="A754" t="s">
        <v>89</v>
      </c>
      <c r="B754" t="s">
        <v>90</v>
      </c>
      <c r="C754" t="s">
        <v>88</v>
      </c>
      <c r="D754" s="29">
        <v>45945</v>
      </c>
      <c r="E754" s="161">
        <v>0</v>
      </c>
      <c r="F754" s="161">
        <v>0</v>
      </c>
      <c r="G754" s="161">
        <v>0.20847368392141086</v>
      </c>
      <c r="H754" s="161">
        <v>0.20847368392141086</v>
      </c>
      <c r="J754">
        <v>450</v>
      </c>
      <c r="K754">
        <v>450</v>
      </c>
      <c r="L754">
        <v>201.47616300000001</v>
      </c>
      <c r="R754">
        <v>568.52184299999999</v>
      </c>
      <c r="S754">
        <v>450</v>
      </c>
      <c r="T754" s="194">
        <v>450</v>
      </c>
      <c r="U754" t="s">
        <v>193</v>
      </c>
      <c r="V754">
        <v>45597.313402777778</v>
      </c>
    </row>
    <row r="755" spans="1:22" x14ac:dyDescent="0.3">
      <c r="A755" t="s">
        <v>89</v>
      </c>
      <c r="B755" t="s">
        <v>90</v>
      </c>
      <c r="C755" t="s">
        <v>88</v>
      </c>
      <c r="D755" s="29">
        <v>45946</v>
      </c>
      <c r="E755" s="161">
        <v>0</v>
      </c>
      <c r="F755" s="161">
        <v>0</v>
      </c>
      <c r="G755" s="161">
        <v>0.20847368392141086</v>
      </c>
      <c r="H755" s="161">
        <v>0.20847368392141086</v>
      </c>
      <c r="J755">
        <v>450</v>
      </c>
      <c r="K755">
        <v>450</v>
      </c>
      <c r="L755">
        <v>201.47616300000001</v>
      </c>
      <c r="R755">
        <v>568.52184299999999</v>
      </c>
      <c r="S755">
        <v>450</v>
      </c>
      <c r="T755" s="194">
        <v>450</v>
      </c>
      <c r="U755" t="s">
        <v>193</v>
      </c>
      <c r="V755">
        <v>45597.313391203701</v>
      </c>
    </row>
    <row r="756" spans="1:22" x14ac:dyDescent="0.3">
      <c r="A756" t="s">
        <v>89</v>
      </c>
      <c r="B756" t="s">
        <v>90</v>
      </c>
      <c r="C756" t="s">
        <v>88</v>
      </c>
      <c r="D756" s="29">
        <v>45947</v>
      </c>
      <c r="E756" s="161">
        <v>0</v>
      </c>
      <c r="F756" s="161">
        <v>0</v>
      </c>
      <c r="G756" s="161">
        <v>0.20847368392141086</v>
      </c>
      <c r="H756" s="161">
        <v>0.20847368392141086</v>
      </c>
      <c r="J756">
        <v>450</v>
      </c>
      <c r="K756">
        <v>450</v>
      </c>
      <c r="L756">
        <v>201.47616300000001</v>
      </c>
      <c r="R756">
        <v>568.52184299999999</v>
      </c>
      <c r="S756">
        <v>450</v>
      </c>
      <c r="T756" s="194">
        <v>450</v>
      </c>
      <c r="U756" t="s">
        <v>193</v>
      </c>
      <c r="V756">
        <v>45597.313414351855</v>
      </c>
    </row>
    <row r="757" spans="1:22" x14ac:dyDescent="0.3">
      <c r="A757" t="s">
        <v>89</v>
      </c>
      <c r="B757" t="s">
        <v>90</v>
      </c>
      <c r="C757" t="s">
        <v>88</v>
      </c>
      <c r="D757" s="29">
        <v>45948</v>
      </c>
      <c r="E757" s="161">
        <v>0</v>
      </c>
      <c r="F757" s="161">
        <v>0</v>
      </c>
      <c r="G757" s="161">
        <v>0</v>
      </c>
      <c r="H757" s="161">
        <v>0</v>
      </c>
      <c r="L757">
        <v>201.47616300000001</v>
      </c>
      <c r="R757">
        <v>568.52184299999999</v>
      </c>
      <c r="S757">
        <v>568.52184299999999</v>
      </c>
      <c r="T757" s="194">
        <v>568.52184299999999</v>
      </c>
      <c r="U757" t="s">
        <v>193</v>
      </c>
      <c r="V757">
        <v>45597.313402777778</v>
      </c>
    </row>
    <row r="758" spans="1:22" x14ac:dyDescent="0.3">
      <c r="A758" t="s">
        <v>89</v>
      </c>
      <c r="B758" t="s">
        <v>90</v>
      </c>
      <c r="C758" t="s">
        <v>88</v>
      </c>
      <c r="D758" s="29">
        <v>45949</v>
      </c>
      <c r="E758" s="161">
        <v>0</v>
      </c>
      <c r="F758" s="161">
        <v>0</v>
      </c>
      <c r="G758" s="161">
        <v>0</v>
      </c>
      <c r="H758" s="161">
        <v>0</v>
      </c>
      <c r="L758">
        <v>201.47616300000001</v>
      </c>
      <c r="R758">
        <v>568.52184299999999</v>
      </c>
      <c r="S758">
        <v>568.52184299999999</v>
      </c>
      <c r="T758" s="194">
        <v>568.52184299999999</v>
      </c>
      <c r="U758" t="s">
        <v>193</v>
      </c>
      <c r="V758">
        <v>45597.313402777778</v>
      </c>
    </row>
    <row r="759" spans="1:22" x14ac:dyDescent="0.3">
      <c r="A759" t="s">
        <v>89</v>
      </c>
      <c r="B759" t="s">
        <v>90</v>
      </c>
      <c r="C759" t="s">
        <v>88</v>
      </c>
      <c r="D759" s="29">
        <v>45950</v>
      </c>
      <c r="E759" s="161">
        <v>0</v>
      </c>
      <c r="F759" s="161">
        <v>0</v>
      </c>
      <c r="G759" s="161">
        <v>0</v>
      </c>
      <c r="H759" s="161">
        <v>0</v>
      </c>
      <c r="L759">
        <v>201.47616300000001</v>
      </c>
      <c r="R759">
        <v>568.52184299999999</v>
      </c>
      <c r="S759">
        <v>568.52184299999999</v>
      </c>
      <c r="T759" s="194">
        <v>568.52184299999999</v>
      </c>
      <c r="U759" t="s">
        <v>193</v>
      </c>
      <c r="V759">
        <v>45597.313402777778</v>
      </c>
    </row>
    <row r="760" spans="1:22" x14ac:dyDescent="0.3">
      <c r="A760" t="s">
        <v>89</v>
      </c>
      <c r="B760" t="s">
        <v>90</v>
      </c>
      <c r="C760" t="s">
        <v>88</v>
      </c>
      <c r="D760" s="29">
        <v>45951</v>
      </c>
      <c r="E760" s="161">
        <v>0</v>
      </c>
      <c r="F760" s="161">
        <v>0</v>
      </c>
      <c r="G760" s="161">
        <v>0</v>
      </c>
      <c r="H760" s="161">
        <v>0</v>
      </c>
      <c r="L760">
        <v>201.47616300000001</v>
      </c>
      <c r="R760">
        <v>568.52184299999999</v>
      </c>
      <c r="S760">
        <v>568.52184299999999</v>
      </c>
      <c r="T760" s="194">
        <v>568.52184299999999</v>
      </c>
      <c r="U760" t="s">
        <v>193</v>
      </c>
      <c r="V760">
        <v>45597.313402777778</v>
      </c>
    </row>
    <row r="761" spans="1:22" x14ac:dyDescent="0.3">
      <c r="A761" t="s">
        <v>89</v>
      </c>
      <c r="B761" t="s">
        <v>90</v>
      </c>
      <c r="C761" t="s">
        <v>88</v>
      </c>
      <c r="D761" s="29">
        <v>45952</v>
      </c>
      <c r="E761" s="161">
        <v>0</v>
      </c>
      <c r="F761" s="161">
        <v>0</v>
      </c>
      <c r="G761" s="161">
        <v>0</v>
      </c>
      <c r="H761" s="161">
        <v>0</v>
      </c>
      <c r="L761">
        <v>201.47616300000001</v>
      </c>
      <c r="R761">
        <v>568.52184299999999</v>
      </c>
      <c r="S761">
        <v>568.52184299999999</v>
      </c>
      <c r="T761" s="194">
        <v>568.52184299999999</v>
      </c>
      <c r="U761" t="s">
        <v>193</v>
      </c>
      <c r="V761">
        <v>45597.313414351855</v>
      </c>
    </row>
    <row r="762" spans="1:22" x14ac:dyDescent="0.3">
      <c r="A762" t="s">
        <v>89</v>
      </c>
      <c r="B762" t="s">
        <v>90</v>
      </c>
      <c r="C762" t="s">
        <v>88</v>
      </c>
      <c r="D762" s="29">
        <v>45953</v>
      </c>
      <c r="E762" s="161">
        <v>0</v>
      </c>
      <c r="F762" s="161">
        <v>0</v>
      </c>
      <c r="G762" s="161">
        <v>0</v>
      </c>
      <c r="H762" s="161">
        <v>0</v>
      </c>
      <c r="L762">
        <v>201.47616300000001</v>
      </c>
      <c r="R762">
        <v>568.52184299999999</v>
      </c>
      <c r="S762">
        <v>568.52184299999999</v>
      </c>
      <c r="T762" s="194">
        <v>568.52184299999999</v>
      </c>
      <c r="U762" t="s">
        <v>193</v>
      </c>
      <c r="V762">
        <v>45597.313425925924</v>
      </c>
    </row>
    <row r="763" spans="1:22" x14ac:dyDescent="0.3">
      <c r="A763" t="s">
        <v>89</v>
      </c>
      <c r="B763" t="s">
        <v>90</v>
      </c>
      <c r="C763" t="s">
        <v>88</v>
      </c>
      <c r="D763" s="29">
        <v>45954</v>
      </c>
      <c r="E763" s="161">
        <v>0</v>
      </c>
      <c r="F763" s="161">
        <v>0</v>
      </c>
      <c r="G763" s="161">
        <v>0</v>
      </c>
      <c r="H763" s="161">
        <v>0</v>
      </c>
      <c r="L763">
        <v>201.47616300000001</v>
      </c>
      <c r="R763">
        <v>568.52184299999999</v>
      </c>
      <c r="S763">
        <v>568.52184299999999</v>
      </c>
      <c r="T763" s="194">
        <v>568.52184299999999</v>
      </c>
      <c r="U763" t="s">
        <v>193</v>
      </c>
      <c r="V763">
        <v>45597.313425925924</v>
      </c>
    </row>
    <row r="764" spans="1:22" x14ac:dyDescent="0.3">
      <c r="A764" t="s">
        <v>89</v>
      </c>
      <c r="B764" t="s">
        <v>90</v>
      </c>
      <c r="C764" t="s">
        <v>88</v>
      </c>
      <c r="D764" s="29">
        <v>45955</v>
      </c>
      <c r="E764" s="161">
        <v>0</v>
      </c>
      <c r="F764" s="161">
        <v>0</v>
      </c>
      <c r="G764" s="161">
        <v>0</v>
      </c>
      <c r="H764" s="161">
        <v>0</v>
      </c>
      <c r="L764">
        <v>201.47616300000001</v>
      </c>
      <c r="R764">
        <v>568.52184299999999</v>
      </c>
      <c r="S764">
        <v>568.52184299999999</v>
      </c>
      <c r="T764" s="194">
        <v>568.52184299999999</v>
      </c>
      <c r="U764" t="s">
        <v>193</v>
      </c>
      <c r="V764">
        <v>45597.313425925924</v>
      </c>
    </row>
    <row r="765" spans="1:22" x14ac:dyDescent="0.3">
      <c r="A765" t="s">
        <v>89</v>
      </c>
      <c r="B765" t="s">
        <v>90</v>
      </c>
      <c r="C765" t="s">
        <v>88</v>
      </c>
      <c r="D765" s="29">
        <v>45956</v>
      </c>
      <c r="E765" s="161">
        <v>0</v>
      </c>
      <c r="F765" s="161">
        <v>0</v>
      </c>
      <c r="G765" s="161">
        <v>0</v>
      </c>
      <c r="H765" s="161">
        <v>0</v>
      </c>
      <c r="L765">
        <v>201.47616300000001</v>
      </c>
      <c r="R765">
        <v>568.52184299999999</v>
      </c>
      <c r="S765">
        <v>568.52184299999999</v>
      </c>
      <c r="T765" s="194">
        <v>568.52184299999999</v>
      </c>
      <c r="U765" t="s">
        <v>193</v>
      </c>
      <c r="V765">
        <v>45597.313425925924</v>
      </c>
    </row>
    <row r="766" spans="1:22" x14ac:dyDescent="0.3">
      <c r="A766" t="s">
        <v>89</v>
      </c>
      <c r="B766" t="s">
        <v>90</v>
      </c>
      <c r="C766" t="s">
        <v>88</v>
      </c>
      <c r="D766" s="29">
        <v>45957</v>
      </c>
      <c r="E766" s="161">
        <v>0</v>
      </c>
      <c r="F766" s="161">
        <v>0</v>
      </c>
      <c r="G766" s="161">
        <v>0</v>
      </c>
      <c r="H766" s="161">
        <v>0</v>
      </c>
      <c r="L766">
        <v>201.47616300000001</v>
      </c>
      <c r="R766">
        <v>568.52184299999999</v>
      </c>
      <c r="S766">
        <v>568.52184299999999</v>
      </c>
      <c r="T766" s="194">
        <v>568.52184299999999</v>
      </c>
      <c r="U766" t="s">
        <v>193</v>
      </c>
      <c r="V766">
        <v>45597.313425925924</v>
      </c>
    </row>
    <row r="767" spans="1:22" x14ac:dyDescent="0.3">
      <c r="A767" t="s">
        <v>89</v>
      </c>
      <c r="B767" t="s">
        <v>90</v>
      </c>
      <c r="C767" t="s">
        <v>88</v>
      </c>
      <c r="D767" s="29">
        <v>45958</v>
      </c>
      <c r="E767" s="161">
        <v>0</v>
      </c>
      <c r="F767" s="161">
        <v>0</v>
      </c>
      <c r="G767" s="161">
        <v>0</v>
      </c>
      <c r="H767" s="161">
        <v>0</v>
      </c>
      <c r="L767">
        <v>201.47616300000001</v>
      </c>
      <c r="R767">
        <v>568.52184299999999</v>
      </c>
      <c r="S767">
        <v>568.52184299999999</v>
      </c>
      <c r="T767" s="194">
        <v>568.52184299999999</v>
      </c>
      <c r="U767" t="s">
        <v>193</v>
      </c>
      <c r="V767">
        <v>45597.313437500001</v>
      </c>
    </row>
    <row r="768" spans="1:22" x14ac:dyDescent="0.3">
      <c r="A768" t="s">
        <v>89</v>
      </c>
      <c r="B768" t="s">
        <v>90</v>
      </c>
      <c r="C768" t="s">
        <v>88</v>
      </c>
      <c r="D768" s="29">
        <v>45959</v>
      </c>
      <c r="E768" s="161">
        <v>0</v>
      </c>
      <c r="F768" s="161">
        <v>0</v>
      </c>
      <c r="G768" s="161">
        <v>0</v>
      </c>
      <c r="H768" s="161">
        <v>0</v>
      </c>
      <c r="L768">
        <v>201.47616300000001</v>
      </c>
      <c r="R768">
        <v>568.52184299999999</v>
      </c>
      <c r="S768">
        <v>568.52184299999999</v>
      </c>
      <c r="T768" s="194">
        <v>568.52184299999999</v>
      </c>
      <c r="U768" t="s">
        <v>193</v>
      </c>
      <c r="V768">
        <v>45597.313437500001</v>
      </c>
    </row>
    <row r="769" spans="1:22" x14ac:dyDescent="0.3">
      <c r="A769" t="s">
        <v>89</v>
      </c>
      <c r="B769" t="s">
        <v>90</v>
      </c>
      <c r="C769" t="s">
        <v>88</v>
      </c>
      <c r="D769" s="29">
        <v>45960</v>
      </c>
      <c r="E769" s="161">
        <v>0</v>
      </c>
      <c r="F769" s="161">
        <v>0</v>
      </c>
      <c r="G769" s="161">
        <v>0</v>
      </c>
      <c r="H769" s="161">
        <v>0</v>
      </c>
      <c r="L769">
        <v>201.47616300000001</v>
      </c>
      <c r="R769">
        <v>568.52184299999999</v>
      </c>
      <c r="S769">
        <v>568.52184299999999</v>
      </c>
      <c r="T769" s="194">
        <v>568.52184299999999</v>
      </c>
      <c r="U769" t="s">
        <v>193</v>
      </c>
      <c r="V769">
        <v>45597.313449074078</v>
      </c>
    </row>
    <row r="770" spans="1:22" x14ac:dyDescent="0.3">
      <c r="A770" t="s">
        <v>89</v>
      </c>
      <c r="B770" t="s">
        <v>90</v>
      </c>
      <c r="C770" t="s">
        <v>88</v>
      </c>
      <c r="D770" s="29">
        <v>45961</v>
      </c>
      <c r="E770" s="161">
        <v>0</v>
      </c>
      <c r="F770" s="161">
        <v>0</v>
      </c>
      <c r="G770" s="161">
        <v>0</v>
      </c>
      <c r="H770" s="161">
        <v>0</v>
      </c>
      <c r="L770">
        <v>201.47616300000001</v>
      </c>
      <c r="R770">
        <v>568.52184299999999</v>
      </c>
      <c r="S770">
        <v>568.52184299999999</v>
      </c>
      <c r="T770" s="194">
        <v>568.52184299999999</v>
      </c>
      <c r="U770" t="s">
        <v>193</v>
      </c>
      <c r="V770">
        <v>45597.313449074078</v>
      </c>
    </row>
    <row r="771" spans="1:22" x14ac:dyDescent="0.3">
      <c r="A771" t="s">
        <v>89</v>
      </c>
      <c r="B771" t="s">
        <v>90</v>
      </c>
      <c r="C771" t="s">
        <v>88</v>
      </c>
      <c r="D771" s="29">
        <v>45962</v>
      </c>
      <c r="E771" s="161">
        <v>0</v>
      </c>
      <c r="F771" s="161">
        <v>0</v>
      </c>
      <c r="G771" s="161">
        <v>0</v>
      </c>
      <c r="H771" s="161">
        <v>0</v>
      </c>
      <c r="L771">
        <v>201.47616199999999</v>
      </c>
      <c r="R771">
        <v>568.52184299999999</v>
      </c>
      <c r="S771">
        <v>568.52184299999999</v>
      </c>
      <c r="T771" s="194">
        <v>568.52184299999999</v>
      </c>
      <c r="U771" t="s">
        <v>193</v>
      </c>
      <c r="V771">
        <v>45627.313032407408</v>
      </c>
    </row>
    <row r="772" spans="1:22" x14ac:dyDescent="0.3">
      <c r="A772" t="s">
        <v>89</v>
      </c>
      <c r="B772" t="s">
        <v>90</v>
      </c>
      <c r="C772" t="s">
        <v>88</v>
      </c>
      <c r="D772" s="29">
        <v>45963</v>
      </c>
      <c r="E772" s="161">
        <v>0</v>
      </c>
      <c r="F772" s="161">
        <v>0</v>
      </c>
      <c r="G772" s="161">
        <v>0</v>
      </c>
      <c r="H772" s="161">
        <v>0</v>
      </c>
      <c r="L772">
        <v>201.47616199999999</v>
      </c>
      <c r="R772">
        <v>568.52184299999999</v>
      </c>
      <c r="S772">
        <v>568.52184299999999</v>
      </c>
      <c r="T772" s="194">
        <v>568.52184299999999</v>
      </c>
      <c r="U772" t="s">
        <v>193</v>
      </c>
      <c r="V772">
        <v>45627.312650462962</v>
      </c>
    </row>
    <row r="773" spans="1:22" x14ac:dyDescent="0.3">
      <c r="A773" t="s">
        <v>89</v>
      </c>
      <c r="B773" t="s">
        <v>90</v>
      </c>
      <c r="C773" t="s">
        <v>88</v>
      </c>
      <c r="D773" s="29">
        <v>45964</v>
      </c>
      <c r="E773" s="161">
        <v>0</v>
      </c>
      <c r="F773" s="161">
        <v>0</v>
      </c>
      <c r="G773" s="161">
        <v>0</v>
      </c>
      <c r="H773" s="161">
        <v>0</v>
      </c>
      <c r="L773">
        <v>201.47616199999999</v>
      </c>
      <c r="R773">
        <v>568.52184299999999</v>
      </c>
      <c r="S773">
        <v>568.52184299999999</v>
      </c>
      <c r="T773" s="194">
        <v>568.52184299999999</v>
      </c>
      <c r="U773" t="s">
        <v>193</v>
      </c>
      <c r="V773">
        <v>45627.313425925924</v>
      </c>
    </row>
    <row r="774" spans="1:22" x14ac:dyDescent="0.3">
      <c r="A774" t="s">
        <v>89</v>
      </c>
      <c r="B774" t="s">
        <v>90</v>
      </c>
      <c r="C774" t="s">
        <v>88</v>
      </c>
      <c r="D774" s="29">
        <v>45965</v>
      </c>
      <c r="E774" s="161">
        <v>0</v>
      </c>
      <c r="F774" s="161">
        <v>0</v>
      </c>
      <c r="G774" s="161">
        <v>0</v>
      </c>
      <c r="H774" s="161">
        <v>0</v>
      </c>
      <c r="L774">
        <v>201.47616199999999</v>
      </c>
      <c r="R774">
        <v>568.52184299999999</v>
      </c>
      <c r="S774">
        <v>568.52184299999999</v>
      </c>
      <c r="T774" s="194">
        <v>568.52184299999999</v>
      </c>
      <c r="U774" t="s">
        <v>193</v>
      </c>
      <c r="V774">
        <v>45627.313263888886</v>
      </c>
    </row>
    <row r="775" spans="1:22" x14ac:dyDescent="0.3">
      <c r="A775" t="s">
        <v>89</v>
      </c>
      <c r="B775" t="s">
        <v>90</v>
      </c>
      <c r="C775" t="s">
        <v>88</v>
      </c>
      <c r="D775" s="29">
        <v>45966</v>
      </c>
      <c r="E775" s="161">
        <v>0</v>
      </c>
      <c r="F775" s="161">
        <v>0</v>
      </c>
      <c r="G775" s="161">
        <v>0</v>
      </c>
      <c r="H775" s="161">
        <v>0</v>
      </c>
      <c r="L775">
        <v>201.47616199999999</v>
      </c>
      <c r="R775">
        <v>568.52184299999999</v>
      </c>
      <c r="S775">
        <v>568.52184299999999</v>
      </c>
      <c r="T775" s="194">
        <v>568.52184299999999</v>
      </c>
      <c r="U775" t="s">
        <v>193</v>
      </c>
      <c r="V775">
        <v>45627.313402777778</v>
      </c>
    </row>
    <row r="776" spans="1:22" x14ac:dyDescent="0.3">
      <c r="A776" t="s">
        <v>89</v>
      </c>
      <c r="B776" t="s">
        <v>90</v>
      </c>
      <c r="C776" t="s">
        <v>88</v>
      </c>
      <c r="D776" s="29">
        <v>45967</v>
      </c>
      <c r="E776" s="161">
        <v>0</v>
      </c>
      <c r="F776" s="161">
        <v>0</v>
      </c>
      <c r="G776" s="161">
        <v>0</v>
      </c>
      <c r="H776" s="161">
        <v>0</v>
      </c>
      <c r="L776">
        <v>201.47616199999999</v>
      </c>
      <c r="R776">
        <v>568.52184299999999</v>
      </c>
      <c r="S776">
        <v>568.52184299999999</v>
      </c>
      <c r="T776" s="194">
        <v>568.52184299999999</v>
      </c>
      <c r="U776" t="s">
        <v>193</v>
      </c>
      <c r="V776">
        <v>45627.313402777778</v>
      </c>
    </row>
    <row r="777" spans="1:22" x14ac:dyDescent="0.3">
      <c r="A777" t="s">
        <v>89</v>
      </c>
      <c r="B777" t="s">
        <v>90</v>
      </c>
      <c r="C777" t="s">
        <v>88</v>
      </c>
      <c r="D777" s="29">
        <v>45968</v>
      </c>
      <c r="E777" s="161">
        <v>0</v>
      </c>
      <c r="F777" s="161">
        <v>0</v>
      </c>
      <c r="G777" s="161">
        <v>0</v>
      </c>
      <c r="H777" s="161">
        <v>0</v>
      </c>
      <c r="L777">
        <v>201.47616199999999</v>
      </c>
      <c r="R777">
        <v>568.52184299999999</v>
      </c>
      <c r="S777">
        <v>568.52184299999999</v>
      </c>
      <c r="T777" s="194">
        <v>568.52184299999999</v>
      </c>
      <c r="U777" t="s">
        <v>193</v>
      </c>
      <c r="V777">
        <v>45627.313402777778</v>
      </c>
    </row>
    <row r="778" spans="1:22" x14ac:dyDescent="0.3">
      <c r="A778" t="s">
        <v>89</v>
      </c>
      <c r="B778" t="s">
        <v>90</v>
      </c>
      <c r="C778" t="s">
        <v>88</v>
      </c>
      <c r="D778" s="29">
        <v>45969</v>
      </c>
      <c r="E778" s="161">
        <v>0</v>
      </c>
      <c r="F778" s="161">
        <v>0</v>
      </c>
      <c r="G778" s="161">
        <v>0</v>
      </c>
      <c r="H778" s="161">
        <v>0</v>
      </c>
      <c r="L778">
        <v>201.47616199999999</v>
      </c>
      <c r="R778">
        <v>568.52184299999999</v>
      </c>
      <c r="S778">
        <v>568.52184299999999</v>
      </c>
      <c r="T778" s="194">
        <v>568.52184299999999</v>
      </c>
      <c r="U778" t="s">
        <v>193</v>
      </c>
      <c r="V778">
        <v>45627.313402777778</v>
      </c>
    </row>
    <row r="779" spans="1:22" x14ac:dyDescent="0.3">
      <c r="A779" t="s">
        <v>89</v>
      </c>
      <c r="B779" t="s">
        <v>90</v>
      </c>
      <c r="C779" t="s">
        <v>88</v>
      </c>
      <c r="D779" s="29">
        <v>45970</v>
      </c>
      <c r="E779" s="161">
        <v>0</v>
      </c>
      <c r="F779" s="161">
        <v>0</v>
      </c>
      <c r="G779" s="161">
        <v>0</v>
      </c>
      <c r="H779" s="161">
        <v>0</v>
      </c>
      <c r="L779">
        <v>201.47616199999999</v>
      </c>
      <c r="R779">
        <v>568.52184299999999</v>
      </c>
      <c r="S779">
        <v>568.52184299999999</v>
      </c>
      <c r="T779" s="194">
        <v>568.52184299999999</v>
      </c>
      <c r="U779" t="s">
        <v>193</v>
      </c>
      <c r="V779">
        <v>45627.313402777778</v>
      </c>
    </row>
    <row r="780" spans="1:22" x14ac:dyDescent="0.3">
      <c r="A780" t="s">
        <v>89</v>
      </c>
      <c r="B780" t="s">
        <v>90</v>
      </c>
      <c r="C780" t="s">
        <v>88</v>
      </c>
      <c r="D780" s="29">
        <v>45971</v>
      </c>
      <c r="E780" s="161">
        <v>0</v>
      </c>
      <c r="F780" s="161">
        <v>0</v>
      </c>
      <c r="G780" s="161">
        <v>0</v>
      </c>
      <c r="H780" s="161">
        <v>0</v>
      </c>
      <c r="L780">
        <v>201.47616199999999</v>
      </c>
      <c r="R780">
        <v>568.52184299999999</v>
      </c>
      <c r="S780">
        <v>568.52184299999999</v>
      </c>
      <c r="T780" s="194">
        <v>568.52184299999999</v>
      </c>
      <c r="U780" t="s">
        <v>193</v>
      </c>
      <c r="V780">
        <v>45627.313414351855</v>
      </c>
    </row>
    <row r="781" spans="1:22" x14ac:dyDescent="0.3">
      <c r="A781" t="s">
        <v>89</v>
      </c>
      <c r="B781" t="s">
        <v>90</v>
      </c>
      <c r="C781" t="s">
        <v>88</v>
      </c>
      <c r="D781" s="29">
        <v>45972</v>
      </c>
      <c r="E781" s="161">
        <v>0</v>
      </c>
      <c r="F781" s="161">
        <v>0</v>
      </c>
      <c r="G781" s="161">
        <v>0</v>
      </c>
      <c r="H781" s="161">
        <v>0</v>
      </c>
      <c r="L781">
        <v>201.47616199999999</v>
      </c>
      <c r="R781">
        <v>568.52184299999999</v>
      </c>
      <c r="S781">
        <v>568.52184299999999</v>
      </c>
      <c r="T781" s="194">
        <v>568.52184299999999</v>
      </c>
      <c r="U781" t="s">
        <v>193</v>
      </c>
      <c r="V781">
        <v>45627.313414351855</v>
      </c>
    </row>
    <row r="782" spans="1:22" x14ac:dyDescent="0.3">
      <c r="A782" t="s">
        <v>89</v>
      </c>
      <c r="B782" t="s">
        <v>90</v>
      </c>
      <c r="C782" t="s">
        <v>88</v>
      </c>
      <c r="D782" s="29">
        <v>45973</v>
      </c>
      <c r="E782" s="161">
        <v>0</v>
      </c>
      <c r="F782" s="161">
        <v>0</v>
      </c>
      <c r="G782" s="161">
        <v>0</v>
      </c>
      <c r="H782" s="161">
        <v>0</v>
      </c>
      <c r="L782">
        <v>201.47616199999999</v>
      </c>
      <c r="R782">
        <v>568.52184299999999</v>
      </c>
      <c r="S782">
        <v>568.52184299999999</v>
      </c>
      <c r="T782" s="194">
        <v>568.52184299999999</v>
      </c>
      <c r="U782" t="s">
        <v>193</v>
      </c>
      <c r="V782">
        <v>45627.313414351855</v>
      </c>
    </row>
    <row r="783" spans="1:22" x14ac:dyDescent="0.3">
      <c r="A783" t="s">
        <v>89</v>
      </c>
      <c r="B783" t="s">
        <v>90</v>
      </c>
      <c r="C783" t="s">
        <v>88</v>
      </c>
      <c r="D783" s="29">
        <v>45974</v>
      </c>
      <c r="E783" s="161">
        <v>0</v>
      </c>
      <c r="F783" s="161">
        <v>0</v>
      </c>
      <c r="G783" s="161">
        <v>0</v>
      </c>
      <c r="H783" s="161">
        <v>0</v>
      </c>
      <c r="L783">
        <v>201.47616199999999</v>
      </c>
      <c r="R783">
        <v>568.52184299999999</v>
      </c>
      <c r="S783">
        <v>568.52184299999999</v>
      </c>
      <c r="T783" s="194">
        <v>568.52184299999999</v>
      </c>
      <c r="U783" t="s">
        <v>193</v>
      </c>
      <c r="V783">
        <v>45627.313425925924</v>
      </c>
    </row>
    <row r="784" spans="1:22" x14ac:dyDescent="0.3">
      <c r="A784" t="s">
        <v>89</v>
      </c>
      <c r="B784" t="s">
        <v>90</v>
      </c>
      <c r="C784" t="s">
        <v>88</v>
      </c>
      <c r="D784" s="29">
        <v>45975</v>
      </c>
      <c r="E784" s="161">
        <v>0</v>
      </c>
      <c r="F784" s="161">
        <v>0</v>
      </c>
      <c r="G784" s="161">
        <v>0</v>
      </c>
      <c r="H784" s="161">
        <v>0</v>
      </c>
      <c r="L784">
        <v>201.47616199999999</v>
      </c>
      <c r="R784">
        <v>568.52184299999999</v>
      </c>
      <c r="S784">
        <v>568.52184299999999</v>
      </c>
      <c r="T784" s="194">
        <v>568.52184299999999</v>
      </c>
      <c r="U784" t="s">
        <v>193</v>
      </c>
      <c r="V784">
        <v>45627.313437500001</v>
      </c>
    </row>
    <row r="785" spans="1:22" x14ac:dyDescent="0.3">
      <c r="A785" t="s">
        <v>89</v>
      </c>
      <c r="B785" t="s">
        <v>90</v>
      </c>
      <c r="C785" t="s">
        <v>88</v>
      </c>
      <c r="D785" s="29">
        <v>45976</v>
      </c>
      <c r="E785" s="161">
        <v>0</v>
      </c>
      <c r="F785" s="161">
        <v>0</v>
      </c>
      <c r="G785" s="161">
        <v>0</v>
      </c>
      <c r="H785" s="161">
        <v>0</v>
      </c>
      <c r="L785">
        <v>201.47616199999999</v>
      </c>
      <c r="R785">
        <v>568.52184299999999</v>
      </c>
      <c r="S785">
        <v>568.52184299999999</v>
      </c>
      <c r="T785" s="194">
        <v>568.52184299999999</v>
      </c>
      <c r="U785" t="s">
        <v>193</v>
      </c>
      <c r="V785">
        <v>45627.313425925924</v>
      </c>
    </row>
    <row r="786" spans="1:22" x14ac:dyDescent="0.3">
      <c r="A786" t="s">
        <v>89</v>
      </c>
      <c r="B786" t="s">
        <v>90</v>
      </c>
      <c r="C786" t="s">
        <v>88</v>
      </c>
      <c r="D786" s="29">
        <v>45977</v>
      </c>
      <c r="E786" s="161">
        <v>0</v>
      </c>
      <c r="F786" s="161">
        <v>0</v>
      </c>
      <c r="G786" s="161">
        <v>0</v>
      </c>
      <c r="H786" s="161">
        <v>0</v>
      </c>
      <c r="L786">
        <v>201.47616199999999</v>
      </c>
      <c r="R786">
        <v>568.52184299999999</v>
      </c>
      <c r="S786">
        <v>568.52184299999999</v>
      </c>
      <c r="T786" s="194">
        <v>568.52184299999999</v>
      </c>
      <c r="U786" t="s">
        <v>193</v>
      </c>
      <c r="V786">
        <v>45627.313437500001</v>
      </c>
    </row>
    <row r="787" spans="1:22" x14ac:dyDescent="0.3">
      <c r="A787" t="s">
        <v>89</v>
      </c>
      <c r="B787" t="s">
        <v>90</v>
      </c>
      <c r="C787" t="s">
        <v>88</v>
      </c>
      <c r="D787" s="29">
        <v>45978</v>
      </c>
      <c r="E787" s="161">
        <v>0</v>
      </c>
      <c r="F787" s="161">
        <v>0</v>
      </c>
      <c r="G787" s="161">
        <v>0</v>
      </c>
      <c r="H787" s="161">
        <v>0</v>
      </c>
      <c r="L787">
        <v>201.47616199999999</v>
      </c>
      <c r="R787">
        <v>568.52184299999999</v>
      </c>
      <c r="S787">
        <v>568.52184299999999</v>
      </c>
      <c r="T787" s="194">
        <v>568.52184299999999</v>
      </c>
      <c r="U787" t="s">
        <v>193</v>
      </c>
      <c r="V787">
        <v>45627.313437500001</v>
      </c>
    </row>
    <row r="788" spans="1:22" x14ac:dyDescent="0.3">
      <c r="A788" t="s">
        <v>89</v>
      </c>
      <c r="B788" t="s">
        <v>90</v>
      </c>
      <c r="C788" t="s">
        <v>88</v>
      </c>
      <c r="D788" s="29">
        <v>45979</v>
      </c>
      <c r="E788" s="161">
        <v>0</v>
      </c>
      <c r="F788" s="161">
        <v>0</v>
      </c>
      <c r="G788" s="161">
        <v>0</v>
      </c>
      <c r="H788" s="161">
        <v>0</v>
      </c>
      <c r="L788">
        <v>201.47616199999999</v>
      </c>
      <c r="R788">
        <v>568.52184299999999</v>
      </c>
      <c r="S788">
        <v>568.52184299999999</v>
      </c>
      <c r="T788" s="194">
        <v>568.52184299999999</v>
      </c>
      <c r="U788" t="s">
        <v>193</v>
      </c>
      <c r="V788">
        <v>45627.313437500001</v>
      </c>
    </row>
    <row r="789" spans="1:22" x14ac:dyDescent="0.3">
      <c r="A789" t="s">
        <v>89</v>
      </c>
      <c r="B789" t="s">
        <v>90</v>
      </c>
      <c r="C789" t="s">
        <v>88</v>
      </c>
      <c r="D789" s="29">
        <v>45980</v>
      </c>
      <c r="E789" s="161">
        <v>0</v>
      </c>
      <c r="F789" s="161">
        <v>0</v>
      </c>
      <c r="G789" s="161">
        <v>0</v>
      </c>
      <c r="H789" s="161">
        <v>0</v>
      </c>
      <c r="L789">
        <v>201.47616199999999</v>
      </c>
      <c r="R789">
        <v>568.52184299999999</v>
      </c>
      <c r="S789">
        <v>568.52184299999999</v>
      </c>
      <c r="T789" s="194">
        <v>568.52184299999999</v>
      </c>
      <c r="U789" t="s">
        <v>193</v>
      </c>
      <c r="V789">
        <v>45627.313449074078</v>
      </c>
    </row>
    <row r="790" spans="1:22" x14ac:dyDescent="0.3">
      <c r="A790" t="s">
        <v>89</v>
      </c>
      <c r="B790" t="s">
        <v>90</v>
      </c>
      <c r="C790" t="s">
        <v>88</v>
      </c>
      <c r="D790" s="29">
        <v>45981</v>
      </c>
      <c r="E790" s="161">
        <v>0</v>
      </c>
      <c r="F790" s="161">
        <v>0</v>
      </c>
      <c r="G790" s="161">
        <v>0</v>
      </c>
      <c r="H790" s="161">
        <v>0</v>
      </c>
      <c r="L790">
        <v>201.47616199999999</v>
      </c>
      <c r="R790">
        <v>568.52184299999999</v>
      </c>
      <c r="S790">
        <v>568.52184299999999</v>
      </c>
      <c r="T790" s="194">
        <v>568.52184299999999</v>
      </c>
      <c r="U790" t="s">
        <v>193</v>
      </c>
      <c r="V790">
        <v>45627.313449074078</v>
      </c>
    </row>
    <row r="791" spans="1:22" x14ac:dyDescent="0.3">
      <c r="A791" t="s">
        <v>89</v>
      </c>
      <c r="B791" t="s">
        <v>90</v>
      </c>
      <c r="C791" t="s">
        <v>88</v>
      </c>
      <c r="D791" s="29">
        <v>45982</v>
      </c>
      <c r="E791" s="161">
        <v>0</v>
      </c>
      <c r="F791" s="161">
        <v>0</v>
      </c>
      <c r="G791" s="161">
        <v>0</v>
      </c>
      <c r="H791" s="161">
        <v>0</v>
      </c>
      <c r="L791">
        <v>201.47616199999999</v>
      </c>
      <c r="R791">
        <v>568.52184299999999</v>
      </c>
      <c r="S791">
        <v>568.52184299999999</v>
      </c>
      <c r="T791" s="194">
        <v>568.52184299999999</v>
      </c>
      <c r="U791" t="s">
        <v>193</v>
      </c>
      <c r="V791">
        <v>45627.313449074078</v>
      </c>
    </row>
    <row r="792" spans="1:22" x14ac:dyDescent="0.3">
      <c r="A792" t="s">
        <v>89</v>
      </c>
      <c r="B792" t="s">
        <v>90</v>
      </c>
      <c r="C792" t="s">
        <v>88</v>
      </c>
      <c r="D792" s="29">
        <v>45983</v>
      </c>
      <c r="E792" s="161">
        <v>0</v>
      </c>
      <c r="F792" s="161">
        <v>0</v>
      </c>
      <c r="G792" s="161">
        <v>0</v>
      </c>
      <c r="H792" s="161">
        <v>0</v>
      </c>
      <c r="L792">
        <v>201.47616199999999</v>
      </c>
      <c r="R792">
        <v>568.52184299999999</v>
      </c>
      <c r="S792">
        <v>568.52184299999999</v>
      </c>
      <c r="T792" s="194">
        <v>568.52184299999999</v>
      </c>
      <c r="U792" t="s">
        <v>193</v>
      </c>
      <c r="V792">
        <v>45627.313460648147</v>
      </c>
    </row>
    <row r="793" spans="1:22" x14ac:dyDescent="0.3">
      <c r="A793" t="s">
        <v>89</v>
      </c>
      <c r="B793" t="s">
        <v>90</v>
      </c>
      <c r="C793" t="s">
        <v>88</v>
      </c>
      <c r="D793" s="29">
        <v>45984</v>
      </c>
      <c r="E793" s="161">
        <v>0</v>
      </c>
      <c r="F793" s="161">
        <v>0</v>
      </c>
      <c r="G793" s="161">
        <v>0</v>
      </c>
      <c r="H793" s="161">
        <v>0</v>
      </c>
      <c r="L793">
        <v>201.47616199999999</v>
      </c>
      <c r="R793">
        <v>568.52184299999999</v>
      </c>
      <c r="S793">
        <v>568.52184299999999</v>
      </c>
      <c r="T793" s="194">
        <v>568.52184299999999</v>
      </c>
      <c r="U793" t="s">
        <v>193</v>
      </c>
      <c r="V793">
        <v>45627.313460648147</v>
      </c>
    </row>
    <row r="794" spans="1:22" x14ac:dyDescent="0.3">
      <c r="A794" t="s">
        <v>89</v>
      </c>
      <c r="B794" t="s">
        <v>90</v>
      </c>
      <c r="C794" t="s">
        <v>88</v>
      </c>
      <c r="D794" s="29">
        <v>45985</v>
      </c>
      <c r="E794" s="161">
        <v>0</v>
      </c>
      <c r="F794" s="161">
        <v>0</v>
      </c>
      <c r="G794" s="161">
        <v>0</v>
      </c>
      <c r="H794" s="161">
        <v>0</v>
      </c>
      <c r="L794">
        <v>201.47616199999999</v>
      </c>
      <c r="R794">
        <v>568.52184299999999</v>
      </c>
      <c r="S794">
        <v>568.52184299999999</v>
      </c>
      <c r="T794" s="194">
        <v>568.52184299999999</v>
      </c>
      <c r="U794" t="s">
        <v>193</v>
      </c>
      <c r="V794">
        <v>45627.313460648147</v>
      </c>
    </row>
    <row r="795" spans="1:22" x14ac:dyDescent="0.3">
      <c r="A795" t="s">
        <v>89</v>
      </c>
      <c r="B795" t="s">
        <v>90</v>
      </c>
      <c r="C795" t="s">
        <v>88</v>
      </c>
      <c r="D795" s="29">
        <v>45986</v>
      </c>
      <c r="E795" s="161">
        <v>0</v>
      </c>
      <c r="F795" s="161">
        <v>0</v>
      </c>
      <c r="G795" s="161">
        <v>0</v>
      </c>
      <c r="H795" s="161">
        <v>0</v>
      </c>
      <c r="L795">
        <v>201.47616199999999</v>
      </c>
      <c r="R795">
        <v>568.52184299999999</v>
      </c>
      <c r="S795">
        <v>568.52184299999999</v>
      </c>
      <c r="T795" s="194">
        <v>568.52184299999999</v>
      </c>
      <c r="U795" t="s">
        <v>193</v>
      </c>
      <c r="V795">
        <v>45627.313472222224</v>
      </c>
    </row>
    <row r="796" spans="1:22" x14ac:dyDescent="0.3">
      <c r="A796" t="s">
        <v>89</v>
      </c>
      <c r="B796" t="s">
        <v>90</v>
      </c>
      <c r="C796" t="s">
        <v>88</v>
      </c>
      <c r="D796" s="29">
        <v>45987</v>
      </c>
      <c r="E796" s="161">
        <v>0</v>
      </c>
      <c r="F796" s="161">
        <v>0</v>
      </c>
      <c r="G796" s="161">
        <v>0</v>
      </c>
      <c r="H796" s="161">
        <v>0</v>
      </c>
      <c r="L796">
        <v>201.47616199999999</v>
      </c>
      <c r="R796">
        <v>568.52184299999999</v>
      </c>
      <c r="S796">
        <v>568.52184299999999</v>
      </c>
      <c r="T796" s="194">
        <v>568.52184299999999</v>
      </c>
      <c r="U796" t="s">
        <v>193</v>
      </c>
      <c r="V796">
        <v>45627.313472222224</v>
      </c>
    </row>
    <row r="797" spans="1:22" x14ac:dyDescent="0.3">
      <c r="A797" t="s">
        <v>89</v>
      </c>
      <c r="B797" t="s">
        <v>90</v>
      </c>
      <c r="C797" t="s">
        <v>88</v>
      </c>
      <c r="D797" s="29">
        <v>45988</v>
      </c>
      <c r="E797" s="161">
        <v>0</v>
      </c>
      <c r="F797" s="161">
        <v>0</v>
      </c>
      <c r="G797" s="161">
        <v>0</v>
      </c>
      <c r="H797" s="161">
        <v>0</v>
      </c>
      <c r="L797">
        <v>201.47616199999999</v>
      </c>
      <c r="R797">
        <v>568.52184299999999</v>
      </c>
      <c r="S797">
        <v>568.52184299999999</v>
      </c>
      <c r="T797" s="194">
        <v>568.52184299999999</v>
      </c>
      <c r="U797" t="s">
        <v>193</v>
      </c>
      <c r="V797">
        <v>45627.313472222224</v>
      </c>
    </row>
    <row r="798" spans="1:22" x14ac:dyDescent="0.3">
      <c r="A798" t="s">
        <v>89</v>
      </c>
      <c r="B798" t="s">
        <v>90</v>
      </c>
      <c r="C798" t="s">
        <v>88</v>
      </c>
      <c r="D798" s="29">
        <v>45989</v>
      </c>
      <c r="E798" s="161">
        <v>0</v>
      </c>
      <c r="F798" s="161">
        <v>0</v>
      </c>
      <c r="G798" s="161">
        <v>0</v>
      </c>
      <c r="H798" s="161">
        <v>0</v>
      </c>
      <c r="L798">
        <v>201.47616199999999</v>
      </c>
      <c r="R798">
        <v>568.52184299999999</v>
      </c>
      <c r="S798">
        <v>568.52184299999999</v>
      </c>
      <c r="T798" s="194">
        <v>568.52184299999999</v>
      </c>
      <c r="U798" t="s">
        <v>193</v>
      </c>
      <c r="V798">
        <v>45627.313483796293</v>
      </c>
    </row>
    <row r="799" spans="1:22" x14ac:dyDescent="0.3">
      <c r="A799" t="s">
        <v>89</v>
      </c>
      <c r="B799" t="s">
        <v>90</v>
      </c>
      <c r="C799" t="s">
        <v>88</v>
      </c>
      <c r="D799" s="29">
        <v>45990</v>
      </c>
      <c r="E799" s="161">
        <v>0</v>
      </c>
      <c r="F799" s="161">
        <v>0</v>
      </c>
      <c r="G799" s="161">
        <v>0</v>
      </c>
      <c r="H799" s="161">
        <v>0</v>
      </c>
      <c r="L799">
        <v>201.47616199999999</v>
      </c>
      <c r="R799">
        <v>568.52184299999999</v>
      </c>
      <c r="S799">
        <v>568.52184299999999</v>
      </c>
      <c r="T799" s="194">
        <v>568.52184299999999</v>
      </c>
      <c r="U799" t="s">
        <v>193</v>
      </c>
      <c r="V799">
        <v>45627.313483796293</v>
      </c>
    </row>
    <row r="800" spans="1:22" x14ac:dyDescent="0.3">
      <c r="A800" t="s">
        <v>89</v>
      </c>
      <c r="B800" t="s">
        <v>90</v>
      </c>
      <c r="C800" t="s">
        <v>88</v>
      </c>
      <c r="D800" s="29">
        <v>45991</v>
      </c>
      <c r="E800" s="161">
        <v>0</v>
      </c>
      <c r="F800" s="161">
        <v>0</v>
      </c>
      <c r="G800" s="161">
        <v>0</v>
      </c>
      <c r="H800" s="161">
        <v>0</v>
      </c>
      <c r="L800">
        <v>201.47616199999999</v>
      </c>
      <c r="R800">
        <v>568.52184299999999</v>
      </c>
      <c r="S800">
        <v>568.52184299999999</v>
      </c>
      <c r="T800" s="194">
        <v>568.52184299999999</v>
      </c>
      <c r="U800" t="s">
        <v>193</v>
      </c>
      <c r="V800">
        <v>45627.31349537037</v>
      </c>
    </row>
    <row r="801" spans="1:22" x14ac:dyDescent="0.3">
      <c r="A801" t="s">
        <v>89</v>
      </c>
      <c r="B801" t="s">
        <v>90</v>
      </c>
      <c r="C801" t="s">
        <v>88</v>
      </c>
      <c r="D801" s="29">
        <v>45992</v>
      </c>
      <c r="E801" s="161">
        <v>0</v>
      </c>
      <c r="F801" s="161">
        <v>0</v>
      </c>
      <c r="G801" s="161">
        <v>0</v>
      </c>
      <c r="H801" s="161">
        <v>0</v>
      </c>
      <c r="L801">
        <v>201.47616199999999</v>
      </c>
      <c r="R801">
        <v>568.52184299999999</v>
      </c>
      <c r="S801">
        <v>568.52184299999999</v>
      </c>
      <c r="T801" s="194">
        <v>568.52184299999999</v>
      </c>
      <c r="U801" t="s">
        <v>193</v>
      </c>
      <c r="V801">
        <v>45658.313159722224</v>
      </c>
    </row>
    <row r="802" spans="1:22" x14ac:dyDescent="0.3">
      <c r="A802" t="s">
        <v>89</v>
      </c>
      <c r="B802" t="s">
        <v>90</v>
      </c>
      <c r="C802" t="s">
        <v>88</v>
      </c>
      <c r="D802" s="29">
        <v>45993</v>
      </c>
      <c r="E802" s="161">
        <v>0</v>
      </c>
      <c r="F802" s="161">
        <v>0</v>
      </c>
      <c r="G802" s="161">
        <v>0</v>
      </c>
      <c r="H802" s="161">
        <v>0</v>
      </c>
      <c r="L802">
        <v>201.47616199999999</v>
      </c>
      <c r="R802">
        <v>568.52184299999999</v>
      </c>
      <c r="S802">
        <v>568.52184299999999</v>
      </c>
      <c r="T802" s="194">
        <v>568.52184299999999</v>
      </c>
      <c r="U802" t="s">
        <v>193</v>
      </c>
      <c r="V802">
        <v>45658.313125000001</v>
      </c>
    </row>
    <row r="803" spans="1:22" x14ac:dyDescent="0.3">
      <c r="A803" t="s">
        <v>89</v>
      </c>
      <c r="B803" t="s">
        <v>90</v>
      </c>
      <c r="C803" t="s">
        <v>88</v>
      </c>
      <c r="D803" s="29">
        <v>45994</v>
      </c>
      <c r="E803" s="161">
        <v>0</v>
      </c>
      <c r="F803" s="161">
        <v>0</v>
      </c>
      <c r="G803" s="161">
        <v>0</v>
      </c>
      <c r="H803" s="161">
        <v>0</v>
      </c>
      <c r="L803">
        <v>201.47616199999999</v>
      </c>
      <c r="R803">
        <v>568.52184299999999</v>
      </c>
      <c r="S803">
        <v>568.52184299999999</v>
      </c>
      <c r="T803" s="194">
        <v>568.52184299999999</v>
      </c>
      <c r="U803" t="s">
        <v>193</v>
      </c>
      <c r="V803">
        <v>45658.313356481478</v>
      </c>
    </row>
    <row r="804" spans="1:22" x14ac:dyDescent="0.3">
      <c r="A804" t="s">
        <v>89</v>
      </c>
      <c r="B804" t="s">
        <v>90</v>
      </c>
      <c r="C804" t="s">
        <v>88</v>
      </c>
      <c r="D804" s="29">
        <v>45995</v>
      </c>
      <c r="E804" s="161">
        <v>0</v>
      </c>
      <c r="F804" s="161">
        <v>0</v>
      </c>
      <c r="G804" s="161">
        <v>0</v>
      </c>
      <c r="H804" s="161">
        <v>0</v>
      </c>
      <c r="L804">
        <v>201.47616199999999</v>
      </c>
      <c r="R804">
        <v>568.52184299999999</v>
      </c>
      <c r="S804">
        <v>568.52184299999999</v>
      </c>
      <c r="T804" s="194">
        <v>568.52184299999999</v>
      </c>
      <c r="U804" t="s">
        <v>193</v>
      </c>
      <c r="V804">
        <v>45658.313356481478</v>
      </c>
    </row>
    <row r="805" spans="1:22" x14ac:dyDescent="0.3">
      <c r="A805" t="s">
        <v>89</v>
      </c>
      <c r="B805" t="s">
        <v>90</v>
      </c>
      <c r="C805" t="s">
        <v>88</v>
      </c>
      <c r="D805" s="29">
        <v>45996</v>
      </c>
      <c r="E805" s="161">
        <v>0</v>
      </c>
      <c r="F805" s="161">
        <v>0</v>
      </c>
      <c r="G805" s="161">
        <v>0</v>
      </c>
      <c r="H805" s="161">
        <v>0</v>
      </c>
      <c r="L805">
        <v>201.47616199999999</v>
      </c>
      <c r="R805">
        <v>568.52184299999999</v>
      </c>
      <c r="S805">
        <v>568.52184299999999</v>
      </c>
      <c r="T805" s="194">
        <v>568.52184299999999</v>
      </c>
      <c r="U805" t="s">
        <v>193</v>
      </c>
      <c r="V805">
        <v>45658.313356481478</v>
      </c>
    </row>
    <row r="806" spans="1:22" x14ac:dyDescent="0.3">
      <c r="A806" t="s">
        <v>89</v>
      </c>
      <c r="B806" t="s">
        <v>90</v>
      </c>
      <c r="C806" t="s">
        <v>88</v>
      </c>
      <c r="D806" s="29">
        <v>45997</v>
      </c>
      <c r="E806" s="161">
        <v>0</v>
      </c>
      <c r="F806" s="161">
        <v>0</v>
      </c>
      <c r="G806" s="161">
        <v>0</v>
      </c>
      <c r="H806" s="161">
        <v>0</v>
      </c>
      <c r="L806">
        <v>201.47616199999999</v>
      </c>
      <c r="R806">
        <v>568.52184299999999</v>
      </c>
      <c r="S806">
        <v>568.52184299999999</v>
      </c>
      <c r="T806" s="194">
        <v>568.52184299999999</v>
      </c>
      <c r="U806" t="s">
        <v>193</v>
      </c>
      <c r="V806">
        <v>45658.313356481478</v>
      </c>
    </row>
    <row r="807" spans="1:22" x14ac:dyDescent="0.3">
      <c r="A807" t="s">
        <v>89</v>
      </c>
      <c r="B807" t="s">
        <v>90</v>
      </c>
      <c r="C807" t="s">
        <v>88</v>
      </c>
      <c r="D807" s="29">
        <v>45998</v>
      </c>
      <c r="E807" s="161">
        <v>0</v>
      </c>
      <c r="F807" s="161">
        <v>0</v>
      </c>
      <c r="G807" s="161">
        <v>0</v>
      </c>
      <c r="H807" s="161">
        <v>0</v>
      </c>
      <c r="L807">
        <v>201.47616199999999</v>
      </c>
      <c r="R807">
        <v>568.52184299999999</v>
      </c>
      <c r="S807">
        <v>568.52184299999999</v>
      </c>
      <c r="T807" s="194">
        <v>568.52184299999999</v>
      </c>
      <c r="U807" t="s">
        <v>193</v>
      </c>
      <c r="V807">
        <v>45658.313391203701</v>
      </c>
    </row>
    <row r="808" spans="1:22" x14ac:dyDescent="0.3">
      <c r="A808" t="s">
        <v>89</v>
      </c>
      <c r="B808" t="s">
        <v>90</v>
      </c>
      <c r="C808" t="s">
        <v>88</v>
      </c>
      <c r="D808" s="29">
        <v>45999</v>
      </c>
      <c r="E808" s="161">
        <v>0</v>
      </c>
      <c r="F808" s="161">
        <v>0</v>
      </c>
      <c r="G808" s="161">
        <v>0</v>
      </c>
      <c r="H808" s="161">
        <v>0</v>
      </c>
      <c r="L808">
        <v>201.47616199999999</v>
      </c>
      <c r="R808">
        <v>568.52184299999999</v>
      </c>
      <c r="S808">
        <v>568.52184299999999</v>
      </c>
      <c r="T808" s="194">
        <v>568.52184299999999</v>
      </c>
      <c r="U808" t="s">
        <v>193</v>
      </c>
      <c r="V808">
        <v>45658.313379629632</v>
      </c>
    </row>
    <row r="809" spans="1:22" x14ac:dyDescent="0.3">
      <c r="A809" t="s">
        <v>89</v>
      </c>
      <c r="B809" t="s">
        <v>90</v>
      </c>
      <c r="C809" t="s">
        <v>88</v>
      </c>
      <c r="D809" s="29">
        <v>46000</v>
      </c>
      <c r="E809" s="161">
        <v>0</v>
      </c>
      <c r="F809" s="161">
        <v>0</v>
      </c>
      <c r="G809" s="161">
        <v>0</v>
      </c>
      <c r="H809" s="161">
        <v>0</v>
      </c>
      <c r="L809">
        <v>201.47616199999999</v>
      </c>
      <c r="R809">
        <v>568.52184299999999</v>
      </c>
      <c r="S809">
        <v>568.52184299999999</v>
      </c>
      <c r="T809" s="194">
        <v>568.52184299999999</v>
      </c>
      <c r="U809" t="s">
        <v>193</v>
      </c>
      <c r="V809">
        <v>45658.313379629632</v>
      </c>
    </row>
    <row r="810" spans="1:22" x14ac:dyDescent="0.3">
      <c r="A810" t="s">
        <v>89</v>
      </c>
      <c r="B810" t="s">
        <v>90</v>
      </c>
      <c r="C810" t="s">
        <v>88</v>
      </c>
      <c r="D810" s="29">
        <v>46001</v>
      </c>
      <c r="E810" s="161">
        <v>0</v>
      </c>
      <c r="F810" s="161">
        <v>0</v>
      </c>
      <c r="G810" s="161">
        <v>0</v>
      </c>
      <c r="H810" s="161">
        <v>0</v>
      </c>
      <c r="L810">
        <v>201.47616199999999</v>
      </c>
      <c r="R810">
        <v>568.52184299999999</v>
      </c>
      <c r="S810">
        <v>568.52184299999999</v>
      </c>
      <c r="T810" s="194">
        <v>568.52184299999999</v>
      </c>
      <c r="U810" t="s">
        <v>193</v>
      </c>
      <c r="V810">
        <v>45658.313368055555</v>
      </c>
    </row>
    <row r="811" spans="1:22" x14ac:dyDescent="0.3">
      <c r="A811" t="s">
        <v>89</v>
      </c>
      <c r="B811" t="s">
        <v>90</v>
      </c>
      <c r="C811" t="s">
        <v>88</v>
      </c>
      <c r="D811" s="29">
        <v>46002</v>
      </c>
      <c r="E811" s="161">
        <v>0</v>
      </c>
      <c r="F811" s="161">
        <v>0</v>
      </c>
      <c r="G811" s="161">
        <v>0</v>
      </c>
      <c r="H811" s="161">
        <v>0</v>
      </c>
      <c r="L811">
        <v>201.47616199999999</v>
      </c>
      <c r="R811">
        <v>568.52184299999999</v>
      </c>
      <c r="S811">
        <v>568.52184299999999</v>
      </c>
      <c r="T811" s="194">
        <v>568.52184299999999</v>
      </c>
      <c r="U811" t="s">
        <v>193</v>
      </c>
      <c r="V811">
        <v>45658.313379629632</v>
      </c>
    </row>
    <row r="812" spans="1:22" x14ac:dyDescent="0.3">
      <c r="A812" t="s">
        <v>89</v>
      </c>
      <c r="B812" t="s">
        <v>90</v>
      </c>
      <c r="C812" t="s">
        <v>88</v>
      </c>
      <c r="D812" s="29">
        <v>46003</v>
      </c>
      <c r="E812" s="161">
        <v>0</v>
      </c>
      <c r="F812" s="161">
        <v>0</v>
      </c>
      <c r="G812" s="161">
        <v>0</v>
      </c>
      <c r="H812" s="161">
        <v>0</v>
      </c>
      <c r="L812">
        <v>201.47616199999999</v>
      </c>
      <c r="R812">
        <v>568.52184299999999</v>
      </c>
      <c r="S812">
        <v>568.52184299999999</v>
      </c>
      <c r="T812" s="194">
        <v>568.52184299999999</v>
      </c>
      <c r="U812" t="s">
        <v>193</v>
      </c>
      <c r="V812">
        <v>45658.313391203701</v>
      </c>
    </row>
    <row r="813" spans="1:22" x14ac:dyDescent="0.3">
      <c r="A813" t="s">
        <v>89</v>
      </c>
      <c r="B813" t="s">
        <v>90</v>
      </c>
      <c r="C813" t="s">
        <v>88</v>
      </c>
      <c r="D813" s="29">
        <v>46004</v>
      </c>
      <c r="E813" s="161">
        <v>0</v>
      </c>
      <c r="F813" s="161">
        <v>0</v>
      </c>
      <c r="G813" s="161">
        <v>0</v>
      </c>
      <c r="H813" s="161">
        <v>0</v>
      </c>
      <c r="L813">
        <v>201.47616199999999</v>
      </c>
      <c r="R813">
        <v>568.52184299999999</v>
      </c>
      <c r="S813">
        <v>568.52184299999999</v>
      </c>
      <c r="T813" s="194">
        <v>568.52184299999999</v>
      </c>
      <c r="U813" t="s">
        <v>193</v>
      </c>
      <c r="V813">
        <v>45658.313402777778</v>
      </c>
    </row>
    <row r="814" spans="1:22" x14ac:dyDescent="0.3">
      <c r="A814" t="s">
        <v>89</v>
      </c>
      <c r="B814" t="s">
        <v>90</v>
      </c>
      <c r="C814" t="s">
        <v>88</v>
      </c>
      <c r="D814" s="29">
        <v>46005</v>
      </c>
      <c r="E814" s="161">
        <v>0</v>
      </c>
      <c r="F814" s="161">
        <v>0</v>
      </c>
      <c r="G814" s="161">
        <v>0</v>
      </c>
      <c r="H814" s="161">
        <v>0</v>
      </c>
      <c r="L814">
        <v>201.47616199999999</v>
      </c>
      <c r="R814">
        <v>568.52184299999999</v>
      </c>
      <c r="S814">
        <v>568.52184299999999</v>
      </c>
      <c r="T814" s="194">
        <v>568.52184299999999</v>
      </c>
      <c r="U814" t="s">
        <v>193</v>
      </c>
      <c r="V814">
        <v>45658.313391203701</v>
      </c>
    </row>
    <row r="815" spans="1:22" x14ac:dyDescent="0.3">
      <c r="A815" t="s">
        <v>89</v>
      </c>
      <c r="B815" t="s">
        <v>90</v>
      </c>
      <c r="C815" t="s">
        <v>88</v>
      </c>
      <c r="D815" s="29">
        <v>46006</v>
      </c>
      <c r="E815" s="161">
        <v>0</v>
      </c>
      <c r="F815" s="161">
        <v>0</v>
      </c>
      <c r="G815" s="161">
        <v>0</v>
      </c>
      <c r="H815" s="161">
        <v>0</v>
      </c>
      <c r="L815">
        <v>201.47616199999999</v>
      </c>
      <c r="R815">
        <v>568.52184299999999</v>
      </c>
      <c r="S815">
        <v>568.52184299999999</v>
      </c>
      <c r="T815" s="194">
        <v>568.52184299999999</v>
      </c>
      <c r="U815" t="s">
        <v>193</v>
      </c>
      <c r="V815">
        <v>45658.313402777778</v>
      </c>
    </row>
    <row r="816" spans="1:22" x14ac:dyDescent="0.3">
      <c r="A816" t="s">
        <v>89</v>
      </c>
      <c r="B816" t="s">
        <v>90</v>
      </c>
      <c r="C816" t="s">
        <v>88</v>
      </c>
      <c r="D816" s="29">
        <v>46007</v>
      </c>
      <c r="E816" s="161">
        <v>0</v>
      </c>
      <c r="F816" s="161">
        <v>0</v>
      </c>
      <c r="G816" s="161">
        <v>0</v>
      </c>
      <c r="H816" s="161">
        <v>0</v>
      </c>
      <c r="L816">
        <v>201.47616199999999</v>
      </c>
      <c r="R816">
        <v>568.52184299999999</v>
      </c>
      <c r="S816">
        <v>568.52184299999999</v>
      </c>
      <c r="T816" s="194">
        <v>568.52184299999999</v>
      </c>
      <c r="U816" t="s">
        <v>193</v>
      </c>
      <c r="V816">
        <v>45658.313414351855</v>
      </c>
    </row>
    <row r="817" spans="1:22" x14ac:dyDescent="0.3">
      <c r="A817" t="s">
        <v>89</v>
      </c>
      <c r="B817" t="s">
        <v>90</v>
      </c>
      <c r="C817" t="s">
        <v>88</v>
      </c>
      <c r="D817" s="29">
        <v>46008</v>
      </c>
      <c r="E817" s="161">
        <v>0</v>
      </c>
      <c r="F817" s="161">
        <v>0</v>
      </c>
      <c r="G817" s="161">
        <v>0</v>
      </c>
      <c r="H817" s="161">
        <v>0</v>
      </c>
      <c r="L817">
        <v>201.47616199999999</v>
      </c>
      <c r="R817">
        <v>568.52184299999999</v>
      </c>
      <c r="S817">
        <v>568.52184299999999</v>
      </c>
      <c r="T817" s="194">
        <v>568.52184299999999</v>
      </c>
      <c r="U817" t="s">
        <v>193</v>
      </c>
      <c r="V817">
        <v>45658.313414351855</v>
      </c>
    </row>
    <row r="818" spans="1:22" x14ac:dyDescent="0.3">
      <c r="A818" t="s">
        <v>89</v>
      </c>
      <c r="B818" t="s">
        <v>90</v>
      </c>
      <c r="C818" t="s">
        <v>88</v>
      </c>
      <c r="D818" s="29">
        <v>46009</v>
      </c>
      <c r="E818" s="161">
        <v>0</v>
      </c>
      <c r="F818" s="161">
        <v>0</v>
      </c>
      <c r="G818" s="161">
        <v>0</v>
      </c>
      <c r="H818" s="161">
        <v>0</v>
      </c>
      <c r="L818">
        <v>201.47616199999999</v>
      </c>
      <c r="R818">
        <v>568.52184299999999</v>
      </c>
      <c r="S818">
        <v>568.52184299999999</v>
      </c>
      <c r="T818" s="194">
        <v>568.52184299999999</v>
      </c>
      <c r="U818" t="s">
        <v>193</v>
      </c>
      <c r="V818">
        <v>45658.313414351855</v>
      </c>
    </row>
    <row r="819" spans="1:22" x14ac:dyDescent="0.3">
      <c r="A819" t="s">
        <v>89</v>
      </c>
      <c r="B819" t="s">
        <v>90</v>
      </c>
      <c r="C819" t="s">
        <v>88</v>
      </c>
      <c r="D819" s="29">
        <v>46010</v>
      </c>
      <c r="E819" s="161">
        <v>0</v>
      </c>
      <c r="F819" s="161">
        <v>0</v>
      </c>
      <c r="G819" s="161">
        <v>0</v>
      </c>
      <c r="H819" s="161">
        <v>0</v>
      </c>
      <c r="L819">
        <v>201.47616199999999</v>
      </c>
      <c r="R819">
        <v>568.52184299999999</v>
      </c>
      <c r="S819">
        <v>568.52184299999999</v>
      </c>
      <c r="T819" s="194">
        <v>568.52184299999999</v>
      </c>
      <c r="U819" t="s">
        <v>193</v>
      </c>
      <c r="V819">
        <v>45658.313425925924</v>
      </c>
    </row>
    <row r="820" spans="1:22" x14ac:dyDescent="0.3">
      <c r="A820" t="s">
        <v>89</v>
      </c>
      <c r="B820" t="s">
        <v>90</v>
      </c>
      <c r="C820" t="s">
        <v>88</v>
      </c>
      <c r="D820" s="29">
        <v>46011</v>
      </c>
      <c r="E820" s="161">
        <v>0</v>
      </c>
      <c r="F820" s="161">
        <v>0</v>
      </c>
      <c r="G820" s="161">
        <v>0</v>
      </c>
      <c r="H820" s="161">
        <v>0</v>
      </c>
      <c r="L820">
        <v>201.47616199999999</v>
      </c>
      <c r="R820">
        <v>568.52184299999999</v>
      </c>
      <c r="S820">
        <v>568.52184299999999</v>
      </c>
      <c r="T820" s="194">
        <v>568.52184299999999</v>
      </c>
      <c r="U820" t="s">
        <v>193</v>
      </c>
      <c r="V820">
        <v>45658.313425925924</v>
      </c>
    </row>
    <row r="821" spans="1:22" x14ac:dyDescent="0.3">
      <c r="A821" t="s">
        <v>89</v>
      </c>
      <c r="B821" t="s">
        <v>90</v>
      </c>
      <c r="C821" t="s">
        <v>88</v>
      </c>
      <c r="D821" s="29">
        <v>46012</v>
      </c>
      <c r="E821" s="161">
        <v>0</v>
      </c>
      <c r="F821" s="161">
        <v>0</v>
      </c>
      <c r="G821" s="161">
        <v>0</v>
      </c>
      <c r="H821" s="161">
        <v>0</v>
      </c>
      <c r="L821">
        <v>201.47616199999999</v>
      </c>
      <c r="R821">
        <v>568.52184299999999</v>
      </c>
      <c r="S821">
        <v>568.52184299999999</v>
      </c>
      <c r="T821" s="194">
        <v>568.52184299999999</v>
      </c>
      <c r="U821" t="s">
        <v>193</v>
      </c>
      <c r="V821">
        <v>45658.313437500001</v>
      </c>
    </row>
    <row r="822" spans="1:22" x14ac:dyDescent="0.3">
      <c r="A822" t="s">
        <v>89</v>
      </c>
      <c r="B822" t="s">
        <v>90</v>
      </c>
      <c r="C822" t="s">
        <v>88</v>
      </c>
      <c r="D822" s="29">
        <v>46013</v>
      </c>
      <c r="E822" s="161">
        <v>0</v>
      </c>
      <c r="F822" s="161">
        <v>0</v>
      </c>
      <c r="G822" s="161">
        <v>0</v>
      </c>
      <c r="H822" s="161">
        <v>0</v>
      </c>
      <c r="L822">
        <v>201.47616199999999</v>
      </c>
      <c r="R822">
        <v>568.52184299999999</v>
      </c>
      <c r="S822">
        <v>568.52184299999999</v>
      </c>
      <c r="T822" s="194">
        <v>568.52184299999999</v>
      </c>
      <c r="U822" t="s">
        <v>193</v>
      </c>
      <c r="V822">
        <v>45658.313437500001</v>
      </c>
    </row>
    <row r="823" spans="1:22" x14ac:dyDescent="0.3">
      <c r="A823" t="s">
        <v>89</v>
      </c>
      <c r="B823" t="s">
        <v>90</v>
      </c>
      <c r="C823" t="s">
        <v>88</v>
      </c>
      <c r="D823" s="29">
        <v>46014</v>
      </c>
      <c r="E823" s="161">
        <v>0</v>
      </c>
      <c r="F823" s="161">
        <v>0</v>
      </c>
      <c r="G823" s="161">
        <v>0</v>
      </c>
      <c r="H823" s="161">
        <v>0</v>
      </c>
      <c r="L823">
        <v>201.47616199999999</v>
      </c>
      <c r="R823">
        <v>568.52184299999999</v>
      </c>
      <c r="S823">
        <v>568.52184299999999</v>
      </c>
      <c r="T823" s="194">
        <v>568.52184299999999</v>
      </c>
      <c r="U823" t="s">
        <v>193</v>
      </c>
      <c r="V823">
        <v>45658.313449074078</v>
      </c>
    </row>
    <row r="824" spans="1:22" x14ac:dyDescent="0.3">
      <c r="A824" t="s">
        <v>89</v>
      </c>
      <c r="B824" t="s">
        <v>90</v>
      </c>
      <c r="C824" t="s">
        <v>88</v>
      </c>
      <c r="D824" s="29">
        <v>46015</v>
      </c>
      <c r="E824" s="161">
        <v>0</v>
      </c>
      <c r="F824" s="161">
        <v>0</v>
      </c>
      <c r="G824" s="161">
        <v>0</v>
      </c>
      <c r="H824" s="161">
        <v>0</v>
      </c>
      <c r="L824">
        <v>201.47616199999999</v>
      </c>
      <c r="R824">
        <v>568.52184299999999</v>
      </c>
      <c r="S824">
        <v>568.52184299999999</v>
      </c>
      <c r="T824" s="194">
        <v>568.52184299999999</v>
      </c>
      <c r="U824" t="s">
        <v>193</v>
      </c>
      <c r="V824">
        <v>45658.313437500001</v>
      </c>
    </row>
    <row r="825" spans="1:22" x14ac:dyDescent="0.3">
      <c r="A825" t="s">
        <v>89</v>
      </c>
      <c r="B825" t="s">
        <v>90</v>
      </c>
      <c r="C825" t="s">
        <v>88</v>
      </c>
      <c r="D825" s="29">
        <v>46016</v>
      </c>
      <c r="E825" s="161">
        <v>0</v>
      </c>
      <c r="F825" s="161">
        <v>0</v>
      </c>
      <c r="G825" s="161">
        <v>0</v>
      </c>
      <c r="H825" s="161">
        <v>0</v>
      </c>
      <c r="L825">
        <v>201.47616199999999</v>
      </c>
      <c r="R825">
        <v>568.52184299999999</v>
      </c>
      <c r="S825">
        <v>568.52184299999999</v>
      </c>
      <c r="T825" s="194">
        <v>568.52184299999999</v>
      </c>
      <c r="U825" t="s">
        <v>193</v>
      </c>
      <c r="V825">
        <v>45658.313449074078</v>
      </c>
    </row>
    <row r="826" spans="1:22" x14ac:dyDescent="0.3">
      <c r="A826" t="s">
        <v>89</v>
      </c>
      <c r="B826" t="s">
        <v>90</v>
      </c>
      <c r="C826" t="s">
        <v>88</v>
      </c>
      <c r="D826" s="29">
        <v>46017</v>
      </c>
      <c r="E826" s="161">
        <v>0</v>
      </c>
      <c r="F826" s="161">
        <v>0</v>
      </c>
      <c r="G826" s="161">
        <v>0</v>
      </c>
      <c r="H826" s="161">
        <v>0</v>
      </c>
      <c r="L826">
        <v>201.47616199999999</v>
      </c>
      <c r="R826">
        <v>568.52184299999999</v>
      </c>
      <c r="S826">
        <v>568.52184299999999</v>
      </c>
      <c r="T826" s="194">
        <v>568.52184299999999</v>
      </c>
      <c r="U826" t="s">
        <v>193</v>
      </c>
      <c r="V826">
        <v>45658.313449074078</v>
      </c>
    </row>
    <row r="827" spans="1:22" x14ac:dyDescent="0.3">
      <c r="A827" t="s">
        <v>89</v>
      </c>
      <c r="B827" t="s">
        <v>90</v>
      </c>
      <c r="C827" t="s">
        <v>88</v>
      </c>
      <c r="D827" s="29">
        <v>46018</v>
      </c>
      <c r="E827" s="161">
        <v>0</v>
      </c>
      <c r="F827" s="161">
        <v>0</v>
      </c>
      <c r="G827" s="161">
        <v>0</v>
      </c>
      <c r="H827" s="161">
        <v>0</v>
      </c>
      <c r="L827">
        <v>201.47616199999999</v>
      </c>
      <c r="R827">
        <v>568.52184299999999</v>
      </c>
      <c r="S827">
        <v>568.52184299999999</v>
      </c>
      <c r="T827" s="194">
        <v>568.52184299999999</v>
      </c>
      <c r="U827" t="s">
        <v>193</v>
      </c>
      <c r="V827">
        <v>45658.313460648147</v>
      </c>
    </row>
    <row r="828" spans="1:22" x14ac:dyDescent="0.3">
      <c r="A828" t="s">
        <v>89</v>
      </c>
      <c r="B828" t="s">
        <v>90</v>
      </c>
      <c r="C828" t="s">
        <v>88</v>
      </c>
      <c r="D828" s="29">
        <v>46019</v>
      </c>
      <c r="E828" s="161">
        <v>0</v>
      </c>
      <c r="F828" s="161">
        <v>0</v>
      </c>
      <c r="G828" s="161">
        <v>0</v>
      </c>
      <c r="H828" s="161">
        <v>0</v>
      </c>
      <c r="L828">
        <v>201.47616199999999</v>
      </c>
      <c r="R828">
        <v>568.52184299999999</v>
      </c>
      <c r="S828">
        <v>568.52184299999999</v>
      </c>
      <c r="T828" s="194">
        <v>568.52184299999999</v>
      </c>
      <c r="U828" t="s">
        <v>193</v>
      </c>
      <c r="V828">
        <v>45658.313460648147</v>
      </c>
    </row>
    <row r="829" spans="1:22" x14ac:dyDescent="0.3">
      <c r="A829" t="s">
        <v>89</v>
      </c>
      <c r="B829" t="s">
        <v>90</v>
      </c>
      <c r="C829" t="s">
        <v>88</v>
      </c>
      <c r="D829" s="29">
        <v>46020</v>
      </c>
      <c r="E829" s="161">
        <v>0</v>
      </c>
      <c r="F829" s="161">
        <v>0</v>
      </c>
      <c r="G829" s="161">
        <v>0</v>
      </c>
      <c r="H829" s="161">
        <v>0</v>
      </c>
      <c r="L829">
        <v>201.47616199999999</v>
      </c>
      <c r="R829">
        <v>568.52184299999999</v>
      </c>
      <c r="S829">
        <v>568.52184299999999</v>
      </c>
      <c r="T829" s="194">
        <v>568.52184299999999</v>
      </c>
      <c r="U829" t="s">
        <v>193</v>
      </c>
      <c r="V829">
        <v>45658.313460648147</v>
      </c>
    </row>
    <row r="830" spans="1:22" x14ac:dyDescent="0.3">
      <c r="A830" t="s">
        <v>89</v>
      </c>
      <c r="B830" t="s">
        <v>90</v>
      </c>
      <c r="C830" t="s">
        <v>88</v>
      </c>
      <c r="D830" s="29">
        <v>46021</v>
      </c>
      <c r="E830" s="161">
        <v>0</v>
      </c>
      <c r="F830" s="161">
        <v>0</v>
      </c>
      <c r="G830" s="161">
        <v>0</v>
      </c>
      <c r="H830" s="161">
        <v>0</v>
      </c>
      <c r="L830">
        <v>201.47616199999999</v>
      </c>
      <c r="R830">
        <v>568.52184299999999</v>
      </c>
      <c r="S830">
        <v>568.52184299999999</v>
      </c>
      <c r="T830" s="194">
        <v>568.52184299999999</v>
      </c>
      <c r="U830" t="s">
        <v>193</v>
      </c>
      <c r="V830">
        <v>45658.313472222224</v>
      </c>
    </row>
    <row r="831" spans="1:22" x14ac:dyDescent="0.3">
      <c r="A831" t="s">
        <v>89</v>
      </c>
      <c r="B831" t="s">
        <v>90</v>
      </c>
      <c r="C831" t="s">
        <v>88</v>
      </c>
      <c r="D831" s="29">
        <v>46022</v>
      </c>
      <c r="E831" s="161">
        <v>0</v>
      </c>
      <c r="F831" s="161">
        <v>0</v>
      </c>
      <c r="G831" s="161">
        <v>0</v>
      </c>
      <c r="H831" s="161">
        <v>0</v>
      </c>
      <c r="L831">
        <v>201.47616199999999</v>
      </c>
      <c r="R831">
        <v>568.52184299999999</v>
      </c>
      <c r="S831">
        <v>568.52184299999999</v>
      </c>
      <c r="T831" s="194">
        <v>568.52184299999999</v>
      </c>
      <c r="U831" t="s">
        <v>193</v>
      </c>
      <c r="V831">
        <v>45658.313472222224</v>
      </c>
    </row>
    <row r="832" spans="1:22" x14ac:dyDescent="0.3">
      <c r="A832" t="s">
        <v>91</v>
      </c>
      <c r="B832" t="s">
        <v>92</v>
      </c>
      <c r="C832" t="s">
        <v>93</v>
      </c>
      <c r="D832" s="29">
        <v>45748</v>
      </c>
      <c r="E832" s="161">
        <v>0</v>
      </c>
      <c r="F832" s="161">
        <v>0</v>
      </c>
      <c r="G832" s="161">
        <v>0</v>
      </c>
      <c r="H832" s="161">
        <v>0</v>
      </c>
      <c r="M832">
        <v>169.2</v>
      </c>
      <c r="N832">
        <v>169.2</v>
      </c>
      <c r="R832">
        <v>179.53321299999999</v>
      </c>
      <c r="S832">
        <v>179.53321299999999</v>
      </c>
      <c r="T832" s="194">
        <v>179.53321299999999</v>
      </c>
      <c r="U832" t="s">
        <v>193</v>
      </c>
      <c r="V832">
        <v>45413.313113425924</v>
      </c>
    </row>
    <row r="833" spans="1:22" x14ac:dyDescent="0.3">
      <c r="A833" t="s">
        <v>91</v>
      </c>
      <c r="B833" t="s">
        <v>92</v>
      </c>
      <c r="C833" t="s">
        <v>88</v>
      </c>
      <c r="D833" s="29">
        <v>45748</v>
      </c>
      <c r="E833" s="161">
        <v>0</v>
      </c>
      <c r="F833" s="161">
        <v>0</v>
      </c>
      <c r="G833" s="161">
        <v>0</v>
      </c>
      <c r="H833" s="161">
        <v>0</v>
      </c>
      <c r="L833">
        <v>297.82565399999999</v>
      </c>
      <c r="R833">
        <v>618.39218000000005</v>
      </c>
      <c r="S833">
        <v>618.39218000000005</v>
      </c>
      <c r="T833" s="194">
        <v>618.39218000000005</v>
      </c>
      <c r="U833" t="s">
        <v>193</v>
      </c>
      <c r="V833">
        <v>45708.403217592589</v>
      </c>
    </row>
    <row r="834" spans="1:22" x14ac:dyDescent="0.3">
      <c r="A834" t="s">
        <v>91</v>
      </c>
      <c r="B834" t="s">
        <v>92</v>
      </c>
      <c r="C834" t="s">
        <v>93</v>
      </c>
      <c r="D834" s="29">
        <v>45749</v>
      </c>
      <c r="E834" s="161">
        <v>0</v>
      </c>
      <c r="F834" s="161">
        <v>0</v>
      </c>
      <c r="G834" s="161">
        <v>0</v>
      </c>
      <c r="H834" s="161">
        <v>0</v>
      </c>
      <c r="M834">
        <v>169.2</v>
      </c>
      <c r="N834">
        <v>169.2</v>
      </c>
      <c r="R834">
        <v>179.53321299999999</v>
      </c>
      <c r="S834">
        <v>179.53321299999999</v>
      </c>
      <c r="T834" s="194">
        <v>179.53321299999999</v>
      </c>
      <c r="U834" t="s">
        <v>193</v>
      </c>
      <c r="V834">
        <v>45413.313206018516</v>
      </c>
    </row>
    <row r="835" spans="1:22" x14ac:dyDescent="0.3">
      <c r="A835" t="s">
        <v>91</v>
      </c>
      <c r="B835" t="s">
        <v>92</v>
      </c>
      <c r="C835" t="s">
        <v>88</v>
      </c>
      <c r="D835" s="29">
        <v>45749</v>
      </c>
      <c r="E835" s="161">
        <v>0</v>
      </c>
      <c r="F835" s="161">
        <v>0</v>
      </c>
      <c r="G835" s="161">
        <v>0</v>
      </c>
      <c r="H835" s="161">
        <v>0</v>
      </c>
      <c r="L835">
        <v>297.82565399999999</v>
      </c>
      <c r="R835">
        <v>618.39218000000005</v>
      </c>
      <c r="S835">
        <v>618.39218000000005</v>
      </c>
      <c r="T835" s="194">
        <v>618.39218000000005</v>
      </c>
      <c r="U835" t="s">
        <v>193</v>
      </c>
      <c r="V835">
        <v>45708.403333333335</v>
      </c>
    </row>
    <row r="836" spans="1:22" x14ac:dyDescent="0.3">
      <c r="A836" t="s">
        <v>91</v>
      </c>
      <c r="B836" t="s">
        <v>92</v>
      </c>
      <c r="C836" t="s">
        <v>93</v>
      </c>
      <c r="D836" s="29">
        <v>45750</v>
      </c>
      <c r="E836" s="161">
        <v>0</v>
      </c>
      <c r="F836" s="161">
        <v>0</v>
      </c>
      <c r="G836" s="161">
        <v>0</v>
      </c>
      <c r="H836" s="161">
        <v>0</v>
      </c>
      <c r="M836">
        <v>169.2</v>
      </c>
      <c r="N836">
        <v>169.2</v>
      </c>
      <c r="R836">
        <v>179.53321299999999</v>
      </c>
      <c r="S836">
        <v>179.53321299999999</v>
      </c>
      <c r="T836" s="194">
        <v>179.53321299999999</v>
      </c>
      <c r="U836" t="s">
        <v>193</v>
      </c>
      <c r="V836">
        <v>45413.313310185185</v>
      </c>
    </row>
    <row r="837" spans="1:22" x14ac:dyDescent="0.3">
      <c r="A837" t="s">
        <v>91</v>
      </c>
      <c r="B837" t="s">
        <v>92</v>
      </c>
      <c r="C837" t="s">
        <v>88</v>
      </c>
      <c r="D837" s="29">
        <v>45750</v>
      </c>
      <c r="E837" s="161">
        <v>0</v>
      </c>
      <c r="F837" s="161">
        <v>0</v>
      </c>
      <c r="G837" s="161">
        <v>0</v>
      </c>
      <c r="H837" s="161">
        <v>0</v>
      </c>
      <c r="L837">
        <v>297.82565399999999</v>
      </c>
      <c r="R837">
        <v>618.39218000000005</v>
      </c>
      <c r="S837">
        <v>618.39218000000005</v>
      </c>
      <c r="T837" s="194">
        <v>618.39218000000005</v>
      </c>
      <c r="U837" t="s">
        <v>193</v>
      </c>
      <c r="V837">
        <v>45708.402187500003</v>
      </c>
    </row>
    <row r="838" spans="1:22" x14ac:dyDescent="0.3">
      <c r="A838" t="s">
        <v>91</v>
      </c>
      <c r="B838" t="s">
        <v>92</v>
      </c>
      <c r="C838" t="s">
        <v>93</v>
      </c>
      <c r="D838" s="29">
        <v>45751</v>
      </c>
      <c r="E838" s="161">
        <v>0</v>
      </c>
      <c r="F838" s="161">
        <v>0</v>
      </c>
      <c r="G838" s="161">
        <v>0</v>
      </c>
      <c r="H838" s="161">
        <v>0</v>
      </c>
      <c r="M838">
        <v>169.2</v>
      </c>
      <c r="N838">
        <v>169.2</v>
      </c>
      <c r="R838">
        <v>179.53321299999999</v>
      </c>
      <c r="S838">
        <v>179.53321299999999</v>
      </c>
      <c r="T838" s="194">
        <v>179.53321299999999</v>
      </c>
      <c r="U838" t="s">
        <v>193</v>
      </c>
      <c r="V838">
        <v>45413.313379629632</v>
      </c>
    </row>
    <row r="839" spans="1:22" x14ac:dyDescent="0.3">
      <c r="A839" t="s">
        <v>91</v>
      </c>
      <c r="B839" t="s">
        <v>92</v>
      </c>
      <c r="C839" t="s">
        <v>88</v>
      </c>
      <c r="D839" s="29">
        <v>45751</v>
      </c>
      <c r="E839" s="161">
        <v>0</v>
      </c>
      <c r="F839" s="161">
        <v>0</v>
      </c>
      <c r="G839" s="161">
        <v>0</v>
      </c>
      <c r="H839" s="161">
        <v>0</v>
      </c>
      <c r="L839">
        <v>297.82565399999999</v>
      </c>
      <c r="R839">
        <v>618.39218000000005</v>
      </c>
      <c r="S839">
        <v>618.39218000000005</v>
      </c>
      <c r="T839" s="194">
        <v>618.39218000000005</v>
      </c>
      <c r="U839" t="s">
        <v>193</v>
      </c>
      <c r="V839">
        <v>45708.403229166666</v>
      </c>
    </row>
    <row r="840" spans="1:22" x14ac:dyDescent="0.3">
      <c r="A840" t="s">
        <v>91</v>
      </c>
      <c r="B840" t="s">
        <v>92</v>
      </c>
      <c r="C840" t="s">
        <v>93</v>
      </c>
      <c r="D840" s="29">
        <v>45752</v>
      </c>
      <c r="E840" s="161">
        <v>0</v>
      </c>
      <c r="F840" s="161">
        <v>0</v>
      </c>
      <c r="G840" s="161">
        <v>0</v>
      </c>
      <c r="H840" s="161">
        <v>0</v>
      </c>
      <c r="M840">
        <v>169.2</v>
      </c>
      <c r="N840">
        <v>169.2</v>
      </c>
      <c r="R840">
        <v>179.53321299999999</v>
      </c>
      <c r="S840">
        <v>179.53321299999999</v>
      </c>
      <c r="T840" s="194">
        <v>179.53321299999999</v>
      </c>
      <c r="U840" t="s">
        <v>193</v>
      </c>
      <c r="V840">
        <v>45413.313379629632</v>
      </c>
    </row>
    <row r="841" spans="1:22" x14ac:dyDescent="0.3">
      <c r="A841" t="s">
        <v>91</v>
      </c>
      <c r="B841" t="s">
        <v>92</v>
      </c>
      <c r="C841" t="s">
        <v>88</v>
      </c>
      <c r="D841" s="29">
        <v>45752</v>
      </c>
      <c r="E841" s="161">
        <v>0</v>
      </c>
      <c r="F841" s="161">
        <v>0</v>
      </c>
      <c r="G841" s="161">
        <v>0</v>
      </c>
      <c r="H841" s="161">
        <v>0</v>
      </c>
      <c r="L841">
        <v>297.82565399999999</v>
      </c>
      <c r="R841">
        <v>618.39218000000005</v>
      </c>
      <c r="S841">
        <v>618.39218000000005</v>
      </c>
      <c r="T841" s="194">
        <v>618.39218000000005</v>
      </c>
      <c r="U841" t="s">
        <v>193</v>
      </c>
      <c r="V841">
        <v>45708.402199074073</v>
      </c>
    </row>
    <row r="842" spans="1:22" x14ac:dyDescent="0.3">
      <c r="A842" t="s">
        <v>91</v>
      </c>
      <c r="B842" t="s">
        <v>92</v>
      </c>
      <c r="C842" t="s">
        <v>93</v>
      </c>
      <c r="D842" s="29">
        <v>45753</v>
      </c>
      <c r="E842" s="161">
        <v>0</v>
      </c>
      <c r="F842" s="161">
        <v>0</v>
      </c>
      <c r="G842" s="161">
        <v>0</v>
      </c>
      <c r="H842" s="161">
        <v>0</v>
      </c>
      <c r="M842">
        <v>169.2</v>
      </c>
      <c r="N842">
        <v>169.2</v>
      </c>
      <c r="R842">
        <v>179.53321299999999</v>
      </c>
      <c r="S842">
        <v>179.53321299999999</v>
      </c>
      <c r="T842" s="194">
        <v>179.53321299999999</v>
      </c>
      <c r="U842" t="s">
        <v>193</v>
      </c>
      <c r="V842">
        <v>45413.313379629632</v>
      </c>
    </row>
    <row r="843" spans="1:22" x14ac:dyDescent="0.3">
      <c r="A843" t="s">
        <v>91</v>
      </c>
      <c r="B843" t="s">
        <v>92</v>
      </c>
      <c r="C843" t="s">
        <v>88</v>
      </c>
      <c r="D843" s="29">
        <v>45753</v>
      </c>
      <c r="E843" s="161">
        <v>0</v>
      </c>
      <c r="F843" s="161">
        <v>0</v>
      </c>
      <c r="G843" s="161">
        <v>0</v>
      </c>
      <c r="H843" s="161">
        <v>0</v>
      </c>
      <c r="L843">
        <v>297.82565399999999</v>
      </c>
      <c r="R843">
        <v>618.39218000000005</v>
      </c>
      <c r="S843">
        <v>618.39218000000005</v>
      </c>
      <c r="T843" s="194">
        <v>618.39218000000005</v>
      </c>
      <c r="U843" t="s">
        <v>193</v>
      </c>
      <c r="V843">
        <v>45708.403275462966</v>
      </c>
    </row>
    <row r="844" spans="1:22" x14ac:dyDescent="0.3">
      <c r="A844" t="s">
        <v>91</v>
      </c>
      <c r="B844" t="s">
        <v>92</v>
      </c>
      <c r="C844" t="s">
        <v>93</v>
      </c>
      <c r="D844" s="29">
        <v>45754</v>
      </c>
      <c r="E844" s="161">
        <v>0</v>
      </c>
      <c r="F844" s="161">
        <v>0</v>
      </c>
      <c r="G844" s="161">
        <v>0</v>
      </c>
      <c r="H844" s="161">
        <v>0</v>
      </c>
      <c r="M844">
        <v>169.2</v>
      </c>
      <c r="N844">
        <v>169.2</v>
      </c>
      <c r="R844">
        <v>179.53321299999999</v>
      </c>
      <c r="S844">
        <v>179.53321299999999</v>
      </c>
      <c r="T844" s="194">
        <v>179.53321299999999</v>
      </c>
      <c r="U844" t="s">
        <v>193</v>
      </c>
      <c r="V844">
        <v>45413.313391203701</v>
      </c>
    </row>
    <row r="845" spans="1:22" x14ac:dyDescent="0.3">
      <c r="A845" t="s">
        <v>91</v>
      </c>
      <c r="B845" t="s">
        <v>92</v>
      </c>
      <c r="C845" t="s">
        <v>88</v>
      </c>
      <c r="D845" s="29">
        <v>45754</v>
      </c>
      <c r="E845" s="161">
        <v>0</v>
      </c>
      <c r="F845" s="161">
        <v>0</v>
      </c>
      <c r="G845" s="161">
        <v>0</v>
      </c>
      <c r="H845" s="161">
        <v>0</v>
      </c>
      <c r="L845">
        <v>297.82565399999999</v>
      </c>
      <c r="R845">
        <v>618.39218000000005</v>
      </c>
      <c r="S845">
        <v>618.39218000000005</v>
      </c>
      <c r="T845" s="194">
        <v>618.39218000000005</v>
      </c>
      <c r="U845" t="s">
        <v>193</v>
      </c>
      <c r="V845">
        <v>45708.402083333334</v>
      </c>
    </row>
    <row r="846" spans="1:22" x14ac:dyDescent="0.3">
      <c r="A846" t="s">
        <v>91</v>
      </c>
      <c r="B846" t="s">
        <v>92</v>
      </c>
      <c r="C846" t="s">
        <v>93</v>
      </c>
      <c r="D846" s="29">
        <v>45755</v>
      </c>
      <c r="E846" s="161">
        <v>0</v>
      </c>
      <c r="F846" s="161">
        <v>0</v>
      </c>
      <c r="G846" s="161">
        <v>0</v>
      </c>
      <c r="H846" s="161">
        <v>0</v>
      </c>
      <c r="M846">
        <v>169.2</v>
      </c>
      <c r="N846">
        <v>169.2</v>
      </c>
      <c r="R846">
        <v>179.53321299999999</v>
      </c>
      <c r="S846">
        <v>179.53321299999999</v>
      </c>
      <c r="T846" s="194">
        <v>179.53321299999999</v>
      </c>
      <c r="U846" t="s">
        <v>193</v>
      </c>
      <c r="V846">
        <v>45413.313391203701</v>
      </c>
    </row>
    <row r="847" spans="1:22" x14ac:dyDescent="0.3">
      <c r="A847" t="s">
        <v>91</v>
      </c>
      <c r="B847" t="s">
        <v>92</v>
      </c>
      <c r="C847" t="s">
        <v>88</v>
      </c>
      <c r="D847" s="29">
        <v>45755</v>
      </c>
      <c r="E847" s="161">
        <v>0</v>
      </c>
      <c r="F847" s="161">
        <v>0</v>
      </c>
      <c r="G847" s="161">
        <v>0</v>
      </c>
      <c r="H847" s="161">
        <v>0</v>
      </c>
      <c r="L847">
        <v>297.82565399999999</v>
      </c>
      <c r="R847">
        <v>618.39218000000005</v>
      </c>
      <c r="S847">
        <v>618.39218000000005</v>
      </c>
      <c r="T847" s="194">
        <v>618.39218000000005</v>
      </c>
      <c r="U847" t="s">
        <v>193</v>
      </c>
      <c r="V847">
        <v>45708.402407407404</v>
      </c>
    </row>
    <row r="848" spans="1:22" x14ac:dyDescent="0.3">
      <c r="A848" t="s">
        <v>91</v>
      </c>
      <c r="B848" t="s">
        <v>92</v>
      </c>
      <c r="C848" t="s">
        <v>93</v>
      </c>
      <c r="D848" s="29">
        <v>45756</v>
      </c>
      <c r="E848" s="161">
        <v>0</v>
      </c>
      <c r="F848" s="161">
        <v>0</v>
      </c>
      <c r="G848" s="161">
        <v>0</v>
      </c>
      <c r="H848" s="161">
        <v>0</v>
      </c>
      <c r="M848">
        <v>169.2</v>
      </c>
      <c r="N848">
        <v>169.2</v>
      </c>
      <c r="R848">
        <v>179.53321299999999</v>
      </c>
      <c r="S848">
        <v>179.53321299999999</v>
      </c>
      <c r="T848" s="194">
        <v>179.53321299999999</v>
      </c>
      <c r="U848" t="s">
        <v>193</v>
      </c>
      <c r="V848">
        <v>45413.313391203701</v>
      </c>
    </row>
    <row r="849" spans="1:22" x14ac:dyDescent="0.3">
      <c r="A849" t="s">
        <v>91</v>
      </c>
      <c r="B849" t="s">
        <v>92</v>
      </c>
      <c r="C849" t="s">
        <v>88</v>
      </c>
      <c r="D849" s="29">
        <v>45756</v>
      </c>
      <c r="E849" s="161">
        <v>0</v>
      </c>
      <c r="F849" s="161">
        <v>0</v>
      </c>
      <c r="G849" s="161">
        <v>0</v>
      </c>
      <c r="H849" s="161">
        <v>0</v>
      </c>
      <c r="L849">
        <v>297.82565399999999</v>
      </c>
      <c r="R849">
        <v>618.39218000000005</v>
      </c>
      <c r="S849">
        <v>618.39218000000005</v>
      </c>
      <c r="T849" s="194">
        <v>618.39218000000005</v>
      </c>
      <c r="U849" t="s">
        <v>193</v>
      </c>
      <c r="V849">
        <v>45708.402060185188</v>
      </c>
    </row>
    <row r="850" spans="1:22" x14ac:dyDescent="0.3">
      <c r="A850" t="s">
        <v>91</v>
      </c>
      <c r="B850" t="s">
        <v>92</v>
      </c>
      <c r="C850" t="s">
        <v>93</v>
      </c>
      <c r="D850" s="29">
        <v>45757</v>
      </c>
      <c r="E850" s="161">
        <v>0</v>
      </c>
      <c r="F850" s="161">
        <v>0</v>
      </c>
      <c r="G850" s="161">
        <v>0</v>
      </c>
      <c r="H850" s="161">
        <v>0</v>
      </c>
      <c r="M850">
        <v>169.2</v>
      </c>
      <c r="N850">
        <v>169.2</v>
      </c>
      <c r="R850">
        <v>179.53321299999999</v>
      </c>
      <c r="S850">
        <v>179.53321299999999</v>
      </c>
      <c r="T850" s="194">
        <v>179.53321299999999</v>
      </c>
      <c r="U850" t="s">
        <v>193</v>
      </c>
      <c r="V850">
        <v>45413.313402777778</v>
      </c>
    </row>
    <row r="851" spans="1:22" x14ac:dyDescent="0.3">
      <c r="A851" t="s">
        <v>91</v>
      </c>
      <c r="B851" t="s">
        <v>92</v>
      </c>
      <c r="C851" t="s">
        <v>88</v>
      </c>
      <c r="D851" s="29">
        <v>45757</v>
      </c>
      <c r="E851" s="161">
        <v>0</v>
      </c>
      <c r="F851" s="161">
        <v>0</v>
      </c>
      <c r="G851" s="161">
        <v>0</v>
      </c>
      <c r="H851" s="161">
        <v>0</v>
      </c>
      <c r="L851">
        <v>297.82565399999999</v>
      </c>
      <c r="R851">
        <v>618.39218000000005</v>
      </c>
      <c r="S851">
        <v>618.39218000000005</v>
      </c>
      <c r="T851" s="194">
        <v>618.39218000000005</v>
      </c>
      <c r="U851" t="s">
        <v>193</v>
      </c>
      <c r="V851">
        <v>45708.403287037036</v>
      </c>
    </row>
    <row r="852" spans="1:22" x14ac:dyDescent="0.3">
      <c r="A852" t="s">
        <v>91</v>
      </c>
      <c r="B852" t="s">
        <v>92</v>
      </c>
      <c r="C852" t="s">
        <v>93</v>
      </c>
      <c r="D852" s="29">
        <v>45758</v>
      </c>
      <c r="E852" s="161">
        <v>0</v>
      </c>
      <c r="F852" s="161">
        <v>0</v>
      </c>
      <c r="G852" s="161">
        <v>0</v>
      </c>
      <c r="H852" s="161">
        <v>0</v>
      </c>
      <c r="M852">
        <v>169.2</v>
      </c>
      <c r="N852">
        <v>169.2</v>
      </c>
      <c r="R852">
        <v>179.53321299999999</v>
      </c>
      <c r="S852">
        <v>179.53321299999999</v>
      </c>
      <c r="T852" s="194">
        <v>179.53321299999999</v>
      </c>
      <c r="U852" t="s">
        <v>193</v>
      </c>
      <c r="V852">
        <v>45413.313402777778</v>
      </c>
    </row>
    <row r="853" spans="1:22" x14ac:dyDescent="0.3">
      <c r="A853" t="s">
        <v>91</v>
      </c>
      <c r="B853" t="s">
        <v>92</v>
      </c>
      <c r="C853" t="s">
        <v>88</v>
      </c>
      <c r="D853" s="29">
        <v>45758</v>
      </c>
      <c r="E853" s="161">
        <v>0</v>
      </c>
      <c r="F853" s="161">
        <v>0</v>
      </c>
      <c r="G853" s="161">
        <v>0</v>
      </c>
      <c r="H853" s="161">
        <v>0</v>
      </c>
      <c r="L853">
        <v>297.82565399999999</v>
      </c>
      <c r="R853">
        <v>618.39218000000005</v>
      </c>
      <c r="S853">
        <v>618.39218000000005</v>
      </c>
      <c r="T853" s="194">
        <v>618.39218000000005</v>
      </c>
      <c r="U853" t="s">
        <v>193</v>
      </c>
      <c r="V853">
        <v>45708.402418981481</v>
      </c>
    </row>
    <row r="854" spans="1:22" x14ac:dyDescent="0.3">
      <c r="A854" t="s">
        <v>91</v>
      </c>
      <c r="B854" t="s">
        <v>92</v>
      </c>
      <c r="C854" t="s">
        <v>93</v>
      </c>
      <c r="D854" s="29">
        <v>45759</v>
      </c>
      <c r="E854" s="161">
        <v>0</v>
      </c>
      <c r="F854" s="161">
        <v>0</v>
      </c>
      <c r="G854" s="161">
        <v>0</v>
      </c>
      <c r="H854" s="161">
        <v>0</v>
      </c>
      <c r="M854">
        <v>169.2</v>
      </c>
      <c r="N854">
        <v>169.2</v>
      </c>
      <c r="R854">
        <v>179.53321299999999</v>
      </c>
      <c r="S854">
        <v>179.53321299999999</v>
      </c>
      <c r="T854" s="194">
        <v>179.53321299999999</v>
      </c>
      <c r="U854" t="s">
        <v>193</v>
      </c>
      <c r="V854">
        <v>45413.313402777778</v>
      </c>
    </row>
    <row r="855" spans="1:22" x14ac:dyDescent="0.3">
      <c r="A855" t="s">
        <v>91</v>
      </c>
      <c r="B855" t="s">
        <v>92</v>
      </c>
      <c r="C855" t="s">
        <v>88</v>
      </c>
      <c r="D855" s="29">
        <v>45759</v>
      </c>
      <c r="E855" s="161">
        <v>0</v>
      </c>
      <c r="F855" s="161">
        <v>0</v>
      </c>
      <c r="G855" s="161">
        <v>0</v>
      </c>
      <c r="H855" s="161">
        <v>0</v>
      </c>
      <c r="L855">
        <v>297.82565399999999</v>
      </c>
      <c r="R855">
        <v>618.39218000000005</v>
      </c>
      <c r="S855">
        <v>618.39218000000005</v>
      </c>
      <c r="T855" s="194">
        <v>618.39218000000005</v>
      </c>
      <c r="U855" t="s">
        <v>193</v>
      </c>
      <c r="V855">
        <v>45708.402604166666</v>
      </c>
    </row>
    <row r="856" spans="1:22" x14ac:dyDescent="0.3">
      <c r="A856" t="s">
        <v>91</v>
      </c>
      <c r="B856" t="s">
        <v>92</v>
      </c>
      <c r="C856" t="s">
        <v>93</v>
      </c>
      <c r="D856" s="29">
        <v>45760</v>
      </c>
      <c r="E856" s="161">
        <v>0</v>
      </c>
      <c r="F856" s="161">
        <v>0</v>
      </c>
      <c r="G856" s="161">
        <v>0</v>
      </c>
      <c r="H856" s="161">
        <v>0</v>
      </c>
      <c r="M856">
        <v>169.2</v>
      </c>
      <c r="N856">
        <v>169.2</v>
      </c>
      <c r="R856">
        <v>179.53321299999999</v>
      </c>
      <c r="S856">
        <v>179.53321299999999</v>
      </c>
      <c r="T856" s="194">
        <v>179.53321299999999</v>
      </c>
      <c r="U856" t="s">
        <v>193</v>
      </c>
      <c r="V856">
        <v>45413.313402777778</v>
      </c>
    </row>
    <row r="857" spans="1:22" x14ac:dyDescent="0.3">
      <c r="A857" t="s">
        <v>91</v>
      </c>
      <c r="B857" t="s">
        <v>92</v>
      </c>
      <c r="C857" t="s">
        <v>88</v>
      </c>
      <c r="D857" s="29">
        <v>45760</v>
      </c>
      <c r="E857" s="161">
        <v>0</v>
      </c>
      <c r="F857" s="161">
        <v>0</v>
      </c>
      <c r="G857" s="161">
        <v>0</v>
      </c>
      <c r="H857" s="161">
        <v>0</v>
      </c>
      <c r="L857">
        <v>297.82565399999999</v>
      </c>
      <c r="R857">
        <v>618.39218000000005</v>
      </c>
      <c r="S857">
        <v>618.39218000000005</v>
      </c>
      <c r="T857" s="194">
        <v>618.39218000000005</v>
      </c>
      <c r="U857" t="s">
        <v>193</v>
      </c>
      <c r="V857">
        <v>45708.402326388888</v>
      </c>
    </row>
    <row r="858" spans="1:22" x14ac:dyDescent="0.3">
      <c r="A858" t="s">
        <v>91</v>
      </c>
      <c r="B858" t="s">
        <v>92</v>
      </c>
      <c r="C858" t="s">
        <v>93</v>
      </c>
      <c r="D858" s="29">
        <v>45761</v>
      </c>
      <c r="E858" s="161">
        <v>0</v>
      </c>
      <c r="F858" s="161">
        <v>0</v>
      </c>
      <c r="G858" s="161">
        <v>0</v>
      </c>
      <c r="H858" s="161">
        <v>0</v>
      </c>
      <c r="M858">
        <v>169.2</v>
      </c>
      <c r="N858">
        <v>169.2</v>
      </c>
      <c r="R858">
        <v>179.53321299999999</v>
      </c>
      <c r="S858">
        <v>179.53321299999999</v>
      </c>
      <c r="T858" s="194">
        <v>179.53321299999999</v>
      </c>
      <c r="U858" t="s">
        <v>193</v>
      </c>
      <c r="V858">
        <v>45413.313402777778</v>
      </c>
    </row>
    <row r="859" spans="1:22" x14ac:dyDescent="0.3">
      <c r="A859" t="s">
        <v>91</v>
      </c>
      <c r="B859" t="s">
        <v>92</v>
      </c>
      <c r="C859" t="s">
        <v>88</v>
      </c>
      <c r="D859" s="29">
        <v>45761</v>
      </c>
      <c r="E859" s="161">
        <v>0</v>
      </c>
      <c r="F859" s="161">
        <v>0</v>
      </c>
      <c r="G859" s="161">
        <v>0</v>
      </c>
      <c r="H859" s="161">
        <v>0</v>
      </c>
      <c r="L859">
        <v>297.82565399999999</v>
      </c>
      <c r="R859">
        <v>618.39218000000005</v>
      </c>
      <c r="S859">
        <v>618.39218000000005</v>
      </c>
      <c r="T859" s="194">
        <v>618.39218000000005</v>
      </c>
      <c r="U859" t="s">
        <v>193</v>
      </c>
      <c r="V859">
        <v>45708.402673611112</v>
      </c>
    </row>
    <row r="860" spans="1:22" x14ac:dyDescent="0.3">
      <c r="A860" t="s">
        <v>91</v>
      </c>
      <c r="B860" t="s">
        <v>92</v>
      </c>
      <c r="C860" t="s">
        <v>93</v>
      </c>
      <c r="D860" s="29">
        <v>45762</v>
      </c>
      <c r="E860" s="161">
        <v>0</v>
      </c>
      <c r="F860" s="161">
        <v>0</v>
      </c>
      <c r="G860" s="161">
        <v>0</v>
      </c>
      <c r="H860" s="161">
        <v>0</v>
      </c>
      <c r="M860">
        <v>169.2</v>
      </c>
      <c r="N860">
        <v>169.2</v>
      </c>
      <c r="R860">
        <v>179.53321299999999</v>
      </c>
      <c r="S860">
        <v>179.53321299999999</v>
      </c>
      <c r="T860" s="194">
        <v>179.53321299999999</v>
      </c>
      <c r="U860" t="s">
        <v>193</v>
      </c>
      <c r="V860">
        <v>45413.313414351855</v>
      </c>
    </row>
    <row r="861" spans="1:22" x14ac:dyDescent="0.3">
      <c r="A861" t="s">
        <v>91</v>
      </c>
      <c r="B861" t="s">
        <v>92</v>
      </c>
      <c r="C861" t="s">
        <v>88</v>
      </c>
      <c r="D861" s="29">
        <v>45762</v>
      </c>
      <c r="E861" s="161">
        <v>0</v>
      </c>
      <c r="F861" s="161">
        <v>0</v>
      </c>
      <c r="G861" s="161">
        <v>0</v>
      </c>
      <c r="H861" s="161">
        <v>0</v>
      </c>
      <c r="L861">
        <v>297.82565399999999</v>
      </c>
      <c r="R861">
        <v>618.39218000000005</v>
      </c>
      <c r="S861">
        <v>618.39218000000005</v>
      </c>
      <c r="T861" s="194">
        <v>618.39218000000005</v>
      </c>
      <c r="U861" t="s">
        <v>193</v>
      </c>
      <c r="V861">
        <v>45708.403344907405</v>
      </c>
    </row>
    <row r="862" spans="1:22" x14ac:dyDescent="0.3">
      <c r="A862" t="s">
        <v>91</v>
      </c>
      <c r="B862" t="s">
        <v>92</v>
      </c>
      <c r="C862" t="s">
        <v>93</v>
      </c>
      <c r="D862" s="29">
        <v>45763</v>
      </c>
      <c r="E862" s="161">
        <v>0</v>
      </c>
      <c r="F862" s="161">
        <v>0</v>
      </c>
      <c r="G862" s="161">
        <v>0</v>
      </c>
      <c r="H862" s="161">
        <v>0</v>
      </c>
      <c r="M862">
        <v>169.2</v>
      </c>
      <c r="N862">
        <v>169.2</v>
      </c>
      <c r="R862">
        <v>179.53321299999999</v>
      </c>
      <c r="S862">
        <v>179.53321299999999</v>
      </c>
      <c r="T862" s="194">
        <v>179.53321299999999</v>
      </c>
      <c r="U862" t="s">
        <v>193</v>
      </c>
      <c r="V862">
        <v>45413.313414351855</v>
      </c>
    </row>
    <row r="863" spans="1:22" x14ac:dyDescent="0.3">
      <c r="A863" t="s">
        <v>91</v>
      </c>
      <c r="B863" t="s">
        <v>92</v>
      </c>
      <c r="C863" t="s">
        <v>88</v>
      </c>
      <c r="D863" s="29">
        <v>45763</v>
      </c>
      <c r="E863" s="161">
        <v>0</v>
      </c>
      <c r="F863" s="161">
        <v>0</v>
      </c>
      <c r="G863" s="161">
        <v>0</v>
      </c>
      <c r="H863" s="161">
        <v>0</v>
      </c>
      <c r="L863">
        <v>297.82565399999999</v>
      </c>
      <c r="R863">
        <v>618.39218000000005</v>
      </c>
      <c r="S863">
        <v>618.39218000000005</v>
      </c>
      <c r="T863" s="194">
        <v>618.39218000000005</v>
      </c>
      <c r="U863" t="s">
        <v>193</v>
      </c>
      <c r="V863">
        <v>45708.402291666665</v>
      </c>
    </row>
    <row r="864" spans="1:22" x14ac:dyDescent="0.3">
      <c r="A864" t="s">
        <v>91</v>
      </c>
      <c r="B864" t="s">
        <v>92</v>
      </c>
      <c r="C864" t="s">
        <v>93</v>
      </c>
      <c r="D864" s="29">
        <v>45764</v>
      </c>
      <c r="E864" s="161">
        <v>0</v>
      </c>
      <c r="F864" s="161">
        <v>0</v>
      </c>
      <c r="G864" s="161">
        <v>0</v>
      </c>
      <c r="H864" s="161">
        <v>0</v>
      </c>
      <c r="M864">
        <v>169.2</v>
      </c>
      <c r="N864">
        <v>169.2</v>
      </c>
      <c r="R864">
        <v>179.53321299999999</v>
      </c>
      <c r="S864">
        <v>179.53321299999999</v>
      </c>
      <c r="T864" s="194">
        <v>179.53321299999999</v>
      </c>
      <c r="U864" t="s">
        <v>193</v>
      </c>
      <c r="V864">
        <v>45413.313414351855</v>
      </c>
    </row>
    <row r="865" spans="1:22" x14ac:dyDescent="0.3">
      <c r="A865" t="s">
        <v>91</v>
      </c>
      <c r="B865" t="s">
        <v>92</v>
      </c>
      <c r="C865" t="s">
        <v>88</v>
      </c>
      <c r="D865" s="29">
        <v>45764</v>
      </c>
      <c r="E865" s="161">
        <v>0</v>
      </c>
      <c r="F865" s="161">
        <v>0</v>
      </c>
      <c r="G865" s="161">
        <v>0</v>
      </c>
      <c r="H865" s="161">
        <v>0</v>
      </c>
      <c r="L865">
        <v>297.82565399999999</v>
      </c>
      <c r="R865">
        <v>618.39218000000005</v>
      </c>
      <c r="S865">
        <v>618.39218000000005</v>
      </c>
      <c r="T865" s="194">
        <v>618.39218000000005</v>
      </c>
      <c r="U865" t="s">
        <v>193</v>
      </c>
      <c r="V865">
        <v>45708.403437499997</v>
      </c>
    </row>
    <row r="866" spans="1:22" x14ac:dyDescent="0.3">
      <c r="A866" t="s">
        <v>91</v>
      </c>
      <c r="B866" t="s">
        <v>92</v>
      </c>
      <c r="C866" t="s">
        <v>93</v>
      </c>
      <c r="D866" s="29">
        <v>45765</v>
      </c>
      <c r="E866" s="161">
        <v>0</v>
      </c>
      <c r="F866" s="161">
        <v>0</v>
      </c>
      <c r="G866" s="161">
        <v>0</v>
      </c>
      <c r="H866" s="161">
        <v>0</v>
      </c>
      <c r="M866">
        <v>169.2</v>
      </c>
      <c r="N866">
        <v>169.2</v>
      </c>
      <c r="R866">
        <v>179.53321299999999</v>
      </c>
      <c r="S866">
        <v>179.53321299999999</v>
      </c>
      <c r="T866" s="194">
        <v>179.53321299999999</v>
      </c>
      <c r="U866" t="s">
        <v>193</v>
      </c>
      <c r="V866">
        <v>45413.313414351855</v>
      </c>
    </row>
    <row r="867" spans="1:22" x14ac:dyDescent="0.3">
      <c r="A867" t="s">
        <v>91</v>
      </c>
      <c r="B867" t="s">
        <v>92</v>
      </c>
      <c r="C867" t="s">
        <v>88</v>
      </c>
      <c r="D867" s="29">
        <v>45765</v>
      </c>
      <c r="E867" s="161">
        <v>0</v>
      </c>
      <c r="F867" s="161">
        <v>0</v>
      </c>
      <c r="G867" s="161">
        <v>0</v>
      </c>
      <c r="H867" s="161">
        <v>0</v>
      </c>
      <c r="L867">
        <v>297.82565399999999</v>
      </c>
      <c r="R867">
        <v>618.39218000000005</v>
      </c>
      <c r="S867">
        <v>618.39218000000005</v>
      </c>
      <c r="T867" s="194">
        <v>618.39218000000005</v>
      </c>
      <c r="U867" t="s">
        <v>193</v>
      </c>
      <c r="V867">
        <v>45708.402743055558</v>
      </c>
    </row>
    <row r="868" spans="1:22" x14ac:dyDescent="0.3">
      <c r="A868" t="s">
        <v>91</v>
      </c>
      <c r="B868" t="s">
        <v>92</v>
      </c>
      <c r="C868" t="s">
        <v>93</v>
      </c>
      <c r="D868" s="29">
        <v>45766</v>
      </c>
      <c r="E868" s="161">
        <v>0</v>
      </c>
      <c r="F868" s="161">
        <v>0</v>
      </c>
      <c r="G868" s="161">
        <v>0</v>
      </c>
      <c r="H868" s="161">
        <v>0</v>
      </c>
      <c r="M868">
        <v>169.2</v>
      </c>
      <c r="N868">
        <v>169.2</v>
      </c>
      <c r="R868">
        <v>179.53321299999999</v>
      </c>
      <c r="S868">
        <v>179.53321299999999</v>
      </c>
      <c r="T868" s="194">
        <v>179.53321299999999</v>
      </c>
      <c r="U868" t="s">
        <v>193</v>
      </c>
      <c r="V868">
        <v>45413.313425925924</v>
      </c>
    </row>
    <row r="869" spans="1:22" x14ac:dyDescent="0.3">
      <c r="A869" t="s">
        <v>91</v>
      </c>
      <c r="B869" t="s">
        <v>92</v>
      </c>
      <c r="C869" t="s">
        <v>88</v>
      </c>
      <c r="D869" s="29">
        <v>45766</v>
      </c>
      <c r="E869" s="161">
        <v>0</v>
      </c>
      <c r="F869" s="161">
        <v>0</v>
      </c>
      <c r="G869" s="161">
        <v>0</v>
      </c>
      <c r="H869" s="161">
        <v>0</v>
      </c>
      <c r="L869">
        <v>297.82565399999999</v>
      </c>
      <c r="R869">
        <v>618.39218000000005</v>
      </c>
      <c r="S869">
        <v>618.39218000000005</v>
      </c>
      <c r="T869" s="194">
        <v>618.39218000000005</v>
      </c>
      <c r="U869" t="s">
        <v>193</v>
      </c>
      <c r="V869">
        <v>45708.403310185182</v>
      </c>
    </row>
    <row r="870" spans="1:22" x14ac:dyDescent="0.3">
      <c r="A870" t="s">
        <v>91</v>
      </c>
      <c r="B870" t="s">
        <v>92</v>
      </c>
      <c r="C870" t="s">
        <v>93</v>
      </c>
      <c r="D870" s="29">
        <v>45767</v>
      </c>
      <c r="E870" s="161">
        <v>0</v>
      </c>
      <c r="F870" s="161">
        <v>0</v>
      </c>
      <c r="G870" s="161">
        <v>0</v>
      </c>
      <c r="H870" s="161">
        <v>0</v>
      </c>
      <c r="M870">
        <v>169.2</v>
      </c>
      <c r="N870">
        <v>169.2</v>
      </c>
      <c r="R870">
        <v>179.53321299999999</v>
      </c>
      <c r="S870">
        <v>179.53321299999999</v>
      </c>
      <c r="T870" s="194">
        <v>179.53321299999999</v>
      </c>
      <c r="U870" t="s">
        <v>193</v>
      </c>
      <c r="V870">
        <v>45413.313425925924</v>
      </c>
    </row>
    <row r="871" spans="1:22" x14ac:dyDescent="0.3">
      <c r="A871" t="s">
        <v>91</v>
      </c>
      <c r="B871" t="s">
        <v>92</v>
      </c>
      <c r="C871" t="s">
        <v>88</v>
      </c>
      <c r="D871" s="29">
        <v>45767</v>
      </c>
      <c r="E871" s="161">
        <v>0</v>
      </c>
      <c r="F871" s="161">
        <v>0</v>
      </c>
      <c r="G871" s="161">
        <v>0</v>
      </c>
      <c r="H871" s="161">
        <v>0</v>
      </c>
      <c r="L871">
        <v>297.82565399999999</v>
      </c>
      <c r="R871">
        <v>618.39218000000005</v>
      </c>
      <c r="S871">
        <v>618.39218000000005</v>
      </c>
      <c r="T871" s="194">
        <v>618.39218000000005</v>
      </c>
      <c r="U871" t="s">
        <v>193</v>
      </c>
      <c r="V871">
        <v>45708.402233796296</v>
      </c>
    </row>
    <row r="872" spans="1:22" x14ac:dyDescent="0.3">
      <c r="A872" t="s">
        <v>91</v>
      </c>
      <c r="B872" t="s">
        <v>92</v>
      </c>
      <c r="C872" t="s">
        <v>93</v>
      </c>
      <c r="D872" s="29">
        <v>45768</v>
      </c>
      <c r="E872" s="161">
        <v>0</v>
      </c>
      <c r="F872" s="161">
        <v>0</v>
      </c>
      <c r="G872" s="161">
        <v>0</v>
      </c>
      <c r="H872" s="161">
        <v>0</v>
      </c>
      <c r="M872">
        <v>169.2</v>
      </c>
      <c r="N872">
        <v>169.2</v>
      </c>
      <c r="R872">
        <v>179.53321299999999</v>
      </c>
      <c r="S872">
        <v>179.53321299999999</v>
      </c>
      <c r="T872" s="194">
        <v>179.53321299999999</v>
      </c>
      <c r="U872" t="s">
        <v>193</v>
      </c>
      <c r="V872">
        <v>45413.313425925924</v>
      </c>
    </row>
    <row r="873" spans="1:22" x14ac:dyDescent="0.3">
      <c r="A873" t="s">
        <v>91</v>
      </c>
      <c r="B873" t="s">
        <v>92</v>
      </c>
      <c r="C873" t="s">
        <v>88</v>
      </c>
      <c r="D873" s="29">
        <v>45768</v>
      </c>
      <c r="E873" s="161">
        <v>0</v>
      </c>
      <c r="F873" s="161">
        <v>0</v>
      </c>
      <c r="G873" s="161">
        <v>0</v>
      </c>
      <c r="H873" s="161">
        <v>0</v>
      </c>
      <c r="L873">
        <v>297.82565399999999</v>
      </c>
      <c r="R873">
        <v>618.39218000000005</v>
      </c>
      <c r="S873">
        <v>618.39218000000005</v>
      </c>
      <c r="T873" s="194">
        <v>618.39218000000005</v>
      </c>
      <c r="U873" t="s">
        <v>193</v>
      </c>
      <c r="V873">
        <v>45708.402685185189</v>
      </c>
    </row>
    <row r="874" spans="1:22" x14ac:dyDescent="0.3">
      <c r="A874" t="s">
        <v>91</v>
      </c>
      <c r="B874" t="s">
        <v>92</v>
      </c>
      <c r="C874" t="s">
        <v>93</v>
      </c>
      <c r="D874" s="29">
        <v>45769</v>
      </c>
      <c r="E874" s="161">
        <v>0</v>
      </c>
      <c r="F874" s="161">
        <v>0</v>
      </c>
      <c r="G874" s="161">
        <v>0</v>
      </c>
      <c r="H874" s="161">
        <v>0</v>
      </c>
      <c r="M874">
        <v>169.2</v>
      </c>
      <c r="N874">
        <v>169.2</v>
      </c>
      <c r="R874">
        <v>179.53321299999999</v>
      </c>
      <c r="S874">
        <v>179.53321299999999</v>
      </c>
      <c r="T874" s="194">
        <v>179.53321299999999</v>
      </c>
      <c r="U874" t="s">
        <v>193</v>
      </c>
      <c r="V874">
        <v>45413.313437500001</v>
      </c>
    </row>
    <row r="875" spans="1:22" x14ac:dyDescent="0.3">
      <c r="A875" t="s">
        <v>91</v>
      </c>
      <c r="B875" t="s">
        <v>92</v>
      </c>
      <c r="C875" t="s">
        <v>88</v>
      </c>
      <c r="D875" s="29">
        <v>45769</v>
      </c>
      <c r="E875" s="161">
        <v>0</v>
      </c>
      <c r="F875" s="161">
        <v>0</v>
      </c>
      <c r="G875" s="161">
        <v>0</v>
      </c>
      <c r="H875" s="161">
        <v>0</v>
      </c>
      <c r="L875">
        <v>297.82565399999999</v>
      </c>
      <c r="R875">
        <v>618.39218000000005</v>
      </c>
      <c r="S875">
        <v>618.39218000000005</v>
      </c>
      <c r="T875" s="194">
        <v>618.39218000000005</v>
      </c>
      <c r="U875" t="s">
        <v>193</v>
      </c>
      <c r="V875">
        <v>45708.403067129628</v>
      </c>
    </row>
    <row r="876" spans="1:22" x14ac:dyDescent="0.3">
      <c r="A876" t="s">
        <v>91</v>
      </c>
      <c r="B876" t="s">
        <v>92</v>
      </c>
      <c r="C876" t="s">
        <v>93</v>
      </c>
      <c r="D876" s="29">
        <v>45770</v>
      </c>
      <c r="E876" s="161">
        <v>0</v>
      </c>
      <c r="F876" s="161">
        <v>0</v>
      </c>
      <c r="G876" s="161">
        <v>0</v>
      </c>
      <c r="H876" s="161">
        <v>0</v>
      </c>
      <c r="M876">
        <v>169.2</v>
      </c>
      <c r="N876">
        <v>169.2</v>
      </c>
      <c r="R876">
        <v>179.53321299999999</v>
      </c>
      <c r="S876">
        <v>179.53321299999999</v>
      </c>
      <c r="T876" s="194">
        <v>179.53321299999999</v>
      </c>
      <c r="U876" t="s">
        <v>193</v>
      </c>
      <c r="V876">
        <v>45413.313437500001</v>
      </c>
    </row>
    <row r="877" spans="1:22" x14ac:dyDescent="0.3">
      <c r="A877" t="s">
        <v>91</v>
      </c>
      <c r="B877" t="s">
        <v>92</v>
      </c>
      <c r="C877" t="s">
        <v>88</v>
      </c>
      <c r="D877" s="29">
        <v>45770</v>
      </c>
      <c r="E877" s="161">
        <v>0</v>
      </c>
      <c r="F877" s="161">
        <v>0</v>
      </c>
      <c r="G877" s="161">
        <v>0</v>
      </c>
      <c r="H877" s="161">
        <v>0</v>
      </c>
      <c r="L877">
        <v>297.82565399999999</v>
      </c>
      <c r="R877">
        <v>618.39218000000005</v>
      </c>
      <c r="S877">
        <v>618.39218000000005</v>
      </c>
      <c r="T877" s="194">
        <v>618.39218000000005</v>
      </c>
      <c r="U877" t="s">
        <v>193</v>
      </c>
      <c r="V877">
        <v>45708.403287037036</v>
      </c>
    </row>
    <row r="878" spans="1:22" x14ac:dyDescent="0.3">
      <c r="A878" t="s">
        <v>91</v>
      </c>
      <c r="B878" t="s">
        <v>92</v>
      </c>
      <c r="C878" t="s">
        <v>93</v>
      </c>
      <c r="D878" s="29">
        <v>45771</v>
      </c>
      <c r="E878" s="161">
        <v>0</v>
      </c>
      <c r="F878" s="161">
        <v>0</v>
      </c>
      <c r="G878" s="161">
        <v>0</v>
      </c>
      <c r="H878" s="161">
        <v>0</v>
      </c>
      <c r="M878">
        <v>169.2</v>
      </c>
      <c r="N878">
        <v>169.2</v>
      </c>
      <c r="R878">
        <v>179.53321299999999</v>
      </c>
      <c r="S878">
        <v>179.53321299999999</v>
      </c>
      <c r="T878" s="194">
        <v>179.53321299999999</v>
      </c>
      <c r="U878" t="s">
        <v>193</v>
      </c>
      <c r="V878">
        <v>45413.313449074078</v>
      </c>
    </row>
    <row r="879" spans="1:22" x14ac:dyDescent="0.3">
      <c r="A879" t="s">
        <v>91</v>
      </c>
      <c r="B879" t="s">
        <v>92</v>
      </c>
      <c r="C879" t="s">
        <v>88</v>
      </c>
      <c r="D879" s="29">
        <v>45771</v>
      </c>
      <c r="E879" s="161">
        <v>0</v>
      </c>
      <c r="F879" s="161">
        <v>0</v>
      </c>
      <c r="G879" s="161">
        <v>0</v>
      </c>
      <c r="H879" s="161">
        <v>0</v>
      </c>
      <c r="L879">
        <v>297.82565399999999</v>
      </c>
      <c r="R879">
        <v>618.39218000000005</v>
      </c>
      <c r="S879">
        <v>618.39218000000005</v>
      </c>
      <c r="T879" s="194">
        <v>618.39218000000005</v>
      </c>
      <c r="U879" t="s">
        <v>193</v>
      </c>
      <c r="V879">
        <v>45708.402268518519</v>
      </c>
    </row>
    <row r="880" spans="1:22" x14ac:dyDescent="0.3">
      <c r="A880" t="s">
        <v>91</v>
      </c>
      <c r="B880" t="s">
        <v>92</v>
      </c>
      <c r="C880" t="s">
        <v>93</v>
      </c>
      <c r="D880" s="29">
        <v>45772</v>
      </c>
      <c r="E880" s="161">
        <v>0</v>
      </c>
      <c r="F880" s="161">
        <v>0</v>
      </c>
      <c r="G880" s="161">
        <v>0</v>
      </c>
      <c r="H880" s="161">
        <v>0</v>
      </c>
      <c r="M880">
        <v>169.2</v>
      </c>
      <c r="N880">
        <v>169.2</v>
      </c>
      <c r="R880">
        <v>179.53321299999999</v>
      </c>
      <c r="S880">
        <v>179.53321299999999</v>
      </c>
      <c r="T880" s="194">
        <v>179.53321299999999</v>
      </c>
      <c r="U880" t="s">
        <v>193</v>
      </c>
      <c r="V880">
        <v>45413.313449074078</v>
      </c>
    </row>
    <row r="881" spans="1:22" x14ac:dyDescent="0.3">
      <c r="A881" t="s">
        <v>91</v>
      </c>
      <c r="B881" t="s">
        <v>92</v>
      </c>
      <c r="C881" t="s">
        <v>88</v>
      </c>
      <c r="D881" s="29">
        <v>45772</v>
      </c>
      <c r="E881" s="161">
        <v>0</v>
      </c>
      <c r="F881" s="161">
        <v>0</v>
      </c>
      <c r="G881" s="161">
        <v>0</v>
      </c>
      <c r="H881" s="161">
        <v>0</v>
      </c>
      <c r="L881">
        <v>297.82565399999999</v>
      </c>
      <c r="R881">
        <v>618.39218000000005</v>
      </c>
      <c r="S881">
        <v>618.39218000000005</v>
      </c>
      <c r="T881" s="194">
        <v>618.39218000000005</v>
      </c>
      <c r="U881" t="s">
        <v>193</v>
      </c>
      <c r="V881">
        <v>45708.402997685182</v>
      </c>
    </row>
    <row r="882" spans="1:22" x14ac:dyDescent="0.3">
      <c r="A882" t="s">
        <v>91</v>
      </c>
      <c r="B882" t="s">
        <v>92</v>
      </c>
      <c r="C882" t="s">
        <v>93</v>
      </c>
      <c r="D882" s="29">
        <v>45773</v>
      </c>
      <c r="E882" s="161">
        <v>0</v>
      </c>
      <c r="F882" s="161">
        <v>0</v>
      </c>
      <c r="G882" s="161">
        <v>0</v>
      </c>
      <c r="H882" s="161">
        <v>0</v>
      </c>
      <c r="M882">
        <v>169.2</v>
      </c>
      <c r="N882">
        <v>169.2</v>
      </c>
      <c r="R882">
        <v>179.53321299999999</v>
      </c>
      <c r="S882">
        <v>179.53321299999999</v>
      </c>
      <c r="T882" s="194">
        <v>179.53321299999999</v>
      </c>
      <c r="U882" t="s">
        <v>193</v>
      </c>
      <c r="V882">
        <v>45413.313449074078</v>
      </c>
    </row>
    <row r="883" spans="1:22" x14ac:dyDescent="0.3">
      <c r="A883" t="s">
        <v>91</v>
      </c>
      <c r="B883" t="s">
        <v>92</v>
      </c>
      <c r="C883" t="s">
        <v>88</v>
      </c>
      <c r="D883" s="29">
        <v>45773</v>
      </c>
      <c r="E883" s="161">
        <v>0</v>
      </c>
      <c r="F883" s="161">
        <v>0</v>
      </c>
      <c r="G883" s="161">
        <v>0</v>
      </c>
      <c r="H883" s="161">
        <v>0</v>
      </c>
      <c r="L883">
        <v>297.82565399999999</v>
      </c>
      <c r="R883">
        <v>618.39218000000005</v>
      </c>
      <c r="S883">
        <v>618.39218000000005</v>
      </c>
      <c r="T883" s="194">
        <v>618.39218000000005</v>
      </c>
      <c r="U883" t="s">
        <v>193</v>
      </c>
      <c r="V883">
        <v>45708.402002314811</v>
      </c>
    </row>
    <row r="884" spans="1:22" x14ac:dyDescent="0.3">
      <c r="A884" t="s">
        <v>91</v>
      </c>
      <c r="B884" t="s">
        <v>92</v>
      </c>
      <c r="C884" t="s">
        <v>93</v>
      </c>
      <c r="D884" s="29">
        <v>45774</v>
      </c>
      <c r="E884" s="161">
        <v>0</v>
      </c>
      <c r="F884" s="161">
        <v>0</v>
      </c>
      <c r="G884" s="161">
        <v>0</v>
      </c>
      <c r="H884" s="161">
        <v>0</v>
      </c>
      <c r="M884">
        <v>169.2</v>
      </c>
      <c r="N884">
        <v>169.2</v>
      </c>
      <c r="R884">
        <v>179.53321299999999</v>
      </c>
      <c r="S884">
        <v>179.53321299999999</v>
      </c>
      <c r="T884" s="194">
        <v>179.53321299999999</v>
      </c>
      <c r="U884" t="s">
        <v>193</v>
      </c>
      <c r="V884">
        <v>45413.313449074078</v>
      </c>
    </row>
    <row r="885" spans="1:22" x14ac:dyDescent="0.3">
      <c r="A885" t="s">
        <v>91</v>
      </c>
      <c r="B885" t="s">
        <v>92</v>
      </c>
      <c r="C885" t="s">
        <v>88</v>
      </c>
      <c r="D885" s="29">
        <v>45774</v>
      </c>
      <c r="E885" s="161">
        <v>0</v>
      </c>
      <c r="F885" s="161">
        <v>0</v>
      </c>
      <c r="G885" s="161">
        <v>0</v>
      </c>
      <c r="H885" s="161">
        <v>0</v>
      </c>
      <c r="L885">
        <v>297.82565399999999</v>
      </c>
      <c r="R885">
        <v>618.39218000000005</v>
      </c>
      <c r="S885">
        <v>618.39218000000005</v>
      </c>
      <c r="T885" s="194">
        <v>618.39218000000005</v>
      </c>
      <c r="U885" t="s">
        <v>193</v>
      </c>
      <c r="V885">
        <v>45708.403356481482</v>
      </c>
    </row>
    <row r="886" spans="1:22" x14ac:dyDescent="0.3">
      <c r="A886" t="s">
        <v>91</v>
      </c>
      <c r="B886" t="s">
        <v>92</v>
      </c>
      <c r="C886" t="s">
        <v>93</v>
      </c>
      <c r="D886" s="29">
        <v>45775</v>
      </c>
      <c r="E886" s="161">
        <v>0</v>
      </c>
      <c r="F886" s="161">
        <v>0</v>
      </c>
      <c r="G886" s="161">
        <v>0</v>
      </c>
      <c r="H886" s="161">
        <v>0</v>
      </c>
      <c r="M886">
        <v>169.2</v>
      </c>
      <c r="N886">
        <v>169.2</v>
      </c>
      <c r="R886">
        <v>179.53321299999999</v>
      </c>
      <c r="S886">
        <v>179.53321299999999</v>
      </c>
      <c r="T886" s="194">
        <v>179.53321299999999</v>
      </c>
      <c r="U886" t="s">
        <v>193</v>
      </c>
      <c r="V886">
        <v>45413.313449074078</v>
      </c>
    </row>
    <row r="887" spans="1:22" x14ac:dyDescent="0.3">
      <c r="A887" t="s">
        <v>91</v>
      </c>
      <c r="B887" t="s">
        <v>92</v>
      </c>
      <c r="C887" t="s">
        <v>88</v>
      </c>
      <c r="D887" s="29">
        <v>45775</v>
      </c>
      <c r="E887" s="161">
        <v>0</v>
      </c>
      <c r="F887" s="161">
        <v>0</v>
      </c>
      <c r="G887" s="161">
        <v>0</v>
      </c>
      <c r="H887" s="161">
        <v>0</v>
      </c>
      <c r="L887">
        <v>297.82565399999999</v>
      </c>
      <c r="R887">
        <v>618.39218000000005</v>
      </c>
      <c r="S887">
        <v>618.39218000000005</v>
      </c>
      <c r="T887" s="194">
        <v>618.39218000000005</v>
      </c>
      <c r="U887" t="s">
        <v>193</v>
      </c>
      <c r="V887">
        <v>45708.402037037034</v>
      </c>
    </row>
    <row r="888" spans="1:22" x14ac:dyDescent="0.3">
      <c r="A888" t="s">
        <v>91</v>
      </c>
      <c r="B888" t="s">
        <v>92</v>
      </c>
      <c r="C888" t="s">
        <v>93</v>
      </c>
      <c r="D888" s="29">
        <v>45776</v>
      </c>
      <c r="E888" s="161">
        <v>0</v>
      </c>
      <c r="F888" s="161">
        <v>0</v>
      </c>
      <c r="G888" s="161">
        <v>0</v>
      </c>
      <c r="H888" s="161">
        <v>0</v>
      </c>
      <c r="M888">
        <v>169.2</v>
      </c>
      <c r="N888">
        <v>169.2</v>
      </c>
      <c r="R888">
        <v>179.53321299999999</v>
      </c>
      <c r="S888">
        <v>179.53321299999999</v>
      </c>
      <c r="T888" s="194">
        <v>179.53321299999999</v>
      </c>
      <c r="U888" t="s">
        <v>193</v>
      </c>
      <c r="V888">
        <v>45413.313460648147</v>
      </c>
    </row>
    <row r="889" spans="1:22" x14ac:dyDescent="0.3">
      <c r="A889" t="s">
        <v>91</v>
      </c>
      <c r="B889" t="s">
        <v>92</v>
      </c>
      <c r="C889" t="s">
        <v>88</v>
      </c>
      <c r="D889" s="29">
        <v>45776</v>
      </c>
      <c r="E889" s="161">
        <v>0</v>
      </c>
      <c r="F889" s="161">
        <v>0</v>
      </c>
      <c r="G889" s="161">
        <v>0</v>
      </c>
      <c r="H889" s="161">
        <v>0</v>
      </c>
      <c r="L889">
        <v>297.82565399999999</v>
      </c>
      <c r="R889">
        <v>618.39218000000005</v>
      </c>
      <c r="S889">
        <v>618.39218000000005</v>
      </c>
      <c r="T889" s="194">
        <v>618.39218000000005</v>
      </c>
      <c r="U889" t="s">
        <v>193</v>
      </c>
      <c r="V889">
        <v>45708.402175925927</v>
      </c>
    </row>
    <row r="890" spans="1:22" x14ac:dyDescent="0.3">
      <c r="A890" t="s">
        <v>91</v>
      </c>
      <c r="B890" t="s">
        <v>92</v>
      </c>
      <c r="C890" t="s">
        <v>93</v>
      </c>
      <c r="D890" s="29">
        <v>45777</v>
      </c>
      <c r="E890" s="161">
        <v>0</v>
      </c>
      <c r="F890" s="161">
        <v>0</v>
      </c>
      <c r="G890" s="161">
        <v>0</v>
      </c>
      <c r="H890" s="161">
        <v>0</v>
      </c>
      <c r="M890">
        <v>169.2</v>
      </c>
      <c r="N890">
        <v>169.2</v>
      </c>
      <c r="R890">
        <v>179.53321299999999</v>
      </c>
      <c r="S890">
        <v>179.53321299999999</v>
      </c>
      <c r="T890" s="194">
        <v>179.53321299999999</v>
      </c>
      <c r="U890" t="s">
        <v>193</v>
      </c>
      <c r="V890">
        <v>45413.313460648147</v>
      </c>
    </row>
    <row r="891" spans="1:22" x14ac:dyDescent="0.3">
      <c r="A891" t="s">
        <v>91</v>
      </c>
      <c r="B891" t="s">
        <v>92</v>
      </c>
      <c r="C891" t="s">
        <v>88</v>
      </c>
      <c r="D891" s="29">
        <v>45777</v>
      </c>
      <c r="E891" s="161">
        <v>0</v>
      </c>
      <c r="F891" s="161">
        <v>0</v>
      </c>
      <c r="G891" s="161">
        <v>0</v>
      </c>
      <c r="H891" s="161">
        <v>0</v>
      </c>
      <c r="L891">
        <v>297.82565399999999</v>
      </c>
      <c r="R891">
        <v>618.39218000000005</v>
      </c>
      <c r="S891">
        <v>618.39218000000005</v>
      </c>
      <c r="T891" s="194">
        <v>618.39218000000005</v>
      </c>
      <c r="U891" t="s">
        <v>193</v>
      </c>
      <c r="V891">
        <v>45708.402731481481</v>
      </c>
    </row>
    <row r="892" spans="1:22" x14ac:dyDescent="0.3">
      <c r="A892" t="s">
        <v>91</v>
      </c>
      <c r="B892" t="s">
        <v>92</v>
      </c>
      <c r="C892" t="s">
        <v>93</v>
      </c>
      <c r="D892" s="29">
        <v>45778</v>
      </c>
      <c r="E892" s="161">
        <v>0</v>
      </c>
      <c r="F892" s="161">
        <v>0</v>
      </c>
      <c r="G892" s="161">
        <v>0</v>
      </c>
      <c r="H892" s="161">
        <v>0</v>
      </c>
      <c r="M892">
        <v>169.2</v>
      </c>
      <c r="N892">
        <v>169.2</v>
      </c>
      <c r="R892">
        <v>179.53321299999999</v>
      </c>
      <c r="S892">
        <v>179.53321299999999</v>
      </c>
      <c r="T892" s="194">
        <v>179.53321299999999</v>
      </c>
      <c r="U892" t="s">
        <v>193</v>
      </c>
      <c r="V892">
        <v>45444.312696759262</v>
      </c>
    </row>
    <row r="893" spans="1:22" x14ac:dyDescent="0.3">
      <c r="A893" t="s">
        <v>91</v>
      </c>
      <c r="B893" t="s">
        <v>92</v>
      </c>
      <c r="C893" t="s">
        <v>88</v>
      </c>
      <c r="D893" s="29">
        <v>45778</v>
      </c>
      <c r="E893" s="161">
        <v>0</v>
      </c>
      <c r="F893" s="161">
        <v>0</v>
      </c>
      <c r="G893" s="161">
        <v>0</v>
      </c>
      <c r="H893" s="161">
        <v>0</v>
      </c>
      <c r="L893">
        <v>297.82565399999999</v>
      </c>
      <c r="R893">
        <v>618.39218000000005</v>
      </c>
      <c r="S893">
        <v>618.39218000000005</v>
      </c>
      <c r="T893" s="194">
        <v>618.39218000000005</v>
      </c>
      <c r="U893" t="s">
        <v>193</v>
      </c>
      <c r="V893">
        <v>45708.403263888889</v>
      </c>
    </row>
    <row r="894" spans="1:22" x14ac:dyDescent="0.3">
      <c r="A894" t="s">
        <v>91</v>
      </c>
      <c r="B894" t="s">
        <v>92</v>
      </c>
      <c r="C894" t="s">
        <v>93</v>
      </c>
      <c r="D894" s="29">
        <v>45779</v>
      </c>
      <c r="E894" s="161">
        <v>0</v>
      </c>
      <c r="F894" s="161">
        <v>0</v>
      </c>
      <c r="G894" s="161">
        <v>0</v>
      </c>
      <c r="H894" s="161">
        <v>0</v>
      </c>
      <c r="M894">
        <v>169.2</v>
      </c>
      <c r="N894">
        <v>169.2</v>
      </c>
      <c r="R894">
        <v>179.53321299999999</v>
      </c>
      <c r="S894">
        <v>179.53321299999999</v>
      </c>
      <c r="T894" s="194">
        <v>179.53321299999999</v>
      </c>
      <c r="U894" t="s">
        <v>193</v>
      </c>
      <c r="V894">
        <v>45444.313194444447</v>
      </c>
    </row>
    <row r="895" spans="1:22" x14ac:dyDescent="0.3">
      <c r="A895" t="s">
        <v>91</v>
      </c>
      <c r="B895" t="s">
        <v>92</v>
      </c>
      <c r="C895" t="s">
        <v>88</v>
      </c>
      <c r="D895" s="29">
        <v>45779</v>
      </c>
      <c r="E895" s="161">
        <v>0</v>
      </c>
      <c r="F895" s="161">
        <v>0</v>
      </c>
      <c r="G895" s="161">
        <v>0</v>
      </c>
      <c r="H895" s="161">
        <v>0</v>
      </c>
      <c r="L895">
        <v>297.82565399999999</v>
      </c>
      <c r="R895">
        <v>618.39218000000005</v>
      </c>
      <c r="S895">
        <v>618.39218000000005</v>
      </c>
      <c r="T895" s="194">
        <v>618.39218000000005</v>
      </c>
      <c r="U895" t="s">
        <v>193</v>
      </c>
      <c r="V895">
        <v>45708.402349537035</v>
      </c>
    </row>
    <row r="896" spans="1:22" x14ac:dyDescent="0.3">
      <c r="A896" t="s">
        <v>91</v>
      </c>
      <c r="B896" t="s">
        <v>92</v>
      </c>
      <c r="C896" t="s">
        <v>93</v>
      </c>
      <c r="D896" s="29">
        <v>45780</v>
      </c>
      <c r="E896" s="161">
        <v>0</v>
      </c>
      <c r="F896" s="161">
        <v>0</v>
      </c>
      <c r="G896" s="161">
        <v>0</v>
      </c>
      <c r="H896" s="161">
        <v>0</v>
      </c>
      <c r="M896">
        <v>169.2</v>
      </c>
      <c r="N896">
        <v>169.2</v>
      </c>
      <c r="R896">
        <v>179.53321299999999</v>
      </c>
      <c r="S896">
        <v>179.53321299999999</v>
      </c>
      <c r="T896" s="194">
        <v>179.53321299999999</v>
      </c>
      <c r="U896" t="s">
        <v>193</v>
      </c>
      <c r="V896">
        <v>45444.313379629632</v>
      </c>
    </row>
    <row r="897" spans="1:22" x14ac:dyDescent="0.3">
      <c r="A897" t="s">
        <v>91</v>
      </c>
      <c r="B897" t="s">
        <v>92</v>
      </c>
      <c r="C897" t="s">
        <v>88</v>
      </c>
      <c r="D897" s="29">
        <v>45780</v>
      </c>
      <c r="E897" s="161">
        <v>0</v>
      </c>
      <c r="F897" s="161">
        <v>0</v>
      </c>
      <c r="G897" s="161">
        <v>0</v>
      </c>
      <c r="H897" s="161">
        <v>0</v>
      </c>
      <c r="L897">
        <v>297.82565399999999</v>
      </c>
      <c r="R897">
        <v>618.39218000000005</v>
      </c>
      <c r="S897">
        <v>618.39218000000005</v>
      </c>
      <c r="T897" s="194">
        <v>618.39218000000005</v>
      </c>
      <c r="U897" t="s">
        <v>193</v>
      </c>
      <c r="V897">
        <v>45708.403298611112</v>
      </c>
    </row>
    <row r="898" spans="1:22" x14ac:dyDescent="0.3">
      <c r="A898" t="s">
        <v>91</v>
      </c>
      <c r="B898" t="s">
        <v>92</v>
      </c>
      <c r="C898" t="s">
        <v>93</v>
      </c>
      <c r="D898" s="29">
        <v>45781</v>
      </c>
      <c r="E898" s="161">
        <v>0</v>
      </c>
      <c r="F898" s="161">
        <v>0</v>
      </c>
      <c r="G898" s="161">
        <v>0</v>
      </c>
      <c r="H898" s="161">
        <v>0</v>
      </c>
      <c r="M898">
        <v>169.2</v>
      </c>
      <c r="N898">
        <v>169.2</v>
      </c>
      <c r="R898">
        <v>179.53321299999999</v>
      </c>
      <c r="S898">
        <v>179.53321299999999</v>
      </c>
      <c r="T898" s="194">
        <v>179.53321299999999</v>
      </c>
      <c r="U898" t="s">
        <v>193</v>
      </c>
      <c r="V898">
        <v>45444.313449074078</v>
      </c>
    </row>
    <row r="899" spans="1:22" x14ac:dyDescent="0.3">
      <c r="A899" t="s">
        <v>91</v>
      </c>
      <c r="B899" t="s">
        <v>92</v>
      </c>
      <c r="C899" t="s">
        <v>88</v>
      </c>
      <c r="D899" s="29">
        <v>45781</v>
      </c>
      <c r="E899" s="161">
        <v>0</v>
      </c>
      <c r="F899" s="161">
        <v>0</v>
      </c>
      <c r="G899" s="161">
        <v>0</v>
      </c>
      <c r="H899" s="161">
        <v>0</v>
      </c>
      <c r="L899">
        <v>297.82565399999999</v>
      </c>
      <c r="R899">
        <v>618.39218000000005</v>
      </c>
      <c r="S899">
        <v>618.39218000000005</v>
      </c>
      <c r="T899" s="194">
        <v>618.39218000000005</v>
      </c>
      <c r="U899" t="s">
        <v>193</v>
      </c>
      <c r="V899">
        <v>45708.402939814812</v>
      </c>
    </row>
    <row r="900" spans="1:22" x14ac:dyDescent="0.3">
      <c r="A900" t="s">
        <v>91</v>
      </c>
      <c r="B900" t="s">
        <v>92</v>
      </c>
      <c r="C900" t="s">
        <v>93</v>
      </c>
      <c r="D900" s="29">
        <v>45782</v>
      </c>
      <c r="E900" s="161">
        <v>0</v>
      </c>
      <c r="F900" s="161">
        <v>0</v>
      </c>
      <c r="G900" s="161">
        <v>0</v>
      </c>
      <c r="H900" s="161">
        <v>0</v>
      </c>
      <c r="M900">
        <v>169.2</v>
      </c>
      <c r="N900">
        <v>169.2</v>
      </c>
      <c r="R900">
        <v>179.53321299999999</v>
      </c>
      <c r="S900">
        <v>179.53321299999999</v>
      </c>
      <c r="T900" s="194">
        <v>179.53321299999999</v>
      </c>
      <c r="U900" t="s">
        <v>193</v>
      </c>
      <c r="V900">
        <v>45444.313449074078</v>
      </c>
    </row>
    <row r="901" spans="1:22" x14ac:dyDescent="0.3">
      <c r="A901" t="s">
        <v>91</v>
      </c>
      <c r="B901" t="s">
        <v>92</v>
      </c>
      <c r="C901" t="s">
        <v>88</v>
      </c>
      <c r="D901" s="29">
        <v>45782</v>
      </c>
      <c r="E901" s="161">
        <v>0</v>
      </c>
      <c r="F901" s="161">
        <v>0</v>
      </c>
      <c r="G901" s="161">
        <v>0</v>
      </c>
      <c r="H901" s="161">
        <v>0</v>
      </c>
      <c r="L901">
        <v>297.82565399999999</v>
      </c>
      <c r="R901">
        <v>618.39218000000005</v>
      </c>
      <c r="S901">
        <v>618.39218000000005</v>
      </c>
      <c r="T901" s="194">
        <v>618.39218000000005</v>
      </c>
      <c r="U901" t="s">
        <v>193</v>
      </c>
      <c r="V901">
        <v>45708.402106481481</v>
      </c>
    </row>
    <row r="902" spans="1:22" x14ac:dyDescent="0.3">
      <c r="A902" t="s">
        <v>91</v>
      </c>
      <c r="B902" t="s">
        <v>92</v>
      </c>
      <c r="C902" t="s">
        <v>93</v>
      </c>
      <c r="D902" s="29">
        <v>45783</v>
      </c>
      <c r="E902" s="161">
        <v>0</v>
      </c>
      <c r="F902" s="161">
        <v>0</v>
      </c>
      <c r="G902" s="161">
        <v>0</v>
      </c>
      <c r="H902" s="161">
        <v>0</v>
      </c>
      <c r="M902">
        <v>169.2</v>
      </c>
      <c r="N902">
        <v>169.2</v>
      </c>
      <c r="R902">
        <v>179.53321299999999</v>
      </c>
      <c r="S902">
        <v>179.53321299999999</v>
      </c>
      <c r="T902" s="194">
        <v>179.53321299999999</v>
      </c>
      <c r="U902" t="s">
        <v>193</v>
      </c>
      <c r="V902">
        <v>45444.313449074078</v>
      </c>
    </row>
    <row r="903" spans="1:22" x14ac:dyDescent="0.3">
      <c r="A903" t="s">
        <v>91</v>
      </c>
      <c r="B903" t="s">
        <v>92</v>
      </c>
      <c r="C903" t="s">
        <v>88</v>
      </c>
      <c r="D903" s="29">
        <v>45783</v>
      </c>
      <c r="E903" s="161">
        <v>0</v>
      </c>
      <c r="F903" s="161">
        <v>0</v>
      </c>
      <c r="G903" s="161">
        <v>0</v>
      </c>
      <c r="H903" s="161">
        <v>0</v>
      </c>
      <c r="L903">
        <v>297.82565399999999</v>
      </c>
      <c r="R903">
        <v>618.39218000000005</v>
      </c>
      <c r="S903">
        <v>618.39218000000005</v>
      </c>
      <c r="T903" s="194">
        <v>618.39218000000005</v>
      </c>
      <c r="U903" t="s">
        <v>193</v>
      </c>
      <c r="V903">
        <v>45708.402407407404</v>
      </c>
    </row>
    <row r="904" spans="1:22" x14ac:dyDescent="0.3">
      <c r="A904" t="s">
        <v>91</v>
      </c>
      <c r="B904" t="s">
        <v>92</v>
      </c>
      <c r="C904" t="s">
        <v>93</v>
      </c>
      <c r="D904" s="29">
        <v>45784</v>
      </c>
      <c r="E904" s="161">
        <v>0</v>
      </c>
      <c r="F904" s="161">
        <v>0</v>
      </c>
      <c r="G904" s="161">
        <v>0</v>
      </c>
      <c r="H904" s="161">
        <v>0</v>
      </c>
      <c r="M904">
        <v>169.2</v>
      </c>
      <c r="N904">
        <v>169.2</v>
      </c>
      <c r="R904">
        <v>179.53321299999999</v>
      </c>
      <c r="S904">
        <v>179.53321299999999</v>
      </c>
      <c r="T904" s="194">
        <v>179.53321299999999</v>
      </c>
      <c r="U904" t="s">
        <v>193</v>
      </c>
      <c r="V904">
        <v>45444.313460648147</v>
      </c>
    </row>
    <row r="905" spans="1:22" x14ac:dyDescent="0.3">
      <c r="A905" t="s">
        <v>91</v>
      </c>
      <c r="B905" t="s">
        <v>92</v>
      </c>
      <c r="C905" t="s">
        <v>88</v>
      </c>
      <c r="D905" s="29">
        <v>45784</v>
      </c>
      <c r="E905" s="161">
        <v>0</v>
      </c>
      <c r="F905" s="161">
        <v>0</v>
      </c>
      <c r="G905" s="161">
        <v>0</v>
      </c>
      <c r="H905" s="161">
        <v>0</v>
      </c>
      <c r="L905">
        <v>297.82565399999999</v>
      </c>
      <c r="R905">
        <v>618.39218000000005</v>
      </c>
      <c r="S905">
        <v>618.39218000000005</v>
      </c>
      <c r="T905" s="194">
        <v>618.39218000000005</v>
      </c>
      <c r="U905" t="s">
        <v>193</v>
      </c>
      <c r="V905">
        <v>45708.402280092596</v>
      </c>
    </row>
    <row r="906" spans="1:22" x14ac:dyDescent="0.3">
      <c r="A906" t="s">
        <v>91</v>
      </c>
      <c r="B906" t="s">
        <v>92</v>
      </c>
      <c r="C906" t="s">
        <v>93</v>
      </c>
      <c r="D906" s="29">
        <v>45785</v>
      </c>
      <c r="E906" s="161">
        <v>0</v>
      </c>
      <c r="F906" s="161">
        <v>0</v>
      </c>
      <c r="G906" s="161">
        <v>0</v>
      </c>
      <c r="H906" s="161">
        <v>0</v>
      </c>
      <c r="M906">
        <v>169.2</v>
      </c>
      <c r="N906">
        <v>169.2</v>
      </c>
      <c r="R906">
        <v>179.53321299999999</v>
      </c>
      <c r="S906">
        <v>179.53321299999999</v>
      </c>
      <c r="T906" s="194">
        <v>179.53321299999999</v>
      </c>
      <c r="U906" t="s">
        <v>193</v>
      </c>
      <c r="V906">
        <v>45444.313460648147</v>
      </c>
    </row>
    <row r="907" spans="1:22" x14ac:dyDescent="0.3">
      <c r="A907" t="s">
        <v>91</v>
      </c>
      <c r="B907" t="s">
        <v>92</v>
      </c>
      <c r="C907" t="s">
        <v>88</v>
      </c>
      <c r="D907" s="29">
        <v>45785</v>
      </c>
      <c r="E907" s="161">
        <v>0</v>
      </c>
      <c r="F907" s="161">
        <v>0</v>
      </c>
      <c r="G907" s="161">
        <v>0</v>
      </c>
      <c r="H907" s="161">
        <v>0</v>
      </c>
      <c r="L907">
        <v>297.82565399999999</v>
      </c>
      <c r="R907">
        <v>618.39218000000005</v>
      </c>
      <c r="S907">
        <v>618.39218000000005</v>
      </c>
      <c r="T907" s="194">
        <v>618.39218000000005</v>
      </c>
      <c r="U907" t="s">
        <v>193</v>
      </c>
      <c r="V907">
        <v>45708.403425925928</v>
      </c>
    </row>
    <row r="908" spans="1:22" x14ac:dyDescent="0.3">
      <c r="A908" t="s">
        <v>91</v>
      </c>
      <c r="B908" t="s">
        <v>92</v>
      </c>
      <c r="C908" t="s">
        <v>93</v>
      </c>
      <c r="D908" s="29">
        <v>45786</v>
      </c>
      <c r="E908" s="161">
        <v>0</v>
      </c>
      <c r="F908" s="161">
        <v>0</v>
      </c>
      <c r="G908" s="161">
        <v>0</v>
      </c>
      <c r="H908" s="161">
        <v>0</v>
      </c>
      <c r="M908">
        <v>169.2</v>
      </c>
      <c r="N908">
        <v>169.2</v>
      </c>
      <c r="R908">
        <v>179.53321299999999</v>
      </c>
      <c r="S908">
        <v>179.53321299999999</v>
      </c>
      <c r="T908" s="194">
        <v>179.53321299999999</v>
      </c>
      <c r="U908" t="s">
        <v>193</v>
      </c>
      <c r="V908">
        <v>45444.313460648147</v>
      </c>
    </row>
    <row r="909" spans="1:22" x14ac:dyDescent="0.3">
      <c r="A909" t="s">
        <v>91</v>
      </c>
      <c r="B909" t="s">
        <v>92</v>
      </c>
      <c r="C909" t="s">
        <v>88</v>
      </c>
      <c r="D909" s="29">
        <v>45786</v>
      </c>
      <c r="E909" s="161">
        <v>0</v>
      </c>
      <c r="F909" s="161">
        <v>0</v>
      </c>
      <c r="G909" s="161">
        <v>0</v>
      </c>
      <c r="H909" s="161">
        <v>0</v>
      </c>
      <c r="L909">
        <v>297.82565399999999</v>
      </c>
      <c r="R909">
        <v>618.39218000000005</v>
      </c>
      <c r="S909">
        <v>618.39218000000005</v>
      </c>
      <c r="T909" s="194">
        <v>618.39218000000005</v>
      </c>
      <c r="U909" t="s">
        <v>193</v>
      </c>
      <c r="V909">
        <v>45708.403553240743</v>
      </c>
    </row>
    <row r="910" spans="1:22" x14ac:dyDescent="0.3">
      <c r="A910" t="s">
        <v>91</v>
      </c>
      <c r="B910" t="s">
        <v>92</v>
      </c>
      <c r="C910" t="s">
        <v>93</v>
      </c>
      <c r="D910" s="29">
        <v>45787</v>
      </c>
      <c r="E910" s="161">
        <v>0</v>
      </c>
      <c r="F910" s="161">
        <v>0</v>
      </c>
      <c r="G910" s="161">
        <v>0</v>
      </c>
      <c r="H910" s="161">
        <v>0</v>
      </c>
      <c r="M910">
        <v>169.2</v>
      </c>
      <c r="N910">
        <v>169.2</v>
      </c>
      <c r="R910">
        <v>179.53321299999999</v>
      </c>
      <c r="S910">
        <v>179.53321299999999</v>
      </c>
      <c r="T910" s="194">
        <v>179.53321299999999</v>
      </c>
      <c r="U910" t="s">
        <v>193</v>
      </c>
      <c r="V910">
        <v>45444.313472222224</v>
      </c>
    </row>
    <row r="911" spans="1:22" x14ac:dyDescent="0.3">
      <c r="A911" t="s">
        <v>91</v>
      </c>
      <c r="B911" t="s">
        <v>92</v>
      </c>
      <c r="C911" t="s">
        <v>88</v>
      </c>
      <c r="D911" s="29">
        <v>45787</v>
      </c>
      <c r="E911" s="161">
        <v>0</v>
      </c>
      <c r="F911" s="161">
        <v>0</v>
      </c>
      <c r="G911" s="161">
        <v>0</v>
      </c>
      <c r="H911" s="161">
        <v>0</v>
      </c>
      <c r="L911">
        <v>297.82565399999999</v>
      </c>
      <c r="R911">
        <v>618.39218000000005</v>
      </c>
      <c r="S911">
        <v>618.39218000000005</v>
      </c>
      <c r="T911" s="194">
        <v>618.39218000000005</v>
      </c>
      <c r="U911" t="s">
        <v>193</v>
      </c>
      <c r="V911">
        <v>45708.403402777774</v>
      </c>
    </row>
    <row r="912" spans="1:22" x14ac:dyDescent="0.3">
      <c r="A912" t="s">
        <v>91</v>
      </c>
      <c r="B912" t="s">
        <v>92</v>
      </c>
      <c r="C912" t="s">
        <v>93</v>
      </c>
      <c r="D912" s="29">
        <v>45788</v>
      </c>
      <c r="E912" s="161">
        <v>0</v>
      </c>
      <c r="F912" s="161">
        <v>0</v>
      </c>
      <c r="G912" s="161">
        <v>0</v>
      </c>
      <c r="H912" s="161">
        <v>0</v>
      </c>
      <c r="M912">
        <v>169.2</v>
      </c>
      <c r="N912">
        <v>169.2</v>
      </c>
      <c r="R912">
        <v>179.53321299999999</v>
      </c>
      <c r="S912">
        <v>179.53321299999999</v>
      </c>
      <c r="T912" s="194">
        <v>179.53321299999999</v>
      </c>
      <c r="U912" t="s">
        <v>193</v>
      </c>
      <c r="V912">
        <v>45444.313472222224</v>
      </c>
    </row>
    <row r="913" spans="1:22" x14ac:dyDescent="0.3">
      <c r="A913" t="s">
        <v>91</v>
      </c>
      <c r="B913" t="s">
        <v>92</v>
      </c>
      <c r="C913" t="s">
        <v>88</v>
      </c>
      <c r="D913" s="29">
        <v>45788</v>
      </c>
      <c r="E913" s="161">
        <v>0</v>
      </c>
      <c r="F913" s="161">
        <v>0</v>
      </c>
      <c r="G913" s="161">
        <v>0</v>
      </c>
      <c r="H913" s="161">
        <v>0</v>
      </c>
      <c r="L913">
        <v>297.82565399999999</v>
      </c>
      <c r="R913">
        <v>618.39218000000005</v>
      </c>
      <c r="S913">
        <v>618.39218000000005</v>
      </c>
      <c r="T913" s="194">
        <v>618.39218000000005</v>
      </c>
      <c r="U913" t="s">
        <v>193</v>
      </c>
      <c r="V913">
        <v>45708.402430555558</v>
      </c>
    </row>
    <row r="914" spans="1:22" x14ac:dyDescent="0.3">
      <c r="A914" t="s">
        <v>91</v>
      </c>
      <c r="B914" t="s">
        <v>92</v>
      </c>
      <c r="C914" t="s">
        <v>93</v>
      </c>
      <c r="D914" s="29">
        <v>45789</v>
      </c>
      <c r="E914" s="161">
        <v>0</v>
      </c>
      <c r="F914" s="161">
        <v>0</v>
      </c>
      <c r="G914" s="161">
        <v>0</v>
      </c>
      <c r="H914" s="161">
        <v>0</v>
      </c>
      <c r="M914">
        <v>169.2</v>
      </c>
      <c r="N914">
        <v>169.2</v>
      </c>
      <c r="R914">
        <v>179.53321299999999</v>
      </c>
      <c r="S914">
        <v>179.53321299999999</v>
      </c>
      <c r="T914" s="194">
        <v>179.53321299999999</v>
      </c>
      <c r="U914" t="s">
        <v>193</v>
      </c>
      <c r="V914">
        <v>45444.313472222224</v>
      </c>
    </row>
    <row r="915" spans="1:22" x14ac:dyDescent="0.3">
      <c r="A915" t="s">
        <v>91</v>
      </c>
      <c r="B915" t="s">
        <v>92</v>
      </c>
      <c r="C915" t="s">
        <v>88</v>
      </c>
      <c r="D915" s="29">
        <v>45789</v>
      </c>
      <c r="E915" s="161">
        <v>0</v>
      </c>
      <c r="F915" s="161">
        <v>0</v>
      </c>
      <c r="G915" s="161">
        <v>0</v>
      </c>
      <c r="H915" s="161">
        <v>0</v>
      </c>
      <c r="L915">
        <v>297.82565399999999</v>
      </c>
      <c r="R915">
        <v>618.39218000000005</v>
      </c>
      <c r="S915">
        <v>618.39218000000005</v>
      </c>
      <c r="T915" s="194">
        <v>618.39218000000005</v>
      </c>
      <c r="U915" t="s">
        <v>193</v>
      </c>
      <c r="V915">
        <v>45708.403391203705</v>
      </c>
    </row>
    <row r="916" spans="1:22" x14ac:dyDescent="0.3">
      <c r="A916" t="s">
        <v>91</v>
      </c>
      <c r="B916" t="s">
        <v>92</v>
      </c>
      <c r="C916" t="s">
        <v>93</v>
      </c>
      <c r="D916" s="29">
        <v>45790</v>
      </c>
      <c r="E916" s="161">
        <v>0</v>
      </c>
      <c r="F916" s="161">
        <v>0</v>
      </c>
      <c r="G916" s="161">
        <v>0</v>
      </c>
      <c r="H916" s="161">
        <v>0</v>
      </c>
      <c r="M916">
        <v>169.2</v>
      </c>
      <c r="N916">
        <v>169.2</v>
      </c>
      <c r="R916">
        <v>179.53321299999999</v>
      </c>
      <c r="S916">
        <v>179.53321299999999</v>
      </c>
      <c r="T916" s="194">
        <v>179.53321299999999</v>
      </c>
      <c r="U916" t="s">
        <v>193</v>
      </c>
      <c r="V916">
        <v>45444.313483796293</v>
      </c>
    </row>
    <row r="917" spans="1:22" x14ac:dyDescent="0.3">
      <c r="A917" t="s">
        <v>91</v>
      </c>
      <c r="B917" t="s">
        <v>92</v>
      </c>
      <c r="C917" t="s">
        <v>88</v>
      </c>
      <c r="D917" s="29">
        <v>45790</v>
      </c>
      <c r="E917" s="161">
        <v>0</v>
      </c>
      <c r="F917" s="161">
        <v>0</v>
      </c>
      <c r="G917" s="161">
        <v>0</v>
      </c>
      <c r="H917" s="161">
        <v>0</v>
      </c>
      <c r="L917">
        <v>297.82565399999999</v>
      </c>
      <c r="R917">
        <v>618.39218000000005</v>
      </c>
      <c r="S917">
        <v>618.39218000000005</v>
      </c>
      <c r="T917" s="194">
        <v>618.39218000000005</v>
      </c>
      <c r="U917" t="s">
        <v>193</v>
      </c>
      <c r="V917">
        <v>45708.403333333335</v>
      </c>
    </row>
    <row r="918" spans="1:22" x14ac:dyDescent="0.3">
      <c r="A918" t="s">
        <v>91</v>
      </c>
      <c r="B918" t="s">
        <v>92</v>
      </c>
      <c r="C918" t="s">
        <v>93</v>
      </c>
      <c r="D918" s="29">
        <v>45791</v>
      </c>
      <c r="E918" s="161">
        <v>0</v>
      </c>
      <c r="F918" s="161">
        <v>0</v>
      </c>
      <c r="G918" s="161">
        <v>0</v>
      </c>
      <c r="H918" s="161">
        <v>0</v>
      </c>
      <c r="M918">
        <v>169.2</v>
      </c>
      <c r="N918">
        <v>169.2</v>
      </c>
      <c r="R918">
        <v>179.53321299999999</v>
      </c>
      <c r="S918">
        <v>179.53321299999999</v>
      </c>
      <c r="T918" s="194">
        <v>179.53321299999999</v>
      </c>
      <c r="U918" t="s">
        <v>193</v>
      </c>
      <c r="V918">
        <v>45444.313483796293</v>
      </c>
    </row>
    <row r="919" spans="1:22" x14ac:dyDescent="0.3">
      <c r="A919" t="s">
        <v>91</v>
      </c>
      <c r="B919" t="s">
        <v>92</v>
      </c>
      <c r="C919" t="s">
        <v>88</v>
      </c>
      <c r="D919" s="29">
        <v>45791</v>
      </c>
      <c r="E919" s="161">
        <v>0</v>
      </c>
      <c r="F919" s="161">
        <v>0</v>
      </c>
      <c r="G919" s="161">
        <v>0</v>
      </c>
      <c r="H919" s="161">
        <v>0</v>
      </c>
      <c r="L919">
        <v>297.82565399999999</v>
      </c>
      <c r="R919">
        <v>618.39218000000005</v>
      </c>
      <c r="S919">
        <v>618.39218000000005</v>
      </c>
      <c r="T919" s="194">
        <v>618.39218000000005</v>
      </c>
      <c r="U919" t="s">
        <v>193</v>
      </c>
      <c r="V919">
        <v>45708.402222222219</v>
      </c>
    </row>
    <row r="920" spans="1:22" x14ac:dyDescent="0.3">
      <c r="A920" t="s">
        <v>91</v>
      </c>
      <c r="B920" t="s">
        <v>92</v>
      </c>
      <c r="C920" t="s">
        <v>93</v>
      </c>
      <c r="D920" s="29">
        <v>45792</v>
      </c>
      <c r="E920" s="161">
        <v>0</v>
      </c>
      <c r="F920" s="161">
        <v>0</v>
      </c>
      <c r="G920" s="161">
        <v>0</v>
      </c>
      <c r="H920" s="161">
        <v>0</v>
      </c>
      <c r="M920">
        <v>169.2</v>
      </c>
      <c r="N920">
        <v>169.2</v>
      </c>
      <c r="R920">
        <v>179.53321299999999</v>
      </c>
      <c r="S920">
        <v>179.53321299999999</v>
      </c>
      <c r="T920" s="194">
        <v>179.53321299999999</v>
      </c>
      <c r="U920" t="s">
        <v>193</v>
      </c>
      <c r="V920">
        <v>45444.313483796293</v>
      </c>
    </row>
    <row r="921" spans="1:22" x14ac:dyDescent="0.3">
      <c r="A921" t="s">
        <v>91</v>
      </c>
      <c r="B921" t="s">
        <v>92</v>
      </c>
      <c r="C921" t="s">
        <v>88</v>
      </c>
      <c r="D921" s="29">
        <v>45792</v>
      </c>
      <c r="E921" s="161">
        <v>0</v>
      </c>
      <c r="F921" s="161">
        <v>0</v>
      </c>
      <c r="G921" s="161">
        <v>0</v>
      </c>
      <c r="H921" s="161">
        <v>0</v>
      </c>
      <c r="L921">
        <v>297.82565399999999</v>
      </c>
      <c r="R921">
        <v>618.39218000000005</v>
      </c>
      <c r="S921">
        <v>618.39218000000005</v>
      </c>
      <c r="T921" s="194">
        <v>618.39218000000005</v>
      </c>
      <c r="U921" t="s">
        <v>193</v>
      </c>
      <c r="V921">
        <v>45708.402951388889</v>
      </c>
    </row>
    <row r="922" spans="1:22" x14ac:dyDescent="0.3">
      <c r="A922" t="s">
        <v>91</v>
      </c>
      <c r="B922" t="s">
        <v>92</v>
      </c>
      <c r="C922" t="s">
        <v>93</v>
      </c>
      <c r="D922" s="29">
        <v>45793</v>
      </c>
      <c r="E922" s="161">
        <v>0</v>
      </c>
      <c r="F922" s="161">
        <v>0</v>
      </c>
      <c r="G922" s="161">
        <v>0</v>
      </c>
      <c r="H922" s="161">
        <v>0</v>
      </c>
      <c r="M922">
        <v>169.2</v>
      </c>
      <c r="N922">
        <v>169.2</v>
      </c>
      <c r="R922">
        <v>179.53321299999999</v>
      </c>
      <c r="S922">
        <v>179.53321299999999</v>
      </c>
      <c r="T922" s="194">
        <v>179.53321299999999</v>
      </c>
      <c r="U922" t="s">
        <v>193</v>
      </c>
      <c r="V922">
        <v>45444.31349537037</v>
      </c>
    </row>
    <row r="923" spans="1:22" x14ac:dyDescent="0.3">
      <c r="A923" t="s">
        <v>91</v>
      </c>
      <c r="B923" t="s">
        <v>92</v>
      </c>
      <c r="C923" t="s">
        <v>88</v>
      </c>
      <c r="D923" s="29">
        <v>45793</v>
      </c>
      <c r="E923" s="161">
        <v>0</v>
      </c>
      <c r="F923" s="161">
        <v>0</v>
      </c>
      <c r="G923" s="161">
        <v>0</v>
      </c>
      <c r="H923" s="161">
        <v>0</v>
      </c>
      <c r="L923">
        <v>297.82565399999999</v>
      </c>
      <c r="R923">
        <v>618.39218000000005</v>
      </c>
      <c r="S923">
        <v>618.39218000000005</v>
      </c>
      <c r="T923" s="194">
        <v>618.39218000000005</v>
      </c>
      <c r="U923" t="s">
        <v>193</v>
      </c>
      <c r="V923">
        <v>45708.402928240743</v>
      </c>
    </row>
    <row r="924" spans="1:22" x14ac:dyDescent="0.3">
      <c r="A924" t="s">
        <v>91</v>
      </c>
      <c r="B924" t="s">
        <v>92</v>
      </c>
      <c r="C924" t="s">
        <v>93</v>
      </c>
      <c r="D924" s="29">
        <v>45794</v>
      </c>
      <c r="E924" s="161">
        <v>0</v>
      </c>
      <c r="F924" s="161">
        <v>0</v>
      </c>
      <c r="G924" s="161">
        <v>0</v>
      </c>
      <c r="H924" s="161">
        <v>0</v>
      </c>
      <c r="M924">
        <v>169.2</v>
      </c>
      <c r="N924">
        <v>169.2</v>
      </c>
      <c r="R924">
        <v>179.53321299999999</v>
      </c>
      <c r="S924">
        <v>179.53321299999999</v>
      </c>
      <c r="T924" s="194">
        <v>179.53321299999999</v>
      </c>
      <c r="U924" t="s">
        <v>193</v>
      </c>
      <c r="V924">
        <v>45444.31349537037</v>
      </c>
    </row>
    <row r="925" spans="1:22" x14ac:dyDescent="0.3">
      <c r="A925" t="s">
        <v>91</v>
      </c>
      <c r="B925" t="s">
        <v>92</v>
      </c>
      <c r="C925" t="s">
        <v>88</v>
      </c>
      <c r="D925" s="29">
        <v>45794</v>
      </c>
      <c r="E925" s="161">
        <v>0</v>
      </c>
      <c r="F925" s="161">
        <v>0</v>
      </c>
      <c r="G925" s="161">
        <v>0</v>
      </c>
      <c r="H925" s="161">
        <v>0</v>
      </c>
      <c r="L925">
        <v>297.82565399999999</v>
      </c>
      <c r="R925">
        <v>618.39218000000005</v>
      </c>
      <c r="S925">
        <v>618.39218000000005</v>
      </c>
      <c r="T925" s="194">
        <v>618.39218000000005</v>
      </c>
      <c r="U925" t="s">
        <v>193</v>
      </c>
      <c r="V925">
        <v>45708.402337962965</v>
      </c>
    </row>
    <row r="926" spans="1:22" x14ac:dyDescent="0.3">
      <c r="A926" t="s">
        <v>91</v>
      </c>
      <c r="B926" t="s">
        <v>92</v>
      </c>
      <c r="C926" t="s">
        <v>93</v>
      </c>
      <c r="D926" s="29">
        <v>45795</v>
      </c>
      <c r="E926" s="161">
        <v>0</v>
      </c>
      <c r="F926" s="161">
        <v>0</v>
      </c>
      <c r="G926" s="161">
        <v>0</v>
      </c>
      <c r="H926" s="161">
        <v>0</v>
      </c>
      <c r="M926">
        <v>169.2</v>
      </c>
      <c r="N926">
        <v>169.2</v>
      </c>
      <c r="R926">
        <v>179.53321299999999</v>
      </c>
      <c r="S926">
        <v>179.53321299999999</v>
      </c>
      <c r="T926" s="194">
        <v>179.53321299999999</v>
      </c>
      <c r="U926" t="s">
        <v>193</v>
      </c>
      <c r="V926">
        <v>45444.31349537037</v>
      </c>
    </row>
    <row r="927" spans="1:22" x14ac:dyDescent="0.3">
      <c r="A927" t="s">
        <v>91</v>
      </c>
      <c r="B927" t="s">
        <v>92</v>
      </c>
      <c r="C927" t="s">
        <v>88</v>
      </c>
      <c r="D927" s="29">
        <v>45795</v>
      </c>
      <c r="E927" s="161">
        <v>0</v>
      </c>
      <c r="F927" s="161">
        <v>0</v>
      </c>
      <c r="G927" s="161">
        <v>0</v>
      </c>
      <c r="H927" s="161">
        <v>0</v>
      </c>
      <c r="L927">
        <v>297.82565399999999</v>
      </c>
      <c r="R927">
        <v>618.39218000000005</v>
      </c>
      <c r="S927">
        <v>618.39218000000005</v>
      </c>
      <c r="T927" s="194">
        <v>618.39218000000005</v>
      </c>
      <c r="U927" t="s">
        <v>193</v>
      </c>
      <c r="V927">
        <v>45708.402071759258</v>
      </c>
    </row>
    <row r="928" spans="1:22" x14ac:dyDescent="0.3">
      <c r="A928" t="s">
        <v>91</v>
      </c>
      <c r="B928" t="s">
        <v>92</v>
      </c>
      <c r="C928" t="s">
        <v>93</v>
      </c>
      <c r="D928" s="29">
        <v>45796</v>
      </c>
      <c r="E928" s="161">
        <v>0</v>
      </c>
      <c r="F928" s="161">
        <v>0</v>
      </c>
      <c r="G928" s="161">
        <v>0</v>
      </c>
      <c r="H928" s="161">
        <v>0</v>
      </c>
      <c r="M928">
        <v>169.2</v>
      </c>
      <c r="N928">
        <v>169.2</v>
      </c>
      <c r="R928">
        <v>179.53321299999999</v>
      </c>
      <c r="S928">
        <v>179.53321299999999</v>
      </c>
      <c r="T928" s="194">
        <v>179.53321299999999</v>
      </c>
      <c r="U928" t="s">
        <v>193</v>
      </c>
      <c r="V928">
        <v>45444.313506944447</v>
      </c>
    </row>
    <row r="929" spans="1:22" x14ac:dyDescent="0.3">
      <c r="A929" t="s">
        <v>91</v>
      </c>
      <c r="B929" t="s">
        <v>92</v>
      </c>
      <c r="C929" t="s">
        <v>88</v>
      </c>
      <c r="D929" s="29">
        <v>45796</v>
      </c>
      <c r="E929" s="161">
        <v>0</v>
      </c>
      <c r="F929" s="161">
        <v>0</v>
      </c>
      <c r="G929" s="161">
        <v>0</v>
      </c>
      <c r="H929" s="161">
        <v>0</v>
      </c>
      <c r="L929">
        <v>297.82565399999999</v>
      </c>
      <c r="R929">
        <v>618.39218000000005</v>
      </c>
      <c r="S929">
        <v>618.39218000000005</v>
      </c>
      <c r="T929" s="194">
        <v>618.39218000000005</v>
      </c>
      <c r="U929" t="s">
        <v>193</v>
      </c>
      <c r="V929">
        <v>45708.403553240743</v>
      </c>
    </row>
    <row r="930" spans="1:22" x14ac:dyDescent="0.3">
      <c r="A930" t="s">
        <v>91</v>
      </c>
      <c r="B930" t="s">
        <v>92</v>
      </c>
      <c r="C930" t="s">
        <v>93</v>
      </c>
      <c r="D930" s="29">
        <v>45797</v>
      </c>
      <c r="E930" s="161">
        <v>0</v>
      </c>
      <c r="F930" s="161">
        <v>0</v>
      </c>
      <c r="G930" s="161">
        <v>0</v>
      </c>
      <c r="H930" s="161">
        <v>0</v>
      </c>
      <c r="M930">
        <v>169.2</v>
      </c>
      <c r="N930">
        <v>169.2</v>
      </c>
      <c r="R930">
        <v>179.53321299999999</v>
      </c>
      <c r="S930">
        <v>179.53321299999999</v>
      </c>
      <c r="T930" s="194">
        <v>179.53321299999999</v>
      </c>
      <c r="U930" t="s">
        <v>193</v>
      </c>
      <c r="V930">
        <v>45444.313506944447</v>
      </c>
    </row>
    <row r="931" spans="1:22" x14ac:dyDescent="0.3">
      <c r="A931" t="s">
        <v>91</v>
      </c>
      <c r="B931" t="s">
        <v>92</v>
      </c>
      <c r="C931" t="s">
        <v>88</v>
      </c>
      <c r="D931" s="29">
        <v>45797</v>
      </c>
      <c r="E931" s="161">
        <v>0</v>
      </c>
      <c r="F931" s="161">
        <v>0</v>
      </c>
      <c r="G931" s="161">
        <v>0</v>
      </c>
      <c r="H931" s="161">
        <v>0</v>
      </c>
      <c r="L931">
        <v>297.82565399999999</v>
      </c>
      <c r="R931">
        <v>618.39218000000005</v>
      </c>
      <c r="S931">
        <v>618.39218000000005</v>
      </c>
      <c r="T931" s="194">
        <v>618.39218000000005</v>
      </c>
      <c r="U931" t="s">
        <v>193</v>
      </c>
      <c r="V931">
        <v>45708.403611111113</v>
      </c>
    </row>
    <row r="932" spans="1:22" x14ac:dyDescent="0.3">
      <c r="A932" t="s">
        <v>91</v>
      </c>
      <c r="B932" t="s">
        <v>92</v>
      </c>
      <c r="C932" t="s">
        <v>93</v>
      </c>
      <c r="D932" s="29">
        <v>45798</v>
      </c>
      <c r="E932" s="161">
        <v>0</v>
      </c>
      <c r="F932" s="161">
        <v>0</v>
      </c>
      <c r="G932" s="161">
        <v>0</v>
      </c>
      <c r="H932" s="161">
        <v>0</v>
      </c>
      <c r="M932">
        <v>169.2</v>
      </c>
      <c r="N932">
        <v>169.2</v>
      </c>
      <c r="R932">
        <v>179.53321299999999</v>
      </c>
      <c r="S932">
        <v>179.53321299999999</v>
      </c>
      <c r="T932" s="194">
        <v>179.53321299999999</v>
      </c>
      <c r="U932" t="s">
        <v>193</v>
      </c>
      <c r="V932">
        <v>45444.313506944447</v>
      </c>
    </row>
    <row r="933" spans="1:22" x14ac:dyDescent="0.3">
      <c r="A933" t="s">
        <v>91</v>
      </c>
      <c r="B933" t="s">
        <v>92</v>
      </c>
      <c r="C933" t="s">
        <v>88</v>
      </c>
      <c r="D933" s="29">
        <v>45798</v>
      </c>
      <c r="E933" s="161">
        <v>0</v>
      </c>
      <c r="F933" s="161">
        <v>0</v>
      </c>
      <c r="G933" s="161">
        <v>0</v>
      </c>
      <c r="H933" s="161">
        <v>0</v>
      </c>
      <c r="L933">
        <v>297.82565399999999</v>
      </c>
      <c r="R933">
        <v>618.39218000000005</v>
      </c>
      <c r="S933">
        <v>618.39218000000005</v>
      </c>
      <c r="T933" s="194">
        <v>618.39218000000005</v>
      </c>
      <c r="U933" t="s">
        <v>193</v>
      </c>
      <c r="V933">
        <v>45708.402465277781</v>
      </c>
    </row>
    <row r="934" spans="1:22" x14ac:dyDescent="0.3">
      <c r="A934" t="s">
        <v>91</v>
      </c>
      <c r="B934" t="s">
        <v>92</v>
      </c>
      <c r="C934" t="s">
        <v>93</v>
      </c>
      <c r="D934" s="29">
        <v>45799</v>
      </c>
      <c r="E934" s="161">
        <v>0</v>
      </c>
      <c r="F934" s="161">
        <v>0</v>
      </c>
      <c r="G934" s="161">
        <v>0</v>
      </c>
      <c r="H934" s="161">
        <v>0</v>
      </c>
      <c r="M934">
        <v>169.2</v>
      </c>
      <c r="N934">
        <v>169.2</v>
      </c>
      <c r="R934">
        <v>179.53321299999999</v>
      </c>
      <c r="S934">
        <v>179.53321299999999</v>
      </c>
      <c r="T934" s="194">
        <v>179.53321299999999</v>
      </c>
      <c r="U934" t="s">
        <v>193</v>
      </c>
      <c r="V934">
        <v>45444.313506944447</v>
      </c>
    </row>
    <row r="935" spans="1:22" x14ac:dyDescent="0.3">
      <c r="A935" t="s">
        <v>91</v>
      </c>
      <c r="B935" t="s">
        <v>92</v>
      </c>
      <c r="C935" t="s">
        <v>88</v>
      </c>
      <c r="D935" s="29">
        <v>45799</v>
      </c>
      <c r="E935" s="161">
        <v>0</v>
      </c>
      <c r="F935" s="161">
        <v>0</v>
      </c>
      <c r="G935" s="161">
        <v>0</v>
      </c>
      <c r="H935" s="161">
        <v>0</v>
      </c>
      <c r="L935">
        <v>297.82565399999999</v>
      </c>
      <c r="R935">
        <v>618.39218000000005</v>
      </c>
      <c r="S935">
        <v>618.39218000000005</v>
      </c>
      <c r="T935" s="194">
        <v>618.39218000000005</v>
      </c>
      <c r="U935" t="s">
        <v>193</v>
      </c>
      <c r="V935">
        <v>45708.402962962966</v>
      </c>
    </row>
    <row r="936" spans="1:22" x14ac:dyDescent="0.3">
      <c r="A936" t="s">
        <v>91</v>
      </c>
      <c r="B936" t="s">
        <v>92</v>
      </c>
      <c r="C936" t="s">
        <v>93</v>
      </c>
      <c r="D936" s="29">
        <v>45800</v>
      </c>
      <c r="E936" s="161">
        <v>0</v>
      </c>
      <c r="F936" s="161">
        <v>0</v>
      </c>
      <c r="G936" s="161">
        <v>0</v>
      </c>
      <c r="H936" s="161">
        <v>0</v>
      </c>
      <c r="M936">
        <v>169.2</v>
      </c>
      <c r="N936">
        <v>169.2</v>
      </c>
      <c r="R936">
        <v>179.53321299999999</v>
      </c>
      <c r="S936">
        <v>179.53321299999999</v>
      </c>
      <c r="T936" s="194">
        <v>179.53321299999999</v>
      </c>
      <c r="U936" t="s">
        <v>193</v>
      </c>
      <c r="V936">
        <v>45444.313518518517</v>
      </c>
    </row>
    <row r="937" spans="1:22" x14ac:dyDescent="0.3">
      <c r="A937" t="s">
        <v>91</v>
      </c>
      <c r="B937" t="s">
        <v>92</v>
      </c>
      <c r="C937" t="s">
        <v>88</v>
      </c>
      <c r="D937" s="29">
        <v>45800</v>
      </c>
      <c r="E937" s="161">
        <v>0</v>
      </c>
      <c r="F937" s="161">
        <v>0</v>
      </c>
      <c r="G937" s="161">
        <v>0</v>
      </c>
      <c r="H937" s="161">
        <v>0</v>
      </c>
      <c r="L937">
        <v>297.82565399999999</v>
      </c>
      <c r="R937">
        <v>618.39218000000005</v>
      </c>
      <c r="S937">
        <v>618.39218000000005</v>
      </c>
      <c r="T937" s="194">
        <v>618.39218000000005</v>
      </c>
      <c r="U937" t="s">
        <v>193</v>
      </c>
      <c r="V937">
        <v>45708.403310185182</v>
      </c>
    </row>
    <row r="938" spans="1:22" x14ac:dyDescent="0.3">
      <c r="A938" t="s">
        <v>91</v>
      </c>
      <c r="B938" t="s">
        <v>92</v>
      </c>
      <c r="C938" t="s">
        <v>93</v>
      </c>
      <c r="D938" s="29">
        <v>45801</v>
      </c>
      <c r="E938" s="161">
        <v>0</v>
      </c>
      <c r="F938" s="161">
        <v>0</v>
      </c>
      <c r="G938" s="161">
        <v>0</v>
      </c>
      <c r="H938" s="161">
        <v>0</v>
      </c>
      <c r="M938">
        <v>169.2</v>
      </c>
      <c r="N938">
        <v>169.2</v>
      </c>
      <c r="R938">
        <v>179.53321299999999</v>
      </c>
      <c r="S938">
        <v>179.53321299999999</v>
      </c>
      <c r="T938" s="194">
        <v>179.53321299999999</v>
      </c>
      <c r="U938" t="s">
        <v>193</v>
      </c>
      <c r="V938">
        <v>45444.313518518517</v>
      </c>
    </row>
    <row r="939" spans="1:22" x14ac:dyDescent="0.3">
      <c r="A939" t="s">
        <v>91</v>
      </c>
      <c r="B939" t="s">
        <v>92</v>
      </c>
      <c r="C939" t="s">
        <v>88</v>
      </c>
      <c r="D939" s="29">
        <v>45801</v>
      </c>
      <c r="E939" s="161">
        <v>0</v>
      </c>
      <c r="F939" s="161">
        <v>0</v>
      </c>
      <c r="G939" s="161">
        <v>0</v>
      </c>
      <c r="H939" s="161">
        <v>0</v>
      </c>
      <c r="L939">
        <v>297.82565399999999</v>
      </c>
      <c r="R939">
        <v>618.39218000000005</v>
      </c>
      <c r="S939">
        <v>618.39218000000005</v>
      </c>
      <c r="T939" s="194">
        <v>618.39218000000005</v>
      </c>
      <c r="U939" t="s">
        <v>193</v>
      </c>
      <c r="V939">
        <v>45708.402175925927</v>
      </c>
    </row>
    <row r="940" spans="1:22" x14ac:dyDescent="0.3">
      <c r="A940" t="s">
        <v>91</v>
      </c>
      <c r="B940" t="s">
        <v>92</v>
      </c>
      <c r="C940" t="s">
        <v>93</v>
      </c>
      <c r="D940" s="29">
        <v>45802</v>
      </c>
      <c r="E940" s="161">
        <v>0</v>
      </c>
      <c r="F940" s="161">
        <v>0</v>
      </c>
      <c r="G940" s="161">
        <v>0</v>
      </c>
      <c r="H940" s="161">
        <v>0</v>
      </c>
      <c r="M940">
        <v>169.2</v>
      </c>
      <c r="N940">
        <v>169.2</v>
      </c>
      <c r="R940">
        <v>179.53321299999999</v>
      </c>
      <c r="S940">
        <v>179.53321299999999</v>
      </c>
      <c r="T940" s="194">
        <v>179.53321299999999</v>
      </c>
      <c r="U940" t="s">
        <v>193</v>
      </c>
      <c r="V940">
        <v>45444.313530092593</v>
      </c>
    </row>
    <row r="941" spans="1:22" x14ac:dyDescent="0.3">
      <c r="A941" t="s">
        <v>91</v>
      </c>
      <c r="B941" t="s">
        <v>92</v>
      </c>
      <c r="C941" t="s">
        <v>88</v>
      </c>
      <c r="D941" s="29">
        <v>45802</v>
      </c>
      <c r="E941" s="161">
        <v>0</v>
      </c>
      <c r="F941" s="161">
        <v>0</v>
      </c>
      <c r="G941" s="161">
        <v>0</v>
      </c>
      <c r="H941" s="161">
        <v>0</v>
      </c>
      <c r="L941">
        <v>297.82565399999999</v>
      </c>
      <c r="R941">
        <v>618.39218000000005</v>
      </c>
      <c r="S941">
        <v>618.39218000000005</v>
      </c>
      <c r="T941" s="194">
        <v>618.39218000000005</v>
      </c>
      <c r="U941" t="s">
        <v>193</v>
      </c>
      <c r="V941">
        <v>45708.402384259258</v>
      </c>
    </row>
    <row r="942" spans="1:22" x14ac:dyDescent="0.3">
      <c r="A942" t="s">
        <v>91</v>
      </c>
      <c r="B942" t="s">
        <v>92</v>
      </c>
      <c r="C942" t="s">
        <v>93</v>
      </c>
      <c r="D942" s="29">
        <v>45803</v>
      </c>
      <c r="E942" s="161">
        <v>0</v>
      </c>
      <c r="F942" s="161">
        <v>0</v>
      </c>
      <c r="G942" s="161">
        <v>0</v>
      </c>
      <c r="H942" s="161">
        <v>0</v>
      </c>
      <c r="M942">
        <v>169.2</v>
      </c>
      <c r="N942">
        <v>169.2</v>
      </c>
      <c r="R942">
        <v>179.53321299999999</v>
      </c>
      <c r="S942">
        <v>179.53321299999999</v>
      </c>
      <c r="T942" s="194">
        <v>179.53321299999999</v>
      </c>
      <c r="U942" t="s">
        <v>193</v>
      </c>
      <c r="V942">
        <v>45444.313530092593</v>
      </c>
    </row>
    <row r="943" spans="1:22" x14ac:dyDescent="0.3">
      <c r="A943" t="s">
        <v>91</v>
      </c>
      <c r="B943" t="s">
        <v>92</v>
      </c>
      <c r="C943" t="s">
        <v>88</v>
      </c>
      <c r="D943" s="29">
        <v>45803</v>
      </c>
      <c r="E943" s="161">
        <v>0</v>
      </c>
      <c r="F943" s="161">
        <v>0</v>
      </c>
      <c r="G943" s="161">
        <v>0</v>
      </c>
      <c r="H943" s="161">
        <v>0</v>
      </c>
      <c r="L943">
        <v>297.82565399999999</v>
      </c>
      <c r="R943">
        <v>618.39218000000005</v>
      </c>
      <c r="S943">
        <v>618.39218000000005</v>
      </c>
      <c r="T943" s="194">
        <v>618.39218000000005</v>
      </c>
      <c r="U943" t="s">
        <v>193</v>
      </c>
      <c r="V943">
        <v>45708.402997685182</v>
      </c>
    </row>
    <row r="944" spans="1:22" x14ac:dyDescent="0.3">
      <c r="A944" t="s">
        <v>91</v>
      </c>
      <c r="B944" t="s">
        <v>92</v>
      </c>
      <c r="C944" t="s">
        <v>93</v>
      </c>
      <c r="D944" s="29">
        <v>45804</v>
      </c>
      <c r="E944" s="161">
        <v>0</v>
      </c>
      <c r="F944" s="161">
        <v>0</v>
      </c>
      <c r="G944" s="161">
        <v>0</v>
      </c>
      <c r="H944" s="161">
        <v>0</v>
      </c>
      <c r="M944">
        <v>169.2</v>
      </c>
      <c r="N944">
        <v>169.2</v>
      </c>
      <c r="R944">
        <v>179.53321299999999</v>
      </c>
      <c r="S944">
        <v>179.53321299999999</v>
      </c>
      <c r="T944" s="194">
        <v>179.53321299999999</v>
      </c>
      <c r="U944" t="s">
        <v>193</v>
      </c>
      <c r="V944">
        <v>45444.313530092593</v>
      </c>
    </row>
    <row r="945" spans="1:22" x14ac:dyDescent="0.3">
      <c r="A945" t="s">
        <v>91</v>
      </c>
      <c r="B945" t="s">
        <v>92</v>
      </c>
      <c r="C945" t="s">
        <v>88</v>
      </c>
      <c r="D945" s="29">
        <v>45804</v>
      </c>
      <c r="E945" s="161">
        <v>0</v>
      </c>
      <c r="F945" s="161">
        <v>0</v>
      </c>
      <c r="G945" s="161">
        <v>0</v>
      </c>
      <c r="H945" s="161">
        <v>0</v>
      </c>
      <c r="L945">
        <v>297.82565399999999</v>
      </c>
      <c r="R945">
        <v>618.39218000000005</v>
      </c>
      <c r="S945">
        <v>618.39218000000005</v>
      </c>
      <c r="T945" s="194">
        <v>618.39218000000005</v>
      </c>
      <c r="U945" t="s">
        <v>193</v>
      </c>
      <c r="V945">
        <v>45708.402546296296</v>
      </c>
    </row>
    <row r="946" spans="1:22" x14ac:dyDescent="0.3">
      <c r="A946" t="s">
        <v>91</v>
      </c>
      <c r="B946" t="s">
        <v>92</v>
      </c>
      <c r="C946" t="s">
        <v>93</v>
      </c>
      <c r="D946" s="29">
        <v>45805</v>
      </c>
      <c r="E946" s="161">
        <v>0</v>
      </c>
      <c r="F946" s="161">
        <v>0</v>
      </c>
      <c r="G946" s="161">
        <v>0</v>
      </c>
      <c r="H946" s="161">
        <v>0</v>
      </c>
      <c r="M946">
        <v>169.2</v>
      </c>
      <c r="N946">
        <v>169.2</v>
      </c>
      <c r="R946">
        <v>179.53321299999999</v>
      </c>
      <c r="S946">
        <v>179.53321299999999</v>
      </c>
      <c r="T946" s="194">
        <v>179.53321299999999</v>
      </c>
      <c r="U946" t="s">
        <v>193</v>
      </c>
      <c r="V946">
        <v>45444.313530092593</v>
      </c>
    </row>
    <row r="947" spans="1:22" x14ac:dyDescent="0.3">
      <c r="A947" t="s">
        <v>91</v>
      </c>
      <c r="B947" t="s">
        <v>92</v>
      </c>
      <c r="C947" t="s">
        <v>88</v>
      </c>
      <c r="D947" s="29">
        <v>45805</v>
      </c>
      <c r="E947" s="161">
        <v>0</v>
      </c>
      <c r="F947" s="161">
        <v>0</v>
      </c>
      <c r="G947" s="161">
        <v>0</v>
      </c>
      <c r="H947" s="161">
        <v>0</v>
      </c>
      <c r="L947">
        <v>297.82565399999999</v>
      </c>
      <c r="R947">
        <v>618.39218000000005</v>
      </c>
      <c r="S947">
        <v>618.39218000000005</v>
      </c>
      <c r="T947" s="194">
        <v>618.39218000000005</v>
      </c>
      <c r="U947" t="s">
        <v>193</v>
      </c>
      <c r="V947">
        <v>45708.402812499997</v>
      </c>
    </row>
    <row r="948" spans="1:22" x14ac:dyDescent="0.3">
      <c r="A948" t="s">
        <v>91</v>
      </c>
      <c r="B948" t="s">
        <v>92</v>
      </c>
      <c r="C948" t="s">
        <v>93</v>
      </c>
      <c r="D948" s="29">
        <v>45806</v>
      </c>
      <c r="E948" s="161">
        <v>0</v>
      </c>
      <c r="F948" s="161">
        <v>0</v>
      </c>
      <c r="G948" s="161">
        <v>0</v>
      </c>
      <c r="H948" s="161">
        <v>0</v>
      </c>
      <c r="M948">
        <v>169.2</v>
      </c>
      <c r="N948">
        <v>169.2</v>
      </c>
      <c r="R948">
        <v>179.53321299999999</v>
      </c>
      <c r="S948">
        <v>179.53321299999999</v>
      </c>
      <c r="T948" s="194">
        <v>179.53321299999999</v>
      </c>
      <c r="U948" t="s">
        <v>193</v>
      </c>
      <c r="V948">
        <v>45444.313530092593</v>
      </c>
    </row>
    <row r="949" spans="1:22" x14ac:dyDescent="0.3">
      <c r="A949" t="s">
        <v>91</v>
      </c>
      <c r="B949" t="s">
        <v>92</v>
      </c>
      <c r="C949" t="s">
        <v>88</v>
      </c>
      <c r="D949" s="29">
        <v>45806</v>
      </c>
      <c r="E949" s="161">
        <v>0</v>
      </c>
      <c r="F949" s="161">
        <v>0</v>
      </c>
      <c r="G949" s="161">
        <v>0</v>
      </c>
      <c r="H949" s="161">
        <v>0</v>
      </c>
      <c r="L949">
        <v>297.82565399999999</v>
      </c>
      <c r="R949">
        <v>618.39218000000005</v>
      </c>
      <c r="S949">
        <v>618.39218000000005</v>
      </c>
      <c r="T949" s="194">
        <v>618.39218000000005</v>
      </c>
      <c r="U949" t="s">
        <v>193</v>
      </c>
      <c r="V949">
        <v>45708.403321759259</v>
      </c>
    </row>
    <row r="950" spans="1:22" x14ac:dyDescent="0.3">
      <c r="A950" t="s">
        <v>91</v>
      </c>
      <c r="B950" t="s">
        <v>92</v>
      </c>
      <c r="C950" t="s">
        <v>93</v>
      </c>
      <c r="D950" s="29">
        <v>45807</v>
      </c>
      <c r="E950" s="161">
        <v>0</v>
      </c>
      <c r="F950" s="161">
        <v>0</v>
      </c>
      <c r="G950" s="161">
        <v>0</v>
      </c>
      <c r="H950" s="161">
        <v>0</v>
      </c>
      <c r="M950">
        <v>169.2</v>
      </c>
      <c r="N950">
        <v>169.2</v>
      </c>
      <c r="R950">
        <v>179.53321299999999</v>
      </c>
      <c r="S950">
        <v>179.53321299999999</v>
      </c>
      <c r="T950" s="194">
        <v>179.53321299999999</v>
      </c>
      <c r="U950" t="s">
        <v>193</v>
      </c>
      <c r="V950">
        <v>45444.31354166667</v>
      </c>
    </row>
    <row r="951" spans="1:22" x14ac:dyDescent="0.3">
      <c r="A951" t="s">
        <v>91</v>
      </c>
      <c r="B951" t="s">
        <v>92</v>
      </c>
      <c r="C951" t="s">
        <v>88</v>
      </c>
      <c r="D951" s="29">
        <v>45807</v>
      </c>
      <c r="E951" s="161">
        <v>0</v>
      </c>
      <c r="F951" s="161">
        <v>0</v>
      </c>
      <c r="G951" s="161">
        <v>0</v>
      </c>
      <c r="H951" s="161">
        <v>0</v>
      </c>
      <c r="L951">
        <v>297.82565399999999</v>
      </c>
      <c r="R951">
        <v>618.39218000000005</v>
      </c>
      <c r="S951">
        <v>618.39218000000005</v>
      </c>
      <c r="T951" s="194">
        <v>618.39218000000005</v>
      </c>
      <c r="U951" t="s">
        <v>193</v>
      </c>
      <c r="V951">
        <v>45708.403356481482</v>
      </c>
    </row>
    <row r="952" spans="1:22" x14ac:dyDescent="0.3">
      <c r="A952" t="s">
        <v>91</v>
      </c>
      <c r="B952" t="s">
        <v>92</v>
      </c>
      <c r="C952" t="s">
        <v>93</v>
      </c>
      <c r="D952" s="29">
        <v>45808</v>
      </c>
      <c r="E952" s="161">
        <v>0</v>
      </c>
      <c r="F952" s="161">
        <v>0</v>
      </c>
      <c r="G952" s="161">
        <v>0</v>
      </c>
      <c r="H952" s="161">
        <v>0</v>
      </c>
      <c r="M952">
        <v>169.2</v>
      </c>
      <c r="N952">
        <v>169.2</v>
      </c>
      <c r="R952">
        <v>179.53321299999999</v>
      </c>
      <c r="S952">
        <v>179.53321299999999</v>
      </c>
      <c r="T952" s="194">
        <v>179.53321299999999</v>
      </c>
      <c r="U952" t="s">
        <v>193</v>
      </c>
      <c r="V952">
        <v>45444.31354166667</v>
      </c>
    </row>
    <row r="953" spans="1:22" x14ac:dyDescent="0.3">
      <c r="A953" t="s">
        <v>91</v>
      </c>
      <c r="B953" t="s">
        <v>92</v>
      </c>
      <c r="C953" t="s">
        <v>88</v>
      </c>
      <c r="D953" s="29">
        <v>45808</v>
      </c>
      <c r="E953" s="161">
        <v>0</v>
      </c>
      <c r="F953" s="161">
        <v>0</v>
      </c>
      <c r="G953" s="161">
        <v>0</v>
      </c>
      <c r="H953" s="161">
        <v>0</v>
      </c>
      <c r="L953">
        <v>297.82565399999999</v>
      </c>
      <c r="R953">
        <v>618.39218000000005</v>
      </c>
      <c r="S953">
        <v>618.39218000000005</v>
      </c>
      <c r="T953" s="194">
        <v>618.39218000000005</v>
      </c>
      <c r="U953" t="s">
        <v>193</v>
      </c>
      <c r="V953">
        <v>45708.403043981481</v>
      </c>
    </row>
    <row r="954" spans="1:22" x14ac:dyDescent="0.3">
      <c r="A954" t="s">
        <v>91</v>
      </c>
      <c r="B954" t="s">
        <v>92</v>
      </c>
      <c r="C954" t="s">
        <v>93</v>
      </c>
      <c r="D954" s="29">
        <v>45809</v>
      </c>
      <c r="E954" s="161">
        <v>0</v>
      </c>
      <c r="F954" s="161">
        <v>0</v>
      </c>
      <c r="G954" s="161">
        <v>0</v>
      </c>
      <c r="H954" s="161">
        <v>0</v>
      </c>
      <c r="M954">
        <v>169.2</v>
      </c>
      <c r="N954">
        <v>169.2</v>
      </c>
      <c r="R954">
        <v>179.53321299999999</v>
      </c>
      <c r="S954">
        <v>179.53321299999999</v>
      </c>
      <c r="T954" s="194">
        <v>179.53321299999999</v>
      </c>
      <c r="U954" t="s">
        <v>193</v>
      </c>
      <c r="V954">
        <v>45474.312986111108</v>
      </c>
    </row>
    <row r="955" spans="1:22" x14ac:dyDescent="0.3">
      <c r="A955" t="s">
        <v>91</v>
      </c>
      <c r="B955" t="s">
        <v>92</v>
      </c>
      <c r="C955" t="s">
        <v>88</v>
      </c>
      <c r="D955" s="29">
        <v>45809</v>
      </c>
      <c r="E955" s="161">
        <v>0</v>
      </c>
      <c r="F955" s="161">
        <v>0</v>
      </c>
      <c r="G955" s="161">
        <v>0</v>
      </c>
      <c r="H955" s="161">
        <v>0</v>
      </c>
      <c r="L955">
        <v>297.82565399999999</v>
      </c>
      <c r="R955">
        <v>618.39218000000005</v>
      </c>
      <c r="S955">
        <v>618.39218000000005</v>
      </c>
      <c r="T955" s="194">
        <v>618.39218000000005</v>
      </c>
      <c r="U955" t="s">
        <v>193</v>
      </c>
      <c r="V955">
        <v>45708.402777777781</v>
      </c>
    </row>
    <row r="956" spans="1:22" x14ac:dyDescent="0.3">
      <c r="A956" t="s">
        <v>91</v>
      </c>
      <c r="B956" t="s">
        <v>92</v>
      </c>
      <c r="C956" t="s">
        <v>93</v>
      </c>
      <c r="D956" s="29">
        <v>45810</v>
      </c>
      <c r="E956" s="161">
        <v>0</v>
      </c>
      <c r="F956" s="161">
        <v>0</v>
      </c>
      <c r="G956" s="161">
        <v>0</v>
      </c>
      <c r="H956" s="161">
        <v>0</v>
      </c>
      <c r="M956">
        <v>169.2</v>
      </c>
      <c r="N956">
        <v>169.2</v>
      </c>
      <c r="R956">
        <v>179.53321299999999</v>
      </c>
      <c r="S956">
        <v>179.53321299999999</v>
      </c>
      <c r="T956" s="194">
        <v>179.53321299999999</v>
      </c>
      <c r="U956" t="s">
        <v>193</v>
      </c>
      <c r="V956">
        <v>45474.313275462962</v>
      </c>
    </row>
    <row r="957" spans="1:22" x14ac:dyDescent="0.3">
      <c r="A957" t="s">
        <v>91</v>
      </c>
      <c r="B957" t="s">
        <v>92</v>
      </c>
      <c r="C957" t="s">
        <v>88</v>
      </c>
      <c r="D957" s="29">
        <v>45810</v>
      </c>
      <c r="E957" s="161">
        <v>0</v>
      </c>
      <c r="F957" s="161">
        <v>0</v>
      </c>
      <c r="G957" s="161">
        <v>0</v>
      </c>
      <c r="H957" s="161">
        <v>0</v>
      </c>
      <c r="L957">
        <v>297.82565399999999</v>
      </c>
      <c r="R957">
        <v>618.39218000000005</v>
      </c>
      <c r="S957">
        <v>618.39218000000005</v>
      </c>
      <c r="T957" s="194">
        <v>618.39218000000005</v>
      </c>
      <c r="U957" t="s">
        <v>193</v>
      </c>
      <c r="V957">
        <v>45708.402303240742</v>
      </c>
    </row>
    <row r="958" spans="1:22" x14ac:dyDescent="0.3">
      <c r="A958" t="s">
        <v>91</v>
      </c>
      <c r="B958" t="s">
        <v>92</v>
      </c>
      <c r="C958" t="s">
        <v>93</v>
      </c>
      <c r="D958" s="29">
        <v>45811</v>
      </c>
      <c r="E958" s="161">
        <v>0</v>
      </c>
      <c r="F958" s="161">
        <v>0</v>
      </c>
      <c r="G958" s="161">
        <v>0</v>
      </c>
      <c r="H958" s="161">
        <v>0</v>
      </c>
      <c r="M958">
        <v>169.2</v>
      </c>
      <c r="N958">
        <v>169.2</v>
      </c>
      <c r="R958">
        <v>179.53321299999999</v>
      </c>
      <c r="S958">
        <v>179.53321299999999</v>
      </c>
      <c r="T958" s="194">
        <v>179.53321299999999</v>
      </c>
      <c r="U958" t="s">
        <v>193</v>
      </c>
      <c r="V958">
        <v>45474.313379629632</v>
      </c>
    </row>
    <row r="959" spans="1:22" x14ac:dyDescent="0.3">
      <c r="A959" t="s">
        <v>91</v>
      </c>
      <c r="B959" t="s">
        <v>92</v>
      </c>
      <c r="C959" t="s">
        <v>88</v>
      </c>
      <c r="D959" s="29">
        <v>45811</v>
      </c>
      <c r="E959" s="161">
        <v>0</v>
      </c>
      <c r="F959" s="161">
        <v>0</v>
      </c>
      <c r="G959" s="161">
        <v>0</v>
      </c>
      <c r="H959" s="161">
        <v>0</v>
      </c>
      <c r="L959">
        <v>297.82565399999999</v>
      </c>
      <c r="R959">
        <v>618.39218000000005</v>
      </c>
      <c r="S959">
        <v>618.39218000000005</v>
      </c>
      <c r="T959" s="194">
        <v>618.39218000000005</v>
      </c>
      <c r="U959" t="s">
        <v>193</v>
      </c>
      <c r="V959">
        <v>45708.402511574073</v>
      </c>
    </row>
    <row r="960" spans="1:22" x14ac:dyDescent="0.3">
      <c r="A960" t="s">
        <v>91</v>
      </c>
      <c r="B960" t="s">
        <v>92</v>
      </c>
      <c r="C960" t="s">
        <v>93</v>
      </c>
      <c r="D960" s="29">
        <v>45812</v>
      </c>
      <c r="E960" s="161">
        <v>0</v>
      </c>
      <c r="F960" s="161">
        <v>0</v>
      </c>
      <c r="G960" s="161">
        <v>0</v>
      </c>
      <c r="H960" s="161">
        <v>0</v>
      </c>
      <c r="M960">
        <v>169.2</v>
      </c>
      <c r="N960">
        <v>169.2</v>
      </c>
      <c r="R960">
        <v>179.53321299999999</v>
      </c>
      <c r="S960">
        <v>179.53321299999999</v>
      </c>
      <c r="T960" s="194">
        <v>179.53321299999999</v>
      </c>
      <c r="U960" t="s">
        <v>193</v>
      </c>
      <c r="V960">
        <v>45474.313240740739</v>
      </c>
    </row>
    <row r="961" spans="1:22" x14ac:dyDescent="0.3">
      <c r="A961" t="s">
        <v>91</v>
      </c>
      <c r="B961" t="s">
        <v>92</v>
      </c>
      <c r="C961" t="s">
        <v>88</v>
      </c>
      <c r="D961" s="29">
        <v>45812</v>
      </c>
      <c r="E961" s="161">
        <v>0</v>
      </c>
      <c r="F961" s="161">
        <v>0</v>
      </c>
      <c r="G961" s="161">
        <v>0</v>
      </c>
      <c r="H961" s="161">
        <v>0</v>
      </c>
      <c r="L961">
        <v>297.82565399999999</v>
      </c>
      <c r="R961">
        <v>618.39218000000005</v>
      </c>
      <c r="S961">
        <v>618.39218000000005</v>
      </c>
      <c r="T961" s="194">
        <v>618.39218000000005</v>
      </c>
      <c r="U961" t="s">
        <v>193</v>
      </c>
      <c r="V961">
        <v>45708.402129629627</v>
      </c>
    </row>
    <row r="962" spans="1:22" x14ac:dyDescent="0.3">
      <c r="A962" t="s">
        <v>91</v>
      </c>
      <c r="B962" t="s">
        <v>92</v>
      </c>
      <c r="C962" t="s">
        <v>93</v>
      </c>
      <c r="D962" s="29">
        <v>45813</v>
      </c>
      <c r="E962" s="161">
        <v>0</v>
      </c>
      <c r="F962" s="161">
        <v>0</v>
      </c>
      <c r="G962" s="161">
        <v>0</v>
      </c>
      <c r="H962" s="161">
        <v>0</v>
      </c>
      <c r="M962">
        <v>169.2</v>
      </c>
      <c r="N962">
        <v>169.2</v>
      </c>
      <c r="R962">
        <v>179.53321299999999</v>
      </c>
      <c r="S962">
        <v>179.53321299999999</v>
      </c>
      <c r="T962" s="194">
        <v>179.53321299999999</v>
      </c>
      <c r="U962" t="s">
        <v>193</v>
      </c>
      <c r="V962">
        <v>45474.313391203701</v>
      </c>
    </row>
    <row r="963" spans="1:22" x14ac:dyDescent="0.3">
      <c r="A963" t="s">
        <v>91</v>
      </c>
      <c r="B963" t="s">
        <v>92</v>
      </c>
      <c r="C963" t="s">
        <v>88</v>
      </c>
      <c r="D963" s="29">
        <v>45813</v>
      </c>
      <c r="E963" s="161">
        <v>0</v>
      </c>
      <c r="F963" s="161">
        <v>0</v>
      </c>
      <c r="G963" s="161">
        <v>0</v>
      </c>
      <c r="H963" s="161">
        <v>0</v>
      </c>
      <c r="L963">
        <v>297.82565399999999</v>
      </c>
      <c r="R963">
        <v>618.39218000000005</v>
      </c>
      <c r="S963">
        <v>618.39218000000005</v>
      </c>
      <c r="T963" s="194">
        <v>618.39218000000005</v>
      </c>
      <c r="U963" t="s">
        <v>193</v>
      </c>
      <c r="V963">
        <v>45708.402175925927</v>
      </c>
    </row>
    <row r="964" spans="1:22" x14ac:dyDescent="0.3">
      <c r="A964" t="s">
        <v>91</v>
      </c>
      <c r="B964" t="s">
        <v>92</v>
      </c>
      <c r="C964" t="s">
        <v>93</v>
      </c>
      <c r="D964" s="29">
        <v>45814</v>
      </c>
      <c r="E964" s="161">
        <v>0</v>
      </c>
      <c r="F964" s="161">
        <v>0</v>
      </c>
      <c r="G964" s="161">
        <v>0</v>
      </c>
      <c r="H964" s="161">
        <v>0</v>
      </c>
      <c r="M964">
        <v>169.2</v>
      </c>
      <c r="N964">
        <v>169.2</v>
      </c>
      <c r="R964">
        <v>179.53321299999999</v>
      </c>
      <c r="S964">
        <v>179.53321299999999</v>
      </c>
      <c r="T964" s="194">
        <v>179.53321299999999</v>
      </c>
      <c r="U964" t="s">
        <v>193</v>
      </c>
      <c r="V964">
        <v>45474.313391203701</v>
      </c>
    </row>
    <row r="965" spans="1:22" x14ac:dyDescent="0.3">
      <c r="A965" t="s">
        <v>91</v>
      </c>
      <c r="B965" t="s">
        <v>92</v>
      </c>
      <c r="C965" t="s">
        <v>88</v>
      </c>
      <c r="D965" s="29">
        <v>45814</v>
      </c>
      <c r="E965" s="161">
        <v>0</v>
      </c>
      <c r="F965" s="161">
        <v>0</v>
      </c>
      <c r="G965" s="161">
        <v>0</v>
      </c>
      <c r="H965" s="161">
        <v>0</v>
      </c>
      <c r="L965">
        <v>297.82565399999999</v>
      </c>
      <c r="R965">
        <v>618.39218000000005</v>
      </c>
      <c r="S965">
        <v>618.39218000000005</v>
      </c>
      <c r="T965" s="194">
        <v>618.39218000000005</v>
      </c>
      <c r="U965" t="s">
        <v>193</v>
      </c>
      <c r="V965">
        <v>45708.402395833335</v>
      </c>
    </row>
    <row r="966" spans="1:22" x14ac:dyDescent="0.3">
      <c r="A966" t="s">
        <v>91</v>
      </c>
      <c r="B966" t="s">
        <v>92</v>
      </c>
      <c r="C966" t="s">
        <v>93</v>
      </c>
      <c r="D966" s="29">
        <v>45815</v>
      </c>
      <c r="E966" s="161">
        <v>0</v>
      </c>
      <c r="F966" s="161">
        <v>0</v>
      </c>
      <c r="G966" s="161">
        <v>0</v>
      </c>
      <c r="H966" s="161">
        <v>0</v>
      </c>
      <c r="M966">
        <v>169.2</v>
      </c>
      <c r="N966">
        <v>169.2</v>
      </c>
      <c r="R966">
        <v>179.53321299999999</v>
      </c>
      <c r="S966">
        <v>179.53321299999999</v>
      </c>
      <c r="T966" s="194">
        <v>179.53321299999999</v>
      </c>
      <c r="U966" t="s">
        <v>193</v>
      </c>
      <c r="V966">
        <v>45474.313391203701</v>
      </c>
    </row>
    <row r="967" spans="1:22" x14ac:dyDescent="0.3">
      <c r="A967" t="s">
        <v>91</v>
      </c>
      <c r="B967" t="s">
        <v>92</v>
      </c>
      <c r="C967" t="s">
        <v>88</v>
      </c>
      <c r="D967" s="29">
        <v>45815</v>
      </c>
      <c r="E967" s="161">
        <v>0</v>
      </c>
      <c r="F967" s="161">
        <v>0</v>
      </c>
      <c r="G967" s="161">
        <v>0</v>
      </c>
      <c r="H967" s="161">
        <v>0</v>
      </c>
      <c r="L967">
        <v>297.82565399999999</v>
      </c>
      <c r="R967">
        <v>618.39218000000005</v>
      </c>
      <c r="S967">
        <v>618.39218000000005</v>
      </c>
      <c r="T967" s="194">
        <v>618.39218000000005</v>
      </c>
      <c r="U967" t="s">
        <v>193</v>
      </c>
      <c r="V967">
        <v>45708.402048611111</v>
      </c>
    </row>
    <row r="968" spans="1:22" x14ac:dyDescent="0.3">
      <c r="A968" t="s">
        <v>91</v>
      </c>
      <c r="B968" t="s">
        <v>92</v>
      </c>
      <c r="C968" t="s">
        <v>93</v>
      </c>
      <c r="D968" s="29">
        <v>45816</v>
      </c>
      <c r="E968" s="161">
        <v>0</v>
      </c>
      <c r="F968" s="161">
        <v>0</v>
      </c>
      <c r="G968" s="161">
        <v>0</v>
      </c>
      <c r="H968" s="161">
        <v>0</v>
      </c>
      <c r="M968">
        <v>169.2</v>
      </c>
      <c r="N968">
        <v>169.2</v>
      </c>
      <c r="R968">
        <v>179.53321299999999</v>
      </c>
      <c r="S968">
        <v>179.53321299999999</v>
      </c>
      <c r="T968" s="194">
        <v>179.53321299999999</v>
      </c>
      <c r="U968" t="s">
        <v>193</v>
      </c>
      <c r="V968">
        <v>45474.313402777778</v>
      </c>
    </row>
    <row r="969" spans="1:22" x14ac:dyDescent="0.3">
      <c r="A969" t="s">
        <v>91</v>
      </c>
      <c r="B969" t="s">
        <v>92</v>
      </c>
      <c r="C969" t="s">
        <v>88</v>
      </c>
      <c r="D969" s="29">
        <v>45816</v>
      </c>
      <c r="E969" s="161">
        <v>0</v>
      </c>
      <c r="F969" s="161">
        <v>0</v>
      </c>
      <c r="G969" s="161">
        <v>0</v>
      </c>
      <c r="H969" s="161">
        <v>0</v>
      </c>
      <c r="L969">
        <v>297.82565399999999</v>
      </c>
      <c r="R969">
        <v>618.39218000000005</v>
      </c>
      <c r="S969">
        <v>618.39218000000005</v>
      </c>
      <c r="T969" s="194">
        <v>618.39218000000005</v>
      </c>
      <c r="U969" t="s">
        <v>193</v>
      </c>
      <c r="V969">
        <v>45708.402453703704</v>
      </c>
    </row>
    <row r="970" spans="1:22" x14ac:dyDescent="0.3">
      <c r="A970" t="s">
        <v>91</v>
      </c>
      <c r="B970" t="s">
        <v>92</v>
      </c>
      <c r="C970" t="s">
        <v>93</v>
      </c>
      <c r="D970" s="29">
        <v>45817</v>
      </c>
      <c r="E970" s="161">
        <v>0</v>
      </c>
      <c r="F970" s="161">
        <v>0</v>
      </c>
      <c r="G970" s="161">
        <v>0</v>
      </c>
      <c r="H970" s="161">
        <v>0</v>
      </c>
      <c r="M970">
        <v>169.2</v>
      </c>
      <c r="N970">
        <v>169.2</v>
      </c>
      <c r="R970">
        <v>179.53321299999999</v>
      </c>
      <c r="S970">
        <v>179.53321299999999</v>
      </c>
      <c r="T970" s="194">
        <v>179.53321299999999</v>
      </c>
      <c r="U970" t="s">
        <v>193</v>
      </c>
      <c r="V970">
        <v>45474.313402777778</v>
      </c>
    </row>
    <row r="971" spans="1:22" x14ac:dyDescent="0.3">
      <c r="A971" t="s">
        <v>91</v>
      </c>
      <c r="B971" t="s">
        <v>92</v>
      </c>
      <c r="C971" t="s">
        <v>88</v>
      </c>
      <c r="D971" s="29">
        <v>45817</v>
      </c>
      <c r="E971" s="161">
        <v>0</v>
      </c>
      <c r="F971" s="161">
        <v>0</v>
      </c>
      <c r="G971" s="161">
        <v>0</v>
      </c>
      <c r="H971" s="161">
        <v>0</v>
      </c>
      <c r="L971">
        <v>297.82565399999999</v>
      </c>
      <c r="R971">
        <v>618.39218000000005</v>
      </c>
      <c r="S971">
        <v>618.39218000000005</v>
      </c>
      <c r="T971" s="194">
        <v>618.39218000000005</v>
      </c>
      <c r="U971" t="s">
        <v>193</v>
      </c>
      <c r="V971">
        <v>45708.40253472222</v>
      </c>
    </row>
    <row r="972" spans="1:22" x14ac:dyDescent="0.3">
      <c r="A972" t="s">
        <v>91</v>
      </c>
      <c r="B972" t="s">
        <v>92</v>
      </c>
      <c r="C972" t="s">
        <v>93</v>
      </c>
      <c r="D972" s="29">
        <v>45818</v>
      </c>
      <c r="E972" s="161">
        <v>0</v>
      </c>
      <c r="F972" s="161">
        <v>0</v>
      </c>
      <c r="G972" s="161">
        <v>0</v>
      </c>
      <c r="H972" s="161">
        <v>0</v>
      </c>
      <c r="M972">
        <v>169.2</v>
      </c>
      <c r="N972">
        <v>169.2</v>
      </c>
      <c r="R972">
        <v>179.53321299999999</v>
      </c>
      <c r="S972">
        <v>179.53321299999999</v>
      </c>
      <c r="T972" s="194">
        <v>179.53321299999999</v>
      </c>
      <c r="U972" t="s">
        <v>193</v>
      </c>
      <c r="V972">
        <v>45474.313414351855</v>
      </c>
    </row>
    <row r="973" spans="1:22" x14ac:dyDescent="0.3">
      <c r="A973" t="s">
        <v>91</v>
      </c>
      <c r="B973" t="s">
        <v>92</v>
      </c>
      <c r="C973" t="s">
        <v>88</v>
      </c>
      <c r="D973" s="29">
        <v>45818</v>
      </c>
      <c r="E973" s="161">
        <v>0.8656932354121516</v>
      </c>
      <c r="F973" s="161">
        <v>0.68102143410385996</v>
      </c>
      <c r="G973" s="161">
        <v>0.93531612899762084</v>
      </c>
      <c r="H973" s="161">
        <v>0.84637580636934961</v>
      </c>
      <c r="J973">
        <v>40</v>
      </c>
      <c r="K973">
        <v>95</v>
      </c>
      <c r="L973">
        <v>297.82565399999999</v>
      </c>
      <c r="R973">
        <v>618.39218000000005</v>
      </c>
      <c r="S973">
        <v>40</v>
      </c>
      <c r="T973" s="194">
        <v>95</v>
      </c>
      <c r="U973" t="s">
        <v>193</v>
      </c>
      <c r="V973">
        <v>45708.402905092589</v>
      </c>
    </row>
    <row r="974" spans="1:22" x14ac:dyDescent="0.3">
      <c r="A974" t="s">
        <v>91</v>
      </c>
      <c r="B974" t="s">
        <v>92</v>
      </c>
      <c r="C974" t="s">
        <v>93</v>
      </c>
      <c r="D974" s="29">
        <v>45819</v>
      </c>
      <c r="E974" s="161">
        <v>0</v>
      </c>
      <c r="F974" s="161">
        <v>0</v>
      </c>
      <c r="G974" s="161">
        <v>0</v>
      </c>
      <c r="H974" s="161">
        <v>0</v>
      </c>
      <c r="M974">
        <v>169.2</v>
      </c>
      <c r="N974">
        <v>169.2</v>
      </c>
      <c r="R974">
        <v>179.53321299999999</v>
      </c>
      <c r="S974">
        <v>179.53321299999999</v>
      </c>
      <c r="T974" s="194">
        <v>179.53321299999999</v>
      </c>
      <c r="U974" t="s">
        <v>193</v>
      </c>
      <c r="V974">
        <v>45474.313402777778</v>
      </c>
    </row>
    <row r="975" spans="1:22" x14ac:dyDescent="0.3">
      <c r="A975" t="s">
        <v>91</v>
      </c>
      <c r="B975" t="s">
        <v>92</v>
      </c>
      <c r="C975" t="s">
        <v>88</v>
      </c>
      <c r="D975" s="29">
        <v>45819</v>
      </c>
      <c r="E975" s="161">
        <v>0.8656932354121516</v>
      </c>
      <c r="F975" s="161">
        <v>0.68102143410385996</v>
      </c>
      <c r="G975" s="161">
        <v>0.93531612899762084</v>
      </c>
      <c r="H975" s="161">
        <v>0.84637580636934961</v>
      </c>
      <c r="J975">
        <v>40</v>
      </c>
      <c r="K975">
        <v>95</v>
      </c>
      <c r="L975">
        <v>297.82565399999999</v>
      </c>
      <c r="R975">
        <v>618.39218000000005</v>
      </c>
      <c r="S975">
        <v>40</v>
      </c>
      <c r="T975" s="194">
        <v>95</v>
      </c>
      <c r="U975" t="s">
        <v>193</v>
      </c>
      <c r="V975">
        <v>45708.403067129628</v>
      </c>
    </row>
    <row r="976" spans="1:22" x14ac:dyDescent="0.3">
      <c r="A976" t="s">
        <v>91</v>
      </c>
      <c r="B976" t="s">
        <v>92</v>
      </c>
      <c r="C976" t="s">
        <v>93</v>
      </c>
      <c r="D976" s="29">
        <v>45820</v>
      </c>
      <c r="E976" s="161">
        <v>0</v>
      </c>
      <c r="F976" s="161">
        <v>0</v>
      </c>
      <c r="G976" s="161">
        <v>0</v>
      </c>
      <c r="H976" s="161">
        <v>0</v>
      </c>
      <c r="M976">
        <v>169.2</v>
      </c>
      <c r="N976">
        <v>169.2</v>
      </c>
      <c r="R976">
        <v>179.53321299999999</v>
      </c>
      <c r="S976">
        <v>179.53321299999999</v>
      </c>
      <c r="T976" s="194">
        <v>179.53321299999999</v>
      </c>
      <c r="U976" t="s">
        <v>193</v>
      </c>
      <c r="V976">
        <v>45474.313414351855</v>
      </c>
    </row>
    <row r="977" spans="1:22" x14ac:dyDescent="0.3">
      <c r="A977" t="s">
        <v>91</v>
      </c>
      <c r="B977" t="s">
        <v>92</v>
      </c>
      <c r="C977" t="s">
        <v>88</v>
      </c>
      <c r="D977" s="29">
        <v>45820</v>
      </c>
      <c r="E977" s="161">
        <v>0</v>
      </c>
      <c r="F977" s="161">
        <v>0</v>
      </c>
      <c r="G977" s="161">
        <v>0</v>
      </c>
      <c r="H977" s="161">
        <v>0</v>
      </c>
      <c r="L977">
        <v>297.82565399999999</v>
      </c>
      <c r="R977">
        <v>618.39218000000005</v>
      </c>
      <c r="S977">
        <v>618.39218000000005</v>
      </c>
      <c r="T977" s="194">
        <v>618.39218000000005</v>
      </c>
      <c r="U977" t="s">
        <v>193</v>
      </c>
      <c r="V977">
        <v>45708.40353009259</v>
      </c>
    </row>
    <row r="978" spans="1:22" x14ac:dyDescent="0.3">
      <c r="A978" t="s">
        <v>91</v>
      </c>
      <c r="B978" t="s">
        <v>92</v>
      </c>
      <c r="C978" t="s">
        <v>93</v>
      </c>
      <c r="D978" s="29">
        <v>45821</v>
      </c>
      <c r="E978" s="161">
        <v>0</v>
      </c>
      <c r="F978" s="161">
        <v>0</v>
      </c>
      <c r="G978" s="161">
        <v>0</v>
      </c>
      <c r="H978" s="161">
        <v>0</v>
      </c>
      <c r="M978">
        <v>169.2</v>
      </c>
      <c r="N978">
        <v>169.2</v>
      </c>
      <c r="R978">
        <v>179.53321299999999</v>
      </c>
      <c r="S978">
        <v>179.53321299999999</v>
      </c>
      <c r="T978" s="194">
        <v>179.53321299999999</v>
      </c>
      <c r="U978" t="s">
        <v>193</v>
      </c>
      <c r="V978">
        <v>45474.313414351855</v>
      </c>
    </row>
    <row r="979" spans="1:22" x14ac:dyDescent="0.3">
      <c r="A979" t="s">
        <v>91</v>
      </c>
      <c r="B979" t="s">
        <v>92</v>
      </c>
      <c r="C979" t="s">
        <v>88</v>
      </c>
      <c r="D979" s="29">
        <v>45821</v>
      </c>
      <c r="E979" s="161">
        <v>0</v>
      </c>
      <c r="F979" s="161">
        <v>0</v>
      </c>
      <c r="G979" s="161">
        <v>0</v>
      </c>
      <c r="H979" s="161">
        <v>0</v>
      </c>
      <c r="L979">
        <v>297.82565399999999</v>
      </c>
      <c r="R979">
        <v>618.39218000000005</v>
      </c>
      <c r="S979">
        <v>618.39218000000005</v>
      </c>
      <c r="T979" s="194">
        <v>618.39218000000005</v>
      </c>
      <c r="U979" t="s">
        <v>193</v>
      </c>
      <c r="V979">
        <v>45708.403090277781</v>
      </c>
    </row>
    <row r="980" spans="1:22" x14ac:dyDescent="0.3">
      <c r="A980" t="s">
        <v>91</v>
      </c>
      <c r="B980" t="s">
        <v>92</v>
      </c>
      <c r="C980" t="s">
        <v>93</v>
      </c>
      <c r="D980" s="29">
        <v>45822</v>
      </c>
      <c r="E980" s="161">
        <v>0</v>
      </c>
      <c r="F980" s="161">
        <v>0</v>
      </c>
      <c r="G980" s="161">
        <v>0</v>
      </c>
      <c r="H980" s="161">
        <v>0</v>
      </c>
      <c r="M980">
        <v>169.2</v>
      </c>
      <c r="N980">
        <v>169.2</v>
      </c>
      <c r="R980">
        <v>179.53321299999999</v>
      </c>
      <c r="S980">
        <v>179.53321299999999</v>
      </c>
      <c r="T980" s="194">
        <v>179.53321299999999</v>
      </c>
      <c r="U980" t="s">
        <v>193</v>
      </c>
      <c r="V980">
        <v>45474.313414351855</v>
      </c>
    </row>
    <row r="981" spans="1:22" x14ac:dyDescent="0.3">
      <c r="A981" t="s">
        <v>91</v>
      </c>
      <c r="B981" t="s">
        <v>92</v>
      </c>
      <c r="C981" t="s">
        <v>88</v>
      </c>
      <c r="D981" s="29">
        <v>45822</v>
      </c>
      <c r="E981" s="161">
        <v>0</v>
      </c>
      <c r="F981" s="161">
        <v>0</v>
      </c>
      <c r="G981" s="161">
        <v>0</v>
      </c>
      <c r="H981" s="161">
        <v>0</v>
      </c>
      <c r="L981">
        <v>297.82565399999999</v>
      </c>
      <c r="R981">
        <v>618.39218000000005</v>
      </c>
      <c r="S981">
        <v>618.39218000000005</v>
      </c>
      <c r="T981" s="194">
        <v>618.39218000000005</v>
      </c>
      <c r="U981" t="s">
        <v>193</v>
      </c>
      <c r="V981">
        <v>45708.402071759258</v>
      </c>
    </row>
    <row r="982" spans="1:22" x14ac:dyDescent="0.3">
      <c r="A982" t="s">
        <v>91</v>
      </c>
      <c r="B982" t="s">
        <v>92</v>
      </c>
      <c r="C982" t="s">
        <v>93</v>
      </c>
      <c r="D982" s="29">
        <v>45823</v>
      </c>
      <c r="E982" s="161">
        <v>0</v>
      </c>
      <c r="F982" s="161">
        <v>0</v>
      </c>
      <c r="G982" s="161">
        <v>0</v>
      </c>
      <c r="H982" s="161">
        <v>0</v>
      </c>
      <c r="M982">
        <v>169.2</v>
      </c>
      <c r="N982">
        <v>169.2</v>
      </c>
      <c r="R982">
        <v>179.53321299999999</v>
      </c>
      <c r="S982">
        <v>179.53321299999999</v>
      </c>
      <c r="T982" s="194">
        <v>179.53321299999999</v>
      </c>
      <c r="U982" t="s">
        <v>193</v>
      </c>
      <c r="V982">
        <v>45474.313425925924</v>
      </c>
    </row>
    <row r="983" spans="1:22" x14ac:dyDescent="0.3">
      <c r="A983" t="s">
        <v>91</v>
      </c>
      <c r="B983" t="s">
        <v>92</v>
      </c>
      <c r="C983" t="s">
        <v>88</v>
      </c>
      <c r="D983" s="29">
        <v>45823</v>
      </c>
      <c r="E983" s="161">
        <v>0</v>
      </c>
      <c r="F983" s="161">
        <v>0</v>
      </c>
      <c r="G983" s="161">
        <v>0</v>
      </c>
      <c r="H983" s="161">
        <v>0</v>
      </c>
      <c r="L983">
        <v>297.82565399999999</v>
      </c>
      <c r="R983">
        <v>618.39218000000005</v>
      </c>
      <c r="S983">
        <v>618.39218000000005</v>
      </c>
      <c r="T983" s="194">
        <v>618.39218000000005</v>
      </c>
      <c r="U983" t="s">
        <v>193</v>
      </c>
      <c r="V983">
        <v>45708.40253472222</v>
      </c>
    </row>
    <row r="984" spans="1:22" x14ac:dyDescent="0.3">
      <c r="A984" t="s">
        <v>91</v>
      </c>
      <c r="B984" t="s">
        <v>92</v>
      </c>
      <c r="C984" t="s">
        <v>93</v>
      </c>
      <c r="D984" s="29">
        <v>45824</v>
      </c>
      <c r="E984" s="161">
        <v>0</v>
      </c>
      <c r="F984" s="161">
        <v>0</v>
      </c>
      <c r="G984" s="161">
        <v>0</v>
      </c>
      <c r="H984" s="161">
        <v>0</v>
      </c>
      <c r="M984">
        <v>169.2</v>
      </c>
      <c r="N984">
        <v>169.2</v>
      </c>
      <c r="R984">
        <v>179.53321299999999</v>
      </c>
      <c r="S984">
        <v>179.53321299999999</v>
      </c>
      <c r="T984" s="194">
        <v>179.53321299999999</v>
      </c>
      <c r="U984" t="s">
        <v>193</v>
      </c>
      <c r="V984">
        <v>45474.313425925924</v>
      </c>
    </row>
    <row r="985" spans="1:22" x14ac:dyDescent="0.3">
      <c r="A985" t="s">
        <v>91</v>
      </c>
      <c r="B985" t="s">
        <v>92</v>
      </c>
      <c r="C985" t="s">
        <v>88</v>
      </c>
      <c r="D985" s="29">
        <v>45824</v>
      </c>
      <c r="E985" s="161">
        <v>0</v>
      </c>
      <c r="F985" s="161">
        <v>0</v>
      </c>
      <c r="G985" s="161">
        <v>0</v>
      </c>
      <c r="H985" s="161">
        <v>0</v>
      </c>
      <c r="L985">
        <v>297.82565399999999</v>
      </c>
      <c r="R985">
        <v>618.39218000000005</v>
      </c>
      <c r="S985">
        <v>618.39218000000005</v>
      </c>
      <c r="T985" s="194">
        <v>618.39218000000005</v>
      </c>
      <c r="U985" t="s">
        <v>193</v>
      </c>
      <c r="V985">
        <v>45708.402303240742</v>
      </c>
    </row>
    <row r="986" spans="1:22" x14ac:dyDescent="0.3">
      <c r="A986" t="s">
        <v>91</v>
      </c>
      <c r="B986" t="s">
        <v>92</v>
      </c>
      <c r="C986" t="s">
        <v>93</v>
      </c>
      <c r="D986" s="29">
        <v>45825</v>
      </c>
      <c r="E986" s="161">
        <v>0</v>
      </c>
      <c r="F986" s="161">
        <v>0</v>
      </c>
      <c r="G986" s="161">
        <v>0</v>
      </c>
      <c r="H986" s="161">
        <v>0</v>
      </c>
      <c r="M986">
        <v>169.2</v>
      </c>
      <c r="N986">
        <v>169.2</v>
      </c>
      <c r="R986">
        <v>179.53321299999999</v>
      </c>
      <c r="S986">
        <v>179.53321299999999</v>
      </c>
      <c r="T986" s="194">
        <v>179.53321299999999</v>
      </c>
      <c r="U986" t="s">
        <v>193</v>
      </c>
      <c r="V986">
        <v>45474.313425925924</v>
      </c>
    </row>
    <row r="987" spans="1:22" x14ac:dyDescent="0.3">
      <c r="A987" t="s">
        <v>91</v>
      </c>
      <c r="B987" t="s">
        <v>92</v>
      </c>
      <c r="C987" t="s">
        <v>88</v>
      </c>
      <c r="D987" s="29">
        <v>45825</v>
      </c>
      <c r="E987" s="161">
        <v>0</v>
      </c>
      <c r="F987" s="161">
        <v>0</v>
      </c>
      <c r="G987" s="161">
        <v>0</v>
      </c>
      <c r="H987" s="161">
        <v>0</v>
      </c>
      <c r="L987">
        <v>297.82565399999999</v>
      </c>
      <c r="R987">
        <v>618.39218000000005</v>
      </c>
      <c r="S987">
        <v>618.39218000000005</v>
      </c>
      <c r="T987" s="194">
        <v>618.39218000000005</v>
      </c>
      <c r="U987" t="s">
        <v>193</v>
      </c>
      <c r="V987">
        <v>45708.403078703705</v>
      </c>
    </row>
    <row r="988" spans="1:22" x14ac:dyDescent="0.3">
      <c r="A988" t="s">
        <v>91</v>
      </c>
      <c r="B988" t="s">
        <v>92</v>
      </c>
      <c r="C988" t="s">
        <v>93</v>
      </c>
      <c r="D988" s="29">
        <v>45826</v>
      </c>
      <c r="E988" s="161">
        <v>0</v>
      </c>
      <c r="F988" s="161">
        <v>0</v>
      </c>
      <c r="G988" s="161">
        <v>0</v>
      </c>
      <c r="H988" s="161">
        <v>0</v>
      </c>
      <c r="M988">
        <v>169.2</v>
      </c>
      <c r="N988">
        <v>169.2</v>
      </c>
      <c r="R988">
        <v>179.53321299999999</v>
      </c>
      <c r="S988">
        <v>179.53321299999999</v>
      </c>
      <c r="T988" s="194">
        <v>179.53321299999999</v>
      </c>
      <c r="U988" t="s">
        <v>193</v>
      </c>
      <c r="V988">
        <v>45474.313437500001</v>
      </c>
    </row>
    <row r="989" spans="1:22" x14ac:dyDescent="0.3">
      <c r="A989" t="s">
        <v>91</v>
      </c>
      <c r="B989" t="s">
        <v>92</v>
      </c>
      <c r="C989" t="s">
        <v>88</v>
      </c>
      <c r="D989" s="29">
        <v>45826</v>
      </c>
      <c r="E989" s="161">
        <v>0</v>
      </c>
      <c r="F989" s="161">
        <v>0</v>
      </c>
      <c r="G989" s="161">
        <v>0</v>
      </c>
      <c r="H989" s="161">
        <v>0</v>
      </c>
      <c r="L989">
        <v>297.82565399999999</v>
      </c>
      <c r="R989">
        <v>618.39218000000005</v>
      </c>
      <c r="S989">
        <v>618.39218000000005</v>
      </c>
      <c r="T989" s="194">
        <v>618.39218000000005</v>
      </c>
      <c r="U989" t="s">
        <v>193</v>
      </c>
      <c r="V989">
        <v>45708.40216435185</v>
      </c>
    </row>
    <row r="990" spans="1:22" x14ac:dyDescent="0.3">
      <c r="A990" t="s">
        <v>91</v>
      </c>
      <c r="B990" t="s">
        <v>92</v>
      </c>
      <c r="C990" t="s">
        <v>93</v>
      </c>
      <c r="D990" s="29">
        <v>45827</v>
      </c>
      <c r="E990" s="161">
        <v>0</v>
      </c>
      <c r="F990" s="161">
        <v>0</v>
      </c>
      <c r="G990" s="161">
        <v>0</v>
      </c>
      <c r="H990" s="161">
        <v>0</v>
      </c>
      <c r="M990">
        <v>169.2</v>
      </c>
      <c r="N990">
        <v>169.2</v>
      </c>
      <c r="R990">
        <v>179.53321299999999</v>
      </c>
      <c r="S990">
        <v>179.53321299999999</v>
      </c>
      <c r="T990" s="194">
        <v>179.53321299999999</v>
      </c>
      <c r="U990" t="s">
        <v>193</v>
      </c>
      <c r="V990">
        <v>45474.313437500001</v>
      </c>
    </row>
    <row r="991" spans="1:22" x14ac:dyDescent="0.3">
      <c r="A991" t="s">
        <v>91</v>
      </c>
      <c r="B991" t="s">
        <v>92</v>
      </c>
      <c r="C991" t="s">
        <v>88</v>
      </c>
      <c r="D991" s="29">
        <v>45827</v>
      </c>
      <c r="E991" s="161">
        <v>0</v>
      </c>
      <c r="F991" s="161">
        <v>0</v>
      </c>
      <c r="G991" s="161">
        <v>0</v>
      </c>
      <c r="H991" s="161">
        <v>0</v>
      </c>
      <c r="L991">
        <v>297.82565399999999</v>
      </c>
      <c r="R991">
        <v>618.39218000000005</v>
      </c>
      <c r="S991">
        <v>618.39218000000005</v>
      </c>
      <c r="T991" s="194">
        <v>618.39218000000005</v>
      </c>
      <c r="U991" t="s">
        <v>193</v>
      </c>
      <c r="V991">
        <v>45708.402118055557</v>
      </c>
    </row>
    <row r="992" spans="1:22" x14ac:dyDescent="0.3">
      <c r="A992" t="s">
        <v>91</v>
      </c>
      <c r="B992" t="s">
        <v>92</v>
      </c>
      <c r="C992" t="s">
        <v>93</v>
      </c>
      <c r="D992" s="29">
        <v>45828</v>
      </c>
      <c r="E992" s="161">
        <v>0</v>
      </c>
      <c r="F992" s="161">
        <v>0</v>
      </c>
      <c r="G992" s="161">
        <v>0</v>
      </c>
      <c r="H992" s="161">
        <v>0</v>
      </c>
      <c r="M992">
        <v>169.2</v>
      </c>
      <c r="N992">
        <v>169.2</v>
      </c>
      <c r="R992">
        <v>179.53321299999999</v>
      </c>
      <c r="S992">
        <v>179.53321299999999</v>
      </c>
      <c r="T992" s="194">
        <v>179.53321299999999</v>
      </c>
      <c r="U992" t="s">
        <v>193</v>
      </c>
      <c r="V992">
        <v>45474.313437500001</v>
      </c>
    </row>
    <row r="993" spans="1:22" x14ac:dyDescent="0.3">
      <c r="A993" t="s">
        <v>91</v>
      </c>
      <c r="B993" t="s">
        <v>92</v>
      </c>
      <c r="C993" t="s">
        <v>88</v>
      </c>
      <c r="D993" s="29">
        <v>45828</v>
      </c>
      <c r="E993" s="161">
        <v>0</v>
      </c>
      <c r="F993" s="161">
        <v>0</v>
      </c>
      <c r="G993" s="161">
        <v>0</v>
      </c>
      <c r="H993" s="161">
        <v>0</v>
      </c>
      <c r="L993">
        <v>297.82565399999999</v>
      </c>
      <c r="R993">
        <v>618.39218000000005</v>
      </c>
      <c r="S993">
        <v>618.39218000000005</v>
      </c>
      <c r="T993" s="194">
        <v>618.39218000000005</v>
      </c>
      <c r="U993" t="s">
        <v>193</v>
      </c>
      <c r="V993">
        <v>45708.402974537035</v>
      </c>
    </row>
    <row r="994" spans="1:22" x14ac:dyDescent="0.3">
      <c r="A994" t="s">
        <v>91</v>
      </c>
      <c r="B994" t="s">
        <v>92</v>
      </c>
      <c r="C994" t="s">
        <v>93</v>
      </c>
      <c r="D994" s="29">
        <v>45829</v>
      </c>
      <c r="E994" s="161">
        <v>0</v>
      </c>
      <c r="F994" s="161">
        <v>0</v>
      </c>
      <c r="G994" s="161">
        <v>0</v>
      </c>
      <c r="H994" s="161">
        <v>0</v>
      </c>
      <c r="M994">
        <v>169.2</v>
      </c>
      <c r="N994">
        <v>169.2</v>
      </c>
      <c r="R994">
        <v>179.53321299999999</v>
      </c>
      <c r="S994">
        <v>179.53321299999999</v>
      </c>
      <c r="T994" s="194">
        <v>179.53321299999999</v>
      </c>
      <c r="U994" t="s">
        <v>193</v>
      </c>
      <c r="V994">
        <v>45474.313449074078</v>
      </c>
    </row>
    <row r="995" spans="1:22" x14ac:dyDescent="0.3">
      <c r="A995" t="s">
        <v>91</v>
      </c>
      <c r="B995" t="s">
        <v>92</v>
      </c>
      <c r="C995" t="s">
        <v>88</v>
      </c>
      <c r="D995" s="29">
        <v>45829</v>
      </c>
      <c r="E995" s="161">
        <v>0</v>
      </c>
      <c r="F995" s="161">
        <v>0</v>
      </c>
      <c r="G995" s="161">
        <v>0</v>
      </c>
      <c r="H995" s="161">
        <v>0</v>
      </c>
      <c r="L995">
        <v>297.82565399999999</v>
      </c>
      <c r="R995">
        <v>618.39218000000005</v>
      </c>
      <c r="S995">
        <v>618.39218000000005</v>
      </c>
      <c r="T995" s="194">
        <v>618.39218000000005</v>
      </c>
      <c r="U995" t="s">
        <v>193</v>
      </c>
      <c r="V995">
        <v>45708.402187500003</v>
      </c>
    </row>
    <row r="996" spans="1:22" x14ac:dyDescent="0.3">
      <c r="A996" t="s">
        <v>91</v>
      </c>
      <c r="B996" t="s">
        <v>92</v>
      </c>
      <c r="C996" t="s">
        <v>93</v>
      </c>
      <c r="D996" s="29">
        <v>45830</v>
      </c>
      <c r="E996" s="161">
        <v>0</v>
      </c>
      <c r="F996" s="161">
        <v>0</v>
      </c>
      <c r="G996" s="161">
        <v>0</v>
      </c>
      <c r="H996" s="161">
        <v>0</v>
      </c>
      <c r="M996">
        <v>169.2</v>
      </c>
      <c r="N996">
        <v>169.2</v>
      </c>
      <c r="R996">
        <v>179.53321299999999</v>
      </c>
      <c r="S996">
        <v>179.53321299999999</v>
      </c>
      <c r="T996" s="194">
        <v>179.53321299999999</v>
      </c>
      <c r="U996" t="s">
        <v>193</v>
      </c>
      <c r="V996">
        <v>45474.313449074078</v>
      </c>
    </row>
    <row r="997" spans="1:22" x14ac:dyDescent="0.3">
      <c r="A997" t="s">
        <v>91</v>
      </c>
      <c r="B997" t="s">
        <v>92</v>
      </c>
      <c r="C997" t="s">
        <v>88</v>
      </c>
      <c r="D997" s="29">
        <v>45830</v>
      </c>
      <c r="E997" s="161">
        <v>0</v>
      </c>
      <c r="F997" s="161">
        <v>0</v>
      </c>
      <c r="G997" s="161">
        <v>0</v>
      </c>
      <c r="H997" s="161">
        <v>0</v>
      </c>
      <c r="L997">
        <v>297.82565399999999</v>
      </c>
      <c r="R997">
        <v>618.39218000000005</v>
      </c>
      <c r="S997">
        <v>618.39218000000005</v>
      </c>
      <c r="T997" s="194">
        <v>618.39218000000005</v>
      </c>
      <c r="U997" t="s">
        <v>193</v>
      </c>
      <c r="V997">
        <v>45708.403032407405</v>
      </c>
    </row>
    <row r="998" spans="1:22" x14ac:dyDescent="0.3">
      <c r="A998" t="s">
        <v>91</v>
      </c>
      <c r="B998" t="s">
        <v>92</v>
      </c>
      <c r="C998" t="s">
        <v>93</v>
      </c>
      <c r="D998" s="29">
        <v>45831</v>
      </c>
      <c r="E998" s="161">
        <v>0</v>
      </c>
      <c r="F998" s="161">
        <v>0</v>
      </c>
      <c r="G998" s="161">
        <v>0</v>
      </c>
      <c r="H998" s="161">
        <v>0</v>
      </c>
      <c r="M998">
        <v>169.2</v>
      </c>
      <c r="N998">
        <v>169.2</v>
      </c>
      <c r="R998">
        <v>179.53321299999999</v>
      </c>
      <c r="S998">
        <v>179.53321299999999</v>
      </c>
      <c r="T998" s="194">
        <v>179.53321299999999</v>
      </c>
      <c r="U998" t="s">
        <v>193</v>
      </c>
      <c r="V998">
        <v>45474.313460648147</v>
      </c>
    </row>
    <row r="999" spans="1:22" x14ac:dyDescent="0.3">
      <c r="A999" t="s">
        <v>91</v>
      </c>
      <c r="B999" t="s">
        <v>92</v>
      </c>
      <c r="C999" t="s">
        <v>88</v>
      </c>
      <c r="D999" s="29">
        <v>45831</v>
      </c>
      <c r="E999" s="161">
        <v>0</v>
      </c>
      <c r="F999" s="161">
        <v>0</v>
      </c>
      <c r="G999" s="161">
        <v>0</v>
      </c>
      <c r="H999" s="161">
        <v>0</v>
      </c>
      <c r="L999">
        <v>297.82565399999999</v>
      </c>
      <c r="R999">
        <v>618.39218000000005</v>
      </c>
      <c r="S999">
        <v>618.39218000000005</v>
      </c>
      <c r="T999" s="194">
        <v>618.39218000000005</v>
      </c>
      <c r="U999" t="s">
        <v>193</v>
      </c>
      <c r="V999">
        <v>45708.40247685185</v>
      </c>
    </row>
    <row r="1000" spans="1:22" x14ac:dyDescent="0.3">
      <c r="A1000" t="s">
        <v>91</v>
      </c>
      <c r="B1000" t="s">
        <v>92</v>
      </c>
      <c r="C1000" t="s">
        <v>93</v>
      </c>
      <c r="D1000" s="29">
        <v>45832</v>
      </c>
      <c r="E1000" s="161">
        <v>0</v>
      </c>
      <c r="F1000" s="161">
        <v>0</v>
      </c>
      <c r="G1000" s="161">
        <v>0</v>
      </c>
      <c r="H1000" s="161">
        <v>0</v>
      </c>
      <c r="M1000">
        <v>169.2</v>
      </c>
      <c r="N1000">
        <v>169.2</v>
      </c>
      <c r="R1000">
        <v>179.53321299999999</v>
      </c>
      <c r="S1000">
        <v>179.53321299999999</v>
      </c>
      <c r="T1000" s="194">
        <v>179.53321299999999</v>
      </c>
      <c r="U1000" t="s">
        <v>193</v>
      </c>
      <c r="V1000">
        <v>45474.313460648147</v>
      </c>
    </row>
    <row r="1001" spans="1:22" x14ac:dyDescent="0.3">
      <c r="A1001" t="s">
        <v>91</v>
      </c>
      <c r="B1001" t="s">
        <v>92</v>
      </c>
      <c r="C1001" t="s">
        <v>88</v>
      </c>
      <c r="D1001" s="29">
        <v>45832</v>
      </c>
      <c r="E1001" s="161">
        <v>0</v>
      </c>
      <c r="F1001" s="161">
        <v>0</v>
      </c>
      <c r="G1001" s="161">
        <v>0</v>
      </c>
      <c r="H1001" s="161">
        <v>0</v>
      </c>
      <c r="L1001">
        <v>297.82565399999999</v>
      </c>
      <c r="R1001">
        <v>618.39218000000005</v>
      </c>
      <c r="S1001">
        <v>618.39218000000005</v>
      </c>
      <c r="T1001" s="194">
        <v>618.39218000000005</v>
      </c>
      <c r="U1001" t="s">
        <v>193</v>
      </c>
      <c r="V1001">
        <v>45708.402418981481</v>
      </c>
    </row>
    <row r="1002" spans="1:22" x14ac:dyDescent="0.3">
      <c r="A1002" t="s">
        <v>91</v>
      </c>
      <c r="B1002" t="s">
        <v>92</v>
      </c>
      <c r="C1002" t="s">
        <v>93</v>
      </c>
      <c r="D1002" s="29">
        <v>45833</v>
      </c>
      <c r="E1002" s="161">
        <v>0</v>
      </c>
      <c r="F1002" s="161">
        <v>0</v>
      </c>
      <c r="G1002" s="161">
        <v>0</v>
      </c>
      <c r="H1002" s="161">
        <v>0</v>
      </c>
      <c r="M1002">
        <v>169.2</v>
      </c>
      <c r="N1002">
        <v>169.2</v>
      </c>
      <c r="R1002">
        <v>179.53321299999999</v>
      </c>
      <c r="S1002">
        <v>179.53321299999999</v>
      </c>
      <c r="T1002" s="194">
        <v>179.53321299999999</v>
      </c>
      <c r="U1002" t="s">
        <v>193</v>
      </c>
      <c r="V1002">
        <v>45474.313472222224</v>
      </c>
    </row>
    <row r="1003" spans="1:22" x14ac:dyDescent="0.3">
      <c r="A1003" t="s">
        <v>91</v>
      </c>
      <c r="B1003" t="s">
        <v>92</v>
      </c>
      <c r="C1003" t="s">
        <v>88</v>
      </c>
      <c r="D1003" s="29">
        <v>45833</v>
      </c>
      <c r="E1003" s="161">
        <v>0</v>
      </c>
      <c r="F1003" s="161">
        <v>0</v>
      </c>
      <c r="G1003" s="161">
        <v>0</v>
      </c>
      <c r="H1003" s="161">
        <v>0</v>
      </c>
      <c r="L1003">
        <v>297.82565399999999</v>
      </c>
      <c r="R1003">
        <v>618.39218000000005</v>
      </c>
      <c r="S1003">
        <v>618.39218000000005</v>
      </c>
      <c r="T1003" s="194">
        <v>618.39218000000005</v>
      </c>
      <c r="U1003" t="s">
        <v>193</v>
      </c>
      <c r="V1003">
        <v>45708.403449074074</v>
      </c>
    </row>
    <row r="1004" spans="1:22" x14ac:dyDescent="0.3">
      <c r="A1004" t="s">
        <v>91</v>
      </c>
      <c r="B1004" t="s">
        <v>92</v>
      </c>
      <c r="C1004" t="s">
        <v>93</v>
      </c>
      <c r="D1004" s="29">
        <v>45834</v>
      </c>
      <c r="E1004" s="161">
        <v>0</v>
      </c>
      <c r="F1004" s="161">
        <v>0</v>
      </c>
      <c r="G1004" s="161">
        <v>0</v>
      </c>
      <c r="H1004" s="161">
        <v>0</v>
      </c>
      <c r="M1004">
        <v>169.2</v>
      </c>
      <c r="N1004">
        <v>169.2</v>
      </c>
      <c r="R1004">
        <v>179.53321299999999</v>
      </c>
      <c r="S1004">
        <v>179.53321299999999</v>
      </c>
      <c r="T1004" s="194">
        <v>179.53321299999999</v>
      </c>
      <c r="U1004" t="s">
        <v>193</v>
      </c>
      <c r="V1004">
        <v>45474.313460648147</v>
      </c>
    </row>
    <row r="1005" spans="1:22" x14ac:dyDescent="0.3">
      <c r="A1005" t="s">
        <v>91</v>
      </c>
      <c r="B1005" t="s">
        <v>92</v>
      </c>
      <c r="C1005" t="s">
        <v>88</v>
      </c>
      <c r="D1005" s="29">
        <v>45834</v>
      </c>
      <c r="E1005" s="161">
        <v>0</v>
      </c>
      <c r="F1005" s="161">
        <v>0</v>
      </c>
      <c r="G1005" s="161">
        <v>0</v>
      </c>
      <c r="H1005" s="161">
        <v>0</v>
      </c>
      <c r="L1005">
        <v>297.82565399999999</v>
      </c>
      <c r="R1005">
        <v>618.39218000000005</v>
      </c>
      <c r="S1005">
        <v>618.39218000000005</v>
      </c>
      <c r="T1005" s="194">
        <v>618.39218000000005</v>
      </c>
      <c r="U1005" t="s">
        <v>193</v>
      </c>
      <c r="V1005">
        <v>45708.402337962965</v>
      </c>
    </row>
    <row r="1006" spans="1:22" x14ac:dyDescent="0.3">
      <c r="A1006" t="s">
        <v>91</v>
      </c>
      <c r="B1006" t="s">
        <v>92</v>
      </c>
      <c r="C1006" t="s">
        <v>93</v>
      </c>
      <c r="D1006" s="29">
        <v>45835</v>
      </c>
      <c r="E1006" s="161">
        <v>0</v>
      </c>
      <c r="F1006" s="161">
        <v>0</v>
      </c>
      <c r="G1006" s="161">
        <v>0</v>
      </c>
      <c r="H1006" s="161">
        <v>0</v>
      </c>
      <c r="M1006">
        <v>169.2</v>
      </c>
      <c r="N1006">
        <v>169.2</v>
      </c>
      <c r="R1006">
        <v>179.53321299999999</v>
      </c>
      <c r="S1006">
        <v>179.53321299999999</v>
      </c>
      <c r="T1006" s="194">
        <v>179.53321299999999</v>
      </c>
      <c r="U1006" t="s">
        <v>193</v>
      </c>
      <c r="V1006">
        <v>45474.313460648147</v>
      </c>
    </row>
    <row r="1007" spans="1:22" x14ac:dyDescent="0.3">
      <c r="A1007" t="s">
        <v>91</v>
      </c>
      <c r="B1007" t="s">
        <v>92</v>
      </c>
      <c r="C1007" t="s">
        <v>88</v>
      </c>
      <c r="D1007" s="29">
        <v>45835</v>
      </c>
      <c r="E1007" s="161">
        <v>0</v>
      </c>
      <c r="F1007" s="161">
        <v>0</v>
      </c>
      <c r="G1007" s="161">
        <v>0</v>
      </c>
      <c r="H1007" s="161">
        <v>0</v>
      </c>
      <c r="L1007">
        <v>297.82565399999999</v>
      </c>
      <c r="R1007">
        <v>618.39218000000005</v>
      </c>
      <c r="S1007">
        <v>618.39218000000005</v>
      </c>
      <c r="T1007" s="194">
        <v>618.39218000000005</v>
      </c>
      <c r="U1007" t="s">
        <v>193</v>
      </c>
      <c r="V1007">
        <v>45708.403449074074</v>
      </c>
    </row>
    <row r="1008" spans="1:22" x14ac:dyDescent="0.3">
      <c r="A1008" t="s">
        <v>91</v>
      </c>
      <c r="B1008" t="s">
        <v>92</v>
      </c>
      <c r="C1008" t="s">
        <v>93</v>
      </c>
      <c r="D1008" s="29">
        <v>45836</v>
      </c>
      <c r="E1008" s="161">
        <v>0</v>
      </c>
      <c r="F1008" s="161">
        <v>0</v>
      </c>
      <c r="G1008" s="161">
        <v>0</v>
      </c>
      <c r="H1008" s="161">
        <v>0</v>
      </c>
      <c r="M1008">
        <v>169.2</v>
      </c>
      <c r="N1008">
        <v>169.2</v>
      </c>
      <c r="R1008">
        <v>179.53321299999999</v>
      </c>
      <c r="S1008">
        <v>179.53321299999999</v>
      </c>
      <c r="T1008" s="194">
        <v>179.53321299999999</v>
      </c>
      <c r="U1008" t="s">
        <v>193</v>
      </c>
      <c r="V1008">
        <v>45474.313472222224</v>
      </c>
    </row>
    <row r="1009" spans="1:22" x14ac:dyDescent="0.3">
      <c r="A1009" t="s">
        <v>91</v>
      </c>
      <c r="B1009" t="s">
        <v>92</v>
      </c>
      <c r="C1009" t="s">
        <v>88</v>
      </c>
      <c r="D1009" s="29">
        <v>45836</v>
      </c>
      <c r="E1009" s="161">
        <v>0</v>
      </c>
      <c r="F1009" s="161">
        <v>0</v>
      </c>
      <c r="G1009" s="161">
        <v>0</v>
      </c>
      <c r="H1009" s="161">
        <v>0</v>
      </c>
      <c r="L1009">
        <v>297.82565399999999</v>
      </c>
      <c r="R1009">
        <v>618.39218000000005</v>
      </c>
      <c r="S1009">
        <v>618.39218000000005</v>
      </c>
      <c r="T1009" s="194">
        <v>618.39218000000005</v>
      </c>
      <c r="U1009" t="s">
        <v>193</v>
      </c>
      <c r="V1009">
        <v>45708.402199074073</v>
      </c>
    </row>
    <row r="1010" spans="1:22" x14ac:dyDescent="0.3">
      <c r="A1010" t="s">
        <v>91</v>
      </c>
      <c r="B1010" t="s">
        <v>92</v>
      </c>
      <c r="C1010" t="s">
        <v>93</v>
      </c>
      <c r="D1010" s="29">
        <v>45837</v>
      </c>
      <c r="E1010" s="161">
        <v>0</v>
      </c>
      <c r="F1010" s="161">
        <v>0</v>
      </c>
      <c r="G1010" s="161">
        <v>0</v>
      </c>
      <c r="H1010" s="161">
        <v>0</v>
      </c>
      <c r="M1010">
        <v>169.2</v>
      </c>
      <c r="N1010">
        <v>169.2</v>
      </c>
      <c r="R1010">
        <v>179.53321299999999</v>
      </c>
      <c r="S1010">
        <v>179.53321299999999</v>
      </c>
      <c r="T1010" s="194">
        <v>179.53321299999999</v>
      </c>
      <c r="U1010" t="s">
        <v>193</v>
      </c>
      <c r="V1010">
        <v>45474.313472222224</v>
      </c>
    </row>
    <row r="1011" spans="1:22" x14ac:dyDescent="0.3">
      <c r="A1011" t="s">
        <v>91</v>
      </c>
      <c r="B1011" t="s">
        <v>92</v>
      </c>
      <c r="C1011" t="s">
        <v>88</v>
      </c>
      <c r="D1011" s="29">
        <v>45837</v>
      </c>
      <c r="E1011" s="161">
        <v>0</v>
      </c>
      <c r="F1011" s="161">
        <v>0</v>
      </c>
      <c r="G1011" s="161">
        <v>0</v>
      </c>
      <c r="H1011" s="161">
        <v>0</v>
      </c>
      <c r="L1011">
        <v>297.82565399999999</v>
      </c>
      <c r="R1011">
        <v>618.39218000000005</v>
      </c>
      <c r="S1011">
        <v>618.39218000000005</v>
      </c>
      <c r="T1011" s="194">
        <v>618.39218000000005</v>
      </c>
      <c r="U1011" t="s">
        <v>193</v>
      </c>
      <c r="V1011">
        <v>45708.402928240743</v>
      </c>
    </row>
    <row r="1012" spans="1:22" x14ac:dyDescent="0.3">
      <c r="A1012" t="s">
        <v>91</v>
      </c>
      <c r="B1012" t="s">
        <v>92</v>
      </c>
      <c r="C1012" t="s">
        <v>93</v>
      </c>
      <c r="D1012" s="29">
        <v>45838</v>
      </c>
      <c r="E1012" s="161">
        <v>0</v>
      </c>
      <c r="F1012" s="161">
        <v>0</v>
      </c>
      <c r="G1012" s="161">
        <v>0</v>
      </c>
      <c r="H1012" s="161">
        <v>0</v>
      </c>
      <c r="M1012">
        <v>169.2</v>
      </c>
      <c r="N1012">
        <v>169.2</v>
      </c>
      <c r="R1012">
        <v>179.53321299999999</v>
      </c>
      <c r="S1012">
        <v>179.53321299999999</v>
      </c>
      <c r="T1012" s="194">
        <v>179.53321299999999</v>
      </c>
      <c r="U1012" t="s">
        <v>193</v>
      </c>
      <c r="V1012">
        <v>45474.313472222224</v>
      </c>
    </row>
    <row r="1013" spans="1:22" x14ac:dyDescent="0.3">
      <c r="A1013" t="s">
        <v>91</v>
      </c>
      <c r="B1013" t="s">
        <v>92</v>
      </c>
      <c r="C1013" t="s">
        <v>88</v>
      </c>
      <c r="D1013" s="29">
        <v>45838</v>
      </c>
      <c r="E1013" s="161">
        <v>0</v>
      </c>
      <c r="F1013" s="161">
        <v>0</v>
      </c>
      <c r="G1013" s="161">
        <v>0</v>
      </c>
      <c r="H1013" s="161">
        <v>0</v>
      </c>
      <c r="L1013">
        <v>297.82565399999999</v>
      </c>
      <c r="R1013">
        <v>618.39218000000005</v>
      </c>
      <c r="S1013">
        <v>618.39218000000005</v>
      </c>
      <c r="T1013" s="194">
        <v>618.39218000000005</v>
      </c>
      <c r="U1013" t="s">
        <v>193</v>
      </c>
      <c r="V1013">
        <v>45708.402245370373</v>
      </c>
    </row>
    <row r="1014" spans="1:22" x14ac:dyDescent="0.3">
      <c r="A1014" t="s">
        <v>91</v>
      </c>
      <c r="B1014" t="s">
        <v>92</v>
      </c>
      <c r="C1014" t="s">
        <v>93</v>
      </c>
      <c r="D1014" s="29">
        <v>45839</v>
      </c>
      <c r="E1014" s="161">
        <v>0</v>
      </c>
      <c r="F1014" s="161">
        <v>0</v>
      </c>
      <c r="G1014" s="161">
        <v>0</v>
      </c>
      <c r="H1014" s="161">
        <v>0</v>
      </c>
      <c r="M1014">
        <v>169.2</v>
      </c>
      <c r="N1014">
        <v>169.2</v>
      </c>
      <c r="R1014">
        <v>179.53321299999999</v>
      </c>
      <c r="S1014">
        <v>179.53321299999999</v>
      </c>
      <c r="T1014" s="194">
        <v>179.53321299999999</v>
      </c>
      <c r="U1014" t="s">
        <v>193</v>
      </c>
      <c r="V1014">
        <v>45505.31354166667</v>
      </c>
    </row>
    <row r="1015" spans="1:22" x14ac:dyDescent="0.3">
      <c r="A1015" t="s">
        <v>91</v>
      </c>
      <c r="B1015" t="s">
        <v>92</v>
      </c>
      <c r="C1015" t="s">
        <v>88</v>
      </c>
      <c r="D1015" s="29">
        <v>45839</v>
      </c>
      <c r="E1015" s="161">
        <v>0</v>
      </c>
      <c r="F1015" s="161">
        <v>0</v>
      </c>
      <c r="G1015" s="161">
        <v>0</v>
      </c>
      <c r="H1015" s="161">
        <v>0</v>
      </c>
      <c r="L1015">
        <v>297.82565399999999</v>
      </c>
      <c r="R1015">
        <v>618.39218000000005</v>
      </c>
      <c r="S1015">
        <v>618.39218000000005</v>
      </c>
      <c r="T1015" s="194">
        <v>618.39218000000005</v>
      </c>
      <c r="U1015" t="s">
        <v>193</v>
      </c>
      <c r="V1015">
        <v>45708.402222222219</v>
      </c>
    </row>
    <row r="1016" spans="1:22" x14ac:dyDescent="0.3">
      <c r="A1016" t="s">
        <v>91</v>
      </c>
      <c r="B1016" t="s">
        <v>92</v>
      </c>
      <c r="C1016" t="s">
        <v>93</v>
      </c>
      <c r="D1016" s="29">
        <v>45840</v>
      </c>
      <c r="E1016" s="161">
        <v>0</v>
      </c>
      <c r="F1016" s="161">
        <v>0</v>
      </c>
      <c r="G1016" s="161">
        <v>0</v>
      </c>
      <c r="H1016" s="161">
        <v>0</v>
      </c>
      <c r="M1016">
        <v>169.2</v>
      </c>
      <c r="N1016">
        <v>169.2</v>
      </c>
      <c r="R1016">
        <v>179.53321299999999</v>
      </c>
      <c r="S1016">
        <v>179.53321299999999</v>
      </c>
      <c r="T1016" s="194">
        <v>179.53321299999999</v>
      </c>
      <c r="U1016" t="s">
        <v>193</v>
      </c>
      <c r="V1016">
        <v>45505.31354166667</v>
      </c>
    </row>
    <row r="1017" spans="1:22" x14ac:dyDescent="0.3">
      <c r="A1017" t="s">
        <v>91</v>
      </c>
      <c r="B1017" t="s">
        <v>92</v>
      </c>
      <c r="C1017" t="s">
        <v>88</v>
      </c>
      <c r="D1017" s="29">
        <v>45840</v>
      </c>
      <c r="E1017" s="161">
        <v>0</v>
      </c>
      <c r="F1017" s="161">
        <v>0</v>
      </c>
      <c r="G1017" s="161">
        <v>0</v>
      </c>
      <c r="H1017" s="161">
        <v>0</v>
      </c>
      <c r="L1017">
        <v>297.82565399999999</v>
      </c>
      <c r="R1017">
        <v>618.39218000000005</v>
      </c>
      <c r="S1017">
        <v>618.39218000000005</v>
      </c>
      <c r="T1017" s="194">
        <v>618.39218000000005</v>
      </c>
      <c r="U1017" t="s">
        <v>193</v>
      </c>
      <c r="V1017">
        <v>45708.402939814812</v>
      </c>
    </row>
    <row r="1018" spans="1:22" x14ac:dyDescent="0.3">
      <c r="A1018" t="s">
        <v>91</v>
      </c>
      <c r="B1018" t="s">
        <v>92</v>
      </c>
      <c r="C1018" t="s">
        <v>93</v>
      </c>
      <c r="D1018" s="29">
        <v>45841</v>
      </c>
      <c r="E1018" s="161">
        <v>0</v>
      </c>
      <c r="F1018" s="161">
        <v>0</v>
      </c>
      <c r="G1018" s="161">
        <v>0</v>
      </c>
      <c r="H1018" s="161">
        <v>0</v>
      </c>
      <c r="M1018">
        <v>169.2</v>
      </c>
      <c r="N1018">
        <v>169.2</v>
      </c>
      <c r="R1018">
        <v>179.53321299999999</v>
      </c>
      <c r="S1018">
        <v>179.53321299999999</v>
      </c>
      <c r="T1018" s="194">
        <v>179.53321299999999</v>
      </c>
      <c r="U1018" t="s">
        <v>193</v>
      </c>
      <c r="V1018">
        <v>45505.31354166667</v>
      </c>
    </row>
    <row r="1019" spans="1:22" x14ac:dyDescent="0.3">
      <c r="A1019" t="s">
        <v>91</v>
      </c>
      <c r="B1019" t="s">
        <v>92</v>
      </c>
      <c r="C1019" t="s">
        <v>88</v>
      </c>
      <c r="D1019" s="29">
        <v>45841</v>
      </c>
      <c r="E1019" s="161">
        <v>0</v>
      </c>
      <c r="F1019" s="161">
        <v>0</v>
      </c>
      <c r="G1019" s="161">
        <v>0</v>
      </c>
      <c r="H1019" s="161">
        <v>0</v>
      </c>
      <c r="L1019">
        <v>297.82565399999999</v>
      </c>
      <c r="R1019">
        <v>618.39218000000005</v>
      </c>
      <c r="S1019">
        <v>618.39218000000005</v>
      </c>
      <c r="T1019" s="194">
        <v>618.39218000000005</v>
      </c>
      <c r="U1019" t="s">
        <v>193</v>
      </c>
      <c r="V1019">
        <v>45708.402418981481</v>
      </c>
    </row>
    <row r="1020" spans="1:22" x14ac:dyDescent="0.3">
      <c r="A1020" t="s">
        <v>91</v>
      </c>
      <c r="B1020" t="s">
        <v>92</v>
      </c>
      <c r="C1020" t="s">
        <v>93</v>
      </c>
      <c r="D1020" s="29">
        <v>45842</v>
      </c>
      <c r="E1020" s="161">
        <v>0</v>
      </c>
      <c r="F1020" s="161">
        <v>0</v>
      </c>
      <c r="G1020" s="161">
        <v>0</v>
      </c>
      <c r="H1020" s="161">
        <v>0</v>
      </c>
      <c r="M1020">
        <v>169.2</v>
      </c>
      <c r="N1020">
        <v>169.2</v>
      </c>
      <c r="R1020">
        <v>179.53321299999999</v>
      </c>
      <c r="S1020">
        <v>179.53321299999999</v>
      </c>
      <c r="T1020" s="194">
        <v>179.53321299999999</v>
      </c>
      <c r="U1020" t="s">
        <v>193</v>
      </c>
      <c r="V1020">
        <v>45505.313530092593</v>
      </c>
    </row>
    <row r="1021" spans="1:22" x14ac:dyDescent="0.3">
      <c r="A1021" t="s">
        <v>91</v>
      </c>
      <c r="B1021" t="s">
        <v>92</v>
      </c>
      <c r="C1021" t="s">
        <v>88</v>
      </c>
      <c r="D1021" s="29">
        <v>45842</v>
      </c>
      <c r="E1021" s="161">
        <v>0</v>
      </c>
      <c r="F1021" s="161">
        <v>0</v>
      </c>
      <c r="G1021" s="161">
        <v>0</v>
      </c>
      <c r="H1021" s="161">
        <v>0</v>
      </c>
      <c r="L1021">
        <v>297.82565399999999</v>
      </c>
      <c r="R1021">
        <v>618.39218000000005</v>
      </c>
      <c r="S1021">
        <v>618.39218000000005</v>
      </c>
      <c r="T1021" s="194">
        <v>618.39218000000005</v>
      </c>
      <c r="U1021" t="s">
        <v>193</v>
      </c>
      <c r="V1021">
        <v>45708.403460648151</v>
      </c>
    </row>
    <row r="1022" spans="1:22" x14ac:dyDescent="0.3">
      <c r="A1022" t="s">
        <v>91</v>
      </c>
      <c r="B1022" t="s">
        <v>92</v>
      </c>
      <c r="C1022" t="s">
        <v>93</v>
      </c>
      <c r="D1022" s="29">
        <v>45843</v>
      </c>
      <c r="E1022" s="161">
        <v>0</v>
      </c>
      <c r="F1022" s="161">
        <v>0</v>
      </c>
      <c r="G1022" s="161">
        <v>0</v>
      </c>
      <c r="H1022" s="161">
        <v>0</v>
      </c>
      <c r="M1022">
        <v>169.2</v>
      </c>
      <c r="N1022">
        <v>169.2</v>
      </c>
      <c r="R1022">
        <v>179.53321299999999</v>
      </c>
      <c r="S1022">
        <v>179.53321299999999</v>
      </c>
      <c r="T1022" s="194">
        <v>179.53321299999999</v>
      </c>
      <c r="U1022" t="s">
        <v>193</v>
      </c>
      <c r="V1022">
        <v>45505.313287037039</v>
      </c>
    </row>
    <row r="1023" spans="1:22" x14ac:dyDescent="0.3">
      <c r="A1023" t="s">
        <v>91</v>
      </c>
      <c r="B1023" t="s">
        <v>92</v>
      </c>
      <c r="C1023" t="s">
        <v>88</v>
      </c>
      <c r="D1023" s="29">
        <v>45843</v>
      </c>
      <c r="E1023" s="161">
        <v>0</v>
      </c>
      <c r="F1023" s="161">
        <v>0</v>
      </c>
      <c r="G1023" s="161">
        <v>0</v>
      </c>
      <c r="H1023" s="161">
        <v>0</v>
      </c>
      <c r="L1023">
        <v>297.82565399999999</v>
      </c>
      <c r="R1023">
        <v>618.39218000000005</v>
      </c>
      <c r="S1023">
        <v>618.39218000000005</v>
      </c>
      <c r="T1023" s="194">
        <v>618.39218000000005</v>
      </c>
      <c r="U1023" t="s">
        <v>193</v>
      </c>
      <c r="V1023">
        <v>45708.40247685185</v>
      </c>
    </row>
    <row r="1024" spans="1:22" x14ac:dyDescent="0.3">
      <c r="A1024" t="s">
        <v>91</v>
      </c>
      <c r="B1024" t="s">
        <v>92</v>
      </c>
      <c r="C1024" t="s">
        <v>93</v>
      </c>
      <c r="D1024" s="29">
        <v>45844</v>
      </c>
      <c r="E1024" s="161">
        <v>0</v>
      </c>
      <c r="F1024" s="161">
        <v>0</v>
      </c>
      <c r="G1024" s="161">
        <v>0</v>
      </c>
      <c r="H1024" s="161">
        <v>0</v>
      </c>
      <c r="M1024">
        <v>169.2</v>
      </c>
      <c r="N1024">
        <v>169.2</v>
      </c>
      <c r="R1024">
        <v>179.53321299999999</v>
      </c>
      <c r="S1024">
        <v>179.53321299999999</v>
      </c>
      <c r="T1024" s="194">
        <v>179.53321299999999</v>
      </c>
      <c r="U1024" t="s">
        <v>193</v>
      </c>
      <c r="V1024">
        <v>45505.313518518517</v>
      </c>
    </row>
    <row r="1025" spans="1:22" x14ac:dyDescent="0.3">
      <c r="A1025" t="s">
        <v>91</v>
      </c>
      <c r="B1025" t="s">
        <v>92</v>
      </c>
      <c r="C1025" t="s">
        <v>88</v>
      </c>
      <c r="D1025" s="29">
        <v>45844</v>
      </c>
      <c r="E1025" s="161">
        <v>0</v>
      </c>
      <c r="F1025" s="161">
        <v>0</v>
      </c>
      <c r="G1025" s="161">
        <v>0</v>
      </c>
      <c r="H1025" s="161">
        <v>0</v>
      </c>
      <c r="L1025">
        <v>297.82565399999999</v>
      </c>
      <c r="R1025">
        <v>618.39218000000005</v>
      </c>
      <c r="S1025">
        <v>618.39218000000005</v>
      </c>
      <c r="T1025" s="194">
        <v>618.39218000000005</v>
      </c>
      <c r="U1025" t="s">
        <v>193</v>
      </c>
      <c r="V1025">
        <v>45708.402569444443</v>
      </c>
    </row>
    <row r="1026" spans="1:22" x14ac:dyDescent="0.3">
      <c r="A1026" t="s">
        <v>91</v>
      </c>
      <c r="B1026" t="s">
        <v>92</v>
      </c>
      <c r="C1026" t="s">
        <v>93</v>
      </c>
      <c r="D1026" s="29">
        <v>45845</v>
      </c>
      <c r="E1026" s="161">
        <v>0</v>
      </c>
      <c r="F1026" s="161">
        <v>0</v>
      </c>
      <c r="G1026" s="161">
        <v>0</v>
      </c>
      <c r="H1026" s="161">
        <v>0</v>
      </c>
      <c r="M1026">
        <v>169.2</v>
      </c>
      <c r="N1026">
        <v>169.2</v>
      </c>
      <c r="R1026">
        <v>179.53321299999999</v>
      </c>
      <c r="S1026">
        <v>179.53321299999999</v>
      </c>
      <c r="T1026" s="194">
        <v>179.53321299999999</v>
      </c>
      <c r="U1026" t="s">
        <v>193</v>
      </c>
      <c r="V1026">
        <v>45505.31354166667</v>
      </c>
    </row>
    <row r="1027" spans="1:22" x14ac:dyDescent="0.3">
      <c r="A1027" t="s">
        <v>91</v>
      </c>
      <c r="B1027" t="s">
        <v>92</v>
      </c>
      <c r="C1027" t="s">
        <v>88</v>
      </c>
      <c r="D1027" s="29">
        <v>45845</v>
      </c>
      <c r="E1027" s="161">
        <v>0</v>
      </c>
      <c r="F1027" s="161">
        <v>0</v>
      </c>
      <c r="G1027" s="161">
        <v>0</v>
      </c>
      <c r="H1027" s="161">
        <v>0</v>
      </c>
      <c r="L1027">
        <v>297.82565399999999</v>
      </c>
      <c r="R1027">
        <v>618.39218000000005</v>
      </c>
      <c r="S1027">
        <v>618.39218000000005</v>
      </c>
      <c r="T1027" s="194">
        <v>618.39218000000005</v>
      </c>
      <c r="U1027" t="s">
        <v>193</v>
      </c>
      <c r="V1027">
        <v>45708.402453703704</v>
      </c>
    </row>
    <row r="1028" spans="1:22" x14ac:dyDescent="0.3">
      <c r="A1028" t="s">
        <v>91</v>
      </c>
      <c r="B1028" t="s">
        <v>92</v>
      </c>
      <c r="C1028" t="s">
        <v>93</v>
      </c>
      <c r="D1028" s="29">
        <v>45846</v>
      </c>
      <c r="E1028" s="161">
        <v>0</v>
      </c>
      <c r="F1028" s="161">
        <v>0</v>
      </c>
      <c r="G1028" s="161">
        <v>0</v>
      </c>
      <c r="H1028" s="161">
        <v>0</v>
      </c>
      <c r="M1028">
        <v>169.2</v>
      </c>
      <c r="N1028">
        <v>169.2</v>
      </c>
      <c r="R1028">
        <v>179.53321299999999</v>
      </c>
      <c r="S1028">
        <v>179.53321299999999</v>
      </c>
      <c r="T1028" s="194">
        <v>179.53321299999999</v>
      </c>
      <c r="U1028" t="s">
        <v>193</v>
      </c>
      <c r="V1028">
        <v>45505.31355324074</v>
      </c>
    </row>
    <row r="1029" spans="1:22" x14ac:dyDescent="0.3">
      <c r="A1029" t="s">
        <v>91</v>
      </c>
      <c r="B1029" t="s">
        <v>92</v>
      </c>
      <c r="C1029" t="s">
        <v>88</v>
      </c>
      <c r="D1029" s="29">
        <v>45846</v>
      </c>
      <c r="E1029" s="161">
        <v>0</v>
      </c>
      <c r="F1029" s="161">
        <v>0</v>
      </c>
      <c r="G1029" s="161">
        <v>0</v>
      </c>
      <c r="H1029" s="161">
        <v>0</v>
      </c>
      <c r="L1029">
        <v>297.82565399999999</v>
      </c>
      <c r="R1029">
        <v>618.39218000000005</v>
      </c>
      <c r="S1029">
        <v>618.39218000000005</v>
      </c>
      <c r="T1029" s="194">
        <v>618.39218000000005</v>
      </c>
      <c r="U1029" t="s">
        <v>193</v>
      </c>
      <c r="V1029">
        <v>45708.402442129627</v>
      </c>
    </row>
    <row r="1030" spans="1:22" x14ac:dyDescent="0.3">
      <c r="A1030" t="s">
        <v>91</v>
      </c>
      <c r="B1030" t="s">
        <v>92</v>
      </c>
      <c r="C1030" t="s">
        <v>93</v>
      </c>
      <c r="D1030" s="29">
        <v>45847</v>
      </c>
      <c r="E1030" s="161">
        <v>0</v>
      </c>
      <c r="F1030" s="161">
        <v>0</v>
      </c>
      <c r="G1030" s="161">
        <v>0</v>
      </c>
      <c r="H1030" s="161">
        <v>0</v>
      </c>
      <c r="M1030">
        <v>169.2</v>
      </c>
      <c r="N1030">
        <v>169.2</v>
      </c>
      <c r="R1030">
        <v>179.53321299999999</v>
      </c>
      <c r="S1030">
        <v>179.53321299999999</v>
      </c>
      <c r="T1030" s="194">
        <v>179.53321299999999</v>
      </c>
      <c r="U1030" t="s">
        <v>193</v>
      </c>
      <c r="V1030">
        <v>45505.313564814816</v>
      </c>
    </row>
    <row r="1031" spans="1:22" x14ac:dyDescent="0.3">
      <c r="A1031" t="s">
        <v>91</v>
      </c>
      <c r="B1031" t="s">
        <v>92</v>
      </c>
      <c r="C1031" t="s">
        <v>88</v>
      </c>
      <c r="D1031" s="29">
        <v>45847</v>
      </c>
      <c r="E1031" s="161">
        <v>0</v>
      </c>
      <c r="F1031" s="161">
        <v>0</v>
      </c>
      <c r="G1031" s="161">
        <v>0</v>
      </c>
      <c r="H1031" s="161">
        <v>0</v>
      </c>
      <c r="L1031">
        <v>297.82565399999999</v>
      </c>
      <c r="R1031">
        <v>618.39218000000005</v>
      </c>
      <c r="S1031">
        <v>618.39218000000005</v>
      </c>
      <c r="T1031" s="194">
        <v>618.39218000000005</v>
      </c>
      <c r="U1031" t="s">
        <v>193</v>
      </c>
      <c r="V1031">
        <v>45708.402083333334</v>
      </c>
    </row>
    <row r="1032" spans="1:22" x14ac:dyDescent="0.3">
      <c r="A1032" t="s">
        <v>91</v>
      </c>
      <c r="B1032" t="s">
        <v>92</v>
      </c>
      <c r="C1032" t="s">
        <v>93</v>
      </c>
      <c r="D1032" s="29">
        <v>45848</v>
      </c>
      <c r="E1032" s="161">
        <v>0</v>
      </c>
      <c r="F1032" s="161">
        <v>0</v>
      </c>
      <c r="G1032" s="161">
        <v>0</v>
      </c>
      <c r="H1032" s="161">
        <v>0</v>
      </c>
      <c r="M1032">
        <v>169.2</v>
      </c>
      <c r="N1032">
        <v>169.2</v>
      </c>
      <c r="R1032">
        <v>179.53321299999999</v>
      </c>
      <c r="S1032">
        <v>179.53321299999999</v>
      </c>
      <c r="T1032" s="194">
        <v>179.53321299999999</v>
      </c>
      <c r="U1032" t="s">
        <v>193</v>
      </c>
      <c r="V1032">
        <v>45505.313564814816</v>
      </c>
    </row>
    <row r="1033" spans="1:22" x14ac:dyDescent="0.3">
      <c r="A1033" t="s">
        <v>91</v>
      </c>
      <c r="B1033" t="s">
        <v>92</v>
      </c>
      <c r="C1033" t="s">
        <v>88</v>
      </c>
      <c r="D1033" s="29">
        <v>45848</v>
      </c>
      <c r="E1033" s="161">
        <v>0</v>
      </c>
      <c r="F1033" s="161">
        <v>0</v>
      </c>
      <c r="G1033" s="161">
        <v>0</v>
      </c>
      <c r="H1033" s="161">
        <v>0</v>
      </c>
      <c r="L1033">
        <v>297.82565399999999</v>
      </c>
      <c r="R1033">
        <v>618.39218000000005</v>
      </c>
      <c r="S1033">
        <v>618.39218000000005</v>
      </c>
      <c r="T1033" s="194">
        <v>618.39218000000005</v>
      </c>
      <c r="U1033" t="s">
        <v>193</v>
      </c>
      <c r="V1033">
        <v>45708.403506944444</v>
      </c>
    </row>
    <row r="1034" spans="1:22" x14ac:dyDescent="0.3">
      <c r="A1034" t="s">
        <v>91</v>
      </c>
      <c r="B1034" t="s">
        <v>92</v>
      </c>
      <c r="C1034" t="s">
        <v>93</v>
      </c>
      <c r="D1034" s="29">
        <v>45849</v>
      </c>
      <c r="E1034" s="161">
        <v>0</v>
      </c>
      <c r="F1034" s="161">
        <v>0</v>
      </c>
      <c r="G1034" s="161">
        <v>0</v>
      </c>
      <c r="H1034" s="161">
        <v>0</v>
      </c>
      <c r="M1034">
        <v>169.2</v>
      </c>
      <c r="N1034">
        <v>169.2</v>
      </c>
      <c r="R1034">
        <v>179.53321299999999</v>
      </c>
      <c r="S1034">
        <v>179.53321299999999</v>
      </c>
      <c r="T1034" s="194">
        <v>179.53321299999999</v>
      </c>
      <c r="U1034" t="s">
        <v>193</v>
      </c>
      <c r="V1034">
        <v>45505.31355324074</v>
      </c>
    </row>
    <row r="1035" spans="1:22" x14ac:dyDescent="0.3">
      <c r="A1035" t="s">
        <v>91</v>
      </c>
      <c r="B1035" t="s">
        <v>92</v>
      </c>
      <c r="C1035" t="s">
        <v>88</v>
      </c>
      <c r="D1035" s="29">
        <v>45849</v>
      </c>
      <c r="E1035" s="161">
        <v>0</v>
      </c>
      <c r="F1035" s="161">
        <v>0</v>
      </c>
      <c r="G1035" s="161">
        <v>0</v>
      </c>
      <c r="H1035" s="161">
        <v>0</v>
      </c>
      <c r="L1035">
        <v>297.82565399999999</v>
      </c>
      <c r="R1035">
        <v>618.39218000000005</v>
      </c>
      <c r="S1035">
        <v>618.39218000000005</v>
      </c>
      <c r="T1035" s="194">
        <v>618.39218000000005</v>
      </c>
      <c r="U1035" t="s">
        <v>193</v>
      </c>
      <c r="V1035">
        <v>45708.403541666667</v>
      </c>
    </row>
    <row r="1036" spans="1:22" x14ac:dyDescent="0.3">
      <c r="A1036" t="s">
        <v>91</v>
      </c>
      <c r="B1036" t="s">
        <v>92</v>
      </c>
      <c r="C1036" t="s">
        <v>93</v>
      </c>
      <c r="D1036" s="29">
        <v>45850</v>
      </c>
      <c r="E1036" s="161">
        <v>0</v>
      </c>
      <c r="F1036" s="161">
        <v>0</v>
      </c>
      <c r="G1036" s="161">
        <v>0</v>
      </c>
      <c r="H1036" s="161">
        <v>0</v>
      </c>
      <c r="M1036">
        <v>169.2</v>
      </c>
      <c r="N1036">
        <v>169.2</v>
      </c>
      <c r="R1036">
        <v>179.53321299999999</v>
      </c>
      <c r="S1036">
        <v>179.53321299999999</v>
      </c>
      <c r="T1036" s="194">
        <v>179.53321299999999</v>
      </c>
      <c r="U1036" t="s">
        <v>193</v>
      </c>
      <c r="V1036">
        <v>45505.313564814816</v>
      </c>
    </row>
    <row r="1037" spans="1:22" x14ac:dyDescent="0.3">
      <c r="A1037" t="s">
        <v>91</v>
      </c>
      <c r="B1037" t="s">
        <v>92</v>
      </c>
      <c r="C1037" t="s">
        <v>88</v>
      </c>
      <c r="D1037" s="29">
        <v>45850</v>
      </c>
      <c r="E1037" s="161">
        <v>0</v>
      </c>
      <c r="F1037" s="161">
        <v>0</v>
      </c>
      <c r="G1037" s="161">
        <v>0</v>
      </c>
      <c r="H1037" s="161">
        <v>0</v>
      </c>
      <c r="L1037">
        <v>297.82565399999999</v>
      </c>
      <c r="R1037">
        <v>618.39218000000005</v>
      </c>
      <c r="S1037">
        <v>618.39218000000005</v>
      </c>
      <c r="T1037" s="194">
        <v>618.39218000000005</v>
      </c>
      <c r="U1037" t="s">
        <v>193</v>
      </c>
      <c r="V1037">
        <v>45708.403171296297</v>
      </c>
    </row>
    <row r="1038" spans="1:22" x14ac:dyDescent="0.3">
      <c r="A1038" t="s">
        <v>91</v>
      </c>
      <c r="B1038" t="s">
        <v>92</v>
      </c>
      <c r="C1038" t="s">
        <v>93</v>
      </c>
      <c r="D1038" s="29">
        <v>45851</v>
      </c>
      <c r="E1038" s="161">
        <v>0</v>
      </c>
      <c r="F1038" s="161">
        <v>0</v>
      </c>
      <c r="G1038" s="161">
        <v>0</v>
      </c>
      <c r="H1038" s="161">
        <v>0</v>
      </c>
      <c r="M1038">
        <v>169.2</v>
      </c>
      <c r="N1038">
        <v>169.2</v>
      </c>
      <c r="R1038">
        <v>179.53321299999999</v>
      </c>
      <c r="S1038">
        <v>179.53321299999999</v>
      </c>
      <c r="T1038" s="194">
        <v>179.53321299999999</v>
      </c>
      <c r="U1038" t="s">
        <v>193</v>
      </c>
      <c r="V1038">
        <v>45505.31355324074</v>
      </c>
    </row>
    <row r="1039" spans="1:22" x14ac:dyDescent="0.3">
      <c r="A1039" t="s">
        <v>91</v>
      </c>
      <c r="B1039" t="s">
        <v>92</v>
      </c>
      <c r="C1039" t="s">
        <v>88</v>
      </c>
      <c r="D1039" s="29">
        <v>45851</v>
      </c>
      <c r="E1039" s="161">
        <v>0</v>
      </c>
      <c r="F1039" s="161">
        <v>0</v>
      </c>
      <c r="G1039" s="161">
        <v>0</v>
      </c>
      <c r="H1039" s="161">
        <v>0</v>
      </c>
      <c r="L1039">
        <v>297.82565399999999</v>
      </c>
      <c r="R1039">
        <v>618.39218000000005</v>
      </c>
      <c r="S1039">
        <v>618.39218000000005</v>
      </c>
      <c r="T1039" s="194">
        <v>618.39218000000005</v>
      </c>
      <c r="U1039" t="s">
        <v>193</v>
      </c>
      <c r="V1039">
        <v>45708.403078703705</v>
      </c>
    </row>
    <row r="1040" spans="1:22" x14ac:dyDescent="0.3">
      <c r="A1040" t="s">
        <v>91</v>
      </c>
      <c r="B1040" t="s">
        <v>92</v>
      </c>
      <c r="C1040" t="s">
        <v>93</v>
      </c>
      <c r="D1040" s="29">
        <v>45852</v>
      </c>
      <c r="E1040" s="161">
        <v>0</v>
      </c>
      <c r="F1040" s="161">
        <v>0</v>
      </c>
      <c r="G1040" s="161">
        <v>0</v>
      </c>
      <c r="H1040" s="161">
        <v>0</v>
      </c>
      <c r="M1040">
        <v>169.2</v>
      </c>
      <c r="N1040">
        <v>169.2</v>
      </c>
      <c r="R1040">
        <v>179.53321299999999</v>
      </c>
      <c r="S1040">
        <v>179.53321299999999</v>
      </c>
      <c r="T1040" s="194">
        <v>179.53321299999999</v>
      </c>
      <c r="U1040" t="s">
        <v>193</v>
      </c>
      <c r="V1040">
        <v>45505.313564814816</v>
      </c>
    </row>
    <row r="1041" spans="1:22" x14ac:dyDescent="0.3">
      <c r="A1041" t="s">
        <v>91</v>
      </c>
      <c r="B1041" t="s">
        <v>92</v>
      </c>
      <c r="C1041" t="s">
        <v>88</v>
      </c>
      <c r="D1041" s="29">
        <v>45852</v>
      </c>
      <c r="E1041" s="161">
        <v>0</v>
      </c>
      <c r="F1041" s="161">
        <v>0</v>
      </c>
      <c r="G1041" s="161">
        <v>0</v>
      </c>
      <c r="H1041" s="161">
        <v>0</v>
      </c>
      <c r="L1041">
        <v>297.82565399999999</v>
      </c>
      <c r="R1041">
        <v>618.39218000000005</v>
      </c>
      <c r="S1041">
        <v>618.39218000000005</v>
      </c>
      <c r="T1041" s="194">
        <v>618.39218000000005</v>
      </c>
      <c r="U1041" t="s">
        <v>193</v>
      </c>
      <c r="V1041">
        <v>45708.403425925928</v>
      </c>
    </row>
    <row r="1042" spans="1:22" x14ac:dyDescent="0.3">
      <c r="A1042" t="s">
        <v>91</v>
      </c>
      <c r="B1042" t="s">
        <v>92</v>
      </c>
      <c r="C1042" t="s">
        <v>93</v>
      </c>
      <c r="D1042" s="29">
        <v>45853</v>
      </c>
      <c r="E1042" s="161">
        <v>0</v>
      </c>
      <c r="F1042" s="161">
        <v>0</v>
      </c>
      <c r="G1042" s="161">
        <v>0</v>
      </c>
      <c r="H1042" s="161">
        <v>0</v>
      </c>
      <c r="M1042">
        <v>169.2</v>
      </c>
      <c r="N1042">
        <v>169.2</v>
      </c>
      <c r="R1042">
        <v>179.53321299999999</v>
      </c>
      <c r="S1042">
        <v>179.53321299999999</v>
      </c>
      <c r="T1042" s="194">
        <v>179.53321299999999</v>
      </c>
      <c r="U1042" t="s">
        <v>193</v>
      </c>
      <c r="V1042">
        <v>45505.313564814816</v>
      </c>
    </row>
    <row r="1043" spans="1:22" x14ac:dyDescent="0.3">
      <c r="A1043" t="s">
        <v>91</v>
      </c>
      <c r="B1043" t="s">
        <v>92</v>
      </c>
      <c r="C1043" t="s">
        <v>88</v>
      </c>
      <c r="D1043" s="29">
        <v>45853</v>
      </c>
      <c r="E1043" s="161">
        <v>0</v>
      </c>
      <c r="F1043" s="161">
        <v>0</v>
      </c>
      <c r="G1043" s="161">
        <v>0</v>
      </c>
      <c r="H1043" s="161">
        <v>0</v>
      </c>
      <c r="L1043">
        <v>297.82565399999999</v>
      </c>
      <c r="R1043">
        <v>618.39218000000005</v>
      </c>
      <c r="S1043">
        <v>618.39218000000005</v>
      </c>
      <c r="T1043" s="194">
        <v>618.39218000000005</v>
      </c>
      <c r="U1043" t="s">
        <v>193</v>
      </c>
      <c r="V1043">
        <v>45708.402986111112</v>
      </c>
    </row>
    <row r="1044" spans="1:22" x14ac:dyDescent="0.3">
      <c r="A1044" t="s">
        <v>91</v>
      </c>
      <c r="B1044" t="s">
        <v>92</v>
      </c>
      <c r="C1044" t="s">
        <v>93</v>
      </c>
      <c r="D1044" s="29">
        <v>45854</v>
      </c>
      <c r="E1044" s="161">
        <v>0</v>
      </c>
      <c r="F1044" s="161">
        <v>0</v>
      </c>
      <c r="G1044" s="161">
        <v>0</v>
      </c>
      <c r="H1044" s="161">
        <v>0</v>
      </c>
      <c r="M1044">
        <v>169.2</v>
      </c>
      <c r="N1044">
        <v>169.2</v>
      </c>
      <c r="R1044">
        <v>179.53321299999999</v>
      </c>
      <c r="S1044">
        <v>179.53321299999999</v>
      </c>
      <c r="T1044" s="194">
        <v>179.53321299999999</v>
      </c>
      <c r="U1044" t="s">
        <v>193</v>
      </c>
      <c r="V1044">
        <v>45505.313576388886</v>
      </c>
    </row>
    <row r="1045" spans="1:22" x14ac:dyDescent="0.3">
      <c r="A1045" t="s">
        <v>91</v>
      </c>
      <c r="B1045" t="s">
        <v>92</v>
      </c>
      <c r="C1045" t="s">
        <v>88</v>
      </c>
      <c r="D1045" s="29">
        <v>45854</v>
      </c>
      <c r="E1045" s="161">
        <v>0</v>
      </c>
      <c r="F1045" s="161">
        <v>0</v>
      </c>
      <c r="G1045" s="161">
        <v>0</v>
      </c>
      <c r="H1045" s="161">
        <v>0</v>
      </c>
      <c r="L1045">
        <v>297.82565399999999</v>
      </c>
      <c r="R1045">
        <v>618.39218000000005</v>
      </c>
      <c r="S1045">
        <v>618.39218000000005</v>
      </c>
      <c r="T1045" s="194">
        <v>618.39218000000005</v>
      </c>
      <c r="U1045" t="s">
        <v>193</v>
      </c>
      <c r="V1045">
        <v>45708.403171296297</v>
      </c>
    </row>
    <row r="1046" spans="1:22" x14ac:dyDescent="0.3">
      <c r="A1046" t="s">
        <v>91</v>
      </c>
      <c r="B1046" t="s">
        <v>92</v>
      </c>
      <c r="C1046" t="s">
        <v>93</v>
      </c>
      <c r="D1046" s="29">
        <v>45855</v>
      </c>
      <c r="E1046" s="161">
        <v>0</v>
      </c>
      <c r="F1046" s="161">
        <v>0</v>
      </c>
      <c r="G1046" s="161">
        <v>0</v>
      </c>
      <c r="H1046" s="161">
        <v>0</v>
      </c>
      <c r="M1046">
        <v>169.2</v>
      </c>
      <c r="N1046">
        <v>169.2</v>
      </c>
      <c r="R1046">
        <v>179.53321299999999</v>
      </c>
      <c r="S1046">
        <v>179.53321299999999</v>
      </c>
      <c r="T1046" s="194">
        <v>179.53321299999999</v>
      </c>
      <c r="U1046" t="s">
        <v>193</v>
      </c>
      <c r="V1046">
        <v>45505.313576388886</v>
      </c>
    </row>
    <row r="1047" spans="1:22" x14ac:dyDescent="0.3">
      <c r="A1047" t="s">
        <v>91</v>
      </c>
      <c r="B1047" t="s">
        <v>92</v>
      </c>
      <c r="C1047" t="s">
        <v>88</v>
      </c>
      <c r="D1047" s="29">
        <v>45855</v>
      </c>
      <c r="E1047" s="161">
        <v>0</v>
      </c>
      <c r="F1047" s="161">
        <v>0</v>
      </c>
      <c r="G1047" s="161">
        <v>0</v>
      </c>
      <c r="H1047" s="161">
        <v>0</v>
      </c>
      <c r="L1047">
        <v>297.82565399999999</v>
      </c>
      <c r="R1047">
        <v>618.39218000000005</v>
      </c>
      <c r="S1047">
        <v>618.39218000000005</v>
      </c>
      <c r="T1047" s="194">
        <v>618.39218000000005</v>
      </c>
      <c r="U1047" t="s">
        <v>193</v>
      </c>
      <c r="V1047">
        <v>45708.40221064815</v>
      </c>
    </row>
    <row r="1048" spans="1:22" x14ac:dyDescent="0.3">
      <c r="A1048" t="s">
        <v>91</v>
      </c>
      <c r="B1048" t="s">
        <v>92</v>
      </c>
      <c r="C1048" t="s">
        <v>93</v>
      </c>
      <c r="D1048" s="29">
        <v>45856</v>
      </c>
      <c r="E1048" s="161">
        <v>0</v>
      </c>
      <c r="F1048" s="161">
        <v>0</v>
      </c>
      <c r="G1048" s="161">
        <v>0</v>
      </c>
      <c r="H1048" s="161">
        <v>0</v>
      </c>
      <c r="M1048">
        <v>169.2</v>
      </c>
      <c r="N1048">
        <v>169.2</v>
      </c>
      <c r="R1048">
        <v>179.53321299999999</v>
      </c>
      <c r="S1048">
        <v>179.53321299999999</v>
      </c>
      <c r="T1048" s="194">
        <v>179.53321299999999</v>
      </c>
      <c r="U1048" t="s">
        <v>193</v>
      </c>
      <c r="V1048">
        <v>45505.313587962963</v>
      </c>
    </row>
    <row r="1049" spans="1:22" x14ac:dyDescent="0.3">
      <c r="A1049" t="s">
        <v>91</v>
      </c>
      <c r="B1049" t="s">
        <v>92</v>
      </c>
      <c r="C1049" t="s">
        <v>88</v>
      </c>
      <c r="D1049" s="29">
        <v>45856</v>
      </c>
      <c r="E1049" s="161">
        <v>0</v>
      </c>
      <c r="F1049" s="161">
        <v>0</v>
      </c>
      <c r="G1049" s="161">
        <v>0</v>
      </c>
      <c r="H1049" s="161">
        <v>0</v>
      </c>
      <c r="L1049">
        <v>297.82565399999999</v>
      </c>
      <c r="R1049">
        <v>618.39218000000005</v>
      </c>
      <c r="S1049">
        <v>618.39218000000005</v>
      </c>
      <c r="T1049" s="194">
        <v>618.39218000000005</v>
      </c>
      <c r="U1049" t="s">
        <v>193</v>
      </c>
      <c r="V1049">
        <v>45708.40252314815</v>
      </c>
    </row>
    <row r="1050" spans="1:22" x14ac:dyDescent="0.3">
      <c r="A1050" t="s">
        <v>91</v>
      </c>
      <c r="B1050" t="s">
        <v>92</v>
      </c>
      <c r="C1050" t="s">
        <v>93</v>
      </c>
      <c r="D1050" s="29">
        <v>45857</v>
      </c>
      <c r="E1050" s="161">
        <v>0</v>
      </c>
      <c r="F1050" s="161">
        <v>0</v>
      </c>
      <c r="G1050" s="161">
        <v>0</v>
      </c>
      <c r="H1050" s="161">
        <v>0</v>
      </c>
      <c r="M1050">
        <v>169.2</v>
      </c>
      <c r="N1050">
        <v>169.2</v>
      </c>
      <c r="R1050">
        <v>179.53321299999999</v>
      </c>
      <c r="S1050">
        <v>179.53321299999999</v>
      </c>
      <c r="T1050" s="194">
        <v>179.53321299999999</v>
      </c>
      <c r="U1050" t="s">
        <v>193</v>
      </c>
      <c r="V1050">
        <v>45505.313576388886</v>
      </c>
    </row>
    <row r="1051" spans="1:22" x14ac:dyDescent="0.3">
      <c r="A1051" t="s">
        <v>91</v>
      </c>
      <c r="B1051" t="s">
        <v>92</v>
      </c>
      <c r="C1051" t="s">
        <v>88</v>
      </c>
      <c r="D1051" s="29">
        <v>45857</v>
      </c>
      <c r="E1051" s="161">
        <v>0</v>
      </c>
      <c r="F1051" s="161">
        <v>0</v>
      </c>
      <c r="G1051" s="161">
        <v>0</v>
      </c>
      <c r="H1051" s="161">
        <v>0</v>
      </c>
      <c r="L1051">
        <v>297.82565399999999</v>
      </c>
      <c r="R1051">
        <v>618.39218000000005</v>
      </c>
      <c r="S1051">
        <v>618.39218000000005</v>
      </c>
      <c r="T1051" s="194">
        <v>618.39218000000005</v>
      </c>
      <c r="U1051" t="s">
        <v>193</v>
      </c>
      <c r="V1051">
        <v>45708.402280092596</v>
      </c>
    </row>
    <row r="1052" spans="1:22" x14ac:dyDescent="0.3">
      <c r="A1052" t="s">
        <v>91</v>
      </c>
      <c r="B1052" t="s">
        <v>92</v>
      </c>
      <c r="C1052" t="s">
        <v>93</v>
      </c>
      <c r="D1052" s="29">
        <v>45858</v>
      </c>
      <c r="E1052" s="161">
        <v>0</v>
      </c>
      <c r="F1052" s="161">
        <v>0</v>
      </c>
      <c r="G1052" s="161">
        <v>0</v>
      </c>
      <c r="H1052" s="161">
        <v>0</v>
      </c>
      <c r="M1052">
        <v>169.2</v>
      </c>
      <c r="N1052">
        <v>169.2</v>
      </c>
      <c r="R1052">
        <v>179.53321299999999</v>
      </c>
      <c r="S1052">
        <v>179.53321299999999</v>
      </c>
      <c r="T1052" s="194">
        <v>179.53321299999999</v>
      </c>
      <c r="U1052" t="s">
        <v>193</v>
      </c>
      <c r="V1052">
        <v>45505.313587962963</v>
      </c>
    </row>
    <row r="1053" spans="1:22" x14ac:dyDescent="0.3">
      <c r="A1053" t="s">
        <v>91</v>
      </c>
      <c r="B1053" t="s">
        <v>92</v>
      </c>
      <c r="C1053" t="s">
        <v>88</v>
      </c>
      <c r="D1053" s="29">
        <v>45858</v>
      </c>
      <c r="E1053" s="161">
        <v>0</v>
      </c>
      <c r="F1053" s="161">
        <v>0</v>
      </c>
      <c r="G1053" s="161">
        <v>0</v>
      </c>
      <c r="H1053" s="161">
        <v>0</v>
      </c>
      <c r="L1053">
        <v>297.82565399999999</v>
      </c>
      <c r="R1053">
        <v>618.39218000000005</v>
      </c>
      <c r="S1053">
        <v>618.39218000000005</v>
      </c>
      <c r="T1053" s="194">
        <v>618.39218000000005</v>
      </c>
      <c r="U1053" t="s">
        <v>193</v>
      </c>
      <c r="V1053">
        <v>45708.403414351851</v>
      </c>
    </row>
    <row r="1054" spans="1:22" x14ac:dyDescent="0.3">
      <c r="A1054" t="s">
        <v>91</v>
      </c>
      <c r="B1054" t="s">
        <v>92</v>
      </c>
      <c r="C1054" t="s">
        <v>93</v>
      </c>
      <c r="D1054" s="29">
        <v>45859</v>
      </c>
      <c r="E1054" s="161">
        <v>0</v>
      </c>
      <c r="F1054" s="161">
        <v>0</v>
      </c>
      <c r="G1054" s="161">
        <v>0</v>
      </c>
      <c r="H1054" s="161">
        <v>0</v>
      </c>
      <c r="M1054">
        <v>169.2</v>
      </c>
      <c r="N1054">
        <v>169.2</v>
      </c>
      <c r="R1054">
        <v>179.53321299999999</v>
      </c>
      <c r="S1054">
        <v>179.53321299999999</v>
      </c>
      <c r="T1054" s="194">
        <v>179.53321299999999</v>
      </c>
      <c r="U1054" t="s">
        <v>193</v>
      </c>
      <c r="V1054">
        <v>45505.313587962963</v>
      </c>
    </row>
    <row r="1055" spans="1:22" x14ac:dyDescent="0.3">
      <c r="A1055" t="s">
        <v>91</v>
      </c>
      <c r="B1055" t="s">
        <v>92</v>
      </c>
      <c r="C1055" t="s">
        <v>88</v>
      </c>
      <c r="D1055" s="29">
        <v>45859</v>
      </c>
      <c r="E1055" s="161">
        <v>0</v>
      </c>
      <c r="F1055" s="161">
        <v>0</v>
      </c>
      <c r="G1055" s="161">
        <v>0</v>
      </c>
      <c r="H1055" s="161">
        <v>0</v>
      </c>
      <c r="L1055">
        <v>297.82565399999999</v>
      </c>
      <c r="R1055">
        <v>618.39218000000005</v>
      </c>
      <c r="S1055">
        <v>618.39218000000005</v>
      </c>
      <c r="T1055" s="194">
        <v>618.39218000000005</v>
      </c>
      <c r="U1055" t="s">
        <v>193</v>
      </c>
      <c r="V1055">
        <v>45708.403298611112</v>
      </c>
    </row>
    <row r="1056" spans="1:22" x14ac:dyDescent="0.3">
      <c r="A1056" t="s">
        <v>91</v>
      </c>
      <c r="B1056" t="s">
        <v>92</v>
      </c>
      <c r="C1056" t="s">
        <v>93</v>
      </c>
      <c r="D1056" s="29">
        <v>45860</v>
      </c>
      <c r="E1056" s="161">
        <v>0</v>
      </c>
      <c r="F1056" s="161">
        <v>0</v>
      </c>
      <c r="G1056" s="161">
        <v>0</v>
      </c>
      <c r="H1056" s="161">
        <v>0</v>
      </c>
      <c r="M1056">
        <v>169.2</v>
      </c>
      <c r="N1056">
        <v>169.2</v>
      </c>
      <c r="R1056">
        <v>179.53321299999999</v>
      </c>
      <c r="S1056">
        <v>179.53321299999999</v>
      </c>
      <c r="T1056" s="194">
        <v>179.53321299999999</v>
      </c>
      <c r="U1056" t="s">
        <v>193</v>
      </c>
      <c r="V1056">
        <v>45505.313599537039</v>
      </c>
    </row>
    <row r="1057" spans="1:22" x14ac:dyDescent="0.3">
      <c r="A1057" t="s">
        <v>91</v>
      </c>
      <c r="B1057" t="s">
        <v>92</v>
      </c>
      <c r="C1057" t="s">
        <v>88</v>
      </c>
      <c r="D1057" s="29">
        <v>45860</v>
      </c>
      <c r="E1057" s="161">
        <v>0</v>
      </c>
      <c r="F1057" s="161">
        <v>0</v>
      </c>
      <c r="G1057" s="161">
        <v>0</v>
      </c>
      <c r="H1057" s="161">
        <v>0</v>
      </c>
      <c r="L1057">
        <v>297.82565399999999</v>
      </c>
      <c r="R1057">
        <v>618.39218000000005</v>
      </c>
      <c r="S1057">
        <v>618.39218000000005</v>
      </c>
      <c r="T1057" s="194">
        <v>618.39218000000005</v>
      </c>
      <c r="U1057" t="s">
        <v>193</v>
      </c>
      <c r="V1057">
        <v>45708.402789351851</v>
      </c>
    </row>
    <row r="1058" spans="1:22" x14ac:dyDescent="0.3">
      <c r="A1058" t="s">
        <v>91</v>
      </c>
      <c r="B1058" t="s">
        <v>92</v>
      </c>
      <c r="C1058" t="s">
        <v>93</v>
      </c>
      <c r="D1058" s="29">
        <v>45861</v>
      </c>
      <c r="E1058" s="161">
        <v>0</v>
      </c>
      <c r="F1058" s="161">
        <v>0</v>
      </c>
      <c r="G1058" s="161">
        <v>0</v>
      </c>
      <c r="H1058" s="161">
        <v>0</v>
      </c>
      <c r="M1058">
        <v>169.2</v>
      </c>
      <c r="N1058">
        <v>169.2</v>
      </c>
      <c r="R1058">
        <v>179.53321299999999</v>
      </c>
      <c r="S1058">
        <v>179.53321299999999</v>
      </c>
      <c r="T1058" s="194">
        <v>179.53321299999999</v>
      </c>
      <c r="U1058" t="s">
        <v>193</v>
      </c>
      <c r="V1058">
        <v>45505.313599537039</v>
      </c>
    </row>
    <row r="1059" spans="1:22" x14ac:dyDescent="0.3">
      <c r="A1059" t="s">
        <v>91</v>
      </c>
      <c r="B1059" t="s">
        <v>92</v>
      </c>
      <c r="C1059" t="s">
        <v>88</v>
      </c>
      <c r="D1059" s="29">
        <v>45861</v>
      </c>
      <c r="E1059" s="161">
        <v>0</v>
      </c>
      <c r="F1059" s="161">
        <v>0</v>
      </c>
      <c r="G1059" s="161">
        <v>0</v>
      </c>
      <c r="H1059" s="161">
        <v>0</v>
      </c>
      <c r="L1059">
        <v>297.82565399999999</v>
      </c>
      <c r="R1059">
        <v>618.39218000000005</v>
      </c>
      <c r="S1059">
        <v>618.39218000000005</v>
      </c>
      <c r="T1059" s="194">
        <v>618.39218000000005</v>
      </c>
      <c r="U1059" t="s">
        <v>193</v>
      </c>
      <c r="V1059">
        <v>45708.402488425927</v>
      </c>
    </row>
    <row r="1060" spans="1:22" x14ac:dyDescent="0.3">
      <c r="A1060" t="s">
        <v>91</v>
      </c>
      <c r="B1060" t="s">
        <v>92</v>
      </c>
      <c r="C1060" t="s">
        <v>93</v>
      </c>
      <c r="D1060" s="29">
        <v>45862</v>
      </c>
      <c r="E1060" s="161">
        <v>0</v>
      </c>
      <c r="F1060" s="161">
        <v>0</v>
      </c>
      <c r="G1060" s="161">
        <v>0</v>
      </c>
      <c r="H1060" s="161">
        <v>0</v>
      </c>
      <c r="M1060">
        <v>169.2</v>
      </c>
      <c r="N1060">
        <v>169.2</v>
      </c>
      <c r="R1060">
        <v>179.53321299999999</v>
      </c>
      <c r="S1060">
        <v>179.53321299999999</v>
      </c>
      <c r="T1060" s="194">
        <v>179.53321299999999</v>
      </c>
      <c r="U1060" t="s">
        <v>193</v>
      </c>
      <c r="V1060">
        <v>45505.313611111109</v>
      </c>
    </row>
    <row r="1061" spans="1:22" x14ac:dyDescent="0.3">
      <c r="A1061" t="s">
        <v>91</v>
      </c>
      <c r="B1061" t="s">
        <v>92</v>
      </c>
      <c r="C1061" t="s">
        <v>88</v>
      </c>
      <c r="D1061" s="29">
        <v>45862</v>
      </c>
      <c r="E1061" s="161">
        <v>0</v>
      </c>
      <c r="F1061" s="161">
        <v>0</v>
      </c>
      <c r="G1061" s="161">
        <v>0</v>
      </c>
      <c r="H1061" s="161">
        <v>0</v>
      </c>
      <c r="L1061">
        <v>297.82565399999999</v>
      </c>
      <c r="R1061">
        <v>618.39218000000005</v>
      </c>
      <c r="S1061">
        <v>618.39218000000005</v>
      </c>
      <c r="T1061" s="194">
        <v>618.39218000000005</v>
      </c>
      <c r="U1061" t="s">
        <v>193</v>
      </c>
      <c r="V1061">
        <v>45708.40221064815</v>
      </c>
    </row>
    <row r="1062" spans="1:22" x14ac:dyDescent="0.3">
      <c r="A1062" t="s">
        <v>91</v>
      </c>
      <c r="B1062" t="s">
        <v>92</v>
      </c>
      <c r="C1062" t="s">
        <v>93</v>
      </c>
      <c r="D1062" s="29">
        <v>45863</v>
      </c>
      <c r="E1062" s="161">
        <v>0</v>
      </c>
      <c r="F1062" s="161">
        <v>0</v>
      </c>
      <c r="G1062" s="161">
        <v>0</v>
      </c>
      <c r="H1062" s="161">
        <v>0</v>
      </c>
      <c r="M1062">
        <v>169.2</v>
      </c>
      <c r="N1062">
        <v>169.2</v>
      </c>
      <c r="R1062">
        <v>179.53321299999999</v>
      </c>
      <c r="S1062">
        <v>179.53321299999999</v>
      </c>
      <c r="T1062" s="194">
        <v>179.53321299999999</v>
      </c>
      <c r="U1062" t="s">
        <v>193</v>
      </c>
      <c r="V1062">
        <v>45505.313611111109</v>
      </c>
    </row>
    <row r="1063" spans="1:22" x14ac:dyDescent="0.3">
      <c r="A1063" t="s">
        <v>91</v>
      </c>
      <c r="B1063" t="s">
        <v>92</v>
      </c>
      <c r="C1063" t="s">
        <v>88</v>
      </c>
      <c r="D1063" s="29">
        <v>45863</v>
      </c>
      <c r="E1063" s="161">
        <v>0</v>
      </c>
      <c r="F1063" s="161">
        <v>0</v>
      </c>
      <c r="G1063" s="161">
        <v>0</v>
      </c>
      <c r="H1063" s="161">
        <v>0</v>
      </c>
      <c r="L1063">
        <v>297.82565399999999</v>
      </c>
      <c r="R1063">
        <v>618.39218000000005</v>
      </c>
      <c r="S1063">
        <v>618.39218000000005</v>
      </c>
      <c r="T1063" s="194">
        <v>618.39218000000005</v>
      </c>
      <c r="U1063" t="s">
        <v>193</v>
      </c>
      <c r="V1063">
        <v>45708.402708333335</v>
      </c>
    </row>
    <row r="1064" spans="1:22" x14ac:dyDescent="0.3">
      <c r="A1064" t="s">
        <v>91</v>
      </c>
      <c r="B1064" t="s">
        <v>92</v>
      </c>
      <c r="C1064" t="s">
        <v>93</v>
      </c>
      <c r="D1064" s="29">
        <v>45864</v>
      </c>
      <c r="E1064" s="161">
        <v>0</v>
      </c>
      <c r="F1064" s="161">
        <v>0</v>
      </c>
      <c r="G1064" s="161">
        <v>0</v>
      </c>
      <c r="H1064" s="161">
        <v>0</v>
      </c>
      <c r="M1064">
        <v>169.2</v>
      </c>
      <c r="N1064">
        <v>169.2</v>
      </c>
      <c r="R1064">
        <v>179.53321299999999</v>
      </c>
      <c r="S1064">
        <v>179.53321299999999</v>
      </c>
      <c r="T1064" s="194">
        <v>179.53321299999999</v>
      </c>
      <c r="U1064" t="s">
        <v>193</v>
      </c>
      <c r="V1064">
        <v>45505.313611111109</v>
      </c>
    </row>
    <row r="1065" spans="1:22" x14ac:dyDescent="0.3">
      <c r="A1065" t="s">
        <v>91</v>
      </c>
      <c r="B1065" t="s">
        <v>92</v>
      </c>
      <c r="C1065" t="s">
        <v>88</v>
      </c>
      <c r="D1065" s="29">
        <v>45864</v>
      </c>
      <c r="E1065" s="161">
        <v>0</v>
      </c>
      <c r="F1065" s="161">
        <v>0</v>
      </c>
      <c r="G1065" s="161">
        <v>0</v>
      </c>
      <c r="H1065" s="161">
        <v>0</v>
      </c>
      <c r="L1065">
        <v>297.82565399999999</v>
      </c>
      <c r="R1065">
        <v>618.39218000000005</v>
      </c>
      <c r="S1065">
        <v>618.39218000000005</v>
      </c>
      <c r="T1065" s="194">
        <v>618.39218000000005</v>
      </c>
      <c r="U1065" t="s">
        <v>193</v>
      </c>
      <c r="V1065">
        <v>45708.403101851851</v>
      </c>
    </row>
    <row r="1066" spans="1:22" x14ac:dyDescent="0.3">
      <c r="A1066" t="s">
        <v>91</v>
      </c>
      <c r="B1066" t="s">
        <v>92</v>
      </c>
      <c r="C1066" t="s">
        <v>93</v>
      </c>
      <c r="D1066" s="29">
        <v>45865</v>
      </c>
      <c r="E1066" s="161">
        <v>0</v>
      </c>
      <c r="F1066" s="161">
        <v>0</v>
      </c>
      <c r="G1066" s="161">
        <v>0</v>
      </c>
      <c r="H1066" s="161">
        <v>0</v>
      </c>
      <c r="M1066">
        <v>169.2</v>
      </c>
      <c r="N1066">
        <v>169.2</v>
      </c>
      <c r="R1066">
        <v>179.53321299999999</v>
      </c>
      <c r="S1066">
        <v>179.53321299999999</v>
      </c>
      <c r="T1066" s="194">
        <v>179.53321299999999</v>
      </c>
      <c r="U1066" t="s">
        <v>193</v>
      </c>
      <c r="V1066">
        <v>45505.313622685186</v>
      </c>
    </row>
    <row r="1067" spans="1:22" x14ac:dyDescent="0.3">
      <c r="A1067" t="s">
        <v>91</v>
      </c>
      <c r="B1067" t="s">
        <v>92</v>
      </c>
      <c r="C1067" t="s">
        <v>88</v>
      </c>
      <c r="D1067" s="29">
        <v>45865</v>
      </c>
      <c r="E1067" s="161">
        <v>0</v>
      </c>
      <c r="F1067" s="161">
        <v>0</v>
      </c>
      <c r="G1067" s="161">
        <v>0</v>
      </c>
      <c r="H1067" s="161">
        <v>0</v>
      </c>
      <c r="L1067">
        <v>297.82565399999999</v>
      </c>
      <c r="R1067">
        <v>618.39218000000005</v>
      </c>
      <c r="S1067">
        <v>618.39218000000005</v>
      </c>
      <c r="T1067" s="194">
        <v>618.39218000000005</v>
      </c>
      <c r="U1067" t="s">
        <v>193</v>
      </c>
      <c r="V1067">
        <v>45708.403124999997</v>
      </c>
    </row>
    <row r="1068" spans="1:22" x14ac:dyDescent="0.3">
      <c r="A1068" t="s">
        <v>91</v>
      </c>
      <c r="B1068" t="s">
        <v>92</v>
      </c>
      <c r="C1068" t="s">
        <v>93</v>
      </c>
      <c r="D1068" s="29">
        <v>45866</v>
      </c>
      <c r="E1068" s="161">
        <v>0</v>
      </c>
      <c r="F1068" s="161">
        <v>0</v>
      </c>
      <c r="G1068" s="161">
        <v>0</v>
      </c>
      <c r="H1068" s="161">
        <v>0</v>
      </c>
      <c r="M1068">
        <v>169.2</v>
      </c>
      <c r="N1068">
        <v>169.2</v>
      </c>
      <c r="R1068">
        <v>179.53321299999999</v>
      </c>
      <c r="S1068">
        <v>179.53321299999999</v>
      </c>
      <c r="T1068" s="194">
        <v>179.53321299999999</v>
      </c>
      <c r="U1068" t="s">
        <v>193</v>
      </c>
      <c r="V1068">
        <v>45505.313622685186</v>
      </c>
    </row>
    <row r="1069" spans="1:22" x14ac:dyDescent="0.3">
      <c r="A1069" t="s">
        <v>91</v>
      </c>
      <c r="B1069" t="s">
        <v>92</v>
      </c>
      <c r="C1069" t="s">
        <v>88</v>
      </c>
      <c r="D1069" s="29">
        <v>45866</v>
      </c>
      <c r="E1069" s="161">
        <v>0</v>
      </c>
      <c r="F1069" s="161">
        <v>0</v>
      </c>
      <c r="G1069" s="161">
        <v>0</v>
      </c>
      <c r="H1069" s="161">
        <v>0</v>
      </c>
      <c r="L1069">
        <v>297.82565399999999</v>
      </c>
      <c r="R1069">
        <v>618.39218000000005</v>
      </c>
      <c r="S1069">
        <v>618.39218000000005</v>
      </c>
      <c r="T1069" s="194">
        <v>618.39218000000005</v>
      </c>
      <c r="U1069" t="s">
        <v>193</v>
      </c>
      <c r="V1069">
        <v>45708.402314814812</v>
      </c>
    </row>
    <row r="1070" spans="1:22" x14ac:dyDescent="0.3">
      <c r="A1070" t="s">
        <v>91</v>
      </c>
      <c r="B1070" t="s">
        <v>92</v>
      </c>
      <c r="C1070" t="s">
        <v>93</v>
      </c>
      <c r="D1070" s="29">
        <v>45867</v>
      </c>
      <c r="E1070" s="161">
        <v>0</v>
      </c>
      <c r="F1070" s="161">
        <v>0</v>
      </c>
      <c r="G1070" s="161">
        <v>0</v>
      </c>
      <c r="H1070" s="161">
        <v>0</v>
      </c>
      <c r="M1070">
        <v>169.2</v>
      </c>
      <c r="N1070">
        <v>169.2</v>
      </c>
      <c r="R1070">
        <v>179.53321299999999</v>
      </c>
      <c r="S1070">
        <v>179.53321299999999</v>
      </c>
      <c r="T1070" s="194">
        <v>179.53321299999999</v>
      </c>
      <c r="U1070" t="s">
        <v>193</v>
      </c>
      <c r="V1070">
        <v>45505.313622685186</v>
      </c>
    </row>
    <row r="1071" spans="1:22" x14ac:dyDescent="0.3">
      <c r="A1071" t="s">
        <v>91</v>
      </c>
      <c r="B1071" t="s">
        <v>92</v>
      </c>
      <c r="C1071" t="s">
        <v>88</v>
      </c>
      <c r="D1071" s="29">
        <v>45867</v>
      </c>
      <c r="E1071" s="161">
        <v>0</v>
      </c>
      <c r="F1071" s="161">
        <v>0</v>
      </c>
      <c r="G1071" s="161">
        <v>0</v>
      </c>
      <c r="H1071" s="161">
        <v>0</v>
      </c>
      <c r="L1071">
        <v>297.82565399999999</v>
      </c>
      <c r="R1071">
        <v>618.39218000000005</v>
      </c>
      <c r="S1071">
        <v>618.39218000000005</v>
      </c>
      <c r="T1071" s="194">
        <v>618.39218000000005</v>
      </c>
      <c r="U1071" t="s">
        <v>193</v>
      </c>
      <c r="V1071">
        <v>45708.402557870373</v>
      </c>
    </row>
    <row r="1072" spans="1:22" x14ac:dyDescent="0.3">
      <c r="A1072" t="s">
        <v>91</v>
      </c>
      <c r="B1072" t="s">
        <v>92</v>
      </c>
      <c r="C1072" t="s">
        <v>93</v>
      </c>
      <c r="D1072" s="29">
        <v>45868</v>
      </c>
      <c r="E1072" s="161">
        <v>0</v>
      </c>
      <c r="F1072" s="161">
        <v>0</v>
      </c>
      <c r="G1072" s="161">
        <v>0</v>
      </c>
      <c r="H1072" s="161">
        <v>0</v>
      </c>
      <c r="M1072">
        <v>169.2</v>
      </c>
      <c r="N1072">
        <v>169.2</v>
      </c>
      <c r="R1072">
        <v>179.53321299999999</v>
      </c>
      <c r="S1072">
        <v>179.53321299999999</v>
      </c>
      <c r="T1072" s="194">
        <v>179.53321299999999</v>
      </c>
      <c r="U1072" t="s">
        <v>193</v>
      </c>
      <c r="V1072">
        <v>45505.313634259262</v>
      </c>
    </row>
    <row r="1073" spans="1:22" x14ac:dyDescent="0.3">
      <c r="A1073" t="s">
        <v>91</v>
      </c>
      <c r="B1073" t="s">
        <v>92</v>
      </c>
      <c r="C1073" t="s">
        <v>88</v>
      </c>
      <c r="D1073" s="29">
        <v>45868</v>
      </c>
      <c r="E1073" s="161">
        <v>0</v>
      </c>
      <c r="F1073" s="161">
        <v>0</v>
      </c>
      <c r="G1073" s="161">
        <v>0</v>
      </c>
      <c r="H1073" s="161">
        <v>0</v>
      </c>
      <c r="L1073">
        <v>297.82565399999999</v>
      </c>
      <c r="R1073">
        <v>618.39218000000005</v>
      </c>
      <c r="S1073">
        <v>618.39218000000005</v>
      </c>
      <c r="T1073" s="194">
        <v>618.39218000000005</v>
      </c>
      <c r="U1073" t="s">
        <v>193</v>
      </c>
      <c r="V1073">
        <v>45708.402291666665</v>
      </c>
    </row>
    <row r="1074" spans="1:22" x14ac:dyDescent="0.3">
      <c r="A1074" t="s">
        <v>91</v>
      </c>
      <c r="B1074" t="s">
        <v>92</v>
      </c>
      <c r="C1074" t="s">
        <v>93</v>
      </c>
      <c r="D1074" s="29">
        <v>45869</v>
      </c>
      <c r="E1074" s="161">
        <v>0</v>
      </c>
      <c r="F1074" s="161">
        <v>0</v>
      </c>
      <c r="G1074" s="161">
        <v>0</v>
      </c>
      <c r="H1074" s="161">
        <v>0</v>
      </c>
      <c r="M1074">
        <v>169.2</v>
      </c>
      <c r="N1074">
        <v>169.2</v>
      </c>
      <c r="R1074">
        <v>179.53321299999999</v>
      </c>
      <c r="S1074">
        <v>179.53321299999999</v>
      </c>
      <c r="T1074" s="194">
        <v>179.53321299999999</v>
      </c>
      <c r="U1074" t="s">
        <v>193</v>
      </c>
      <c r="V1074">
        <v>45505.313634259262</v>
      </c>
    </row>
    <row r="1075" spans="1:22" x14ac:dyDescent="0.3">
      <c r="A1075" t="s">
        <v>91</v>
      </c>
      <c r="B1075" t="s">
        <v>92</v>
      </c>
      <c r="C1075" t="s">
        <v>88</v>
      </c>
      <c r="D1075" s="29">
        <v>45869</v>
      </c>
      <c r="E1075" s="161">
        <v>0</v>
      </c>
      <c r="F1075" s="161">
        <v>0</v>
      </c>
      <c r="G1075" s="161">
        <v>0</v>
      </c>
      <c r="H1075" s="161">
        <v>0</v>
      </c>
      <c r="L1075">
        <v>297.82565399999999</v>
      </c>
      <c r="R1075">
        <v>618.39218000000005</v>
      </c>
      <c r="S1075">
        <v>618.39218000000005</v>
      </c>
      <c r="T1075" s="194">
        <v>618.39218000000005</v>
      </c>
      <c r="U1075" t="s">
        <v>193</v>
      </c>
      <c r="V1075">
        <v>45708.402361111112</v>
      </c>
    </row>
    <row r="1076" spans="1:22" x14ac:dyDescent="0.3">
      <c r="A1076" t="s">
        <v>91</v>
      </c>
      <c r="B1076" t="s">
        <v>92</v>
      </c>
      <c r="C1076" t="s">
        <v>93</v>
      </c>
      <c r="D1076" s="29">
        <v>45870</v>
      </c>
      <c r="E1076" s="161">
        <v>0</v>
      </c>
      <c r="F1076" s="161">
        <v>0</v>
      </c>
      <c r="G1076" s="161">
        <v>0</v>
      </c>
      <c r="H1076" s="161">
        <v>0</v>
      </c>
      <c r="M1076">
        <v>169.2</v>
      </c>
      <c r="N1076">
        <v>169.2</v>
      </c>
      <c r="R1076">
        <v>179.53321299999999</v>
      </c>
      <c r="S1076">
        <v>179.53321299999999</v>
      </c>
      <c r="T1076" s="194">
        <v>179.53321299999999</v>
      </c>
      <c r="U1076" t="s">
        <v>193</v>
      </c>
      <c r="V1076">
        <v>45536.31349537037</v>
      </c>
    </row>
    <row r="1077" spans="1:22" x14ac:dyDescent="0.3">
      <c r="A1077" t="s">
        <v>91</v>
      </c>
      <c r="B1077" t="s">
        <v>92</v>
      </c>
      <c r="C1077" t="s">
        <v>88</v>
      </c>
      <c r="D1077" s="29">
        <v>45870</v>
      </c>
      <c r="E1077" s="161">
        <v>0</v>
      </c>
      <c r="F1077" s="161">
        <v>0</v>
      </c>
      <c r="G1077" s="161">
        <v>0</v>
      </c>
      <c r="H1077" s="161">
        <v>0</v>
      </c>
      <c r="L1077">
        <v>297.82565399999999</v>
      </c>
      <c r="R1077">
        <v>618.39218000000005</v>
      </c>
      <c r="S1077">
        <v>618.39218000000005</v>
      </c>
      <c r="T1077" s="194">
        <v>618.39218000000005</v>
      </c>
      <c r="U1077" t="s">
        <v>193</v>
      </c>
      <c r="V1077">
        <v>45708.403194444443</v>
      </c>
    </row>
    <row r="1078" spans="1:22" x14ac:dyDescent="0.3">
      <c r="A1078" t="s">
        <v>91</v>
      </c>
      <c r="B1078" t="s">
        <v>92</v>
      </c>
      <c r="C1078" t="s">
        <v>93</v>
      </c>
      <c r="D1078" s="29">
        <v>45871</v>
      </c>
      <c r="E1078" s="161">
        <v>0</v>
      </c>
      <c r="F1078" s="161">
        <v>0</v>
      </c>
      <c r="G1078" s="161">
        <v>0</v>
      </c>
      <c r="H1078" s="161">
        <v>0</v>
      </c>
      <c r="M1078">
        <v>169.2</v>
      </c>
      <c r="N1078">
        <v>169.2</v>
      </c>
      <c r="R1078">
        <v>179.53321299999999</v>
      </c>
      <c r="S1078">
        <v>179.53321299999999</v>
      </c>
      <c r="T1078" s="194">
        <v>179.53321299999999</v>
      </c>
      <c r="U1078" t="s">
        <v>193</v>
      </c>
      <c r="V1078">
        <v>45536.313472222224</v>
      </c>
    </row>
    <row r="1079" spans="1:22" x14ac:dyDescent="0.3">
      <c r="A1079" t="s">
        <v>91</v>
      </c>
      <c r="B1079" t="s">
        <v>92</v>
      </c>
      <c r="C1079" t="s">
        <v>88</v>
      </c>
      <c r="D1079" s="29">
        <v>45871</v>
      </c>
      <c r="E1079" s="161">
        <v>0</v>
      </c>
      <c r="F1079" s="161">
        <v>0</v>
      </c>
      <c r="G1079" s="161">
        <v>0</v>
      </c>
      <c r="H1079" s="161">
        <v>0</v>
      </c>
      <c r="L1079">
        <v>297.82565399999999</v>
      </c>
      <c r="R1079">
        <v>618.39218000000005</v>
      </c>
      <c r="S1079">
        <v>618.39218000000005</v>
      </c>
      <c r="T1079" s="194">
        <v>618.39218000000005</v>
      </c>
      <c r="U1079" t="s">
        <v>193</v>
      </c>
      <c r="V1079">
        <v>45708.40221064815</v>
      </c>
    </row>
    <row r="1080" spans="1:22" x14ac:dyDescent="0.3">
      <c r="A1080" t="s">
        <v>91</v>
      </c>
      <c r="B1080" t="s">
        <v>92</v>
      </c>
      <c r="C1080" t="s">
        <v>93</v>
      </c>
      <c r="D1080" s="29">
        <v>45872</v>
      </c>
      <c r="E1080" s="161">
        <v>0</v>
      </c>
      <c r="F1080" s="161">
        <v>0</v>
      </c>
      <c r="G1080" s="161">
        <v>0</v>
      </c>
      <c r="H1080" s="161">
        <v>0</v>
      </c>
      <c r="M1080">
        <v>169.2</v>
      </c>
      <c r="N1080">
        <v>169.2</v>
      </c>
      <c r="R1080">
        <v>179.53321299999999</v>
      </c>
      <c r="S1080">
        <v>179.53321299999999</v>
      </c>
      <c r="T1080" s="194">
        <v>179.53321299999999</v>
      </c>
      <c r="U1080" t="s">
        <v>193</v>
      </c>
      <c r="V1080">
        <v>45536.313356481478</v>
      </c>
    </row>
    <row r="1081" spans="1:22" x14ac:dyDescent="0.3">
      <c r="A1081" t="s">
        <v>91</v>
      </c>
      <c r="B1081" t="s">
        <v>92</v>
      </c>
      <c r="C1081" t="s">
        <v>88</v>
      </c>
      <c r="D1081" s="29">
        <v>45872</v>
      </c>
      <c r="E1081" s="161">
        <v>0</v>
      </c>
      <c r="F1081" s="161">
        <v>0</v>
      </c>
      <c r="G1081" s="161">
        <v>0</v>
      </c>
      <c r="H1081" s="161">
        <v>0</v>
      </c>
      <c r="L1081">
        <v>297.82565399999999</v>
      </c>
      <c r="R1081">
        <v>618.39218000000005</v>
      </c>
      <c r="S1081">
        <v>618.39218000000005</v>
      </c>
      <c r="T1081" s="194">
        <v>618.39218000000005</v>
      </c>
      <c r="U1081" t="s">
        <v>193</v>
      </c>
      <c r="V1081">
        <v>45708.402719907404</v>
      </c>
    </row>
    <row r="1082" spans="1:22" x14ac:dyDescent="0.3">
      <c r="A1082" t="s">
        <v>91</v>
      </c>
      <c r="B1082" t="s">
        <v>92</v>
      </c>
      <c r="C1082" t="s">
        <v>93</v>
      </c>
      <c r="D1082" s="29">
        <v>45873</v>
      </c>
      <c r="E1082" s="161">
        <v>0</v>
      </c>
      <c r="F1082" s="161">
        <v>0</v>
      </c>
      <c r="G1082" s="161">
        <v>0</v>
      </c>
      <c r="H1082" s="161">
        <v>0</v>
      </c>
      <c r="M1082">
        <v>169.2</v>
      </c>
      <c r="N1082">
        <v>169.2</v>
      </c>
      <c r="R1082">
        <v>179.53321299999999</v>
      </c>
      <c r="S1082">
        <v>179.53321299999999</v>
      </c>
      <c r="T1082" s="194">
        <v>179.53321299999999</v>
      </c>
      <c r="U1082" t="s">
        <v>193</v>
      </c>
      <c r="V1082">
        <v>45536.313506944447</v>
      </c>
    </row>
    <row r="1083" spans="1:22" x14ac:dyDescent="0.3">
      <c r="A1083" t="s">
        <v>91</v>
      </c>
      <c r="B1083" t="s">
        <v>92</v>
      </c>
      <c r="C1083" t="s">
        <v>88</v>
      </c>
      <c r="D1083" s="29">
        <v>45873</v>
      </c>
      <c r="E1083" s="161">
        <v>0</v>
      </c>
      <c r="F1083" s="161">
        <v>0</v>
      </c>
      <c r="G1083" s="161">
        <v>0</v>
      </c>
      <c r="H1083" s="161">
        <v>0</v>
      </c>
      <c r="L1083">
        <v>297.82565399999999</v>
      </c>
      <c r="R1083">
        <v>618.39218000000005</v>
      </c>
      <c r="S1083">
        <v>618.39218000000005</v>
      </c>
      <c r="T1083" s="194">
        <v>618.39218000000005</v>
      </c>
      <c r="U1083" t="s">
        <v>193</v>
      </c>
      <c r="V1083">
        <v>45708.402245370373</v>
      </c>
    </row>
    <row r="1084" spans="1:22" x14ac:dyDescent="0.3">
      <c r="A1084" t="s">
        <v>91</v>
      </c>
      <c r="B1084" t="s">
        <v>92</v>
      </c>
      <c r="C1084" t="s">
        <v>93</v>
      </c>
      <c r="D1084" s="29">
        <v>45874</v>
      </c>
      <c r="E1084" s="161">
        <v>0</v>
      </c>
      <c r="F1084" s="161">
        <v>0</v>
      </c>
      <c r="G1084" s="161">
        <v>0</v>
      </c>
      <c r="H1084" s="161">
        <v>0</v>
      </c>
      <c r="M1084">
        <v>169.2</v>
      </c>
      <c r="N1084">
        <v>169.2</v>
      </c>
      <c r="R1084">
        <v>179.53321299999999</v>
      </c>
      <c r="S1084">
        <v>179.53321299999999</v>
      </c>
      <c r="T1084" s="194">
        <v>179.53321299999999</v>
      </c>
      <c r="U1084" t="s">
        <v>193</v>
      </c>
      <c r="V1084">
        <v>45536.313506944447</v>
      </c>
    </row>
    <row r="1085" spans="1:22" x14ac:dyDescent="0.3">
      <c r="A1085" t="s">
        <v>91</v>
      </c>
      <c r="B1085" t="s">
        <v>92</v>
      </c>
      <c r="C1085" t="s">
        <v>88</v>
      </c>
      <c r="D1085" s="29">
        <v>45874</v>
      </c>
      <c r="E1085" s="161">
        <v>0</v>
      </c>
      <c r="F1085" s="161">
        <v>0</v>
      </c>
      <c r="G1085" s="161">
        <v>0</v>
      </c>
      <c r="H1085" s="161">
        <v>0</v>
      </c>
      <c r="L1085">
        <v>297.82565399999999</v>
      </c>
      <c r="R1085">
        <v>618.39218000000005</v>
      </c>
      <c r="S1085">
        <v>618.39218000000005</v>
      </c>
      <c r="T1085" s="194">
        <v>618.39218000000005</v>
      </c>
      <c r="U1085" t="s">
        <v>193</v>
      </c>
      <c r="V1085">
        <v>45708.403113425928</v>
      </c>
    </row>
    <row r="1086" spans="1:22" x14ac:dyDescent="0.3">
      <c r="A1086" t="s">
        <v>91</v>
      </c>
      <c r="B1086" t="s">
        <v>92</v>
      </c>
      <c r="C1086" t="s">
        <v>93</v>
      </c>
      <c r="D1086" s="29">
        <v>45875</v>
      </c>
      <c r="E1086" s="161">
        <v>0</v>
      </c>
      <c r="F1086" s="161">
        <v>0</v>
      </c>
      <c r="G1086" s="161">
        <v>0</v>
      </c>
      <c r="H1086" s="161">
        <v>0</v>
      </c>
      <c r="M1086">
        <v>169.2</v>
      </c>
      <c r="N1086">
        <v>169.2</v>
      </c>
      <c r="R1086">
        <v>179.53321299999999</v>
      </c>
      <c r="S1086">
        <v>179.53321299999999</v>
      </c>
      <c r="T1086" s="194">
        <v>179.53321299999999</v>
      </c>
      <c r="U1086" t="s">
        <v>193</v>
      </c>
      <c r="V1086">
        <v>45536.313506944447</v>
      </c>
    </row>
    <row r="1087" spans="1:22" x14ac:dyDescent="0.3">
      <c r="A1087" t="s">
        <v>91</v>
      </c>
      <c r="B1087" t="s">
        <v>92</v>
      </c>
      <c r="C1087" t="s">
        <v>88</v>
      </c>
      <c r="D1087" s="29">
        <v>45875</v>
      </c>
      <c r="E1087" s="161">
        <v>0</v>
      </c>
      <c r="F1087" s="161">
        <v>0</v>
      </c>
      <c r="G1087" s="161">
        <v>0</v>
      </c>
      <c r="H1087" s="161">
        <v>0</v>
      </c>
      <c r="L1087">
        <v>297.82565399999999</v>
      </c>
      <c r="R1087">
        <v>618.39218000000005</v>
      </c>
      <c r="S1087">
        <v>618.39218000000005</v>
      </c>
      <c r="T1087" s="194">
        <v>618.39218000000005</v>
      </c>
      <c r="U1087" t="s">
        <v>193</v>
      </c>
      <c r="V1087">
        <v>45708.402314814812</v>
      </c>
    </row>
    <row r="1088" spans="1:22" x14ac:dyDescent="0.3">
      <c r="A1088" t="s">
        <v>91</v>
      </c>
      <c r="B1088" t="s">
        <v>92</v>
      </c>
      <c r="C1088" t="s">
        <v>93</v>
      </c>
      <c r="D1088" s="29">
        <v>45876</v>
      </c>
      <c r="E1088" s="161">
        <v>0</v>
      </c>
      <c r="F1088" s="161">
        <v>0</v>
      </c>
      <c r="G1088" s="161">
        <v>0</v>
      </c>
      <c r="H1088" s="161">
        <v>0</v>
      </c>
      <c r="M1088">
        <v>169.2</v>
      </c>
      <c r="N1088">
        <v>169.2</v>
      </c>
      <c r="R1088">
        <v>179.53321299999999</v>
      </c>
      <c r="S1088">
        <v>179.53321299999999</v>
      </c>
      <c r="T1088" s="194">
        <v>179.53321299999999</v>
      </c>
      <c r="U1088" t="s">
        <v>193</v>
      </c>
      <c r="V1088">
        <v>45536.313506944447</v>
      </c>
    </row>
    <row r="1089" spans="1:22" x14ac:dyDescent="0.3">
      <c r="A1089" t="s">
        <v>91</v>
      </c>
      <c r="B1089" t="s">
        <v>92</v>
      </c>
      <c r="C1089" t="s">
        <v>88</v>
      </c>
      <c r="D1089" s="29">
        <v>45876</v>
      </c>
      <c r="E1089" s="161">
        <v>0</v>
      </c>
      <c r="F1089" s="161">
        <v>0</v>
      </c>
      <c r="G1089" s="161">
        <v>0</v>
      </c>
      <c r="H1089" s="161">
        <v>0</v>
      </c>
      <c r="L1089">
        <v>297.82565399999999</v>
      </c>
      <c r="R1089">
        <v>618.39218000000005</v>
      </c>
      <c r="S1089">
        <v>618.39218000000005</v>
      </c>
      <c r="T1089" s="194">
        <v>618.39218000000005</v>
      </c>
      <c r="U1089" t="s">
        <v>193</v>
      </c>
      <c r="V1089">
        <v>45708.402719907404</v>
      </c>
    </row>
    <row r="1090" spans="1:22" x14ac:dyDescent="0.3">
      <c r="A1090" t="s">
        <v>91</v>
      </c>
      <c r="B1090" t="s">
        <v>92</v>
      </c>
      <c r="C1090" t="s">
        <v>93</v>
      </c>
      <c r="D1090" s="29">
        <v>45877</v>
      </c>
      <c r="E1090" s="161">
        <v>0</v>
      </c>
      <c r="F1090" s="161">
        <v>0</v>
      </c>
      <c r="G1090" s="161">
        <v>0</v>
      </c>
      <c r="H1090" s="161">
        <v>0</v>
      </c>
      <c r="M1090">
        <v>169.2</v>
      </c>
      <c r="N1090">
        <v>169.2</v>
      </c>
      <c r="R1090">
        <v>179.53321299999999</v>
      </c>
      <c r="S1090">
        <v>179.53321299999999</v>
      </c>
      <c r="T1090" s="194">
        <v>179.53321299999999</v>
      </c>
      <c r="U1090" t="s">
        <v>193</v>
      </c>
      <c r="V1090">
        <v>45536.313506944447</v>
      </c>
    </row>
    <row r="1091" spans="1:22" x14ac:dyDescent="0.3">
      <c r="A1091" t="s">
        <v>91</v>
      </c>
      <c r="B1091" t="s">
        <v>92</v>
      </c>
      <c r="C1091" t="s">
        <v>88</v>
      </c>
      <c r="D1091" s="29">
        <v>45877</v>
      </c>
      <c r="E1091" s="161">
        <v>0</v>
      </c>
      <c r="F1091" s="161">
        <v>0</v>
      </c>
      <c r="G1091" s="161">
        <v>0</v>
      </c>
      <c r="H1091" s="161">
        <v>0</v>
      </c>
      <c r="L1091">
        <v>297.82565399999999</v>
      </c>
      <c r="R1091">
        <v>618.39218000000005</v>
      </c>
      <c r="S1091">
        <v>618.39218000000005</v>
      </c>
      <c r="T1091" s="194">
        <v>618.39218000000005</v>
      </c>
      <c r="U1091" t="s">
        <v>193</v>
      </c>
      <c r="V1091">
        <v>45708.40347222222</v>
      </c>
    </row>
    <row r="1092" spans="1:22" x14ac:dyDescent="0.3">
      <c r="A1092" t="s">
        <v>91</v>
      </c>
      <c r="B1092" t="s">
        <v>92</v>
      </c>
      <c r="C1092" t="s">
        <v>93</v>
      </c>
      <c r="D1092" s="29">
        <v>45878</v>
      </c>
      <c r="E1092" s="161">
        <v>0</v>
      </c>
      <c r="F1092" s="161">
        <v>0</v>
      </c>
      <c r="G1092" s="161">
        <v>0</v>
      </c>
      <c r="H1092" s="161">
        <v>0</v>
      </c>
      <c r="M1092">
        <v>169.2</v>
      </c>
      <c r="N1092">
        <v>169.2</v>
      </c>
      <c r="R1092">
        <v>179.53321299999999</v>
      </c>
      <c r="S1092">
        <v>179.53321299999999</v>
      </c>
      <c r="T1092" s="194">
        <v>179.53321299999999</v>
      </c>
      <c r="U1092" t="s">
        <v>193</v>
      </c>
      <c r="V1092">
        <v>45536.313518518517</v>
      </c>
    </row>
    <row r="1093" spans="1:22" x14ac:dyDescent="0.3">
      <c r="A1093" t="s">
        <v>91</v>
      </c>
      <c r="B1093" t="s">
        <v>92</v>
      </c>
      <c r="C1093" t="s">
        <v>88</v>
      </c>
      <c r="D1093" s="29">
        <v>45878</v>
      </c>
      <c r="E1093" s="161">
        <v>0</v>
      </c>
      <c r="F1093" s="161">
        <v>0</v>
      </c>
      <c r="G1093" s="161">
        <v>0</v>
      </c>
      <c r="H1093" s="161">
        <v>0</v>
      </c>
      <c r="L1093">
        <v>297.82565399999999</v>
      </c>
      <c r="R1093">
        <v>618.39218000000005</v>
      </c>
      <c r="S1093">
        <v>618.39218000000005</v>
      </c>
      <c r="T1093" s="194">
        <v>618.39218000000005</v>
      </c>
      <c r="U1093" t="s">
        <v>193</v>
      </c>
      <c r="V1093">
        <v>45708.402800925927</v>
      </c>
    </row>
    <row r="1094" spans="1:22" x14ac:dyDescent="0.3">
      <c r="A1094" t="s">
        <v>91</v>
      </c>
      <c r="B1094" t="s">
        <v>92</v>
      </c>
      <c r="C1094" t="s">
        <v>93</v>
      </c>
      <c r="D1094" s="29">
        <v>45879</v>
      </c>
      <c r="E1094" s="161">
        <v>0</v>
      </c>
      <c r="F1094" s="161">
        <v>0</v>
      </c>
      <c r="G1094" s="161">
        <v>0</v>
      </c>
      <c r="H1094" s="161">
        <v>0</v>
      </c>
      <c r="M1094">
        <v>169.2</v>
      </c>
      <c r="N1094">
        <v>169.2</v>
      </c>
      <c r="R1094">
        <v>179.53321299999999</v>
      </c>
      <c r="S1094">
        <v>179.53321299999999</v>
      </c>
      <c r="T1094" s="194">
        <v>179.53321299999999</v>
      </c>
      <c r="U1094" t="s">
        <v>193</v>
      </c>
      <c r="V1094">
        <v>45536.313518518517</v>
      </c>
    </row>
    <row r="1095" spans="1:22" x14ac:dyDescent="0.3">
      <c r="A1095" t="s">
        <v>91</v>
      </c>
      <c r="B1095" t="s">
        <v>92</v>
      </c>
      <c r="C1095" t="s">
        <v>88</v>
      </c>
      <c r="D1095" s="29">
        <v>45879</v>
      </c>
      <c r="E1095" s="161">
        <v>0</v>
      </c>
      <c r="F1095" s="161">
        <v>0</v>
      </c>
      <c r="G1095" s="161">
        <v>0</v>
      </c>
      <c r="H1095" s="161">
        <v>0</v>
      </c>
      <c r="L1095">
        <v>297.82565399999999</v>
      </c>
      <c r="R1095">
        <v>618.39218000000005</v>
      </c>
      <c r="S1095">
        <v>618.39218000000005</v>
      </c>
      <c r="T1095" s="194">
        <v>618.39218000000005</v>
      </c>
      <c r="U1095" t="s">
        <v>193</v>
      </c>
      <c r="V1095">
        <v>45708.403402777774</v>
      </c>
    </row>
    <row r="1096" spans="1:22" x14ac:dyDescent="0.3">
      <c r="A1096" t="s">
        <v>91</v>
      </c>
      <c r="B1096" t="s">
        <v>92</v>
      </c>
      <c r="C1096" t="s">
        <v>93</v>
      </c>
      <c r="D1096" s="29">
        <v>45880</v>
      </c>
      <c r="E1096" s="161">
        <v>0</v>
      </c>
      <c r="F1096" s="161">
        <v>0</v>
      </c>
      <c r="G1096" s="161">
        <v>0</v>
      </c>
      <c r="H1096" s="161">
        <v>0</v>
      </c>
      <c r="M1096">
        <v>169.2</v>
      </c>
      <c r="N1096">
        <v>169.2</v>
      </c>
      <c r="R1096">
        <v>179.53321299999999</v>
      </c>
      <c r="S1096">
        <v>179.53321299999999</v>
      </c>
      <c r="T1096" s="194">
        <v>179.53321299999999</v>
      </c>
      <c r="U1096" t="s">
        <v>193</v>
      </c>
      <c r="V1096">
        <v>45536.313530092593</v>
      </c>
    </row>
    <row r="1097" spans="1:22" x14ac:dyDescent="0.3">
      <c r="A1097" t="s">
        <v>91</v>
      </c>
      <c r="B1097" t="s">
        <v>92</v>
      </c>
      <c r="C1097" t="s">
        <v>88</v>
      </c>
      <c r="D1097" s="29">
        <v>45880</v>
      </c>
      <c r="E1097" s="161">
        <v>0</v>
      </c>
      <c r="F1097" s="161">
        <v>0</v>
      </c>
      <c r="G1097" s="161">
        <v>0</v>
      </c>
      <c r="H1097" s="161">
        <v>0</v>
      </c>
      <c r="L1097">
        <v>297.82565399999999</v>
      </c>
      <c r="R1097">
        <v>618.39218000000005</v>
      </c>
      <c r="S1097">
        <v>618.39218000000005</v>
      </c>
      <c r="T1097" s="194">
        <v>618.39218000000005</v>
      </c>
      <c r="U1097" t="s">
        <v>193</v>
      </c>
      <c r="V1097">
        <v>45708.403032407405</v>
      </c>
    </row>
    <row r="1098" spans="1:22" x14ac:dyDescent="0.3">
      <c r="A1098" t="s">
        <v>91</v>
      </c>
      <c r="B1098" t="s">
        <v>92</v>
      </c>
      <c r="C1098" t="s">
        <v>93</v>
      </c>
      <c r="D1098" s="29">
        <v>45881</v>
      </c>
      <c r="E1098" s="161">
        <v>0</v>
      </c>
      <c r="F1098" s="161">
        <v>0</v>
      </c>
      <c r="G1098" s="161">
        <v>0</v>
      </c>
      <c r="H1098" s="161">
        <v>0</v>
      </c>
      <c r="M1098">
        <v>169.2</v>
      </c>
      <c r="N1098">
        <v>169.2</v>
      </c>
      <c r="R1098">
        <v>179.53321299999999</v>
      </c>
      <c r="S1098">
        <v>179.53321299999999</v>
      </c>
      <c r="T1098" s="194">
        <v>179.53321299999999</v>
      </c>
      <c r="U1098" t="s">
        <v>193</v>
      </c>
      <c r="V1098">
        <v>45536.313518518517</v>
      </c>
    </row>
    <row r="1099" spans="1:22" x14ac:dyDescent="0.3">
      <c r="A1099" t="s">
        <v>91</v>
      </c>
      <c r="B1099" t="s">
        <v>92</v>
      </c>
      <c r="C1099" t="s">
        <v>88</v>
      </c>
      <c r="D1099" s="29">
        <v>45881</v>
      </c>
      <c r="E1099" s="161">
        <v>0</v>
      </c>
      <c r="F1099" s="161">
        <v>0</v>
      </c>
      <c r="G1099" s="161">
        <v>0</v>
      </c>
      <c r="H1099" s="161">
        <v>0</v>
      </c>
      <c r="L1099">
        <v>297.82565399999999</v>
      </c>
      <c r="R1099">
        <v>618.39218000000005</v>
      </c>
      <c r="S1099">
        <v>618.39218000000005</v>
      </c>
      <c r="T1099" s="194">
        <v>618.39218000000005</v>
      </c>
      <c r="U1099" t="s">
        <v>193</v>
      </c>
      <c r="V1099">
        <v>45708.402662037035</v>
      </c>
    </row>
    <row r="1100" spans="1:22" x14ac:dyDescent="0.3">
      <c r="A1100" t="s">
        <v>91</v>
      </c>
      <c r="B1100" t="s">
        <v>92</v>
      </c>
      <c r="C1100" t="s">
        <v>93</v>
      </c>
      <c r="D1100" s="29">
        <v>45882</v>
      </c>
      <c r="E1100" s="161">
        <v>0</v>
      </c>
      <c r="F1100" s="161">
        <v>0</v>
      </c>
      <c r="G1100" s="161">
        <v>0</v>
      </c>
      <c r="H1100" s="161">
        <v>0</v>
      </c>
      <c r="M1100">
        <v>169.2</v>
      </c>
      <c r="N1100">
        <v>169.2</v>
      </c>
      <c r="R1100">
        <v>179.53321299999999</v>
      </c>
      <c r="S1100">
        <v>179.53321299999999</v>
      </c>
      <c r="T1100" s="194">
        <v>179.53321299999999</v>
      </c>
      <c r="U1100" t="s">
        <v>193</v>
      </c>
      <c r="V1100">
        <v>45536.313530092593</v>
      </c>
    </row>
    <row r="1101" spans="1:22" x14ac:dyDescent="0.3">
      <c r="A1101" t="s">
        <v>91</v>
      </c>
      <c r="B1101" t="s">
        <v>92</v>
      </c>
      <c r="C1101" t="s">
        <v>88</v>
      </c>
      <c r="D1101" s="29">
        <v>45882</v>
      </c>
      <c r="E1101" s="161">
        <v>0</v>
      </c>
      <c r="F1101" s="161">
        <v>0</v>
      </c>
      <c r="G1101" s="161">
        <v>0</v>
      </c>
      <c r="H1101" s="161">
        <v>0</v>
      </c>
      <c r="L1101">
        <v>297.82565399999999</v>
      </c>
      <c r="R1101">
        <v>618.39218000000005</v>
      </c>
      <c r="S1101">
        <v>618.39218000000005</v>
      </c>
      <c r="T1101" s="194">
        <v>618.39218000000005</v>
      </c>
      <c r="U1101" t="s">
        <v>193</v>
      </c>
      <c r="V1101">
        <v>45708.403113425928</v>
      </c>
    </row>
    <row r="1102" spans="1:22" x14ac:dyDescent="0.3">
      <c r="A1102" t="s">
        <v>91</v>
      </c>
      <c r="B1102" t="s">
        <v>92</v>
      </c>
      <c r="C1102" t="s">
        <v>93</v>
      </c>
      <c r="D1102" s="29">
        <v>45883</v>
      </c>
      <c r="E1102" s="161">
        <v>0</v>
      </c>
      <c r="F1102" s="161">
        <v>0</v>
      </c>
      <c r="G1102" s="161">
        <v>0</v>
      </c>
      <c r="H1102" s="161">
        <v>0</v>
      </c>
      <c r="M1102">
        <v>169.2</v>
      </c>
      <c r="N1102">
        <v>169.2</v>
      </c>
      <c r="R1102">
        <v>179.53321299999999</v>
      </c>
      <c r="S1102">
        <v>179.53321299999999</v>
      </c>
      <c r="T1102" s="194">
        <v>179.53321299999999</v>
      </c>
      <c r="U1102" t="s">
        <v>193</v>
      </c>
      <c r="V1102">
        <v>45536.313530092593</v>
      </c>
    </row>
    <row r="1103" spans="1:22" x14ac:dyDescent="0.3">
      <c r="A1103" t="s">
        <v>91</v>
      </c>
      <c r="B1103" t="s">
        <v>92</v>
      </c>
      <c r="C1103" t="s">
        <v>88</v>
      </c>
      <c r="D1103" s="29">
        <v>45883</v>
      </c>
      <c r="E1103" s="161">
        <v>0</v>
      </c>
      <c r="F1103" s="161">
        <v>0</v>
      </c>
      <c r="G1103" s="161">
        <v>0</v>
      </c>
      <c r="H1103" s="161">
        <v>0</v>
      </c>
      <c r="L1103">
        <v>297.82565399999999</v>
      </c>
      <c r="R1103">
        <v>618.39218000000005</v>
      </c>
      <c r="S1103">
        <v>618.39218000000005</v>
      </c>
      <c r="T1103" s="194">
        <v>618.39218000000005</v>
      </c>
      <c r="U1103" t="s">
        <v>193</v>
      </c>
      <c r="V1103">
        <v>45708.403240740743</v>
      </c>
    </row>
    <row r="1104" spans="1:22" x14ac:dyDescent="0.3">
      <c r="A1104" t="s">
        <v>91</v>
      </c>
      <c r="B1104" t="s">
        <v>92</v>
      </c>
      <c r="C1104" t="s">
        <v>93</v>
      </c>
      <c r="D1104" s="29">
        <v>45884</v>
      </c>
      <c r="E1104" s="161">
        <v>0</v>
      </c>
      <c r="F1104" s="161">
        <v>0</v>
      </c>
      <c r="G1104" s="161">
        <v>0</v>
      </c>
      <c r="H1104" s="161">
        <v>0</v>
      </c>
      <c r="M1104">
        <v>169.2</v>
      </c>
      <c r="N1104">
        <v>169.2</v>
      </c>
      <c r="R1104">
        <v>179.53321299999999</v>
      </c>
      <c r="S1104">
        <v>179.53321299999999</v>
      </c>
      <c r="T1104" s="194">
        <v>179.53321299999999</v>
      </c>
      <c r="U1104" t="s">
        <v>193</v>
      </c>
      <c r="V1104">
        <v>45536.31354166667</v>
      </c>
    </row>
    <row r="1105" spans="1:22" x14ac:dyDescent="0.3">
      <c r="A1105" t="s">
        <v>91</v>
      </c>
      <c r="B1105" t="s">
        <v>92</v>
      </c>
      <c r="C1105" t="s">
        <v>88</v>
      </c>
      <c r="D1105" s="29">
        <v>45884</v>
      </c>
      <c r="E1105" s="161">
        <v>0</v>
      </c>
      <c r="F1105" s="161">
        <v>0</v>
      </c>
      <c r="G1105" s="161">
        <v>0</v>
      </c>
      <c r="H1105" s="161">
        <v>0</v>
      </c>
      <c r="L1105">
        <v>297.82565399999999</v>
      </c>
      <c r="R1105">
        <v>618.39218000000005</v>
      </c>
      <c r="S1105">
        <v>618.39218000000005</v>
      </c>
      <c r="T1105" s="194">
        <v>618.39218000000005</v>
      </c>
      <c r="U1105" t="s">
        <v>193</v>
      </c>
      <c r="V1105">
        <v>45708.402858796297</v>
      </c>
    </row>
    <row r="1106" spans="1:22" x14ac:dyDescent="0.3">
      <c r="A1106" t="s">
        <v>91</v>
      </c>
      <c r="B1106" t="s">
        <v>92</v>
      </c>
      <c r="C1106" t="s">
        <v>93</v>
      </c>
      <c r="D1106" s="29">
        <v>45885</v>
      </c>
      <c r="E1106" s="161">
        <v>0</v>
      </c>
      <c r="F1106" s="161">
        <v>0</v>
      </c>
      <c r="G1106" s="161">
        <v>0</v>
      </c>
      <c r="H1106" s="161">
        <v>0</v>
      </c>
      <c r="M1106">
        <v>169.2</v>
      </c>
      <c r="N1106">
        <v>169.2</v>
      </c>
      <c r="R1106">
        <v>179.53321299999999</v>
      </c>
      <c r="S1106">
        <v>179.53321299999999</v>
      </c>
      <c r="T1106" s="194">
        <v>179.53321299999999</v>
      </c>
      <c r="U1106" t="s">
        <v>193</v>
      </c>
      <c r="V1106">
        <v>45536.31354166667</v>
      </c>
    </row>
    <row r="1107" spans="1:22" x14ac:dyDescent="0.3">
      <c r="A1107" t="s">
        <v>91</v>
      </c>
      <c r="B1107" t="s">
        <v>92</v>
      </c>
      <c r="C1107" t="s">
        <v>88</v>
      </c>
      <c r="D1107" s="29">
        <v>45885</v>
      </c>
      <c r="E1107" s="161">
        <v>0</v>
      </c>
      <c r="F1107" s="161">
        <v>0</v>
      </c>
      <c r="G1107" s="161">
        <v>0</v>
      </c>
      <c r="H1107" s="161">
        <v>0</v>
      </c>
      <c r="L1107">
        <v>297.82565399999999</v>
      </c>
      <c r="R1107">
        <v>618.39218000000005</v>
      </c>
      <c r="S1107">
        <v>618.39218000000005</v>
      </c>
      <c r="T1107" s="194">
        <v>618.39218000000005</v>
      </c>
      <c r="U1107" t="s">
        <v>193</v>
      </c>
      <c r="V1107">
        <v>45708.40357638889</v>
      </c>
    </row>
    <row r="1108" spans="1:22" x14ac:dyDescent="0.3">
      <c r="A1108" t="s">
        <v>91</v>
      </c>
      <c r="B1108" t="s">
        <v>92</v>
      </c>
      <c r="C1108" t="s">
        <v>93</v>
      </c>
      <c r="D1108" s="29">
        <v>45886</v>
      </c>
      <c r="E1108" s="161">
        <v>0</v>
      </c>
      <c r="F1108" s="161">
        <v>0</v>
      </c>
      <c r="G1108" s="161">
        <v>0</v>
      </c>
      <c r="H1108" s="161">
        <v>0</v>
      </c>
      <c r="M1108">
        <v>169.2</v>
      </c>
      <c r="N1108">
        <v>169.2</v>
      </c>
      <c r="R1108">
        <v>179.53321299999999</v>
      </c>
      <c r="S1108">
        <v>179.53321299999999</v>
      </c>
      <c r="T1108" s="194">
        <v>179.53321299999999</v>
      </c>
      <c r="U1108" t="s">
        <v>193</v>
      </c>
      <c r="V1108">
        <v>45536.31354166667</v>
      </c>
    </row>
    <row r="1109" spans="1:22" x14ac:dyDescent="0.3">
      <c r="A1109" t="s">
        <v>91</v>
      </c>
      <c r="B1109" t="s">
        <v>92</v>
      </c>
      <c r="C1109" t="s">
        <v>88</v>
      </c>
      <c r="D1109" s="29">
        <v>45886</v>
      </c>
      <c r="E1109" s="161">
        <v>0</v>
      </c>
      <c r="F1109" s="161">
        <v>0</v>
      </c>
      <c r="G1109" s="161">
        <v>0</v>
      </c>
      <c r="H1109" s="161">
        <v>0</v>
      </c>
      <c r="L1109">
        <v>297.82565399999999</v>
      </c>
      <c r="R1109">
        <v>618.39218000000005</v>
      </c>
      <c r="S1109">
        <v>618.39218000000005</v>
      </c>
      <c r="T1109" s="194">
        <v>618.39218000000005</v>
      </c>
      <c r="U1109" t="s">
        <v>193</v>
      </c>
      <c r="V1109">
        <v>45708.402581018519</v>
      </c>
    </row>
    <row r="1110" spans="1:22" x14ac:dyDescent="0.3">
      <c r="A1110" t="s">
        <v>91</v>
      </c>
      <c r="B1110" t="s">
        <v>92</v>
      </c>
      <c r="C1110" t="s">
        <v>93</v>
      </c>
      <c r="D1110" s="29">
        <v>45887</v>
      </c>
      <c r="E1110" s="161">
        <v>0</v>
      </c>
      <c r="F1110" s="161">
        <v>0</v>
      </c>
      <c r="G1110" s="161">
        <v>0</v>
      </c>
      <c r="H1110" s="161">
        <v>0</v>
      </c>
      <c r="M1110">
        <v>169.2</v>
      </c>
      <c r="N1110">
        <v>169.2</v>
      </c>
      <c r="R1110">
        <v>179.53321299999999</v>
      </c>
      <c r="S1110">
        <v>179.53321299999999</v>
      </c>
      <c r="T1110" s="194">
        <v>179.53321299999999</v>
      </c>
      <c r="U1110" t="s">
        <v>193</v>
      </c>
      <c r="V1110">
        <v>45536.31354166667</v>
      </c>
    </row>
    <row r="1111" spans="1:22" x14ac:dyDescent="0.3">
      <c r="A1111" t="s">
        <v>91</v>
      </c>
      <c r="B1111" t="s">
        <v>92</v>
      </c>
      <c r="C1111" t="s">
        <v>88</v>
      </c>
      <c r="D1111" s="29">
        <v>45887</v>
      </c>
      <c r="E1111" s="161">
        <v>0</v>
      </c>
      <c r="F1111" s="161">
        <v>0</v>
      </c>
      <c r="G1111" s="161">
        <v>0</v>
      </c>
      <c r="H1111" s="161">
        <v>0</v>
      </c>
      <c r="L1111">
        <v>297.82565399999999</v>
      </c>
      <c r="R1111">
        <v>618.39218000000005</v>
      </c>
      <c r="S1111">
        <v>618.39218000000005</v>
      </c>
      <c r="T1111" s="194">
        <v>618.39218000000005</v>
      </c>
      <c r="U1111" t="s">
        <v>193</v>
      </c>
      <c r="V1111">
        <v>45708.402557870373</v>
      </c>
    </row>
    <row r="1112" spans="1:22" x14ac:dyDescent="0.3">
      <c r="A1112" t="s">
        <v>91</v>
      </c>
      <c r="B1112" t="s">
        <v>92</v>
      </c>
      <c r="C1112" t="s">
        <v>93</v>
      </c>
      <c r="D1112" s="29">
        <v>45888</v>
      </c>
      <c r="E1112" s="161">
        <v>0</v>
      </c>
      <c r="F1112" s="161">
        <v>0</v>
      </c>
      <c r="G1112" s="161">
        <v>0</v>
      </c>
      <c r="H1112" s="161">
        <v>0</v>
      </c>
      <c r="M1112">
        <v>169.2</v>
      </c>
      <c r="N1112">
        <v>169.2</v>
      </c>
      <c r="R1112">
        <v>179.53321299999999</v>
      </c>
      <c r="S1112">
        <v>179.53321299999999</v>
      </c>
      <c r="T1112" s="194">
        <v>179.53321299999999</v>
      </c>
      <c r="U1112" t="s">
        <v>193</v>
      </c>
      <c r="V1112">
        <v>45536.31354166667</v>
      </c>
    </row>
    <row r="1113" spans="1:22" x14ac:dyDescent="0.3">
      <c r="A1113" t="s">
        <v>91</v>
      </c>
      <c r="B1113" t="s">
        <v>92</v>
      </c>
      <c r="C1113" t="s">
        <v>88</v>
      </c>
      <c r="D1113" s="29">
        <v>45888</v>
      </c>
      <c r="E1113" s="161">
        <v>0</v>
      </c>
      <c r="F1113" s="161">
        <v>0</v>
      </c>
      <c r="G1113" s="161">
        <v>0</v>
      </c>
      <c r="H1113" s="161">
        <v>0</v>
      </c>
      <c r="L1113">
        <v>297.82565399999999</v>
      </c>
      <c r="R1113">
        <v>618.39218000000005</v>
      </c>
      <c r="S1113">
        <v>618.39218000000005</v>
      </c>
      <c r="T1113" s="194">
        <v>618.39218000000005</v>
      </c>
      <c r="U1113" t="s">
        <v>193</v>
      </c>
      <c r="V1113">
        <v>45708.402604166666</v>
      </c>
    </row>
    <row r="1114" spans="1:22" x14ac:dyDescent="0.3">
      <c r="A1114" t="s">
        <v>91</v>
      </c>
      <c r="B1114" t="s">
        <v>92</v>
      </c>
      <c r="C1114" t="s">
        <v>93</v>
      </c>
      <c r="D1114" s="29">
        <v>45889</v>
      </c>
      <c r="E1114" s="161">
        <v>0</v>
      </c>
      <c r="F1114" s="161">
        <v>0</v>
      </c>
      <c r="G1114" s="161">
        <v>0</v>
      </c>
      <c r="H1114" s="161">
        <v>0</v>
      </c>
      <c r="M1114">
        <v>169.2</v>
      </c>
      <c r="N1114">
        <v>169.2</v>
      </c>
      <c r="R1114">
        <v>179.53321299999999</v>
      </c>
      <c r="S1114">
        <v>179.53321299999999</v>
      </c>
      <c r="T1114" s="194">
        <v>179.53321299999999</v>
      </c>
      <c r="U1114" t="s">
        <v>193</v>
      </c>
      <c r="V1114">
        <v>45536.31354166667</v>
      </c>
    </row>
    <row r="1115" spans="1:22" x14ac:dyDescent="0.3">
      <c r="A1115" t="s">
        <v>91</v>
      </c>
      <c r="B1115" t="s">
        <v>92</v>
      </c>
      <c r="C1115" t="s">
        <v>88</v>
      </c>
      <c r="D1115" s="29">
        <v>45889</v>
      </c>
      <c r="E1115" s="161">
        <v>0</v>
      </c>
      <c r="F1115" s="161">
        <v>0</v>
      </c>
      <c r="G1115" s="161">
        <v>0</v>
      </c>
      <c r="H1115" s="161">
        <v>0</v>
      </c>
      <c r="L1115">
        <v>297.82565399999999</v>
      </c>
      <c r="R1115">
        <v>618.39218000000005</v>
      </c>
      <c r="S1115">
        <v>618.39218000000005</v>
      </c>
      <c r="T1115" s="194">
        <v>618.39218000000005</v>
      </c>
      <c r="U1115" t="s">
        <v>193</v>
      </c>
      <c r="V1115">
        <v>45708.403067129628</v>
      </c>
    </row>
    <row r="1116" spans="1:22" x14ac:dyDescent="0.3">
      <c r="A1116" t="s">
        <v>91</v>
      </c>
      <c r="B1116" t="s">
        <v>92</v>
      </c>
      <c r="C1116" t="s">
        <v>93</v>
      </c>
      <c r="D1116" s="29">
        <v>45890</v>
      </c>
      <c r="E1116" s="161">
        <v>0</v>
      </c>
      <c r="F1116" s="161">
        <v>0</v>
      </c>
      <c r="G1116" s="161">
        <v>0</v>
      </c>
      <c r="H1116" s="161">
        <v>0</v>
      </c>
      <c r="M1116">
        <v>169.2</v>
      </c>
      <c r="N1116">
        <v>169.2</v>
      </c>
      <c r="R1116">
        <v>179.53321299999999</v>
      </c>
      <c r="S1116">
        <v>179.53321299999999</v>
      </c>
      <c r="T1116" s="194">
        <v>179.53321299999999</v>
      </c>
      <c r="U1116" t="s">
        <v>193</v>
      </c>
      <c r="V1116">
        <v>45536.31355324074</v>
      </c>
    </row>
    <row r="1117" spans="1:22" x14ac:dyDescent="0.3">
      <c r="A1117" t="s">
        <v>91</v>
      </c>
      <c r="B1117" t="s">
        <v>92</v>
      </c>
      <c r="C1117" t="s">
        <v>88</v>
      </c>
      <c r="D1117" s="29">
        <v>45890</v>
      </c>
      <c r="E1117" s="161">
        <v>0</v>
      </c>
      <c r="F1117" s="161">
        <v>0</v>
      </c>
      <c r="G1117" s="161">
        <v>0</v>
      </c>
      <c r="H1117" s="161">
        <v>0</v>
      </c>
      <c r="L1117">
        <v>297.82565399999999</v>
      </c>
      <c r="R1117">
        <v>618.39218000000005</v>
      </c>
      <c r="S1117">
        <v>618.39218000000005</v>
      </c>
      <c r="T1117" s="194">
        <v>618.39218000000005</v>
      </c>
      <c r="U1117" t="s">
        <v>193</v>
      </c>
      <c r="V1117">
        <v>45708.403043981481</v>
      </c>
    </row>
    <row r="1118" spans="1:22" x14ac:dyDescent="0.3">
      <c r="A1118" t="s">
        <v>91</v>
      </c>
      <c r="B1118" t="s">
        <v>92</v>
      </c>
      <c r="C1118" t="s">
        <v>93</v>
      </c>
      <c r="D1118" s="29">
        <v>45891</v>
      </c>
      <c r="E1118" s="161">
        <v>0</v>
      </c>
      <c r="F1118" s="161">
        <v>0</v>
      </c>
      <c r="G1118" s="161">
        <v>0</v>
      </c>
      <c r="H1118" s="161">
        <v>0</v>
      </c>
      <c r="M1118">
        <v>169.2</v>
      </c>
      <c r="N1118">
        <v>169.2</v>
      </c>
      <c r="R1118">
        <v>179.53321299999999</v>
      </c>
      <c r="S1118">
        <v>179.53321299999999</v>
      </c>
      <c r="T1118" s="194">
        <v>179.53321299999999</v>
      </c>
      <c r="U1118" t="s">
        <v>193</v>
      </c>
      <c r="V1118">
        <v>45536.31355324074</v>
      </c>
    </row>
    <row r="1119" spans="1:22" x14ac:dyDescent="0.3">
      <c r="A1119" t="s">
        <v>91</v>
      </c>
      <c r="B1119" t="s">
        <v>92</v>
      </c>
      <c r="C1119" t="s">
        <v>88</v>
      </c>
      <c r="D1119" s="29">
        <v>45891</v>
      </c>
      <c r="E1119" s="161">
        <v>0</v>
      </c>
      <c r="F1119" s="161">
        <v>0</v>
      </c>
      <c r="G1119" s="161">
        <v>0</v>
      </c>
      <c r="H1119" s="161">
        <v>0</v>
      </c>
      <c r="L1119">
        <v>297.82565399999999</v>
      </c>
      <c r="R1119">
        <v>618.39218000000005</v>
      </c>
      <c r="S1119">
        <v>618.39218000000005</v>
      </c>
      <c r="T1119" s="194">
        <v>618.39218000000005</v>
      </c>
      <c r="U1119" t="s">
        <v>193</v>
      </c>
      <c r="V1119">
        <v>45708.40320601852</v>
      </c>
    </row>
    <row r="1120" spans="1:22" x14ac:dyDescent="0.3">
      <c r="A1120" t="s">
        <v>91</v>
      </c>
      <c r="B1120" t="s">
        <v>92</v>
      </c>
      <c r="C1120" t="s">
        <v>93</v>
      </c>
      <c r="D1120" s="29">
        <v>45892</v>
      </c>
      <c r="E1120" s="161">
        <v>0</v>
      </c>
      <c r="F1120" s="161">
        <v>0</v>
      </c>
      <c r="G1120" s="161">
        <v>0</v>
      </c>
      <c r="H1120" s="161">
        <v>0</v>
      </c>
      <c r="M1120">
        <v>169.2</v>
      </c>
      <c r="N1120">
        <v>169.2</v>
      </c>
      <c r="R1120">
        <v>179.53321299999999</v>
      </c>
      <c r="S1120">
        <v>179.53321299999999</v>
      </c>
      <c r="T1120" s="194">
        <v>179.53321299999999</v>
      </c>
      <c r="U1120" t="s">
        <v>193</v>
      </c>
      <c r="V1120">
        <v>45536.313564814816</v>
      </c>
    </row>
    <row r="1121" spans="1:22" x14ac:dyDescent="0.3">
      <c r="A1121" t="s">
        <v>91</v>
      </c>
      <c r="B1121" t="s">
        <v>92</v>
      </c>
      <c r="C1121" t="s">
        <v>88</v>
      </c>
      <c r="D1121" s="29">
        <v>45892</v>
      </c>
      <c r="E1121" s="161">
        <v>0</v>
      </c>
      <c r="F1121" s="161">
        <v>0</v>
      </c>
      <c r="G1121" s="161">
        <v>0</v>
      </c>
      <c r="H1121" s="161">
        <v>0</v>
      </c>
      <c r="L1121">
        <v>297.82565399999999</v>
      </c>
      <c r="R1121">
        <v>618.39218000000005</v>
      </c>
      <c r="S1121">
        <v>618.39218000000005</v>
      </c>
      <c r="T1121" s="194">
        <v>618.39218000000005</v>
      </c>
      <c r="U1121" t="s">
        <v>193</v>
      </c>
      <c r="V1121">
        <v>45708.40351851852</v>
      </c>
    </row>
    <row r="1122" spans="1:22" x14ac:dyDescent="0.3">
      <c r="A1122" t="s">
        <v>91</v>
      </c>
      <c r="B1122" t="s">
        <v>92</v>
      </c>
      <c r="C1122" t="s">
        <v>93</v>
      </c>
      <c r="D1122" s="29">
        <v>45893</v>
      </c>
      <c r="E1122" s="161">
        <v>0</v>
      </c>
      <c r="F1122" s="161">
        <v>0</v>
      </c>
      <c r="G1122" s="161">
        <v>0</v>
      </c>
      <c r="H1122" s="161">
        <v>0</v>
      </c>
      <c r="M1122">
        <v>169.2</v>
      </c>
      <c r="N1122">
        <v>169.2</v>
      </c>
      <c r="R1122">
        <v>179.53321299999999</v>
      </c>
      <c r="S1122">
        <v>179.53321299999999</v>
      </c>
      <c r="T1122" s="194">
        <v>179.53321299999999</v>
      </c>
      <c r="U1122" t="s">
        <v>193</v>
      </c>
      <c r="V1122">
        <v>45536.313576388886</v>
      </c>
    </row>
    <row r="1123" spans="1:22" x14ac:dyDescent="0.3">
      <c r="A1123" t="s">
        <v>91</v>
      </c>
      <c r="B1123" t="s">
        <v>92</v>
      </c>
      <c r="C1123" t="s">
        <v>88</v>
      </c>
      <c r="D1123" s="29">
        <v>45893</v>
      </c>
      <c r="E1123" s="161">
        <v>0</v>
      </c>
      <c r="F1123" s="161">
        <v>0</v>
      </c>
      <c r="G1123" s="161">
        <v>0</v>
      </c>
      <c r="H1123" s="161">
        <v>0</v>
      </c>
      <c r="L1123">
        <v>297.82565399999999</v>
      </c>
      <c r="R1123">
        <v>618.39218000000005</v>
      </c>
      <c r="S1123">
        <v>618.39218000000005</v>
      </c>
      <c r="T1123" s="194">
        <v>618.39218000000005</v>
      </c>
      <c r="U1123" t="s">
        <v>193</v>
      </c>
      <c r="V1123">
        <v>45708.403622685182</v>
      </c>
    </row>
    <row r="1124" spans="1:22" x14ac:dyDescent="0.3">
      <c r="A1124" t="s">
        <v>91</v>
      </c>
      <c r="B1124" t="s">
        <v>92</v>
      </c>
      <c r="C1124" t="s">
        <v>93</v>
      </c>
      <c r="D1124" s="29">
        <v>45894</v>
      </c>
      <c r="E1124" s="161">
        <v>0</v>
      </c>
      <c r="F1124" s="161">
        <v>0</v>
      </c>
      <c r="G1124" s="161">
        <v>0</v>
      </c>
      <c r="H1124" s="161">
        <v>0</v>
      </c>
      <c r="M1124">
        <v>169.2</v>
      </c>
      <c r="N1124">
        <v>169.2</v>
      </c>
      <c r="R1124">
        <v>179.53321299999999</v>
      </c>
      <c r="S1124">
        <v>179.53321299999999</v>
      </c>
      <c r="T1124" s="194">
        <v>179.53321299999999</v>
      </c>
      <c r="U1124" t="s">
        <v>193</v>
      </c>
      <c r="V1124">
        <v>45536.313564814816</v>
      </c>
    </row>
    <row r="1125" spans="1:22" x14ac:dyDescent="0.3">
      <c r="A1125" t="s">
        <v>91</v>
      </c>
      <c r="B1125" t="s">
        <v>92</v>
      </c>
      <c r="C1125" t="s">
        <v>88</v>
      </c>
      <c r="D1125" s="29">
        <v>45894</v>
      </c>
      <c r="E1125" s="161">
        <v>0</v>
      </c>
      <c r="F1125" s="161">
        <v>0</v>
      </c>
      <c r="G1125" s="161">
        <v>0</v>
      </c>
      <c r="H1125" s="161">
        <v>0</v>
      </c>
      <c r="L1125">
        <v>297.82565399999999</v>
      </c>
      <c r="R1125">
        <v>618.39218000000005</v>
      </c>
      <c r="S1125">
        <v>618.39218000000005</v>
      </c>
      <c r="T1125" s="194">
        <v>618.39218000000005</v>
      </c>
      <c r="U1125" t="s">
        <v>193</v>
      </c>
      <c r="V1125">
        <v>45708.403182870374</v>
      </c>
    </row>
    <row r="1126" spans="1:22" x14ac:dyDescent="0.3">
      <c r="A1126" t="s">
        <v>91</v>
      </c>
      <c r="B1126" t="s">
        <v>92</v>
      </c>
      <c r="C1126" t="s">
        <v>93</v>
      </c>
      <c r="D1126" s="29">
        <v>45895</v>
      </c>
      <c r="E1126" s="161">
        <v>0</v>
      </c>
      <c r="F1126" s="161">
        <v>0</v>
      </c>
      <c r="G1126" s="161">
        <v>0</v>
      </c>
      <c r="H1126" s="161">
        <v>0</v>
      </c>
      <c r="M1126">
        <v>169.2</v>
      </c>
      <c r="N1126">
        <v>169.2</v>
      </c>
      <c r="R1126">
        <v>179.53321299999999</v>
      </c>
      <c r="S1126">
        <v>179.53321299999999</v>
      </c>
      <c r="T1126" s="194">
        <v>179.53321299999999</v>
      </c>
      <c r="U1126" t="s">
        <v>193</v>
      </c>
      <c r="V1126">
        <v>45536.313564814816</v>
      </c>
    </row>
    <row r="1127" spans="1:22" x14ac:dyDescent="0.3">
      <c r="A1127" t="s">
        <v>91</v>
      </c>
      <c r="B1127" t="s">
        <v>92</v>
      </c>
      <c r="C1127" t="s">
        <v>88</v>
      </c>
      <c r="D1127" s="29">
        <v>45895</v>
      </c>
      <c r="E1127" s="161">
        <v>0</v>
      </c>
      <c r="F1127" s="161">
        <v>0</v>
      </c>
      <c r="G1127" s="161">
        <v>0</v>
      </c>
      <c r="H1127" s="161">
        <v>0</v>
      </c>
      <c r="L1127">
        <v>297.82565399999999</v>
      </c>
      <c r="R1127">
        <v>618.39218000000005</v>
      </c>
      <c r="S1127">
        <v>618.39218000000005</v>
      </c>
      <c r="T1127" s="194">
        <v>618.39218000000005</v>
      </c>
      <c r="U1127" t="s">
        <v>193</v>
      </c>
      <c r="V1127">
        <v>45708.402650462966</v>
      </c>
    </row>
    <row r="1128" spans="1:22" x14ac:dyDescent="0.3">
      <c r="A1128" t="s">
        <v>91</v>
      </c>
      <c r="B1128" t="s">
        <v>92</v>
      </c>
      <c r="C1128" t="s">
        <v>93</v>
      </c>
      <c r="D1128" s="29">
        <v>45896</v>
      </c>
      <c r="E1128" s="161">
        <v>0</v>
      </c>
      <c r="F1128" s="161">
        <v>0</v>
      </c>
      <c r="G1128" s="161">
        <v>0</v>
      </c>
      <c r="H1128" s="161">
        <v>0</v>
      </c>
      <c r="M1128">
        <v>169.2</v>
      </c>
      <c r="N1128">
        <v>169.2</v>
      </c>
      <c r="R1128">
        <v>179.53321299999999</v>
      </c>
      <c r="S1128">
        <v>179.53321299999999</v>
      </c>
      <c r="T1128" s="194">
        <v>179.53321299999999</v>
      </c>
      <c r="U1128" t="s">
        <v>193</v>
      </c>
      <c r="V1128">
        <v>45536.313576388886</v>
      </c>
    </row>
    <row r="1129" spans="1:22" x14ac:dyDescent="0.3">
      <c r="A1129" t="s">
        <v>91</v>
      </c>
      <c r="B1129" t="s">
        <v>92</v>
      </c>
      <c r="C1129" t="s">
        <v>88</v>
      </c>
      <c r="D1129" s="29">
        <v>45896</v>
      </c>
      <c r="E1129" s="161">
        <v>0</v>
      </c>
      <c r="F1129" s="161">
        <v>0</v>
      </c>
      <c r="G1129" s="161">
        <v>0</v>
      </c>
      <c r="H1129" s="161">
        <v>0</v>
      </c>
      <c r="L1129">
        <v>297.82565399999999</v>
      </c>
      <c r="R1129">
        <v>618.39218000000005</v>
      </c>
      <c r="S1129">
        <v>618.39218000000005</v>
      </c>
      <c r="T1129" s="194">
        <v>618.39218000000005</v>
      </c>
      <c r="U1129" t="s">
        <v>193</v>
      </c>
      <c r="V1129">
        <v>45708.40284722222</v>
      </c>
    </row>
    <row r="1130" spans="1:22" x14ac:dyDescent="0.3">
      <c r="A1130" t="s">
        <v>91</v>
      </c>
      <c r="B1130" t="s">
        <v>92</v>
      </c>
      <c r="C1130" t="s">
        <v>93</v>
      </c>
      <c r="D1130" s="29">
        <v>45897</v>
      </c>
      <c r="E1130" s="161">
        <v>0</v>
      </c>
      <c r="F1130" s="161">
        <v>0</v>
      </c>
      <c r="G1130" s="161">
        <v>0</v>
      </c>
      <c r="H1130" s="161">
        <v>0</v>
      </c>
      <c r="M1130">
        <v>169.2</v>
      </c>
      <c r="N1130">
        <v>169.2</v>
      </c>
      <c r="R1130">
        <v>179.53321299999999</v>
      </c>
      <c r="S1130">
        <v>179.53321299999999</v>
      </c>
      <c r="T1130" s="194">
        <v>179.53321299999999</v>
      </c>
      <c r="U1130" t="s">
        <v>193</v>
      </c>
      <c r="V1130">
        <v>45536.313576388886</v>
      </c>
    </row>
    <row r="1131" spans="1:22" x14ac:dyDescent="0.3">
      <c r="A1131" t="s">
        <v>91</v>
      </c>
      <c r="B1131" t="s">
        <v>92</v>
      </c>
      <c r="C1131" t="s">
        <v>88</v>
      </c>
      <c r="D1131" s="29">
        <v>45897</v>
      </c>
      <c r="E1131" s="161">
        <v>0</v>
      </c>
      <c r="F1131" s="161">
        <v>0</v>
      </c>
      <c r="G1131" s="161">
        <v>0</v>
      </c>
      <c r="H1131" s="161">
        <v>0</v>
      </c>
      <c r="L1131">
        <v>297.82565399999999</v>
      </c>
      <c r="R1131">
        <v>618.39218000000005</v>
      </c>
      <c r="S1131">
        <v>618.39218000000005</v>
      </c>
      <c r="T1131" s="194">
        <v>618.39218000000005</v>
      </c>
      <c r="U1131" t="s">
        <v>193</v>
      </c>
      <c r="V1131">
        <v>45708.402696759258</v>
      </c>
    </row>
    <row r="1132" spans="1:22" x14ac:dyDescent="0.3">
      <c r="A1132" t="s">
        <v>91</v>
      </c>
      <c r="B1132" t="s">
        <v>92</v>
      </c>
      <c r="C1132" t="s">
        <v>93</v>
      </c>
      <c r="D1132" s="29">
        <v>45898</v>
      </c>
      <c r="E1132" s="161">
        <v>0</v>
      </c>
      <c r="F1132" s="161">
        <v>0</v>
      </c>
      <c r="G1132" s="161">
        <v>0</v>
      </c>
      <c r="H1132" s="161">
        <v>0</v>
      </c>
      <c r="M1132">
        <v>169.2</v>
      </c>
      <c r="N1132">
        <v>169.2</v>
      </c>
      <c r="R1132">
        <v>179.53321299999999</v>
      </c>
      <c r="S1132">
        <v>179.53321299999999</v>
      </c>
      <c r="T1132" s="194">
        <v>179.53321299999999</v>
      </c>
      <c r="U1132" t="s">
        <v>193</v>
      </c>
      <c r="V1132">
        <v>45536.313587962963</v>
      </c>
    </row>
    <row r="1133" spans="1:22" x14ac:dyDescent="0.3">
      <c r="A1133" t="s">
        <v>91</v>
      </c>
      <c r="B1133" t="s">
        <v>92</v>
      </c>
      <c r="C1133" t="s">
        <v>88</v>
      </c>
      <c r="D1133" s="29">
        <v>45898</v>
      </c>
      <c r="E1133" s="161">
        <v>0</v>
      </c>
      <c r="F1133" s="161">
        <v>0</v>
      </c>
      <c r="G1133" s="161">
        <v>0</v>
      </c>
      <c r="H1133" s="161">
        <v>0</v>
      </c>
      <c r="L1133">
        <v>297.82565399999999</v>
      </c>
      <c r="R1133">
        <v>618.39218000000005</v>
      </c>
      <c r="S1133">
        <v>618.39218000000005</v>
      </c>
      <c r="T1133" s="194">
        <v>618.39218000000005</v>
      </c>
      <c r="U1133" t="s">
        <v>193</v>
      </c>
      <c r="V1133">
        <v>45708.403657407405</v>
      </c>
    </row>
    <row r="1134" spans="1:22" x14ac:dyDescent="0.3">
      <c r="A1134" t="s">
        <v>91</v>
      </c>
      <c r="B1134" t="s">
        <v>92</v>
      </c>
      <c r="C1134" t="s">
        <v>93</v>
      </c>
      <c r="D1134" s="29">
        <v>45899</v>
      </c>
      <c r="E1134" s="161">
        <v>0</v>
      </c>
      <c r="F1134" s="161">
        <v>0</v>
      </c>
      <c r="G1134" s="161">
        <v>0</v>
      </c>
      <c r="H1134" s="161">
        <v>0</v>
      </c>
      <c r="M1134">
        <v>169.2</v>
      </c>
      <c r="N1134">
        <v>169.2</v>
      </c>
      <c r="R1134">
        <v>179.53321299999999</v>
      </c>
      <c r="S1134">
        <v>179.53321299999999</v>
      </c>
      <c r="T1134" s="194">
        <v>179.53321299999999</v>
      </c>
      <c r="U1134" t="s">
        <v>193</v>
      </c>
      <c r="V1134">
        <v>45536.313599537039</v>
      </c>
    </row>
    <row r="1135" spans="1:22" x14ac:dyDescent="0.3">
      <c r="A1135" t="s">
        <v>91</v>
      </c>
      <c r="B1135" t="s">
        <v>92</v>
      </c>
      <c r="C1135" t="s">
        <v>88</v>
      </c>
      <c r="D1135" s="29">
        <v>45899</v>
      </c>
      <c r="E1135" s="161">
        <v>0</v>
      </c>
      <c r="F1135" s="161">
        <v>0</v>
      </c>
      <c r="G1135" s="161">
        <v>0</v>
      </c>
      <c r="H1135" s="161">
        <v>0</v>
      </c>
      <c r="L1135">
        <v>297.82565399999999</v>
      </c>
      <c r="R1135">
        <v>618.39218000000005</v>
      </c>
      <c r="S1135">
        <v>618.39218000000005</v>
      </c>
      <c r="T1135" s="194">
        <v>618.39218000000005</v>
      </c>
      <c r="U1135" t="s">
        <v>193</v>
      </c>
      <c r="V1135">
        <v>45708.40289351852</v>
      </c>
    </row>
    <row r="1136" spans="1:22" x14ac:dyDescent="0.3">
      <c r="A1136" t="s">
        <v>91</v>
      </c>
      <c r="B1136" t="s">
        <v>92</v>
      </c>
      <c r="C1136" t="s">
        <v>93</v>
      </c>
      <c r="D1136" s="29">
        <v>45900</v>
      </c>
      <c r="E1136" s="161">
        <v>0</v>
      </c>
      <c r="F1136" s="161">
        <v>0</v>
      </c>
      <c r="G1136" s="161">
        <v>0</v>
      </c>
      <c r="H1136" s="161">
        <v>0</v>
      </c>
      <c r="M1136">
        <v>169.2</v>
      </c>
      <c r="N1136">
        <v>169.2</v>
      </c>
      <c r="R1136">
        <v>179.53321299999999</v>
      </c>
      <c r="S1136">
        <v>179.53321299999999</v>
      </c>
      <c r="T1136" s="194">
        <v>179.53321299999999</v>
      </c>
      <c r="U1136" t="s">
        <v>193</v>
      </c>
      <c r="V1136">
        <v>45536.313587962963</v>
      </c>
    </row>
    <row r="1137" spans="1:22" x14ac:dyDescent="0.3">
      <c r="A1137" t="s">
        <v>91</v>
      </c>
      <c r="B1137" t="s">
        <v>92</v>
      </c>
      <c r="C1137" t="s">
        <v>88</v>
      </c>
      <c r="D1137" s="29">
        <v>45900</v>
      </c>
      <c r="E1137" s="161">
        <v>0</v>
      </c>
      <c r="F1137" s="161">
        <v>0</v>
      </c>
      <c r="G1137" s="161">
        <v>0</v>
      </c>
      <c r="H1137" s="161">
        <v>0</v>
      </c>
      <c r="L1137">
        <v>297.82565399999999</v>
      </c>
      <c r="R1137">
        <v>618.39218000000005</v>
      </c>
      <c r="S1137">
        <v>618.39218000000005</v>
      </c>
      <c r="T1137" s="194">
        <v>618.39218000000005</v>
      </c>
      <c r="U1137" t="s">
        <v>193</v>
      </c>
      <c r="V1137">
        <v>45708.403506944444</v>
      </c>
    </row>
    <row r="1138" spans="1:22" x14ac:dyDescent="0.3">
      <c r="A1138" t="s">
        <v>91</v>
      </c>
      <c r="B1138" t="s">
        <v>92</v>
      </c>
      <c r="C1138" t="s">
        <v>93</v>
      </c>
      <c r="D1138" s="29">
        <v>45901</v>
      </c>
      <c r="E1138" s="161">
        <v>0</v>
      </c>
      <c r="F1138" s="161">
        <v>0</v>
      </c>
      <c r="G1138" s="161">
        <v>0</v>
      </c>
      <c r="H1138" s="161">
        <v>0</v>
      </c>
      <c r="M1138">
        <v>169.2</v>
      </c>
      <c r="N1138">
        <v>169.2</v>
      </c>
      <c r="R1138">
        <v>179.53321299999999</v>
      </c>
      <c r="S1138">
        <v>179.53321299999999</v>
      </c>
      <c r="T1138" s="194">
        <v>179.53321299999999</v>
      </c>
      <c r="U1138" t="s">
        <v>193</v>
      </c>
      <c r="V1138">
        <v>45566.313425925924</v>
      </c>
    </row>
    <row r="1139" spans="1:22" x14ac:dyDescent="0.3">
      <c r="A1139" t="s">
        <v>91</v>
      </c>
      <c r="B1139" t="s">
        <v>92</v>
      </c>
      <c r="C1139" t="s">
        <v>88</v>
      </c>
      <c r="D1139" s="29">
        <v>45901</v>
      </c>
      <c r="E1139" s="161">
        <v>0.34525452263423884</v>
      </c>
      <c r="F1139" s="161">
        <v>0.17737106689942828</v>
      </c>
      <c r="G1139" s="161">
        <v>0.68466612886340195</v>
      </c>
      <c r="H1139" s="161">
        <v>0.603811290110428</v>
      </c>
      <c r="J1139">
        <v>195</v>
      </c>
      <c r="K1139">
        <v>245</v>
      </c>
      <c r="L1139">
        <v>297.82565399999999</v>
      </c>
      <c r="R1139">
        <v>618.39218000000005</v>
      </c>
      <c r="S1139">
        <v>195</v>
      </c>
      <c r="T1139" s="194">
        <v>245</v>
      </c>
      <c r="U1139" t="s">
        <v>193</v>
      </c>
      <c r="V1139">
        <v>45708.402581018519</v>
      </c>
    </row>
    <row r="1140" spans="1:22" x14ac:dyDescent="0.3">
      <c r="A1140" t="s">
        <v>91</v>
      </c>
      <c r="B1140" t="s">
        <v>92</v>
      </c>
      <c r="C1140" t="s">
        <v>93</v>
      </c>
      <c r="D1140" s="29">
        <v>45902</v>
      </c>
      <c r="E1140" s="161">
        <v>0</v>
      </c>
      <c r="F1140" s="161">
        <v>0</v>
      </c>
      <c r="G1140" s="161">
        <v>0</v>
      </c>
      <c r="H1140" s="161">
        <v>0</v>
      </c>
      <c r="M1140">
        <v>169.2</v>
      </c>
      <c r="N1140">
        <v>169.2</v>
      </c>
      <c r="R1140">
        <v>179.53321299999999</v>
      </c>
      <c r="S1140">
        <v>179.53321299999999</v>
      </c>
      <c r="T1140" s="194">
        <v>179.53321299999999</v>
      </c>
      <c r="U1140" t="s">
        <v>193</v>
      </c>
      <c r="V1140">
        <v>45566.313425925924</v>
      </c>
    </row>
    <row r="1141" spans="1:22" x14ac:dyDescent="0.3">
      <c r="A1141" t="s">
        <v>91</v>
      </c>
      <c r="B1141" t="s">
        <v>92</v>
      </c>
      <c r="C1141" t="s">
        <v>88</v>
      </c>
      <c r="D1141" s="29">
        <v>45902</v>
      </c>
      <c r="E1141" s="161">
        <v>0.34525452263423884</v>
      </c>
      <c r="F1141" s="161">
        <v>0.17737106689942828</v>
      </c>
      <c r="G1141" s="161">
        <v>0.68466612886340195</v>
      </c>
      <c r="H1141" s="161">
        <v>0.603811290110428</v>
      </c>
      <c r="J1141">
        <v>195</v>
      </c>
      <c r="K1141">
        <v>245</v>
      </c>
      <c r="L1141">
        <v>297.82565399999999</v>
      </c>
      <c r="R1141">
        <v>618.39218000000005</v>
      </c>
      <c r="S1141">
        <v>195</v>
      </c>
      <c r="T1141" s="194">
        <v>245</v>
      </c>
      <c r="U1141" t="s">
        <v>193</v>
      </c>
      <c r="V1141">
        <v>45708.403634259259</v>
      </c>
    </row>
    <row r="1142" spans="1:22" x14ac:dyDescent="0.3">
      <c r="A1142" t="s">
        <v>91</v>
      </c>
      <c r="B1142" t="s">
        <v>92</v>
      </c>
      <c r="C1142" t="s">
        <v>93</v>
      </c>
      <c r="D1142" s="29">
        <v>45903</v>
      </c>
      <c r="E1142" s="161">
        <v>0</v>
      </c>
      <c r="F1142" s="161">
        <v>0</v>
      </c>
      <c r="G1142" s="161">
        <v>0</v>
      </c>
      <c r="H1142" s="161">
        <v>0</v>
      </c>
      <c r="M1142">
        <v>169.2</v>
      </c>
      <c r="N1142">
        <v>169.2</v>
      </c>
      <c r="R1142">
        <v>179.53321299999999</v>
      </c>
      <c r="S1142">
        <v>179.53321299999999</v>
      </c>
      <c r="T1142" s="194">
        <v>179.53321299999999</v>
      </c>
      <c r="U1142" t="s">
        <v>193</v>
      </c>
      <c r="V1142">
        <v>45566.313206018516</v>
      </c>
    </row>
    <row r="1143" spans="1:22" x14ac:dyDescent="0.3">
      <c r="A1143" t="s">
        <v>91</v>
      </c>
      <c r="B1143" t="s">
        <v>92</v>
      </c>
      <c r="C1143" t="s">
        <v>88</v>
      </c>
      <c r="D1143" s="29">
        <v>45903</v>
      </c>
      <c r="E1143" s="161">
        <v>0.34525452263423884</v>
      </c>
      <c r="F1143" s="161">
        <v>0.17737106689942828</v>
      </c>
      <c r="G1143" s="161">
        <v>0.68466612886340195</v>
      </c>
      <c r="H1143" s="161">
        <v>0.603811290110428</v>
      </c>
      <c r="J1143">
        <v>195</v>
      </c>
      <c r="K1143">
        <v>245</v>
      </c>
      <c r="L1143">
        <v>297.82565399999999</v>
      </c>
      <c r="R1143">
        <v>618.39218000000005</v>
      </c>
      <c r="S1143">
        <v>195</v>
      </c>
      <c r="T1143" s="194">
        <v>245</v>
      </c>
      <c r="U1143" t="s">
        <v>193</v>
      </c>
      <c r="V1143">
        <v>45708.402916666666</v>
      </c>
    </row>
    <row r="1144" spans="1:22" x14ac:dyDescent="0.3">
      <c r="A1144" t="s">
        <v>91</v>
      </c>
      <c r="B1144" t="s">
        <v>92</v>
      </c>
      <c r="C1144" t="s">
        <v>93</v>
      </c>
      <c r="D1144" s="29">
        <v>45904</v>
      </c>
      <c r="E1144" s="161">
        <v>0</v>
      </c>
      <c r="F1144" s="161">
        <v>0</v>
      </c>
      <c r="G1144" s="161">
        <v>0</v>
      </c>
      <c r="H1144" s="161">
        <v>0</v>
      </c>
      <c r="M1144">
        <v>169.2</v>
      </c>
      <c r="N1144">
        <v>169.2</v>
      </c>
      <c r="R1144">
        <v>179.53321299999999</v>
      </c>
      <c r="S1144">
        <v>179.53321299999999</v>
      </c>
      <c r="T1144" s="194">
        <v>179.53321299999999</v>
      </c>
      <c r="U1144" t="s">
        <v>193</v>
      </c>
      <c r="V1144">
        <v>45566.313217592593</v>
      </c>
    </row>
    <row r="1145" spans="1:22" x14ac:dyDescent="0.3">
      <c r="A1145" t="s">
        <v>91</v>
      </c>
      <c r="B1145" t="s">
        <v>92</v>
      </c>
      <c r="C1145" t="s">
        <v>88</v>
      </c>
      <c r="D1145" s="29">
        <v>45904</v>
      </c>
      <c r="E1145" s="161">
        <v>0.34525452263423884</v>
      </c>
      <c r="F1145" s="161">
        <v>0.17737106689942828</v>
      </c>
      <c r="G1145" s="161">
        <v>0.68466612886340195</v>
      </c>
      <c r="H1145" s="161">
        <v>0.603811290110428</v>
      </c>
      <c r="J1145">
        <v>195</v>
      </c>
      <c r="K1145">
        <v>245</v>
      </c>
      <c r="L1145">
        <v>297.82565399999999</v>
      </c>
      <c r="R1145">
        <v>618.39218000000005</v>
      </c>
      <c r="S1145">
        <v>195</v>
      </c>
      <c r="T1145" s="194">
        <v>245</v>
      </c>
      <c r="U1145" t="s">
        <v>193</v>
      </c>
      <c r="V1145">
        <v>45708.402812499997</v>
      </c>
    </row>
    <row r="1146" spans="1:22" x14ac:dyDescent="0.3">
      <c r="A1146" t="s">
        <v>91</v>
      </c>
      <c r="B1146" t="s">
        <v>92</v>
      </c>
      <c r="C1146" t="s">
        <v>93</v>
      </c>
      <c r="D1146" s="29">
        <v>45905</v>
      </c>
      <c r="E1146" s="161">
        <v>0</v>
      </c>
      <c r="F1146" s="161">
        <v>0</v>
      </c>
      <c r="G1146" s="161">
        <v>0</v>
      </c>
      <c r="H1146" s="161">
        <v>0</v>
      </c>
      <c r="M1146">
        <v>169.2</v>
      </c>
      <c r="N1146">
        <v>169.2</v>
      </c>
      <c r="R1146">
        <v>179.53321299999999</v>
      </c>
      <c r="S1146">
        <v>179.53321299999999</v>
      </c>
      <c r="T1146" s="194">
        <v>179.53321299999999</v>
      </c>
      <c r="U1146" t="s">
        <v>193</v>
      </c>
      <c r="V1146">
        <v>45566.313414351855</v>
      </c>
    </row>
    <row r="1147" spans="1:22" x14ac:dyDescent="0.3">
      <c r="A1147" t="s">
        <v>91</v>
      </c>
      <c r="B1147" t="s">
        <v>92</v>
      </c>
      <c r="C1147" t="s">
        <v>88</v>
      </c>
      <c r="D1147" s="29">
        <v>45905</v>
      </c>
      <c r="E1147" s="161">
        <v>0.34525452263423884</v>
      </c>
      <c r="F1147" s="161">
        <v>0.17737106689942828</v>
      </c>
      <c r="G1147" s="161">
        <v>0.68466612886340195</v>
      </c>
      <c r="H1147" s="161">
        <v>0.603811290110428</v>
      </c>
      <c r="J1147">
        <v>195</v>
      </c>
      <c r="K1147">
        <v>245</v>
      </c>
      <c r="L1147">
        <v>297.82565399999999</v>
      </c>
      <c r="R1147">
        <v>618.39218000000005</v>
      </c>
      <c r="S1147">
        <v>195</v>
      </c>
      <c r="T1147" s="194">
        <v>245</v>
      </c>
      <c r="U1147" t="s">
        <v>193</v>
      </c>
      <c r="V1147">
        <v>45708.40284722222</v>
      </c>
    </row>
    <row r="1148" spans="1:22" x14ac:dyDescent="0.3">
      <c r="A1148" t="s">
        <v>91</v>
      </c>
      <c r="B1148" t="s">
        <v>92</v>
      </c>
      <c r="C1148" t="s">
        <v>93</v>
      </c>
      <c r="D1148" s="29">
        <v>45906</v>
      </c>
      <c r="E1148" s="161">
        <v>0</v>
      </c>
      <c r="F1148" s="161">
        <v>0</v>
      </c>
      <c r="G1148" s="161">
        <v>0</v>
      </c>
      <c r="H1148" s="161">
        <v>0</v>
      </c>
      <c r="M1148">
        <v>169.2</v>
      </c>
      <c r="N1148">
        <v>169.2</v>
      </c>
      <c r="R1148">
        <v>179.53321299999999</v>
      </c>
      <c r="S1148">
        <v>179.53321299999999</v>
      </c>
      <c r="T1148" s="194">
        <v>179.53321299999999</v>
      </c>
      <c r="U1148" t="s">
        <v>193</v>
      </c>
      <c r="V1148">
        <v>45566.313425925924</v>
      </c>
    </row>
    <row r="1149" spans="1:22" x14ac:dyDescent="0.3">
      <c r="A1149" t="s">
        <v>91</v>
      </c>
      <c r="B1149" t="s">
        <v>92</v>
      </c>
      <c r="C1149" t="s">
        <v>88</v>
      </c>
      <c r="D1149" s="29">
        <v>45906</v>
      </c>
      <c r="E1149" s="161">
        <v>0.34525452263423884</v>
      </c>
      <c r="F1149" s="161">
        <v>0.17737106689942828</v>
      </c>
      <c r="G1149" s="161">
        <v>0.68466612886340195</v>
      </c>
      <c r="H1149" s="161">
        <v>0.603811290110428</v>
      </c>
      <c r="J1149">
        <v>195</v>
      </c>
      <c r="K1149">
        <v>245</v>
      </c>
      <c r="L1149">
        <v>297.82565399999999</v>
      </c>
      <c r="R1149">
        <v>618.39218000000005</v>
      </c>
      <c r="S1149">
        <v>195</v>
      </c>
      <c r="T1149" s="194">
        <v>245</v>
      </c>
      <c r="U1149" t="s">
        <v>193</v>
      </c>
      <c r="V1149">
        <v>45708.402800925927</v>
      </c>
    </row>
    <row r="1150" spans="1:22" x14ac:dyDescent="0.3">
      <c r="A1150" t="s">
        <v>91</v>
      </c>
      <c r="B1150" t="s">
        <v>92</v>
      </c>
      <c r="C1150" t="s">
        <v>93</v>
      </c>
      <c r="D1150" s="29">
        <v>45907</v>
      </c>
      <c r="E1150" s="161">
        <v>0</v>
      </c>
      <c r="F1150" s="161">
        <v>0</v>
      </c>
      <c r="G1150" s="161">
        <v>0</v>
      </c>
      <c r="H1150" s="161">
        <v>0</v>
      </c>
      <c r="M1150">
        <v>169.2</v>
      </c>
      <c r="N1150">
        <v>169.2</v>
      </c>
      <c r="R1150">
        <v>179.53321299999999</v>
      </c>
      <c r="S1150">
        <v>179.53321299999999</v>
      </c>
      <c r="T1150" s="194">
        <v>179.53321299999999</v>
      </c>
      <c r="U1150" t="s">
        <v>193</v>
      </c>
      <c r="V1150">
        <v>45566.313425925924</v>
      </c>
    </row>
    <row r="1151" spans="1:22" x14ac:dyDescent="0.3">
      <c r="A1151" t="s">
        <v>91</v>
      </c>
      <c r="B1151" t="s">
        <v>92</v>
      </c>
      <c r="C1151" t="s">
        <v>88</v>
      </c>
      <c r="D1151" s="29">
        <v>45907</v>
      </c>
      <c r="E1151" s="161">
        <v>0.34525452263423884</v>
      </c>
      <c r="F1151" s="161">
        <v>0.17737106689942828</v>
      </c>
      <c r="G1151" s="161">
        <v>0.68466612886340195</v>
      </c>
      <c r="H1151" s="161">
        <v>0.603811290110428</v>
      </c>
      <c r="J1151">
        <v>195</v>
      </c>
      <c r="K1151">
        <v>245</v>
      </c>
      <c r="L1151">
        <v>297.82565399999999</v>
      </c>
      <c r="R1151">
        <v>618.39218000000005</v>
      </c>
      <c r="S1151">
        <v>195</v>
      </c>
      <c r="T1151" s="194">
        <v>245</v>
      </c>
      <c r="U1151" t="s">
        <v>193</v>
      </c>
      <c r="V1151">
        <v>45708.402546296296</v>
      </c>
    </row>
    <row r="1152" spans="1:22" x14ac:dyDescent="0.3">
      <c r="A1152" t="s">
        <v>91</v>
      </c>
      <c r="B1152" t="s">
        <v>92</v>
      </c>
      <c r="C1152" t="s">
        <v>93</v>
      </c>
      <c r="D1152" s="29">
        <v>45908</v>
      </c>
      <c r="E1152" s="161">
        <v>0</v>
      </c>
      <c r="F1152" s="161">
        <v>0</v>
      </c>
      <c r="G1152" s="161">
        <v>0</v>
      </c>
      <c r="H1152" s="161">
        <v>0</v>
      </c>
      <c r="M1152">
        <v>169.2</v>
      </c>
      <c r="N1152">
        <v>169.2</v>
      </c>
      <c r="R1152">
        <v>179.53321299999999</v>
      </c>
      <c r="S1152">
        <v>179.53321299999999</v>
      </c>
      <c r="T1152" s="194">
        <v>179.53321299999999</v>
      </c>
      <c r="U1152" t="s">
        <v>193</v>
      </c>
      <c r="V1152">
        <v>45566.313437500001</v>
      </c>
    </row>
    <row r="1153" spans="1:22" x14ac:dyDescent="0.3">
      <c r="A1153" t="s">
        <v>91</v>
      </c>
      <c r="B1153" t="s">
        <v>92</v>
      </c>
      <c r="C1153" t="s">
        <v>88</v>
      </c>
      <c r="D1153" s="29">
        <v>45908</v>
      </c>
      <c r="E1153" s="161">
        <v>0.34525452263423884</v>
      </c>
      <c r="F1153" s="161">
        <v>0.17737106689942828</v>
      </c>
      <c r="G1153" s="161">
        <v>0.68466612886340195</v>
      </c>
      <c r="H1153" s="161">
        <v>0.603811290110428</v>
      </c>
      <c r="J1153">
        <v>195</v>
      </c>
      <c r="K1153">
        <v>245</v>
      </c>
      <c r="L1153">
        <v>297.82565399999999</v>
      </c>
      <c r="R1153">
        <v>618.39218000000005</v>
      </c>
      <c r="S1153">
        <v>195</v>
      </c>
      <c r="T1153" s="194">
        <v>245</v>
      </c>
      <c r="U1153" t="s">
        <v>193</v>
      </c>
      <c r="V1153">
        <v>45708.40351851852</v>
      </c>
    </row>
    <row r="1154" spans="1:22" x14ac:dyDescent="0.3">
      <c r="A1154" t="s">
        <v>91</v>
      </c>
      <c r="B1154" t="s">
        <v>92</v>
      </c>
      <c r="C1154" t="s">
        <v>93</v>
      </c>
      <c r="D1154" s="29">
        <v>45909</v>
      </c>
      <c r="E1154" s="161">
        <v>0</v>
      </c>
      <c r="F1154" s="161">
        <v>0</v>
      </c>
      <c r="G1154" s="161">
        <v>0</v>
      </c>
      <c r="H1154" s="161">
        <v>0</v>
      </c>
      <c r="M1154">
        <v>169.2</v>
      </c>
      <c r="N1154">
        <v>169.2</v>
      </c>
      <c r="R1154">
        <v>179.53321299999999</v>
      </c>
      <c r="S1154">
        <v>179.53321299999999</v>
      </c>
      <c r="T1154" s="194">
        <v>179.53321299999999</v>
      </c>
      <c r="U1154" t="s">
        <v>193</v>
      </c>
      <c r="V1154">
        <v>45566.313437500001</v>
      </c>
    </row>
    <row r="1155" spans="1:22" x14ac:dyDescent="0.3">
      <c r="A1155" t="s">
        <v>91</v>
      </c>
      <c r="B1155" t="s">
        <v>92</v>
      </c>
      <c r="C1155" t="s">
        <v>88</v>
      </c>
      <c r="D1155" s="29">
        <v>45909</v>
      </c>
      <c r="E1155" s="161">
        <v>0.34525452263423884</v>
      </c>
      <c r="F1155" s="161">
        <v>0.17737106689942828</v>
      </c>
      <c r="G1155" s="161">
        <v>0.68466612886340195</v>
      </c>
      <c r="H1155" s="161">
        <v>0.603811290110428</v>
      </c>
      <c r="J1155">
        <v>195</v>
      </c>
      <c r="K1155">
        <v>245</v>
      </c>
      <c r="L1155">
        <v>297.82565399999999</v>
      </c>
      <c r="R1155">
        <v>618.39218000000005</v>
      </c>
      <c r="S1155">
        <v>195</v>
      </c>
      <c r="T1155" s="194">
        <v>245</v>
      </c>
      <c r="U1155" t="s">
        <v>193</v>
      </c>
      <c r="V1155">
        <v>45708.402662037035</v>
      </c>
    </row>
    <row r="1156" spans="1:22" x14ac:dyDescent="0.3">
      <c r="A1156" t="s">
        <v>91</v>
      </c>
      <c r="B1156" t="s">
        <v>92</v>
      </c>
      <c r="C1156" t="s">
        <v>93</v>
      </c>
      <c r="D1156" s="29">
        <v>45910</v>
      </c>
      <c r="E1156" s="161">
        <v>0</v>
      </c>
      <c r="F1156" s="161">
        <v>0</v>
      </c>
      <c r="G1156" s="161">
        <v>0</v>
      </c>
      <c r="H1156" s="161">
        <v>0</v>
      </c>
      <c r="M1156">
        <v>169.2</v>
      </c>
      <c r="N1156">
        <v>169.2</v>
      </c>
      <c r="R1156">
        <v>179.53321299999999</v>
      </c>
      <c r="S1156">
        <v>179.53321299999999</v>
      </c>
      <c r="T1156" s="194">
        <v>179.53321299999999</v>
      </c>
      <c r="U1156" t="s">
        <v>193</v>
      </c>
      <c r="V1156">
        <v>45566.313437500001</v>
      </c>
    </row>
    <row r="1157" spans="1:22" x14ac:dyDescent="0.3">
      <c r="A1157" t="s">
        <v>91</v>
      </c>
      <c r="B1157" t="s">
        <v>92</v>
      </c>
      <c r="C1157" t="s">
        <v>88</v>
      </c>
      <c r="D1157" s="29">
        <v>45910</v>
      </c>
      <c r="E1157" s="161">
        <v>0.34525452263423884</v>
      </c>
      <c r="F1157" s="161">
        <v>0.17737106689942828</v>
      </c>
      <c r="G1157" s="161">
        <v>0.68466612886340195</v>
      </c>
      <c r="H1157" s="161">
        <v>0.603811290110428</v>
      </c>
      <c r="J1157">
        <v>195</v>
      </c>
      <c r="K1157">
        <v>245</v>
      </c>
      <c r="L1157">
        <v>297.82565399999999</v>
      </c>
      <c r="R1157">
        <v>618.39218000000005</v>
      </c>
      <c r="S1157">
        <v>195</v>
      </c>
      <c r="T1157" s="194">
        <v>245</v>
      </c>
      <c r="U1157" t="s">
        <v>193</v>
      </c>
      <c r="V1157">
        <v>45708.403229166666</v>
      </c>
    </row>
    <row r="1158" spans="1:22" x14ac:dyDescent="0.3">
      <c r="A1158" t="s">
        <v>91</v>
      </c>
      <c r="B1158" t="s">
        <v>92</v>
      </c>
      <c r="C1158" t="s">
        <v>93</v>
      </c>
      <c r="D1158" s="29">
        <v>45911</v>
      </c>
      <c r="E1158" s="161">
        <v>0</v>
      </c>
      <c r="F1158" s="161">
        <v>0</v>
      </c>
      <c r="G1158" s="161">
        <v>0</v>
      </c>
      <c r="H1158" s="161">
        <v>0</v>
      </c>
      <c r="M1158">
        <v>169.2</v>
      </c>
      <c r="N1158">
        <v>169.2</v>
      </c>
      <c r="R1158">
        <v>179.53321299999999</v>
      </c>
      <c r="S1158">
        <v>179.53321299999999</v>
      </c>
      <c r="T1158" s="194">
        <v>179.53321299999999</v>
      </c>
      <c r="U1158" t="s">
        <v>193</v>
      </c>
      <c r="V1158">
        <v>45566.313437500001</v>
      </c>
    </row>
    <row r="1159" spans="1:22" x14ac:dyDescent="0.3">
      <c r="A1159" t="s">
        <v>91</v>
      </c>
      <c r="B1159" t="s">
        <v>92</v>
      </c>
      <c r="C1159" t="s">
        <v>88</v>
      </c>
      <c r="D1159" s="29">
        <v>45911</v>
      </c>
      <c r="E1159" s="161">
        <v>0.34525452263423884</v>
      </c>
      <c r="F1159" s="161">
        <v>0.17737106689942828</v>
      </c>
      <c r="G1159" s="161">
        <v>0.68466612886340195</v>
      </c>
      <c r="H1159" s="161">
        <v>0.603811290110428</v>
      </c>
      <c r="J1159">
        <v>195</v>
      </c>
      <c r="K1159">
        <v>245</v>
      </c>
      <c r="L1159">
        <v>297.82565399999999</v>
      </c>
      <c r="R1159">
        <v>618.39218000000005</v>
      </c>
      <c r="S1159">
        <v>195</v>
      </c>
      <c r="T1159" s="194">
        <v>245</v>
      </c>
      <c r="U1159" t="s">
        <v>193</v>
      </c>
      <c r="V1159">
        <v>45708.403611111113</v>
      </c>
    </row>
    <row r="1160" spans="1:22" x14ac:dyDescent="0.3">
      <c r="A1160" t="s">
        <v>91</v>
      </c>
      <c r="B1160" t="s">
        <v>92</v>
      </c>
      <c r="C1160" t="s">
        <v>93</v>
      </c>
      <c r="D1160" s="29">
        <v>45912</v>
      </c>
      <c r="E1160" s="161">
        <v>0</v>
      </c>
      <c r="F1160" s="161">
        <v>0</v>
      </c>
      <c r="G1160" s="161">
        <v>0</v>
      </c>
      <c r="H1160" s="161">
        <v>0</v>
      </c>
      <c r="M1160">
        <v>169.2</v>
      </c>
      <c r="N1160">
        <v>169.2</v>
      </c>
      <c r="R1160">
        <v>179.53321299999999</v>
      </c>
      <c r="S1160">
        <v>179.53321299999999</v>
      </c>
      <c r="T1160" s="194">
        <v>179.53321299999999</v>
      </c>
      <c r="U1160" t="s">
        <v>193</v>
      </c>
      <c r="V1160">
        <v>45566.313437500001</v>
      </c>
    </row>
    <row r="1161" spans="1:22" x14ac:dyDescent="0.3">
      <c r="A1161" t="s">
        <v>91</v>
      </c>
      <c r="B1161" t="s">
        <v>92</v>
      </c>
      <c r="C1161" t="s">
        <v>88</v>
      </c>
      <c r="D1161" s="29">
        <v>45912</v>
      </c>
      <c r="E1161" s="161">
        <v>0.34525452263423884</v>
      </c>
      <c r="F1161" s="161">
        <v>0.17737106689942828</v>
      </c>
      <c r="G1161" s="161">
        <v>0.68466612886340195</v>
      </c>
      <c r="H1161" s="161">
        <v>0.603811290110428</v>
      </c>
      <c r="J1161">
        <v>195</v>
      </c>
      <c r="K1161">
        <v>245</v>
      </c>
      <c r="L1161">
        <v>297.82565399999999</v>
      </c>
      <c r="R1161">
        <v>618.39218000000005</v>
      </c>
      <c r="S1161">
        <v>195</v>
      </c>
      <c r="T1161" s="194">
        <v>245</v>
      </c>
      <c r="U1161" t="s">
        <v>193</v>
      </c>
      <c r="V1161">
        <v>45708.403414351851</v>
      </c>
    </row>
    <row r="1162" spans="1:22" x14ac:dyDescent="0.3">
      <c r="A1162" t="s">
        <v>91</v>
      </c>
      <c r="B1162" t="s">
        <v>92</v>
      </c>
      <c r="C1162" t="s">
        <v>93</v>
      </c>
      <c r="D1162" s="29">
        <v>45913</v>
      </c>
      <c r="E1162" s="161">
        <v>0</v>
      </c>
      <c r="F1162" s="161">
        <v>0</v>
      </c>
      <c r="G1162" s="161">
        <v>0</v>
      </c>
      <c r="H1162" s="161">
        <v>0</v>
      </c>
      <c r="M1162">
        <v>169.2</v>
      </c>
      <c r="N1162">
        <v>169.2</v>
      </c>
      <c r="R1162">
        <v>179.53321299999999</v>
      </c>
      <c r="S1162">
        <v>179.53321299999999</v>
      </c>
      <c r="T1162" s="194">
        <v>179.53321299999999</v>
      </c>
      <c r="U1162" t="s">
        <v>193</v>
      </c>
      <c r="V1162">
        <v>45566.313437500001</v>
      </c>
    </row>
    <row r="1163" spans="1:22" x14ac:dyDescent="0.3">
      <c r="A1163" t="s">
        <v>91</v>
      </c>
      <c r="B1163" t="s">
        <v>92</v>
      </c>
      <c r="C1163" t="s">
        <v>88</v>
      </c>
      <c r="D1163" s="29">
        <v>45913</v>
      </c>
      <c r="E1163" s="161">
        <v>0</v>
      </c>
      <c r="F1163" s="161">
        <v>0</v>
      </c>
      <c r="G1163" s="161">
        <v>0</v>
      </c>
      <c r="H1163" s="161">
        <v>0</v>
      </c>
      <c r="L1163">
        <v>297.82565399999999</v>
      </c>
      <c r="R1163">
        <v>618.39218000000005</v>
      </c>
      <c r="S1163">
        <v>618.39218000000005</v>
      </c>
      <c r="T1163" s="194">
        <v>618.39218000000005</v>
      </c>
      <c r="U1163" t="s">
        <v>193</v>
      </c>
      <c r="V1163">
        <v>45708.402951388889</v>
      </c>
    </row>
    <row r="1164" spans="1:22" x14ac:dyDescent="0.3">
      <c r="A1164" t="s">
        <v>91</v>
      </c>
      <c r="B1164" t="s">
        <v>92</v>
      </c>
      <c r="C1164" t="s">
        <v>93</v>
      </c>
      <c r="D1164" s="29">
        <v>45914</v>
      </c>
      <c r="E1164" s="161">
        <v>0</v>
      </c>
      <c r="F1164" s="161">
        <v>0</v>
      </c>
      <c r="G1164" s="161">
        <v>0</v>
      </c>
      <c r="H1164" s="161">
        <v>0</v>
      </c>
      <c r="M1164">
        <v>169.2</v>
      </c>
      <c r="N1164">
        <v>169.2</v>
      </c>
      <c r="R1164">
        <v>179.53321299999999</v>
      </c>
      <c r="S1164">
        <v>179.53321299999999</v>
      </c>
      <c r="T1164" s="194">
        <v>179.53321299999999</v>
      </c>
      <c r="U1164" t="s">
        <v>193</v>
      </c>
      <c r="V1164">
        <v>45566.313449074078</v>
      </c>
    </row>
    <row r="1165" spans="1:22" x14ac:dyDescent="0.3">
      <c r="A1165" t="s">
        <v>91</v>
      </c>
      <c r="B1165" t="s">
        <v>92</v>
      </c>
      <c r="C1165" t="s">
        <v>88</v>
      </c>
      <c r="D1165" s="29">
        <v>45914</v>
      </c>
      <c r="E1165" s="161">
        <v>0</v>
      </c>
      <c r="F1165" s="161">
        <v>0</v>
      </c>
      <c r="G1165" s="161">
        <v>0</v>
      </c>
      <c r="H1165" s="161">
        <v>0</v>
      </c>
      <c r="L1165">
        <v>297.82565399999999</v>
      </c>
      <c r="R1165">
        <v>618.39218000000005</v>
      </c>
      <c r="S1165">
        <v>618.39218000000005</v>
      </c>
      <c r="T1165" s="194">
        <v>618.39218000000005</v>
      </c>
      <c r="U1165" t="s">
        <v>193</v>
      </c>
      <c r="V1165">
        <v>45708.403657407405</v>
      </c>
    </row>
    <row r="1166" spans="1:22" x14ac:dyDescent="0.3">
      <c r="A1166" t="s">
        <v>91</v>
      </c>
      <c r="B1166" t="s">
        <v>92</v>
      </c>
      <c r="C1166" t="s">
        <v>93</v>
      </c>
      <c r="D1166" s="29">
        <v>45915</v>
      </c>
      <c r="E1166" s="161">
        <v>0</v>
      </c>
      <c r="F1166" s="161">
        <v>0</v>
      </c>
      <c r="G1166" s="161">
        <v>0</v>
      </c>
      <c r="H1166" s="161">
        <v>0</v>
      </c>
      <c r="M1166">
        <v>169.2</v>
      </c>
      <c r="N1166">
        <v>169.2</v>
      </c>
      <c r="R1166">
        <v>179.53321299999999</v>
      </c>
      <c r="S1166">
        <v>179.53321299999999</v>
      </c>
      <c r="T1166" s="194">
        <v>179.53321299999999</v>
      </c>
      <c r="U1166" t="s">
        <v>193</v>
      </c>
      <c r="V1166">
        <v>45566.313449074078</v>
      </c>
    </row>
    <row r="1167" spans="1:22" x14ac:dyDescent="0.3">
      <c r="A1167" t="s">
        <v>91</v>
      </c>
      <c r="B1167" t="s">
        <v>92</v>
      </c>
      <c r="C1167" t="s">
        <v>88</v>
      </c>
      <c r="D1167" s="29">
        <v>45915</v>
      </c>
      <c r="E1167" s="161">
        <v>0</v>
      </c>
      <c r="F1167" s="161">
        <v>0</v>
      </c>
      <c r="G1167" s="161">
        <v>0</v>
      </c>
      <c r="H1167" s="161">
        <v>0</v>
      </c>
      <c r="L1167">
        <v>297.82565399999999</v>
      </c>
      <c r="R1167">
        <v>618.39218000000005</v>
      </c>
      <c r="S1167">
        <v>618.39218000000005</v>
      </c>
      <c r="T1167" s="194">
        <v>618.39218000000005</v>
      </c>
      <c r="U1167" t="s">
        <v>193</v>
      </c>
      <c r="V1167">
        <v>45708.402870370373</v>
      </c>
    </row>
    <row r="1168" spans="1:22" x14ac:dyDescent="0.3">
      <c r="A1168" t="s">
        <v>91</v>
      </c>
      <c r="B1168" t="s">
        <v>92</v>
      </c>
      <c r="C1168" t="s">
        <v>93</v>
      </c>
      <c r="D1168" s="29">
        <v>45916</v>
      </c>
      <c r="E1168" s="161">
        <v>0</v>
      </c>
      <c r="F1168" s="161">
        <v>0</v>
      </c>
      <c r="G1168" s="161">
        <v>0</v>
      </c>
      <c r="H1168" s="161">
        <v>0</v>
      </c>
      <c r="M1168">
        <v>169.2</v>
      </c>
      <c r="N1168">
        <v>169.2</v>
      </c>
      <c r="R1168">
        <v>179.53321299999999</v>
      </c>
      <c r="S1168">
        <v>179.53321299999999</v>
      </c>
      <c r="T1168" s="194">
        <v>179.53321299999999</v>
      </c>
      <c r="U1168" t="s">
        <v>193</v>
      </c>
      <c r="V1168">
        <v>45566.313460648147</v>
      </c>
    </row>
    <row r="1169" spans="1:22" x14ac:dyDescent="0.3">
      <c r="A1169" t="s">
        <v>91</v>
      </c>
      <c r="B1169" t="s">
        <v>92</v>
      </c>
      <c r="C1169" t="s">
        <v>88</v>
      </c>
      <c r="D1169" s="29">
        <v>45916</v>
      </c>
      <c r="E1169" s="161">
        <v>0</v>
      </c>
      <c r="F1169" s="161">
        <v>0</v>
      </c>
      <c r="G1169" s="161">
        <v>0</v>
      </c>
      <c r="H1169" s="161">
        <v>0</v>
      </c>
      <c r="L1169">
        <v>297.82565399999999</v>
      </c>
      <c r="R1169">
        <v>618.39218000000005</v>
      </c>
      <c r="S1169">
        <v>618.39218000000005</v>
      </c>
      <c r="T1169" s="194">
        <v>618.39218000000005</v>
      </c>
      <c r="U1169" t="s">
        <v>193</v>
      </c>
      <c r="V1169">
        <v>45708.402766203704</v>
      </c>
    </row>
    <row r="1170" spans="1:22" x14ac:dyDescent="0.3">
      <c r="A1170" t="s">
        <v>91</v>
      </c>
      <c r="B1170" t="s">
        <v>92</v>
      </c>
      <c r="C1170" t="s">
        <v>93</v>
      </c>
      <c r="D1170" s="29">
        <v>45917</v>
      </c>
      <c r="E1170" s="161">
        <v>0</v>
      </c>
      <c r="F1170" s="161">
        <v>0</v>
      </c>
      <c r="G1170" s="161">
        <v>0</v>
      </c>
      <c r="H1170" s="161">
        <v>0</v>
      </c>
      <c r="M1170">
        <v>169.2</v>
      </c>
      <c r="N1170">
        <v>169.2</v>
      </c>
      <c r="R1170">
        <v>179.53321299999999</v>
      </c>
      <c r="S1170">
        <v>179.53321299999999</v>
      </c>
      <c r="T1170" s="194">
        <v>179.53321299999999</v>
      </c>
      <c r="U1170" t="s">
        <v>193</v>
      </c>
      <c r="V1170">
        <v>45566.313460648147</v>
      </c>
    </row>
    <row r="1171" spans="1:22" x14ac:dyDescent="0.3">
      <c r="A1171" t="s">
        <v>91</v>
      </c>
      <c r="B1171" t="s">
        <v>92</v>
      </c>
      <c r="C1171" t="s">
        <v>88</v>
      </c>
      <c r="D1171" s="29">
        <v>45917</v>
      </c>
      <c r="E1171" s="161">
        <v>0</v>
      </c>
      <c r="F1171" s="161">
        <v>0</v>
      </c>
      <c r="G1171" s="161">
        <v>0</v>
      </c>
      <c r="H1171" s="161">
        <v>0</v>
      </c>
      <c r="L1171">
        <v>297.82565399999999</v>
      </c>
      <c r="R1171">
        <v>618.39218000000005</v>
      </c>
      <c r="S1171">
        <v>618.39218000000005</v>
      </c>
      <c r="T1171" s="194">
        <v>618.39218000000005</v>
      </c>
      <c r="U1171" t="s">
        <v>193</v>
      </c>
      <c r="V1171">
        <v>45708.402650462966</v>
      </c>
    </row>
    <row r="1172" spans="1:22" x14ac:dyDescent="0.3">
      <c r="A1172" t="s">
        <v>91</v>
      </c>
      <c r="B1172" t="s">
        <v>92</v>
      </c>
      <c r="C1172" t="s">
        <v>93</v>
      </c>
      <c r="D1172" s="29">
        <v>45918</v>
      </c>
      <c r="E1172" s="161">
        <v>0</v>
      </c>
      <c r="F1172" s="161">
        <v>0</v>
      </c>
      <c r="G1172" s="161">
        <v>0</v>
      </c>
      <c r="H1172" s="161">
        <v>0</v>
      </c>
      <c r="M1172">
        <v>169.2</v>
      </c>
      <c r="N1172">
        <v>169.2</v>
      </c>
      <c r="R1172">
        <v>179.53321299999999</v>
      </c>
      <c r="S1172">
        <v>179.53321299999999</v>
      </c>
      <c r="T1172" s="194">
        <v>179.53321299999999</v>
      </c>
      <c r="U1172" t="s">
        <v>193</v>
      </c>
      <c r="V1172">
        <v>45566.313460648147</v>
      </c>
    </row>
    <row r="1173" spans="1:22" x14ac:dyDescent="0.3">
      <c r="A1173" t="s">
        <v>91</v>
      </c>
      <c r="B1173" t="s">
        <v>92</v>
      </c>
      <c r="C1173" t="s">
        <v>88</v>
      </c>
      <c r="D1173" s="29">
        <v>45918</v>
      </c>
      <c r="E1173" s="161">
        <v>0</v>
      </c>
      <c r="F1173" s="161">
        <v>0</v>
      </c>
      <c r="G1173" s="161">
        <v>0</v>
      </c>
      <c r="H1173" s="161">
        <v>0</v>
      </c>
      <c r="L1173">
        <v>297.82565399999999</v>
      </c>
      <c r="R1173">
        <v>618.39218000000005</v>
      </c>
      <c r="S1173">
        <v>618.39218000000005</v>
      </c>
      <c r="T1173" s="194">
        <v>618.39218000000005</v>
      </c>
      <c r="U1173" t="s">
        <v>193</v>
      </c>
      <c r="V1173">
        <v>45708.402638888889</v>
      </c>
    </row>
    <row r="1174" spans="1:22" x14ac:dyDescent="0.3">
      <c r="A1174" t="s">
        <v>91</v>
      </c>
      <c r="B1174" t="s">
        <v>92</v>
      </c>
      <c r="C1174" t="s">
        <v>93</v>
      </c>
      <c r="D1174" s="29">
        <v>45919</v>
      </c>
      <c r="E1174" s="161">
        <v>0</v>
      </c>
      <c r="F1174" s="161">
        <v>0</v>
      </c>
      <c r="G1174" s="161">
        <v>0</v>
      </c>
      <c r="H1174" s="161">
        <v>0</v>
      </c>
      <c r="M1174">
        <v>169.2</v>
      </c>
      <c r="N1174">
        <v>169.2</v>
      </c>
      <c r="R1174">
        <v>179.53321299999999</v>
      </c>
      <c r="S1174">
        <v>179.53321299999999</v>
      </c>
      <c r="T1174" s="194">
        <v>179.53321299999999</v>
      </c>
      <c r="U1174" t="s">
        <v>193</v>
      </c>
      <c r="V1174">
        <v>45566.313472222224</v>
      </c>
    </row>
    <row r="1175" spans="1:22" x14ac:dyDescent="0.3">
      <c r="A1175" t="s">
        <v>91</v>
      </c>
      <c r="B1175" t="s">
        <v>92</v>
      </c>
      <c r="C1175" t="s">
        <v>88</v>
      </c>
      <c r="D1175" s="29">
        <v>45919</v>
      </c>
      <c r="E1175" s="161">
        <v>0</v>
      </c>
      <c r="F1175" s="161">
        <v>0</v>
      </c>
      <c r="G1175" s="161">
        <v>0</v>
      </c>
      <c r="H1175" s="161">
        <v>0</v>
      </c>
      <c r="L1175">
        <v>297.82565399999999</v>
      </c>
      <c r="R1175">
        <v>618.39218000000005</v>
      </c>
      <c r="S1175">
        <v>618.39218000000005</v>
      </c>
      <c r="T1175" s="194">
        <v>618.39218000000005</v>
      </c>
      <c r="U1175" t="s">
        <v>193</v>
      </c>
      <c r="V1175">
        <v>45708.402685185189</v>
      </c>
    </row>
    <row r="1176" spans="1:22" x14ac:dyDescent="0.3">
      <c r="A1176" t="s">
        <v>91</v>
      </c>
      <c r="B1176" t="s">
        <v>92</v>
      </c>
      <c r="C1176" t="s">
        <v>93</v>
      </c>
      <c r="D1176" s="29">
        <v>45920</v>
      </c>
      <c r="E1176" s="161">
        <v>0</v>
      </c>
      <c r="F1176" s="161">
        <v>0</v>
      </c>
      <c r="G1176" s="161">
        <v>0</v>
      </c>
      <c r="H1176" s="161">
        <v>0</v>
      </c>
      <c r="M1176">
        <v>169.2</v>
      </c>
      <c r="N1176">
        <v>169.2</v>
      </c>
      <c r="R1176">
        <v>179.53321299999999</v>
      </c>
      <c r="S1176">
        <v>179.53321299999999</v>
      </c>
      <c r="T1176" s="194">
        <v>179.53321299999999</v>
      </c>
      <c r="U1176" t="s">
        <v>193</v>
      </c>
      <c r="V1176">
        <v>45566.313472222224</v>
      </c>
    </row>
    <row r="1177" spans="1:22" x14ac:dyDescent="0.3">
      <c r="A1177" t="s">
        <v>91</v>
      </c>
      <c r="B1177" t="s">
        <v>92</v>
      </c>
      <c r="C1177" t="s">
        <v>88</v>
      </c>
      <c r="D1177" s="29">
        <v>45920</v>
      </c>
      <c r="E1177" s="161">
        <v>0</v>
      </c>
      <c r="F1177" s="161">
        <v>0</v>
      </c>
      <c r="G1177" s="161">
        <v>0</v>
      </c>
      <c r="H1177" s="161">
        <v>0</v>
      </c>
      <c r="L1177">
        <v>297.82565399999999</v>
      </c>
      <c r="R1177">
        <v>618.39218000000005</v>
      </c>
      <c r="S1177">
        <v>618.39218000000005</v>
      </c>
      <c r="T1177" s="194">
        <v>618.39218000000005</v>
      </c>
      <c r="U1177" t="s">
        <v>193</v>
      </c>
      <c r="V1177">
        <v>45708.402696759258</v>
      </c>
    </row>
    <row r="1178" spans="1:22" x14ac:dyDescent="0.3">
      <c r="A1178" t="s">
        <v>91</v>
      </c>
      <c r="B1178" t="s">
        <v>92</v>
      </c>
      <c r="C1178" t="s">
        <v>93</v>
      </c>
      <c r="D1178" s="29">
        <v>45921</v>
      </c>
      <c r="E1178" s="161">
        <v>0</v>
      </c>
      <c r="F1178" s="161">
        <v>0</v>
      </c>
      <c r="G1178" s="161">
        <v>0</v>
      </c>
      <c r="H1178" s="161">
        <v>0</v>
      </c>
      <c r="M1178">
        <v>169.2</v>
      </c>
      <c r="N1178">
        <v>169.2</v>
      </c>
      <c r="R1178">
        <v>179.53321299999999</v>
      </c>
      <c r="S1178">
        <v>179.53321299999999</v>
      </c>
      <c r="T1178" s="194">
        <v>179.53321299999999</v>
      </c>
      <c r="U1178" t="s">
        <v>193</v>
      </c>
      <c r="V1178">
        <v>45566.313472222224</v>
      </c>
    </row>
    <row r="1179" spans="1:22" x14ac:dyDescent="0.3">
      <c r="A1179" t="s">
        <v>91</v>
      </c>
      <c r="B1179" t="s">
        <v>92</v>
      </c>
      <c r="C1179" t="s">
        <v>88</v>
      </c>
      <c r="D1179" s="29">
        <v>45921</v>
      </c>
      <c r="E1179" s="161">
        <v>0</v>
      </c>
      <c r="F1179" s="161">
        <v>0</v>
      </c>
      <c r="G1179" s="161">
        <v>0</v>
      </c>
      <c r="H1179" s="161">
        <v>0</v>
      </c>
      <c r="L1179">
        <v>297.82565399999999</v>
      </c>
      <c r="R1179">
        <v>618.39218000000005</v>
      </c>
      <c r="S1179">
        <v>618.39218000000005</v>
      </c>
      <c r="T1179" s="194">
        <v>618.39218000000005</v>
      </c>
      <c r="U1179" t="s">
        <v>193</v>
      </c>
      <c r="V1179">
        <v>45708.403055555558</v>
      </c>
    </row>
    <row r="1180" spans="1:22" x14ac:dyDescent="0.3">
      <c r="A1180" t="s">
        <v>91</v>
      </c>
      <c r="B1180" t="s">
        <v>92</v>
      </c>
      <c r="C1180" t="s">
        <v>93</v>
      </c>
      <c r="D1180" s="29">
        <v>45922</v>
      </c>
      <c r="E1180" s="161">
        <v>0</v>
      </c>
      <c r="F1180" s="161">
        <v>0</v>
      </c>
      <c r="G1180" s="161">
        <v>0</v>
      </c>
      <c r="H1180" s="161">
        <v>0</v>
      </c>
      <c r="M1180">
        <v>169.2</v>
      </c>
      <c r="N1180">
        <v>169.2</v>
      </c>
      <c r="R1180">
        <v>179.53321299999999</v>
      </c>
      <c r="S1180">
        <v>179.53321299999999</v>
      </c>
      <c r="T1180" s="194">
        <v>179.53321299999999</v>
      </c>
      <c r="U1180" t="s">
        <v>193</v>
      </c>
      <c r="V1180">
        <v>45566.313472222224</v>
      </c>
    </row>
    <row r="1181" spans="1:22" x14ac:dyDescent="0.3">
      <c r="A1181" t="s">
        <v>91</v>
      </c>
      <c r="B1181" t="s">
        <v>92</v>
      </c>
      <c r="C1181" t="s">
        <v>88</v>
      </c>
      <c r="D1181" s="29">
        <v>45922</v>
      </c>
      <c r="E1181" s="161">
        <v>0</v>
      </c>
      <c r="F1181" s="161">
        <v>0</v>
      </c>
      <c r="G1181" s="161">
        <v>0</v>
      </c>
      <c r="H1181" s="161">
        <v>0</v>
      </c>
      <c r="L1181">
        <v>297.82565399999999</v>
      </c>
      <c r="R1181">
        <v>618.39218000000005</v>
      </c>
      <c r="S1181">
        <v>618.39218000000005</v>
      </c>
      <c r="T1181" s="194">
        <v>618.39218000000005</v>
      </c>
      <c r="U1181" t="s">
        <v>193</v>
      </c>
      <c r="V1181">
        <v>45708.402962962966</v>
      </c>
    </row>
    <row r="1182" spans="1:22" x14ac:dyDescent="0.3">
      <c r="A1182" t="s">
        <v>91</v>
      </c>
      <c r="B1182" t="s">
        <v>92</v>
      </c>
      <c r="C1182" t="s">
        <v>93</v>
      </c>
      <c r="D1182" s="29">
        <v>45923</v>
      </c>
      <c r="E1182" s="161">
        <v>0</v>
      </c>
      <c r="F1182" s="161">
        <v>0</v>
      </c>
      <c r="G1182" s="161">
        <v>0</v>
      </c>
      <c r="H1182" s="161">
        <v>0</v>
      </c>
      <c r="M1182">
        <v>169.2</v>
      </c>
      <c r="N1182">
        <v>169.2</v>
      </c>
      <c r="R1182">
        <v>179.53321299999999</v>
      </c>
      <c r="S1182">
        <v>179.53321299999999</v>
      </c>
      <c r="T1182" s="194">
        <v>179.53321299999999</v>
      </c>
      <c r="U1182" t="s">
        <v>193</v>
      </c>
      <c r="V1182">
        <v>45566.313483796293</v>
      </c>
    </row>
    <row r="1183" spans="1:22" x14ac:dyDescent="0.3">
      <c r="A1183" t="s">
        <v>91</v>
      </c>
      <c r="B1183" t="s">
        <v>92</v>
      </c>
      <c r="C1183" t="s">
        <v>88</v>
      </c>
      <c r="D1183" s="29">
        <v>45923</v>
      </c>
      <c r="E1183" s="161">
        <v>0</v>
      </c>
      <c r="F1183" s="161">
        <v>0</v>
      </c>
      <c r="G1183" s="161">
        <v>0</v>
      </c>
      <c r="H1183" s="161">
        <v>0</v>
      </c>
      <c r="L1183">
        <v>297.82565399999999</v>
      </c>
      <c r="R1183">
        <v>618.39218000000005</v>
      </c>
      <c r="S1183">
        <v>618.39218000000005</v>
      </c>
      <c r="T1183" s="194">
        <v>618.39218000000005</v>
      </c>
      <c r="U1183" t="s">
        <v>193</v>
      </c>
      <c r="V1183">
        <v>45708.402673611112</v>
      </c>
    </row>
    <row r="1184" spans="1:22" x14ac:dyDescent="0.3">
      <c r="A1184" t="s">
        <v>91</v>
      </c>
      <c r="B1184" t="s">
        <v>92</v>
      </c>
      <c r="C1184" t="s">
        <v>93</v>
      </c>
      <c r="D1184" s="29">
        <v>45924</v>
      </c>
      <c r="E1184" s="161">
        <v>0</v>
      </c>
      <c r="F1184" s="161">
        <v>0</v>
      </c>
      <c r="G1184" s="161">
        <v>0</v>
      </c>
      <c r="H1184" s="161">
        <v>0</v>
      </c>
      <c r="M1184">
        <v>169.2</v>
      </c>
      <c r="N1184">
        <v>169.2</v>
      </c>
      <c r="R1184">
        <v>179.53321299999999</v>
      </c>
      <c r="S1184">
        <v>179.53321299999999</v>
      </c>
      <c r="T1184" s="194">
        <v>179.53321299999999</v>
      </c>
      <c r="U1184" t="s">
        <v>193</v>
      </c>
      <c r="V1184">
        <v>45566.313483796293</v>
      </c>
    </row>
    <row r="1185" spans="1:22" x14ac:dyDescent="0.3">
      <c r="A1185" t="s">
        <v>91</v>
      </c>
      <c r="B1185" t="s">
        <v>92</v>
      </c>
      <c r="C1185" t="s">
        <v>88</v>
      </c>
      <c r="D1185" s="29">
        <v>45924</v>
      </c>
      <c r="E1185" s="161">
        <v>0</v>
      </c>
      <c r="F1185" s="161">
        <v>0</v>
      </c>
      <c r="G1185" s="161">
        <v>0</v>
      </c>
      <c r="H1185" s="161">
        <v>0</v>
      </c>
      <c r="L1185">
        <v>297.82565399999999</v>
      </c>
      <c r="R1185">
        <v>618.39218000000005</v>
      </c>
      <c r="S1185">
        <v>618.39218000000005</v>
      </c>
      <c r="T1185" s="194">
        <v>618.39218000000005</v>
      </c>
      <c r="U1185" t="s">
        <v>193</v>
      </c>
      <c r="V1185">
        <v>45708.403738425928</v>
      </c>
    </row>
    <row r="1186" spans="1:22" x14ac:dyDescent="0.3">
      <c r="A1186" t="s">
        <v>91</v>
      </c>
      <c r="B1186" t="s">
        <v>92</v>
      </c>
      <c r="C1186" t="s">
        <v>93</v>
      </c>
      <c r="D1186" s="29">
        <v>45925</v>
      </c>
      <c r="E1186" s="161">
        <v>0</v>
      </c>
      <c r="F1186" s="161">
        <v>0</v>
      </c>
      <c r="G1186" s="161">
        <v>0</v>
      </c>
      <c r="H1186" s="161">
        <v>0</v>
      </c>
      <c r="M1186">
        <v>169.2</v>
      </c>
      <c r="N1186">
        <v>169.2</v>
      </c>
      <c r="R1186">
        <v>179.53321299999999</v>
      </c>
      <c r="S1186">
        <v>179.53321299999999</v>
      </c>
      <c r="T1186" s="194">
        <v>179.53321299999999</v>
      </c>
      <c r="U1186" t="s">
        <v>193</v>
      </c>
      <c r="V1186">
        <v>45566.31349537037</v>
      </c>
    </row>
    <row r="1187" spans="1:22" x14ac:dyDescent="0.3">
      <c r="A1187" t="s">
        <v>91</v>
      </c>
      <c r="B1187" t="s">
        <v>92</v>
      </c>
      <c r="C1187" t="s">
        <v>88</v>
      </c>
      <c r="D1187" s="29">
        <v>45925</v>
      </c>
      <c r="E1187" s="161">
        <v>0</v>
      </c>
      <c r="F1187" s="161">
        <v>0</v>
      </c>
      <c r="G1187" s="161">
        <v>0</v>
      </c>
      <c r="H1187" s="161">
        <v>0</v>
      </c>
      <c r="L1187">
        <v>297.82565399999999</v>
      </c>
      <c r="R1187">
        <v>618.39218000000005</v>
      </c>
      <c r="S1187">
        <v>618.39218000000005</v>
      </c>
      <c r="T1187" s="194">
        <v>618.39218000000005</v>
      </c>
      <c r="U1187" t="s">
        <v>193</v>
      </c>
      <c r="V1187">
        <v>45708.40315972222</v>
      </c>
    </row>
    <row r="1188" spans="1:22" x14ac:dyDescent="0.3">
      <c r="A1188" t="s">
        <v>91</v>
      </c>
      <c r="B1188" t="s">
        <v>92</v>
      </c>
      <c r="C1188" t="s">
        <v>93</v>
      </c>
      <c r="D1188" s="29">
        <v>45926</v>
      </c>
      <c r="E1188" s="161">
        <v>0</v>
      </c>
      <c r="F1188" s="161">
        <v>0</v>
      </c>
      <c r="G1188" s="161">
        <v>0</v>
      </c>
      <c r="H1188" s="161">
        <v>0</v>
      </c>
      <c r="M1188">
        <v>169.2</v>
      </c>
      <c r="N1188">
        <v>169.2</v>
      </c>
      <c r="R1188">
        <v>179.53321299999999</v>
      </c>
      <c r="S1188">
        <v>179.53321299999999</v>
      </c>
      <c r="T1188" s="194">
        <v>179.53321299999999</v>
      </c>
      <c r="U1188" t="s">
        <v>193</v>
      </c>
      <c r="V1188">
        <v>45566.31349537037</v>
      </c>
    </row>
    <row r="1189" spans="1:22" x14ac:dyDescent="0.3">
      <c r="A1189" t="s">
        <v>91</v>
      </c>
      <c r="B1189" t="s">
        <v>92</v>
      </c>
      <c r="C1189" t="s">
        <v>88</v>
      </c>
      <c r="D1189" s="29">
        <v>45926</v>
      </c>
      <c r="E1189" s="161">
        <v>0</v>
      </c>
      <c r="F1189" s="161">
        <v>0</v>
      </c>
      <c r="G1189" s="161">
        <v>0</v>
      </c>
      <c r="H1189" s="161">
        <v>0</v>
      </c>
      <c r="L1189">
        <v>297.82565399999999</v>
      </c>
      <c r="R1189">
        <v>618.39218000000005</v>
      </c>
      <c r="S1189">
        <v>618.39218000000005</v>
      </c>
      <c r="T1189" s="194">
        <v>618.39218000000005</v>
      </c>
      <c r="U1189" t="s">
        <v>193</v>
      </c>
      <c r="V1189">
        <v>45708.403622685182</v>
      </c>
    </row>
    <row r="1190" spans="1:22" x14ac:dyDescent="0.3">
      <c r="A1190" t="s">
        <v>91</v>
      </c>
      <c r="B1190" t="s">
        <v>92</v>
      </c>
      <c r="C1190" t="s">
        <v>93</v>
      </c>
      <c r="D1190" s="29">
        <v>45927</v>
      </c>
      <c r="E1190" s="161">
        <v>0</v>
      </c>
      <c r="F1190" s="161">
        <v>0</v>
      </c>
      <c r="G1190" s="161">
        <v>0</v>
      </c>
      <c r="H1190" s="161">
        <v>0</v>
      </c>
      <c r="M1190">
        <v>169.2</v>
      </c>
      <c r="N1190">
        <v>169.2</v>
      </c>
      <c r="R1190">
        <v>179.53321299999999</v>
      </c>
      <c r="S1190">
        <v>179.53321299999999</v>
      </c>
      <c r="T1190" s="194">
        <v>179.53321299999999</v>
      </c>
      <c r="U1190" t="s">
        <v>193</v>
      </c>
      <c r="V1190">
        <v>45566.31349537037</v>
      </c>
    </row>
    <row r="1191" spans="1:22" x14ac:dyDescent="0.3">
      <c r="A1191" t="s">
        <v>91</v>
      </c>
      <c r="B1191" t="s">
        <v>92</v>
      </c>
      <c r="C1191" t="s">
        <v>88</v>
      </c>
      <c r="D1191" s="29">
        <v>45927</v>
      </c>
      <c r="E1191" s="161">
        <v>0</v>
      </c>
      <c r="F1191" s="161">
        <v>0</v>
      </c>
      <c r="G1191" s="161">
        <v>0</v>
      </c>
      <c r="H1191" s="161">
        <v>0</v>
      </c>
      <c r="L1191">
        <v>297.82565399999999</v>
      </c>
      <c r="R1191">
        <v>618.39218000000005</v>
      </c>
      <c r="S1191">
        <v>618.39218000000005</v>
      </c>
      <c r="T1191" s="194">
        <v>618.39218000000005</v>
      </c>
      <c r="U1191" t="s">
        <v>193</v>
      </c>
      <c r="V1191">
        <v>45708.402592592596</v>
      </c>
    </row>
    <row r="1192" spans="1:22" x14ac:dyDescent="0.3">
      <c r="A1192" t="s">
        <v>91</v>
      </c>
      <c r="B1192" t="s">
        <v>92</v>
      </c>
      <c r="C1192" t="s">
        <v>93</v>
      </c>
      <c r="D1192" s="29">
        <v>45928</v>
      </c>
      <c r="E1192" s="161">
        <v>0</v>
      </c>
      <c r="F1192" s="161">
        <v>0</v>
      </c>
      <c r="G1192" s="161">
        <v>0</v>
      </c>
      <c r="H1192" s="161">
        <v>0</v>
      </c>
      <c r="M1192">
        <v>169.2</v>
      </c>
      <c r="N1192">
        <v>169.2</v>
      </c>
      <c r="R1192">
        <v>179.53321299999999</v>
      </c>
      <c r="S1192">
        <v>179.53321299999999</v>
      </c>
      <c r="T1192" s="194">
        <v>179.53321299999999</v>
      </c>
      <c r="U1192" t="s">
        <v>193</v>
      </c>
      <c r="V1192">
        <v>45566.31349537037</v>
      </c>
    </row>
    <row r="1193" spans="1:22" x14ac:dyDescent="0.3">
      <c r="A1193" t="s">
        <v>91</v>
      </c>
      <c r="B1193" t="s">
        <v>92</v>
      </c>
      <c r="C1193" t="s">
        <v>88</v>
      </c>
      <c r="D1193" s="29">
        <v>45928</v>
      </c>
      <c r="E1193" s="161">
        <v>0</v>
      </c>
      <c r="F1193" s="161">
        <v>0</v>
      </c>
      <c r="G1193" s="161">
        <v>0</v>
      </c>
      <c r="H1193" s="161">
        <v>0</v>
      </c>
      <c r="L1193">
        <v>297.82565399999999</v>
      </c>
      <c r="R1193">
        <v>618.39218000000005</v>
      </c>
      <c r="S1193">
        <v>618.39218000000005</v>
      </c>
      <c r="T1193" s="194">
        <v>618.39218000000005</v>
      </c>
      <c r="U1193" t="s">
        <v>193</v>
      </c>
      <c r="V1193">
        <v>45708.402916666666</v>
      </c>
    </row>
    <row r="1194" spans="1:22" x14ac:dyDescent="0.3">
      <c r="A1194" t="s">
        <v>91</v>
      </c>
      <c r="B1194" t="s">
        <v>92</v>
      </c>
      <c r="C1194" t="s">
        <v>93</v>
      </c>
      <c r="D1194" s="29">
        <v>45929</v>
      </c>
      <c r="E1194" s="161">
        <v>0</v>
      </c>
      <c r="F1194" s="161">
        <v>0</v>
      </c>
      <c r="G1194" s="161">
        <v>0</v>
      </c>
      <c r="H1194" s="161">
        <v>0</v>
      </c>
      <c r="M1194">
        <v>169.2</v>
      </c>
      <c r="N1194">
        <v>169.2</v>
      </c>
      <c r="R1194">
        <v>179.53321299999999</v>
      </c>
      <c r="S1194">
        <v>179.53321299999999</v>
      </c>
      <c r="T1194" s="194">
        <v>179.53321299999999</v>
      </c>
      <c r="U1194" t="s">
        <v>193</v>
      </c>
      <c r="V1194">
        <v>45566.313506944447</v>
      </c>
    </row>
    <row r="1195" spans="1:22" x14ac:dyDescent="0.3">
      <c r="A1195" t="s">
        <v>91</v>
      </c>
      <c r="B1195" t="s">
        <v>92</v>
      </c>
      <c r="C1195" t="s">
        <v>88</v>
      </c>
      <c r="D1195" s="29">
        <v>45929</v>
      </c>
      <c r="E1195" s="161">
        <v>0</v>
      </c>
      <c r="F1195" s="161">
        <v>0</v>
      </c>
      <c r="G1195" s="161">
        <v>0</v>
      </c>
      <c r="H1195" s="161">
        <v>0</v>
      </c>
      <c r="L1195">
        <v>297.82565399999999</v>
      </c>
      <c r="R1195">
        <v>618.39218000000005</v>
      </c>
      <c r="S1195">
        <v>618.39218000000005</v>
      </c>
      <c r="T1195" s="194">
        <v>618.39218000000005</v>
      </c>
      <c r="U1195" t="s">
        <v>193</v>
      </c>
      <c r="V1195">
        <v>45708.403599537036</v>
      </c>
    </row>
    <row r="1196" spans="1:22" x14ac:dyDescent="0.3">
      <c r="A1196" t="s">
        <v>91</v>
      </c>
      <c r="B1196" t="s">
        <v>92</v>
      </c>
      <c r="C1196" t="s">
        <v>93</v>
      </c>
      <c r="D1196" s="29">
        <v>45930</v>
      </c>
      <c r="E1196" s="161">
        <v>0</v>
      </c>
      <c r="F1196" s="161">
        <v>0</v>
      </c>
      <c r="G1196" s="161">
        <v>0</v>
      </c>
      <c r="H1196" s="161">
        <v>0</v>
      </c>
      <c r="M1196">
        <v>169.2</v>
      </c>
      <c r="N1196">
        <v>169.2</v>
      </c>
      <c r="R1196">
        <v>179.53321299999999</v>
      </c>
      <c r="S1196">
        <v>179.53321299999999</v>
      </c>
      <c r="T1196" s="194">
        <v>179.53321299999999</v>
      </c>
      <c r="U1196" t="s">
        <v>193</v>
      </c>
      <c r="V1196">
        <v>45566.313506944447</v>
      </c>
    </row>
    <row r="1197" spans="1:22" x14ac:dyDescent="0.3">
      <c r="A1197" t="s">
        <v>91</v>
      </c>
      <c r="B1197" t="s">
        <v>92</v>
      </c>
      <c r="C1197" t="s">
        <v>88</v>
      </c>
      <c r="D1197" s="29">
        <v>45930</v>
      </c>
      <c r="E1197" s="161">
        <v>0</v>
      </c>
      <c r="F1197" s="161">
        <v>0</v>
      </c>
      <c r="G1197" s="161">
        <v>0</v>
      </c>
      <c r="H1197" s="161">
        <v>0</v>
      </c>
      <c r="L1197">
        <v>297.82565399999999</v>
      </c>
      <c r="R1197">
        <v>618.39218000000005</v>
      </c>
      <c r="S1197">
        <v>618.39218000000005</v>
      </c>
      <c r="T1197" s="194">
        <v>618.39218000000005</v>
      </c>
      <c r="U1197" t="s">
        <v>193</v>
      </c>
      <c r="V1197">
        <v>45708.403645833336</v>
      </c>
    </row>
    <row r="1198" spans="1:22" x14ac:dyDescent="0.3">
      <c r="A1198" t="s">
        <v>91</v>
      </c>
      <c r="B1198" t="s">
        <v>92</v>
      </c>
      <c r="C1198" t="s">
        <v>93</v>
      </c>
      <c r="D1198" s="29">
        <v>45931</v>
      </c>
      <c r="E1198" s="161">
        <v>0</v>
      </c>
      <c r="F1198" s="161">
        <v>0</v>
      </c>
      <c r="G1198" s="161">
        <v>0</v>
      </c>
      <c r="H1198" s="161">
        <v>0</v>
      </c>
      <c r="M1198">
        <v>67.2</v>
      </c>
      <c r="N1198">
        <v>67.2</v>
      </c>
      <c r="R1198">
        <v>179.53321299999999</v>
      </c>
      <c r="S1198">
        <v>179.53321299999999</v>
      </c>
      <c r="T1198" s="194">
        <v>179.53321299999999</v>
      </c>
      <c r="U1198" t="s">
        <v>193</v>
      </c>
      <c r="V1198">
        <v>45597.313125000001</v>
      </c>
    </row>
    <row r="1199" spans="1:22" x14ac:dyDescent="0.3">
      <c r="A1199" t="s">
        <v>91</v>
      </c>
      <c r="B1199" t="s">
        <v>92</v>
      </c>
      <c r="C1199" t="s">
        <v>88</v>
      </c>
      <c r="D1199" s="29">
        <v>45931</v>
      </c>
      <c r="E1199" s="161">
        <v>0</v>
      </c>
      <c r="F1199" s="161">
        <v>0</v>
      </c>
      <c r="G1199" s="161">
        <v>0</v>
      </c>
      <c r="H1199" s="161">
        <v>0</v>
      </c>
      <c r="L1199">
        <v>296.03032200000001</v>
      </c>
      <c r="R1199">
        <v>618.39218000000005</v>
      </c>
      <c r="S1199">
        <v>618.39218000000005</v>
      </c>
      <c r="T1199" s="194">
        <v>618.39218000000005</v>
      </c>
      <c r="U1199" t="s">
        <v>193</v>
      </c>
      <c r="V1199">
        <v>45708.403645833336</v>
      </c>
    </row>
    <row r="1200" spans="1:22" x14ac:dyDescent="0.3">
      <c r="A1200" t="s">
        <v>91</v>
      </c>
      <c r="B1200" t="s">
        <v>92</v>
      </c>
      <c r="C1200" t="s">
        <v>93</v>
      </c>
      <c r="D1200" s="29">
        <v>45932</v>
      </c>
      <c r="E1200" s="161">
        <v>0</v>
      </c>
      <c r="F1200" s="161">
        <v>0</v>
      </c>
      <c r="G1200" s="161">
        <v>0</v>
      </c>
      <c r="H1200" s="161">
        <v>0</v>
      </c>
      <c r="M1200">
        <v>67.2</v>
      </c>
      <c r="N1200">
        <v>67.2</v>
      </c>
      <c r="R1200">
        <v>179.53321299999999</v>
      </c>
      <c r="S1200">
        <v>179.53321299999999</v>
      </c>
      <c r="T1200" s="194">
        <v>179.53321299999999</v>
      </c>
      <c r="U1200" t="s">
        <v>193</v>
      </c>
      <c r="V1200">
        <v>45597.313032407408</v>
      </c>
    </row>
    <row r="1201" spans="1:22" x14ac:dyDescent="0.3">
      <c r="A1201" t="s">
        <v>91</v>
      </c>
      <c r="B1201" t="s">
        <v>92</v>
      </c>
      <c r="C1201" t="s">
        <v>88</v>
      </c>
      <c r="D1201" s="29">
        <v>45932</v>
      </c>
      <c r="E1201" s="161">
        <v>0</v>
      </c>
      <c r="F1201" s="161">
        <v>0</v>
      </c>
      <c r="G1201" s="161">
        <v>0</v>
      </c>
      <c r="H1201" s="161">
        <v>0</v>
      </c>
      <c r="L1201">
        <v>296.03032200000001</v>
      </c>
      <c r="R1201">
        <v>618.39218000000005</v>
      </c>
      <c r="S1201">
        <v>618.39218000000005</v>
      </c>
      <c r="T1201" s="194">
        <v>618.39218000000005</v>
      </c>
      <c r="U1201" t="s">
        <v>193</v>
      </c>
      <c r="V1201">
        <v>45708.404166666667</v>
      </c>
    </row>
    <row r="1202" spans="1:22" x14ac:dyDescent="0.3">
      <c r="A1202" t="s">
        <v>91</v>
      </c>
      <c r="B1202" t="s">
        <v>92</v>
      </c>
      <c r="C1202" t="s">
        <v>93</v>
      </c>
      <c r="D1202" s="29">
        <v>45933</v>
      </c>
      <c r="E1202" s="161">
        <v>0</v>
      </c>
      <c r="F1202" s="161">
        <v>0</v>
      </c>
      <c r="G1202" s="161">
        <v>0</v>
      </c>
      <c r="H1202" s="161">
        <v>0</v>
      </c>
      <c r="M1202">
        <v>67.2</v>
      </c>
      <c r="N1202">
        <v>67.2</v>
      </c>
      <c r="R1202">
        <v>179.53321299999999</v>
      </c>
      <c r="S1202">
        <v>179.53321299999999</v>
      </c>
      <c r="T1202" s="194">
        <v>179.53321299999999</v>
      </c>
      <c r="U1202" t="s">
        <v>193</v>
      </c>
      <c r="V1202">
        <v>45597.313159722224</v>
      </c>
    </row>
    <row r="1203" spans="1:22" x14ac:dyDescent="0.3">
      <c r="A1203" t="s">
        <v>91</v>
      </c>
      <c r="B1203" t="s">
        <v>92</v>
      </c>
      <c r="C1203" t="s">
        <v>88</v>
      </c>
      <c r="D1203" s="29">
        <v>45933</v>
      </c>
      <c r="E1203" s="161">
        <v>0</v>
      </c>
      <c r="F1203" s="161">
        <v>0</v>
      </c>
      <c r="G1203" s="161">
        <v>0</v>
      </c>
      <c r="H1203" s="161">
        <v>0</v>
      </c>
      <c r="L1203">
        <v>296.03032200000001</v>
      </c>
      <c r="R1203">
        <v>618.39218000000005</v>
      </c>
      <c r="S1203">
        <v>618.39218000000005</v>
      </c>
      <c r="T1203" s="194">
        <v>618.39218000000005</v>
      </c>
      <c r="U1203" t="s">
        <v>193</v>
      </c>
      <c r="V1203">
        <v>45708.404293981483</v>
      </c>
    </row>
    <row r="1204" spans="1:22" x14ac:dyDescent="0.3">
      <c r="A1204" t="s">
        <v>91</v>
      </c>
      <c r="B1204" t="s">
        <v>92</v>
      </c>
      <c r="C1204" t="s">
        <v>93</v>
      </c>
      <c r="D1204" s="29">
        <v>45934</v>
      </c>
      <c r="E1204" s="161">
        <v>0</v>
      </c>
      <c r="F1204" s="161">
        <v>0</v>
      </c>
      <c r="G1204" s="161">
        <v>0</v>
      </c>
      <c r="H1204" s="161">
        <v>0</v>
      </c>
      <c r="M1204">
        <v>67.2</v>
      </c>
      <c r="N1204">
        <v>67.2</v>
      </c>
      <c r="R1204">
        <v>179.53321299999999</v>
      </c>
      <c r="S1204">
        <v>179.53321299999999</v>
      </c>
      <c r="T1204" s="194">
        <v>179.53321299999999</v>
      </c>
      <c r="U1204" t="s">
        <v>193</v>
      </c>
      <c r="V1204">
        <v>45597.313240740739</v>
      </c>
    </row>
    <row r="1205" spans="1:22" x14ac:dyDescent="0.3">
      <c r="A1205" t="s">
        <v>91</v>
      </c>
      <c r="B1205" t="s">
        <v>92</v>
      </c>
      <c r="C1205" t="s">
        <v>88</v>
      </c>
      <c r="D1205" s="29">
        <v>45934</v>
      </c>
      <c r="E1205" s="161">
        <v>0</v>
      </c>
      <c r="F1205" s="161">
        <v>0</v>
      </c>
      <c r="G1205" s="161">
        <v>0</v>
      </c>
      <c r="H1205" s="161">
        <v>0</v>
      </c>
      <c r="L1205">
        <v>296.03032200000001</v>
      </c>
      <c r="R1205">
        <v>618.39218000000005</v>
      </c>
      <c r="S1205">
        <v>618.39218000000005</v>
      </c>
      <c r="T1205" s="194">
        <v>618.39218000000005</v>
      </c>
      <c r="U1205" t="s">
        <v>193</v>
      </c>
      <c r="V1205">
        <v>45708.40421296296</v>
      </c>
    </row>
    <row r="1206" spans="1:22" x14ac:dyDescent="0.3">
      <c r="A1206" t="s">
        <v>91</v>
      </c>
      <c r="B1206" t="s">
        <v>92</v>
      </c>
      <c r="C1206" t="s">
        <v>93</v>
      </c>
      <c r="D1206" s="29">
        <v>45935</v>
      </c>
      <c r="E1206" s="161">
        <v>0</v>
      </c>
      <c r="F1206" s="161">
        <v>0</v>
      </c>
      <c r="G1206" s="161">
        <v>0</v>
      </c>
      <c r="H1206" s="161">
        <v>0</v>
      </c>
      <c r="M1206">
        <v>67.2</v>
      </c>
      <c r="N1206">
        <v>67.2</v>
      </c>
      <c r="R1206">
        <v>179.53321299999999</v>
      </c>
      <c r="S1206">
        <v>179.53321299999999</v>
      </c>
      <c r="T1206" s="194">
        <v>179.53321299999999</v>
      </c>
      <c r="U1206" t="s">
        <v>193</v>
      </c>
      <c r="V1206">
        <v>45597.313298611109</v>
      </c>
    </row>
    <row r="1207" spans="1:22" x14ac:dyDescent="0.3">
      <c r="A1207" t="s">
        <v>91</v>
      </c>
      <c r="B1207" t="s">
        <v>92</v>
      </c>
      <c r="C1207" t="s">
        <v>88</v>
      </c>
      <c r="D1207" s="29">
        <v>45935</v>
      </c>
      <c r="E1207" s="161">
        <v>0</v>
      </c>
      <c r="F1207" s="161">
        <v>0</v>
      </c>
      <c r="G1207" s="161">
        <v>0</v>
      </c>
      <c r="H1207" s="161">
        <v>0</v>
      </c>
      <c r="L1207">
        <v>296.03032200000001</v>
      </c>
      <c r="R1207">
        <v>618.39218000000005</v>
      </c>
      <c r="S1207">
        <v>618.39218000000005</v>
      </c>
      <c r="T1207" s="194">
        <v>618.39218000000005</v>
      </c>
      <c r="U1207" t="s">
        <v>193</v>
      </c>
      <c r="V1207">
        <v>45708.404143518521</v>
      </c>
    </row>
    <row r="1208" spans="1:22" x14ac:dyDescent="0.3">
      <c r="A1208" t="s">
        <v>91</v>
      </c>
      <c r="B1208" t="s">
        <v>92</v>
      </c>
      <c r="C1208" t="s">
        <v>93</v>
      </c>
      <c r="D1208" s="29">
        <v>45936</v>
      </c>
      <c r="E1208" s="161">
        <v>0</v>
      </c>
      <c r="F1208" s="161">
        <v>0</v>
      </c>
      <c r="G1208" s="161">
        <v>0</v>
      </c>
      <c r="H1208" s="161">
        <v>0</v>
      </c>
      <c r="M1208">
        <v>67.2</v>
      </c>
      <c r="N1208">
        <v>67.2</v>
      </c>
      <c r="R1208">
        <v>179.53321299999999</v>
      </c>
      <c r="S1208">
        <v>179.53321299999999</v>
      </c>
      <c r="T1208" s="194">
        <v>179.53321299999999</v>
      </c>
      <c r="U1208" t="s">
        <v>193</v>
      </c>
      <c r="V1208">
        <v>45597.313356481478</v>
      </c>
    </row>
    <row r="1209" spans="1:22" x14ac:dyDescent="0.3">
      <c r="A1209" t="s">
        <v>91</v>
      </c>
      <c r="B1209" t="s">
        <v>92</v>
      </c>
      <c r="C1209" t="s">
        <v>88</v>
      </c>
      <c r="D1209" s="29">
        <v>45936</v>
      </c>
      <c r="E1209" s="161">
        <v>0</v>
      </c>
      <c r="F1209" s="161">
        <v>0</v>
      </c>
      <c r="G1209" s="161">
        <v>0</v>
      </c>
      <c r="H1209" s="161">
        <v>0</v>
      </c>
      <c r="L1209">
        <v>296.03032200000001</v>
      </c>
      <c r="R1209">
        <v>618.39218000000005</v>
      </c>
      <c r="S1209">
        <v>618.39218000000005</v>
      </c>
      <c r="T1209" s="194">
        <v>618.39218000000005</v>
      </c>
      <c r="U1209" t="s">
        <v>193</v>
      </c>
      <c r="V1209">
        <v>45708.404467592591</v>
      </c>
    </row>
    <row r="1210" spans="1:22" x14ac:dyDescent="0.3">
      <c r="A1210" t="s">
        <v>91</v>
      </c>
      <c r="B1210" t="s">
        <v>92</v>
      </c>
      <c r="C1210" t="s">
        <v>93</v>
      </c>
      <c r="D1210" s="29">
        <v>45937</v>
      </c>
      <c r="E1210" s="161">
        <v>0</v>
      </c>
      <c r="F1210" s="161">
        <v>0</v>
      </c>
      <c r="G1210" s="161">
        <v>0</v>
      </c>
      <c r="H1210" s="161">
        <v>0</v>
      </c>
      <c r="M1210">
        <v>67.2</v>
      </c>
      <c r="N1210">
        <v>67.2</v>
      </c>
      <c r="R1210">
        <v>179.53321299999999</v>
      </c>
      <c r="S1210">
        <v>179.53321299999999</v>
      </c>
      <c r="T1210" s="194">
        <v>179.53321299999999</v>
      </c>
      <c r="U1210" t="s">
        <v>193</v>
      </c>
      <c r="V1210">
        <v>45597.313356481478</v>
      </c>
    </row>
    <row r="1211" spans="1:22" x14ac:dyDescent="0.3">
      <c r="A1211" t="s">
        <v>91</v>
      </c>
      <c r="B1211" t="s">
        <v>92</v>
      </c>
      <c r="C1211" t="s">
        <v>88</v>
      </c>
      <c r="D1211" s="29">
        <v>45937</v>
      </c>
      <c r="E1211" s="161">
        <v>0</v>
      </c>
      <c r="F1211" s="161">
        <v>0</v>
      </c>
      <c r="G1211" s="161">
        <v>0</v>
      </c>
      <c r="H1211" s="161">
        <v>0</v>
      </c>
      <c r="L1211">
        <v>296.03032200000001</v>
      </c>
      <c r="R1211">
        <v>618.39218000000005</v>
      </c>
      <c r="S1211">
        <v>618.39218000000005</v>
      </c>
      <c r="T1211" s="194">
        <v>618.39218000000005</v>
      </c>
      <c r="U1211" t="s">
        <v>193</v>
      </c>
      <c r="V1211">
        <v>45708.404004629629</v>
      </c>
    </row>
    <row r="1212" spans="1:22" x14ac:dyDescent="0.3">
      <c r="A1212" t="s">
        <v>91</v>
      </c>
      <c r="B1212" t="s">
        <v>92</v>
      </c>
      <c r="C1212" t="s">
        <v>93</v>
      </c>
      <c r="D1212" s="29">
        <v>45938</v>
      </c>
      <c r="E1212" s="161">
        <v>0</v>
      </c>
      <c r="F1212" s="161">
        <v>0</v>
      </c>
      <c r="G1212" s="161">
        <v>0</v>
      </c>
      <c r="H1212" s="161">
        <v>0</v>
      </c>
      <c r="M1212">
        <v>67.2</v>
      </c>
      <c r="N1212">
        <v>67.2</v>
      </c>
      <c r="R1212">
        <v>179.53321299999999</v>
      </c>
      <c r="S1212">
        <v>179.53321299999999</v>
      </c>
      <c r="T1212" s="194">
        <v>179.53321299999999</v>
      </c>
      <c r="U1212" t="s">
        <v>193</v>
      </c>
      <c r="V1212">
        <v>45597.313356481478</v>
      </c>
    </row>
    <row r="1213" spans="1:22" x14ac:dyDescent="0.3">
      <c r="A1213" t="s">
        <v>91</v>
      </c>
      <c r="B1213" t="s">
        <v>92</v>
      </c>
      <c r="C1213" t="s">
        <v>88</v>
      </c>
      <c r="D1213" s="29">
        <v>45938</v>
      </c>
      <c r="E1213" s="161">
        <v>0</v>
      </c>
      <c r="F1213" s="161">
        <v>0</v>
      </c>
      <c r="G1213" s="161">
        <v>0</v>
      </c>
      <c r="H1213" s="161">
        <v>0</v>
      </c>
      <c r="L1213">
        <v>296.03032200000001</v>
      </c>
      <c r="R1213">
        <v>618.39218000000005</v>
      </c>
      <c r="S1213">
        <v>618.39218000000005</v>
      </c>
      <c r="T1213" s="194">
        <v>618.39218000000005</v>
      </c>
      <c r="U1213" t="s">
        <v>193</v>
      </c>
      <c r="V1213">
        <v>45708.40457175926</v>
      </c>
    </row>
    <row r="1214" spans="1:22" x14ac:dyDescent="0.3">
      <c r="A1214" t="s">
        <v>91</v>
      </c>
      <c r="B1214" t="s">
        <v>92</v>
      </c>
      <c r="C1214" t="s">
        <v>93</v>
      </c>
      <c r="D1214" s="29">
        <v>45939</v>
      </c>
      <c r="E1214" s="161">
        <v>0</v>
      </c>
      <c r="F1214" s="161">
        <v>0</v>
      </c>
      <c r="G1214" s="161">
        <v>0</v>
      </c>
      <c r="H1214" s="161">
        <v>0</v>
      </c>
      <c r="M1214">
        <v>67.2</v>
      </c>
      <c r="N1214">
        <v>67.2</v>
      </c>
      <c r="R1214">
        <v>179.53321299999999</v>
      </c>
      <c r="S1214">
        <v>179.53321299999999</v>
      </c>
      <c r="T1214" s="194">
        <v>179.53321299999999</v>
      </c>
      <c r="U1214" t="s">
        <v>193</v>
      </c>
      <c r="V1214">
        <v>45597.313368055555</v>
      </c>
    </row>
    <row r="1215" spans="1:22" x14ac:dyDescent="0.3">
      <c r="A1215" t="s">
        <v>91</v>
      </c>
      <c r="B1215" t="s">
        <v>92</v>
      </c>
      <c r="C1215" t="s">
        <v>88</v>
      </c>
      <c r="D1215" s="29">
        <v>45939</v>
      </c>
      <c r="E1215" s="161">
        <v>0</v>
      </c>
      <c r="F1215" s="161">
        <v>0</v>
      </c>
      <c r="G1215" s="161">
        <v>0</v>
      </c>
      <c r="H1215" s="161">
        <v>0</v>
      </c>
      <c r="L1215">
        <v>296.03032200000001</v>
      </c>
      <c r="R1215">
        <v>618.39218000000005</v>
      </c>
      <c r="S1215">
        <v>618.39218000000005</v>
      </c>
      <c r="T1215" s="194">
        <v>618.39218000000005</v>
      </c>
      <c r="U1215" t="s">
        <v>193</v>
      </c>
      <c r="V1215">
        <v>45708.404756944445</v>
      </c>
    </row>
    <row r="1216" spans="1:22" x14ac:dyDescent="0.3">
      <c r="A1216" t="s">
        <v>91</v>
      </c>
      <c r="B1216" t="s">
        <v>92</v>
      </c>
      <c r="C1216" t="s">
        <v>93</v>
      </c>
      <c r="D1216" s="29">
        <v>45940</v>
      </c>
      <c r="E1216" s="161">
        <v>0</v>
      </c>
      <c r="F1216" s="161">
        <v>0</v>
      </c>
      <c r="G1216" s="161">
        <v>0</v>
      </c>
      <c r="H1216" s="161">
        <v>0</v>
      </c>
      <c r="M1216">
        <v>67.2</v>
      </c>
      <c r="N1216">
        <v>67.2</v>
      </c>
      <c r="R1216">
        <v>179.53321299999999</v>
      </c>
      <c r="S1216">
        <v>179.53321299999999</v>
      </c>
      <c r="T1216" s="194">
        <v>179.53321299999999</v>
      </c>
      <c r="U1216" t="s">
        <v>193</v>
      </c>
      <c r="V1216">
        <v>45597.313368055555</v>
      </c>
    </row>
    <row r="1217" spans="1:22" x14ac:dyDescent="0.3">
      <c r="A1217" t="s">
        <v>91</v>
      </c>
      <c r="B1217" t="s">
        <v>92</v>
      </c>
      <c r="C1217" t="s">
        <v>88</v>
      </c>
      <c r="D1217" s="29">
        <v>45940</v>
      </c>
      <c r="E1217" s="161">
        <v>0</v>
      </c>
      <c r="F1217" s="161">
        <v>0</v>
      </c>
      <c r="G1217" s="161">
        <v>0</v>
      </c>
      <c r="H1217" s="161">
        <v>0</v>
      </c>
      <c r="L1217">
        <v>296.03032200000001</v>
      </c>
      <c r="R1217">
        <v>618.39218000000005</v>
      </c>
      <c r="S1217">
        <v>618.39218000000005</v>
      </c>
      <c r="T1217" s="194">
        <v>618.39218000000005</v>
      </c>
      <c r="U1217" t="s">
        <v>193</v>
      </c>
      <c r="V1217">
        <v>45708.404641203706</v>
      </c>
    </row>
    <row r="1218" spans="1:22" x14ac:dyDescent="0.3">
      <c r="A1218" t="s">
        <v>91</v>
      </c>
      <c r="B1218" t="s">
        <v>92</v>
      </c>
      <c r="C1218" t="s">
        <v>93</v>
      </c>
      <c r="D1218" s="29">
        <v>45941</v>
      </c>
      <c r="E1218" s="161">
        <v>0</v>
      </c>
      <c r="F1218" s="161">
        <v>0</v>
      </c>
      <c r="G1218" s="161">
        <v>0</v>
      </c>
      <c r="H1218" s="161">
        <v>0</v>
      </c>
      <c r="M1218">
        <v>67.2</v>
      </c>
      <c r="N1218">
        <v>67.2</v>
      </c>
      <c r="R1218">
        <v>179.53321299999999</v>
      </c>
      <c r="S1218">
        <v>179.53321299999999</v>
      </c>
      <c r="T1218" s="194">
        <v>179.53321299999999</v>
      </c>
      <c r="U1218" t="s">
        <v>193</v>
      </c>
      <c r="V1218">
        <v>45597.313379629632</v>
      </c>
    </row>
    <row r="1219" spans="1:22" x14ac:dyDescent="0.3">
      <c r="A1219" t="s">
        <v>91</v>
      </c>
      <c r="B1219" t="s">
        <v>92</v>
      </c>
      <c r="C1219" t="s">
        <v>88</v>
      </c>
      <c r="D1219" s="29">
        <v>45941</v>
      </c>
      <c r="E1219" s="161">
        <v>0</v>
      </c>
      <c r="F1219" s="161">
        <v>0</v>
      </c>
      <c r="G1219" s="161">
        <v>0</v>
      </c>
      <c r="H1219" s="161">
        <v>0</v>
      </c>
      <c r="L1219">
        <v>296.03032200000001</v>
      </c>
      <c r="R1219">
        <v>618.39218000000005</v>
      </c>
      <c r="S1219">
        <v>618.39218000000005</v>
      </c>
      <c r="T1219" s="194">
        <v>618.39218000000005</v>
      </c>
      <c r="U1219" t="s">
        <v>193</v>
      </c>
      <c r="V1219">
        <v>45708.403703703705</v>
      </c>
    </row>
    <row r="1220" spans="1:22" x14ac:dyDescent="0.3">
      <c r="A1220" t="s">
        <v>91</v>
      </c>
      <c r="B1220" t="s">
        <v>92</v>
      </c>
      <c r="C1220" t="s">
        <v>93</v>
      </c>
      <c r="D1220" s="29">
        <v>45942</v>
      </c>
      <c r="E1220" s="161">
        <v>0</v>
      </c>
      <c r="F1220" s="161">
        <v>0</v>
      </c>
      <c r="G1220" s="161">
        <v>0</v>
      </c>
      <c r="H1220" s="161">
        <v>0</v>
      </c>
      <c r="M1220">
        <v>67.2</v>
      </c>
      <c r="N1220">
        <v>67.2</v>
      </c>
      <c r="R1220">
        <v>179.53321299999999</v>
      </c>
      <c r="S1220">
        <v>179.53321299999999</v>
      </c>
      <c r="T1220" s="194">
        <v>179.53321299999999</v>
      </c>
      <c r="U1220" t="s">
        <v>193</v>
      </c>
      <c r="V1220">
        <v>45597.313379629632</v>
      </c>
    </row>
    <row r="1221" spans="1:22" x14ac:dyDescent="0.3">
      <c r="A1221" t="s">
        <v>91</v>
      </c>
      <c r="B1221" t="s">
        <v>92</v>
      </c>
      <c r="C1221" t="s">
        <v>88</v>
      </c>
      <c r="D1221" s="29">
        <v>45942</v>
      </c>
      <c r="E1221" s="161">
        <v>0</v>
      </c>
      <c r="F1221" s="161">
        <v>0</v>
      </c>
      <c r="G1221" s="161">
        <v>0</v>
      </c>
      <c r="H1221" s="161">
        <v>0</v>
      </c>
      <c r="L1221">
        <v>296.03032200000001</v>
      </c>
      <c r="R1221">
        <v>618.39218000000005</v>
      </c>
      <c r="S1221">
        <v>618.39218000000005</v>
      </c>
      <c r="T1221" s="194">
        <v>618.39218000000005</v>
      </c>
      <c r="U1221" t="s">
        <v>193</v>
      </c>
      <c r="V1221">
        <v>45708.40388888889</v>
      </c>
    </row>
    <row r="1222" spans="1:22" x14ac:dyDescent="0.3">
      <c r="A1222" t="s">
        <v>91</v>
      </c>
      <c r="B1222" t="s">
        <v>92</v>
      </c>
      <c r="C1222" t="s">
        <v>93</v>
      </c>
      <c r="D1222" s="29">
        <v>45943</v>
      </c>
      <c r="E1222" s="161">
        <v>0</v>
      </c>
      <c r="F1222" s="161">
        <v>0</v>
      </c>
      <c r="G1222" s="161">
        <v>0</v>
      </c>
      <c r="H1222" s="161">
        <v>0</v>
      </c>
      <c r="M1222">
        <v>67.2</v>
      </c>
      <c r="N1222">
        <v>67.2</v>
      </c>
      <c r="R1222">
        <v>179.53321299999999</v>
      </c>
      <c r="S1222">
        <v>179.53321299999999</v>
      </c>
      <c r="T1222" s="194">
        <v>179.53321299999999</v>
      </c>
      <c r="U1222" t="s">
        <v>193</v>
      </c>
      <c r="V1222">
        <v>45597.313379629632</v>
      </c>
    </row>
    <row r="1223" spans="1:22" x14ac:dyDescent="0.3">
      <c r="A1223" t="s">
        <v>91</v>
      </c>
      <c r="B1223" t="s">
        <v>92</v>
      </c>
      <c r="C1223" t="s">
        <v>88</v>
      </c>
      <c r="D1223" s="29">
        <v>45943</v>
      </c>
      <c r="E1223" s="161">
        <v>0</v>
      </c>
      <c r="F1223" s="161">
        <v>0</v>
      </c>
      <c r="G1223" s="161">
        <v>0</v>
      </c>
      <c r="H1223" s="161">
        <v>0</v>
      </c>
      <c r="L1223">
        <v>296.03032200000001</v>
      </c>
      <c r="R1223">
        <v>618.39218000000005</v>
      </c>
      <c r="S1223">
        <v>618.39218000000005</v>
      </c>
      <c r="T1223" s="194">
        <v>618.39218000000005</v>
      </c>
      <c r="U1223" t="s">
        <v>193</v>
      </c>
      <c r="V1223">
        <v>45708.404305555552</v>
      </c>
    </row>
    <row r="1224" spans="1:22" x14ac:dyDescent="0.3">
      <c r="A1224" t="s">
        <v>91</v>
      </c>
      <c r="B1224" t="s">
        <v>92</v>
      </c>
      <c r="C1224" t="s">
        <v>93</v>
      </c>
      <c r="D1224" s="29">
        <v>45944</v>
      </c>
      <c r="E1224" s="161">
        <v>0</v>
      </c>
      <c r="F1224" s="161">
        <v>0</v>
      </c>
      <c r="G1224" s="161">
        <v>0</v>
      </c>
      <c r="H1224" s="161">
        <v>0</v>
      </c>
      <c r="M1224">
        <v>67.2</v>
      </c>
      <c r="N1224">
        <v>67.2</v>
      </c>
      <c r="R1224">
        <v>179.53321299999999</v>
      </c>
      <c r="S1224">
        <v>179.53321299999999</v>
      </c>
      <c r="T1224" s="194">
        <v>179.53321299999999</v>
      </c>
      <c r="U1224" t="s">
        <v>193</v>
      </c>
      <c r="V1224">
        <v>45597.313391203701</v>
      </c>
    </row>
    <row r="1225" spans="1:22" x14ac:dyDescent="0.3">
      <c r="A1225" t="s">
        <v>91</v>
      </c>
      <c r="B1225" t="s">
        <v>92</v>
      </c>
      <c r="C1225" t="s">
        <v>88</v>
      </c>
      <c r="D1225" s="29">
        <v>45944</v>
      </c>
      <c r="E1225" s="161">
        <v>0</v>
      </c>
      <c r="F1225" s="161">
        <v>0</v>
      </c>
      <c r="G1225" s="161">
        <v>0</v>
      </c>
      <c r="H1225" s="161">
        <v>0</v>
      </c>
      <c r="L1225">
        <v>296.03032200000001</v>
      </c>
      <c r="R1225">
        <v>618.39218000000005</v>
      </c>
      <c r="S1225">
        <v>618.39218000000005</v>
      </c>
      <c r="T1225" s="194">
        <v>618.39218000000005</v>
      </c>
      <c r="U1225" t="s">
        <v>193</v>
      </c>
      <c r="V1225">
        <v>45708.404027777775</v>
      </c>
    </row>
    <row r="1226" spans="1:22" x14ac:dyDescent="0.3">
      <c r="A1226" t="s">
        <v>91</v>
      </c>
      <c r="B1226" t="s">
        <v>92</v>
      </c>
      <c r="C1226" t="s">
        <v>93</v>
      </c>
      <c r="D1226" s="29">
        <v>45945</v>
      </c>
      <c r="E1226" s="161">
        <v>0</v>
      </c>
      <c r="F1226" s="161">
        <v>0</v>
      </c>
      <c r="G1226" s="161">
        <v>0</v>
      </c>
      <c r="H1226" s="161">
        <v>0</v>
      </c>
      <c r="M1226">
        <v>67.2</v>
      </c>
      <c r="N1226">
        <v>67.2</v>
      </c>
      <c r="R1226">
        <v>179.53321299999999</v>
      </c>
      <c r="S1226">
        <v>179.53321299999999</v>
      </c>
      <c r="T1226" s="194">
        <v>179.53321299999999</v>
      </c>
      <c r="U1226" t="s">
        <v>193</v>
      </c>
      <c r="V1226">
        <v>45597.313402777778</v>
      </c>
    </row>
    <row r="1227" spans="1:22" x14ac:dyDescent="0.3">
      <c r="A1227" t="s">
        <v>91</v>
      </c>
      <c r="B1227" t="s">
        <v>92</v>
      </c>
      <c r="C1227" t="s">
        <v>88</v>
      </c>
      <c r="D1227" s="29">
        <v>45945</v>
      </c>
      <c r="E1227" s="161">
        <v>0</v>
      </c>
      <c r="F1227" s="161">
        <v>0</v>
      </c>
      <c r="G1227" s="161">
        <v>0</v>
      </c>
      <c r="H1227" s="161">
        <v>0</v>
      </c>
      <c r="L1227">
        <v>296.03032200000001</v>
      </c>
      <c r="R1227">
        <v>618.39218000000005</v>
      </c>
      <c r="S1227">
        <v>618.39218000000005</v>
      </c>
      <c r="T1227" s="194">
        <v>618.39218000000005</v>
      </c>
      <c r="U1227" t="s">
        <v>193</v>
      </c>
      <c r="V1227">
        <v>45708.404444444444</v>
      </c>
    </row>
    <row r="1228" spans="1:22" x14ac:dyDescent="0.3">
      <c r="A1228" t="s">
        <v>91</v>
      </c>
      <c r="B1228" t="s">
        <v>92</v>
      </c>
      <c r="C1228" t="s">
        <v>93</v>
      </c>
      <c r="D1228" s="29">
        <v>45946</v>
      </c>
      <c r="E1228" s="161">
        <v>0</v>
      </c>
      <c r="F1228" s="161">
        <v>0</v>
      </c>
      <c r="G1228" s="161">
        <v>0</v>
      </c>
      <c r="H1228" s="161">
        <v>0</v>
      </c>
      <c r="M1228">
        <v>67.2</v>
      </c>
      <c r="N1228">
        <v>67.2</v>
      </c>
      <c r="R1228">
        <v>179.53321299999999</v>
      </c>
      <c r="S1228">
        <v>179.53321299999999</v>
      </c>
      <c r="T1228" s="194">
        <v>179.53321299999999</v>
      </c>
      <c r="U1228" t="s">
        <v>193</v>
      </c>
      <c r="V1228">
        <v>45597.313391203701</v>
      </c>
    </row>
    <row r="1229" spans="1:22" x14ac:dyDescent="0.3">
      <c r="A1229" t="s">
        <v>91</v>
      </c>
      <c r="B1229" t="s">
        <v>92</v>
      </c>
      <c r="C1229" t="s">
        <v>88</v>
      </c>
      <c r="D1229" s="29">
        <v>45946</v>
      </c>
      <c r="E1229" s="161">
        <v>0</v>
      </c>
      <c r="F1229" s="161">
        <v>0</v>
      </c>
      <c r="G1229" s="161">
        <v>0</v>
      </c>
      <c r="H1229" s="161">
        <v>0</v>
      </c>
      <c r="L1229">
        <v>296.03032200000001</v>
      </c>
      <c r="R1229">
        <v>618.39218000000005</v>
      </c>
      <c r="S1229">
        <v>618.39218000000005</v>
      </c>
      <c r="T1229" s="194">
        <v>618.39218000000005</v>
      </c>
      <c r="U1229" t="s">
        <v>193</v>
      </c>
      <c r="V1229">
        <v>45708.404351851852</v>
      </c>
    </row>
    <row r="1230" spans="1:22" x14ac:dyDescent="0.3">
      <c r="A1230" t="s">
        <v>91</v>
      </c>
      <c r="B1230" t="s">
        <v>92</v>
      </c>
      <c r="C1230" t="s">
        <v>93</v>
      </c>
      <c r="D1230" s="29">
        <v>45947</v>
      </c>
      <c r="E1230" s="161">
        <v>0</v>
      </c>
      <c r="F1230" s="161">
        <v>0</v>
      </c>
      <c r="G1230" s="161">
        <v>0</v>
      </c>
      <c r="H1230" s="161">
        <v>0</v>
      </c>
      <c r="M1230">
        <v>67.2</v>
      </c>
      <c r="N1230">
        <v>67.2</v>
      </c>
      <c r="R1230">
        <v>179.53321299999999</v>
      </c>
      <c r="S1230">
        <v>179.53321299999999</v>
      </c>
      <c r="T1230" s="194">
        <v>179.53321299999999</v>
      </c>
      <c r="U1230" t="s">
        <v>193</v>
      </c>
      <c r="V1230">
        <v>45597.313402777778</v>
      </c>
    </row>
    <row r="1231" spans="1:22" x14ac:dyDescent="0.3">
      <c r="A1231" t="s">
        <v>91</v>
      </c>
      <c r="B1231" t="s">
        <v>92</v>
      </c>
      <c r="C1231" t="s">
        <v>88</v>
      </c>
      <c r="D1231" s="29">
        <v>45947</v>
      </c>
      <c r="E1231" s="161">
        <v>0</v>
      </c>
      <c r="F1231" s="161">
        <v>0</v>
      </c>
      <c r="G1231" s="161">
        <v>0</v>
      </c>
      <c r="H1231" s="161">
        <v>0</v>
      </c>
      <c r="L1231">
        <v>296.03032200000001</v>
      </c>
      <c r="R1231">
        <v>618.39218000000005</v>
      </c>
      <c r="S1231">
        <v>618.39218000000005</v>
      </c>
      <c r="T1231" s="194">
        <v>618.39218000000005</v>
      </c>
      <c r="U1231" t="s">
        <v>193</v>
      </c>
      <c r="V1231">
        <v>45708.404386574075</v>
      </c>
    </row>
    <row r="1232" spans="1:22" x14ac:dyDescent="0.3">
      <c r="A1232" t="s">
        <v>91</v>
      </c>
      <c r="B1232" t="s">
        <v>92</v>
      </c>
      <c r="C1232" t="s">
        <v>93</v>
      </c>
      <c r="D1232" s="29">
        <v>45948</v>
      </c>
      <c r="E1232" s="161">
        <v>0</v>
      </c>
      <c r="F1232" s="161">
        <v>0</v>
      </c>
      <c r="G1232" s="161">
        <v>0</v>
      </c>
      <c r="H1232" s="161">
        <v>0</v>
      </c>
      <c r="M1232">
        <v>67.2</v>
      </c>
      <c r="N1232">
        <v>67.2</v>
      </c>
      <c r="R1232">
        <v>179.53321299999999</v>
      </c>
      <c r="S1232">
        <v>179.53321299999999</v>
      </c>
      <c r="T1232" s="194">
        <v>179.53321299999999</v>
      </c>
      <c r="U1232" t="s">
        <v>193</v>
      </c>
      <c r="V1232">
        <v>45597.313414351855</v>
      </c>
    </row>
    <row r="1233" spans="1:22" x14ac:dyDescent="0.3">
      <c r="A1233" t="s">
        <v>91</v>
      </c>
      <c r="B1233" t="s">
        <v>92</v>
      </c>
      <c r="C1233" t="s">
        <v>88</v>
      </c>
      <c r="D1233" s="29">
        <v>45948</v>
      </c>
      <c r="E1233" s="161">
        <v>0</v>
      </c>
      <c r="F1233" s="161">
        <v>0</v>
      </c>
      <c r="G1233" s="161">
        <v>0</v>
      </c>
      <c r="H1233" s="161">
        <v>0</v>
      </c>
      <c r="L1233">
        <v>296.03032200000001</v>
      </c>
      <c r="R1233">
        <v>618.39218000000005</v>
      </c>
      <c r="S1233">
        <v>618.39218000000005</v>
      </c>
      <c r="T1233" s="194">
        <v>618.39218000000005</v>
      </c>
      <c r="U1233" t="s">
        <v>193</v>
      </c>
      <c r="V1233">
        <v>45708.404328703706</v>
      </c>
    </row>
    <row r="1234" spans="1:22" x14ac:dyDescent="0.3">
      <c r="A1234" t="s">
        <v>91</v>
      </c>
      <c r="B1234" t="s">
        <v>92</v>
      </c>
      <c r="C1234" t="s">
        <v>93</v>
      </c>
      <c r="D1234" s="29">
        <v>45949</v>
      </c>
      <c r="E1234" s="161">
        <v>0</v>
      </c>
      <c r="F1234" s="161">
        <v>0</v>
      </c>
      <c r="G1234" s="161">
        <v>0</v>
      </c>
      <c r="H1234" s="161">
        <v>0</v>
      </c>
      <c r="M1234">
        <v>67.2</v>
      </c>
      <c r="N1234">
        <v>67.2</v>
      </c>
      <c r="R1234">
        <v>179.53321299999999</v>
      </c>
      <c r="S1234">
        <v>179.53321299999999</v>
      </c>
      <c r="T1234" s="194">
        <v>179.53321299999999</v>
      </c>
      <c r="U1234" t="s">
        <v>193</v>
      </c>
      <c r="V1234">
        <v>45597.313402777778</v>
      </c>
    </row>
    <row r="1235" spans="1:22" x14ac:dyDescent="0.3">
      <c r="A1235" t="s">
        <v>91</v>
      </c>
      <c r="B1235" t="s">
        <v>92</v>
      </c>
      <c r="C1235" t="s">
        <v>88</v>
      </c>
      <c r="D1235" s="29">
        <v>45949</v>
      </c>
      <c r="E1235" s="161">
        <v>0</v>
      </c>
      <c r="F1235" s="161">
        <v>0</v>
      </c>
      <c r="G1235" s="161">
        <v>0</v>
      </c>
      <c r="H1235" s="161">
        <v>0</v>
      </c>
      <c r="L1235">
        <v>296.03032200000001</v>
      </c>
      <c r="R1235">
        <v>618.39218000000005</v>
      </c>
      <c r="S1235">
        <v>618.39218000000005</v>
      </c>
      <c r="T1235" s="194">
        <v>618.39218000000005</v>
      </c>
      <c r="U1235" t="s">
        <v>193</v>
      </c>
      <c r="V1235">
        <v>45708.404293981483</v>
      </c>
    </row>
    <row r="1236" spans="1:22" x14ac:dyDescent="0.3">
      <c r="A1236" t="s">
        <v>91</v>
      </c>
      <c r="B1236" t="s">
        <v>92</v>
      </c>
      <c r="C1236" t="s">
        <v>93</v>
      </c>
      <c r="D1236" s="29">
        <v>45950</v>
      </c>
      <c r="E1236" s="161">
        <v>0</v>
      </c>
      <c r="F1236" s="161">
        <v>0</v>
      </c>
      <c r="G1236" s="161">
        <v>0</v>
      </c>
      <c r="H1236" s="161">
        <v>0</v>
      </c>
      <c r="M1236">
        <v>67.2</v>
      </c>
      <c r="N1236">
        <v>67.2</v>
      </c>
      <c r="R1236">
        <v>179.53321299999999</v>
      </c>
      <c r="S1236">
        <v>179.53321299999999</v>
      </c>
      <c r="T1236" s="194">
        <v>179.53321299999999</v>
      </c>
      <c r="U1236" t="s">
        <v>193</v>
      </c>
      <c r="V1236">
        <v>45597.313402777778</v>
      </c>
    </row>
    <row r="1237" spans="1:22" x14ac:dyDescent="0.3">
      <c r="A1237" t="s">
        <v>91</v>
      </c>
      <c r="B1237" t="s">
        <v>92</v>
      </c>
      <c r="C1237" t="s">
        <v>88</v>
      </c>
      <c r="D1237" s="29">
        <v>45950</v>
      </c>
      <c r="E1237" s="161">
        <v>0</v>
      </c>
      <c r="F1237" s="161">
        <v>0</v>
      </c>
      <c r="G1237" s="161">
        <v>0</v>
      </c>
      <c r="H1237" s="161">
        <v>0</v>
      </c>
      <c r="L1237">
        <v>296.03032200000001</v>
      </c>
      <c r="R1237">
        <v>618.39218000000005</v>
      </c>
      <c r="S1237">
        <v>618.39218000000005</v>
      </c>
      <c r="T1237" s="194">
        <v>618.39218000000005</v>
      </c>
      <c r="U1237" t="s">
        <v>193</v>
      </c>
      <c r="V1237">
        <v>45708.40388888889</v>
      </c>
    </row>
    <row r="1238" spans="1:22" x14ac:dyDescent="0.3">
      <c r="A1238" t="s">
        <v>91</v>
      </c>
      <c r="B1238" t="s">
        <v>92</v>
      </c>
      <c r="C1238" t="s">
        <v>93</v>
      </c>
      <c r="D1238" s="29">
        <v>45951</v>
      </c>
      <c r="E1238" s="161">
        <v>0</v>
      </c>
      <c r="F1238" s="161">
        <v>0</v>
      </c>
      <c r="G1238" s="161">
        <v>0</v>
      </c>
      <c r="H1238" s="161">
        <v>0</v>
      </c>
      <c r="M1238">
        <v>67.2</v>
      </c>
      <c r="N1238">
        <v>67.2</v>
      </c>
      <c r="R1238">
        <v>179.53321299999999</v>
      </c>
      <c r="S1238">
        <v>179.53321299999999</v>
      </c>
      <c r="T1238" s="194">
        <v>179.53321299999999</v>
      </c>
      <c r="U1238" t="s">
        <v>193</v>
      </c>
      <c r="V1238">
        <v>45597.313425925924</v>
      </c>
    </row>
    <row r="1239" spans="1:22" x14ac:dyDescent="0.3">
      <c r="A1239" t="s">
        <v>91</v>
      </c>
      <c r="B1239" t="s">
        <v>92</v>
      </c>
      <c r="C1239" t="s">
        <v>88</v>
      </c>
      <c r="D1239" s="29">
        <v>45951</v>
      </c>
      <c r="E1239" s="161">
        <v>0</v>
      </c>
      <c r="F1239" s="161">
        <v>0</v>
      </c>
      <c r="G1239" s="161">
        <v>0</v>
      </c>
      <c r="H1239" s="161">
        <v>0</v>
      </c>
      <c r="L1239">
        <v>296.03032200000001</v>
      </c>
      <c r="R1239">
        <v>618.39218000000005</v>
      </c>
      <c r="S1239">
        <v>618.39218000000005</v>
      </c>
      <c r="T1239" s="194">
        <v>618.39218000000005</v>
      </c>
      <c r="U1239" t="s">
        <v>193</v>
      </c>
      <c r="V1239">
        <v>45708.404664351852</v>
      </c>
    </row>
    <row r="1240" spans="1:22" x14ac:dyDescent="0.3">
      <c r="A1240" t="s">
        <v>91</v>
      </c>
      <c r="B1240" t="s">
        <v>92</v>
      </c>
      <c r="C1240" t="s">
        <v>93</v>
      </c>
      <c r="D1240" s="29">
        <v>45952</v>
      </c>
      <c r="E1240" s="161">
        <v>0</v>
      </c>
      <c r="F1240" s="161">
        <v>0</v>
      </c>
      <c r="G1240" s="161">
        <v>0</v>
      </c>
      <c r="H1240" s="161">
        <v>0</v>
      </c>
      <c r="M1240">
        <v>67.2</v>
      </c>
      <c r="N1240">
        <v>67.2</v>
      </c>
      <c r="R1240">
        <v>179.53321299999999</v>
      </c>
      <c r="S1240">
        <v>179.53321299999999</v>
      </c>
      <c r="T1240" s="194">
        <v>179.53321299999999</v>
      </c>
      <c r="U1240" t="s">
        <v>193</v>
      </c>
      <c r="V1240">
        <v>45597.313414351855</v>
      </c>
    </row>
    <row r="1241" spans="1:22" x14ac:dyDescent="0.3">
      <c r="A1241" t="s">
        <v>91</v>
      </c>
      <c r="B1241" t="s">
        <v>92</v>
      </c>
      <c r="C1241" t="s">
        <v>88</v>
      </c>
      <c r="D1241" s="29">
        <v>45952</v>
      </c>
      <c r="E1241" s="161">
        <v>0</v>
      </c>
      <c r="F1241" s="161">
        <v>0</v>
      </c>
      <c r="G1241" s="161">
        <v>0</v>
      </c>
      <c r="H1241" s="161">
        <v>0</v>
      </c>
      <c r="L1241">
        <v>296.03032200000001</v>
      </c>
      <c r="R1241">
        <v>618.39218000000005</v>
      </c>
      <c r="S1241">
        <v>618.39218000000005</v>
      </c>
      <c r="T1241" s="194">
        <v>618.39218000000005</v>
      </c>
      <c r="U1241" t="s">
        <v>193</v>
      </c>
      <c r="V1241">
        <v>45708.404270833336</v>
      </c>
    </row>
    <row r="1242" spans="1:22" x14ac:dyDescent="0.3">
      <c r="A1242" t="s">
        <v>91</v>
      </c>
      <c r="B1242" t="s">
        <v>92</v>
      </c>
      <c r="C1242" t="s">
        <v>93</v>
      </c>
      <c r="D1242" s="29">
        <v>45953</v>
      </c>
      <c r="E1242" s="161">
        <v>0</v>
      </c>
      <c r="F1242" s="161">
        <v>0</v>
      </c>
      <c r="G1242" s="161">
        <v>0</v>
      </c>
      <c r="H1242" s="161">
        <v>0</v>
      </c>
      <c r="M1242">
        <v>67.2</v>
      </c>
      <c r="N1242">
        <v>67.2</v>
      </c>
      <c r="R1242">
        <v>179.53321299999999</v>
      </c>
      <c r="S1242">
        <v>179.53321299999999</v>
      </c>
      <c r="T1242" s="194">
        <v>179.53321299999999</v>
      </c>
      <c r="U1242" t="s">
        <v>193</v>
      </c>
      <c r="V1242">
        <v>45597.313414351855</v>
      </c>
    </row>
    <row r="1243" spans="1:22" x14ac:dyDescent="0.3">
      <c r="A1243" t="s">
        <v>91</v>
      </c>
      <c r="B1243" t="s">
        <v>92</v>
      </c>
      <c r="C1243" t="s">
        <v>88</v>
      </c>
      <c r="D1243" s="29">
        <v>45953</v>
      </c>
      <c r="E1243" s="161">
        <v>0.37506401793529787</v>
      </c>
      <c r="F1243" s="161">
        <v>0.20616240116105411</v>
      </c>
      <c r="G1243" s="161">
        <v>0.70083709661399674</v>
      </c>
      <c r="H1243" s="161">
        <v>0.61998225786102279</v>
      </c>
      <c r="J1243">
        <v>185</v>
      </c>
      <c r="K1243">
        <v>235</v>
      </c>
      <c r="L1243">
        <v>296.03032200000001</v>
      </c>
      <c r="R1243">
        <v>618.39218000000005</v>
      </c>
      <c r="S1243">
        <v>185</v>
      </c>
      <c r="T1243" s="194">
        <v>235</v>
      </c>
      <c r="U1243" t="s">
        <v>193</v>
      </c>
      <c r="V1243">
        <v>45708.403564814813</v>
      </c>
    </row>
    <row r="1244" spans="1:22" x14ac:dyDescent="0.3">
      <c r="A1244" t="s">
        <v>91</v>
      </c>
      <c r="B1244" t="s">
        <v>92</v>
      </c>
      <c r="C1244" t="s">
        <v>93</v>
      </c>
      <c r="D1244" s="29">
        <v>45954</v>
      </c>
      <c r="E1244" s="161">
        <v>0</v>
      </c>
      <c r="F1244" s="161">
        <v>0</v>
      </c>
      <c r="G1244" s="161">
        <v>0</v>
      </c>
      <c r="H1244" s="161">
        <v>0</v>
      </c>
      <c r="M1244">
        <v>67.2</v>
      </c>
      <c r="N1244">
        <v>67.2</v>
      </c>
      <c r="R1244">
        <v>179.53321299999999</v>
      </c>
      <c r="S1244">
        <v>179.53321299999999</v>
      </c>
      <c r="T1244" s="194">
        <v>179.53321299999999</v>
      </c>
      <c r="U1244" t="s">
        <v>193</v>
      </c>
      <c r="V1244">
        <v>45597.313425925924</v>
      </c>
    </row>
    <row r="1245" spans="1:22" x14ac:dyDescent="0.3">
      <c r="A1245" t="s">
        <v>91</v>
      </c>
      <c r="B1245" t="s">
        <v>92</v>
      </c>
      <c r="C1245" t="s">
        <v>88</v>
      </c>
      <c r="D1245" s="29">
        <v>45954</v>
      </c>
      <c r="E1245" s="161">
        <v>0</v>
      </c>
      <c r="F1245" s="161">
        <v>0</v>
      </c>
      <c r="G1245" s="161">
        <v>0</v>
      </c>
      <c r="H1245" s="161">
        <v>0</v>
      </c>
      <c r="L1245">
        <v>296.03032200000001</v>
      </c>
      <c r="R1245">
        <v>618.39218000000005</v>
      </c>
      <c r="S1245">
        <v>618.39218000000005</v>
      </c>
      <c r="T1245" s="194">
        <v>618.39218000000005</v>
      </c>
      <c r="U1245" t="s">
        <v>193</v>
      </c>
      <c r="V1245">
        <v>45708.404537037037</v>
      </c>
    </row>
    <row r="1246" spans="1:22" x14ac:dyDescent="0.3">
      <c r="A1246" t="s">
        <v>91</v>
      </c>
      <c r="B1246" t="s">
        <v>92</v>
      </c>
      <c r="C1246" t="s">
        <v>93</v>
      </c>
      <c r="D1246" s="29">
        <v>45955</v>
      </c>
      <c r="E1246" s="161">
        <v>0</v>
      </c>
      <c r="F1246" s="161">
        <v>0</v>
      </c>
      <c r="G1246" s="161">
        <v>0</v>
      </c>
      <c r="H1246" s="161">
        <v>0</v>
      </c>
      <c r="M1246">
        <v>67.2</v>
      </c>
      <c r="N1246">
        <v>67.2</v>
      </c>
      <c r="R1246">
        <v>179.53321299999999</v>
      </c>
      <c r="S1246">
        <v>179.53321299999999</v>
      </c>
      <c r="T1246" s="194">
        <v>179.53321299999999</v>
      </c>
      <c r="U1246" t="s">
        <v>193</v>
      </c>
      <c r="V1246">
        <v>45597.313425925924</v>
      </c>
    </row>
    <row r="1247" spans="1:22" x14ac:dyDescent="0.3">
      <c r="A1247" t="s">
        <v>91</v>
      </c>
      <c r="B1247" t="s">
        <v>92</v>
      </c>
      <c r="C1247" t="s">
        <v>88</v>
      </c>
      <c r="D1247" s="29">
        <v>45955</v>
      </c>
      <c r="E1247" s="161">
        <v>0</v>
      </c>
      <c r="F1247" s="161">
        <v>0</v>
      </c>
      <c r="G1247" s="161">
        <v>0</v>
      </c>
      <c r="H1247" s="161">
        <v>0</v>
      </c>
      <c r="L1247">
        <v>296.03032200000001</v>
      </c>
      <c r="R1247">
        <v>618.39218000000005</v>
      </c>
      <c r="S1247">
        <v>618.39218000000005</v>
      </c>
      <c r="T1247" s="194">
        <v>618.39218000000005</v>
      </c>
      <c r="U1247" t="s">
        <v>193</v>
      </c>
      <c r="V1247">
        <v>45708.404004629629</v>
      </c>
    </row>
    <row r="1248" spans="1:22" x14ac:dyDescent="0.3">
      <c r="A1248" t="s">
        <v>91</v>
      </c>
      <c r="B1248" t="s">
        <v>92</v>
      </c>
      <c r="C1248" t="s">
        <v>93</v>
      </c>
      <c r="D1248" s="29">
        <v>45956</v>
      </c>
      <c r="E1248" s="161">
        <v>0</v>
      </c>
      <c r="F1248" s="161">
        <v>0</v>
      </c>
      <c r="G1248" s="161">
        <v>0</v>
      </c>
      <c r="H1248" s="161">
        <v>0</v>
      </c>
      <c r="M1248">
        <v>67.2</v>
      </c>
      <c r="N1248">
        <v>67.2</v>
      </c>
      <c r="R1248">
        <v>179.53321299999999</v>
      </c>
      <c r="S1248">
        <v>179.53321299999999</v>
      </c>
      <c r="T1248" s="194">
        <v>179.53321299999999</v>
      </c>
      <c r="U1248" t="s">
        <v>193</v>
      </c>
      <c r="V1248">
        <v>45597.313425925924</v>
      </c>
    </row>
    <row r="1249" spans="1:22" x14ac:dyDescent="0.3">
      <c r="A1249" t="s">
        <v>91</v>
      </c>
      <c r="B1249" t="s">
        <v>92</v>
      </c>
      <c r="C1249" t="s">
        <v>88</v>
      </c>
      <c r="D1249" s="29">
        <v>45956</v>
      </c>
      <c r="E1249" s="161">
        <v>0</v>
      </c>
      <c r="F1249" s="161">
        <v>0</v>
      </c>
      <c r="G1249" s="161">
        <v>0</v>
      </c>
      <c r="H1249" s="161">
        <v>0</v>
      </c>
      <c r="L1249">
        <v>296.03032200000001</v>
      </c>
      <c r="R1249">
        <v>618.39218000000005</v>
      </c>
      <c r="S1249">
        <v>618.39218000000005</v>
      </c>
      <c r="T1249" s="194">
        <v>618.39218000000005</v>
      </c>
      <c r="U1249" t="s">
        <v>193</v>
      </c>
      <c r="V1249">
        <v>45708.403912037036</v>
      </c>
    </row>
    <row r="1250" spans="1:22" x14ac:dyDescent="0.3">
      <c r="A1250" t="s">
        <v>91</v>
      </c>
      <c r="B1250" t="s">
        <v>92</v>
      </c>
      <c r="C1250" t="s">
        <v>93</v>
      </c>
      <c r="D1250" s="29">
        <v>45957</v>
      </c>
      <c r="E1250" s="161">
        <v>0</v>
      </c>
      <c r="F1250" s="161">
        <v>0</v>
      </c>
      <c r="G1250" s="161">
        <v>0</v>
      </c>
      <c r="H1250" s="161">
        <v>0</v>
      </c>
      <c r="M1250">
        <v>67.2</v>
      </c>
      <c r="N1250">
        <v>67.2</v>
      </c>
      <c r="R1250">
        <v>179.53321299999999</v>
      </c>
      <c r="S1250">
        <v>179.53321299999999</v>
      </c>
      <c r="T1250" s="194">
        <v>179.53321299999999</v>
      </c>
      <c r="U1250" t="s">
        <v>193</v>
      </c>
      <c r="V1250">
        <v>45597.313437500001</v>
      </c>
    </row>
    <row r="1251" spans="1:22" x14ac:dyDescent="0.3">
      <c r="A1251" t="s">
        <v>91</v>
      </c>
      <c r="B1251" t="s">
        <v>92</v>
      </c>
      <c r="C1251" t="s">
        <v>88</v>
      </c>
      <c r="D1251" s="29">
        <v>45957</v>
      </c>
      <c r="E1251" s="161">
        <v>0</v>
      </c>
      <c r="F1251" s="161">
        <v>0</v>
      </c>
      <c r="G1251" s="161">
        <v>0</v>
      </c>
      <c r="H1251" s="161">
        <v>0</v>
      </c>
      <c r="L1251">
        <v>296.03032200000001</v>
      </c>
      <c r="R1251">
        <v>618.39218000000005</v>
      </c>
      <c r="S1251">
        <v>618.39218000000005</v>
      </c>
      <c r="T1251" s="194">
        <v>618.39218000000005</v>
      </c>
      <c r="U1251" t="s">
        <v>193</v>
      </c>
      <c r="V1251">
        <v>45708.40353009259</v>
      </c>
    </row>
    <row r="1252" spans="1:22" x14ac:dyDescent="0.3">
      <c r="A1252" t="s">
        <v>91</v>
      </c>
      <c r="B1252" t="s">
        <v>92</v>
      </c>
      <c r="C1252" t="s">
        <v>93</v>
      </c>
      <c r="D1252" s="29">
        <v>45958</v>
      </c>
      <c r="E1252" s="161">
        <v>0</v>
      </c>
      <c r="F1252" s="161">
        <v>0</v>
      </c>
      <c r="G1252" s="161">
        <v>0</v>
      </c>
      <c r="H1252" s="161">
        <v>0</v>
      </c>
      <c r="M1252">
        <v>67.2</v>
      </c>
      <c r="N1252">
        <v>67.2</v>
      </c>
      <c r="R1252">
        <v>179.53321299999999</v>
      </c>
      <c r="S1252">
        <v>179.53321299999999</v>
      </c>
      <c r="T1252" s="194">
        <v>179.53321299999999</v>
      </c>
      <c r="U1252" t="s">
        <v>193</v>
      </c>
      <c r="V1252">
        <v>45597.313437500001</v>
      </c>
    </row>
    <row r="1253" spans="1:22" x14ac:dyDescent="0.3">
      <c r="A1253" t="s">
        <v>91</v>
      </c>
      <c r="B1253" t="s">
        <v>92</v>
      </c>
      <c r="C1253" t="s">
        <v>88</v>
      </c>
      <c r="D1253" s="29">
        <v>45958</v>
      </c>
      <c r="E1253" s="161">
        <v>0.37506401793529787</v>
      </c>
      <c r="F1253" s="161">
        <v>0.20616240116105411</v>
      </c>
      <c r="G1253" s="161">
        <v>0.70083709661399674</v>
      </c>
      <c r="H1253" s="161">
        <v>0.61998225786102279</v>
      </c>
      <c r="J1253">
        <v>185</v>
      </c>
      <c r="K1253">
        <v>235</v>
      </c>
      <c r="L1253">
        <v>296.03032200000001</v>
      </c>
      <c r="R1253">
        <v>618.39218000000005</v>
      </c>
      <c r="S1253">
        <v>185</v>
      </c>
      <c r="T1253" s="194">
        <v>235</v>
      </c>
      <c r="U1253" t="s">
        <v>193</v>
      </c>
      <c r="V1253">
        <v>45708.404502314814</v>
      </c>
    </row>
    <row r="1254" spans="1:22" x14ac:dyDescent="0.3">
      <c r="A1254" t="s">
        <v>91</v>
      </c>
      <c r="B1254" t="s">
        <v>92</v>
      </c>
      <c r="C1254" t="s">
        <v>93</v>
      </c>
      <c r="D1254" s="29">
        <v>45959</v>
      </c>
      <c r="E1254" s="161">
        <v>0</v>
      </c>
      <c r="F1254" s="161">
        <v>0</v>
      </c>
      <c r="G1254" s="161">
        <v>0</v>
      </c>
      <c r="H1254" s="161">
        <v>0</v>
      </c>
      <c r="M1254">
        <v>67.2</v>
      </c>
      <c r="N1254">
        <v>67.2</v>
      </c>
      <c r="R1254">
        <v>179.53321299999999</v>
      </c>
      <c r="S1254">
        <v>179.53321299999999</v>
      </c>
      <c r="T1254" s="194">
        <v>179.53321299999999</v>
      </c>
      <c r="U1254" t="s">
        <v>193</v>
      </c>
      <c r="V1254">
        <v>45597.313437500001</v>
      </c>
    </row>
    <row r="1255" spans="1:22" x14ac:dyDescent="0.3">
      <c r="A1255" t="s">
        <v>91</v>
      </c>
      <c r="B1255" t="s">
        <v>92</v>
      </c>
      <c r="C1255" t="s">
        <v>88</v>
      </c>
      <c r="D1255" s="29">
        <v>45959</v>
      </c>
      <c r="E1255" s="161">
        <v>0</v>
      </c>
      <c r="F1255" s="161">
        <v>0</v>
      </c>
      <c r="G1255" s="161">
        <v>0</v>
      </c>
      <c r="H1255" s="161">
        <v>0</v>
      </c>
      <c r="L1255">
        <v>296.03032200000001</v>
      </c>
      <c r="R1255">
        <v>618.39218000000005</v>
      </c>
      <c r="S1255">
        <v>618.39218000000005</v>
      </c>
      <c r="T1255" s="194">
        <v>618.39218000000005</v>
      </c>
      <c r="U1255" t="s">
        <v>193</v>
      </c>
      <c r="V1255">
        <v>45708.404756944445</v>
      </c>
    </row>
    <row r="1256" spans="1:22" x14ac:dyDescent="0.3">
      <c r="A1256" t="s">
        <v>91</v>
      </c>
      <c r="B1256" t="s">
        <v>92</v>
      </c>
      <c r="C1256" t="s">
        <v>93</v>
      </c>
      <c r="D1256" s="29">
        <v>45960</v>
      </c>
      <c r="E1256" s="161">
        <v>0</v>
      </c>
      <c r="F1256" s="161">
        <v>0</v>
      </c>
      <c r="G1256" s="161">
        <v>0</v>
      </c>
      <c r="H1256" s="161">
        <v>0</v>
      </c>
      <c r="M1256">
        <v>67.2</v>
      </c>
      <c r="N1256">
        <v>67.2</v>
      </c>
      <c r="R1256">
        <v>179.53321299999999</v>
      </c>
      <c r="S1256">
        <v>179.53321299999999</v>
      </c>
      <c r="T1256" s="194">
        <v>179.53321299999999</v>
      </c>
      <c r="U1256" t="s">
        <v>193</v>
      </c>
      <c r="V1256">
        <v>45597.313449074078</v>
      </c>
    </row>
    <row r="1257" spans="1:22" x14ac:dyDescent="0.3">
      <c r="A1257" t="s">
        <v>91</v>
      </c>
      <c r="B1257" t="s">
        <v>92</v>
      </c>
      <c r="C1257" t="s">
        <v>88</v>
      </c>
      <c r="D1257" s="29">
        <v>45960</v>
      </c>
      <c r="E1257" s="161">
        <v>0</v>
      </c>
      <c r="F1257" s="161">
        <v>0</v>
      </c>
      <c r="G1257" s="161">
        <v>0</v>
      </c>
      <c r="H1257" s="161">
        <v>0</v>
      </c>
      <c r="L1257">
        <v>296.03032200000001</v>
      </c>
      <c r="R1257">
        <v>618.39218000000005</v>
      </c>
      <c r="S1257">
        <v>618.39218000000005</v>
      </c>
      <c r="T1257" s="194">
        <v>618.39218000000005</v>
      </c>
      <c r="U1257" t="s">
        <v>193</v>
      </c>
      <c r="V1257">
        <v>45708.404166666667</v>
      </c>
    </row>
    <row r="1258" spans="1:22" x14ac:dyDescent="0.3">
      <c r="A1258" t="s">
        <v>91</v>
      </c>
      <c r="B1258" t="s">
        <v>92</v>
      </c>
      <c r="C1258" t="s">
        <v>93</v>
      </c>
      <c r="D1258" s="29">
        <v>45961</v>
      </c>
      <c r="E1258" s="161">
        <v>0</v>
      </c>
      <c r="F1258" s="161">
        <v>0</v>
      </c>
      <c r="G1258" s="161">
        <v>0</v>
      </c>
      <c r="H1258" s="161">
        <v>0</v>
      </c>
      <c r="M1258">
        <v>67.2</v>
      </c>
      <c r="N1258">
        <v>67.2</v>
      </c>
      <c r="R1258">
        <v>179.53321299999999</v>
      </c>
      <c r="S1258">
        <v>179.53321299999999</v>
      </c>
      <c r="T1258" s="194">
        <v>179.53321299999999</v>
      </c>
      <c r="U1258" t="s">
        <v>193</v>
      </c>
      <c r="V1258">
        <v>45597.313449074078</v>
      </c>
    </row>
    <row r="1259" spans="1:22" x14ac:dyDescent="0.3">
      <c r="A1259" t="s">
        <v>91</v>
      </c>
      <c r="B1259" t="s">
        <v>92</v>
      </c>
      <c r="C1259" t="s">
        <v>88</v>
      </c>
      <c r="D1259" s="29">
        <v>45961</v>
      </c>
      <c r="E1259" s="161">
        <v>0</v>
      </c>
      <c r="F1259" s="161">
        <v>0</v>
      </c>
      <c r="G1259" s="161">
        <v>0</v>
      </c>
      <c r="H1259" s="161">
        <v>0</v>
      </c>
      <c r="L1259">
        <v>296.03032200000001</v>
      </c>
      <c r="R1259">
        <v>618.39218000000005</v>
      </c>
      <c r="S1259">
        <v>618.39218000000005</v>
      </c>
      <c r="T1259" s="194">
        <v>618.39218000000005</v>
      </c>
      <c r="U1259" t="s">
        <v>193</v>
      </c>
      <c r="V1259">
        <v>45708.403749999998</v>
      </c>
    </row>
    <row r="1260" spans="1:22" x14ac:dyDescent="0.3">
      <c r="A1260" t="s">
        <v>91</v>
      </c>
      <c r="B1260" t="s">
        <v>92</v>
      </c>
      <c r="C1260" t="s">
        <v>93</v>
      </c>
      <c r="D1260" s="29">
        <v>45962</v>
      </c>
      <c r="E1260" s="161">
        <v>0</v>
      </c>
      <c r="F1260" s="161">
        <v>0</v>
      </c>
      <c r="G1260" s="161">
        <v>0</v>
      </c>
      <c r="H1260" s="161">
        <v>0</v>
      </c>
      <c r="M1260">
        <v>67.2</v>
      </c>
      <c r="N1260">
        <v>67.2</v>
      </c>
      <c r="R1260">
        <v>179.53321299999999</v>
      </c>
      <c r="S1260">
        <v>179.53321299999999</v>
      </c>
      <c r="T1260" s="194">
        <v>179.53321299999999</v>
      </c>
      <c r="U1260" t="s">
        <v>193</v>
      </c>
      <c r="V1260">
        <v>45627.313148148147</v>
      </c>
    </row>
    <row r="1261" spans="1:22" x14ac:dyDescent="0.3">
      <c r="A1261" t="s">
        <v>91</v>
      </c>
      <c r="B1261" t="s">
        <v>92</v>
      </c>
      <c r="C1261" t="s">
        <v>88</v>
      </c>
      <c r="D1261" s="29">
        <v>45962</v>
      </c>
      <c r="E1261" s="161">
        <v>0</v>
      </c>
      <c r="F1261" s="161">
        <v>0</v>
      </c>
      <c r="G1261" s="161">
        <v>0</v>
      </c>
      <c r="H1261" s="161">
        <v>0</v>
      </c>
      <c r="L1261">
        <v>296.03032200000001</v>
      </c>
      <c r="R1261">
        <v>618.39218000000005</v>
      </c>
      <c r="S1261">
        <v>618.39218000000005</v>
      </c>
      <c r="T1261" s="194">
        <v>618.39218000000005</v>
      </c>
      <c r="U1261" t="s">
        <v>193</v>
      </c>
      <c r="V1261">
        <v>45708.404317129629</v>
      </c>
    </row>
    <row r="1262" spans="1:22" x14ac:dyDescent="0.3">
      <c r="A1262" t="s">
        <v>91</v>
      </c>
      <c r="B1262" t="s">
        <v>92</v>
      </c>
      <c r="C1262" t="s">
        <v>93</v>
      </c>
      <c r="D1262" s="29">
        <v>45963</v>
      </c>
      <c r="E1262" s="161">
        <v>0</v>
      </c>
      <c r="F1262" s="161">
        <v>0</v>
      </c>
      <c r="G1262" s="161">
        <v>0</v>
      </c>
      <c r="H1262" s="161">
        <v>0</v>
      </c>
      <c r="M1262">
        <v>67.2</v>
      </c>
      <c r="N1262">
        <v>67.2</v>
      </c>
      <c r="R1262">
        <v>179.53321299999999</v>
      </c>
      <c r="S1262">
        <v>179.53321299999999</v>
      </c>
      <c r="T1262" s="194">
        <v>179.53321299999999</v>
      </c>
      <c r="U1262" t="s">
        <v>193</v>
      </c>
      <c r="V1262">
        <v>45627.312719907408</v>
      </c>
    </row>
    <row r="1263" spans="1:22" x14ac:dyDescent="0.3">
      <c r="A1263" t="s">
        <v>91</v>
      </c>
      <c r="B1263" t="s">
        <v>92</v>
      </c>
      <c r="C1263" t="s">
        <v>88</v>
      </c>
      <c r="D1263" s="29">
        <v>45963</v>
      </c>
      <c r="E1263" s="161">
        <v>0</v>
      </c>
      <c r="F1263" s="161">
        <v>0</v>
      </c>
      <c r="G1263" s="161">
        <v>0</v>
      </c>
      <c r="H1263" s="161">
        <v>0</v>
      </c>
      <c r="L1263">
        <v>296.03032200000001</v>
      </c>
      <c r="R1263">
        <v>618.39218000000005</v>
      </c>
      <c r="S1263">
        <v>618.39218000000005</v>
      </c>
      <c r="T1263" s="194">
        <v>618.39218000000005</v>
      </c>
      <c r="U1263" t="s">
        <v>193</v>
      </c>
      <c r="V1263">
        <v>45708.40452546296</v>
      </c>
    </row>
    <row r="1264" spans="1:22" x14ac:dyDescent="0.3">
      <c r="A1264" t="s">
        <v>91</v>
      </c>
      <c r="B1264" t="s">
        <v>92</v>
      </c>
      <c r="C1264" t="s">
        <v>93</v>
      </c>
      <c r="D1264" s="29">
        <v>45964</v>
      </c>
      <c r="E1264" s="161">
        <v>0</v>
      </c>
      <c r="F1264" s="161">
        <v>0</v>
      </c>
      <c r="G1264" s="161">
        <v>0</v>
      </c>
      <c r="H1264" s="161">
        <v>0</v>
      </c>
      <c r="M1264">
        <v>67.2</v>
      </c>
      <c r="N1264">
        <v>67.2</v>
      </c>
      <c r="R1264">
        <v>179.53321299999999</v>
      </c>
      <c r="S1264">
        <v>179.53321299999999</v>
      </c>
      <c r="T1264" s="194">
        <v>179.53321299999999</v>
      </c>
      <c r="U1264" t="s">
        <v>193</v>
      </c>
      <c r="V1264">
        <v>45627.313402777778</v>
      </c>
    </row>
    <row r="1265" spans="1:22" x14ac:dyDescent="0.3">
      <c r="A1265" t="s">
        <v>91</v>
      </c>
      <c r="B1265" t="s">
        <v>92</v>
      </c>
      <c r="C1265" t="s">
        <v>88</v>
      </c>
      <c r="D1265" s="29">
        <v>45964</v>
      </c>
      <c r="E1265" s="161">
        <v>0</v>
      </c>
      <c r="F1265" s="161">
        <v>0</v>
      </c>
      <c r="G1265" s="161">
        <v>0</v>
      </c>
      <c r="H1265" s="161">
        <v>0</v>
      </c>
      <c r="L1265">
        <v>296.03032200000001</v>
      </c>
      <c r="R1265">
        <v>618.39218000000005</v>
      </c>
      <c r="S1265">
        <v>618.39218000000005</v>
      </c>
      <c r="T1265" s="194">
        <v>618.39218000000005</v>
      </c>
      <c r="U1265" t="s">
        <v>193</v>
      </c>
      <c r="V1265">
        <v>45708.404178240744</v>
      </c>
    </row>
    <row r="1266" spans="1:22" x14ac:dyDescent="0.3">
      <c r="A1266" t="s">
        <v>91</v>
      </c>
      <c r="B1266" t="s">
        <v>92</v>
      </c>
      <c r="C1266" t="s">
        <v>93</v>
      </c>
      <c r="D1266" s="29">
        <v>45965</v>
      </c>
      <c r="E1266" s="161">
        <v>0</v>
      </c>
      <c r="F1266" s="161">
        <v>0</v>
      </c>
      <c r="G1266" s="161">
        <v>0</v>
      </c>
      <c r="H1266" s="161">
        <v>0</v>
      </c>
      <c r="M1266">
        <v>67.2</v>
      </c>
      <c r="N1266">
        <v>67.2</v>
      </c>
      <c r="R1266">
        <v>179.53321299999999</v>
      </c>
      <c r="S1266">
        <v>179.53321299999999</v>
      </c>
      <c r="T1266" s="194">
        <v>179.53321299999999</v>
      </c>
      <c r="U1266" t="s">
        <v>193</v>
      </c>
      <c r="V1266">
        <v>45627.313298611109</v>
      </c>
    </row>
    <row r="1267" spans="1:22" x14ac:dyDescent="0.3">
      <c r="A1267" t="s">
        <v>91</v>
      </c>
      <c r="B1267" t="s">
        <v>92</v>
      </c>
      <c r="C1267" t="s">
        <v>88</v>
      </c>
      <c r="D1267" s="29">
        <v>45965</v>
      </c>
      <c r="E1267" s="161">
        <v>0</v>
      </c>
      <c r="F1267" s="161">
        <v>0</v>
      </c>
      <c r="G1267" s="161">
        <v>0</v>
      </c>
      <c r="H1267" s="161">
        <v>0</v>
      </c>
      <c r="L1267">
        <v>296.03032200000001</v>
      </c>
      <c r="R1267">
        <v>618.39218000000005</v>
      </c>
      <c r="S1267">
        <v>618.39218000000005</v>
      </c>
      <c r="T1267" s="194">
        <v>618.39218000000005</v>
      </c>
      <c r="U1267" t="s">
        <v>193</v>
      </c>
      <c r="V1267">
        <v>45708.403900462959</v>
      </c>
    </row>
    <row r="1268" spans="1:22" x14ac:dyDescent="0.3">
      <c r="A1268" t="s">
        <v>91</v>
      </c>
      <c r="B1268" t="s">
        <v>92</v>
      </c>
      <c r="C1268" t="s">
        <v>93</v>
      </c>
      <c r="D1268" s="29">
        <v>45966</v>
      </c>
      <c r="E1268" s="161">
        <v>0</v>
      </c>
      <c r="F1268" s="161">
        <v>0</v>
      </c>
      <c r="G1268" s="161">
        <v>0</v>
      </c>
      <c r="H1268" s="161">
        <v>0</v>
      </c>
      <c r="M1268">
        <v>67.2</v>
      </c>
      <c r="N1268">
        <v>67.2</v>
      </c>
      <c r="R1268">
        <v>179.53321299999999</v>
      </c>
      <c r="S1268">
        <v>179.53321299999999</v>
      </c>
      <c r="T1268" s="194">
        <v>179.53321299999999</v>
      </c>
      <c r="U1268" t="s">
        <v>193</v>
      </c>
      <c r="V1268">
        <v>45627.313402777778</v>
      </c>
    </row>
    <row r="1269" spans="1:22" x14ac:dyDescent="0.3">
      <c r="A1269" t="s">
        <v>91</v>
      </c>
      <c r="B1269" t="s">
        <v>92</v>
      </c>
      <c r="C1269" t="s">
        <v>88</v>
      </c>
      <c r="D1269" s="29">
        <v>45966</v>
      </c>
      <c r="E1269" s="161">
        <v>0</v>
      </c>
      <c r="F1269" s="161">
        <v>0</v>
      </c>
      <c r="G1269" s="161">
        <v>0</v>
      </c>
      <c r="H1269" s="161">
        <v>0</v>
      </c>
      <c r="L1269">
        <v>296.03032200000001</v>
      </c>
      <c r="R1269">
        <v>618.39218000000005</v>
      </c>
      <c r="S1269">
        <v>618.39218000000005</v>
      </c>
      <c r="T1269" s="194">
        <v>618.39218000000005</v>
      </c>
      <c r="U1269" t="s">
        <v>193</v>
      </c>
      <c r="V1269">
        <v>45708.403773148151</v>
      </c>
    </row>
    <row r="1270" spans="1:22" x14ac:dyDescent="0.3">
      <c r="A1270" t="s">
        <v>91</v>
      </c>
      <c r="B1270" t="s">
        <v>92</v>
      </c>
      <c r="C1270" t="s">
        <v>93</v>
      </c>
      <c r="D1270" s="29">
        <v>45967</v>
      </c>
      <c r="E1270" s="161">
        <v>0</v>
      </c>
      <c r="F1270" s="161">
        <v>0</v>
      </c>
      <c r="G1270" s="161">
        <v>0</v>
      </c>
      <c r="H1270" s="161">
        <v>0</v>
      </c>
      <c r="M1270">
        <v>67.2</v>
      </c>
      <c r="N1270">
        <v>67.2</v>
      </c>
      <c r="R1270">
        <v>179.53321299999999</v>
      </c>
      <c r="S1270">
        <v>179.53321299999999</v>
      </c>
      <c r="T1270" s="194">
        <v>179.53321299999999</v>
      </c>
      <c r="U1270" t="s">
        <v>193</v>
      </c>
      <c r="V1270">
        <v>45627.313402777778</v>
      </c>
    </row>
    <row r="1271" spans="1:22" x14ac:dyDescent="0.3">
      <c r="A1271" t="s">
        <v>91</v>
      </c>
      <c r="B1271" t="s">
        <v>92</v>
      </c>
      <c r="C1271" t="s">
        <v>88</v>
      </c>
      <c r="D1271" s="29">
        <v>45967</v>
      </c>
      <c r="E1271" s="161">
        <v>0</v>
      </c>
      <c r="F1271" s="161">
        <v>0</v>
      </c>
      <c r="G1271" s="161">
        <v>0</v>
      </c>
      <c r="H1271" s="161">
        <v>0</v>
      </c>
      <c r="L1271">
        <v>296.03032200000001</v>
      </c>
      <c r="R1271">
        <v>618.39218000000005</v>
      </c>
      <c r="S1271">
        <v>618.39218000000005</v>
      </c>
      <c r="T1271" s="194">
        <v>618.39218000000005</v>
      </c>
      <c r="U1271" t="s">
        <v>193</v>
      </c>
      <c r="V1271">
        <v>45708.403912037036</v>
      </c>
    </row>
    <row r="1272" spans="1:22" x14ac:dyDescent="0.3">
      <c r="A1272" t="s">
        <v>91</v>
      </c>
      <c r="B1272" t="s">
        <v>92</v>
      </c>
      <c r="C1272" t="s">
        <v>93</v>
      </c>
      <c r="D1272" s="29">
        <v>45968</v>
      </c>
      <c r="E1272" s="161">
        <v>0</v>
      </c>
      <c r="F1272" s="161">
        <v>0</v>
      </c>
      <c r="G1272" s="161">
        <v>0</v>
      </c>
      <c r="H1272" s="161">
        <v>0</v>
      </c>
      <c r="M1272">
        <v>67.2</v>
      </c>
      <c r="N1272">
        <v>67.2</v>
      </c>
      <c r="R1272">
        <v>179.53321299999999</v>
      </c>
      <c r="S1272">
        <v>179.53321299999999</v>
      </c>
      <c r="T1272" s="194">
        <v>179.53321299999999</v>
      </c>
      <c r="U1272" t="s">
        <v>193</v>
      </c>
      <c r="V1272">
        <v>45627.313391203701</v>
      </c>
    </row>
    <row r="1273" spans="1:22" x14ac:dyDescent="0.3">
      <c r="A1273" t="s">
        <v>91</v>
      </c>
      <c r="B1273" t="s">
        <v>92</v>
      </c>
      <c r="C1273" t="s">
        <v>88</v>
      </c>
      <c r="D1273" s="29">
        <v>45968</v>
      </c>
      <c r="E1273" s="161">
        <v>0</v>
      </c>
      <c r="F1273" s="161">
        <v>0</v>
      </c>
      <c r="G1273" s="161">
        <v>0</v>
      </c>
      <c r="H1273" s="161">
        <v>0</v>
      </c>
      <c r="L1273">
        <v>296.03032200000001</v>
      </c>
      <c r="R1273">
        <v>618.39218000000005</v>
      </c>
      <c r="S1273">
        <v>618.39218000000005</v>
      </c>
      <c r="T1273" s="194">
        <v>618.39218000000005</v>
      </c>
      <c r="U1273" t="s">
        <v>193</v>
      </c>
      <c r="V1273">
        <v>45708.403935185182</v>
      </c>
    </row>
    <row r="1274" spans="1:22" x14ac:dyDescent="0.3">
      <c r="A1274" t="s">
        <v>91</v>
      </c>
      <c r="B1274" t="s">
        <v>92</v>
      </c>
      <c r="C1274" t="s">
        <v>93</v>
      </c>
      <c r="D1274" s="29">
        <v>45969</v>
      </c>
      <c r="E1274" s="161">
        <v>0</v>
      </c>
      <c r="F1274" s="161">
        <v>0</v>
      </c>
      <c r="G1274" s="161">
        <v>0</v>
      </c>
      <c r="H1274" s="161">
        <v>0</v>
      </c>
      <c r="M1274">
        <v>67.2</v>
      </c>
      <c r="N1274">
        <v>67.2</v>
      </c>
      <c r="R1274">
        <v>179.53321299999999</v>
      </c>
      <c r="S1274">
        <v>179.53321299999999</v>
      </c>
      <c r="T1274" s="194">
        <v>179.53321299999999</v>
      </c>
      <c r="U1274" t="s">
        <v>193</v>
      </c>
      <c r="V1274">
        <v>45627.313414351855</v>
      </c>
    </row>
    <row r="1275" spans="1:22" x14ac:dyDescent="0.3">
      <c r="A1275" t="s">
        <v>91</v>
      </c>
      <c r="B1275" t="s">
        <v>92</v>
      </c>
      <c r="C1275" t="s">
        <v>88</v>
      </c>
      <c r="D1275" s="29">
        <v>45969</v>
      </c>
      <c r="E1275" s="161">
        <v>0</v>
      </c>
      <c r="F1275" s="161">
        <v>0</v>
      </c>
      <c r="G1275" s="161">
        <v>0</v>
      </c>
      <c r="H1275" s="161">
        <v>0</v>
      </c>
      <c r="L1275">
        <v>296.03032200000001</v>
      </c>
      <c r="R1275">
        <v>618.39218000000005</v>
      </c>
      <c r="S1275">
        <v>618.39218000000005</v>
      </c>
      <c r="T1275" s="194">
        <v>618.39218000000005</v>
      </c>
      <c r="U1275" t="s">
        <v>193</v>
      </c>
      <c r="V1275">
        <v>45708.40425925926</v>
      </c>
    </row>
    <row r="1276" spans="1:22" x14ac:dyDescent="0.3">
      <c r="A1276" t="s">
        <v>91</v>
      </c>
      <c r="B1276" t="s">
        <v>92</v>
      </c>
      <c r="C1276" t="s">
        <v>93</v>
      </c>
      <c r="D1276" s="29">
        <v>45970</v>
      </c>
      <c r="E1276" s="161">
        <v>0</v>
      </c>
      <c r="F1276" s="161">
        <v>0</v>
      </c>
      <c r="G1276" s="161">
        <v>0</v>
      </c>
      <c r="H1276" s="161">
        <v>0</v>
      </c>
      <c r="M1276">
        <v>67.2</v>
      </c>
      <c r="N1276">
        <v>67.2</v>
      </c>
      <c r="R1276">
        <v>179.53321299999999</v>
      </c>
      <c r="S1276">
        <v>179.53321299999999</v>
      </c>
      <c r="T1276" s="194">
        <v>179.53321299999999</v>
      </c>
      <c r="U1276" t="s">
        <v>193</v>
      </c>
      <c r="V1276">
        <v>45627.313414351855</v>
      </c>
    </row>
    <row r="1277" spans="1:22" x14ac:dyDescent="0.3">
      <c r="A1277" t="s">
        <v>91</v>
      </c>
      <c r="B1277" t="s">
        <v>92</v>
      </c>
      <c r="C1277" t="s">
        <v>88</v>
      </c>
      <c r="D1277" s="29">
        <v>45970</v>
      </c>
      <c r="E1277" s="161">
        <v>0</v>
      </c>
      <c r="F1277" s="161">
        <v>0</v>
      </c>
      <c r="G1277" s="161">
        <v>0</v>
      </c>
      <c r="H1277" s="161">
        <v>0</v>
      </c>
      <c r="L1277">
        <v>296.03032200000001</v>
      </c>
      <c r="R1277">
        <v>618.39218000000005</v>
      </c>
      <c r="S1277">
        <v>618.39218000000005</v>
      </c>
      <c r="T1277" s="194">
        <v>618.39218000000005</v>
      </c>
      <c r="U1277" t="s">
        <v>193</v>
      </c>
      <c r="V1277">
        <v>45708.403969907406</v>
      </c>
    </row>
    <row r="1278" spans="1:22" x14ac:dyDescent="0.3">
      <c r="A1278" t="s">
        <v>91</v>
      </c>
      <c r="B1278" t="s">
        <v>92</v>
      </c>
      <c r="C1278" t="s">
        <v>93</v>
      </c>
      <c r="D1278" s="29">
        <v>45971</v>
      </c>
      <c r="E1278" s="161">
        <v>0</v>
      </c>
      <c r="F1278" s="161">
        <v>0</v>
      </c>
      <c r="G1278" s="161">
        <v>0</v>
      </c>
      <c r="H1278" s="161">
        <v>0</v>
      </c>
      <c r="M1278">
        <v>67.2</v>
      </c>
      <c r="N1278">
        <v>67.2</v>
      </c>
      <c r="R1278">
        <v>179.53321299999999</v>
      </c>
      <c r="S1278">
        <v>179.53321299999999</v>
      </c>
      <c r="T1278" s="194">
        <v>179.53321299999999</v>
      </c>
      <c r="U1278" t="s">
        <v>193</v>
      </c>
      <c r="V1278">
        <v>45627.313414351855</v>
      </c>
    </row>
    <row r="1279" spans="1:22" x14ac:dyDescent="0.3">
      <c r="A1279" t="s">
        <v>91</v>
      </c>
      <c r="B1279" t="s">
        <v>92</v>
      </c>
      <c r="C1279" t="s">
        <v>88</v>
      </c>
      <c r="D1279" s="29">
        <v>45971</v>
      </c>
      <c r="E1279" s="161">
        <v>0</v>
      </c>
      <c r="F1279" s="161">
        <v>0</v>
      </c>
      <c r="G1279" s="161">
        <v>0</v>
      </c>
      <c r="H1279" s="161">
        <v>0</v>
      </c>
      <c r="L1279">
        <v>296.03032200000001</v>
      </c>
      <c r="R1279">
        <v>618.39218000000005</v>
      </c>
      <c r="S1279">
        <v>618.39218000000005</v>
      </c>
      <c r="T1279" s="194">
        <v>618.39218000000005</v>
      </c>
      <c r="U1279" t="s">
        <v>193</v>
      </c>
      <c r="V1279">
        <v>45708.404143518521</v>
      </c>
    </row>
    <row r="1280" spans="1:22" x14ac:dyDescent="0.3">
      <c r="A1280" t="s">
        <v>91</v>
      </c>
      <c r="B1280" t="s">
        <v>92</v>
      </c>
      <c r="C1280" t="s">
        <v>93</v>
      </c>
      <c r="D1280" s="29">
        <v>45972</v>
      </c>
      <c r="E1280" s="161">
        <v>0</v>
      </c>
      <c r="F1280" s="161">
        <v>0</v>
      </c>
      <c r="G1280" s="161">
        <v>0</v>
      </c>
      <c r="H1280" s="161">
        <v>0</v>
      </c>
      <c r="M1280">
        <v>67.2</v>
      </c>
      <c r="N1280">
        <v>67.2</v>
      </c>
      <c r="R1280">
        <v>179.53321299999999</v>
      </c>
      <c r="S1280">
        <v>179.53321299999999</v>
      </c>
      <c r="T1280" s="194">
        <v>179.53321299999999</v>
      </c>
      <c r="U1280" t="s">
        <v>193</v>
      </c>
      <c r="V1280">
        <v>45627.313414351855</v>
      </c>
    </row>
    <row r="1281" spans="1:22" x14ac:dyDescent="0.3">
      <c r="A1281" t="s">
        <v>91</v>
      </c>
      <c r="B1281" t="s">
        <v>92</v>
      </c>
      <c r="C1281" t="s">
        <v>88</v>
      </c>
      <c r="D1281" s="29">
        <v>45972</v>
      </c>
      <c r="E1281" s="161">
        <v>0</v>
      </c>
      <c r="F1281" s="161">
        <v>0</v>
      </c>
      <c r="G1281" s="161">
        <v>0</v>
      </c>
      <c r="H1281" s="161">
        <v>0</v>
      </c>
      <c r="L1281">
        <v>296.03032200000001</v>
      </c>
      <c r="R1281">
        <v>618.39218000000005</v>
      </c>
      <c r="S1281">
        <v>618.39218000000005</v>
      </c>
      <c r="T1281" s="194">
        <v>618.39218000000005</v>
      </c>
      <c r="U1281" t="s">
        <v>193</v>
      </c>
      <c r="V1281">
        <v>45708.404131944444</v>
      </c>
    </row>
    <row r="1282" spans="1:22" x14ac:dyDescent="0.3">
      <c r="A1282" t="s">
        <v>91</v>
      </c>
      <c r="B1282" t="s">
        <v>92</v>
      </c>
      <c r="C1282" t="s">
        <v>93</v>
      </c>
      <c r="D1282" s="29">
        <v>45973</v>
      </c>
      <c r="E1282" s="161">
        <v>0</v>
      </c>
      <c r="F1282" s="161">
        <v>0</v>
      </c>
      <c r="G1282" s="161">
        <v>0</v>
      </c>
      <c r="H1282" s="161">
        <v>0</v>
      </c>
      <c r="M1282">
        <v>67.2</v>
      </c>
      <c r="N1282">
        <v>67.2</v>
      </c>
      <c r="R1282">
        <v>179.53321299999999</v>
      </c>
      <c r="S1282">
        <v>179.53321299999999</v>
      </c>
      <c r="T1282" s="194">
        <v>179.53321299999999</v>
      </c>
      <c r="U1282" t="s">
        <v>193</v>
      </c>
      <c r="V1282">
        <v>45627.313414351855</v>
      </c>
    </row>
    <row r="1283" spans="1:22" x14ac:dyDescent="0.3">
      <c r="A1283" t="s">
        <v>91</v>
      </c>
      <c r="B1283" t="s">
        <v>92</v>
      </c>
      <c r="C1283" t="s">
        <v>88</v>
      </c>
      <c r="D1283" s="29">
        <v>45973</v>
      </c>
      <c r="E1283" s="161">
        <v>0</v>
      </c>
      <c r="F1283" s="161">
        <v>0</v>
      </c>
      <c r="G1283" s="161">
        <v>0</v>
      </c>
      <c r="H1283" s="161">
        <v>0</v>
      </c>
      <c r="L1283">
        <v>296.03032200000001</v>
      </c>
      <c r="R1283">
        <v>618.39218000000005</v>
      </c>
      <c r="S1283">
        <v>618.39218000000005</v>
      </c>
      <c r="T1283" s="194">
        <v>618.39218000000005</v>
      </c>
      <c r="U1283" t="s">
        <v>193</v>
      </c>
      <c r="V1283">
        <v>45708.404340277775</v>
      </c>
    </row>
    <row r="1284" spans="1:22" x14ac:dyDescent="0.3">
      <c r="A1284" t="s">
        <v>91</v>
      </c>
      <c r="B1284" t="s">
        <v>92</v>
      </c>
      <c r="C1284" t="s">
        <v>93</v>
      </c>
      <c r="D1284" s="29">
        <v>45974</v>
      </c>
      <c r="E1284" s="161">
        <v>0</v>
      </c>
      <c r="F1284" s="161">
        <v>0</v>
      </c>
      <c r="G1284" s="161">
        <v>0</v>
      </c>
      <c r="H1284" s="161">
        <v>0</v>
      </c>
      <c r="M1284">
        <v>67.2</v>
      </c>
      <c r="N1284">
        <v>67.2</v>
      </c>
      <c r="R1284">
        <v>179.53321299999999</v>
      </c>
      <c r="S1284">
        <v>179.53321299999999</v>
      </c>
      <c r="T1284" s="194">
        <v>179.53321299999999</v>
      </c>
      <c r="U1284" t="s">
        <v>193</v>
      </c>
      <c r="V1284">
        <v>45627.313425925924</v>
      </c>
    </row>
    <row r="1285" spans="1:22" x14ac:dyDescent="0.3">
      <c r="A1285" t="s">
        <v>91</v>
      </c>
      <c r="B1285" t="s">
        <v>92</v>
      </c>
      <c r="C1285" t="s">
        <v>88</v>
      </c>
      <c r="D1285" s="29">
        <v>45974</v>
      </c>
      <c r="E1285" s="161">
        <v>0</v>
      </c>
      <c r="F1285" s="161">
        <v>0</v>
      </c>
      <c r="G1285" s="161">
        <v>0</v>
      </c>
      <c r="H1285" s="161">
        <v>0</v>
      </c>
      <c r="L1285">
        <v>296.03032200000001</v>
      </c>
      <c r="R1285">
        <v>618.39218000000005</v>
      </c>
      <c r="S1285">
        <v>618.39218000000005</v>
      </c>
      <c r="T1285" s="194">
        <v>618.39218000000005</v>
      </c>
      <c r="U1285" t="s">
        <v>193</v>
      </c>
      <c r="V1285">
        <v>45708.403819444444</v>
      </c>
    </row>
    <row r="1286" spans="1:22" x14ac:dyDescent="0.3">
      <c r="A1286" t="s">
        <v>91</v>
      </c>
      <c r="B1286" t="s">
        <v>92</v>
      </c>
      <c r="C1286" t="s">
        <v>93</v>
      </c>
      <c r="D1286" s="29">
        <v>45975</v>
      </c>
      <c r="E1286" s="161">
        <v>0</v>
      </c>
      <c r="F1286" s="161">
        <v>0</v>
      </c>
      <c r="G1286" s="161">
        <v>0</v>
      </c>
      <c r="H1286" s="161">
        <v>0</v>
      </c>
      <c r="M1286">
        <v>67.2</v>
      </c>
      <c r="N1286">
        <v>67.2</v>
      </c>
      <c r="R1286">
        <v>179.53321299999999</v>
      </c>
      <c r="S1286">
        <v>179.53321299999999</v>
      </c>
      <c r="T1286" s="194">
        <v>179.53321299999999</v>
      </c>
      <c r="U1286" t="s">
        <v>193</v>
      </c>
      <c r="V1286">
        <v>45627.313425925924</v>
      </c>
    </row>
    <row r="1287" spans="1:22" x14ac:dyDescent="0.3">
      <c r="A1287" t="s">
        <v>91</v>
      </c>
      <c r="B1287" t="s">
        <v>92</v>
      </c>
      <c r="C1287" t="s">
        <v>88</v>
      </c>
      <c r="D1287" s="29">
        <v>45975</v>
      </c>
      <c r="E1287" s="161">
        <v>0</v>
      </c>
      <c r="F1287" s="161">
        <v>0</v>
      </c>
      <c r="G1287" s="161">
        <v>0</v>
      </c>
      <c r="H1287" s="161">
        <v>0</v>
      </c>
      <c r="L1287">
        <v>296.03032200000001</v>
      </c>
      <c r="R1287">
        <v>618.39218000000005</v>
      </c>
      <c r="S1287">
        <v>618.39218000000005</v>
      </c>
      <c r="T1287" s="194">
        <v>618.39218000000005</v>
      </c>
      <c r="U1287" t="s">
        <v>193</v>
      </c>
      <c r="V1287">
        <v>45708.40415509259</v>
      </c>
    </row>
    <row r="1288" spans="1:22" x14ac:dyDescent="0.3">
      <c r="A1288" t="s">
        <v>91</v>
      </c>
      <c r="B1288" t="s">
        <v>92</v>
      </c>
      <c r="C1288" t="s">
        <v>93</v>
      </c>
      <c r="D1288" s="29">
        <v>45976</v>
      </c>
      <c r="E1288" s="161">
        <v>0</v>
      </c>
      <c r="F1288" s="161">
        <v>0</v>
      </c>
      <c r="G1288" s="161">
        <v>0</v>
      </c>
      <c r="H1288" s="161">
        <v>0</v>
      </c>
      <c r="M1288">
        <v>67.2</v>
      </c>
      <c r="N1288">
        <v>67.2</v>
      </c>
      <c r="R1288">
        <v>179.53321299999999</v>
      </c>
      <c r="S1288">
        <v>179.53321299999999</v>
      </c>
      <c r="T1288" s="194">
        <v>179.53321299999999</v>
      </c>
      <c r="U1288" t="s">
        <v>193</v>
      </c>
      <c r="V1288">
        <v>45627.313437500001</v>
      </c>
    </row>
    <row r="1289" spans="1:22" x14ac:dyDescent="0.3">
      <c r="A1289" t="s">
        <v>91</v>
      </c>
      <c r="B1289" t="s">
        <v>92</v>
      </c>
      <c r="C1289" t="s">
        <v>88</v>
      </c>
      <c r="D1289" s="29">
        <v>45976</v>
      </c>
      <c r="E1289" s="161">
        <v>0</v>
      </c>
      <c r="F1289" s="161">
        <v>0</v>
      </c>
      <c r="G1289" s="161">
        <v>0</v>
      </c>
      <c r="H1289" s="161">
        <v>0</v>
      </c>
      <c r="L1289">
        <v>296.03032200000001</v>
      </c>
      <c r="R1289">
        <v>618.39218000000005</v>
      </c>
      <c r="S1289">
        <v>618.39218000000005</v>
      </c>
      <c r="T1289" s="194">
        <v>618.39218000000005</v>
      </c>
      <c r="U1289" t="s">
        <v>193</v>
      </c>
      <c r="V1289">
        <v>45708.403900462959</v>
      </c>
    </row>
    <row r="1290" spans="1:22" x14ac:dyDescent="0.3">
      <c r="A1290" t="s">
        <v>91</v>
      </c>
      <c r="B1290" t="s">
        <v>92</v>
      </c>
      <c r="C1290" t="s">
        <v>93</v>
      </c>
      <c r="D1290" s="29">
        <v>45977</v>
      </c>
      <c r="E1290" s="161">
        <v>0</v>
      </c>
      <c r="F1290" s="161">
        <v>0</v>
      </c>
      <c r="G1290" s="161">
        <v>0</v>
      </c>
      <c r="H1290" s="161">
        <v>0</v>
      </c>
      <c r="M1290">
        <v>67.2</v>
      </c>
      <c r="N1290">
        <v>67.2</v>
      </c>
      <c r="R1290">
        <v>179.53321299999999</v>
      </c>
      <c r="S1290">
        <v>179.53321299999999</v>
      </c>
      <c r="T1290" s="194">
        <v>179.53321299999999</v>
      </c>
      <c r="U1290" t="s">
        <v>193</v>
      </c>
      <c r="V1290">
        <v>45627.313437500001</v>
      </c>
    </row>
    <row r="1291" spans="1:22" x14ac:dyDescent="0.3">
      <c r="A1291" t="s">
        <v>91</v>
      </c>
      <c r="B1291" t="s">
        <v>92</v>
      </c>
      <c r="C1291" t="s">
        <v>88</v>
      </c>
      <c r="D1291" s="29">
        <v>45977</v>
      </c>
      <c r="E1291" s="161">
        <v>0</v>
      </c>
      <c r="F1291" s="161">
        <v>0</v>
      </c>
      <c r="G1291" s="161">
        <v>0</v>
      </c>
      <c r="H1291" s="161">
        <v>0</v>
      </c>
      <c r="L1291">
        <v>296.03032200000001</v>
      </c>
      <c r="R1291">
        <v>618.39218000000005</v>
      </c>
      <c r="S1291">
        <v>618.39218000000005</v>
      </c>
      <c r="T1291" s="194">
        <v>618.39218000000005</v>
      </c>
      <c r="U1291" t="s">
        <v>193</v>
      </c>
      <c r="V1291">
        <v>45708.404710648145</v>
      </c>
    </row>
    <row r="1292" spans="1:22" x14ac:dyDescent="0.3">
      <c r="A1292" t="s">
        <v>91</v>
      </c>
      <c r="B1292" t="s">
        <v>92</v>
      </c>
      <c r="C1292" t="s">
        <v>93</v>
      </c>
      <c r="D1292" s="29">
        <v>45978</v>
      </c>
      <c r="E1292" s="161">
        <v>0</v>
      </c>
      <c r="F1292" s="161">
        <v>0</v>
      </c>
      <c r="G1292" s="161">
        <v>0</v>
      </c>
      <c r="H1292" s="161">
        <v>0</v>
      </c>
      <c r="M1292">
        <v>67.2</v>
      </c>
      <c r="N1292">
        <v>67.2</v>
      </c>
      <c r="R1292">
        <v>179.53321299999999</v>
      </c>
      <c r="S1292">
        <v>179.53321299999999</v>
      </c>
      <c r="T1292" s="194">
        <v>179.53321299999999</v>
      </c>
      <c r="U1292" t="s">
        <v>193</v>
      </c>
      <c r="V1292">
        <v>45627.313437500001</v>
      </c>
    </row>
    <row r="1293" spans="1:22" x14ac:dyDescent="0.3">
      <c r="A1293" t="s">
        <v>91</v>
      </c>
      <c r="B1293" t="s">
        <v>92</v>
      </c>
      <c r="C1293" t="s">
        <v>88</v>
      </c>
      <c r="D1293" s="29">
        <v>45978</v>
      </c>
      <c r="E1293" s="161">
        <v>0</v>
      </c>
      <c r="F1293" s="161">
        <v>0</v>
      </c>
      <c r="G1293" s="161">
        <v>0</v>
      </c>
      <c r="H1293" s="161">
        <v>0</v>
      </c>
      <c r="L1293">
        <v>296.03032200000001</v>
      </c>
      <c r="R1293">
        <v>618.39218000000005</v>
      </c>
      <c r="S1293">
        <v>618.39218000000005</v>
      </c>
      <c r="T1293" s="194">
        <v>618.39218000000005</v>
      </c>
      <c r="U1293" t="s">
        <v>193</v>
      </c>
      <c r="V1293">
        <v>45708.404074074075</v>
      </c>
    </row>
    <row r="1294" spans="1:22" x14ac:dyDescent="0.3">
      <c r="A1294" t="s">
        <v>91</v>
      </c>
      <c r="B1294" t="s">
        <v>92</v>
      </c>
      <c r="C1294" t="s">
        <v>93</v>
      </c>
      <c r="D1294" s="29">
        <v>45979</v>
      </c>
      <c r="E1294" s="161">
        <v>0</v>
      </c>
      <c r="F1294" s="161">
        <v>0</v>
      </c>
      <c r="G1294" s="161">
        <v>0</v>
      </c>
      <c r="H1294" s="161">
        <v>0</v>
      </c>
      <c r="M1294">
        <v>67.2</v>
      </c>
      <c r="N1294">
        <v>67.2</v>
      </c>
      <c r="R1294">
        <v>179.53321299999999</v>
      </c>
      <c r="S1294">
        <v>179.53321299999999</v>
      </c>
      <c r="T1294" s="194">
        <v>179.53321299999999</v>
      </c>
      <c r="U1294" t="s">
        <v>193</v>
      </c>
      <c r="V1294">
        <v>45627.313449074078</v>
      </c>
    </row>
    <row r="1295" spans="1:22" x14ac:dyDescent="0.3">
      <c r="A1295" t="s">
        <v>91</v>
      </c>
      <c r="B1295" t="s">
        <v>92</v>
      </c>
      <c r="C1295" t="s">
        <v>88</v>
      </c>
      <c r="D1295" s="29">
        <v>45979</v>
      </c>
      <c r="E1295" s="161">
        <v>0</v>
      </c>
      <c r="F1295" s="161">
        <v>0</v>
      </c>
      <c r="G1295" s="161">
        <v>0</v>
      </c>
      <c r="H1295" s="161">
        <v>0</v>
      </c>
      <c r="L1295">
        <v>296.03032200000001</v>
      </c>
      <c r="R1295">
        <v>618.39218000000005</v>
      </c>
      <c r="S1295">
        <v>618.39218000000005</v>
      </c>
      <c r="T1295" s="194">
        <v>618.39218000000005</v>
      </c>
      <c r="U1295" t="s">
        <v>193</v>
      </c>
      <c r="V1295">
        <v>45708.40421296296</v>
      </c>
    </row>
    <row r="1296" spans="1:22" x14ac:dyDescent="0.3">
      <c r="A1296" t="s">
        <v>91</v>
      </c>
      <c r="B1296" t="s">
        <v>92</v>
      </c>
      <c r="C1296" t="s">
        <v>93</v>
      </c>
      <c r="D1296" s="29">
        <v>45980</v>
      </c>
      <c r="E1296" s="161">
        <v>0</v>
      </c>
      <c r="F1296" s="161">
        <v>0</v>
      </c>
      <c r="G1296" s="161">
        <v>0</v>
      </c>
      <c r="H1296" s="161">
        <v>0</v>
      </c>
      <c r="M1296">
        <v>67.2</v>
      </c>
      <c r="N1296">
        <v>67.2</v>
      </c>
      <c r="R1296">
        <v>179.53321299999999</v>
      </c>
      <c r="S1296">
        <v>179.53321299999999</v>
      </c>
      <c r="T1296" s="194">
        <v>179.53321299999999</v>
      </c>
      <c r="U1296" t="s">
        <v>193</v>
      </c>
      <c r="V1296">
        <v>45627.313449074078</v>
      </c>
    </row>
    <row r="1297" spans="1:22" x14ac:dyDescent="0.3">
      <c r="A1297" t="s">
        <v>91</v>
      </c>
      <c r="B1297" t="s">
        <v>92</v>
      </c>
      <c r="C1297" t="s">
        <v>88</v>
      </c>
      <c r="D1297" s="29">
        <v>45980</v>
      </c>
      <c r="E1297" s="161">
        <v>0</v>
      </c>
      <c r="F1297" s="161">
        <v>0</v>
      </c>
      <c r="G1297" s="161">
        <v>0</v>
      </c>
      <c r="H1297" s="161">
        <v>0</v>
      </c>
      <c r="L1297">
        <v>296.03032200000001</v>
      </c>
      <c r="R1297">
        <v>618.39218000000005</v>
      </c>
      <c r="S1297">
        <v>618.39218000000005</v>
      </c>
      <c r="T1297" s="194">
        <v>618.39218000000005</v>
      </c>
      <c r="U1297" t="s">
        <v>193</v>
      </c>
      <c r="V1297">
        <v>45708.404224537036</v>
      </c>
    </row>
    <row r="1298" spans="1:22" x14ac:dyDescent="0.3">
      <c r="A1298" t="s">
        <v>91</v>
      </c>
      <c r="B1298" t="s">
        <v>92</v>
      </c>
      <c r="C1298" t="s">
        <v>93</v>
      </c>
      <c r="D1298" s="29">
        <v>45981</v>
      </c>
      <c r="E1298" s="161">
        <v>0</v>
      </c>
      <c r="F1298" s="161">
        <v>0</v>
      </c>
      <c r="G1298" s="161">
        <v>0</v>
      </c>
      <c r="H1298" s="161">
        <v>0</v>
      </c>
      <c r="M1298">
        <v>67.2</v>
      </c>
      <c r="N1298">
        <v>67.2</v>
      </c>
      <c r="R1298">
        <v>179.53321299999999</v>
      </c>
      <c r="S1298">
        <v>179.53321299999999</v>
      </c>
      <c r="T1298" s="194">
        <v>179.53321299999999</v>
      </c>
      <c r="U1298" t="s">
        <v>193</v>
      </c>
      <c r="V1298">
        <v>45627.313449074078</v>
      </c>
    </row>
    <row r="1299" spans="1:22" x14ac:dyDescent="0.3">
      <c r="A1299" t="s">
        <v>91</v>
      </c>
      <c r="B1299" t="s">
        <v>92</v>
      </c>
      <c r="C1299" t="s">
        <v>88</v>
      </c>
      <c r="D1299" s="29">
        <v>45981</v>
      </c>
      <c r="E1299" s="161">
        <v>0</v>
      </c>
      <c r="F1299" s="161">
        <v>0</v>
      </c>
      <c r="G1299" s="161">
        <v>0</v>
      </c>
      <c r="H1299" s="161">
        <v>0</v>
      </c>
      <c r="L1299">
        <v>296.03032200000001</v>
      </c>
      <c r="R1299">
        <v>618.39218000000005</v>
      </c>
      <c r="S1299">
        <v>618.39218000000005</v>
      </c>
      <c r="T1299" s="194">
        <v>618.39218000000005</v>
      </c>
      <c r="U1299" t="s">
        <v>193</v>
      </c>
      <c r="V1299">
        <v>45708.403668981482</v>
      </c>
    </row>
    <row r="1300" spans="1:22" x14ac:dyDescent="0.3">
      <c r="A1300" t="s">
        <v>91</v>
      </c>
      <c r="B1300" t="s">
        <v>92</v>
      </c>
      <c r="C1300" t="s">
        <v>93</v>
      </c>
      <c r="D1300" s="29">
        <v>45982</v>
      </c>
      <c r="E1300" s="161">
        <v>0</v>
      </c>
      <c r="F1300" s="161">
        <v>0</v>
      </c>
      <c r="G1300" s="161">
        <v>0</v>
      </c>
      <c r="H1300" s="161">
        <v>0</v>
      </c>
      <c r="M1300">
        <v>67.2</v>
      </c>
      <c r="N1300">
        <v>67.2</v>
      </c>
      <c r="R1300">
        <v>179.53321299999999</v>
      </c>
      <c r="S1300">
        <v>179.53321299999999</v>
      </c>
      <c r="T1300" s="194">
        <v>179.53321299999999</v>
      </c>
      <c r="U1300" t="s">
        <v>193</v>
      </c>
      <c r="V1300">
        <v>45627.313460648147</v>
      </c>
    </row>
    <row r="1301" spans="1:22" x14ac:dyDescent="0.3">
      <c r="A1301" t="s">
        <v>91</v>
      </c>
      <c r="B1301" t="s">
        <v>92</v>
      </c>
      <c r="C1301" t="s">
        <v>88</v>
      </c>
      <c r="D1301" s="29">
        <v>45982</v>
      </c>
      <c r="E1301" s="161">
        <v>0</v>
      </c>
      <c r="F1301" s="161">
        <v>0</v>
      </c>
      <c r="G1301" s="161">
        <v>0</v>
      </c>
      <c r="H1301" s="161">
        <v>0</v>
      </c>
      <c r="L1301">
        <v>296.03032200000001</v>
      </c>
      <c r="R1301">
        <v>618.39218000000005</v>
      </c>
      <c r="S1301">
        <v>618.39218000000005</v>
      </c>
      <c r="T1301" s="194">
        <v>618.39218000000005</v>
      </c>
      <c r="U1301" t="s">
        <v>193</v>
      </c>
      <c r="V1301">
        <v>45708.404548611114</v>
      </c>
    </row>
    <row r="1302" spans="1:22" x14ac:dyDescent="0.3">
      <c r="A1302" t="s">
        <v>91</v>
      </c>
      <c r="B1302" t="s">
        <v>92</v>
      </c>
      <c r="C1302" t="s">
        <v>93</v>
      </c>
      <c r="D1302" s="29">
        <v>45983</v>
      </c>
      <c r="E1302" s="161">
        <v>0</v>
      </c>
      <c r="F1302" s="161">
        <v>0</v>
      </c>
      <c r="G1302" s="161">
        <v>0</v>
      </c>
      <c r="H1302" s="161">
        <v>0</v>
      </c>
      <c r="M1302">
        <v>67.2</v>
      </c>
      <c r="N1302">
        <v>67.2</v>
      </c>
      <c r="R1302">
        <v>179.53321299999999</v>
      </c>
      <c r="S1302">
        <v>179.53321299999999</v>
      </c>
      <c r="T1302" s="194">
        <v>179.53321299999999</v>
      </c>
      <c r="U1302" t="s">
        <v>193</v>
      </c>
      <c r="V1302">
        <v>45627.313460648147</v>
      </c>
    </row>
    <row r="1303" spans="1:22" x14ac:dyDescent="0.3">
      <c r="A1303" t="s">
        <v>91</v>
      </c>
      <c r="B1303" t="s">
        <v>92</v>
      </c>
      <c r="C1303" t="s">
        <v>88</v>
      </c>
      <c r="D1303" s="29">
        <v>45983</v>
      </c>
      <c r="E1303" s="161">
        <v>0</v>
      </c>
      <c r="F1303" s="161">
        <v>0</v>
      </c>
      <c r="G1303" s="161">
        <v>0</v>
      </c>
      <c r="H1303" s="161">
        <v>0</v>
      </c>
      <c r="L1303">
        <v>296.03032200000001</v>
      </c>
      <c r="R1303">
        <v>618.39218000000005</v>
      </c>
      <c r="S1303">
        <v>618.39218000000005</v>
      </c>
      <c r="T1303" s="194">
        <v>618.39218000000005</v>
      </c>
      <c r="U1303" t="s">
        <v>193</v>
      </c>
      <c r="V1303">
        <v>45708.403761574074</v>
      </c>
    </row>
    <row r="1304" spans="1:22" x14ac:dyDescent="0.3">
      <c r="A1304" t="s">
        <v>91</v>
      </c>
      <c r="B1304" t="s">
        <v>92</v>
      </c>
      <c r="C1304" t="s">
        <v>93</v>
      </c>
      <c r="D1304" s="29">
        <v>45984</v>
      </c>
      <c r="E1304" s="161">
        <v>0</v>
      </c>
      <c r="F1304" s="161">
        <v>0</v>
      </c>
      <c r="G1304" s="161">
        <v>0</v>
      </c>
      <c r="H1304" s="161">
        <v>0</v>
      </c>
      <c r="M1304">
        <v>67.2</v>
      </c>
      <c r="N1304">
        <v>67.2</v>
      </c>
      <c r="R1304">
        <v>179.53321299999999</v>
      </c>
      <c r="S1304">
        <v>179.53321299999999</v>
      </c>
      <c r="T1304" s="194">
        <v>179.53321299999999</v>
      </c>
      <c r="U1304" t="s">
        <v>193</v>
      </c>
      <c r="V1304">
        <v>45627.313460648147</v>
      </c>
    </row>
    <row r="1305" spans="1:22" x14ac:dyDescent="0.3">
      <c r="A1305" t="s">
        <v>91</v>
      </c>
      <c r="B1305" t="s">
        <v>92</v>
      </c>
      <c r="C1305" t="s">
        <v>88</v>
      </c>
      <c r="D1305" s="29">
        <v>45984</v>
      </c>
      <c r="E1305" s="161">
        <v>0</v>
      </c>
      <c r="F1305" s="161">
        <v>0</v>
      </c>
      <c r="G1305" s="161">
        <v>0</v>
      </c>
      <c r="H1305" s="161">
        <v>0</v>
      </c>
      <c r="L1305">
        <v>296.03032200000001</v>
      </c>
      <c r="R1305">
        <v>618.39218000000005</v>
      </c>
      <c r="S1305">
        <v>618.39218000000005</v>
      </c>
      <c r="T1305" s="194">
        <v>618.39218000000005</v>
      </c>
      <c r="U1305" t="s">
        <v>193</v>
      </c>
      <c r="V1305">
        <v>45708.404722222222</v>
      </c>
    </row>
    <row r="1306" spans="1:22" x14ac:dyDescent="0.3">
      <c r="A1306" t="s">
        <v>91</v>
      </c>
      <c r="B1306" t="s">
        <v>92</v>
      </c>
      <c r="C1306" t="s">
        <v>93</v>
      </c>
      <c r="D1306" s="29">
        <v>45985</v>
      </c>
      <c r="E1306" s="161">
        <v>0</v>
      </c>
      <c r="F1306" s="161">
        <v>0</v>
      </c>
      <c r="G1306" s="161">
        <v>0</v>
      </c>
      <c r="H1306" s="161">
        <v>0</v>
      </c>
      <c r="M1306">
        <v>67.2</v>
      </c>
      <c r="N1306">
        <v>67.2</v>
      </c>
      <c r="R1306">
        <v>179.53321299999999</v>
      </c>
      <c r="S1306">
        <v>179.53321299999999</v>
      </c>
      <c r="T1306" s="194">
        <v>179.53321299999999</v>
      </c>
      <c r="U1306" t="s">
        <v>193</v>
      </c>
      <c r="V1306">
        <v>45627.313460648147</v>
      </c>
    </row>
    <row r="1307" spans="1:22" x14ac:dyDescent="0.3">
      <c r="A1307" t="s">
        <v>91</v>
      </c>
      <c r="B1307" t="s">
        <v>92</v>
      </c>
      <c r="C1307" t="s">
        <v>88</v>
      </c>
      <c r="D1307" s="29">
        <v>45985</v>
      </c>
      <c r="E1307" s="161">
        <v>0</v>
      </c>
      <c r="F1307" s="161">
        <v>0</v>
      </c>
      <c r="G1307" s="161">
        <v>0</v>
      </c>
      <c r="H1307" s="161">
        <v>0</v>
      </c>
      <c r="L1307">
        <v>296.03032200000001</v>
      </c>
      <c r="R1307">
        <v>618.39218000000005</v>
      </c>
      <c r="S1307">
        <v>618.39218000000005</v>
      </c>
      <c r="T1307" s="194">
        <v>618.39218000000005</v>
      </c>
      <c r="U1307" t="s">
        <v>193</v>
      </c>
      <c r="V1307">
        <v>45708.404594907406</v>
      </c>
    </row>
    <row r="1308" spans="1:22" x14ac:dyDescent="0.3">
      <c r="A1308" t="s">
        <v>91</v>
      </c>
      <c r="B1308" t="s">
        <v>92</v>
      </c>
      <c r="C1308" t="s">
        <v>93</v>
      </c>
      <c r="D1308" s="29">
        <v>45986</v>
      </c>
      <c r="E1308" s="161">
        <v>0</v>
      </c>
      <c r="F1308" s="161">
        <v>0</v>
      </c>
      <c r="G1308" s="161">
        <v>0</v>
      </c>
      <c r="H1308" s="161">
        <v>0</v>
      </c>
      <c r="M1308">
        <v>67.2</v>
      </c>
      <c r="N1308">
        <v>67.2</v>
      </c>
      <c r="R1308">
        <v>179.53321299999999</v>
      </c>
      <c r="S1308">
        <v>179.53321299999999</v>
      </c>
      <c r="T1308" s="194">
        <v>179.53321299999999</v>
      </c>
      <c r="U1308" t="s">
        <v>193</v>
      </c>
      <c r="V1308">
        <v>45627.313472222224</v>
      </c>
    </row>
    <row r="1309" spans="1:22" x14ac:dyDescent="0.3">
      <c r="A1309" t="s">
        <v>91</v>
      </c>
      <c r="B1309" t="s">
        <v>92</v>
      </c>
      <c r="C1309" t="s">
        <v>88</v>
      </c>
      <c r="D1309" s="29">
        <v>45986</v>
      </c>
      <c r="E1309" s="161">
        <v>0</v>
      </c>
      <c r="F1309" s="161">
        <v>0</v>
      </c>
      <c r="G1309" s="161">
        <v>0</v>
      </c>
      <c r="H1309" s="161">
        <v>0</v>
      </c>
      <c r="L1309">
        <v>296.03032200000001</v>
      </c>
      <c r="R1309">
        <v>618.39218000000005</v>
      </c>
      <c r="S1309">
        <v>618.39218000000005</v>
      </c>
      <c r="T1309" s="194">
        <v>618.39218000000005</v>
      </c>
      <c r="U1309" t="s">
        <v>193</v>
      </c>
      <c r="V1309">
        <v>45708.404548611114</v>
      </c>
    </row>
    <row r="1310" spans="1:22" x14ac:dyDescent="0.3">
      <c r="A1310" t="s">
        <v>91</v>
      </c>
      <c r="B1310" t="s">
        <v>92</v>
      </c>
      <c r="C1310" t="s">
        <v>93</v>
      </c>
      <c r="D1310" s="29">
        <v>45987</v>
      </c>
      <c r="E1310" s="161">
        <v>0</v>
      </c>
      <c r="F1310" s="161">
        <v>0</v>
      </c>
      <c r="G1310" s="161">
        <v>0</v>
      </c>
      <c r="H1310" s="161">
        <v>0</v>
      </c>
      <c r="M1310">
        <v>67.2</v>
      </c>
      <c r="N1310">
        <v>67.2</v>
      </c>
      <c r="R1310">
        <v>179.53321299999999</v>
      </c>
      <c r="S1310">
        <v>179.53321299999999</v>
      </c>
      <c r="T1310" s="194">
        <v>179.53321299999999</v>
      </c>
      <c r="U1310" t="s">
        <v>193</v>
      </c>
      <c r="V1310">
        <v>45627.313472222224</v>
      </c>
    </row>
    <row r="1311" spans="1:22" x14ac:dyDescent="0.3">
      <c r="A1311" t="s">
        <v>91</v>
      </c>
      <c r="B1311" t="s">
        <v>92</v>
      </c>
      <c r="C1311" t="s">
        <v>88</v>
      </c>
      <c r="D1311" s="29">
        <v>45987</v>
      </c>
      <c r="E1311" s="161">
        <v>0</v>
      </c>
      <c r="F1311" s="161">
        <v>0</v>
      </c>
      <c r="G1311" s="161">
        <v>0</v>
      </c>
      <c r="H1311" s="161">
        <v>0</v>
      </c>
      <c r="L1311">
        <v>296.03032200000001</v>
      </c>
      <c r="R1311">
        <v>618.39218000000005</v>
      </c>
      <c r="S1311">
        <v>618.39218000000005</v>
      </c>
      <c r="T1311" s="194">
        <v>618.39218000000005</v>
      </c>
      <c r="U1311" t="s">
        <v>193</v>
      </c>
      <c r="V1311">
        <v>45708.404421296298</v>
      </c>
    </row>
    <row r="1312" spans="1:22" x14ac:dyDescent="0.3">
      <c r="A1312" t="s">
        <v>91</v>
      </c>
      <c r="B1312" t="s">
        <v>92</v>
      </c>
      <c r="C1312" t="s">
        <v>93</v>
      </c>
      <c r="D1312" s="29">
        <v>45988</v>
      </c>
      <c r="E1312" s="161">
        <v>0</v>
      </c>
      <c r="F1312" s="161">
        <v>0</v>
      </c>
      <c r="G1312" s="161">
        <v>0</v>
      </c>
      <c r="H1312" s="161">
        <v>0</v>
      </c>
      <c r="M1312">
        <v>67.2</v>
      </c>
      <c r="N1312">
        <v>67.2</v>
      </c>
      <c r="R1312">
        <v>179.53321299999999</v>
      </c>
      <c r="S1312">
        <v>179.53321299999999</v>
      </c>
      <c r="T1312" s="194">
        <v>179.53321299999999</v>
      </c>
      <c r="U1312" t="s">
        <v>193</v>
      </c>
      <c r="V1312">
        <v>45627.313472222224</v>
      </c>
    </row>
    <row r="1313" spans="1:22" x14ac:dyDescent="0.3">
      <c r="A1313" t="s">
        <v>91</v>
      </c>
      <c r="B1313" t="s">
        <v>92</v>
      </c>
      <c r="C1313" t="s">
        <v>88</v>
      </c>
      <c r="D1313" s="29">
        <v>45988</v>
      </c>
      <c r="E1313" s="161">
        <v>0</v>
      </c>
      <c r="F1313" s="161">
        <v>0</v>
      </c>
      <c r="G1313" s="161">
        <v>0</v>
      </c>
      <c r="H1313" s="161">
        <v>0</v>
      </c>
      <c r="L1313">
        <v>296.03032200000001</v>
      </c>
      <c r="R1313">
        <v>618.39218000000005</v>
      </c>
      <c r="S1313">
        <v>618.39218000000005</v>
      </c>
      <c r="T1313" s="194">
        <v>618.39218000000005</v>
      </c>
      <c r="U1313" t="s">
        <v>193</v>
      </c>
      <c r="V1313">
        <v>45708.404456018521</v>
      </c>
    </row>
    <row r="1314" spans="1:22" x14ac:dyDescent="0.3">
      <c r="A1314" t="s">
        <v>91</v>
      </c>
      <c r="B1314" t="s">
        <v>92</v>
      </c>
      <c r="C1314" t="s">
        <v>93</v>
      </c>
      <c r="D1314" s="29">
        <v>45989</v>
      </c>
      <c r="E1314" s="161">
        <v>0</v>
      </c>
      <c r="F1314" s="161">
        <v>0</v>
      </c>
      <c r="G1314" s="161">
        <v>0</v>
      </c>
      <c r="H1314" s="161">
        <v>0</v>
      </c>
      <c r="M1314">
        <v>67.2</v>
      </c>
      <c r="N1314">
        <v>67.2</v>
      </c>
      <c r="R1314">
        <v>179.53321299999999</v>
      </c>
      <c r="S1314">
        <v>179.53321299999999</v>
      </c>
      <c r="T1314" s="194">
        <v>179.53321299999999</v>
      </c>
      <c r="U1314" t="s">
        <v>193</v>
      </c>
      <c r="V1314">
        <v>45627.313483796293</v>
      </c>
    </row>
    <row r="1315" spans="1:22" x14ac:dyDescent="0.3">
      <c r="A1315" t="s">
        <v>91</v>
      </c>
      <c r="B1315" t="s">
        <v>92</v>
      </c>
      <c r="C1315" t="s">
        <v>88</v>
      </c>
      <c r="D1315" s="29">
        <v>45989</v>
      </c>
      <c r="E1315" s="161">
        <v>0</v>
      </c>
      <c r="F1315" s="161">
        <v>0</v>
      </c>
      <c r="G1315" s="161">
        <v>0</v>
      </c>
      <c r="H1315" s="161">
        <v>0</v>
      </c>
      <c r="L1315">
        <v>296.03032200000001</v>
      </c>
      <c r="R1315">
        <v>618.39218000000005</v>
      </c>
      <c r="S1315">
        <v>618.39218000000005</v>
      </c>
      <c r="T1315" s="194">
        <v>618.39218000000005</v>
      </c>
      <c r="U1315" t="s">
        <v>193</v>
      </c>
      <c r="V1315">
        <v>45708.403761574074</v>
      </c>
    </row>
    <row r="1316" spans="1:22" x14ac:dyDescent="0.3">
      <c r="A1316" t="s">
        <v>91</v>
      </c>
      <c r="B1316" t="s">
        <v>92</v>
      </c>
      <c r="C1316" t="s">
        <v>93</v>
      </c>
      <c r="D1316" s="29">
        <v>45990</v>
      </c>
      <c r="E1316" s="161">
        <v>0</v>
      </c>
      <c r="F1316" s="161">
        <v>0</v>
      </c>
      <c r="G1316" s="161">
        <v>0</v>
      </c>
      <c r="H1316" s="161">
        <v>0</v>
      </c>
      <c r="M1316">
        <v>67.2</v>
      </c>
      <c r="N1316">
        <v>67.2</v>
      </c>
      <c r="R1316">
        <v>179.53321299999999</v>
      </c>
      <c r="S1316">
        <v>179.53321299999999</v>
      </c>
      <c r="T1316" s="194">
        <v>179.53321299999999</v>
      </c>
      <c r="U1316" t="s">
        <v>193</v>
      </c>
      <c r="V1316">
        <v>45627.31349537037</v>
      </c>
    </row>
    <row r="1317" spans="1:22" x14ac:dyDescent="0.3">
      <c r="A1317" t="s">
        <v>91</v>
      </c>
      <c r="B1317" t="s">
        <v>92</v>
      </c>
      <c r="C1317" t="s">
        <v>88</v>
      </c>
      <c r="D1317" s="29">
        <v>45990</v>
      </c>
      <c r="E1317" s="161">
        <v>0</v>
      </c>
      <c r="F1317" s="161">
        <v>0</v>
      </c>
      <c r="G1317" s="161">
        <v>0</v>
      </c>
      <c r="H1317" s="161">
        <v>0</v>
      </c>
      <c r="L1317">
        <v>296.03032200000001</v>
      </c>
      <c r="R1317">
        <v>618.39218000000005</v>
      </c>
      <c r="S1317">
        <v>618.39218000000005</v>
      </c>
      <c r="T1317" s="194">
        <v>618.39218000000005</v>
      </c>
      <c r="U1317" t="s">
        <v>193</v>
      </c>
      <c r="V1317">
        <v>45708.404768518521</v>
      </c>
    </row>
    <row r="1318" spans="1:22" x14ac:dyDescent="0.3">
      <c r="A1318" t="s">
        <v>91</v>
      </c>
      <c r="B1318" t="s">
        <v>92</v>
      </c>
      <c r="C1318" t="s">
        <v>93</v>
      </c>
      <c r="D1318" s="29">
        <v>45991</v>
      </c>
      <c r="E1318" s="161">
        <v>0</v>
      </c>
      <c r="F1318" s="161">
        <v>0</v>
      </c>
      <c r="G1318" s="161">
        <v>0</v>
      </c>
      <c r="H1318" s="161">
        <v>0</v>
      </c>
      <c r="M1318">
        <v>67.2</v>
      </c>
      <c r="N1318">
        <v>67.2</v>
      </c>
      <c r="R1318">
        <v>179.53321299999999</v>
      </c>
      <c r="S1318">
        <v>179.53321299999999</v>
      </c>
      <c r="T1318" s="194">
        <v>179.53321299999999</v>
      </c>
      <c r="U1318" t="s">
        <v>193</v>
      </c>
      <c r="V1318">
        <v>45627.31349537037</v>
      </c>
    </row>
    <row r="1319" spans="1:22" x14ac:dyDescent="0.3">
      <c r="A1319" t="s">
        <v>91</v>
      </c>
      <c r="B1319" t="s">
        <v>92</v>
      </c>
      <c r="C1319" t="s">
        <v>88</v>
      </c>
      <c r="D1319" s="29">
        <v>45991</v>
      </c>
      <c r="E1319" s="161">
        <v>0</v>
      </c>
      <c r="F1319" s="161">
        <v>0</v>
      </c>
      <c r="G1319" s="161">
        <v>0</v>
      </c>
      <c r="H1319" s="161">
        <v>0</v>
      </c>
      <c r="L1319">
        <v>296.03032200000001</v>
      </c>
      <c r="R1319">
        <v>618.39218000000005</v>
      </c>
      <c r="S1319">
        <v>618.39218000000005</v>
      </c>
      <c r="T1319" s="194">
        <v>618.39218000000005</v>
      </c>
      <c r="U1319" t="s">
        <v>193</v>
      </c>
      <c r="V1319">
        <v>45708.403958333336</v>
      </c>
    </row>
    <row r="1320" spans="1:22" x14ac:dyDescent="0.3">
      <c r="A1320" t="s">
        <v>91</v>
      </c>
      <c r="B1320" t="s">
        <v>92</v>
      </c>
      <c r="C1320" t="s">
        <v>93</v>
      </c>
      <c r="D1320" s="29">
        <v>45992</v>
      </c>
      <c r="E1320" s="161">
        <v>0</v>
      </c>
      <c r="F1320" s="161">
        <v>0</v>
      </c>
      <c r="G1320" s="161">
        <v>0</v>
      </c>
      <c r="H1320" s="161">
        <v>0</v>
      </c>
      <c r="M1320">
        <v>67.2</v>
      </c>
      <c r="N1320">
        <v>67.2</v>
      </c>
      <c r="R1320">
        <v>179.53321299999999</v>
      </c>
      <c r="S1320">
        <v>179.53321299999999</v>
      </c>
      <c r="T1320" s="194">
        <v>179.53321299999999</v>
      </c>
      <c r="U1320" t="s">
        <v>193</v>
      </c>
      <c r="V1320">
        <v>45658.313356481478</v>
      </c>
    </row>
    <row r="1321" spans="1:22" x14ac:dyDescent="0.3">
      <c r="A1321" t="s">
        <v>91</v>
      </c>
      <c r="B1321" t="s">
        <v>92</v>
      </c>
      <c r="C1321" t="s">
        <v>88</v>
      </c>
      <c r="D1321" s="29">
        <v>45992</v>
      </c>
      <c r="E1321" s="161">
        <v>0</v>
      </c>
      <c r="F1321" s="161">
        <v>0</v>
      </c>
      <c r="G1321" s="161">
        <v>0</v>
      </c>
      <c r="H1321" s="161">
        <v>0</v>
      </c>
      <c r="L1321">
        <v>296.03032200000001</v>
      </c>
      <c r="R1321">
        <v>618.39218000000005</v>
      </c>
      <c r="S1321">
        <v>618.39218000000005</v>
      </c>
      <c r="T1321" s="194">
        <v>618.39218000000005</v>
      </c>
      <c r="U1321" t="s">
        <v>193</v>
      </c>
      <c r="V1321">
        <v>45708.403738425928</v>
      </c>
    </row>
    <row r="1322" spans="1:22" x14ac:dyDescent="0.3">
      <c r="A1322" t="s">
        <v>91</v>
      </c>
      <c r="B1322" t="s">
        <v>92</v>
      </c>
      <c r="C1322" t="s">
        <v>93</v>
      </c>
      <c r="D1322" s="29">
        <v>45993</v>
      </c>
      <c r="E1322" s="161">
        <v>0</v>
      </c>
      <c r="F1322" s="161">
        <v>0</v>
      </c>
      <c r="G1322" s="161">
        <v>0</v>
      </c>
      <c r="H1322" s="161">
        <v>0</v>
      </c>
      <c r="M1322">
        <v>67.2</v>
      </c>
      <c r="N1322">
        <v>67.2</v>
      </c>
      <c r="R1322">
        <v>179.53321299999999</v>
      </c>
      <c r="S1322">
        <v>179.53321299999999</v>
      </c>
      <c r="T1322" s="194">
        <v>179.53321299999999</v>
      </c>
      <c r="U1322" t="s">
        <v>193</v>
      </c>
      <c r="V1322">
        <v>45658.312777777777</v>
      </c>
    </row>
    <row r="1323" spans="1:22" x14ac:dyDescent="0.3">
      <c r="A1323" t="s">
        <v>91</v>
      </c>
      <c r="B1323" t="s">
        <v>92</v>
      </c>
      <c r="C1323" t="s">
        <v>88</v>
      </c>
      <c r="D1323" s="29">
        <v>45993</v>
      </c>
      <c r="E1323" s="161">
        <v>0</v>
      </c>
      <c r="F1323" s="161">
        <v>0</v>
      </c>
      <c r="G1323" s="161">
        <v>0</v>
      </c>
      <c r="H1323" s="161">
        <v>0</v>
      </c>
      <c r="L1323">
        <v>296.03032200000001</v>
      </c>
      <c r="R1323">
        <v>618.39218000000005</v>
      </c>
      <c r="S1323">
        <v>618.39218000000005</v>
      </c>
      <c r="T1323" s="194">
        <v>618.39218000000005</v>
      </c>
      <c r="U1323" t="s">
        <v>193</v>
      </c>
      <c r="V1323">
        <v>45708.404016203705</v>
      </c>
    </row>
    <row r="1324" spans="1:22" x14ac:dyDescent="0.3">
      <c r="A1324" t="s">
        <v>91</v>
      </c>
      <c r="B1324" t="s">
        <v>92</v>
      </c>
      <c r="C1324" t="s">
        <v>93</v>
      </c>
      <c r="D1324" s="29">
        <v>45994</v>
      </c>
      <c r="E1324" s="161">
        <v>0</v>
      </c>
      <c r="F1324" s="161">
        <v>0</v>
      </c>
      <c r="G1324" s="161">
        <v>0</v>
      </c>
      <c r="H1324" s="161">
        <v>0</v>
      </c>
      <c r="M1324">
        <v>67.2</v>
      </c>
      <c r="N1324">
        <v>67.2</v>
      </c>
      <c r="R1324">
        <v>179.53321299999999</v>
      </c>
      <c r="S1324">
        <v>179.53321299999999</v>
      </c>
      <c r="T1324" s="194">
        <v>179.53321299999999</v>
      </c>
      <c r="U1324" t="s">
        <v>193</v>
      </c>
      <c r="V1324">
        <v>45658.313356481478</v>
      </c>
    </row>
    <row r="1325" spans="1:22" x14ac:dyDescent="0.3">
      <c r="A1325" t="s">
        <v>91</v>
      </c>
      <c r="B1325" t="s">
        <v>92</v>
      </c>
      <c r="C1325" t="s">
        <v>88</v>
      </c>
      <c r="D1325" s="29">
        <v>45994</v>
      </c>
      <c r="E1325" s="161">
        <v>0</v>
      </c>
      <c r="F1325" s="161">
        <v>0</v>
      </c>
      <c r="G1325" s="161">
        <v>0</v>
      </c>
      <c r="H1325" s="161">
        <v>0</v>
      </c>
      <c r="L1325">
        <v>296.03032200000001</v>
      </c>
      <c r="R1325">
        <v>618.39218000000005</v>
      </c>
      <c r="S1325">
        <v>618.39218000000005</v>
      </c>
      <c r="T1325" s="194">
        <v>618.39218000000005</v>
      </c>
      <c r="U1325" t="s">
        <v>193</v>
      </c>
      <c r="V1325">
        <v>45708.404398148145</v>
      </c>
    </row>
    <row r="1326" spans="1:22" x14ac:dyDescent="0.3">
      <c r="A1326" t="s">
        <v>91</v>
      </c>
      <c r="B1326" t="s">
        <v>92</v>
      </c>
      <c r="C1326" t="s">
        <v>93</v>
      </c>
      <c r="D1326" s="29">
        <v>45995</v>
      </c>
      <c r="E1326" s="161">
        <v>0</v>
      </c>
      <c r="F1326" s="161">
        <v>0</v>
      </c>
      <c r="G1326" s="161">
        <v>0</v>
      </c>
      <c r="H1326" s="161">
        <v>0</v>
      </c>
      <c r="M1326">
        <v>67.2</v>
      </c>
      <c r="N1326">
        <v>67.2</v>
      </c>
      <c r="R1326">
        <v>179.53321299999999</v>
      </c>
      <c r="S1326">
        <v>179.53321299999999</v>
      </c>
      <c r="T1326" s="194">
        <v>179.53321299999999</v>
      </c>
      <c r="U1326" t="s">
        <v>193</v>
      </c>
      <c r="V1326">
        <v>45658.313356481478</v>
      </c>
    </row>
    <row r="1327" spans="1:22" x14ac:dyDescent="0.3">
      <c r="A1327" t="s">
        <v>91</v>
      </c>
      <c r="B1327" t="s">
        <v>92</v>
      </c>
      <c r="C1327" t="s">
        <v>88</v>
      </c>
      <c r="D1327" s="29">
        <v>45995</v>
      </c>
      <c r="E1327" s="161">
        <v>0</v>
      </c>
      <c r="F1327" s="161">
        <v>0</v>
      </c>
      <c r="G1327" s="161">
        <v>0</v>
      </c>
      <c r="H1327" s="161">
        <v>0</v>
      </c>
      <c r="L1327">
        <v>296.03032200000001</v>
      </c>
      <c r="R1327">
        <v>618.39218000000005</v>
      </c>
      <c r="S1327">
        <v>618.39218000000005</v>
      </c>
      <c r="T1327" s="194">
        <v>618.39218000000005</v>
      </c>
      <c r="U1327" t="s">
        <v>193</v>
      </c>
      <c r="V1327">
        <v>45708.403784722221</v>
      </c>
    </row>
    <row r="1328" spans="1:22" x14ac:dyDescent="0.3">
      <c r="A1328" t="s">
        <v>91</v>
      </c>
      <c r="B1328" t="s">
        <v>92</v>
      </c>
      <c r="C1328" t="s">
        <v>93</v>
      </c>
      <c r="D1328" s="29">
        <v>45996</v>
      </c>
      <c r="E1328" s="161">
        <v>0</v>
      </c>
      <c r="F1328" s="161">
        <v>0</v>
      </c>
      <c r="G1328" s="161">
        <v>0</v>
      </c>
      <c r="H1328" s="161">
        <v>0</v>
      </c>
      <c r="M1328">
        <v>67.2</v>
      </c>
      <c r="N1328">
        <v>67.2</v>
      </c>
      <c r="R1328">
        <v>179.53321299999999</v>
      </c>
      <c r="S1328">
        <v>179.53321299999999</v>
      </c>
      <c r="T1328" s="194">
        <v>179.53321299999999</v>
      </c>
      <c r="U1328" t="s">
        <v>193</v>
      </c>
      <c r="V1328">
        <v>45658.313356481478</v>
      </c>
    </row>
    <row r="1329" spans="1:22" x14ac:dyDescent="0.3">
      <c r="A1329" t="s">
        <v>91</v>
      </c>
      <c r="B1329" t="s">
        <v>92</v>
      </c>
      <c r="C1329" t="s">
        <v>88</v>
      </c>
      <c r="D1329" s="29">
        <v>45996</v>
      </c>
      <c r="E1329" s="161">
        <v>0</v>
      </c>
      <c r="F1329" s="161">
        <v>0</v>
      </c>
      <c r="G1329" s="161">
        <v>0</v>
      </c>
      <c r="H1329" s="161">
        <v>0</v>
      </c>
      <c r="L1329">
        <v>296.03032200000001</v>
      </c>
      <c r="R1329">
        <v>618.39218000000005</v>
      </c>
      <c r="S1329">
        <v>618.39218000000005</v>
      </c>
      <c r="T1329" s="194">
        <v>618.39218000000005</v>
      </c>
      <c r="U1329" t="s">
        <v>193</v>
      </c>
      <c r="V1329">
        <v>45708.403634259259</v>
      </c>
    </row>
    <row r="1330" spans="1:22" x14ac:dyDescent="0.3">
      <c r="A1330" t="s">
        <v>91</v>
      </c>
      <c r="B1330" t="s">
        <v>92</v>
      </c>
      <c r="C1330" t="s">
        <v>93</v>
      </c>
      <c r="D1330" s="29">
        <v>45997</v>
      </c>
      <c r="E1330" s="161">
        <v>0</v>
      </c>
      <c r="F1330" s="161">
        <v>0</v>
      </c>
      <c r="G1330" s="161">
        <v>0</v>
      </c>
      <c r="H1330" s="161">
        <v>0</v>
      </c>
      <c r="M1330">
        <v>67.2</v>
      </c>
      <c r="N1330">
        <v>67.2</v>
      </c>
      <c r="R1330">
        <v>179.53321299999999</v>
      </c>
      <c r="S1330">
        <v>179.53321299999999</v>
      </c>
      <c r="T1330" s="194">
        <v>179.53321299999999</v>
      </c>
      <c r="U1330" t="s">
        <v>193</v>
      </c>
      <c r="V1330">
        <v>45658.313368055555</v>
      </c>
    </row>
    <row r="1331" spans="1:22" x14ac:dyDescent="0.3">
      <c r="A1331" t="s">
        <v>91</v>
      </c>
      <c r="B1331" t="s">
        <v>92</v>
      </c>
      <c r="C1331" t="s">
        <v>88</v>
      </c>
      <c r="D1331" s="29">
        <v>45997</v>
      </c>
      <c r="E1331" s="161">
        <v>0</v>
      </c>
      <c r="F1331" s="161">
        <v>0</v>
      </c>
      <c r="G1331" s="161">
        <v>0</v>
      </c>
      <c r="H1331" s="161">
        <v>0</v>
      </c>
      <c r="L1331">
        <v>296.03032200000001</v>
      </c>
      <c r="R1331">
        <v>618.39218000000005</v>
      </c>
      <c r="S1331">
        <v>618.39218000000005</v>
      </c>
      <c r="T1331" s="194">
        <v>618.39218000000005</v>
      </c>
      <c r="U1331" t="s">
        <v>193</v>
      </c>
      <c r="V1331">
        <v>45708.404062499998</v>
      </c>
    </row>
    <row r="1332" spans="1:22" x14ac:dyDescent="0.3">
      <c r="A1332" t="s">
        <v>91</v>
      </c>
      <c r="B1332" t="s">
        <v>92</v>
      </c>
      <c r="C1332" t="s">
        <v>93</v>
      </c>
      <c r="D1332" s="29">
        <v>45998</v>
      </c>
      <c r="E1332" s="161">
        <v>0</v>
      </c>
      <c r="F1332" s="161">
        <v>0</v>
      </c>
      <c r="G1332" s="161">
        <v>0</v>
      </c>
      <c r="H1332" s="161">
        <v>0</v>
      </c>
      <c r="M1332">
        <v>67.2</v>
      </c>
      <c r="N1332">
        <v>67.2</v>
      </c>
      <c r="R1332">
        <v>179.53321299999999</v>
      </c>
      <c r="S1332">
        <v>179.53321299999999</v>
      </c>
      <c r="T1332" s="194">
        <v>179.53321299999999</v>
      </c>
      <c r="U1332" t="s">
        <v>193</v>
      </c>
      <c r="V1332">
        <v>45658.313379629632</v>
      </c>
    </row>
    <row r="1333" spans="1:22" x14ac:dyDescent="0.3">
      <c r="A1333" t="s">
        <v>91</v>
      </c>
      <c r="B1333" t="s">
        <v>92</v>
      </c>
      <c r="C1333" t="s">
        <v>88</v>
      </c>
      <c r="D1333" s="29">
        <v>45998</v>
      </c>
      <c r="E1333" s="161">
        <v>0</v>
      </c>
      <c r="F1333" s="161">
        <v>0</v>
      </c>
      <c r="G1333" s="161">
        <v>0</v>
      </c>
      <c r="H1333" s="161">
        <v>0</v>
      </c>
      <c r="L1333">
        <v>296.03032200000001</v>
      </c>
      <c r="R1333">
        <v>618.39218000000005</v>
      </c>
      <c r="S1333">
        <v>618.39218000000005</v>
      </c>
      <c r="T1333" s="194">
        <v>618.39218000000005</v>
      </c>
      <c r="U1333" t="s">
        <v>193</v>
      </c>
      <c r="V1333">
        <v>45708.404467592591</v>
      </c>
    </row>
    <row r="1334" spans="1:22" x14ac:dyDescent="0.3">
      <c r="A1334" t="s">
        <v>91</v>
      </c>
      <c r="B1334" t="s">
        <v>92</v>
      </c>
      <c r="C1334" t="s">
        <v>93</v>
      </c>
      <c r="D1334" s="29">
        <v>45999</v>
      </c>
      <c r="E1334" s="161">
        <v>0</v>
      </c>
      <c r="F1334" s="161">
        <v>0</v>
      </c>
      <c r="G1334" s="161">
        <v>0</v>
      </c>
      <c r="H1334" s="161">
        <v>0</v>
      </c>
      <c r="M1334">
        <v>67.2</v>
      </c>
      <c r="N1334">
        <v>67.2</v>
      </c>
      <c r="R1334">
        <v>179.53321299999999</v>
      </c>
      <c r="S1334">
        <v>179.53321299999999</v>
      </c>
      <c r="T1334" s="194">
        <v>179.53321299999999</v>
      </c>
      <c r="U1334" t="s">
        <v>193</v>
      </c>
      <c r="V1334">
        <v>45658.313379629632</v>
      </c>
    </row>
    <row r="1335" spans="1:22" x14ac:dyDescent="0.3">
      <c r="A1335" t="s">
        <v>91</v>
      </c>
      <c r="B1335" t="s">
        <v>92</v>
      </c>
      <c r="C1335" t="s">
        <v>88</v>
      </c>
      <c r="D1335" s="29">
        <v>45999</v>
      </c>
      <c r="E1335" s="161">
        <v>0</v>
      </c>
      <c r="F1335" s="161">
        <v>0</v>
      </c>
      <c r="G1335" s="161">
        <v>0</v>
      </c>
      <c r="H1335" s="161">
        <v>0</v>
      </c>
      <c r="L1335">
        <v>296.03032200000001</v>
      </c>
      <c r="R1335">
        <v>618.39218000000005</v>
      </c>
      <c r="S1335">
        <v>618.39218000000005</v>
      </c>
      <c r="T1335" s="194">
        <v>618.39218000000005</v>
      </c>
      <c r="U1335" t="s">
        <v>193</v>
      </c>
      <c r="V1335">
        <v>45708.404409722221</v>
      </c>
    </row>
    <row r="1336" spans="1:22" x14ac:dyDescent="0.3">
      <c r="A1336" t="s">
        <v>91</v>
      </c>
      <c r="B1336" t="s">
        <v>92</v>
      </c>
      <c r="C1336" t="s">
        <v>93</v>
      </c>
      <c r="D1336" s="29">
        <v>46000</v>
      </c>
      <c r="E1336" s="161">
        <v>0</v>
      </c>
      <c r="F1336" s="161">
        <v>0</v>
      </c>
      <c r="G1336" s="161">
        <v>0</v>
      </c>
      <c r="H1336" s="161">
        <v>0</v>
      </c>
      <c r="M1336">
        <v>67.2</v>
      </c>
      <c r="N1336">
        <v>67.2</v>
      </c>
      <c r="R1336">
        <v>179.53321299999999</v>
      </c>
      <c r="S1336">
        <v>179.53321299999999</v>
      </c>
      <c r="T1336" s="194">
        <v>179.53321299999999</v>
      </c>
      <c r="U1336" t="s">
        <v>193</v>
      </c>
      <c r="V1336">
        <v>45658.313368055555</v>
      </c>
    </row>
    <row r="1337" spans="1:22" x14ac:dyDescent="0.3">
      <c r="A1337" t="s">
        <v>91</v>
      </c>
      <c r="B1337" t="s">
        <v>92</v>
      </c>
      <c r="C1337" t="s">
        <v>88</v>
      </c>
      <c r="D1337" s="29">
        <v>46000</v>
      </c>
      <c r="E1337" s="161">
        <v>0</v>
      </c>
      <c r="F1337" s="161">
        <v>0</v>
      </c>
      <c r="G1337" s="161">
        <v>0</v>
      </c>
      <c r="H1337" s="161">
        <v>0</v>
      </c>
      <c r="L1337">
        <v>296.03032200000001</v>
      </c>
      <c r="R1337">
        <v>618.39218000000005</v>
      </c>
      <c r="S1337">
        <v>618.39218000000005</v>
      </c>
      <c r="T1337" s="194">
        <v>618.39218000000005</v>
      </c>
      <c r="U1337" t="s">
        <v>193</v>
      </c>
      <c r="V1337">
        <v>45708.404641203706</v>
      </c>
    </row>
    <row r="1338" spans="1:22" x14ac:dyDescent="0.3">
      <c r="A1338" t="s">
        <v>91</v>
      </c>
      <c r="B1338" t="s">
        <v>92</v>
      </c>
      <c r="C1338" t="s">
        <v>93</v>
      </c>
      <c r="D1338" s="29">
        <v>46001</v>
      </c>
      <c r="E1338" s="161">
        <v>0</v>
      </c>
      <c r="F1338" s="161">
        <v>0</v>
      </c>
      <c r="G1338" s="161">
        <v>0</v>
      </c>
      <c r="H1338" s="161">
        <v>0</v>
      </c>
      <c r="M1338">
        <v>67.2</v>
      </c>
      <c r="N1338">
        <v>67.2</v>
      </c>
      <c r="R1338">
        <v>179.53321299999999</v>
      </c>
      <c r="S1338">
        <v>179.53321299999999</v>
      </c>
      <c r="T1338" s="194">
        <v>179.53321299999999</v>
      </c>
      <c r="U1338" t="s">
        <v>193</v>
      </c>
      <c r="V1338">
        <v>45658.313379629632</v>
      </c>
    </row>
    <row r="1339" spans="1:22" x14ac:dyDescent="0.3">
      <c r="A1339" t="s">
        <v>91</v>
      </c>
      <c r="B1339" t="s">
        <v>92</v>
      </c>
      <c r="C1339" t="s">
        <v>88</v>
      </c>
      <c r="D1339" s="29">
        <v>46001</v>
      </c>
      <c r="E1339" s="161">
        <v>0</v>
      </c>
      <c r="F1339" s="161">
        <v>0</v>
      </c>
      <c r="G1339" s="161">
        <v>0</v>
      </c>
      <c r="H1339" s="161">
        <v>0</v>
      </c>
      <c r="L1339">
        <v>296.03032200000001</v>
      </c>
      <c r="R1339">
        <v>618.39218000000005</v>
      </c>
      <c r="S1339">
        <v>618.39218000000005</v>
      </c>
      <c r="T1339" s="194">
        <v>618.39218000000005</v>
      </c>
      <c r="U1339" t="s">
        <v>193</v>
      </c>
      <c r="V1339">
        <v>45708.404768518521</v>
      </c>
    </row>
    <row r="1340" spans="1:22" x14ac:dyDescent="0.3">
      <c r="A1340" t="s">
        <v>91</v>
      </c>
      <c r="B1340" t="s">
        <v>92</v>
      </c>
      <c r="C1340" t="s">
        <v>93</v>
      </c>
      <c r="D1340" s="29">
        <v>46002</v>
      </c>
      <c r="E1340" s="161">
        <v>0</v>
      </c>
      <c r="F1340" s="161">
        <v>0</v>
      </c>
      <c r="G1340" s="161">
        <v>0</v>
      </c>
      <c r="H1340" s="161">
        <v>0</v>
      </c>
      <c r="M1340">
        <v>67.2</v>
      </c>
      <c r="N1340">
        <v>67.2</v>
      </c>
      <c r="R1340">
        <v>179.53321299999999</v>
      </c>
      <c r="S1340">
        <v>179.53321299999999</v>
      </c>
      <c r="T1340" s="194">
        <v>179.53321299999999</v>
      </c>
      <c r="U1340" t="s">
        <v>193</v>
      </c>
      <c r="V1340">
        <v>45658.313379629632</v>
      </c>
    </row>
    <row r="1341" spans="1:22" x14ac:dyDescent="0.3">
      <c r="A1341" t="s">
        <v>91</v>
      </c>
      <c r="B1341" t="s">
        <v>92</v>
      </c>
      <c r="C1341" t="s">
        <v>88</v>
      </c>
      <c r="D1341" s="29">
        <v>46002</v>
      </c>
      <c r="E1341" s="161">
        <v>0</v>
      </c>
      <c r="F1341" s="161">
        <v>0</v>
      </c>
      <c r="G1341" s="161">
        <v>0</v>
      </c>
      <c r="H1341" s="161">
        <v>0</v>
      </c>
      <c r="L1341">
        <v>296.03032200000001</v>
      </c>
      <c r="R1341">
        <v>618.39218000000005</v>
      </c>
      <c r="S1341">
        <v>618.39218000000005</v>
      </c>
      <c r="T1341" s="194">
        <v>618.39218000000005</v>
      </c>
      <c r="U1341" t="s">
        <v>193</v>
      </c>
      <c r="V1341">
        <v>45708.403969907406</v>
      </c>
    </row>
    <row r="1342" spans="1:22" x14ac:dyDescent="0.3">
      <c r="A1342" t="s">
        <v>91</v>
      </c>
      <c r="B1342" t="s">
        <v>92</v>
      </c>
      <c r="C1342" t="s">
        <v>93</v>
      </c>
      <c r="D1342" s="29">
        <v>46003</v>
      </c>
      <c r="E1342" s="161">
        <v>0</v>
      </c>
      <c r="F1342" s="161">
        <v>0</v>
      </c>
      <c r="G1342" s="161">
        <v>0</v>
      </c>
      <c r="H1342" s="161">
        <v>0</v>
      </c>
      <c r="M1342">
        <v>67.2</v>
      </c>
      <c r="N1342">
        <v>67.2</v>
      </c>
      <c r="R1342">
        <v>179.53321299999999</v>
      </c>
      <c r="S1342">
        <v>179.53321299999999</v>
      </c>
      <c r="T1342" s="194">
        <v>179.53321299999999</v>
      </c>
      <c r="U1342" t="s">
        <v>193</v>
      </c>
      <c r="V1342">
        <v>45658.313379629632</v>
      </c>
    </row>
    <row r="1343" spans="1:22" x14ac:dyDescent="0.3">
      <c r="A1343" t="s">
        <v>91</v>
      </c>
      <c r="B1343" t="s">
        <v>92</v>
      </c>
      <c r="C1343" t="s">
        <v>88</v>
      </c>
      <c r="D1343" s="29">
        <v>46003</v>
      </c>
      <c r="E1343" s="161">
        <v>0</v>
      </c>
      <c r="F1343" s="161">
        <v>0</v>
      </c>
      <c r="G1343" s="161">
        <v>0</v>
      </c>
      <c r="H1343" s="161">
        <v>0</v>
      </c>
      <c r="L1343">
        <v>296.03032200000001</v>
      </c>
      <c r="R1343">
        <v>618.39218000000005</v>
      </c>
      <c r="S1343">
        <v>618.39218000000005</v>
      </c>
      <c r="T1343" s="194">
        <v>618.39218000000005</v>
      </c>
      <c r="U1343" t="s">
        <v>193</v>
      </c>
      <c r="V1343">
        <v>45708.403680555559</v>
      </c>
    </row>
    <row r="1344" spans="1:22" x14ac:dyDescent="0.3">
      <c r="A1344" t="s">
        <v>91</v>
      </c>
      <c r="B1344" t="s">
        <v>92</v>
      </c>
      <c r="C1344" t="s">
        <v>93</v>
      </c>
      <c r="D1344" s="29">
        <v>46004</v>
      </c>
      <c r="E1344" s="161">
        <v>0</v>
      </c>
      <c r="F1344" s="161">
        <v>0</v>
      </c>
      <c r="G1344" s="161">
        <v>0</v>
      </c>
      <c r="H1344" s="161">
        <v>0</v>
      </c>
      <c r="M1344">
        <v>67.2</v>
      </c>
      <c r="N1344">
        <v>67.2</v>
      </c>
      <c r="R1344">
        <v>179.53321299999999</v>
      </c>
      <c r="S1344">
        <v>179.53321299999999</v>
      </c>
      <c r="T1344" s="194">
        <v>179.53321299999999</v>
      </c>
      <c r="U1344" t="s">
        <v>193</v>
      </c>
      <c r="V1344">
        <v>45658.313391203701</v>
      </c>
    </row>
    <row r="1345" spans="1:22" x14ac:dyDescent="0.3">
      <c r="A1345" t="s">
        <v>91</v>
      </c>
      <c r="B1345" t="s">
        <v>92</v>
      </c>
      <c r="C1345" t="s">
        <v>88</v>
      </c>
      <c r="D1345" s="29">
        <v>46004</v>
      </c>
      <c r="E1345" s="161">
        <v>0</v>
      </c>
      <c r="F1345" s="161">
        <v>0</v>
      </c>
      <c r="G1345" s="161">
        <v>0</v>
      </c>
      <c r="H1345" s="161">
        <v>0</v>
      </c>
      <c r="L1345">
        <v>296.03032200000001</v>
      </c>
      <c r="R1345">
        <v>618.39218000000005</v>
      </c>
      <c r="S1345">
        <v>618.39218000000005</v>
      </c>
      <c r="T1345" s="194">
        <v>618.39218000000005</v>
      </c>
      <c r="U1345" t="s">
        <v>193</v>
      </c>
      <c r="V1345">
        <v>45708.404432870368</v>
      </c>
    </row>
    <row r="1346" spans="1:22" x14ac:dyDescent="0.3">
      <c r="A1346" t="s">
        <v>91</v>
      </c>
      <c r="B1346" t="s">
        <v>92</v>
      </c>
      <c r="C1346" t="s">
        <v>93</v>
      </c>
      <c r="D1346" s="29">
        <v>46005</v>
      </c>
      <c r="E1346" s="161">
        <v>0</v>
      </c>
      <c r="F1346" s="161">
        <v>0</v>
      </c>
      <c r="G1346" s="161">
        <v>0</v>
      </c>
      <c r="H1346" s="161">
        <v>0</v>
      </c>
      <c r="M1346">
        <v>67.2</v>
      </c>
      <c r="N1346">
        <v>67.2</v>
      </c>
      <c r="R1346">
        <v>179.53321299999999</v>
      </c>
      <c r="S1346">
        <v>179.53321299999999</v>
      </c>
      <c r="T1346" s="194">
        <v>179.53321299999999</v>
      </c>
      <c r="U1346" t="s">
        <v>193</v>
      </c>
      <c r="V1346">
        <v>45658.313437500001</v>
      </c>
    </row>
    <row r="1347" spans="1:22" x14ac:dyDescent="0.3">
      <c r="A1347" t="s">
        <v>91</v>
      </c>
      <c r="B1347" t="s">
        <v>92</v>
      </c>
      <c r="C1347" t="s">
        <v>88</v>
      </c>
      <c r="D1347" s="29">
        <v>46005</v>
      </c>
      <c r="E1347" s="161">
        <v>0</v>
      </c>
      <c r="F1347" s="161">
        <v>0</v>
      </c>
      <c r="G1347" s="161">
        <v>0</v>
      </c>
      <c r="H1347" s="161">
        <v>0</v>
      </c>
      <c r="L1347">
        <v>296.03032200000001</v>
      </c>
      <c r="R1347">
        <v>618.39218000000005</v>
      </c>
      <c r="S1347">
        <v>618.39218000000005</v>
      </c>
      <c r="T1347" s="194">
        <v>618.39218000000005</v>
      </c>
      <c r="U1347" t="s">
        <v>193</v>
      </c>
      <c r="V1347">
        <v>45708.403692129628</v>
      </c>
    </row>
    <row r="1348" spans="1:22" x14ac:dyDescent="0.3">
      <c r="A1348" t="s">
        <v>91</v>
      </c>
      <c r="B1348" t="s">
        <v>92</v>
      </c>
      <c r="C1348" t="s">
        <v>93</v>
      </c>
      <c r="D1348" s="29">
        <v>46006</v>
      </c>
      <c r="E1348" s="161">
        <v>0</v>
      </c>
      <c r="F1348" s="161">
        <v>0</v>
      </c>
      <c r="G1348" s="161">
        <v>0</v>
      </c>
      <c r="H1348" s="161">
        <v>0</v>
      </c>
      <c r="M1348">
        <v>67.2</v>
      </c>
      <c r="N1348">
        <v>67.2</v>
      </c>
      <c r="R1348">
        <v>179.53321299999999</v>
      </c>
      <c r="S1348">
        <v>179.53321299999999</v>
      </c>
      <c r="T1348" s="194">
        <v>179.53321299999999</v>
      </c>
      <c r="U1348" t="s">
        <v>193</v>
      </c>
      <c r="V1348">
        <v>45658.313414351855</v>
      </c>
    </row>
    <row r="1349" spans="1:22" x14ac:dyDescent="0.3">
      <c r="A1349" t="s">
        <v>91</v>
      </c>
      <c r="B1349" t="s">
        <v>92</v>
      </c>
      <c r="C1349" t="s">
        <v>88</v>
      </c>
      <c r="D1349" s="29">
        <v>46006</v>
      </c>
      <c r="E1349" s="161">
        <v>0</v>
      </c>
      <c r="F1349" s="161">
        <v>0</v>
      </c>
      <c r="G1349" s="161">
        <v>0</v>
      </c>
      <c r="H1349" s="161">
        <v>0</v>
      </c>
      <c r="L1349">
        <v>296.03032200000001</v>
      </c>
      <c r="R1349">
        <v>618.39218000000005</v>
      </c>
      <c r="S1349">
        <v>618.39218000000005</v>
      </c>
      <c r="T1349" s="194">
        <v>618.39218000000005</v>
      </c>
      <c r="U1349" t="s">
        <v>193</v>
      </c>
      <c r="V1349">
        <v>45708.404641203706</v>
      </c>
    </row>
    <row r="1350" spans="1:22" x14ac:dyDescent="0.3">
      <c r="A1350" t="s">
        <v>91</v>
      </c>
      <c r="B1350" t="s">
        <v>92</v>
      </c>
      <c r="C1350" t="s">
        <v>93</v>
      </c>
      <c r="D1350" s="29">
        <v>46007</v>
      </c>
      <c r="E1350" s="161">
        <v>0</v>
      </c>
      <c r="F1350" s="161">
        <v>0</v>
      </c>
      <c r="G1350" s="161">
        <v>0</v>
      </c>
      <c r="H1350" s="161">
        <v>0</v>
      </c>
      <c r="M1350">
        <v>67.2</v>
      </c>
      <c r="N1350">
        <v>67.2</v>
      </c>
      <c r="R1350">
        <v>179.53321299999999</v>
      </c>
      <c r="S1350">
        <v>179.53321299999999</v>
      </c>
      <c r="T1350" s="194">
        <v>179.53321299999999</v>
      </c>
      <c r="U1350" t="s">
        <v>193</v>
      </c>
      <c r="V1350">
        <v>45658.313414351855</v>
      </c>
    </row>
    <row r="1351" spans="1:22" x14ac:dyDescent="0.3">
      <c r="A1351" t="s">
        <v>91</v>
      </c>
      <c r="B1351" t="s">
        <v>92</v>
      </c>
      <c r="C1351" t="s">
        <v>88</v>
      </c>
      <c r="D1351" s="29">
        <v>46007</v>
      </c>
      <c r="E1351" s="161">
        <v>0</v>
      </c>
      <c r="F1351" s="161">
        <v>0</v>
      </c>
      <c r="G1351" s="161">
        <v>0</v>
      </c>
      <c r="H1351" s="161">
        <v>0</v>
      </c>
      <c r="L1351">
        <v>296.03032200000001</v>
      </c>
      <c r="R1351">
        <v>618.39218000000005</v>
      </c>
      <c r="S1351">
        <v>618.39218000000005</v>
      </c>
      <c r="T1351" s="194">
        <v>618.39218000000005</v>
      </c>
      <c r="U1351" t="s">
        <v>193</v>
      </c>
      <c r="V1351">
        <v>45708.403680555559</v>
      </c>
    </row>
    <row r="1352" spans="1:22" x14ac:dyDescent="0.3">
      <c r="A1352" t="s">
        <v>91</v>
      </c>
      <c r="B1352" t="s">
        <v>92</v>
      </c>
      <c r="C1352" t="s">
        <v>93</v>
      </c>
      <c r="D1352" s="29">
        <v>46008</v>
      </c>
      <c r="E1352" s="161">
        <v>0</v>
      </c>
      <c r="F1352" s="161">
        <v>0</v>
      </c>
      <c r="G1352" s="161">
        <v>0</v>
      </c>
      <c r="H1352" s="161">
        <v>0</v>
      </c>
      <c r="M1352">
        <v>67.2</v>
      </c>
      <c r="N1352">
        <v>67.2</v>
      </c>
      <c r="R1352">
        <v>179.53321299999999</v>
      </c>
      <c r="S1352">
        <v>179.53321299999999</v>
      </c>
      <c r="T1352" s="194">
        <v>179.53321299999999</v>
      </c>
      <c r="U1352" t="s">
        <v>193</v>
      </c>
      <c r="V1352">
        <v>45658.313414351855</v>
      </c>
    </row>
    <row r="1353" spans="1:22" x14ac:dyDescent="0.3">
      <c r="A1353" t="s">
        <v>91</v>
      </c>
      <c r="B1353" t="s">
        <v>92</v>
      </c>
      <c r="C1353" t="s">
        <v>88</v>
      </c>
      <c r="D1353" s="29">
        <v>46008</v>
      </c>
      <c r="E1353" s="161">
        <v>0</v>
      </c>
      <c r="F1353" s="161">
        <v>0</v>
      </c>
      <c r="G1353" s="161">
        <v>0</v>
      </c>
      <c r="H1353" s="161">
        <v>0</v>
      </c>
      <c r="L1353">
        <v>296.03032200000001</v>
      </c>
      <c r="R1353">
        <v>618.39218000000005</v>
      </c>
      <c r="S1353">
        <v>618.39218000000005</v>
      </c>
      <c r="T1353" s="194">
        <v>618.39218000000005</v>
      </c>
      <c r="U1353" t="s">
        <v>193</v>
      </c>
      <c r="V1353">
        <v>45708.404039351852</v>
      </c>
    </row>
    <row r="1354" spans="1:22" x14ac:dyDescent="0.3">
      <c r="A1354" t="s">
        <v>91</v>
      </c>
      <c r="B1354" t="s">
        <v>92</v>
      </c>
      <c r="C1354" t="s">
        <v>93</v>
      </c>
      <c r="D1354" s="29">
        <v>46009</v>
      </c>
      <c r="E1354" s="161">
        <v>0</v>
      </c>
      <c r="F1354" s="161">
        <v>0</v>
      </c>
      <c r="G1354" s="161">
        <v>0</v>
      </c>
      <c r="H1354" s="161">
        <v>0</v>
      </c>
      <c r="M1354">
        <v>67.2</v>
      </c>
      <c r="N1354">
        <v>67.2</v>
      </c>
      <c r="R1354">
        <v>179.53321299999999</v>
      </c>
      <c r="S1354">
        <v>179.53321299999999</v>
      </c>
      <c r="T1354" s="194">
        <v>179.53321299999999</v>
      </c>
      <c r="U1354" t="s">
        <v>193</v>
      </c>
      <c r="V1354">
        <v>45658.313449074078</v>
      </c>
    </row>
    <row r="1355" spans="1:22" x14ac:dyDescent="0.3">
      <c r="A1355" t="s">
        <v>91</v>
      </c>
      <c r="B1355" t="s">
        <v>92</v>
      </c>
      <c r="C1355" t="s">
        <v>88</v>
      </c>
      <c r="D1355" s="29">
        <v>46009</v>
      </c>
      <c r="E1355" s="161">
        <v>0</v>
      </c>
      <c r="F1355" s="161">
        <v>0</v>
      </c>
      <c r="G1355" s="161">
        <v>0</v>
      </c>
      <c r="H1355" s="161">
        <v>0</v>
      </c>
      <c r="L1355">
        <v>296.03032200000001</v>
      </c>
      <c r="R1355">
        <v>618.39218000000005</v>
      </c>
      <c r="S1355">
        <v>618.39218000000005</v>
      </c>
      <c r="T1355" s="194">
        <v>618.39218000000005</v>
      </c>
      <c r="U1355" t="s">
        <v>193</v>
      </c>
      <c r="V1355">
        <v>45708.404120370367</v>
      </c>
    </row>
    <row r="1356" spans="1:22" x14ac:dyDescent="0.3">
      <c r="A1356" t="s">
        <v>91</v>
      </c>
      <c r="B1356" t="s">
        <v>92</v>
      </c>
      <c r="C1356" t="s">
        <v>93</v>
      </c>
      <c r="D1356" s="29">
        <v>46010</v>
      </c>
      <c r="E1356" s="161">
        <v>0</v>
      </c>
      <c r="F1356" s="161">
        <v>0</v>
      </c>
      <c r="G1356" s="161">
        <v>0</v>
      </c>
      <c r="H1356" s="161">
        <v>0</v>
      </c>
      <c r="M1356">
        <v>67.2</v>
      </c>
      <c r="N1356">
        <v>67.2</v>
      </c>
      <c r="R1356">
        <v>179.53321299999999</v>
      </c>
      <c r="S1356">
        <v>179.53321299999999</v>
      </c>
      <c r="T1356" s="194">
        <v>179.53321299999999</v>
      </c>
      <c r="U1356" t="s">
        <v>193</v>
      </c>
      <c r="V1356">
        <v>45658.313414351855</v>
      </c>
    </row>
    <row r="1357" spans="1:22" x14ac:dyDescent="0.3">
      <c r="A1357" t="s">
        <v>91</v>
      </c>
      <c r="B1357" t="s">
        <v>92</v>
      </c>
      <c r="C1357" t="s">
        <v>88</v>
      </c>
      <c r="D1357" s="29">
        <v>46010</v>
      </c>
      <c r="E1357" s="161">
        <v>0</v>
      </c>
      <c r="F1357" s="161">
        <v>0</v>
      </c>
      <c r="G1357" s="161">
        <v>0</v>
      </c>
      <c r="H1357" s="161">
        <v>0</v>
      </c>
      <c r="L1357">
        <v>296.03032200000001</v>
      </c>
      <c r="R1357">
        <v>618.39218000000005</v>
      </c>
      <c r="S1357">
        <v>618.39218000000005</v>
      </c>
      <c r="T1357" s="194">
        <v>618.39218000000005</v>
      </c>
      <c r="U1357" t="s">
        <v>193</v>
      </c>
      <c r="V1357">
        <v>45708.404560185183</v>
      </c>
    </row>
    <row r="1358" spans="1:22" x14ac:dyDescent="0.3">
      <c r="A1358" t="s">
        <v>91</v>
      </c>
      <c r="B1358" t="s">
        <v>92</v>
      </c>
      <c r="C1358" t="s">
        <v>93</v>
      </c>
      <c r="D1358" s="29">
        <v>46011</v>
      </c>
      <c r="E1358" s="161">
        <v>0</v>
      </c>
      <c r="F1358" s="161">
        <v>0</v>
      </c>
      <c r="G1358" s="161">
        <v>0</v>
      </c>
      <c r="H1358" s="161">
        <v>0</v>
      </c>
      <c r="M1358">
        <v>67.2</v>
      </c>
      <c r="N1358">
        <v>67.2</v>
      </c>
      <c r="R1358">
        <v>179.53321299999999</v>
      </c>
      <c r="S1358">
        <v>179.53321299999999</v>
      </c>
      <c r="T1358" s="194">
        <v>179.53321299999999</v>
      </c>
      <c r="U1358" t="s">
        <v>193</v>
      </c>
      <c r="V1358">
        <v>45658.313425925924</v>
      </c>
    </row>
    <row r="1359" spans="1:22" x14ac:dyDescent="0.3">
      <c r="A1359" t="s">
        <v>91</v>
      </c>
      <c r="B1359" t="s">
        <v>92</v>
      </c>
      <c r="C1359" t="s">
        <v>88</v>
      </c>
      <c r="D1359" s="29">
        <v>46011</v>
      </c>
      <c r="E1359" s="161">
        <v>0</v>
      </c>
      <c r="F1359" s="161">
        <v>0</v>
      </c>
      <c r="G1359" s="161">
        <v>0</v>
      </c>
      <c r="H1359" s="161">
        <v>0</v>
      </c>
      <c r="L1359">
        <v>296.03032200000001</v>
      </c>
      <c r="R1359">
        <v>618.39218000000005</v>
      </c>
      <c r="S1359">
        <v>618.39218000000005</v>
      </c>
      <c r="T1359" s="194">
        <v>618.39218000000005</v>
      </c>
      <c r="U1359" t="s">
        <v>193</v>
      </c>
      <c r="V1359">
        <v>45708.404270833336</v>
      </c>
    </row>
    <row r="1360" spans="1:22" x14ac:dyDescent="0.3">
      <c r="A1360" t="s">
        <v>91</v>
      </c>
      <c r="B1360" t="s">
        <v>92</v>
      </c>
      <c r="C1360" t="s">
        <v>93</v>
      </c>
      <c r="D1360" s="29">
        <v>46012</v>
      </c>
      <c r="E1360" s="161">
        <v>0</v>
      </c>
      <c r="F1360" s="161">
        <v>0</v>
      </c>
      <c r="G1360" s="161">
        <v>0</v>
      </c>
      <c r="H1360" s="161">
        <v>0</v>
      </c>
      <c r="M1360">
        <v>67.2</v>
      </c>
      <c r="N1360">
        <v>67.2</v>
      </c>
      <c r="R1360">
        <v>179.53321299999999</v>
      </c>
      <c r="S1360">
        <v>179.53321299999999</v>
      </c>
      <c r="T1360" s="194">
        <v>179.53321299999999</v>
      </c>
      <c r="U1360" t="s">
        <v>193</v>
      </c>
      <c r="V1360">
        <v>45658.313425925924</v>
      </c>
    </row>
    <row r="1361" spans="1:22" x14ac:dyDescent="0.3">
      <c r="A1361" t="s">
        <v>91</v>
      </c>
      <c r="B1361" t="s">
        <v>92</v>
      </c>
      <c r="C1361" t="s">
        <v>88</v>
      </c>
      <c r="D1361" s="29">
        <v>46012</v>
      </c>
      <c r="E1361" s="161">
        <v>0</v>
      </c>
      <c r="F1361" s="161">
        <v>0</v>
      </c>
      <c r="G1361" s="161">
        <v>0</v>
      </c>
      <c r="H1361" s="161">
        <v>0</v>
      </c>
      <c r="L1361">
        <v>296.03032200000001</v>
      </c>
      <c r="R1361">
        <v>618.39218000000005</v>
      </c>
      <c r="S1361">
        <v>618.39218000000005</v>
      </c>
      <c r="T1361" s="194">
        <v>618.39218000000005</v>
      </c>
      <c r="U1361" t="s">
        <v>193</v>
      </c>
      <c r="V1361">
        <v>45708.404189814813</v>
      </c>
    </row>
    <row r="1362" spans="1:22" x14ac:dyDescent="0.3">
      <c r="A1362" t="s">
        <v>91</v>
      </c>
      <c r="B1362" t="s">
        <v>92</v>
      </c>
      <c r="C1362" t="s">
        <v>93</v>
      </c>
      <c r="D1362" s="29">
        <v>46013</v>
      </c>
      <c r="E1362" s="161">
        <v>0</v>
      </c>
      <c r="F1362" s="161">
        <v>0</v>
      </c>
      <c r="G1362" s="161">
        <v>0</v>
      </c>
      <c r="H1362" s="161">
        <v>0</v>
      </c>
      <c r="M1362">
        <v>67.2</v>
      </c>
      <c r="N1362">
        <v>67.2</v>
      </c>
      <c r="R1362">
        <v>179.53321299999999</v>
      </c>
      <c r="S1362">
        <v>179.53321299999999</v>
      </c>
      <c r="T1362" s="194">
        <v>179.53321299999999</v>
      </c>
      <c r="U1362" t="s">
        <v>193</v>
      </c>
      <c r="V1362">
        <v>45658.313437500001</v>
      </c>
    </row>
    <row r="1363" spans="1:22" x14ac:dyDescent="0.3">
      <c r="A1363" t="s">
        <v>91</v>
      </c>
      <c r="B1363" t="s">
        <v>92</v>
      </c>
      <c r="C1363" t="s">
        <v>88</v>
      </c>
      <c r="D1363" s="29">
        <v>46013</v>
      </c>
      <c r="E1363" s="161">
        <v>0</v>
      </c>
      <c r="F1363" s="161">
        <v>0</v>
      </c>
      <c r="G1363" s="161">
        <v>0</v>
      </c>
      <c r="H1363" s="161">
        <v>0</v>
      </c>
      <c r="L1363">
        <v>296.03032200000001</v>
      </c>
      <c r="R1363">
        <v>618.39218000000005</v>
      </c>
      <c r="S1363">
        <v>618.39218000000005</v>
      </c>
      <c r="T1363" s="194">
        <v>618.39218000000005</v>
      </c>
      <c r="U1363" t="s">
        <v>193</v>
      </c>
      <c r="V1363">
        <v>45708.403703703705</v>
      </c>
    </row>
    <row r="1364" spans="1:22" x14ac:dyDescent="0.3">
      <c r="A1364" t="s">
        <v>91</v>
      </c>
      <c r="B1364" t="s">
        <v>92</v>
      </c>
      <c r="C1364" t="s">
        <v>93</v>
      </c>
      <c r="D1364" s="29">
        <v>46014</v>
      </c>
      <c r="E1364" s="161">
        <v>0</v>
      </c>
      <c r="F1364" s="161">
        <v>0</v>
      </c>
      <c r="G1364" s="161">
        <v>0</v>
      </c>
      <c r="H1364" s="161">
        <v>0</v>
      </c>
      <c r="M1364">
        <v>67.2</v>
      </c>
      <c r="N1364">
        <v>67.2</v>
      </c>
      <c r="R1364">
        <v>179.53321299999999</v>
      </c>
      <c r="S1364">
        <v>179.53321299999999</v>
      </c>
      <c r="T1364" s="194">
        <v>179.53321299999999</v>
      </c>
      <c r="U1364" t="s">
        <v>193</v>
      </c>
      <c r="V1364">
        <v>45658.313449074078</v>
      </c>
    </row>
    <row r="1365" spans="1:22" x14ac:dyDescent="0.3">
      <c r="A1365" t="s">
        <v>91</v>
      </c>
      <c r="B1365" t="s">
        <v>92</v>
      </c>
      <c r="C1365" t="s">
        <v>88</v>
      </c>
      <c r="D1365" s="29">
        <v>46014</v>
      </c>
      <c r="E1365" s="161">
        <v>0</v>
      </c>
      <c r="F1365" s="161">
        <v>0</v>
      </c>
      <c r="G1365" s="161">
        <v>0</v>
      </c>
      <c r="H1365" s="161">
        <v>0</v>
      </c>
      <c r="L1365">
        <v>296.03032200000001</v>
      </c>
      <c r="R1365">
        <v>618.39218000000005</v>
      </c>
      <c r="S1365">
        <v>618.39218000000005</v>
      </c>
      <c r="T1365" s="194">
        <v>618.39218000000005</v>
      </c>
      <c r="U1365" t="s">
        <v>193</v>
      </c>
      <c r="V1365">
        <v>45708.404282407406</v>
      </c>
    </row>
    <row r="1366" spans="1:22" x14ac:dyDescent="0.3">
      <c r="A1366" t="s">
        <v>91</v>
      </c>
      <c r="B1366" t="s">
        <v>92</v>
      </c>
      <c r="C1366" t="s">
        <v>93</v>
      </c>
      <c r="D1366" s="29">
        <v>46015</v>
      </c>
      <c r="E1366" s="161">
        <v>0</v>
      </c>
      <c r="F1366" s="161">
        <v>0</v>
      </c>
      <c r="G1366" s="161">
        <v>0</v>
      </c>
      <c r="H1366" s="161">
        <v>0</v>
      </c>
      <c r="M1366">
        <v>67.2</v>
      </c>
      <c r="N1366">
        <v>67.2</v>
      </c>
      <c r="R1366">
        <v>179.53321299999999</v>
      </c>
      <c r="S1366">
        <v>179.53321299999999</v>
      </c>
      <c r="T1366" s="194">
        <v>179.53321299999999</v>
      </c>
      <c r="U1366" t="s">
        <v>193</v>
      </c>
      <c r="V1366">
        <v>45658.313449074078</v>
      </c>
    </row>
    <row r="1367" spans="1:22" x14ac:dyDescent="0.3">
      <c r="A1367" t="s">
        <v>91</v>
      </c>
      <c r="B1367" t="s">
        <v>92</v>
      </c>
      <c r="C1367" t="s">
        <v>88</v>
      </c>
      <c r="D1367" s="29">
        <v>46015</v>
      </c>
      <c r="E1367" s="161">
        <v>0</v>
      </c>
      <c r="F1367" s="161">
        <v>0</v>
      </c>
      <c r="G1367" s="161">
        <v>0</v>
      </c>
      <c r="H1367" s="161">
        <v>0</v>
      </c>
      <c r="L1367">
        <v>296.03032200000001</v>
      </c>
      <c r="R1367">
        <v>618.39218000000005</v>
      </c>
      <c r="S1367">
        <v>618.39218000000005</v>
      </c>
      <c r="T1367" s="194">
        <v>618.39218000000005</v>
      </c>
      <c r="U1367" t="s">
        <v>193</v>
      </c>
      <c r="V1367">
        <v>45708.403796296298</v>
      </c>
    </row>
    <row r="1368" spans="1:22" x14ac:dyDescent="0.3">
      <c r="A1368" t="s">
        <v>91</v>
      </c>
      <c r="B1368" t="s">
        <v>92</v>
      </c>
      <c r="C1368" t="s">
        <v>93</v>
      </c>
      <c r="D1368" s="29">
        <v>46016</v>
      </c>
      <c r="E1368" s="161">
        <v>0</v>
      </c>
      <c r="F1368" s="161">
        <v>0</v>
      </c>
      <c r="G1368" s="161">
        <v>0</v>
      </c>
      <c r="H1368" s="161">
        <v>0</v>
      </c>
      <c r="M1368">
        <v>67.2</v>
      </c>
      <c r="N1368">
        <v>67.2</v>
      </c>
      <c r="R1368">
        <v>179.53321299999999</v>
      </c>
      <c r="S1368">
        <v>179.53321299999999</v>
      </c>
      <c r="T1368" s="194">
        <v>179.53321299999999</v>
      </c>
      <c r="U1368" t="s">
        <v>193</v>
      </c>
      <c r="V1368">
        <v>45658.313449074078</v>
      </c>
    </row>
    <row r="1369" spans="1:22" x14ac:dyDescent="0.3">
      <c r="A1369" t="s">
        <v>91</v>
      </c>
      <c r="B1369" t="s">
        <v>92</v>
      </c>
      <c r="C1369" t="s">
        <v>88</v>
      </c>
      <c r="D1369" s="29">
        <v>46016</v>
      </c>
      <c r="E1369" s="161">
        <v>0</v>
      </c>
      <c r="F1369" s="161">
        <v>0</v>
      </c>
      <c r="G1369" s="161">
        <v>0</v>
      </c>
      <c r="H1369" s="161">
        <v>0</v>
      </c>
      <c r="L1369">
        <v>296.03032200000001</v>
      </c>
      <c r="R1369">
        <v>618.39218000000005</v>
      </c>
      <c r="S1369">
        <v>618.39218000000005</v>
      </c>
      <c r="T1369" s="194">
        <v>618.39218000000005</v>
      </c>
      <c r="U1369" t="s">
        <v>193</v>
      </c>
      <c r="V1369">
        <v>45708.404745370368</v>
      </c>
    </row>
    <row r="1370" spans="1:22" x14ac:dyDescent="0.3">
      <c r="A1370" t="s">
        <v>91</v>
      </c>
      <c r="B1370" t="s">
        <v>92</v>
      </c>
      <c r="C1370" t="s">
        <v>93</v>
      </c>
      <c r="D1370" s="29">
        <v>46017</v>
      </c>
      <c r="E1370" s="161">
        <v>0</v>
      </c>
      <c r="F1370" s="161">
        <v>0</v>
      </c>
      <c r="G1370" s="161">
        <v>0</v>
      </c>
      <c r="H1370" s="161">
        <v>0</v>
      </c>
      <c r="M1370">
        <v>67.2</v>
      </c>
      <c r="N1370">
        <v>67.2</v>
      </c>
      <c r="R1370">
        <v>179.53321299999999</v>
      </c>
      <c r="S1370">
        <v>179.53321299999999</v>
      </c>
      <c r="T1370" s="194">
        <v>179.53321299999999</v>
      </c>
      <c r="U1370" t="s">
        <v>193</v>
      </c>
      <c r="V1370">
        <v>45658.313449074078</v>
      </c>
    </row>
    <row r="1371" spans="1:22" x14ac:dyDescent="0.3">
      <c r="A1371" t="s">
        <v>91</v>
      </c>
      <c r="B1371" t="s">
        <v>92</v>
      </c>
      <c r="C1371" t="s">
        <v>88</v>
      </c>
      <c r="D1371" s="29">
        <v>46017</v>
      </c>
      <c r="E1371" s="161">
        <v>0</v>
      </c>
      <c r="F1371" s="161">
        <v>0</v>
      </c>
      <c r="G1371" s="161">
        <v>0</v>
      </c>
      <c r="H1371" s="161">
        <v>0</v>
      </c>
      <c r="L1371">
        <v>296.03032200000001</v>
      </c>
      <c r="R1371">
        <v>618.39218000000005</v>
      </c>
      <c r="S1371">
        <v>618.39218000000005</v>
      </c>
      <c r="T1371" s="194">
        <v>618.39218000000005</v>
      </c>
      <c r="U1371" t="s">
        <v>193</v>
      </c>
      <c r="V1371">
        <v>45708.404618055552</v>
      </c>
    </row>
    <row r="1372" spans="1:22" x14ac:dyDescent="0.3">
      <c r="A1372" t="s">
        <v>91</v>
      </c>
      <c r="B1372" t="s">
        <v>92</v>
      </c>
      <c r="C1372" t="s">
        <v>93</v>
      </c>
      <c r="D1372" s="29">
        <v>46018</v>
      </c>
      <c r="E1372" s="161">
        <v>0</v>
      </c>
      <c r="F1372" s="161">
        <v>0</v>
      </c>
      <c r="G1372" s="161">
        <v>0</v>
      </c>
      <c r="H1372" s="161">
        <v>0</v>
      </c>
      <c r="M1372">
        <v>67.2</v>
      </c>
      <c r="N1372">
        <v>67.2</v>
      </c>
      <c r="R1372">
        <v>179.53321299999999</v>
      </c>
      <c r="S1372">
        <v>179.53321299999999</v>
      </c>
      <c r="T1372" s="194">
        <v>179.53321299999999</v>
      </c>
      <c r="U1372" t="s">
        <v>193</v>
      </c>
      <c r="V1372">
        <v>45658.313460648147</v>
      </c>
    </row>
    <row r="1373" spans="1:22" x14ac:dyDescent="0.3">
      <c r="A1373" t="s">
        <v>91</v>
      </c>
      <c r="B1373" t="s">
        <v>92</v>
      </c>
      <c r="C1373" t="s">
        <v>88</v>
      </c>
      <c r="D1373" s="29">
        <v>46018</v>
      </c>
      <c r="E1373" s="161">
        <v>0</v>
      </c>
      <c r="F1373" s="161">
        <v>0</v>
      </c>
      <c r="G1373" s="161">
        <v>0</v>
      </c>
      <c r="H1373" s="161">
        <v>0</v>
      </c>
      <c r="L1373">
        <v>296.03032200000001</v>
      </c>
      <c r="R1373">
        <v>618.39218000000005</v>
      </c>
      <c r="S1373">
        <v>618.39218000000005</v>
      </c>
      <c r="T1373" s="194">
        <v>618.39218000000005</v>
      </c>
      <c r="U1373" t="s">
        <v>193</v>
      </c>
      <c r="V1373">
        <v>45708.403831018521</v>
      </c>
    </row>
    <row r="1374" spans="1:22" x14ac:dyDescent="0.3">
      <c r="A1374" t="s">
        <v>91</v>
      </c>
      <c r="B1374" t="s">
        <v>92</v>
      </c>
      <c r="C1374" t="s">
        <v>93</v>
      </c>
      <c r="D1374" s="29">
        <v>46019</v>
      </c>
      <c r="E1374" s="161">
        <v>0</v>
      </c>
      <c r="F1374" s="161">
        <v>0</v>
      </c>
      <c r="G1374" s="161">
        <v>0</v>
      </c>
      <c r="H1374" s="161">
        <v>0</v>
      </c>
      <c r="M1374">
        <v>67.2</v>
      </c>
      <c r="N1374">
        <v>67.2</v>
      </c>
      <c r="R1374">
        <v>179.53321299999999</v>
      </c>
      <c r="S1374">
        <v>179.53321299999999</v>
      </c>
      <c r="T1374" s="194">
        <v>179.53321299999999</v>
      </c>
      <c r="U1374" t="s">
        <v>193</v>
      </c>
      <c r="V1374">
        <v>45658.313460648147</v>
      </c>
    </row>
    <row r="1375" spans="1:22" x14ac:dyDescent="0.3">
      <c r="A1375" t="s">
        <v>91</v>
      </c>
      <c r="B1375" t="s">
        <v>92</v>
      </c>
      <c r="C1375" t="s">
        <v>88</v>
      </c>
      <c r="D1375" s="29">
        <v>46019</v>
      </c>
      <c r="E1375" s="161">
        <v>0</v>
      </c>
      <c r="F1375" s="161">
        <v>0</v>
      </c>
      <c r="G1375" s="161">
        <v>0</v>
      </c>
      <c r="H1375" s="161">
        <v>0</v>
      </c>
      <c r="L1375">
        <v>296.03032200000001</v>
      </c>
      <c r="R1375">
        <v>618.39218000000005</v>
      </c>
      <c r="S1375">
        <v>618.39218000000005</v>
      </c>
      <c r="T1375" s="194">
        <v>618.39218000000005</v>
      </c>
      <c r="U1375" t="s">
        <v>193</v>
      </c>
      <c r="V1375">
        <v>45708.404317129629</v>
      </c>
    </row>
    <row r="1376" spans="1:22" x14ac:dyDescent="0.3">
      <c r="A1376" t="s">
        <v>91</v>
      </c>
      <c r="B1376" t="s">
        <v>92</v>
      </c>
      <c r="C1376" t="s">
        <v>93</v>
      </c>
      <c r="D1376" s="29">
        <v>46020</v>
      </c>
      <c r="E1376" s="161">
        <v>0</v>
      </c>
      <c r="F1376" s="161">
        <v>0</v>
      </c>
      <c r="G1376" s="161">
        <v>0</v>
      </c>
      <c r="H1376" s="161">
        <v>0</v>
      </c>
      <c r="M1376">
        <v>67.2</v>
      </c>
      <c r="N1376">
        <v>67.2</v>
      </c>
      <c r="R1376">
        <v>179.53321299999999</v>
      </c>
      <c r="S1376">
        <v>179.53321299999999</v>
      </c>
      <c r="T1376" s="194">
        <v>179.53321299999999</v>
      </c>
      <c r="U1376" t="s">
        <v>193</v>
      </c>
      <c r="V1376">
        <v>45658.313472222224</v>
      </c>
    </row>
    <row r="1377" spans="1:22" x14ac:dyDescent="0.3">
      <c r="A1377" t="s">
        <v>91</v>
      </c>
      <c r="B1377" t="s">
        <v>92</v>
      </c>
      <c r="C1377" t="s">
        <v>88</v>
      </c>
      <c r="D1377" s="29">
        <v>46020</v>
      </c>
      <c r="E1377" s="161">
        <v>0</v>
      </c>
      <c r="F1377" s="161">
        <v>0</v>
      </c>
      <c r="G1377" s="161">
        <v>0</v>
      </c>
      <c r="H1377" s="161">
        <v>0</v>
      </c>
      <c r="L1377">
        <v>296.03032200000001</v>
      </c>
      <c r="R1377">
        <v>618.39218000000005</v>
      </c>
      <c r="S1377">
        <v>618.39218000000005</v>
      </c>
      <c r="T1377" s="194">
        <v>618.39218000000005</v>
      </c>
      <c r="U1377" t="s">
        <v>193</v>
      </c>
      <c r="V1377">
        <v>45708.404039351852</v>
      </c>
    </row>
    <row r="1378" spans="1:22" x14ac:dyDescent="0.3">
      <c r="A1378" t="s">
        <v>91</v>
      </c>
      <c r="B1378" t="s">
        <v>92</v>
      </c>
      <c r="C1378" t="s">
        <v>93</v>
      </c>
      <c r="D1378" s="29">
        <v>46021</v>
      </c>
      <c r="E1378" s="161">
        <v>0</v>
      </c>
      <c r="F1378" s="161">
        <v>0</v>
      </c>
      <c r="G1378" s="161">
        <v>0</v>
      </c>
      <c r="H1378" s="161">
        <v>0</v>
      </c>
      <c r="M1378">
        <v>67.2</v>
      </c>
      <c r="N1378">
        <v>67.2</v>
      </c>
      <c r="R1378">
        <v>179.53321299999999</v>
      </c>
      <c r="S1378">
        <v>179.53321299999999</v>
      </c>
      <c r="T1378" s="194">
        <v>179.53321299999999</v>
      </c>
      <c r="U1378" t="s">
        <v>193</v>
      </c>
      <c r="V1378">
        <v>45658.313472222224</v>
      </c>
    </row>
    <row r="1379" spans="1:22" x14ac:dyDescent="0.3">
      <c r="A1379" t="s">
        <v>91</v>
      </c>
      <c r="B1379" t="s">
        <v>92</v>
      </c>
      <c r="C1379" t="s">
        <v>88</v>
      </c>
      <c r="D1379" s="29">
        <v>46021</v>
      </c>
      <c r="E1379" s="161">
        <v>0</v>
      </c>
      <c r="F1379" s="161">
        <v>0</v>
      </c>
      <c r="G1379" s="161">
        <v>0</v>
      </c>
      <c r="H1379" s="161">
        <v>0</v>
      </c>
      <c r="L1379">
        <v>296.03032200000001</v>
      </c>
      <c r="R1379">
        <v>618.39218000000005</v>
      </c>
      <c r="S1379">
        <v>618.39218000000005</v>
      </c>
      <c r="T1379" s="194">
        <v>618.39218000000005</v>
      </c>
      <c r="U1379" t="s">
        <v>193</v>
      </c>
      <c r="V1379">
        <v>45708.404699074075</v>
      </c>
    </row>
    <row r="1380" spans="1:22" x14ac:dyDescent="0.3">
      <c r="A1380" t="s">
        <v>91</v>
      </c>
      <c r="B1380" t="s">
        <v>92</v>
      </c>
      <c r="C1380" t="s">
        <v>93</v>
      </c>
      <c r="D1380" s="29">
        <v>46022</v>
      </c>
      <c r="E1380" s="161">
        <v>0</v>
      </c>
      <c r="F1380" s="161">
        <v>0</v>
      </c>
      <c r="G1380" s="161">
        <v>0</v>
      </c>
      <c r="H1380" s="161">
        <v>0</v>
      </c>
      <c r="M1380">
        <v>67.2</v>
      </c>
      <c r="N1380">
        <v>67.2</v>
      </c>
      <c r="R1380">
        <v>179.53321299999999</v>
      </c>
      <c r="S1380">
        <v>179.53321299999999</v>
      </c>
      <c r="T1380" s="194">
        <v>179.53321299999999</v>
      </c>
      <c r="U1380" t="s">
        <v>193</v>
      </c>
      <c r="V1380">
        <v>45658.313472222224</v>
      </c>
    </row>
    <row r="1381" spans="1:22" x14ac:dyDescent="0.3">
      <c r="A1381" t="s">
        <v>91</v>
      </c>
      <c r="B1381" t="s">
        <v>92</v>
      </c>
      <c r="C1381" t="s">
        <v>88</v>
      </c>
      <c r="D1381" s="29">
        <v>46022</v>
      </c>
      <c r="E1381" s="161">
        <v>0</v>
      </c>
      <c r="F1381" s="161">
        <v>0</v>
      </c>
      <c r="G1381" s="161">
        <v>0</v>
      </c>
      <c r="H1381" s="161">
        <v>0</v>
      </c>
      <c r="L1381">
        <v>296.03032200000001</v>
      </c>
      <c r="R1381">
        <v>618.39218000000005</v>
      </c>
      <c r="S1381">
        <v>618.39218000000005</v>
      </c>
      <c r="T1381" s="194">
        <v>618.39218000000005</v>
      </c>
      <c r="U1381" t="s">
        <v>193</v>
      </c>
      <c r="V1381">
        <v>45708.404340277775</v>
      </c>
    </row>
    <row r="1382" spans="1:22" x14ac:dyDescent="0.3">
      <c r="A1382" t="s">
        <v>94</v>
      </c>
      <c r="B1382" t="s">
        <v>95</v>
      </c>
      <c r="C1382" t="s">
        <v>93</v>
      </c>
      <c r="D1382" s="29">
        <v>45748</v>
      </c>
      <c r="E1382" s="161">
        <v>0</v>
      </c>
      <c r="F1382" s="161">
        <v>0</v>
      </c>
      <c r="G1382" s="161">
        <v>0</v>
      </c>
      <c r="H1382" s="161">
        <v>0</v>
      </c>
      <c r="L1382">
        <v>230.46225200000001</v>
      </c>
      <c r="R1382">
        <v>259.32575300000002</v>
      </c>
      <c r="S1382">
        <v>259.32575300000002</v>
      </c>
      <c r="T1382" s="194">
        <v>259.32575300000002</v>
      </c>
      <c r="U1382" t="s">
        <v>193</v>
      </c>
      <c r="V1382">
        <v>45708.400462962964</v>
      </c>
    </row>
    <row r="1383" spans="1:22" x14ac:dyDescent="0.3">
      <c r="A1383" t="s">
        <v>94</v>
      </c>
      <c r="B1383" t="s">
        <v>95</v>
      </c>
      <c r="C1383" t="s">
        <v>88</v>
      </c>
      <c r="D1383" s="29">
        <v>45748</v>
      </c>
      <c r="E1383" s="161">
        <v>0</v>
      </c>
      <c r="F1383" s="161">
        <v>0</v>
      </c>
      <c r="G1383" s="161">
        <v>0</v>
      </c>
      <c r="H1383" s="161">
        <v>0</v>
      </c>
      <c r="R1383">
        <v>99.740673999999999</v>
      </c>
      <c r="S1383">
        <v>99.740673999999999</v>
      </c>
      <c r="T1383" s="194">
        <v>99.740673999999999</v>
      </c>
      <c r="U1383" t="s">
        <v>193</v>
      </c>
      <c r="V1383">
        <v>45413.312685185185</v>
      </c>
    </row>
    <row r="1384" spans="1:22" x14ac:dyDescent="0.3">
      <c r="A1384" t="s">
        <v>94</v>
      </c>
      <c r="B1384" t="s">
        <v>95</v>
      </c>
      <c r="C1384" t="s">
        <v>93</v>
      </c>
      <c r="D1384" s="29">
        <v>45749</v>
      </c>
      <c r="E1384" s="161">
        <v>0</v>
      </c>
      <c r="F1384" s="161">
        <v>0</v>
      </c>
      <c r="G1384" s="161">
        <v>0</v>
      </c>
      <c r="H1384" s="161">
        <v>0</v>
      </c>
      <c r="L1384">
        <v>230.46225200000001</v>
      </c>
      <c r="R1384">
        <v>259.32575300000002</v>
      </c>
      <c r="S1384">
        <v>259.32575300000002</v>
      </c>
      <c r="T1384" s="194">
        <v>259.32575300000002</v>
      </c>
      <c r="U1384" t="s">
        <v>193</v>
      </c>
      <c r="V1384">
        <v>45708.401145833333</v>
      </c>
    </row>
    <row r="1385" spans="1:22" x14ac:dyDescent="0.3">
      <c r="A1385" t="s">
        <v>94</v>
      </c>
      <c r="B1385" t="s">
        <v>95</v>
      </c>
      <c r="C1385" t="s">
        <v>88</v>
      </c>
      <c r="D1385" s="29">
        <v>45749</v>
      </c>
      <c r="E1385" s="161">
        <v>0</v>
      </c>
      <c r="F1385" s="161">
        <v>0</v>
      </c>
      <c r="G1385" s="161">
        <v>0</v>
      </c>
      <c r="H1385" s="161">
        <v>0</v>
      </c>
      <c r="R1385">
        <v>99.740673999999999</v>
      </c>
      <c r="S1385">
        <v>99.740673999999999</v>
      </c>
      <c r="T1385" s="194">
        <v>99.740673999999999</v>
      </c>
      <c r="U1385" t="s">
        <v>193</v>
      </c>
      <c r="V1385">
        <v>45413.313287037039</v>
      </c>
    </row>
    <row r="1386" spans="1:22" x14ac:dyDescent="0.3">
      <c r="A1386" t="s">
        <v>94</v>
      </c>
      <c r="B1386" t="s">
        <v>95</v>
      </c>
      <c r="C1386" t="s">
        <v>93</v>
      </c>
      <c r="D1386" s="29">
        <v>45750</v>
      </c>
      <c r="E1386" s="161">
        <v>0</v>
      </c>
      <c r="F1386" s="161">
        <v>0</v>
      </c>
      <c r="G1386" s="161">
        <v>0</v>
      </c>
      <c r="H1386" s="161">
        <v>0</v>
      </c>
      <c r="L1386">
        <v>230.46225200000001</v>
      </c>
      <c r="R1386">
        <v>259.32575300000002</v>
      </c>
      <c r="S1386">
        <v>259.32575300000002</v>
      </c>
      <c r="T1386" s="194">
        <v>259.32575300000002</v>
      </c>
      <c r="U1386" t="s">
        <v>193</v>
      </c>
      <c r="V1386">
        <v>45708.401435185187</v>
      </c>
    </row>
    <row r="1387" spans="1:22" x14ac:dyDescent="0.3">
      <c r="A1387" t="s">
        <v>94</v>
      </c>
      <c r="B1387" t="s">
        <v>95</v>
      </c>
      <c r="C1387" t="s">
        <v>88</v>
      </c>
      <c r="D1387" s="29">
        <v>45750</v>
      </c>
      <c r="E1387" s="161">
        <v>0</v>
      </c>
      <c r="F1387" s="161">
        <v>0</v>
      </c>
      <c r="G1387" s="161">
        <v>0</v>
      </c>
      <c r="H1387" s="161">
        <v>0</v>
      </c>
      <c r="R1387">
        <v>99.740673999999999</v>
      </c>
      <c r="S1387">
        <v>99.740673999999999</v>
      </c>
      <c r="T1387" s="194">
        <v>99.740673999999999</v>
      </c>
      <c r="U1387" t="s">
        <v>193</v>
      </c>
      <c r="V1387">
        <v>45413.313298611109</v>
      </c>
    </row>
    <row r="1388" spans="1:22" x14ac:dyDescent="0.3">
      <c r="A1388" t="s">
        <v>94</v>
      </c>
      <c r="B1388" t="s">
        <v>95</v>
      </c>
      <c r="C1388" t="s">
        <v>93</v>
      </c>
      <c r="D1388" s="29">
        <v>45751</v>
      </c>
      <c r="E1388" s="161">
        <v>0</v>
      </c>
      <c r="F1388" s="161">
        <v>0</v>
      </c>
      <c r="G1388" s="161">
        <v>0</v>
      </c>
      <c r="H1388" s="161">
        <v>0</v>
      </c>
      <c r="L1388">
        <v>230.46225200000001</v>
      </c>
      <c r="R1388">
        <v>259.32575300000002</v>
      </c>
      <c r="S1388">
        <v>259.32575300000002</v>
      </c>
      <c r="T1388" s="194">
        <v>259.32575300000002</v>
      </c>
      <c r="U1388" t="s">
        <v>193</v>
      </c>
      <c r="V1388">
        <v>45708.400497685187</v>
      </c>
    </row>
    <row r="1389" spans="1:22" x14ac:dyDescent="0.3">
      <c r="A1389" t="s">
        <v>94</v>
      </c>
      <c r="B1389" t="s">
        <v>95</v>
      </c>
      <c r="C1389" t="s">
        <v>88</v>
      </c>
      <c r="D1389" s="29">
        <v>45751</v>
      </c>
      <c r="E1389" s="161">
        <v>0</v>
      </c>
      <c r="F1389" s="161">
        <v>0</v>
      </c>
      <c r="G1389" s="161">
        <v>0</v>
      </c>
      <c r="H1389" s="161">
        <v>0</v>
      </c>
      <c r="R1389">
        <v>99.740673999999999</v>
      </c>
      <c r="S1389">
        <v>99.740673999999999</v>
      </c>
      <c r="T1389" s="194">
        <v>99.740673999999999</v>
      </c>
      <c r="U1389" t="s">
        <v>193</v>
      </c>
      <c r="V1389">
        <v>45413.313379629632</v>
      </c>
    </row>
    <row r="1390" spans="1:22" x14ac:dyDescent="0.3">
      <c r="A1390" t="s">
        <v>94</v>
      </c>
      <c r="B1390" t="s">
        <v>95</v>
      </c>
      <c r="C1390" t="s">
        <v>93</v>
      </c>
      <c r="D1390" s="29">
        <v>45752</v>
      </c>
      <c r="E1390" s="161">
        <v>0</v>
      </c>
      <c r="F1390" s="161">
        <v>0</v>
      </c>
      <c r="G1390" s="161">
        <v>0</v>
      </c>
      <c r="H1390" s="161">
        <v>0</v>
      </c>
      <c r="L1390">
        <v>230.46225200000001</v>
      </c>
      <c r="R1390">
        <v>259.32575300000002</v>
      </c>
      <c r="S1390">
        <v>259.32575300000002</v>
      </c>
      <c r="T1390" s="194">
        <v>259.32575300000002</v>
      </c>
      <c r="U1390" t="s">
        <v>193</v>
      </c>
      <c r="V1390">
        <v>45708.401562500003</v>
      </c>
    </row>
    <row r="1391" spans="1:22" x14ac:dyDescent="0.3">
      <c r="A1391" t="s">
        <v>94</v>
      </c>
      <c r="B1391" t="s">
        <v>95</v>
      </c>
      <c r="C1391" t="s">
        <v>88</v>
      </c>
      <c r="D1391" s="29">
        <v>45752</v>
      </c>
      <c r="E1391" s="161">
        <v>0</v>
      </c>
      <c r="F1391" s="161">
        <v>0</v>
      </c>
      <c r="G1391" s="161">
        <v>0</v>
      </c>
      <c r="H1391" s="161">
        <v>0</v>
      </c>
      <c r="R1391">
        <v>99.740673999999999</v>
      </c>
      <c r="S1391">
        <v>99.740673999999999</v>
      </c>
      <c r="T1391" s="194">
        <v>99.740673999999999</v>
      </c>
      <c r="U1391" t="s">
        <v>193</v>
      </c>
      <c r="V1391">
        <v>45413.313379629632</v>
      </c>
    </row>
    <row r="1392" spans="1:22" x14ac:dyDescent="0.3">
      <c r="A1392" t="s">
        <v>94</v>
      </c>
      <c r="B1392" t="s">
        <v>95</v>
      </c>
      <c r="C1392" t="s">
        <v>93</v>
      </c>
      <c r="D1392" s="29">
        <v>45753</v>
      </c>
      <c r="E1392" s="161">
        <v>0</v>
      </c>
      <c r="F1392" s="161">
        <v>0</v>
      </c>
      <c r="G1392" s="161">
        <v>0</v>
      </c>
      <c r="H1392" s="161">
        <v>0</v>
      </c>
      <c r="L1392">
        <v>230.46225200000001</v>
      </c>
      <c r="R1392">
        <v>259.32575300000002</v>
      </c>
      <c r="S1392">
        <v>259.32575300000002</v>
      </c>
      <c r="T1392" s="194">
        <v>259.32575300000002</v>
      </c>
      <c r="U1392" t="s">
        <v>193</v>
      </c>
      <c r="V1392">
        <v>45708.401273148149</v>
      </c>
    </row>
    <row r="1393" spans="1:22" x14ac:dyDescent="0.3">
      <c r="A1393" t="s">
        <v>94</v>
      </c>
      <c r="B1393" t="s">
        <v>95</v>
      </c>
      <c r="C1393" t="s">
        <v>88</v>
      </c>
      <c r="D1393" s="29">
        <v>45753</v>
      </c>
      <c r="E1393" s="161">
        <v>0</v>
      </c>
      <c r="F1393" s="161">
        <v>0</v>
      </c>
      <c r="G1393" s="161">
        <v>0</v>
      </c>
      <c r="H1393" s="161">
        <v>0</v>
      </c>
      <c r="R1393">
        <v>99.740673999999999</v>
      </c>
      <c r="S1393">
        <v>99.740673999999999</v>
      </c>
      <c r="T1393" s="194">
        <v>99.740673999999999</v>
      </c>
      <c r="U1393" t="s">
        <v>193</v>
      </c>
      <c r="V1393">
        <v>45413.313379629632</v>
      </c>
    </row>
    <row r="1394" spans="1:22" x14ac:dyDescent="0.3">
      <c r="A1394" t="s">
        <v>94</v>
      </c>
      <c r="B1394" t="s">
        <v>95</v>
      </c>
      <c r="C1394" t="s">
        <v>93</v>
      </c>
      <c r="D1394" s="29">
        <v>45754</v>
      </c>
      <c r="E1394" s="161">
        <v>0</v>
      </c>
      <c r="F1394" s="161">
        <v>0</v>
      </c>
      <c r="G1394" s="161">
        <v>0</v>
      </c>
      <c r="H1394" s="161">
        <v>0</v>
      </c>
      <c r="L1394">
        <v>230.46225200000001</v>
      </c>
      <c r="R1394">
        <v>259.32575300000002</v>
      </c>
      <c r="S1394">
        <v>259.32575300000002</v>
      </c>
      <c r="T1394" s="194">
        <v>259.32575300000002</v>
      </c>
      <c r="U1394" t="s">
        <v>193</v>
      </c>
      <c r="V1394">
        <v>45708.400462962964</v>
      </c>
    </row>
    <row r="1395" spans="1:22" x14ac:dyDescent="0.3">
      <c r="A1395" t="s">
        <v>94</v>
      </c>
      <c r="B1395" t="s">
        <v>95</v>
      </c>
      <c r="C1395" t="s">
        <v>88</v>
      </c>
      <c r="D1395" s="29">
        <v>45754</v>
      </c>
      <c r="E1395" s="161">
        <v>0</v>
      </c>
      <c r="F1395" s="161">
        <v>0</v>
      </c>
      <c r="G1395" s="161">
        <v>0</v>
      </c>
      <c r="H1395" s="161">
        <v>0</v>
      </c>
      <c r="R1395">
        <v>99.740673999999999</v>
      </c>
      <c r="S1395">
        <v>99.740673999999999</v>
      </c>
      <c r="T1395" s="194">
        <v>99.740673999999999</v>
      </c>
      <c r="U1395" t="s">
        <v>193</v>
      </c>
      <c r="V1395">
        <v>45413.313379629632</v>
      </c>
    </row>
    <row r="1396" spans="1:22" x14ac:dyDescent="0.3">
      <c r="A1396" t="s">
        <v>94</v>
      </c>
      <c r="B1396" t="s">
        <v>95</v>
      </c>
      <c r="C1396" t="s">
        <v>93</v>
      </c>
      <c r="D1396" s="29">
        <v>45755</v>
      </c>
      <c r="E1396" s="161">
        <v>0</v>
      </c>
      <c r="F1396" s="161">
        <v>0</v>
      </c>
      <c r="G1396" s="161">
        <v>0</v>
      </c>
      <c r="H1396" s="161">
        <v>0</v>
      </c>
      <c r="L1396">
        <v>230.46225200000001</v>
      </c>
      <c r="R1396">
        <v>259.32575300000002</v>
      </c>
      <c r="S1396">
        <v>259.32575300000002</v>
      </c>
      <c r="T1396" s="194">
        <v>259.32575300000002</v>
      </c>
      <c r="U1396" t="s">
        <v>193</v>
      </c>
      <c r="V1396">
        <v>45708.400972222225</v>
      </c>
    </row>
    <row r="1397" spans="1:22" x14ac:dyDescent="0.3">
      <c r="A1397" t="s">
        <v>94</v>
      </c>
      <c r="B1397" t="s">
        <v>95</v>
      </c>
      <c r="C1397" t="s">
        <v>88</v>
      </c>
      <c r="D1397" s="29">
        <v>45755</v>
      </c>
      <c r="E1397" s="161">
        <v>0</v>
      </c>
      <c r="F1397" s="161">
        <v>0</v>
      </c>
      <c r="G1397" s="161">
        <v>0</v>
      </c>
      <c r="H1397" s="161">
        <v>0</v>
      </c>
      <c r="R1397">
        <v>99.740673999999999</v>
      </c>
      <c r="S1397">
        <v>99.740673999999999</v>
      </c>
      <c r="T1397" s="194">
        <v>99.740673999999999</v>
      </c>
      <c r="U1397" t="s">
        <v>193</v>
      </c>
      <c r="V1397">
        <v>45413.313391203701</v>
      </c>
    </row>
    <row r="1398" spans="1:22" x14ac:dyDescent="0.3">
      <c r="A1398" t="s">
        <v>94</v>
      </c>
      <c r="B1398" t="s">
        <v>95</v>
      </c>
      <c r="C1398" t="s">
        <v>93</v>
      </c>
      <c r="D1398" s="29">
        <v>45756</v>
      </c>
      <c r="E1398" s="161">
        <v>0</v>
      </c>
      <c r="F1398" s="161">
        <v>0</v>
      </c>
      <c r="G1398" s="161">
        <v>0</v>
      </c>
      <c r="H1398" s="161">
        <v>0</v>
      </c>
      <c r="L1398">
        <v>230.46225200000001</v>
      </c>
      <c r="R1398">
        <v>259.32575300000002</v>
      </c>
      <c r="S1398">
        <v>259.32575300000002</v>
      </c>
      <c r="T1398" s="194">
        <v>259.32575300000002</v>
      </c>
      <c r="U1398" t="s">
        <v>193</v>
      </c>
      <c r="V1398">
        <v>45708.40047453704</v>
      </c>
    </row>
    <row r="1399" spans="1:22" x14ac:dyDescent="0.3">
      <c r="A1399" t="s">
        <v>94</v>
      </c>
      <c r="B1399" t="s">
        <v>95</v>
      </c>
      <c r="C1399" t="s">
        <v>88</v>
      </c>
      <c r="D1399" s="29">
        <v>45756</v>
      </c>
      <c r="E1399" s="161">
        <v>0</v>
      </c>
      <c r="F1399" s="161">
        <v>0</v>
      </c>
      <c r="G1399" s="161">
        <v>0</v>
      </c>
      <c r="H1399" s="161">
        <v>0</v>
      </c>
      <c r="R1399">
        <v>99.740673999999999</v>
      </c>
      <c r="S1399">
        <v>99.740673999999999</v>
      </c>
      <c r="T1399" s="194">
        <v>99.740673999999999</v>
      </c>
      <c r="U1399" t="s">
        <v>193</v>
      </c>
      <c r="V1399">
        <v>45413.313391203701</v>
      </c>
    </row>
    <row r="1400" spans="1:22" x14ac:dyDescent="0.3">
      <c r="A1400" t="s">
        <v>94</v>
      </c>
      <c r="B1400" t="s">
        <v>95</v>
      </c>
      <c r="C1400" t="s">
        <v>93</v>
      </c>
      <c r="D1400" s="29">
        <v>45757</v>
      </c>
      <c r="E1400" s="161">
        <v>0</v>
      </c>
      <c r="F1400" s="161">
        <v>0</v>
      </c>
      <c r="G1400" s="161">
        <v>0</v>
      </c>
      <c r="H1400" s="161">
        <v>0</v>
      </c>
      <c r="L1400">
        <v>230.46225200000001</v>
      </c>
      <c r="R1400">
        <v>259.32575300000002</v>
      </c>
      <c r="S1400">
        <v>259.32575300000002</v>
      </c>
      <c r="T1400" s="194">
        <v>259.32575300000002</v>
      </c>
      <c r="U1400" t="s">
        <v>193</v>
      </c>
      <c r="V1400">
        <v>45708.400995370372</v>
      </c>
    </row>
    <row r="1401" spans="1:22" x14ac:dyDescent="0.3">
      <c r="A1401" t="s">
        <v>94</v>
      </c>
      <c r="B1401" t="s">
        <v>95</v>
      </c>
      <c r="C1401" t="s">
        <v>88</v>
      </c>
      <c r="D1401" s="29">
        <v>45757</v>
      </c>
      <c r="E1401" s="161">
        <v>0</v>
      </c>
      <c r="F1401" s="161">
        <v>0</v>
      </c>
      <c r="G1401" s="161">
        <v>0</v>
      </c>
      <c r="H1401" s="161">
        <v>0</v>
      </c>
      <c r="R1401">
        <v>99.740673999999999</v>
      </c>
      <c r="S1401">
        <v>99.740673999999999</v>
      </c>
      <c r="T1401" s="194">
        <v>99.740673999999999</v>
      </c>
      <c r="U1401" t="s">
        <v>193</v>
      </c>
      <c r="V1401">
        <v>45413.313402777778</v>
      </c>
    </row>
    <row r="1402" spans="1:22" x14ac:dyDescent="0.3">
      <c r="A1402" t="s">
        <v>94</v>
      </c>
      <c r="B1402" t="s">
        <v>95</v>
      </c>
      <c r="C1402" t="s">
        <v>93</v>
      </c>
      <c r="D1402" s="29">
        <v>45758</v>
      </c>
      <c r="E1402" s="161">
        <v>0</v>
      </c>
      <c r="F1402" s="161">
        <v>0</v>
      </c>
      <c r="G1402" s="161">
        <v>0</v>
      </c>
      <c r="H1402" s="161">
        <v>0</v>
      </c>
      <c r="L1402">
        <v>230.46225200000001</v>
      </c>
      <c r="R1402">
        <v>259.32575300000002</v>
      </c>
      <c r="S1402">
        <v>259.32575300000002</v>
      </c>
      <c r="T1402" s="194">
        <v>259.32575300000002</v>
      </c>
      <c r="U1402" t="s">
        <v>193</v>
      </c>
      <c r="V1402">
        <v>45708.401284722226</v>
      </c>
    </row>
    <row r="1403" spans="1:22" x14ac:dyDescent="0.3">
      <c r="A1403" t="s">
        <v>94</v>
      </c>
      <c r="B1403" t="s">
        <v>95</v>
      </c>
      <c r="C1403" t="s">
        <v>88</v>
      </c>
      <c r="D1403" s="29">
        <v>45758</v>
      </c>
      <c r="E1403" s="161">
        <v>0</v>
      </c>
      <c r="F1403" s="161">
        <v>0</v>
      </c>
      <c r="G1403" s="161">
        <v>0</v>
      </c>
      <c r="H1403" s="161">
        <v>0</v>
      </c>
      <c r="R1403">
        <v>99.740673999999999</v>
      </c>
      <c r="S1403">
        <v>99.740673999999999</v>
      </c>
      <c r="T1403" s="194">
        <v>99.740673999999999</v>
      </c>
      <c r="U1403" t="s">
        <v>193</v>
      </c>
      <c r="V1403">
        <v>45413.313402777778</v>
      </c>
    </row>
    <row r="1404" spans="1:22" x14ac:dyDescent="0.3">
      <c r="A1404" t="s">
        <v>94</v>
      </c>
      <c r="B1404" t="s">
        <v>95</v>
      </c>
      <c r="C1404" t="s">
        <v>93</v>
      </c>
      <c r="D1404" s="29">
        <v>45759</v>
      </c>
      <c r="E1404" s="161">
        <v>0</v>
      </c>
      <c r="F1404" s="161">
        <v>0</v>
      </c>
      <c r="G1404" s="161">
        <v>0</v>
      </c>
      <c r="H1404" s="161">
        <v>0</v>
      </c>
      <c r="L1404">
        <v>230.46225200000001</v>
      </c>
      <c r="R1404">
        <v>259.32575300000002</v>
      </c>
      <c r="S1404">
        <v>259.32575300000002</v>
      </c>
      <c r="T1404" s="194">
        <v>259.32575300000002</v>
      </c>
      <c r="U1404" t="s">
        <v>193</v>
      </c>
      <c r="V1404">
        <v>45708.400520833333</v>
      </c>
    </row>
    <row r="1405" spans="1:22" x14ac:dyDescent="0.3">
      <c r="A1405" t="s">
        <v>94</v>
      </c>
      <c r="B1405" t="s">
        <v>95</v>
      </c>
      <c r="C1405" t="s">
        <v>88</v>
      </c>
      <c r="D1405" s="29">
        <v>45759</v>
      </c>
      <c r="E1405" s="161">
        <v>0</v>
      </c>
      <c r="F1405" s="161">
        <v>0</v>
      </c>
      <c r="G1405" s="161">
        <v>0</v>
      </c>
      <c r="H1405" s="161">
        <v>0</v>
      </c>
      <c r="R1405">
        <v>99.740673999999999</v>
      </c>
      <c r="S1405">
        <v>99.740673999999999</v>
      </c>
      <c r="T1405" s="194">
        <v>99.740673999999999</v>
      </c>
      <c r="U1405" t="s">
        <v>193</v>
      </c>
      <c r="V1405">
        <v>45413.313402777778</v>
      </c>
    </row>
    <row r="1406" spans="1:22" x14ac:dyDescent="0.3">
      <c r="A1406" t="s">
        <v>94</v>
      </c>
      <c r="B1406" t="s">
        <v>95</v>
      </c>
      <c r="C1406" t="s">
        <v>93</v>
      </c>
      <c r="D1406" s="29">
        <v>45760</v>
      </c>
      <c r="E1406" s="161">
        <v>0</v>
      </c>
      <c r="F1406" s="161">
        <v>0</v>
      </c>
      <c r="G1406" s="161">
        <v>0</v>
      </c>
      <c r="H1406" s="161">
        <v>0</v>
      </c>
      <c r="L1406">
        <v>230.46225200000001</v>
      </c>
      <c r="R1406">
        <v>259.32575300000002</v>
      </c>
      <c r="S1406">
        <v>259.32575300000002</v>
      </c>
      <c r="T1406" s="194">
        <v>259.32575300000002</v>
      </c>
      <c r="U1406" t="s">
        <v>193</v>
      </c>
      <c r="V1406">
        <v>45708.401435185187</v>
      </c>
    </row>
    <row r="1407" spans="1:22" x14ac:dyDescent="0.3">
      <c r="A1407" t="s">
        <v>94</v>
      </c>
      <c r="B1407" t="s">
        <v>95</v>
      </c>
      <c r="C1407" t="s">
        <v>88</v>
      </c>
      <c r="D1407" s="29">
        <v>45760</v>
      </c>
      <c r="E1407" s="161">
        <v>0</v>
      </c>
      <c r="F1407" s="161">
        <v>0</v>
      </c>
      <c r="G1407" s="161">
        <v>0</v>
      </c>
      <c r="H1407" s="161">
        <v>0</v>
      </c>
      <c r="R1407">
        <v>99.740673999999999</v>
      </c>
      <c r="S1407">
        <v>99.740673999999999</v>
      </c>
      <c r="T1407" s="194">
        <v>99.740673999999999</v>
      </c>
      <c r="U1407" t="s">
        <v>193</v>
      </c>
      <c r="V1407">
        <v>45413.313402777778</v>
      </c>
    </row>
    <row r="1408" spans="1:22" x14ac:dyDescent="0.3">
      <c r="A1408" t="s">
        <v>94</v>
      </c>
      <c r="B1408" t="s">
        <v>95</v>
      </c>
      <c r="C1408" t="s">
        <v>93</v>
      </c>
      <c r="D1408" s="29">
        <v>45761</v>
      </c>
      <c r="E1408" s="161">
        <v>0</v>
      </c>
      <c r="F1408" s="161">
        <v>0</v>
      </c>
      <c r="G1408" s="161">
        <v>0</v>
      </c>
      <c r="H1408" s="161">
        <v>0</v>
      </c>
      <c r="L1408">
        <v>230.46225200000001</v>
      </c>
      <c r="R1408">
        <v>259.32575300000002</v>
      </c>
      <c r="S1408">
        <v>259.32575300000002</v>
      </c>
      <c r="T1408" s="194">
        <v>259.32575300000002</v>
      </c>
      <c r="U1408" t="s">
        <v>193</v>
      </c>
      <c r="V1408">
        <v>45708.401180555556</v>
      </c>
    </row>
    <row r="1409" spans="1:22" x14ac:dyDescent="0.3">
      <c r="A1409" t="s">
        <v>94</v>
      </c>
      <c r="B1409" t="s">
        <v>95</v>
      </c>
      <c r="C1409" t="s">
        <v>88</v>
      </c>
      <c r="D1409" s="29">
        <v>45761</v>
      </c>
      <c r="E1409" s="161">
        <v>0</v>
      </c>
      <c r="F1409" s="161">
        <v>0</v>
      </c>
      <c r="G1409" s="161">
        <v>0</v>
      </c>
      <c r="H1409" s="161">
        <v>0</v>
      </c>
      <c r="R1409">
        <v>99.740673999999999</v>
      </c>
      <c r="S1409">
        <v>99.740673999999999</v>
      </c>
      <c r="T1409" s="194">
        <v>99.740673999999999</v>
      </c>
      <c r="U1409" t="s">
        <v>193</v>
      </c>
      <c r="V1409">
        <v>45413.313402777778</v>
      </c>
    </row>
    <row r="1410" spans="1:22" x14ac:dyDescent="0.3">
      <c r="A1410" t="s">
        <v>94</v>
      </c>
      <c r="B1410" t="s">
        <v>95</v>
      </c>
      <c r="C1410" t="s">
        <v>93</v>
      </c>
      <c r="D1410" s="29">
        <v>45762</v>
      </c>
      <c r="E1410" s="161">
        <v>0</v>
      </c>
      <c r="F1410" s="161">
        <v>0</v>
      </c>
      <c r="G1410" s="161">
        <v>0</v>
      </c>
      <c r="H1410" s="161">
        <v>0</v>
      </c>
      <c r="L1410">
        <v>230.46225200000001</v>
      </c>
      <c r="R1410">
        <v>259.32575300000002</v>
      </c>
      <c r="S1410">
        <v>259.32575300000002</v>
      </c>
      <c r="T1410" s="194">
        <v>259.32575300000002</v>
      </c>
      <c r="U1410" t="s">
        <v>193</v>
      </c>
      <c r="V1410">
        <v>45708.401087962964</v>
      </c>
    </row>
    <row r="1411" spans="1:22" x14ac:dyDescent="0.3">
      <c r="A1411" t="s">
        <v>94</v>
      </c>
      <c r="B1411" t="s">
        <v>95</v>
      </c>
      <c r="C1411" t="s">
        <v>88</v>
      </c>
      <c r="D1411" s="29">
        <v>45762</v>
      </c>
      <c r="E1411" s="161">
        <v>0</v>
      </c>
      <c r="F1411" s="161">
        <v>0</v>
      </c>
      <c r="G1411" s="161">
        <v>0</v>
      </c>
      <c r="H1411" s="161">
        <v>0</v>
      </c>
      <c r="R1411">
        <v>99.740673999999999</v>
      </c>
      <c r="S1411">
        <v>99.740673999999999</v>
      </c>
      <c r="T1411" s="194">
        <v>99.740673999999999</v>
      </c>
      <c r="U1411" t="s">
        <v>193</v>
      </c>
      <c r="V1411">
        <v>45413.313414351855</v>
      </c>
    </row>
    <row r="1412" spans="1:22" x14ac:dyDescent="0.3">
      <c r="A1412" t="s">
        <v>94</v>
      </c>
      <c r="B1412" t="s">
        <v>95</v>
      </c>
      <c r="C1412" t="s">
        <v>93</v>
      </c>
      <c r="D1412" s="29">
        <v>45763</v>
      </c>
      <c r="E1412" s="161">
        <v>0</v>
      </c>
      <c r="F1412" s="161">
        <v>0</v>
      </c>
      <c r="G1412" s="161">
        <v>0</v>
      </c>
      <c r="H1412" s="161">
        <v>0</v>
      </c>
      <c r="L1412">
        <v>230.46225200000001</v>
      </c>
      <c r="R1412">
        <v>259.32575300000002</v>
      </c>
      <c r="S1412">
        <v>259.32575300000002</v>
      </c>
      <c r="T1412" s="194">
        <v>259.32575300000002</v>
      </c>
      <c r="U1412" t="s">
        <v>193</v>
      </c>
      <c r="V1412">
        <v>45708.401493055557</v>
      </c>
    </row>
    <row r="1413" spans="1:22" x14ac:dyDescent="0.3">
      <c r="A1413" t="s">
        <v>94</v>
      </c>
      <c r="B1413" t="s">
        <v>95</v>
      </c>
      <c r="C1413" t="s">
        <v>88</v>
      </c>
      <c r="D1413" s="29">
        <v>45763</v>
      </c>
      <c r="E1413" s="161">
        <v>0</v>
      </c>
      <c r="F1413" s="161">
        <v>0</v>
      </c>
      <c r="G1413" s="161">
        <v>0</v>
      </c>
      <c r="H1413" s="161">
        <v>0</v>
      </c>
      <c r="R1413">
        <v>99.740673999999999</v>
      </c>
      <c r="S1413">
        <v>99.740673999999999</v>
      </c>
      <c r="T1413" s="194">
        <v>99.740673999999999</v>
      </c>
      <c r="U1413" t="s">
        <v>193</v>
      </c>
      <c r="V1413">
        <v>45413.313414351855</v>
      </c>
    </row>
    <row r="1414" spans="1:22" x14ac:dyDescent="0.3">
      <c r="A1414" t="s">
        <v>94</v>
      </c>
      <c r="B1414" t="s">
        <v>95</v>
      </c>
      <c r="C1414" t="s">
        <v>93</v>
      </c>
      <c r="D1414" s="29">
        <v>45764</v>
      </c>
      <c r="E1414" s="161">
        <v>0</v>
      </c>
      <c r="F1414" s="161">
        <v>0</v>
      </c>
      <c r="G1414" s="161">
        <v>0</v>
      </c>
      <c r="H1414" s="161">
        <v>0</v>
      </c>
      <c r="L1414">
        <v>230.46225200000001</v>
      </c>
      <c r="R1414">
        <v>259.32575300000002</v>
      </c>
      <c r="S1414">
        <v>259.32575300000002</v>
      </c>
      <c r="T1414" s="194">
        <v>259.32575300000002</v>
      </c>
      <c r="U1414" t="s">
        <v>193</v>
      </c>
      <c r="V1414">
        <v>45708.401550925926</v>
      </c>
    </row>
    <row r="1415" spans="1:22" x14ac:dyDescent="0.3">
      <c r="A1415" t="s">
        <v>94</v>
      </c>
      <c r="B1415" t="s">
        <v>95</v>
      </c>
      <c r="C1415" t="s">
        <v>88</v>
      </c>
      <c r="D1415" s="29">
        <v>45764</v>
      </c>
      <c r="E1415" s="161">
        <v>0</v>
      </c>
      <c r="F1415" s="161">
        <v>0</v>
      </c>
      <c r="G1415" s="161">
        <v>0</v>
      </c>
      <c r="H1415" s="161">
        <v>0</v>
      </c>
      <c r="R1415">
        <v>99.740673999999999</v>
      </c>
      <c r="S1415">
        <v>99.740673999999999</v>
      </c>
      <c r="T1415" s="194">
        <v>99.740673999999999</v>
      </c>
      <c r="U1415" t="s">
        <v>193</v>
      </c>
      <c r="V1415">
        <v>45413.313425925924</v>
      </c>
    </row>
    <row r="1416" spans="1:22" x14ac:dyDescent="0.3">
      <c r="A1416" t="s">
        <v>94</v>
      </c>
      <c r="B1416" t="s">
        <v>95</v>
      </c>
      <c r="C1416" t="s">
        <v>93</v>
      </c>
      <c r="D1416" s="29">
        <v>45765</v>
      </c>
      <c r="E1416" s="161">
        <v>0</v>
      </c>
      <c r="F1416" s="161">
        <v>0</v>
      </c>
      <c r="G1416" s="161">
        <v>0</v>
      </c>
      <c r="H1416" s="161">
        <v>0</v>
      </c>
      <c r="L1416">
        <v>230.46225200000001</v>
      </c>
      <c r="R1416">
        <v>259.32575300000002</v>
      </c>
      <c r="S1416">
        <v>259.32575300000002</v>
      </c>
      <c r="T1416" s="194">
        <v>259.32575300000002</v>
      </c>
      <c r="U1416" t="s">
        <v>193</v>
      </c>
      <c r="V1416">
        <v>45708.400451388887</v>
      </c>
    </row>
    <row r="1417" spans="1:22" x14ac:dyDescent="0.3">
      <c r="A1417" t="s">
        <v>94</v>
      </c>
      <c r="B1417" t="s">
        <v>95</v>
      </c>
      <c r="C1417" t="s">
        <v>88</v>
      </c>
      <c r="D1417" s="29">
        <v>45765</v>
      </c>
      <c r="E1417" s="161">
        <v>0</v>
      </c>
      <c r="F1417" s="161">
        <v>0</v>
      </c>
      <c r="G1417" s="161">
        <v>0</v>
      </c>
      <c r="H1417" s="161">
        <v>0</v>
      </c>
      <c r="R1417">
        <v>99.740673999999999</v>
      </c>
      <c r="S1417">
        <v>99.740673999999999</v>
      </c>
      <c r="T1417" s="194">
        <v>99.740673999999999</v>
      </c>
      <c r="U1417" t="s">
        <v>193</v>
      </c>
      <c r="V1417">
        <v>45413.313414351855</v>
      </c>
    </row>
    <row r="1418" spans="1:22" x14ac:dyDescent="0.3">
      <c r="A1418" t="s">
        <v>94</v>
      </c>
      <c r="B1418" t="s">
        <v>95</v>
      </c>
      <c r="C1418" t="s">
        <v>93</v>
      </c>
      <c r="D1418" s="29">
        <v>45766</v>
      </c>
      <c r="E1418" s="161">
        <v>0</v>
      </c>
      <c r="F1418" s="161">
        <v>0</v>
      </c>
      <c r="G1418" s="161">
        <v>0</v>
      </c>
      <c r="H1418" s="161">
        <v>0</v>
      </c>
      <c r="L1418">
        <v>230.46225200000001</v>
      </c>
      <c r="R1418">
        <v>259.32575300000002</v>
      </c>
      <c r="S1418">
        <v>259.32575300000002</v>
      </c>
      <c r="T1418" s="194">
        <v>259.32575300000002</v>
      </c>
      <c r="U1418" t="s">
        <v>193</v>
      </c>
      <c r="V1418">
        <v>45708.400509259256</v>
      </c>
    </row>
    <row r="1419" spans="1:22" x14ac:dyDescent="0.3">
      <c r="A1419" t="s">
        <v>94</v>
      </c>
      <c r="B1419" t="s">
        <v>95</v>
      </c>
      <c r="C1419" t="s">
        <v>88</v>
      </c>
      <c r="D1419" s="29">
        <v>45766</v>
      </c>
      <c r="E1419" s="161">
        <v>0</v>
      </c>
      <c r="F1419" s="161">
        <v>0</v>
      </c>
      <c r="G1419" s="161">
        <v>0</v>
      </c>
      <c r="H1419" s="161">
        <v>0</v>
      </c>
      <c r="R1419">
        <v>99.740673999999999</v>
      </c>
      <c r="S1419">
        <v>99.740673999999999</v>
      </c>
      <c r="T1419" s="194">
        <v>99.740673999999999</v>
      </c>
      <c r="U1419" t="s">
        <v>193</v>
      </c>
      <c r="V1419">
        <v>45413.313425925924</v>
      </c>
    </row>
    <row r="1420" spans="1:22" x14ac:dyDescent="0.3">
      <c r="A1420" t="s">
        <v>94</v>
      </c>
      <c r="B1420" t="s">
        <v>95</v>
      </c>
      <c r="C1420" t="s">
        <v>93</v>
      </c>
      <c r="D1420" s="29">
        <v>45767</v>
      </c>
      <c r="E1420" s="161">
        <v>0</v>
      </c>
      <c r="F1420" s="161">
        <v>0</v>
      </c>
      <c r="G1420" s="161">
        <v>0</v>
      </c>
      <c r="H1420" s="161">
        <v>0</v>
      </c>
      <c r="L1420">
        <v>230.46225200000001</v>
      </c>
      <c r="R1420">
        <v>259.32575300000002</v>
      </c>
      <c r="S1420">
        <v>259.32575300000002</v>
      </c>
      <c r="T1420" s="194">
        <v>259.32575300000002</v>
      </c>
      <c r="U1420" t="s">
        <v>193</v>
      </c>
      <c r="V1420">
        <v>45708.400648148148</v>
      </c>
    </row>
    <row r="1421" spans="1:22" x14ac:dyDescent="0.3">
      <c r="A1421" t="s">
        <v>94</v>
      </c>
      <c r="B1421" t="s">
        <v>95</v>
      </c>
      <c r="C1421" t="s">
        <v>88</v>
      </c>
      <c r="D1421" s="29">
        <v>45767</v>
      </c>
      <c r="E1421" s="161">
        <v>0</v>
      </c>
      <c r="F1421" s="161">
        <v>0</v>
      </c>
      <c r="G1421" s="161">
        <v>0</v>
      </c>
      <c r="H1421" s="161">
        <v>0</v>
      </c>
      <c r="R1421">
        <v>99.740673999999999</v>
      </c>
      <c r="S1421">
        <v>99.740673999999999</v>
      </c>
      <c r="T1421" s="194">
        <v>99.740673999999999</v>
      </c>
      <c r="U1421" t="s">
        <v>193</v>
      </c>
      <c r="V1421">
        <v>45413.313437500001</v>
      </c>
    </row>
    <row r="1422" spans="1:22" x14ac:dyDescent="0.3">
      <c r="A1422" t="s">
        <v>94</v>
      </c>
      <c r="B1422" t="s">
        <v>95</v>
      </c>
      <c r="C1422" t="s">
        <v>93</v>
      </c>
      <c r="D1422" s="29">
        <v>45768</v>
      </c>
      <c r="E1422" s="161">
        <v>0</v>
      </c>
      <c r="F1422" s="161">
        <v>0</v>
      </c>
      <c r="G1422" s="161">
        <v>0</v>
      </c>
      <c r="H1422" s="161">
        <v>0</v>
      </c>
      <c r="L1422">
        <v>230.46225200000001</v>
      </c>
      <c r="R1422">
        <v>259.32575300000002</v>
      </c>
      <c r="S1422">
        <v>259.32575300000002</v>
      </c>
      <c r="T1422" s="194">
        <v>259.32575300000002</v>
      </c>
      <c r="U1422" t="s">
        <v>193</v>
      </c>
      <c r="V1422">
        <v>45708.401099537034</v>
      </c>
    </row>
    <row r="1423" spans="1:22" x14ac:dyDescent="0.3">
      <c r="A1423" t="s">
        <v>94</v>
      </c>
      <c r="B1423" t="s">
        <v>95</v>
      </c>
      <c r="C1423" t="s">
        <v>88</v>
      </c>
      <c r="D1423" s="29">
        <v>45768</v>
      </c>
      <c r="E1423" s="161">
        <v>0</v>
      </c>
      <c r="F1423" s="161">
        <v>0</v>
      </c>
      <c r="G1423" s="161">
        <v>0</v>
      </c>
      <c r="H1423" s="161">
        <v>0</v>
      </c>
      <c r="R1423">
        <v>99.740673999999999</v>
      </c>
      <c r="S1423">
        <v>99.740673999999999</v>
      </c>
      <c r="T1423" s="194">
        <v>99.740673999999999</v>
      </c>
      <c r="U1423" t="s">
        <v>193</v>
      </c>
      <c r="V1423">
        <v>45413.313425925924</v>
      </c>
    </row>
    <row r="1424" spans="1:22" x14ac:dyDescent="0.3">
      <c r="A1424" t="s">
        <v>94</v>
      </c>
      <c r="B1424" t="s">
        <v>95</v>
      </c>
      <c r="C1424" t="s">
        <v>93</v>
      </c>
      <c r="D1424" s="29">
        <v>45769</v>
      </c>
      <c r="E1424" s="161">
        <v>0</v>
      </c>
      <c r="F1424" s="161">
        <v>0</v>
      </c>
      <c r="G1424" s="161">
        <v>0</v>
      </c>
      <c r="H1424" s="161">
        <v>0</v>
      </c>
      <c r="L1424">
        <v>230.46225200000001</v>
      </c>
      <c r="R1424">
        <v>259.32575300000002</v>
      </c>
      <c r="S1424">
        <v>259.32575300000002</v>
      </c>
      <c r="T1424" s="194">
        <v>259.32575300000002</v>
      </c>
      <c r="U1424" t="s">
        <v>193</v>
      </c>
      <c r="V1424">
        <v>45708.400405092594</v>
      </c>
    </row>
    <row r="1425" spans="1:22" x14ac:dyDescent="0.3">
      <c r="A1425" t="s">
        <v>94</v>
      </c>
      <c r="B1425" t="s">
        <v>95</v>
      </c>
      <c r="C1425" t="s">
        <v>88</v>
      </c>
      <c r="D1425" s="29">
        <v>45769</v>
      </c>
      <c r="E1425" s="161">
        <v>0</v>
      </c>
      <c r="F1425" s="161">
        <v>0</v>
      </c>
      <c r="G1425" s="161">
        <v>0</v>
      </c>
      <c r="H1425" s="161">
        <v>0</v>
      </c>
      <c r="R1425">
        <v>99.740673999999999</v>
      </c>
      <c r="S1425">
        <v>99.740673999999999</v>
      </c>
      <c r="T1425" s="194">
        <v>99.740673999999999</v>
      </c>
      <c r="U1425" t="s">
        <v>193</v>
      </c>
      <c r="V1425">
        <v>45413.313437500001</v>
      </c>
    </row>
    <row r="1426" spans="1:22" x14ac:dyDescent="0.3">
      <c r="A1426" t="s">
        <v>94</v>
      </c>
      <c r="B1426" t="s">
        <v>95</v>
      </c>
      <c r="C1426" t="s">
        <v>93</v>
      </c>
      <c r="D1426" s="29">
        <v>45770</v>
      </c>
      <c r="E1426" s="161">
        <v>0</v>
      </c>
      <c r="F1426" s="161">
        <v>0</v>
      </c>
      <c r="G1426" s="161">
        <v>0</v>
      </c>
      <c r="H1426" s="161">
        <v>0</v>
      </c>
      <c r="L1426">
        <v>230.46225200000001</v>
      </c>
      <c r="R1426">
        <v>259.32575300000002</v>
      </c>
      <c r="S1426">
        <v>259.32575300000002</v>
      </c>
      <c r="T1426" s="194">
        <v>259.32575300000002</v>
      </c>
      <c r="U1426" t="s">
        <v>193</v>
      </c>
      <c r="V1426">
        <v>45708.400891203702</v>
      </c>
    </row>
    <row r="1427" spans="1:22" x14ac:dyDescent="0.3">
      <c r="A1427" t="s">
        <v>94</v>
      </c>
      <c r="B1427" t="s">
        <v>95</v>
      </c>
      <c r="C1427" t="s">
        <v>88</v>
      </c>
      <c r="D1427" s="29">
        <v>45770</v>
      </c>
      <c r="E1427" s="161">
        <v>0</v>
      </c>
      <c r="F1427" s="161">
        <v>0</v>
      </c>
      <c r="G1427" s="161">
        <v>0</v>
      </c>
      <c r="H1427" s="161">
        <v>0</v>
      </c>
      <c r="R1427">
        <v>99.740673999999999</v>
      </c>
      <c r="S1427">
        <v>99.740673999999999</v>
      </c>
      <c r="T1427" s="194">
        <v>99.740673999999999</v>
      </c>
      <c r="U1427" t="s">
        <v>193</v>
      </c>
      <c r="V1427">
        <v>45413.313437500001</v>
      </c>
    </row>
    <row r="1428" spans="1:22" x14ac:dyDescent="0.3">
      <c r="A1428" t="s">
        <v>94</v>
      </c>
      <c r="B1428" t="s">
        <v>95</v>
      </c>
      <c r="C1428" t="s">
        <v>93</v>
      </c>
      <c r="D1428" s="29">
        <v>45771</v>
      </c>
      <c r="E1428" s="161">
        <v>0</v>
      </c>
      <c r="F1428" s="161">
        <v>0</v>
      </c>
      <c r="G1428" s="161">
        <v>0</v>
      </c>
      <c r="H1428" s="161">
        <v>0</v>
      </c>
      <c r="L1428">
        <v>230.46225200000001</v>
      </c>
      <c r="R1428">
        <v>259.32575300000002</v>
      </c>
      <c r="S1428">
        <v>259.32575300000002</v>
      </c>
      <c r="T1428" s="194">
        <v>259.32575300000002</v>
      </c>
      <c r="U1428" t="s">
        <v>193</v>
      </c>
      <c r="V1428">
        <v>45708.401238425926</v>
      </c>
    </row>
    <row r="1429" spans="1:22" x14ac:dyDescent="0.3">
      <c r="A1429" t="s">
        <v>94</v>
      </c>
      <c r="B1429" t="s">
        <v>95</v>
      </c>
      <c r="C1429" t="s">
        <v>88</v>
      </c>
      <c r="D1429" s="29">
        <v>45771</v>
      </c>
      <c r="E1429" s="161">
        <v>0</v>
      </c>
      <c r="F1429" s="161">
        <v>0</v>
      </c>
      <c r="G1429" s="161">
        <v>0</v>
      </c>
      <c r="H1429" s="161">
        <v>0</v>
      </c>
      <c r="R1429">
        <v>99.740673999999999</v>
      </c>
      <c r="S1429">
        <v>99.740673999999999</v>
      </c>
      <c r="T1429" s="194">
        <v>99.740673999999999</v>
      </c>
      <c r="U1429" t="s">
        <v>193</v>
      </c>
      <c r="V1429">
        <v>45413.313437500001</v>
      </c>
    </row>
    <row r="1430" spans="1:22" x14ac:dyDescent="0.3">
      <c r="A1430" t="s">
        <v>94</v>
      </c>
      <c r="B1430" t="s">
        <v>95</v>
      </c>
      <c r="C1430" t="s">
        <v>93</v>
      </c>
      <c r="D1430" s="29">
        <v>45772</v>
      </c>
      <c r="E1430" s="161">
        <v>0</v>
      </c>
      <c r="F1430" s="161">
        <v>0</v>
      </c>
      <c r="G1430" s="161">
        <v>0</v>
      </c>
      <c r="H1430" s="161">
        <v>0</v>
      </c>
      <c r="L1430">
        <v>230.46225200000001</v>
      </c>
      <c r="R1430">
        <v>259.32575300000002</v>
      </c>
      <c r="S1430">
        <v>259.32575300000002</v>
      </c>
      <c r="T1430" s="194">
        <v>259.32575300000002</v>
      </c>
      <c r="U1430" t="s">
        <v>193</v>
      </c>
      <c r="V1430">
        <v>45708.401435185187</v>
      </c>
    </row>
    <row r="1431" spans="1:22" x14ac:dyDescent="0.3">
      <c r="A1431" t="s">
        <v>94</v>
      </c>
      <c r="B1431" t="s">
        <v>95</v>
      </c>
      <c r="C1431" t="s">
        <v>88</v>
      </c>
      <c r="D1431" s="29">
        <v>45772</v>
      </c>
      <c r="E1431" s="161">
        <v>0</v>
      </c>
      <c r="F1431" s="161">
        <v>0</v>
      </c>
      <c r="G1431" s="161">
        <v>0</v>
      </c>
      <c r="H1431" s="161">
        <v>0</v>
      </c>
      <c r="R1431">
        <v>99.740673999999999</v>
      </c>
      <c r="S1431">
        <v>99.740673999999999</v>
      </c>
      <c r="T1431" s="194">
        <v>99.740673999999999</v>
      </c>
      <c r="U1431" t="s">
        <v>193</v>
      </c>
      <c r="V1431">
        <v>45413.313437500001</v>
      </c>
    </row>
    <row r="1432" spans="1:22" x14ac:dyDescent="0.3">
      <c r="A1432" t="s">
        <v>94</v>
      </c>
      <c r="B1432" t="s">
        <v>95</v>
      </c>
      <c r="C1432" t="s">
        <v>93</v>
      </c>
      <c r="D1432" s="29">
        <v>45773</v>
      </c>
      <c r="E1432" s="161">
        <v>0</v>
      </c>
      <c r="F1432" s="161">
        <v>0</v>
      </c>
      <c r="G1432" s="161">
        <v>0</v>
      </c>
      <c r="H1432" s="161">
        <v>0</v>
      </c>
      <c r="L1432">
        <v>230.46225200000001</v>
      </c>
      <c r="R1432">
        <v>259.32575300000002</v>
      </c>
      <c r="S1432">
        <v>259.32575300000002</v>
      </c>
      <c r="T1432" s="194">
        <v>259.32575300000002</v>
      </c>
      <c r="U1432" t="s">
        <v>193</v>
      </c>
      <c r="V1432">
        <v>45708.401226851849</v>
      </c>
    </row>
    <row r="1433" spans="1:22" x14ac:dyDescent="0.3">
      <c r="A1433" t="s">
        <v>94</v>
      </c>
      <c r="B1433" t="s">
        <v>95</v>
      </c>
      <c r="C1433" t="s">
        <v>88</v>
      </c>
      <c r="D1433" s="29">
        <v>45773</v>
      </c>
      <c r="E1433" s="161">
        <v>0</v>
      </c>
      <c r="F1433" s="161">
        <v>0</v>
      </c>
      <c r="G1433" s="161">
        <v>0</v>
      </c>
      <c r="H1433" s="161">
        <v>0</v>
      </c>
      <c r="R1433">
        <v>99.740673999999999</v>
      </c>
      <c r="S1433">
        <v>99.740673999999999</v>
      </c>
      <c r="T1433" s="194">
        <v>99.740673999999999</v>
      </c>
      <c r="U1433" t="s">
        <v>193</v>
      </c>
      <c r="V1433">
        <v>45413.313449074078</v>
      </c>
    </row>
    <row r="1434" spans="1:22" x14ac:dyDescent="0.3">
      <c r="A1434" t="s">
        <v>94</v>
      </c>
      <c r="B1434" t="s">
        <v>95</v>
      </c>
      <c r="C1434" t="s">
        <v>93</v>
      </c>
      <c r="D1434" s="29">
        <v>45774</v>
      </c>
      <c r="E1434" s="161">
        <v>0</v>
      </c>
      <c r="F1434" s="161">
        <v>0</v>
      </c>
      <c r="G1434" s="161">
        <v>0</v>
      </c>
      <c r="H1434" s="161">
        <v>0</v>
      </c>
      <c r="L1434">
        <v>230.46225200000001</v>
      </c>
      <c r="R1434">
        <v>259.32575300000002</v>
      </c>
      <c r="S1434">
        <v>259.32575300000002</v>
      </c>
      <c r="T1434" s="194">
        <v>259.32575300000002</v>
      </c>
      <c r="U1434" t="s">
        <v>193</v>
      </c>
      <c r="V1434">
        <v>45708.401585648149</v>
      </c>
    </row>
    <row r="1435" spans="1:22" x14ac:dyDescent="0.3">
      <c r="A1435" t="s">
        <v>94</v>
      </c>
      <c r="B1435" t="s">
        <v>95</v>
      </c>
      <c r="C1435" t="s">
        <v>88</v>
      </c>
      <c r="D1435" s="29">
        <v>45774</v>
      </c>
      <c r="E1435" s="161">
        <v>0</v>
      </c>
      <c r="F1435" s="161">
        <v>0</v>
      </c>
      <c r="G1435" s="161">
        <v>0</v>
      </c>
      <c r="H1435" s="161">
        <v>0</v>
      </c>
      <c r="R1435">
        <v>99.740673999999999</v>
      </c>
      <c r="S1435">
        <v>99.740673999999999</v>
      </c>
      <c r="T1435" s="194">
        <v>99.740673999999999</v>
      </c>
      <c r="U1435" t="s">
        <v>193</v>
      </c>
      <c r="V1435">
        <v>45413.313449074078</v>
      </c>
    </row>
    <row r="1436" spans="1:22" x14ac:dyDescent="0.3">
      <c r="A1436" t="s">
        <v>94</v>
      </c>
      <c r="B1436" t="s">
        <v>95</v>
      </c>
      <c r="C1436" t="s">
        <v>93</v>
      </c>
      <c r="D1436" s="29">
        <v>45775</v>
      </c>
      <c r="E1436" s="161">
        <v>0</v>
      </c>
      <c r="F1436" s="161">
        <v>0</v>
      </c>
      <c r="G1436" s="161">
        <v>0</v>
      </c>
      <c r="H1436" s="161">
        <v>0</v>
      </c>
      <c r="L1436">
        <v>230.46225200000001</v>
      </c>
      <c r="R1436">
        <v>259.32575300000002</v>
      </c>
      <c r="S1436">
        <v>259.32575300000002</v>
      </c>
      <c r="T1436" s="194">
        <v>259.32575300000002</v>
      </c>
      <c r="U1436" t="s">
        <v>193</v>
      </c>
      <c r="V1436">
        <v>45708.400497685187</v>
      </c>
    </row>
    <row r="1437" spans="1:22" x14ac:dyDescent="0.3">
      <c r="A1437" t="s">
        <v>94</v>
      </c>
      <c r="B1437" t="s">
        <v>95</v>
      </c>
      <c r="C1437" t="s">
        <v>88</v>
      </c>
      <c r="D1437" s="29">
        <v>45775</v>
      </c>
      <c r="E1437" s="161">
        <v>0</v>
      </c>
      <c r="F1437" s="161">
        <v>0</v>
      </c>
      <c r="G1437" s="161">
        <v>0</v>
      </c>
      <c r="H1437" s="161">
        <v>0</v>
      </c>
      <c r="R1437">
        <v>99.740673999999999</v>
      </c>
      <c r="S1437">
        <v>99.740673999999999</v>
      </c>
      <c r="T1437" s="194">
        <v>99.740673999999999</v>
      </c>
      <c r="U1437" t="s">
        <v>193</v>
      </c>
      <c r="V1437">
        <v>45413.313449074078</v>
      </c>
    </row>
    <row r="1438" spans="1:22" x14ac:dyDescent="0.3">
      <c r="A1438" t="s">
        <v>94</v>
      </c>
      <c r="B1438" t="s">
        <v>95</v>
      </c>
      <c r="C1438" t="s">
        <v>93</v>
      </c>
      <c r="D1438" s="29">
        <v>45776</v>
      </c>
      <c r="E1438" s="161">
        <v>0</v>
      </c>
      <c r="F1438" s="161">
        <v>0</v>
      </c>
      <c r="G1438" s="161">
        <v>0</v>
      </c>
      <c r="H1438" s="161">
        <v>0</v>
      </c>
      <c r="L1438">
        <v>230.46225200000001</v>
      </c>
      <c r="R1438">
        <v>259.32575300000002</v>
      </c>
      <c r="S1438">
        <v>259.32575300000002</v>
      </c>
      <c r="T1438" s="194">
        <v>259.32575300000002</v>
      </c>
      <c r="U1438" t="s">
        <v>193</v>
      </c>
      <c r="V1438">
        <v>45708.400381944448</v>
      </c>
    </row>
    <row r="1439" spans="1:22" x14ac:dyDescent="0.3">
      <c r="A1439" t="s">
        <v>94</v>
      </c>
      <c r="B1439" t="s">
        <v>95</v>
      </c>
      <c r="C1439" t="s">
        <v>88</v>
      </c>
      <c r="D1439" s="29">
        <v>45776</v>
      </c>
      <c r="E1439" s="161">
        <v>0</v>
      </c>
      <c r="F1439" s="161">
        <v>0</v>
      </c>
      <c r="G1439" s="161">
        <v>0</v>
      </c>
      <c r="H1439" s="161">
        <v>0</v>
      </c>
      <c r="R1439">
        <v>99.740673999999999</v>
      </c>
      <c r="S1439">
        <v>99.740673999999999</v>
      </c>
      <c r="T1439" s="194">
        <v>99.740673999999999</v>
      </c>
      <c r="U1439" t="s">
        <v>193</v>
      </c>
      <c r="V1439">
        <v>45413.313460648147</v>
      </c>
    </row>
    <row r="1440" spans="1:22" x14ac:dyDescent="0.3">
      <c r="A1440" t="s">
        <v>94</v>
      </c>
      <c r="B1440" t="s">
        <v>95</v>
      </c>
      <c r="C1440" t="s">
        <v>93</v>
      </c>
      <c r="D1440" s="29">
        <v>45777</v>
      </c>
      <c r="E1440" s="161">
        <v>0</v>
      </c>
      <c r="F1440" s="161">
        <v>0</v>
      </c>
      <c r="G1440" s="161">
        <v>0</v>
      </c>
      <c r="H1440" s="161">
        <v>0</v>
      </c>
      <c r="L1440">
        <v>230.46225200000001</v>
      </c>
      <c r="R1440">
        <v>259.32575300000002</v>
      </c>
      <c r="S1440">
        <v>259.32575300000002</v>
      </c>
      <c r="T1440" s="194">
        <v>259.32575300000002</v>
      </c>
      <c r="U1440" t="s">
        <v>193</v>
      </c>
      <c r="V1440">
        <v>45708.40121527778</v>
      </c>
    </row>
    <row r="1441" spans="1:22" x14ac:dyDescent="0.3">
      <c r="A1441" t="s">
        <v>94</v>
      </c>
      <c r="B1441" t="s">
        <v>95</v>
      </c>
      <c r="C1441" t="s">
        <v>88</v>
      </c>
      <c r="D1441" s="29">
        <v>45777</v>
      </c>
      <c r="E1441" s="161">
        <v>0</v>
      </c>
      <c r="F1441" s="161">
        <v>0</v>
      </c>
      <c r="G1441" s="161">
        <v>0</v>
      </c>
      <c r="H1441" s="161">
        <v>0</v>
      </c>
      <c r="R1441">
        <v>99.740673999999999</v>
      </c>
      <c r="S1441">
        <v>99.740673999999999</v>
      </c>
      <c r="T1441" s="194">
        <v>99.740673999999999</v>
      </c>
      <c r="U1441" t="s">
        <v>193</v>
      </c>
      <c r="V1441">
        <v>45413.313460648147</v>
      </c>
    </row>
    <row r="1442" spans="1:22" x14ac:dyDescent="0.3">
      <c r="A1442" t="s">
        <v>94</v>
      </c>
      <c r="B1442" t="s">
        <v>95</v>
      </c>
      <c r="C1442" t="s">
        <v>93</v>
      </c>
      <c r="D1442" s="29">
        <v>45778</v>
      </c>
      <c r="E1442" s="161">
        <v>0</v>
      </c>
      <c r="F1442" s="161">
        <v>0</v>
      </c>
      <c r="G1442" s="161">
        <v>0</v>
      </c>
      <c r="H1442" s="161">
        <v>0</v>
      </c>
      <c r="L1442">
        <v>230.46225200000001</v>
      </c>
      <c r="R1442">
        <v>259.32575300000002</v>
      </c>
      <c r="S1442">
        <v>259.32575300000002</v>
      </c>
      <c r="T1442" s="194">
        <v>259.32575300000002</v>
      </c>
      <c r="U1442" t="s">
        <v>193</v>
      </c>
      <c r="V1442">
        <v>45708.401574074072</v>
      </c>
    </row>
    <row r="1443" spans="1:22" x14ac:dyDescent="0.3">
      <c r="A1443" t="s">
        <v>94</v>
      </c>
      <c r="B1443" t="s">
        <v>95</v>
      </c>
      <c r="C1443" t="s">
        <v>88</v>
      </c>
      <c r="D1443" s="29">
        <v>45778</v>
      </c>
      <c r="E1443" s="161">
        <v>0</v>
      </c>
      <c r="F1443" s="161">
        <v>0</v>
      </c>
      <c r="G1443" s="161">
        <v>0</v>
      </c>
      <c r="H1443" s="161">
        <v>0</v>
      </c>
      <c r="R1443">
        <v>99.740673999999999</v>
      </c>
      <c r="S1443">
        <v>99.740673999999999</v>
      </c>
      <c r="T1443" s="194">
        <v>99.740673999999999</v>
      </c>
      <c r="U1443" t="s">
        <v>193</v>
      </c>
      <c r="V1443">
        <v>45444.312743055554</v>
      </c>
    </row>
    <row r="1444" spans="1:22" x14ac:dyDescent="0.3">
      <c r="A1444" t="s">
        <v>94</v>
      </c>
      <c r="B1444" t="s">
        <v>95</v>
      </c>
      <c r="C1444" t="s">
        <v>93</v>
      </c>
      <c r="D1444" s="29">
        <v>45779</v>
      </c>
      <c r="E1444" s="161">
        <v>0</v>
      </c>
      <c r="F1444" s="161">
        <v>0</v>
      </c>
      <c r="G1444" s="161">
        <v>0</v>
      </c>
      <c r="H1444" s="161">
        <v>0</v>
      </c>
      <c r="L1444">
        <v>230.46225200000001</v>
      </c>
      <c r="R1444">
        <v>259.32575300000002</v>
      </c>
      <c r="S1444">
        <v>259.32575300000002</v>
      </c>
      <c r="T1444" s="194">
        <v>259.32575300000002</v>
      </c>
      <c r="U1444" t="s">
        <v>193</v>
      </c>
      <c r="V1444">
        <v>45708.40116898148</v>
      </c>
    </row>
    <row r="1445" spans="1:22" x14ac:dyDescent="0.3">
      <c r="A1445" t="s">
        <v>94</v>
      </c>
      <c r="B1445" t="s">
        <v>95</v>
      </c>
      <c r="C1445" t="s">
        <v>88</v>
      </c>
      <c r="D1445" s="29">
        <v>45779</v>
      </c>
      <c r="E1445" s="161">
        <v>0</v>
      </c>
      <c r="F1445" s="161">
        <v>0</v>
      </c>
      <c r="G1445" s="161">
        <v>0</v>
      </c>
      <c r="H1445" s="161">
        <v>0</v>
      </c>
      <c r="R1445">
        <v>99.740673999999999</v>
      </c>
      <c r="S1445">
        <v>99.740673999999999</v>
      </c>
      <c r="T1445" s="194">
        <v>99.740673999999999</v>
      </c>
      <c r="U1445" t="s">
        <v>193</v>
      </c>
      <c r="V1445">
        <v>45444.313298611109</v>
      </c>
    </row>
    <row r="1446" spans="1:22" x14ac:dyDescent="0.3">
      <c r="A1446" t="s">
        <v>94</v>
      </c>
      <c r="B1446" t="s">
        <v>95</v>
      </c>
      <c r="C1446" t="s">
        <v>93</v>
      </c>
      <c r="D1446" s="29">
        <v>45780</v>
      </c>
      <c r="E1446" s="161">
        <v>0</v>
      </c>
      <c r="F1446" s="161">
        <v>0</v>
      </c>
      <c r="G1446" s="161">
        <v>0</v>
      </c>
      <c r="H1446" s="161">
        <v>0</v>
      </c>
      <c r="L1446">
        <v>230.46225200000001</v>
      </c>
      <c r="R1446">
        <v>259.32575300000002</v>
      </c>
      <c r="S1446">
        <v>259.32575300000002</v>
      </c>
      <c r="T1446" s="194">
        <v>259.32575300000002</v>
      </c>
      <c r="U1446" t="s">
        <v>193</v>
      </c>
      <c r="V1446">
        <v>45708.401180555556</v>
      </c>
    </row>
    <row r="1447" spans="1:22" x14ac:dyDescent="0.3">
      <c r="A1447" t="s">
        <v>94</v>
      </c>
      <c r="B1447" t="s">
        <v>95</v>
      </c>
      <c r="C1447" t="s">
        <v>88</v>
      </c>
      <c r="D1447" s="29">
        <v>45780</v>
      </c>
      <c r="E1447" s="161">
        <v>0</v>
      </c>
      <c r="F1447" s="161">
        <v>0</v>
      </c>
      <c r="G1447" s="161">
        <v>0</v>
      </c>
      <c r="H1447" s="161">
        <v>0</v>
      </c>
      <c r="R1447">
        <v>99.740673999999999</v>
      </c>
      <c r="S1447">
        <v>99.740673999999999</v>
      </c>
      <c r="T1447" s="194">
        <v>99.740673999999999</v>
      </c>
      <c r="U1447" t="s">
        <v>193</v>
      </c>
      <c r="V1447">
        <v>45444.313414351855</v>
      </c>
    </row>
    <row r="1448" spans="1:22" x14ac:dyDescent="0.3">
      <c r="A1448" t="s">
        <v>94</v>
      </c>
      <c r="B1448" t="s">
        <v>95</v>
      </c>
      <c r="C1448" t="s">
        <v>93</v>
      </c>
      <c r="D1448" s="29">
        <v>45781</v>
      </c>
      <c r="E1448" s="161">
        <v>0</v>
      </c>
      <c r="F1448" s="161">
        <v>0</v>
      </c>
      <c r="G1448" s="161">
        <v>0</v>
      </c>
      <c r="H1448" s="161">
        <v>0</v>
      </c>
      <c r="L1448">
        <v>230.46225200000001</v>
      </c>
      <c r="R1448">
        <v>259.32575300000002</v>
      </c>
      <c r="S1448">
        <v>259.32575300000002</v>
      </c>
      <c r="T1448" s="194">
        <v>259.32575300000002</v>
      </c>
      <c r="U1448" t="s">
        <v>193</v>
      </c>
      <c r="V1448">
        <v>45708.401192129626</v>
      </c>
    </row>
    <row r="1449" spans="1:22" x14ac:dyDescent="0.3">
      <c r="A1449" t="s">
        <v>94</v>
      </c>
      <c r="B1449" t="s">
        <v>95</v>
      </c>
      <c r="C1449" t="s">
        <v>88</v>
      </c>
      <c r="D1449" s="29">
        <v>45781</v>
      </c>
      <c r="E1449" s="161">
        <v>0</v>
      </c>
      <c r="F1449" s="161">
        <v>0</v>
      </c>
      <c r="G1449" s="161">
        <v>0</v>
      </c>
      <c r="H1449" s="161">
        <v>0</v>
      </c>
      <c r="R1449">
        <v>99.740673999999999</v>
      </c>
      <c r="S1449">
        <v>99.740673999999999</v>
      </c>
      <c r="T1449" s="194">
        <v>99.740673999999999</v>
      </c>
      <c r="U1449" t="s">
        <v>193</v>
      </c>
      <c r="V1449">
        <v>45444.313449074078</v>
      </c>
    </row>
    <row r="1450" spans="1:22" x14ac:dyDescent="0.3">
      <c r="A1450" t="s">
        <v>94</v>
      </c>
      <c r="B1450" t="s">
        <v>95</v>
      </c>
      <c r="C1450" t="s">
        <v>93</v>
      </c>
      <c r="D1450" s="29">
        <v>45782</v>
      </c>
      <c r="E1450" s="161">
        <v>0</v>
      </c>
      <c r="F1450" s="161">
        <v>0</v>
      </c>
      <c r="G1450" s="161">
        <v>0</v>
      </c>
      <c r="H1450" s="161">
        <v>0</v>
      </c>
      <c r="L1450">
        <v>230.46225200000001</v>
      </c>
      <c r="R1450">
        <v>259.32575300000002</v>
      </c>
      <c r="S1450">
        <v>259.32575300000002</v>
      </c>
      <c r="T1450" s="194">
        <v>259.32575300000002</v>
      </c>
      <c r="U1450" t="s">
        <v>193</v>
      </c>
      <c r="V1450">
        <v>45708.401064814818</v>
      </c>
    </row>
    <row r="1451" spans="1:22" x14ac:dyDescent="0.3">
      <c r="A1451" t="s">
        <v>94</v>
      </c>
      <c r="B1451" t="s">
        <v>95</v>
      </c>
      <c r="C1451" t="s">
        <v>88</v>
      </c>
      <c r="D1451" s="29">
        <v>45782</v>
      </c>
      <c r="E1451" s="161">
        <v>0</v>
      </c>
      <c r="F1451" s="161">
        <v>0</v>
      </c>
      <c r="G1451" s="161">
        <v>0</v>
      </c>
      <c r="H1451" s="161">
        <v>0</v>
      </c>
      <c r="R1451">
        <v>99.740673999999999</v>
      </c>
      <c r="S1451">
        <v>99.740673999999999</v>
      </c>
      <c r="T1451" s="194">
        <v>99.740673999999999</v>
      </c>
      <c r="U1451" t="s">
        <v>193</v>
      </c>
      <c r="V1451">
        <v>45444.313460648147</v>
      </c>
    </row>
    <row r="1452" spans="1:22" x14ac:dyDescent="0.3">
      <c r="A1452" t="s">
        <v>94</v>
      </c>
      <c r="B1452" t="s">
        <v>95</v>
      </c>
      <c r="C1452" t="s">
        <v>93</v>
      </c>
      <c r="D1452" s="29">
        <v>45783</v>
      </c>
      <c r="E1452" s="161">
        <v>0</v>
      </c>
      <c r="F1452" s="161">
        <v>0</v>
      </c>
      <c r="G1452" s="161">
        <v>0</v>
      </c>
      <c r="H1452" s="161">
        <v>0</v>
      </c>
      <c r="L1452">
        <v>230.46225200000001</v>
      </c>
      <c r="R1452">
        <v>259.32575300000002</v>
      </c>
      <c r="S1452">
        <v>259.32575300000002</v>
      </c>
      <c r="T1452" s="194">
        <v>259.32575300000002</v>
      </c>
      <c r="U1452" t="s">
        <v>193</v>
      </c>
      <c r="V1452">
        <v>45708.400590277779</v>
      </c>
    </row>
    <row r="1453" spans="1:22" x14ac:dyDescent="0.3">
      <c r="A1453" t="s">
        <v>94</v>
      </c>
      <c r="B1453" t="s">
        <v>95</v>
      </c>
      <c r="C1453" t="s">
        <v>88</v>
      </c>
      <c r="D1453" s="29">
        <v>45783</v>
      </c>
      <c r="E1453" s="161">
        <v>0</v>
      </c>
      <c r="F1453" s="161">
        <v>0</v>
      </c>
      <c r="G1453" s="161">
        <v>0</v>
      </c>
      <c r="H1453" s="161">
        <v>0</v>
      </c>
      <c r="R1453">
        <v>99.740673999999999</v>
      </c>
      <c r="S1453">
        <v>99.740673999999999</v>
      </c>
      <c r="T1453" s="194">
        <v>99.740673999999999</v>
      </c>
      <c r="U1453" t="s">
        <v>193</v>
      </c>
      <c r="V1453">
        <v>45444.313449074078</v>
      </c>
    </row>
    <row r="1454" spans="1:22" x14ac:dyDescent="0.3">
      <c r="A1454" t="s">
        <v>94</v>
      </c>
      <c r="B1454" t="s">
        <v>95</v>
      </c>
      <c r="C1454" t="s">
        <v>93</v>
      </c>
      <c r="D1454" s="29">
        <v>45784</v>
      </c>
      <c r="E1454" s="161">
        <v>0</v>
      </c>
      <c r="F1454" s="161">
        <v>0</v>
      </c>
      <c r="G1454" s="161">
        <v>0</v>
      </c>
      <c r="H1454" s="161">
        <v>0</v>
      </c>
      <c r="L1454">
        <v>230.46225200000001</v>
      </c>
      <c r="R1454">
        <v>259.32575300000002</v>
      </c>
      <c r="S1454">
        <v>259.32575300000002</v>
      </c>
      <c r="T1454" s="194">
        <v>259.32575300000002</v>
      </c>
      <c r="U1454" t="s">
        <v>193</v>
      </c>
      <c r="V1454">
        <v>45708.401030092595</v>
      </c>
    </row>
    <row r="1455" spans="1:22" x14ac:dyDescent="0.3">
      <c r="A1455" t="s">
        <v>94</v>
      </c>
      <c r="B1455" t="s">
        <v>95</v>
      </c>
      <c r="C1455" t="s">
        <v>88</v>
      </c>
      <c r="D1455" s="29">
        <v>45784</v>
      </c>
      <c r="E1455" s="161">
        <v>0</v>
      </c>
      <c r="F1455" s="161">
        <v>0</v>
      </c>
      <c r="G1455" s="161">
        <v>0</v>
      </c>
      <c r="H1455" s="161">
        <v>0</v>
      </c>
      <c r="R1455">
        <v>99.740673999999999</v>
      </c>
      <c r="S1455">
        <v>99.740673999999999</v>
      </c>
      <c r="T1455" s="194">
        <v>99.740673999999999</v>
      </c>
      <c r="U1455" t="s">
        <v>193</v>
      </c>
      <c r="V1455">
        <v>45444.313460648147</v>
      </c>
    </row>
    <row r="1456" spans="1:22" x14ac:dyDescent="0.3">
      <c r="A1456" t="s">
        <v>94</v>
      </c>
      <c r="B1456" t="s">
        <v>95</v>
      </c>
      <c r="C1456" t="s">
        <v>93</v>
      </c>
      <c r="D1456" s="29">
        <v>45785</v>
      </c>
      <c r="E1456" s="161">
        <v>0</v>
      </c>
      <c r="F1456" s="161">
        <v>0</v>
      </c>
      <c r="G1456" s="161">
        <v>0</v>
      </c>
      <c r="H1456" s="161">
        <v>0</v>
      </c>
      <c r="L1456">
        <v>230.46225200000001</v>
      </c>
      <c r="R1456">
        <v>259.32575300000002</v>
      </c>
      <c r="S1456">
        <v>259.32575300000002</v>
      </c>
      <c r="T1456" s="194">
        <v>259.32575300000002</v>
      </c>
      <c r="U1456" t="s">
        <v>193</v>
      </c>
      <c r="V1456">
        <v>45708.400879629633</v>
      </c>
    </row>
    <row r="1457" spans="1:22" x14ac:dyDescent="0.3">
      <c r="A1457" t="s">
        <v>94</v>
      </c>
      <c r="B1457" t="s">
        <v>95</v>
      </c>
      <c r="C1457" t="s">
        <v>88</v>
      </c>
      <c r="D1457" s="29">
        <v>45785</v>
      </c>
      <c r="E1457" s="161">
        <v>0</v>
      </c>
      <c r="F1457" s="161">
        <v>0</v>
      </c>
      <c r="G1457" s="161">
        <v>0</v>
      </c>
      <c r="H1457" s="161">
        <v>0</v>
      </c>
      <c r="R1457">
        <v>99.740673999999999</v>
      </c>
      <c r="S1457">
        <v>99.740673999999999</v>
      </c>
      <c r="T1457" s="194">
        <v>99.740673999999999</v>
      </c>
      <c r="U1457" t="s">
        <v>193</v>
      </c>
      <c r="V1457">
        <v>45444.313460648147</v>
      </c>
    </row>
    <row r="1458" spans="1:22" x14ac:dyDescent="0.3">
      <c r="A1458" t="s">
        <v>94</v>
      </c>
      <c r="B1458" t="s">
        <v>95</v>
      </c>
      <c r="C1458" t="s">
        <v>93</v>
      </c>
      <c r="D1458" s="29">
        <v>45786</v>
      </c>
      <c r="E1458" s="161">
        <v>0</v>
      </c>
      <c r="F1458" s="161">
        <v>0</v>
      </c>
      <c r="G1458" s="161">
        <v>0</v>
      </c>
      <c r="H1458" s="161">
        <v>0</v>
      </c>
      <c r="L1458">
        <v>230.46225200000001</v>
      </c>
      <c r="R1458">
        <v>259.32575300000002</v>
      </c>
      <c r="S1458">
        <v>259.32575300000002</v>
      </c>
      <c r="T1458" s="194">
        <v>259.32575300000002</v>
      </c>
      <c r="U1458" t="s">
        <v>193</v>
      </c>
      <c r="V1458">
        <v>45708.401203703703</v>
      </c>
    </row>
    <row r="1459" spans="1:22" x14ac:dyDescent="0.3">
      <c r="A1459" t="s">
        <v>94</v>
      </c>
      <c r="B1459" t="s">
        <v>95</v>
      </c>
      <c r="C1459" t="s">
        <v>88</v>
      </c>
      <c r="D1459" s="29">
        <v>45786</v>
      </c>
      <c r="E1459" s="161">
        <v>0</v>
      </c>
      <c r="F1459" s="161">
        <v>0</v>
      </c>
      <c r="G1459" s="161">
        <v>0</v>
      </c>
      <c r="H1459" s="161">
        <v>0</v>
      </c>
      <c r="R1459">
        <v>99.740673999999999</v>
      </c>
      <c r="S1459">
        <v>99.740673999999999</v>
      </c>
      <c r="T1459" s="194">
        <v>99.740673999999999</v>
      </c>
      <c r="U1459" t="s">
        <v>193</v>
      </c>
      <c r="V1459">
        <v>45444.313460648147</v>
      </c>
    </row>
    <row r="1460" spans="1:22" x14ac:dyDescent="0.3">
      <c r="A1460" t="s">
        <v>94</v>
      </c>
      <c r="B1460" t="s">
        <v>95</v>
      </c>
      <c r="C1460" t="s">
        <v>93</v>
      </c>
      <c r="D1460" s="29">
        <v>45787</v>
      </c>
      <c r="E1460" s="161">
        <v>0</v>
      </c>
      <c r="F1460" s="161">
        <v>0</v>
      </c>
      <c r="G1460" s="161">
        <v>0</v>
      </c>
      <c r="H1460" s="161">
        <v>0</v>
      </c>
      <c r="L1460">
        <v>230.46225200000001</v>
      </c>
      <c r="R1460">
        <v>259.32575300000002</v>
      </c>
      <c r="S1460">
        <v>259.32575300000002</v>
      </c>
      <c r="T1460" s="194">
        <v>259.32575300000002</v>
      </c>
      <c r="U1460" t="s">
        <v>193</v>
      </c>
      <c r="V1460">
        <v>45708.400868055556</v>
      </c>
    </row>
    <row r="1461" spans="1:22" x14ac:dyDescent="0.3">
      <c r="A1461" t="s">
        <v>94</v>
      </c>
      <c r="B1461" t="s">
        <v>95</v>
      </c>
      <c r="C1461" t="s">
        <v>88</v>
      </c>
      <c r="D1461" s="29">
        <v>45787</v>
      </c>
      <c r="E1461" s="161">
        <v>0</v>
      </c>
      <c r="F1461" s="161">
        <v>0</v>
      </c>
      <c r="G1461" s="161">
        <v>0</v>
      </c>
      <c r="H1461" s="161">
        <v>0</v>
      </c>
      <c r="R1461">
        <v>99.740673999999999</v>
      </c>
      <c r="S1461">
        <v>99.740673999999999</v>
      </c>
      <c r="T1461" s="194">
        <v>99.740673999999999</v>
      </c>
      <c r="U1461" t="s">
        <v>193</v>
      </c>
      <c r="V1461">
        <v>45444.313472222224</v>
      </c>
    </row>
    <row r="1462" spans="1:22" x14ac:dyDescent="0.3">
      <c r="A1462" t="s">
        <v>94</v>
      </c>
      <c r="B1462" t="s">
        <v>95</v>
      </c>
      <c r="C1462" t="s">
        <v>93</v>
      </c>
      <c r="D1462" s="29">
        <v>45788</v>
      </c>
      <c r="E1462" s="161">
        <v>0</v>
      </c>
      <c r="F1462" s="161">
        <v>0</v>
      </c>
      <c r="G1462" s="161">
        <v>0</v>
      </c>
      <c r="H1462" s="161">
        <v>0</v>
      </c>
      <c r="L1462">
        <v>230.46225200000001</v>
      </c>
      <c r="R1462">
        <v>259.32575300000002</v>
      </c>
      <c r="S1462">
        <v>259.32575300000002</v>
      </c>
      <c r="T1462" s="194">
        <v>259.32575300000002</v>
      </c>
      <c r="U1462" t="s">
        <v>193</v>
      </c>
      <c r="V1462">
        <v>45708.401284722226</v>
      </c>
    </row>
    <row r="1463" spans="1:22" x14ac:dyDescent="0.3">
      <c r="A1463" t="s">
        <v>94</v>
      </c>
      <c r="B1463" t="s">
        <v>95</v>
      </c>
      <c r="C1463" t="s">
        <v>88</v>
      </c>
      <c r="D1463" s="29">
        <v>45788</v>
      </c>
      <c r="E1463" s="161">
        <v>0</v>
      </c>
      <c r="F1463" s="161">
        <v>0</v>
      </c>
      <c r="G1463" s="161">
        <v>0</v>
      </c>
      <c r="H1463" s="161">
        <v>0</v>
      </c>
      <c r="R1463">
        <v>99.740673999999999</v>
      </c>
      <c r="S1463">
        <v>99.740673999999999</v>
      </c>
      <c r="T1463" s="194">
        <v>99.740673999999999</v>
      </c>
      <c r="U1463" t="s">
        <v>193</v>
      </c>
      <c r="V1463">
        <v>45444.313472222224</v>
      </c>
    </row>
    <row r="1464" spans="1:22" x14ac:dyDescent="0.3">
      <c r="A1464" t="s">
        <v>94</v>
      </c>
      <c r="B1464" t="s">
        <v>95</v>
      </c>
      <c r="C1464" t="s">
        <v>93</v>
      </c>
      <c r="D1464" s="29">
        <v>45789</v>
      </c>
      <c r="E1464" s="161">
        <v>0</v>
      </c>
      <c r="F1464" s="161">
        <v>0</v>
      </c>
      <c r="G1464" s="161">
        <v>0</v>
      </c>
      <c r="H1464" s="161">
        <v>0</v>
      </c>
      <c r="L1464">
        <v>230.46225200000001</v>
      </c>
      <c r="R1464">
        <v>259.32575300000002</v>
      </c>
      <c r="S1464">
        <v>259.32575300000002</v>
      </c>
      <c r="T1464" s="194">
        <v>259.32575300000002</v>
      </c>
      <c r="U1464" t="s">
        <v>193</v>
      </c>
      <c r="V1464">
        <v>45708.401226851849</v>
      </c>
    </row>
    <row r="1465" spans="1:22" x14ac:dyDescent="0.3">
      <c r="A1465" t="s">
        <v>94</v>
      </c>
      <c r="B1465" t="s">
        <v>95</v>
      </c>
      <c r="C1465" t="s">
        <v>88</v>
      </c>
      <c r="D1465" s="29">
        <v>45789</v>
      </c>
      <c r="E1465" s="161">
        <v>0</v>
      </c>
      <c r="F1465" s="161">
        <v>0</v>
      </c>
      <c r="G1465" s="161">
        <v>0</v>
      </c>
      <c r="H1465" s="161">
        <v>0</v>
      </c>
      <c r="R1465">
        <v>99.740673999999999</v>
      </c>
      <c r="S1465">
        <v>99.740673999999999</v>
      </c>
      <c r="T1465" s="194">
        <v>99.740673999999999</v>
      </c>
      <c r="U1465" t="s">
        <v>193</v>
      </c>
      <c r="V1465">
        <v>45444.313472222224</v>
      </c>
    </row>
    <row r="1466" spans="1:22" x14ac:dyDescent="0.3">
      <c r="A1466" t="s">
        <v>94</v>
      </c>
      <c r="B1466" t="s">
        <v>95</v>
      </c>
      <c r="C1466" t="s">
        <v>93</v>
      </c>
      <c r="D1466" s="29">
        <v>45790</v>
      </c>
      <c r="E1466" s="161">
        <v>0</v>
      </c>
      <c r="F1466" s="161">
        <v>0</v>
      </c>
      <c r="G1466" s="161">
        <v>0</v>
      </c>
      <c r="H1466" s="161">
        <v>0</v>
      </c>
      <c r="L1466">
        <v>230.46225200000001</v>
      </c>
      <c r="R1466">
        <v>259.32575300000002</v>
      </c>
      <c r="S1466">
        <v>259.32575300000002</v>
      </c>
      <c r="T1466" s="194">
        <v>259.32575300000002</v>
      </c>
      <c r="U1466" t="s">
        <v>193</v>
      </c>
      <c r="V1466">
        <v>45708.401469907411</v>
      </c>
    </row>
    <row r="1467" spans="1:22" x14ac:dyDescent="0.3">
      <c r="A1467" t="s">
        <v>94</v>
      </c>
      <c r="B1467" t="s">
        <v>95</v>
      </c>
      <c r="C1467" t="s">
        <v>88</v>
      </c>
      <c r="D1467" s="29">
        <v>45790</v>
      </c>
      <c r="E1467" s="161">
        <v>0</v>
      </c>
      <c r="F1467" s="161">
        <v>0</v>
      </c>
      <c r="G1467" s="161">
        <v>0</v>
      </c>
      <c r="H1467" s="161">
        <v>0</v>
      </c>
      <c r="R1467">
        <v>99.740673999999999</v>
      </c>
      <c r="S1467">
        <v>99.740673999999999</v>
      </c>
      <c r="T1467" s="194">
        <v>99.740673999999999</v>
      </c>
      <c r="U1467" t="s">
        <v>193</v>
      </c>
      <c r="V1467">
        <v>45444.313483796293</v>
      </c>
    </row>
    <row r="1468" spans="1:22" x14ac:dyDescent="0.3">
      <c r="A1468" t="s">
        <v>94</v>
      </c>
      <c r="B1468" t="s">
        <v>95</v>
      </c>
      <c r="C1468" t="s">
        <v>93</v>
      </c>
      <c r="D1468" s="29">
        <v>45791</v>
      </c>
      <c r="E1468" s="161">
        <v>0</v>
      </c>
      <c r="F1468" s="161">
        <v>0</v>
      </c>
      <c r="G1468" s="161">
        <v>0</v>
      </c>
      <c r="H1468" s="161">
        <v>0</v>
      </c>
      <c r="L1468">
        <v>230.46225200000001</v>
      </c>
      <c r="R1468">
        <v>259.32575300000002</v>
      </c>
      <c r="S1468">
        <v>259.32575300000002</v>
      </c>
      <c r="T1468" s="194">
        <v>259.32575300000002</v>
      </c>
      <c r="U1468" t="s">
        <v>193</v>
      </c>
      <c r="V1468">
        <v>45708.400636574072</v>
      </c>
    </row>
    <row r="1469" spans="1:22" x14ac:dyDescent="0.3">
      <c r="A1469" t="s">
        <v>94</v>
      </c>
      <c r="B1469" t="s">
        <v>95</v>
      </c>
      <c r="C1469" t="s">
        <v>88</v>
      </c>
      <c r="D1469" s="29">
        <v>45791</v>
      </c>
      <c r="E1469" s="161">
        <v>0</v>
      </c>
      <c r="F1469" s="161">
        <v>0</v>
      </c>
      <c r="G1469" s="161">
        <v>0</v>
      </c>
      <c r="H1469" s="161">
        <v>0</v>
      </c>
      <c r="R1469">
        <v>99.740673999999999</v>
      </c>
      <c r="S1469">
        <v>99.740673999999999</v>
      </c>
      <c r="T1469" s="194">
        <v>99.740673999999999</v>
      </c>
      <c r="U1469" t="s">
        <v>193</v>
      </c>
      <c r="V1469">
        <v>45444.313483796293</v>
      </c>
    </row>
    <row r="1470" spans="1:22" x14ac:dyDescent="0.3">
      <c r="A1470" t="s">
        <v>94</v>
      </c>
      <c r="B1470" t="s">
        <v>95</v>
      </c>
      <c r="C1470" t="s">
        <v>93</v>
      </c>
      <c r="D1470" s="29">
        <v>45792</v>
      </c>
      <c r="E1470" s="161">
        <v>0</v>
      </c>
      <c r="F1470" s="161">
        <v>0</v>
      </c>
      <c r="G1470" s="161">
        <v>0</v>
      </c>
      <c r="H1470" s="161">
        <v>0</v>
      </c>
      <c r="L1470">
        <v>230.46225200000001</v>
      </c>
      <c r="R1470">
        <v>259.32575300000002</v>
      </c>
      <c r="S1470">
        <v>259.32575300000002</v>
      </c>
      <c r="T1470" s="194">
        <v>259.32575300000002</v>
      </c>
      <c r="U1470" t="s">
        <v>193</v>
      </c>
      <c r="V1470">
        <v>45708.401307870372</v>
      </c>
    </row>
    <row r="1471" spans="1:22" x14ac:dyDescent="0.3">
      <c r="A1471" t="s">
        <v>94</v>
      </c>
      <c r="B1471" t="s">
        <v>95</v>
      </c>
      <c r="C1471" t="s">
        <v>88</v>
      </c>
      <c r="D1471" s="29">
        <v>45792</v>
      </c>
      <c r="E1471" s="161">
        <v>0</v>
      </c>
      <c r="F1471" s="161">
        <v>0</v>
      </c>
      <c r="G1471" s="161">
        <v>0</v>
      </c>
      <c r="H1471" s="161">
        <v>0</v>
      </c>
      <c r="R1471">
        <v>99.740673999999999</v>
      </c>
      <c r="S1471">
        <v>99.740673999999999</v>
      </c>
      <c r="T1471" s="194">
        <v>99.740673999999999</v>
      </c>
      <c r="U1471" t="s">
        <v>193</v>
      </c>
      <c r="V1471">
        <v>45444.313483796293</v>
      </c>
    </row>
    <row r="1472" spans="1:22" x14ac:dyDescent="0.3">
      <c r="A1472" t="s">
        <v>94</v>
      </c>
      <c r="B1472" t="s">
        <v>95</v>
      </c>
      <c r="C1472" t="s">
        <v>93</v>
      </c>
      <c r="D1472" s="29">
        <v>45793</v>
      </c>
      <c r="E1472" s="161">
        <v>0</v>
      </c>
      <c r="F1472" s="161">
        <v>0</v>
      </c>
      <c r="G1472" s="161">
        <v>0</v>
      </c>
      <c r="H1472" s="161">
        <v>0</v>
      </c>
      <c r="L1472">
        <v>230.46225200000001</v>
      </c>
      <c r="R1472">
        <v>259.32575300000002</v>
      </c>
      <c r="S1472">
        <v>259.32575300000002</v>
      </c>
      <c r="T1472" s="194">
        <v>259.32575300000002</v>
      </c>
      <c r="U1472" t="s">
        <v>193</v>
      </c>
      <c r="V1472">
        <v>45708.401296296295</v>
      </c>
    </row>
    <row r="1473" spans="1:22" x14ac:dyDescent="0.3">
      <c r="A1473" t="s">
        <v>94</v>
      </c>
      <c r="B1473" t="s">
        <v>95</v>
      </c>
      <c r="C1473" t="s">
        <v>88</v>
      </c>
      <c r="D1473" s="29">
        <v>45793</v>
      </c>
      <c r="E1473" s="161">
        <v>0</v>
      </c>
      <c r="F1473" s="161">
        <v>0</v>
      </c>
      <c r="G1473" s="161">
        <v>0</v>
      </c>
      <c r="H1473" s="161">
        <v>0</v>
      </c>
      <c r="R1473">
        <v>99.740673999999999</v>
      </c>
      <c r="S1473">
        <v>99.740673999999999</v>
      </c>
      <c r="T1473" s="194">
        <v>99.740673999999999</v>
      </c>
      <c r="U1473" t="s">
        <v>193</v>
      </c>
      <c r="V1473">
        <v>45444.313483796293</v>
      </c>
    </row>
    <row r="1474" spans="1:22" x14ac:dyDescent="0.3">
      <c r="A1474" t="s">
        <v>94</v>
      </c>
      <c r="B1474" t="s">
        <v>95</v>
      </c>
      <c r="C1474" t="s">
        <v>93</v>
      </c>
      <c r="D1474" s="29">
        <v>45794</v>
      </c>
      <c r="E1474" s="161">
        <v>0</v>
      </c>
      <c r="F1474" s="161">
        <v>0</v>
      </c>
      <c r="G1474" s="161">
        <v>0</v>
      </c>
      <c r="H1474" s="161">
        <v>0</v>
      </c>
      <c r="L1474">
        <v>230.46225200000001</v>
      </c>
      <c r="R1474">
        <v>259.32575300000002</v>
      </c>
      <c r="S1474">
        <v>259.32575300000002</v>
      </c>
      <c r="T1474" s="194">
        <v>259.32575300000002</v>
      </c>
      <c r="U1474" t="s">
        <v>193</v>
      </c>
      <c r="V1474">
        <v>45708.40148148148</v>
      </c>
    </row>
    <row r="1475" spans="1:22" x14ac:dyDescent="0.3">
      <c r="A1475" t="s">
        <v>94</v>
      </c>
      <c r="B1475" t="s">
        <v>95</v>
      </c>
      <c r="C1475" t="s">
        <v>88</v>
      </c>
      <c r="D1475" s="29">
        <v>45794</v>
      </c>
      <c r="E1475" s="161">
        <v>0</v>
      </c>
      <c r="F1475" s="161">
        <v>0</v>
      </c>
      <c r="G1475" s="161">
        <v>0</v>
      </c>
      <c r="H1475" s="161">
        <v>0</v>
      </c>
      <c r="R1475">
        <v>99.740673999999999</v>
      </c>
      <c r="S1475">
        <v>99.740673999999999</v>
      </c>
      <c r="T1475" s="194">
        <v>99.740673999999999</v>
      </c>
      <c r="U1475" t="s">
        <v>193</v>
      </c>
      <c r="V1475">
        <v>45444.31349537037</v>
      </c>
    </row>
    <row r="1476" spans="1:22" x14ac:dyDescent="0.3">
      <c r="A1476" t="s">
        <v>94</v>
      </c>
      <c r="B1476" t="s">
        <v>95</v>
      </c>
      <c r="C1476" t="s">
        <v>93</v>
      </c>
      <c r="D1476" s="29">
        <v>45795</v>
      </c>
      <c r="E1476" s="161">
        <v>0</v>
      </c>
      <c r="F1476" s="161">
        <v>0</v>
      </c>
      <c r="G1476" s="161">
        <v>0</v>
      </c>
      <c r="H1476" s="161">
        <v>0</v>
      </c>
      <c r="L1476">
        <v>230.46225200000001</v>
      </c>
      <c r="R1476">
        <v>259.32575300000002</v>
      </c>
      <c r="S1476">
        <v>259.32575300000002</v>
      </c>
      <c r="T1476" s="194">
        <v>259.32575300000002</v>
      </c>
      <c r="U1476" t="s">
        <v>193</v>
      </c>
      <c r="V1476">
        <v>45708.401203703703</v>
      </c>
    </row>
    <row r="1477" spans="1:22" x14ac:dyDescent="0.3">
      <c r="A1477" t="s">
        <v>94</v>
      </c>
      <c r="B1477" t="s">
        <v>95</v>
      </c>
      <c r="C1477" t="s">
        <v>88</v>
      </c>
      <c r="D1477" s="29">
        <v>45795</v>
      </c>
      <c r="E1477" s="161">
        <v>0</v>
      </c>
      <c r="F1477" s="161">
        <v>0</v>
      </c>
      <c r="G1477" s="161">
        <v>0</v>
      </c>
      <c r="H1477" s="161">
        <v>0</v>
      </c>
      <c r="R1477">
        <v>99.740673999999999</v>
      </c>
      <c r="S1477">
        <v>99.740673999999999</v>
      </c>
      <c r="T1477" s="194">
        <v>99.740673999999999</v>
      </c>
      <c r="U1477" t="s">
        <v>193</v>
      </c>
      <c r="V1477">
        <v>45444.31349537037</v>
      </c>
    </row>
    <row r="1478" spans="1:22" x14ac:dyDescent="0.3">
      <c r="A1478" t="s">
        <v>94</v>
      </c>
      <c r="B1478" t="s">
        <v>95</v>
      </c>
      <c r="C1478" t="s">
        <v>93</v>
      </c>
      <c r="D1478" s="29">
        <v>45796</v>
      </c>
      <c r="E1478" s="161">
        <v>0</v>
      </c>
      <c r="F1478" s="161">
        <v>0</v>
      </c>
      <c r="G1478" s="161">
        <v>0</v>
      </c>
      <c r="H1478" s="161">
        <v>0</v>
      </c>
      <c r="L1478">
        <v>230.46225200000001</v>
      </c>
      <c r="R1478">
        <v>259.32575300000002</v>
      </c>
      <c r="S1478">
        <v>259.32575300000002</v>
      </c>
      <c r="T1478" s="194">
        <v>259.32575300000002</v>
      </c>
      <c r="U1478" t="s">
        <v>193</v>
      </c>
      <c r="V1478">
        <v>45708.401689814818</v>
      </c>
    </row>
    <row r="1479" spans="1:22" x14ac:dyDescent="0.3">
      <c r="A1479" t="s">
        <v>94</v>
      </c>
      <c r="B1479" t="s">
        <v>95</v>
      </c>
      <c r="C1479" t="s">
        <v>88</v>
      </c>
      <c r="D1479" s="29">
        <v>45796</v>
      </c>
      <c r="E1479" s="161">
        <v>0</v>
      </c>
      <c r="F1479" s="161">
        <v>0</v>
      </c>
      <c r="G1479" s="161">
        <v>0</v>
      </c>
      <c r="H1479" s="161">
        <v>0</v>
      </c>
      <c r="R1479">
        <v>99.740673999999999</v>
      </c>
      <c r="S1479">
        <v>99.740673999999999</v>
      </c>
      <c r="T1479" s="194">
        <v>99.740673999999999</v>
      </c>
      <c r="U1479" t="s">
        <v>193</v>
      </c>
      <c r="V1479">
        <v>45444.313506944447</v>
      </c>
    </row>
    <row r="1480" spans="1:22" x14ac:dyDescent="0.3">
      <c r="A1480" t="s">
        <v>94</v>
      </c>
      <c r="B1480" t="s">
        <v>95</v>
      </c>
      <c r="C1480" t="s">
        <v>93</v>
      </c>
      <c r="D1480" s="29">
        <v>45797</v>
      </c>
      <c r="E1480" s="161">
        <v>0</v>
      </c>
      <c r="F1480" s="161">
        <v>0</v>
      </c>
      <c r="G1480" s="161">
        <v>0</v>
      </c>
      <c r="H1480" s="161">
        <v>0</v>
      </c>
      <c r="L1480">
        <v>230.46225200000001</v>
      </c>
      <c r="R1480">
        <v>259.32575300000002</v>
      </c>
      <c r="S1480">
        <v>259.32575300000002</v>
      </c>
      <c r="T1480" s="194">
        <v>259.32575300000002</v>
      </c>
      <c r="U1480" t="s">
        <v>193</v>
      </c>
      <c r="V1480">
        <v>45708.400879629633</v>
      </c>
    </row>
    <row r="1481" spans="1:22" x14ac:dyDescent="0.3">
      <c r="A1481" t="s">
        <v>94</v>
      </c>
      <c r="B1481" t="s">
        <v>95</v>
      </c>
      <c r="C1481" t="s">
        <v>88</v>
      </c>
      <c r="D1481" s="29">
        <v>45797</v>
      </c>
      <c r="E1481" s="161">
        <v>0</v>
      </c>
      <c r="F1481" s="161">
        <v>0</v>
      </c>
      <c r="G1481" s="161">
        <v>0</v>
      </c>
      <c r="H1481" s="161">
        <v>0</v>
      </c>
      <c r="R1481">
        <v>99.740673999999999</v>
      </c>
      <c r="S1481">
        <v>99.740673999999999</v>
      </c>
      <c r="T1481" s="194">
        <v>99.740673999999999</v>
      </c>
      <c r="U1481" t="s">
        <v>193</v>
      </c>
      <c r="V1481">
        <v>45444.313506944447</v>
      </c>
    </row>
    <row r="1482" spans="1:22" x14ac:dyDescent="0.3">
      <c r="A1482" t="s">
        <v>94</v>
      </c>
      <c r="B1482" t="s">
        <v>95</v>
      </c>
      <c r="C1482" t="s">
        <v>93</v>
      </c>
      <c r="D1482" s="29">
        <v>45798</v>
      </c>
      <c r="E1482" s="161">
        <v>0</v>
      </c>
      <c r="F1482" s="161">
        <v>0</v>
      </c>
      <c r="G1482" s="161">
        <v>0</v>
      </c>
      <c r="H1482" s="161">
        <v>0</v>
      </c>
      <c r="L1482">
        <v>230.46225200000001</v>
      </c>
      <c r="R1482">
        <v>259.32575300000002</v>
      </c>
      <c r="S1482">
        <v>259.32575300000002</v>
      </c>
      <c r="T1482" s="194">
        <v>259.32575300000002</v>
      </c>
      <c r="U1482" t="s">
        <v>193</v>
      </c>
      <c r="V1482">
        <v>45708.401018518518</v>
      </c>
    </row>
    <row r="1483" spans="1:22" x14ac:dyDescent="0.3">
      <c r="A1483" t="s">
        <v>94</v>
      </c>
      <c r="B1483" t="s">
        <v>95</v>
      </c>
      <c r="C1483" t="s">
        <v>88</v>
      </c>
      <c r="D1483" s="29">
        <v>45798</v>
      </c>
      <c r="E1483" s="161">
        <v>0</v>
      </c>
      <c r="F1483" s="161">
        <v>0</v>
      </c>
      <c r="G1483" s="161">
        <v>0</v>
      </c>
      <c r="H1483" s="161">
        <v>0</v>
      </c>
      <c r="R1483">
        <v>99.740673999999999</v>
      </c>
      <c r="S1483">
        <v>99.740673999999999</v>
      </c>
      <c r="T1483" s="194">
        <v>99.740673999999999</v>
      </c>
      <c r="U1483" t="s">
        <v>193</v>
      </c>
      <c r="V1483">
        <v>45444.313506944447</v>
      </c>
    </row>
    <row r="1484" spans="1:22" x14ac:dyDescent="0.3">
      <c r="A1484" t="s">
        <v>94</v>
      </c>
      <c r="B1484" t="s">
        <v>95</v>
      </c>
      <c r="C1484" t="s">
        <v>93</v>
      </c>
      <c r="D1484" s="29">
        <v>45799</v>
      </c>
      <c r="E1484" s="161">
        <v>0</v>
      </c>
      <c r="F1484" s="161">
        <v>0</v>
      </c>
      <c r="G1484" s="161">
        <v>0</v>
      </c>
      <c r="H1484" s="161">
        <v>0</v>
      </c>
      <c r="L1484">
        <v>230.46225200000001</v>
      </c>
      <c r="R1484">
        <v>259.32575300000002</v>
      </c>
      <c r="S1484">
        <v>259.32575300000002</v>
      </c>
      <c r="T1484" s="194">
        <v>259.32575300000002</v>
      </c>
      <c r="U1484" t="s">
        <v>193</v>
      </c>
      <c r="V1484">
        <v>45708.401550925926</v>
      </c>
    </row>
    <row r="1485" spans="1:22" x14ac:dyDescent="0.3">
      <c r="A1485" t="s">
        <v>94</v>
      </c>
      <c r="B1485" t="s">
        <v>95</v>
      </c>
      <c r="C1485" t="s">
        <v>88</v>
      </c>
      <c r="D1485" s="29">
        <v>45799</v>
      </c>
      <c r="E1485" s="161">
        <v>0</v>
      </c>
      <c r="F1485" s="161">
        <v>0</v>
      </c>
      <c r="G1485" s="161">
        <v>0</v>
      </c>
      <c r="H1485" s="161">
        <v>0</v>
      </c>
      <c r="R1485">
        <v>99.740673999999999</v>
      </c>
      <c r="S1485">
        <v>99.740673999999999</v>
      </c>
      <c r="T1485" s="194">
        <v>99.740673999999999</v>
      </c>
      <c r="U1485" t="s">
        <v>193</v>
      </c>
      <c r="V1485">
        <v>45444.313506944447</v>
      </c>
    </row>
    <row r="1486" spans="1:22" x14ac:dyDescent="0.3">
      <c r="A1486" t="s">
        <v>94</v>
      </c>
      <c r="B1486" t="s">
        <v>95</v>
      </c>
      <c r="C1486" t="s">
        <v>93</v>
      </c>
      <c r="D1486" s="29">
        <v>45800</v>
      </c>
      <c r="E1486" s="161">
        <v>0</v>
      </c>
      <c r="F1486" s="161">
        <v>0</v>
      </c>
      <c r="G1486" s="161">
        <v>0</v>
      </c>
      <c r="H1486" s="161">
        <v>0</v>
      </c>
      <c r="L1486">
        <v>230.46225200000001</v>
      </c>
      <c r="R1486">
        <v>259.32575300000002</v>
      </c>
      <c r="S1486">
        <v>259.32575300000002</v>
      </c>
      <c r="T1486" s="194">
        <v>259.32575300000002</v>
      </c>
      <c r="U1486" t="s">
        <v>193</v>
      </c>
      <c r="V1486">
        <v>45708.400601851848</v>
      </c>
    </row>
    <row r="1487" spans="1:22" x14ac:dyDescent="0.3">
      <c r="A1487" t="s">
        <v>94</v>
      </c>
      <c r="B1487" t="s">
        <v>95</v>
      </c>
      <c r="C1487" t="s">
        <v>88</v>
      </c>
      <c r="D1487" s="29">
        <v>45800</v>
      </c>
      <c r="E1487" s="161">
        <v>0</v>
      </c>
      <c r="F1487" s="161">
        <v>0</v>
      </c>
      <c r="G1487" s="161">
        <v>0</v>
      </c>
      <c r="H1487" s="161">
        <v>0</v>
      </c>
      <c r="R1487">
        <v>99.740673999999999</v>
      </c>
      <c r="S1487">
        <v>99.740673999999999</v>
      </c>
      <c r="T1487" s="194">
        <v>99.740673999999999</v>
      </c>
      <c r="U1487" t="s">
        <v>193</v>
      </c>
      <c r="V1487">
        <v>45444.313530092593</v>
      </c>
    </row>
    <row r="1488" spans="1:22" x14ac:dyDescent="0.3">
      <c r="A1488" t="s">
        <v>94</v>
      </c>
      <c r="B1488" t="s">
        <v>95</v>
      </c>
      <c r="C1488" t="s">
        <v>93</v>
      </c>
      <c r="D1488" s="29">
        <v>45801</v>
      </c>
      <c r="E1488" s="161">
        <v>0</v>
      </c>
      <c r="F1488" s="161">
        <v>0</v>
      </c>
      <c r="G1488" s="161">
        <v>0</v>
      </c>
      <c r="H1488" s="161">
        <v>0</v>
      </c>
      <c r="L1488">
        <v>230.46225200000001</v>
      </c>
      <c r="R1488">
        <v>259.32575300000002</v>
      </c>
      <c r="S1488">
        <v>259.32575300000002</v>
      </c>
      <c r="T1488" s="194">
        <v>259.32575300000002</v>
      </c>
      <c r="U1488" t="s">
        <v>193</v>
      </c>
      <c r="V1488">
        <v>45708.400509259256</v>
      </c>
    </row>
    <row r="1489" spans="1:22" x14ac:dyDescent="0.3">
      <c r="A1489" t="s">
        <v>94</v>
      </c>
      <c r="B1489" t="s">
        <v>95</v>
      </c>
      <c r="C1489" t="s">
        <v>88</v>
      </c>
      <c r="D1489" s="29">
        <v>45801</v>
      </c>
      <c r="E1489" s="161">
        <v>0</v>
      </c>
      <c r="F1489" s="161">
        <v>0</v>
      </c>
      <c r="G1489" s="161">
        <v>0</v>
      </c>
      <c r="H1489" s="161">
        <v>0</v>
      </c>
      <c r="R1489">
        <v>99.740673999999999</v>
      </c>
      <c r="S1489">
        <v>99.740673999999999</v>
      </c>
      <c r="T1489" s="194">
        <v>99.740673999999999</v>
      </c>
      <c r="U1489" t="s">
        <v>193</v>
      </c>
      <c r="V1489">
        <v>45444.313518518517</v>
      </c>
    </row>
    <row r="1490" spans="1:22" x14ac:dyDescent="0.3">
      <c r="A1490" t="s">
        <v>94</v>
      </c>
      <c r="B1490" t="s">
        <v>95</v>
      </c>
      <c r="C1490" t="s">
        <v>93</v>
      </c>
      <c r="D1490" s="29">
        <v>45802</v>
      </c>
      <c r="E1490" s="161">
        <v>0</v>
      </c>
      <c r="F1490" s="161">
        <v>0</v>
      </c>
      <c r="G1490" s="161">
        <v>0</v>
      </c>
      <c r="H1490" s="161">
        <v>0</v>
      </c>
      <c r="L1490">
        <v>230.46225200000001</v>
      </c>
      <c r="R1490">
        <v>259.32575300000002</v>
      </c>
      <c r="S1490">
        <v>259.32575300000002</v>
      </c>
      <c r="T1490" s="194">
        <v>259.32575300000002</v>
      </c>
      <c r="U1490" t="s">
        <v>193</v>
      </c>
      <c r="V1490">
        <v>45708.400937500002</v>
      </c>
    </row>
    <row r="1491" spans="1:22" x14ac:dyDescent="0.3">
      <c r="A1491" t="s">
        <v>94</v>
      </c>
      <c r="B1491" t="s">
        <v>95</v>
      </c>
      <c r="C1491" t="s">
        <v>88</v>
      </c>
      <c r="D1491" s="29">
        <v>45802</v>
      </c>
      <c r="E1491" s="161">
        <v>0</v>
      </c>
      <c r="F1491" s="161">
        <v>0</v>
      </c>
      <c r="G1491" s="161">
        <v>0</v>
      </c>
      <c r="H1491" s="161">
        <v>0</v>
      </c>
      <c r="R1491">
        <v>99.740673999999999</v>
      </c>
      <c r="S1491">
        <v>99.740673999999999</v>
      </c>
      <c r="T1491" s="194">
        <v>99.740673999999999</v>
      </c>
      <c r="U1491" t="s">
        <v>193</v>
      </c>
      <c r="V1491">
        <v>45444.313518518517</v>
      </c>
    </row>
    <row r="1492" spans="1:22" x14ac:dyDescent="0.3">
      <c r="A1492" t="s">
        <v>94</v>
      </c>
      <c r="B1492" t="s">
        <v>95</v>
      </c>
      <c r="C1492" t="s">
        <v>93</v>
      </c>
      <c r="D1492" s="29">
        <v>45803</v>
      </c>
      <c r="E1492" s="161">
        <v>0</v>
      </c>
      <c r="F1492" s="161">
        <v>0</v>
      </c>
      <c r="G1492" s="161">
        <v>0</v>
      </c>
      <c r="H1492" s="161">
        <v>0</v>
      </c>
      <c r="L1492">
        <v>230.46225200000001</v>
      </c>
      <c r="R1492">
        <v>259.32575300000002</v>
      </c>
      <c r="S1492">
        <v>259.32575300000002</v>
      </c>
      <c r="T1492" s="194">
        <v>259.32575300000002</v>
      </c>
      <c r="U1492" t="s">
        <v>193</v>
      </c>
      <c r="V1492">
        <v>45708.400625000002</v>
      </c>
    </row>
    <row r="1493" spans="1:22" x14ac:dyDescent="0.3">
      <c r="A1493" t="s">
        <v>94</v>
      </c>
      <c r="B1493" t="s">
        <v>95</v>
      </c>
      <c r="C1493" t="s">
        <v>88</v>
      </c>
      <c r="D1493" s="29">
        <v>45803</v>
      </c>
      <c r="E1493" s="161">
        <v>0</v>
      </c>
      <c r="F1493" s="161">
        <v>0</v>
      </c>
      <c r="G1493" s="161">
        <v>0</v>
      </c>
      <c r="H1493" s="161">
        <v>0</v>
      </c>
      <c r="R1493">
        <v>99.740673999999999</v>
      </c>
      <c r="S1493">
        <v>99.740673999999999</v>
      </c>
      <c r="T1493" s="194">
        <v>99.740673999999999</v>
      </c>
      <c r="U1493" t="s">
        <v>193</v>
      </c>
      <c r="V1493">
        <v>45444.313518518517</v>
      </c>
    </row>
    <row r="1494" spans="1:22" x14ac:dyDescent="0.3">
      <c r="A1494" t="s">
        <v>94</v>
      </c>
      <c r="B1494" t="s">
        <v>95</v>
      </c>
      <c r="C1494" t="s">
        <v>93</v>
      </c>
      <c r="D1494" s="29">
        <v>45804</v>
      </c>
      <c r="E1494" s="161">
        <v>0</v>
      </c>
      <c r="F1494" s="161">
        <v>0</v>
      </c>
      <c r="G1494" s="161">
        <v>0</v>
      </c>
      <c r="H1494" s="161">
        <v>0</v>
      </c>
      <c r="L1494">
        <v>230.46225200000001</v>
      </c>
      <c r="R1494">
        <v>259.32575300000002</v>
      </c>
      <c r="S1494">
        <v>259.32575300000002</v>
      </c>
      <c r="T1494" s="194">
        <v>259.32575300000002</v>
      </c>
      <c r="U1494" t="s">
        <v>193</v>
      </c>
      <c r="V1494">
        <v>45708.401053240741</v>
      </c>
    </row>
    <row r="1495" spans="1:22" x14ac:dyDescent="0.3">
      <c r="A1495" t="s">
        <v>94</v>
      </c>
      <c r="B1495" t="s">
        <v>95</v>
      </c>
      <c r="C1495" t="s">
        <v>88</v>
      </c>
      <c r="D1495" s="29">
        <v>45804</v>
      </c>
      <c r="E1495" s="161">
        <v>0</v>
      </c>
      <c r="F1495" s="161">
        <v>0</v>
      </c>
      <c r="G1495" s="161">
        <v>0</v>
      </c>
      <c r="H1495" s="161">
        <v>0</v>
      </c>
      <c r="R1495">
        <v>99.740673999999999</v>
      </c>
      <c r="S1495">
        <v>99.740673999999999</v>
      </c>
      <c r="T1495" s="194">
        <v>99.740673999999999</v>
      </c>
      <c r="U1495" t="s">
        <v>193</v>
      </c>
      <c r="V1495">
        <v>45444.313530092593</v>
      </c>
    </row>
    <row r="1496" spans="1:22" x14ac:dyDescent="0.3">
      <c r="A1496" t="s">
        <v>94</v>
      </c>
      <c r="B1496" t="s">
        <v>95</v>
      </c>
      <c r="C1496" t="s">
        <v>93</v>
      </c>
      <c r="D1496" s="29">
        <v>45805</v>
      </c>
      <c r="E1496" s="161">
        <v>0</v>
      </c>
      <c r="F1496" s="161">
        <v>0</v>
      </c>
      <c r="G1496" s="161">
        <v>0</v>
      </c>
      <c r="H1496" s="161">
        <v>0</v>
      </c>
      <c r="L1496">
        <v>230.46225200000001</v>
      </c>
      <c r="R1496">
        <v>259.32575300000002</v>
      </c>
      <c r="S1496">
        <v>259.32575300000002</v>
      </c>
      <c r="T1496" s="194">
        <v>259.32575300000002</v>
      </c>
      <c r="U1496" t="s">
        <v>193</v>
      </c>
      <c r="V1496">
        <v>45708.401273148149</v>
      </c>
    </row>
    <row r="1497" spans="1:22" x14ac:dyDescent="0.3">
      <c r="A1497" t="s">
        <v>94</v>
      </c>
      <c r="B1497" t="s">
        <v>95</v>
      </c>
      <c r="C1497" t="s">
        <v>88</v>
      </c>
      <c r="D1497" s="29">
        <v>45805</v>
      </c>
      <c r="E1497" s="161">
        <v>0</v>
      </c>
      <c r="F1497" s="161">
        <v>0</v>
      </c>
      <c r="G1497" s="161">
        <v>0</v>
      </c>
      <c r="H1497" s="161">
        <v>0</v>
      </c>
      <c r="R1497">
        <v>99.740673999999999</v>
      </c>
      <c r="S1497">
        <v>99.740673999999999</v>
      </c>
      <c r="T1497" s="194">
        <v>99.740673999999999</v>
      </c>
      <c r="U1497" t="s">
        <v>193</v>
      </c>
      <c r="V1497">
        <v>45444.313530092593</v>
      </c>
    </row>
    <row r="1498" spans="1:22" x14ac:dyDescent="0.3">
      <c r="A1498" t="s">
        <v>94</v>
      </c>
      <c r="B1498" t="s">
        <v>95</v>
      </c>
      <c r="C1498" t="s">
        <v>93</v>
      </c>
      <c r="D1498" s="29">
        <v>45806</v>
      </c>
      <c r="E1498" s="161">
        <v>0</v>
      </c>
      <c r="F1498" s="161">
        <v>0</v>
      </c>
      <c r="G1498" s="161">
        <v>0</v>
      </c>
      <c r="H1498" s="161">
        <v>0</v>
      </c>
      <c r="L1498">
        <v>230.46225200000001</v>
      </c>
      <c r="R1498">
        <v>259.32575300000002</v>
      </c>
      <c r="S1498">
        <v>259.32575300000002</v>
      </c>
      <c r="T1498" s="194">
        <v>259.32575300000002</v>
      </c>
      <c r="U1498" t="s">
        <v>193</v>
      </c>
      <c r="V1498">
        <v>45708.401018518518</v>
      </c>
    </row>
    <row r="1499" spans="1:22" x14ac:dyDescent="0.3">
      <c r="A1499" t="s">
        <v>94</v>
      </c>
      <c r="B1499" t="s">
        <v>95</v>
      </c>
      <c r="C1499" t="s">
        <v>88</v>
      </c>
      <c r="D1499" s="29">
        <v>45806</v>
      </c>
      <c r="E1499" s="161">
        <v>0</v>
      </c>
      <c r="F1499" s="161">
        <v>0</v>
      </c>
      <c r="G1499" s="161">
        <v>0</v>
      </c>
      <c r="H1499" s="161">
        <v>0</v>
      </c>
      <c r="R1499">
        <v>99.740673999999999</v>
      </c>
      <c r="S1499">
        <v>99.740673999999999</v>
      </c>
      <c r="T1499" s="194">
        <v>99.740673999999999</v>
      </c>
      <c r="U1499" t="s">
        <v>193</v>
      </c>
      <c r="V1499">
        <v>45444.313530092593</v>
      </c>
    </row>
    <row r="1500" spans="1:22" x14ac:dyDescent="0.3">
      <c r="A1500" t="s">
        <v>94</v>
      </c>
      <c r="B1500" t="s">
        <v>95</v>
      </c>
      <c r="C1500" t="s">
        <v>93</v>
      </c>
      <c r="D1500" s="29">
        <v>45807</v>
      </c>
      <c r="E1500" s="161">
        <v>0</v>
      </c>
      <c r="F1500" s="161">
        <v>0</v>
      </c>
      <c r="G1500" s="161">
        <v>0</v>
      </c>
      <c r="H1500" s="161">
        <v>0</v>
      </c>
      <c r="L1500">
        <v>230.46225200000001</v>
      </c>
      <c r="R1500">
        <v>259.32575300000002</v>
      </c>
      <c r="S1500">
        <v>259.32575300000002</v>
      </c>
      <c r="T1500" s="194">
        <v>259.32575300000002</v>
      </c>
      <c r="U1500" t="s">
        <v>193</v>
      </c>
      <c r="V1500">
        <v>45708.401250000003</v>
      </c>
    </row>
    <row r="1501" spans="1:22" x14ac:dyDescent="0.3">
      <c r="A1501" t="s">
        <v>94</v>
      </c>
      <c r="B1501" t="s">
        <v>95</v>
      </c>
      <c r="C1501" t="s">
        <v>88</v>
      </c>
      <c r="D1501" s="29">
        <v>45807</v>
      </c>
      <c r="E1501" s="161">
        <v>0</v>
      </c>
      <c r="F1501" s="161">
        <v>0</v>
      </c>
      <c r="G1501" s="161">
        <v>0</v>
      </c>
      <c r="H1501" s="161">
        <v>0</v>
      </c>
      <c r="R1501">
        <v>99.740673999999999</v>
      </c>
      <c r="S1501">
        <v>99.740673999999999</v>
      </c>
      <c r="T1501" s="194">
        <v>99.740673999999999</v>
      </c>
      <c r="U1501" t="s">
        <v>193</v>
      </c>
      <c r="V1501">
        <v>45444.313530092593</v>
      </c>
    </row>
    <row r="1502" spans="1:22" x14ac:dyDescent="0.3">
      <c r="A1502" t="s">
        <v>94</v>
      </c>
      <c r="B1502" t="s">
        <v>95</v>
      </c>
      <c r="C1502" t="s">
        <v>93</v>
      </c>
      <c r="D1502" s="29">
        <v>45808</v>
      </c>
      <c r="E1502" s="161">
        <v>0</v>
      </c>
      <c r="F1502" s="161">
        <v>0</v>
      </c>
      <c r="G1502" s="161">
        <v>0</v>
      </c>
      <c r="H1502" s="161">
        <v>0</v>
      </c>
      <c r="L1502">
        <v>230.46225200000001</v>
      </c>
      <c r="R1502">
        <v>259.32575300000002</v>
      </c>
      <c r="S1502">
        <v>259.32575300000002</v>
      </c>
      <c r="T1502" s="194">
        <v>259.32575300000002</v>
      </c>
      <c r="U1502" t="s">
        <v>193</v>
      </c>
      <c r="V1502">
        <v>45708.401597222219</v>
      </c>
    </row>
    <row r="1503" spans="1:22" x14ac:dyDescent="0.3">
      <c r="A1503" t="s">
        <v>94</v>
      </c>
      <c r="B1503" t="s">
        <v>95</v>
      </c>
      <c r="C1503" t="s">
        <v>88</v>
      </c>
      <c r="D1503" s="29">
        <v>45808</v>
      </c>
      <c r="E1503" s="161">
        <v>0</v>
      </c>
      <c r="F1503" s="161">
        <v>0</v>
      </c>
      <c r="G1503" s="161">
        <v>0</v>
      </c>
      <c r="H1503" s="161">
        <v>0</v>
      </c>
      <c r="R1503">
        <v>99.740673999999999</v>
      </c>
      <c r="S1503">
        <v>99.740673999999999</v>
      </c>
      <c r="T1503" s="194">
        <v>99.740673999999999</v>
      </c>
      <c r="U1503" t="s">
        <v>193</v>
      </c>
      <c r="V1503">
        <v>45444.31354166667</v>
      </c>
    </row>
    <row r="1504" spans="1:22" x14ac:dyDescent="0.3">
      <c r="A1504" t="s">
        <v>94</v>
      </c>
      <c r="B1504" t="s">
        <v>95</v>
      </c>
      <c r="C1504" t="s">
        <v>93</v>
      </c>
      <c r="D1504" s="29">
        <v>45809</v>
      </c>
      <c r="E1504" s="161">
        <v>0</v>
      </c>
      <c r="F1504" s="161">
        <v>0</v>
      </c>
      <c r="G1504" s="161">
        <v>0</v>
      </c>
      <c r="H1504" s="161">
        <v>0</v>
      </c>
      <c r="L1504">
        <v>230.46225200000001</v>
      </c>
      <c r="R1504">
        <v>259.32575300000002</v>
      </c>
      <c r="S1504">
        <v>259.32575300000002</v>
      </c>
      <c r="T1504" s="194">
        <v>259.32575300000002</v>
      </c>
      <c r="U1504" t="s">
        <v>193</v>
      </c>
      <c r="V1504">
        <v>45708.401377314818</v>
      </c>
    </row>
    <row r="1505" spans="1:22" x14ac:dyDescent="0.3">
      <c r="A1505" t="s">
        <v>94</v>
      </c>
      <c r="B1505" t="s">
        <v>95</v>
      </c>
      <c r="C1505" t="s">
        <v>88</v>
      </c>
      <c r="D1505" s="29">
        <v>45809</v>
      </c>
      <c r="E1505" s="161">
        <v>0</v>
      </c>
      <c r="F1505" s="161">
        <v>0</v>
      </c>
      <c r="G1505" s="161">
        <v>0</v>
      </c>
      <c r="H1505" s="161">
        <v>0</v>
      </c>
      <c r="R1505">
        <v>99.740673999999999</v>
      </c>
      <c r="S1505">
        <v>99.740673999999999</v>
      </c>
      <c r="T1505" s="194">
        <v>99.740673999999999</v>
      </c>
      <c r="U1505" t="s">
        <v>193</v>
      </c>
      <c r="V1505">
        <v>45474.313206018516</v>
      </c>
    </row>
    <row r="1506" spans="1:22" x14ac:dyDescent="0.3">
      <c r="A1506" t="s">
        <v>94</v>
      </c>
      <c r="B1506" t="s">
        <v>95</v>
      </c>
      <c r="C1506" t="s">
        <v>93</v>
      </c>
      <c r="D1506" s="29">
        <v>45810</v>
      </c>
      <c r="E1506" s="161">
        <v>0</v>
      </c>
      <c r="F1506" s="161">
        <v>0</v>
      </c>
      <c r="G1506" s="161">
        <v>0</v>
      </c>
      <c r="H1506" s="161">
        <v>0</v>
      </c>
      <c r="L1506">
        <v>230.46225200000001</v>
      </c>
      <c r="R1506">
        <v>259.32575300000002</v>
      </c>
      <c r="S1506">
        <v>259.32575300000002</v>
      </c>
      <c r="T1506" s="194">
        <v>259.32575300000002</v>
      </c>
      <c r="U1506" t="s">
        <v>193</v>
      </c>
      <c r="V1506">
        <v>45708.401446759257</v>
      </c>
    </row>
    <row r="1507" spans="1:22" x14ac:dyDescent="0.3">
      <c r="A1507" t="s">
        <v>94</v>
      </c>
      <c r="B1507" t="s">
        <v>95</v>
      </c>
      <c r="C1507" t="s">
        <v>88</v>
      </c>
      <c r="D1507" s="29">
        <v>45810</v>
      </c>
      <c r="E1507" s="161">
        <v>0</v>
      </c>
      <c r="F1507" s="161">
        <v>0</v>
      </c>
      <c r="G1507" s="161">
        <v>0</v>
      </c>
      <c r="H1507" s="161">
        <v>0</v>
      </c>
      <c r="R1507">
        <v>99.740673999999999</v>
      </c>
      <c r="S1507">
        <v>99.740673999999999</v>
      </c>
      <c r="T1507" s="194">
        <v>99.740673999999999</v>
      </c>
      <c r="U1507" t="s">
        <v>193</v>
      </c>
      <c r="V1507">
        <v>45474.313275462962</v>
      </c>
    </row>
    <row r="1508" spans="1:22" x14ac:dyDescent="0.3">
      <c r="A1508" t="s">
        <v>94</v>
      </c>
      <c r="B1508" t="s">
        <v>95</v>
      </c>
      <c r="C1508" t="s">
        <v>93</v>
      </c>
      <c r="D1508" s="29">
        <v>45811</v>
      </c>
      <c r="E1508" s="161">
        <v>0</v>
      </c>
      <c r="F1508" s="161">
        <v>0</v>
      </c>
      <c r="G1508" s="161">
        <v>0</v>
      </c>
      <c r="H1508" s="161">
        <v>0</v>
      </c>
      <c r="L1508">
        <v>230.46225200000001</v>
      </c>
      <c r="R1508">
        <v>259.32575300000002</v>
      </c>
      <c r="S1508">
        <v>259.32575300000002</v>
      </c>
      <c r="T1508" s="194">
        <v>259.32575300000002</v>
      </c>
      <c r="U1508" t="s">
        <v>193</v>
      </c>
      <c r="V1508">
        <v>45708.401620370372</v>
      </c>
    </row>
    <row r="1509" spans="1:22" x14ac:dyDescent="0.3">
      <c r="A1509" t="s">
        <v>94</v>
      </c>
      <c r="B1509" t="s">
        <v>95</v>
      </c>
      <c r="C1509" t="s">
        <v>88</v>
      </c>
      <c r="D1509" s="29">
        <v>45811</v>
      </c>
      <c r="E1509" s="161">
        <v>0</v>
      </c>
      <c r="F1509" s="161">
        <v>0</v>
      </c>
      <c r="G1509" s="161">
        <v>0</v>
      </c>
      <c r="H1509" s="161">
        <v>0</v>
      </c>
      <c r="R1509">
        <v>99.740673999999999</v>
      </c>
      <c r="S1509">
        <v>99.740673999999999</v>
      </c>
      <c r="T1509" s="194">
        <v>99.740673999999999</v>
      </c>
      <c r="U1509" t="s">
        <v>193</v>
      </c>
      <c r="V1509">
        <v>45474.313379629632</v>
      </c>
    </row>
    <row r="1510" spans="1:22" x14ac:dyDescent="0.3">
      <c r="A1510" t="s">
        <v>94</v>
      </c>
      <c r="B1510" t="s">
        <v>95</v>
      </c>
      <c r="C1510" t="s">
        <v>93</v>
      </c>
      <c r="D1510" s="29">
        <v>45812</v>
      </c>
      <c r="E1510" s="161">
        <v>0</v>
      </c>
      <c r="F1510" s="161">
        <v>0</v>
      </c>
      <c r="G1510" s="161">
        <v>0</v>
      </c>
      <c r="H1510" s="161">
        <v>0</v>
      </c>
      <c r="L1510">
        <v>230.46225200000001</v>
      </c>
      <c r="R1510">
        <v>259.32575300000002</v>
      </c>
      <c r="S1510">
        <v>259.32575300000002</v>
      </c>
      <c r="T1510" s="194">
        <v>259.32575300000002</v>
      </c>
      <c r="U1510" t="s">
        <v>193</v>
      </c>
      <c r="V1510">
        <v>45708.401504629626</v>
      </c>
    </row>
    <row r="1511" spans="1:22" x14ac:dyDescent="0.3">
      <c r="A1511" t="s">
        <v>94</v>
      </c>
      <c r="B1511" t="s">
        <v>95</v>
      </c>
      <c r="C1511" t="s">
        <v>88</v>
      </c>
      <c r="D1511" s="29">
        <v>45812</v>
      </c>
      <c r="E1511" s="161">
        <v>0</v>
      </c>
      <c r="F1511" s="161">
        <v>0</v>
      </c>
      <c r="G1511" s="161">
        <v>0</v>
      </c>
      <c r="H1511" s="161">
        <v>0</v>
      </c>
      <c r="R1511">
        <v>99.740673999999999</v>
      </c>
      <c r="S1511">
        <v>99.740673999999999</v>
      </c>
      <c r="T1511" s="194">
        <v>99.740673999999999</v>
      </c>
      <c r="U1511" t="s">
        <v>193</v>
      </c>
      <c r="V1511">
        <v>45474.313391203701</v>
      </c>
    </row>
    <row r="1512" spans="1:22" x14ac:dyDescent="0.3">
      <c r="A1512" t="s">
        <v>94</v>
      </c>
      <c r="B1512" t="s">
        <v>95</v>
      </c>
      <c r="C1512" t="s">
        <v>93</v>
      </c>
      <c r="D1512" s="29">
        <v>45813</v>
      </c>
      <c r="E1512" s="161">
        <v>0</v>
      </c>
      <c r="F1512" s="161">
        <v>0</v>
      </c>
      <c r="G1512" s="161">
        <v>0</v>
      </c>
      <c r="H1512" s="161">
        <v>0</v>
      </c>
      <c r="L1512">
        <v>230.46225200000001</v>
      </c>
      <c r="R1512">
        <v>259.32575300000002</v>
      </c>
      <c r="S1512">
        <v>259.32575300000002</v>
      </c>
      <c r="T1512" s="194">
        <v>259.32575300000002</v>
      </c>
      <c r="U1512" t="s">
        <v>193</v>
      </c>
      <c r="V1512">
        <v>45708.400821759256</v>
      </c>
    </row>
    <row r="1513" spans="1:22" x14ac:dyDescent="0.3">
      <c r="A1513" t="s">
        <v>94</v>
      </c>
      <c r="B1513" t="s">
        <v>95</v>
      </c>
      <c r="C1513" t="s">
        <v>88</v>
      </c>
      <c r="D1513" s="29">
        <v>45813</v>
      </c>
      <c r="E1513" s="161">
        <v>0</v>
      </c>
      <c r="F1513" s="161">
        <v>0</v>
      </c>
      <c r="G1513" s="161">
        <v>0</v>
      </c>
      <c r="H1513" s="161">
        <v>0</v>
      </c>
      <c r="R1513">
        <v>99.740673999999999</v>
      </c>
      <c r="S1513">
        <v>99.740673999999999</v>
      </c>
      <c r="T1513" s="194">
        <v>99.740673999999999</v>
      </c>
      <c r="U1513" t="s">
        <v>193</v>
      </c>
      <c r="V1513">
        <v>45474.313379629632</v>
      </c>
    </row>
    <row r="1514" spans="1:22" x14ac:dyDescent="0.3">
      <c r="A1514" t="s">
        <v>94</v>
      </c>
      <c r="B1514" t="s">
        <v>95</v>
      </c>
      <c r="C1514" t="s">
        <v>93</v>
      </c>
      <c r="D1514" s="29">
        <v>45814</v>
      </c>
      <c r="E1514" s="161">
        <v>0</v>
      </c>
      <c r="F1514" s="161">
        <v>0</v>
      </c>
      <c r="G1514" s="161">
        <v>0</v>
      </c>
      <c r="H1514" s="161">
        <v>0</v>
      </c>
      <c r="L1514">
        <v>230.46225200000001</v>
      </c>
      <c r="R1514">
        <v>259.32575300000002</v>
      </c>
      <c r="S1514">
        <v>259.32575300000002</v>
      </c>
      <c r="T1514" s="194">
        <v>259.32575300000002</v>
      </c>
      <c r="U1514" t="s">
        <v>193</v>
      </c>
      <c r="V1514">
        <v>45708.401319444441</v>
      </c>
    </row>
    <row r="1515" spans="1:22" x14ac:dyDescent="0.3">
      <c r="A1515" t="s">
        <v>94</v>
      </c>
      <c r="B1515" t="s">
        <v>95</v>
      </c>
      <c r="C1515" t="s">
        <v>88</v>
      </c>
      <c r="D1515" s="29">
        <v>45814</v>
      </c>
      <c r="E1515" s="161">
        <v>0</v>
      </c>
      <c r="F1515" s="161">
        <v>0</v>
      </c>
      <c r="G1515" s="161">
        <v>0</v>
      </c>
      <c r="H1515" s="161">
        <v>0</v>
      </c>
      <c r="R1515">
        <v>99.740673999999999</v>
      </c>
      <c r="S1515">
        <v>99.740673999999999</v>
      </c>
      <c r="T1515" s="194">
        <v>99.740673999999999</v>
      </c>
      <c r="U1515" t="s">
        <v>193</v>
      </c>
      <c r="V1515">
        <v>45474.313391203701</v>
      </c>
    </row>
    <row r="1516" spans="1:22" x14ac:dyDescent="0.3">
      <c r="A1516" t="s">
        <v>94</v>
      </c>
      <c r="B1516" t="s">
        <v>95</v>
      </c>
      <c r="C1516" t="s">
        <v>93</v>
      </c>
      <c r="D1516" s="29">
        <v>45815</v>
      </c>
      <c r="E1516" s="161">
        <v>0</v>
      </c>
      <c r="F1516" s="161">
        <v>0</v>
      </c>
      <c r="G1516" s="161">
        <v>0</v>
      </c>
      <c r="H1516" s="161">
        <v>0</v>
      </c>
      <c r="L1516">
        <v>230.46225200000001</v>
      </c>
      <c r="R1516">
        <v>259.32575300000002</v>
      </c>
      <c r="S1516">
        <v>259.32575300000002</v>
      </c>
      <c r="T1516" s="194">
        <v>259.32575300000002</v>
      </c>
      <c r="U1516" t="s">
        <v>193</v>
      </c>
      <c r="V1516">
        <v>45708.400682870371</v>
      </c>
    </row>
    <row r="1517" spans="1:22" x14ac:dyDescent="0.3">
      <c r="A1517" t="s">
        <v>94</v>
      </c>
      <c r="B1517" t="s">
        <v>95</v>
      </c>
      <c r="C1517" t="s">
        <v>88</v>
      </c>
      <c r="D1517" s="29">
        <v>45815</v>
      </c>
      <c r="E1517" s="161">
        <v>0</v>
      </c>
      <c r="F1517" s="161">
        <v>0</v>
      </c>
      <c r="G1517" s="161">
        <v>0</v>
      </c>
      <c r="H1517" s="161">
        <v>0</v>
      </c>
      <c r="R1517">
        <v>99.740673999999999</v>
      </c>
      <c r="S1517">
        <v>99.740673999999999</v>
      </c>
      <c r="T1517" s="194">
        <v>99.740673999999999</v>
      </c>
      <c r="U1517" t="s">
        <v>193</v>
      </c>
      <c r="V1517">
        <v>45474.313391203701</v>
      </c>
    </row>
    <row r="1518" spans="1:22" x14ac:dyDescent="0.3">
      <c r="A1518" t="s">
        <v>94</v>
      </c>
      <c r="B1518" t="s">
        <v>95</v>
      </c>
      <c r="C1518" t="s">
        <v>93</v>
      </c>
      <c r="D1518" s="29">
        <v>45816</v>
      </c>
      <c r="E1518" s="161">
        <v>0</v>
      </c>
      <c r="F1518" s="161">
        <v>0</v>
      </c>
      <c r="G1518" s="161">
        <v>0</v>
      </c>
      <c r="H1518" s="161">
        <v>0</v>
      </c>
      <c r="L1518">
        <v>230.46225200000001</v>
      </c>
      <c r="R1518">
        <v>259.32575300000002</v>
      </c>
      <c r="S1518">
        <v>259.32575300000002</v>
      </c>
      <c r="T1518" s="194">
        <v>259.32575300000002</v>
      </c>
      <c r="U1518" t="s">
        <v>193</v>
      </c>
      <c r="V1518">
        <v>45708.401539351849</v>
      </c>
    </row>
    <row r="1519" spans="1:22" x14ac:dyDescent="0.3">
      <c r="A1519" t="s">
        <v>94</v>
      </c>
      <c r="B1519" t="s">
        <v>95</v>
      </c>
      <c r="C1519" t="s">
        <v>88</v>
      </c>
      <c r="D1519" s="29">
        <v>45816</v>
      </c>
      <c r="E1519" s="161">
        <v>0</v>
      </c>
      <c r="F1519" s="161">
        <v>0</v>
      </c>
      <c r="G1519" s="161">
        <v>0</v>
      </c>
      <c r="H1519" s="161">
        <v>0</v>
      </c>
      <c r="R1519">
        <v>99.740673999999999</v>
      </c>
      <c r="S1519">
        <v>99.740673999999999</v>
      </c>
      <c r="T1519" s="194">
        <v>99.740673999999999</v>
      </c>
      <c r="U1519" t="s">
        <v>193</v>
      </c>
      <c r="V1519">
        <v>45474.313402777778</v>
      </c>
    </row>
    <row r="1520" spans="1:22" x14ac:dyDescent="0.3">
      <c r="A1520" t="s">
        <v>94</v>
      </c>
      <c r="B1520" t="s">
        <v>95</v>
      </c>
      <c r="C1520" t="s">
        <v>93</v>
      </c>
      <c r="D1520" s="29">
        <v>45817</v>
      </c>
      <c r="E1520" s="161">
        <v>0</v>
      </c>
      <c r="F1520" s="161">
        <v>0</v>
      </c>
      <c r="G1520" s="161">
        <v>0</v>
      </c>
      <c r="H1520" s="161">
        <v>0</v>
      </c>
      <c r="L1520">
        <v>230.46225200000001</v>
      </c>
      <c r="R1520">
        <v>259.32575300000002</v>
      </c>
      <c r="S1520">
        <v>259.32575300000002</v>
      </c>
      <c r="T1520" s="194">
        <v>259.32575300000002</v>
      </c>
      <c r="U1520" t="s">
        <v>193</v>
      </c>
      <c r="V1520">
        <v>45708.400868055556</v>
      </c>
    </row>
    <row r="1521" spans="1:22" x14ac:dyDescent="0.3">
      <c r="A1521" t="s">
        <v>94</v>
      </c>
      <c r="B1521" t="s">
        <v>95</v>
      </c>
      <c r="C1521" t="s">
        <v>88</v>
      </c>
      <c r="D1521" s="29">
        <v>45817</v>
      </c>
      <c r="E1521" s="161">
        <v>0</v>
      </c>
      <c r="F1521" s="161">
        <v>0</v>
      </c>
      <c r="G1521" s="161">
        <v>0</v>
      </c>
      <c r="H1521" s="161">
        <v>0</v>
      </c>
      <c r="R1521">
        <v>99.740673999999999</v>
      </c>
      <c r="S1521">
        <v>99.740673999999999</v>
      </c>
      <c r="T1521" s="194">
        <v>99.740673999999999</v>
      </c>
      <c r="U1521" t="s">
        <v>193</v>
      </c>
      <c r="V1521">
        <v>45474.313402777778</v>
      </c>
    </row>
    <row r="1522" spans="1:22" x14ac:dyDescent="0.3">
      <c r="A1522" t="s">
        <v>94</v>
      </c>
      <c r="B1522" t="s">
        <v>95</v>
      </c>
      <c r="C1522" t="s">
        <v>93</v>
      </c>
      <c r="D1522" s="29">
        <v>45818</v>
      </c>
      <c r="E1522" s="161">
        <v>0</v>
      </c>
      <c r="F1522" s="161">
        <v>0</v>
      </c>
      <c r="G1522" s="161">
        <v>0</v>
      </c>
      <c r="H1522" s="161">
        <v>0</v>
      </c>
      <c r="L1522">
        <v>230.46225200000001</v>
      </c>
      <c r="R1522">
        <v>259.32575300000002</v>
      </c>
      <c r="S1522">
        <v>259.32575300000002</v>
      </c>
      <c r="T1522" s="194">
        <v>259.32575300000002</v>
      </c>
      <c r="U1522" t="s">
        <v>193</v>
      </c>
      <c r="V1522">
        <v>45708.400636574072</v>
      </c>
    </row>
    <row r="1523" spans="1:22" x14ac:dyDescent="0.3">
      <c r="A1523" t="s">
        <v>94</v>
      </c>
      <c r="B1523" t="s">
        <v>95</v>
      </c>
      <c r="C1523" t="s">
        <v>88</v>
      </c>
      <c r="D1523" s="29">
        <v>45818</v>
      </c>
      <c r="E1523" s="161">
        <v>0</v>
      </c>
      <c r="F1523" s="161">
        <v>0</v>
      </c>
      <c r="G1523" s="161">
        <v>0</v>
      </c>
      <c r="H1523" s="161">
        <v>0</v>
      </c>
      <c r="R1523">
        <v>99.740673999999999</v>
      </c>
      <c r="S1523">
        <v>99.740673999999999</v>
      </c>
      <c r="T1523" s="194">
        <v>99.740673999999999</v>
      </c>
      <c r="U1523" t="s">
        <v>193</v>
      </c>
      <c r="V1523">
        <v>45474.313402777778</v>
      </c>
    </row>
    <row r="1524" spans="1:22" x14ac:dyDescent="0.3">
      <c r="A1524" t="s">
        <v>94</v>
      </c>
      <c r="B1524" t="s">
        <v>95</v>
      </c>
      <c r="C1524" t="s">
        <v>93</v>
      </c>
      <c r="D1524" s="29">
        <v>45819</v>
      </c>
      <c r="E1524" s="161">
        <v>0</v>
      </c>
      <c r="F1524" s="161">
        <v>0</v>
      </c>
      <c r="G1524" s="161">
        <v>0</v>
      </c>
      <c r="H1524" s="161">
        <v>0</v>
      </c>
      <c r="L1524">
        <v>230.46225200000001</v>
      </c>
      <c r="R1524">
        <v>259.32575300000002</v>
      </c>
      <c r="S1524">
        <v>259.32575300000002</v>
      </c>
      <c r="T1524" s="194">
        <v>259.32575300000002</v>
      </c>
      <c r="U1524" t="s">
        <v>193</v>
      </c>
      <c r="V1524">
        <v>45708.400613425925</v>
      </c>
    </row>
    <row r="1525" spans="1:22" x14ac:dyDescent="0.3">
      <c r="A1525" t="s">
        <v>94</v>
      </c>
      <c r="B1525" t="s">
        <v>95</v>
      </c>
      <c r="C1525" t="s">
        <v>88</v>
      </c>
      <c r="D1525" s="29">
        <v>45819</v>
      </c>
      <c r="E1525" s="161">
        <v>0</v>
      </c>
      <c r="F1525" s="161">
        <v>0</v>
      </c>
      <c r="G1525" s="161">
        <v>0</v>
      </c>
      <c r="H1525" s="161">
        <v>0</v>
      </c>
      <c r="R1525">
        <v>99.740673999999999</v>
      </c>
      <c r="S1525">
        <v>99.740673999999999</v>
      </c>
      <c r="T1525" s="194">
        <v>99.740673999999999</v>
      </c>
      <c r="U1525" t="s">
        <v>193</v>
      </c>
      <c r="V1525">
        <v>45474.313402777778</v>
      </c>
    </row>
    <row r="1526" spans="1:22" x14ac:dyDescent="0.3">
      <c r="A1526" t="s">
        <v>94</v>
      </c>
      <c r="B1526" t="s">
        <v>95</v>
      </c>
      <c r="C1526" t="s">
        <v>93</v>
      </c>
      <c r="D1526" s="29">
        <v>45820</v>
      </c>
      <c r="E1526" s="161">
        <v>0</v>
      </c>
      <c r="F1526" s="161">
        <v>0</v>
      </c>
      <c r="G1526" s="161">
        <v>0</v>
      </c>
      <c r="H1526" s="161">
        <v>0</v>
      </c>
      <c r="L1526">
        <v>230.46225200000001</v>
      </c>
      <c r="R1526">
        <v>259.32575300000002</v>
      </c>
      <c r="S1526">
        <v>259.32575300000002</v>
      </c>
      <c r="T1526" s="194">
        <v>259.32575300000002</v>
      </c>
      <c r="U1526" t="s">
        <v>193</v>
      </c>
      <c r="V1526">
        <v>45708.40115740741</v>
      </c>
    </row>
    <row r="1527" spans="1:22" x14ac:dyDescent="0.3">
      <c r="A1527" t="s">
        <v>94</v>
      </c>
      <c r="B1527" t="s">
        <v>95</v>
      </c>
      <c r="C1527" t="s">
        <v>88</v>
      </c>
      <c r="D1527" s="29">
        <v>45820</v>
      </c>
      <c r="E1527" s="161">
        <v>0</v>
      </c>
      <c r="F1527" s="161">
        <v>0</v>
      </c>
      <c r="G1527" s="161">
        <v>0</v>
      </c>
      <c r="H1527" s="161">
        <v>0</v>
      </c>
      <c r="R1527">
        <v>99.740673999999999</v>
      </c>
      <c r="S1527">
        <v>99.740673999999999</v>
      </c>
      <c r="T1527" s="194">
        <v>99.740673999999999</v>
      </c>
      <c r="U1527" t="s">
        <v>193</v>
      </c>
      <c r="V1527">
        <v>45474.313414351855</v>
      </c>
    </row>
    <row r="1528" spans="1:22" x14ac:dyDescent="0.3">
      <c r="A1528" t="s">
        <v>94</v>
      </c>
      <c r="B1528" t="s">
        <v>95</v>
      </c>
      <c r="C1528" t="s">
        <v>93</v>
      </c>
      <c r="D1528" s="29">
        <v>45821</v>
      </c>
      <c r="E1528" s="161">
        <v>0</v>
      </c>
      <c r="F1528" s="161">
        <v>0</v>
      </c>
      <c r="G1528" s="161">
        <v>0</v>
      </c>
      <c r="H1528" s="161">
        <v>0</v>
      </c>
      <c r="L1528">
        <v>230.46225200000001</v>
      </c>
      <c r="R1528">
        <v>259.32575300000002</v>
      </c>
      <c r="S1528">
        <v>259.32575300000002</v>
      </c>
      <c r="T1528" s="194">
        <v>259.32575300000002</v>
      </c>
      <c r="U1528" t="s">
        <v>193</v>
      </c>
      <c r="V1528">
        <v>45708.401504629626</v>
      </c>
    </row>
    <row r="1529" spans="1:22" x14ac:dyDescent="0.3">
      <c r="A1529" t="s">
        <v>94</v>
      </c>
      <c r="B1529" t="s">
        <v>95</v>
      </c>
      <c r="C1529" t="s">
        <v>88</v>
      </c>
      <c r="D1529" s="29">
        <v>45821</v>
      </c>
      <c r="E1529" s="161">
        <v>0</v>
      </c>
      <c r="F1529" s="161">
        <v>0</v>
      </c>
      <c r="G1529" s="161">
        <v>0</v>
      </c>
      <c r="H1529" s="161">
        <v>0</v>
      </c>
      <c r="R1529">
        <v>99.740673999999999</v>
      </c>
      <c r="S1529">
        <v>99.740673999999999</v>
      </c>
      <c r="T1529" s="194">
        <v>99.740673999999999</v>
      </c>
      <c r="U1529" t="s">
        <v>193</v>
      </c>
      <c r="V1529">
        <v>45474.313414351855</v>
      </c>
    </row>
    <row r="1530" spans="1:22" x14ac:dyDescent="0.3">
      <c r="A1530" t="s">
        <v>94</v>
      </c>
      <c r="B1530" t="s">
        <v>95</v>
      </c>
      <c r="C1530" t="s">
        <v>93</v>
      </c>
      <c r="D1530" s="29">
        <v>45822</v>
      </c>
      <c r="E1530" s="161">
        <v>0</v>
      </c>
      <c r="F1530" s="161">
        <v>0</v>
      </c>
      <c r="G1530" s="161">
        <v>0</v>
      </c>
      <c r="H1530" s="161">
        <v>0</v>
      </c>
      <c r="L1530">
        <v>230.46225200000001</v>
      </c>
      <c r="R1530">
        <v>259.32575300000002</v>
      </c>
      <c r="S1530">
        <v>259.32575300000002</v>
      </c>
      <c r="T1530" s="194">
        <v>259.32575300000002</v>
      </c>
      <c r="U1530" t="s">
        <v>193</v>
      </c>
      <c r="V1530">
        <v>45708.401296296295</v>
      </c>
    </row>
    <row r="1531" spans="1:22" x14ac:dyDescent="0.3">
      <c r="A1531" t="s">
        <v>94</v>
      </c>
      <c r="B1531" t="s">
        <v>95</v>
      </c>
      <c r="C1531" t="s">
        <v>88</v>
      </c>
      <c r="D1531" s="29">
        <v>45822</v>
      </c>
      <c r="E1531" s="161">
        <v>0</v>
      </c>
      <c r="F1531" s="161">
        <v>0</v>
      </c>
      <c r="G1531" s="161">
        <v>0</v>
      </c>
      <c r="H1531" s="161">
        <v>0</v>
      </c>
      <c r="R1531">
        <v>99.740673999999999</v>
      </c>
      <c r="S1531">
        <v>99.740673999999999</v>
      </c>
      <c r="T1531" s="194">
        <v>99.740673999999999</v>
      </c>
      <c r="U1531" t="s">
        <v>193</v>
      </c>
      <c r="V1531">
        <v>45474.313414351855</v>
      </c>
    </row>
    <row r="1532" spans="1:22" x14ac:dyDescent="0.3">
      <c r="A1532" t="s">
        <v>94</v>
      </c>
      <c r="B1532" t="s">
        <v>95</v>
      </c>
      <c r="C1532" t="s">
        <v>93</v>
      </c>
      <c r="D1532" s="29">
        <v>45823</v>
      </c>
      <c r="E1532" s="161">
        <v>0</v>
      </c>
      <c r="F1532" s="161">
        <v>0</v>
      </c>
      <c r="G1532" s="161">
        <v>0</v>
      </c>
      <c r="H1532" s="161">
        <v>0</v>
      </c>
      <c r="L1532">
        <v>230.46225200000001</v>
      </c>
      <c r="R1532">
        <v>259.32575300000002</v>
      </c>
      <c r="S1532">
        <v>259.32575300000002</v>
      </c>
      <c r="T1532" s="194">
        <v>259.32575300000002</v>
      </c>
      <c r="U1532" t="s">
        <v>193</v>
      </c>
      <c r="V1532">
        <v>45708.401296296295</v>
      </c>
    </row>
    <row r="1533" spans="1:22" x14ac:dyDescent="0.3">
      <c r="A1533" t="s">
        <v>94</v>
      </c>
      <c r="B1533" t="s">
        <v>95</v>
      </c>
      <c r="C1533" t="s">
        <v>88</v>
      </c>
      <c r="D1533" s="29">
        <v>45823</v>
      </c>
      <c r="E1533" s="161">
        <v>0</v>
      </c>
      <c r="F1533" s="161">
        <v>0</v>
      </c>
      <c r="G1533" s="161">
        <v>0</v>
      </c>
      <c r="H1533" s="161">
        <v>0</v>
      </c>
      <c r="R1533">
        <v>99.740673999999999</v>
      </c>
      <c r="S1533">
        <v>99.740673999999999</v>
      </c>
      <c r="T1533" s="194">
        <v>99.740673999999999</v>
      </c>
      <c r="U1533" t="s">
        <v>193</v>
      </c>
      <c r="V1533">
        <v>45474.313425925924</v>
      </c>
    </row>
    <row r="1534" spans="1:22" x14ac:dyDescent="0.3">
      <c r="A1534" t="s">
        <v>94</v>
      </c>
      <c r="B1534" t="s">
        <v>95</v>
      </c>
      <c r="C1534" t="s">
        <v>93</v>
      </c>
      <c r="D1534" s="29">
        <v>45824</v>
      </c>
      <c r="E1534" s="161">
        <v>0</v>
      </c>
      <c r="F1534" s="161">
        <v>0</v>
      </c>
      <c r="G1534" s="161">
        <v>0</v>
      </c>
      <c r="H1534" s="161">
        <v>0</v>
      </c>
      <c r="L1534">
        <v>230.46225200000001</v>
      </c>
      <c r="R1534">
        <v>259.32575300000002</v>
      </c>
      <c r="S1534">
        <v>259.32575300000002</v>
      </c>
      <c r="T1534" s="194">
        <v>259.32575300000002</v>
      </c>
      <c r="U1534" t="s">
        <v>193</v>
      </c>
      <c r="V1534">
        <v>45708.401736111111</v>
      </c>
    </row>
    <row r="1535" spans="1:22" x14ac:dyDescent="0.3">
      <c r="A1535" t="s">
        <v>94</v>
      </c>
      <c r="B1535" t="s">
        <v>95</v>
      </c>
      <c r="C1535" t="s">
        <v>88</v>
      </c>
      <c r="D1535" s="29">
        <v>45824</v>
      </c>
      <c r="E1535" s="161">
        <v>0</v>
      </c>
      <c r="F1535" s="161">
        <v>0</v>
      </c>
      <c r="G1535" s="161">
        <v>0</v>
      </c>
      <c r="H1535" s="161">
        <v>0</v>
      </c>
      <c r="R1535">
        <v>99.740673999999999</v>
      </c>
      <c r="S1535">
        <v>99.740673999999999</v>
      </c>
      <c r="T1535" s="194">
        <v>99.740673999999999</v>
      </c>
      <c r="U1535" t="s">
        <v>193</v>
      </c>
      <c r="V1535">
        <v>45474.313425925924</v>
      </c>
    </row>
    <row r="1536" spans="1:22" x14ac:dyDescent="0.3">
      <c r="A1536" t="s">
        <v>94</v>
      </c>
      <c r="B1536" t="s">
        <v>95</v>
      </c>
      <c r="C1536" t="s">
        <v>93</v>
      </c>
      <c r="D1536" s="29">
        <v>45825</v>
      </c>
      <c r="E1536" s="161">
        <v>0</v>
      </c>
      <c r="F1536" s="161">
        <v>0</v>
      </c>
      <c r="G1536" s="161">
        <v>0</v>
      </c>
      <c r="H1536" s="161">
        <v>0</v>
      </c>
      <c r="L1536">
        <v>230.46225200000001</v>
      </c>
      <c r="R1536">
        <v>259.32575300000002</v>
      </c>
      <c r="S1536">
        <v>259.32575300000002</v>
      </c>
      <c r="T1536" s="194">
        <v>259.32575300000002</v>
      </c>
      <c r="U1536" t="s">
        <v>193</v>
      </c>
      <c r="V1536">
        <v>45708.401597222219</v>
      </c>
    </row>
    <row r="1537" spans="1:22" x14ac:dyDescent="0.3">
      <c r="A1537" t="s">
        <v>94</v>
      </c>
      <c r="B1537" t="s">
        <v>95</v>
      </c>
      <c r="C1537" t="s">
        <v>88</v>
      </c>
      <c r="D1537" s="29">
        <v>45825</v>
      </c>
      <c r="E1537" s="161">
        <v>0</v>
      </c>
      <c r="F1537" s="161">
        <v>0</v>
      </c>
      <c r="G1537" s="161">
        <v>0</v>
      </c>
      <c r="H1537" s="161">
        <v>0</v>
      </c>
      <c r="R1537">
        <v>99.740673999999999</v>
      </c>
      <c r="S1537">
        <v>99.740673999999999</v>
      </c>
      <c r="T1537" s="194">
        <v>99.740673999999999</v>
      </c>
      <c r="U1537" t="s">
        <v>193</v>
      </c>
      <c r="V1537">
        <v>45474.313425925924</v>
      </c>
    </row>
    <row r="1538" spans="1:22" x14ac:dyDescent="0.3">
      <c r="A1538" t="s">
        <v>94</v>
      </c>
      <c r="B1538" t="s">
        <v>95</v>
      </c>
      <c r="C1538" t="s">
        <v>93</v>
      </c>
      <c r="D1538" s="29">
        <v>45826</v>
      </c>
      <c r="E1538" s="161">
        <v>0</v>
      </c>
      <c r="F1538" s="161">
        <v>0</v>
      </c>
      <c r="G1538" s="161">
        <v>0</v>
      </c>
      <c r="H1538" s="161">
        <v>0</v>
      </c>
      <c r="L1538">
        <v>230.46225200000001</v>
      </c>
      <c r="R1538">
        <v>259.32575300000002</v>
      </c>
      <c r="S1538">
        <v>259.32575300000002</v>
      </c>
      <c r="T1538" s="194">
        <v>259.32575300000002</v>
      </c>
      <c r="U1538" t="s">
        <v>193</v>
      </c>
      <c r="V1538">
        <v>45708.401608796295</v>
      </c>
    </row>
    <row r="1539" spans="1:22" x14ac:dyDescent="0.3">
      <c r="A1539" t="s">
        <v>94</v>
      </c>
      <c r="B1539" t="s">
        <v>95</v>
      </c>
      <c r="C1539" t="s">
        <v>88</v>
      </c>
      <c r="D1539" s="29">
        <v>45826</v>
      </c>
      <c r="E1539" s="161">
        <v>0</v>
      </c>
      <c r="F1539" s="161">
        <v>0</v>
      </c>
      <c r="G1539" s="161">
        <v>0</v>
      </c>
      <c r="H1539" s="161">
        <v>0</v>
      </c>
      <c r="R1539">
        <v>99.740673999999999</v>
      </c>
      <c r="S1539">
        <v>99.740673999999999</v>
      </c>
      <c r="T1539" s="194">
        <v>99.740673999999999</v>
      </c>
      <c r="U1539" t="s">
        <v>193</v>
      </c>
      <c r="V1539">
        <v>45474.313437500001</v>
      </c>
    </row>
    <row r="1540" spans="1:22" x14ac:dyDescent="0.3">
      <c r="A1540" t="s">
        <v>94</v>
      </c>
      <c r="B1540" t="s">
        <v>95</v>
      </c>
      <c r="C1540" t="s">
        <v>93</v>
      </c>
      <c r="D1540" s="29">
        <v>45827</v>
      </c>
      <c r="E1540" s="161">
        <v>0</v>
      </c>
      <c r="F1540" s="161">
        <v>0</v>
      </c>
      <c r="G1540" s="161">
        <v>0</v>
      </c>
      <c r="H1540" s="161">
        <v>0</v>
      </c>
      <c r="L1540">
        <v>230.46225200000001</v>
      </c>
      <c r="R1540">
        <v>259.32575300000002</v>
      </c>
      <c r="S1540">
        <v>259.32575300000002</v>
      </c>
      <c r="T1540" s="194">
        <v>259.32575300000002</v>
      </c>
      <c r="U1540" t="s">
        <v>193</v>
      </c>
      <c r="V1540">
        <v>45708.401307870372</v>
      </c>
    </row>
    <row r="1541" spans="1:22" x14ac:dyDescent="0.3">
      <c r="A1541" t="s">
        <v>94</v>
      </c>
      <c r="B1541" t="s">
        <v>95</v>
      </c>
      <c r="C1541" t="s">
        <v>88</v>
      </c>
      <c r="D1541" s="29">
        <v>45827</v>
      </c>
      <c r="E1541" s="161">
        <v>0</v>
      </c>
      <c r="F1541" s="161">
        <v>0</v>
      </c>
      <c r="G1541" s="161">
        <v>0</v>
      </c>
      <c r="H1541" s="161">
        <v>0</v>
      </c>
      <c r="R1541">
        <v>99.740673999999999</v>
      </c>
      <c r="S1541">
        <v>99.740673999999999</v>
      </c>
      <c r="T1541" s="194">
        <v>99.740673999999999</v>
      </c>
      <c r="U1541" t="s">
        <v>193</v>
      </c>
      <c r="V1541">
        <v>45474.313437500001</v>
      </c>
    </row>
    <row r="1542" spans="1:22" x14ac:dyDescent="0.3">
      <c r="A1542" t="s">
        <v>94</v>
      </c>
      <c r="B1542" t="s">
        <v>95</v>
      </c>
      <c r="C1542" t="s">
        <v>93</v>
      </c>
      <c r="D1542" s="29">
        <v>45828</v>
      </c>
      <c r="E1542" s="161">
        <v>0</v>
      </c>
      <c r="F1542" s="161">
        <v>0</v>
      </c>
      <c r="G1542" s="161">
        <v>0</v>
      </c>
      <c r="H1542" s="161">
        <v>0</v>
      </c>
      <c r="L1542">
        <v>230.46225200000001</v>
      </c>
      <c r="R1542">
        <v>259.32575300000002</v>
      </c>
      <c r="S1542">
        <v>259.32575300000002</v>
      </c>
      <c r="T1542" s="194">
        <v>259.32575300000002</v>
      </c>
      <c r="U1542" t="s">
        <v>193</v>
      </c>
      <c r="V1542">
        <v>45708.401331018518</v>
      </c>
    </row>
    <row r="1543" spans="1:22" x14ac:dyDescent="0.3">
      <c r="A1543" t="s">
        <v>94</v>
      </c>
      <c r="B1543" t="s">
        <v>95</v>
      </c>
      <c r="C1543" t="s">
        <v>88</v>
      </c>
      <c r="D1543" s="29">
        <v>45828</v>
      </c>
      <c r="E1543" s="161">
        <v>0</v>
      </c>
      <c r="F1543" s="161">
        <v>0</v>
      </c>
      <c r="G1543" s="161">
        <v>0</v>
      </c>
      <c r="H1543" s="161">
        <v>0</v>
      </c>
      <c r="R1543">
        <v>99.740673999999999</v>
      </c>
      <c r="S1543">
        <v>99.740673999999999</v>
      </c>
      <c r="T1543" s="194">
        <v>99.740673999999999</v>
      </c>
      <c r="U1543" t="s">
        <v>193</v>
      </c>
      <c r="V1543">
        <v>45474.313437500001</v>
      </c>
    </row>
    <row r="1544" spans="1:22" x14ac:dyDescent="0.3">
      <c r="A1544" t="s">
        <v>94</v>
      </c>
      <c r="B1544" t="s">
        <v>95</v>
      </c>
      <c r="C1544" t="s">
        <v>93</v>
      </c>
      <c r="D1544" s="29">
        <v>45829</v>
      </c>
      <c r="E1544" s="161">
        <v>0</v>
      </c>
      <c r="F1544" s="161">
        <v>0</v>
      </c>
      <c r="G1544" s="161">
        <v>0</v>
      </c>
      <c r="H1544" s="161">
        <v>0</v>
      </c>
      <c r="L1544">
        <v>230.46225200000001</v>
      </c>
      <c r="R1544">
        <v>259.32575300000002</v>
      </c>
      <c r="S1544">
        <v>259.32575300000002</v>
      </c>
      <c r="T1544" s="194">
        <v>259.32575300000002</v>
      </c>
      <c r="U1544" t="s">
        <v>193</v>
      </c>
      <c r="V1544">
        <v>45708.400520833333</v>
      </c>
    </row>
    <row r="1545" spans="1:22" x14ac:dyDescent="0.3">
      <c r="A1545" t="s">
        <v>94</v>
      </c>
      <c r="B1545" t="s">
        <v>95</v>
      </c>
      <c r="C1545" t="s">
        <v>88</v>
      </c>
      <c r="D1545" s="29">
        <v>45829</v>
      </c>
      <c r="E1545" s="161">
        <v>0</v>
      </c>
      <c r="F1545" s="161">
        <v>0</v>
      </c>
      <c r="G1545" s="161">
        <v>0</v>
      </c>
      <c r="H1545" s="161">
        <v>0</v>
      </c>
      <c r="R1545">
        <v>99.740673999999999</v>
      </c>
      <c r="S1545">
        <v>99.740673999999999</v>
      </c>
      <c r="T1545" s="194">
        <v>99.740673999999999</v>
      </c>
      <c r="U1545" t="s">
        <v>193</v>
      </c>
      <c r="V1545">
        <v>45474.313437500001</v>
      </c>
    </row>
    <row r="1546" spans="1:22" x14ac:dyDescent="0.3">
      <c r="A1546" t="s">
        <v>94</v>
      </c>
      <c r="B1546" t="s">
        <v>95</v>
      </c>
      <c r="C1546" t="s">
        <v>93</v>
      </c>
      <c r="D1546" s="29">
        <v>45830</v>
      </c>
      <c r="E1546" s="161">
        <v>0</v>
      </c>
      <c r="F1546" s="161">
        <v>0</v>
      </c>
      <c r="G1546" s="161">
        <v>0</v>
      </c>
      <c r="H1546" s="161">
        <v>0</v>
      </c>
      <c r="L1546">
        <v>230.46225200000001</v>
      </c>
      <c r="R1546">
        <v>259.32575300000002</v>
      </c>
      <c r="S1546">
        <v>259.32575300000002</v>
      </c>
      <c r="T1546" s="194">
        <v>259.32575300000002</v>
      </c>
      <c r="U1546" t="s">
        <v>193</v>
      </c>
      <c r="V1546">
        <v>45708.401342592595</v>
      </c>
    </row>
    <row r="1547" spans="1:22" x14ac:dyDescent="0.3">
      <c r="A1547" t="s">
        <v>94</v>
      </c>
      <c r="B1547" t="s">
        <v>95</v>
      </c>
      <c r="C1547" t="s">
        <v>88</v>
      </c>
      <c r="D1547" s="29">
        <v>45830</v>
      </c>
      <c r="E1547" s="161">
        <v>0</v>
      </c>
      <c r="F1547" s="161">
        <v>0</v>
      </c>
      <c r="G1547" s="161">
        <v>0</v>
      </c>
      <c r="H1547" s="161">
        <v>0</v>
      </c>
      <c r="R1547">
        <v>99.740673999999999</v>
      </c>
      <c r="S1547">
        <v>99.740673999999999</v>
      </c>
      <c r="T1547" s="194">
        <v>99.740673999999999</v>
      </c>
      <c r="U1547" t="s">
        <v>193</v>
      </c>
      <c r="V1547">
        <v>45474.313449074078</v>
      </c>
    </row>
    <row r="1548" spans="1:22" x14ac:dyDescent="0.3">
      <c r="A1548" t="s">
        <v>94</v>
      </c>
      <c r="B1548" t="s">
        <v>95</v>
      </c>
      <c r="C1548" t="s">
        <v>93</v>
      </c>
      <c r="D1548" s="29">
        <v>45831</v>
      </c>
      <c r="E1548" s="161">
        <v>0</v>
      </c>
      <c r="F1548" s="161">
        <v>0</v>
      </c>
      <c r="G1548" s="161">
        <v>0</v>
      </c>
      <c r="H1548" s="161">
        <v>0</v>
      </c>
      <c r="L1548">
        <v>230.46225200000001</v>
      </c>
      <c r="R1548">
        <v>259.32575300000002</v>
      </c>
      <c r="S1548">
        <v>259.32575300000002</v>
      </c>
      <c r="T1548" s="194">
        <v>259.32575300000002</v>
      </c>
      <c r="U1548" t="s">
        <v>193</v>
      </c>
      <c r="V1548">
        <v>45708.400601851848</v>
      </c>
    </row>
    <row r="1549" spans="1:22" x14ac:dyDescent="0.3">
      <c r="A1549" t="s">
        <v>94</v>
      </c>
      <c r="B1549" t="s">
        <v>95</v>
      </c>
      <c r="C1549" t="s">
        <v>88</v>
      </c>
      <c r="D1549" s="29">
        <v>45831</v>
      </c>
      <c r="E1549" s="161">
        <v>0</v>
      </c>
      <c r="F1549" s="161">
        <v>0</v>
      </c>
      <c r="G1549" s="161">
        <v>0</v>
      </c>
      <c r="H1549" s="161">
        <v>0</v>
      </c>
      <c r="R1549">
        <v>99.740673999999999</v>
      </c>
      <c r="S1549">
        <v>99.740673999999999</v>
      </c>
      <c r="T1549" s="194">
        <v>99.740673999999999</v>
      </c>
      <c r="U1549" t="s">
        <v>193</v>
      </c>
      <c r="V1549">
        <v>45474.313449074078</v>
      </c>
    </row>
    <row r="1550" spans="1:22" x14ac:dyDescent="0.3">
      <c r="A1550" t="s">
        <v>94</v>
      </c>
      <c r="B1550" t="s">
        <v>95</v>
      </c>
      <c r="C1550" t="s">
        <v>93</v>
      </c>
      <c r="D1550" s="29">
        <v>45832</v>
      </c>
      <c r="E1550" s="161">
        <v>0</v>
      </c>
      <c r="F1550" s="161">
        <v>0</v>
      </c>
      <c r="G1550" s="161">
        <v>0</v>
      </c>
      <c r="H1550" s="161">
        <v>0</v>
      </c>
      <c r="L1550">
        <v>230.46225200000001</v>
      </c>
      <c r="R1550">
        <v>259.32575300000002</v>
      </c>
      <c r="S1550">
        <v>259.32575300000002</v>
      </c>
      <c r="T1550" s="194">
        <v>259.32575300000002</v>
      </c>
      <c r="U1550" t="s">
        <v>193</v>
      </c>
      <c r="V1550">
        <v>45708.401400462964</v>
      </c>
    </row>
    <row r="1551" spans="1:22" x14ac:dyDescent="0.3">
      <c r="A1551" t="s">
        <v>94</v>
      </c>
      <c r="B1551" t="s">
        <v>95</v>
      </c>
      <c r="C1551" t="s">
        <v>88</v>
      </c>
      <c r="D1551" s="29">
        <v>45832</v>
      </c>
      <c r="E1551" s="161">
        <v>0</v>
      </c>
      <c r="F1551" s="161">
        <v>0</v>
      </c>
      <c r="G1551" s="161">
        <v>0</v>
      </c>
      <c r="H1551" s="161">
        <v>0</v>
      </c>
      <c r="R1551">
        <v>99.740673999999999</v>
      </c>
      <c r="S1551">
        <v>99.740673999999999</v>
      </c>
      <c r="T1551" s="194">
        <v>99.740673999999999</v>
      </c>
      <c r="U1551" t="s">
        <v>193</v>
      </c>
      <c r="V1551">
        <v>45474.313460648147</v>
      </c>
    </row>
    <row r="1552" spans="1:22" x14ac:dyDescent="0.3">
      <c r="A1552" t="s">
        <v>94</v>
      </c>
      <c r="B1552" t="s">
        <v>95</v>
      </c>
      <c r="C1552" t="s">
        <v>93</v>
      </c>
      <c r="D1552" s="29">
        <v>45833</v>
      </c>
      <c r="E1552" s="161">
        <v>0</v>
      </c>
      <c r="F1552" s="161">
        <v>0</v>
      </c>
      <c r="G1552" s="161">
        <v>0</v>
      </c>
      <c r="H1552" s="161">
        <v>0</v>
      </c>
      <c r="L1552">
        <v>230.46225200000001</v>
      </c>
      <c r="R1552">
        <v>259.32575300000002</v>
      </c>
      <c r="S1552">
        <v>259.32575300000002</v>
      </c>
      <c r="T1552" s="194">
        <v>259.32575300000002</v>
      </c>
      <c r="U1552" t="s">
        <v>193</v>
      </c>
      <c r="V1552">
        <v>45708.401342592595</v>
      </c>
    </row>
    <row r="1553" spans="1:22" x14ac:dyDescent="0.3">
      <c r="A1553" t="s">
        <v>94</v>
      </c>
      <c r="B1553" t="s">
        <v>95</v>
      </c>
      <c r="C1553" t="s">
        <v>88</v>
      </c>
      <c r="D1553" s="29">
        <v>45833</v>
      </c>
      <c r="E1553" s="161">
        <v>0</v>
      </c>
      <c r="F1553" s="161">
        <v>0</v>
      </c>
      <c r="G1553" s="161">
        <v>0</v>
      </c>
      <c r="H1553" s="161">
        <v>0</v>
      </c>
      <c r="R1553">
        <v>99.740673999999999</v>
      </c>
      <c r="S1553">
        <v>99.740673999999999</v>
      </c>
      <c r="T1553" s="194">
        <v>99.740673999999999</v>
      </c>
      <c r="U1553" t="s">
        <v>193</v>
      </c>
      <c r="V1553">
        <v>45474.313460648147</v>
      </c>
    </row>
    <row r="1554" spans="1:22" x14ac:dyDescent="0.3">
      <c r="A1554" t="s">
        <v>94</v>
      </c>
      <c r="B1554" t="s">
        <v>95</v>
      </c>
      <c r="C1554" t="s">
        <v>93</v>
      </c>
      <c r="D1554" s="29">
        <v>45834</v>
      </c>
      <c r="E1554" s="161">
        <v>0</v>
      </c>
      <c r="F1554" s="161">
        <v>0</v>
      </c>
      <c r="G1554" s="161">
        <v>0</v>
      </c>
      <c r="H1554" s="161">
        <v>0</v>
      </c>
      <c r="L1554">
        <v>230.46225200000001</v>
      </c>
      <c r="R1554">
        <v>259.32575300000002</v>
      </c>
      <c r="S1554">
        <v>259.32575300000002</v>
      </c>
      <c r="T1554" s="194">
        <v>259.32575300000002</v>
      </c>
      <c r="U1554" t="s">
        <v>193</v>
      </c>
      <c r="V1554">
        <v>45708.40053240741</v>
      </c>
    </row>
    <row r="1555" spans="1:22" x14ac:dyDescent="0.3">
      <c r="A1555" t="s">
        <v>94</v>
      </c>
      <c r="B1555" t="s">
        <v>95</v>
      </c>
      <c r="C1555" t="s">
        <v>88</v>
      </c>
      <c r="D1555" s="29">
        <v>45834</v>
      </c>
      <c r="E1555" s="161">
        <v>0</v>
      </c>
      <c r="F1555" s="161">
        <v>0</v>
      </c>
      <c r="G1555" s="161">
        <v>0</v>
      </c>
      <c r="H1555" s="161">
        <v>0</v>
      </c>
      <c r="R1555">
        <v>99.740673999999999</v>
      </c>
      <c r="S1555">
        <v>99.740673999999999</v>
      </c>
      <c r="T1555" s="194">
        <v>99.740673999999999</v>
      </c>
      <c r="U1555" t="s">
        <v>193</v>
      </c>
      <c r="V1555">
        <v>45474.313460648147</v>
      </c>
    </row>
    <row r="1556" spans="1:22" x14ac:dyDescent="0.3">
      <c r="A1556" t="s">
        <v>94</v>
      </c>
      <c r="B1556" t="s">
        <v>95</v>
      </c>
      <c r="C1556" t="s">
        <v>93</v>
      </c>
      <c r="D1556" s="29">
        <v>45835</v>
      </c>
      <c r="E1556" s="161">
        <v>0</v>
      </c>
      <c r="F1556" s="161">
        <v>0</v>
      </c>
      <c r="G1556" s="161">
        <v>0</v>
      </c>
      <c r="H1556" s="161">
        <v>0</v>
      </c>
      <c r="L1556">
        <v>230.46225200000001</v>
      </c>
      <c r="R1556">
        <v>259.32575300000002</v>
      </c>
      <c r="S1556">
        <v>259.32575300000002</v>
      </c>
      <c r="T1556" s="194">
        <v>259.32575300000002</v>
      </c>
      <c r="U1556" t="s">
        <v>193</v>
      </c>
      <c r="V1556">
        <v>45708.401585648149</v>
      </c>
    </row>
    <row r="1557" spans="1:22" x14ac:dyDescent="0.3">
      <c r="A1557" t="s">
        <v>94</v>
      </c>
      <c r="B1557" t="s">
        <v>95</v>
      </c>
      <c r="C1557" t="s">
        <v>88</v>
      </c>
      <c r="D1557" s="29">
        <v>45835</v>
      </c>
      <c r="E1557" s="161">
        <v>0</v>
      </c>
      <c r="F1557" s="161">
        <v>0</v>
      </c>
      <c r="G1557" s="161">
        <v>0</v>
      </c>
      <c r="H1557" s="161">
        <v>0</v>
      </c>
      <c r="R1557">
        <v>99.740673999999999</v>
      </c>
      <c r="S1557">
        <v>99.740673999999999</v>
      </c>
      <c r="T1557" s="194">
        <v>99.740673999999999</v>
      </c>
      <c r="U1557" t="s">
        <v>193</v>
      </c>
      <c r="V1557">
        <v>45474.313460648147</v>
      </c>
    </row>
    <row r="1558" spans="1:22" x14ac:dyDescent="0.3">
      <c r="A1558" t="s">
        <v>94</v>
      </c>
      <c r="B1558" t="s">
        <v>95</v>
      </c>
      <c r="C1558" t="s">
        <v>93</v>
      </c>
      <c r="D1558" s="29">
        <v>45836</v>
      </c>
      <c r="E1558" s="161">
        <v>0</v>
      </c>
      <c r="F1558" s="161">
        <v>0</v>
      </c>
      <c r="G1558" s="161">
        <v>0</v>
      </c>
      <c r="H1558" s="161">
        <v>0</v>
      </c>
      <c r="L1558">
        <v>230.46225200000001</v>
      </c>
      <c r="R1558">
        <v>259.32575300000002</v>
      </c>
      <c r="S1558">
        <v>259.32575300000002</v>
      </c>
      <c r="T1558" s="194">
        <v>259.32575300000002</v>
      </c>
      <c r="U1558" t="s">
        <v>193</v>
      </c>
      <c r="V1558">
        <v>45708.400613425925</v>
      </c>
    </row>
    <row r="1559" spans="1:22" x14ac:dyDescent="0.3">
      <c r="A1559" t="s">
        <v>94</v>
      </c>
      <c r="B1559" t="s">
        <v>95</v>
      </c>
      <c r="C1559" t="s">
        <v>88</v>
      </c>
      <c r="D1559" s="29">
        <v>45836</v>
      </c>
      <c r="E1559" s="161">
        <v>0</v>
      </c>
      <c r="F1559" s="161">
        <v>0</v>
      </c>
      <c r="G1559" s="161">
        <v>0</v>
      </c>
      <c r="H1559" s="161">
        <v>0</v>
      </c>
      <c r="R1559">
        <v>99.740673999999999</v>
      </c>
      <c r="S1559">
        <v>99.740673999999999</v>
      </c>
      <c r="T1559" s="194">
        <v>99.740673999999999</v>
      </c>
      <c r="U1559" t="s">
        <v>193</v>
      </c>
      <c r="V1559">
        <v>45474.313472222224</v>
      </c>
    </row>
    <row r="1560" spans="1:22" x14ac:dyDescent="0.3">
      <c r="A1560" t="s">
        <v>94</v>
      </c>
      <c r="B1560" t="s">
        <v>95</v>
      </c>
      <c r="C1560" t="s">
        <v>93</v>
      </c>
      <c r="D1560" s="29">
        <v>45837</v>
      </c>
      <c r="E1560" s="161">
        <v>0</v>
      </c>
      <c r="F1560" s="161">
        <v>0</v>
      </c>
      <c r="G1560" s="161">
        <v>0</v>
      </c>
      <c r="H1560" s="161">
        <v>0</v>
      </c>
      <c r="L1560">
        <v>230.46225200000001</v>
      </c>
      <c r="R1560">
        <v>259.32575300000002</v>
      </c>
      <c r="S1560">
        <v>259.32575300000002</v>
      </c>
      <c r="T1560" s="194">
        <v>259.32575300000002</v>
      </c>
      <c r="U1560" t="s">
        <v>193</v>
      </c>
      <c r="V1560">
        <v>45708.400625000002</v>
      </c>
    </row>
    <row r="1561" spans="1:22" x14ac:dyDescent="0.3">
      <c r="A1561" t="s">
        <v>94</v>
      </c>
      <c r="B1561" t="s">
        <v>95</v>
      </c>
      <c r="C1561" t="s">
        <v>88</v>
      </c>
      <c r="D1561" s="29">
        <v>45837</v>
      </c>
      <c r="E1561" s="161">
        <v>0</v>
      </c>
      <c r="F1561" s="161">
        <v>0</v>
      </c>
      <c r="G1561" s="161">
        <v>0</v>
      </c>
      <c r="H1561" s="161">
        <v>0</v>
      </c>
      <c r="R1561">
        <v>99.740673999999999</v>
      </c>
      <c r="S1561">
        <v>99.740673999999999</v>
      </c>
      <c r="T1561" s="194">
        <v>99.740673999999999</v>
      </c>
      <c r="U1561" t="s">
        <v>193</v>
      </c>
      <c r="V1561">
        <v>45474.313472222224</v>
      </c>
    </row>
    <row r="1562" spans="1:22" x14ac:dyDescent="0.3">
      <c r="A1562" t="s">
        <v>94</v>
      </c>
      <c r="B1562" t="s">
        <v>95</v>
      </c>
      <c r="C1562" t="s">
        <v>93</v>
      </c>
      <c r="D1562" s="29">
        <v>45838</v>
      </c>
      <c r="E1562" s="161">
        <v>0.34913419139894553</v>
      </c>
      <c r="F1562" s="161">
        <v>0.19726550272536614</v>
      </c>
      <c r="G1562" s="161">
        <v>0.42157692298304061</v>
      </c>
      <c r="H1562" s="161">
        <v>0.28661153834575004</v>
      </c>
      <c r="J1562">
        <v>150</v>
      </c>
      <c r="K1562">
        <v>185</v>
      </c>
      <c r="L1562">
        <v>230.46225200000001</v>
      </c>
      <c r="R1562">
        <v>259.32575300000002</v>
      </c>
      <c r="S1562">
        <v>150</v>
      </c>
      <c r="T1562" s="194">
        <v>185</v>
      </c>
      <c r="U1562" t="s">
        <v>193</v>
      </c>
      <c r="V1562">
        <v>45708.401562500003</v>
      </c>
    </row>
    <row r="1563" spans="1:22" x14ac:dyDescent="0.3">
      <c r="A1563" t="s">
        <v>94</v>
      </c>
      <c r="B1563" t="s">
        <v>95</v>
      </c>
      <c r="C1563" t="s">
        <v>88</v>
      </c>
      <c r="D1563" s="29">
        <v>45838</v>
      </c>
      <c r="E1563" s="161">
        <v>0</v>
      </c>
      <c r="F1563" s="161">
        <v>0</v>
      </c>
      <c r="G1563" s="161">
        <v>1</v>
      </c>
      <c r="H1563" s="161">
        <v>1</v>
      </c>
      <c r="J1563">
        <v>0</v>
      </c>
      <c r="K1563">
        <v>0</v>
      </c>
      <c r="R1563">
        <v>99.740673999999999</v>
      </c>
      <c r="S1563">
        <v>0</v>
      </c>
      <c r="T1563" s="194">
        <v>0</v>
      </c>
      <c r="U1563" t="s">
        <v>193</v>
      </c>
      <c r="V1563">
        <v>45474.313472222224</v>
      </c>
    </row>
    <row r="1564" spans="1:22" x14ac:dyDescent="0.3">
      <c r="A1564" t="s">
        <v>94</v>
      </c>
      <c r="B1564" t="s">
        <v>95</v>
      </c>
      <c r="C1564" t="s">
        <v>93</v>
      </c>
      <c r="D1564" s="29">
        <v>45839</v>
      </c>
      <c r="E1564" s="161">
        <v>0.34913419139894553</v>
      </c>
      <c r="F1564" s="161">
        <v>0.19726550272536614</v>
      </c>
      <c r="G1564" s="161">
        <v>0.42157692298304061</v>
      </c>
      <c r="H1564" s="161">
        <v>0.28661153834575004</v>
      </c>
      <c r="J1564">
        <v>150</v>
      </c>
      <c r="K1564">
        <v>185</v>
      </c>
      <c r="L1564">
        <v>230.46225200000001</v>
      </c>
      <c r="R1564">
        <v>259.32575300000002</v>
      </c>
      <c r="S1564">
        <v>150</v>
      </c>
      <c r="T1564" s="194">
        <v>185</v>
      </c>
      <c r="U1564" t="s">
        <v>193</v>
      </c>
      <c r="V1564">
        <v>45708.401331018518</v>
      </c>
    </row>
    <row r="1565" spans="1:22" x14ac:dyDescent="0.3">
      <c r="A1565" t="s">
        <v>94</v>
      </c>
      <c r="B1565" t="s">
        <v>95</v>
      </c>
      <c r="C1565" t="s">
        <v>88</v>
      </c>
      <c r="D1565" s="29">
        <v>45839</v>
      </c>
      <c r="E1565" s="161">
        <v>0</v>
      </c>
      <c r="F1565" s="161">
        <v>0</v>
      </c>
      <c r="G1565" s="161">
        <v>1</v>
      </c>
      <c r="H1565" s="161">
        <v>1</v>
      </c>
      <c r="J1565">
        <v>0</v>
      </c>
      <c r="K1565">
        <v>0</v>
      </c>
      <c r="R1565">
        <v>99.740673999999999</v>
      </c>
      <c r="S1565">
        <v>0</v>
      </c>
      <c r="T1565" s="194">
        <v>0</v>
      </c>
      <c r="U1565" t="s">
        <v>193</v>
      </c>
      <c r="V1565">
        <v>45505.312731481485</v>
      </c>
    </row>
    <row r="1566" spans="1:22" x14ac:dyDescent="0.3">
      <c r="A1566" t="s">
        <v>94</v>
      </c>
      <c r="B1566" t="s">
        <v>95</v>
      </c>
      <c r="C1566" t="s">
        <v>93</v>
      </c>
      <c r="D1566" s="29">
        <v>45840</v>
      </c>
      <c r="E1566" s="161">
        <v>0.34913419139894553</v>
      </c>
      <c r="F1566" s="161">
        <v>0.19726550272536614</v>
      </c>
      <c r="G1566" s="161">
        <v>0.42157692298304061</v>
      </c>
      <c r="H1566" s="161">
        <v>0.28661153834575004</v>
      </c>
      <c r="J1566">
        <v>150</v>
      </c>
      <c r="K1566">
        <v>185</v>
      </c>
      <c r="L1566">
        <v>230.46225200000001</v>
      </c>
      <c r="R1566">
        <v>259.32575300000002</v>
      </c>
      <c r="S1566">
        <v>150</v>
      </c>
      <c r="T1566" s="194">
        <v>185</v>
      </c>
      <c r="U1566" t="s">
        <v>193</v>
      </c>
      <c r="V1566">
        <v>45708.401365740741</v>
      </c>
    </row>
    <row r="1567" spans="1:22" x14ac:dyDescent="0.3">
      <c r="A1567" t="s">
        <v>94</v>
      </c>
      <c r="B1567" t="s">
        <v>95</v>
      </c>
      <c r="C1567" t="s">
        <v>88</v>
      </c>
      <c r="D1567" s="29">
        <v>45840</v>
      </c>
      <c r="E1567" s="161">
        <v>0</v>
      </c>
      <c r="F1567" s="161">
        <v>0</v>
      </c>
      <c r="G1567" s="161">
        <v>1</v>
      </c>
      <c r="H1567" s="161">
        <v>1</v>
      </c>
      <c r="J1567">
        <v>0</v>
      </c>
      <c r="K1567">
        <v>0</v>
      </c>
      <c r="R1567">
        <v>99.740673999999999</v>
      </c>
      <c r="S1567">
        <v>0</v>
      </c>
      <c r="T1567" s="194">
        <v>0</v>
      </c>
      <c r="U1567" t="s">
        <v>193</v>
      </c>
      <c r="V1567">
        <v>45505.313460648147</v>
      </c>
    </row>
    <row r="1568" spans="1:22" x14ac:dyDescent="0.3">
      <c r="A1568" t="s">
        <v>94</v>
      </c>
      <c r="B1568" t="s">
        <v>95</v>
      </c>
      <c r="C1568" t="s">
        <v>93</v>
      </c>
      <c r="D1568" s="29">
        <v>45841</v>
      </c>
      <c r="E1568" s="161">
        <v>0.34913419139894553</v>
      </c>
      <c r="F1568" s="161">
        <v>0.19726550272536614</v>
      </c>
      <c r="G1568" s="161">
        <v>0.42157692298304061</v>
      </c>
      <c r="H1568" s="161">
        <v>0.28661153834575004</v>
      </c>
      <c r="J1568">
        <v>150</v>
      </c>
      <c r="K1568">
        <v>185</v>
      </c>
      <c r="L1568">
        <v>230.46225200000001</v>
      </c>
      <c r="R1568">
        <v>259.32575300000002</v>
      </c>
      <c r="S1568">
        <v>150</v>
      </c>
      <c r="T1568" s="194">
        <v>185</v>
      </c>
      <c r="U1568" t="s">
        <v>193</v>
      </c>
      <c r="V1568">
        <v>45708.400740740741</v>
      </c>
    </row>
    <row r="1569" spans="1:22" x14ac:dyDescent="0.3">
      <c r="A1569" t="s">
        <v>94</v>
      </c>
      <c r="B1569" t="s">
        <v>95</v>
      </c>
      <c r="C1569" t="s">
        <v>88</v>
      </c>
      <c r="D1569" s="29">
        <v>45841</v>
      </c>
      <c r="E1569" s="161">
        <v>0</v>
      </c>
      <c r="F1569" s="161">
        <v>0</v>
      </c>
      <c r="G1569" s="161">
        <v>1</v>
      </c>
      <c r="H1569" s="161">
        <v>1</v>
      </c>
      <c r="J1569">
        <v>0</v>
      </c>
      <c r="K1569">
        <v>0</v>
      </c>
      <c r="R1569">
        <v>99.740673999999999</v>
      </c>
      <c r="S1569">
        <v>0</v>
      </c>
      <c r="T1569" s="194">
        <v>0</v>
      </c>
      <c r="U1569" t="s">
        <v>193</v>
      </c>
      <c r="V1569">
        <v>45505.31354166667</v>
      </c>
    </row>
    <row r="1570" spans="1:22" x14ac:dyDescent="0.3">
      <c r="A1570" t="s">
        <v>94</v>
      </c>
      <c r="B1570" t="s">
        <v>95</v>
      </c>
      <c r="C1570" t="s">
        <v>93</v>
      </c>
      <c r="D1570" s="29">
        <v>45842</v>
      </c>
      <c r="E1570" s="161">
        <v>0.34913419139894553</v>
      </c>
      <c r="F1570" s="161">
        <v>0.19726550272536614</v>
      </c>
      <c r="G1570" s="161">
        <v>0.42157692298304061</v>
      </c>
      <c r="H1570" s="161">
        <v>0.28661153834575004</v>
      </c>
      <c r="J1570">
        <v>150</v>
      </c>
      <c r="K1570">
        <v>185</v>
      </c>
      <c r="L1570">
        <v>230.46225200000001</v>
      </c>
      <c r="R1570">
        <v>259.32575300000002</v>
      </c>
      <c r="S1570">
        <v>150</v>
      </c>
      <c r="T1570" s="194">
        <v>185</v>
      </c>
      <c r="U1570" t="s">
        <v>193</v>
      </c>
      <c r="V1570">
        <v>45708.401701388888</v>
      </c>
    </row>
    <row r="1571" spans="1:22" x14ac:dyDescent="0.3">
      <c r="A1571" t="s">
        <v>94</v>
      </c>
      <c r="B1571" t="s">
        <v>95</v>
      </c>
      <c r="C1571" t="s">
        <v>88</v>
      </c>
      <c r="D1571" s="29">
        <v>45842</v>
      </c>
      <c r="E1571" s="161">
        <v>0</v>
      </c>
      <c r="F1571" s="161">
        <v>0</v>
      </c>
      <c r="G1571" s="161">
        <v>1</v>
      </c>
      <c r="H1571" s="161">
        <v>1</v>
      </c>
      <c r="J1571">
        <v>0</v>
      </c>
      <c r="K1571">
        <v>0</v>
      </c>
      <c r="R1571">
        <v>99.740673999999999</v>
      </c>
      <c r="S1571">
        <v>0</v>
      </c>
      <c r="T1571" s="194">
        <v>0</v>
      </c>
      <c r="U1571" t="s">
        <v>193</v>
      </c>
      <c r="V1571">
        <v>45505.31318287037</v>
      </c>
    </row>
    <row r="1572" spans="1:22" x14ac:dyDescent="0.3">
      <c r="A1572" t="s">
        <v>94</v>
      </c>
      <c r="B1572" t="s">
        <v>95</v>
      </c>
      <c r="C1572" t="s">
        <v>93</v>
      </c>
      <c r="D1572" s="29">
        <v>45843</v>
      </c>
      <c r="E1572" s="161">
        <v>0</v>
      </c>
      <c r="F1572" s="161">
        <v>0</v>
      </c>
      <c r="G1572" s="161">
        <v>0</v>
      </c>
      <c r="H1572" s="161">
        <v>0</v>
      </c>
      <c r="L1572">
        <v>230.46225200000001</v>
      </c>
      <c r="R1572">
        <v>259.32575300000002</v>
      </c>
      <c r="S1572">
        <v>259.32575300000002</v>
      </c>
      <c r="T1572" s="194">
        <v>259.32575300000002</v>
      </c>
      <c r="U1572" t="s">
        <v>193</v>
      </c>
      <c r="V1572">
        <v>45708.401400462964</v>
      </c>
    </row>
    <row r="1573" spans="1:22" x14ac:dyDescent="0.3">
      <c r="A1573" t="s">
        <v>94</v>
      </c>
      <c r="B1573" t="s">
        <v>95</v>
      </c>
      <c r="C1573" t="s">
        <v>88</v>
      </c>
      <c r="D1573" s="29">
        <v>45843</v>
      </c>
      <c r="E1573" s="161">
        <v>0</v>
      </c>
      <c r="F1573" s="161">
        <v>0</v>
      </c>
      <c r="G1573" s="161">
        <v>0</v>
      </c>
      <c r="H1573" s="161">
        <v>0</v>
      </c>
      <c r="R1573">
        <v>99.740673999999999</v>
      </c>
      <c r="S1573">
        <v>99.740673999999999</v>
      </c>
      <c r="T1573" s="194">
        <v>99.740673999999999</v>
      </c>
      <c r="U1573" t="s">
        <v>193</v>
      </c>
      <c r="V1573">
        <v>45505.3127662037</v>
      </c>
    </row>
    <row r="1574" spans="1:22" x14ac:dyDescent="0.3">
      <c r="A1574" t="s">
        <v>94</v>
      </c>
      <c r="B1574" t="s">
        <v>95</v>
      </c>
      <c r="C1574" t="s">
        <v>93</v>
      </c>
      <c r="D1574" s="29">
        <v>45844</v>
      </c>
      <c r="E1574" s="161">
        <v>0</v>
      </c>
      <c r="F1574" s="161">
        <v>0</v>
      </c>
      <c r="G1574" s="161">
        <v>0</v>
      </c>
      <c r="H1574" s="161">
        <v>0</v>
      </c>
      <c r="L1574">
        <v>230.46225200000001</v>
      </c>
      <c r="R1574">
        <v>259.32575300000002</v>
      </c>
      <c r="S1574">
        <v>259.32575300000002</v>
      </c>
      <c r="T1574" s="194">
        <v>259.32575300000002</v>
      </c>
      <c r="U1574" t="s">
        <v>193</v>
      </c>
      <c r="V1574">
        <v>45708.401666666665</v>
      </c>
    </row>
    <row r="1575" spans="1:22" x14ac:dyDescent="0.3">
      <c r="A1575" t="s">
        <v>94</v>
      </c>
      <c r="B1575" t="s">
        <v>95</v>
      </c>
      <c r="C1575" t="s">
        <v>88</v>
      </c>
      <c r="D1575" s="29">
        <v>45844</v>
      </c>
      <c r="E1575" s="161">
        <v>0</v>
      </c>
      <c r="F1575" s="161">
        <v>0</v>
      </c>
      <c r="G1575" s="161">
        <v>0</v>
      </c>
      <c r="H1575" s="161">
        <v>0</v>
      </c>
      <c r="R1575">
        <v>99.740673999999999</v>
      </c>
      <c r="S1575">
        <v>99.740673999999999</v>
      </c>
      <c r="T1575" s="194">
        <v>99.740673999999999</v>
      </c>
      <c r="U1575" t="s">
        <v>193</v>
      </c>
      <c r="V1575">
        <v>45505.31354166667</v>
      </c>
    </row>
    <row r="1576" spans="1:22" x14ac:dyDescent="0.3">
      <c r="A1576" t="s">
        <v>94</v>
      </c>
      <c r="B1576" t="s">
        <v>95</v>
      </c>
      <c r="C1576" t="s">
        <v>93</v>
      </c>
      <c r="D1576" s="29">
        <v>45845</v>
      </c>
      <c r="E1576" s="161">
        <v>0.34913419139894553</v>
      </c>
      <c r="F1576" s="161">
        <v>0</v>
      </c>
      <c r="G1576" s="161">
        <v>0.42157692298304061</v>
      </c>
      <c r="H1576" s="161">
        <v>0</v>
      </c>
      <c r="J1576">
        <v>150</v>
      </c>
      <c r="K1576">
        <v>260</v>
      </c>
      <c r="L1576">
        <v>230.46225200000001</v>
      </c>
      <c r="R1576">
        <v>259.32575300000002</v>
      </c>
      <c r="S1576">
        <v>150</v>
      </c>
      <c r="T1576" s="194">
        <v>259.32575300000002</v>
      </c>
      <c r="U1576" t="s">
        <v>193</v>
      </c>
      <c r="V1576">
        <v>45708.400648148148</v>
      </c>
    </row>
    <row r="1577" spans="1:22" x14ac:dyDescent="0.3">
      <c r="A1577" t="s">
        <v>94</v>
      </c>
      <c r="B1577" t="s">
        <v>95</v>
      </c>
      <c r="C1577" t="s">
        <v>88</v>
      </c>
      <c r="D1577" s="29">
        <v>45845</v>
      </c>
      <c r="E1577" s="161">
        <v>0</v>
      </c>
      <c r="F1577" s="161">
        <v>0</v>
      </c>
      <c r="G1577" s="161">
        <v>1</v>
      </c>
      <c r="H1577" s="161">
        <v>1</v>
      </c>
      <c r="J1577">
        <v>0</v>
      </c>
      <c r="K1577">
        <v>0</v>
      </c>
      <c r="R1577">
        <v>99.740673999999999</v>
      </c>
      <c r="S1577">
        <v>0</v>
      </c>
      <c r="T1577" s="194">
        <v>0</v>
      </c>
      <c r="U1577" t="s">
        <v>193</v>
      </c>
      <c r="V1577">
        <v>45505.31354166667</v>
      </c>
    </row>
    <row r="1578" spans="1:22" x14ac:dyDescent="0.3">
      <c r="A1578" t="s">
        <v>94</v>
      </c>
      <c r="B1578" t="s">
        <v>95</v>
      </c>
      <c r="C1578" t="s">
        <v>93</v>
      </c>
      <c r="D1578" s="29">
        <v>45846</v>
      </c>
      <c r="E1578" s="161">
        <v>0.34913419139894553</v>
      </c>
      <c r="F1578" s="161">
        <v>0</v>
      </c>
      <c r="G1578" s="161">
        <v>0.42157692298304061</v>
      </c>
      <c r="H1578" s="161">
        <v>0</v>
      </c>
      <c r="J1578">
        <v>150</v>
      </c>
      <c r="K1578">
        <v>260</v>
      </c>
      <c r="L1578">
        <v>230.46225200000001</v>
      </c>
      <c r="R1578">
        <v>259.32575300000002</v>
      </c>
      <c r="S1578">
        <v>150</v>
      </c>
      <c r="T1578" s="194">
        <v>259.32575300000002</v>
      </c>
      <c r="U1578" t="s">
        <v>193</v>
      </c>
      <c r="V1578">
        <v>45708.400659722225</v>
      </c>
    </row>
    <row r="1579" spans="1:22" x14ac:dyDescent="0.3">
      <c r="A1579" t="s">
        <v>94</v>
      </c>
      <c r="B1579" t="s">
        <v>95</v>
      </c>
      <c r="C1579" t="s">
        <v>88</v>
      </c>
      <c r="D1579" s="29">
        <v>45846</v>
      </c>
      <c r="E1579" s="161">
        <v>0</v>
      </c>
      <c r="F1579" s="161">
        <v>0</v>
      </c>
      <c r="G1579" s="161">
        <v>1</v>
      </c>
      <c r="H1579" s="161">
        <v>1</v>
      </c>
      <c r="J1579">
        <v>0</v>
      </c>
      <c r="K1579">
        <v>0</v>
      </c>
      <c r="R1579">
        <v>99.740673999999999</v>
      </c>
      <c r="S1579">
        <v>0</v>
      </c>
      <c r="T1579" s="194">
        <v>0</v>
      </c>
      <c r="U1579" t="s">
        <v>193</v>
      </c>
      <c r="V1579">
        <v>45505.31355324074</v>
      </c>
    </row>
    <row r="1580" spans="1:22" x14ac:dyDescent="0.3">
      <c r="A1580" t="s">
        <v>94</v>
      </c>
      <c r="B1580" t="s">
        <v>95</v>
      </c>
      <c r="C1580" t="s">
        <v>93</v>
      </c>
      <c r="D1580" s="29">
        <v>45847</v>
      </c>
      <c r="E1580" s="161">
        <v>0.34913419139894553</v>
      </c>
      <c r="F1580" s="161">
        <v>0</v>
      </c>
      <c r="G1580" s="161">
        <v>0.42157692298304061</v>
      </c>
      <c r="H1580" s="161">
        <v>0</v>
      </c>
      <c r="J1580">
        <v>150</v>
      </c>
      <c r="K1580">
        <v>260</v>
      </c>
      <c r="L1580">
        <v>230.46225200000001</v>
      </c>
      <c r="R1580">
        <v>259.32575300000002</v>
      </c>
      <c r="S1580">
        <v>150</v>
      </c>
      <c r="T1580" s="194">
        <v>259.32575300000002</v>
      </c>
      <c r="U1580" t="s">
        <v>193</v>
      </c>
      <c r="V1580">
        <v>45708.401331018518</v>
      </c>
    </row>
    <row r="1581" spans="1:22" x14ac:dyDescent="0.3">
      <c r="A1581" t="s">
        <v>94</v>
      </c>
      <c r="B1581" t="s">
        <v>95</v>
      </c>
      <c r="C1581" t="s">
        <v>88</v>
      </c>
      <c r="D1581" s="29">
        <v>45847</v>
      </c>
      <c r="E1581" s="161">
        <v>0</v>
      </c>
      <c r="F1581" s="161">
        <v>0</v>
      </c>
      <c r="G1581" s="161">
        <v>1</v>
      </c>
      <c r="H1581" s="161">
        <v>1</v>
      </c>
      <c r="J1581">
        <v>0</v>
      </c>
      <c r="K1581">
        <v>0</v>
      </c>
      <c r="R1581">
        <v>99.740673999999999</v>
      </c>
      <c r="S1581">
        <v>0</v>
      </c>
      <c r="T1581" s="194">
        <v>0</v>
      </c>
      <c r="U1581" t="s">
        <v>193</v>
      </c>
      <c r="V1581">
        <v>45505.31355324074</v>
      </c>
    </row>
    <row r="1582" spans="1:22" x14ac:dyDescent="0.3">
      <c r="A1582" t="s">
        <v>94</v>
      </c>
      <c r="B1582" t="s">
        <v>95</v>
      </c>
      <c r="C1582" t="s">
        <v>93</v>
      </c>
      <c r="D1582" s="29">
        <v>45848</v>
      </c>
      <c r="E1582" s="161">
        <v>0.34913419139894553</v>
      </c>
      <c r="F1582" s="161">
        <v>0</v>
      </c>
      <c r="G1582" s="161">
        <v>0.42157692298304061</v>
      </c>
      <c r="H1582" s="161">
        <v>0</v>
      </c>
      <c r="J1582">
        <v>150</v>
      </c>
      <c r="K1582">
        <v>260</v>
      </c>
      <c r="L1582">
        <v>230.46225200000001</v>
      </c>
      <c r="R1582">
        <v>259.32575300000002</v>
      </c>
      <c r="S1582">
        <v>150</v>
      </c>
      <c r="T1582" s="194">
        <v>259.32575300000002</v>
      </c>
      <c r="U1582" t="s">
        <v>193</v>
      </c>
      <c r="V1582">
        <v>45708.400891203702</v>
      </c>
    </row>
    <row r="1583" spans="1:22" x14ac:dyDescent="0.3">
      <c r="A1583" t="s">
        <v>94</v>
      </c>
      <c r="B1583" t="s">
        <v>95</v>
      </c>
      <c r="C1583" t="s">
        <v>88</v>
      </c>
      <c r="D1583" s="29">
        <v>45848</v>
      </c>
      <c r="E1583" s="161">
        <v>0</v>
      </c>
      <c r="F1583" s="161">
        <v>0</v>
      </c>
      <c r="G1583" s="161">
        <v>1</v>
      </c>
      <c r="H1583" s="161">
        <v>1</v>
      </c>
      <c r="J1583">
        <v>0</v>
      </c>
      <c r="K1583">
        <v>0</v>
      </c>
      <c r="R1583">
        <v>99.740673999999999</v>
      </c>
      <c r="S1583">
        <v>0</v>
      </c>
      <c r="T1583" s="194">
        <v>0</v>
      </c>
      <c r="U1583" t="s">
        <v>193</v>
      </c>
      <c r="V1583">
        <v>45505.31355324074</v>
      </c>
    </row>
    <row r="1584" spans="1:22" x14ac:dyDescent="0.3">
      <c r="A1584" t="s">
        <v>94</v>
      </c>
      <c r="B1584" t="s">
        <v>95</v>
      </c>
      <c r="C1584" t="s">
        <v>93</v>
      </c>
      <c r="D1584" s="29">
        <v>45849</v>
      </c>
      <c r="E1584" s="161">
        <v>0.34913419139894553</v>
      </c>
      <c r="F1584" s="161">
        <v>0</v>
      </c>
      <c r="G1584" s="161">
        <v>0.42157692298304061</v>
      </c>
      <c r="H1584" s="161">
        <v>0</v>
      </c>
      <c r="J1584">
        <v>150</v>
      </c>
      <c r="K1584">
        <v>260</v>
      </c>
      <c r="L1584">
        <v>230.46225200000001</v>
      </c>
      <c r="R1584">
        <v>259.32575300000002</v>
      </c>
      <c r="S1584">
        <v>150</v>
      </c>
      <c r="T1584" s="194">
        <v>259.32575300000002</v>
      </c>
      <c r="U1584" t="s">
        <v>193</v>
      </c>
      <c r="V1584">
        <v>45708.400659722225</v>
      </c>
    </row>
    <row r="1585" spans="1:22" x14ac:dyDescent="0.3">
      <c r="A1585" t="s">
        <v>94</v>
      </c>
      <c r="B1585" t="s">
        <v>95</v>
      </c>
      <c r="C1585" t="s">
        <v>88</v>
      </c>
      <c r="D1585" s="29">
        <v>45849</v>
      </c>
      <c r="E1585" s="161">
        <v>0</v>
      </c>
      <c r="F1585" s="161">
        <v>0</v>
      </c>
      <c r="G1585" s="161">
        <v>1</v>
      </c>
      <c r="H1585" s="161">
        <v>1</v>
      </c>
      <c r="J1585">
        <v>0</v>
      </c>
      <c r="K1585">
        <v>0</v>
      </c>
      <c r="R1585">
        <v>99.740673999999999</v>
      </c>
      <c r="S1585">
        <v>0</v>
      </c>
      <c r="T1585" s="194">
        <v>0</v>
      </c>
      <c r="U1585" t="s">
        <v>193</v>
      </c>
      <c r="V1585">
        <v>45505.31355324074</v>
      </c>
    </row>
    <row r="1586" spans="1:22" x14ac:dyDescent="0.3">
      <c r="A1586" t="s">
        <v>94</v>
      </c>
      <c r="B1586" t="s">
        <v>95</v>
      </c>
      <c r="C1586" t="s">
        <v>93</v>
      </c>
      <c r="D1586" s="29">
        <v>45850</v>
      </c>
      <c r="E1586" s="161">
        <v>0</v>
      </c>
      <c r="F1586" s="161">
        <v>0</v>
      </c>
      <c r="G1586" s="161">
        <v>0</v>
      </c>
      <c r="H1586" s="161">
        <v>0</v>
      </c>
      <c r="L1586">
        <v>230.46225200000001</v>
      </c>
      <c r="R1586">
        <v>259.32575300000002</v>
      </c>
      <c r="S1586">
        <v>259.32575300000002</v>
      </c>
      <c r="T1586" s="194">
        <v>259.32575300000002</v>
      </c>
      <c r="U1586" t="s">
        <v>193</v>
      </c>
      <c r="V1586">
        <v>45708.401064814818</v>
      </c>
    </row>
    <row r="1587" spans="1:22" x14ac:dyDescent="0.3">
      <c r="A1587" t="s">
        <v>94</v>
      </c>
      <c r="B1587" t="s">
        <v>95</v>
      </c>
      <c r="C1587" t="s">
        <v>88</v>
      </c>
      <c r="D1587" s="29">
        <v>45850</v>
      </c>
      <c r="E1587" s="161">
        <v>0</v>
      </c>
      <c r="F1587" s="161">
        <v>0</v>
      </c>
      <c r="G1587" s="161">
        <v>0</v>
      </c>
      <c r="H1587" s="161">
        <v>0</v>
      </c>
      <c r="R1587">
        <v>99.740673999999999</v>
      </c>
      <c r="S1587">
        <v>99.740673999999999</v>
      </c>
      <c r="T1587" s="194">
        <v>99.740673999999999</v>
      </c>
      <c r="U1587" t="s">
        <v>193</v>
      </c>
      <c r="V1587">
        <v>45505.31355324074</v>
      </c>
    </row>
    <row r="1588" spans="1:22" x14ac:dyDescent="0.3">
      <c r="A1588" t="s">
        <v>94</v>
      </c>
      <c r="B1588" t="s">
        <v>95</v>
      </c>
      <c r="C1588" t="s">
        <v>93</v>
      </c>
      <c r="D1588" s="29">
        <v>45851</v>
      </c>
      <c r="E1588" s="161">
        <v>0</v>
      </c>
      <c r="F1588" s="161">
        <v>0</v>
      </c>
      <c r="G1588" s="161">
        <v>0</v>
      </c>
      <c r="H1588" s="161">
        <v>0</v>
      </c>
      <c r="L1588">
        <v>230.46225200000001</v>
      </c>
      <c r="R1588">
        <v>259.32575300000002</v>
      </c>
      <c r="S1588">
        <v>259.32575300000002</v>
      </c>
      <c r="T1588" s="194">
        <v>259.32575300000002</v>
      </c>
      <c r="U1588" t="s">
        <v>193</v>
      </c>
      <c r="V1588">
        <v>45708.40079861111</v>
      </c>
    </row>
    <row r="1589" spans="1:22" x14ac:dyDescent="0.3">
      <c r="A1589" t="s">
        <v>94</v>
      </c>
      <c r="B1589" t="s">
        <v>95</v>
      </c>
      <c r="C1589" t="s">
        <v>88</v>
      </c>
      <c r="D1589" s="29">
        <v>45851</v>
      </c>
      <c r="E1589" s="161">
        <v>0</v>
      </c>
      <c r="F1589" s="161">
        <v>0</v>
      </c>
      <c r="G1589" s="161">
        <v>0</v>
      </c>
      <c r="H1589" s="161">
        <v>0</v>
      </c>
      <c r="R1589">
        <v>99.740673999999999</v>
      </c>
      <c r="S1589">
        <v>99.740673999999999</v>
      </c>
      <c r="T1589" s="194">
        <v>99.740673999999999</v>
      </c>
      <c r="U1589" t="s">
        <v>193</v>
      </c>
      <c r="V1589">
        <v>45505.31355324074</v>
      </c>
    </row>
    <row r="1590" spans="1:22" x14ac:dyDescent="0.3">
      <c r="A1590" t="s">
        <v>94</v>
      </c>
      <c r="B1590" t="s">
        <v>95</v>
      </c>
      <c r="C1590" t="s">
        <v>93</v>
      </c>
      <c r="D1590" s="29">
        <v>45852</v>
      </c>
      <c r="E1590" s="161">
        <v>0</v>
      </c>
      <c r="F1590" s="161">
        <v>0</v>
      </c>
      <c r="G1590" s="161">
        <v>0</v>
      </c>
      <c r="H1590" s="161">
        <v>0</v>
      </c>
      <c r="L1590">
        <v>230.46225200000001</v>
      </c>
      <c r="R1590">
        <v>259.32575300000002</v>
      </c>
      <c r="S1590">
        <v>259.32575300000002</v>
      </c>
      <c r="T1590" s="194">
        <v>259.32575300000002</v>
      </c>
      <c r="U1590" t="s">
        <v>193</v>
      </c>
      <c r="V1590">
        <v>45708.401030092595</v>
      </c>
    </row>
    <row r="1591" spans="1:22" x14ac:dyDescent="0.3">
      <c r="A1591" t="s">
        <v>94</v>
      </c>
      <c r="B1591" t="s">
        <v>95</v>
      </c>
      <c r="C1591" t="s">
        <v>88</v>
      </c>
      <c r="D1591" s="29">
        <v>45852</v>
      </c>
      <c r="E1591" s="161">
        <v>0</v>
      </c>
      <c r="F1591" s="161">
        <v>0</v>
      </c>
      <c r="G1591" s="161">
        <v>0</v>
      </c>
      <c r="H1591" s="161">
        <v>0</v>
      </c>
      <c r="R1591">
        <v>99.740673999999999</v>
      </c>
      <c r="S1591">
        <v>99.740673999999999</v>
      </c>
      <c r="T1591" s="194">
        <v>99.740673999999999</v>
      </c>
      <c r="U1591" t="s">
        <v>193</v>
      </c>
      <c r="V1591">
        <v>45505.313564814816</v>
      </c>
    </row>
    <row r="1592" spans="1:22" x14ac:dyDescent="0.3">
      <c r="A1592" t="s">
        <v>94</v>
      </c>
      <c r="B1592" t="s">
        <v>95</v>
      </c>
      <c r="C1592" t="s">
        <v>93</v>
      </c>
      <c r="D1592" s="29">
        <v>45853</v>
      </c>
      <c r="E1592" s="161">
        <v>0</v>
      </c>
      <c r="F1592" s="161">
        <v>0</v>
      </c>
      <c r="G1592" s="161">
        <v>0</v>
      </c>
      <c r="H1592" s="161">
        <v>0</v>
      </c>
      <c r="L1592">
        <v>230.46225200000001</v>
      </c>
      <c r="R1592">
        <v>259.32575300000002</v>
      </c>
      <c r="S1592">
        <v>259.32575300000002</v>
      </c>
      <c r="T1592" s="194">
        <v>259.32575300000002</v>
      </c>
      <c r="U1592" t="s">
        <v>193</v>
      </c>
      <c r="V1592">
        <v>45708.401319444441</v>
      </c>
    </row>
    <row r="1593" spans="1:22" x14ac:dyDescent="0.3">
      <c r="A1593" t="s">
        <v>94</v>
      </c>
      <c r="B1593" t="s">
        <v>95</v>
      </c>
      <c r="C1593" t="s">
        <v>88</v>
      </c>
      <c r="D1593" s="29">
        <v>45853</v>
      </c>
      <c r="E1593" s="161">
        <v>0</v>
      </c>
      <c r="F1593" s="161">
        <v>0</v>
      </c>
      <c r="G1593" s="161">
        <v>0</v>
      </c>
      <c r="H1593" s="161">
        <v>0</v>
      </c>
      <c r="R1593">
        <v>99.740673999999999</v>
      </c>
      <c r="S1593">
        <v>99.740673999999999</v>
      </c>
      <c r="T1593" s="194">
        <v>99.740673999999999</v>
      </c>
      <c r="U1593" t="s">
        <v>193</v>
      </c>
      <c r="V1593">
        <v>45505.313564814816</v>
      </c>
    </row>
    <row r="1594" spans="1:22" x14ac:dyDescent="0.3">
      <c r="A1594" t="s">
        <v>94</v>
      </c>
      <c r="B1594" t="s">
        <v>95</v>
      </c>
      <c r="C1594" t="s">
        <v>93</v>
      </c>
      <c r="D1594" s="29">
        <v>45854</v>
      </c>
      <c r="E1594" s="161">
        <v>0</v>
      </c>
      <c r="F1594" s="161">
        <v>0</v>
      </c>
      <c r="G1594" s="161">
        <v>0</v>
      </c>
      <c r="H1594" s="161">
        <v>0</v>
      </c>
      <c r="L1594">
        <v>230.46225200000001</v>
      </c>
      <c r="R1594">
        <v>259.32575300000002</v>
      </c>
      <c r="S1594">
        <v>259.32575300000002</v>
      </c>
      <c r="T1594" s="194">
        <v>259.32575300000002</v>
      </c>
      <c r="U1594" t="s">
        <v>193</v>
      </c>
      <c r="V1594">
        <v>45708.401365740741</v>
      </c>
    </row>
    <row r="1595" spans="1:22" x14ac:dyDescent="0.3">
      <c r="A1595" t="s">
        <v>94</v>
      </c>
      <c r="B1595" t="s">
        <v>95</v>
      </c>
      <c r="C1595" t="s">
        <v>88</v>
      </c>
      <c r="D1595" s="29">
        <v>45854</v>
      </c>
      <c r="E1595" s="161">
        <v>0</v>
      </c>
      <c r="F1595" s="161">
        <v>0</v>
      </c>
      <c r="G1595" s="161">
        <v>0</v>
      </c>
      <c r="H1595" s="161">
        <v>0</v>
      </c>
      <c r="R1595">
        <v>99.740673999999999</v>
      </c>
      <c r="S1595">
        <v>99.740673999999999</v>
      </c>
      <c r="T1595" s="194">
        <v>99.740673999999999</v>
      </c>
      <c r="U1595" t="s">
        <v>193</v>
      </c>
      <c r="V1595">
        <v>45505.313576388886</v>
      </c>
    </row>
    <row r="1596" spans="1:22" x14ac:dyDescent="0.3">
      <c r="A1596" t="s">
        <v>94</v>
      </c>
      <c r="B1596" t="s">
        <v>95</v>
      </c>
      <c r="C1596" t="s">
        <v>93</v>
      </c>
      <c r="D1596" s="29">
        <v>45855</v>
      </c>
      <c r="E1596" s="161">
        <v>0</v>
      </c>
      <c r="F1596" s="161">
        <v>0</v>
      </c>
      <c r="G1596" s="161">
        <v>0</v>
      </c>
      <c r="H1596" s="161">
        <v>0</v>
      </c>
      <c r="L1596">
        <v>230.46225200000001</v>
      </c>
      <c r="R1596">
        <v>259.32575300000002</v>
      </c>
      <c r="S1596">
        <v>259.32575300000002</v>
      </c>
      <c r="T1596" s="194">
        <v>259.32575300000002</v>
      </c>
      <c r="U1596" t="s">
        <v>193</v>
      </c>
      <c r="V1596">
        <v>45708.401423611111</v>
      </c>
    </row>
    <row r="1597" spans="1:22" x14ac:dyDescent="0.3">
      <c r="A1597" t="s">
        <v>94</v>
      </c>
      <c r="B1597" t="s">
        <v>95</v>
      </c>
      <c r="C1597" t="s">
        <v>88</v>
      </c>
      <c r="D1597" s="29">
        <v>45855</v>
      </c>
      <c r="E1597" s="161">
        <v>0</v>
      </c>
      <c r="F1597" s="161">
        <v>0</v>
      </c>
      <c r="G1597" s="161">
        <v>0</v>
      </c>
      <c r="H1597" s="161">
        <v>0</v>
      </c>
      <c r="R1597">
        <v>99.740673999999999</v>
      </c>
      <c r="S1597">
        <v>99.740673999999999</v>
      </c>
      <c r="T1597" s="194">
        <v>99.740673999999999</v>
      </c>
      <c r="U1597" t="s">
        <v>193</v>
      </c>
      <c r="V1597">
        <v>45505.313576388886</v>
      </c>
    </row>
    <row r="1598" spans="1:22" x14ac:dyDescent="0.3">
      <c r="A1598" t="s">
        <v>94</v>
      </c>
      <c r="B1598" t="s">
        <v>95</v>
      </c>
      <c r="C1598" t="s">
        <v>93</v>
      </c>
      <c r="D1598" s="29">
        <v>45856</v>
      </c>
      <c r="E1598" s="161">
        <v>0</v>
      </c>
      <c r="F1598" s="161">
        <v>0</v>
      </c>
      <c r="G1598" s="161">
        <v>0</v>
      </c>
      <c r="H1598" s="161">
        <v>0</v>
      </c>
      <c r="L1598">
        <v>230.46225200000001</v>
      </c>
      <c r="R1598">
        <v>259.32575300000002</v>
      </c>
      <c r="S1598">
        <v>259.32575300000002</v>
      </c>
      <c r="T1598" s="194">
        <v>259.32575300000002</v>
      </c>
      <c r="U1598" t="s">
        <v>193</v>
      </c>
      <c r="V1598">
        <v>45708.401099537034</v>
      </c>
    </row>
    <row r="1599" spans="1:22" x14ac:dyDescent="0.3">
      <c r="A1599" t="s">
        <v>94</v>
      </c>
      <c r="B1599" t="s">
        <v>95</v>
      </c>
      <c r="C1599" t="s">
        <v>88</v>
      </c>
      <c r="D1599" s="29">
        <v>45856</v>
      </c>
      <c r="E1599" s="161">
        <v>0</v>
      </c>
      <c r="F1599" s="161">
        <v>0</v>
      </c>
      <c r="G1599" s="161">
        <v>0</v>
      </c>
      <c r="H1599" s="161">
        <v>0</v>
      </c>
      <c r="R1599">
        <v>99.740673999999999</v>
      </c>
      <c r="S1599">
        <v>99.740673999999999</v>
      </c>
      <c r="T1599" s="194">
        <v>99.740673999999999</v>
      </c>
      <c r="U1599" t="s">
        <v>193</v>
      </c>
      <c r="V1599">
        <v>45505.313576388886</v>
      </c>
    </row>
    <row r="1600" spans="1:22" x14ac:dyDescent="0.3">
      <c r="A1600" t="s">
        <v>94</v>
      </c>
      <c r="B1600" t="s">
        <v>95</v>
      </c>
      <c r="C1600" t="s">
        <v>93</v>
      </c>
      <c r="D1600" s="29">
        <v>45857</v>
      </c>
      <c r="E1600" s="161">
        <v>0</v>
      </c>
      <c r="F1600" s="161">
        <v>0</v>
      </c>
      <c r="G1600" s="161">
        <v>0</v>
      </c>
      <c r="H1600" s="161">
        <v>0</v>
      </c>
      <c r="L1600">
        <v>230.46225200000001</v>
      </c>
      <c r="R1600">
        <v>259.32575300000002</v>
      </c>
      <c r="S1600">
        <v>259.32575300000002</v>
      </c>
      <c r="T1600" s="194">
        <v>259.32575300000002</v>
      </c>
      <c r="U1600" t="s">
        <v>193</v>
      </c>
      <c r="V1600">
        <v>45708.401736111111</v>
      </c>
    </row>
    <row r="1601" spans="1:22" x14ac:dyDescent="0.3">
      <c r="A1601" t="s">
        <v>94</v>
      </c>
      <c r="B1601" t="s">
        <v>95</v>
      </c>
      <c r="C1601" t="s">
        <v>88</v>
      </c>
      <c r="D1601" s="29">
        <v>45857</v>
      </c>
      <c r="E1601" s="161">
        <v>0</v>
      </c>
      <c r="F1601" s="161">
        <v>0</v>
      </c>
      <c r="G1601" s="161">
        <v>0</v>
      </c>
      <c r="H1601" s="161">
        <v>0</v>
      </c>
      <c r="R1601">
        <v>99.740673999999999</v>
      </c>
      <c r="S1601">
        <v>99.740673999999999</v>
      </c>
      <c r="T1601" s="194">
        <v>99.740673999999999</v>
      </c>
      <c r="U1601" t="s">
        <v>193</v>
      </c>
      <c r="V1601">
        <v>45505.313587962963</v>
      </c>
    </row>
    <row r="1602" spans="1:22" x14ac:dyDescent="0.3">
      <c r="A1602" t="s">
        <v>94</v>
      </c>
      <c r="B1602" t="s">
        <v>95</v>
      </c>
      <c r="C1602" t="s">
        <v>93</v>
      </c>
      <c r="D1602" s="29">
        <v>45858</v>
      </c>
      <c r="E1602" s="161">
        <v>0</v>
      </c>
      <c r="F1602" s="161">
        <v>0</v>
      </c>
      <c r="G1602" s="161">
        <v>0</v>
      </c>
      <c r="H1602" s="161">
        <v>0</v>
      </c>
      <c r="L1602">
        <v>230.46225200000001</v>
      </c>
      <c r="R1602">
        <v>259.32575300000002</v>
      </c>
      <c r="S1602">
        <v>259.32575300000002</v>
      </c>
      <c r="T1602" s="194">
        <v>259.32575300000002</v>
      </c>
      <c r="U1602" t="s">
        <v>193</v>
      </c>
      <c r="V1602">
        <v>45708.401134259257</v>
      </c>
    </row>
    <row r="1603" spans="1:22" x14ac:dyDescent="0.3">
      <c r="A1603" t="s">
        <v>94</v>
      </c>
      <c r="B1603" t="s">
        <v>95</v>
      </c>
      <c r="C1603" t="s">
        <v>88</v>
      </c>
      <c r="D1603" s="29">
        <v>45858</v>
      </c>
      <c r="E1603" s="161">
        <v>0</v>
      </c>
      <c r="F1603" s="161">
        <v>0</v>
      </c>
      <c r="G1603" s="161">
        <v>0</v>
      </c>
      <c r="H1603" s="161">
        <v>0</v>
      </c>
      <c r="R1603">
        <v>99.740673999999999</v>
      </c>
      <c r="S1603">
        <v>99.740673999999999</v>
      </c>
      <c r="T1603" s="194">
        <v>99.740673999999999</v>
      </c>
      <c r="U1603" t="s">
        <v>193</v>
      </c>
      <c r="V1603">
        <v>45505.313587962963</v>
      </c>
    </row>
    <row r="1604" spans="1:22" x14ac:dyDescent="0.3">
      <c r="A1604" t="s">
        <v>94</v>
      </c>
      <c r="B1604" t="s">
        <v>95</v>
      </c>
      <c r="C1604" t="s">
        <v>93</v>
      </c>
      <c r="D1604" s="29">
        <v>45859</v>
      </c>
      <c r="E1604" s="161">
        <v>0</v>
      </c>
      <c r="F1604" s="161">
        <v>0</v>
      </c>
      <c r="G1604" s="161">
        <v>0</v>
      </c>
      <c r="H1604" s="161">
        <v>0</v>
      </c>
      <c r="L1604">
        <v>230.46225200000001</v>
      </c>
      <c r="R1604">
        <v>259.32575300000002</v>
      </c>
      <c r="S1604">
        <v>259.32575300000002</v>
      </c>
      <c r="T1604" s="194">
        <v>259.32575300000002</v>
      </c>
      <c r="U1604" t="s">
        <v>193</v>
      </c>
      <c r="V1604">
        <v>45708.400914351849</v>
      </c>
    </row>
    <row r="1605" spans="1:22" x14ac:dyDescent="0.3">
      <c r="A1605" t="s">
        <v>94</v>
      </c>
      <c r="B1605" t="s">
        <v>95</v>
      </c>
      <c r="C1605" t="s">
        <v>88</v>
      </c>
      <c r="D1605" s="29">
        <v>45859</v>
      </c>
      <c r="E1605" s="161">
        <v>0</v>
      </c>
      <c r="F1605" s="161">
        <v>0</v>
      </c>
      <c r="G1605" s="161">
        <v>0</v>
      </c>
      <c r="H1605" s="161">
        <v>0</v>
      </c>
      <c r="R1605">
        <v>99.740673999999999</v>
      </c>
      <c r="S1605">
        <v>99.740673999999999</v>
      </c>
      <c r="T1605" s="194">
        <v>99.740673999999999</v>
      </c>
      <c r="U1605" t="s">
        <v>193</v>
      </c>
      <c r="V1605">
        <v>45505.313587962963</v>
      </c>
    </row>
    <row r="1606" spans="1:22" x14ac:dyDescent="0.3">
      <c r="A1606" t="s">
        <v>94</v>
      </c>
      <c r="B1606" t="s">
        <v>95</v>
      </c>
      <c r="C1606" t="s">
        <v>93</v>
      </c>
      <c r="D1606" s="29">
        <v>45860</v>
      </c>
      <c r="E1606" s="161">
        <v>0</v>
      </c>
      <c r="F1606" s="161">
        <v>0</v>
      </c>
      <c r="G1606" s="161">
        <v>0</v>
      </c>
      <c r="H1606" s="161">
        <v>0</v>
      </c>
      <c r="L1606">
        <v>230.46225200000001</v>
      </c>
      <c r="R1606">
        <v>259.32575300000002</v>
      </c>
      <c r="S1606">
        <v>259.32575300000002</v>
      </c>
      <c r="T1606" s="194">
        <v>259.32575300000002</v>
      </c>
      <c r="U1606" t="s">
        <v>193</v>
      </c>
      <c r="V1606">
        <v>45708.400671296295</v>
      </c>
    </row>
    <row r="1607" spans="1:22" x14ac:dyDescent="0.3">
      <c r="A1607" t="s">
        <v>94</v>
      </c>
      <c r="B1607" t="s">
        <v>95</v>
      </c>
      <c r="C1607" t="s">
        <v>88</v>
      </c>
      <c r="D1607" s="29">
        <v>45860</v>
      </c>
      <c r="E1607" s="161">
        <v>0</v>
      </c>
      <c r="F1607" s="161">
        <v>0</v>
      </c>
      <c r="G1607" s="161">
        <v>0</v>
      </c>
      <c r="H1607" s="161">
        <v>0</v>
      </c>
      <c r="R1607">
        <v>99.740673999999999</v>
      </c>
      <c r="S1607">
        <v>99.740673999999999</v>
      </c>
      <c r="T1607" s="194">
        <v>99.740673999999999</v>
      </c>
      <c r="U1607" t="s">
        <v>193</v>
      </c>
      <c r="V1607">
        <v>45505.313599537039</v>
      </c>
    </row>
    <row r="1608" spans="1:22" x14ac:dyDescent="0.3">
      <c r="A1608" t="s">
        <v>94</v>
      </c>
      <c r="B1608" t="s">
        <v>95</v>
      </c>
      <c r="C1608" t="s">
        <v>93</v>
      </c>
      <c r="D1608" s="29">
        <v>45861</v>
      </c>
      <c r="E1608" s="161">
        <v>0</v>
      </c>
      <c r="F1608" s="161">
        <v>0</v>
      </c>
      <c r="G1608" s="161">
        <v>0</v>
      </c>
      <c r="H1608" s="161">
        <v>0</v>
      </c>
      <c r="L1608">
        <v>230.46225200000001</v>
      </c>
      <c r="R1608">
        <v>259.32575300000002</v>
      </c>
      <c r="S1608">
        <v>259.32575300000002</v>
      </c>
      <c r="T1608" s="194">
        <v>259.32575300000002</v>
      </c>
      <c r="U1608" t="s">
        <v>193</v>
      </c>
      <c r="V1608">
        <v>45708.400740740741</v>
      </c>
    </row>
    <row r="1609" spans="1:22" x14ac:dyDescent="0.3">
      <c r="A1609" t="s">
        <v>94</v>
      </c>
      <c r="B1609" t="s">
        <v>95</v>
      </c>
      <c r="C1609" t="s">
        <v>88</v>
      </c>
      <c r="D1609" s="29">
        <v>45861</v>
      </c>
      <c r="E1609" s="161">
        <v>0</v>
      </c>
      <c r="F1609" s="161">
        <v>0</v>
      </c>
      <c r="G1609" s="161">
        <v>0</v>
      </c>
      <c r="H1609" s="161">
        <v>0</v>
      </c>
      <c r="R1609">
        <v>99.740673999999999</v>
      </c>
      <c r="S1609">
        <v>99.740673999999999</v>
      </c>
      <c r="T1609" s="194">
        <v>99.740673999999999</v>
      </c>
      <c r="U1609" t="s">
        <v>193</v>
      </c>
      <c r="V1609">
        <v>45505.313599537039</v>
      </c>
    </row>
    <row r="1610" spans="1:22" x14ac:dyDescent="0.3">
      <c r="A1610" t="s">
        <v>94</v>
      </c>
      <c r="B1610" t="s">
        <v>95</v>
      </c>
      <c r="C1610" t="s">
        <v>93</v>
      </c>
      <c r="D1610" s="29">
        <v>45862</v>
      </c>
      <c r="E1610" s="161">
        <v>0</v>
      </c>
      <c r="F1610" s="161">
        <v>0</v>
      </c>
      <c r="G1610" s="161">
        <v>0</v>
      </c>
      <c r="H1610" s="161">
        <v>0</v>
      </c>
      <c r="L1610">
        <v>230.46225200000001</v>
      </c>
      <c r="R1610">
        <v>259.32575300000002</v>
      </c>
      <c r="S1610">
        <v>259.32575300000002</v>
      </c>
      <c r="T1610" s="194">
        <v>259.32575300000002</v>
      </c>
      <c r="U1610" t="s">
        <v>193</v>
      </c>
      <c r="V1610">
        <v>45708.401412037034</v>
      </c>
    </row>
    <row r="1611" spans="1:22" x14ac:dyDescent="0.3">
      <c r="A1611" t="s">
        <v>94</v>
      </c>
      <c r="B1611" t="s">
        <v>95</v>
      </c>
      <c r="C1611" t="s">
        <v>88</v>
      </c>
      <c r="D1611" s="29">
        <v>45862</v>
      </c>
      <c r="E1611" s="161">
        <v>0</v>
      </c>
      <c r="F1611" s="161">
        <v>0</v>
      </c>
      <c r="G1611" s="161">
        <v>0</v>
      </c>
      <c r="H1611" s="161">
        <v>0</v>
      </c>
      <c r="R1611">
        <v>99.740673999999999</v>
      </c>
      <c r="S1611">
        <v>99.740673999999999</v>
      </c>
      <c r="T1611" s="194">
        <v>99.740673999999999</v>
      </c>
      <c r="U1611" t="s">
        <v>193</v>
      </c>
      <c r="V1611">
        <v>45505.313599537039</v>
      </c>
    </row>
    <row r="1612" spans="1:22" x14ac:dyDescent="0.3">
      <c r="A1612" t="s">
        <v>94</v>
      </c>
      <c r="B1612" t="s">
        <v>95</v>
      </c>
      <c r="C1612" t="s">
        <v>93</v>
      </c>
      <c r="D1612" s="29">
        <v>45863</v>
      </c>
      <c r="E1612" s="161">
        <v>0</v>
      </c>
      <c r="F1612" s="161">
        <v>0</v>
      </c>
      <c r="G1612" s="161">
        <v>0</v>
      </c>
      <c r="H1612" s="161">
        <v>0</v>
      </c>
      <c r="L1612">
        <v>230.46225200000001</v>
      </c>
      <c r="R1612">
        <v>259.32575300000002</v>
      </c>
      <c r="S1612">
        <v>259.32575300000002</v>
      </c>
      <c r="T1612" s="194">
        <v>259.32575300000002</v>
      </c>
      <c r="U1612" t="s">
        <v>193</v>
      </c>
      <c r="V1612">
        <v>45708.401493055557</v>
      </c>
    </row>
    <row r="1613" spans="1:22" x14ac:dyDescent="0.3">
      <c r="A1613" t="s">
        <v>94</v>
      </c>
      <c r="B1613" t="s">
        <v>95</v>
      </c>
      <c r="C1613" t="s">
        <v>88</v>
      </c>
      <c r="D1613" s="29">
        <v>45863</v>
      </c>
      <c r="E1613" s="161">
        <v>0</v>
      </c>
      <c r="F1613" s="161">
        <v>0</v>
      </c>
      <c r="G1613" s="161">
        <v>0</v>
      </c>
      <c r="H1613" s="161">
        <v>0</v>
      </c>
      <c r="R1613">
        <v>99.740673999999999</v>
      </c>
      <c r="S1613">
        <v>99.740673999999999</v>
      </c>
      <c r="T1613" s="194">
        <v>99.740673999999999</v>
      </c>
      <c r="U1613" t="s">
        <v>193</v>
      </c>
      <c r="V1613">
        <v>45505.313599537039</v>
      </c>
    </row>
    <row r="1614" spans="1:22" x14ac:dyDescent="0.3">
      <c r="A1614" t="s">
        <v>94</v>
      </c>
      <c r="B1614" t="s">
        <v>95</v>
      </c>
      <c r="C1614" t="s">
        <v>93</v>
      </c>
      <c r="D1614" s="29">
        <v>45864</v>
      </c>
      <c r="E1614" s="161">
        <v>0</v>
      </c>
      <c r="F1614" s="161">
        <v>0</v>
      </c>
      <c r="G1614" s="161">
        <v>0</v>
      </c>
      <c r="H1614" s="161">
        <v>0</v>
      </c>
      <c r="L1614">
        <v>230.46225200000001</v>
      </c>
      <c r="R1614">
        <v>259.32575300000002</v>
      </c>
      <c r="S1614">
        <v>259.32575300000002</v>
      </c>
      <c r="T1614" s="194">
        <v>259.32575300000002</v>
      </c>
      <c r="U1614" t="s">
        <v>193</v>
      </c>
      <c r="V1614">
        <v>45708.400752314818</v>
      </c>
    </row>
    <row r="1615" spans="1:22" x14ac:dyDescent="0.3">
      <c r="A1615" t="s">
        <v>94</v>
      </c>
      <c r="B1615" t="s">
        <v>95</v>
      </c>
      <c r="C1615" t="s">
        <v>88</v>
      </c>
      <c r="D1615" s="29">
        <v>45864</v>
      </c>
      <c r="E1615" s="161">
        <v>0</v>
      </c>
      <c r="F1615" s="161">
        <v>0</v>
      </c>
      <c r="G1615" s="161">
        <v>0</v>
      </c>
      <c r="H1615" s="161">
        <v>0</v>
      </c>
      <c r="R1615">
        <v>99.740673999999999</v>
      </c>
      <c r="S1615">
        <v>99.740673999999999</v>
      </c>
      <c r="T1615" s="194">
        <v>99.740673999999999</v>
      </c>
      <c r="U1615" t="s">
        <v>193</v>
      </c>
      <c r="V1615">
        <v>45505.313611111109</v>
      </c>
    </row>
    <row r="1616" spans="1:22" x14ac:dyDescent="0.3">
      <c r="A1616" t="s">
        <v>94</v>
      </c>
      <c r="B1616" t="s">
        <v>95</v>
      </c>
      <c r="C1616" t="s">
        <v>93</v>
      </c>
      <c r="D1616" s="29">
        <v>45865</v>
      </c>
      <c r="E1616" s="161">
        <v>0</v>
      </c>
      <c r="F1616" s="161">
        <v>0</v>
      </c>
      <c r="G1616" s="161">
        <v>0</v>
      </c>
      <c r="H1616" s="161">
        <v>0</v>
      </c>
      <c r="L1616">
        <v>230.46225200000001</v>
      </c>
      <c r="R1616">
        <v>259.32575300000002</v>
      </c>
      <c r="S1616">
        <v>259.32575300000002</v>
      </c>
      <c r="T1616" s="194">
        <v>259.32575300000002</v>
      </c>
      <c r="U1616" t="s">
        <v>193</v>
      </c>
      <c r="V1616">
        <v>45708.400960648149</v>
      </c>
    </row>
    <row r="1617" spans="1:22" x14ac:dyDescent="0.3">
      <c r="A1617" t="s">
        <v>94</v>
      </c>
      <c r="B1617" t="s">
        <v>95</v>
      </c>
      <c r="C1617" t="s">
        <v>88</v>
      </c>
      <c r="D1617" s="29">
        <v>45865</v>
      </c>
      <c r="E1617" s="161">
        <v>0</v>
      </c>
      <c r="F1617" s="161">
        <v>0</v>
      </c>
      <c r="G1617" s="161">
        <v>0</v>
      </c>
      <c r="H1617" s="161">
        <v>0</v>
      </c>
      <c r="R1617">
        <v>99.740673999999999</v>
      </c>
      <c r="S1617">
        <v>99.740673999999999</v>
      </c>
      <c r="T1617" s="194">
        <v>99.740673999999999</v>
      </c>
      <c r="U1617" t="s">
        <v>193</v>
      </c>
      <c r="V1617">
        <v>45505.313622685186</v>
      </c>
    </row>
    <row r="1618" spans="1:22" x14ac:dyDescent="0.3">
      <c r="A1618" t="s">
        <v>94</v>
      </c>
      <c r="B1618" t="s">
        <v>95</v>
      </c>
      <c r="C1618" t="s">
        <v>93</v>
      </c>
      <c r="D1618" s="29">
        <v>45866</v>
      </c>
      <c r="E1618" s="161">
        <v>0</v>
      </c>
      <c r="F1618" s="161">
        <v>0</v>
      </c>
      <c r="G1618" s="161">
        <v>0</v>
      </c>
      <c r="H1618" s="161">
        <v>0</v>
      </c>
      <c r="L1618">
        <v>230.46225200000001</v>
      </c>
      <c r="R1618">
        <v>259.32575300000002</v>
      </c>
      <c r="S1618">
        <v>259.32575300000002</v>
      </c>
      <c r="T1618" s="194">
        <v>259.32575300000002</v>
      </c>
      <c r="U1618" t="s">
        <v>193</v>
      </c>
      <c r="V1618">
        <v>45708.401759259257</v>
      </c>
    </row>
    <row r="1619" spans="1:22" x14ac:dyDescent="0.3">
      <c r="A1619" t="s">
        <v>94</v>
      </c>
      <c r="B1619" t="s">
        <v>95</v>
      </c>
      <c r="C1619" t="s">
        <v>88</v>
      </c>
      <c r="D1619" s="29">
        <v>45866</v>
      </c>
      <c r="E1619" s="161">
        <v>0</v>
      </c>
      <c r="F1619" s="161">
        <v>0</v>
      </c>
      <c r="G1619" s="161">
        <v>0</v>
      </c>
      <c r="H1619" s="161">
        <v>0</v>
      </c>
      <c r="R1619">
        <v>99.740673999999999</v>
      </c>
      <c r="S1619">
        <v>99.740673999999999</v>
      </c>
      <c r="T1619" s="194">
        <v>99.740673999999999</v>
      </c>
      <c r="U1619" t="s">
        <v>193</v>
      </c>
      <c r="V1619">
        <v>45505.313622685186</v>
      </c>
    </row>
    <row r="1620" spans="1:22" x14ac:dyDescent="0.3">
      <c r="A1620" t="s">
        <v>94</v>
      </c>
      <c r="B1620" t="s">
        <v>95</v>
      </c>
      <c r="C1620" t="s">
        <v>93</v>
      </c>
      <c r="D1620" s="29">
        <v>45867</v>
      </c>
      <c r="E1620" s="161">
        <v>0</v>
      </c>
      <c r="F1620" s="161">
        <v>0</v>
      </c>
      <c r="G1620" s="161">
        <v>0</v>
      </c>
      <c r="H1620" s="161">
        <v>0</v>
      </c>
      <c r="L1620">
        <v>230.46225200000001</v>
      </c>
      <c r="R1620">
        <v>259.32575300000002</v>
      </c>
      <c r="S1620">
        <v>259.32575300000002</v>
      </c>
      <c r="T1620" s="194">
        <v>259.32575300000002</v>
      </c>
      <c r="U1620" t="s">
        <v>193</v>
      </c>
      <c r="V1620">
        <v>45708.400694444441</v>
      </c>
    </row>
    <row r="1621" spans="1:22" x14ac:dyDescent="0.3">
      <c r="A1621" t="s">
        <v>94</v>
      </c>
      <c r="B1621" t="s">
        <v>95</v>
      </c>
      <c r="C1621" t="s">
        <v>88</v>
      </c>
      <c r="D1621" s="29">
        <v>45867</v>
      </c>
      <c r="E1621" s="161">
        <v>0</v>
      </c>
      <c r="F1621" s="161">
        <v>0</v>
      </c>
      <c r="G1621" s="161">
        <v>0</v>
      </c>
      <c r="H1621" s="161">
        <v>0</v>
      </c>
      <c r="R1621">
        <v>99.740673999999999</v>
      </c>
      <c r="S1621">
        <v>99.740673999999999</v>
      </c>
      <c r="T1621" s="194">
        <v>99.740673999999999</v>
      </c>
      <c r="U1621" t="s">
        <v>193</v>
      </c>
      <c r="V1621">
        <v>45505.313622685186</v>
      </c>
    </row>
    <row r="1622" spans="1:22" x14ac:dyDescent="0.3">
      <c r="A1622" t="s">
        <v>94</v>
      </c>
      <c r="B1622" t="s">
        <v>95</v>
      </c>
      <c r="C1622" t="s">
        <v>93</v>
      </c>
      <c r="D1622" s="29">
        <v>45868</v>
      </c>
      <c r="E1622" s="161">
        <v>0</v>
      </c>
      <c r="F1622" s="161">
        <v>0</v>
      </c>
      <c r="G1622" s="161">
        <v>0</v>
      </c>
      <c r="H1622" s="161">
        <v>0</v>
      </c>
      <c r="L1622">
        <v>230.46225200000001</v>
      </c>
      <c r="R1622">
        <v>259.32575300000002</v>
      </c>
      <c r="S1622">
        <v>259.32575300000002</v>
      </c>
      <c r="T1622" s="194">
        <v>259.32575300000002</v>
      </c>
      <c r="U1622" t="s">
        <v>193</v>
      </c>
      <c r="V1622">
        <v>45708.400671296295</v>
      </c>
    </row>
    <row r="1623" spans="1:22" x14ac:dyDescent="0.3">
      <c r="A1623" t="s">
        <v>94</v>
      </c>
      <c r="B1623" t="s">
        <v>95</v>
      </c>
      <c r="C1623" t="s">
        <v>88</v>
      </c>
      <c r="D1623" s="29">
        <v>45868</v>
      </c>
      <c r="E1623" s="161">
        <v>0</v>
      </c>
      <c r="F1623" s="161">
        <v>0</v>
      </c>
      <c r="G1623" s="161">
        <v>0</v>
      </c>
      <c r="H1623" s="161">
        <v>0</v>
      </c>
      <c r="R1623">
        <v>99.740673999999999</v>
      </c>
      <c r="S1623">
        <v>99.740673999999999</v>
      </c>
      <c r="T1623" s="194">
        <v>99.740673999999999</v>
      </c>
      <c r="U1623" t="s">
        <v>193</v>
      </c>
      <c r="V1623">
        <v>45505.313634259262</v>
      </c>
    </row>
    <row r="1624" spans="1:22" x14ac:dyDescent="0.3">
      <c r="A1624" t="s">
        <v>94</v>
      </c>
      <c r="B1624" t="s">
        <v>95</v>
      </c>
      <c r="C1624" t="s">
        <v>93</v>
      </c>
      <c r="D1624" s="29">
        <v>45869</v>
      </c>
      <c r="E1624" s="161">
        <v>0</v>
      </c>
      <c r="F1624" s="161">
        <v>0</v>
      </c>
      <c r="G1624" s="161">
        <v>0</v>
      </c>
      <c r="H1624" s="161">
        <v>0</v>
      </c>
      <c r="L1624">
        <v>230.46225200000001</v>
      </c>
      <c r="R1624">
        <v>259.32575300000002</v>
      </c>
      <c r="S1624">
        <v>259.32575300000002</v>
      </c>
      <c r="T1624" s="194">
        <v>259.32575300000002</v>
      </c>
      <c r="U1624" t="s">
        <v>193</v>
      </c>
      <c r="V1624">
        <v>45708.400775462964</v>
      </c>
    </row>
    <row r="1625" spans="1:22" x14ac:dyDescent="0.3">
      <c r="A1625" t="s">
        <v>94</v>
      </c>
      <c r="B1625" t="s">
        <v>95</v>
      </c>
      <c r="C1625" t="s">
        <v>88</v>
      </c>
      <c r="D1625" s="29">
        <v>45869</v>
      </c>
      <c r="E1625" s="161">
        <v>0</v>
      </c>
      <c r="F1625" s="161">
        <v>0</v>
      </c>
      <c r="G1625" s="161">
        <v>0</v>
      </c>
      <c r="H1625" s="161">
        <v>0</v>
      </c>
      <c r="R1625">
        <v>99.740673999999999</v>
      </c>
      <c r="S1625">
        <v>99.740673999999999</v>
      </c>
      <c r="T1625" s="194">
        <v>99.740673999999999</v>
      </c>
      <c r="U1625" t="s">
        <v>193</v>
      </c>
      <c r="V1625">
        <v>45505.313634259262</v>
      </c>
    </row>
    <row r="1626" spans="1:22" x14ac:dyDescent="0.3">
      <c r="A1626" t="s">
        <v>94</v>
      </c>
      <c r="B1626" t="s">
        <v>95</v>
      </c>
      <c r="C1626" t="s">
        <v>93</v>
      </c>
      <c r="D1626" s="29">
        <v>45870</v>
      </c>
      <c r="E1626" s="161">
        <v>0</v>
      </c>
      <c r="F1626" s="161">
        <v>0</v>
      </c>
      <c r="G1626" s="161">
        <v>0</v>
      </c>
      <c r="H1626" s="161">
        <v>0</v>
      </c>
      <c r="L1626">
        <v>230.46225200000001</v>
      </c>
      <c r="R1626">
        <v>259.32575300000002</v>
      </c>
      <c r="S1626">
        <v>259.32575300000002</v>
      </c>
      <c r="T1626" s="194">
        <v>259.32575300000002</v>
      </c>
      <c r="U1626" t="s">
        <v>193</v>
      </c>
      <c r="V1626">
        <v>45708.401620370372</v>
      </c>
    </row>
    <row r="1627" spans="1:22" x14ac:dyDescent="0.3">
      <c r="A1627" t="s">
        <v>94</v>
      </c>
      <c r="B1627" t="s">
        <v>95</v>
      </c>
      <c r="C1627" t="s">
        <v>88</v>
      </c>
      <c r="D1627" s="29">
        <v>45870</v>
      </c>
      <c r="E1627" s="161">
        <v>0</v>
      </c>
      <c r="F1627" s="161">
        <v>0</v>
      </c>
      <c r="G1627" s="161">
        <v>0</v>
      </c>
      <c r="H1627" s="161">
        <v>0</v>
      </c>
      <c r="R1627">
        <v>99.740673999999999</v>
      </c>
      <c r="S1627">
        <v>99.740673999999999</v>
      </c>
      <c r="T1627" s="194">
        <v>99.740673999999999</v>
      </c>
      <c r="U1627" t="s">
        <v>193</v>
      </c>
      <c r="V1627">
        <v>45536.31349537037</v>
      </c>
    </row>
    <row r="1628" spans="1:22" x14ac:dyDescent="0.3">
      <c r="A1628" t="s">
        <v>94</v>
      </c>
      <c r="B1628" t="s">
        <v>95</v>
      </c>
      <c r="C1628" t="s">
        <v>93</v>
      </c>
      <c r="D1628" s="29">
        <v>45871</v>
      </c>
      <c r="E1628" s="161">
        <v>0</v>
      </c>
      <c r="F1628" s="161">
        <v>0</v>
      </c>
      <c r="G1628" s="161">
        <v>0</v>
      </c>
      <c r="H1628" s="161">
        <v>0</v>
      </c>
      <c r="L1628">
        <v>230.46225200000001</v>
      </c>
      <c r="R1628">
        <v>259.32575300000002</v>
      </c>
      <c r="S1628">
        <v>259.32575300000002</v>
      </c>
      <c r="T1628" s="194">
        <v>259.32575300000002</v>
      </c>
      <c r="U1628" t="s">
        <v>193</v>
      </c>
      <c r="V1628">
        <v>45708.400648148148</v>
      </c>
    </row>
    <row r="1629" spans="1:22" x14ac:dyDescent="0.3">
      <c r="A1629" t="s">
        <v>94</v>
      </c>
      <c r="B1629" t="s">
        <v>95</v>
      </c>
      <c r="C1629" t="s">
        <v>88</v>
      </c>
      <c r="D1629" s="29">
        <v>45871</v>
      </c>
      <c r="E1629" s="161">
        <v>0</v>
      </c>
      <c r="F1629" s="161">
        <v>0</v>
      </c>
      <c r="G1629" s="161">
        <v>0</v>
      </c>
      <c r="H1629" s="161">
        <v>0</v>
      </c>
      <c r="R1629">
        <v>99.740673999999999</v>
      </c>
      <c r="S1629">
        <v>99.740673999999999</v>
      </c>
      <c r="T1629" s="194">
        <v>99.740673999999999</v>
      </c>
      <c r="U1629" t="s">
        <v>193</v>
      </c>
      <c r="V1629">
        <v>45536.313472222224</v>
      </c>
    </row>
    <row r="1630" spans="1:22" x14ac:dyDescent="0.3">
      <c r="A1630" t="s">
        <v>94</v>
      </c>
      <c r="B1630" t="s">
        <v>95</v>
      </c>
      <c r="C1630" t="s">
        <v>93</v>
      </c>
      <c r="D1630" s="29">
        <v>45872</v>
      </c>
      <c r="E1630" s="161">
        <v>0</v>
      </c>
      <c r="F1630" s="161">
        <v>0</v>
      </c>
      <c r="G1630" s="161">
        <v>0</v>
      </c>
      <c r="H1630" s="161">
        <v>0</v>
      </c>
      <c r="L1630">
        <v>230.46225200000001</v>
      </c>
      <c r="R1630">
        <v>259.32575300000002</v>
      </c>
      <c r="S1630">
        <v>259.32575300000002</v>
      </c>
      <c r="T1630" s="194">
        <v>259.32575300000002</v>
      </c>
      <c r="U1630" t="s">
        <v>193</v>
      </c>
      <c r="V1630">
        <v>45708.401631944442</v>
      </c>
    </row>
    <row r="1631" spans="1:22" x14ac:dyDescent="0.3">
      <c r="A1631" t="s">
        <v>94</v>
      </c>
      <c r="B1631" t="s">
        <v>95</v>
      </c>
      <c r="C1631" t="s">
        <v>88</v>
      </c>
      <c r="D1631" s="29">
        <v>45872</v>
      </c>
      <c r="E1631" s="161">
        <v>0</v>
      </c>
      <c r="F1631" s="161">
        <v>0</v>
      </c>
      <c r="G1631" s="161">
        <v>0</v>
      </c>
      <c r="H1631" s="161">
        <v>0</v>
      </c>
      <c r="R1631">
        <v>99.740673999999999</v>
      </c>
      <c r="S1631">
        <v>99.740673999999999</v>
      </c>
      <c r="T1631" s="194">
        <v>99.740673999999999</v>
      </c>
      <c r="U1631" t="s">
        <v>193</v>
      </c>
      <c r="V1631">
        <v>45536.313402777778</v>
      </c>
    </row>
    <row r="1632" spans="1:22" x14ac:dyDescent="0.3">
      <c r="A1632" t="s">
        <v>94</v>
      </c>
      <c r="B1632" t="s">
        <v>95</v>
      </c>
      <c r="C1632" t="s">
        <v>93</v>
      </c>
      <c r="D1632" s="29">
        <v>45873</v>
      </c>
      <c r="E1632" s="161">
        <v>4.5396814051786749E-2</v>
      </c>
      <c r="F1632" s="161">
        <v>4.5396814051786749E-2</v>
      </c>
      <c r="G1632" s="161">
        <v>0.15164615370845957</v>
      </c>
      <c r="H1632" s="161">
        <v>0.15164615370845957</v>
      </c>
      <c r="J1632">
        <v>220</v>
      </c>
      <c r="K1632">
        <v>220</v>
      </c>
      <c r="L1632">
        <v>230.46225200000001</v>
      </c>
      <c r="R1632">
        <v>259.32575300000002</v>
      </c>
      <c r="S1632">
        <v>220</v>
      </c>
      <c r="T1632" s="194">
        <v>220</v>
      </c>
      <c r="U1632" t="s">
        <v>193</v>
      </c>
      <c r="V1632">
        <v>45708.401747685188</v>
      </c>
    </row>
    <row r="1633" spans="1:22" x14ac:dyDescent="0.3">
      <c r="A1633" t="s">
        <v>94</v>
      </c>
      <c r="B1633" t="s">
        <v>95</v>
      </c>
      <c r="C1633" t="s">
        <v>88</v>
      </c>
      <c r="D1633" s="29">
        <v>45873</v>
      </c>
      <c r="E1633" s="161">
        <v>0</v>
      </c>
      <c r="F1633" s="161">
        <v>0</v>
      </c>
      <c r="G1633" s="161">
        <v>0</v>
      </c>
      <c r="H1633" s="161">
        <v>0</v>
      </c>
      <c r="R1633">
        <v>99.740673999999999</v>
      </c>
      <c r="S1633">
        <v>99.740673999999999</v>
      </c>
      <c r="T1633" s="194">
        <v>99.740673999999999</v>
      </c>
      <c r="U1633" t="s">
        <v>193</v>
      </c>
      <c r="V1633">
        <v>45536.313506944447</v>
      </c>
    </row>
    <row r="1634" spans="1:22" x14ac:dyDescent="0.3">
      <c r="A1634" t="s">
        <v>94</v>
      </c>
      <c r="B1634" t="s">
        <v>95</v>
      </c>
      <c r="C1634" t="s">
        <v>93</v>
      </c>
      <c r="D1634" s="29">
        <v>45874</v>
      </c>
      <c r="E1634" s="161">
        <v>4.5396814051786749E-2</v>
      </c>
      <c r="F1634" s="161">
        <v>4.5396814051786749E-2</v>
      </c>
      <c r="G1634" s="161">
        <v>0.15164615370845957</v>
      </c>
      <c r="H1634" s="161">
        <v>0.15164615370845957</v>
      </c>
      <c r="J1634">
        <v>220</v>
      </c>
      <c r="K1634">
        <v>220</v>
      </c>
      <c r="L1634">
        <v>230.46225200000001</v>
      </c>
      <c r="R1634">
        <v>259.32575300000002</v>
      </c>
      <c r="S1634">
        <v>220</v>
      </c>
      <c r="T1634" s="194">
        <v>220</v>
      </c>
      <c r="U1634" t="s">
        <v>193</v>
      </c>
      <c r="V1634">
        <v>45708.401574074072</v>
      </c>
    </row>
    <row r="1635" spans="1:22" x14ac:dyDescent="0.3">
      <c r="A1635" t="s">
        <v>94</v>
      </c>
      <c r="B1635" t="s">
        <v>95</v>
      </c>
      <c r="C1635" t="s">
        <v>88</v>
      </c>
      <c r="D1635" s="29">
        <v>45874</v>
      </c>
      <c r="E1635" s="161">
        <v>0</v>
      </c>
      <c r="F1635" s="161">
        <v>0</v>
      </c>
      <c r="G1635" s="161">
        <v>0</v>
      </c>
      <c r="H1635" s="161">
        <v>0</v>
      </c>
      <c r="R1635">
        <v>99.740673999999999</v>
      </c>
      <c r="S1635">
        <v>99.740673999999999</v>
      </c>
      <c r="T1635" s="194">
        <v>99.740673999999999</v>
      </c>
      <c r="U1635" t="s">
        <v>193</v>
      </c>
      <c r="V1635">
        <v>45536.31349537037</v>
      </c>
    </row>
    <row r="1636" spans="1:22" x14ac:dyDescent="0.3">
      <c r="A1636" t="s">
        <v>94</v>
      </c>
      <c r="B1636" t="s">
        <v>95</v>
      </c>
      <c r="C1636" t="s">
        <v>93</v>
      </c>
      <c r="D1636" s="29">
        <v>45875</v>
      </c>
      <c r="E1636" s="161">
        <v>4.5396814051786749E-2</v>
      </c>
      <c r="F1636" s="161">
        <v>4.5396814051786749E-2</v>
      </c>
      <c r="G1636" s="161">
        <v>0.15164615370845957</v>
      </c>
      <c r="H1636" s="161">
        <v>0.15164615370845957</v>
      </c>
      <c r="J1636">
        <v>220</v>
      </c>
      <c r="K1636">
        <v>220</v>
      </c>
      <c r="L1636">
        <v>230.46225200000001</v>
      </c>
      <c r="R1636">
        <v>259.32575300000002</v>
      </c>
      <c r="S1636">
        <v>220</v>
      </c>
      <c r="T1636" s="194">
        <v>220</v>
      </c>
      <c r="U1636" t="s">
        <v>193</v>
      </c>
      <c r="V1636">
        <v>45708.400729166664</v>
      </c>
    </row>
    <row r="1637" spans="1:22" x14ac:dyDescent="0.3">
      <c r="A1637" t="s">
        <v>94</v>
      </c>
      <c r="B1637" t="s">
        <v>95</v>
      </c>
      <c r="C1637" t="s">
        <v>88</v>
      </c>
      <c r="D1637" s="29">
        <v>45875</v>
      </c>
      <c r="E1637" s="161">
        <v>0</v>
      </c>
      <c r="F1637" s="161">
        <v>0</v>
      </c>
      <c r="G1637" s="161">
        <v>0</v>
      </c>
      <c r="H1637" s="161">
        <v>0</v>
      </c>
      <c r="R1637">
        <v>99.740673999999999</v>
      </c>
      <c r="S1637">
        <v>99.740673999999999</v>
      </c>
      <c r="T1637" s="194">
        <v>99.740673999999999</v>
      </c>
      <c r="U1637" t="s">
        <v>193</v>
      </c>
      <c r="V1637">
        <v>45536.313275462962</v>
      </c>
    </row>
    <row r="1638" spans="1:22" x14ac:dyDescent="0.3">
      <c r="A1638" t="s">
        <v>94</v>
      </c>
      <c r="B1638" t="s">
        <v>95</v>
      </c>
      <c r="C1638" t="s">
        <v>93</v>
      </c>
      <c r="D1638" s="29">
        <v>45876</v>
      </c>
      <c r="E1638" s="161">
        <v>4.5396814051786749E-2</v>
      </c>
      <c r="F1638" s="161">
        <v>4.5396814051786749E-2</v>
      </c>
      <c r="G1638" s="161">
        <v>0.15164615370845957</v>
      </c>
      <c r="H1638" s="161">
        <v>0.15164615370845957</v>
      </c>
      <c r="J1638">
        <v>220</v>
      </c>
      <c r="K1638">
        <v>220</v>
      </c>
      <c r="L1638">
        <v>230.46225200000001</v>
      </c>
      <c r="R1638">
        <v>259.32575300000002</v>
      </c>
      <c r="S1638">
        <v>220</v>
      </c>
      <c r="T1638" s="194">
        <v>220</v>
      </c>
      <c r="U1638" t="s">
        <v>193</v>
      </c>
      <c r="V1638">
        <v>45708.400752314818</v>
      </c>
    </row>
    <row r="1639" spans="1:22" x14ac:dyDescent="0.3">
      <c r="A1639" t="s">
        <v>94</v>
      </c>
      <c r="B1639" t="s">
        <v>95</v>
      </c>
      <c r="C1639" t="s">
        <v>88</v>
      </c>
      <c r="D1639" s="29">
        <v>45876</v>
      </c>
      <c r="E1639" s="161">
        <v>0</v>
      </c>
      <c r="F1639" s="161">
        <v>0</v>
      </c>
      <c r="G1639" s="161">
        <v>0</v>
      </c>
      <c r="H1639" s="161">
        <v>0</v>
      </c>
      <c r="R1639">
        <v>99.740673999999999</v>
      </c>
      <c r="S1639">
        <v>99.740673999999999</v>
      </c>
      <c r="T1639" s="194">
        <v>99.740673999999999</v>
      </c>
      <c r="U1639" t="s">
        <v>193</v>
      </c>
      <c r="V1639">
        <v>45536.313321759262</v>
      </c>
    </row>
    <row r="1640" spans="1:22" x14ac:dyDescent="0.3">
      <c r="A1640" t="s">
        <v>94</v>
      </c>
      <c r="B1640" t="s">
        <v>95</v>
      </c>
      <c r="C1640" t="s">
        <v>93</v>
      </c>
      <c r="D1640" s="29">
        <v>45877</v>
      </c>
      <c r="E1640" s="161">
        <v>4.5396814051786749E-2</v>
      </c>
      <c r="F1640" s="161">
        <v>4.5396814051786749E-2</v>
      </c>
      <c r="G1640" s="161">
        <v>0.15164615370845957</v>
      </c>
      <c r="H1640" s="161">
        <v>0.15164615370845957</v>
      </c>
      <c r="J1640">
        <v>220</v>
      </c>
      <c r="K1640">
        <v>220</v>
      </c>
      <c r="L1640">
        <v>230.46225200000001</v>
      </c>
      <c r="R1640">
        <v>259.32575300000002</v>
      </c>
      <c r="S1640">
        <v>220</v>
      </c>
      <c r="T1640" s="194">
        <v>220</v>
      </c>
      <c r="U1640" t="s">
        <v>193</v>
      </c>
      <c r="V1640">
        <v>45708.400949074072</v>
      </c>
    </row>
    <row r="1641" spans="1:22" x14ac:dyDescent="0.3">
      <c r="A1641" t="s">
        <v>94</v>
      </c>
      <c r="B1641" t="s">
        <v>95</v>
      </c>
      <c r="C1641" t="s">
        <v>88</v>
      </c>
      <c r="D1641" s="29">
        <v>45877</v>
      </c>
      <c r="E1641" s="161">
        <v>0</v>
      </c>
      <c r="F1641" s="161">
        <v>0</v>
      </c>
      <c r="G1641" s="161">
        <v>0</v>
      </c>
      <c r="H1641" s="161">
        <v>0</v>
      </c>
      <c r="R1641">
        <v>99.740673999999999</v>
      </c>
      <c r="S1641">
        <v>99.740673999999999</v>
      </c>
      <c r="T1641" s="194">
        <v>99.740673999999999</v>
      </c>
      <c r="U1641" t="s">
        <v>193</v>
      </c>
      <c r="V1641">
        <v>45536.313506944447</v>
      </c>
    </row>
    <row r="1642" spans="1:22" x14ac:dyDescent="0.3">
      <c r="A1642" t="s">
        <v>94</v>
      </c>
      <c r="B1642" t="s">
        <v>95</v>
      </c>
      <c r="C1642" t="s">
        <v>93</v>
      </c>
      <c r="D1642" s="29">
        <v>45878</v>
      </c>
      <c r="E1642" s="161">
        <v>4.5396814051786749E-2</v>
      </c>
      <c r="F1642" s="161">
        <v>4.5396814051786749E-2</v>
      </c>
      <c r="G1642" s="161">
        <v>0.15164615370845957</v>
      </c>
      <c r="H1642" s="161">
        <v>0.15164615370845957</v>
      </c>
      <c r="J1642">
        <v>220</v>
      </c>
      <c r="K1642">
        <v>220</v>
      </c>
      <c r="L1642">
        <v>230.46225200000001</v>
      </c>
      <c r="R1642">
        <v>259.32575300000002</v>
      </c>
      <c r="S1642">
        <v>220</v>
      </c>
      <c r="T1642" s="194">
        <v>220</v>
      </c>
      <c r="U1642" t="s">
        <v>193</v>
      </c>
      <c r="V1642">
        <v>45708.401041666664</v>
      </c>
    </row>
    <row r="1643" spans="1:22" x14ac:dyDescent="0.3">
      <c r="A1643" t="s">
        <v>94</v>
      </c>
      <c r="B1643" t="s">
        <v>95</v>
      </c>
      <c r="C1643" t="s">
        <v>88</v>
      </c>
      <c r="D1643" s="29">
        <v>45878</v>
      </c>
      <c r="E1643" s="161">
        <v>0</v>
      </c>
      <c r="F1643" s="161">
        <v>0</v>
      </c>
      <c r="G1643" s="161">
        <v>0</v>
      </c>
      <c r="H1643" s="161">
        <v>0</v>
      </c>
      <c r="R1643">
        <v>99.740673999999999</v>
      </c>
      <c r="S1643">
        <v>99.740673999999999</v>
      </c>
      <c r="T1643" s="194">
        <v>99.740673999999999</v>
      </c>
      <c r="U1643" t="s">
        <v>193</v>
      </c>
      <c r="V1643">
        <v>45536.313506944447</v>
      </c>
    </row>
    <row r="1644" spans="1:22" x14ac:dyDescent="0.3">
      <c r="A1644" t="s">
        <v>94</v>
      </c>
      <c r="B1644" t="s">
        <v>95</v>
      </c>
      <c r="C1644" t="s">
        <v>93</v>
      </c>
      <c r="D1644" s="29">
        <v>45879</v>
      </c>
      <c r="E1644" s="161">
        <v>4.5396814051786749E-2</v>
      </c>
      <c r="F1644" s="161">
        <v>4.5396814051786749E-2</v>
      </c>
      <c r="G1644" s="161">
        <v>0.15164615370845957</v>
      </c>
      <c r="H1644" s="161">
        <v>0.15164615370845957</v>
      </c>
      <c r="J1644">
        <v>220</v>
      </c>
      <c r="K1644">
        <v>220</v>
      </c>
      <c r="L1644">
        <v>230.46225200000001</v>
      </c>
      <c r="R1644">
        <v>259.32575300000002</v>
      </c>
      <c r="S1644">
        <v>220</v>
      </c>
      <c r="T1644" s="194">
        <v>220</v>
      </c>
      <c r="U1644" t="s">
        <v>193</v>
      </c>
      <c r="V1644">
        <v>45708.401006944441</v>
      </c>
    </row>
    <row r="1645" spans="1:22" x14ac:dyDescent="0.3">
      <c r="A1645" t="s">
        <v>94</v>
      </c>
      <c r="B1645" t="s">
        <v>95</v>
      </c>
      <c r="C1645" t="s">
        <v>88</v>
      </c>
      <c r="D1645" s="29">
        <v>45879</v>
      </c>
      <c r="E1645" s="161">
        <v>0</v>
      </c>
      <c r="F1645" s="161">
        <v>0</v>
      </c>
      <c r="G1645" s="161">
        <v>0</v>
      </c>
      <c r="H1645" s="161">
        <v>0</v>
      </c>
      <c r="R1645">
        <v>99.740673999999999</v>
      </c>
      <c r="S1645">
        <v>99.740673999999999</v>
      </c>
      <c r="T1645" s="194">
        <v>99.740673999999999</v>
      </c>
      <c r="U1645" t="s">
        <v>193</v>
      </c>
      <c r="V1645">
        <v>45536.313506944447</v>
      </c>
    </row>
    <row r="1646" spans="1:22" x14ac:dyDescent="0.3">
      <c r="A1646" t="s">
        <v>94</v>
      </c>
      <c r="B1646" t="s">
        <v>95</v>
      </c>
      <c r="C1646" t="s">
        <v>93</v>
      </c>
      <c r="D1646" s="29">
        <v>45880</v>
      </c>
      <c r="E1646" s="161">
        <v>4.5396814051786749E-2</v>
      </c>
      <c r="F1646" s="161">
        <v>4.5396814051786749E-2</v>
      </c>
      <c r="G1646" s="161">
        <v>0.15164615370845957</v>
      </c>
      <c r="H1646" s="161">
        <v>0.15164615370845957</v>
      </c>
      <c r="J1646">
        <v>220</v>
      </c>
      <c r="K1646">
        <v>220</v>
      </c>
      <c r="L1646">
        <v>230.46225200000001</v>
      </c>
      <c r="R1646">
        <v>259.32575300000002</v>
      </c>
      <c r="S1646">
        <v>220</v>
      </c>
      <c r="T1646" s="194">
        <v>220</v>
      </c>
      <c r="U1646" t="s">
        <v>193</v>
      </c>
      <c r="V1646">
        <v>45708.401458333334</v>
      </c>
    </row>
    <row r="1647" spans="1:22" x14ac:dyDescent="0.3">
      <c r="A1647" t="s">
        <v>94</v>
      </c>
      <c r="B1647" t="s">
        <v>95</v>
      </c>
      <c r="C1647" t="s">
        <v>88</v>
      </c>
      <c r="D1647" s="29">
        <v>45880</v>
      </c>
      <c r="E1647" s="161">
        <v>0</v>
      </c>
      <c r="F1647" s="161">
        <v>0</v>
      </c>
      <c r="G1647" s="161">
        <v>0</v>
      </c>
      <c r="H1647" s="161">
        <v>0</v>
      </c>
      <c r="R1647">
        <v>99.740673999999999</v>
      </c>
      <c r="S1647">
        <v>99.740673999999999</v>
      </c>
      <c r="T1647" s="194">
        <v>99.740673999999999</v>
      </c>
      <c r="U1647" t="s">
        <v>193</v>
      </c>
      <c r="V1647">
        <v>45536.313518518517</v>
      </c>
    </row>
    <row r="1648" spans="1:22" x14ac:dyDescent="0.3">
      <c r="A1648" t="s">
        <v>94</v>
      </c>
      <c r="B1648" t="s">
        <v>95</v>
      </c>
      <c r="C1648" t="s">
        <v>93</v>
      </c>
      <c r="D1648" s="29">
        <v>45881</v>
      </c>
      <c r="E1648" s="161">
        <v>4.5396814051786749E-2</v>
      </c>
      <c r="F1648" s="161">
        <v>4.5396814051786749E-2</v>
      </c>
      <c r="G1648" s="161">
        <v>0.15164615370845957</v>
      </c>
      <c r="H1648" s="161">
        <v>0.15164615370845957</v>
      </c>
      <c r="J1648">
        <v>220</v>
      </c>
      <c r="K1648">
        <v>220</v>
      </c>
      <c r="L1648">
        <v>230.46225200000001</v>
      </c>
      <c r="R1648">
        <v>259.32575300000002</v>
      </c>
      <c r="S1648">
        <v>220</v>
      </c>
      <c r="T1648" s="194">
        <v>220</v>
      </c>
      <c r="U1648" t="s">
        <v>193</v>
      </c>
      <c r="V1648">
        <v>45708.401701388888</v>
      </c>
    </row>
    <row r="1649" spans="1:22" x14ac:dyDescent="0.3">
      <c r="A1649" t="s">
        <v>94</v>
      </c>
      <c r="B1649" t="s">
        <v>95</v>
      </c>
      <c r="C1649" t="s">
        <v>88</v>
      </c>
      <c r="D1649" s="29">
        <v>45881</v>
      </c>
      <c r="E1649" s="161">
        <v>0</v>
      </c>
      <c r="F1649" s="161">
        <v>0</v>
      </c>
      <c r="G1649" s="161">
        <v>0</v>
      </c>
      <c r="H1649" s="161">
        <v>0</v>
      </c>
      <c r="R1649">
        <v>99.740673999999999</v>
      </c>
      <c r="S1649">
        <v>99.740673999999999</v>
      </c>
      <c r="T1649" s="194">
        <v>99.740673999999999</v>
      </c>
      <c r="U1649" t="s">
        <v>193</v>
      </c>
      <c r="V1649">
        <v>45536.313518518517</v>
      </c>
    </row>
    <row r="1650" spans="1:22" x14ac:dyDescent="0.3">
      <c r="A1650" t="s">
        <v>94</v>
      </c>
      <c r="B1650" t="s">
        <v>95</v>
      </c>
      <c r="C1650" t="s">
        <v>93</v>
      </c>
      <c r="D1650" s="29">
        <v>45882</v>
      </c>
      <c r="E1650" s="161">
        <v>4.5396814051786749E-2</v>
      </c>
      <c r="F1650" s="161">
        <v>4.5396814051786749E-2</v>
      </c>
      <c r="G1650" s="161">
        <v>0.15164615370845957</v>
      </c>
      <c r="H1650" s="161">
        <v>0.15164615370845957</v>
      </c>
      <c r="J1650">
        <v>220</v>
      </c>
      <c r="K1650">
        <v>220</v>
      </c>
      <c r="L1650">
        <v>230.46225200000001</v>
      </c>
      <c r="R1650">
        <v>259.32575300000002</v>
      </c>
      <c r="S1650">
        <v>220</v>
      </c>
      <c r="T1650" s="194">
        <v>220</v>
      </c>
      <c r="U1650" t="s">
        <v>193</v>
      </c>
      <c r="V1650">
        <v>45708.400787037041</v>
      </c>
    </row>
    <row r="1651" spans="1:22" x14ac:dyDescent="0.3">
      <c r="A1651" t="s">
        <v>94</v>
      </c>
      <c r="B1651" t="s">
        <v>95</v>
      </c>
      <c r="C1651" t="s">
        <v>88</v>
      </c>
      <c r="D1651" s="29">
        <v>45882</v>
      </c>
      <c r="E1651" s="161">
        <v>0</v>
      </c>
      <c r="F1651" s="161">
        <v>0</v>
      </c>
      <c r="G1651" s="161">
        <v>0</v>
      </c>
      <c r="H1651" s="161">
        <v>0</v>
      </c>
      <c r="R1651">
        <v>99.740673999999999</v>
      </c>
      <c r="S1651">
        <v>99.740673999999999</v>
      </c>
      <c r="T1651" s="194">
        <v>99.740673999999999</v>
      </c>
      <c r="U1651" t="s">
        <v>193</v>
      </c>
      <c r="V1651">
        <v>45536.313530092593</v>
      </c>
    </row>
    <row r="1652" spans="1:22" x14ac:dyDescent="0.3">
      <c r="A1652" t="s">
        <v>94</v>
      </c>
      <c r="B1652" t="s">
        <v>95</v>
      </c>
      <c r="C1652" t="s">
        <v>93</v>
      </c>
      <c r="D1652" s="29">
        <v>45883</v>
      </c>
      <c r="E1652" s="161">
        <v>4.5396814051786749E-2</v>
      </c>
      <c r="F1652" s="161">
        <v>4.5396814051786749E-2</v>
      </c>
      <c r="G1652" s="161">
        <v>0.15164615370845957</v>
      </c>
      <c r="H1652" s="161">
        <v>0.15164615370845957</v>
      </c>
      <c r="J1652">
        <v>220</v>
      </c>
      <c r="K1652">
        <v>220</v>
      </c>
      <c r="L1652">
        <v>230.46225200000001</v>
      </c>
      <c r="R1652">
        <v>259.32575300000002</v>
      </c>
      <c r="S1652">
        <v>220</v>
      </c>
      <c r="T1652" s="194">
        <v>220</v>
      </c>
      <c r="U1652" t="s">
        <v>193</v>
      </c>
      <c r="V1652">
        <v>45708.401701388888</v>
      </c>
    </row>
    <row r="1653" spans="1:22" x14ac:dyDescent="0.3">
      <c r="A1653" t="s">
        <v>94</v>
      </c>
      <c r="B1653" t="s">
        <v>95</v>
      </c>
      <c r="C1653" t="s">
        <v>88</v>
      </c>
      <c r="D1653" s="29">
        <v>45883</v>
      </c>
      <c r="E1653" s="161">
        <v>0</v>
      </c>
      <c r="F1653" s="161">
        <v>0</v>
      </c>
      <c r="G1653" s="161">
        <v>0</v>
      </c>
      <c r="H1653" s="161">
        <v>0</v>
      </c>
      <c r="R1653">
        <v>99.740673999999999</v>
      </c>
      <c r="S1653">
        <v>99.740673999999999</v>
      </c>
      <c r="T1653" s="194">
        <v>99.740673999999999</v>
      </c>
      <c r="U1653" t="s">
        <v>193</v>
      </c>
      <c r="V1653">
        <v>45536.313530092593</v>
      </c>
    </row>
    <row r="1654" spans="1:22" x14ac:dyDescent="0.3">
      <c r="A1654" t="s">
        <v>94</v>
      </c>
      <c r="B1654" t="s">
        <v>95</v>
      </c>
      <c r="C1654" t="s">
        <v>93</v>
      </c>
      <c r="D1654" s="29">
        <v>45884</v>
      </c>
      <c r="E1654" s="161">
        <v>4.5396814051786749E-2</v>
      </c>
      <c r="F1654" s="161">
        <v>4.5396814051786749E-2</v>
      </c>
      <c r="G1654" s="161">
        <v>0.15164615370845957</v>
      </c>
      <c r="H1654" s="161">
        <v>0.15164615370845957</v>
      </c>
      <c r="J1654">
        <v>220</v>
      </c>
      <c r="K1654">
        <v>220</v>
      </c>
      <c r="L1654">
        <v>230.46225200000001</v>
      </c>
      <c r="R1654">
        <v>259.32575300000002</v>
      </c>
      <c r="S1654">
        <v>220</v>
      </c>
      <c r="T1654" s="194">
        <v>220</v>
      </c>
      <c r="U1654" t="s">
        <v>193</v>
      </c>
      <c r="V1654">
        <v>45708.401076388887</v>
      </c>
    </row>
    <row r="1655" spans="1:22" x14ac:dyDescent="0.3">
      <c r="A1655" t="s">
        <v>94</v>
      </c>
      <c r="B1655" t="s">
        <v>95</v>
      </c>
      <c r="C1655" t="s">
        <v>88</v>
      </c>
      <c r="D1655" s="29">
        <v>45884</v>
      </c>
      <c r="E1655" s="161">
        <v>0</v>
      </c>
      <c r="F1655" s="161">
        <v>0</v>
      </c>
      <c r="G1655" s="161">
        <v>0</v>
      </c>
      <c r="H1655" s="161">
        <v>0</v>
      </c>
      <c r="R1655">
        <v>99.740673999999999</v>
      </c>
      <c r="S1655">
        <v>99.740673999999999</v>
      </c>
      <c r="T1655" s="194">
        <v>99.740673999999999</v>
      </c>
      <c r="U1655" t="s">
        <v>193</v>
      </c>
      <c r="V1655">
        <v>45536.313530092593</v>
      </c>
    </row>
    <row r="1656" spans="1:22" x14ac:dyDescent="0.3">
      <c r="A1656" t="s">
        <v>94</v>
      </c>
      <c r="B1656" t="s">
        <v>95</v>
      </c>
      <c r="C1656" t="s">
        <v>93</v>
      </c>
      <c r="D1656" s="29">
        <v>45885</v>
      </c>
      <c r="E1656" s="161">
        <v>4.5396814051786749E-2</v>
      </c>
      <c r="F1656" s="161">
        <v>4.5396814051786749E-2</v>
      </c>
      <c r="G1656" s="161">
        <v>0.15164615370845957</v>
      </c>
      <c r="H1656" s="161">
        <v>0.15164615370845957</v>
      </c>
      <c r="J1656">
        <v>220</v>
      </c>
      <c r="K1656">
        <v>220</v>
      </c>
      <c r="L1656">
        <v>230.46225200000001</v>
      </c>
      <c r="R1656">
        <v>259.32575300000002</v>
      </c>
      <c r="S1656">
        <v>220</v>
      </c>
      <c r="T1656" s="194">
        <v>220</v>
      </c>
      <c r="U1656" t="s">
        <v>193</v>
      </c>
      <c r="V1656">
        <v>45708.401666666665</v>
      </c>
    </row>
    <row r="1657" spans="1:22" x14ac:dyDescent="0.3">
      <c r="A1657" t="s">
        <v>94</v>
      </c>
      <c r="B1657" t="s">
        <v>95</v>
      </c>
      <c r="C1657" t="s">
        <v>88</v>
      </c>
      <c r="D1657" s="29">
        <v>45885</v>
      </c>
      <c r="E1657" s="161">
        <v>0</v>
      </c>
      <c r="F1657" s="161">
        <v>0</v>
      </c>
      <c r="G1657" s="161">
        <v>0</v>
      </c>
      <c r="H1657" s="161">
        <v>0</v>
      </c>
      <c r="R1657">
        <v>99.740673999999999</v>
      </c>
      <c r="S1657">
        <v>99.740673999999999</v>
      </c>
      <c r="T1657" s="194">
        <v>99.740673999999999</v>
      </c>
      <c r="U1657" t="s">
        <v>193</v>
      </c>
      <c r="V1657">
        <v>45536.31354166667</v>
      </c>
    </row>
    <row r="1658" spans="1:22" x14ac:dyDescent="0.3">
      <c r="A1658" t="s">
        <v>94</v>
      </c>
      <c r="B1658" t="s">
        <v>95</v>
      </c>
      <c r="C1658" t="s">
        <v>93</v>
      </c>
      <c r="D1658" s="29">
        <v>45886</v>
      </c>
      <c r="E1658" s="161">
        <v>4.5396814051786749E-2</v>
      </c>
      <c r="F1658" s="161">
        <v>4.5396814051786749E-2</v>
      </c>
      <c r="G1658" s="161">
        <v>0.15164615370845957</v>
      </c>
      <c r="H1658" s="161">
        <v>0.15164615370845957</v>
      </c>
      <c r="J1658">
        <v>220</v>
      </c>
      <c r="K1658">
        <v>220</v>
      </c>
      <c r="L1658">
        <v>230.46225200000001</v>
      </c>
      <c r="R1658">
        <v>259.32575300000002</v>
      </c>
      <c r="S1658">
        <v>220</v>
      </c>
      <c r="T1658" s="194">
        <v>220</v>
      </c>
      <c r="U1658" t="s">
        <v>193</v>
      </c>
      <c r="V1658">
        <v>45708.401134259257</v>
      </c>
    </row>
    <row r="1659" spans="1:22" x14ac:dyDescent="0.3">
      <c r="A1659" t="s">
        <v>94</v>
      </c>
      <c r="B1659" t="s">
        <v>95</v>
      </c>
      <c r="C1659" t="s">
        <v>88</v>
      </c>
      <c r="D1659" s="29">
        <v>45886</v>
      </c>
      <c r="E1659" s="161">
        <v>0</v>
      </c>
      <c r="F1659" s="161">
        <v>0</v>
      </c>
      <c r="G1659" s="161">
        <v>0</v>
      </c>
      <c r="H1659" s="161">
        <v>0</v>
      </c>
      <c r="R1659">
        <v>99.740673999999999</v>
      </c>
      <c r="S1659">
        <v>99.740673999999999</v>
      </c>
      <c r="T1659" s="194">
        <v>99.740673999999999</v>
      </c>
      <c r="U1659" t="s">
        <v>193</v>
      </c>
      <c r="V1659">
        <v>45536.31354166667</v>
      </c>
    </row>
    <row r="1660" spans="1:22" x14ac:dyDescent="0.3">
      <c r="A1660" t="s">
        <v>94</v>
      </c>
      <c r="B1660" t="s">
        <v>95</v>
      </c>
      <c r="C1660" t="s">
        <v>93</v>
      </c>
      <c r="D1660" s="29">
        <v>45887</v>
      </c>
      <c r="E1660" s="161">
        <v>0.26235208358547157</v>
      </c>
      <c r="F1660" s="161">
        <v>0.26235208358547157</v>
      </c>
      <c r="G1660" s="161">
        <v>0.344453846047446</v>
      </c>
      <c r="H1660" s="161">
        <v>0.344453846047446</v>
      </c>
      <c r="J1660">
        <v>170</v>
      </c>
      <c r="K1660">
        <v>170</v>
      </c>
      <c r="L1660">
        <v>230.46225200000001</v>
      </c>
      <c r="R1660">
        <v>259.32575300000002</v>
      </c>
      <c r="S1660">
        <v>170</v>
      </c>
      <c r="T1660" s="194">
        <v>170</v>
      </c>
      <c r="U1660" t="s">
        <v>193</v>
      </c>
      <c r="V1660">
        <v>45708.400567129633</v>
      </c>
    </row>
    <row r="1661" spans="1:22" x14ac:dyDescent="0.3">
      <c r="A1661" t="s">
        <v>94</v>
      </c>
      <c r="B1661" t="s">
        <v>95</v>
      </c>
      <c r="C1661" t="s">
        <v>88</v>
      </c>
      <c r="D1661" s="29">
        <v>45887</v>
      </c>
      <c r="E1661" s="161">
        <v>0</v>
      </c>
      <c r="F1661" s="161">
        <v>0</v>
      </c>
      <c r="G1661" s="161">
        <v>0</v>
      </c>
      <c r="H1661" s="161">
        <v>0</v>
      </c>
      <c r="R1661">
        <v>99.740673999999999</v>
      </c>
      <c r="S1661">
        <v>99.740673999999999</v>
      </c>
      <c r="T1661" s="194">
        <v>99.740673999999999</v>
      </c>
      <c r="U1661" t="s">
        <v>193</v>
      </c>
      <c r="V1661">
        <v>45536.31354166667</v>
      </c>
    </row>
    <row r="1662" spans="1:22" x14ac:dyDescent="0.3">
      <c r="A1662" t="s">
        <v>94</v>
      </c>
      <c r="B1662" t="s">
        <v>95</v>
      </c>
      <c r="C1662" t="s">
        <v>93</v>
      </c>
      <c r="D1662" s="29">
        <v>45888</v>
      </c>
      <c r="E1662" s="161">
        <v>0.34913419139894553</v>
      </c>
      <c r="F1662" s="161">
        <v>0.34913419139894553</v>
      </c>
      <c r="G1662" s="161">
        <v>0.42157692298304061</v>
      </c>
      <c r="H1662" s="161">
        <v>0.42157692298304061</v>
      </c>
      <c r="J1662">
        <v>150</v>
      </c>
      <c r="K1662">
        <v>150</v>
      </c>
      <c r="L1662">
        <v>230.46225200000001</v>
      </c>
      <c r="R1662">
        <v>259.32575300000002</v>
      </c>
      <c r="S1662">
        <v>150</v>
      </c>
      <c r="T1662" s="194">
        <v>150</v>
      </c>
      <c r="U1662" t="s">
        <v>193</v>
      </c>
      <c r="V1662">
        <v>45708.401608796295</v>
      </c>
    </row>
    <row r="1663" spans="1:22" x14ac:dyDescent="0.3">
      <c r="A1663" t="s">
        <v>94</v>
      </c>
      <c r="B1663" t="s">
        <v>95</v>
      </c>
      <c r="C1663" t="s">
        <v>88</v>
      </c>
      <c r="D1663" s="29">
        <v>45888</v>
      </c>
      <c r="E1663" s="161">
        <v>0</v>
      </c>
      <c r="F1663" s="161">
        <v>0</v>
      </c>
      <c r="G1663" s="161">
        <v>0</v>
      </c>
      <c r="H1663" s="161">
        <v>0</v>
      </c>
      <c r="R1663">
        <v>99.740673999999999</v>
      </c>
      <c r="S1663">
        <v>99.740673999999999</v>
      </c>
      <c r="T1663" s="194">
        <v>99.740673999999999</v>
      </c>
      <c r="U1663" t="s">
        <v>193</v>
      </c>
      <c r="V1663">
        <v>45536.31354166667</v>
      </c>
    </row>
    <row r="1664" spans="1:22" x14ac:dyDescent="0.3">
      <c r="A1664" t="s">
        <v>94</v>
      </c>
      <c r="B1664" t="s">
        <v>95</v>
      </c>
      <c r="C1664" t="s">
        <v>93</v>
      </c>
      <c r="D1664" s="29">
        <v>45889</v>
      </c>
      <c r="E1664" s="161">
        <v>0.26235208358547157</v>
      </c>
      <c r="F1664" s="161">
        <v>0.26235208358547157</v>
      </c>
      <c r="G1664" s="161">
        <v>0.344453846047446</v>
      </c>
      <c r="H1664" s="161">
        <v>0.344453846047446</v>
      </c>
      <c r="J1664">
        <v>170</v>
      </c>
      <c r="K1664">
        <v>170</v>
      </c>
      <c r="L1664">
        <v>230.46225200000001</v>
      </c>
      <c r="R1664">
        <v>259.32575300000002</v>
      </c>
      <c r="S1664">
        <v>170</v>
      </c>
      <c r="T1664" s="194">
        <v>170</v>
      </c>
      <c r="U1664" t="s">
        <v>193</v>
      </c>
      <c r="V1664">
        <v>45708.400925925926</v>
      </c>
    </row>
    <row r="1665" spans="1:22" x14ac:dyDescent="0.3">
      <c r="A1665" t="s">
        <v>94</v>
      </c>
      <c r="B1665" t="s">
        <v>95</v>
      </c>
      <c r="C1665" t="s">
        <v>88</v>
      </c>
      <c r="D1665" s="29">
        <v>45889</v>
      </c>
      <c r="E1665" s="161">
        <v>0</v>
      </c>
      <c r="F1665" s="161">
        <v>0</v>
      </c>
      <c r="G1665" s="161">
        <v>0</v>
      </c>
      <c r="H1665" s="161">
        <v>0</v>
      </c>
      <c r="R1665">
        <v>99.740673999999999</v>
      </c>
      <c r="S1665">
        <v>99.740673999999999</v>
      </c>
      <c r="T1665" s="194">
        <v>99.740673999999999</v>
      </c>
      <c r="U1665" t="s">
        <v>193</v>
      </c>
      <c r="V1665">
        <v>45536.31354166667</v>
      </c>
    </row>
    <row r="1666" spans="1:22" x14ac:dyDescent="0.3">
      <c r="A1666" t="s">
        <v>94</v>
      </c>
      <c r="B1666" t="s">
        <v>95</v>
      </c>
      <c r="C1666" t="s">
        <v>93</v>
      </c>
      <c r="D1666" s="29">
        <v>45890</v>
      </c>
      <c r="E1666" s="161">
        <v>0.26235208358547157</v>
      </c>
      <c r="F1666" s="161">
        <v>0.26235208358547157</v>
      </c>
      <c r="G1666" s="161">
        <v>0.344453846047446</v>
      </c>
      <c r="H1666" s="161">
        <v>0.344453846047446</v>
      </c>
      <c r="J1666">
        <v>170</v>
      </c>
      <c r="K1666">
        <v>170</v>
      </c>
      <c r="L1666">
        <v>230.46225200000001</v>
      </c>
      <c r="R1666">
        <v>259.32575300000002</v>
      </c>
      <c r="S1666">
        <v>170</v>
      </c>
      <c r="T1666" s="194">
        <v>170</v>
      </c>
      <c r="U1666" t="s">
        <v>193</v>
      </c>
      <c r="V1666">
        <v>45708.401689814818</v>
      </c>
    </row>
    <row r="1667" spans="1:22" x14ac:dyDescent="0.3">
      <c r="A1667" t="s">
        <v>94</v>
      </c>
      <c r="B1667" t="s">
        <v>95</v>
      </c>
      <c r="C1667" t="s">
        <v>88</v>
      </c>
      <c r="D1667" s="29">
        <v>45890</v>
      </c>
      <c r="E1667" s="161">
        <v>0</v>
      </c>
      <c r="F1667" s="161">
        <v>0</v>
      </c>
      <c r="G1667" s="161">
        <v>0</v>
      </c>
      <c r="H1667" s="161">
        <v>0</v>
      </c>
      <c r="R1667">
        <v>99.740673999999999</v>
      </c>
      <c r="S1667">
        <v>99.740673999999999</v>
      </c>
      <c r="T1667" s="194">
        <v>99.740673999999999</v>
      </c>
      <c r="U1667" t="s">
        <v>193</v>
      </c>
      <c r="V1667">
        <v>45536.31355324074</v>
      </c>
    </row>
    <row r="1668" spans="1:22" x14ac:dyDescent="0.3">
      <c r="A1668" t="s">
        <v>94</v>
      </c>
      <c r="B1668" t="s">
        <v>95</v>
      </c>
      <c r="C1668" t="s">
        <v>93</v>
      </c>
      <c r="D1668" s="29">
        <v>45891</v>
      </c>
      <c r="E1668" s="161">
        <v>0.26235208358547157</v>
      </c>
      <c r="F1668" s="161">
        <v>0.26235208358547157</v>
      </c>
      <c r="G1668" s="161">
        <v>0.344453846047446</v>
      </c>
      <c r="H1668" s="161">
        <v>0.344453846047446</v>
      </c>
      <c r="J1668">
        <v>170</v>
      </c>
      <c r="K1668">
        <v>170</v>
      </c>
      <c r="L1668">
        <v>230.46225200000001</v>
      </c>
      <c r="R1668">
        <v>259.32575300000002</v>
      </c>
      <c r="S1668">
        <v>170</v>
      </c>
      <c r="T1668" s="194">
        <v>170</v>
      </c>
      <c r="U1668" t="s">
        <v>193</v>
      </c>
      <c r="V1668">
        <v>45708.400949074072</v>
      </c>
    </row>
    <row r="1669" spans="1:22" x14ac:dyDescent="0.3">
      <c r="A1669" t="s">
        <v>94</v>
      </c>
      <c r="B1669" t="s">
        <v>95</v>
      </c>
      <c r="C1669" t="s">
        <v>88</v>
      </c>
      <c r="D1669" s="29">
        <v>45891</v>
      </c>
      <c r="E1669" s="161">
        <v>0</v>
      </c>
      <c r="F1669" s="161">
        <v>0</v>
      </c>
      <c r="G1669" s="161">
        <v>0</v>
      </c>
      <c r="H1669" s="161">
        <v>0</v>
      </c>
      <c r="R1669">
        <v>99.740673999999999</v>
      </c>
      <c r="S1669">
        <v>99.740673999999999</v>
      </c>
      <c r="T1669" s="194">
        <v>99.740673999999999</v>
      </c>
      <c r="U1669" t="s">
        <v>193</v>
      </c>
      <c r="V1669">
        <v>45536.31355324074</v>
      </c>
    </row>
    <row r="1670" spans="1:22" x14ac:dyDescent="0.3">
      <c r="A1670" t="s">
        <v>94</v>
      </c>
      <c r="B1670" t="s">
        <v>95</v>
      </c>
      <c r="C1670" t="s">
        <v>93</v>
      </c>
      <c r="D1670" s="29">
        <v>45892</v>
      </c>
      <c r="E1670" s="161">
        <v>0.26235208358547157</v>
      </c>
      <c r="F1670" s="161">
        <v>0.26235208358547157</v>
      </c>
      <c r="G1670" s="161">
        <v>0.344453846047446</v>
      </c>
      <c r="H1670" s="161">
        <v>0.344453846047446</v>
      </c>
      <c r="J1670">
        <v>170</v>
      </c>
      <c r="K1670">
        <v>170</v>
      </c>
      <c r="L1670">
        <v>230.46225200000001</v>
      </c>
      <c r="R1670">
        <v>259.32575300000002</v>
      </c>
      <c r="S1670">
        <v>170</v>
      </c>
      <c r="T1670" s="194">
        <v>170</v>
      </c>
      <c r="U1670" t="s">
        <v>193</v>
      </c>
      <c r="V1670">
        <v>45708.400625000002</v>
      </c>
    </row>
    <row r="1671" spans="1:22" x14ac:dyDescent="0.3">
      <c r="A1671" t="s">
        <v>94</v>
      </c>
      <c r="B1671" t="s">
        <v>95</v>
      </c>
      <c r="C1671" t="s">
        <v>88</v>
      </c>
      <c r="D1671" s="29">
        <v>45892</v>
      </c>
      <c r="E1671" s="161">
        <v>0</v>
      </c>
      <c r="F1671" s="161">
        <v>0</v>
      </c>
      <c r="G1671" s="161">
        <v>0</v>
      </c>
      <c r="H1671" s="161">
        <v>0</v>
      </c>
      <c r="R1671">
        <v>99.740673999999999</v>
      </c>
      <c r="S1671">
        <v>99.740673999999999</v>
      </c>
      <c r="T1671" s="194">
        <v>99.740673999999999</v>
      </c>
      <c r="U1671" t="s">
        <v>193</v>
      </c>
      <c r="V1671">
        <v>45536.31355324074</v>
      </c>
    </row>
    <row r="1672" spans="1:22" x14ac:dyDescent="0.3">
      <c r="A1672" t="s">
        <v>94</v>
      </c>
      <c r="B1672" t="s">
        <v>95</v>
      </c>
      <c r="C1672" t="s">
        <v>93</v>
      </c>
      <c r="D1672" s="29">
        <v>45893</v>
      </c>
      <c r="E1672" s="161">
        <v>0.26235208358547157</v>
      </c>
      <c r="F1672" s="161">
        <v>0.26235208358547157</v>
      </c>
      <c r="G1672" s="161">
        <v>0.344453846047446</v>
      </c>
      <c r="H1672" s="161">
        <v>0.344453846047446</v>
      </c>
      <c r="J1672">
        <v>170</v>
      </c>
      <c r="K1672">
        <v>170</v>
      </c>
      <c r="L1672">
        <v>230.46225200000001</v>
      </c>
      <c r="R1672">
        <v>259.32575300000002</v>
      </c>
      <c r="S1672">
        <v>170</v>
      </c>
      <c r="T1672" s="194">
        <v>170</v>
      </c>
      <c r="U1672" t="s">
        <v>193</v>
      </c>
      <c r="V1672">
        <v>45708.401134259257</v>
      </c>
    </row>
    <row r="1673" spans="1:22" x14ac:dyDescent="0.3">
      <c r="A1673" t="s">
        <v>94</v>
      </c>
      <c r="B1673" t="s">
        <v>95</v>
      </c>
      <c r="C1673" t="s">
        <v>88</v>
      </c>
      <c r="D1673" s="29">
        <v>45893</v>
      </c>
      <c r="E1673" s="161">
        <v>0</v>
      </c>
      <c r="F1673" s="161">
        <v>0</v>
      </c>
      <c r="G1673" s="161">
        <v>0</v>
      </c>
      <c r="H1673" s="161">
        <v>0</v>
      </c>
      <c r="R1673">
        <v>99.740673999999999</v>
      </c>
      <c r="S1673">
        <v>99.740673999999999</v>
      </c>
      <c r="T1673" s="194">
        <v>99.740673999999999</v>
      </c>
      <c r="U1673" t="s">
        <v>193</v>
      </c>
      <c r="V1673">
        <v>45536.313564814816</v>
      </c>
    </row>
    <row r="1674" spans="1:22" x14ac:dyDescent="0.3">
      <c r="A1674" t="s">
        <v>94</v>
      </c>
      <c r="B1674" t="s">
        <v>95</v>
      </c>
      <c r="C1674" t="s">
        <v>93</v>
      </c>
      <c r="D1674" s="29">
        <v>45894</v>
      </c>
      <c r="E1674" s="161">
        <v>1</v>
      </c>
      <c r="F1674" s="161">
        <v>1</v>
      </c>
      <c r="G1674" s="161">
        <v>1</v>
      </c>
      <c r="H1674" s="161">
        <v>1</v>
      </c>
      <c r="J1674">
        <v>0</v>
      </c>
      <c r="K1674">
        <v>0</v>
      </c>
      <c r="L1674">
        <v>230.46225200000001</v>
      </c>
      <c r="R1674">
        <v>259.32575300000002</v>
      </c>
      <c r="S1674">
        <v>0</v>
      </c>
      <c r="T1674" s="194">
        <v>0</v>
      </c>
      <c r="U1674" t="s">
        <v>193</v>
      </c>
      <c r="V1674">
        <v>45708.401087962964</v>
      </c>
    </row>
    <row r="1675" spans="1:22" x14ac:dyDescent="0.3">
      <c r="A1675" t="s">
        <v>94</v>
      </c>
      <c r="B1675" t="s">
        <v>95</v>
      </c>
      <c r="C1675" t="s">
        <v>88</v>
      </c>
      <c r="D1675" s="29">
        <v>45894</v>
      </c>
      <c r="E1675" s="161">
        <v>0</v>
      </c>
      <c r="F1675" s="161">
        <v>0</v>
      </c>
      <c r="G1675" s="161">
        <v>1</v>
      </c>
      <c r="H1675" s="161">
        <v>1</v>
      </c>
      <c r="J1675">
        <v>0</v>
      </c>
      <c r="K1675">
        <v>0</v>
      </c>
      <c r="R1675">
        <v>99.740673999999999</v>
      </c>
      <c r="S1675">
        <v>0</v>
      </c>
      <c r="T1675" s="194">
        <v>0</v>
      </c>
      <c r="U1675" t="s">
        <v>193</v>
      </c>
      <c r="V1675">
        <v>45536.313576388886</v>
      </c>
    </row>
    <row r="1676" spans="1:22" x14ac:dyDescent="0.3">
      <c r="A1676" t="s">
        <v>94</v>
      </c>
      <c r="B1676" t="s">
        <v>95</v>
      </c>
      <c r="C1676" t="s">
        <v>93</v>
      </c>
      <c r="D1676" s="29">
        <v>45895</v>
      </c>
      <c r="E1676" s="161">
        <v>1</v>
      </c>
      <c r="F1676" s="161">
        <v>1</v>
      </c>
      <c r="G1676" s="161">
        <v>1</v>
      </c>
      <c r="H1676" s="161">
        <v>1</v>
      </c>
      <c r="J1676">
        <v>0</v>
      </c>
      <c r="K1676">
        <v>0</v>
      </c>
      <c r="L1676">
        <v>230.46225200000001</v>
      </c>
      <c r="R1676">
        <v>259.32575300000002</v>
      </c>
      <c r="S1676">
        <v>0</v>
      </c>
      <c r="T1676" s="194">
        <v>0</v>
      </c>
      <c r="U1676" t="s">
        <v>193</v>
      </c>
      <c r="V1676">
        <v>45708.401145833333</v>
      </c>
    </row>
    <row r="1677" spans="1:22" x14ac:dyDescent="0.3">
      <c r="A1677" t="s">
        <v>94</v>
      </c>
      <c r="B1677" t="s">
        <v>95</v>
      </c>
      <c r="C1677" t="s">
        <v>88</v>
      </c>
      <c r="D1677" s="29">
        <v>45895</v>
      </c>
      <c r="E1677" s="161">
        <v>0</v>
      </c>
      <c r="F1677" s="161">
        <v>0</v>
      </c>
      <c r="G1677" s="161">
        <v>1</v>
      </c>
      <c r="H1677" s="161">
        <v>1</v>
      </c>
      <c r="J1677">
        <v>0</v>
      </c>
      <c r="K1677">
        <v>0</v>
      </c>
      <c r="R1677">
        <v>99.740673999999999</v>
      </c>
      <c r="S1677">
        <v>0</v>
      </c>
      <c r="T1677" s="194">
        <v>0</v>
      </c>
      <c r="U1677" t="s">
        <v>193</v>
      </c>
      <c r="V1677">
        <v>45536.313576388886</v>
      </c>
    </row>
    <row r="1678" spans="1:22" x14ac:dyDescent="0.3">
      <c r="A1678" t="s">
        <v>94</v>
      </c>
      <c r="B1678" t="s">
        <v>95</v>
      </c>
      <c r="C1678" t="s">
        <v>93</v>
      </c>
      <c r="D1678" s="29">
        <v>45896</v>
      </c>
      <c r="E1678" s="161">
        <v>1</v>
      </c>
      <c r="F1678" s="161">
        <v>1</v>
      </c>
      <c r="G1678" s="161">
        <v>1</v>
      </c>
      <c r="H1678" s="161">
        <v>1</v>
      </c>
      <c r="J1678">
        <v>0</v>
      </c>
      <c r="K1678">
        <v>0</v>
      </c>
      <c r="L1678">
        <v>230.46225200000001</v>
      </c>
      <c r="R1678">
        <v>259.32575300000002</v>
      </c>
      <c r="S1678">
        <v>0</v>
      </c>
      <c r="T1678" s="194">
        <v>0</v>
      </c>
      <c r="U1678" t="s">
        <v>193</v>
      </c>
      <c r="V1678">
        <v>45708.40053240741</v>
      </c>
    </row>
    <row r="1679" spans="1:22" x14ac:dyDescent="0.3">
      <c r="A1679" t="s">
        <v>94</v>
      </c>
      <c r="B1679" t="s">
        <v>95</v>
      </c>
      <c r="C1679" t="s">
        <v>88</v>
      </c>
      <c r="D1679" s="29">
        <v>45896</v>
      </c>
      <c r="E1679" s="161">
        <v>0</v>
      </c>
      <c r="F1679" s="161">
        <v>0</v>
      </c>
      <c r="G1679" s="161">
        <v>1</v>
      </c>
      <c r="H1679" s="161">
        <v>1</v>
      </c>
      <c r="J1679">
        <v>0</v>
      </c>
      <c r="K1679">
        <v>0</v>
      </c>
      <c r="R1679">
        <v>99.740673999999999</v>
      </c>
      <c r="S1679">
        <v>0</v>
      </c>
      <c r="T1679" s="194">
        <v>0</v>
      </c>
      <c r="U1679" t="s">
        <v>193</v>
      </c>
      <c r="V1679">
        <v>45536.313576388886</v>
      </c>
    </row>
    <row r="1680" spans="1:22" x14ac:dyDescent="0.3">
      <c r="A1680" t="s">
        <v>94</v>
      </c>
      <c r="B1680" t="s">
        <v>95</v>
      </c>
      <c r="C1680" t="s">
        <v>93</v>
      </c>
      <c r="D1680" s="29">
        <v>45897</v>
      </c>
      <c r="E1680" s="161">
        <v>1</v>
      </c>
      <c r="F1680" s="161">
        <v>1</v>
      </c>
      <c r="G1680" s="161">
        <v>1</v>
      </c>
      <c r="H1680" s="161">
        <v>1</v>
      </c>
      <c r="J1680">
        <v>0</v>
      </c>
      <c r="K1680">
        <v>0</v>
      </c>
      <c r="L1680">
        <v>230.46225200000001</v>
      </c>
      <c r="R1680">
        <v>259.32575300000002</v>
      </c>
      <c r="S1680">
        <v>0</v>
      </c>
      <c r="T1680" s="194">
        <v>0</v>
      </c>
      <c r="U1680" t="s">
        <v>193</v>
      </c>
      <c r="V1680">
        <v>45708.401354166665</v>
      </c>
    </row>
    <row r="1681" spans="1:22" x14ac:dyDescent="0.3">
      <c r="A1681" t="s">
        <v>94</v>
      </c>
      <c r="B1681" t="s">
        <v>95</v>
      </c>
      <c r="C1681" t="s">
        <v>88</v>
      </c>
      <c r="D1681" s="29">
        <v>45897</v>
      </c>
      <c r="E1681" s="161">
        <v>0</v>
      </c>
      <c r="F1681" s="161">
        <v>0</v>
      </c>
      <c r="G1681" s="161">
        <v>1</v>
      </c>
      <c r="H1681" s="161">
        <v>1</v>
      </c>
      <c r="J1681">
        <v>0</v>
      </c>
      <c r="K1681">
        <v>0</v>
      </c>
      <c r="R1681">
        <v>99.740673999999999</v>
      </c>
      <c r="S1681">
        <v>0</v>
      </c>
      <c r="T1681" s="194">
        <v>0</v>
      </c>
      <c r="U1681" t="s">
        <v>193</v>
      </c>
      <c r="V1681">
        <v>45536.313576388886</v>
      </c>
    </row>
    <row r="1682" spans="1:22" x14ac:dyDescent="0.3">
      <c r="A1682" t="s">
        <v>94</v>
      </c>
      <c r="B1682" t="s">
        <v>95</v>
      </c>
      <c r="C1682" t="s">
        <v>93</v>
      </c>
      <c r="D1682" s="29">
        <v>45898</v>
      </c>
      <c r="E1682" s="161">
        <v>1</v>
      </c>
      <c r="F1682" s="161">
        <v>1</v>
      </c>
      <c r="G1682" s="161">
        <v>1</v>
      </c>
      <c r="H1682" s="161">
        <v>1</v>
      </c>
      <c r="J1682">
        <v>0</v>
      </c>
      <c r="K1682">
        <v>0</v>
      </c>
      <c r="L1682">
        <v>230.46225200000001</v>
      </c>
      <c r="R1682">
        <v>259.32575300000002</v>
      </c>
      <c r="S1682">
        <v>0</v>
      </c>
      <c r="T1682" s="194">
        <v>0</v>
      </c>
      <c r="U1682" t="s">
        <v>193</v>
      </c>
      <c r="V1682">
        <v>45708.401678240742</v>
      </c>
    </row>
    <row r="1683" spans="1:22" x14ac:dyDescent="0.3">
      <c r="A1683" t="s">
        <v>94</v>
      </c>
      <c r="B1683" t="s">
        <v>95</v>
      </c>
      <c r="C1683" t="s">
        <v>88</v>
      </c>
      <c r="D1683" s="29">
        <v>45898</v>
      </c>
      <c r="E1683" s="161">
        <v>0</v>
      </c>
      <c r="F1683" s="161">
        <v>0</v>
      </c>
      <c r="G1683" s="161">
        <v>1</v>
      </c>
      <c r="H1683" s="161">
        <v>1</v>
      </c>
      <c r="J1683">
        <v>0</v>
      </c>
      <c r="K1683">
        <v>0</v>
      </c>
      <c r="R1683">
        <v>99.740673999999999</v>
      </c>
      <c r="S1683">
        <v>0</v>
      </c>
      <c r="T1683" s="194">
        <v>0</v>
      </c>
      <c r="U1683" t="s">
        <v>193</v>
      </c>
      <c r="V1683">
        <v>45536.313587962963</v>
      </c>
    </row>
    <row r="1684" spans="1:22" x14ac:dyDescent="0.3">
      <c r="A1684" t="s">
        <v>94</v>
      </c>
      <c r="B1684" t="s">
        <v>95</v>
      </c>
      <c r="C1684" t="s">
        <v>93</v>
      </c>
      <c r="D1684" s="29">
        <v>45899</v>
      </c>
      <c r="E1684" s="161">
        <v>1</v>
      </c>
      <c r="F1684" s="161">
        <v>1</v>
      </c>
      <c r="G1684" s="161">
        <v>1</v>
      </c>
      <c r="H1684" s="161">
        <v>1</v>
      </c>
      <c r="J1684">
        <v>0</v>
      </c>
      <c r="K1684">
        <v>0</v>
      </c>
      <c r="L1684">
        <v>230.46225200000001</v>
      </c>
      <c r="R1684">
        <v>259.32575300000002</v>
      </c>
      <c r="S1684">
        <v>0</v>
      </c>
      <c r="T1684" s="194">
        <v>0</v>
      </c>
      <c r="U1684" t="s">
        <v>193</v>
      </c>
      <c r="V1684">
        <v>45708.400752314818</v>
      </c>
    </row>
    <row r="1685" spans="1:22" x14ac:dyDescent="0.3">
      <c r="A1685" t="s">
        <v>94</v>
      </c>
      <c r="B1685" t="s">
        <v>95</v>
      </c>
      <c r="C1685" t="s">
        <v>88</v>
      </c>
      <c r="D1685" s="29">
        <v>45899</v>
      </c>
      <c r="E1685" s="161">
        <v>0</v>
      </c>
      <c r="F1685" s="161">
        <v>0</v>
      </c>
      <c r="G1685" s="161">
        <v>1</v>
      </c>
      <c r="H1685" s="161">
        <v>1</v>
      </c>
      <c r="J1685">
        <v>0</v>
      </c>
      <c r="K1685">
        <v>0</v>
      </c>
      <c r="R1685">
        <v>99.740673999999999</v>
      </c>
      <c r="S1685">
        <v>0</v>
      </c>
      <c r="T1685" s="194">
        <v>0</v>
      </c>
      <c r="U1685" t="s">
        <v>193</v>
      </c>
      <c r="V1685">
        <v>45536.313587962963</v>
      </c>
    </row>
    <row r="1686" spans="1:22" x14ac:dyDescent="0.3">
      <c r="A1686" t="s">
        <v>94</v>
      </c>
      <c r="B1686" t="s">
        <v>95</v>
      </c>
      <c r="C1686" t="s">
        <v>93</v>
      </c>
      <c r="D1686" s="29">
        <v>45900</v>
      </c>
      <c r="E1686" s="161">
        <v>1</v>
      </c>
      <c r="F1686" s="161">
        <v>1</v>
      </c>
      <c r="G1686" s="161">
        <v>1</v>
      </c>
      <c r="H1686" s="161">
        <v>1</v>
      </c>
      <c r="J1686">
        <v>0</v>
      </c>
      <c r="K1686">
        <v>0</v>
      </c>
      <c r="L1686">
        <v>230.46225200000001</v>
      </c>
      <c r="R1686">
        <v>259.32575300000002</v>
      </c>
      <c r="S1686">
        <v>0</v>
      </c>
      <c r="T1686" s="194">
        <v>0</v>
      </c>
      <c r="U1686" t="s">
        <v>193</v>
      </c>
      <c r="V1686">
        <v>45708.401006944441</v>
      </c>
    </row>
    <row r="1687" spans="1:22" x14ac:dyDescent="0.3">
      <c r="A1687" t="s">
        <v>94</v>
      </c>
      <c r="B1687" t="s">
        <v>95</v>
      </c>
      <c r="C1687" t="s">
        <v>88</v>
      </c>
      <c r="D1687" s="29">
        <v>45900</v>
      </c>
      <c r="E1687" s="161">
        <v>0</v>
      </c>
      <c r="F1687" s="161">
        <v>0</v>
      </c>
      <c r="G1687" s="161">
        <v>1</v>
      </c>
      <c r="H1687" s="161">
        <v>1</v>
      </c>
      <c r="J1687">
        <v>0</v>
      </c>
      <c r="K1687">
        <v>0</v>
      </c>
      <c r="R1687">
        <v>99.740673999999999</v>
      </c>
      <c r="S1687">
        <v>0</v>
      </c>
      <c r="T1687" s="194">
        <v>0</v>
      </c>
      <c r="U1687" t="s">
        <v>193</v>
      </c>
      <c r="V1687">
        <v>45536.313599537039</v>
      </c>
    </row>
    <row r="1688" spans="1:22" x14ac:dyDescent="0.3">
      <c r="A1688" t="s">
        <v>94</v>
      </c>
      <c r="B1688" t="s">
        <v>95</v>
      </c>
      <c r="C1688" t="s">
        <v>93</v>
      </c>
      <c r="D1688" s="29">
        <v>45901</v>
      </c>
      <c r="E1688" s="161">
        <v>1</v>
      </c>
      <c r="F1688" s="161">
        <v>1</v>
      </c>
      <c r="G1688" s="161">
        <v>1</v>
      </c>
      <c r="H1688" s="161">
        <v>1</v>
      </c>
      <c r="J1688">
        <v>0</v>
      </c>
      <c r="K1688">
        <v>0</v>
      </c>
      <c r="L1688">
        <v>230.46225200000001</v>
      </c>
      <c r="R1688">
        <v>259.32575300000002</v>
      </c>
      <c r="S1688">
        <v>0</v>
      </c>
      <c r="T1688" s="194">
        <v>0</v>
      </c>
      <c r="U1688" t="s">
        <v>193</v>
      </c>
      <c r="V1688">
        <v>45708.400682870371</v>
      </c>
    </row>
    <row r="1689" spans="1:22" x14ac:dyDescent="0.3">
      <c r="A1689" t="s">
        <v>94</v>
      </c>
      <c r="B1689" t="s">
        <v>95</v>
      </c>
      <c r="C1689" t="s">
        <v>88</v>
      </c>
      <c r="D1689" s="29">
        <v>45901</v>
      </c>
      <c r="E1689" s="161">
        <v>0</v>
      </c>
      <c r="F1689" s="161">
        <v>0</v>
      </c>
      <c r="G1689" s="161">
        <v>1</v>
      </c>
      <c r="H1689" s="161">
        <v>1</v>
      </c>
      <c r="J1689">
        <v>0</v>
      </c>
      <c r="K1689">
        <v>0</v>
      </c>
      <c r="R1689">
        <v>99.740673999999999</v>
      </c>
      <c r="S1689">
        <v>0</v>
      </c>
      <c r="T1689" s="194">
        <v>0</v>
      </c>
      <c r="U1689" t="s">
        <v>193</v>
      </c>
      <c r="V1689">
        <v>45566.312800925924</v>
      </c>
    </row>
    <row r="1690" spans="1:22" x14ac:dyDescent="0.3">
      <c r="A1690" t="s">
        <v>94</v>
      </c>
      <c r="B1690" t="s">
        <v>95</v>
      </c>
      <c r="C1690" t="s">
        <v>93</v>
      </c>
      <c r="D1690" s="29">
        <v>45902</v>
      </c>
      <c r="E1690" s="161">
        <v>1</v>
      </c>
      <c r="F1690" s="161">
        <v>1</v>
      </c>
      <c r="G1690" s="161">
        <v>1</v>
      </c>
      <c r="H1690" s="161">
        <v>1</v>
      </c>
      <c r="J1690">
        <v>0</v>
      </c>
      <c r="K1690">
        <v>0</v>
      </c>
      <c r="L1690">
        <v>230.46225200000001</v>
      </c>
      <c r="R1690">
        <v>259.32575300000002</v>
      </c>
      <c r="S1690">
        <v>0</v>
      </c>
      <c r="T1690" s="194">
        <v>0</v>
      </c>
      <c r="U1690" t="s">
        <v>193</v>
      </c>
      <c r="V1690">
        <v>45708.400810185187</v>
      </c>
    </row>
    <row r="1691" spans="1:22" x14ac:dyDescent="0.3">
      <c r="A1691" t="s">
        <v>94</v>
      </c>
      <c r="B1691" t="s">
        <v>95</v>
      </c>
      <c r="C1691" t="s">
        <v>88</v>
      </c>
      <c r="D1691" s="29">
        <v>45902</v>
      </c>
      <c r="E1691" s="161">
        <v>0</v>
      </c>
      <c r="F1691" s="161">
        <v>0</v>
      </c>
      <c r="G1691" s="161">
        <v>1</v>
      </c>
      <c r="H1691" s="161">
        <v>1</v>
      </c>
      <c r="J1691">
        <v>0</v>
      </c>
      <c r="K1691">
        <v>0</v>
      </c>
      <c r="R1691">
        <v>99.740673999999999</v>
      </c>
      <c r="S1691">
        <v>0</v>
      </c>
      <c r="T1691" s="194">
        <v>0</v>
      </c>
      <c r="U1691" t="s">
        <v>193</v>
      </c>
      <c r="V1691">
        <v>45566.313437500001</v>
      </c>
    </row>
    <row r="1692" spans="1:22" x14ac:dyDescent="0.3">
      <c r="A1692" t="s">
        <v>94</v>
      </c>
      <c r="B1692" t="s">
        <v>95</v>
      </c>
      <c r="C1692" t="s">
        <v>93</v>
      </c>
      <c r="D1692" s="29">
        <v>45903</v>
      </c>
      <c r="E1692" s="161">
        <v>1</v>
      </c>
      <c r="F1692" s="161">
        <v>1</v>
      </c>
      <c r="G1692" s="161">
        <v>1</v>
      </c>
      <c r="H1692" s="161">
        <v>1</v>
      </c>
      <c r="J1692">
        <v>0</v>
      </c>
      <c r="K1692">
        <v>0</v>
      </c>
      <c r="L1692">
        <v>230.46225200000001</v>
      </c>
      <c r="R1692">
        <v>259.32575300000002</v>
      </c>
      <c r="S1692">
        <v>0</v>
      </c>
      <c r="T1692" s="194">
        <v>0</v>
      </c>
      <c r="U1692" t="s">
        <v>193</v>
      </c>
      <c r="V1692">
        <v>45708.401631944442</v>
      </c>
    </row>
    <row r="1693" spans="1:22" x14ac:dyDescent="0.3">
      <c r="A1693" t="s">
        <v>94</v>
      </c>
      <c r="B1693" t="s">
        <v>95</v>
      </c>
      <c r="C1693" t="s">
        <v>88</v>
      </c>
      <c r="D1693" s="29">
        <v>45903</v>
      </c>
      <c r="E1693" s="161">
        <v>0</v>
      </c>
      <c r="F1693" s="161">
        <v>0</v>
      </c>
      <c r="G1693" s="161">
        <v>1</v>
      </c>
      <c r="H1693" s="161">
        <v>1</v>
      </c>
      <c r="J1693">
        <v>0</v>
      </c>
      <c r="K1693">
        <v>0</v>
      </c>
      <c r="R1693">
        <v>99.740673999999999</v>
      </c>
      <c r="S1693">
        <v>0</v>
      </c>
      <c r="T1693" s="194">
        <v>0</v>
      </c>
      <c r="U1693" t="s">
        <v>193</v>
      </c>
      <c r="V1693">
        <v>45566.313090277778</v>
      </c>
    </row>
    <row r="1694" spans="1:22" x14ac:dyDescent="0.3">
      <c r="A1694" t="s">
        <v>94</v>
      </c>
      <c r="B1694" t="s">
        <v>95</v>
      </c>
      <c r="C1694" t="s">
        <v>93</v>
      </c>
      <c r="D1694" s="29">
        <v>45904</v>
      </c>
      <c r="E1694" s="161">
        <v>1</v>
      </c>
      <c r="F1694" s="161">
        <v>1</v>
      </c>
      <c r="G1694" s="161">
        <v>1</v>
      </c>
      <c r="H1694" s="161">
        <v>1</v>
      </c>
      <c r="J1694">
        <v>0</v>
      </c>
      <c r="K1694">
        <v>0</v>
      </c>
      <c r="L1694">
        <v>230.46225200000001</v>
      </c>
      <c r="R1694">
        <v>259.32575300000002</v>
      </c>
      <c r="S1694">
        <v>0</v>
      </c>
      <c r="T1694" s="194">
        <v>0</v>
      </c>
      <c r="U1694" t="s">
        <v>193</v>
      </c>
      <c r="V1694">
        <v>45708.401469907411</v>
      </c>
    </row>
    <row r="1695" spans="1:22" x14ac:dyDescent="0.3">
      <c r="A1695" t="s">
        <v>94</v>
      </c>
      <c r="B1695" t="s">
        <v>95</v>
      </c>
      <c r="C1695" t="s">
        <v>88</v>
      </c>
      <c r="D1695" s="29">
        <v>45904</v>
      </c>
      <c r="E1695" s="161">
        <v>0</v>
      </c>
      <c r="F1695" s="161">
        <v>0</v>
      </c>
      <c r="G1695" s="161">
        <v>1</v>
      </c>
      <c r="H1695" s="161">
        <v>1</v>
      </c>
      <c r="J1695">
        <v>0</v>
      </c>
      <c r="K1695">
        <v>0</v>
      </c>
      <c r="R1695">
        <v>99.740673999999999</v>
      </c>
      <c r="S1695">
        <v>0</v>
      </c>
      <c r="T1695" s="194">
        <v>0</v>
      </c>
      <c r="U1695" t="s">
        <v>193</v>
      </c>
      <c r="V1695">
        <v>45566.313425925924</v>
      </c>
    </row>
    <row r="1696" spans="1:22" x14ac:dyDescent="0.3">
      <c r="A1696" t="s">
        <v>94</v>
      </c>
      <c r="B1696" t="s">
        <v>95</v>
      </c>
      <c r="C1696" t="s">
        <v>93</v>
      </c>
      <c r="D1696" s="29">
        <v>45905</v>
      </c>
      <c r="E1696" s="161">
        <v>1</v>
      </c>
      <c r="F1696" s="161">
        <v>1</v>
      </c>
      <c r="G1696" s="161">
        <v>1</v>
      </c>
      <c r="H1696" s="161">
        <v>1</v>
      </c>
      <c r="J1696">
        <v>0</v>
      </c>
      <c r="K1696">
        <v>0</v>
      </c>
      <c r="L1696">
        <v>230.46225200000001</v>
      </c>
      <c r="R1696">
        <v>259.32575300000002</v>
      </c>
      <c r="S1696">
        <v>0</v>
      </c>
      <c r="T1696" s="194">
        <v>0</v>
      </c>
      <c r="U1696" t="s">
        <v>193</v>
      </c>
      <c r="V1696">
        <v>45708.401446759257</v>
      </c>
    </row>
    <row r="1697" spans="1:22" x14ac:dyDescent="0.3">
      <c r="A1697" t="s">
        <v>94</v>
      </c>
      <c r="B1697" t="s">
        <v>95</v>
      </c>
      <c r="C1697" t="s">
        <v>88</v>
      </c>
      <c r="D1697" s="29">
        <v>45905</v>
      </c>
      <c r="E1697" s="161">
        <v>0</v>
      </c>
      <c r="F1697" s="161">
        <v>0</v>
      </c>
      <c r="G1697" s="161">
        <v>1</v>
      </c>
      <c r="H1697" s="161">
        <v>1</v>
      </c>
      <c r="J1697">
        <v>0</v>
      </c>
      <c r="K1697">
        <v>0</v>
      </c>
      <c r="R1697">
        <v>99.740673999999999</v>
      </c>
      <c r="S1697">
        <v>0</v>
      </c>
      <c r="T1697" s="194">
        <v>0</v>
      </c>
      <c r="U1697" t="s">
        <v>193</v>
      </c>
      <c r="V1697">
        <v>45566.313414351855</v>
      </c>
    </row>
    <row r="1698" spans="1:22" x14ac:dyDescent="0.3">
      <c r="A1698" t="s">
        <v>94</v>
      </c>
      <c r="B1698" t="s">
        <v>95</v>
      </c>
      <c r="C1698" t="s">
        <v>93</v>
      </c>
      <c r="D1698" s="29">
        <v>45906</v>
      </c>
      <c r="E1698" s="161">
        <v>1</v>
      </c>
      <c r="F1698" s="161">
        <v>1</v>
      </c>
      <c r="G1698" s="161">
        <v>1</v>
      </c>
      <c r="H1698" s="161">
        <v>1</v>
      </c>
      <c r="J1698">
        <v>0</v>
      </c>
      <c r="K1698">
        <v>0</v>
      </c>
      <c r="L1698">
        <v>230.46225200000001</v>
      </c>
      <c r="R1698">
        <v>259.32575300000002</v>
      </c>
      <c r="S1698">
        <v>0</v>
      </c>
      <c r="T1698" s="194">
        <v>0</v>
      </c>
      <c r="U1698" t="s">
        <v>193</v>
      </c>
      <c r="V1698">
        <v>45708.400821759256</v>
      </c>
    </row>
    <row r="1699" spans="1:22" x14ac:dyDescent="0.3">
      <c r="A1699" t="s">
        <v>94</v>
      </c>
      <c r="B1699" t="s">
        <v>95</v>
      </c>
      <c r="C1699" t="s">
        <v>88</v>
      </c>
      <c r="D1699" s="29">
        <v>45906</v>
      </c>
      <c r="E1699" s="161">
        <v>0</v>
      </c>
      <c r="F1699" s="161">
        <v>0</v>
      </c>
      <c r="G1699" s="161">
        <v>1</v>
      </c>
      <c r="H1699" s="161">
        <v>1</v>
      </c>
      <c r="J1699">
        <v>0</v>
      </c>
      <c r="K1699">
        <v>0</v>
      </c>
      <c r="R1699">
        <v>99.740673999999999</v>
      </c>
      <c r="S1699">
        <v>0</v>
      </c>
      <c r="T1699" s="194">
        <v>0</v>
      </c>
      <c r="U1699" t="s">
        <v>193</v>
      </c>
      <c r="V1699">
        <v>45566.313425925924</v>
      </c>
    </row>
    <row r="1700" spans="1:22" x14ac:dyDescent="0.3">
      <c r="A1700" t="s">
        <v>94</v>
      </c>
      <c r="B1700" t="s">
        <v>95</v>
      </c>
      <c r="C1700" t="s">
        <v>93</v>
      </c>
      <c r="D1700" s="29">
        <v>45907</v>
      </c>
      <c r="E1700" s="161">
        <v>1</v>
      </c>
      <c r="F1700" s="161">
        <v>1</v>
      </c>
      <c r="G1700" s="161">
        <v>1</v>
      </c>
      <c r="H1700" s="161">
        <v>1</v>
      </c>
      <c r="J1700">
        <v>0</v>
      </c>
      <c r="K1700">
        <v>0</v>
      </c>
      <c r="L1700">
        <v>230.46225200000001</v>
      </c>
      <c r="R1700">
        <v>259.32575300000002</v>
      </c>
      <c r="S1700">
        <v>0</v>
      </c>
      <c r="T1700" s="194">
        <v>0</v>
      </c>
      <c r="U1700" t="s">
        <v>193</v>
      </c>
      <c r="V1700">
        <v>45708.401712962965</v>
      </c>
    </row>
    <row r="1701" spans="1:22" x14ac:dyDescent="0.3">
      <c r="A1701" t="s">
        <v>94</v>
      </c>
      <c r="B1701" t="s">
        <v>95</v>
      </c>
      <c r="C1701" t="s">
        <v>88</v>
      </c>
      <c r="D1701" s="29">
        <v>45907</v>
      </c>
      <c r="E1701" s="161">
        <v>0</v>
      </c>
      <c r="F1701" s="161">
        <v>0</v>
      </c>
      <c r="G1701" s="161">
        <v>1</v>
      </c>
      <c r="H1701" s="161">
        <v>1</v>
      </c>
      <c r="J1701">
        <v>0</v>
      </c>
      <c r="K1701">
        <v>0</v>
      </c>
      <c r="R1701">
        <v>99.740673999999999</v>
      </c>
      <c r="S1701">
        <v>0</v>
      </c>
      <c r="T1701" s="194">
        <v>0</v>
      </c>
      <c r="U1701" t="s">
        <v>193</v>
      </c>
      <c r="V1701">
        <v>45566.313425925924</v>
      </c>
    </row>
    <row r="1702" spans="1:22" x14ac:dyDescent="0.3">
      <c r="A1702" t="s">
        <v>94</v>
      </c>
      <c r="B1702" t="s">
        <v>95</v>
      </c>
      <c r="C1702" t="s">
        <v>93</v>
      </c>
      <c r="D1702" s="29">
        <v>45908</v>
      </c>
      <c r="E1702" s="161">
        <v>1</v>
      </c>
      <c r="F1702" s="161">
        <v>1</v>
      </c>
      <c r="G1702" s="161">
        <v>1</v>
      </c>
      <c r="H1702" s="161">
        <v>1</v>
      </c>
      <c r="J1702">
        <v>0</v>
      </c>
      <c r="K1702">
        <v>0</v>
      </c>
      <c r="L1702">
        <v>230.46225200000001</v>
      </c>
      <c r="R1702">
        <v>259.32575300000002</v>
      </c>
      <c r="S1702">
        <v>0</v>
      </c>
      <c r="T1702" s="194">
        <v>0</v>
      </c>
      <c r="U1702" t="s">
        <v>193</v>
      </c>
      <c r="V1702">
        <v>45708.401076388887</v>
      </c>
    </row>
    <row r="1703" spans="1:22" x14ac:dyDescent="0.3">
      <c r="A1703" t="s">
        <v>94</v>
      </c>
      <c r="B1703" t="s">
        <v>95</v>
      </c>
      <c r="C1703" t="s">
        <v>88</v>
      </c>
      <c r="D1703" s="29">
        <v>45908</v>
      </c>
      <c r="E1703" s="161">
        <v>0</v>
      </c>
      <c r="F1703" s="161">
        <v>0</v>
      </c>
      <c r="G1703" s="161">
        <v>1</v>
      </c>
      <c r="H1703" s="161">
        <v>1</v>
      </c>
      <c r="J1703">
        <v>0</v>
      </c>
      <c r="K1703">
        <v>0</v>
      </c>
      <c r="R1703">
        <v>99.740673999999999</v>
      </c>
      <c r="S1703">
        <v>0</v>
      </c>
      <c r="T1703" s="194">
        <v>0</v>
      </c>
      <c r="U1703" t="s">
        <v>193</v>
      </c>
      <c r="V1703">
        <v>45566.313425925924</v>
      </c>
    </row>
    <row r="1704" spans="1:22" x14ac:dyDescent="0.3">
      <c r="A1704" t="s">
        <v>94</v>
      </c>
      <c r="B1704" t="s">
        <v>95</v>
      </c>
      <c r="C1704" t="s">
        <v>93</v>
      </c>
      <c r="D1704" s="29">
        <v>45909</v>
      </c>
      <c r="E1704" s="161">
        <v>1</v>
      </c>
      <c r="F1704" s="161">
        <v>1</v>
      </c>
      <c r="G1704" s="161">
        <v>1</v>
      </c>
      <c r="H1704" s="161">
        <v>1</v>
      </c>
      <c r="J1704">
        <v>0</v>
      </c>
      <c r="K1704">
        <v>0</v>
      </c>
      <c r="L1704">
        <v>230.46225200000001</v>
      </c>
      <c r="R1704">
        <v>259.32575300000002</v>
      </c>
      <c r="S1704">
        <v>0</v>
      </c>
      <c r="T1704" s="194">
        <v>0</v>
      </c>
      <c r="U1704" t="s">
        <v>193</v>
      </c>
      <c r="V1704">
        <v>45708.400891203702</v>
      </c>
    </row>
    <row r="1705" spans="1:22" x14ac:dyDescent="0.3">
      <c r="A1705" t="s">
        <v>94</v>
      </c>
      <c r="B1705" t="s">
        <v>95</v>
      </c>
      <c r="C1705" t="s">
        <v>88</v>
      </c>
      <c r="D1705" s="29">
        <v>45909</v>
      </c>
      <c r="E1705" s="161">
        <v>0</v>
      </c>
      <c r="F1705" s="161">
        <v>0</v>
      </c>
      <c r="G1705" s="161">
        <v>1</v>
      </c>
      <c r="H1705" s="161">
        <v>1</v>
      </c>
      <c r="J1705">
        <v>0</v>
      </c>
      <c r="K1705">
        <v>0</v>
      </c>
      <c r="R1705">
        <v>99.740673999999999</v>
      </c>
      <c r="S1705">
        <v>0</v>
      </c>
      <c r="T1705" s="194">
        <v>0</v>
      </c>
      <c r="U1705" t="s">
        <v>193</v>
      </c>
      <c r="V1705">
        <v>45566.313437500001</v>
      </c>
    </row>
    <row r="1706" spans="1:22" x14ac:dyDescent="0.3">
      <c r="A1706" t="s">
        <v>94</v>
      </c>
      <c r="B1706" t="s">
        <v>95</v>
      </c>
      <c r="C1706" t="s">
        <v>93</v>
      </c>
      <c r="D1706" s="29">
        <v>45910</v>
      </c>
      <c r="E1706" s="161">
        <v>1</v>
      </c>
      <c r="F1706" s="161">
        <v>1</v>
      </c>
      <c r="G1706" s="161">
        <v>1</v>
      </c>
      <c r="H1706" s="161">
        <v>1</v>
      </c>
      <c r="J1706">
        <v>0</v>
      </c>
      <c r="K1706">
        <v>0</v>
      </c>
      <c r="L1706">
        <v>230.46225200000001</v>
      </c>
      <c r="R1706">
        <v>259.32575300000002</v>
      </c>
      <c r="S1706">
        <v>0</v>
      </c>
      <c r="T1706" s="194">
        <v>0</v>
      </c>
      <c r="U1706" t="s">
        <v>193</v>
      </c>
      <c r="V1706">
        <v>45708.401192129626</v>
      </c>
    </row>
    <row r="1707" spans="1:22" x14ac:dyDescent="0.3">
      <c r="A1707" t="s">
        <v>94</v>
      </c>
      <c r="B1707" t="s">
        <v>95</v>
      </c>
      <c r="C1707" t="s">
        <v>88</v>
      </c>
      <c r="D1707" s="29">
        <v>45910</v>
      </c>
      <c r="E1707" s="161">
        <v>0</v>
      </c>
      <c r="F1707" s="161">
        <v>0</v>
      </c>
      <c r="G1707" s="161">
        <v>1</v>
      </c>
      <c r="H1707" s="161">
        <v>1</v>
      </c>
      <c r="J1707">
        <v>0</v>
      </c>
      <c r="K1707">
        <v>0</v>
      </c>
      <c r="R1707">
        <v>99.740673999999999</v>
      </c>
      <c r="S1707">
        <v>0</v>
      </c>
      <c r="T1707" s="194">
        <v>0</v>
      </c>
      <c r="U1707" t="s">
        <v>193</v>
      </c>
      <c r="V1707">
        <v>45566.313437500001</v>
      </c>
    </row>
    <row r="1708" spans="1:22" x14ac:dyDescent="0.3">
      <c r="A1708" t="s">
        <v>94</v>
      </c>
      <c r="B1708" t="s">
        <v>95</v>
      </c>
      <c r="C1708" t="s">
        <v>93</v>
      </c>
      <c r="D1708" s="29">
        <v>45911</v>
      </c>
      <c r="E1708" s="161">
        <v>1</v>
      </c>
      <c r="F1708" s="161">
        <v>1</v>
      </c>
      <c r="G1708" s="161">
        <v>1</v>
      </c>
      <c r="H1708" s="161">
        <v>1</v>
      </c>
      <c r="J1708">
        <v>0</v>
      </c>
      <c r="K1708">
        <v>0</v>
      </c>
      <c r="L1708">
        <v>230.46225200000001</v>
      </c>
      <c r="R1708">
        <v>259.32575300000002</v>
      </c>
      <c r="S1708">
        <v>0</v>
      </c>
      <c r="T1708" s="194">
        <v>0</v>
      </c>
      <c r="U1708" t="s">
        <v>193</v>
      </c>
      <c r="V1708">
        <v>45708.401458333334</v>
      </c>
    </row>
    <row r="1709" spans="1:22" x14ac:dyDescent="0.3">
      <c r="A1709" t="s">
        <v>94</v>
      </c>
      <c r="B1709" t="s">
        <v>95</v>
      </c>
      <c r="C1709" t="s">
        <v>88</v>
      </c>
      <c r="D1709" s="29">
        <v>45911</v>
      </c>
      <c r="E1709" s="161">
        <v>0</v>
      </c>
      <c r="F1709" s="161">
        <v>0</v>
      </c>
      <c r="G1709" s="161">
        <v>1</v>
      </c>
      <c r="H1709" s="161">
        <v>1</v>
      </c>
      <c r="J1709">
        <v>0</v>
      </c>
      <c r="K1709">
        <v>0</v>
      </c>
      <c r="R1709">
        <v>99.740673999999999</v>
      </c>
      <c r="S1709">
        <v>0</v>
      </c>
      <c r="T1709" s="194">
        <v>0</v>
      </c>
      <c r="U1709" t="s">
        <v>193</v>
      </c>
      <c r="V1709">
        <v>45566.313437500001</v>
      </c>
    </row>
    <row r="1710" spans="1:22" x14ac:dyDescent="0.3">
      <c r="A1710" t="s">
        <v>94</v>
      </c>
      <c r="B1710" t="s">
        <v>95</v>
      </c>
      <c r="C1710" t="s">
        <v>93</v>
      </c>
      <c r="D1710" s="29">
        <v>45912</v>
      </c>
      <c r="E1710" s="161">
        <v>1</v>
      </c>
      <c r="F1710" s="161">
        <v>1</v>
      </c>
      <c r="G1710" s="161">
        <v>1</v>
      </c>
      <c r="H1710" s="161">
        <v>1</v>
      </c>
      <c r="J1710">
        <v>0</v>
      </c>
      <c r="K1710">
        <v>0</v>
      </c>
      <c r="L1710">
        <v>230.46225200000001</v>
      </c>
      <c r="R1710">
        <v>259.32575300000002</v>
      </c>
      <c r="S1710">
        <v>0</v>
      </c>
      <c r="T1710" s="194">
        <v>0</v>
      </c>
      <c r="U1710" t="s">
        <v>193</v>
      </c>
      <c r="V1710">
        <v>45708.401412037034</v>
      </c>
    </row>
    <row r="1711" spans="1:22" x14ac:dyDescent="0.3">
      <c r="A1711" t="s">
        <v>94</v>
      </c>
      <c r="B1711" t="s">
        <v>95</v>
      </c>
      <c r="C1711" t="s">
        <v>88</v>
      </c>
      <c r="D1711" s="29">
        <v>45912</v>
      </c>
      <c r="E1711" s="161">
        <v>0</v>
      </c>
      <c r="F1711" s="161">
        <v>0</v>
      </c>
      <c r="G1711" s="161">
        <v>1</v>
      </c>
      <c r="H1711" s="161">
        <v>1</v>
      </c>
      <c r="J1711">
        <v>0</v>
      </c>
      <c r="K1711">
        <v>0</v>
      </c>
      <c r="R1711">
        <v>99.740673999999999</v>
      </c>
      <c r="S1711">
        <v>0</v>
      </c>
      <c r="T1711" s="194">
        <v>0</v>
      </c>
      <c r="U1711" t="s">
        <v>193</v>
      </c>
      <c r="V1711">
        <v>45566.313437500001</v>
      </c>
    </row>
    <row r="1712" spans="1:22" x14ac:dyDescent="0.3">
      <c r="A1712" t="s">
        <v>94</v>
      </c>
      <c r="B1712" t="s">
        <v>95</v>
      </c>
      <c r="C1712" t="s">
        <v>93</v>
      </c>
      <c r="D1712" s="29">
        <v>45913</v>
      </c>
      <c r="E1712" s="161">
        <v>0</v>
      </c>
      <c r="F1712" s="161">
        <v>0</v>
      </c>
      <c r="G1712" s="161">
        <v>0</v>
      </c>
      <c r="H1712" s="161">
        <v>0</v>
      </c>
      <c r="L1712">
        <v>230.46225200000001</v>
      </c>
      <c r="R1712">
        <v>259.32575300000002</v>
      </c>
      <c r="S1712">
        <v>259.32575300000002</v>
      </c>
      <c r="T1712" s="194">
        <v>259.32575300000002</v>
      </c>
      <c r="U1712" t="s">
        <v>193</v>
      </c>
      <c r="V1712">
        <v>45708.402094907404</v>
      </c>
    </row>
    <row r="1713" spans="1:22" x14ac:dyDescent="0.3">
      <c r="A1713" t="s">
        <v>94</v>
      </c>
      <c r="B1713" t="s">
        <v>95</v>
      </c>
      <c r="C1713" t="s">
        <v>88</v>
      </c>
      <c r="D1713" s="29">
        <v>45913</v>
      </c>
      <c r="E1713" s="161">
        <v>0</v>
      </c>
      <c r="F1713" s="161">
        <v>0</v>
      </c>
      <c r="G1713" s="161">
        <v>0</v>
      </c>
      <c r="H1713" s="161">
        <v>0</v>
      </c>
      <c r="R1713">
        <v>99.740673999999999</v>
      </c>
      <c r="S1713">
        <v>99.740673999999999</v>
      </c>
      <c r="T1713" s="194">
        <v>99.740673999999999</v>
      </c>
      <c r="U1713" t="s">
        <v>193</v>
      </c>
      <c r="V1713">
        <v>45566.313449074078</v>
      </c>
    </row>
    <row r="1714" spans="1:22" x14ac:dyDescent="0.3">
      <c r="A1714" t="s">
        <v>94</v>
      </c>
      <c r="B1714" t="s">
        <v>95</v>
      </c>
      <c r="C1714" t="s">
        <v>93</v>
      </c>
      <c r="D1714" s="29">
        <v>45914</v>
      </c>
      <c r="E1714" s="161">
        <v>0</v>
      </c>
      <c r="F1714" s="161">
        <v>0</v>
      </c>
      <c r="G1714" s="161">
        <v>0</v>
      </c>
      <c r="H1714" s="161">
        <v>0</v>
      </c>
      <c r="L1714">
        <v>230.46225200000001</v>
      </c>
      <c r="R1714">
        <v>259.32575300000002</v>
      </c>
      <c r="S1714">
        <v>259.32575300000002</v>
      </c>
      <c r="T1714" s="194">
        <v>259.32575300000002</v>
      </c>
      <c r="U1714" t="s">
        <v>193</v>
      </c>
      <c r="V1714">
        <v>45708.401828703703</v>
      </c>
    </row>
    <row r="1715" spans="1:22" x14ac:dyDescent="0.3">
      <c r="A1715" t="s">
        <v>94</v>
      </c>
      <c r="B1715" t="s">
        <v>95</v>
      </c>
      <c r="C1715" t="s">
        <v>88</v>
      </c>
      <c r="D1715" s="29">
        <v>45914</v>
      </c>
      <c r="E1715" s="161">
        <v>0</v>
      </c>
      <c r="F1715" s="161">
        <v>0</v>
      </c>
      <c r="G1715" s="161">
        <v>0</v>
      </c>
      <c r="H1715" s="161">
        <v>0</v>
      </c>
      <c r="R1715">
        <v>99.740673999999999</v>
      </c>
      <c r="S1715">
        <v>99.740673999999999</v>
      </c>
      <c r="T1715" s="194">
        <v>99.740673999999999</v>
      </c>
      <c r="U1715" t="s">
        <v>193</v>
      </c>
      <c r="V1715">
        <v>45566.313449074078</v>
      </c>
    </row>
    <row r="1716" spans="1:22" x14ac:dyDescent="0.3">
      <c r="A1716" t="s">
        <v>94</v>
      </c>
      <c r="B1716" t="s">
        <v>95</v>
      </c>
      <c r="C1716" t="s">
        <v>93</v>
      </c>
      <c r="D1716" s="29">
        <v>45915</v>
      </c>
      <c r="E1716" s="161">
        <v>0</v>
      </c>
      <c r="F1716" s="161">
        <v>0</v>
      </c>
      <c r="G1716" s="161">
        <v>0</v>
      </c>
      <c r="H1716" s="161">
        <v>0</v>
      </c>
      <c r="L1716">
        <v>230.46225200000001</v>
      </c>
      <c r="R1716">
        <v>259.32575300000002</v>
      </c>
      <c r="S1716">
        <v>259.32575300000002</v>
      </c>
      <c r="T1716" s="194">
        <v>259.32575300000002</v>
      </c>
      <c r="U1716" t="s">
        <v>193</v>
      </c>
      <c r="V1716">
        <v>45708.401759259257</v>
      </c>
    </row>
    <row r="1717" spans="1:22" x14ac:dyDescent="0.3">
      <c r="A1717" t="s">
        <v>94</v>
      </c>
      <c r="B1717" t="s">
        <v>95</v>
      </c>
      <c r="C1717" t="s">
        <v>88</v>
      </c>
      <c r="D1717" s="29">
        <v>45915</v>
      </c>
      <c r="E1717" s="161">
        <v>0</v>
      </c>
      <c r="F1717" s="161">
        <v>0</v>
      </c>
      <c r="G1717" s="161">
        <v>0</v>
      </c>
      <c r="H1717" s="161">
        <v>0</v>
      </c>
      <c r="R1717">
        <v>99.740673999999999</v>
      </c>
      <c r="S1717">
        <v>99.740673999999999</v>
      </c>
      <c r="T1717" s="194">
        <v>99.740673999999999</v>
      </c>
      <c r="U1717" t="s">
        <v>193</v>
      </c>
      <c r="V1717">
        <v>45566.313449074078</v>
      </c>
    </row>
    <row r="1718" spans="1:22" x14ac:dyDescent="0.3">
      <c r="A1718" t="s">
        <v>94</v>
      </c>
      <c r="B1718" t="s">
        <v>95</v>
      </c>
      <c r="C1718" t="s">
        <v>93</v>
      </c>
      <c r="D1718" s="29">
        <v>45916</v>
      </c>
      <c r="E1718" s="161">
        <v>0</v>
      </c>
      <c r="F1718" s="161">
        <v>0</v>
      </c>
      <c r="G1718" s="161">
        <v>0</v>
      </c>
      <c r="H1718" s="161">
        <v>0</v>
      </c>
      <c r="L1718">
        <v>230.46225200000001</v>
      </c>
      <c r="R1718">
        <v>259.32575300000002</v>
      </c>
      <c r="S1718">
        <v>259.32575300000002</v>
      </c>
      <c r="T1718" s="194">
        <v>259.32575300000002</v>
      </c>
      <c r="U1718" t="s">
        <v>193</v>
      </c>
      <c r="V1718">
        <v>45708.40179398148</v>
      </c>
    </row>
    <row r="1719" spans="1:22" x14ac:dyDescent="0.3">
      <c r="A1719" t="s">
        <v>94</v>
      </c>
      <c r="B1719" t="s">
        <v>95</v>
      </c>
      <c r="C1719" t="s">
        <v>88</v>
      </c>
      <c r="D1719" s="29">
        <v>45916</v>
      </c>
      <c r="E1719" s="161">
        <v>0</v>
      </c>
      <c r="F1719" s="161">
        <v>0</v>
      </c>
      <c r="G1719" s="161">
        <v>0</v>
      </c>
      <c r="H1719" s="161">
        <v>0</v>
      </c>
      <c r="R1719">
        <v>99.740673999999999</v>
      </c>
      <c r="S1719">
        <v>99.740673999999999</v>
      </c>
      <c r="T1719" s="194">
        <v>99.740673999999999</v>
      </c>
      <c r="U1719" t="s">
        <v>193</v>
      </c>
      <c r="V1719">
        <v>45566.313449074078</v>
      </c>
    </row>
    <row r="1720" spans="1:22" x14ac:dyDescent="0.3">
      <c r="A1720" t="s">
        <v>94</v>
      </c>
      <c r="B1720" t="s">
        <v>95</v>
      </c>
      <c r="C1720" t="s">
        <v>93</v>
      </c>
      <c r="D1720" s="29">
        <v>45917</v>
      </c>
      <c r="E1720" s="161">
        <v>0</v>
      </c>
      <c r="F1720" s="161">
        <v>0</v>
      </c>
      <c r="G1720" s="161">
        <v>0</v>
      </c>
      <c r="H1720" s="161">
        <v>0</v>
      </c>
      <c r="L1720">
        <v>230.46225200000001</v>
      </c>
      <c r="R1720">
        <v>259.32575300000002</v>
      </c>
      <c r="S1720">
        <v>259.32575300000002</v>
      </c>
      <c r="T1720" s="194">
        <v>259.32575300000002</v>
      </c>
      <c r="U1720" t="s">
        <v>193</v>
      </c>
      <c r="V1720">
        <v>45708.40179398148</v>
      </c>
    </row>
    <row r="1721" spans="1:22" x14ac:dyDescent="0.3">
      <c r="A1721" t="s">
        <v>94</v>
      </c>
      <c r="B1721" t="s">
        <v>95</v>
      </c>
      <c r="C1721" t="s">
        <v>88</v>
      </c>
      <c r="D1721" s="29">
        <v>45917</v>
      </c>
      <c r="E1721" s="161">
        <v>0</v>
      </c>
      <c r="F1721" s="161">
        <v>0</v>
      </c>
      <c r="G1721" s="161">
        <v>0</v>
      </c>
      <c r="H1721" s="161">
        <v>0</v>
      </c>
      <c r="R1721">
        <v>99.740673999999999</v>
      </c>
      <c r="S1721">
        <v>99.740673999999999</v>
      </c>
      <c r="T1721" s="194">
        <v>99.740673999999999</v>
      </c>
      <c r="U1721" t="s">
        <v>193</v>
      </c>
      <c r="V1721">
        <v>45566.313472222224</v>
      </c>
    </row>
    <row r="1722" spans="1:22" x14ac:dyDescent="0.3">
      <c r="A1722" t="s">
        <v>94</v>
      </c>
      <c r="B1722" t="s">
        <v>95</v>
      </c>
      <c r="C1722" t="s">
        <v>93</v>
      </c>
      <c r="D1722" s="29">
        <v>45918</v>
      </c>
      <c r="E1722" s="161">
        <v>0</v>
      </c>
      <c r="F1722" s="161">
        <v>0</v>
      </c>
      <c r="G1722" s="161">
        <v>0</v>
      </c>
      <c r="H1722" s="161">
        <v>0</v>
      </c>
      <c r="L1722">
        <v>230.46225200000001</v>
      </c>
      <c r="R1722">
        <v>259.32575300000002</v>
      </c>
      <c r="S1722">
        <v>259.32575300000002</v>
      </c>
      <c r="T1722" s="194">
        <v>259.32575300000002</v>
      </c>
      <c r="U1722" t="s">
        <v>193</v>
      </c>
      <c r="V1722">
        <v>45708.401724537034</v>
      </c>
    </row>
    <row r="1723" spans="1:22" x14ac:dyDescent="0.3">
      <c r="A1723" t="s">
        <v>94</v>
      </c>
      <c r="B1723" t="s">
        <v>95</v>
      </c>
      <c r="C1723" t="s">
        <v>88</v>
      </c>
      <c r="D1723" s="29">
        <v>45918</v>
      </c>
      <c r="E1723" s="161">
        <v>0</v>
      </c>
      <c r="F1723" s="161">
        <v>0</v>
      </c>
      <c r="G1723" s="161">
        <v>0</v>
      </c>
      <c r="H1723" s="161">
        <v>0</v>
      </c>
      <c r="R1723">
        <v>99.740673999999999</v>
      </c>
      <c r="S1723">
        <v>99.740673999999999</v>
      </c>
      <c r="T1723" s="194">
        <v>99.740673999999999</v>
      </c>
      <c r="U1723" t="s">
        <v>193</v>
      </c>
      <c r="V1723">
        <v>45566.313460648147</v>
      </c>
    </row>
    <row r="1724" spans="1:22" x14ac:dyDescent="0.3">
      <c r="A1724" t="s">
        <v>94</v>
      </c>
      <c r="B1724" t="s">
        <v>95</v>
      </c>
      <c r="C1724" t="s">
        <v>93</v>
      </c>
      <c r="D1724" s="29">
        <v>45919</v>
      </c>
      <c r="E1724" s="161">
        <v>0</v>
      </c>
      <c r="F1724" s="161">
        <v>0</v>
      </c>
      <c r="G1724" s="161">
        <v>0</v>
      </c>
      <c r="H1724" s="161">
        <v>0</v>
      </c>
      <c r="L1724">
        <v>230.46225200000001</v>
      </c>
      <c r="R1724">
        <v>259.32575300000002</v>
      </c>
      <c r="S1724">
        <v>259.32575300000002</v>
      </c>
      <c r="T1724" s="194">
        <v>259.32575300000002</v>
      </c>
      <c r="U1724" t="s">
        <v>193</v>
      </c>
      <c r="V1724">
        <v>45708.401805555557</v>
      </c>
    </row>
    <row r="1725" spans="1:22" x14ac:dyDescent="0.3">
      <c r="A1725" t="s">
        <v>94</v>
      </c>
      <c r="B1725" t="s">
        <v>95</v>
      </c>
      <c r="C1725" t="s">
        <v>88</v>
      </c>
      <c r="D1725" s="29">
        <v>45919</v>
      </c>
      <c r="E1725" s="161">
        <v>0</v>
      </c>
      <c r="F1725" s="161">
        <v>0</v>
      </c>
      <c r="G1725" s="161">
        <v>0</v>
      </c>
      <c r="H1725" s="161">
        <v>0</v>
      </c>
      <c r="R1725">
        <v>99.740673999999999</v>
      </c>
      <c r="S1725">
        <v>99.740673999999999</v>
      </c>
      <c r="T1725" s="194">
        <v>99.740673999999999</v>
      </c>
      <c r="U1725" t="s">
        <v>193</v>
      </c>
      <c r="V1725">
        <v>45566.313460648147</v>
      </c>
    </row>
    <row r="1726" spans="1:22" x14ac:dyDescent="0.3">
      <c r="A1726" t="s">
        <v>94</v>
      </c>
      <c r="B1726" t="s">
        <v>95</v>
      </c>
      <c r="C1726" t="s">
        <v>93</v>
      </c>
      <c r="D1726" s="29">
        <v>45920</v>
      </c>
      <c r="E1726" s="161">
        <v>0</v>
      </c>
      <c r="F1726" s="161">
        <v>0</v>
      </c>
      <c r="G1726" s="161">
        <v>0</v>
      </c>
      <c r="H1726" s="161">
        <v>0</v>
      </c>
      <c r="L1726">
        <v>230.46225200000001</v>
      </c>
      <c r="R1726">
        <v>259.32575300000002</v>
      </c>
      <c r="S1726">
        <v>259.32575300000002</v>
      </c>
      <c r="T1726" s="194">
        <v>259.32575300000002</v>
      </c>
      <c r="U1726" t="s">
        <v>193</v>
      </c>
      <c r="V1726">
        <v>45708.401875000003</v>
      </c>
    </row>
    <row r="1727" spans="1:22" x14ac:dyDescent="0.3">
      <c r="A1727" t="s">
        <v>94</v>
      </c>
      <c r="B1727" t="s">
        <v>95</v>
      </c>
      <c r="C1727" t="s">
        <v>88</v>
      </c>
      <c r="D1727" s="29">
        <v>45920</v>
      </c>
      <c r="E1727" s="161">
        <v>0</v>
      </c>
      <c r="F1727" s="161">
        <v>0</v>
      </c>
      <c r="G1727" s="161">
        <v>0</v>
      </c>
      <c r="H1727" s="161">
        <v>0</v>
      </c>
      <c r="R1727">
        <v>99.740673999999999</v>
      </c>
      <c r="S1727">
        <v>99.740673999999999</v>
      </c>
      <c r="T1727" s="194">
        <v>99.740673999999999</v>
      </c>
      <c r="U1727" t="s">
        <v>193</v>
      </c>
      <c r="V1727">
        <v>45566.313472222224</v>
      </c>
    </row>
    <row r="1728" spans="1:22" x14ac:dyDescent="0.3">
      <c r="A1728" t="s">
        <v>94</v>
      </c>
      <c r="B1728" t="s">
        <v>95</v>
      </c>
      <c r="C1728" t="s">
        <v>93</v>
      </c>
      <c r="D1728" s="29">
        <v>45921</v>
      </c>
      <c r="E1728" s="161">
        <v>0</v>
      </c>
      <c r="F1728" s="161">
        <v>0</v>
      </c>
      <c r="G1728" s="161">
        <v>0</v>
      </c>
      <c r="H1728" s="161">
        <v>0</v>
      </c>
      <c r="L1728">
        <v>230.46225200000001</v>
      </c>
      <c r="R1728">
        <v>259.32575300000002</v>
      </c>
      <c r="S1728">
        <v>259.32575300000002</v>
      </c>
      <c r="T1728" s="194">
        <v>259.32575300000002</v>
      </c>
      <c r="U1728" t="s">
        <v>193</v>
      </c>
      <c r="V1728">
        <v>45708.401805555557</v>
      </c>
    </row>
    <row r="1729" spans="1:22" x14ac:dyDescent="0.3">
      <c r="A1729" t="s">
        <v>94</v>
      </c>
      <c r="B1729" t="s">
        <v>95</v>
      </c>
      <c r="C1729" t="s">
        <v>88</v>
      </c>
      <c r="D1729" s="29">
        <v>45921</v>
      </c>
      <c r="E1729" s="161">
        <v>0</v>
      </c>
      <c r="F1729" s="161">
        <v>0</v>
      </c>
      <c r="G1729" s="161">
        <v>0</v>
      </c>
      <c r="H1729" s="161">
        <v>0</v>
      </c>
      <c r="R1729">
        <v>99.740673999999999</v>
      </c>
      <c r="S1729">
        <v>99.740673999999999</v>
      </c>
      <c r="T1729" s="194">
        <v>99.740673999999999</v>
      </c>
      <c r="U1729" t="s">
        <v>193</v>
      </c>
      <c r="V1729">
        <v>45566.313472222224</v>
      </c>
    </row>
    <row r="1730" spans="1:22" x14ac:dyDescent="0.3">
      <c r="A1730" t="s">
        <v>94</v>
      </c>
      <c r="B1730" t="s">
        <v>95</v>
      </c>
      <c r="C1730" t="s">
        <v>93</v>
      </c>
      <c r="D1730" s="29">
        <v>45922</v>
      </c>
      <c r="E1730" s="161">
        <v>0</v>
      </c>
      <c r="F1730" s="161">
        <v>0</v>
      </c>
      <c r="G1730" s="161">
        <v>0</v>
      </c>
      <c r="H1730" s="161">
        <v>0</v>
      </c>
      <c r="L1730">
        <v>230.46225200000001</v>
      </c>
      <c r="R1730">
        <v>259.32575300000002</v>
      </c>
      <c r="S1730">
        <v>259.32575300000002</v>
      </c>
      <c r="T1730" s="194">
        <v>259.32575300000002</v>
      </c>
      <c r="U1730" t="s">
        <v>193</v>
      </c>
      <c r="V1730">
        <v>45708.401712962965</v>
      </c>
    </row>
    <row r="1731" spans="1:22" x14ac:dyDescent="0.3">
      <c r="A1731" t="s">
        <v>94</v>
      </c>
      <c r="B1731" t="s">
        <v>95</v>
      </c>
      <c r="C1731" t="s">
        <v>88</v>
      </c>
      <c r="D1731" s="29">
        <v>45922</v>
      </c>
      <c r="E1731" s="161">
        <v>0</v>
      </c>
      <c r="F1731" s="161">
        <v>0</v>
      </c>
      <c r="G1731" s="161">
        <v>0</v>
      </c>
      <c r="H1731" s="161">
        <v>0</v>
      </c>
      <c r="R1731">
        <v>99.740673999999999</v>
      </c>
      <c r="S1731">
        <v>99.740673999999999</v>
      </c>
      <c r="T1731" s="194">
        <v>99.740673999999999</v>
      </c>
      <c r="U1731" t="s">
        <v>193</v>
      </c>
      <c r="V1731">
        <v>45566.313483796293</v>
      </c>
    </row>
    <row r="1732" spans="1:22" x14ac:dyDescent="0.3">
      <c r="A1732" t="s">
        <v>94</v>
      </c>
      <c r="B1732" t="s">
        <v>95</v>
      </c>
      <c r="C1732" t="s">
        <v>93</v>
      </c>
      <c r="D1732" s="29">
        <v>45923</v>
      </c>
      <c r="E1732" s="161">
        <v>0</v>
      </c>
      <c r="F1732" s="161">
        <v>0</v>
      </c>
      <c r="G1732" s="161">
        <v>0</v>
      </c>
      <c r="H1732" s="161">
        <v>0</v>
      </c>
      <c r="L1732">
        <v>230.46225200000001</v>
      </c>
      <c r="R1732">
        <v>259.32575300000002</v>
      </c>
      <c r="S1732">
        <v>259.32575300000002</v>
      </c>
      <c r="T1732" s="194">
        <v>259.32575300000002</v>
      </c>
      <c r="U1732" t="s">
        <v>193</v>
      </c>
      <c r="V1732">
        <v>45708.401724537034</v>
      </c>
    </row>
    <row r="1733" spans="1:22" x14ac:dyDescent="0.3">
      <c r="A1733" t="s">
        <v>94</v>
      </c>
      <c r="B1733" t="s">
        <v>95</v>
      </c>
      <c r="C1733" t="s">
        <v>88</v>
      </c>
      <c r="D1733" s="29">
        <v>45923</v>
      </c>
      <c r="E1733" s="161">
        <v>0</v>
      </c>
      <c r="F1733" s="161">
        <v>0</v>
      </c>
      <c r="G1733" s="161">
        <v>0</v>
      </c>
      <c r="H1733" s="161">
        <v>0</v>
      </c>
      <c r="R1733">
        <v>99.740673999999999</v>
      </c>
      <c r="S1733">
        <v>99.740673999999999</v>
      </c>
      <c r="T1733" s="194">
        <v>99.740673999999999</v>
      </c>
      <c r="U1733" t="s">
        <v>193</v>
      </c>
      <c r="V1733">
        <v>45566.313472222224</v>
      </c>
    </row>
    <row r="1734" spans="1:22" x14ac:dyDescent="0.3">
      <c r="A1734" t="s">
        <v>94</v>
      </c>
      <c r="B1734" t="s">
        <v>95</v>
      </c>
      <c r="C1734" t="s">
        <v>93</v>
      </c>
      <c r="D1734" s="29">
        <v>45924</v>
      </c>
      <c r="E1734" s="161">
        <v>0</v>
      </c>
      <c r="F1734" s="161">
        <v>0</v>
      </c>
      <c r="G1734" s="161">
        <v>0</v>
      </c>
      <c r="H1734" s="161">
        <v>0</v>
      </c>
      <c r="L1734">
        <v>230.46225200000001</v>
      </c>
      <c r="R1734">
        <v>259.32575300000002</v>
      </c>
      <c r="S1734">
        <v>259.32575300000002</v>
      </c>
      <c r="T1734" s="194">
        <v>259.32575300000002</v>
      </c>
      <c r="U1734" t="s">
        <v>193</v>
      </c>
      <c r="V1734">
        <v>45708.401828703703</v>
      </c>
    </row>
    <row r="1735" spans="1:22" x14ac:dyDescent="0.3">
      <c r="A1735" t="s">
        <v>94</v>
      </c>
      <c r="B1735" t="s">
        <v>95</v>
      </c>
      <c r="C1735" t="s">
        <v>88</v>
      </c>
      <c r="D1735" s="29">
        <v>45924</v>
      </c>
      <c r="E1735" s="161">
        <v>0</v>
      </c>
      <c r="F1735" s="161">
        <v>0</v>
      </c>
      <c r="G1735" s="161">
        <v>0</v>
      </c>
      <c r="H1735" s="161">
        <v>0</v>
      </c>
      <c r="R1735">
        <v>99.740673999999999</v>
      </c>
      <c r="S1735">
        <v>99.740673999999999</v>
      </c>
      <c r="T1735" s="194">
        <v>99.740673999999999</v>
      </c>
      <c r="U1735" t="s">
        <v>193</v>
      </c>
      <c r="V1735">
        <v>45566.313483796293</v>
      </c>
    </row>
    <row r="1736" spans="1:22" x14ac:dyDescent="0.3">
      <c r="A1736" t="s">
        <v>94</v>
      </c>
      <c r="B1736" t="s">
        <v>95</v>
      </c>
      <c r="C1736" t="s">
        <v>93</v>
      </c>
      <c r="D1736" s="29">
        <v>45925</v>
      </c>
      <c r="E1736" s="161">
        <v>0</v>
      </c>
      <c r="F1736" s="161">
        <v>0</v>
      </c>
      <c r="G1736" s="161">
        <v>0</v>
      </c>
      <c r="H1736" s="161">
        <v>0</v>
      </c>
      <c r="L1736">
        <v>230.46225200000001</v>
      </c>
      <c r="R1736">
        <v>259.32575300000002</v>
      </c>
      <c r="S1736">
        <v>259.32575300000002</v>
      </c>
      <c r="T1736" s="194">
        <v>259.32575300000002</v>
      </c>
      <c r="U1736" t="s">
        <v>193</v>
      </c>
      <c r="V1736">
        <v>45708.401782407411</v>
      </c>
    </row>
    <row r="1737" spans="1:22" x14ac:dyDescent="0.3">
      <c r="A1737" t="s">
        <v>94</v>
      </c>
      <c r="B1737" t="s">
        <v>95</v>
      </c>
      <c r="C1737" t="s">
        <v>88</v>
      </c>
      <c r="D1737" s="29">
        <v>45925</v>
      </c>
      <c r="E1737" s="161">
        <v>0</v>
      </c>
      <c r="F1737" s="161">
        <v>0</v>
      </c>
      <c r="G1737" s="161">
        <v>0</v>
      </c>
      <c r="H1737" s="161">
        <v>0</v>
      </c>
      <c r="R1737">
        <v>99.740673999999999</v>
      </c>
      <c r="S1737">
        <v>99.740673999999999</v>
      </c>
      <c r="T1737" s="194">
        <v>99.740673999999999</v>
      </c>
      <c r="U1737" t="s">
        <v>193</v>
      </c>
      <c r="V1737">
        <v>45566.313483796293</v>
      </c>
    </row>
    <row r="1738" spans="1:22" x14ac:dyDescent="0.3">
      <c r="A1738" t="s">
        <v>94</v>
      </c>
      <c r="B1738" t="s">
        <v>95</v>
      </c>
      <c r="C1738" t="s">
        <v>93</v>
      </c>
      <c r="D1738" s="29">
        <v>45926</v>
      </c>
      <c r="E1738" s="161">
        <v>0</v>
      </c>
      <c r="F1738" s="161">
        <v>0</v>
      </c>
      <c r="G1738" s="161">
        <v>0</v>
      </c>
      <c r="H1738" s="161">
        <v>0</v>
      </c>
      <c r="L1738">
        <v>230.46225200000001</v>
      </c>
      <c r="R1738">
        <v>259.32575300000002</v>
      </c>
      <c r="S1738">
        <v>259.32575300000002</v>
      </c>
      <c r="T1738" s="194">
        <v>259.32575300000002</v>
      </c>
      <c r="U1738" t="s">
        <v>193</v>
      </c>
      <c r="V1738">
        <v>45708.401863425926</v>
      </c>
    </row>
    <row r="1739" spans="1:22" x14ac:dyDescent="0.3">
      <c r="A1739" t="s">
        <v>94</v>
      </c>
      <c r="B1739" t="s">
        <v>95</v>
      </c>
      <c r="C1739" t="s">
        <v>88</v>
      </c>
      <c r="D1739" s="29">
        <v>45926</v>
      </c>
      <c r="E1739" s="161">
        <v>0</v>
      </c>
      <c r="F1739" s="161">
        <v>0</v>
      </c>
      <c r="G1739" s="161">
        <v>0</v>
      </c>
      <c r="H1739" s="161">
        <v>0</v>
      </c>
      <c r="R1739">
        <v>99.740673999999999</v>
      </c>
      <c r="S1739">
        <v>99.740673999999999</v>
      </c>
      <c r="T1739" s="194">
        <v>99.740673999999999</v>
      </c>
      <c r="U1739" t="s">
        <v>193</v>
      </c>
      <c r="V1739">
        <v>45566.31349537037</v>
      </c>
    </row>
    <row r="1740" spans="1:22" x14ac:dyDescent="0.3">
      <c r="A1740" t="s">
        <v>94</v>
      </c>
      <c r="B1740" t="s">
        <v>95</v>
      </c>
      <c r="C1740" t="s">
        <v>93</v>
      </c>
      <c r="D1740" s="29">
        <v>45927</v>
      </c>
      <c r="E1740" s="161">
        <v>0</v>
      </c>
      <c r="F1740" s="161">
        <v>0</v>
      </c>
      <c r="G1740" s="161">
        <v>0</v>
      </c>
      <c r="H1740" s="161">
        <v>0</v>
      </c>
      <c r="L1740">
        <v>230.46225200000001</v>
      </c>
      <c r="R1740">
        <v>259.32575300000002</v>
      </c>
      <c r="S1740">
        <v>259.32575300000002</v>
      </c>
      <c r="T1740" s="194">
        <v>259.32575300000002</v>
      </c>
      <c r="U1740" t="s">
        <v>193</v>
      </c>
      <c r="V1740">
        <v>45708.40185185185</v>
      </c>
    </row>
    <row r="1741" spans="1:22" x14ac:dyDescent="0.3">
      <c r="A1741" t="s">
        <v>94</v>
      </c>
      <c r="B1741" t="s">
        <v>95</v>
      </c>
      <c r="C1741" t="s">
        <v>88</v>
      </c>
      <c r="D1741" s="29">
        <v>45927</v>
      </c>
      <c r="E1741" s="161">
        <v>0</v>
      </c>
      <c r="F1741" s="161">
        <v>0</v>
      </c>
      <c r="G1741" s="161">
        <v>0</v>
      </c>
      <c r="H1741" s="161">
        <v>0</v>
      </c>
      <c r="R1741">
        <v>99.740673999999999</v>
      </c>
      <c r="S1741">
        <v>99.740673999999999</v>
      </c>
      <c r="T1741" s="194">
        <v>99.740673999999999</v>
      </c>
      <c r="U1741" t="s">
        <v>193</v>
      </c>
      <c r="V1741">
        <v>45566.31349537037</v>
      </c>
    </row>
    <row r="1742" spans="1:22" x14ac:dyDescent="0.3">
      <c r="A1742" t="s">
        <v>94</v>
      </c>
      <c r="B1742" t="s">
        <v>95</v>
      </c>
      <c r="C1742" t="s">
        <v>93</v>
      </c>
      <c r="D1742" s="29">
        <v>45928</v>
      </c>
      <c r="E1742" s="161">
        <v>0</v>
      </c>
      <c r="F1742" s="161">
        <v>0</v>
      </c>
      <c r="G1742" s="161">
        <v>0</v>
      </c>
      <c r="H1742" s="161">
        <v>0</v>
      </c>
      <c r="L1742">
        <v>230.46225200000001</v>
      </c>
      <c r="R1742">
        <v>259.32575300000002</v>
      </c>
      <c r="S1742">
        <v>259.32575300000002</v>
      </c>
      <c r="T1742" s="194">
        <v>259.32575300000002</v>
      </c>
      <c r="U1742" t="s">
        <v>193</v>
      </c>
      <c r="V1742">
        <v>45708.401817129627</v>
      </c>
    </row>
    <row r="1743" spans="1:22" x14ac:dyDescent="0.3">
      <c r="A1743" t="s">
        <v>94</v>
      </c>
      <c r="B1743" t="s">
        <v>95</v>
      </c>
      <c r="C1743" t="s">
        <v>88</v>
      </c>
      <c r="D1743" s="29">
        <v>45928</v>
      </c>
      <c r="E1743" s="161">
        <v>0</v>
      </c>
      <c r="F1743" s="161">
        <v>0</v>
      </c>
      <c r="G1743" s="161">
        <v>0</v>
      </c>
      <c r="H1743" s="161">
        <v>0</v>
      </c>
      <c r="R1743">
        <v>99.740673999999999</v>
      </c>
      <c r="S1743">
        <v>99.740673999999999</v>
      </c>
      <c r="T1743" s="194">
        <v>99.740673999999999</v>
      </c>
      <c r="U1743" t="s">
        <v>193</v>
      </c>
      <c r="V1743">
        <v>45566.31349537037</v>
      </c>
    </row>
    <row r="1744" spans="1:22" x14ac:dyDescent="0.3">
      <c r="A1744" t="s">
        <v>94</v>
      </c>
      <c r="B1744" t="s">
        <v>95</v>
      </c>
      <c r="C1744" t="s">
        <v>93</v>
      </c>
      <c r="D1744" s="29">
        <v>45929</v>
      </c>
      <c r="E1744" s="161">
        <v>0</v>
      </c>
      <c r="F1744" s="161">
        <v>0</v>
      </c>
      <c r="G1744" s="161">
        <v>0</v>
      </c>
      <c r="H1744" s="161">
        <v>0</v>
      </c>
      <c r="L1744">
        <v>230.46225200000001</v>
      </c>
      <c r="R1744">
        <v>259.32575300000002</v>
      </c>
      <c r="S1744">
        <v>259.32575300000002</v>
      </c>
      <c r="T1744" s="194">
        <v>259.32575300000002</v>
      </c>
      <c r="U1744" t="s">
        <v>193</v>
      </c>
      <c r="V1744">
        <v>45708.40184027778</v>
      </c>
    </row>
    <row r="1745" spans="1:22" x14ac:dyDescent="0.3">
      <c r="A1745" t="s">
        <v>94</v>
      </c>
      <c r="B1745" t="s">
        <v>95</v>
      </c>
      <c r="C1745" t="s">
        <v>88</v>
      </c>
      <c r="D1745" s="29">
        <v>45929</v>
      </c>
      <c r="E1745" s="161">
        <v>0</v>
      </c>
      <c r="F1745" s="161">
        <v>0</v>
      </c>
      <c r="G1745" s="161">
        <v>0</v>
      </c>
      <c r="H1745" s="161">
        <v>0</v>
      </c>
      <c r="R1745">
        <v>99.740673999999999</v>
      </c>
      <c r="S1745">
        <v>99.740673999999999</v>
      </c>
      <c r="T1745" s="194">
        <v>99.740673999999999</v>
      </c>
      <c r="U1745" t="s">
        <v>193</v>
      </c>
      <c r="V1745">
        <v>45566.313506944447</v>
      </c>
    </row>
    <row r="1746" spans="1:22" x14ac:dyDescent="0.3">
      <c r="A1746" t="s">
        <v>94</v>
      </c>
      <c r="B1746" t="s">
        <v>95</v>
      </c>
      <c r="C1746" t="s">
        <v>93</v>
      </c>
      <c r="D1746" s="29">
        <v>45930</v>
      </c>
      <c r="E1746" s="161">
        <v>0</v>
      </c>
      <c r="F1746" s="161">
        <v>0</v>
      </c>
      <c r="G1746" s="161">
        <v>0</v>
      </c>
      <c r="H1746" s="161">
        <v>0</v>
      </c>
      <c r="L1746">
        <v>230.46225200000001</v>
      </c>
      <c r="R1746">
        <v>259.32575300000002</v>
      </c>
      <c r="S1746">
        <v>259.32575300000002</v>
      </c>
      <c r="T1746" s="194">
        <v>259.32575300000002</v>
      </c>
      <c r="U1746" t="s">
        <v>193</v>
      </c>
      <c r="V1746">
        <v>45708.40184027778</v>
      </c>
    </row>
    <row r="1747" spans="1:22" x14ac:dyDescent="0.3">
      <c r="A1747" t="s">
        <v>94</v>
      </c>
      <c r="B1747" t="s">
        <v>95</v>
      </c>
      <c r="C1747" t="s">
        <v>88</v>
      </c>
      <c r="D1747" s="29">
        <v>45930</v>
      </c>
      <c r="E1747" s="161">
        <v>0</v>
      </c>
      <c r="F1747" s="161">
        <v>0</v>
      </c>
      <c r="G1747" s="161">
        <v>0</v>
      </c>
      <c r="H1747" s="161">
        <v>0</v>
      </c>
      <c r="R1747">
        <v>99.740673999999999</v>
      </c>
      <c r="S1747">
        <v>99.740673999999999</v>
      </c>
      <c r="T1747" s="194">
        <v>99.740673999999999</v>
      </c>
      <c r="U1747" t="s">
        <v>193</v>
      </c>
      <c r="V1747">
        <v>45566.313506944447</v>
      </c>
    </row>
    <row r="1748" spans="1:22" x14ac:dyDescent="0.3">
      <c r="A1748" t="s">
        <v>94</v>
      </c>
      <c r="B1748" t="s">
        <v>95</v>
      </c>
      <c r="C1748" t="s">
        <v>93</v>
      </c>
      <c r="D1748" s="29">
        <v>45931</v>
      </c>
      <c r="E1748" s="161">
        <v>0</v>
      </c>
      <c r="F1748" s="161">
        <v>0</v>
      </c>
      <c r="G1748" s="161">
        <v>0</v>
      </c>
      <c r="H1748" s="161">
        <v>0</v>
      </c>
      <c r="L1748">
        <v>206.46225200000001</v>
      </c>
      <c r="R1748">
        <v>229.40355</v>
      </c>
      <c r="S1748">
        <v>229.40355</v>
      </c>
      <c r="T1748" s="194">
        <v>229.40355</v>
      </c>
      <c r="U1748" t="s">
        <v>193</v>
      </c>
      <c r="V1748">
        <v>45597.312708333331</v>
      </c>
    </row>
    <row r="1749" spans="1:22" x14ac:dyDescent="0.3">
      <c r="A1749" t="s">
        <v>94</v>
      </c>
      <c r="B1749" t="s">
        <v>95</v>
      </c>
      <c r="C1749" t="s">
        <v>88</v>
      </c>
      <c r="D1749" s="29">
        <v>45931</v>
      </c>
      <c r="E1749" s="161">
        <v>0</v>
      </c>
      <c r="F1749" s="161">
        <v>0</v>
      </c>
      <c r="G1749" s="161">
        <v>0</v>
      </c>
      <c r="H1749" s="161">
        <v>0</v>
      </c>
      <c r="R1749">
        <v>99.740673999999999</v>
      </c>
      <c r="S1749">
        <v>99.740673999999999</v>
      </c>
      <c r="T1749" s="194">
        <v>99.740673999999999</v>
      </c>
      <c r="U1749" t="s">
        <v>193</v>
      </c>
      <c r="V1749">
        <v>45597.313356481478</v>
      </c>
    </row>
    <row r="1750" spans="1:22" x14ac:dyDescent="0.3">
      <c r="A1750" t="s">
        <v>94</v>
      </c>
      <c r="B1750" t="s">
        <v>95</v>
      </c>
      <c r="C1750" t="s">
        <v>93</v>
      </c>
      <c r="D1750" s="29">
        <v>45932</v>
      </c>
      <c r="E1750" s="161">
        <v>0</v>
      </c>
      <c r="F1750" s="161">
        <v>0</v>
      </c>
      <c r="G1750" s="161">
        <v>0</v>
      </c>
      <c r="H1750" s="161">
        <v>0</v>
      </c>
      <c r="L1750">
        <v>206.46225200000001</v>
      </c>
      <c r="R1750">
        <v>229.40355</v>
      </c>
      <c r="S1750">
        <v>229.40355</v>
      </c>
      <c r="T1750" s="194">
        <v>229.40355</v>
      </c>
      <c r="U1750" t="s">
        <v>193</v>
      </c>
      <c r="V1750">
        <v>45597.313113425924</v>
      </c>
    </row>
    <row r="1751" spans="1:22" x14ac:dyDescent="0.3">
      <c r="A1751" t="s">
        <v>94</v>
      </c>
      <c r="B1751" t="s">
        <v>95</v>
      </c>
      <c r="C1751" t="s">
        <v>88</v>
      </c>
      <c r="D1751" s="29">
        <v>45932</v>
      </c>
      <c r="E1751" s="161">
        <v>0</v>
      </c>
      <c r="F1751" s="161">
        <v>0</v>
      </c>
      <c r="G1751" s="161">
        <v>0</v>
      </c>
      <c r="H1751" s="161">
        <v>0</v>
      </c>
      <c r="R1751">
        <v>99.740673999999999</v>
      </c>
      <c r="S1751">
        <v>99.740673999999999</v>
      </c>
      <c r="T1751" s="194">
        <v>99.740673999999999</v>
      </c>
      <c r="U1751" t="s">
        <v>193</v>
      </c>
      <c r="V1751">
        <v>45597.313344907408</v>
      </c>
    </row>
    <row r="1752" spans="1:22" x14ac:dyDescent="0.3">
      <c r="A1752" t="s">
        <v>94</v>
      </c>
      <c r="B1752" t="s">
        <v>95</v>
      </c>
      <c r="C1752" t="s">
        <v>93</v>
      </c>
      <c r="D1752" s="29">
        <v>45933</v>
      </c>
      <c r="E1752" s="161">
        <v>0</v>
      </c>
      <c r="F1752" s="161">
        <v>0</v>
      </c>
      <c r="G1752" s="161">
        <v>0</v>
      </c>
      <c r="H1752" s="161">
        <v>0</v>
      </c>
      <c r="L1752">
        <v>206.46225200000001</v>
      </c>
      <c r="R1752">
        <v>229.40355</v>
      </c>
      <c r="S1752">
        <v>229.40355</v>
      </c>
      <c r="T1752" s="194">
        <v>229.40355</v>
      </c>
      <c r="U1752" t="s">
        <v>193</v>
      </c>
      <c r="V1752">
        <v>45597.313217592593</v>
      </c>
    </row>
    <row r="1753" spans="1:22" x14ac:dyDescent="0.3">
      <c r="A1753" t="s">
        <v>94</v>
      </c>
      <c r="B1753" t="s">
        <v>95</v>
      </c>
      <c r="C1753" t="s">
        <v>88</v>
      </c>
      <c r="D1753" s="29">
        <v>45933</v>
      </c>
      <c r="E1753" s="161">
        <v>0</v>
      </c>
      <c r="F1753" s="161">
        <v>0</v>
      </c>
      <c r="G1753" s="161">
        <v>0</v>
      </c>
      <c r="H1753" s="161">
        <v>0</v>
      </c>
      <c r="R1753">
        <v>99.740673999999999</v>
      </c>
      <c r="S1753">
        <v>99.740673999999999</v>
      </c>
      <c r="T1753" s="194">
        <v>99.740673999999999</v>
      </c>
      <c r="U1753" t="s">
        <v>193</v>
      </c>
      <c r="V1753">
        <v>45597.313356481478</v>
      </c>
    </row>
    <row r="1754" spans="1:22" x14ac:dyDescent="0.3">
      <c r="A1754" t="s">
        <v>94</v>
      </c>
      <c r="B1754" t="s">
        <v>95</v>
      </c>
      <c r="C1754" t="s">
        <v>93</v>
      </c>
      <c r="D1754" s="29">
        <v>45934</v>
      </c>
      <c r="E1754" s="161">
        <v>0</v>
      </c>
      <c r="F1754" s="161">
        <v>0</v>
      </c>
      <c r="G1754" s="161">
        <v>0</v>
      </c>
      <c r="H1754" s="161">
        <v>0</v>
      </c>
      <c r="L1754">
        <v>206.46225200000001</v>
      </c>
      <c r="R1754">
        <v>229.40355</v>
      </c>
      <c r="S1754">
        <v>229.40355</v>
      </c>
      <c r="T1754" s="194">
        <v>229.40355</v>
      </c>
      <c r="U1754" t="s">
        <v>193</v>
      </c>
      <c r="V1754">
        <v>45597.313321759262</v>
      </c>
    </row>
    <row r="1755" spans="1:22" x14ac:dyDescent="0.3">
      <c r="A1755" t="s">
        <v>94</v>
      </c>
      <c r="B1755" t="s">
        <v>95</v>
      </c>
      <c r="C1755" t="s">
        <v>88</v>
      </c>
      <c r="D1755" s="29">
        <v>45934</v>
      </c>
      <c r="E1755" s="161">
        <v>0</v>
      </c>
      <c r="F1755" s="161">
        <v>0</v>
      </c>
      <c r="G1755" s="161">
        <v>0</v>
      </c>
      <c r="H1755" s="161">
        <v>0</v>
      </c>
      <c r="R1755">
        <v>99.740673999999999</v>
      </c>
      <c r="S1755">
        <v>99.740673999999999</v>
      </c>
      <c r="T1755" s="194">
        <v>99.740673999999999</v>
      </c>
      <c r="U1755" t="s">
        <v>193</v>
      </c>
      <c r="V1755">
        <v>45597.313356481478</v>
      </c>
    </row>
    <row r="1756" spans="1:22" x14ac:dyDescent="0.3">
      <c r="A1756" t="s">
        <v>94</v>
      </c>
      <c r="B1756" t="s">
        <v>95</v>
      </c>
      <c r="C1756" t="s">
        <v>93</v>
      </c>
      <c r="D1756" s="29">
        <v>45935</v>
      </c>
      <c r="E1756" s="161">
        <v>0</v>
      </c>
      <c r="F1756" s="161">
        <v>0</v>
      </c>
      <c r="G1756" s="161">
        <v>0</v>
      </c>
      <c r="H1756" s="161">
        <v>0</v>
      </c>
      <c r="L1756">
        <v>206.46225200000001</v>
      </c>
      <c r="R1756">
        <v>229.40355</v>
      </c>
      <c r="S1756">
        <v>229.40355</v>
      </c>
      <c r="T1756" s="194">
        <v>229.40355</v>
      </c>
      <c r="U1756" t="s">
        <v>193</v>
      </c>
      <c r="V1756">
        <v>45597.313321759262</v>
      </c>
    </row>
    <row r="1757" spans="1:22" x14ac:dyDescent="0.3">
      <c r="A1757" t="s">
        <v>94</v>
      </c>
      <c r="B1757" t="s">
        <v>95</v>
      </c>
      <c r="C1757" t="s">
        <v>88</v>
      </c>
      <c r="D1757" s="29">
        <v>45935</v>
      </c>
      <c r="E1757" s="161">
        <v>0</v>
      </c>
      <c r="F1757" s="161">
        <v>0</v>
      </c>
      <c r="G1757" s="161">
        <v>0</v>
      </c>
      <c r="H1757" s="161">
        <v>0</v>
      </c>
      <c r="R1757">
        <v>99.740673999999999</v>
      </c>
      <c r="S1757">
        <v>99.740673999999999</v>
      </c>
      <c r="T1757" s="194">
        <v>99.740673999999999</v>
      </c>
      <c r="U1757" t="s">
        <v>193</v>
      </c>
      <c r="V1757">
        <v>45597.313344907408</v>
      </c>
    </row>
    <row r="1758" spans="1:22" x14ac:dyDescent="0.3">
      <c r="A1758" t="s">
        <v>94</v>
      </c>
      <c r="B1758" t="s">
        <v>95</v>
      </c>
      <c r="C1758" t="s">
        <v>93</v>
      </c>
      <c r="D1758" s="29">
        <v>45936</v>
      </c>
      <c r="E1758" s="161">
        <v>0</v>
      </c>
      <c r="F1758" s="161">
        <v>0</v>
      </c>
      <c r="G1758" s="161">
        <v>0</v>
      </c>
      <c r="H1758" s="161">
        <v>0</v>
      </c>
      <c r="L1758">
        <v>206.46225200000001</v>
      </c>
      <c r="R1758">
        <v>229.40355</v>
      </c>
      <c r="S1758">
        <v>229.40355</v>
      </c>
      <c r="T1758" s="194">
        <v>229.40355</v>
      </c>
      <c r="U1758" t="s">
        <v>193</v>
      </c>
      <c r="V1758">
        <v>45597.313356481478</v>
      </c>
    </row>
    <row r="1759" spans="1:22" x14ac:dyDescent="0.3">
      <c r="A1759" t="s">
        <v>94</v>
      </c>
      <c r="B1759" t="s">
        <v>95</v>
      </c>
      <c r="C1759" t="s">
        <v>88</v>
      </c>
      <c r="D1759" s="29">
        <v>45936</v>
      </c>
      <c r="E1759" s="161">
        <v>0</v>
      </c>
      <c r="F1759" s="161">
        <v>0</v>
      </c>
      <c r="G1759" s="161">
        <v>0</v>
      </c>
      <c r="H1759" s="161">
        <v>0</v>
      </c>
      <c r="R1759">
        <v>99.740673999999999</v>
      </c>
      <c r="S1759">
        <v>99.740673999999999</v>
      </c>
      <c r="T1759" s="194">
        <v>99.740673999999999</v>
      </c>
      <c r="U1759" t="s">
        <v>193</v>
      </c>
      <c r="V1759">
        <v>45597.313368055555</v>
      </c>
    </row>
    <row r="1760" spans="1:22" x14ac:dyDescent="0.3">
      <c r="A1760" t="s">
        <v>94</v>
      </c>
      <c r="B1760" t="s">
        <v>95</v>
      </c>
      <c r="C1760" t="s">
        <v>93</v>
      </c>
      <c r="D1760" s="29">
        <v>45937</v>
      </c>
      <c r="E1760" s="161">
        <v>0</v>
      </c>
      <c r="F1760" s="161">
        <v>0</v>
      </c>
      <c r="G1760" s="161">
        <v>0</v>
      </c>
      <c r="H1760" s="161">
        <v>0</v>
      </c>
      <c r="L1760">
        <v>206.46225200000001</v>
      </c>
      <c r="R1760">
        <v>229.40355</v>
      </c>
      <c r="S1760">
        <v>229.40355</v>
      </c>
      <c r="T1760" s="194">
        <v>229.40355</v>
      </c>
      <c r="U1760" t="s">
        <v>193</v>
      </c>
      <c r="V1760">
        <v>45597.313344907408</v>
      </c>
    </row>
    <row r="1761" spans="1:22" x14ac:dyDescent="0.3">
      <c r="A1761" t="s">
        <v>94</v>
      </c>
      <c r="B1761" t="s">
        <v>95</v>
      </c>
      <c r="C1761" t="s">
        <v>88</v>
      </c>
      <c r="D1761" s="29">
        <v>45937</v>
      </c>
      <c r="E1761" s="161">
        <v>0</v>
      </c>
      <c r="F1761" s="161">
        <v>0</v>
      </c>
      <c r="G1761" s="161">
        <v>0</v>
      </c>
      <c r="H1761" s="161">
        <v>0</v>
      </c>
      <c r="R1761">
        <v>99.740673999999999</v>
      </c>
      <c r="S1761">
        <v>99.740673999999999</v>
      </c>
      <c r="T1761" s="194">
        <v>99.740673999999999</v>
      </c>
      <c r="U1761" t="s">
        <v>193</v>
      </c>
      <c r="V1761">
        <v>45597.313356481478</v>
      </c>
    </row>
    <row r="1762" spans="1:22" x14ac:dyDescent="0.3">
      <c r="A1762" t="s">
        <v>94</v>
      </c>
      <c r="B1762" t="s">
        <v>95</v>
      </c>
      <c r="C1762" t="s">
        <v>93</v>
      </c>
      <c r="D1762" s="29">
        <v>45938</v>
      </c>
      <c r="E1762" s="161">
        <v>0</v>
      </c>
      <c r="F1762" s="161">
        <v>0</v>
      </c>
      <c r="G1762" s="161">
        <v>0</v>
      </c>
      <c r="H1762" s="161">
        <v>0</v>
      </c>
      <c r="L1762">
        <v>206.46225200000001</v>
      </c>
      <c r="R1762">
        <v>229.40355</v>
      </c>
      <c r="S1762">
        <v>229.40355</v>
      </c>
      <c r="T1762" s="194">
        <v>229.40355</v>
      </c>
      <c r="U1762" t="s">
        <v>193</v>
      </c>
      <c r="V1762">
        <v>45597.313368055555</v>
      </c>
    </row>
    <row r="1763" spans="1:22" x14ac:dyDescent="0.3">
      <c r="A1763" t="s">
        <v>94</v>
      </c>
      <c r="B1763" t="s">
        <v>95</v>
      </c>
      <c r="C1763" t="s">
        <v>88</v>
      </c>
      <c r="D1763" s="29">
        <v>45938</v>
      </c>
      <c r="E1763" s="161">
        <v>0</v>
      </c>
      <c r="F1763" s="161">
        <v>0</v>
      </c>
      <c r="G1763" s="161">
        <v>0</v>
      </c>
      <c r="H1763" s="161">
        <v>0</v>
      </c>
      <c r="R1763">
        <v>99.740673999999999</v>
      </c>
      <c r="S1763">
        <v>99.740673999999999</v>
      </c>
      <c r="T1763" s="194">
        <v>99.740673999999999</v>
      </c>
      <c r="U1763" t="s">
        <v>193</v>
      </c>
      <c r="V1763">
        <v>45597.313379629632</v>
      </c>
    </row>
    <row r="1764" spans="1:22" x14ac:dyDescent="0.3">
      <c r="A1764" t="s">
        <v>94</v>
      </c>
      <c r="B1764" t="s">
        <v>95</v>
      </c>
      <c r="C1764" t="s">
        <v>93</v>
      </c>
      <c r="D1764" s="29">
        <v>45939</v>
      </c>
      <c r="E1764" s="161">
        <v>0</v>
      </c>
      <c r="F1764" s="161">
        <v>0</v>
      </c>
      <c r="G1764" s="161">
        <v>0</v>
      </c>
      <c r="H1764" s="161">
        <v>0</v>
      </c>
      <c r="L1764">
        <v>206.46225200000001</v>
      </c>
      <c r="R1764">
        <v>229.40355</v>
      </c>
      <c r="S1764">
        <v>229.40355</v>
      </c>
      <c r="T1764" s="194">
        <v>229.40355</v>
      </c>
      <c r="U1764" t="s">
        <v>193</v>
      </c>
      <c r="V1764">
        <v>45597.313379629632</v>
      </c>
    </row>
    <row r="1765" spans="1:22" x14ac:dyDescent="0.3">
      <c r="A1765" t="s">
        <v>94</v>
      </c>
      <c r="B1765" t="s">
        <v>95</v>
      </c>
      <c r="C1765" t="s">
        <v>88</v>
      </c>
      <c r="D1765" s="29">
        <v>45939</v>
      </c>
      <c r="E1765" s="161">
        <v>0</v>
      </c>
      <c r="F1765" s="161">
        <v>0</v>
      </c>
      <c r="G1765" s="161">
        <v>0</v>
      </c>
      <c r="H1765" s="161">
        <v>0</v>
      </c>
      <c r="R1765">
        <v>99.740673999999999</v>
      </c>
      <c r="S1765">
        <v>99.740673999999999</v>
      </c>
      <c r="T1765" s="194">
        <v>99.740673999999999</v>
      </c>
      <c r="U1765" t="s">
        <v>193</v>
      </c>
      <c r="V1765">
        <v>45597.313368055555</v>
      </c>
    </row>
    <row r="1766" spans="1:22" x14ac:dyDescent="0.3">
      <c r="A1766" t="s">
        <v>94</v>
      </c>
      <c r="B1766" t="s">
        <v>95</v>
      </c>
      <c r="C1766" t="s">
        <v>93</v>
      </c>
      <c r="D1766" s="29">
        <v>45940</v>
      </c>
      <c r="E1766" s="161">
        <v>0</v>
      </c>
      <c r="F1766" s="161">
        <v>0</v>
      </c>
      <c r="G1766" s="161">
        <v>0</v>
      </c>
      <c r="H1766" s="161">
        <v>0</v>
      </c>
      <c r="L1766">
        <v>206.46225200000001</v>
      </c>
      <c r="R1766">
        <v>229.40355</v>
      </c>
      <c r="S1766">
        <v>229.40355</v>
      </c>
      <c r="T1766" s="194">
        <v>229.40355</v>
      </c>
      <c r="U1766" t="s">
        <v>193</v>
      </c>
      <c r="V1766">
        <v>45597.313379629632</v>
      </c>
    </row>
    <row r="1767" spans="1:22" x14ac:dyDescent="0.3">
      <c r="A1767" t="s">
        <v>94</v>
      </c>
      <c r="B1767" t="s">
        <v>95</v>
      </c>
      <c r="C1767" t="s">
        <v>88</v>
      </c>
      <c r="D1767" s="29">
        <v>45940</v>
      </c>
      <c r="E1767" s="161">
        <v>0</v>
      </c>
      <c r="F1767" s="161">
        <v>0</v>
      </c>
      <c r="G1767" s="161">
        <v>0</v>
      </c>
      <c r="H1767" s="161">
        <v>0</v>
      </c>
      <c r="R1767">
        <v>99.740673999999999</v>
      </c>
      <c r="S1767">
        <v>99.740673999999999</v>
      </c>
      <c r="T1767" s="194">
        <v>99.740673999999999</v>
      </c>
      <c r="U1767" t="s">
        <v>193</v>
      </c>
      <c r="V1767">
        <v>45597.313368055555</v>
      </c>
    </row>
    <row r="1768" spans="1:22" x14ac:dyDescent="0.3">
      <c r="A1768" t="s">
        <v>94</v>
      </c>
      <c r="B1768" t="s">
        <v>95</v>
      </c>
      <c r="C1768" t="s">
        <v>93</v>
      </c>
      <c r="D1768" s="29">
        <v>45941</v>
      </c>
      <c r="E1768" s="161">
        <v>0</v>
      </c>
      <c r="F1768" s="161">
        <v>0</v>
      </c>
      <c r="G1768" s="161">
        <v>0</v>
      </c>
      <c r="H1768" s="161">
        <v>0</v>
      </c>
      <c r="L1768">
        <v>206.46225200000001</v>
      </c>
      <c r="R1768">
        <v>229.40355</v>
      </c>
      <c r="S1768">
        <v>229.40355</v>
      </c>
      <c r="T1768" s="194">
        <v>229.40355</v>
      </c>
      <c r="U1768" t="s">
        <v>193</v>
      </c>
      <c r="V1768">
        <v>45597.313368055555</v>
      </c>
    </row>
    <row r="1769" spans="1:22" x14ac:dyDescent="0.3">
      <c r="A1769" t="s">
        <v>94</v>
      </c>
      <c r="B1769" t="s">
        <v>95</v>
      </c>
      <c r="C1769" t="s">
        <v>88</v>
      </c>
      <c r="D1769" s="29">
        <v>45941</v>
      </c>
      <c r="E1769" s="161">
        <v>0</v>
      </c>
      <c r="F1769" s="161">
        <v>0</v>
      </c>
      <c r="G1769" s="161">
        <v>0</v>
      </c>
      <c r="H1769" s="161">
        <v>0</v>
      </c>
      <c r="R1769">
        <v>99.740673999999999</v>
      </c>
      <c r="S1769">
        <v>99.740673999999999</v>
      </c>
      <c r="T1769" s="194">
        <v>99.740673999999999</v>
      </c>
      <c r="U1769" t="s">
        <v>193</v>
      </c>
      <c r="V1769">
        <v>45597.313379629632</v>
      </c>
    </row>
    <row r="1770" spans="1:22" x14ac:dyDescent="0.3">
      <c r="A1770" t="s">
        <v>94</v>
      </c>
      <c r="B1770" t="s">
        <v>95</v>
      </c>
      <c r="C1770" t="s">
        <v>93</v>
      </c>
      <c r="D1770" s="29">
        <v>45942</v>
      </c>
      <c r="E1770" s="161">
        <v>0</v>
      </c>
      <c r="F1770" s="161">
        <v>0</v>
      </c>
      <c r="G1770" s="161">
        <v>0</v>
      </c>
      <c r="H1770" s="161">
        <v>0</v>
      </c>
      <c r="L1770">
        <v>206.46225200000001</v>
      </c>
      <c r="R1770">
        <v>229.40355</v>
      </c>
      <c r="S1770">
        <v>229.40355</v>
      </c>
      <c r="T1770" s="194">
        <v>229.40355</v>
      </c>
      <c r="U1770" t="s">
        <v>193</v>
      </c>
      <c r="V1770">
        <v>45597.313379629632</v>
      </c>
    </row>
    <row r="1771" spans="1:22" x14ac:dyDescent="0.3">
      <c r="A1771" t="s">
        <v>94</v>
      </c>
      <c r="B1771" t="s">
        <v>95</v>
      </c>
      <c r="C1771" t="s">
        <v>88</v>
      </c>
      <c r="D1771" s="29">
        <v>45942</v>
      </c>
      <c r="E1771" s="161">
        <v>0</v>
      </c>
      <c r="F1771" s="161">
        <v>0</v>
      </c>
      <c r="G1771" s="161">
        <v>0</v>
      </c>
      <c r="H1771" s="161">
        <v>0</v>
      </c>
      <c r="R1771">
        <v>99.740673999999999</v>
      </c>
      <c r="S1771">
        <v>99.740673999999999</v>
      </c>
      <c r="T1771" s="194">
        <v>99.740673999999999</v>
      </c>
      <c r="U1771" t="s">
        <v>193</v>
      </c>
      <c r="V1771">
        <v>45597.313379629632</v>
      </c>
    </row>
    <row r="1772" spans="1:22" x14ac:dyDescent="0.3">
      <c r="A1772" t="s">
        <v>94</v>
      </c>
      <c r="B1772" t="s">
        <v>95</v>
      </c>
      <c r="C1772" t="s">
        <v>93</v>
      </c>
      <c r="D1772" s="29">
        <v>45943</v>
      </c>
      <c r="E1772" s="161">
        <v>0</v>
      </c>
      <c r="F1772" s="161">
        <v>0</v>
      </c>
      <c r="G1772" s="161">
        <v>0</v>
      </c>
      <c r="H1772" s="161">
        <v>0</v>
      </c>
      <c r="L1772">
        <v>206.46225200000001</v>
      </c>
      <c r="R1772">
        <v>229.40355</v>
      </c>
      <c r="S1772">
        <v>229.40355</v>
      </c>
      <c r="T1772" s="194">
        <v>229.40355</v>
      </c>
      <c r="U1772" t="s">
        <v>193</v>
      </c>
      <c r="V1772">
        <v>45597.313379629632</v>
      </c>
    </row>
    <row r="1773" spans="1:22" x14ac:dyDescent="0.3">
      <c r="A1773" t="s">
        <v>94</v>
      </c>
      <c r="B1773" t="s">
        <v>95</v>
      </c>
      <c r="C1773" t="s">
        <v>88</v>
      </c>
      <c r="D1773" s="29">
        <v>45943</v>
      </c>
      <c r="E1773" s="161">
        <v>0</v>
      </c>
      <c r="F1773" s="161">
        <v>0</v>
      </c>
      <c r="G1773" s="161">
        <v>0</v>
      </c>
      <c r="H1773" s="161">
        <v>0</v>
      </c>
      <c r="R1773">
        <v>99.740673999999999</v>
      </c>
      <c r="S1773">
        <v>99.740673999999999</v>
      </c>
      <c r="T1773" s="194">
        <v>99.740673999999999</v>
      </c>
      <c r="U1773" t="s">
        <v>193</v>
      </c>
      <c r="V1773">
        <v>45597.313379629632</v>
      </c>
    </row>
    <row r="1774" spans="1:22" x14ac:dyDescent="0.3">
      <c r="A1774" t="s">
        <v>94</v>
      </c>
      <c r="B1774" t="s">
        <v>95</v>
      </c>
      <c r="C1774" t="s">
        <v>93</v>
      </c>
      <c r="D1774" s="29">
        <v>45944</v>
      </c>
      <c r="E1774" s="161">
        <v>0</v>
      </c>
      <c r="F1774" s="161">
        <v>0</v>
      </c>
      <c r="G1774" s="161">
        <v>0</v>
      </c>
      <c r="H1774" s="161">
        <v>0</v>
      </c>
      <c r="L1774">
        <v>206.46225200000001</v>
      </c>
      <c r="R1774">
        <v>229.40355</v>
      </c>
      <c r="S1774">
        <v>229.40355</v>
      </c>
      <c r="T1774" s="194">
        <v>229.40355</v>
      </c>
      <c r="U1774" t="s">
        <v>193</v>
      </c>
      <c r="V1774">
        <v>45597.313379629632</v>
      </c>
    </row>
    <row r="1775" spans="1:22" x14ac:dyDescent="0.3">
      <c r="A1775" t="s">
        <v>94</v>
      </c>
      <c r="B1775" t="s">
        <v>95</v>
      </c>
      <c r="C1775" t="s">
        <v>88</v>
      </c>
      <c r="D1775" s="29">
        <v>45944</v>
      </c>
      <c r="E1775" s="161">
        <v>0</v>
      </c>
      <c r="F1775" s="161">
        <v>0</v>
      </c>
      <c r="G1775" s="161">
        <v>0</v>
      </c>
      <c r="H1775" s="161">
        <v>0</v>
      </c>
      <c r="R1775">
        <v>99.740673999999999</v>
      </c>
      <c r="S1775">
        <v>99.740673999999999</v>
      </c>
      <c r="T1775" s="194">
        <v>99.740673999999999</v>
      </c>
      <c r="U1775" t="s">
        <v>193</v>
      </c>
      <c r="V1775">
        <v>45597.313391203701</v>
      </c>
    </row>
    <row r="1776" spans="1:22" x14ac:dyDescent="0.3">
      <c r="A1776" t="s">
        <v>94</v>
      </c>
      <c r="B1776" t="s">
        <v>95</v>
      </c>
      <c r="C1776" t="s">
        <v>93</v>
      </c>
      <c r="D1776" s="29">
        <v>45945</v>
      </c>
      <c r="E1776" s="161">
        <v>0</v>
      </c>
      <c r="F1776" s="161">
        <v>0</v>
      </c>
      <c r="G1776" s="161">
        <v>0</v>
      </c>
      <c r="H1776" s="161">
        <v>0</v>
      </c>
      <c r="L1776">
        <v>206.46225200000001</v>
      </c>
      <c r="R1776">
        <v>229.40355</v>
      </c>
      <c r="S1776">
        <v>229.40355</v>
      </c>
      <c r="T1776" s="194">
        <v>229.40355</v>
      </c>
      <c r="U1776" t="s">
        <v>193</v>
      </c>
      <c r="V1776">
        <v>45597.313391203701</v>
      </c>
    </row>
    <row r="1777" spans="1:22" x14ac:dyDescent="0.3">
      <c r="A1777" t="s">
        <v>94</v>
      </c>
      <c r="B1777" t="s">
        <v>95</v>
      </c>
      <c r="C1777" t="s">
        <v>88</v>
      </c>
      <c r="D1777" s="29">
        <v>45945</v>
      </c>
      <c r="E1777" s="161">
        <v>0</v>
      </c>
      <c r="F1777" s="161">
        <v>0</v>
      </c>
      <c r="G1777" s="161">
        <v>0</v>
      </c>
      <c r="H1777" s="161">
        <v>0</v>
      </c>
      <c r="R1777">
        <v>99.740673999999999</v>
      </c>
      <c r="S1777">
        <v>99.740673999999999</v>
      </c>
      <c r="T1777" s="194">
        <v>99.740673999999999</v>
      </c>
      <c r="U1777" t="s">
        <v>193</v>
      </c>
      <c r="V1777">
        <v>45597.313391203701</v>
      </c>
    </row>
    <row r="1778" spans="1:22" x14ac:dyDescent="0.3">
      <c r="A1778" t="s">
        <v>94</v>
      </c>
      <c r="B1778" t="s">
        <v>95</v>
      </c>
      <c r="C1778" t="s">
        <v>93</v>
      </c>
      <c r="D1778" s="29">
        <v>45946</v>
      </c>
      <c r="E1778" s="161">
        <v>0</v>
      </c>
      <c r="F1778" s="161">
        <v>0</v>
      </c>
      <c r="G1778" s="161">
        <v>0</v>
      </c>
      <c r="H1778" s="161">
        <v>0</v>
      </c>
      <c r="L1778">
        <v>206.46225200000001</v>
      </c>
      <c r="R1778">
        <v>229.40355</v>
      </c>
      <c r="S1778">
        <v>229.40355</v>
      </c>
      <c r="T1778" s="194">
        <v>229.40355</v>
      </c>
      <c r="U1778" t="s">
        <v>193</v>
      </c>
      <c r="V1778">
        <v>45597.313391203701</v>
      </c>
    </row>
    <row r="1779" spans="1:22" x14ac:dyDescent="0.3">
      <c r="A1779" t="s">
        <v>94</v>
      </c>
      <c r="B1779" t="s">
        <v>95</v>
      </c>
      <c r="C1779" t="s">
        <v>88</v>
      </c>
      <c r="D1779" s="29">
        <v>45946</v>
      </c>
      <c r="E1779" s="161">
        <v>0</v>
      </c>
      <c r="F1779" s="161">
        <v>0</v>
      </c>
      <c r="G1779" s="161">
        <v>0</v>
      </c>
      <c r="H1779" s="161">
        <v>0</v>
      </c>
      <c r="R1779">
        <v>99.740673999999999</v>
      </c>
      <c r="S1779">
        <v>99.740673999999999</v>
      </c>
      <c r="T1779" s="194">
        <v>99.740673999999999</v>
      </c>
      <c r="U1779" t="s">
        <v>193</v>
      </c>
      <c r="V1779">
        <v>45597.313391203701</v>
      </c>
    </row>
    <row r="1780" spans="1:22" x14ac:dyDescent="0.3">
      <c r="A1780" t="s">
        <v>94</v>
      </c>
      <c r="B1780" t="s">
        <v>95</v>
      </c>
      <c r="C1780" t="s">
        <v>93</v>
      </c>
      <c r="D1780" s="29">
        <v>45947</v>
      </c>
      <c r="E1780" s="161">
        <v>0</v>
      </c>
      <c r="F1780" s="161">
        <v>0</v>
      </c>
      <c r="G1780" s="161">
        <v>0</v>
      </c>
      <c r="H1780" s="161">
        <v>0</v>
      </c>
      <c r="L1780">
        <v>206.46225200000001</v>
      </c>
      <c r="R1780">
        <v>229.40355</v>
      </c>
      <c r="S1780">
        <v>229.40355</v>
      </c>
      <c r="T1780" s="194">
        <v>229.40355</v>
      </c>
      <c r="U1780" t="s">
        <v>193</v>
      </c>
      <c r="V1780">
        <v>45597.313402777778</v>
      </c>
    </row>
    <row r="1781" spans="1:22" x14ac:dyDescent="0.3">
      <c r="A1781" t="s">
        <v>94</v>
      </c>
      <c r="B1781" t="s">
        <v>95</v>
      </c>
      <c r="C1781" t="s">
        <v>88</v>
      </c>
      <c r="D1781" s="29">
        <v>45947</v>
      </c>
      <c r="E1781" s="161">
        <v>0</v>
      </c>
      <c r="F1781" s="161">
        <v>0</v>
      </c>
      <c r="G1781" s="161">
        <v>0</v>
      </c>
      <c r="H1781" s="161">
        <v>0</v>
      </c>
      <c r="R1781">
        <v>99.740673999999999</v>
      </c>
      <c r="S1781">
        <v>99.740673999999999</v>
      </c>
      <c r="T1781" s="194">
        <v>99.740673999999999</v>
      </c>
      <c r="U1781" t="s">
        <v>193</v>
      </c>
      <c r="V1781">
        <v>45597.313402777778</v>
      </c>
    </row>
    <row r="1782" spans="1:22" x14ac:dyDescent="0.3">
      <c r="A1782" t="s">
        <v>94</v>
      </c>
      <c r="B1782" t="s">
        <v>95</v>
      </c>
      <c r="C1782" t="s">
        <v>93</v>
      </c>
      <c r="D1782" s="29">
        <v>45948</v>
      </c>
      <c r="E1782" s="161">
        <v>0</v>
      </c>
      <c r="F1782" s="161">
        <v>0</v>
      </c>
      <c r="G1782" s="161">
        <v>0</v>
      </c>
      <c r="H1782" s="161">
        <v>0</v>
      </c>
      <c r="L1782">
        <v>206.46225200000001</v>
      </c>
      <c r="R1782">
        <v>229.40355</v>
      </c>
      <c r="S1782">
        <v>229.40355</v>
      </c>
      <c r="T1782" s="194">
        <v>229.40355</v>
      </c>
      <c r="U1782" t="s">
        <v>193</v>
      </c>
      <c r="V1782">
        <v>45597.313402777778</v>
      </c>
    </row>
    <row r="1783" spans="1:22" x14ac:dyDescent="0.3">
      <c r="A1783" t="s">
        <v>94</v>
      </c>
      <c r="B1783" t="s">
        <v>95</v>
      </c>
      <c r="C1783" t="s">
        <v>88</v>
      </c>
      <c r="D1783" s="29">
        <v>45948</v>
      </c>
      <c r="E1783" s="161">
        <v>0</v>
      </c>
      <c r="F1783" s="161">
        <v>0</v>
      </c>
      <c r="G1783" s="161">
        <v>0</v>
      </c>
      <c r="H1783" s="161">
        <v>0</v>
      </c>
      <c r="R1783">
        <v>99.740673999999999</v>
      </c>
      <c r="S1783">
        <v>99.740673999999999</v>
      </c>
      <c r="T1783" s="194">
        <v>99.740673999999999</v>
      </c>
      <c r="U1783" t="s">
        <v>193</v>
      </c>
      <c r="V1783">
        <v>45597.313391203701</v>
      </c>
    </row>
    <row r="1784" spans="1:22" x14ac:dyDescent="0.3">
      <c r="A1784" t="s">
        <v>94</v>
      </c>
      <c r="B1784" t="s">
        <v>95</v>
      </c>
      <c r="C1784" t="s">
        <v>93</v>
      </c>
      <c r="D1784" s="29">
        <v>45949</v>
      </c>
      <c r="E1784" s="161">
        <v>0</v>
      </c>
      <c r="F1784" s="161">
        <v>0</v>
      </c>
      <c r="G1784" s="161">
        <v>0</v>
      </c>
      <c r="H1784" s="161">
        <v>0</v>
      </c>
      <c r="L1784">
        <v>206.46225200000001</v>
      </c>
      <c r="R1784">
        <v>229.40355</v>
      </c>
      <c r="S1784">
        <v>229.40355</v>
      </c>
      <c r="T1784" s="194">
        <v>229.40355</v>
      </c>
      <c r="U1784" t="s">
        <v>193</v>
      </c>
      <c r="V1784">
        <v>45597.313402777778</v>
      </c>
    </row>
    <row r="1785" spans="1:22" x14ac:dyDescent="0.3">
      <c r="A1785" t="s">
        <v>94</v>
      </c>
      <c r="B1785" t="s">
        <v>95</v>
      </c>
      <c r="C1785" t="s">
        <v>88</v>
      </c>
      <c r="D1785" s="29">
        <v>45949</v>
      </c>
      <c r="E1785" s="161">
        <v>0</v>
      </c>
      <c r="F1785" s="161">
        <v>0</v>
      </c>
      <c r="G1785" s="161">
        <v>0</v>
      </c>
      <c r="H1785" s="161">
        <v>0</v>
      </c>
      <c r="R1785">
        <v>99.740673999999999</v>
      </c>
      <c r="S1785">
        <v>99.740673999999999</v>
      </c>
      <c r="T1785" s="194">
        <v>99.740673999999999</v>
      </c>
      <c r="U1785" t="s">
        <v>193</v>
      </c>
      <c r="V1785">
        <v>45597.313391203701</v>
      </c>
    </row>
    <row r="1786" spans="1:22" x14ac:dyDescent="0.3">
      <c r="A1786" t="s">
        <v>94</v>
      </c>
      <c r="B1786" t="s">
        <v>95</v>
      </c>
      <c r="C1786" t="s">
        <v>93</v>
      </c>
      <c r="D1786" s="29">
        <v>45950</v>
      </c>
      <c r="E1786" s="161">
        <v>0</v>
      </c>
      <c r="F1786" s="161">
        <v>0</v>
      </c>
      <c r="G1786" s="161">
        <v>0</v>
      </c>
      <c r="H1786" s="161">
        <v>0</v>
      </c>
      <c r="L1786">
        <v>206.46225200000001</v>
      </c>
      <c r="R1786">
        <v>229.40355</v>
      </c>
      <c r="S1786">
        <v>229.40355</v>
      </c>
      <c r="T1786" s="194">
        <v>229.40355</v>
      </c>
      <c r="U1786" t="s">
        <v>193</v>
      </c>
      <c r="V1786">
        <v>45597.313402777778</v>
      </c>
    </row>
    <row r="1787" spans="1:22" x14ac:dyDescent="0.3">
      <c r="A1787" t="s">
        <v>94</v>
      </c>
      <c r="B1787" t="s">
        <v>95</v>
      </c>
      <c r="C1787" t="s">
        <v>88</v>
      </c>
      <c r="D1787" s="29">
        <v>45950</v>
      </c>
      <c r="E1787" s="161">
        <v>0</v>
      </c>
      <c r="F1787" s="161">
        <v>0</v>
      </c>
      <c r="G1787" s="161">
        <v>0</v>
      </c>
      <c r="H1787" s="161">
        <v>0</v>
      </c>
      <c r="R1787">
        <v>99.740673999999999</v>
      </c>
      <c r="S1787">
        <v>99.740673999999999</v>
      </c>
      <c r="T1787" s="194">
        <v>99.740673999999999</v>
      </c>
      <c r="U1787" t="s">
        <v>193</v>
      </c>
      <c r="V1787">
        <v>45597.313402777778</v>
      </c>
    </row>
    <row r="1788" spans="1:22" x14ac:dyDescent="0.3">
      <c r="A1788" t="s">
        <v>94</v>
      </c>
      <c r="B1788" t="s">
        <v>95</v>
      </c>
      <c r="C1788" t="s">
        <v>93</v>
      </c>
      <c r="D1788" s="29">
        <v>45951</v>
      </c>
      <c r="E1788" s="161">
        <v>0</v>
      </c>
      <c r="F1788" s="161">
        <v>0</v>
      </c>
      <c r="G1788" s="161">
        <v>0</v>
      </c>
      <c r="H1788" s="161">
        <v>0</v>
      </c>
      <c r="L1788">
        <v>206.46225200000001</v>
      </c>
      <c r="R1788">
        <v>229.40355</v>
      </c>
      <c r="S1788">
        <v>229.40355</v>
      </c>
      <c r="T1788" s="194">
        <v>229.40355</v>
      </c>
      <c r="U1788" t="s">
        <v>193</v>
      </c>
      <c r="V1788">
        <v>45597.313425925924</v>
      </c>
    </row>
    <row r="1789" spans="1:22" x14ac:dyDescent="0.3">
      <c r="A1789" t="s">
        <v>94</v>
      </c>
      <c r="B1789" t="s">
        <v>95</v>
      </c>
      <c r="C1789" t="s">
        <v>88</v>
      </c>
      <c r="D1789" s="29">
        <v>45951</v>
      </c>
      <c r="E1789" s="161">
        <v>0</v>
      </c>
      <c r="F1789" s="161">
        <v>0</v>
      </c>
      <c r="G1789" s="161">
        <v>0</v>
      </c>
      <c r="H1789" s="161">
        <v>0</v>
      </c>
      <c r="R1789">
        <v>99.740673999999999</v>
      </c>
      <c r="S1789">
        <v>99.740673999999999</v>
      </c>
      <c r="T1789" s="194">
        <v>99.740673999999999</v>
      </c>
      <c r="U1789" t="s">
        <v>193</v>
      </c>
      <c r="V1789">
        <v>45597.313414351855</v>
      </c>
    </row>
    <row r="1790" spans="1:22" x14ac:dyDescent="0.3">
      <c r="A1790" t="s">
        <v>94</v>
      </c>
      <c r="B1790" t="s">
        <v>95</v>
      </c>
      <c r="C1790" t="s">
        <v>93</v>
      </c>
      <c r="D1790" s="29">
        <v>45952</v>
      </c>
      <c r="E1790" s="161">
        <v>0</v>
      </c>
      <c r="F1790" s="161">
        <v>0</v>
      </c>
      <c r="G1790" s="161">
        <v>0</v>
      </c>
      <c r="H1790" s="161">
        <v>0</v>
      </c>
      <c r="L1790">
        <v>206.46225200000001</v>
      </c>
      <c r="R1790">
        <v>229.40355</v>
      </c>
      <c r="S1790">
        <v>229.40355</v>
      </c>
      <c r="T1790" s="194">
        <v>229.40355</v>
      </c>
      <c r="U1790" t="s">
        <v>193</v>
      </c>
      <c r="V1790">
        <v>45597.313414351855</v>
      </c>
    </row>
    <row r="1791" spans="1:22" x14ac:dyDescent="0.3">
      <c r="A1791" t="s">
        <v>94</v>
      </c>
      <c r="B1791" t="s">
        <v>95</v>
      </c>
      <c r="C1791" t="s">
        <v>88</v>
      </c>
      <c r="D1791" s="29">
        <v>45952</v>
      </c>
      <c r="E1791" s="161">
        <v>0</v>
      </c>
      <c r="F1791" s="161">
        <v>0</v>
      </c>
      <c r="G1791" s="161">
        <v>0</v>
      </c>
      <c r="H1791" s="161">
        <v>0</v>
      </c>
      <c r="R1791">
        <v>99.740673999999999</v>
      </c>
      <c r="S1791">
        <v>99.740673999999999</v>
      </c>
      <c r="T1791" s="194">
        <v>99.740673999999999</v>
      </c>
      <c r="U1791" t="s">
        <v>193</v>
      </c>
      <c r="V1791">
        <v>45597.313437500001</v>
      </c>
    </row>
    <row r="1792" spans="1:22" x14ac:dyDescent="0.3">
      <c r="A1792" t="s">
        <v>94</v>
      </c>
      <c r="B1792" t="s">
        <v>95</v>
      </c>
      <c r="C1792" t="s">
        <v>93</v>
      </c>
      <c r="D1792" s="29">
        <v>45953</v>
      </c>
      <c r="E1792" s="161">
        <v>0.34612744609605439</v>
      </c>
      <c r="F1792" s="161">
        <v>7.0824181458604141E-3</v>
      </c>
      <c r="G1792" s="161">
        <v>0.41151738933421034</v>
      </c>
      <c r="H1792" s="161">
        <v>0.10637825787787503</v>
      </c>
      <c r="J1792">
        <v>135</v>
      </c>
      <c r="K1792">
        <v>205</v>
      </c>
      <c r="L1792">
        <v>206.46225200000001</v>
      </c>
      <c r="R1792">
        <v>229.40355</v>
      </c>
      <c r="S1792">
        <v>135</v>
      </c>
      <c r="T1792" s="194">
        <v>205</v>
      </c>
      <c r="U1792" t="s">
        <v>193</v>
      </c>
      <c r="V1792">
        <v>45597.313414351855</v>
      </c>
    </row>
    <row r="1793" spans="1:22" x14ac:dyDescent="0.3">
      <c r="A1793" t="s">
        <v>94</v>
      </c>
      <c r="B1793" t="s">
        <v>95</v>
      </c>
      <c r="C1793" t="s">
        <v>88</v>
      </c>
      <c r="D1793" s="29">
        <v>45953</v>
      </c>
      <c r="E1793" s="161">
        <v>0</v>
      </c>
      <c r="F1793" s="161">
        <v>0</v>
      </c>
      <c r="G1793" s="161">
        <v>1</v>
      </c>
      <c r="H1793" s="161">
        <v>1</v>
      </c>
      <c r="J1793">
        <v>0</v>
      </c>
      <c r="K1793">
        <v>0</v>
      </c>
      <c r="R1793">
        <v>99.740673999999999</v>
      </c>
      <c r="S1793">
        <v>0</v>
      </c>
      <c r="T1793" s="194">
        <v>0</v>
      </c>
      <c r="U1793" t="s">
        <v>193</v>
      </c>
      <c r="V1793">
        <v>45597.313414351855</v>
      </c>
    </row>
    <row r="1794" spans="1:22" x14ac:dyDescent="0.3">
      <c r="A1794" t="s">
        <v>94</v>
      </c>
      <c r="B1794" t="s">
        <v>95</v>
      </c>
      <c r="C1794" t="s">
        <v>93</v>
      </c>
      <c r="D1794" s="29">
        <v>45954</v>
      </c>
      <c r="E1794" s="161">
        <v>0</v>
      </c>
      <c r="F1794" s="161">
        <v>0</v>
      </c>
      <c r="G1794" s="161">
        <v>0</v>
      </c>
      <c r="H1794" s="161">
        <v>0</v>
      </c>
      <c r="L1794">
        <v>206.46225200000001</v>
      </c>
      <c r="R1794">
        <v>229.40355</v>
      </c>
      <c r="S1794">
        <v>229.40355</v>
      </c>
      <c r="T1794" s="194">
        <v>229.40355</v>
      </c>
      <c r="U1794" t="s">
        <v>193</v>
      </c>
      <c r="V1794">
        <v>45597.313414351855</v>
      </c>
    </row>
    <row r="1795" spans="1:22" x14ac:dyDescent="0.3">
      <c r="A1795" t="s">
        <v>94</v>
      </c>
      <c r="B1795" t="s">
        <v>95</v>
      </c>
      <c r="C1795" t="s">
        <v>88</v>
      </c>
      <c r="D1795" s="29">
        <v>45954</v>
      </c>
      <c r="E1795" s="161">
        <v>0</v>
      </c>
      <c r="F1795" s="161">
        <v>0</v>
      </c>
      <c r="G1795" s="161">
        <v>0</v>
      </c>
      <c r="H1795" s="161">
        <v>0</v>
      </c>
      <c r="R1795">
        <v>99.740673999999999</v>
      </c>
      <c r="S1795">
        <v>99.740673999999999</v>
      </c>
      <c r="T1795" s="194">
        <v>99.740673999999999</v>
      </c>
      <c r="U1795" t="s">
        <v>193</v>
      </c>
      <c r="V1795">
        <v>45597.313414351855</v>
      </c>
    </row>
    <row r="1796" spans="1:22" x14ac:dyDescent="0.3">
      <c r="A1796" t="s">
        <v>94</v>
      </c>
      <c r="B1796" t="s">
        <v>95</v>
      </c>
      <c r="C1796" t="s">
        <v>93</v>
      </c>
      <c r="D1796" s="29">
        <v>45955</v>
      </c>
      <c r="E1796" s="161">
        <v>0</v>
      </c>
      <c r="F1796" s="161">
        <v>0</v>
      </c>
      <c r="G1796" s="161">
        <v>0</v>
      </c>
      <c r="H1796" s="161">
        <v>0</v>
      </c>
      <c r="L1796">
        <v>206.46225200000001</v>
      </c>
      <c r="R1796">
        <v>229.40355</v>
      </c>
      <c r="S1796">
        <v>229.40355</v>
      </c>
      <c r="T1796" s="194">
        <v>229.40355</v>
      </c>
      <c r="U1796" t="s">
        <v>193</v>
      </c>
      <c r="V1796">
        <v>45597.313425925924</v>
      </c>
    </row>
    <row r="1797" spans="1:22" x14ac:dyDescent="0.3">
      <c r="A1797" t="s">
        <v>94</v>
      </c>
      <c r="B1797" t="s">
        <v>95</v>
      </c>
      <c r="C1797" t="s">
        <v>88</v>
      </c>
      <c r="D1797" s="29">
        <v>45955</v>
      </c>
      <c r="E1797" s="161">
        <v>0</v>
      </c>
      <c r="F1797" s="161">
        <v>0</v>
      </c>
      <c r="G1797" s="161">
        <v>0</v>
      </c>
      <c r="H1797" s="161">
        <v>0</v>
      </c>
      <c r="R1797">
        <v>99.740673999999999</v>
      </c>
      <c r="S1797">
        <v>99.740673999999999</v>
      </c>
      <c r="T1797" s="194">
        <v>99.740673999999999</v>
      </c>
      <c r="U1797" t="s">
        <v>193</v>
      </c>
      <c r="V1797">
        <v>45597.313425925924</v>
      </c>
    </row>
    <row r="1798" spans="1:22" x14ac:dyDescent="0.3">
      <c r="A1798" t="s">
        <v>94</v>
      </c>
      <c r="B1798" t="s">
        <v>95</v>
      </c>
      <c r="C1798" t="s">
        <v>93</v>
      </c>
      <c r="D1798" s="29">
        <v>45956</v>
      </c>
      <c r="E1798" s="161">
        <v>0</v>
      </c>
      <c r="F1798" s="161">
        <v>0</v>
      </c>
      <c r="G1798" s="161">
        <v>0</v>
      </c>
      <c r="H1798" s="161">
        <v>0</v>
      </c>
      <c r="L1798">
        <v>206.46225200000001</v>
      </c>
      <c r="R1798">
        <v>229.40355</v>
      </c>
      <c r="S1798">
        <v>229.40355</v>
      </c>
      <c r="T1798" s="194">
        <v>229.40355</v>
      </c>
      <c r="U1798" t="s">
        <v>193</v>
      </c>
      <c r="V1798">
        <v>45597.313425925924</v>
      </c>
    </row>
    <row r="1799" spans="1:22" x14ac:dyDescent="0.3">
      <c r="A1799" t="s">
        <v>94</v>
      </c>
      <c r="B1799" t="s">
        <v>95</v>
      </c>
      <c r="C1799" t="s">
        <v>88</v>
      </c>
      <c r="D1799" s="29">
        <v>45956</v>
      </c>
      <c r="E1799" s="161">
        <v>0</v>
      </c>
      <c r="F1799" s="161">
        <v>0</v>
      </c>
      <c r="G1799" s="161">
        <v>0</v>
      </c>
      <c r="H1799" s="161">
        <v>0</v>
      </c>
      <c r="R1799">
        <v>99.740673999999999</v>
      </c>
      <c r="S1799">
        <v>99.740673999999999</v>
      </c>
      <c r="T1799" s="194">
        <v>99.740673999999999</v>
      </c>
      <c r="U1799" t="s">
        <v>193</v>
      </c>
      <c r="V1799">
        <v>45597.313425925924</v>
      </c>
    </row>
    <row r="1800" spans="1:22" x14ac:dyDescent="0.3">
      <c r="A1800" t="s">
        <v>94</v>
      </c>
      <c r="B1800" t="s">
        <v>95</v>
      </c>
      <c r="C1800" t="s">
        <v>93</v>
      </c>
      <c r="D1800" s="29">
        <v>45957</v>
      </c>
      <c r="E1800" s="161">
        <v>0</v>
      </c>
      <c r="F1800" s="161">
        <v>0</v>
      </c>
      <c r="G1800" s="161">
        <v>0</v>
      </c>
      <c r="H1800" s="161">
        <v>0</v>
      </c>
      <c r="L1800">
        <v>206.46225200000001</v>
      </c>
      <c r="R1800">
        <v>229.40355</v>
      </c>
      <c r="S1800">
        <v>229.40355</v>
      </c>
      <c r="T1800" s="194">
        <v>229.40355</v>
      </c>
      <c r="U1800" t="s">
        <v>193</v>
      </c>
      <c r="V1800">
        <v>45597.313437500001</v>
      </c>
    </row>
    <row r="1801" spans="1:22" x14ac:dyDescent="0.3">
      <c r="A1801" t="s">
        <v>94</v>
      </c>
      <c r="B1801" t="s">
        <v>95</v>
      </c>
      <c r="C1801" t="s">
        <v>88</v>
      </c>
      <c r="D1801" s="29">
        <v>45957</v>
      </c>
      <c r="E1801" s="161">
        <v>0</v>
      </c>
      <c r="F1801" s="161">
        <v>0</v>
      </c>
      <c r="G1801" s="161">
        <v>0</v>
      </c>
      <c r="H1801" s="161">
        <v>0</v>
      </c>
      <c r="R1801">
        <v>99.740673999999999</v>
      </c>
      <c r="S1801">
        <v>99.740673999999999</v>
      </c>
      <c r="T1801" s="194">
        <v>99.740673999999999</v>
      </c>
      <c r="U1801" t="s">
        <v>193</v>
      </c>
      <c r="V1801">
        <v>45597.313425925924</v>
      </c>
    </row>
    <row r="1802" spans="1:22" x14ac:dyDescent="0.3">
      <c r="A1802" t="s">
        <v>94</v>
      </c>
      <c r="B1802" t="s">
        <v>95</v>
      </c>
      <c r="C1802" t="s">
        <v>93</v>
      </c>
      <c r="D1802" s="29">
        <v>45958</v>
      </c>
      <c r="E1802" s="161">
        <v>0</v>
      </c>
      <c r="F1802" s="161">
        <v>0</v>
      </c>
      <c r="G1802" s="161">
        <v>0</v>
      </c>
      <c r="H1802" s="161">
        <v>0</v>
      </c>
      <c r="L1802">
        <v>206.46225200000001</v>
      </c>
      <c r="R1802">
        <v>229.40355</v>
      </c>
      <c r="S1802">
        <v>229.40355</v>
      </c>
      <c r="T1802" s="194">
        <v>229.40355</v>
      </c>
      <c r="U1802" t="s">
        <v>193</v>
      </c>
      <c r="V1802">
        <v>45597.313437500001</v>
      </c>
    </row>
    <row r="1803" spans="1:22" x14ac:dyDescent="0.3">
      <c r="A1803" t="s">
        <v>94</v>
      </c>
      <c r="B1803" t="s">
        <v>95</v>
      </c>
      <c r="C1803" t="s">
        <v>88</v>
      </c>
      <c r="D1803" s="29">
        <v>45958</v>
      </c>
      <c r="E1803" s="161">
        <v>0</v>
      </c>
      <c r="F1803" s="161">
        <v>0</v>
      </c>
      <c r="G1803" s="161">
        <v>1</v>
      </c>
      <c r="H1803" s="161">
        <v>1</v>
      </c>
      <c r="J1803">
        <v>0</v>
      </c>
      <c r="K1803">
        <v>0</v>
      </c>
      <c r="R1803">
        <v>99.740673999999999</v>
      </c>
      <c r="S1803">
        <v>0</v>
      </c>
      <c r="T1803" s="194">
        <v>0</v>
      </c>
      <c r="U1803" t="s">
        <v>193</v>
      </c>
      <c r="V1803">
        <v>45597.313437500001</v>
      </c>
    </row>
    <row r="1804" spans="1:22" x14ac:dyDescent="0.3">
      <c r="A1804" t="s">
        <v>94</v>
      </c>
      <c r="B1804" t="s">
        <v>95</v>
      </c>
      <c r="C1804" t="s">
        <v>93</v>
      </c>
      <c r="D1804" s="29">
        <v>45959</v>
      </c>
      <c r="E1804" s="161">
        <v>0</v>
      </c>
      <c r="F1804" s="161">
        <v>0</v>
      </c>
      <c r="G1804" s="161">
        <v>0</v>
      </c>
      <c r="H1804" s="161">
        <v>0</v>
      </c>
      <c r="L1804">
        <v>206.46225200000001</v>
      </c>
      <c r="R1804">
        <v>229.40355</v>
      </c>
      <c r="S1804">
        <v>229.40355</v>
      </c>
      <c r="T1804" s="194">
        <v>229.40355</v>
      </c>
      <c r="U1804" t="s">
        <v>193</v>
      </c>
      <c r="V1804">
        <v>45597.313437500001</v>
      </c>
    </row>
    <row r="1805" spans="1:22" x14ac:dyDescent="0.3">
      <c r="A1805" t="s">
        <v>94</v>
      </c>
      <c r="B1805" t="s">
        <v>95</v>
      </c>
      <c r="C1805" t="s">
        <v>88</v>
      </c>
      <c r="D1805" s="29">
        <v>45959</v>
      </c>
      <c r="E1805" s="161">
        <v>0</v>
      </c>
      <c r="F1805" s="161">
        <v>0</v>
      </c>
      <c r="G1805" s="161">
        <v>0</v>
      </c>
      <c r="H1805" s="161">
        <v>0</v>
      </c>
      <c r="R1805">
        <v>99.740673999999999</v>
      </c>
      <c r="S1805">
        <v>99.740673999999999</v>
      </c>
      <c r="T1805" s="194">
        <v>99.740673999999999</v>
      </c>
      <c r="U1805" t="s">
        <v>193</v>
      </c>
      <c r="V1805">
        <v>45597.313437500001</v>
      </c>
    </row>
    <row r="1806" spans="1:22" x14ac:dyDescent="0.3">
      <c r="A1806" t="s">
        <v>94</v>
      </c>
      <c r="B1806" t="s">
        <v>95</v>
      </c>
      <c r="C1806" t="s">
        <v>93</v>
      </c>
      <c r="D1806" s="29">
        <v>45960</v>
      </c>
      <c r="E1806" s="161">
        <v>0</v>
      </c>
      <c r="F1806" s="161">
        <v>0</v>
      </c>
      <c r="G1806" s="161">
        <v>0</v>
      </c>
      <c r="H1806" s="161">
        <v>0</v>
      </c>
      <c r="L1806">
        <v>206.46225200000001</v>
      </c>
      <c r="R1806">
        <v>229.40355</v>
      </c>
      <c r="S1806">
        <v>229.40355</v>
      </c>
      <c r="T1806" s="194">
        <v>229.40355</v>
      </c>
      <c r="U1806" t="s">
        <v>193</v>
      </c>
      <c r="V1806">
        <v>45597.313449074078</v>
      </c>
    </row>
    <row r="1807" spans="1:22" x14ac:dyDescent="0.3">
      <c r="A1807" t="s">
        <v>94</v>
      </c>
      <c r="B1807" t="s">
        <v>95</v>
      </c>
      <c r="C1807" t="s">
        <v>88</v>
      </c>
      <c r="D1807" s="29">
        <v>45960</v>
      </c>
      <c r="E1807" s="161">
        <v>0</v>
      </c>
      <c r="F1807" s="161">
        <v>0</v>
      </c>
      <c r="G1807" s="161">
        <v>0</v>
      </c>
      <c r="H1807" s="161">
        <v>0</v>
      </c>
      <c r="R1807">
        <v>99.740673999999999</v>
      </c>
      <c r="S1807">
        <v>99.740673999999999</v>
      </c>
      <c r="T1807" s="194">
        <v>99.740673999999999</v>
      </c>
      <c r="U1807" t="s">
        <v>193</v>
      </c>
      <c r="V1807">
        <v>45597.313437500001</v>
      </c>
    </row>
    <row r="1808" spans="1:22" x14ac:dyDescent="0.3">
      <c r="A1808" t="s">
        <v>94</v>
      </c>
      <c r="B1808" t="s">
        <v>95</v>
      </c>
      <c r="C1808" t="s">
        <v>93</v>
      </c>
      <c r="D1808" s="29">
        <v>45961</v>
      </c>
      <c r="E1808" s="161">
        <v>0</v>
      </c>
      <c r="F1808" s="161">
        <v>0</v>
      </c>
      <c r="G1808" s="161">
        <v>0</v>
      </c>
      <c r="H1808" s="161">
        <v>0</v>
      </c>
      <c r="L1808">
        <v>206.46225200000001</v>
      </c>
      <c r="R1808">
        <v>229.40355</v>
      </c>
      <c r="S1808">
        <v>229.40355</v>
      </c>
      <c r="T1808" s="194">
        <v>229.40355</v>
      </c>
      <c r="U1808" t="s">
        <v>193</v>
      </c>
      <c r="V1808">
        <v>45597.313449074078</v>
      </c>
    </row>
    <row r="1809" spans="1:22" x14ac:dyDescent="0.3">
      <c r="A1809" t="s">
        <v>94</v>
      </c>
      <c r="B1809" t="s">
        <v>95</v>
      </c>
      <c r="C1809" t="s">
        <v>88</v>
      </c>
      <c r="D1809" s="29">
        <v>45961</v>
      </c>
      <c r="E1809" s="161">
        <v>0</v>
      </c>
      <c r="F1809" s="161">
        <v>0</v>
      </c>
      <c r="G1809" s="161">
        <v>0</v>
      </c>
      <c r="H1809" s="161">
        <v>0</v>
      </c>
      <c r="R1809">
        <v>99.740673999999999</v>
      </c>
      <c r="S1809">
        <v>99.740673999999999</v>
      </c>
      <c r="T1809" s="194">
        <v>99.740673999999999</v>
      </c>
      <c r="U1809" t="s">
        <v>193</v>
      </c>
      <c r="V1809">
        <v>45597.313449074078</v>
      </c>
    </row>
    <row r="1810" spans="1:22" x14ac:dyDescent="0.3">
      <c r="A1810" t="s">
        <v>94</v>
      </c>
      <c r="B1810" t="s">
        <v>95</v>
      </c>
      <c r="C1810" t="s">
        <v>93</v>
      </c>
      <c r="D1810" s="29">
        <v>45962</v>
      </c>
      <c r="E1810" s="161">
        <v>0</v>
      </c>
      <c r="F1810" s="161">
        <v>0</v>
      </c>
      <c r="G1810" s="161">
        <v>0</v>
      </c>
      <c r="H1810" s="161">
        <v>0</v>
      </c>
      <c r="L1810">
        <v>206.46225200000001</v>
      </c>
      <c r="R1810">
        <v>229.40355</v>
      </c>
      <c r="S1810">
        <v>229.40355</v>
      </c>
      <c r="T1810" s="194">
        <v>229.40355</v>
      </c>
      <c r="U1810" t="s">
        <v>193</v>
      </c>
      <c r="V1810">
        <v>45627.313148148147</v>
      </c>
    </row>
    <row r="1811" spans="1:22" x14ac:dyDescent="0.3">
      <c r="A1811" t="s">
        <v>94</v>
      </c>
      <c r="B1811" t="s">
        <v>95</v>
      </c>
      <c r="C1811" t="s">
        <v>88</v>
      </c>
      <c r="D1811" s="29">
        <v>45962</v>
      </c>
      <c r="E1811" s="161">
        <v>0</v>
      </c>
      <c r="F1811" s="161">
        <v>0</v>
      </c>
      <c r="G1811" s="161">
        <v>0</v>
      </c>
      <c r="H1811" s="161">
        <v>0</v>
      </c>
      <c r="R1811">
        <v>99.740673999999999</v>
      </c>
      <c r="S1811">
        <v>99.740673999999999</v>
      </c>
      <c r="T1811" s="194">
        <v>99.740673999999999</v>
      </c>
      <c r="U1811" t="s">
        <v>193</v>
      </c>
      <c r="V1811">
        <v>45627.313402777778</v>
      </c>
    </row>
    <row r="1812" spans="1:22" x14ac:dyDescent="0.3">
      <c r="A1812" t="s">
        <v>94</v>
      </c>
      <c r="B1812" t="s">
        <v>95</v>
      </c>
      <c r="C1812" t="s">
        <v>93</v>
      </c>
      <c r="D1812" s="29">
        <v>45963</v>
      </c>
      <c r="E1812" s="161">
        <v>0</v>
      </c>
      <c r="F1812" s="161">
        <v>0</v>
      </c>
      <c r="G1812" s="161">
        <v>0</v>
      </c>
      <c r="H1812" s="161">
        <v>0</v>
      </c>
      <c r="L1812">
        <v>206.46225200000001</v>
      </c>
      <c r="R1812">
        <v>229.40355</v>
      </c>
      <c r="S1812">
        <v>229.40355</v>
      </c>
      <c r="T1812" s="194">
        <v>229.40355</v>
      </c>
      <c r="U1812" t="s">
        <v>193</v>
      </c>
      <c r="V1812">
        <v>45627.312951388885</v>
      </c>
    </row>
    <row r="1813" spans="1:22" x14ac:dyDescent="0.3">
      <c r="A1813" t="s">
        <v>94</v>
      </c>
      <c r="B1813" t="s">
        <v>95</v>
      </c>
      <c r="C1813" t="s">
        <v>88</v>
      </c>
      <c r="D1813" s="29">
        <v>45963</v>
      </c>
      <c r="E1813" s="161">
        <v>0</v>
      </c>
      <c r="F1813" s="161">
        <v>0</v>
      </c>
      <c r="G1813" s="161">
        <v>0</v>
      </c>
      <c r="H1813" s="161">
        <v>0</v>
      </c>
      <c r="R1813">
        <v>99.740673999999999</v>
      </c>
      <c r="S1813">
        <v>99.740673999999999</v>
      </c>
      <c r="T1813" s="194">
        <v>99.740673999999999</v>
      </c>
      <c r="U1813" t="s">
        <v>193</v>
      </c>
      <c r="V1813">
        <v>45627.313298611109</v>
      </c>
    </row>
    <row r="1814" spans="1:22" x14ac:dyDescent="0.3">
      <c r="A1814" t="s">
        <v>94</v>
      </c>
      <c r="B1814" t="s">
        <v>95</v>
      </c>
      <c r="C1814" t="s">
        <v>93</v>
      </c>
      <c r="D1814" s="29">
        <v>45964</v>
      </c>
      <c r="E1814" s="161">
        <v>0</v>
      </c>
      <c r="F1814" s="161">
        <v>0</v>
      </c>
      <c r="G1814" s="161">
        <v>0</v>
      </c>
      <c r="H1814" s="161">
        <v>0</v>
      </c>
      <c r="L1814">
        <v>206.46225200000001</v>
      </c>
      <c r="R1814">
        <v>229.40355</v>
      </c>
      <c r="S1814">
        <v>229.40355</v>
      </c>
      <c r="T1814" s="194">
        <v>229.40355</v>
      </c>
      <c r="U1814" t="s">
        <v>193</v>
      </c>
      <c r="V1814">
        <v>45627.313402777778</v>
      </c>
    </row>
    <row r="1815" spans="1:22" x14ac:dyDescent="0.3">
      <c r="A1815" t="s">
        <v>94</v>
      </c>
      <c r="B1815" t="s">
        <v>95</v>
      </c>
      <c r="C1815" t="s">
        <v>88</v>
      </c>
      <c r="D1815" s="29">
        <v>45964</v>
      </c>
      <c r="E1815" s="161">
        <v>0</v>
      </c>
      <c r="F1815" s="161">
        <v>0</v>
      </c>
      <c r="G1815" s="161">
        <v>0</v>
      </c>
      <c r="H1815" s="161">
        <v>0</v>
      </c>
      <c r="R1815">
        <v>99.740673999999999</v>
      </c>
      <c r="S1815">
        <v>99.740673999999999</v>
      </c>
      <c r="T1815" s="194">
        <v>99.740673999999999</v>
      </c>
      <c r="U1815" t="s">
        <v>193</v>
      </c>
      <c r="V1815">
        <v>45627.313171296293</v>
      </c>
    </row>
    <row r="1816" spans="1:22" x14ac:dyDescent="0.3">
      <c r="A1816" t="s">
        <v>94</v>
      </c>
      <c r="B1816" t="s">
        <v>95</v>
      </c>
      <c r="C1816" t="s">
        <v>93</v>
      </c>
      <c r="D1816" s="29">
        <v>45965</v>
      </c>
      <c r="E1816" s="161">
        <v>0</v>
      </c>
      <c r="F1816" s="161">
        <v>0</v>
      </c>
      <c r="G1816" s="161">
        <v>0</v>
      </c>
      <c r="H1816" s="161">
        <v>0</v>
      </c>
      <c r="L1816">
        <v>206.46225200000001</v>
      </c>
      <c r="R1816">
        <v>229.40355</v>
      </c>
      <c r="S1816">
        <v>229.40355</v>
      </c>
      <c r="T1816" s="194">
        <v>229.40355</v>
      </c>
      <c r="U1816" t="s">
        <v>193</v>
      </c>
      <c r="V1816">
        <v>45627.313391203701</v>
      </c>
    </row>
    <row r="1817" spans="1:22" x14ac:dyDescent="0.3">
      <c r="A1817" t="s">
        <v>94</v>
      </c>
      <c r="B1817" t="s">
        <v>95</v>
      </c>
      <c r="C1817" t="s">
        <v>88</v>
      </c>
      <c r="D1817" s="29">
        <v>45965</v>
      </c>
      <c r="E1817" s="161">
        <v>0</v>
      </c>
      <c r="F1817" s="161">
        <v>0</v>
      </c>
      <c r="G1817" s="161">
        <v>0</v>
      </c>
      <c r="H1817" s="161">
        <v>0</v>
      </c>
      <c r="R1817">
        <v>99.740673999999999</v>
      </c>
      <c r="S1817">
        <v>99.740673999999999</v>
      </c>
      <c r="T1817" s="194">
        <v>99.740673999999999</v>
      </c>
      <c r="U1817" t="s">
        <v>193</v>
      </c>
      <c r="V1817">
        <v>45627.313379629632</v>
      </c>
    </row>
    <row r="1818" spans="1:22" x14ac:dyDescent="0.3">
      <c r="A1818" t="s">
        <v>94</v>
      </c>
      <c r="B1818" t="s">
        <v>95</v>
      </c>
      <c r="C1818" t="s">
        <v>93</v>
      </c>
      <c r="D1818" s="29">
        <v>45966</v>
      </c>
      <c r="E1818" s="161">
        <v>0</v>
      </c>
      <c r="F1818" s="161">
        <v>0</v>
      </c>
      <c r="G1818" s="161">
        <v>0</v>
      </c>
      <c r="H1818" s="161">
        <v>0</v>
      </c>
      <c r="L1818">
        <v>206.46225200000001</v>
      </c>
      <c r="R1818">
        <v>229.40355</v>
      </c>
      <c r="S1818">
        <v>229.40355</v>
      </c>
      <c r="T1818" s="194">
        <v>229.40355</v>
      </c>
      <c r="U1818" t="s">
        <v>193</v>
      </c>
      <c r="V1818">
        <v>45627.313402777778</v>
      </c>
    </row>
    <row r="1819" spans="1:22" x14ac:dyDescent="0.3">
      <c r="A1819" t="s">
        <v>94</v>
      </c>
      <c r="B1819" t="s">
        <v>95</v>
      </c>
      <c r="C1819" t="s">
        <v>88</v>
      </c>
      <c r="D1819" s="29">
        <v>45966</v>
      </c>
      <c r="E1819" s="161">
        <v>0</v>
      </c>
      <c r="F1819" s="161">
        <v>0</v>
      </c>
      <c r="G1819" s="161">
        <v>0</v>
      </c>
      <c r="H1819" s="161">
        <v>0</v>
      </c>
      <c r="R1819">
        <v>99.740673999999999</v>
      </c>
      <c r="S1819">
        <v>99.740673999999999</v>
      </c>
      <c r="T1819" s="194">
        <v>99.740673999999999</v>
      </c>
      <c r="U1819" t="s">
        <v>193</v>
      </c>
      <c r="V1819">
        <v>45627.313414351855</v>
      </c>
    </row>
    <row r="1820" spans="1:22" x14ac:dyDescent="0.3">
      <c r="A1820" t="s">
        <v>94</v>
      </c>
      <c r="B1820" t="s">
        <v>95</v>
      </c>
      <c r="C1820" t="s">
        <v>93</v>
      </c>
      <c r="D1820" s="29">
        <v>45967</v>
      </c>
      <c r="E1820" s="161">
        <v>0</v>
      </c>
      <c r="F1820" s="161">
        <v>0</v>
      </c>
      <c r="G1820" s="161">
        <v>0</v>
      </c>
      <c r="H1820" s="161">
        <v>0</v>
      </c>
      <c r="L1820">
        <v>206.46225200000001</v>
      </c>
      <c r="R1820">
        <v>229.40355</v>
      </c>
      <c r="S1820">
        <v>229.40355</v>
      </c>
      <c r="T1820" s="194">
        <v>229.40355</v>
      </c>
      <c r="U1820" t="s">
        <v>193</v>
      </c>
      <c r="V1820">
        <v>45627.313402777778</v>
      </c>
    </row>
    <row r="1821" spans="1:22" x14ac:dyDescent="0.3">
      <c r="A1821" t="s">
        <v>94</v>
      </c>
      <c r="B1821" t="s">
        <v>95</v>
      </c>
      <c r="C1821" t="s">
        <v>88</v>
      </c>
      <c r="D1821" s="29">
        <v>45967</v>
      </c>
      <c r="E1821" s="161">
        <v>0</v>
      </c>
      <c r="F1821" s="161">
        <v>0</v>
      </c>
      <c r="G1821" s="161">
        <v>0</v>
      </c>
      <c r="H1821" s="161">
        <v>0</v>
      </c>
      <c r="R1821">
        <v>99.740673999999999</v>
      </c>
      <c r="S1821">
        <v>99.740673999999999</v>
      </c>
      <c r="T1821" s="194">
        <v>99.740673999999999</v>
      </c>
      <c r="U1821" t="s">
        <v>193</v>
      </c>
      <c r="V1821">
        <v>45627.313402777778</v>
      </c>
    </row>
    <row r="1822" spans="1:22" x14ac:dyDescent="0.3">
      <c r="A1822" t="s">
        <v>94</v>
      </c>
      <c r="B1822" t="s">
        <v>95</v>
      </c>
      <c r="C1822" t="s">
        <v>93</v>
      </c>
      <c r="D1822" s="29">
        <v>45968</v>
      </c>
      <c r="E1822" s="161">
        <v>0</v>
      </c>
      <c r="F1822" s="161">
        <v>0</v>
      </c>
      <c r="G1822" s="161">
        <v>0</v>
      </c>
      <c r="H1822" s="161">
        <v>0</v>
      </c>
      <c r="L1822">
        <v>206.46225200000001</v>
      </c>
      <c r="R1822">
        <v>229.40355</v>
      </c>
      <c r="S1822">
        <v>229.40355</v>
      </c>
      <c r="T1822" s="194">
        <v>229.40355</v>
      </c>
      <c r="U1822" t="s">
        <v>193</v>
      </c>
      <c r="V1822">
        <v>45627.313391203701</v>
      </c>
    </row>
    <row r="1823" spans="1:22" x14ac:dyDescent="0.3">
      <c r="A1823" t="s">
        <v>94</v>
      </c>
      <c r="B1823" t="s">
        <v>95</v>
      </c>
      <c r="C1823" t="s">
        <v>88</v>
      </c>
      <c r="D1823" s="29">
        <v>45968</v>
      </c>
      <c r="E1823" s="161">
        <v>0</v>
      </c>
      <c r="F1823" s="161">
        <v>0</v>
      </c>
      <c r="G1823" s="161">
        <v>0</v>
      </c>
      <c r="H1823" s="161">
        <v>0</v>
      </c>
      <c r="R1823">
        <v>99.740673999999999</v>
      </c>
      <c r="S1823">
        <v>99.740673999999999</v>
      </c>
      <c r="T1823" s="194">
        <v>99.740673999999999</v>
      </c>
      <c r="U1823" t="s">
        <v>193</v>
      </c>
      <c r="V1823">
        <v>45627.313402777778</v>
      </c>
    </row>
    <row r="1824" spans="1:22" x14ac:dyDescent="0.3">
      <c r="A1824" t="s">
        <v>94</v>
      </c>
      <c r="B1824" t="s">
        <v>95</v>
      </c>
      <c r="C1824" t="s">
        <v>93</v>
      </c>
      <c r="D1824" s="29">
        <v>45969</v>
      </c>
      <c r="E1824" s="161">
        <v>0</v>
      </c>
      <c r="F1824" s="161">
        <v>0</v>
      </c>
      <c r="G1824" s="161">
        <v>0</v>
      </c>
      <c r="H1824" s="161">
        <v>0</v>
      </c>
      <c r="L1824">
        <v>206.46225200000001</v>
      </c>
      <c r="R1824">
        <v>229.40355</v>
      </c>
      <c r="S1824">
        <v>229.40355</v>
      </c>
      <c r="T1824" s="194">
        <v>229.40355</v>
      </c>
      <c r="U1824" t="s">
        <v>193</v>
      </c>
      <c r="V1824">
        <v>45627.313414351855</v>
      </c>
    </row>
    <row r="1825" spans="1:22" x14ac:dyDescent="0.3">
      <c r="A1825" t="s">
        <v>94</v>
      </c>
      <c r="B1825" t="s">
        <v>95</v>
      </c>
      <c r="C1825" t="s">
        <v>88</v>
      </c>
      <c r="D1825" s="29">
        <v>45969</v>
      </c>
      <c r="E1825" s="161">
        <v>0</v>
      </c>
      <c r="F1825" s="161">
        <v>0</v>
      </c>
      <c r="G1825" s="161">
        <v>0</v>
      </c>
      <c r="H1825" s="161">
        <v>0</v>
      </c>
      <c r="R1825">
        <v>99.740673999999999</v>
      </c>
      <c r="S1825">
        <v>99.740673999999999</v>
      </c>
      <c r="T1825" s="194">
        <v>99.740673999999999</v>
      </c>
      <c r="U1825" t="s">
        <v>193</v>
      </c>
      <c r="V1825">
        <v>45627.313414351855</v>
      </c>
    </row>
    <row r="1826" spans="1:22" x14ac:dyDescent="0.3">
      <c r="A1826" t="s">
        <v>94</v>
      </c>
      <c r="B1826" t="s">
        <v>95</v>
      </c>
      <c r="C1826" t="s">
        <v>93</v>
      </c>
      <c r="D1826" s="29">
        <v>45970</v>
      </c>
      <c r="E1826" s="161">
        <v>0</v>
      </c>
      <c r="F1826" s="161">
        <v>0</v>
      </c>
      <c r="G1826" s="161">
        <v>0</v>
      </c>
      <c r="H1826" s="161">
        <v>0</v>
      </c>
      <c r="L1826">
        <v>206.46225200000001</v>
      </c>
      <c r="R1826">
        <v>229.40355</v>
      </c>
      <c r="S1826">
        <v>229.40355</v>
      </c>
      <c r="T1826" s="194">
        <v>229.40355</v>
      </c>
      <c r="U1826" t="s">
        <v>193</v>
      </c>
      <c r="V1826">
        <v>45627.313402777778</v>
      </c>
    </row>
    <row r="1827" spans="1:22" x14ac:dyDescent="0.3">
      <c r="A1827" t="s">
        <v>94</v>
      </c>
      <c r="B1827" t="s">
        <v>95</v>
      </c>
      <c r="C1827" t="s">
        <v>88</v>
      </c>
      <c r="D1827" s="29">
        <v>45970</v>
      </c>
      <c r="E1827" s="161">
        <v>0</v>
      </c>
      <c r="F1827" s="161">
        <v>0</v>
      </c>
      <c r="G1827" s="161">
        <v>0</v>
      </c>
      <c r="H1827" s="161">
        <v>0</v>
      </c>
      <c r="R1827">
        <v>99.740673999999999</v>
      </c>
      <c r="S1827">
        <v>99.740673999999999</v>
      </c>
      <c r="T1827" s="194">
        <v>99.740673999999999</v>
      </c>
      <c r="U1827" t="s">
        <v>193</v>
      </c>
      <c r="V1827">
        <v>45627.313414351855</v>
      </c>
    </row>
    <row r="1828" spans="1:22" x14ac:dyDescent="0.3">
      <c r="A1828" t="s">
        <v>94</v>
      </c>
      <c r="B1828" t="s">
        <v>95</v>
      </c>
      <c r="C1828" t="s">
        <v>93</v>
      </c>
      <c r="D1828" s="29">
        <v>45971</v>
      </c>
      <c r="E1828" s="161">
        <v>0</v>
      </c>
      <c r="F1828" s="161">
        <v>0</v>
      </c>
      <c r="G1828" s="161">
        <v>0</v>
      </c>
      <c r="H1828" s="161">
        <v>0</v>
      </c>
      <c r="L1828">
        <v>206.46225200000001</v>
      </c>
      <c r="R1828">
        <v>229.40355</v>
      </c>
      <c r="S1828">
        <v>229.40355</v>
      </c>
      <c r="T1828" s="194">
        <v>229.40355</v>
      </c>
      <c r="U1828" t="s">
        <v>193</v>
      </c>
      <c r="V1828">
        <v>45627.313414351855</v>
      </c>
    </row>
    <row r="1829" spans="1:22" x14ac:dyDescent="0.3">
      <c r="A1829" t="s">
        <v>94</v>
      </c>
      <c r="B1829" t="s">
        <v>95</v>
      </c>
      <c r="C1829" t="s">
        <v>88</v>
      </c>
      <c r="D1829" s="29">
        <v>45971</v>
      </c>
      <c r="E1829" s="161">
        <v>0</v>
      </c>
      <c r="F1829" s="161">
        <v>0</v>
      </c>
      <c r="G1829" s="161">
        <v>0</v>
      </c>
      <c r="H1829" s="161">
        <v>0</v>
      </c>
      <c r="R1829">
        <v>99.740673999999999</v>
      </c>
      <c r="S1829">
        <v>99.740673999999999</v>
      </c>
      <c r="T1829" s="194">
        <v>99.740673999999999</v>
      </c>
      <c r="U1829" t="s">
        <v>193</v>
      </c>
      <c r="V1829">
        <v>45627.313414351855</v>
      </c>
    </row>
    <row r="1830" spans="1:22" x14ac:dyDescent="0.3">
      <c r="A1830" t="s">
        <v>94</v>
      </c>
      <c r="B1830" t="s">
        <v>95</v>
      </c>
      <c r="C1830" t="s">
        <v>93</v>
      </c>
      <c r="D1830" s="29">
        <v>45972</v>
      </c>
      <c r="E1830" s="161">
        <v>0</v>
      </c>
      <c r="F1830" s="161">
        <v>0</v>
      </c>
      <c r="G1830" s="161">
        <v>0</v>
      </c>
      <c r="H1830" s="161">
        <v>0</v>
      </c>
      <c r="L1830">
        <v>206.46225200000001</v>
      </c>
      <c r="R1830">
        <v>229.40355</v>
      </c>
      <c r="S1830">
        <v>229.40355</v>
      </c>
      <c r="T1830" s="194">
        <v>229.40355</v>
      </c>
      <c r="U1830" t="s">
        <v>193</v>
      </c>
      <c r="V1830">
        <v>45627.313414351855</v>
      </c>
    </row>
    <row r="1831" spans="1:22" x14ac:dyDescent="0.3">
      <c r="A1831" t="s">
        <v>94</v>
      </c>
      <c r="B1831" t="s">
        <v>95</v>
      </c>
      <c r="C1831" t="s">
        <v>88</v>
      </c>
      <c r="D1831" s="29">
        <v>45972</v>
      </c>
      <c r="E1831" s="161">
        <v>0</v>
      </c>
      <c r="F1831" s="161">
        <v>0</v>
      </c>
      <c r="G1831" s="161">
        <v>0</v>
      </c>
      <c r="H1831" s="161">
        <v>0</v>
      </c>
      <c r="R1831">
        <v>99.740673999999999</v>
      </c>
      <c r="S1831">
        <v>99.740673999999999</v>
      </c>
      <c r="T1831" s="194">
        <v>99.740673999999999</v>
      </c>
      <c r="U1831" t="s">
        <v>193</v>
      </c>
      <c r="V1831">
        <v>45627.313414351855</v>
      </c>
    </row>
    <row r="1832" spans="1:22" x14ac:dyDescent="0.3">
      <c r="A1832" t="s">
        <v>94</v>
      </c>
      <c r="B1832" t="s">
        <v>95</v>
      </c>
      <c r="C1832" t="s">
        <v>93</v>
      </c>
      <c r="D1832" s="29">
        <v>45973</v>
      </c>
      <c r="E1832" s="161">
        <v>0</v>
      </c>
      <c r="F1832" s="161">
        <v>0</v>
      </c>
      <c r="G1832" s="161">
        <v>0</v>
      </c>
      <c r="H1832" s="161">
        <v>0</v>
      </c>
      <c r="L1832">
        <v>206.46225200000001</v>
      </c>
      <c r="R1832">
        <v>229.40355</v>
      </c>
      <c r="S1832">
        <v>229.40355</v>
      </c>
      <c r="T1832" s="194">
        <v>229.40355</v>
      </c>
      <c r="U1832" t="s">
        <v>193</v>
      </c>
      <c r="V1832">
        <v>45627.313425925924</v>
      </c>
    </row>
    <row r="1833" spans="1:22" x14ac:dyDescent="0.3">
      <c r="A1833" t="s">
        <v>94</v>
      </c>
      <c r="B1833" t="s">
        <v>95</v>
      </c>
      <c r="C1833" t="s">
        <v>88</v>
      </c>
      <c r="D1833" s="29">
        <v>45973</v>
      </c>
      <c r="E1833" s="161">
        <v>0</v>
      </c>
      <c r="F1833" s="161">
        <v>0</v>
      </c>
      <c r="G1833" s="161">
        <v>0</v>
      </c>
      <c r="H1833" s="161">
        <v>0</v>
      </c>
      <c r="R1833">
        <v>99.740673999999999</v>
      </c>
      <c r="S1833">
        <v>99.740673999999999</v>
      </c>
      <c r="T1833" s="194">
        <v>99.740673999999999</v>
      </c>
      <c r="U1833" t="s">
        <v>193</v>
      </c>
      <c r="V1833">
        <v>45627.313425925924</v>
      </c>
    </row>
    <row r="1834" spans="1:22" x14ac:dyDescent="0.3">
      <c r="A1834" t="s">
        <v>94</v>
      </c>
      <c r="B1834" t="s">
        <v>95</v>
      </c>
      <c r="C1834" t="s">
        <v>93</v>
      </c>
      <c r="D1834" s="29">
        <v>45974</v>
      </c>
      <c r="E1834" s="161">
        <v>0</v>
      </c>
      <c r="F1834" s="161">
        <v>0</v>
      </c>
      <c r="G1834" s="161">
        <v>0</v>
      </c>
      <c r="H1834" s="161">
        <v>0</v>
      </c>
      <c r="L1834">
        <v>206.46225200000001</v>
      </c>
      <c r="R1834">
        <v>229.40355</v>
      </c>
      <c r="S1834">
        <v>229.40355</v>
      </c>
      <c r="T1834" s="194">
        <v>229.40355</v>
      </c>
      <c r="U1834" t="s">
        <v>193</v>
      </c>
      <c r="V1834">
        <v>45627.313425925924</v>
      </c>
    </row>
    <row r="1835" spans="1:22" x14ac:dyDescent="0.3">
      <c r="A1835" t="s">
        <v>94</v>
      </c>
      <c r="B1835" t="s">
        <v>95</v>
      </c>
      <c r="C1835" t="s">
        <v>88</v>
      </c>
      <c r="D1835" s="29">
        <v>45974</v>
      </c>
      <c r="E1835" s="161">
        <v>0</v>
      </c>
      <c r="F1835" s="161">
        <v>0</v>
      </c>
      <c r="G1835" s="161">
        <v>0</v>
      </c>
      <c r="H1835" s="161">
        <v>0</v>
      </c>
      <c r="R1835">
        <v>99.740673999999999</v>
      </c>
      <c r="S1835">
        <v>99.740673999999999</v>
      </c>
      <c r="T1835" s="194">
        <v>99.740673999999999</v>
      </c>
      <c r="U1835" t="s">
        <v>193</v>
      </c>
      <c r="V1835">
        <v>45627.313425925924</v>
      </c>
    </row>
    <row r="1836" spans="1:22" x14ac:dyDescent="0.3">
      <c r="A1836" t="s">
        <v>94</v>
      </c>
      <c r="B1836" t="s">
        <v>95</v>
      </c>
      <c r="C1836" t="s">
        <v>93</v>
      </c>
      <c r="D1836" s="29">
        <v>45975</v>
      </c>
      <c r="E1836" s="161">
        <v>0</v>
      </c>
      <c r="F1836" s="161">
        <v>0</v>
      </c>
      <c r="G1836" s="161">
        <v>0</v>
      </c>
      <c r="H1836" s="161">
        <v>0</v>
      </c>
      <c r="L1836">
        <v>206.46225200000001</v>
      </c>
      <c r="R1836">
        <v>229.40355</v>
      </c>
      <c r="S1836">
        <v>229.40355</v>
      </c>
      <c r="T1836" s="194">
        <v>229.40355</v>
      </c>
      <c r="U1836" t="s">
        <v>193</v>
      </c>
      <c r="V1836">
        <v>45627.313425925924</v>
      </c>
    </row>
    <row r="1837" spans="1:22" x14ac:dyDescent="0.3">
      <c r="A1837" t="s">
        <v>94</v>
      </c>
      <c r="B1837" t="s">
        <v>95</v>
      </c>
      <c r="C1837" t="s">
        <v>88</v>
      </c>
      <c r="D1837" s="29">
        <v>45975</v>
      </c>
      <c r="E1837" s="161">
        <v>0</v>
      </c>
      <c r="F1837" s="161">
        <v>0</v>
      </c>
      <c r="G1837" s="161">
        <v>0</v>
      </c>
      <c r="H1837" s="161">
        <v>0</v>
      </c>
      <c r="R1837">
        <v>99.740673999999999</v>
      </c>
      <c r="S1837">
        <v>99.740673999999999</v>
      </c>
      <c r="T1837" s="194">
        <v>99.740673999999999</v>
      </c>
      <c r="U1837" t="s">
        <v>193</v>
      </c>
      <c r="V1837">
        <v>45627.313425925924</v>
      </c>
    </row>
    <row r="1838" spans="1:22" x14ac:dyDescent="0.3">
      <c r="A1838" t="s">
        <v>94</v>
      </c>
      <c r="B1838" t="s">
        <v>95</v>
      </c>
      <c r="C1838" t="s">
        <v>93</v>
      </c>
      <c r="D1838" s="29">
        <v>45976</v>
      </c>
      <c r="E1838" s="161">
        <v>0</v>
      </c>
      <c r="F1838" s="161">
        <v>0</v>
      </c>
      <c r="G1838" s="161">
        <v>0</v>
      </c>
      <c r="H1838" s="161">
        <v>0</v>
      </c>
      <c r="L1838">
        <v>206.46225200000001</v>
      </c>
      <c r="R1838">
        <v>229.40355</v>
      </c>
      <c r="S1838">
        <v>229.40355</v>
      </c>
      <c r="T1838" s="194">
        <v>229.40355</v>
      </c>
      <c r="U1838" t="s">
        <v>193</v>
      </c>
      <c r="V1838">
        <v>45627.313437500001</v>
      </c>
    </row>
    <row r="1839" spans="1:22" x14ac:dyDescent="0.3">
      <c r="A1839" t="s">
        <v>94</v>
      </c>
      <c r="B1839" t="s">
        <v>95</v>
      </c>
      <c r="C1839" t="s">
        <v>88</v>
      </c>
      <c r="D1839" s="29">
        <v>45976</v>
      </c>
      <c r="E1839" s="161">
        <v>0</v>
      </c>
      <c r="F1839" s="161">
        <v>0</v>
      </c>
      <c r="G1839" s="161">
        <v>0</v>
      </c>
      <c r="H1839" s="161">
        <v>0</v>
      </c>
      <c r="R1839">
        <v>99.740673999999999</v>
      </c>
      <c r="S1839">
        <v>99.740673999999999</v>
      </c>
      <c r="T1839" s="194">
        <v>99.740673999999999</v>
      </c>
      <c r="U1839" t="s">
        <v>193</v>
      </c>
      <c r="V1839">
        <v>45627.313437500001</v>
      </c>
    </row>
    <row r="1840" spans="1:22" x14ac:dyDescent="0.3">
      <c r="A1840" t="s">
        <v>94</v>
      </c>
      <c r="B1840" t="s">
        <v>95</v>
      </c>
      <c r="C1840" t="s">
        <v>93</v>
      </c>
      <c r="D1840" s="29">
        <v>45977</v>
      </c>
      <c r="E1840" s="161">
        <v>0</v>
      </c>
      <c r="F1840" s="161">
        <v>0</v>
      </c>
      <c r="G1840" s="161">
        <v>0</v>
      </c>
      <c r="H1840" s="161">
        <v>0</v>
      </c>
      <c r="L1840">
        <v>206.46225200000001</v>
      </c>
      <c r="R1840">
        <v>229.40355</v>
      </c>
      <c r="S1840">
        <v>229.40355</v>
      </c>
      <c r="T1840" s="194">
        <v>229.40355</v>
      </c>
      <c r="U1840" t="s">
        <v>193</v>
      </c>
      <c r="V1840">
        <v>45627.313437500001</v>
      </c>
    </row>
    <row r="1841" spans="1:22" x14ac:dyDescent="0.3">
      <c r="A1841" t="s">
        <v>94</v>
      </c>
      <c r="B1841" t="s">
        <v>95</v>
      </c>
      <c r="C1841" t="s">
        <v>88</v>
      </c>
      <c r="D1841" s="29">
        <v>45977</v>
      </c>
      <c r="E1841" s="161">
        <v>0</v>
      </c>
      <c r="F1841" s="161">
        <v>0</v>
      </c>
      <c r="G1841" s="161">
        <v>0</v>
      </c>
      <c r="H1841" s="161">
        <v>0</v>
      </c>
      <c r="R1841">
        <v>99.740673999999999</v>
      </c>
      <c r="S1841">
        <v>99.740673999999999</v>
      </c>
      <c r="T1841" s="194">
        <v>99.740673999999999</v>
      </c>
      <c r="U1841" t="s">
        <v>193</v>
      </c>
      <c r="V1841">
        <v>45627.313437500001</v>
      </c>
    </row>
    <row r="1842" spans="1:22" x14ac:dyDescent="0.3">
      <c r="A1842" t="s">
        <v>94</v>
      </c>
      <c r="B1842" t="s">
        <v>95</v>
      </c>
      <c r="C1842" t="s">
        <v>93</v>
      </c>
      <c r="D1842" s="29">
        <v>45978</v>
      </c>
      <c r="E1842" s="161">
        <v>0</v>
      </c>
      <c r="F1842" s="161">
        <v>0</v>
      </c>
      <c r="G1842" s="161">
        <v>0</v>
      </c>
      <c r="H1842" s="161">
        <v>0</v>
      </c>
      <c r="L1842">
        <v>206.46225200000001</v>
      </c>
      <c r="R1842">
        <v>229.40355</v>
      </c>
      <c r="S1842">
        <v>229.40355</v>
      </c>
      <c r="T1842" s="194">
        <v>229.40355</v>
      </c>
      <c r="U1842" t="s">
        <v>193</v>
      </c>
      <c r="V1842">
        <v>45627.313437500001</v>
      </c>
    </row>
    <row r="1843" spans="1:22" x14ac:dyDescent="0.3">
      <c r="A1843" t="s">
        <v>94</v>
      </c>
      <c r="B1843" t="s">
        <v>95</v>
      </c>
      <c r="C1843" t="s">
        <v>88</v>
      </c>
      <c r="D1843" s="29">
        <v>45978</v>
      </c>
      <c r="E1843" s="161">
        <v>0</v>
      </c>
      <c r="F1843" s="161">
        <v>0</v>
      </c>
      <c r="G1843" s="161">
        <v>0</v>
      </c>
      <c r="H1843" s="161">
        <v>0</v>
      </c>
      <c r="R1843">
        <v>99.740673999999999</v>
      </c>
      <c r="S1843">
        <v>99.740673999999999</v>
      </c>
      <c r="T1843" s="194">
        <v>99.740673999999999</v>
      </c>
      <c r="U1843" t="s">
        <v>193</v>
      </c>
      <c r="V1843">
        <v>45627.313437500001</v>
      </c>
    </row>
    <row r="1844" spans="1:22" x14ac:dyDescent="0.3">
      <c r="A1844" t="s">
        <v>94</v>
      </c>
      <c r="B1844" t="s">
        <v>95</v>
      </c>
      <c r="C1844" t="s">
        <v>93</v>
      </c>
      <c r="D1844" s="29">
        <v>45979</v>
      </c>
      <c r="E1844" s="161">
        <v>0</v>
      </c>
      <c r="F1844" s="161">
        <v>0</v>
      </c>
      <c r="G1844" s="161">
        <v>0</v>
      </c>
      <c r="H1844" s="161">
        <v>0</v>
      </c>
      <c r="L1844">
        <v>206.46225200000001</v>
      </c>
      <c r="R1844">
        <v>229.40355</v>
      </c>
      <c r="S1844">
        <v>229.40355</v>
      </c>
      <c r="T1844" s="194">
        <v>229.40355</v>
      </c>
      <c r="U1844" t="s">
        <v>193</v>
      </c>
      <c r="V1844">
        <v>45627.313449074078</v>
      </c>
    </row>
    <row r="1845" spans="1:22" x14ac:dyDescent="0.3">
      <c r="A1845" t="s">
        <v>94</v>
      </c>
      <c r="B1845" t="s">
        <v>95</v>
      </c>
      <c r="C1845" t="s">
        <v>88</v>
      </c>
      <c r="D1845" s="29">
        <v>45979</v>
      </c>
      <c r="E1845" s="161">
        <v>0</v>
      </c>
      <c r="F1845" s="161">
        <v>0</v>
      </c>
      <c r="G1845" s="161">
        <v>0</v>
      </c>
      <c r="H1845" s="161">
        <v>0</v>
      </c>
      <c r="R1845">
        <v>99.740673999999999</v>
      </c>
      <c r="S1845">
        <v>99.740673999999999</v>
      </c>
      <c r="T1845" s="194">
        <v>99.740673999999999</v>
      </c>
      <c r="U1845" t="s">
        <v>193</v>
      </c>
      <c r="V1845">
        <v>45627.313449074078</v>
      </c>
    </row>
    <row r="1846" spans="1:22" x14ac:dyDescent="0.3">
      <c r="A1846" t="s">
        <v>94</v>
      </c>
      <c r="B1846" t="s">
        <v>95</v>
      </c>
      <c r="C1846" t="s">
        <v>93</v>
      </c>
      <c r="D1846" s="29">
        <v>45980</v>
      </c>
      <c r="E1846" s="161">
        <v>0</v>
      </c>
      <c r="F1846" s="161">
        <v>0</v>
      </c>
      <c r="G1846" s="161">
        <v>0</v>
      </c>
      <c r="H1846" s="161">
        <v>0</v>
      </c>
      <c r="L1846">
        <v>206.46225200000001</v>
      </c>
      <c r="R1846">
        <v>229.40355</v>
      </c>
      <c r="S1846">
        <v>229.40355</v>
      </c>
      <c r="T1846" s="194">
        <v>229.40355</v>
      </c>
      <c r="U1846" t="s">
        <v>193</v>
      </c>
      <c r="V1846">
        <v>45627.313449074078</v>
      </c>
    </row>
    <row r="1847" spans="1:22" x14ac:dyDescent="0.3">
      <c r="A1847" t="s">
        <v>94</v>
      </c>
      <c r="B1847" t="s">
        <v>95</v>
      </c>
      <c r="C1847" t="s">
        <v>88</v>
      </c>
      <c r="D1847" s="29">
        <v>45980</v>
      </c>
      <c r="E1847" s="161">
        <v>0</v>
      </c>
      <c r="F1847" s="161">
        <v>0</v>
      </c>
      <c r="G1847" s="161">
        <v>0</v>
      </c>
      <c r="H1847" s="161">
        <v>0</v>
      </c>
      <c r="R1847">
        <v>99.740673999999999</v>
      </c>
      <c r="S1847">
        <v>99.740673999999999</v>
      </c>
      <c r="T1847" s="194">
        <v>99.740673999999999</v>
      </c>
      <c r="U1847" t="s">
        <v>193</v>
      </c>
      <c r="V1847">
        <v>45627.313449074078</v>
      </c>
    </row>
    <row r="1848" spans="1:22" x14ac:dyDescent="0.3">
      <c r="A1848" t="s">
        <v>94</v>
      </c>
      <c r="B1848" t="s">
        <v>95</v>
      </c>
      <c r="C1848" t="s">
        <v>93</v>
      </c>
      <c r="D1848" s="29">
        <v>45981</v>
      </c>
      <c r="E1848" s="161">
        <v>0</v>
      </c>
      <c r="F1848" s="161">
        <v>0</v>
      </c>
      <c r="G1848" s="161">
        <v>0</v>
      </c>
      <c r="H1848" s="161">
        <v>0</v>
      </c>
      <c r="L1848">
        <v>206.46225200000001</v>
      </c>
      <c r="R1848">
        <v>229.40355</v>
      </c>
      <c r="S1848">
        <v>229.40355</v>
      </c>
      <c r="T1848" s="194">
        <v>229.40355</v>
      </c>
      <c r="U1848" t="s">
        <v>193</v>
      </c>
      <c r="V1848">
        <v>45627.313449074078</v>
      </c>
    </row>
    <row r="1849" spans="1:22" x14ac:dyDescent="0.3">
      <c r="A1849" t="s">
        <v>94</v>
      </c>
      <c r="B1849" t="s">
        <v>95</v>
      </c>
      <c r="C1849" t="s">
        <v>88</v>
      </c>
      <c r="D1849" s="29">
        <v>45981</v>
      </c>
      <c r="E1849" s="161">
        <v>0</v>
      </c>
      <c r="F1849" s="161">
        <v>0</v>
      </c>
      <c r="G1849" s="161">
        <v>0</v>
      </c>
      <c r="H1849" s="161">
        <v>0</v>
      </c>
      <c r="R1849">
        <v>99.740673999999999</v>
      </c>
      <c r="S1849">
        <v>99.740673999999999</v>
      </c>
      <c r="T1849" s="194">
        <v>99.740673999999999</v>
      </c>
      <c r="U1849" t="s">
        <v>193</v>
      </c>
      <c r="V1849">
        <v>45627.313449074078</v>
      </c>
    </row>
    <row r="1850" spans="1:22" x14ac:dyDescent="0.3">
      <c r="A1850" t="s">
        <v>94</v>
      </c>
      <c r="B1850" t="s">
        <v>95</v>
      </c>
      <c r="C1850" t="s">
        <v>93</v>
      </c>
      <c r="D1850" s="29">
        <v>45982</v>
      </c>
      <c r="E1850" s="161">
        <v>0</v>
      </c>
      <c r="F1850" s="161">
        <v>0</v>
      </c>
      <c r="G1850" s="161">
        <v>0</v>
      </c>
      <c r="H1850" s="161">
        <v>0</v>
      </c>
      <c r="L1850">
        <v>206.46225200000001</v>
      </c>
      <c r="R1850">
        <v>229.40355</v>
      </c>
      <c r="S1850">
        <v>229.40355</v>
      </c>
      <c r="T1850" s="194">
        <v>229.40355</v>
      </c>
      <c r="U1850" t="s">
        <v>193</v>
      </c>
      <c r="V1850">
        <v>45627.313449074078</v>
      </c>
    </row>
    <row r="1851" spans="1:22" x14ac:dyDescent="0.3">
      <c r="A1851" t="s">
        <v>94</v>
      </c>
      <c r="B1851" t="s">
        <v>95</v>
      </c>
      <c r="C1851" t="s">
        <v>88</v>
      </c>
      <c r="D1851" s="29">
        <v>45982</v>
      </c>
      <c r="E1851" s="161">
        <v>0</v>
      </c>
      <c r="F1851" s="161">
        <v>0</v>
      </c>
      <c r="G1851" s="161">
        <v>0</v>
      </c>
      <c r="H1851" s="161">
        <v>0</v>
      </c>
      <c r="R1851">
        <v>99.740673999999999</v>
      </c>
      <c r="S1851">
        <v>99.740673999999999</v>
      </c>
      <c r="T1851" s="194">
        <v>99.740673999999999</v>
      </c>
      <c r="U1851" t="s">
        <v>193</v>
      </c>
      <c r="V1851">
        <v>45627.313449074078</v>
      </c>
    </row>
    <row r="1852" spans="1:22" x14ac:dyDescent="0.3">
      <c r="A1852" t="s">
        <v>94</v>
      </c>
      <c r="B1852" t="s">
        <v>95</v>
      </c>
      <c r="C1852" t="s">
        <v>93</v>
      </c>
      <c r="D1852" s="29">
        <v>45983</v>
      </c>
      <c r="E1852" s="161">
        <v>0</v>
      </c>
      <c r="F1852" s="161">
        <v>0</v>
      </c>
      <c r="G1852" s="161">
        <v>0</v>
      </c>
      <c r="H1852" s="161">
        <v>0</v>
      </c>
      <c r="L1852">
        <v>206.46225200000001</v>
      </c>
      <c r="R1852">
        <v>229.40355</v>
      </c>
      <c r="S1852">
        <v>229.40355</v>
      </c>
      <c r="T1852" s="194">
        <v>229.40355</v>
      </c>
      <c r="U1852" t="s">
        <v>193</v>
      </c>
      <c r="V1852">
        <v>45627.313460648147</v>
      </c>
    </row>
    <row r="1853" spans="1:22" x14ac:dyDescent="0.3">
      <c r="A1853" t="s">
        <v>94</v>
      </c>
      <c r="B1853" t="s">
        <v>95</v>
      </c>
      <c r="C1853" t="s">
        <v>88</v>
      </c>
      <c r="D1853" s="29">
        <v>45983</v>
      </c>
      <c r="E1853" s="161">
        <v>0</v>
      </c>
      <c r="F1853" s="161">
        <v>0</v>
      </c>
      <c r="G1853" s="161">
        <v>0</v>
      </c>
      <c r="H1853" s="161">
        <v>0</v>
      </c>
      <c r="R1853">
        <v>99.740673999999999</v>
      </c>
      <c r="S1853">
        <v>99.740673999999999</v>
      </c>
      <c r="T1853" s="194">
        <v>99.740673999999999</v>
      </c>
      <c r="U1853" t="s">
        <v>193</v>
      </c>
      <c r="V1853">
        <v>45627.313460648147</v>
      </c>
    </row>
    <row r="1854" spans="1:22" x14ac:dyDescent="0.3">
      <c r="A1854" t="s">
        <v>94</v>
      </c>
      <c r="B1854" t="s">
        <v>95</v>
      </c>
      <c r="C1854" t="s">
        <v>93</v>
      </c>
      <c r="D1854" s="29">
        <v>45984</v>
      </c>
      <c r="E1854" s="161">
        <v>0</v>
      </c>
      <c r="F1854" s="161">
        <v>0</v>
      </c>
      <c r="G1854" s="161">
        <v>0</v>
      </c>
      <c r="H1854" s="161">
        <v>0</v>
      </c>
      <c r="L1854">
        <v>206.46225200000001</v>
      </c>
      <c r="R1854">
        <v>229.40355</v>
      </c>
      <c r="S1854">
        <v>229.40355</v>
      </c>
      <c r="T1854" s="194">
        <v>229.40355</v>
      </c>
      <c r="U1854" t="s">
        <v>193</v>
      </c>
      <c r="V1854">
        <v>45627.313460648147</v>
      </c>
    </row>
    <row r="1855" spans="1:22" x14ac:dyDescent="0.3">
      <c r="A1855" t="s">
        <v>94</v>
      </c>
      <c r="B1855" t="s">
        <v>95</v>
      </c>
      <c r="C1855" t="s">
        <v>88</v>
      </c>
      <c r="D1855" s="29">
        <v>45984</v>
      </c>
      <c r="E1855" s="161">
        <v>0</v>
      </c>
      <c r="F1855" s="161">
        <v>0</v>
      </c>
      <c r="G1855" s="161">
        <v>0</v>
      </c>
      <c r="H1855" s="161">
        <v>0</v>
      </c>
      <c r="R1855">
        <v>99.740673999999999</v>
      </c>
      <c r="S1855">
        <v>99.740673999999999</v>
      </c>
      <c r="T1855" s="194">
        <v>99.740673999999999</v>
      </c>
      <c r="U1855" t="s">
        <v>193</v>
      </c>
      <c r="V1855">
        <v>45627.313460648147</v>
      </c>
    </row>
    <row r="1856" spans="1:22" x14ac:dyDescent="0.3">
      <c r="A1856" t="s">
        <v>94</v>
      </c>
      <c r="B1856" t="s">
        <v>95</v>
      </c>
      <c r="C1856" t="s">
        <v>93</v>
      </c>
      <c r="D1856" s="29">
        <v>45985</v>
      </c>
      <c r="E1856" s="161">
        <v>0</v>
      </c>
      <c r="F1856" s="161">
        <v>0</v>
      </c>
      <c r="G1856" s="161">
        <v>0</v>
      </c>
      <c r="H1856" s="161">
        <v>0</v>
      </c>
      <c r="L1856">
        <v>206.46225200000001</v>
      </c>
      <c r="R1856">
        <v>229.40355</v>
      </c>
      <c r="S1856">
        <v>229.40355</v>
      </c>
      <c r="T1856" s="194">
        <v>229.40355</v>
      </c>
      <c r="U1856" t="s">
        <v>193</v>
      </c>
      <c r="V1856">
        <v>45627.313460648147</v>
      </c>
    </row>
    <row r="1857" spans="1:22" x14ac:dyDescent="0.3">
      <c r="A1857" t="s">
        <v>94</v>
      </c>
      <c r="B1857" t="s">
        <v>95</v>
      </c>
      <c r="C1857" t="s">
        <v>88</v>
      </c>
      <c r="D1857" s="29">
        <v>45985</v>
      </c>
      <c r="E1857" s="161">
        <v>0</v>
      </c>
      <c r="F1857" s="161">
        <v>0</v>
      </c>
      <c r="G1857" s="161">
        <v>0</v>
      </c>
      <c r="H1857" s="161">
        <v>0</v>
      </c>
      <c r="R1857">
        <v>99.740673999999999</v>
      </c>
      <c r="S1857">
        <v>99.740673999999999</v>
      </c>
      <c r="T1857" s="194">
        <v>99.740673999999999</v>
      </c>
      <c r="U1857" t="s">
        <v>193</v>
      </c>
      <c r="V1857">
        <v>45627.313460648147</v>
      </c>
    </row>
    <row r="1858" spans="1:22" x14ac:dyDescent="0.3">
      <c r="A1858" t="s">
        <v>94</v>
      </c>
      <c r="B1858" t="s">
        <v>95</v>
      </c>
      <c r="C1858" t="s">
        <v>93</v>
      </c>
      <c r="D1858" s="29">
        <v>45986</v>
      </c>
      <c r="E1858" s="161">
        <v>0</v>
      </c>
      <c r="F1858" s="161">
        <v>0</v>
      </c>
      <c r="G1858" s="161">
        <v>0</v>
      </c>
      <c r="H1858" s="161">
        <v>0</v>
      </c>
      <c r="L1858">
        <v>206.46225200000001</v>
      </c>
      <c r="R1858">
        <v>229.40355</v>
      </c>
      <c r="S1858">
        <v>229.40355</v>
      </c>
      <c r="T1858" s="194">
        <v>229.40355</v>
      </c>
      <c r="U1858" t="s">
        <v>193</v>
      </c>
      <c r="V1858">
        <v>45627.313472222224</v>
      </c>
    </row>
    <row r="1859" spans="1:22" x14ac:dyDescent="0.3">
      <c r="A1859" t="s">
        <v>94</v>
      </c>
      <c r="B1859" t="s">
        <v>95</v>
      </c>
      <c r="C1859" t="s">
        <v>88</v>
      </c>
      <c r="D1859" s="29">
        <v>45986</v>
      </c>
      <c r="E1859" s="161">
        <v>0</v>
      </c>
      <c r="F1859" s="161">
        <v>0</v>
      </c>
      <c r="G1859" s="161">
        <v>0</v>
      </c>
      <c r="H1859" s="161">
        <v>0</v>
      </c>
      <c r="R1859">
        <v>99.740673999999999</v>
      </c>
      <c r="S1859">
        <v>99.740673999999999</v>
      </c>
      <c r="T1859" s="194">
        <v>99.740673999999999</v>
      </c>
      <c r="U1859" t="s">
        <v>193</v>
      </c>
      <c r="V1859">
        <v>45627.313472222224</v>
      </c>
    </row>
    <row r="1860" spans="1:22" x14ac:dyDescent="0.3">
      <c r="A1860" t="s">
        <v>94</v>
      </c>
      <c r="B1860" t="s">
        <v>95</v>
      </c>
      <c r="C1860" t="s">
        <v>93</v>
      </c>
      <c r="D1860" s="29">
        <v>45987</v>
      </c>
      <c r="E1860" s="161">
        <v>0</v>
      </c>
      <c r="F1860" s="161">
        <v>0</v>
      </c>
      <c r="G1860" s="161">
        <v>0</v>
      </c>
      <c r="H1860" s="161">
        <v>0</v>
      </c>
      <c r="L1860">
        <v>206.46225200000001</v>
      </c>
      <c r="R1860">
        <v>229.40355</v>
      </c>
      <c r="S1860">
        <v>229.40355</v>
      </c>
      <c r="T1860" s="194">
        <v>229.40355</v>
      </c>
      <c r="U1860" t="s">
        <v>193</v>
      </c>
      <c r="V1860">
        <v>45627.313472222224</v>
      </c>
    </row>
    <row r="1861" spans="1:22" x14ac:dyDescent="0.3">
      <c r="A1861" t="s">
        <v>94</v>
      </c>
      <c r="B1861" t="s">
        <v>95</v>
      </c>
      <c r="C1861" t="s">
        <v>88</v>
      </c>
      <c r="D1861" s="29">
        <v>45987</v>
      </c>
      <c r="E1861" s="161">
        <v>0</v>
      </c>
      <c r="F1861" s="161">
        <v>0</v>
      </c>
      <c r="G1861" s="161">
        <v>0</v>
      </c>
      <c r="H1861" s="161">
        <v>0</v>
      </c>
      <c r="R1861">
        <v>99.740673999999999</v>
      </c>
      <c r="S1861">
        <v>99.740673999999999</v>
      </c>
      <c r="T1861" s="194">
        <v>99.740673999999999</v>
      </c>
      <c r="U1861" t="s">
        <v>193</v>
      </c>
      <c r="V1861">
        <v>45627.313472222224</v>
      </c>
    </row>
    <row r="1862" spans="1:22" x14ac:dyDescent="0.3">
      <c r="A1862" t="s">
        <v>94</v>
      </c>
      <c r="B1862" t="s">
        <v>95</v>
      </c>
      <c r="C1862" t="s">
        <v>93</v>
      </c>
      <c r="D1862" s="29">
        <v>45988</v>
      </c>
      <c r="E1862" s="161">
        <v>0</v>
      </c>
      <c r="F1862" s="161">
        <v>0</v>
      </c>
      <c r="G1862" s="161">
        <v>0</v>
      </c>
      <c r="H1862" s="161">
        <v>0</v>
      </c>
      <c r="L1862">
        <v>206.46225200000001</v>
      </c>
      <c r="R1862">
        <v>229.40355</v>
      </c>
      <c r="S1862">
        <v>229.40355</v>
      </c>
      <c r="T1862" s="194">
        <v>229.40355</v>
      </c>
      <c r="U1862" t="s">
        <v>193</v>
      </c>
      <c r="V1862">
        <v>45627.313472222224</v>
      </c>
    </row>
    <row r="1863" spans="1:22" x14ac:dyDescent="0.3">
      <c r="A1863" t="s">
        <v>94</v>
      </c>
      <c r="B1863" t="s">
        <v>95</v>
      </c>
      <c r="C1863" t="s">
        <v>88</v>
      </c>
      <c r="D1863" s="29">
        <v>45988</v>
      </c>
      <c r="E1863" s="161">
        <v>0</v>
      </c>
      <c r="F1863" s="161">
        <v>0</v>
      </c>
      <c r="G1863" s="161">
        <v>0</v>
      </c>
      <c r="H1863" s="161">
        <v>0</v>
      </c>
      <c r="R1863">
        <v>99.740673999999999</v>
      </c>
      <c r="S1863">
        <v>99.740673999999999</v>
      </c>
      <c r="T1863" s="194">
        <v>99.740673999999999</v>
      </c>
      <c r="U1863" t="s">
        <v>193</v>
      </c>
      <c r="V1863">
        <v>45627.313472222224</v>
      </c>
    </row>
    <row r="1864" spans="1:22" x14ac:dyDescent="0.3">
      <c r="A1864" t="s">
        <v>94</v>
      </c>
      <c r="B1864" t="s">
        <v>95</v>
      </c>
      <c r="C1864" t="s">
        <v>93</v>
      </c>
      <c r="D1864" s="29">
        <v>45989</v>
      </c>
      <c r="E1864" s="161">
        <v>0</v>
      </c>
      <c r="F1864" s="161">
        <v>0</v>
      </c>
      <c r="G1864" s="161">
        <v>0</v>
      </c>
      <c r="H1864" s="161">
        <v>0</v>
      </c>
      <c r="L1864">
        <v>206.46225200000001</v>
      </c>
      <c r="R1864">
        <v>229.40355</v>
      </c>
      <c r="S1864">
        <v>229.40355</v>
      </c>
      <c r="T1864" s="194">
        <v>229.40355</v>
      </c>
      <c r="U1864" t="s">
        <v>193</v>
      </c>
      <c r="V1864">
        <v>45627.313483796293</v>
      </c>
    </row>
    <row r="1865" spans="1:22" x14ac:dyDescent="0.3">
      <c r="A1865" t="s">
        <v>94</v>
      </c>
      <c r="B1865" t="s">
        <v>95</v>
      </c>
      <c r="C1865" t="s">
        <v>88</v>
      </c>
      <c r="D1865" s="29">
        <v>45989</v>
      </c>
      <c r="E1865" s="161">
        <v>0</v>
      </c>
      <c r="F1865" s="161">
        <v>0</v>
      </c>
      <c r="G1865" s="161">
        <v>0</v>
      </c>
      <c r="H1865" s="161">
        <v>0</v>
      </c>
      <c r="R1865">
        <v>99.740673999999999</v>
      </c>
      <c r="S1865">
        <v>99.740673999999999</v>
      </c>
      <c r="T1865" s="194">
        <v>99.740673999999999</v>
      </c>
      <c r="U1865" t="s">
        <v>193</v>
      </c>
      <c r="V1865">
        <v>45627.313483796293</v>
      </c>
    </row>
    <row r="1866" spans="1:22" x14ac:dyDescent="0.3">
      <c r="A1866" t="s">
        <v>94</v>
      </c>
      <c r="B1866" t="s">
        <v>95</v>
      </c>
      <c r="C1866" t="s">
        <v>93</v>
      </c>
      <c r="D1866" s="29">
        <v>45990</v>
      </c>
      <c r="E1866" s="161">
        <v>0</v>
      </c>
      <c r="F1866" s="161">
        <v>0</v>
      </c>
      <c r="G1866" s="161">
        <v>0</v>
      </c>
      <c r="H1866" s="161">
        <v>0</v>
      </c>
      <c r="L1866">
        <v>206.46225200000001</v>
      </c>
      <c r="R1866">
        <v>229.40355</v>
      </c>
      <c r="S1866">
        <v>229.40355</v>
      </c>
      <c r="T1866" s="194">
        <v>229.40355</v>
      </c>
      <c r="U1866" t="s">
        <v>193</v>
      </c>
      <c r="V1866">
        <v>45627.313483796293</v>
      </c>
    </row>
    <row r="1867" spans="1:22" x14ac:dyDescent="0.3">
      <c r="A1867" t="s">
        <v>94</v>
      </c>
      <c r="B1867" t="s">
        <v>95</v>
      </c>
      <c r="C1867" t="s">
        <v>88</v>
      </c>
      <c r="D1867" s="29">
        <v>45990</v>
      </c>
      <c r="E1867" s="161">
        <v>0</v>
      </c>
      <c r="F1867" s="161">
        <v>0</v>
      </c>
      <c r="G1867" s="161">
        <v>0</v>
      </c>
      <c r="H1867" s="161">
        <v>0</v>
      </c>
      <c r="R1867">
        <v>99.740673999999999</v>
      </c>
      <c r="S1867">
        <v>99.740673999999999</v>
      </c>
      <c r="T1867" s="194">
        <v>99.740673999999999</v>
      </c>
      <c r="U1867" t="s">
        <v>193</v>
      </c>
      <c r="V1867">
        <v>45627.31349537037</v>
      </c>
    </row>
    <row r="1868" spans="1:22" x14ac:dyDescent="0.3">
      <c r="A1868" t="s">
        <v>94</v>
      </c>
      <c r="B1868" t="s">
        <v>95</v>
      </c>
      <c r="C1868" t="s">
        <v>93</v>
      </c>
      <c r="D1868" s="29">
        <v>45991</v>
      </c>
      <c r="E1868" s="161">
        <v>0</v>
      </c>
      <c r="F1868" s="161">
        <v>0</v>
      </c>
      <c r="G1868" s="161">
        <v>0</v>
      </c>
      <c r="H1868" s="161">
        <v>0</v>
      </c>
      <c r="L1868">
        <v>206.46225200000001</v>
      </c>
      <c r="R1868">
        <v>229.40355</v>
      </c>
      <c r="S1868">
        <v>229.40355</v>
      </c>
      <c r="T1868" s="194">
        <v>229.40355</v>
      </c>
      <c r="U1868" t="s">
        <v>193</v>
      </c>
      <c r="V1868">
        <v>45627.31349537037</v>
      </c>
    </row>
    <row r="1869" spans="1:22" x14ac:dyDescent="0.3">
      <c r="A1869" t="s">
        <v>94</v>
      </c>
      <c r="B1869" t="s">
        <v>95</v>
      </c>
      <c r="C1869" t="s">
        <v>88</v>
      </c>
      <c r="D1869" s="29">
        <v>45991</v>
      </c>
      <c r="E1869" s="161">
        <v>0</v>
      </c>
      <c r="F1869" s="161">
        <v>0</v>
      </c>
      <c r="G1869" s="161">
        <v>0</v>
      </c>
      <c r="H1869" s="161">
        <v>0</v>
      </c>
      <c r="R1869">
        <v>99.740673999999999</v>
      </c>
      <c r="S1869">
        <v>99.740673999999999</v>
      </c>
      <c r="T1869" s="194">
        <v>99.740673999999999</v>
      </c>
      <c r="U1869" t="s">
        <v>193</v>
      </c>
      <c r="V1869">
        <v>45627.31349537037</v>
      </c>
    </row>
    <row r="1870" spans="1:22" x14ac:dyDescent="0.3">
      <c r="A1870" t="s">
        <v>94</v>
      </c>
      <c r="B1870" t="s">
        <v>95</v>
      </c>
      <c r="C1870" t="s">
        <v>93</v>
      </c>
      <c r="D1870" s="29">
        <v>45992</v>
      </c>
      <c r="E1870" s="161">
        <v>0</v>
      </c>
      <c r="F1870" s="161">
        <v>0</v>
      </c>
      <c r="G1870" s="161">
        <v>0</v>
      </c>
      <c r="H1870" s="161">
        <v>0</v>
      </c>
      <c r="L1870">
        <v>206.46225200000001</v>
      </c>
      <c r="R1870">
        <v>229.40355</v>
      </c>
      <c r="S1870">
        <v>229.40355</v>
      </c>
      <c r="T1870" s="194">
        <v>229.40355</v>
      </c>
      <c r="U1870" t="s">
        <v>193</v>
      </c>
      <c r="V1870">
        <v>45658.313356481478</v>
      </c>
    </row>
    <row r="1871" spans="1:22" x14ac:dyDescent="0.3">
      <c r="A1871" t="s">
        <v>94</v>
      </c>
      <c r="B1871" t="s">
        <v>95</v>
      </c>
      <c r="C1871" t="s">
        <v>88</v>
      </c>
      <c r="D1871" s="29">
        <v>45992</v>
      </c>
      <c r="E1871" s="161">
        <v>0</v>
      </c>
      <c r="F1871" s="161">
        <v>0</v>
      </c>
      <c r="G1871" s="161">
        <v>0</v>
      </c>
      <c r="H1871" s="161">
        <v>0</v>
      </c>
      <c r="R1871">
        <v>99.740673999999999</v>
      </c>
      <c r="S1871">
        <v>99.740673999999999</v>
      </c>
      <c r="T1871" s="194">
        <v>99.740673999999999</v>
      </c>
      <c r="U1871" t="s">
        <v>193</v>
      </c>
      <c r="V1871">
        <v>45658.31318287037</v>
      </c>
    </row>
    <row r="1872" spans="1:22" x14ac:dyDescent="0.3">
      <c r="A1872" t="s">
        <v>94</v>
      </c>
      <c r="B1872" t="s">
        <v>95</v>
      </c>
      <c r="C1872" t="s">
        <v>93</v>
      </c>
      <c r="D1872" s="29">
        <v>45993</v>
      </c>
      <c r="E1872" s="161">
        <v>0</v>
      </c>
      <c r="F1872" s="161">
        <v>0</v>
      </c>
      <c r="G1872" s="161">
        <v>0</v>
      </c>
      <c r="H1872" s="161">
        <v>0</v>
      </c>
      <c r="L1872">
        <v>206.46225200000001</v>
      </c>
      <c r="R1872">
        <v>229.40355</v>
      </c>
      <c r="S1872">
        <v>229.40355</v>
      </c>
      <c r="T1872" s="194">
        <v>229.40355</v>
      </c>
      <c r="U1872" t="s">
        <v>193</v>
      </c>
      <c r="V1872">
        <v>45658.313194444447</v>
      </c>
    </row>
    <row r="1873" spans="1:22" x14ac:dyDescent="0.3">
      <c r="A1873" t="s">
        <v>94</v>
      </c>
      <c r="B1873" t="s">
        <v>95</v>
      </c>
      <c r="C1873" t="s">
        <v>88</v>
      </c>
      <c r="D1873" s="29">
        <v>45993</v>
      </c>
      <c r="E1873" s="161">
        <v>0</v>
      </c>
      <c r="F1873" s="161">
        <v>0</v>
      </c>
      <c r="G1873" s="161">
        <v>0</v>
      </c>
      <c r="H1873" s="161">
        <v>0</v>
      </c>
      <c r="R1873">
        <v>99.740673999999999</v>
      </c>
      <c r="S1873">
        <v>99.740673999999999</v>
      </c>
      <c r="T1873" s="194">
        <v>99.740673999999999</v>
      </c>
      <c r="U1873" t="s">
        <v>193</v>
      </c>
      <c r="V1873">
        <v>45658.312800925924</v>
      </c>
    </row>
    <row r="1874" spans="1:22" x14ac:dyDescent="0.3">
      <c r="A1874" t="s">
        <v>94</v>
      </c>
      <c r="B1874" t="s">
        <v>95</v>
      </c>
      <c r="C1874" t="s">
        <v>93</v>
      </c>
      <c r="D1874" s="29">
        <v>45994</v>
      </c>
      <c r="E1874" s="161">
        <v>0</v>
      </c>
      <c r="F1874" s="161">
        <v>0</v>
      </c>
      <c r="G1874" s="161">
        <v>0</v>
      </c>
      <c r="H1874" s="161">
        <v>0</v>
      </c>
      <c r="L1874">
        <v>206.46225200000001</v>
      </c>
      <c r="R1874">
        <v>229.40355</v>
      </c>
      <c r="S1874">
        <v>229.40355</v>
      </c>
      <c r="T1874" s="194">
        <v>229.40355</v>
      </c>
      <c r="U1874" t="s">
        <v>193</v>
      </c>
      <c r="V1874">
        <v>45658.313356481478</v>
      </c>
    </row>
    <row r="1875" spans="1:22" x14ac:dyDescent="0.3">
      <c r="A1875" t="s">
        <v>94</v>
      </c>
      <c r="B1875" t="s">
        <v>95</v>
      </c>
      <c r="C1875" t="s">
        <v>88</v>
      </c>
      <c r="D1875" s="29">
        <v>45994</v>
      </c>
      <c r="E1875" s="161">
        <v>0</v>
      </c>
      <c r="F1875" s="161">
        <v>0</v>
      </c>
      <c r="G1875" s="161">
        <v>0</v>
      </c>
      <c r="H1875" s="161">
        <v>0</v>
      </c>
      <c r="R1875">
        <v>99.740673999999999</v>
      </c>
      <c r="S1875">
        <v>99.740673999999999</v>
      </c>
      <c r="T1875" s="194">
        <v>99.740673999999999</v>
      </c>
      <c r="U1875" t="s">
        <v>193</v>
      </c>
      <c r="V1875">
        <v>45658.31318287037</v>
      </c>
    </row>
    <row r="1876" spans="1:22" x14ac:dyDescent="0.3">
      <c r="A1876" t="s">
        <v>94</v>
      </c>
      <c r="B1876" t="s">
        <v>95</v>
      </c>
      <c r="C1876" t="s">
        <v>93</v>
      </c>
      <c r="D1876" s="29">
        <v>45995</v>
      </c>
      <c r="E1876" s="161">
        <v>0</v>
      </c>
      <c r="F1876" s="161">
        <v>0</v>
      </c>
      <c r="G1876" s="161">
        <v>0</v>
      </c>
      <c r="H1876" s="161">
        <v>0</v>
      </c>
      <c r="L1876">
        <v>206.46225200000001</v>
      </c>
      <c r="R1876">
        <v>229.40355</v>
      </c>
      <c r="S1876">
        <v>229.40355</v>
      </c>
      <c r="T1876" s="194">
        <v>229.40355</v>
      </c>
      <c r="U1876" t="s">
        <v>193</v>
      </c>
      <c r="V1876">
        <v>45658.313356481478</v>
      </c>
    </row>
    <row r="1877" spans="1:22" x14ac:dyDescent="0.3">
      <c r="A1877" t="s">
        <v>94</v>
      </c>
      <c r="B1877" t="s">
        <v>95</v>
      </c>
      <c r="C1877" t="s">
        <v>88</v>
      </c>
      <c r="D1877" s="29">
        <v>45995</v>
      </c>
      <c r="E1877" s="161">
        <v>0</v>
      </c>
      <c r="F1877" s="161">
        <v>0</v>
      </c>
      <c r="G1877" s="161">
        <v>0</v>
      </c>
      <c r="H1877" s="161">
        <v>0</v>
      </c>
      <c r="R1877">
        <v>99.740673999999999</v>
      </c>
      <c r="S1877">
        <v>99.740673999999999</v>
      </c>
      <c r="T1877" s="194">
        <v>99.740673999999999</v>
      </c>
      <c r="U1877" t="s">
        <v>193</v>
      </c>
      <c r="V1877">
        <v>45658.313356481478</v>
      </c>
    </row>
    <row r="1878" spans="1:22" x14ac:dyDescent="0.3">
      <c r="A1878" t="s">
        <v>94</v>
      </c>
      <c r="B1878" t="s">
        <v>95</v>
      </c>
      <c r="C1878" t="s">
        <v>93</v>
      </c>
      <c r="D1878" s="29">
        <v>45996</v>
      </c>
      <c r="E1878" s="161">
        <v>0</v>
      </c>
      <c r="F1878" s="161">
        <v>0</v>
      </c>
      <c r="G1878" s="161">
        <v>0</v>
      </c>
      <c r="H1878" s="161">
        <v>0</v>
      </c>
      <c r="L1878">
        <v>206.46225200000001</v>
      </c>
      <c r="R1878">
        <v>229.40355</v>
      </c>
      <c r="S1878">
        <v>229.40355</v>
      </c>
      <c r="T1878" s="194">
        <v>229.40355</v>
      </c>
      <c r="U1878" t="s">
        <v>193</v>
      </c>
      <c r="V1878">
        <v>45658.313356481478</v>
      </c>
    </row>
    <row r="1879" spans="1:22" x14ac:dyDescent="0.3">
      <c r="A1879" t="s">
        <v>94</v>
      </c>
      <c r="B1879" t="s">
        <v>95</v>
      </c>
      <c r="C1879" t="s">
        <v>88</v>
      </c>
      <c r="D1879" s="29">
        <v>45996</v>
      </c>
      <c r="E1879" s="161">
        <v>0</v>
      </c>
      <c r="F1879" s="161">
        <v>0</v>
      </c>
      <c r="G1879" s="161">
        <v>0</v>
      </c>
      <c r="H1879" s="161">
        <v>0</v>
      </c>
      <c r="R1879">
        <v>99.740673999999999</v>
      </c>
      <c r="S1879">
        <v>99.740673999999999</v>
      </c>
      <c r="T1879" s="194">
        <v>99.740673999999999</v>
      </c>
      <c r="U1879" t="s">
        <v>193</v>
      </c>
      <c r="V1879">
        <v>45658.313252314816</v>
      </c>
    </row>
    <row r="1880" spans="1:22" x14ac:dyDescent="0.3">
      <c r="A1880" t="s">
        <v>94</v>
      </c>
      <c r="B1880" t="s">
        <v>95</v>
      </c>
      <c r="C1880" t="s">
        <v>93</v>
      </c>
      <c r="D1880" s="29">
        <v>45997</v>
      </c>
      <c r="E1880" s="161">
        <v>0</v>
      </c>
      <c r="F1880" s="161">
        <v>0</v>
      </c>
      <c r="G1880" s="161">
        <v>0</v>
      </c>
      <c r="H1880" s="161">
        <v>0</v>
      </c>
      <c r="L1880">
        <v>206.46225200000001</v>
      </c>
      <c r="R1880">
        <v>229.40355</v>
      </c>
      <c r="S1880">
        <v>229.40355</v>
      </c>
      <c r="T1880" s="194">
        <v>229.40355</v>
      </c>
      <c r="U1880" t="s">
        <v>193</v>
      </c>
      <c r="V1880">
        <v>45658.313356481478</v>
      </c>
    </row>
    <row r="1881" spans="1:22" x14ac:dyDescent="0.3">
      <c r="A1881" t="s">
        <v>94</v>
      </c>
      <c r="B1881" t="s">
        <v>95</v>
      </c>
      <c r="C1881" t="s">
        <v>88</v>
      </c>
      <c r="D1881" s="29">
        <v>45997</v>
      </c>
      <c r="E1881" s="161">
        <v>0</v>
      </c>
      <c r="F1881" s="161">
        <v>0</v>
      </c>
      <c r="G1881" s="161">
        <v>0</v>
      </c>
      <c r="H1881" s="161">
        <v>0</v>
      </c>
      <c r="R1881">
        <v>99.740673999999999</v>
      </c>
      <c r="S1881">
        <v>99.740673999999999</v>
      </c>
      <c r="T1881" s="194">
        <v>99.740673999999999</v>
      </c>
      <c r="U1881" t="s">
        <v>193</v>
      </c>
      <c r="V1881">
        <v>45658.313356481478</v>
      </c>
    </row>
    <row r="1882" spans="1:22" x14ac:dyDescent="0.3">
      <c r="A1882" t="s">
        <v>94</v>
      </c>
      <c r="B1882" t="s">
        <v>95</v>
      </c>
      <c r="C1882" t="s">
        <v>93</v>
      </c>
      <c r="D1882" s="29">
        <v>45998</v>
      </c>
      <c r="E1882" s="161">
        <v>0</v>
      </c>
      <c r="F1882" s="161">
        <v>0</v>
      </c>
      <c r="G1882" s="161">
        <v>0</v>
      </c>
      <c r="H1882" s="161">
        <v>0</v>
      </c>
      <c r="L1882">
        <v>206.46225200000001</v>
      </c>
      <c r="R1882">
        <v>229.40355</v>
      </c>
      <c r="S1882">
        <v>229.40355</v>
      </c>
      <c r="T1882" s="194">
        <v>229.40355</v>
      </c>
      <c r="U1882" t="s">
        <v>193</v>
      </c>
      <c r="V1882">
        <v>45658.313379629632</v>
      </c>
    </row>
    <row r="1883" spans="1:22" x14ac:dyDescent="0.3">
      <c r="A1883" t="s">
        <v>94</v>
      </c>
      <c r="B1883" t="s">
        <v>95</v>
      </c>
      <c r="C1883" t="s">
        <v>88</v>
      </c>
      <c r="D1883" s="29">
        <v>45998</v>
      </c>
      <c r="E1883" s="161">
        <v>0</v>
      </c>
      <c r="F1883" s="161">
        <v>0</v>
      </c>
      <c r="G1883" s="161">
        <v>0</v>
      </c>
      <c r="H1883" s="161">
        <v>0</v>
      </c>
      <c r="R1883">
        <v>99.740673999999999</v>
      </c>
      <c r="S1883">
        <v>99.740673999999999</v>
      </c>
      <c r="T1883" s="194">
        <v>99.740673999999999</v>
      </c>
      <c r="U1883" t="s">
        <v>193</v>
      </c>
      <c r="V1883">
        <v>45658.313368055555</v>
      </c>
    </row>
    <row r="1884" spans="1:22" x14ac:dyDescent="0.3">
      <c r="A1884" t="s">
        <v>94</v>
      </c>
      <c r="B1884" t="s">
        <v>95</v>
      </c>
      <c r="C1884" t="s">
        <v>93</v>
      </c>
      <c r="D1884" s="29">
        <v>45999</v>
      </c>
      <c r="E1884" s="161">
        <v>0</v>
      </c>
      <c r="F1884" s="161">
        <v>0</v>
      </c>
      <c r="G1884" s="161">
        <v>0</v>
      </c>
      <c r="H1884" s="161">
        <v>0</v>
      </c>
      <c r="L1884">
        <v>206.46225200000001</v>
      </c>
      <c r="R1884">
        <v>229.40355</v>
      </c>
      <c r="S1884">
        <v>229.40355</v>
      </c>
      <c r="T1884" s="194">
        <v>229.40355</v>
      </c>
      <c r="U1884" t="s">
        <v>193</v>
      </c>
      <c r="V1884">
        <v>45658.313368055555</v>
      </c>
    </row>
    <row r="1885" spans="1:22" x14ac:dyDescent="0.3">
      <c r="A1885" t="s">
        <v>94</v>
      </c>
      <c r="B1885" t="s">
        <v>95</v>
      </c>
      <c r="C1885" t="s">
        <v>88</v>
      </c>
      <c r="D1885" s="29">
        <v>45999</v>
      </c>
      <c r="E1885" s="161">
        <v>0</v>
      </c>
      <c r="F1885" s="161">
        <v>0</v>
      </c>
      <c r="G1885" s="161">
        <v>0</v>
      </c>
      <c r="H1885" s="161">
        <v>0</v>
      </c>
      <c r="R1885">
        <v>99.740673999999999</v>
      </c>
      <c r="S1885">
        <v>99.740673999999999</v>
      </c>
      <c r="T1885" s="194">
        <v>99.740673999999999</v>
      </c>
      <c r="U1885" t="s">
        <v>193</v>
      </c>
      <c r="V1885">
        <v>45658.313368055555</v>
      </c>
    </row>
    <row r="1886" spans="1:22" x14ac:dyDescent="0.3">
      <c r="A1886" t="s">
        <v>94</v>
      </c>
      <c r="B1886" t="s">
        <v>95</v>
      </c>
      <c r="C1886" t="s">
        <v>93</v>
      </c>
      <c r="D1886" s="29">
        <v>46000</v>
      </c>
      <c r="E1886" s="161">
        <v>0</v>
      </c>
      <c r="F1886" s="161">
        <v>0</v>
      </c>
      <c r="G1886" s="161">
        <v>0</v>
      </c>
      <c r="H1886" s="161">
        <v>0</v>
      </c>
      <c r="L1886">
        <v>206.46225200000001</v>
      </c>
      <c r="R1886">
        <v>229.40355</v>
      </c>
      <c r="S1886">
        <v>229.40355</v>
      </c>
      <c r="T1886" s="194">
        <v>229.40355</v>
      </c>
      <c r="U1886" t="s">
        <v>193</v>
      </c>
      <c r="V1886">
        <v>45658.313379629632</v>
      </c>
    </row>
    <row r="1887" spans="1:22" x14ac:dyDescent="0.3">
      <c r="A1887" t="s">
        <v>94</v>
      </c>
      <c r="B1887" t="s">
        <v>95</v>
      </c>
      <c r="C1887" t="s">
        <v>88</v>
      </c>
      <c r="D1887" s="29">
        <v>46000</v>
      </c>
      <c r="E1887" s="161">
        <v>0</v>
      </c>
      <c r="F1887" s="161">
        <v>0</v>
      </c>
      <c r="G1887" s="161">
        <v>0</v>
      </c>
      <c r="H1887" s="161">
        <v>0</v>
      </c>
      <c r="R1887">
        <v>99.740673999999999</v>
      </c>
      <c r="S1887">
        <v>99.740673999999999</v>
      </c>
      <c r="T1887" s="194">
        <v>99.740673999999999</v>
      </c>
      <c r="U1887" t="s">
        <v>193</v>
      </c>
      <c r="V1887">
        <v>45658.313379629632</v>
      </c>
    </row>
    <row r="1888" spans="1:22" x14ac:dyDescent="0.3">
      <c r="A1888" t="s">
        <v>94</v>
      </c>
      <c r="B1888" t="s">
        <v>95</v>
      </c>
      <c r="C1888" t="s">
        <v>93</v>
      </c>
      <c r="D1888" s="29">
        <v>46001</v>
      </c>
      <c r="E1888" s="161">
        <v>0</v>
      </c>
      <c r="F1888" s="161">
        <v>0</v>
      </c>
      <c r="G1888" s="161">
        <v>0</v>
      </c>
      <c r="H1888" s="161">
        <v>0</v>
      </c>
      <c r="L1888">
        <v>206.46225200000001</v>
      </c>
      <c r="R1888">
        <v>229.40355</v>
      </c>
      <c r="S1888">
        <v>229.40355</v>
      </c>
      <c r="T1888" s="194">
        <v>229.40355</v>
      </c>
      <c r="U1888" t="s">
        <v>193</v>
      </c>
      <c r="V1888">
        <v>45658.313379629632</v>
      </c>
    </row>
    <row r="1889" spans="1:22" x14ac:dyDescent="0.3">
      <c r="A1889" t="s">
        <v>94</v>
      </c>
      <c r="B1889" t="s">
        <v>95</v>
      </c>
      <c r="C1889" t="s">
        <v>88</v>
      </c>
      <c r="D1889" s="29">
        <v>46001</v>
      </c>
      <c r="E1889" s="161">
        <v>0</v>
      </c>
      <c r="F1889" s="161">
        <v>0</v>
      </c>
      <c r="G1889" s="161">
        <v>0</v>
      </c>
      <c r="H1889" s="161">
        <v>0</v>
      </c>
      <c r="R1889">
        <v>99.740673999999999</v>
      </c>
      <c r="S1889">
        <v>99.740673999999999</v>
      </c>
      <c r="T1889" s="194">
        <v>99.740673999999999</v>
      </c>
      <c r="U1889" t="s">
        <v>193</v>
      </c>
      <c r="V1889">
        <v>45658.313391203701</v>
      </c>
    </row>
    <row r="1890" spans="1:22" x14ac:dyDescent="0.3">
      <c r="A1890" t="s">
        <v>94</v>
      </c>
      <c r="B1890" t="s">
        <v>95</v>
      </c>
      <c r="C1890" t="s">
        <v>93</v>
      </c>
      <c r="D1890" s="29">
        <v>46002</v>
      </c>
      <c r="E1890" s="161">
        <v>0</v>
      </c>
      <c r="F1890" s="161">
        <v>0</v>
      </c>
      <c r="G1890" s="161">
        <v>0</v>
      </c>
      <c r="H1890" s="161">
        <v>0</v>
      </c>
      <c r="L1890">
        <v>206.46225200000001</v>
      </c>
      <c r="R1890">
        <v>229.40355</v>
      </c>
      <c r="S1890">
        <v>229.40355</v>
      </c>
      <c r="T1890" s="194">
        <v>229.40355</v>
      </c>
      <c r="U1890" t="s">
        <v>193</v>
      </c>
      <c r="V1890">
        <v>45658.313379629632</v>
      </c>
    </row>
    <row r="1891" spans="1:22" x14ac:dyDescent="0.3">
      <c r="A1891" t="s">
        <v>94</v>
      </c>
      <c r="B1891" t="s">
        <v>95</v>
      </c>
      <c r="C1891" t="s">
        <v>88</v>
      </c>
      <c r="D1891" s="29">
        <v>46002</v>
      </c>
      <c r="E1891" s="161">
        <v>0</v>
      </c>
      <c r="F1891" s="161">
        <v>0</v>
      </c>
      <c r="G1891" s="161">
        <v>0</v>
      </c>
      <c r="H1891" s="161">
        <v>0</v>
      </c>
      <c r="R1891">
        <v>99.740673999999999</v>
      </c>
      <c r="S1891">
        <v>99.740673999999999</v>
      </c>
      <c r="T1891" s="194">
        <v>99.740673999999999</v>
      </c>
      <c r="U1891" t="s">
        <v>193</v>
      </c>
      <c r="V1891">
        <v>45658.313368055555</v>
      </c>
    </row>
    <row r="1892" spans="1:22" x14ac:dyDescent="0.3">
      <c r="A1892" t="s">
        <v>94</v>
      </c>
      <c r="B1892" t="s">
        <v>95</v>
      </c>
      <c r="C1892" t="s">
        <v>93</v>
      </c>
      <c r="D1892" s="29">
        <v>46003</v>
      </c>
      <c r="E1892" s="161">
        <v>0</v>
      </c>
      <c r="F1892" s="161">
        <v>0</v>
      </c>
      <c r="G1892" s="161">
        <v>0</v>
      </c>
      <c r="H1892" s="161">
        <v>0</v>
      </c>
      <c r="L1892">
        <v>206.46225200000001</v>
      </c>
      <c r="R1892">
        <v>229.40355</v>
      </c>
      <c r="S1892">
        <v>229.40355</v>
      </c>
      <c r="T1892" s="194">
        <v>229.40355</v>
      </c>
      <c r="U1892" t="s">
        <v>193</v>
      </c>
      <c r="V1892">
        <v>45658.313379629632</v>
      </c>
    </row>
    <row r="1893" spans="1:22" x14ac:dyDescent="0.3">
      <c r="A1893" t="s">
        <v>94</v>
      </c>
      <c r="B1893" t="s">
        <v>95</v>
      </c>
      <c r="C1893" t="s">
        <v>88</v>
      </c>
      <c r="D1893" s="29">
        <v>46003</v>
      </c>
      <c r="E1893" s="161">
        <v>0</v>
      </c>
      <c r="F1893" s="161">
        <v>0</v>
      </c>
      <c r="G1893" s="161">
        <v>0</v>
      </c>
      <c r="H1893" s="161">
        <v>0</v>
      </c>
      <c r="R1893">
        <v>99.740673999999999</v>
      </c>
      <c r="S1893">
        <v>99.740673999999999</v>
      </c>
      <c r="T1893" s="194">
        <v>99.740673999999999</v>
      </c>
      <c r="U1893" t="s">
        <v>193</v>
      </c>
      <c r="V1893">
        <v>45658.313379629632</v>
      </c>
    </row>
    <row r="1894" spans="1:22" x14ac:dyDescent="0.3">
      <c r="A1894" t="s">
        <v>94</v>
      </c>
      <c r="B1894" t="s">
        <v>95</v>
      </c>
      <c r="C1894" t="s">
        <v>93</v>
      </c>
      <c r="D1894" s="29">
        <v>46004</v>
      </c>
      <c r="E1894" s="161">
        <v>0</v>
      </c>
      <c r="F1894" s="161">
        <v>0</v>
      </c>
      <c r="G1894" s="161">
        <v>0</v>
      </c>
      <c r="H1894" s="161">
        <v>0</v>
      </c>
      <c r="L1894">
        <v>206.46225200000001</v>
      </c>
      <c r="R1894">
        <v>229.40355</v>
      </c>
      <c r="S1894">
        <v>229.40355</v>
      </c>
      <c r="T1894" s="194">
        <v>229.40355</v>
      </c>
      <c r="U1894" t="s">
        <v>193</v>
      </c>
      <c r="V1894">
        <v>45658.313391203701</v>
      </c>
    </row>
    <row r="1895" spans="1:22" x14ac:dyDescent="0.3">
      <c r="A1895" t="s">
        <v>94</v>
      </c>
      <c r="B1895" t="s">
        <v>95</v>
      </c>
      <c r="C1895" t="s">
        <v>88</v>
      </c>
      <c r="D1895" s="29">
        <v>46004</v>
      </c>
      <c r="E1895" s="161">
        <v>0</v>
      </c>
      <c r="F1895" s="161">
        <v>0</v>
      </c>
      <c r="G1895" s="161">
        <v>0</v>
      </c>
      <c r="H1895" s="161">
        <v>0</v>
      </c>
      <c r="R1895">
        <v>99.740673999999999</v>
      </c>
      <c r="S1895">
        <v>99.740673999999999</v>
      </c>
      <c r="T1895" s="194">
        <v>99.740673999999999</v>
      </c>
      <c r="U1895" t="s">
        <v>193</v>
      </c>
      <c r="V1895">
        <v>45658.313391203701</v>
      </c>
    </row>
    <row r="1896" spans="1:22" x14ac:dyDescent="0.3">
      <c r="A1896" t="s">
        <v>94</v>
      </c>
      <c r="B1896" t="s">
        <v>95</v>
      </c>
      <c r="C1896" t="s">
        <v>93</v>
      </c>
      <c r="D1896" s="29">
        <v>46005</v>
      </c>
      <c r="E1896" s="161">
        <v>0</v>
      </c>
      <c r="F1896" s="161">
        <v>0</v>
      </c>
      <c r="G1896" s="161">
        <v>0</v>
      </c>
      <c r="H1896" s="161">
        <v>0</v>
      </c>
      <c r="L1896">
        <v>206.46225200000001</v>
      </c>
      <c r="R1896">
        <v>229.40355</v>
      </c>
      <c r="S1896">
        <v>229.40355</v>
      </c>
      <c r="T1896" s="194">
        <v>229.40355</v>
      </c>
      <c r="U1896" t="s">
        <v>193</v>
      </c>
      <c r="V1896">
        <v>45658.313402777778</v>
      </c>
    </row>
    <row r="1897" spans="1:22" x14ac:dyDescent="0.3">
      <c r="A1897" t="s">
        <v>94</v>
      </c>
      <c r="B1897" t="s">
        <v>95</v>
      </c>
      <c r="C1897" t="s">
        <v>88</v>
      </c>
      <c r="D1897" s="29">
        <v>46005</v>
      </c>
      <c r="E1897" s="161">
        <v>0</v>
      </c>
      <c r="F1897" s="161">
        <v>0</v>
      </c>
      <c r="G1897" s="161">
        <v>0</v>
      </c>
      <c r="H1897" s="161">
        <v>0</v>
      </c>
      <c r="R1897">
        <v>99.740673999999999</v>
      </c>
      <c r="S1897">
        <v>99.740673999999999</v>
      </c>
      <c r="T1897" s="194">
        <v>99.740673999999999</v>
      </c>
      <c r="U1897" t="s">
        <v>193</v>
      </c>
      <c r="V1897">
        <v>45658.313402777778</v>
      </c>
    </row>
    <row r="1898" spans="1:22" x14ac:dyDescent="0.3">
      <c r="A1898" t="s">
        <v>94</v>
      </c>
      <c r="B1898" t="s">
        <v>95</v>
      </c>
      <c r="C1898" t="s">
        <v>93</v>
      </c>
      <c r="D1898" s="29">
        <v>46006</v>
      </c>
      <c r="E1898" s="161">
        <v>0</v>
      </c>
      <c r="F1898" s="161">
        <v>0</v>
      </c>
      <c r="G1898" s="161">
        <v>0</v>
      </c>
      <c r="H1898" s="161">
        <v>0</v>
      </c>
      <c r="L1898">
        <v>206.46225200000001</v>
      </c>
      <c r="R1898">
        <v>229.40355</v>
      </c>
      <c r="S1898">
        <v>229.40355</v>
      </c>
      <c r="T1898" s="194">
        <v>229.40355</v>
      </c>
      <c r="U1898" t="s">
        <v>193</v>
      </c>
      <c r="V1898">
        <v>45658.313449074078</v>
      </c>
    </row>
    <row r="1899" spans="1:22" x14ac:dyDescent="0.3">
      <c r="A1899" t="s">
        <v>94</v>
      </c>
      <c r="B1899" t="s">
        <v>95</v>
      </c>
      <c r="C1899" t="s">
        <v>88</v>
      </c>
      <c r="D1899" s="29">
        <v>46006</v>
      </c>
      <c r="E1899" s="161">
        <v>0</v>
      </c>
      <c r="F1899" s="161">
        <v>0</v>
      </c>
      <c r="G1899" s="161">
        <v>0</v>
      </c>
      <c r="H1899" s="161">
        <v>0</v>
      </c>
      <c r="R1899">
        <v>99.740673999999999</v>
      </c>
      <c r="S1899">
        <v>99.740673999999999</v>
      </c>
      <c r="T1899" s="194">
        <v>99.740673999999999</v>
      </c>
      <c r="U1899" t="s">
        <v>193</v>
      </c>
      <c r="V1899">
        <v>45658.313391203701</v>
      </c>
    </row>
    <row r="1900" spans="1:22" x14ac:dyDescent="0.3">
      <c r="A1900" t="s">
        <v>94</v>
      </c>
      <c r="B1900" t="s">
        <v>95</v>
      </c>
      <c r="C1900" t="s">
        <v>93</v>
      </c>
      <c r="D1900" s="29">
        <v>46007</v>
      </c>
      <c r="E1900" s="161">
        <v>0</v>
      </c>
      <c r="F1900" s="161">
        <v>0</v>
      </c>
      <c r="G1900" s="161">
        <v>0</v>
      </c>
      <c r="H1900" s="161">
        <v>0</v>
      </c>
      <c r="L1900">
        <v>206.46225200000001</v>
      </c>
      <c r="R1900">
        <v>229.40355</v>
      </c>
      <c r="S1900">
        <v>229.40355</v>
      </c>
      <c r="T1900" s="194">
        <v>229.40355</v>
      </c>
      <c r="U1900" t="s">
        <v>193</v>
      </c>
      <c r="V1900">
        <v>45658.313414351855</v>
      </c>
    </row>
    <row r="1901" spans="1:22" x14ac:dyDescent="0.3">
      <c r="A1901" t="s">
        <v>94</v>
      </c>
      <c r="B1901" t="s">
        <v>95</v>
      </c>
      <c r="C1901" t="s">
        <v>88</v>
      </c>
      <c r="D1901" s="29">
        <v>46007</v>
      </c>
      <c r="E1901" s="161">
        <v>0</v>
      </c>
      <c r="F1901" s="161">
        <v>0</v>
      </c>
      <c r="G1901" s="161">
        <v>0</v>
      </c>
      <c r="H1901" s="161">
        <v>0</v>
      </c>
      <c r="R1901">
        <v>99.740673999999999</v>
      </c>
      <c r="S1901">
        <v>99.740673999999999</v>
      </c>
      <c r="T1901" s="194">
        <v>99.740673999999999</v>
      </c>
      <c r="U1901" t="s">
        <v>193</v>
      </c>
      <c r="V1901">
        <v>45658.313414351855</v>
      </c>
    </row>
    <row r="1902" spans="1:22" x14ac:dyDescent="0.3">
      <c r="A1902" t="s">
        <v>94</v>
      </c>
      <c r="B1902" t="s">
        <v>95</v>
      </c>
      <c r="C1902" t="s">
        <v>93</v>
      </c>
      <c r="D1902" s="29">
        <v>46008</v>
      </c>
      <c r="E1902" s="161">
        <v>0</v>
      </c>
      <c r="F1902" s="161">
        <v>0</v>
      </c>
      <c r="G1902" s="161">
        <v>0</v>
      </c>
      <c r="H1902" s="161">
        <v>0</v>
      </c>
      <c r="L1902">
        <v>206.46225200000001</v>
      </c>
      <c r="R1902">
        <v>229.40355</v>
      </c>
      <c r="S1902">
        <v>229.40355</v>
      </c>
      <c r="T1902" s="194">
        <v>229.40355</v>
      </c>
      <c r="U1902" t="s">
        <v>193</v>
      </c>
      <c r="V1902">
        <v>45658.313414351855</v>
      </c>
    </row>
    <row r="1903" spans="1:22" x14ac:dyDescent="0.3">
      <c r="A1903" t="s">
        <v>94</v>
      </c>
      <c r="B1903" t="s">
        <v>95</v>
      </c>
      <c r="C1903" t="s">
        <v>88</v>
      </c>
      <c r="D1903" s="29">
        <v>46008</v>
      </c>
      <c r="E1903" s="161">
        <v>0</v>
      </c>
      <c r="F1903" s="161">
        <v>0</v>
      </c>
      <c r="G1903" s="161">
        <v>0</v>
      </c>
      <c r="H1903" s="161">
        <v>0</v>
      </c>
      <c r="R1903">
        <v>99.740673999999999</v>
      </c>
      <c r="S1903">
        <v>99.740673999999999</v>
      </c>
      <c r="T1903" s="194">
        <v>99.740673999999999</v>
      </c>
      <c r="U1903" t="s">
        <v>193</v>
      </c>
      <c r="V1903">
        <v>45658.313414351855</v>
      </c>
    </row>
    <row r="1904" spans="1:22" x14ac:dyDescent="0.3">
      <c r="A1904" t="s">
        <v>94</v>
      </c>
      <c r="B1904" t="s">
        <v>95</v>
      </c>
      <c r="C1904" t="s">
        <v>93</v>
      </c>
      <c r="D1904" s="29">
        <v>46009</v>
      </c>
      <c r="E1904" s="161">
        <v>0</v>
      </c>
      <c r="F1904" s="161">
        <v>0</v>
      </c>
      <c r="G1904" s="161">
        <v>0</v>
      </c>
      <c r="H1904" s="161">
        <v>0</v>
      </c>
      <c r="L1904">
        <v>206.46225200000001</v>
      </c>
      <c r="R1904">
        <v>229.40355</v>
      </c>
      <c r="S1904">
        <v>229.40355</v>
      </c>
      <c r="T1904" s="194">
        <v>229.40355</v>
      </c>
      <c r="U1904" t="s">
        <v>193</v>
      </c>
      <c r="V1904">
        <v>45658.313414351855</v>
      </c>
    </row>
    <row r="1905" spans="1:22" x14ac:dyDescent="0.3">
      <c r="A1905" t="s">
        <v>94</v>
      </c>
      <c r="B1905" t="s">
        <v>95</v>
      </c>
      <c r="C1905" t="s">
        <v>88</v>
      </c>
      <c r="D1905" s="29">
        <v>46009</v>
      </c>
      <c r="E1905" s="161">
        <v>0</v>
      </c>
      <c r="F1905" s="161">
        <v>0</v>
      </c>
      <c r="G1905" s="161">
        <v>0</v>
      </c>
      <c r="H1905" s="161">
        <v>0</v>
      </c>
      <c r="R1905">
        <v>99.740673999999999</v>
      </c>
      <c r="S1905">
        <v>99.740673999999999</v>
      </c>
      <c r="T1905" s="194">
        <v>99.740673999999999</v>
      </c>
      <c r="U1905" t="s">
        <v>193</v>
      </c>
      <c r="V1905">
        <v>45658.313425925924</v>
      </c>
    </row>
    <row r="1906" spans="1:22" x14ac:dyDescent="0.3">
      <c r="A1906" t="s">
        <v>94</v>
      </c>
      <c r="B1906" t="s">
        <v>95</v>
      </c>
      <c r="C1906" t="s">
        <v>93</v>
      </c>
      <c r="D1906" s="29">
        <v>46010</v>
      </c>
      <c r="E1906" s="161">
        <v>0</v>
      </c>
      <c r="F1906" s="161">
        <v>0</v>
      </c>
      <c r="G1906" s="161">
        <v>0</v>
      </c>
      <c r="H1906" s="161">
        <v>0</v>
      </c>
      <c r="L1906">
        <v>206.46225200000001</v>
      </c>
      <c r="R1906">
        <v>229.40355</v>
      </c>
      <c r="S1906">
        <v>229.40355</v>
      </c>
      <c r="T1906" s="194">
        <v>229.40355</v>
      </c>
      <c r="U1906" t="s">
        <v>193</v>
      </c>
      <c r="V1906">
        <v>45658.313425925924</v>
      </c>
    </row>
    <row r="1907" spans="1:22" x14ac:dyDescent="0.3">
      <c r="A1907" t="s">
        <v>94</v>
      </c>
      <c r="B1907" t="s">
        <v>95</v>
      </c>
      <c r="C1907" t="s">
        <v>88</v>
      </c>
      <c r="D1907" s="29">
        <v>46010</v>
      </c>
      <c r="E1907" s="161">
        <v>0</v>
      </c>
      <c r="F1907" s="161">
        <v>0</v>
      </c>
      <c r="G1907" s="161">
        <v>0</v>
      </c>
      <c r="H1907" s="161">
        <v>0</v>
      </c>
      <c r="R1907">
        <v>99.740673999999999</v>
      </c>
      <c r="S1907">
        <v>99.740673999999999</v>
      </c>
      <c r="T1907" s="194">
        <v>99.740673999999999</v>
      </c>
      <c r="U1907" t="s">
        <v>193</v>
      </c>
      <c r="V1907">
        <v>45658.313425925924</v>
      </c>
    </row>
    <row r="1908" spans="1:22" x14ac:dyDescent="0.3">
      <c r="A1908" t="s">
        <v>94</v>
      </c>
      <c r="B1908" t="s">
        <v>95</v>
      </c>
      <c r="C1908" t="s">
        <v>93</v>
      </c>
      <c r="D1908" s="29">
        <v>46011</v>
      </c>
      <c r="E1908" s="161">
        <v>0</v>
      </c>
      <c r="F1908" s="161">
        <v>0</v>
      </c>
      <c r="G1908" s="161">
        <v>0</v>
      </c>
      <c r="H1908" s="161">
        <v>0</v>
      </c>
      <c r="L1908">
        <v>206.46225200000001</v>
      </c>
      <c r="R1908">
        <v>229.40355</v>
      </c>
      <c r="S1908">
        <v>229.40355</v>
      </c>
      <c r="T1908" s="194">
        <v>229.40355</v>
      </c>
      <c r="U1908" t="s">
        <v>193</v>
      </c>
      <c r="V1908">
        <v>45658.313425925924</v>
      </c>
    </row>
    <row r="1909" spans="1:22" x14ac:dyDescent="0.3">
      <c r="A1909" t="s">
        <v>94</v>
      </c>
      <c r="B1909" t="s">
        <v>95</v>
      </c>
      <c r="C1909" t="s">
        <v>88</v>
      </c>
      <c r="D1909" s="29">
        <v>46011</v>
      </c>
      <c r="E1909" s="161">
        <v>0</v>
      </c>
      <c r="F1909" s="161">
        <v>0</v>
      </c>
      <c r="G1909" s="161">
        <v>0</v>
      </c>
      <c r="H1909" s="161">
        <v>0</v>
      </c>
      <c r="R1909">
        <v>99.740673999999999</v>
      </c>
      <c r="S1909">
        <v>99.740673999999999</v>
      </c>
      <c r="T1909" s="194">
        <v>99.740673999999999</v>
      </c>
      <c r="U1909" t="s">
        <v>193</v>
      </c>
      <c r="V1909">
        <v>45658.313425925924</v>
      </c>
    </row>
    <row r="1910" spans="1:22" x14ac:dyDescent="0.3">
      <c r="A1910" t="s">
        <v>94</v>
      </c>
      <c r="B1910" t="s">
        <v>95</v>
      </c>
      <c r="C1910" t="s">
        <v>93</v>
      </c>
      <c r="D1910" s="29">
        <v>46012</v>
      </c>
      <c r="E1910" s="161">
        <v>0</v>
      </c>
      <c r="F1910" s="161">
        <v>0</v>
      </c>
      <c r="G1910" s="161">
        <v>0</v>
      </c>
      <c r="H1910" s="161">
        <v>0</v>
      </c>
      <c r="L1910">
        <v>206.46225200000001</v>
      </c>
      <c r="R1910">
        <v>229.40355</v>
      </c>
      <c r="S1910">
        <v>229.40355</v>
      </c>
      <c r="T1910" s="194">
        <v>229.40355</v>
      </c>
      <c r="U1910" t="s">
        <v>193</v>
      </c>
      <c r="V1910">
        <v>45658.313437500001</v>
      </c>
    </row>
    <row r="1911" spans="1:22" x14ac:dyDescent="0.3">
      <c r="A1911" t="s">
        <v>94</v>
      </c>
      <c r="B1911" t="s">
        <v>95</v>
      </c>
      <c r="C1911" t="s">
        <v>88</v>
      </c>
      <c r="D1911" s="29">
        <v>46012</v>
      </c>
      <c r="E1911" s="161">
        <v>0</v>
      </c>
      <c r="F1911" s="161">
        <v>0</v>
      </c>
      <c r="G1911" s="161">
        <v>0</v>
      </c>
      <c r="H1911" s="161">
        <v>0</v>
      </c>
      <c r="R1911">
        <v>99.740673999999999</v>
      </c>
      <c r="S1911">
        <v>99.740673999999999</v>
      </c>
      <c r="T1911" s="194">
        <v>99.740673999999999</v>
      </c>
      <c r="U1911" t="s">
        <v>193</v>
      </c>
      <c r="V1911">
        <v>45658.313437500001</v>
      </c>
    </row>
    <row r="1912" spans="1:22" x14ac:dyDescent="0.3">
      <c r="A1912" t="s">
        <v>94</v>
      </c>
      <c r="B1912" t="s">
        <v>95</v>
      </c>
      <c r="C1912" t="s">
        <v>93</v>
      </c>
      <c r="D1912" s="29">
        <v>46013</v>
      </c>
      <c r="E1912" s="161">
        <v>0</v>
      </c>
      <c r="F1912" s="161">
        <v>0</v>
      </c>
      <c r="G1912" s="161">
        <v>0</v>
      </c>
      <c r="H1912" s="161">
        <v>0</v>
      </c>
      <c r="L1912">
        <v>206.46225200000001</v>
      </c>
      <c r="R1912">
        <v>229.40355</v>
      </c>
      <c r="S1912">
        <v>229.40355</v>
      </c>
      <c r="T1912" s="194">
        <v>229.40355</v>
      </c>
      <c r="U1912" t="s">
        <v>193</v>
      </c>
      <c r="V1912">
        <v>45658.313437500001</v>
      </c>
    </row>
    <row r="1913" spans="1:22" x14ac:dyDescent="0.3">
      <c r="A1913" t="s">
        <v>94</v>
      </c>
      <c r="B1913" t="s">
        <v>95</v>
      </c>
      <c r="C1913" t="s">
        <v>88</v>
      </c>
      <c r="D1913" s="29">
        <v>46013</v>
      </c>
      <c r="E1913" s="161">
        <v>0</v>
      </c>
      <c r="F1913" s="161">
        <v>0</v>
      </c>
      <c r="G1913" s="161">
        <v>0</v>
      </c>
      <c r="H1913" s="161">
        <v>0</v>
      </c>
      <c r="R1913">
        <v>99.740673999999999</v>
      </c>
      <c r="S1913">
        <v>99.740673999999999</v>
      </c>
      <c r="T1913" s="194">
        <v>99.740673999999999</v>
      </c>
      <c r="U1913" t="s">
        <v>193</v>
      </c>
      <c r="V1913">
        <v>45658.313437500001</v>
      </c>
    </row>
    <row r="1914" spans="1:22" x14ac:dyDescent="0.3">
      <c r="A1914" t="s">
        <v>94</v>
      </c>
      <c r="B1914" t="s">
        <v>95</v>
      </c>
      <c r="C1914" t="s">
        <v>93</v>
      </c>
      <c r="D1914" s="29">
        <v>46014</v>
      </c>
      <c r="E1914" s="161">
        <v>0</v>
      </c>
      <c r="F1914" s="161">
        <v>0</v>
      </c>
      <c r="G1914" s="161">
        <v>0</v>
      </c>
      <c r="H1914" s="161">
        <v>0</v>
      </c>
      <c r="L1914">
        <v>206.46225200000001</v>
      </c>
      <c r="R1914">
        <v>229.40355</v>
      </c>
      <c r="S1914">
        <v>229.40355</v>
      </c>
      <c r="T1914" s="194">
        <v>229.40355</v>
      </c>
      <c r="U1914" t="s">
        <v>193</v>
      </c>
      <c r="V1914">
        <v>45658.313437500001</v>
      </c>
    </row>
    <row r="1915" spans="1:22" x14ac:dyDescent="0.3">
      <c r="A1915" t="s">
        <v>94</v>
      </c>
      <c r="B1915" t="s">
        <v>95</v>
      </c>
      <c r="C1915" t="s">
        <v>88</v>
      </c>
      <c r="D1915" s="29">
        <v>46014</v>
      </c>
      <c r="E1915" s="161">
        <v>0</v>
      </c>
      <c r="F1915" s="161">
        <v>0</v>
      </c>
      <c r="G1915" s="161">
        <v>0</v>
      </c>
      <c r="H1915" s="161">
        <v>0</v>
      </c>
      <c r="R1915">
        <v>99.740673999999999</v>
      </c>
      <c r="S1915">
        <v>99.740673999999999</v>
      </c>
      <c r="T1915" s="194">
        <v>99.740673999999999</v>
      </c>
      <c r="U1915" t="s">
        <v>193</v>
      </c>
      <c r="V1915">
        <v>45658.313437500001</v>
      </c>
    </row>
    <row r="1916" spans="1:22" x14ac:dyDescent="0.3">
      <c r="A1916" t="s">
        <v>94</v>
      </c>
      <c r="B1916" t="s">
        <v>95</v>
      </c>
      <c r="C1916" t="s">
        <v>93</v>
      </c>
      <c r="D1916" s="29">
        <v>46015</v>
      </c>
      <c r="E1916" s="161">
        <v>0</v>
      </c>
      <c r="F1916" s="161">
        <v>0</v>
      </c>
      <c r="G1916" s="161">
        <v>0</v>
      </c>
      <c r="H1916" s="161">
        <v>0</v>
      </c>
      <c r="L1916">
        <v>206.46225200000001</v>
      </c>
      <c r="R1916">
        <v>229.40355</v>
      </c>
      <c r="S1916">
        <v>229.40355</v>
      </c>
      <c r="T1916" s="194">
        <v>229.40355</v>
      </c>
      <c r="U1916" t="s">
        <v>193</v>
      </c>
      <c r="V1916">
        <v>45658.313460648147</v>
      </c>
    </row>
    <row r="1917" spans="1:22" x14ac:dyDescent="0.3">
      <c r="A1917" t="s">
        <v>94</v>
      </c>
      <c r="B1917" t="s">
        <v>95</v>
      </c>
      <c r="C1917" t="s">
        <v>88</v>
      </c>
      <c r="D1917" s="29">
        <v>46015</v>
      </c>
      <c r="E1917" s="161">
        <v>0</v>
      </c>
      <c r="F1917" s="161">
        <v>0</v>
      </c>
      <c r="G1917" s="161">
        <v>0</v>
      </c>
      <c r="H1917" s="161">
        <v>0</v>
      </c>
      <c r="R1917">
        <v>99.740673999999999</v>
      </c>
      <c r="S1917">
        <v>99.740673999999999</v>
      </c>
      <c r="T1917" s="194">
        <v>99.740673999999999</v>
      </c>
      <c r="U1917" t="s">
        <v>193</v>
      </c>
      <c r="V1917">
        <v>45658.313449074078</v>
      </c>
    </row>
    <row r="1918" spans="1:22" x14ac:dyDescent="0.3">
      <c r="A1918" t="s">
        <v>94</v>
      </c>
      <c r="B1918" t="s">
        <v>95</v>
      </c>
      <c r="C1918" t="s">
        <v>93</v>
      </c>
      <c r="D1918" s="29">
        <v>46016</v>
      </c>
      <c r="E1918" s="161">
        <v>0</v>
      </c>
      <c r="F1918" s="161">
        <v>0</v>
      </c>
      <c r="G1918" s="161">
        <v>0</v>
      </c>
      <c r="H1918" s="161">
        <v>0</v>
      </c>
      <c r="L1918">
        <v>206.46225200000001</v>
      </c>
      <c r="R1918">
        <v>229.40355</v>
      </c>
      <c r="S1918">
        <v>229.40355</v>
      </c>
      <c r="T1918" s="194">
        <v>229.40355</v>
      </c>
      <c r="U1918" t="s">
        <v>193</v>
      </c>
      <c r="V1918">
        <v>45658.313449074078</v>
      </c>
    </row>
    <row r="1919" spans="1:22" x14ac:dyDescent="0.3">
      <c r="A1919" t="s">
        <v>94</v>
      </c>
      <c r="B1919" t="s">
        <v>95</v>
      </c>
      <c r="C1919" t="s">
        <v>88</v>
      </c>
      <c r="D1919" s="29">
        <v>46016</v>
      </c>
      <c r="E1919" s="161">
        <v>0</v>
      </c>
      <c r="F1919" s="161">
        <v>0</v>
      </c>
      <c r="G1919" s="161">
        <v>0</v>
      </c>
      <c r="H1919" s="161">
        <v>0</v>
      </c>
      <c r="R1919">
        <v>99.740673999999999</v>
      </c>
      <c r="S1919">
        <v>99.740673999999999</v>
      </c>
      <c r="T1919" s="194">
        <v>99.740673999999999</v>
      </c>
      <c r="U1919" t="s">
        <v>193</v>
      </c>
      <c r="V1919">
        <v>45658.313449074078</v>
      </c>
    </row>
    <row r="1920" spans="1:22" x14ac:dyDescent="0.3">
      <c r="A1920" t="s">
        <v>94</v>
      </c>
      <c r="B1920" t="s">
        <v>95</v>
      </c>
      <c r="C1920" t="s">
        <v>93</v>
      </c>
      <c r="D1920" s="29">
        <v>46017</v>
      </c>
      <c r="E1920" s="161">
        <v>0</v>
      </c>
      <c r="F1920" s="161">
        <v>0</v>
      </c>
      <c r="G1920" s="161">
        <v>0</v>
      </c>
      <c r="H1920" s="161">
        <v>0</v>
      </c>
      <c r="L1920">
        <v>206.46225200000001</v>
      </c>
      <c r="R1920">
        <v>229.40355</v>
      </c>
      <c r="S1920">
        <v>229.40355</v>
      </c>
      <c r="T1920" s="194">
        <v>229.40355</v>
      </c>
      <c r="U1920" t="s">
        <v>193</v>
      </c>
      <c r="V1920">
        <v>45658.313460648147</v>
      </c>
    </row>
    <row r="1921" spans="1:22" x14ac:dyDescent="0.3">
      <c r="A1921" t="s">
        <v>94</v>
      </c>
      <c r="B1921" t="s">
        <v>95</v>
      </c>
      <c r="C1921" t="s">
        <v>88</v>
      </c>
      <c r="D1921" s="29">
        <v>46017</v>
      </c>
      <c r="E1921" s="161">
        <v>0</v>
      </c>
      <c r="F1921" s="161">
        <v>0</v>
      </c>
      <c r="G1921" s="161">
        <v>0</v>
      </c>
      <c r="H1921" s="161">
        <v>0</v>
      </c>
      <c r="R1921">
        <v>99.740673999999999</v>
      </c>
      <c r="S1921">
        <v>99.740673999999999</v>
      </c>
      <c r="T1921" s="194">
        <v>99.740673999999999</v>
      </c>
      <c r="U1921" t="s">
        <v>193</v>
      </c>
      <c r="V1921">
        <v>45658.313449074078</v>
      </c>
    </row>
    <row r="1922" spans="1:22" x14ac:dyDescent="0.3">
      <c r="A1922" t="s">
        <v>94</v>
      </c>
      <c r="B1922" t="s">
        <v>95</v>
      </c>
      <c r="C1922" t="s">
        <v>93</v>
      </c>
      <c r="D1922" s="29">
        <v>46018</v>
      </c>
      <c r="E1922" s="161">
        <v>0</v>
      </c>
      <c r="F1922" s="161">
        <v>0</v>
      </c>
      <c r="G1922" s="161">
        <v>0</v>
      </c>
      <c r="H1922" s="161">
        <v>0</v>
      </c>
      <c r="L1922">
        <v>206.46225200000001</v>
      </c>
      <c r="R1922">
        <v>229.40355</v>
      </c>
      <c r="S1922">
        <v>229.40355</v>
      </c>
      <c r="T1922" s="194">
        <v>229.40355</v>
      </c>
      <c r="U1922" t="s">
        <v>193</v>
      </c>
      <c r="V1922">
        <v>45658.313460648147</v>
      </c>
    </row>
    <row r="1923" spans="1:22" x14ac:dyDescent="0.3">
      <c r="A1923" t="s">
        <v>94</v>
      </c>
      <c r="B1923" t="s">
        <v>95</v>
      </c>
      <c r="C1923" t="s">
        <v>88</v>
      </c>
      <c r="D1923" s="29">
        <v>46018</v>
      </c>
      <c r="E1923" s="161">
        <v>0</v>
      </c>
      <c r="F1923" s="161">
        <v>0</v>
      </c>
      <c r="G1923" s="161">
        <v>0</v>
      </c>
      <c r="H1923" s="161">
        <v>0</v>
      </c>
      <c r="R1923">
        <v>99.740673999999999</v>
      </c>
      <c r="S1923">
        <v>99.740673999999999</v>
      </c>
      <c r="T1923" s="194">
        <v>99.740673999999999</v>
      </c>
      <c r="U1923" t="s">
        <v>193</v>
      </c>
      <c r="V1923">
        <v>45658.313472222224</v>
      </c>
    </row>
    <row r="1924" spans="1:22" x14ac:dyDescent="0.3">
      <c r="A1924" t="s">
        <v>94</v>
      </c>
      <c r="B1924" t="s">
        <v>95</v>
      </c>
      <c r="C1924" t="s">
        <v>93</v>
      </c>
      <c r="D1924" s="29">
        <v>46019</v>
      </c>
      <c r="E1924" s="161">
        <v>0</v>
      </c>
      <c r="F1924" s="161">
        <v>0</v>
      </c>
      <c r="G1924" s="161">
        <v>0</v>
      </c>
      <c r="H1924" s="161">
        <v>0</v>
      </c>
      <c r="L1924">
        <v>206.46225200000001</v>
      </c>
      <c r="R1924">
        <v>229.40355</v>
      </c>
      <c r="S1924">
        <v>229.40355</v>
      </c>
      <c r="T1924" s="194">
        <v>229.40355</v>
      </c>
      <c r="U1924" t="s">
        <v>193</v>
      </c>
      <c r="V1924">
        <v>45658.313460648147</v>
      </c>
    </row>
    <row r="1925" spans="1:22" x14ac:dyDescent="0.3">
      <c r="A1925" t="s">
        <v>94</v>
      </c>
      <c r="B1925" t="s">
        <v>95</v>
      </c>
      <c r="C1925" t="s">
        <v>88</v>
      </c>
      <c r="D1925" s="29">
        <v>46019</v>
      </c>
      <c r="E1925" s="161">
        <v>0</v>
      </c>
      <c r="F1925" s="161">
        <v>0</v>
      </c>
      <c r="G1925" s="161">
        <v>0</v>
      </c>
      <c r="H1925" s="161">
        <v>0</v>
      </c>
      <c r="R1925">
        <v>99.740673999999999</v>
      </c>
      <c r="S1925">
        <v>99.740673999999999</v>
      </c>
      <c r="T1925" s="194">
        <v>99.740673999999999</v>
      </c>
      <c r="U1925" t="s">
        <v>193</v>
      </c>
      <c r="V1925">
        <v>45658.313460648147</v>
      </c>
    </row>
    <row r="1926" spans="1:22" x14ac:dyDescent="0.3">
      <c r="A1926" t="s">
        <v>94</v>
      </c>
      <c r="B1926" t="s">
        <v>95</v>
      </c>
      <c r="C1926" t="s">
        <v>93</v>
      </c>
      <c r="D1926" s="29">
        <v>46020</v>
      </c>
      <c r="E1926" s="161">
        <v>0</v>
      </c>
      <c r="F1926" s="161">
        <v>0</v>
      </c>
      <c r="G1926" s="161">
        <v>0</v>
      </c>
      <c r="H1926" s="161">
        <v>0</v>
      </c>
      <c r="L1926">
        <v>206.46225200000001</v>
      </c>
      <c r="R1926">
        <v>229.40355</v>
      </c>
      <c r="S1926">
        <v>229.40355</v>
      </c>
      <c r="T1926" s="194">
        <v>229.40355</v>
      </c>
      <c r="U1926" t="s">
        <v>193</v>
      </c>
      <c r="V1926">
        <v>45658.313460648147</v>
      </c>
    </row>
    <row r="1927" spans="1:22" x14ac:dyDescent="0.3">
      <c r="A1927" t="s">
        <v>94</v>
      </c>
      <c r="B1927" t="s">
        <v>95</v>
      </c>
      <c r="C1927" t="s">
        <v>88</v>
      </c>
      <c r="D1927" s="29">
        <v>46020</v>
      </c>
      <c r="E1927" s="161">
        <v>0</v>
      </c>
      <c r="F1927" s="161">
        <v>0</v>
      </c>
      <c r="G1927" s="161">
        <v>0</v>
      </c>
      <c r="H1927" s="161">
        <v>0</v>
      </c>
      <c r="R1927">
        <v>99.740673999999999</v>
      </c>
      <c r="S1927">
        <v>99.740673999999999</v>
      </c>
      <c r="T1927" s="194">
        <v>99.740673999999999</v>
      </c>
      <c r="U1927" t="s">
        <v>193</v>
      </c>
      <c r="V1927">
        <v>45658.313460648147</v>
      </c>
    </row>
    <row r="1928" spans="1:22" x14ac:dyDescent="0.3">
      <c r="A1928" t="s">
        <v>94</v>
      </c>
      <c r="B1928" t="s">
        <v>95</v>
      </c>
      <c r="C1928" t="s">
        <v>93</v>
      </c>
      <c r="D1928" s="29">
        <v>46021</v>
      </c>
      <c r="E1928" s="161">
        <v>0</v>
      </c>
      <c r="F1928" s="161">
        <v>0</v>
      </c>
      <c r="G1928" s="161">
        <v>0</v>
      </c>
      <c r="H1928" s="161">
        <v>0</v>
      </c>
      <c r="L1928">
        <v>206.46225200000001</v>
      </c>
      <c r="R1928">
        <v>229.40355</v>
      </c>
      <c r="S1928">
        <v>229.40355</v>
      </c>
      <c r="T1928" s="194">
        <v>229.40355</v>
      </c>
      <c r="U1928" t="s">
        <v>193</v>
      </c>
      <c r="V1928">
        <v>45658.313472222224</v>
      </c>
    </row>
    <row r="1929" spans="1:22" x14ac:dyDescent="0.3">
      <c r="A1929" t="s">
        <v>94</v>
      </c>
      <c r="B1929" t="s">
        <v>95</v>
      </c>
      <c r="C1929" t="s">
        <v>88</v>
      </c>
      <c r="D1929" s="29">
        <v>46021</v>
      </c>
      <c r="E1929" s="161">
        <v>0</v>
      </c>
      <c r="F1929" s="161">
        <v>0</v>
      </c>
      <c r="G1929" s="161">
        <v>0</v>
      </c>
      <c r="H1929" s="161">
        <v>0</v>
      </c>
      <c r="R1929">
        <v>99.740673999999999</v>
      </c>
      <c r="S1929">
        <v>99.740673999999999</v>
      </c>
      <c r="T1929" s="194">
        <v>99.740673999999999</v>
      </c>
      <c r="U1929" t="s">
        <v>193</v>
      </c>
      <c r="V1929">
        <v>45658.313472222224</v>
      </c>
    </row>
    <row r="1930" spans="1:22" x14ac:dyDescent="0.3">
      <c r="A1930" t="s">
        <v>94</v>
      </c>
      <c r="B1930" t="s">
        <v>95</v>
      </c>
      <c r="C1930" t="s">
        <v>93</v>
      </c>
      <c r="D1930" s="29">
        <v>46022</v>
      </c>
      <c r="E1930" s="161">
        <v>0</v>
      </c>
      <c r="F1930" s="161">
        <v>0</v>
      </c>
      <c r="G1930" s="161">
        <v>0</v>
      </c>
      <c r="H1930" s="161">
        <v>0</v>
      </c>
      <c r="L1930">
        <v>206.46225200000001</v>
      </c>
      <c r="R1930">
        <v>229.40355</v>
      </c>
      <c r="S1930">
        <v>229.40355</v>
      </c>
      <c r="T1930" s="194">
        <v>229.40355</v>
      </c>
      <c r="U1930" t="s">
        <v>193</v>
      </c>
      <c r="V1930">
        <v>45658.313472222224</v>
      </c>
    </row>
    <row r="1931" spans="1:22" x14ac:dyDescent="0.3">
      <c r="A1931" t="s">
        <v>94</v>
      </c>
      <c r="B1931" t="s">
        <v>95</v>
      </c>
      <c r="C1931" t="s">
        <v>88</v>
      </c>
      <c r="D1931" s="29">
        <v>46022</v>
      </c>
      <c r="E1931" s="161">
        <v>0</v>
      </c>
      <c r="F1931" s="161">
        <v>0</v>
      </c>
      <c r="G1931" s="161">
        <v>0</v>
      </c>
      <c r="H1931" s="161">
        <v>0</v>
      </c>
      <c r="R1931">
        <v>99.740673999999999</v>
      </c>
      <c r="S1931">
        <v>99.740673999999999</v>
      </c>
      <c r="T1931" s="194">
        <v>99.740673999999999</v>
      </c>
      <c r="U1931" t="s">
        <v>193</v>
      </c>
      <c r="V1931">
        <v>45658.313472222224</v>
      </c>
    </row>
    <row r="1932" spans="1:22" x14ac:dyDescent="0.3">
      <c r="A1932" t="s">
        <v>96</v>
      </c>
      <c r="B1932" t="s">
        <v>97</v>
      </c>
      <c r="C1932" t="s">
        <v>93</v>
      </c>
      <c r="D1932" s="29">
        <v>45748</v>
      </c>
      <c r="E1932" s="161">
        <v>0</v>
      </c>
      <c r="F1932" s="161">
        <v>0</v>
      </c>
      <c r="G1932" s="161">
        <v>0</v>
      </c>
      <c r="H1932" s="161">
        <v>0</v>
      </c>
      <c r="R1932">
        <v>0</v>
      </c>
      <c r="S1932">
        <v>0</v>
      </c>
      <c r="T1932" s="194">
        <v>0</v>
      </c>
      <c r="U1932" t="s">
        <v>193</v>
      </c>
      <c r="V1932">
        <v>45413.312708333331</v>
      </c>
    </row>
    <row r="1933" spans="1:22" x14ac:dyDescent="0.3">
      <c r="A1933" t="s">
        <v>96</v>
      </c>
      <c r="B1933" t="s">
        <v>97</v>
      </c>
      <c r="C1933" t="s">
        <v>88</v>
      </c>
      <c r="D1933" s="29">
        <v>45748</v>
      </c>
      <c r="E1933" s="161">
        <v>0</v>
      </c>
      <c r="F1933" s="161">
        <v>0</v>
      </c>
      <c r="G1933" s="161">
        <v>0</v>
      </c>
      <c r="H1933" s="161">
        <v>0</v>
      </c>
      <c r="L1933">
        <v>15</v>
      </c>
      <c r="R1933">
        <v>161.579892</v>
      </c>
      <c r="S1933">
        <v>161.579892</v>
      </c>
      <c r="T1933" s="194">
        <v>161.579892</v>
      </c>
      <c r="U1933" t="s">
        <v>193</v>
      </c>
      <c r="V1933">
        <v>45475.339421296296</v>
      </c>
    </row>
    <row r="1934" spans="1:22" x14ac:dyDescent="0.3">
      <c r="A1934" t="s">
        <v>96</v>
      </c>
      <c r="B1934" t="s">
        <v>97</v>
      </c>
      <c r="C1934" t="s">
        <v>93</v>
      </c>
      <c r="D1934" s="29">
        <v>45749</v>
      </c>
      <c r="E1934" s="161">
        <v>0</v>
      </c>
      <c r="F1934" s="161">
        <v>0</v>
      </c>
      <c r="G1934" s="161">
        <v>0</v>
      </c>
      <c r="H1934" s="161">
        <v>0</v>
      </c>
      <c r="R1934">
        <v>0</v>
      </c>
      <c r="S1934">
        <v>0</v>
      </c>
      <c r="T1934" s="194">
        <v>0</v>
      </c>
      <c r="U1934" t="s">
        <v>193</v>
      </c>
      <c r="V1934">
        <v>45413.313379629632</v>
      </c>
    </row>
    <row r="1935" spans="1:22" x14ac:dyDescent="0.3">
      <c r="A1935" t="s">
        <v>96</v>
      </c>
      <c r="B1935" t="s">
        <v>97</v>
      </c>
      <c r="C1935" t="s">
        <v>88</v>
      </c>
      <c r="D1935" s="29">
        <v>45749</v>
      </c>
      <c r="E1935" s="161">
        <v>0</v>
      </c>
      <c r="F1935" s="161">
        <v>0</v>
      </c>
      <c r="G1935" s="161">
        <v>0</v>
      </c>
      <c r="H1935" s="161">
        <v>0</v>
      </c>
      <c r="L1935">
        <v>15</v>
      </c>
      <c r="R1935">
        <v>161.579892</v>
      </c>
      <c r="S1935">
        <v>161.579892</v>
      </c>
      <c r="T1935" s="194">
        <v>161.579892</v>
      </c>
      <c r="U1935" t="s">
        <v>193</v>
      </c>
      <c r="V1935">
        <v>45475.339432870373</v>
      </c>
    </row>
    <row r="1936" spans="1:22" x14ac:dyDescent="0.3">
      <c r="A1936" t="s">
        <v>96</v>
      </c>
      <c r="B1936" t="s">
        <v>97</v>
      </c>
      <c r="C1936" t="s">
        <v>93</v>
      </c>
      <c r="D1936" s="29">
        <v>45750</v>
      </c>
      <c r="E1936" s="161">
        <v>0</v>
      </c>
      <c r="F1936" s="161">
        <v>0</v>
      </c>
      <c r="G1936" s="161">
        <v>0</v>
      </c>
      <c r="H1936" s="161">
        <v>0</v>
      </c>
      <c r="R1936">
        <v>0</v>
      </c>
      <c r="S1936">
        <v>0</v>
      </c>
      <c r="T1936" s="194">
        <v>0</v>
      </c>
      <c r="U1936" t="s">
        <v>193</v>
      </c>
      <c r="V1936">
        <v>45413.313379629632</v>
      </c>
    </row>
    <row r="1937" spans="1:22" x14ac:dyDescent="0.3">
      <c r="A1937" t="s">
        <v>96</v>
      </c>
      <c r="B1937" t="s">
        <v>97</v>
      </c>
      <c r="C1937" t="s">
        <v>88</v>
      </c>
      <c r="D1937" s="29">
        <v>45750</v>
      </c>
      <c r="E1937" s="161">
        <v>0</v>
      </c>
      <c r="F1937" s="161">
        <v>0</v>
      </c>
      <c r="G1937" s="161">
        <v>0</v>
      </c>
      <c r="H1937" s="161">
        <v>0</v>
      </c>
      <c r="L1937">
        <v>15</v>
      </c>
      <c r="R1937">
        <v>161.579892</v>
      </c>
      <c r="S1937">
        <v>161.579892</v>
      </c>
      <c r="T1937" s="194">
        <v>161.579892</v>
      </c>
      <c r="U1937" t="s">
        <v>193</v>
      </c>
      <c r="V1937">
        <v>45475.339432870373</v>
      </c>
    </row>
    <row r="1938" spans="1:22" x14ac:dyDescent="0.3">
      <c r="A1938" t="s">
        <v>96</v>
      </c>
      <c r="B1938" t="s">
        <v>97</v>
      </c>
      <c r="C1938" t="s">
        <v>93</v>
      </c>
      <c r="D1938" s="29">
        <v>45751</v>
      </c>
      <c r="E1938" s="161">
        <v>0</v>
      </c>
      <c r="F1938" s="161">
        <v>0</v>
      </c>
      <c r="G1938" s="161">
        <v>0</v>
      </c>
      <c r="H1938" s="161">
        <v>0</v>
      </c>
      <c r="R1938">
        <v>0</v>
      </c>
      <c r="S1938">
        <v>0</v>
      </c>
      <c r="T1938" s="194">
        <v>0</v>
      </c>
      <c r="U1938" t="s">
        <v>193</v>
      </c>
      <c r="V1938">
        <v>45413.313379629632</v>
      </c>
    </row>
    <row r="1939" spans="1:22" x14ac:dyDescent="0.3">
      <c r="A1939" t="s">
        <v>96</v>
      </c>
      <c r="B1939" t="s">
        <v>97</v>
      </c>
      <c r="C1939" t="s">
        <v>88</v>
      </c>
      <c r="D1939" s="29">
        <v>45751</v>
      </c>
      <c r="E1939" s="161">
        <v>0</v>
      </c>
      <c r="F1939" s="161">
        <v>0</v>
      </c>
      <c r="G1939" s="161">
        <v>0</v>
      </c>
      <c r="H1939" s="161">
        <v>0</v>
      </c>
      <c r="L1939">
        <v>15</v>
      </c>
      <c r="R1939">
        <v>161.579892</v>
      </c>
      <c r="S1939">
        <v>161.579892</v>
      </c>
      <c r="T1939" s="194">
        <v>161.579892</v>
      </c>
      <c r="U1939" t="s">
        <v>193</v>
      </c>
      <c r="V1939">
        <v>45475.339421296296</v>
      </c>
    </row>
    <row r="1940" spans="1:22" x14ac:dyDescent="0.3">
      <c r="A1940" t="s">
        <v>96</v>
      </c>
      <c r="B1940" t="s">
        <v>97</v>
      </c>
      <c r="C1940" t="s">
        <v>93</v>
      </c>
      <c r="D1940" s="29">
        <v>45752</v>
      </c>
      <c r="E1940" s="161">
        <v>0</v>
      </c>
      <c r="F1940" s="161">
        <v>0</v>
      </c>
      <c r="G1940" s="161">
        <v>0</v>
      </c>
      <c r="H1940" s="161">
        <v>0</v>
      </c>
      <c r="R1940">
        <v>0</v>
      </c>
      <c r="S1940">
        <v>0</v>
      </c>
      <c r="T1940" s="194">
        <v>0</v>
      </c>
      <c r="U1940" t="s">
        <v>193</v>
      </c>
      <c r="V1940">
        <v>45413.313379629632</v>
      </c>
    </row>
    <row r="1941" spans="1:22" x14ac:dyDescent="0.3">
      <c r="A1941" t="s">
        <v>96</v>
      </c>
      <c r="B1941" t="s">
        <v>97</v>
      </c>
      <c r="C1941" t="s">
        <v>88</v>
      </c>
      <c r="D1941" s="29">
        <v>45752</v>
      </c>
      <c r="E1941" s="161">
        <v>0</v>
      </c>
      <c r="F1941" s="161">
        <v>0</v>
      </c>
      <c r="G1941" s="161">
        <v>0</v>
      </c>
      <c r="H1941" s="161">
        <v>0</v>
      </c>
      <c r="L1941">
        <v>15</v>
      </c>
      <c r="R1941">
        <v>161.579892</v>
      </c>
      <c r="S1941">
        <v>161.579892</v>
      </c>
      <c r="T1941" s="194">
        <v>161.579892</v>
      </c>
      <c r="U1941" t="s">
        <v>193</v>
      </c>
      <c r="V1941">
        <v>45475.339432870373</v>
      </c>
    </row>
    <row r="1942" spans="1:22" x14ac:dyDescent="0.3">
      <c r="A1942" t="s">
        <v>96</v>
      </c>
      <c r="B1942" t="s">
        <v>97</v>
      </c>
      <c r="C1942" t="s">
        <v>93</v>
      </c>
      <c r="D1942" s="29">
        <v>45753</v>
      </c>
      <c r="E1942" s="161">
        <v>0</v>
      </c>
      <c r="F1942" s="161">
        <v>0</v>
      </c>
      <c r="G1942" s="161">
        <v>0</v>
      </c>
      <c r="H1942" s="161">
        <v>0</v>
      </c>
      <c r="R1942">
        <v>0</v>
      </c>
      <c r="S1942">
        <v>0</v>
      </c>
      <c r="T1942" s="194">
        <v>0</v>
      </c>
      <c r="U1942" t="s">
        <v>193</v>
      </c>
      <c r="V1942">
        <v>45413.313379629632</v>
      </c>
    </row>
    <row r="1943" spans="1:22" x14ac:dyDescent="0.3">
      <c r="A1943" t="s">
        <v>96</v>
      </c>
      <c r="B1943" t="s">
        <v>97</v>
      </c>
      <c r="C1943" t="s">
        <v>88</v>
      </c>
      <c r="D1943" s="29">
        <v>45753</v>
      </c>
      <c r="E1943" s="161">
        <v>0</v>
      </c>
      <c r="F1943" s="161">
        <v>0</v>
      </c>
      <c r="G1943" s="161">
        <v>0</v>
      </c>
      <c r="H1943" s="161">
        <v>0</v>
      </c>
      <c r="L1943">
        <v>15</v>
      </c>
      <c r="R1943">
        <v>161.579892</v>
      </c>
      <c r="S1943">
        <v>161.579892</v>
      </c>
      <c r="T1943" s="194">
        <v>161.579892</v>
      </c>
      <c r="U1943" t="s">
        <v>193</v>
      </c>
      <c r="V1943">
        <v>45475.339421296296</v>
      </c>
    </row>
    <row r="1944" spans="1:22" x14ac:dyDescent="0.3">
      <c r="A1944" t="s">
        <v>96</v>
      </c>
      <c r="B1944" t="s">
        <v>97</v>
      </c>
      <c r="C1944" t="s">
        <v>93</v>
      </c>
      <c r="D1944" s="29">
        <v>45754</v>
      </c>
      <c r="E1944" s="161">
        <v>0</v>
      </c>
      <c r="F1944" s="161">
        <v>0</v>
      </c>
      <c r="G1944" s="161">
        <v>0</v>
      </c>
      <c r="H1944" s="161">
        <v>0</v>
      </c>
      <c r="R1944">
        <v>0</v>
      </c>
      <c r="S1944">
        <v>0</v>
      </c>
      <c r="T1944" s="194">
        <v>0</v>
      </c>
      <c r="U1944" t="s">
        <v>193</v>
      </c>
      <c r="V1944">
        <v>45413.313379629632</v>
      </c>
    </row>
    <row r="1945" spans="1:22" x14ac:dyDescent="0.3">
      <c r="A1945" t="s">
        <v>96</v>
      </c>
      <c r="B1945" t="s">
        <v>97</v>
      </c>
      <c r="C1945" t="s">
        <v>88</v>
      </c>
      <c r="D1945" s="29">
        <v>45754</v>
      </c>
      <c r="E1945" s="161">
        <v>0</v>
      </c>
      <c r="F1945" s="161">
        <v>0</v>
      </c>
      <c r="G1945" s="161">
        <v>0</v>
      </c>
      <c r="H1945" s="161">
        <v>0</v>
      </c>
      <c r="L1945">
        <v>15</v>
      </c>
      <c r="R1945">
        <v>161.579892</v>
      </c>
      <c r="S1945">
        <v>161.579892</v>
      </c>
      <c r="T1945" s="194">
        <v>161.579892</v>
      </c>
      <c r="U1945" t="s">
        <v>193</v>
      </c>
      <c r="V1945">
        <v>45475.339421296296</v>
      </c>
    </row>
    <row r="1946" spans="1:22" x14ac:dyDescent="0.3">
      <c r="A1946" t="s">
        <v>96</v>
      </c>
      <c r="B1946" t="s">
        <v>97</v>
      </c>
      <c r="C1946" t="s">
        <v>93</v>
      </c>
      <c r="D1946" s="29">
        <v>45755</v>
      </c>
      <c r="E1946" s="161">
        <v>0</v>
      </c>
      <c r="F1946" s="161">
        <v>0</v>
      </c>
      <c r="G1946" s="161">
        <v>0</v>
      </c>
      <c r="H1946" s="161">
        <v>0</v>
      </c>
      <c r="R1946">
        <v>0</v>
      </c>
      <c r="S1946">
        <v>0</v>
      </c>
      <c r="T1946" s="194">
        <v>0</v>
      </c>
      <c r="U1946" t="s">
        <v>193</v>
      </c>
      <c r="V1946">
        <v>45413.313391203701</v>
      </c>
    </row>
    <row r="1947" spans="1:22" x14ac:dyDescent="0.3">
      <c r="A1947" t="s">
        <v>96</v>
      </c>
      <c r="B1947" t="s">
        <v>97</v>
      </c>
      <c r="C1947" t="s">
        <v>88</v>
      </c>
      <c r="D1947" s="29">
        <v>45755</v>
      </c>
      <c r="E1947" s="161">
        <v>0</v>
      </c>
      <c r="F1947" s="161">
        <v>0</v>
      </c>
      <c r="G1947" s="161">
        <v>0</v>
      </c>
      <c r="H1947" s="161">
        <v>0</v>
      </c>
      <c r="L1947">
        <v>15</v>
      </c>
      <c r="R1947">
        <v>161.579892</v>
      </c>
      <c r="S1947">
        <v>161.579892</v>
      </c>
      <c r="T1947" s="194">
        <v>161.579892</v>
      </c>
      <c r="U1947" t="s">
        <v>193</v>
      </c>
      <c r="V1947">
        <v>45475.339432870373</v>
      </c>
    </row>
    <row r="1948" spans="1:22" x14ac:dyDescent="0.3">
      <c r="A1948" t="s">
        <v>96</v>
      </c>
      <c r="B1948" t="s">
        <v>97</v>
      </c>
      <c r="C1948" t="s">
        <v>93</v>
      </c>
      <c r="D1948" s="29">
        <v>45756</v>
      </c>
      <c r="E1948" s="161">
        <v>0</v>
      </c>
      <c r="F1948" s="161">
        <v>0</v>
      </c>
      <c r="G1948" s="161">
        <v>0</v>
      </c>
      <c r="H1948" s="161">
        <v>0</v>
      </c>
      <c r="R1948">
        <v>0</v>
      </c>
      <c r="S1948">
        <v>0</v>
      </c>
      <c r="T1948" s="194">
        <v>0</v>
      </c>
      <c r="U1948" t="s">
        <v>193</v>
      </c>
      <c r="V1948">
        <v>45413.313391203701</v>
      </c>
    </row>
    <row r="1949" spans="1:22" x14ac:dyDescent="0.3">
      <c r="A1949" t="s">
        <v>96</v>
      </c>
      <c r="B1949" t="s">
        <v>97</v>
      </c>
      <c r="C1949" t="s">
        <v>88</v>
      </c>
      <c r="D1949" s="29">
        <v>45756</v>
      </c>
      <c r="E1949" s="161">
        <v>0</v>
      </c>
      <c r="F1949" s="161">
        <v>0</v>
      </c>
      <c r="G1949" s="161">
        <v>0</v>
      </c>
      <c r="H1949" s="161">
        <v>0</v>
      </c>
      <c r="L1949">
        <v>15</v>
      </c>
      <c r="R1949">
        <v>161.579892</v>
      </c>
      <c r="S1949">
        <v>161.579892</v>
      </c>
      <c r="T1949" s="194">
        <v>161.579892</v>
      </c>
      <c r="U1949" t="s">
        <v>193</v>
      </c>
      <c r="V1949">
        <v>45475.339421296296</v>
      </c>
    </row>
    <row r="1950" spans="1:22" x14ac:dyDescent="0.3">
      <c r="A1950" t="s">
        <v>96</v>
      </c>
      <c r="B1950" t="s">
        <v>97</v>
      </c>
      <c r="C1950" t="s">
        <v>93</v>
      </c>
      <c r="D1950" s="29">
        <v>45757</v>
      </c>
      <c r="E1950" s="161">
        <v>0</v>
      </c>
      <c r="F1950" s="161">
        <v>0</v>
      </c>
      <c r="G1950" s="161">
        <v>0</v>
      </c>
      <c r="H1950" s="161">
        <v>0</v>
      </c>
      <c r="R1950">
        <v>0</v>
      </c>
      <c r="S1950">
        <v>0</v>
      </c>
      <c r="T1950" s="194">
        <v>0</v>
      </c>
      <c r="U1950" t="s">
        <v>193</v>
      </c>
      <c r="V1950">
        <v>45413.313391203701</v>
      </c>
    </row>
    <row r="1951" spans="1:22" x14ac:dyDescent="0.3">
      <c r="A1951" t="s">
        <v>96</v>
      </c>
      <c r="B1951" t="s">
        <v>97</v>
      </c>
      <c r="C1951" t="s">
        <v>88</v>
      </c>
      <c r="D1951" s="29">
        <v>45757</v>
      </c>
      <c r="E1951" s="161">
        <v>0</v>
      </c>
      <c r="F1951" s="161">
        <v>0</v>
      </c>
      <c r="G1951" s="161">
        <v>0</v>
      </c>
      <c r="H1951" s="161">
        <v>0</v>
      </c>
      <c r="L1951">
        <v>15</v>
      </c>
      <c r="R1951">
        <v>161.579892</v>
      </c>
      <c r="S1951">
        <v>161.579892</v>
      </c>
      <c r="T1951" s="194">
        <v>161.579892</v>
      </c>
      <c r="U1951" t="s">
        <v>193</v>
      </c>
      <c r="V1951">
        <v>45475.339421296296</v>
      </c>
    </row>
    <row r="1952" spans="1:22" x14ac:dyDescent="0.3">
      <c r="A1952" t="s">
        <v>96</v>
      </c>
      <c r="B1952" t="s">
        <v>97</v>
      </c>
      <c r="C1952" t="s">
        <v>93</v>
      </c>
      <c r="D1952" s="29">
        <v>45758</v>
      </c>
      <c r="E1952" s="161">
        <v>0</v>
      </c>
      <c r="F1952" s="161">
        <v>0</v>
      </c>
      <c r="G1952" s="161">
        <v>0</v>
      </c>
      <c r="H1952" s="161">
        <v>0</v>
      </c>
      <c r="R1952">
        <v>0</v>
      </c>
      <c r="S1952">
        <v>0</v>
      </c>
      <c r="T1952" s="194">
        <v>0</v>
      </c>
      <c r="U1952" t="s">
        <v>193</v>
      </c>
      <c r="V1952">
        <v>45413.313402777778</v>
      </c>
    </row>
    <row r="1953" spans="1:22" x14ac:dyDescent="0.3">
      <c r="A1953" t="s">
        <v>96</v>
      </c>
      <c r="B1953" t="s">
        <v>97</v>
      </c>
      <c r="C1953" t="s">
        <v>88</v>
      </c>
      <c r="D1953" s="29">
        <v>45758</v>
      </c>
      <c r="E1953" s="161">
        <v>0</v>
      </c>
      <c r="F1953" s="161">
        <v>0</v>
      </c>
      <c r="G1953" s="161">
        <v>0</v>
      </c>
      <c r="H1953" s="161">
        <v>0</v>
      </c>
      <c r="L1953">
        <v>15</v>
      </c>
      <c r="R1953">
        <v>161.579892</v>
      </c>
      <c r="S1953">
        <v>161.579892</v>
      </c>
      <c r="T1953" s="194">
        <v>161.579892</v>
      </c>
      <c r="U1953" t="s">
        <v>193</v>
      </c>
      <c r="V1953">
        <v>45475.339421296296</v>
      </c>
    </row>
    <row r="1954" spans="1:22" x14ac:dyDescent="0.3">
      <c r="A1954" t="s">
        <v>96</v>
      </c>
      <c r="B1954" t="s">
        <v>97</v>
      </c>
      <c r="C1954" t="s">
        <v>93</v>
      </c>
      <c r="D1954" s="29">
        <v>45759</v>
      </c>
      <c r="E1954" s="161">
        <v>0</v>
      </c>
      <c r="F1954" s="161">
        <v>0</v>
      </c>
      <c r="G1954" s="161">
        <v>0</v>
      </c>
      <c r="H1954" s="161">
        <v>0</v>
      </c>
      <c r="R1954">
        <v>0</v>
      </c>
      <c r="S1954">
        <v>0</v>
      </c>
      <c r="T1954" s="194">
        <v>0</v>
      </c>
      <c r="U1954" t="s">
        <v>193</v>
      </c>
      <c r="V1954">
        <v>45413.313414351855</v>
      </c>
    </row>
    <row r="1955" spans="1:22" x14ac:dyDescent="0.3">
      <c r="A1955" t="s">
        <v>96</v>
      </c>
      <c r="B1955" t="s">
        <v>97</v>
      </c>
      <c r="C1955" t="s">
        <v>88</v>
      </c>
      <c r="D1955" s="29">
        <v>45759</v>
      </c>
      <c r="E1955" s="161">
        <v>0</v>
      </c>
      <c r="F1955" s="161">
        <v>0</v>
      </c>
      <c r="G1955" s="161">
        <v>0</v>
      </c>
      <c r="H1955" s="161">
        <v>0</v>
      </c>
      <c r="L1955">
        <v>15</v>
      </c>
      <c r="R1955">
        <v>161.579892</v>
      </c>
      <c r="S1955">
        <v>161.579892</v>
      </c>
      <c r="T1955" s="194">
        <v>161.579892</v>
      </c>
      <c r="U1955" t="s">
        <v>193</v>
      </c>
      <c r="V1955">
        <v>45475.339421296296</v>
      </c>
    </row>
    <row r="1956" spans="1:22" x14ac:dyDescent="0.3">
      <c r="A1956" t="s">
        <v>96</v>
      </c>
      <c r="B1956" t="s">
        <v>97</v>
      </c>
      <c r="C1956" t="s">
        <v>93</v>
      </c>
      <c r="D1956" s="29">
        <v>45760</v>
      </c>
      <c r="E1956" s="161">
        <v>0</v>
      </c>
      <c r="F1956" s="161">
        <v>0</v>
      </c>
      <c r="G1956" s="161">
        <v>0</v>
      </c>
      <c r="H1956" s="161">
        <v>0</v>
      </c>
      <c r="R1956">
        <v>0</v>
      </c>
      <c r="S1956">
        <v>0</v>
      </c>
      <c r="T1956" s="194">
        <v>0</v>
      </c>
      <c r="U1956" t="s">
        <v>193</v>
      </c>
      <c r="V1956">
        <v>45413.313402777778</v>
      </c>
    </row>
    <row r="1957" spans="1:22" x14ac:dyDescent="0.3">
      <c r="A1957" t="s">
        <v>96</v>
      </c>
      <c r="B1957" t="s">
        <v>97</v>
      </c>
      <c r="C1957" t="s">
        <v>88</v>
      </c>
      <c r="D1957" s="29">
        <v>45760</v>
      </c>
      <c r="E1957" s="161">
        <v>0</v>
      </c>
      <c r="F1957" s="161">
        <v>0</v>
      </c>
      <c r="G1957" s="161">
        <v>0</v>
      </c>
      <c r="H1957" s="161">
        <v>0</v>
      </c>
      <c r="L1957">
        <v>15</v>
      </c>
      <c r="R1957">
        <v>161.579892</v>
      </c>
      <c r="S1957">
        <v>161.579892</v>
      </c>
      <c r="T1957" s="194">
        <v>161.579892</v>
      </c>
      <c r="U1957" t="s">
        <v>193</v>
      </c>
      <c r="V1957">
        <v>45475.339421296296</v>
      </c>
    </row>
    <row r="1958" spans="1:22" x14ac:dyDescent="0.3">
      <c r="A1958" t="s">
        <v>96</v>
      </c>
      <c r="B1958" t="s">
        <v>97</v>
      </c>
      <c r="C1958" t="s">
        <v>93</v>
      </c>
      <c r="D1958" s="29">
        <v>45761</v>
      </c>
      <c r="E1958" s="161">
        <v>0</v>
      </c>
      <c r="F1958" s="161">
        <v>0</v>
      </c>
      <c r="G1958" s="161">
        <v>0</v>
      </c>
      <c r="H1958" s="161">
        <v>0</v>
      </c>
      <c r="R1958">
        <v>0</v>
      </c>
      <c r="S1958">
        <v>0</v>
      </c>
      <c r="T1958" s="194">
        <v>0</v>
      </c>
      <c r="U1958" t="s">
        <v>193</v>
      </c>
      <c r="V1958">
        <v>45413.313414351855</v>
      </c>
    </row>
    <row r="1959" spans="1:22" x14ac:dyDescent="0.3">
      <c r="A1959" t="s">
        <v>96</v>
      </c>
      <c r="B1959" t="s">
        <v>97</v>
      </c>
      <c r="C1959" t="s">
        <v>88</v>
      </c>
      <c r="D1959" s="29">
        <v>45761</v>
      </c>
      <c r="E1959" s="161">
        <v>0</v>
      </c>
      <c r="F1959" s="161">
        <v>0</v>
      </c>
      <c r="G1959" s="161">
        <v>0</v>
      </c>
      <c r="H1959" s="161">
        <v>0</v>
      </c>
      <c r="L1959">
        <v>15</v>
      </c>
      <c r="R1959">
        <v>161.579892</v>
      </c>
      <c r="S1959">
        <v>161.579892</v>
      </c>
      <c r="T1959" s="194">
        <v>161.579892</v>
      </c>
      <c r="U1959" t="s">
        <v>193</v>
      </c>
      <c r="V1959">
        <v>45475.339421296296</v>
      </c>
    </row>
    <row r="1960" spans="1:22" x14ac:dyDescent="0.3">
      <c r="A1960" t="s">
        <v>96</v>
      </c>
      <c r="B1960" t="s">
        <v>97</v>
      </c>
      <c r="C1960" t="s">
        <v>93</v>
      </c>
      <c r="D1960" s="29">
        <v>45762</v>
      </c>
      <c r="E1960" s="161">
        <v>0</v>
      </c>
      <c r="F1960" s="161">
        <v>0</v>
      </c>
      <c r="G1960" s="161">
        <v>0</v>
      </c>
      <c r="H1960" s="161">
        <v>0</v>
      </c>
      <c r="R1960">
        <v>0</v>
      </c>
      <c r="S1960">
        <v>0</v>
      </c>
      <c r="T1960" s="194">
        <v>0</v>
      </c>
      <c r="U1960" t="s">
        <v>193</v>
      </c>
      <c r="V1960">
        <v>45413.313414351855</v>
      </c>
    </row>
    <row r="1961" spans="1:22" x14ac:dyDescent="0.3">
      <c r="A1961" t="s">
        <v>96</v>
      </c>
      <c r="B1961" t="s">
        <v>97</v>
      </c>
      <c r="C1961" t="s">
        <v>88</v>
      </c>
      <c r="D1961" s="29">
        <v>45762</v>
      </c>
      <c r="E1961" s="161">
        <v>0</v>
      </c>
      <c r="F1961" s="161">
        <v>0</v>
      </c>
      <c r="G1961" s="161">
        <v>0</v>
      </c>
      <c r="H1961" s="161">
        <v>0</v>
      </c>
      <c r="L1961">
        <v>15</v>
      </c>
      <c r="R1961">
        <v>161.579892</v>
      </c>
      <c r="S1961">
        <v>161.579892</v>
      </c>
      <c r="T1961" s="194">
        <v>161.579892</v>
      </c>
      <c r="U1961" t="s">
        <v>193</v>
      </c>
      <c r="V1961">
        <v>45475.339432870373</v>
      </c>
    </row>
    <row r="1962" spans="1:22" x14ac:dyDescent="0.3">
      <c r="A1962" t="s">
        <v>96</v>
      </c>
      <c r="B1962" t="s">
        <v>97</v>
      </c>
      <c r="C1962" t="s">
        <v>93</v>
      </c>
      <c r="D1962" s="29">
        <v>45763</v>
      </c>
      <c r="E1962" s="161">
        <v>0</v>
      </c>
      <c r="F1962" s="161">
        <v>0</v>
      </c>
      <c r="G1962" s="161">
        <v>0</v>
      </c>
      <c r="H1962" s="161">
        <v>0</v>
      </c>
      <c r="R1962">
        <v>0</v>
      </c>
      <c r="S1962">
        <v>0</v>
      </c>
      <c r="T1962" s="194">
        <v>0</v>
      </c>
      <c r="U1962" t="s">
        <v>193</v>
      </c>
      <c r="V1962">
        <v>45413.313414351855</v>
      </c>
    </row>
    <row r="1963" spans="1:22" x14ac:dyDescent="0.3">
      <c r="A1963" t="s">
        <v>96</v>
      </c>
      <c r="B1963" t="s">
        <v>97</v>
      </c>
      <c r="C1963" t="s">
        <v>88</v>
      </c>
      <c r="D1963" s="29">
        <v>45763</v>
      </c>
      <c r="E1963" s="161">
        <v>0</v>
      </c>
      <c r="F1963" s="161">
        <v>0</v>
      </c>
      <c r="G1963" s="161">
        <v>0</v>
      </c>
      <c r="H1963" s="161">
        <v>0</v>
      </c>
      <c r="L1963">
        <v>15</v>
      </c>
      <c r="R1963">
        <v>161.579892</v>
      </c>
      <c r="S1963">
        <v>161.579892</v>
      </c>
      <c r="T1963" s="194">
        <v>161.579892</v>
      </c>
      <c r="U1963" t="s">
        <v>193</v>
      </c>
      <c r="V1963">
        <v>45475.339421296296</v>
      </c>
    </row>
    <row r="1964" spans="1:22" x14ac:dyDescent="0.3">
      <c r="A1964" t="s">
        <v>96</v>
      </c>
      <c r="B1964" t="s">
        <v>97</v>
      </c>
      <c r="C1964" t="s">
        <v>93</v>
      </c>
      <c r="D1964" s="29">
        <v>45764</v>
      </c>
      <c r="E1964" s="161">
        <v>0</v>
      </c>
      <c r="F1964" s="161">
        <v>0</v>
      </c>
      <c r="G1964" s="161">
        <v>0</v>
      </c>
      <c r="H1964" s="161">
        <v>0</v>
      </c>
      <c r="R1964">
        <v>0</v>
      </c>
      <c r="S1964">
        <v>0</v>
      </c>
      <c r="T1964" s="194">
        <v>0</v>
      </c>
      <c r="U1964" t="s">
        <v>193</v>
      </c>
      <c r="V1964">
        <v>45413.313414351855</v>
      </c>
    </row>
    <row r="1965" spans="1:22" x14ac:dyDescent="0.3">
      <c r="A1965" t="s">
        <v>96</v>
      </c>
      <c r="B1965" t="s">
        <v>97</v>
      </c>
      <c r="C1965" t="s">
        <v>88</v>
      </c>
      <c r="D1965" s="29">
        <v>45764</v>
      </c>
      <c r="E1965" s="161">
        <v>0</v>
      </c>
      <c r="F1965" s="161">
        <v>0</v>
      </c>
      <c r="G1965" s="161">
        <v>0</v>
      </c>
      <c r="H1965" s="161">
        <v>0</v>
      </c>
      <c r="L1965">
        <v>15</v>
      </c>
      <c r="R1965">
        <v>161.579892</v>
      </c>
      <c r="S1965">
        <v>161.579892</v>
      </c>
      <c r="T1965" s="194">
        <v>161.579892</v>
      </c>
      <c r="U1965" t="s">
        <v>193</v>
      </c>
      <c r="V1965">
        <v>45475.339421296296</v>
      </c>
    </row>
    <row r="1966" spans="1:22" x14ac:dyDescent="0.3">
      <c r="A1966" t="s">
        <v>96</v>
      </c>
      <c r="B1966" t="s">
        <v>97</v>
      </c>
      <c r="C1966" t="s">
        <v>93</v>
      </c>
      <c r="D1966" s="29">
        <v>45765</v>
      </c>
      <c r="E1966" s="161">
        <v>0</v>
      </c>
      <c r="F1966" s="161">
        <v>0</v>
      </c>
      <c r="G1966" s="161">
        <v>0</v>
      </c>
      <c r="H1966" s="161">
        <v>0</v>
      </c>
      <c r="R1966">
        <v>0</v>
      </c>
      <c r="S1966">
        <v>0</v>
      </c>
      <c r="T1966" s="194">
        <v>0</v>
      </c>
      <c r="U1966" t="s">
        <v>193</v>
      </c>
      <c r="V1966">
        <v>45413.313425925924</v>
      </c>
    </row>
    <row r="1967" spans="1:22" x14ac:dyDescent="0.3">
      <c r="A1967" t="s">
        <v>96</v>
      </c>
      <c r="B1967" t="s">
        <v>97</v>
      </c>
      <c r="C1967" t="s">
        <v>88</v>
      </c>
      <c r="D1967" s="29">
        <v>45765</v>
      </c>
      <c r="E1967" s="161">
        <v>0</v>
      </c>
      <c r="F1967" s="161">
        <v>0</v>
      </c>
      <c r="G1967" s="161">
        <v>0</v>
      </c>
      <c r="H1967" s="161">
        <v>0</v>
      </c>
      <c r="L1967">
        <v>15</v>
      </c>
      <c r="R1967">
        <v>161.579892</v>
      </c>
      <c r="S1967">
        <v>161.579892</v>
      </c>
      <c r="T1967" s="194">
        <v>161.579892</v>
      </c>
      <c r="U1967" t="s">
        <v>193</v>
      </c>
      <c r="V1967">
        <v>45475.339421296296</v>
      </c>
    </row>
    <row r="1968" spans="1:22" x14ac:dyDescent="0.3">
      <c r="A1968" t="s">
        <v>96</v>
      </c>
      <c r="B1968" t="s">
        <v>97</v>
      </c>
      <c r="C1968" t="s">
        <v>93</v>
      </c>
      <c r="D1968" s="29">
        <v>45766</v>
      </c>
      <c r="E1968" s="161">
        <v>0</v>
      </c>
      <c r="F1968" s="161">
        <v>0</v>
      </c>
      <c r="G1968" s="161">
        <v>0</v>
      </c>
      <c r="H1968" s="161">
        <v>0</v>
      </c>
      <c r="R1968">
        <v>0</v>
      </c>
      <c r="S1968">
        <v>0</v>
      </c>
      <c r="T1968" s="194">
        <v>0</v>
      </c>
      <c r="U1968" t="s">
        <v>193</v>
      </c>
      <c r="V1968">
        <v>45413.313425925924</v>
      </c>
    </row>
    <row r="1969" spans="1:22" x14ac:dyDescent="0.3">
      <c r="A1969" t="s">
        <v>96</v>
      </c>
      <c r="B1969" t="s">
        <v>97</v>
      </c>
      <c r="C1969" t="s">
        <v>88</v>
      </c>
      <c r="D1969" s="29">
        <v>45766</v>
      </c>
      <c r="E1969" s="161">
        <v>0</v>
      </c>
      <c r="F1969" s="161">
        <v>0</v>
      </c>
      <c r="G1969" s="161">
        <v>0</v>
      </c>
      <c r="H1969" s="161">
        <v>0</v>
      </c>
      <c r="L1969">
        <v>15</v>
      </c>
      <c r="R1969">
        <v>161.579892</v>
      </c>
      <c r="S1969">
        <v>161.579892</v>
      </c>
      <c r="T1969" s="194">
        <v>161.579892</v>
      </c>
      <c r="U1969" t="s">
        <v>193</v>
      </c>
      <c r="V1969">
        <v>45475.339421296296</v>
      </c>
    </row>
    <row r="1970" spans="1:22" x14ac:dyDescent="0.3">
      <c r="A1970" t="s">
        <v>96</v>
      </c>
      <c r="B1970" t="s">
        <v>97</v>
      </c>
      <c r="C1970" t="s">
        <v>93</v>
      </c>
      <c r="D1970" s="29">
        <v>45767</v>
      </c>
      <c r="E1970" s="161">
        <v>0</v>
      </c>
      <c r="F1970" s="161">
        <v>0</v>
      </c>
      <c r="G1970" s="161">
        <v>0</v>
      </c>
      <c r="H1970" s="161">
        <v>0</v>
      </c>
      <c r="R1970">
        <v>0</v>
      </c>
      <c r="S1970">
        <v>0</v>
      </c>
      <c r="T1970" s="194">
        <v>0</v>
      </c>
      <c r="U1970" t="s">
        <v>193</v>
      </c>
      <c r="V1970">
        <v>45413.313425925924</v>
      </c>
    </row>
    <row r="1971" spans="1:22" x14ac:dyDescent="0.3">
      <c r="A1971" t="s">
        <v>96</v>
      </c>
      <c r="B1971" t="s">
        <v>97</v>
      </c>
      <c r="C1971" t="s">
        <v>88</v>
      </c>
      <c r="D1971" s="29">
        <v>45767</v>
      </c>
      <c r="E1971" s="161">
        <v>0</v>
      </c>
      <c r="F1971" s="161">
        <v>0</v>
      </c>
      <c r="G1971" s="161">
        <v>0</v>
      </c>
      <c r="H1971" s="161">
        <v>0</v>
      </c>
      <c r="L1971">
        <v>15</v>
      </c>
      <c r="R1971">
        <v>161.579892</v>
      </c>
      <c r="S1971">
        <v>161.579892</v>
      </c>
      <c r="T1971" s="194">
        <v>161.579892</v>
      </c>
      <c r="U1971" t="s">
        <v>193</v>
      </c>
      <c r="V1971">
        <v>45475.339421296296</v>
      </c>
    </row>
    <row r="1972" spans="1:22" x14ac:dyDescent="0.3">
      <c r="A1972" t="s">
        <v>96</v>
      </c>
      <c r="B1972" t="s">
        <v>97</v>
      </c>
      <c r="C1972" t="s">
        <v>93</v>
      </c>
      <c r="D1972" s="29">
        <v>45768</v>
      </c>
      <c r="E1972" s="161">
        <v>0</v>
      </c>
      <c r="F1972" s="161">
        <v>0</v>
      </c>
      <c r="G1972" s="161">
        <v>0</v>
      </c>
      <c r="H1972" s="161">
        <v>0</v>
      </c>
      <c r="R1972">
        <v>0</v>
      </c>
      <c r="S1972">
        <v>0</v>
      </c>
      <c r="T1972" s="194">
        <v>0</v>
      </c>
      <c r="U1972" t="s">
        <v>193</v>
      </c>
      <c r="V1972">
        <v>45413.313425925924</v>
      </c>
    </row>
    <row r="1973" spans="1:22" x14ac:dyDescent="0.3">
      <c r="A1973" t="s">
        <v>96</v>
      </c>
      <c r="B1973" t="s">
        <v>97</v>
      </c>
      <c r="C1973" t="s">
        <v>88</v>
      </c>
      <c r="D1973" s="29">
        <v>45768</v>
      </c>
      <c r="E1973" s="161">
        <v>0</v>
      </c>
      <c r="F1973" s="161">
        <v>0</v>
      </c>
      <c r="G1973" s="161">
        <v>0</v>
      </c>
      <c r="H1973" s="161">
        <v>0</v>
      </c>
      <c r="L1973">
        <v>15</v>
      </c>
      <c r="R1973">
        <v>161.579892</v>
      </c>
      <c r="S1973">
        <v>161.579892</v>
      </c>
      <c r="T1973" s="194">
        <v>161.579892</v>
      </c>
      <c r="U1973" t="s">
        <v>193</v>
      </c>
      <c r="V1973">
        <v>45475.339432870373</v>
      </c>
    </row>
    <row r="1974" spans="1:22" x14ac:dyDescent="0.3">
      <c r="A1974" t="s">
        <v>96</v>
      </c>
      <c r="B1974" t="s">
        <v>97</v>
      </c>
      <c r="C1974" t="s">
        <v>93</v>
      </c>
      <c r="D1974" s="29">
        <v>45769</v>
      </c>
      <c r="E1974" s="161">
        <v>0</v>
      </c>
      <c r="F1974" s="161">
        <v>0</v>
      </c>
      <c r="G1974" s="161">
        <v>0</v>
      </c>
      <c r="H1974" s="161">
        <v>0</v>
      </c>
      <c r="R1974">
        <v>0</v>
      </c>
      <c r="S1974">
        <v>0</v>
      </c>
      <c r="T1974" s="194">
        <v>0</v>
      </c>
      <c r="U1974" t="s">
        <v>193</v>
      </c>
      <c r="V1974">
        <v>45413.313437500001</v>
      </c>
    </row>
    <row r="1975" spans="1:22" x14ac:dyDescent="0.3">
      <c r="A1975" t="s">
        <v>96</v>
      </c>
      <c r="B1975" t="s">
        <v>97</v>
      </c>
      <c r="C1975" t="s">
        <v>88</v>
      </c>
      <c r="D1975" s="29">
        <v>45769</v>
      </c>
      <c r="E1975" s="161">
        <v>0</v>
      </c>
      <c r="F1975" s="161">
        <v>0</v>
      </c>
      <c r="G1975" s="161">
        <v>0</v>
      </c>
      <c r="H1975" s="161">
        <v>0</v>
      </c>
      <c r="L1975">
        <v>15</v>
      </c>
      <c r="R1975">
        <v>161.579892</v>
      </c>
      <c r="S1975">
        <v>161.579892</v>
      </c>
      <c r="T1975" s="194">
        <v>161.579892</v>
      </c>
      <c r="U1975" t="s">
        <v>193</v>
      </c>
      <c r="V1975">
        <v>45475.339421296296</v>
      </c>
    </row>
    <row r="1976" spans="1:22" x14ac:dyDescent="0.3">
      <c r="A1976" t="s">
        <v>96</v>
      </c>
      <c r="B1976" t="s">
        <v>97</v>
      </c>
      <c r="C1976" t="s">
        <v>93</v>
      </c>
      <c r="D1976" s="29">
        <v>45770</v>
      </c>
      <c r="E1976" s="161">
        <v>0</v>
      </c>
      <c r="F1976" s="161">
        <v>0</v>
      </c>
      <c r="G1976" s="161">
        <v>0</v>
      </c>
      <c r="H1976" s="161">
        <v>0</v>
      </c>
      <c r="R1976">
        <v>0</v>
      </c>
      <c r="S1976">
        <v>0</v>
      </c>
      <c r="T1976" s="194">
        <v>0</v>
      </c>
      <c r="U1976" t="s">
        <v>193</v>
      </c>
      <c r="V1976">
        <v>45413.313437500001</v>
      </c>
    </row>
    <row r="1977" spans="1:22" x14ac:dyDescent="0.3">
      <c r="A1977" t="s">
        <v>96</v>
      </c>
      <c r="B1977" t="s">
        <v>97</v>
      </c>
      <c r="C1977" t="s">
        <v>88</v>
      </c>
      <c r="D1977" s="29">
        <v>45770</v>
      </c>
      <c r="E1977" s="161">
        <v>0</v>
      </c>
      <c r="F1977" s="161">
        <v>0</v>
      </c>
      <c r="G1977" s="161">
        <v>0</v>
      </c>
      <c r="H1977" s="161">
        <v>0</v>
      </c>
      <c r="L1977">
        <v>15</v>
      </c>
      <c r="R1977">
        <v>161.579892</v>
      </c>
      <c r="S1977">
        <v>161.579892</v>
      </c>
      <c r="T1977" s="194">
        <v>161.579892</v>
      </c>
      <c r="U1977" t="s">
        <v>193</v>
      </c>
      <c r="V1977">
        <v>45475.339421296296</v>
      </c>
    </row>
    <row r="1978" spans="1:22" x14ac:dyDescent="0.3">
      <c r="A1978" t="s">
        <v>96</v>
      </c>
      <c r="B1978" t="s">
        <v>97</v>
      </c>
      <c r="C1978" t="s">
        <v>93</v>
      </c>
      <c r="D1978" s="29">
        <v>45771</v>
      </c>
      <c r="E1978" s="161">
        <v>0</v>
      </c>
      <c r="F1978" s="161">
        <v>0</v>
      </c>
      <c r="G1978" s="161">
        <v>0</v>
      </c>
      <c r="H1978" s="161">
        <v>0</v>
      </c>
      <c r="R1978">
        <v>0</v>
      </c>
      <c r="S1978">
        <v>0</v>
      </c>
      <c r="T1978" s="194">
        <v>0</v>
      </c>
      <c r="U1978" t="s">
        <v>193</v>
      </c>
      <c r="V1978">
        <v>45413.313437500001</v>
      </c>
    </row>
    <row r="1979" spans="1:22" x14ac:dyDescent="0.3">
      <c r="A1979" t="s">
        <v>96</v>
      </c>
      <c r="B1979" t="s">
        <v>97</v>
      </c>
      <c r="C1979" t="s">
        <v>88</v>
      </c>
      <c r="D1979" s="29">
        <v>45771</v>
      </c>
      <c r="E1979" s="161">
        <v>0</v>
      </c>
      <c r="F1979" s="161">
        <v>0</v>
      </c>
      <c r="G1979" s="161">
        <v>0</v>
      </c>
      <c r="H1979" s="161">
        <v>0</v>
      </c>
      <c r="L1979">
        <v>15</v>
      </c>
      <c r="R1979">
        <v>161.579892</v>
      </c>
      <c r="S1979">
        <v>161.579892</v>
      </c>
      <c r="T1979" s="194">
        <v>161.579892</v>
      </c>
      <c r="U1979" t="s">
        <v>193</v>
      </c>
      <c r="V1979">
        <v>45475.339421296296</v>
      </c>
    </row>
    <row r="1980" spans="1:22" x14ac:dyDescent="0.3">
      <c r="A1980" t="s">
        <v>96</v>
      </c>
      <c r="B1980" t="s">
        <v>97</v>
      </c>
      <c r="C1980" t="s">
        <v>93</v>
      </c>
      <c r="D1980" s="29">
        <v>45772</v>
      </c>
      <c r="E1980" s="161">
        <v>0</v>
      </c>
      <c r="F1980" s="161">
        <v>0</v>
      </c>
      <c r="G1980" s="161">
        <v>0</v>
      </c>
      <c r="H1980" s="161">
        <v>0</v>
      </c>
      <c r="R1980">
        <v>0</v>
      </c>
      <c r="S1980">
        <v>0</v>
      </c>
      <c r="T1980" s="194">
        <v>0</v>
      </c>
      <c r="U1980" t="s">
        <v>193</v>
      </c>
      <c r="V1980">
        <v>45413.313437500001</v>
      </c>
    </row>
    <row r="1981" spans="1:22" x14ac:dyDescent="0.3">
      <c r="A1981" t="s">
        <v>96</v>
      </c>
      <c r="B1981" t="s">
        <v>97</v>
      </c>
      <c r="C1981" t="s">
        <v>88</v>
      </c>
      <c r="D1981" s="29">
        <v>45772</v>
      </c>
      <c r="E1981" s="161">
        <v>0</v>
      </c>
      <c r="F1981" s="161">
        <v>0</v>
      </c>
      <c r="G1981" s="161">
        <v>0</v>
      </c>
      <c r="H1981" s="161">
        <v>0</v>
      </c>
      <c r="L1981">
        <v>15</v>
      </c>
      <c r="R1981">
        <v>161.579892</v>
      </c>
      <c r="S1981">
        <v>161.579892</v>
      </c>
      <c r="T1981" s="194">
        <v>161.579892</v>
      </c>
      <c r="U1981" t="s">
        <v>193</v>
      </c>
      <c r="V1981">
        <v>45475.339432870373</v>
      </c>
    </row>
    <row r="1982" spans="1:22" x14ac:dyDescent="0.3">
      <c r="A1982" t="s">
        <v>96</v>
      </c>
      <c r="B1982" t="s">
        <v>97</v>
      </c>
      <c r="C1982" t="s">
        <v>93</v>
      </c>
      <c r="D1982" s="29">
        <v>45773</v>
      </c>
      <c r="E1982" s="161">
        <v>0</v>
      </c>
      <c r="F1982" s="161">
        <v>0</v>
      </c>
      <c r="G1982" s="161">
        <v>0</v>
      </c>
      <c r="H1982" s="161">
        <v>0</v>
      </c>
      <c r="R1982">
        <v>0</v>
      </c>
      <c r="S1982">
        <v>0</v>
      </c>
      <c r="T1982" s="194">
        <v>0</v>
      </c>
      <c r="U1982" t="s">
        <v>193</v>
      </c>
      <c r="V1982">
        <v>45413.313449074078</v>
      </c>
    </row>
    <row r="1983" spans="1:22" x14ac:dyDescent="0.3">
      <c r="A1983" t="s">
        <v>96</v>
      </c>
      <c r="B1983" t="s">
        <v>97</v>
      </c>
      <c r="C1983" t="s">
        <v>88</v>
      </c>
      <c r="D1983" s="29">
        <v>45773</v>
      </c>
      <c r="E1983" s="161">
        <v>0</v>
      </c>
      <c r="F1983" s="161">
        <v>0</v>
      </c>
      <c r="G1983" s="161">
        <v>0</v>
      </c>
      <c r="H1983" s="161">
        <v>0</v>
      </c>
      <c r="L1983">
        <v>15</v>
      </c>
      <c r="R1983">
        <v>161.579892</v>
      </c>
      <c r="S1983">
        <v>161.579892</v>
      </c>
      <c r="T1983" s="194">
        <v>161.579892</v>
      </c>
      <c r="U1983" t="s">
        <v>193</v>
      </c>
      <c r="V1983">
        <v>45475.339421296296</v>
      </c>
    </row>
    <row r="1984" spans="1:22" x14ac:dyDescent="0.3">
      <c r="A1984" t="s">
        <v>96</v>
      </c>
      <c r="B1984" t="s">
        <v>97</v>
      </c>
      <c r="C1984" t="s">
        <v>93</v>
      </c>
      <c r="D1984" s="29">
        <v>45774</v>
      </c>
      <c r="E1984" s="161">
        <v>0</v>
      </c>
      <c r="F1984" s="161">
        <v>0</v>
      </c>
      <c r="G1984" s="161">
        <v>0</v>
      </c>
      <c r="H1984" s="161">
        <v>0</v>
      </c>
      <c r="R1984">
        <v>0</v>
      </c>
      <c r="S1984">
        <v>0</v>
      </c>
      <c r="T1984" s="194">
        <v>0</v>
      </c>
      <c r="U1984" t="s">
        <v>193</v>
      </c>
      <c r="V1984">
        <v>45413.313449074078</v>
      </c>
    </row>
    <row r="1985" spans="1:22" x14ac:dyDescent="0.3">
      <c r="A1985" t="s">
        <v>96</v>
      </c>
      <c r="B1985" t="s">
        <v>97</v>
      </c>
      <c r="C1985" t="s">
        <v>88</v>
      </c>
      <c r="D1985" s="29">
        <v>45774</v>
      </c>
      <c r="E1985" s="161">
        <v>0</v>
      </c>
      <c r="F1985" s="161">
        <v>0</v>
      </c>
      <c r="G1985" s="161">
        <v>0</v>
      </c>
      <c r="H1985" s="161">
        <v>0</v>
      </c>
      <c r="L1985">
        <v>15</v>
      </c>
      <c r="R1985">
        <v>161.579892</v>
      </c>
      <c r="S1985">
        <v>161.579892</v>
      </c>
      <c r="T1985" s="194">
        <v>161.579892</v>
      </c>
      <c r="U1985" t="s">
        <v>193</v>
      </c>
      <c r="V1985">
        <v>45475.339421296296</v>
      </c>
    </row>
    <row r="1986" spans="1:22" x14ac:dyDescent="0.3">
      <c r="A1986" t="s">
        <v>96</v>
      </c>
      <c r="B1986" t="s">
        <v>97</v>
      </c>
      <c r="C1986" t="s">
        <v>93</v>
      </c>
      <c r="D1986" s="29">
        <v>45775</v>
      </c>
      <c r="E1986" s="161">
        <v>0</v>
      </c>
      <c r="F1986" s="161">
        <v>0</v>
      </c>
      <c r="G1986" s="161">
        <v>0</v>
      </c>
      <c r="H1986" s="161">
        <v>0</v>
      </c>
      <c r="R1986">
        <v>0</v>
      </c>
      <c r="S1986">
        <v>0</v>
      </c>
      <c r="T1986" s="194">
        <v>0</v>
      </c>
      <c r="U1986" t="s">
        <v>193</v>
      </c>
      <c r="V1986">
        <v>45413.313449074078</v>
      </c>
    </row>
    <row r="1987" spans="1:22" x14ac:dyDescent="0.3">
      <c r="A1987" t="s">
        <v>96</v>
      </c>
      <c r="B1987" t="s">
        <v>97</v>
      </c>
      <c r="C1987" t="s">
        <v>88</v>
      </c>
      <c r="D1987" s="29">
        <v>45775</v>
      </c>
      <c r="E1987" s="161">
        <v>0</v>
      </c>
      <c r="F1987" s="161">
        <v>0</v>
      </c>
      <c r="G1987" s="161">
        <v>0</v>
      </c>
      <c r="H1987" s="161">
        <v>0</v>
      </c>
      <c r="L1987">
        <v>15</v>
      </c>
      <c r="R1987">
        <v>161.579892</v>
      </c>
      <c r="S1987">
        <v>161.579892</v>
      </c>
      <c r="T1987" s="194">
        <v>161.579892</v>
      </c>
      <c r="U1987" t="s">
        <v>193</v>
      </c>
      <c r="V1987">
        <v>45475.339421296296</v>
      </c>
    </row>
    <row r="1988" spans="1:22" x14ac:dyDescent="0.3">
      <c r="A1988" t="s">
        <v>96</v>
      </c>
      <c r="B1988" t="s">
        <v>97</v>
      </c>
      <c r="C1988" t="s">
        <v>93</v>
      </c>
      <c r="D1988" s="29">
        <v>45776</v>
      </c>
      <c r="E1988" s="161">
        <v>0</v>
      </c>
      <c r="F1988" s="161">
        <v>0</v>
      </c>
      <c r="G1988" s="161">
        <v>0</v>
      </c>
      <c r="H1988" s="161">
        <v>0</v>
      </c>
      <c r="R1988">
        <v>0</v>
      </c>
      <c r="S1988">
        <v>0</v>
      </c>
      <c r="T1988" s="194">
        <v>0</v>
      </c>
      <c r="U1988" t="s">
        <v>193</v>
      </c>
      <c r="V1988">
        <v>45413.313460648147</v>
      </c>
    </row>
    <row r="1989" spans="1:22" x14ac:dyDescent="0.3">
      <c r="A1989" t="s">
        <v>96</v>
      </c>
      <c r="B1989" t="s">
        <v>97</v>
      </c>
      <c r="C1989" t="s">
        <v>88</v>
      </c>
      <c r="D1989" s="29">
        <v>45776</v>
      </c>
      <c r="E1989" s="161">
        <v>0</v>
      </c>
      <c r="F1989" s="161">
        <v>0</v>
      </c>
      <c r="G1989" s="161">
        <v>0</v>
      </c>
      <c r="H1989" s="161">
        <v>0</v>
      </c>
      <c r="L1989">
        <v>15</v>
      </c>
      <c r="R1989">
        <v>161.579892</v>
      </c>
      <c r="S1989">
        <v>161.579892</v>
      </c>
      <c r="T1989" s="194">
        <v>161.579892</v>
      </c>
      <c r="U1989" t="s">
        <v>193</v>
      </c>
      <c r="V1989">
        <v>45475.339421296296</v>
      </c>
    </row>
    <row r="1990" spans="1:22" x14ac:dyDescent="0.3">
      <c r="A1990" t="s">
        <v>96</v>
      </c>
      <c r="B1990" t="s">
        <v>97</v>
      </c>
      <c r="C1990" t="s">
        <v>93</v>
      </c>
      <c r="D1990" s="29">
        <v>45777</v>
      </c>
      <c r="E1990" s="161">
        <v>0</v>
      </c>
      <c r="F1990" s="161">
        <v>0</v>
      </c>
      <c r="G1990" s="161">
        <v>0</v>
      </c>
      <c r="H1990" s="161">
        <v>0</v>
      </c>
      <c r="R1990">
        <v>0</v>
      </c>
      <c r="S1990">
        <v>0</v>
      </c>
      <c r="T1990" s="194">
        <v>0</v>
      </c>
      <c r="U1990" t="s">
        <v>193</v>
      </c>
      <c r="V1990">
        <v>45413.313460648147</v>
      </c>
    </row>
    <row r="1991" spans="1:22" x14ac:dyDescent="0.3">
      <c r="A1991" t="s">
        <v>96</v>
      </c>
      <c r="B1991" t="s">
        <v>97</v>
      </c>
      <c r="C1991" t="s">
        <v>88</v>
      </c>
      <c r="D1991" s="29">
        <v>45777</v>
      </c>
      <c r="E1991" s="161">
        <v>0</v>
      </c>
      <c r="F1991" s="161">
        <v>0</v>
      </c>
      <c r="G1991" s="161">
        <v>0</v>
      </c>
      <c r="H1991" s="161">
        <v>0</v>
      </c>
      <c r="L1991">
        <v>15</v>
      </c>
      <c r="R1991">
        <v>161.579892</v>
      </c>
      <c r="S1991">
        <v>161.579892</v>
      </c>
      <c r="T1991" s="194">
        <v>161.579892</v>
      </c>
      <c r="U1991" t="s">
        <v>193</v>
      </c>
      <c r="V1991">
        <v>45475.339432870373</v>
      </c>
    </row>
    <row r="1992" spans="1:22" x14ac:dyDescent="0.3">
      <c r="A1992" t="s">
        <v>96</v>
      </c>
      <c r="B1992" t="s">
        <v>97</v>
      </c>
      <c r="C1992" t="s">
        <v>93</v>
      </c>
      <c r="D1992" s="29">
        <v>45778</v>
      </c>
      <c r="E1992" s="161">
        <v>0</v>
      </c>
      <c r="F1992" s="161">
        <v>0</v>
      </c>
      <c r="G1992" s="161">
        <v>0</v>
      </c>
      <c r="H1992" s="161">
        <v>0</v>
      </c>
      <c r="R1992">
        <v>0</v>
      </c>
      <c r="S1992">
        <v>0</v>
      </c>
      <c r="T1992" s="194">
        <v>0</v>
      </c>
      <c r="U1992" t="s">
        <v>193</v>
      </c>
      <c r="V1992">
        <v>45444.3127662037</v>
      </c>
    </row>
    <row r="1993" spans="1:22" x14ac:dyDescent="0.3">
      <c r="A1993" t="s">
        <v>96</v>
      </c>
      <c r="B1993" t="s">
        <v>97</v>
      </c>
      <c r="C1993" t="s">
        <v>88</v>
      </c>
      <c r="D1993" s="29">
        <v>45778</v>
      </c>
      <c r="E1993" s="161">
        <v>0</v>
      </c>
      <c r="F1993" s="161">
        <v>0</v>
      </c>
      <c r="G1993" s="161">
        <v>0</v>
      </c>
      <c r="H1993" s="161">
        <v>0</v>
      </c>
      <c r="L1993">
        <v>15</v>
      </c>
      <c r="R1993">
        <v>161.579892</v>
      </c>
      <c r="S1993">
        <v>161.579892</v>
      </c>
      <c r="T1993" s="194">
        <v>161.579892</v>
      </c>
      <c r="U1993" t="s">
        <v>193</v>
      </c>
      <c r="V1993">
        <v>45475.339432870373</v>
      </c>
    </row>
    <row r="1994" spans="1:22" x14ac:dyDescent="0.3">
      <c r="A1994" t="s">
        <v>96</v>
      </c>
      <c r="B1994" t="s">
        <v>97</v>
      </c>
      <c r="C1994" t="s">
        <v>93</v>
      </c>
      <c r="D1994" s="29">
        <v>45779</v>
      </c>
      <c r="E1994" s="161">
        <v>0</v>
      </c>
      <c r="F1994" s="161">
        <v>0</v>
      </c>
      <c r="G1994" s="161">
        <v>0</v>
      </c>
      <c r="H1994" s="161">
        <v>0</v>
      </c>
      <c r="R1994">
        <v>0</v>
      </c>
      <c r="S1994">
        <v>0</v>
      </c>
      <c r="T1994" s="194">
        <v>0</v>
      </c>
      <c r="U1994" t="s">
        <v>193</v>
      </c>
      <c r="V1994">
        <v>45444.313194444447</v>
      </c>
    </row>
    <row r="1995" spans="1:22" x14ac:dyDescent="0.3">
      <c r="A1995" t="s">
        <v>96</v>
      </c>
      <c r="B1995" t="s">
        <v>97</v>
      </c>
      <c r="C1995" t="s">
        <v>88</v>
      </c>
      <c r="D1995" s="29">
        <v>45779</v>
      </c>
      <c r="E1995" s="161">
        <v>0</v>
      </c>
      <c r="F1995" s="161">
        <v>0</v>
      </c>
      <c r="G1995" s="161">
        <v>0</v>
      </c>
      <c r="H1995" s="161">
        <v>0</v>
      </c>
      <c r="L1995">
        <v>15</v>
      </c>
      <c r="R1995">
        <v>161.579892</v>
      </c>
      <c r="S1995">
        <v>161.579892</v>
      </c>
      <c r="T1995" s="194">
        <v>161.579892</v>
      </c>
      <c r="U1995" t="s">
        <v>193</v>
      </c>
      <c r="V1995">
        <v>45475.339432870373</v>
      </c>
    </row>
    <row r="1996" spans="1:22" x14ac:dyDescent="0.3">
      <c r="A1996" t="s">
        <v>96</v>
      </c>
      <c r="B1996" t="s">
        <v>97</v>
      </c>
      <c r="C1996" t="s">
        <v>93</v>
      </c>
      <c r="D1996" s="29">
        <v>45780</v>
      </c>
      <c r="E1996" s="161">
        <v>0</v>
      </c>
      <c r="F1996" s="161">
        <v>0</v>
      </c>
      <c r="G1996" s="161">
        <v>0</v>
      </c>
      <c r="H1996" s="161">
        <v>0</v>
      </c>
      <c r="R1996">
        <v>0</v>
      </c>
      <c r="S1996">
        <v>0</v>
      </c>
      <c r="T1996" s="194">
        <v>0</v>
      </c>
      <c r="U1996" t="s">
        <v>193</v>
      </c>
      <c r="V1996">
        <v>45444.313391203701</v>
      </c>
    </row>
    <row r="1997" spans="1:22" x14ac:dyDescent="0.3">
      <c r="A1997" t="s">
        <v>96</v>
      </c>
      <c r="B1997" t="s">
        <v>97</v>
      </c>
      <c r="C1997" t="s">
        <v>88</v>
      </c>
      <c r="D1997" s="29">
        <v>45780</v>
      </c>
      <c r="E1997" s="161">
        <v>0</v>
      </c>
      <c r="F1997" s="161">
        <v>0</v>
      </c>
      <c r="G1997" s="161">
        <v>0</v>
      </c>
      <c r="H1997" s="161">
        <v>0</v>
      </c>
      <c r="L1997">
        <v>15</v>
      </c>
      <c r="R1997">
        <v>161.579892</v>
      </c>
      <c r="S1997">
        <v>161.579892</v>
      </c>
      <c r="T1997" s="194">
        <v>161.579892</v>
      </c>
      <c r="U1997" t="s">
        <v>193</v>
      </c>
      <c r="V1997">
        <v>45475.339421296296</v>
      </c>
    </row>
    <row r="1998" spans="1:22" x14ac:dyDescent="0.3">
      <c r="A1998" t="s">
        <v>96</v>
      </c>
      <c r="B1998" t="s">
        <v>97</v>
      </c>
      <c r="C1998" t="s">
        <v>93</v>
      </c>
      <c r="D1998" s="29">
        <v>45781</v>
      </c>
      <c r="E1998" s="161">
        <v>0</v>
      </c>
      <c r="F1998" s="161">
        <v>0</v>
      </c>
      <c r="G1998" s="161">
        <v>0</v>
      </c>
      <c r="H1998" s="161">
        <v>0</v>
      </c>
      <c r="R1998">
        <v>0</v>
      </c>
      <c r="S1998">
        <v>0</v>
      </c>
      <c r="T1998" s="194">
        <v>0</v>
      </c>
      <c r="U1998" t="s">
        <v>193</v>
      </c>
      <c r="V1998">
        <v>45444.313449074078</v>
      </c>
    </row>
    <row r="1999" spans="1:22" x14ac:dyDescent="0.3">
      <c r="A1999" t="s">
        <v>96</v>
      </c>
      <c r="B1999" t="s">
        <v>97</v>
      </c>
      <c r="C1999" t="s">
        <v>88</v>
      </c>
      <c r="D1999" s="29">
        <v>45781</v>
      </c>
      <c r="E1999" s="161">
        <v>0</v>
      </c>
      <c r="F1999" s="161">
        <v>0</v>
      </c>
      <c r="G1999" s="161">
        <v>0</v>
      </c>
      <c r="H1999" s="161">
        <v>0</v>
      </c>
      <c r="L1999">
        <v>15</v>
      </c>
      <c r="R1999">
        <v>161.579892</v>
      </c>
      <c r="S1999">
        <v>161.579892</v>
      </c>
      <c r="T1999" s="194">
        <v>161.579892</v>
      </c>
      <c r="U1999" t="s">
        <v>193</v>
      </c>
      <c r="V1999">
        <v>45475.339421296296</v>
      </c>
    </row>
    <row r="2000" spans="1:22" x14ac:dyDescent="0.3">
      <c r="A2000" t="s">
        <v>96</v>
      </c>
      <c r="B2000" t="s">
        <v>97</v>
      </c>
      <c r="C2000" t="s">
        <v>93</v>
      </c>
      <c r="D2000" s="29">
        <v>45782</v>
      </c>
      <c r="E2000" s="161">
        <v>0</v>
      </c>
      <c r="F2000" s="161">
        <v>0</v>
      </c>
      <c r="G2000" s="161">
        <v>0</v>
      </c>
      <c r="H2000" s="161">
        <v>0</v>
      </c>
      <c r="R2000">
        <v>0</v>
      </c>
      <c r="S2000">
        <v>0</v>
      </c>
      <c r="T2000" s="194">
        <v>0</v>
      </c>
      <c r="U2000" t="s">
        <v>193</v>
      </c>
      <c r="V2000">
        <v>45444.313449074078</v>
      </c>
    </row>
    <row r="2001" spans="1:22" x14ac:dyDescent="0.3">
      <c r="A2001" t="s">
        <v>96</v>
      </c>
      <c r="B2001" t="s">
        <v>97</v>
      </c>
      <c r="C2001" t="s">
        <v>88</v>
      </c>
      <c r="D2001" s="29">
        <v>45782</v>
      </c>
      <c r="E2001" s="161">
        <v>0</v>
      </c>
      <c r="F2001" s="161">
        <v>0</v>
      </c>
      <c r="G2001" s="161">
        <v>0</v>
      </c>
      <c r="H2001" s="161">
        <v>0</v>
      </c>
      <c r="L2001">
        <v>15</v>
      </c>
      <c r="R2001">
        <v>161.579892</v>
      </c>
      <c r="S2001">
        <v>161.579892</v>
      </c>
      <c r="T2001" s="194">
        <v>161.579892</v>
      </c>
      <c r="U2001" t="s">
        <v>193</v>
      </c>
      <c r="V2001">
        <v>45475.339432870373</v>
      </c>
    </row>
    <row r="2002" spans="1:22" x14ac:dyDescent="0.3">
      <c r="A2002" t="s">
        <v>96</v>
      </c>
      <c r="B2002" t="s">
        <v>97</v>
      </c>
      <c r="C2002" t="s">
        <v>93</v>
      </c>
      <c r="D2002" s="29">
        <v>45783</v>
      </c>
      <c r="E2002" s="161">
        <v>0</v>
      </c>
      <c r="F2002" s="161">
        <v>0</v>
      </c>
      <c r="G2002" s="161">
        <v>0</v>
      </c>
      <c r="H2002" s="161">
        <v>0</v>
      </c>
      <c r="R2002">
        <v>0</v>
      </c>
      <c r="S2002">
        <v>0</v>
      </c>
      <c r="T2002" s="194">
        <v>0</v>
      </c>
      <c r="U2002" t="s">
        <v>193</v>
      </c>
      <c r="V2002">
        <v>45444.313460648147</v>
      </c>
    </row>
    <row r="2003" spans="1:22" x14ac:dyDescent="0.3">
      <c r="A2003" t="s">
        <v>96</v>
      </c>
      <c r="B2003" t="s">
        <v>97</v>
      </c>
      <c r="C2003" t="s">
        <v>88</v>
      </c>
      <c r="D2003" s="29">
        <v>45783</v>
      </c>
      <c r="E2003" s="161">
        <v>0</v>
      </c>
      <c r="F2003" s="161">
        <v>0</v>
      </c>
      <c r="G2003" s="161">
        <v>0</v>
      </c>
      <c r="H2003" s="161">
        <v>0</v>
      </c>
      <c r="L2003">
        <v>15</v>
      </c>
      <c r="R2003">
        <v>161.579892</v>
      </c>
      <c r="S2003">
        <v>161.579892</v>
      </c>
      <c r="T2003" s="194">
        <v>161.579892</v>
      </c>
      <c r="U2003" t="s">
        <v>193</v>
      </c>
      <c r="V2003">
        <v>45475.339432870373</v>
      </c>
    </row>
    <row r="2004" spans="1:22" x14ac:dyDescent="0.3">
      <c r="A2004" t="s">
        <v>96</v>
      </c>
      <c r="B2004" t="s">
        <v>97</v>
      </c>
      <c r="C2004" t="s">
        <v>93</v>
      </c>
      <c r="D2004" s="29">
        <v>45784</v>
      </c>
      <c r="E2004" s="161">
        <v>0</v>
      </c>
      <c r="F2004" s="161">
        <v>0</v>
      </c>
      <c r="G2004" s="161">
        <v>0</v>
      </c>
      <c r="H2004" s="161">
        <v>0</v>
      </c>
      <c r="R2004">
        <v>0</v>
      </c>
      <c r="S2004">
        <v>0</v>
      </c>
      <c r="T2004" s="194">
        <v>0</v>
      </c>
      <c r="U2004" t="s">
        <v>193</v>
      </c>
      <c r="V2004">
        <v>45444.313460648147</v>
      </c>
    </row>
    <row r="2005" spans="1:22" x14ac:dyDescent="0.3">
      <c r="A2005" t="s">
        <v>96</v>
      </c>
      <c r="B2005" t="s">
        <v>97</v>
      </c>
      <c r="C2005" t="s">
        <v>88</v>
      </c>
      <c r="D2005" s="29">
        <v>45784</v>
      </c>
      <c r="E2005" s="161">
        <v>0</v>
      </c>
      <c r="F2005" s="161">
        <v>0</v>
      </c>
      <c r="G2005" s="161">
        <v>0</v>
      </c>
      <c r="H2005" s="161">
        <v>0</v>
      </c>
      <c r="L2005">
        <v>15</v>
      </c>
      <c r="R2005">
        <v>161.579892</v>
      </c>
      <c r="S2005">
        <v>161.579892</v>
      </c>
      <c r="T2005" s="194">
        <v>161.579892</v>
      </c>
      <c r="U2005" t="s">
        <v>193</v>
      </c>
      <c r="V2005">
        <v>45475.339421296296</v>
      </c>
    </row>
    <row r="2006" spans="1:22" x14ac:dyDescent="0.3">
      <c r="A2006" t="s">
        <v>96</v>
      </c>
      <c r="B2006" t="s">
        <v>97</v>
      </c>
      <c r="C2006" t="s">
        <v>93</v>
      </c>
      <c r="D2006" s="29">
        <v>45785</v>
      </c>
      <c r="E2006" s="161">
        <v>0</v>
      </c>
      <c r="F2006" s="161">
        <v>0</v>
      </c>
      <c r="G2006" s="161">
        <v>0</v>
      </c>
      <c r="H2006" s="161">
        <v>0</v>
      </c>
      <c r="R2006">
        <v>0</v>
      </c>
      <c r="S2006">
        <v>0</v>
      </c>
      <c r="T2006" s="194">
        <v>0</v>
      </c>
      <c r="U2006" t="s">
        <v>193</v>
      </c>
      <c r="V2006">
        <v>45444.313460648147</v>
      </c>
    </row>
    <row r="2007" spans="1:22" x14ac:dyDescent="0.3">
      <c r="A2007" t="s">
        <v>96</v>
      </c>
      <c r="B2007" t="s">
        <v>97</v>
      </c>
      <c r="C2007" t="s">
        <v>88</v>
      </c>
      <c r="D2007" s="29">
        <v>45785</v>
      </c>
      <c r="E2007" s="161">
        <v>0</v>
      </c>
      <c r="F2007" s="161">
        <v>0</v>
      </c>
      <c r="G2007" s="161">
        <v>0</v>
      </c>
      <c r="H2007" s="161">
        <v>0</v>
      </c>
      <c r="L2007">
        <v>15</v>
      </c>
      <c r="R2007">
        <v>161.579892</v>
      </c>
      <c r="S2007">
        <v>161.579892</v>
      </c>
      <c r="T2007" s="194">
        <v>161.579892</v>
      </c>
      <c r="U2007" t="s">
        <v>193</v>
      </c>
      <c r="V2007">
        <v>45475.339432870373</v>
      </c>
    </row>
    <row r="2008" spans="1:22" x14ac:dyDescent="0.3">
      <c r="A2008" t="s">
        <v>96</v>
      </c>
      <c r="B2008" t="s">
        <v>97</v>
      </c>
      <c r="C2008" t="s">
        <v>93</v>
      </c>
      <c r="D2008" s="29">
        <v>45786</v>
      </c>
      <c r="E2008" s="161">
        <v>0</v>
      </c>
      <c r="F2008" s="161">
        <v>0</v>
      </c>
      <c r="G2008" s="161">
        <v>0</v>
      </c>
      <c r="H2008" s="161">
        <v>0</v>
      </c>
      <c r="R2008">
        <v>0</v>
      </c>
      <c r="S2008">
        <v>0</v>
      </c>
      <c r="T2008" s="194">
        <v>0</v>
      </c>
      <c r="U2008" t="s">
        <v>193</v>
      </c>
      <c r="V2008">
        <v>45444.313460648147</v>
      </c>
    </row>
    <row r="2009" spans="1:22" x14ac:dyDescent="0.3">
      <c r="A2009" t="s">
        <v>96</v>
      </c>
      <c r="B2009" t="s">
        <v>97</v>
      </c>
      <c r="C2009" t="s">
        <v>88</v>
      </c>
      <c r="D2009" s="29">
        <v>45786</v>
      </c>
      <c r="E2009" s="161">
        <v>0</v>
      </c>
      <c r="F2009" s="161">
        <v>0</v>
      </c>
      <c r="G2009" s="161">
        <v>0</v>
      </c>
      <c r="H2009" s="161">
        <v>0</v>
      </c>
      <c r="L2009">
        <v>15</v>
      </c>
      <c r="R2009">
        <v>161.579892</v>
      </c>
      <c r="S2009">
        <v>161.579892</v>
      </c>
      <c r="T2009" s="194">
        <v>161.579892</v>
      </c>
      <c r="U2009" t="s">
        <v>193</v>
      </c>
      <c r="V2009">
        <v>45475.339432870373</v>
      </c>
    </row>
    <row r="2010" spans="1:22" x14ac:dyDescent="0.3">
      <c r="A2010" t="s">
        <v>96</v>
      </c>
      <c r="B2010" t="s">
        <v>97</v>
      </c>
      <c r="C2010" t="s">
        <v>93</v>
      </c>
      <c r="D2010" s="29">
        <v>45787</v>
      </c>
      <c r="E2010" s="161">
        <v>0</v>
      </c>
      <c r="F2010" s="161">
        <v>0</v>
      </c>
      <c r="G2010" s="161">
        <v>0</v>
      </c>
      <c r="H2010" s="161">
        <v>0</v>
      </c>
      <c r="R2010">
        <v>0</v>
      </c>
      <c r="S2010">
        <v>0</v>
      </c>
      <c r="T2010" s="194">
        <v>0</v>
      </c>
      <c r="U2010" t="s">
        <v>193</v>
      </c>
      <c r="V2010">
        <v>45444.313472222224</v>
      </c>
    </row>
    <row r="2011" spans="1:22" x14ac:dyDescent="0.3">
      <c r="A2011" t="s">
        <v>96</v>
      </c>
      <c r="B2011" t="s">
        <v>97</v>
      </c>
      <c r="C2011" t="s">
        <v>88</v>
      </c>
      <c r="D2011" s="29">
        <v>45787</v>
      </c>
      <c r="E2011" s="161">
        <v>0</v>
      </c>
      <c r="F2011" s="161">
        <v>0</v>
      </c>
      <c r="G2011" s="161">
        <v>0</v>
      </c>
      <c r="H2011" s="161">
        <v>0</v>
      </c>
      <c r="L2011">
        <v>15</v>
      </c>
      <c r="R2011">
        <v>161.579892</v>
      </c>
      <c r="S2011">
        <v>161.579892</v>
      </c>
      <c r="T2011" s="194">
        <v>161.579892</v>
      </c>
      <c r="U2011" t="s">
        <v>193</v>
      </c>
      <c r="V2011">
        <v>45475.339421296296</v>
      </c>
    </row>
    <row r="2012" spans="1:22" x14ac:dyDescent="0.3">
      <c r="A2012" t="s">
        <v>96</v>
      </c>
      <c r="B2012" t="s">
        <v>97</v>
      </c>
      <c r="C2012" t="s">
        <v>93</v>
      </c>
      <c r="D2012" s="29">
        <v>45788</v>
      </c>
      <c r="E2012" s="161">
        <v>0</v>
      </c>
      <c r="F2012" s="161">
        <v>0</v>
      </c>
      <c r="G2012" s="161">
        <v>0</v>
      </c>
      <c r="H2012" s="161">
        <v>0</v>
      </c>
      <c r="R2012">
        <v>0</v>
      </c>
      <c r="S2012">
        <v>0</v>
      </c>
      <c r="T2012" s="194">
        <v>0</v>
      </c>
      <c r="U2012" t="s">
        <v>193</v>
      </c>
      <c r="V2012">
        <v>45444.313472222224</v>
      </c>
    </row>
    <row r="2013" spans="1:22" x14ac:dyDescent="0.3">
      <c r="A2013" t="s">
        <v>96</v>
      </c>
      <c r="B2013" t="s">
        <v>97</v>
      </c>
      <c r="C2013" t="s">
        <v>88</v>
      </c>
      <c r="D2013" s="29">
        <v>45788</v>
      </c>
      <c r="E2013" s="161">
        <v>0</v>
      </c>
      <c r="F2013" s="161">
        <v>0</v>
      </c>
      <c r="G2013" s="161">
        <v>0</v>
      </c>
      <c r="H2013" s="161">
        <v>0</v>
      </c>
      <c r="L2013">
        <v>15</v>
      </c>
      <c r="R2013">
        <v>161.579892</v>
      </c>
      <c r="S2013">
        <v>161.579892</v>
      </c>
      <c r="T2013" s="194">
        <v>161.579892</v>
      </c>
      <c r="U2013" t="s">
        <v>193</v>
      </c>
      <c r="V2013">
        <v>45475.339421296296</v>
      </c>
    </row>
    <row r="2014" spans="1:22" x14ac:dyDescent="0.3">
      <c r="A2014" t="s">
        <v>96</v>
      </c>
      <c r="B2014" t="s">
        <v>97</v>
      </c>
      <c r="C2014" t="s">
        <v>93</v>
      </c>
      <c r="D2014" s="29">
        <v>45789</v>
      </c>
      <c r="E2014" s="161">
        <v>0</v>
      </c>
      <c r="F2014" s="161">
        <v>0</v>
      </c>
      <c r="G2014" s="161">
        <v>0</v>
      </c>
      <c r="H2014" s="161">
        <v>0</v>
      </c>
      <c r="R2014">
        <v>0</v>
      </c>
      <c r="S2014">
        <v>0</v>
      </c>
      <c r="T2014" s="194">
        <v>0</v>
      </c>
      <c r="U2014" t="s">
        <v>193</v>
      </c>
      <c r="V2014">
        <v>45444.313472222224</v>
      </c>
    </row>
    <row r="2015" spans="1:22" x14ac:dyDescent="0.3">
      <c r="A2015" t="s">
        <v>96</v>
      </c>
      <c r="B2015" t="s">
        <v>97</v>
      </c>
      <c r="C2015" t="s">
        <v>88</v>
      </c>
      <c r="D2015" s="29">
        <v>45789</v>
      </c>
      <c r="E2015" s="161">
        <v>0</v>
      </c>
      <c r="F2015" s="161">
        <v>0</v>
      </c>
      <c r="G2015" s="161">
        <v>0</v>
      </c>
      <c r="H2015" s="161">
        <v>0</v>
      </c>
      <c r="L2015">
        <v>15</v>
      </c>
      <c r="R2015">
        <v>161.579892</v>
      </c>
      <c r="S2015">
        <v>161.579892</v>
      </c>
      <c r="T2015" s="194">
        <v>161.579892</v>
      </c>
      <c r="U2015" t="s">
        <v>193</v>
      </c>
      <c r="V2015">
        <v>45475.339421296296</v>
      </c>
    </row>
    <row r="2016" spans="1:22" x14ac:dyDescent="0.3">
      <c r="A2016" t="s">
        <v>96</v>
      </c>
      <c r="B2016" t="s">
        <v>97</v>
      </c>
      <c r="C2016" t="s">
        <v>93</v>
      </c>
      <c r="D2016" s="29">
        <v>45790</v>
      </c>
      <c r="E2016" s="161">
        <v>0</v>
      </c>
      <c r="F2016" s="161">
        <v>0</v>
      </c>
      <c r="G2016" s="161">
        <v>0</v>
      </c>
      <c r="H2016" s="161">
        <v>0</v>
      </c>
      <c r="R2016">
        <v>0</v>
      </c>
      <c r="S2016">
        <v>0</v>
      </c>
      <c r="T2016" s="194">
        <v>0</v>
      </c>
      <c r="U2016" t="s">
        <v>193</v>
      </c>
      <c r="V2016">
        <v>45444.313483796293</v>
      </c>
    </row>
    <row r="2017" spans="1:22" x14ac:dyDescent="0.3">
      <c r="A2017" t="s">
        <v>96</v>
      </c>
      <c r="B2017" t="s">
        <v>97</v>
      </c>
      <c r="C2017" t="s">
        <v>88</v>
      </c>
      <c r="D2017" s="29">
        <v>45790</v>
      </c>
      <c r="E2017" s="161">
        <v>0</v>
      </c>
      <c r="F2017" s="161">
        <v>0</v>
      </c>
      <c r="G2017" s="161">
        <v>0</v>
      </c>
      <c r="H2017" s="161">
        <v>0</v>
      </c>
      <c r="L2017">
        <v>15</v>
      </c>
      <c r="R2017">
        <v>161.579892</v>
      </c>
      <c r="S2017">
        <v>161.579892</v>
      </c>
      <c r="T2017" s="194">
        <v>161.579892</v>
      </c>
      <c r="U2017" t="s">
        <v>193</v>
      </c>
      <c r="V2017">
        <v>45475.339421296296</v>
      </c>
    </row>
    <row r="2018" spans="1:22" x14ac:dyDescent="0.3">
      <c r="A2018" t="s">
        <v>96</v>
      </c>
      <c r="B2018" t="s">
        <v>97</v>
      </c>
      <c r="C2018" t="s">
        <v>93</v>
      </c>
      <c r="D2018" s="29">
        <v>45791</v>
      </c>
      <c r="E2018" s="161">
        <v>0</v>
      </c>
      <c r="F2018" s="161">
        <v>0</v>
      </c>
      <c r="G2018" s="161">
        <v>0</v>
      </c>
      <c r="H2018" s="161">
        <v>0</v>
      </c>
      <c r="R2018">
        <v>0</v>
      </c>
      <c r="S2018">
        <v>0</v>
      </c>
      <c r="T2018" s="194">
        <v>0</v>
      </c>
      <c r="U2018" t="s">
        <v>193</v>
      </c>
      <c r="V2018">
        <v>45444.313483796293</v>
      </c>
    </row>
    <row r="2019" spans="1:22" x14ac:dyDescent="0.3">
      <c r="A2019" t="s">
        <v>96</v>
      </c>
      <c r="B2019" t="s">
        <v>97</v>
      </c>
      <c r="C2019" t="s">
        <v>88</v>
      </c>
      <c r="D2019" s="29">
        <v>45791</v>
      </c>
      <c r="E2019" s="161">
        <v>0</v>
      </c>
      <c r="F2019" s="161">
        <v>0</v>
      </c>
      <c r="G2019" s="161">
        <v>0</v>
      </c>
      <c r="H2019" s="161">
        <v>0</v>
      </c>
      <c r="L2019">
        <v>15</v>
      </c>
      <c r="R2019">
        <v>161.579892</v>
      </c>
      <c r="S2019">
        <v>161.579892</v>
      </c>
      <c r="T2019" s="194">
        <v>161.579892</v>
      </c>
      <c r="U2019" t="s">
        <v>193</v>
      </c>
      <c r="V2019">
        <v>45475.339421296296</v>
      </c>
    </row>
    <row r="2020" spans="1:22" x14ac:dyDescent="0.3">
      <c r="A2020" t="s">
        <v>96</v>
      </c>
      <c r="B2020" t="s">
        <v>97</v>
      </c>
      <c r="C2020" t="s">
        <v>93</v>
      </c>
      <c r="D2020" s="29">
        <v>45792</v>
      </c>
      <c r="E2020" s="161">
        <v>0</v>
      </c>
      <c r="F2020" s="161">
        <v>0</v>
      </c>
      <c r="G2020" s="161">
        <v>0</v>
      </c>
      <c r="H2020" s="161">
        <v>0</v>
      </c>
      <c r="R2020">
        <v>0</v>
      </c>
      <c r="S2020">
        <v>0</v>
      </c>
      <c r="T2020" s="194">
        <v>0</v>
      </c>
      <c r="U2020" t="s">
        <v>193</v>
      </c>
      <c r="V2020">
        <v>45444.31349537037</v>
      </c>
    </row>
    <row r="2021" spans="1:22" x14ac:dyDescent="0.3">
      <c r="A2021" t="s">
        <v>96</v>
      </c>
      <c r="B2021" t="s">
        <v>97</v>
      </c>
      <c r="C2021" t="s">
        <v>88</v>
      </c>
      <c r="D2021" s="29">
        <v>45792</v>
      </c>
      <c r="E2021" s="161">
        <v>0</v>
      </c>
      <c r="F2021" s="161">
        <v>0</v>
      </c>
      <c r="G2021" s="161">
        <v>0</v>
      </c>
      <c r="H2021" s="161">
        <v>0</v>
      </c>
      <c r="L2021">
        <v>15</v>
      </c>
      <c r="R2021">
        <v>161.579892</v>
      </c>
      <c r="S2021">
        <v>161.579892</v>
      </c>
      <c r="T2021" s="194">
        <v>161.579892</v>
      </c>
      <c r="U2021" t="s">
        <v>193</v>
      </c>
      <c r="V2021">
        <v>45475.339421296296</v>
      </c>
    </row>
    <row r="2022" spans="1:22" x14ac:dyDescent="0.3">
      <c r="A2022" t="s">
        <v>96</v>
      </c>
      <c r="B2022" t="s">
        <v>97</v>
      </c>
      <c r="C2022" t="s">
        <v>93</v>
      </c>
      <c r="D2022" s="29">
        <v>45793</v>
      </c>
      <c r="E2022" s="161">
        <v>0</v>
      </c>
      <c r="F2022" s="161">
        <v>0</v>
      </c>
      <c r="G2022" s="161">
        <v>0</v>
      </c>
      <c r="H2022" s="161">
        <v>0</v>
      </c>
      <c r="R2022">
        <v>0</v>
      </c>
      <c r="S2022">
        <v>0</v>
      </c>
      <c r="T2022" s="194">
        <v>0</v>
      </c>
      <c r="U2022" t="s">
        <v>193</v>
      </c>
      <c r="V2022">
        <v>45444.31349537037</v>
      </c>
    </row>
    <row r="2023" spans="1:22" x14ac:dyDescent="0.3">
      <c r="A2023" t="s">
        <v>96</v>
      </c>
      <c r="B2023" t="s">
        <v>97</v>
      </c>
      <c r="C2023" t="s">
        <v>88</v>
      </c>
      <c r="D2023" s="29">
        <v>45793</v>
      </c>
      <c r="E2023" s="161">
        <v>0</v>
      </c>
      <c r="F2023" s="161">
        <v>0</v>
      </c>
      <c r="G2023" s="161">
        <v>0</v>
      </c>
      <c r="H2023" s="161">
        <v>0</v>
      </c>
      <c r="L2023">
        <v>15</v>
      </c>
      <c r="R2023">
        <v>161.579892</v>
      </c>
      <c r="S2023">
        <v>161.579892</v>
      </c>
      <c r="T2023" s="194">
        <v>161.579892</v>
      </c>
      <c r="U2023" t="s">
        <v>193</v>
      </c>
      <c r="V2023">
        <v>45475.339432870373</v>
      </c>
    </row>
    <row r="2024" spans="1:22" x14ac:dyDescent="0.3">
      <c r="A2024" t="s">
        <v>96</v>
      </c>
      <c r="B2024" t="s">
        <v>97</v>
      </c>
      <c r="C2024" t="s">
        <v>93</v>
      </c>
      <c r="D2024" s="29">
        <v>45794</v>
      </c>
      <c r="E2024" s="161">
        <v>0</v>
      </c>
      <c r="F2024" s="161">
        <v>0</v>
      </c>
      <c r="G2024" s="161">
        <v>0</v>
      </c>
      <c r="H2024" s="161">
        <v>0</v>
      </c>
      <c r="R2024">
        <v>0</v>
      </c>
      <c r="S2024">
        <v>0</v>
      </c>
      <c r="T2024" s="194">
        <v>0</v>
      </c>
      <c r="U2024" t="s">
        <v>193</v>
      </c>
      <c r="V2024">
        <v>45444.31349537037</v>
      </c>
    </row>
    <row r="2025" spans="1:22" x14ac:dyDescent="0.3">
      <c r="A2025" t="s">
        <v>96</v>
      </c>
      <c r="B2025" t="s">
        <v>97</v>
      </c>
      <c r="C2025" t="s">
        <v>88</v>
      </c>
      <c r="D2025" s="29">
        <v>45794</v>
      </c>
      <c r="E2025" s="161">
        <v>0</v>
      </c>
      <c r="F2025" s="161">
        <v>0</v>
      </c>
      <c r="G2025" s="161">
        <v>0</v>
      </c>
      <c r="H2025" s="161">
        <v>0</v>
      </c>
      <c r="L2025">
        <v>15</v>
      </c>
      <c r="R2025">
        <v>161.579892</v>
      </c>
      <c r="S2025">
        <v>161.579892</v>
      </c>
      <c r="T2025" s="194">
        <v>161.579892</v>
      </c>
      <c r="U2025" t="s">
        <v>193</v>
      </c>
      <c r="V2025">
        <v>45475.339421296296</v>
      </c>
    </row>
    <row r="2026" spans="1:22" x14ac:dyDescent="0.3">
      <c r="A2026" t="s">
        <v>96</v>
      </c>
      <c r="B2026" t="s">
        <v>97</v>
      </c>
      <c r="C2026" t="s">
        <v>93</v>
      </c>
      <c r="D2026" s="29">
        <v>45795</v>
      </c>
      <c r="E2026" s="161">
        <v>0</v>
      </c>
      <c r="F2026" s="161">
        <v>0</v>
      </c>
      <c r="G2026" s="161">
        <v>0</v>
      </c>
      <c r="H2026" s="161">
        <v>0</v>
      </c>
      <c r="R2026">
        <v>0</v>
      </c>
      <c r="S2026">
        <v>0</v>
      </c>
      <c r="T2026" s="194">
        <v>0</v>
      </c>
      <c r="U2026" t="s">
        <v>193</v>
      </c>
      <c r="V2026">
        <v>45444.313506944447</v>
      </c>
    </row>
    <row r="2027" spans="1:22" x14ac:dyDescent="0.3">
      <c r="A2027" t="s">
        <v>96</v>
      </c>
      <c r="B2027" t="s">
        <v>97</v>
      </c>
      <c r="C2027" t="s">
        <v>88</v>
      </c>
      <c r="D2027" s="29">
        <v>45795</v>
      </c>
      <c r="E2027" s="161">
        <v>0</v>
      </c>
      <c r="F2027" s="161">
        <v>0</v>
      </c>
      <c r="G2027" s="161">
        <v>0</v>
      </c>
      <c r="H2027" s="161">
        <v>0</v>
      </c>
      <c r="L2027">
        <v>15</v>
      </c>
      <c r="R2027">
        <v>161.579892</v>
      </c>
      <c r="S2027">
        <v>161.579892</v>
      </c>
      <c r="T2027" s="194">
        <v>161.579892</v>
      </c>
      <c r="U2027" t="s">
        <v>193</v>
      </c>
      <c r="V2027">
        <v>45475.339421296296</v>
      </c>
    </row>
    <row r="2028" spans="1:22" x14ac:dyDescent="0.3">
      <c r="A2028" t="s">
        <v>96</v>
      </c>
      <c r="B2028" t="s">
        <v>97</v>
      </c>
      <c r="C2028" t="s">
        <v>93</v>
      </c>
      <c r="D2028" s="29">
        <v>45796</v>
      </c>
      <c r="E2028" s="161">
        <v>0</v>
      </c>
      <c r="F2028" s="161">
        <v>0</v>
      </c>
      <c r="G2028" s="161">
        <v>0</v>
      </c>
      <c r="H2028" s="161">
        <v>0</v>
      </c>
      <c r="R2028">
        <v>0</v>
      </c>
      <c r="S2028">
        <v>0</v>
      </c>
      <c r="T2028" s="194">
        <v>0</v>
      </c>
      <c r="U2028" t="s">
        <v>193</v>
      </c>
      <c r="V2028">
        <v>45444.31349537037</v>
      </c>
    </row>
    <row r="2029" spans="1:22" x14ac:dyDescent="0.3">
      <c r="A2029" t="s">
        <v>96</v>
      </c>
      <c r="B2029" t="s">
        <v>97</v>
      </c>
      <c r="C2029" t="s">
        <v>88</v>
      </c>
      <c r="D2029" s="29">
        <v>45796</v>
      </c>
      <c r="E2029" s="161">
        <v>0</v>
      </c>
      <c r="F2029" s="161">
        <v>0</v>
      </c>
      <c r="G2029" s="161">
        <v>0</v>
      </c>
      <c r="H2029" s="161">
        <v>0</v>
      </c>
      <c r="L2029">
        <v>15</v>
      </c>
      <c r="R2029">
        <v>161.579892</v>
      </c>
      <c r="S2029">
        <v>161.579892</v>
      </c>
      <c r="T2029" s="194">
        <v>161.579892</v>
      </c>
      <c r="U2029" t="s">
        <v>193</v>
      </c>
      <c r="V2029">
        <v>45475.339432870373</v>
      </c>
    </row>
    <row r="2030" spans="1:22" x14ac:dyDescent="0.3">
      <c r="A2030" t="s">
        <v>96</v>
      </c>
      <c r="B2030" t="s">
        <v>97</v>
      </c>
      <c r="C2030" t="s">
        <v>93</v>
      </c>
      <c r="D2030" s="29">
        <v>45797</v>
      </c>
      <c r="E2030" s="161">
        <v>0</v>
      </c>
      <c r="F2030" s="161">
        <v>0</v>
      </c>
      <c r="G2030" s="161">
        <v>0</v>
      </c>
      <c r="H2030" s="161">
        <v>0</v>
      </c>
      <c r="R2030">
        <v>0</v>
      </c>
      <c r="S2030">
        <v>0</v>
      </c>
      <c r="T2030" s="194">
        <v>0</v>
      </c>
      <c r="U2030" t="s">
        <v>193</v>
      </c>
      <c r="V2030">
        <v>45444.313506944447</v>
      </c>
    </row>
    <row r="2031" spans="1:22" x14ac:dyDescent="0.3">
      <c r="A2031" t="s">
        <v>96</v>
      </c>
      <c r="B2031" t="s">
        <v>97</v>
      </c>
      <c r="C2031" t="s">
        <v>88</v>
      </c>
      <c r="D2031" s="29">
        <v>45797</v>
      </c>
      <c r="E2031" s="161">
        <v>0</v>
      </c>
      <c r="F2031" s="161">
        <v>0</v>
      </c>
      <c r="G2031" s="161">
        <v>0</v>
      </c>
      <c r="H2031" s="161">
        <v>0</v>
      </c>
      <c r="L2031">
        <v>15</v>
      </c>
      <c r="R2031">
        <v>161.579892</v>
      </c>
      <c r="S2031">
        <v>161.579892</v>
      </c>
      <c r="T2031" s="194">
        <v>161.579892</v>
      </c>
      <c r="U2031" t="s">
        <v>193</v>
      </c>
      <c r="V2031">
        <v>45475.339421296296</v>
      </c>
    </row>
    <row r="2032" spans="1:22" x14ac:dyDescent="0.3">
      <c r="A2032" t="s">
        <v>96</v>
      </c>
      <c r="B2032" t="s">
        <v>97</v>
      </c>
      <c r="C2032" t="s">
        <v>93</v>
      </c>
      <c r="D2032" s="29">
        <v>45798</v>
      </c>
      <c r="E2032" s="161">
        <v>0</v>
      </c>
      <c r="F2032" s="161">
        <v>0</v>
      </c>
      <c r="G2032" s="161">
        <v>0</v>
      </c>
      <c r="H2032" s="161">
        <v>0</v>
      </c>
      <c r="R2032">
        <v>0</v>
      </c>
      <c r="S2032">
        <v>0</v>
      </c>
      <c r="T2032" s="194">
        <v>0</v>
      </c>
      <c r="U2032" t="s">
        <v>193</v>
      </c>
      <c r="V2032">
        <v>45444.313506944447</v>
      </c>
    </row>
    <row r="2033" spans="1:22" x14ac:dyDescent="0.3">
      <c r="A2033" t="s">
        <v>96</v>
      </c>
      <c r="B2033" t="s">
        <v>97</v>
      </c>
      <c r="C2033" t="s">
        <v>88</v>
      </c>
      <c r="D2033" s="29">
        <v>45798</v>
      </c>
      <c r="E2033" s="161">
        <v>0</v>
      </c>
      <c r="F2033" s="161">
        <v>0</v>
      </c>
      <c r="G2033" s="161">
        <v>0</v>
      </c>
      <c r="H2033" s="161">
        <v>0</v>
      </c>
      <c r="L2033">
        <v>15</v>
      </c>
      <c r="R2033">
        <v>161.579892</v>
      </c>
      <c r="S2033">
        <v>161.579892</v>
      </c>
      <c r="T2033" s="194">
        <v>161.579892</v>
      </c>
      <c r="U2033" t="s">
        <v>193</v>
      </c>
      <c r="V2033">
        <v>45475.339432870373</v>
      </c>
    </row>
    <row r="2034" spans="1:22" x14ac:dyDescent="0.3">
      <c r="A2034" t="s">
        <v>96</v>
      </c>
      <c r="B2034" t="s">
        <v>97</v>
      </c>
      <c r="C2034" t="s">
        <v>93</v>
      </c>
      <c r="D2034" s="29">
        <v>45799</v>
      </c>
      <c r="E2034" s="161">
        <v>0</v>
      </c>
      <c r="F2034" s="161">
        <v>0</v>
      </c>
      <c r="G2034" s="161">
        <v>0</v>
      </c>
      <c r="H2034" s="161">
        <v>0</v>
      </c>
      <c r="R2034">
        <v>0</v>
      </c>
      <c r="S2034">
        <v>0</v>
      </c>
      <c r="T2034" s="194">
        <v>0</v>
      </c>
      <c r="U2034" t="s">
        <v>193</v>
      </c>
      <c r="V2034">
        <v>45444.313518518517</v>
      </c>
    </row>
    <row r="2035" spans="1:22" x14ac:dyDescent="0.3">
      <c r="A2035" t="s">
        <v>96</v>
      </c>
      <c r="B2035" t="s">
        <v>97</v>
      </c>
      <c r="C2035" t="s">
        <v>88</v>
      </c>
      <c r="D2035" s="29">
        <v>45799</v>
      </c>
      <c r="E2035" s="161">
        <v>0</v>
      </c>
      <c r="F2035" s="161">
        <v>0</v>
      </c>
      <c r="G2035" s="161">
        <v>0</v>
      </c>
      <c r="H2035" s="161">
        <v>0</v>
      </c>
      <c r="L2035">
        <v>15</v>
      </c>
      <c r="R2035">
        <v>161.579892</v>
      </c>
      <c r="S2035">
        <v>161.579892</v>
      </c>
      <c r="T2035" s="194">
        <v>161.579892</v>
      </c>
      <c r="U2035" t="s">
        <v>193</v>
      </c>
      <c r="V2035">
        <v>45475.339421296296</v>
      </c>
    </row>
    <row r="2036" spans="1:22" x14ac:dyDescent="0.3">
      <c r="A2036" t="s">
        <v>96</v>
      </c>
      <c r="B2036" t="s">
        <v>97</v>
      </c>
      <c r="C2036" t="s">
        <v>93</v>
      </c>
      <c r="D2036" s="29">
        <v>45800</v>
      </c>
      <c r="E2036" s="161">
        <v>0</v>
      </c>
      <c r="F2036" s="161">
        <v>0</v>
      </c>
      <c r="G2036" s="161">
        <v>0</v>
      </c>
      <c r="H2036" s="161">
        <v>0</v>
      </c>
      <c r="R2036">
        <v>0</v>
      </c>
      <c r="S2036">
        <v>0</v>
      </c>
      <c r="T2036" s="194">
        <v>0</v>
      </c>
      <c r="U2036" t="s">
        <v>193</v>
      </c>
      <c r="V2036">
        <v>45444.313530092593</v>
      </c>
    </row>
    <row r="2037" spans="1:22" x14ac:dyDescent="0.3">
      <c r="A2037" t="s">
        <v>96</v>
      </c>
      <c r="B2037" t="s">
        <v>97</v>
      </c>
      <c r="C2037" t="s">
        <v>88</v>
      </c>
      <c r="D2037" s="29">
        <v>45800</v>
      </c>
      <c r="E2037" s="161">
        <v>0</v>
      </c>
      <c r="F2037" s="161">
        <v>0</v>
      </c>
      <c r="G2037" s="161">
        <v>0</v>
      </c>
      <c r="H2037" s="161">
        <v>0</v>
      </c>
      <c r="L2037">
        <v>15</v>
      </c>
      <c r="R2037">
        <v>161.579892</v>
      </c>
      <c r="S2037">
        <v>161.579892</v>
      </c>
      <c r="T2037" s="194">
        <v>161.579892</v>
      </c>
      <c r="U2037" t="s">
        <v>193</v>
      </c>
      <c r="V2037">
        <v>45475.339432870373</v>
      </c>
    </row>
    <row r="2038" spans="1:22" x14ac:dyDescent="0.3">
      <c r="A2038" t="s">
        <v>96</v>
      </c>
      <c r="B2038" t="s">
        <v>97</v>
      </c>
      <c r="C2038" t="s">
        <v>93</v>
      </c>
      <c r="D2038" s="29">
        <v>45801</v>
      </c>
      <c r="E2038" s="161">
        <v>0</v>
      </c>
      <c r="F2038" s="161">
        <v>0</v>
      </c>
      <c r="G2038" s="161">
        <v>0</v>
      </c>
      <c r="H2038" s="161">
        <v>0</v>
      </c>
      <c r="R2038">
        <v>0</v>
      </c>
      <c r="S2038">
        <v>0</v>
      </c>
      <c r="T2038" s="194">
        <v>0</v>
      </c>
      <c r="U2038" t="s">
        <v>193</v>
      </c>
      <c r="V2038">
        <v>45444.313518518517</v>
      </c>
    </row>
    <row r="2039" spans="1:22" x14ac:dyDescent="0.3">
      <c r="A2039" t="s">
        <v>96</v>
      </c>
      <c r="B2039" t="s">
        <v>97</v>
      </c>
      <c r="C2039" t="s">
        <v>88</v>
      </c>
      <c r="D2039" s="29">
        <v>45801</v>
      </c>
      <c r="E2039" s="161">
        <v>0</v>
      </c>
      <c r="F2039" s="161">
        <v>0</v>
      </c>
      <c r="G2039" s="161">
        <v>0</v>
      </c>
      <c r="H2039" s="161">
        <v>0</v>
      </c>
      <c r="L2039">
        <v>15</v>
      </c>
      <c r="R2039">
        <v>161.579892</v>
      </c>
      <c r="S2039">
        <v>161.579892</v>
      </c>
      <c r="T2039" s="194">
        <v>161.579892</v>
      </c>
      <c r="U2039" t="s">
        <v>193</v>
      </c>
      <c r="V2039">
        <v>45475.339432870373</v>
      </c>
    </row>
    <row r="2040" spans="1:22" x14ac:dyDescent="0.3">
      <c r="A2040" t="s">
        <v>96</v>
      </c>
      <c r="B2040" t="s">
        <v>97</v>
      </c>
      <c r="C2040" t="s">
        <v>93</v>
      </c>
      <c r="D2040" s="29">
        <v>45802</v>
      </c>
      <c r="E2040" s="161">
        <v>0</v>
      </c>
      <c r="F2040" s="161">
        <v>0</v>
      </c>
      <c r="G2040" s="161">
        <v>0</v>
      </c>
      <c r="H2040" s="161">
        <v>0</v>
      </c>
      <c r="R2040">
        <v>0</v>
      </c>
      <c r="S2040">
        <v>0</v>
      </c>
      <c r="T2040" s="194">
        <v>0</v>
      </c>
      <c r="U2040" t="s">
        <v>193</v>
      </c>
      <c r="V2040">
        <v>45444.313518518517</v>
      </c>
    </row>
    <row r="2041" spans="1:22" x14ac:dyDescent="0.3">
      <c r="A2041" t="s">
        <v>96</v>
      </c>
      <c r="B2041" t="s">
        <v>97</v>
      </c>
      <c r="C2041" t="s">
        <v>88</v>
      </c>
      <c r="D2041" s="29">
        <v>45802</v>
      </c>
      <c r="E2041" s="161">
        <v>0</v>
      </c>
      <c r="F2041" s="161">
        <v>0</v>
      </c>
      <c r="G2041" s="161">
        <v>0</v>
      </c>
      <c r="H2041" s="161">
        <v>0</v>
      </c>
      <c r="L2041">
        <v>15</v>
      </c>
      <c r="R2041">
        <v>161.579892</v>
      </c>
      <c r="S2041">
        <v>161.579892</v>
      </c>
      <c r="T2041" s="194">
        <v>161.579892</v>
      </c>
      <c r="U2041" t="s">
        <v>193</v>
      </c>
      <c r="V2041">
        <v>45475.339421296296</v>
      </c>
    </row>
    <row r="2042" spans="1:22" x14ac:dyDescent="0.3">
      <c r="A2042" t="s">
        <v>96</v>
      </c>
      <c r="B2042" t="s">
        <v>97</v>
      </c>
      <c r="C2042" t="s">
        <v>93</v>
      </c>
      <c r="D2042" s="29">
        <v>45803</v>
      </c>
      <c r="E2042" s="161">
        <v>0</v>
      </c>
      <c r="F2042" s="161">
        <v>0</v>
      </c>
      <c r="G2042" s="161">
        <v>0</v>
      </c>
      <c r="H2042" s="161">
        <v>0</v>
      </c>
      <c r="R2042">
        <v>0</v>
      </c>
      <c r="S2042">
        <v>0</v>
      </c>
      <c r="T2042" s="194">
        <v>0</v>
      </c>
      <c r="U2042" t="s">
        <v>193</v>
      </c>
      <c r="V2042">
        <v>45444.313530092593</v>
      </c>
    </row>
    <row r="2043" spans="1:22" x14ac:dyDescent="0.3">
      <c r="A2043" t="s">
        <v>96</v>
      </c>
      <c r="B2043" t="s">
        <v>97</v>
      </c>
      <c r="C2043" t="s">
        <v>88</v>
      </c>
      <c r="D2043" s="29">
        <v>45803</v>
      </c>
      <c r="E2043" s="161">
        <v>0</v>
      </c>
      <c r="F2043" s="161">
        <v>0</v>
      </c>
      <c r="G2043" s="161">
        <v>0</v>
      </c>
      <c r="H2043" s="161">
        <v>0</v>
      </c>
      <c r="L2043">
        <v>15</v>
      </c>
      <c r="R2043">
        <v>161.579892</v>
      </c>
      <c r="S2043">
        <v>161.579892</v>
      </c>
      <c r="T2043" s="194">
        <v>161.579892</v>
      </c>
      <c r="U2043" t="s">
        <v>193</v>
      </c>
      <c r="V2043">
        <v>45475.339421296296</v>
      </c>
    </row>
    <row r="2044" spans="1:22" x14ac:dyDescent="0.3">
      <c r="A2044" t="s">
        <v>96</v>
      </c>
      <c r="B2044" t="s">
        <v>97</v>
      </c>
      <c r="C2044" t="s">
        <v>93</v>
      </c>
      <c r="D2044" s="29">
        <v>45804</v>
      </c>
      <c r="E2044" s="161">
        <v>0</v>
      </c>
      <c r="F2044" s="161">
        <v>0</v>
      </c>
      <c r="G2044" s="161">
        <v>0</v>
      </c>
      <c r="H2044" s="161">
        <v>0</v>
      </c>
      <c r="R2044">
        <v>0</v>
      </c>
      <c r="S2044">
        <v>0</v>
      </c>
      <c r="T2044" s="194">
        <v>0</v>
      </c>
      <c r="U2044" t="s">
        <v>193</v>
      </c>
      <c r="V2044">
        <v>45444.313530092593</v>
      </c>
    </row>
    <row r="2045" spans="1:22" x14ac:dyDescent="0.3">
      <c r="A2045" t="s">
        <v>96</v>
      </c>
      <c r="B2045" t="s">
        <v>97</v>
      </c>
      <c r="C2045" t="s">
        <v>88</v>
      </c>
      <c r="D2045" s="29">
        <v>45804</v>
      </c>
      <c r="E2045" s="161">
        <v>0</v>
      </c>
      <c r="F2045" s="161">
        <v>0</v>
      </c>
      <c r="G2045" s="161">
        <v>0</v>
      </c>
      <c r="H2045" s="161">
        <v>0</v>
      </c>
      <c r="L2045">
        <v>15</v>
      </c>
      <c r="R2045">
        <v>161.579892</v>
      </c>
      <c r="S2045">
        <v>161.579892</v>
      </c>
      <c r="T2045" s="194">
        <v>161.579892</v>
      </c>
      <c r="U2045" t="s">
        <v>193</v>
      </c>
      <c r="V2045">
        <v>45475.339421296296</v>
      </c>
    </row>
    <row r="2046" spans="1:22" x14ac:dyDescent="0.3">
      <c r="A2046" t="s">
        <v>96</v>
      </c>
      <c r="B2046" t="s">
        <v>97</v>
      </c>
      <c r="C2046" t="s">
        <v>93</v>
      </c>
      <c r="D2046" s="29">
        <v>45805</v>
      </c>
      <c r="E2046" s="161">
        <v>0</v>
      </c>
      <c r="F2046" s="161">
        <v>0</v>
      </c>
      <c r="G2046" s="161">
        <v>0</v>
      </c>
      <c r="H2046" s="161">
        <v>0</v>
      </c>
      <c r="R2046">
        <v>0</v>
      </c>
      <c r="S2046">
        <v>0</v>
      </c>
      <c r="T2046" s="194">
        <v>0</v>
      </c>
      <c r="U2046" t="s">
        <v>193</v>
      </c>
      <c r="V2046">
        <v>45444.313530092593</v>
      </c>
    </row>
    <row r="2047" spans="1:22" x14ac:dyDescent="0.3">
      <c r="A2047" t="s">
        <v>96</v>
      </c>
      <c r="B2047" t="s">
        <v>97</v>
      </c>
      <c r="C2047" t="s">
        <v>88</v>
      </c>
      <c r="D2047" s="29">
        <v>45805</v>
      </c>
      <c r="E2047" s="161">
        <v>0</v>
      </c>
      <c r="F2047" s="161">
        <v>0</v>
      </c>
      <c r="G2047" s="161">
        <v>0</v>
      </c>
      <c r="H2047" s="161">
        <v>0</v>
      </c>
      <c r="L2047">
        <v>15</v>
      </c>
      <c r="R2047">
        <v>161.579892</v>
      </c>
      <c r="S2047">
        <v>161.579892</v>
      </c>
      <c r="T2047" s="194">
        <v>161.579892</v>
      </c>
      <c r="U2047" t="s">
        <v>193</v>
      </c>
      <c r="V2047">
        <v>45475.339432870373</v>
      </c>
    </row>
    <row r="2048" spans="1:22" x14ac:dyDescent="0.3">
      <c r="A2048" t="s">
        <v>96</v>
      </c>
      <c r="B2048" t="s">
        <v>97</v>
      </c>
      <c r="C2048" t="s">
        <v>93</v>
      </c>
      <c r="D2048" s="29">
        <v>45806</v>
      </c>
      <c r="E2048" s="161">
        <v>0</v>
      </c>
      <c r="F2048" s="161">
        <v>0</v>
      </c>
      <c r="G2048" s="161">
        <v>0</v>
      </c>
      <c r="H2048" s="161">
        <v>0</v>
      </c>
      <c r="R2048">
        <v>0</v>
      </c>
      <c r="S2048">
        <v>0</v>
      </c>
      <c r="T2048" s="194">
        <v>0</v>
      </c>
      <c r="U2048" t="s">
        <v>193</v>
      </c>
      <c r="V2048">
        <v>45444.313530092593</v>
      </c>
    </row>
    <row r="2049" spans="1:22" x14ac:dyDescent="0.3">
      <c r="A2049" t="s">
        <v>96</v>
      </c>
      <c r="B2049" t="s">
        <v>97</v>
      </c>
      <c r="C2049" t="s">
        <v>88</v>
      </c>
      <c r="D2049" s="29">
        <v>45806</v>
      </c>
      <c r="E2049" s="161">
        <v>0</v>
      </c>
      <c r="F2049" s="161">
        <v>0</v>
      </c>
      <c r="G2049" s="161">
        <v>0</v>
      </c>
      <c r="H2049" s="161">
        <v>0</v>
      </c>
      <c r="L2049">
        <v>15</v>
      </c>
      <c r="R2049">
        <v>161.579892</v>
      </c>
      <c r="S2049">
        <v>161.579892</v>
      </c>
      <c r="T2049" s="194">
        <v>161.579892</v>
      </c>
      <c r="U2049" t="s">
        <v>193</v>
      </c>
      <c r="V2049">
        <v>45475.339421296296</v>
      </c>
    </row>
    <row r="2050" spans="1:22" x14ac:dyDescent="0.3">
      <c r="A2050" t="s">
        <v>96</v>
      </c>
      <c r="B2050" t="s">
        <v>97</v>
      </c>
      <c r="C2050" t="s">
        <v>93</v>
      </c>
      <c r="D2050" s="29">
        <v>45807</v>
      </c>
      <c r="E2050" s="161">
        <v>0</v>
      </c>
      <c r="F2050" s="161">
        <v>0</v>
      </c>
      <c r="G2050" s="161">
        <v>0</v>
      </c>
      <c r="H2050" s="161">
        <v>0</v>
      </c>
      <c r="R2050">
        <v>0</v>
      </c>
      <c r="S2050">
        <v>0</v>
      </c>
      <c r="T2050" s="194">
        <v>0</v>
      </c>
      <c r="U2050" t="s">
        <v>193</v>
      </c>
      <c r="V2050">
        <v>45444.313530092593</v>
      </c>
    </row>
    <row r="2051" spans="1:22" x14ac:dyDescent="0.3">
      <c r="A2051" t="s">
        <v>96</v>
      </c>
      <c r="B2051" t="s">
        <v>97</v>
      </c>
      <c r="C2051" t="s">
        <v>88</v>
      </c>
      <c r="D2051" s="29">
        <v>45807</v>
      </c>
      <c r="E2051" s="161">
        <v>0</v>
      </c>
      <c r="F2051" s="161">
        <v>0</v>
      </c>
      <c r="G2051" s="161">
        <v>0</v>
      </c>
      <c r="H2051" s="161">
        <v>0</v>
      </c>
      <c r="L2051">
        <v>15</v>
      </c>
      <c r="R2051">
        <v>161.579892</v>
      </c>
      <c r="S2051">
        <v>161.579892</v>
      </c>
      <c r="T2051" s="194">
        <v>161.579892</v>
      </c>
      <c r="U2051" t="s">
        <v>193</v>
      </c>
      <c r="V2051">
        <v>45475.339421296296</v>
      </c>
    </row>
    <row r="2052" spans="1:22" x14ac:dyDescent="0.3">
      <c r="A2052" t="s">
        <v>96</v>
      </c>
      <c r="B2052" t="s">
        <v>97</v>
      </c>
      <c r="C2052" t="s">
        <v>93</v>
      </c>
      <c r="D2052" s="29">
        <v>45808</v>
      </c>
      <c r="E2052" s="161">
        <v>0</v>
      </c>
      <c r="F2052" s="161">
        <v>0</v>
      </c>
      <c r="G2052" s="161">
        <v>0</v>
      </c>
      <c r="H2052" s="161">
        <v>0</v>
      </c>
      <c r="R2052">
        <v>0</v>
      </c>
      <c r="S2052">
        <v>0</v>
      </c>
      <c r="T2052" s="194">
        <v>0</v>
      </c>
      <c r="U2052" t="s">
        <v>193</v>
      </c>
      <c r="V2052">
        <v>45444.31354166667</v>
      </c>
    </row>
    <row r="2053" spans="1:22" x14ac:dyDescent="0.3">
      <c r="A2053" t="s">
        <v>96</v>
      </c>
      <c r="B2053" t="s">
        <v>97</v>
      </c>
      <c r="C2053" t="s">
        <v>88</v>
      </c>
      <c r="D2053" s="29">
        <v>45808</v>
      </c>
      <c r="E2053" s="161">
        <v>0</v>
      </c>
      <c r="F2053" s="161">
        <v>0</v>
      </c>
      <c r="G2053" s="161">
        <v>0</v>
      </c>
      <c r="H2053" s="161">
        <v>0</v>
      </c>
      <c r="L2053">
        <v>15</v>
      </c>
      <c r="R2053">
        <v>161.579892</v>
      </c>
      <c r="S2053">
        <v>161.579892</v>
      </c>
      <c r="T2053" s="194">
        <v>161.579892</v>
      </c>
      <c r="U2053" t="s">
        <v>193</v>
      </c>
      <c r="V2053">
        <v>45475.339421296296</v>
      </c>
    </row>
    <row r="2054" spans="1:22" x14ac:dyDescent="0.3">
      <c r="A2054" t="s">
        <v>96</v>
      </c>
      <c r="B2054" t="s">
        <v>97</v>
      </c>
      <c r="C2054" t="s">
        <v>93</v>
      </c>
      <c r="D2054" s="29">
        <v>45809</v>
      </c>
      <c r="E2054" s="161">
        <v>0</v>
      </c>
      <c r="F2054" s="161">
        <v>0</v>
      </c>
      <c r="G2054" s="161">
        <v>0</v>
      </c>
      <c r="H2054" s="161">
        <v>0</v>
      </c>
      <c r="R2054">
        <v>0</v>
      </c>
      <c r="S2054">
        <v>0</v>
      </c>
      <c r="T2054" s="194">
        <v>0</v>
      </c>
      <c r="U2054" t="s">
        <v>193</v>
      </c>
      <c r="V2054">
        <v>45474.31322916667</v>
      </c>
    </row>
    <row r="2055" spans="1:22" x14ac:dyDescent="0.3">
      <c r="A2055" t="s">
        <v>96</v>
      </c>
      <c r="B2055" t="s">
        <v>97</v>
      </c>
      <c r="C2055" t="s">
        <v>88</v>
      </c>
      <c r="D2055" s="29">
        <v>45809</v>
      </c>
      <c r="E2055" s="161">
        <v>0</v>
      </c>
      <c r="F2055" s="161">
        <v>0</v>
      </c>
      <c r="G2055" s="161">
        <v>0</v>
      </c>
      <c r="H2055" s="161">
        <v>0</v>
      </c>
      <c r="L2055">
        <v>15</v>
      </c>
      <c r="R2055">
        <v>161.579892</v>
      </c>
      <c r="S2055">
        <v>161.579892</v>
      </c>
      <c r="T2055" s="194">
        <v>161.579892</v>
      </c>
      <c r="U2055" t="s">
        <v>193</v>
      </c>
      <c r="V2055">
        <v>45475.339432870373</v>
      </c>
    </row>
    <row r="2056" spans="1:22" x14ac:dyDescent="0.3">
      <c r="A2056" t="s">
        <v>96</v>
      </c>
      <c r="B2056" t="s">
        <v>97</v>
      </c>
      <c r="C2056" t="s">
        <v>93</v>
      </c>
      <c r="D2056" s="29">
        <v>45810</v>
      </c>
      <c r="E2056" s="161">
        <v>0</v>
      </c>
      <c r="F2056" s="161">
        <v>0</v>
      </c>
      <c r="G2056" s="161">
        <v>0</v>
      </c>
      <c r="H2056" s="161">
        <v>0</v>
      </c>
      <c r="R2056">
        <v>0</v>
      </c>
      <c r="S2056">
        <v>0</v>
      </c>
      <c r="T2056" s="194">
        <v>0</v>
      </c>
      <c r="U2056" t="s">
        <v>193</v>
      </c>
      <c r="V2056">
        <v>45474.313287037039</v>
      </c>
    </row>
    <row r="2057" spans="1:22" x14ac:dyDescent="0.3">
      <c r="A2057" t="s">
        <v>96</v>
      </c>
      <c r="B2057" t="s">
        <v>97</v>
      </c>
      <c r="C2057" t="s">
        <v>88</v>
      </c>
      <c r="D2057" s="29">
        <v>45810</v>
      </c>
      <c r="E2057" s="161">
        <v>0</v>
      </c>
      <c r="F2057" s="161">
        <v>0</v>
      </c>
      <c r="G2057" s="161">
        <v>0.78338888851342969</v>
      </c>
      <c r="H2057" s="161">
        <v>0.78338888851342969</v>
      </c>
      <c r="J2057">
        <v>35</v>
      </c>
      <c r="K2057">
        <v>35</v>
      </c>
      <c r="L2057">
        <v>15</v>
      </c>
      <c r="R2057">
        <v>161.579892</v>
      </c>
      <c r="S2057">
        <v>35</v>
      </c>
      <c r="T2057" s="194">
        <v>35</v>
      </c>
      <c r="U2057" t="s">
        <v>193</v>
      </c>
      <c r="V2057">
        <v>45475.339432870373</v>
      </c>
    </row>
    <row r="2058" spans="1:22" x14ac:dyDescent="0.3">
      <c r="A2058" t="s">
        <v>96</v>
      </c>
      <c r="B2058" t="s">
        <v>97</v>
      </c>
      <c r="C2058" t="s">
        <v>93</v>
      </c>
      <c r="D2058" s="29">
        <v>45811</v>
      </c>
      <c r="E2058" s="161">
        <v>0</v>
      </c>
      <c r="F2058" s="161">
        <v>0</v>
      </c>
      <c r="G2058" s="161">
        <v>0</v>
      </c>
      <c r="H2058" s="161">
        <v>0</v>
      </c>
      <c r="R2058">
        <v>0</v>
      </c>
      <c r="S2058">
        <v>0</v>
      </c>
      <c r="T2058" s="194">
        <v>0</v>
      </c>
      <c r="U2058" t="s">
        <v>193</v>
      </c>
      <c r="V2058">
        <v>45474.313379629632</v>
      </c>
    </row>
    <row r="2059" spans="1:22" x14ac:dyDescent="0.3">
      <c r="A2059" t="s">
        <v>96</v>
      </c>
      <c r="B2059" t="s">
        <v>97</v>
      </c>
      <c r="C2059" t="s">
        <v>88</v>
      </c>
      <c r="D2059" s="29">
        <v>45811</v>
      </c>
      <c r="E2059" s="161">
        <v>0</v>
      </c>
      <c r="F2059" s="161">
        <v>0</v>
      </c>
      <c r="G2059" s="161">
        <v>0.78338888851342969</v>
      </c>
      <c r="H2059" s="161">
        <v>0.78338888851342969</v>
      </c>
      <c r="J2059">
        <v>35</v>
      </c>
      <c r="K2059">
        <v>35</v>
      </c>
      <c r="L2059">
        <v>15</v>
      </c>
      <c r="R2059">
        <v>161.579892</v>
      </c>
      <c r="S2059">
        <v>35</v>
      </c>
      <c r="T2059" s="194">
        <v>35</v>
      </c>
      <c r="U2059" t="s">
        <v>193</v>
      </c>
      <c r="V2059">
        <v>45475.339421296296</v>
      </c>
    </row>
    <row r="2060" spans="1:22" x14ac:dyDescent="0.3">
      <c r="A2060" t="s">
        <v>96</v>
      </c>
      <c r="B2060" t="s">
        <v>97</v>
      </c>
      <c r="C2060" t="s">
        <v>93</v>
      </c>
      <c r="D2060" s="29">
        <v>45812</v>
      </c>
      <c r="E2060" s="161">
        <v>0</v>
      </c>
      <c r="F2060" s="161">
        <v>0</v>
      </c>
      <c r="G2060" s="161">
        <v>0</v>
      </c>
      <c r="H2060" s="161">
        <v>0</v>
      </c>
      <c r="R2060">
        <v>0</v>
      </c>
      <c r="S2060">
        <v>0</v>
      </c>
      <c r="T2060" s="194">
        <v>0</v>
      </c>
      <c r="U2060" t="s">
        <v>193</v>
      </c>
      <c r="V2060">
        <v>45474.313379629632</v>
      </c>
    </row>
    <row r="2061" spans="1:22" x14ac:dyDescent="0.3">
      <c r="A2061" t="s">
        <v>96</v>
      </c>
      <c r="B2061" t="s">
        <v>97</v>
      </c>
      <c r="C2061" t="s">
        <v>88</v>
      </c>
      <c r="D2061" s="29">
        <v>45812</v>
      </c>
      <c r="E2061" s="161">
        <v>0</v>
      </c>
      <c r="F2061" s="161">
        <v>0</v>
      </c>
      <c r="G2061" s="161">
        <v>0.78338888851342969</v>
      </c>
      <c r="H2061" s="161">
        <v>0.78338888851342969</v>
      </c>
      <c r="J2061">
        <v>35</v>
      </c>
      <c r="K2061">
        <v>35</v>
      </c>
      <c r="L2061">
        <v>15</v>
      </c>
      <c r="R2061">
        <v>161.579892</v>
      </c>
      <c r="S2061">
        <v>35</v>
      </c>
      <c r="T2061" s="194">
        <v>35</v>
      </c>
      <c r="U2061" t="s">
        <v>193</v>
      </c>
      <c r="V2061">
        <v>45475.339421296296</v>
      </c>
    </row>
    <row r="2062" spans="1:22" x14ac:dyDescent="0.3">
      <c r="A2062" t="s">
        <v>96</v>
      </c>
      <c r="B2062" t="s">
        <v>97</v>
      </c>
      <c r="C2062" t="s">
        <v>93</v>
      </c>
      <c r="D2062" s="29">
        <v>45813</v>
      </c>
      <c r="E2062" s="161">
        <v>0</v>
      </c>
      <c r="F2062" s="161">
        <v>0</v>
      </c>
      <c r="G2062" s="161">
        <v>0</v>
      </c>
      <c r="H2062" s="161">
        <v>0</v>
      </c>
      <c r="R2062">
        <v>0</v>
      </c>
      <c r="S2062">
        <v>0</v>
      </c>
      <c r="T2062" s="194">
        <v>0</v>
      </c>
      <c r="U2062" t="s">
        <v>193</v>
      </c>
      <c r="V2062">
        <v>45474.313379629632</v>
      </c>
    </row>
    <row r="2063" spans="1:22" x14ac:dyDescent="0.3">
      <c r="A2063" t="s">
        <v>96</v>
      </c>
      <c r="B2063" t="s">
        <v>97</v>
      </c>
      <c r="C2063" t="s">
        <v>88</v>
      </c>
      <c r="D2063" s="29">
        <v>45813</v>
      </c>
      <c r="E2063" s="161">
        <v>0</v>
      </c>
      <c r="F2063" s="161">
        <v>0</v>
      </c>
      <c r="G2063" s="161">
        <v>0.78338888851342969</v>
      </c>
      <c r="H2063" s="161">
        <v>0.78338888851342969</v>
      </c>
      <c r="J2063">
        <v>35</v>
      </c>
      <c r="K2063">
        <v>35</v>
      </c>
      <c r="L2063">
        <v>15</v>
      </c>
      <c r="R2063">
        <v>161.579892</v>
      </c>
      <c r="S2063">
        <v>35</v>
      </c>
      <c r="T2063" s="194">
        <v>35</v>
      </c>
      <c r="U2063" t="s">
        <v>193</v>
      </c>
      <c r="V2063">
        <v>45475.339421296296</v>
      </c>
    </row>
    <row r="2064" spans="1:22" x14ac:dyDescent="0.3">
      <c r="A2064" t="s">
        <v>96</v>
      </c>
      <c r="B2064" t="s">
        <v>97</v>
      </c>
      <c r="C2064" t="s">
        <v>93</v>
      </c>
      <c r="D2064" s="29">
        <v>45814</v>
      </c>
      <c r="E2064" s="161">
        <v>0</v>
      </c>
      <c r="F2064" s="161">
        <v>0</v>
      </c>
      <c r="G2064" s="161">
        <v>0</v>
      </c>
      <c r="H2064" s="161">
        <v>0</v>
      </c>
      <c r="R2064">
        <v>0</v>
      </c>
      <c r="S2064">
        <v>0</v>
      </c>
      <c r="T2064" s="194">
        <v>0</v>
      </c>
      <c r="U2064" t="s">
        <v>193</v>
      </c>
      <c r="V2064">
        <v>45474.313391203701</v>
      </c>
    </row>
    <row r="2065" spans="1:22" x14ac:dyDescent="0.3">
      <c r="A2065" t="s">
        <v>96</v>
      </c>
      <c r="B2065" t="s">
        <v>97</v>
      </c>
      <c r="C2065" t="s">
        <v>88</v>
      </c>
      <c r="D2065" s="29">
        <v>45814</v>
      </c>
      <c r="E2065" s="161">
        <v>0</v>
      </c>
      <c r="F2065" s="161">
        <v>0</v>
      </c>
      <c r="G2065" s="161">
        <v>0.78338888851342969</v>
      </c>
      <c r="H2065" s="161">
        <v>0.78338888851342969</v>
      </c>
      <c r="J2065">
        <v>35</v>
      </c>
      <c r="K2065">
        <v>35</v>
      </c>
      <c r="L2065">
        <v>15</v>
      </c>
      <c r="R2065">
        <v>161.579892</v>
      </c>
      <c r="S2065">
        <v>35</v>
      </c>
      <c r="T2065" s="194">
        <v>35</v>
      </c>
      <c r="U2065" t="s">
        <v>193</v>
      </c>
      <c r="V2065">
        <v>45475.339421296296</v>
      </c>
    </row>
    <row r="2066" spans="1:22" x14ac:dyDescent="0.3">
      <c r="A2066" t="s">
        <v>96</v>
      </c>
      <c r="B2066" t="s">
        <v>97</v>
      </c>
      <c r="C2066" t="s">
        <v>93</v>
      </c>
      <c r="D2066" s="29">
        <v>45815</v>
      </c>
      <c r="E2066" s="161">
        <v>0</v>
      </c>
      <c r="F2066" s="161">
        <v>0</v>
      </c>
      <c r="G2066" s="161">
        <v>0</v>
      </c>
      <c r="H2066" s="161">
        <v>0</v>
      </c>
      <c r="R2066">
        <v>0</v>
      </c>
      <c r="S2066">
        <v>0</v>
      </c>
      <c r="T2066" s="194">
        <v>0</v>
      </c>
      <c r="U2066" t="s">
        <v>193</v>
      </c>
      <c r="V2066">
        <v>45474.313391203701</v>
      </c>
    </row>
    <row r="2067" spans="1:22" x14ac:dyDescent="0.3">
      <c r="A2067" t="s">
        <v>96</v>
      </c>
      <c r="B2067" t="s">
        <v>97</v>
      </c>
      <c r="C2067" t="s">
        <v>88</v>
      </c>
      <c r="D2067" s="29">
        <v>45815</v>
      </c>
      <c r="E2067" s="161">
        <v>0</v>
      </c>
      <c r="F2067" s="161">
        <v>0</v>
      </c>
      <c r="G2067" s="161">
        <v>0</v>
      </c>
      <c r="H2067" s="161">
        <v>0</v>
      </c>
      <c r="L2067">
        <v>15</v>
      </c>
      <c r="R2067">
        <v>161.579892</v>
      </c>
      <c r="S2067">
        <v>161.579892</v>
      </c>
      <c r="T2067" s="194">
        <v>161.579892</v>
      </c>
      <c r="U2067" t="s">
        <v>193</v>
      </c>
      <c r="V2067">
        <v>45475.339432870373</v>
      </c>
    </row>
    <row r="2068" spans="1:22" x14ac:dyDescent="0.3">
      <c r="A2068" t="s">
        <v>96</v>
      </c>
      <c r="B2068" t="s">
        <v>97</v>
      </c>
      <c r="C2068" t="s">
        <v>93</v>
      </c>
      <c r="D2068" s="29">
        <v>45816</v>
      </c>
      <c r="E2068" s="161">
        <v>0</v>
      </c>
      <c r="F2068" s="161">
        <v>0</v>
      </c>
      <c r="G2068" s="161">
        <v>0</v>
      </c>
      <c r="H2068" s="161">
        <v>0</v>
      </c>
      <c r="R2068">
        <v>0</v>
      </c>
      <c r="S2068">
        <v>0</v>
      </c>
      <c r="T2068" s="194">
        <v>0</v>
      </c>
      <c r="U2068" t="s">
        <v>193</v>
      </c>
      <c r="V2068">
        <v>45474.313402777778</v>
      </c>
    </row>
    <row r="2069" spans="1:22" x14ac:dyDescent="0.3">
      <c r="A2069" t="s">
        <v>96</v>
      </c>
      <c r="B2069" t="s">
        <v>97</v>
      </c>
      <c r="C2069" t="s">
        <v>88</v>
      </c>
      <c r="D2069" s="29">
        <v>45816</v>
      </c>
      <c r="E2069" s="161">
        <v>0</v>
      </c>
      <c r="F2069" s="161">
        <v>0</v>
      </c>
      <c r="G2069" s="161">
        <v>0</v>
      </c>
      <c r="H2069" s="161">
        <v>0</v>
      </c>
      <c r="L2069">
        <v>15</v>
      </c>
      <c r="R2069">
        <v>161.579892</v>
      </c>
      <c r="S2069">
        <v>161.579892</v>
      </c>
      <c r="T2069" s="194">
        <v>161.579892</v>
      </c>
      <c r="U2069" t="s">
        <v>193</v>
      </c>
      <c r="V2069">
        <v>45475.339421296296</v>
      </c>
    </row>
    <row r="2070" spans="1:22" x14ac:dyDescent="0.3">
      <c r="A2070" t="s">
        <v>96</v>
      </c>
      <c r="B2070" t="s">
        <v>97</v>
      </c>
      <c r="C2070" t="s">
        <v>93</v>
      </c>
      <c r="D2070" s="29">
        <v>45817</v>
      </c>
      <c r="E2070" s="161">
        <v>0</v>
      </c>
      <c r="F2070" s="161">
        <v>0</v>
      </c>
      <c r="G2070" s="161">
        <v>0</v>
      </c>
      <c r="H2070" s="161">
        <v>0</v>
      </c>
      <c r="R2070">
        <v>0</v>
      </c>
      <c r="S2070">
        <v>0</v>
      </c>
      <c r="T2070" s="194">
        <v>0</v>
      </c>
      <c r="U2070" t="s">
        <v>193</v>
      </c>
      <c r="V2070">
        <v>45474.313402777778</v>
      </c>
    </row>
    <row r="2071" spans="1:22" x14ac:dyDescent="0.3">
      <c r="A2071" t="s">
        <v>96</v>
      </c>
      <c r="B2071" t="s">
        <v>97</v>
      </c>
      <c r="C2071" t="s">
        <v>88</v>
      </c>
      <c r="D2071" s="29">
        <v>45817</v>
      </c>
      <c r="E2071" s="161">
        <v>0</v>
      </c>
      <c r="F2071" s="161">
        <v>0</v>
      </c>
      <c r="G2071" s="161">
        <v>0</v>
      </c>
      <c r="H2071" s="161">
        <v>0</v>
      </c>
      <c r="L2071">
        <v>15</v>
      </c>
      <c r="R2071">
        <v>161.579892</v>
      </c>
      <c r="S2071">
        <v>161.579892</v>
      </c>
      <c r="T2071" s="194">
        <v>161.579892</v>
      </c>
      <c r="U2071" t="s">
        <v>193</v>
      </c>
      <c r="V2071">
        <v>45475.339432870373</v>
      </c>
    </row>
    <row r="2072" spans="1:22" x14ac:dyDescent="0.3">
      <c r="A2072" t="s">
        <v>96</v>
      </c>
      <c r="B2072" t="s">
        <v>97</v>
      </c>
      <c r="C2072" t="s">
        <v>93</v>
      </c>
      <c r="D2072" s="29">
        <v>45818</v>
      </c>
      <c r="E2072" s="161">
        <v>0</v>
      </c>
      <c r="F2072" s="161">
        <v>0</v>
      </c>
      <c r="G2072" s="161">
        <v>0</v>
      </c>
      <c r="H2072" s="161">
        <v>0</v>
      </c>
      <c r="R2072">
        <v>0</v>
      </c>
      <c r="S2072">
        <v>0</v>
      </c>
      <c r="T2072" s="194">
        <v>0</v>
      </c>
      <c r="U2072" t="s">
        <v>193</v>
      </c>
      <c r="V2072">
        <v>45474.313402777778</v>
      </c>
    </row>
    <row r="2073" spans="1:22" x14ac:dyDescent="0.3">
      <c r="A2073" t="s">
        <v>96</v>
      </c>
      <c r="B2073" t="s">
        <v>97</v>
      </c>
      <c r="C2073" t="s">
        <v>88</v>
      </c>
      <c r="D2073" s="29">
        <v>45818</v>
      </c>
      <c r="E2073" s="161">
        <v>0</v>
      </c>
      <c r="F2073" s="161">
        <v>0</v>
      </c>
      <c r="G2073" s="161">
        <v>0</v>
      </c>
      <c r="H2073" s="161">
        <v>0</v>
      </c>
      <c r="L2073">
        <v>15</v>
      </c>
      <c r="R2073">
        <v>161.579892</v>
      </c>
      <c r="S2073">
        <v>161.579892</v>
      </c>
      <c r="T2073" s="194">
        <v>161.579892</v>
      </c>
      <c r="U2073" t="s">
        <v>193</v>
      </c>
      <c r="V2073">
        <v>45475.339432870373</v>
      </c>
    </row>
    <row r="2074" spans="1:22" x14ac:dyDescent="0.3">
      <c r="A2074" t="s">
        <v>96</v>
      </c>
      <c r="B2074" t="s">
        <v>97</v>
      </c>
      <c r="C2074" t="s">
        <v>93</v>
      </c>
      <c r="D2074" s="29">
        <v>45819</v>
      </c>
      <c r="E2074" s="161">
        <v>0</v>
      </c>
      <c r="F2074" s="161">
        <v>0</v>
      </c>
      <c r="G2074" s="161">
        <v>0</v>
      </c>
      <c r="H2074" s="161">
        <v>0</v>
      </c>
      <c r="R2074">
        <v>0</v>
      </c>
      <c r="S2074">
        <v>0</v>
      </c>
      <c r="T2074" s="194">
        <v>0</v>
      </c>
      <c r="U2074" t="s">
        <v>193</v>
      </c>
      <c r="V2074">
        <v>45474.313402777778</v>
      </c>
    </row>
    <row r="2075" spans="1:22" x14ac:dyDescent="0.3">
      <c r="A2075" t="s">
        <v>96</v>
      </c>
      <c r="B2075" t="s">
        <v>97</v>
      </c>
      <c r="C2075" t="s">
        <v>88</v>
      </c>
      <c r="D2075" s="29">
        <v>45819</v>
      </c>
      <c r="E2075" s="161">
        <v>0</v>
      </c>
      <c r="F2075" s="161">
        <v>0</v>
      </c>
      <c r="G2075" s="161">
        <v>0</v>
      </c>
      <c r="H2075" s="161">
        <v>0</v>
      </c>
      <c r="L2075">
        <v>15</v>
      </c>
      <c r="R2075">
        <v>161.579892</v>
      </c>
      <c r="S2075">
        <v>161.579892</v>
      </c>
      <c r="T2075" s="194">
        <v>161.579892</v>
      </c>
      <c r="U2075" t="s">
        <v>193</v>
      </c>
      <c r="V2075">
        <v>45475.339421296296</v>
      </c>
    </row>
    <row r="2076" spans="1:22" x14ac:dyDescent="0.3">
      <c r="A2076" t="s">
        <v>96</v>
      </c>
      <c r="B2076" t="s">
        <v>97</v>
      </c>
      <c r="C2076" t="s">
        <v>93</v>
      </c>
      <c r="D2076" s="29">
        <v>45820</v>
      </c>
      <c r="E2076" s="161">
        <v>0</v>
      </c>
      <c r="F2076" s="161">
        <v>0</v>
      </c>
      <c r="G2076" s="161">
        <v>0</v>
      </c>
      <c r="H2076" s="161">
        <v>0</v>
      </c>
      <c r="R2076">
        <v>0</v>
      </c>
      <c r="S2076">
        <v>0</v>
      </c>
      <c r="T2076" s="194">
        <v>0</v>
      </c>
      <c r="U2076" t="s">
        <v>193</v>
      </c>
      <c r="V2076">
        <v>45474.313402777778</v>
      </c>
    </row>
    <row r="2077" spans="1:22" x14ac:dyDescent="0.3">
      <c r="A2077" t="s">
        <v>96</v>
      </c>
      <c r="B2077" t="s">
        <v>97</v>
      </c>
      <c r="C2077" t="s">
        <v>88</v>
      </c>
      <c r="D2077" s="29">
        <v>45820</v>
      </c>
      <c r="E2077" s="161">
        <v>0</v>
      </c>
      <c r="F2077" s="161">
        <v>0</v>
      </c>
      <c r="G2077" s="161">
        <v>0</v>
      </c>
      <c r="H2077" s="161">
        <v>0</v>
      </c>
      <c r="L2077">
        <v>15</v>
      </c>
      <c r="R2077">
        <v>161.579892</v>
      </c>
      <c r="S2077">
        <v>161.579892</v>
      </c>
      <c r="T2077" s="194">
        <v>161.579892</v>
      </c>
      <c r="U2077" t="s">
        <v>193</v>
      </c>
      <c r="V2077">
        <v>45475.339432870373</v>
      </c>
    </row>
    <row r="2078" spans="1:22" x14ac:dyDescent="0.3">
      <c r="A2078" t="s">
        <v>96</v>
      </c>
      <c r="B2078" t="s">
        <v>97</v>
      </c>
      <c r="C2078" t="s">
        <v>93</v>
      </c>
      <c r="D2078" s="29">
        <v>45821</v>
      </c>
      <c r="E2078" s="161">
        <v>0</v>
      </c>
      <c r="F2078" s="161">
        <v>0</v>
      </c>
      <c r="G2078" s="161">
        <v>0</v>
      </c>
      <c r="H2078" s="161">
        <v>0</v>
      </c>
      <c r="R2078">
        <v>0</v>
      </c>
      <c r="S2078">
        <v>0</v>
      </c>
      <c r="T2078" s="194">
        <v>0</v>
      </c>
      <c r="U2078" t="s">
        <v>193</v>
      </c>
      <c r="V2078">
        <v>45474.313414351855</v>
      </c>
    </row>
    <row r="2079" spans="1:22" x14ac:dyDescent="0.3">
      <c r="A2079" t="s">
        <v>96</v>
      </c>
      <c r="B2079" t="s">
        <v>97</v>
      </c>
      <c r="C2079" t="s">
        <v>88</v>
      </c>
      <c r="D2079" s="29">
        <v>45821</v>
      </c>
      <c r="E2079" s="161">
        <v>0</v>
      </c>
      <c r="F2079" s="161">
        <v>0</v>
      </c>
      <c r="G2079" s="161">
        <v>0</v>
      </c>
      <c r="H2079" s="161">
        <v>0</v>
      </c>
      <c r="L2079">
        <v>15</v>
      </c>
      <c r="R2079">
        <v>161.579892</v>
      </c>
      <c r="S2079">
        <v>161.579892</v>
      </c>
      <c r="T2079" s="194">
        <v>161.579892</v>
      </c>
      <c r="U2079" t="s">
        <v>193</v>
      </c>
      <c r="V2079">
        <v>45475.339432870373</v>
      </c>
    </row>
    <row r="2080" spans="1:22" x14ac:dyDescent="0.3">
      <c r="A2080" t="s">
        <v>96</v>
      </c>
      <c r="B2080" t="s">
        <v>97</v>
      </c>
      <c r="C2080" t="s">
        <v>93</v>
      </c>
      <c r="D2080" s="29">
        <v>45822</v>
      </c>
      <c r="E2080" s="161">
        <v>0</v>
      </c>
      <c r="F2080" s="161">
        <v>0</v>
      </c>
      <c r="G2080" s="161">
        <v>0</v>
      </c>
      <c r="H2080" s="161">
        <v>0</v>
      </c>
      <c r="R2080">
        <v>0</v>
      </c>
      <c r="S2080">
        <v>0</v>
      </c>
      <c r="T2080" s="194">
        <v>0</v>
      </c>
      <c r="U2080" t="s">
        <v>193</v>
      </c>
      <c r="V2080">
        <v>45474.313414351855</v>
      </c>
    </row>
    <row r="2081" spans="1:22" x14ac:dyDescent="0.3">
      <c r="A2081" t="s">
        <v>96</v>
      </c>
      <c r="B2081" t="s">
        <v>97</v>
      </c>
      <c r="C2081" t="s">
        <v>88</v>
      </c>
      <c r="D2081" s="29">
        <v>45822</v>
      </c>
      <c r="E2081" s="161">
        <v>0</v>
      </c>
      <c r="F2081" s="161">
        <v>0</v>
      </c>
      <c r="G2081" s="161">
        <v>0</v>
      </c>
      <c r="H2081" s="161">
        <v>0</v>
      </c>
      <c r="L2081">
        <v>15</v>
      </c>
      <c r="R2081">
        <v>161.579892</v>
      </c>
      <c r="S2081">
        <v>161.579892</v>
      </c>
      <c r="T2081" s="194">
        <v>161.579892</v>
      </c>
      <c r="U2081" t="s">
        <v>193</v>
      </c>
      <c r="V2081">
        <v>45475.339432870373</v>
      </c>
    </row>
    <row r="2082" spans="1:22" x14ac:dyDescent="0.3">
      <c r="A2082" t="s">
        <v>96</v>
      </c>
      <c r="B2082" t="s">
        <v>97</v>
      </c>
      <c r="C2082" t="s">
        <v>93</v>
      </c>
      <c r="D2082" s="29">
        <v>45823</v>
      </c>
      <c r="E2082" s="161">
        <v>0</v>
      </c>
      <c r="F2082" s="161">
        <v>0</v>
      </c>
      <c r="G2082" s="161">
        <v>0</v>
      </c>
      <c r="H2082" s="161">
        <v>0</v>
      </c>
      <c r="R2082">
        <v>0</v>
      </c>
      <c r="S2082">
        <v>0</v>
      </c>
      <c r="T2082" s="194">
        <v>0</v>
      </c>
      <c r="U2082" t="s">
        <v>193</v>
      </c>
      <c r="V2082">
        <v>45474.313425925924</v>
      </c>
    </row>
    <row r="2083" spans="1:22" x14ac:dyDescent="0.3">
      <c r="A2083" t="s">
        <v>96</v>
      </c>
      <c r="B2083" t="s">
        <v>97</v>
      </c>
      <c r="C2083" t="s">
        <v>88</v>
      </c>
      <c r="D2083" s="29">
        <v>45823</v>
      </c>
      <c r="E2083" s="161">
        <v>0</v>
      </c>
      <c r="F2083" s="161">
        <v>0</v>
      </c>
      <c r="G2083" s="161">
        <v>0</v>
      </c>
      <c r="H2083" s="161">
        <v>0</v>
      </c>
      <c r="L2083">
        <v>15</v>
      </c>
      <c r="R2083">
        <v>161.579892</v>
      </c>
      <c r="S2083">
        <v>161.579892</v>
      </c>
      <c r="T2083" s="194">
        <v>161.579892</v>
      </c>
      <c r="U2083" t="s">
        <v>193</v>
      </c>
      <c r="V2083">
        <v>45475.339432870373</v>
      </c>
    </row>
    <row r="2084" spans="1:22" x14ac:dyDescent="0.3">
      <c r="A2084" t="s">
        <v>96</v>
      </c>
      <c r="B2084" t="s">
        <v>97</v>
      </c>
      <c r="C2084" t="s">
        <v>93</v>
      </c>
      <c r="D2084" s="29">
        <v>45824</v>
      </c>
      <c r="E2084" s="161">
        <v>0</v>
      </c>
      <c r="F2084" s="161">
        <v>0</v>
      </c>
      <c r="G2084" s="161">
        <v>0</v>
      </c>
      <c r="H2084" s="161">
        <v>0</v>
      </c>
      <c r="R2084">
        <v>0</v>
      </c>
      <c r="S2084">
        <v>0</v>
      </c>
      <c r="T2084" s="194">
        <v>0</v>
      </c>
      <c r="U2084" t="s">
        <v>193</v>
      </c>
      <c r="V2084">
        <v>45474.313437500001</v>
      </c>
    </row>
    <row r="2085" spans="1:22" x14ac:dyDescent="0.3">
      <c r="A2085" t="s">
        <v>96</v>
      </c>
      <c r="B2085" t="s">
        <v>97</v>
      </c>
      <c r="C2085" t="s">
        <v>88</v>
      </c>
      <c r="D2085" s="29">
        <v>45824</v>
      </c>
      <c r="E2085" s="161">
        <v>0</v>
      </c>
      <c r="F2085" s="161">
        <v>0</v>
      </c>
      <c r="G2085" s="161">
        <v>0</v>
      </c>
      <c r="H2085" s="161">
        <v>0</v>
      </c>
      <c r="L2085">
        <v>15</v>
      </c>
      <c r="R2085">
        <v>161.579892</v>
      </c>
      <c r="S2085">
        <v>161.579892</v>
      </c>
      <c r="T2085" s="194">
        <v>161.579892</v>
      </c>
      <c r="U2085" t="s">
        <v>193</v>
      </c>
      <c r="V2085">
        <v>45475.339432870373</v>
      </c>
    </row>
    <row r="2086" spans="1:22" x14ac:dyDescent="0.3">
      <c r="A2086" t="s">
        <v>96</v>
      </c>
      <c r="B2086" t="s">
        <v>97</v>
      </c>
      <c r="C2086" t="s">
        <v>93</v>
      </c>
      <c r="D2086" s="29">
        <v>45825</v>
      </c>
      <c r="E2086" s="161">
        <v>0</v>
      </c>
      <c r="F2086" s="161">
        <v>0</v>
      </c>
      <c r="G2086" s="161">
        <v>0</v>
      </c>
      <c r="H2086" s="161">
        <v>0</v>
      </c>
      <c r="R2086">
        <v>0</v>
      </c>
      <c r="S2086">
        <v>0</v>
      </c>
      <c r="T2086" s="194">
        <v>0</v>
      </c>
      <c r="U2086" t="s">
        <v>193</v>
      </c>
      <c r="V2086">
        <v>45474.313425925924</v>
      </c>
    </row>
    <row r="2087" spans="1:22" x14ac:dyDescent="0.3">
      <c r="A2087" t="s">
        <v>96</v>
      </c>
      <c r="B2087" t="s">
        <v>97</v>
      </c>
      <c r="C2087" t="s">
        <v>88</v>
      </c>
      <c r="D2087" s="29">
        <v>45825</v>
      </c>
      <c r="E2087" s="161">
        <v>0</v>
      </c>
      <c r="F2087" s="161">
        <v>0</v>
      </c>
      <c r="G2087" s="161">
        <v>0</v>
      </c>
      <c r="H2087" s="161">
        <v>0</v>
      </c>
      <c r="L2087">
        <v>15</v>
      </c>
      <c r="R2087">
        <v>161.579892</v>
      </c>
      <c r="S2087">
        <v>161.579892</v>
      </c>
      <c r="T2087" s="194">
        <v>161.579892</v>
      </c>
      <c r="U2087" t="s">
        <v>193</v>
      </c>
      <c r="V2087">
        <v>45475.339421296296</v>
      </c>
    </row>
    <row r="2088" spans="1:22" x14ac:dyDescent="0.3">
      <c r="A2088" t="s">
        <v>96</v>
      </c>
      <c r="B2088" t="s">
        <v>97</v>
      </c>
      <c r="C2088" t="s">
        <v>93</v>
      </c>
      <c r="D2088" s="29">
        <v>45826</v>
      </c>
      <c r="E2088" s="161">
        <v>0</v>
      </c>
      <c r="F2088" s="161">
        <v>0</v>
      </c>
      <c r="G2088" s="161">
        <v>0</v>
      </c>
      <c r="H2088" s="161">
        <v>0</v>
      </c>
      <c r="R2088">
        <v>0</v>
      </c>
      <c r="S2088">
        <v>0</v>
      </c>
      <c r="T2088" s="194">
        <v>0</v>
      </c>
      <c r="U2088" t="s">
        <v>193</v>
      </c>
      <c r="V2088">
        <v>45474.313437500001</v>
      </c>
    </row>
    <row r="2089" spans="1:22" x14ac:dyDescent="0.3">
      <c r="A2089" t="s">
        <v>96</v>
      </c>
      <c r="B2089" t="s">
        <v>97</v>
      </c>
      <c r="C2089" t="s">
        <v>88</v>
      </c>
      <c r="D2089" s="29">
        <v>45826</v>
      </c>
      <c r="E2089" s="161">
        <v>0</v>
      </c>
      <c r="F2089" s="161">
        <v>0</v>
      </c>
      <c r="G2089" s="161">
        <v>0</v>
      </c>
      <c r="H2089" s="161">
        <v>0</v>
      </c>
      <c r="L2089">
        <v>15</v>
      </c>
      <c r="R2089">
        <v>161.579892</v>
      </c>
      <c r="S2089">
        <v>161.579892</v>
      </c>
      <c r="T2089" s="194">
        <v>161.579892</v>
      </c>
      <c r="U2089" t="s">
        <v>193</v>
      </c>
      <c r="V2089">
        <v>45475.339432870373</v>
      </c>
    </row>
    <row r="2090" spans="1:22" x14ac:dyDescent="0.3">
      <c r="A2090" t="s">
        <v>96</v>
      </c>
      <c r="B2090" t="s">
        <v>97</v>
      </c>
      <c r="C2090" t="s">
        <v>93</v>
      </c>
      <c r="D2090" s="29">
        <v>45827</v>
      </c>
      <c r="E2090" s="161">
        <v>0</v>
      </c>
      <c r="F2090" s="161">
        <v>0</v>
      </c>
      <c r="G2090" s="161">
        <v>0</v>
      </c>
      <c r="H2090" s="161">
        <v>0</v>
      </c>
      <c r="R2090">
        <v>0</v>
      </c>
      <c r="S2090">
        <v>0</v>
      </c>
      <c r="T2090" s="194">
        <v>0</v>
      </c>
      <c r="U2090" t="s">
        <v>193</v>
      </c>
      <c r="V2090">
        <v>45474.313437500001</v>
      </c>
    </row>
    <row r="2091" spans="1:22" x14ac:dyDescent="0.3">
      <c r="A2091" t="s">
        <v>96</v>
      </c>
      <c r="B2091" t="s">
        <v>97</v>
      </c>
      <c r="C2091" t="s">
        <v>88</v>
      </c>
      <c r="D2091" s="29">
        <v>45827</v>
      </c>
      <c r="E2091" s="161">
        <v>0</v>
      </c>
      <c r="F2091" s="161">
        <v>0</v>
      </c>
      <c r="G2091" s="161">
        <v>0</v>
      </c>
      <c r="H2091" s="161">
        <v>0</v>
      </c>
      <c r="L2091">
        <v>15</v>
      </c>
      <c r="R2091">
        <v>161.579892</v>
      </c>
      <c r="S2091">
        <v>161.579892</v>
      </c>
      <c r="T2091" s="194">
        <v>161.579892</v>
      </c>
      <c r="U2091" t="s">
        <v>193</v>
      </c>
      <c r="V2091">
        <v>45475.339432870373</v>
      </c>
    </row>
    <row r="2092" spans="1:22" x14ac:dyDescent="0.3">
      <c r="A2092" t="s">
        <v>96</v>
      </c>
      <c r="B2092" t="s">
        <v>97</v>
      </c>
      <c r="C2092" t="s">
        <v>93</v>
      </c>
      <c r="D2092" s="29">
        <v>45828</v>
      </c>
      <c r="E2092" s="161">
        <v>0</v>
      </c>
      <c r="F2092" s="161">
        <v>0</v>
      </c>
      <c r="G2092" s="161">
        <v>0</v>
      </c>
      <c r="H2092" s="161">
        <v>0</v>
      </c>
      <c r="R2092">
        <v>0</v>
      </c>
      <c r="S2092">
        <v>0</v>
      </c>
      <c r="T2092" s="194">
        <v>0</v>
      </c>
      <c r="U2092" t="s">
        <v>193</v>
      </c>
      <c r="V2092">
        <v>45474.313437500001</v>
      </c>
    </row>
    <row r="2093" spans="1:22" x14ac:dyDescent="0.3">
      <c r="A2093" t="s">
        <v>96</v>
      </c>
      <c r="B2093" t="s">
        <v>97</v>
      </c>
      <c r="C2093" t="s">
        <v>88</v>
      </c>
      <c r="D2093" s="29">
        <v>45828</v>
      </c>
      <c r="E2093" s="161">
        <v>0</v>
      </c>
      <c r="F2093" s="161">
        <v>0</v>
      </c>
      <c r="G2093" s="161">
        <v>0</v>
      </c>
      <c r="H2093" s="161">
        <v>0</v>
      </c>
      <c r="L2093">
        <v>15</v>
      </c>
      <c r="R2093">
        <v>161.579892</v>
      </c>
      <c r="S2093">
        <v>161.579892</v>
      </c>
      <c r="T2093" s="194">
        <v>161.579892</v>
      </c>
      <c r="U2093" t="s">
        <v>193</v>
      </c>
      <c r="V2093">
        <v>45475.339432870373</v>
      </c>
    </row>
    <row r="2094" spans="1:22" x14ac:dyDescent="0.3">
      <c r="A2094" t="s">
        <v>96</v>
      </c>
      <c r="B2094" t="s">
        <v>97</v>
      </c>
      <c r="C2094" t="s">
        <v>93</v>
      </c>
      <c r="D2094" s="29">
        <v>45829</v>
      </c>
      <c r="E2094" s="161">
        <v>0</v>
      </c>
      <c r="F2094" s="161">
        <v>0</v>
      </c>
      <c r="G2094" s="161">
        <v>0</v>
      </c>
      <c r="H2094" s="161">
        <v>0</v>
      </c>
      <c r="R2094">
        <v>0</v>
      </c>
      <c r="S2094">
        <v>0</v>
      </c>
      <c r="T2094" s="194">
        <v>0</v>
      </c>
      <c r="U2094" t="s">
        <v>193</v>
      </c>
      <c r="V2094">
        <v>45474.313437500001</v>
      </c>
    </row>
    <row r="2095" spans="1:22" x14ac:dyDescent="0.3">
      <c r="A2095" t="s">
        <v>96</v>
      </c>
      <c r="B2095" t="s">
        <v>97</v>
      </c>
      <c r="C2095" t="s">
        <v>88</v>
      </c>
      <c r="D2095" s="29">
        <v>45829</v>
      </c>
      <c r="E2095" s="161">
        <v>0</v>
      </c>
      <c r="F2095" s="161">
        <v>0</v>
      </c>
      <c r="G2095" s="161">
        <v>0</v>
      </c>
      <c r="H2095" s="161">
        <v>0</v>
      </c>
      <c r="L2095">
        <v>15</v>
      </c>
      <c r="R2095">
        <v>161.579892</v>
      </c>
      <c r="S2095">
        <v>161.579892</v>
      </c>
      <c r="T2095" s="194">
        <v>161.579892</v>
      </c>
      <c r="U2095" t="s">
        <v>193</v>
      </c>
      <c r="V2095">
        <v>45475.339421296296</v>
      </c>
    </row>
    <row r="2096" spans="1:22" x14ac:dyDescent="0.3">
      <c r="A2096" t="s">
        <v>96</v>
      </c>
      <c r="B2096" t="s">
        <v>97</v>
      </c>
      <c r="C2096" t="s">
        <v>93</v>
      </c>
      <c r="D2096" s="29">
        <v>45830</v>
      </c>
      <c r="E2096" s="161">
        <v>0</v>
      </c>
      <c r="F2096" s="161">
        <v>0</v>
      </c>
      <c r="G2096" s="161">
        <v>0</v>
      </c>
      <c r="H2096" s="161">
        <v>0</v>
      </c>
      <c r="R2096">
        <v>0</v>
      </c>
      <c r="S2096">
        <v>0</v>
      </c>
      <c r="T2096" s="194">
        <v>0</v>
      </c>
      <c r="U2096" t="s">
        <v>193</v>
      </c>
      <c r="V2096">
        <v>45474.313449074078</v>
      </c>
    </row>
    <row r="2097" spans="1:22" x14ac:dyDescent="0.3">
      <c r="A2097" t="s">
        <v>96</v>
      </c>
      <c r="B2097" t="s">
        <v>97</v>
      </c>
      <c r="C2097" t="s">
        <v>88</v>
      </c>
      <c r="D2097" s="29">
        <v>45830</v>
      </c>
      <c r="E2097" s="161">
        <v>0</v>
      </c>
      <c r="F2097" s="161">
        <v>0</v>
      </c>
      <c r="G2097" s="161">
        <v>0</v>
      </c>
      <c r="H2097" s="161">
        <v>0</v>
      </c>
      <c r="L2097">
        <v>15</v>
      </c>
      <c r="R2097">
        <v>161.579892</v>
      </c>
      <c r="S2097">
        <v>161.579892</v>
      </c>
      <c r="T2097" s="194">
        <v>161.579892</v>
      </c>
      <c r="U2097" t="s">
        <v>193</v>
      </c>
      <c r="V2097">
        <v>45475.339432870373</v>
      </c>
    </row>
    <row r="2098" spans="1:22" x14ac:dyDescent="0.3">
      <c r="A2098" t="s">
        <v>96</v>
      </c>
      <c r="B2098" t="s">
        <v>97</v>
      </c>
      <c r="C2098" t="s">
        <v>93</v>
      </c>
      <c r="D2098" s="29">
        <v>45831</v>
      </c>
      <c r="E2098" s="161">
        <v>0</v>
      </c>
      <c r="F2098" s="161">
        <v>0</v>
      </c>
      <c r="G2098" s="161">
        <v>0</v>
      </c>
      <c r="H2098" s="161">
        <v>0</v>
      </c>
      <c r="R2098">
        <v>0</v>
      </c>
      <c r="S2098">
        <v>0</v>
      </c>
      <c r="T2098" s="194">
        <v>0</v>
      </c>
      <c r="U2098" t="s">
        <v>193</v>
      </c>
      <c r="V2098">
        <v>45474.313460648147</v>
      </c>
    </row>
    <row r="2099" spans="1:22" x14ac:dyDescent="0.3">
      <c r="A2099" t="s">
        <v>96</v>
      </c>
      <c r="B2099" t="s">
        <v>97</v>
      </c>
      <c r="C2099" t="s">
        <v>88</v>
      </c>
      <c r="D2099" s="29">
        <v>45831</v>
      </c>
      <c r="E2099" s="161">
        <v>0</v>
      </c>
      <c r="F2099" s="161">
        <v>0</v>
      </c>
      <c r="G2099" s="161">
        <v>0</v>
      </c>
      <c r="H2099" s="161">
        <v>0</v>
      </c>
      <c r="L2099">
        <v>15</v>
      </c>
      <c r="R2099">
        <v>161.579892</v>
      </c>
      <c r="S2099">
        <v>161.579892</v>
      </c>
      <c r="T2099" s="194">
        <v>161.579892</v>
      </c>
      <c r="U2099" t="s">
        <v>193</v>
      </c>
      <c r="V2099">
        <v>45475.339432870373</v>
      </c>
    </row>
    <row r="2100" spans="1:22" x14ac:dyDescent="0.3">
      <c r="A2100" t="s">
        <v>96</v>
      </c>
      <c r="B2100" t="s">
        <v>97</v>
      </c>
      <c r="C2100" t="s">
        <v>93</v>
      </c>
      <c r="D2100" s="29">
        <v>45832</v>
      </c>
      <c r="E2100" s="161">
        <v>0</v>
      </c>
      <c r="F2100" s="161">
        <v>0</v>
      </c>
      <c r="G2100" s="161">
        <v>0</v>
      </c>
      <c r="H2100" s="161">
        <v>0</v>
      </c>
      <c r="R2100">
        <v>0</v>
      </c>
      <c r="S2100">
        <v>0</v>
      </c>
      <c r="T2100" s="194">
        <v>0</v>
      </c>
      <c r="U2100" t="s">
        <v>193</v>
      </c>
      <c r="V2100">
        <v>45474.313449074078</v>
      </c>
    </row>
    <row r="2101" spans="1:22" x14ac:dyDescent="0.3">
      <c r="A2101" t="s">
        <v>96</v>
      </c>
      <c r="B2101" t="s">
        <v>97</v>
      </c>
      <c r="C2101" t="s">
        <v>88</v>
      </c>
      <c r="D2101" s="29">
        <v>45832</v>
      </c>
      <c r="E2101" s="161">
        <v>0</v>
      </c>
      <c r="F2101" s="161">
        <v>0</v>
      </c>
      <c r="G2101" s="161">
        <v>0</v>
      </c>
      <c r="H2101" s="161">
        <v>0</v>
      </c>
      <c r="L2101">
        <v>15</v>
      </c>
      <c r="R2101">
        <v>161.579892</v>
      </c>
      <c r="S2101">
        <v>161.579892</v>
      </c>
      <c r="T2101" s="194">
        <v>161.579892</v>
      </c>
      <c r="U2101" t="s">
        <v>193</v>
      </c>
      <c r="V2101">
        <v>45475.339432870373</v>
      </c>
    </row>
    <row r="2102" spans="1:22" x14ac:dyDescent="0.3">
      <c r="A2102" t="s">
        <v>96</v>
      </c>
      <c r="B2102" t="s">
        <v>97</v>
      </c>
      <c r="C2102" t="s">
        <v>93</v>
      </c>
      <c r="D2102" s="29">
        <v>45833</v>
      </c>
      <c r="E2102" s="161">
        <v>0</v>
      </c>
      <c r="F2102" s="161">
        <v>0</v>
      </c>
      <c r="G2102" s="161">
        <v>0</v>
      </c>
      <c r="H2102" s="161">
        <v>0</v>
      </c>
      <c r="R2102">
        <v>0</v>
      </c>
      <c r="S2102">
        <v>0</v>
      </c>
      <c r="T2102" s="194">
        <v>0</v>
      </c>
      <c r="U2102" t="s">
        <v>193</v>
      </c>
      <c r="V2102">
        <v>45474.313472222224</v>
      </c>
    </row>
    <row r="2103" spans="1:22" x14ac:dyDescent="0.3">
      <c r="A2103" t="s">
        <v>96</v>
      </c>
      <c r="B2103" t="s">
        <v>97</v>
      </c>
      <c r="C2103" t="s">
        <v>88</v>
      </c>
      <c r="D2103" s="29">
        <v>45833</v>
      </c>
      <c r="E2103" s="161">
        <v>0</v>
      </c>
      <c r="F2103" s="161">
        <v>0</v>
      </c>
      <c r="G2103" s="161">
        <v>0</v>
      </c>
      <c r="H2103" s="161">
        <v>0</v>
      </c>
      <c r="L2103">
        <v>15</v>
      </c>
      <c r="R2103">
        <v>161.579892</v>
      </c>
      <c r="S2103">
        <v>161.579892</v>
      </c>
      <c r="T2103" s="194">
        <v>161.579892</v>
      </c>
      <c r="U2103" t="s">
        <v>193</v>
      </c>
      <c r="V2103">
        <v>45475.339421296296</v>
      </c>
    </row>
    <row r="2104" spans="1:22" x14ac:dyDescent="0.3">
      <c r="A2104" t="s">
        <v>96</v>
      </c>
      <c r="B2104" t="s">
        <v>97</v>
      </c>
      <c r="C2104" t="s">
        <v>93</v>
      </c>
      <c r="D2104" s="29">
        <v>45834</v>
      </c>
      <c r="E2104" s="161">
        <v>0</v>
      </c>
      <c r="F2104" s="161">
        <v>0</v>
      </c>
      <c r="G2104" s="161">
        <v>0</v>
      </c>
      <c r="H2104" s="161">
        <v>0</v>
      </c>
      <c r="R2104">
        <v>0</v>
      </c>
      <c r="S2104">
        <v>0</v>
      </c>
      <c r="T2104" s="194">
        <v>0</v>
      </c>
      <c r="U2104" t="s">
        <v>193</v>
      </c>
      <c r="V2104">
        <v>45474.313460648147</v>
      </c>
    </row>
    <row r="2105" spans="1:22" x14ac:dyDescent="0.3">
      <c r="A2105" t="s">
        <v>96</v>
      </c>
      <c r="B2105" t="s">
        <v>97</v>
      </c>
      <c r="C2105" t="s">
        <v>88</v>
      </c>
      <c r="D2105" s="29">
        <v>45834</v>
      </c>
      <c r="E2105" s="161">
        <v>0</v>
      </c>
      <c r="F2105" s="161">
        <v>0</v>
      </c>
      <c r="G2105" s="161">
        <v>0</v>
      </c>
      <c r="H2105" s="161">
        <v>0</v>
      </c>
      <c r="L2105">
        <v>15</v>
      </c>
      <c r="R2105">
        <v>161.579892</v>
      </c>
      <c r="S2105">
        <v>161.579892</v>
      </c>
      <c r="T2105" s="194">
        <v>161.579892</v>
      </c>
      <c r="U2105" t="s">
        <v>193</v>
      </c>
      <c r="V2105">
        <v>45475.339421296296</v>
      </c>
    </row>
    <row r="2106" spans="1:22" x14ac:dyDescent="0.3">
      <c r="A2106" t="s">
        <v>96</v>
      </c>
      <c r="B2106" t="s">
        <v>97</v>
      </c>
      <c r="C2106" t="s">
        <v>93</v>
      </c>
      <c r="D2106" s="29">
        <v>45835</v>
      </c>
      <c r="E2106" s="161">
        <v>0</v>
      </c>
      <c r="F2106" s="161">
        <v>0</v>
      </c>
      <c r="G2106" s="161">
        <v>0</v>
      </c>
      <c r="H2106" s="161">
        <v>0</v>
      </c>
      <c r="R2106">
        <v>0</v>
      </c>
      <c r="S2106">
        <v>0</v>
      </c>
      <c r="T2106" s="194">
        <v>0</v>
      </c>
      <c r="U2106" t="s">
        <v>193</v>
      </c>
      <c r="V2106">
        <v>45474.313460648147</v>
      </c>
    </row>
    <row r="2107" spans="1:22" x14ac:dyDescent="0.3">
      <c r="A2107" t="s">
        <v>96</v>
      </c>
      <c r="B2107" t="s">
        <v>97</v>
      </c>
      <c r="C2107" t="s">
        <v>88</v>
      </c>
      <c r="D2107" s="29">
        <v>45835</v>
      </c>
      <c r="E2107" s="161">
        <v>0</v>
      </c>
      <c r="F2107" s="161">
        <v>0</v>
      </c>
      <c r="G2107" s="161">
        <v>0</v>
      </c>
      <c r="H2107" s="161">
        <v>0</v>
      </c>
      <c r="L2107">
        <v>15</v>
      </c>
      <c r="R2107">
        <v>161.579892</v>
      </c>
      <c r="S2107">
        <v>161.579892</v>
      </c>
      <c r="T2107" s="194">
        <v>161.579892</v>
      </c>
      <c r="U2107" t="s">
        <v>193</v>
      </c>
      <c r="V2107">
        <v>45475.339432870373</v>
      </c>
    </row>
    <row r="2108" spans="1:22" x14ac:dyDescent="0.3">
      <c r="A2108" t="s">
        <v>96</v>
      </c>
      <c r="B2108" t="s">
        <v>97</v>
      </c>
      <c r="C2108" t="s">
        <v>93</v>
      </c>
      <c r="D2108" s="29">
        <v>45836</v>
      </c>
      <c r="E2108" s="161">
        <v>0</v>
      </c>
      <c r="F2108" s="161">
        <v>0</v>
      </c>
      <c r="G2108" s="161">
        <v>0</v>
      </c>
      <c r="H2108" s="161">
        <v>0</v>
      </c>
      <c r="R2108">
        <v>0</v>
      </c>
      <c r="S2108">
        <v>0</v>
      </c>
      <c r="T2108" s="194">
        <v>0</v>
      </c>
      <c r="U2108" t="s">
        <v>193</v>
      </c>
      <c r="V2108">
        <v>45474.313472222224</v>
      </c>
    </row>
    <row r="2109" spans="1:22" x14ac:dyDescent="0.3">
      <c r="A2109" t="s">
        <v>96</v>
      </c>
      <c r="B2109" t="s">
        <v>97</v>
      </c>
      <c r="C2109" t="s">
        <v>88</v>
      </c>
      <c r="D2109" s="29">
        <v>45836</v>
      </c>
      <c r="E2109" s="161">
        <v>0</v>
      </c>
      <c r="F2109" s="161">
        <v>0</v>
      </c>
      <c r="G2109" s="161">
        <v>0</v>
      </c>
      <c r="H2109" s="161">
        <v>0</v>
      </c>
      <c r="L2109">
        <v>15</v>
      </c>
      <c r="R2109">
        <v>161.579892</v>
      </c>
      <c r="S2109">
        <v>161.579892</v>
      </c>
      <c r="T2109" s="194">
        <v>161.579892</v>
      </c>
      <c r="U2109" t="s">
        <v>193</v>
      </c>
      <c r="V2109">
        <v>45475.339432870373</v>
      </c>
    </row>
    <row r="2110" spans="1:22" x14ac:dyDescent="0.3">
      <c r="A2110" t="s">
        <v>96</v>
      </c>
      <c r="B2110" t="s">
        <v>97</v>
      </c>
      <c r="C2110" t="s">
        <v>93</v>
      </c>
      <c r="D2110" s="29">
        <v>45837</v>
      </c>
      <c r="E2110" s="161">
        <v>0</v>
      </c>
      <c r="F2110" s="161">
        <v>0</v>
      </c>
      <c r="G2110" s="161">
        <v>0</v>
      </c>
      <c r="H2110" s="161">
        <v>0</v>
      </c>
      <c r="R2110">
        <v>0</v>
      </c>
      <c r="S2110">
        <v>0</v>
      </c>
      <c r="T2110" s="194">
        <v>0</v>
      </c>
      <c r="U2110" t="s">
        <v>193</v>
      </c>
      <c r="V2110">
        <v>45474.313472222224</v>
      </c>
    </row>
    <row r="2111" spans="1:22" x14ac:dyDescent="0.3">
      <c r="A2111" t="s">
        <v>96</v>
      </c>
      <c r="B2111" t="s">
        <v>97</v>
      </c>
      <c r="C2111" t="s">
        <v>88</v>
      </c>
      <c r="D2111" s="29">
        <v>45837</v>
      </c>
      <c r="E2111" s="161">
        <v>0</v>
      </c>
      <c r="F2111" s="161">
        <v>0</v>
      </c>
      <c r="G2111" s="161">
        <v>0</v>
      </c>
      <c r="H2111" s="161">
        <v>0</v>
      </c>
      <c r="L2111">
        <v>15</v>
      </c>
      <c r="R2111">
        <v>161.579892</v>
      </c>
      <c r="S2111">
        <v>161.579892</v>
      </c>
      <c r="T2111" s="194">
        <v>161.579892</v>
      </c>
      <c r="U2111" t="s">
        <v>193</v>
      </c>
      <c r="V2111">
        <v>45475.339421296296</v>
      </c>
    </row>
    <row r="2112" spans="1:22" x14ac:dyDescent="0.3">
      <c r="A2112" t="s">
        <v>96</v>
      </c>
      <c r="B2112" t="s">
        <v>97</v>
      </c>
      <c r="C2112" t="s">
        <v>93</v>
      </c>
      <c r="D2112" s="29">
        <v>45838</v>
      </c>
      <c r="E2112" s="161">
        <v>0</v>
      </c>
      <c r="F2112" s="161">
        <v>0</v>
      </c>
      <c r="G2112" s="161">
        <v>0</v>
      </c>
      <c r="H2112" s="161">
        <v>0</v>
      </c>
      <c r="R2112">
        <v>0</v>
      </c>
      <c r="S2112">
        <v>0</v>
      </c>
      <c r="T2112" s="194">
        <v>0</v>
      </c>
      <c r="U2112" t="s">
        <v>193</v>
      </c>
      <c r="V2112">
        <v>45474.313472222224</v>
      </c>
    </row>
    <row r="2113" spans="1:22" x14ac:dyDescent="0.3">
      <c r="A2113" t="s">
        <v>96</v>
      </c>
      <c r="B2113" t="s">
        <v>97</v>
      </c>
      <c r="C2113" t="s">
        <v>88</v>
      </c>
      <c r="D2113" s="29">
        <v>45838</v>
      </c>
      <c r="E2113" s="161">
        <v>0</v>
      </c>
      <c r="F2113" s="161">
        <v>0</v>
      </c>
      <c r="G2113" s="161">
        <v>0</v>
      </c>
      <c r="H2113" s="161">
        <v>0</v>
      </c>
      <c r="L2113">
        <v>15</v>
      </c>
      <c r="R2113">
        <v>161.579892</v>
      </c>
      <c r="S2113">
        <v>161.579892</v>
      </c>
      <c r="T2113" s="194">
        <v>161.579892</v>
      </c>
      <c r="U2113" t="s">
        <v>193</v>
      </c>
      <c r="V2113">
        <v>45475.339432870373</v>
      </c>
    </row>
    <row r="2114" spans="1:22" x14ac:dyDescent="0.3">
      <c r="A2114" t="s">
        <v>96</v>
      </c>
      <c r="B2114" t="s">
        <v>97</v>
      </c>
      <c r="C2114" t="s">
        <v>93</v>
      </c>
      <c r="D2114" s="29">
        <v>45839</v>
      </c>
      <c r="E2114" s="161">
        <v>0</v>
      </c>
      <c r="F2114" s="161">
        <v>0</v>
      </c>
      <c r="G2114" s="161">
        <v>0</v>
      </c>
      <c r="H2114" s="161">
        <v>0</v>
      </c>
      <c r="R2114">
        <v>0</v>
      </c>
      <c r="S2114">
        <v>0</v>
      </c>
      <c r="T2114" s="194">
        <v>0</v>
      </c>
      <c r="U2114" t="s">
        <v>193</v>
      </c>
      <c r="V2114">
        <v>45505.313472222224</v>
      </c>
    </row>
    <row r="2115" spans="1:22" x14ac:dyDescent="0.3">
      <c r="A2115" t="s">
        <v>96</v>
      </c>
      <c r="B2115" t="s">
        <v>97</v>
      </c>
      <c r="C2115" t="s">
        <v>88</v>
      </c>
      <c r="D2115" s="29">
        <v>45839</v>
      </c>
      <c r="E2115" s="161">
        <v>0</v>
      </c>
      <c r="F2115" s="161">
        <v>0</v>
      </c>
      <c r="G2115" s="161">
        <v>0</v>
      </c>
      <c r="H2115" s="161">
        <v>0</v>
      </c>
      <c r="L2115">
        <v>15</v>
      </c>
      <c r="R2115">
        <v>161.579892</v>
      </c>
      <c r="S2115">
        <v>161.579892</v>
      </c>
      <c r="T2115" s="194">
        <v>161.579892</v>
      </c>
      <c r="U2115" t="s">
        <v>193</v>
      </c>
      <c r="V2115">
        <v>45505.313321759262</v>
      </c>
    </row>
    <row r="2116" spans="1:22" x14ac:dyDescent="0.3">
      <c r="A2116" t="s">
        <v>96</v>
      </c>
      <c r="B2116" t="s">
        <v>97</v>
      </c>
      <c r="C2116" t="s">
        <v>93</v>
      </c>
      <c r="D2116" s="29">
        <v>45840</v>
      </c>
      <c r="E2116" s="161">
        <v>0</v>
      </c>
      <c r="F2116" s="161">
        <v>0</v>
      </c>
      <c r="G2116" s="161">
        <v>0</v>
      </c>
      <c r="H2116" s="161">
        <v>0</v>
      </c>
      <c r="R2116">
        <v>0</v>
      </c>
      <c r="S2116">
        <v>0</v>
      </c>
      <c r="T2116" s="194">
        <v>0</v>
      </c>
      <c r="U2116" t="s">
        <v>193</v>
      </c>
      <c r="V2116">
        <v>45505.312858796293</v>
      </c>
    </row>
    <row r="2117" spans="1:22" x14ac:dyDescent="0.3">
      <c r="A2117" t="s">
        <v>96</v>
      </c>
      <c r="B2117" t="s">
        <v>97</v>
      </c>
      <c r="C2117" t="s">
        <v>88</v>
      </c>
      <c r="D2117" s="29">
        <v>45840</v>
      </c>
      <c r="E2117" s="161">
        <v>0</v>
      </c>
      <c r="F2117" s="161">
        <v>0</v>
      </c>
      <c r="G2117" s="161">
        <v>0</v>
      </c>
      <c r="H2117" s="161">
        <v>0</v>
      </c>
      <c r="L2117">
        <v>15</v>
      </c>
      <c r="R2117">
        <v>161.579892</v>
      </c>
      <c r="S2117">
        <v>161.579892</v>
      </c>
      <c r="T2117" s="194">
        <v>161.579892</v>
      </c>
      <c r="U2117" t="s">
        <v>193</v>
      </c>
      <c r="V2117">
        <v>45505.313483796293</v>
      </c>
    </row>
    <row r="2118" spans="1:22" x14ac:dyDescent="0.3">
      <c r="A2118" t="s">
        <v>96</v>
      </c>
      <c r="B2118" t="s">
        <v>97</v>
      </c>
      <c r="C2118" t="s">
        <v>93</v>
      </c>
      <c r="D2118" s="29">
        <v>45841</v>
      </c>
      <c r="E2118" s="161">
        <v>0</v>
      </c>
      <c r="F2118" s="161">
        <v>0</v>
      </c>
      <c r="G2118" s="161">
        <v>0</v>
      </c>
      <c r="H2118" s="161">
        <v>0</v>
      </c>
      <c r="R2118">
        <v>0</v>
      </c>
      <c r="S2118">
        <v>0</v>
      </c>
      <c r="T2118" s="194">
        <v>0</v>
      </c>
      <c r="U2118" t="s">
        <v>193</v>
      </c>
      <c r="V2118">
        <v>45505.31354166667</v>
      </c>
    </row>
    <row r="2119" spans="1:22" x14ac:dyDescent="0.3">
      <c r="A2119" t="s">
        <v>96</v>
      </c>
      <c r="B2119" t="s">
        <v>97</v>
      </c>
      <c r="C2119" t="s">
        <v>88</v>
      </c>
      <c r="D2119" s="29">
        <v>45841</v>
      </c>
      <c r="E2119" s="161">
        <v>0</v>
      </c>
      <c r="F2119" s="161">
        <v>0</v>
      </c>
      <c r="G2119" s="161">
        <v>0</v>
      </c>
      <c r="H2119" s="161">
        <v>0</v>
      </c>
      <c r="L2119">
        <v>15</v>
      </c>
      <c r="R2119">
        <v>161.579892</v>
      </c>
      <c r="S2119">
        <v>161.579892</v>
      </c>
      <c r="T2119" s="194">
        <v>161.579892</v>
      </c>
      <c r="U2119" t="s">
        <v>193</v>
      </c>
      <c r="V2119">
        <v>45505.31354166667</v>
      </c>
    </row>
    <row r="2120" spans="1:22" x14ac:dyDescent="0.3">
      <c r="A2120" t="s">
        <v>96</v>
      </c>
      <c r="B2120" t="s">
        <v>97</v>
      </c>
      <c r="C2120" t="s">
        <v>93</v>
      </c>
      <c r="D2120" s="29">
        <v>45842</v>
      </c>
      <c r="E2120" s="161">
        <v>0</v>
      </c>
      <c r="F2120" s="161">
        <v>0</v>
      </c>
      <c r="G2120" s="161">
        <v>0</v>
      </c>
      <c r="H2120" s="161">
        <v>0</v>
      </c>
      <c r="R2120">
        <v>0</v>
      </c>
      <c r="S2120">
        <v>0</v>
      </c>
      <c r="T2120" s="194">
        <v>0</v>
      </c>
      <c r="U2120" t="s">
        <v>193</v>
      </c>
      <c r="V2120">
        <v>45505.31354166667</v>
      </c>
    </row>
    <row r="2121" spans="1:22" x14ac:dyDescent="0.3">
      <c r="A2121" t="s">
        <v>96</v>
      </c>
      <c r="B2121" t="s">
        <v>97</v>
      </c>
      <c r="C2121" t="s">
        <v>88</v>
      </c>
      <c r="D2121" s="29">
        <v>45842</v>
      </c>
      <c r="E2121" s="161">
        <v>0</v>
      </c>
      <c r="F2121" s="161">
        <v>0</v>
      </c>
      <c r="G2121" s="161">
        <v>0</v>
      </c>
      <c r="H2121" s="161">
        <v>0</v>
      </c>
      <c r="L2121">
        <v>15</v>
      </c>
      <c r="R2121">
        <v>161.579892</v>
      </c>
      <c r="S2121">
        <v>161.579892</v>
      </c>
      <c r="T2121" s="194">
        <v>161.579892</v>
      </c>
      <c r="U2121" t="s">
        <v>193</v>
      </c>
      <c r="V2121">
        <v>45505.31354166667</v>
      </c>
    </row>
    <row r="2122" spans="1:22" x14ac:dyDescent="0.3">
      <c r="A2122" t="s">
        <v>96</v>
      </c>
      <c r="B2122" t="s">
        <v>97</v>
      </c>
      <c r="C2122" t="s">
        <v>93</v>
      </c>
      <c r="D2122" s="29">
        <v>45843</v>
      </c>
      <c r="E2122" s="161">
        <v>0</v>
      </c>
      <c r="F2122" s="161">
        <v>0</v>
      </c>
      <c r="G2122" s="161">
        <v>0</v>
      </c>
      <c r="H2122" s="161">
        <v>0</v>
      </c>
      <c r="R2122">
        <v>0</v>
      </c>
      <c r="S2122">
        <v>0</v>
      </c>
      <c r="T2122" s="194">
        <v>0</v>
      </c>
      <c r="U2122" t="s">
        <v>193</v>
      </c>
      <c r="V2122">
        <v>45505.31354166667</v>
      </c>
    </row>
    <row r="2123" spans="1:22" x14ac:dyDescent="0.3">
      <c r="A2123" t="s">
        <v>96</v>
      </c>
      <c r="B2123" t="s">
        <v>97</v>
      </c>
      <c r="C2123" t="s">
        <v>88</v>
      </c>
      <c r="D2123" s="29">
        <v>45843</v>
      </c>
      <c r="E2123" s="161">
        <v>0</v>
      </c>
      <c r="F2123" s="161">
        <v>0</v>
      </c>
      <c r="G2123" s="161">
        <v>0</v>
      </c>
      <c r="H2123" s="161">
        <v>0</v>
      </c>
      <c r="L2123">
        <v>15</v>
      </c>
      <c r="R2123">
        <v>161.579892</v>
      </c>
      <c r="S2123">
        <v>161.579892</v>
      </c>
      <c r="T2123" s="194">
        <v>161.579892</v>
      </c>
      <c r="U2123" t="s">
        <v>193</v>
      </c>
      <c r="V2123">
        <v>45505.31354166667</v>
      </c>
    </row>
    <row r="2124" spans="1:22" x14ac:dyDescent="0.3">
      <c r="A2124" t="s">
        <v>96</v>
      </c>
      <c r="B2124" t="s">
        <v>97</v>
      </c>
      <c r="C2124" t="s">
        <v>93</v>
      </c>
      <c r="D2124" s="29">
        <v>45844</v>
      </c>
      <c r="E2124" s="161">
        <v>0</v>
      </c>
      <c r="F2124" s="161">
        <v>0</v>
      </c>
      <c r="G2124" s="161">
        <v>0</v>
      </c>
      <c r="H2124" s="161">
        <v>0</v>
      </c>
      <c r="R2124">
        <v>0</v>
      </c>
      <c r="S2124">
        <v>0</v>
      </c>
      <c r="T2124" s="194">
        <v>0</v>
      </c>
      <c r="U2124" t="s">
        <v>193</v>
      </c>
      <c r="V2124">
        <v>45505.313391203701</v>
      </c>
    </row>
    <row r="2125" spans="1:22" x14ac:dyDescent="0.3">
      <c r="A2125" t="s">
        <v>96</v>
      </c>
      <c r="B2125" t="s">
        <v>97</v>
      </c>
      <c r="C2125" t="s">
        <v>88</v>
      </c>
      <c r="D2125" s="29">
        <v>45844</v>
      </c>
      <c r="E2125" s="161">
        <v>0</v>
      </c>
      <c r="F2125" s="161">
        <v>0</v>
      </c>
      <c r="G2125" s="161">
        <v>0</v>
      </c>
      <c r="H2125" s="161">
        <v>0</v>
      </c>
      <c r="L2125">
        <v>15</v>
      </c>
      <c r="R2125">
        <v>161.579892</v>
      </c>
      <c r="S2125">
        <v>161.579892</v>
      </c>
      <c r="T2125" s="194">
        <v>161.579892</v>
      </c>
      <c r="U2125" t="s">
        <v>193</v>
      </c>
      <c r="V2125">
        <v>45505.31354166667</v>
      </c>
    </row>
    <row r="2126" spans="1:22" x14ac:dyDescent="0.3">
      <c r="A2126" t="s">
        <v>96</v>
      </c>
      <c r="B2126" t="s">
        <v>97</v>
      </c>
      <c r="C2126" t="s">
        <v>93</v>
      </c>
      <c r="D2126" s="29">
        <v>45845</v>
      </c>
      <c r="E2126" s="161">
        <v>0</v>
      </c>
      <c r="F2126" s="161">
        <v>0</v>
      </c>
      <c r="G2126" s="161">
        <v>0</v>
      </c>
      <c r="H2126" s="161">
        <v>0</v>
      </c>
      <c r="R2126">
        <v>0</v>
      </c>
      <c r="S2126">
        <v>0</v>
      </c>
      <c r="T2126" s="194">
        <v>0</v>
      </c>
      <c r="U2126" t="s">
        <v>193</v>
      </c>
      <c r="V2126">
        <v>45505.31354166667</v>
      </c>
    </row>
    <row r="2127" spans="1:22" x14ac:dyDescent="0.3">
      <c r="A2127" t="s">
        <v>96</v>
      </c>
      <c r="B2127" t="s">
        <v>97</v>
      </c>
      <c r="C2127" t="s">
        <v>88</v>
      </c>
      <c r="D2127" s="29">
        <v>45845</v>
      </c>
      <c r="E2127" s="161">
        <v>0</v>
      </c>
      <c r="F2127" s="161">
        <v>0</v>
      </c>
      <c r="G2127" s="161">
        <v>0</v>
      </c>
      <c r="H2127" s="161">
        <v>0</v>
      </c>
      <c r="L2127">
        <v>15</v>
      </c>
      <c r="R2127">
        <v>161.579892</v>
      </c>
      <c r="S2127">
        <v>161.579892</v>
      </c>
      <c r="T2127" s="194">
        <v>161.579892</v>
      </c>
      <c r="U2127" t="s">
        <v>193</v>
      </c>
      <c r="V2127">
        <v>45505.31354166667</v>
      </c>
    </row>
    <row r="2128" spans="1:22" x14ac:dyDescent="0.3">
      <c r="A2128" t="s">
        <v>96</v>
      </c>
      <c r="B2128" t="s">
        <v>97</v>
      </c>
      <c r="C2128" t="s">
        <v>93</v>
      </c>
      <c r="D2128" s="29">
        <v>45846</v>
      </c>
      <c r="E2128" s="161">
        <v>0</v>
      </c>
      <c r="F2128" s="161">
        <v>0</v>
      </c>
      <c r="G2128" s="161">
        <v>0</v>
      </c>
      <c r="H2128" s="161">
        <v>0</v>
      </c>
      <c r="R2128">
        <v>0</v>
      </c>
      <c r="S2128">
        <v>0</v>
      </c>
      <c r="T2128" s="194">
        <v>0</v>
      </c>
      <c r="U2128" t="s">
        <v>193</v>
      </c>
      <c r="V2128">
        <v>45505.31355324074</v>
      </c>
    </row>
    <row r="2129" spans="1:22" x14ac:dyDescent="0.3">
      <c r="A2129" t="s">
        <v>96</v>
      </c>
      <c r="B2129" t="s">
        <v>97</v>
      </c>
      <c r="C2129" t="s">
        <v>88</v>
      </c>
      <c r="D2129" s="29">
        <v>45846</v>
      </c>
      <c r="E2129" s="161">
        <v>0</v>
      </c>
      <c r="F2129" s="161">
        <v>0</v>
      </c>
      <c r="G2129" s="161">
        <v>0</v>
      </c>
      <c r="H2129" s="161">
        <v>0</v>
      </c>
      <c r="L2129">
        <v>15</v>
      </c>
      <c r="R2129">
        <v>161.579892</v>
      </c>
      <c r="S2129">
        <v>161.579892</v>
      </c>
      <c r="T2129" s="194">
        <v>161.579892</v>
      </c>
      <c r="U2129" t="s">
        <v>193</v>
      </c>
      <c r="V2129">
        <v>45505.31355324074</v>
      </c>
    </row>
    <row r="2130" spans="1:22" x14ac:dyDescent="0.3">
      <c r="A2130" t="s">
        <v>96</v>
      </c>
      <c r="B2130" t="s">
        <v>97</v>
      </c>
      <c r="C2130" t="s">
        <v>93</v>
      </c>
      <c r="D2130" s="29">
        <v>45847</v>
      </c>
      <c r="E2130" s="161">
        <v>0</v>
      </c>
      <c r="F2130" s="161">
        <v>0</v>
      </c>
      <c r="G2130" s="161">
        <v>0</v>
      </c>
      <c r="H2130" s="161">
        <v>0</v>
      </c>
      <c r="R2130">
        <v>0</v>
      </c>
      <c r="S2130">
        <v>0</v>
      </c>
      <c r="T2130" s="194">
        <v>0</v>
      </c>
      <c r="U2130" t="s">
        <v>193</v>
      </c>
      <c r="V2130">
        <v>45505.31355324074</v>
      </c>
    </row>
    <row r="2131" spans="1:22" x14ac:dyDescent="0.3">
      <c r="A2131" t="s">
        <v>96</v>
      </c>
      <c r="B2131" t="s">
        <v>97</v>
      </c>
      <c r="C2131" t="s">
        <v>88</v>
      </c>
      <c r="D2131" s="29">
        <v>45847</v>
      </c>
      <c r="E2131" s="161">
        <v>0</v>
      </c>
      <c r="F2131" s="161">
        <v>0</v>
      </c>
      <c r="G2131" s="161">
        <v>0.78338888851342969</v>
      </c>
      <c r="H2131" s="161">
        <v>0.78338888851342969</v>
      </c>
      <c r="J2131">
        <v>35</v>
      </c>
      <c r="K2131">
        <v>35</v>
      </c>
      <c r="L2131">
        <v>15</v>
      </c>
      <c r="R2131">
        <v>161.579892</v>
      </c>
      <c r="S2131">
        <v>35</v>
      </c>
      <c r="T2131" s="194">
        <v>35</v>
      </c>
      <c r="U2131" t="s">
        <v>193</v>
      </c>
      <c r="V2131">
        <v>45505.31355324074</v>
      </c>
    </row>
    <row r="2132" spans="1:22" x14ac:dyDescent="0.3">
      <c r="A2132" t="s">
        <v>96</v>
      </c>
      <c r="B2132" t="s">
        <v>97</v>
      </c>
      <c r="C2132" t="s">
        <v>93</v>
      </c>
      <c r="D2132" s="29">
        <v>45848</v>
      </c>
      <c r="E2132" s="161">
        <v>0</v>
      </c>
      <c r="F2132" s="161">
        <v>0</v>
      </c>
      <c r="G2132" s="161">
        <v>0</v>
      </c>
      <c r="H2132" s="161">
        <v>0</v>
      </c>
      <c r="R2132">
        <v>0</v>
      </c>
      <c r="S2132">
        <v>0</v>
      </c>
      <c r="T2132" s="194">
        <v>0</v>
      </c>
      <c r="U2132" t="s">
        <v>193</v>
      </c>
      <c r="V2132">
        <v>45505.313564814816</v>
      </c>
    </row>
    <row r="2133" spans="1:22" x14ac:dyDescent="0.3">
      <c r="A2133" t="s">
        <v>96</v>
      </c>
      <c r="B2133" t="s">
        <v>97</v>
      </c>
      <c r="C2133" t="s">
        <v>88</v>
      </c>
      <c r="D2133" s="29">
        <v>45848</v>
      </c>
      <c r="E2133" s="161">
        <v>0</v>
      </c>
      <c r="F2133" s="161">
        <v>0</v>
      </c>
      <c r="G2133" s="161">
        <v>0.78338888851342969</v>
      </c>
      <c r="H2133" s="161">
        <v>0.78338888851342969</v>
      </c>
      <c r="J2133">
        <v>35</v>
      </c>
      <c r="K2133">
        <v>35</v>
      </c>
      <c r="L2133">
        <v>15</v>
      </c>
      <c r="R2133">
        <v>161.579892</v>
      </c>
      <c r="S2133">
        <v>35</v>
      </c>
      <c r="T2133" s="194">
        <v>35</v>
      </c>
      <c r="U2133" t="s">
        <v>193</v>
      </c>
      <c r="V2133">
        <v>45505.31355324074</v>
      </c>
    </row>
    <row r="2134" spans="1:22" x14ac:dyDescent="0.3">
      <c r="A2134" t="s">
        <v>96</v>
      </c>
      <c r="B2134" t="s">
        <v>97</v>
      </c>
      <c r="C2134" t="s">
        <v>93</v>
      </c>
      <c r="D2134" s="29">
        <v>45849</v>
      </c>
      <c r="E2134" s="161">
        <v>0</v>
      </c>
      <c r="F2134" s="161">
        <v>0</v>
      </c>
      <c r="G2134" s="161">
        <v>0</v>
      </c>
      <c r="H2134" s="161">
        <v>0</v>
      </c>
      <c r="R2134">
        <v>0</v>
      </c>
      <c r="S2134">
        <v>0</v>
      </c>
      <c r="T2134" s="194">
        <v>0</v>
      </c>
      <c r="U2134" t="s">
        <v>193</v>
      </c>
      <c r="V2134">
        <v>45505.31355324074</v>
      </c>
    </row>
    <row r="2135" spans="1:22" x14ac:dyDescent="0.3">
      <c r="A2135" t="s">
        <v>96</v>
      </c>
      <c r="B2135" t="s">
        <v>97</v>
      </c>
      <c r="C2135" t="s">
        <v>88</v>
      </c>
      <c r="D2135" s="29">
        <v>45849</v>
      </c>
      <c r="E2135" s="161">
        <v>0</v>
      </c>
      <c r="F2135" s="161">
        <v>0</v>
      </c>
      <c r="G2135" s="161">
        <v>0.78338888851342969</v>
      </c>
      <c r="H2135" s="161">
        <v>0.78338888851342969</v>
      </c>
      <c r="J2135">
        <v>35</v>
      </c>
      <c r="K2135">
        <v>35</v>
      </c>
      <c r="L2135">
        <v>15</v>
      </c>
      <c r="R2135">
        <v>161.579892</v>
      </c>
      <c r="S2135">
        <v>35</v>
      </c>
      <c r="T2135" s="194">
        <v>35</v>
      </c>
      <c r="U2135" t="s">
        <v>193</v>
      </c>
      <c r="V2135">
        <v>45505.31355324074</v>
      </c>
    </row>
    <row r="2136" spans="1:22" x14ac:dyDescent="0.3">
      <c r="A2136" t="s">
        <v>96</v>
      </c>
      <c r="B2136" t="s">
        <v>97</v>
      </c>
      <c r="C2136" t="s">
        <v>93</v>
      </c>
      <c r="D2136" s="29">
        <v>45850</v>
      </c>
      <c r="E2136" s="161">
        <v>0</v>
      </c>
      <c r="F2136" s="161">
        <v>0</v>
      </c>
      <c r="G2136" s="161">
        <v>0</v>
      </c>
      <c r="H2136" s="161">
        <v>0</v>
      </c>
      <c r="R2136">
        <v>0</v>
      </c>
      <c r="S2136">
        <v>0</v>
      </c>
      <c r="T2136" s="194">
        <v>0</v>
      </c>
      <c r="U2136" t="s">
        <v>193</v>
      </c>
      <c r="V2136">
        <v>45505.313564814816</v>
      </c>
    </row>
    <row r="2137" spans="1:22" x14ac:dyDescent="0.3">
      <c r="A2137" t="s">
        <v>96</v>
      </c>
      <c r="B2137" t="s">
        <v>97</v>
      </c>
      <c r="C2137" t="s">
        <v>88</v>
      </c>
      <c r="D2137" s="29">
        <v>45850</v>
      </c>
      <c r="E2137" s="161">
        <v>0</v>
      </c>
      <c r="F2137" s="161">
        <v>0</v>
      </c>
      <c r="G2137" s="161">
        <v>0</v>
      </c>
      <c r="H2137" s="161">
        <v>0</v>
      </c>
      <c r="L2137">
        <v>15</v>
      </c>
      <c r="R2137">
        <v>161.579892</v>
      </c>
      <c r="S2137">
        <v>161.579892</v>
      </c>
      <c r="T2137" s="194">
        <v>161.579892</v>
      </c>
      <c r="U2137" t="s">
        <v>193</v>
      </c>
      <c r="V2137">
        <v>45505.313564814816</v>
      </c>
    </row>
    <row r="2138" spans="1:22" x14ac:dyDescent="0.3">
      <c r="A2138" t="s">
        <v>96</v>
      </c>
      <c r="B2138" t="s">
        <v>97</v>
      </c>
      <c r="C2138" t="s">
        <v>93</v>
      </c>
      <c r="D2138" s="29">
        <v>45851</v>
      </c>
      <c r="E2138" s="161">
        <v>0</v>
      </c>
      <c r="F2138" s="161">
        <v>0</v>
      </c>
      <c r="G2138" s="161">
        <v>0</v>
      </c>
      <c r="H2138" s="161">
        <v>0</v>
      </c>
      <c r="R2138">
        <v>0</v>
      </c>
      <c r="S2138">
        <v>0</v>
      </c>
      <c r="T2138" s="194">
        <v>0</v>
      </c>
      <c r="U2138" t="s">
        <v>193</v>
      </c>
      <c r="V2138">
        <v>45505.313564814816</v>
      </c>
    </row>
    <row r="2139" spans="1:22" x14ac:dyDescent="0.3">
      <c r="A2139" t="s">
        <v>96</v>
      </c>
      <c r="B2139" t="s">
        <v>97</v>
      </c>
      <c r="C2139" t="s">
        <v>88</v>
      </c>
      <c r="D2139" s="29">
        <v>45851</v>
      </c>
      <c r="E2139" s="161">
        <v>0</v>
      </c>
      <c r="F2139" s="161">
        <v>0</v>
      </c>
      <c r="G2139" s="161">
        <v>0</v>
      </c>
      <c r="H2139" s="161">
        <v>0</v>
      </c>
      <c r="L2139">
        <v>15</v>
      </c>
      <c r="R2139">
        <v>161.579892</v>
      </c>
      <c r="S2139">
        <v>161.579892</v>
      </c>
      <c r="T2139" s="194">
        <v>161.579892</v>
      </c>
      <c r="U2139" t="s">
        <v>193</v>
      </c>
      <c r="V2139">
        <v>45505.313564814816</v>
      </c>
    </row>
    <row r="2140" spans="1:22" x14ac:dyDescent="0.3">
      <c r="A2140" t="s">
        <v>96</v>
      </c>
      <c r="B2140" t="s">
        <v>97</v>
      </c>
      <c r="C2140" t="s">
        <v>93</v>
      </c>
      <c r="D2140" s="29">
        <v>45852</v>
      </c>
      <c r="E2140" s="161">
        <v>0</v>
      </c>
      <c r="F2140" s="161">
        <v>0</v>
      </c>
      <c r="G2140" s="161">
        <v>0</v>
      </c>
      <c r="H2140" s="161">
        <v>0</v>
      </c>
      <c r="R2140">
        <v>0</v>
      </c>
      <c r="S2140">
        <v>0</v>
      </c>
      <c r="T2140" s="194">
        <v>0</v>
      </c>
      <c r="U2140" t="s">
        <v>193</v>
      </c>
      <c r="V2140">
        <v>45505.313564814816</v>
      </c>
    </row>
    <row r="2141" spans="1:22" x14ac:dyDescent="0.3">
      <c r="A2141" t="s">
        <v>96</v>
      </c>
      <c r="B2141" t="s">
        <v>97</v>
      </c>
      <c r="C2141" t="s">
        <v>88</v>
      </c>
      <c r="D2141" s="29">
        <v>45852</v>
      </c>
      <c r="E2141" s="161">
        <v>0</v>
      </c>
      <c r="F2141" s="161">
        <v>0</v>
      </c>
      <c r="G2141" s="161">
        <v>0</v>
      </c>
      <c r="H2141" s="161">
        <v>0</v>
      </c>
      <c r="L2141">
        <v>15</v>
      </c>
      <c r="R2141">
        <v>161.579892</v>
      </c>
      <c r="S2141">
        <v>161.579892</v>
      </c>
      <c r="T2141" s="194">
        <v>161.579892</v>
      </c>
      <c r="U2141" t="s">
        <v>193</v>
      </c>
      <c r="V2141">
        <v>45505.313564814816</v>
      </c>
    </row>
    <row r="2142" spans="1:22" x14ac:dyDescent="0.3">
      <c r="A2142" t="s">
        <v>96</v>
      </c>
      <c r="B2142" t="s">
        <v>97</v>
      </c>
      <c r="C2142" t="s">
        <v>93</v>
      </c>
      <c r="D2142" s="29">
        <v>45853</v>
      </c>
      <c r="E2142" s="161">
        <v>0</v>
      </c>
      <c r="F2142" s="161">
        <v>0</v>
      </c>
      <c r="G2142" s="161">
        <v>0</v>
      </c>
      <c r="H2142" s="161">
        <v>0</v>
      </c>
      <c r="R2142">
        <v>0</v>
      </c>
      <c r="S2142">
        <v>0</v>
      </c>
      <c r="T2142" s="194">
        <v>0</v>
      </c>
      <c r="U2142" t="s">
        <v>193</v>
      </c>
      <c r="V2142">
        <v>45505.313564814816</v>
      </c>
    </row>
    <row r="2143" spans="1:22" x14ac:dyDescent="0.3">
      <c r="A2143" t="s">
        <v>96</v>
      </c>
      <c r="B2143" t="s">
        <v>97</v>
      </c>
      <c r="C2143" t="s">
        <v>88</v>
      </c>
      <c r="D2143" s="29">
        <v>45853</v>
      </c>
      <c r="E2143" s="161">
        <v>0</v>
      </c>
      <c r="F2143" s="161">
        <v>0</v>
      </c>
      <c r="G2143" s="161">
        <v>0</v>
      </c>
      <c r="H2143" s="161">
        <v>0</v>
      </c>
      <c r="L2143">
        <v>15</v>
      </c>
      <c r="R2143">
        <v>161.579892</v>
      </c>
      <c r="S2143">
        <v>161.579892</v>
      </c>
      <c r="T2143" s="194">
        <v>161.579892</v>
      </c>
      <c r="U2143" t="s">
        <v>193</v>
      </c>
      <c r="V2143">
        <v>45505.313564814816</v>
      </c>
    </row>
    <row r="2144" spans="1:22" x14ac:dyDescent="0.3">
      <c r="A2144" t="s">
        <v>96</v>
      </c>
      <c r="B2144" t="s">
        <v>97</v>
      </c>
      <c r="C2144" t="s">
        <v>93</v>
      </c>
      <c r="D2144" s="29">
        <v>45854</v>
      </c>
      <c r="E2144" s="161">
        <v>0</v>
      </c>
      <c r="F2144" s="161">
        <v>0</v>
      </c>
      <c r="G2144" s="161">
        <v>0</v>
      </c>
      <c r="H2144" s="161">
        <v>0</v>
      </c>
      <c r="R2144">
        <v>0</v>
      </c>
      <c r="S2144">
        <v>0</v>
      </c>
      <c r="T2144" s="194">
        <v>0</v>
      </c>
      <c r="U2144" t="s">
        <v>193</v>
      </c>
      <c r="V2144">
        <v>45505.313576388886</v>
      </c>
    </row>
    <row r="2145" spans="1:22" x14ac:dyDescent="0.3">
      <c r="A2145" t="s">
        <v>96</v>
      </c>
      <c r="B2145" t="s">
        <v>97</v>
      </c>
      <c r="C2145" t="s">
        <v>88</v>
      </c>
      <c r="D2145" s="29">
        <v>45854</v>
      </c>
      <c r="E2145" s="161">
        <v>0</v>
      </c>
      <c r="F2145" s="161">
        <v>0</v>
      </c>
      <c r="G2145" s="161">
        <v>0</v>
      </c>
      <c r="H2145" s="161">
        <v>0</v>
      </c>
      <c r="L2145">
        <v>15</v>
      </c>
      <c r="R2145">
        <v>161.579892</v>
      </c>
      <c r="S2145">
        <v>161.579892</v>
      </c>
      <c r="T2145" s="194">
        <v>161.579892</v>
      </c>
      <c r="U2145" t="s">
        <v>193</v>
      </c>
      <c r="V2145">
        <v>45505.313576388886</v>
      </c>
    </row>
    <row r="2146" spans="1:22" x14ac:dyDescent="0.3">
      <c r="A2146" t="s">
        <v>96</v>
      </c>
      <c r="B2146" t="s">
        <v>97</v>
      </c>
      <c r="C2146" t="s">
        <v>93</v>
      </c>
      <c r="D2146" s="29">
        <v>45855</v>
      </c>
      <c r="E2146" s="161">
        <v>0</v>
      </c>
      <c r="F2146" s="161">
        <v>0</v>
      </c>
      <c r="G2146" s="161">
        <v>0</v>
      </c>
      <c r="H2146" s="161">
        <v>0</v>
      </c>
      <c r="R2146">
        <v>0</v>
      </c>
      <c r="S2146">
        <v>0</v>
      </c>
      <c r="T2146" s="194">
        <v>0</v>
      </c>
      <c r="U2146" t="s">
        <v>193</v>
      </c>
      <c r="V2146">
        <v>45505.313576388886</v>
      </c>
    </row>
    <row r="2147" spans="1:22" x14ac:dyDescent="0.3">
      <c r="A2147" t="s">
        <v>96</v>
      </c>
      <c r="B2147" t="s">
        <v>97</v>
      </c>
      <c r="C2147" t="s">
        <v>88</v>
      </c>
      <c r="D2147" s="29">
        <v>45855</v>
      </c>
      <c r="E2147" s="161">
        <v>0</v>
      </c>
      <c r="F2147" s="161">
        <v>0</v>
      </c>
      <c r="G2147" s="161">
        <v>0</v>
      </c>
      <c r="H2147" s="161">
        <v>0</v>
      </c>
      <c r="L2147">
        <v>15</v>
      </c>
      <c r="R2147">
        <v>161.579892</v>
      </c>
      <c r="S2147">
        <v>161.579892</v>
      </c>
      <c r="T2147" s="194">
        <v>161.579892</v>
      </c>
      <c r="U2147" t="s">
        <v>193</v>
      </c>
      <c r="V2147">
        <v>45505.313564814816</v>
      </c>
    </row>
    <row r="2148" spans="1:22" x14ac:dyDescent="0.3">
      <c r="A2148" t="s">
        <v>96</v>
      </c>
      <c r="B2148" t="s">
        <v>97</v>
      </c>
      <c r="C2148" t="s">
        <v>93</v>
      </c>
      <c r="D2148" s="29">
        <v>45856</v>
      </c>
      <c r="E2148" s="161">
        <v>0</v>
      </c>
      <c r="F2148" s="161">
        <v>0</v>
      </c>
      <c r="G2148" s="161">
        <v>0</v>
      </c>
      <c r="H2148" s="161">
        <v>0</v>
      </c>
      <c r="R2148">
        <v>0</v>
      </c>
      <c r="S2148">
        <v>0</v>
      </c>
      <c r="T2148" s="194">
        <v>0</v>
      </c>
      <c r="U2148" t="s">
        <v>193</v>
      </c>
      <c r="V2148">
        <v>45505.313576388886</v>
      </c>
    </row>
    <row r="2149" spans="1:22" x14ac:dyDescent="0.3">
      <c r="A2149" t="s">
        <v>96</v>
      </c>
      <c r="B2149" t="s">
        <v>97</v>
      </c>
      <c r="C2149" t="s">
        <v>88</v>
      </c>
      <c r="D2149" s="29">
        <v>45856</v>
      </c>
      <c r="E2149" s="161">
        <v>0</v>
      </c>
      <c r="F2149" s="161">
        <v>0</v>
      </c>
      <c r="G2149" s="161">
        <v>0</v>
      </c>
      <c r="H2149" s="161">
        <v>0</v>
      </c>
      <c r="L2149">
        <v>15</v>
      </c>
      <c r="R2149">
        <v>161.579892</v>
      </c>
      <c r="S2149">
        <v>161.579892</v>
      </c>
      <c r="T2149" s="194">
        <v>161.579892</v>
      </c>
      <c r="U2149" t="s">
        <v>193</v>
      </c>
      <c r="V2149">
        <v>45505.313576388886</v>
      </c>
    </row>
    <row r="2150" spans="1:22" x14ac:dyDescent="0.3">
      <c r="A2150" t="s">
        <v>96</v>
      </c>
      <c r="B2150" t="s">
        <v>97</v>
      </c>
      <c r="C2150" t="s">
        <v>93</v>
      </c>
      <c r="D2150" s="29">
        <v>45857</v>
      </c>
      <c r="E2150" s="161">
        <v>0</v>
      </c>
      <c r="F2150" s="161">
        <v>0</v>
      </c>
      <c r="G2150" s="161">
        <v>0</v>
      </c>
      <c r="H2150" s="161">
        <v>0</v>
      </c>
      <c r="R2150">
        <v>0</v>
      </c>
      <c r="S2150">
        <v>0</v>
      </c>
      <c r="T2150" s="194">
        <v>0</v>
      </c>
      <c r="U2150" t="s">
        <v>193</v>
      </c>
      <c r="V2150">
        <v>45505.313587962963</v>
      </c>
    </row>
    <row r="2151" spans="1:22" x14ac:dyDescent="0.3">
      <c r="A2151" t="s">
        <v>96</v>
      </c>
      <c r="B2151" t="s">
        <v>97</v>
      </c>
      <c r="C2151" t="s">
        <v>88</v>
      </c>
      <c r="D2151" s="29">
        <v>45857</v>
      </c>
      <c r="E2151" s="161">
        <v>0</v>
      </c>
      <c r="F2151" s="161">
        <v>0</v>
      </c>
      <c r="G2151" s="161">
        <v>0</v>
      </c>
      <c r="H2151" s="161">
        <v>0</v>
      </c>
      <c r="L2151">
        <v>15</v>
      </c>
      <c r="R2151">
        <v>161.579892</v>
      </c>
      <c r="S2151">
        <v>161.579892</v>
      </c>
      <c r="T2151" s="194">
        <v>161.579892</v>
      </c>
      <c r="U2151" t="s">
        <v>193</v>
      </c>
      <c r="V2151">
        <v>45505.313587962963</v>
      </c>
    </row>
    <row r="2152" spans="1:22" x14ac:dyDescent="0.3">
      <c r="A2152" t="s">
        <v>96</v>
      </c>
      <c r="B2152" t="s">
        <v>97</v>
      </c>
      <c r="C2152" t="s">
        <v>93</v>
      </c>
      <c r="D2152" s="29">
        <v>45858</v>
      </c>
      <c r="E2152" s="161">
        <v>0</v>
      </c>
      <c r="F2152" s="161">
        <v>0</v>
      </c>
      <c r="G2152" s="161">
        <v>0</v>
      </c>
      <c r="H2152" s="161">
        <v>0</v>
      </c>
      <c r="R2152">
        <v>0</v>
      </c>
      <c r="S2152">
        <v>0</v>
      </c>
      <c r="T2152" s="194">
        <v>0</v>
      </c>
      <c r="U2152" t="s">
        <v>193</v>
      </c>
      <c r="V2152">
        <v>45505.313587962963</v>
      </c>
    </row>
    <row r="2153" spans="1:22" x14ac:dyDescent="0.3">
      <c r="A2153" t="s">
        <v>96</v>
      </c>
      <c r="B2153" t="s">
        <v>97</v>
      </c>
      <c r="C2153" t="s">
        <v>88</v>
      </c>
      <c r="D2153" s="29">
        <v>45858</v>
      </c>
      <c r="E2153" s="161">
        <v>0</v>
      </c>
      <c r="F2153" s="161">
        <v>0</v>
      </c>
      <c r="G2153" s="161">
        <v>0</v>
      </c>
      <c r="H2153" s="161">
        <v>0</v>
      </c>
      <c r="L2153">
        <v>15</v>
      </c>
      <c r="R2153">
        <v>161.579892</v>
      </c>
      <c r="S2153">
        <v>161.579892</v>
      </c>
      <c r="T2153" s="194">
        <v>161.579892</v>
      </c>
      <c r="U2153" t="s">
        <v>193</v>
      </c>
      <c r="V2153">
        <v>45505.313587962963</v>
      </c>
    </row>
    <row r="2154" spans="1:22" x14ac:dyDescent="0.3">
      <c r="A2154" t="s">
        <v>96</v>
      </c>
      <c r="B2154" t="s">
        <v>97</v>
      </c>
      <c r="C2154" t="s">
        <v>93</v>
      </c>
      <c r="D2154" s="29">
        <v>45859</v>
      </c>
      <c r="E2154" s="161">
        <v>0</v>
      </c>
      <c r="F2154" s="161">
        <v>0</v>
      </c>
      <c r="G2154" s="161">
        <v>0</v>
      </c>
      <c r="H2154" s="161">
        <v>0</v>
      </c>
      <c r="R2154">
        <v>0</v>
      </c>
      <c r="S2154">
        <v>0</v>
      </c>
      <c r="T2154" s="194">
        <v>0</v>
      </c>
      <c r="U2154" t="s">
        <v>193</v>
      </c>
      <c r="V2154">
        <v>45505.313587962963</v>
      </c>
    </row>
    <row r="2155" spans="1:22" x14ac:dyDescent="0.3">
      <c r="A2155" t="s">
        <v>96</v>
      </c>
      <c r="B2155" t="s">
        <v>97</v>
      </c>
      <c r="C2155" t="s">
        <v>88</v>
      </c>
      <c r="D2155" s="29">
        <v>45859</v>
      </c>
      <c r="E2155" s="161">
        <v>0</v>
      </c>
      <c r="F2155" s="161">
        <v>0</v>
      </c>
      <c r="G2155" s="161">
        <v>0</v>
      </c>
      <c r="H2155" s="161">
        <v>0</v>
      </c>
      <c r="L2155">
        <v>15</v>
      </c>
      <c r="R2155">
        <v>161.579892</v>
      </c>
      <c r="S2155">
        <v>161.579892</v>
      </c>
      <c r="T2155" s="194">
        <v>161.579892</v>
      </c>
      <c r="U2155" t="s">
        <v>193</v>
      </c>
      <c r="V2155">
        <v>45505.313599537039</v>
      </c>
    </row>
    <row r="2156" spans="1:22" x14ac:dyDescent="0.3">
      <c r="A2156" t="s">
        <v>96</v>
      </c>
      <c r="B2156" t="s">
        <v>97</v>
      </c>
      <c r="C2156" t="s">
        <v>93</v>
      </c>
      <c r="D2156" s="29">
        <v>45860</v>
      </c>
      <c r="E2156" s="161">
        <v>0</v>
      </c>
      <c r="F2156" s="161">
        <v>0</v>
      </c>
      <c r="G2156" s="161">
        <v>0</v>
      </c>
      <c r="H2156" s="161">
        <v>0</v>
      </c>
      <c r="R2156">
        <v>0</v>
      </c>
      <c r="S2156">
        <v>0</v>
      </c>
      <c r="T2156" s="194">
        <v>0</v>
      </c>
      <c r="U2156" t="s">
        <v>193</v>
      </c>
      <c r="V2156">
        <v>45505.313599537039</v>
      </c>
    </row>
    <row r="2157" spans="1:22" x14ac:dyDescent="0.3">
      <c r="A2157" t="s">
        <v>96</v>
      </c>
      <c r="B2157" t="s">
        <v>97</v>
      </c>
      <c r="C2157" t="s">
        <v>88</v>
      </c>
      <c r="D2157" s="29">
        <v>45860</v>
      </c>
      <c r="E2157" s="161">
        <v>0</v>
      </c>
      <c r="F2157" s="161">
        <v>0</v>
      </c>
      <c r="G2157" s="161">
        <v>0</v>
      </c>
      <c r="H2157" s="161">
        <v>0</v>
      </c>
      <c r="L2157">
        <v>15</v>
      </c>
      <c r="R2157">
        <v>161.579892</v>
      </c>
      <c r="S2157">
        <v>161.579892</v>
      </c>
      <c r="T2157" s="194">
        <v>161.579892</v>
      </c>
      <c r="U2157" t="s">
        <v>193</v>
      </c>
      <c r="V2157">
        <v>45505.313599537039</v>
      </c>
    </row>
    <row r="2158" spans="1:22" x14ac:dyDescent="0.3">
      <c r="A2158" t="s">
        <v>96</v>
      </c>
      <c r="B2158" t="s">
        <v>97</v>
      </c>
      <c r="C2158" t="s">
        <v>93</v>
      </c>
      <c r="D2158" s="29">
        <v>45861</v>
      </c>
      <c r="E2158" s="161">
        <v>0</v>
      </c>
      <c r="F2158" s="161">
        <v>0</v>
      </c>
      <c r="G2158" s="161">
        <v>0</v>
      </c>
      <c r="H2158" s="161">
        <v>0</v>
      </c>
      <c r="R2158">
        <v>0</v>
      </c>
      <c r="S2158">
        <v>0</v>
      </c>
      <c r="T2158" s="194">
        <v>0</v>
      </c>
      <c r="U2158" t="s">
        <v>193</v>
      </c>
      <c r="V2158">
        <v>45505.313599537039</v>
      </c>
    </row>
    <row r="2159" spans="1:22" x14ac:dyDescent="0.3">
      <c r="A2159" t="s">
        <v>96</v>
      </c>
      <c r="B2159" t="s">
        <v>97</v>
      </c>
      <c r="C2159" t="s">
        <v>88</v>
      </c>
      <c r="D2159" s="29">
        <v>45861</v>
      </c>
      <c r="E2159" s="161">
        <v>0</v>
      </c>
      <c r="F2159" s="161">
        <v>0</v>
      </c>
      <c r="G2159" s="161">
        <v>0</v>
      </c>
      <c r="H2159" s="161">
        <v>0</v>
      </c>
      <c r="L2159">
        <v>15</v>
      </c>
      <c r="R2159">
        <v>161.579892</v>
      </c>
      <c r="S2159">
        <v>161.579892</v>
      </c>
      <c r="T2159" s="194">
        <v>161.579892</v>
      </c>
      <c r="U2159" t="s">
        <v>193</v>
      </c>
      <c r="V2159">
        <v>45505.313599537039</v>
      </c>
    </row>
    <row r="2160" spans="1:22" x14ac:dyDescent="0.3">
      <c r="A2160" t="s">
        <v>96</v>
      </c>
      <c r="B2160" t="s">
        <v>97</v>
      </c>
      <c r="C2160" t="s">
        <v>93</v>
      </c>
      <c r="D2160" s="29">
        <v>45862</v>
      </c>
      <c r="E2160" s="161">
        <v>0</v>
      </c>
      <c r="F2160" s="161">
        <v>0</v>
      </c>
      <c r="G2160" s="161">
        <v>0</v>
      </c>
      <c r="H2160" s="161">
        <v>0</v>
      </c>
      <c r="R2160">
        <v>0</v>
      </c>
      <c r="S2160">
        <v>0</v>
      </c>
      <c r="T2160" s="194">
        <v>0</v>
      </c>
      <c r="U2160" t="s">
        <v>193</v>
      </c>
      <c r="V2160">
        <v>45505.313611111109</v>
      </c>
    </row>
    <row r="2161" spans="1:22" x14ac:dyDescent="0.3">
      <c r="A2161" t="s">
        <v>96</v>
      </c>
      <c r="B2161" t="s">
        <v>97</v>
      </c>
      <c r="C2161" t="s">
        <v>88</v>
      </c>
      <c r="D2161" s="29">
        <v>45862</v>
      </c>
      <c r="E2161" s="161">
        <v>0</v>
      </c>
      <c r="F2161" s="161">
        <v>0</v>
      </c>
      <c r="G2161" s="161">
        <v>0</v>
      </c>
      <c r="H2161" s="161">
        <v>0</v>
      </c>
      <c r="L2161">
        <v>15</v>
      </c>
      <c r="R2161">
        <v>161.579892</v>
      </c>
      <c r="S2161">
        <v>161.579892</v>
      </c>
      <c r="T2161" s="194">
        <v>161.579892</v>
      </c>
      <c r="U2161" t="s">
        <v>193</v>
      </c>
      <c r="V2161">
        <v>45505.313611111109</v>
      </c>
    </row>
    <row r="2162" spans="1:22" x14ac:dyDescent="0.3">
      <c r="A2162" t="s">
        <v>96</v>
      </c>
      <c r="B2162" t="s">
        <v>97</v>
      </c>
      <c r="C2162" t="s">
        <v>93</v>
      </c>
      <c r="D2162" s="29">
        <v>45863</v>
      </c>
      <c r="E2162" s="161">
        <v>0</v>
      </c>
      <c r="F2162" s="161">
        <v>0</v>
      </c>
      <c r="G2162" s="161">
        <v>0</v>
      </c>
      <c r="H2162" s="161">
        <v>0</v>
      </c>
      <c r="R2162">
        <v>0</v>
      </c>
      <c r="S2162">
        <v>0</v>
      </c>
      <c r="T2162" s="194">
        <v>0</v>
      </c>
      <c r="U2162" t="s">
        <v>193</v>
      </c>
      <c r="V2162">
        <v>45505.313599537039</v>
      </c>
    </row>
    <row r="2163" spans="1:22" x14ac:dyDescent="0.3">
      <c r="A2163" t="s">
        <v>96</v>
      </c>
      <c r="B2163" t="s">
        <v>97</v>
      </c>
      <c r="C2163" t="s">
        <v>88</v>
      </c>
      <c r="D2163" s="29">
        <v>45863</v>
      </c>
      <c r="E2163" s="161">
        <v>0</v>
      </c>
      <c r="F2163" s="161">
        <v>0</v>
      </c>
      <c r="G2163" s="161">
        <v>0</v>
      </c>
      <c r="H2163" s="161">
        <v>0</v>
      </c>
      <c r="L2163">
        <v>15</v>
      </c>
      <c r="R2163">
        <v>161.579892</v>
      </c>
      <c r="S2163">
        <v>161.579892</v>
      </c>
      <c r="T2163" s="194">
        <v>161.579892</v>
      </c>
      <c r="U2163" t="s">
        <v>193</v>
      </c>
      <c r="V2163">
        <v>45505.313611111109</v>
      </c>
    </row>
    <row r="2164" spans="1:22" x14ac:dyDescent="0.3">
      <c r="A2164" t="s">
        <v>96</v>
      </c>
      <c r="B2164" t="s">
        <v>97</v>
      </c>
      <c r="C2164" t="s">
        <v>93</v>
      </c>
      <c r="D2164" s="29">
        <v>45864</v>
      </c>
      <c r="E2164" s="161">
        <v>0</v>
      </c>
      <c r="F2164" s="161">
        <v>0</v>
      </c>
      <c r="G2164" s="161">
        <v>0</v>
      </c>
      <c r="H2164" s="161">
        <v>0</v>
      </c>
      <c r="R2164">
        <v>0</v>
      </c>
      <c r="S2164">
        <v>0</v>
      </c>
      <c r="T2164" s="194">
        <v>0</v>
      </c>
      <c r="U2164" t="s">
        <v>193</v>
      </c>
      <c r="V2164">
        <v>45505.313611111109</v>
      </c>
    </row>
    <row r="2165" spans="1:22" x14ac:dyDescent="0.3">
      <c r="A2165" t="s">
        <v>96</v>
      </c>
      <c r="B2165" t="s">
        <v>97</v>
      </c>
      <c r="C2165" t="s">
        <v>88</v>
      </c>
      <c r="D2165" s="29">
        <v>45864</v>
      </c>
      <c r="E2165" s="161">
        <v>0</v>
      </c>
      <c r="F2165" s="161">
        <v>0</v>
      </c>
      <c r="G2165" s="161">
        <v>0</v>
      </c>
      <c r="H2165" s="161">
        <v>0</v>
      </c>
      <c r="L2165">
        <v>15</v>
      </c>
      <c r="R2165">
        <v>161.579892</v>
      </c>
      <c r="S2165">
        <v>161.579892</v>
      </c>
      <c r="T2165" s="194">
        <v>161.579892</v>
      </c>
      <c r="U2165" t="s">
        <v>193</v>
      </c>
      <c r="V2165">
        <v>45505.313611111109</v>
      </c>
    </row>
    <row r="2166" spans="1:22" x14ac:dyDescent="0.3">
      <c r="A2166" t="s">
        <v>96</v>
      </c>
      <c r="B2166" t="s">
        <v>97</v>
      </c>
      <c r="C2166" t="s">
        <v>93</v>
      </c>
      <c r="D2166" s="29">
        <v>45865</v>
      </c>
      <c r="E2166" s="161">
        <v>0</v>
      </c>
      <c r="F2166" s="161">
        <v>0</v>
      </c>
      <c r="G2166" s="161">
        <v>0</v>
      </c>
      <c r="H2166" s="161">
        <v>0</v>
      </c>
      <c r="R2166">
        <v>0</v>
      </c>
      <c r="S2166">
        <v>0</v>
      </c>
      <c r="T2166" s="194">
        <v>0</v>
      </c>
      <c r="U2166" t="s">
        <v>193</v>
      </c>
      <c r="V2166">
        <v>45505.313622685186</v>
      </c>
    </row>
    <row r="2167" spans="1:22" x14ac:dyDescent="0.3">
      <c r="A2167" t="s">
        <v>96</v>
      </c>
      <c r="B2167" t="s">
        <v>97</v>
      </c>
      <c r="C2167" t="s">
        <v>88</v>
      </c>
      <c r="D2167" s="29">
        <v>45865</v>
      </c>
      <c r="E2167" s="161">
        <v>0</v>
      </c>
      <c r="F2167" s="161">
        <v>0</v>
      </c>
      <c r="G2167" s="161">
        <v>0</v>
      </c>
      <c r="H2167" s="161">
        <v>0</v>
      </c>
      <c r="L2167">
        <v>15</v>
      </c>
      <c r="R2167">
        <v>161.579892</v>
      </c>
      <c r="S2167">
        <v>161.579892</v>
      </c>
      <c r="T2167" s="194">
        <v>161.579892</v>
      </c>
      <c r="U2167" t="s">
        <v>193</v>
      </c>
      <c r="V2167">
        <v>45505.313611111109</v>
      </c>
    </row>
    <row r="2168" spans="1:22" x14ac:dyDescent="0.3">
      <c r="A2168" t="s">
        <v>96</v>
      </c>
      <c r="B2168" t="s">
        <v>97</v>
      </c>
      <c r="C2168" t="s">
        <v>93</v>
      </c>
      <c r="D2168" s="29">
        <v>45866</v>
      </c>
      <c r="E2168" s="161">
        <v>0</v>
      </c>
      <c r="F2168" s="161">
        <v>0</v>
      </c>
      <c r="G2168" s="161">
        <v>0</v>
      </c>
      <c r="H2168" s="161">
        <v>0</v>
      </c>
      <c r="R2168">
        <v>0</v>
      </c>
      <c r="S2168">
        <v>0</v>
      </c>
      <c r="T2168" s="194">
        <v>0</v>
      </c>
      <c r="U2168" t="s">
        <v>193</v>
      </c>
      <c r="V2168">
        <v>45505.313622685186</v>
      </c>
    </row>
    <row r="2169" spans="1:22" x14ac:dyDescent="0.3">
      <c r="A2169" t="s">
        <v>96</v>
      </c>
      <c r="B2169" t="s">
        <v>97</v>
      </c>
      <c r="C2169" t="s">
        <v>88</v>
      </c>
      <c r="D2169" s="29">
        <v>45866</v>
      </c>
      <c r="E2169" s="161">
        <v>0</v>
      </c>
      <c r="F2169" s="161">
        <v>0</v>
      </c>
      <c r="G2169" s="161">
        <v>0</v>
      </c>
      <c r="H2169" s="161">
        <v>0</v>
      </c>
      <c r="L2169">
        <v>15</v>
      </c>
      <c r="R2169">
        <v>161.579892</v>
      </c>
      <c r="S2169">
        <v>161.579892</v>
      </c>
      <c r="T2169" s="194">
        <v>161.579892</v>
      </c>
      <c r="U2169" t="s">
        <v>193</v>
      </c>
      <c r="V2169">
        <v>45505.313622685186</v>
      </c>
    </row>
    <row r="2170" spans="1:22" x14ac:dyDescent="0.3">
      <c r="A2170" t="s">
        <v>96</v>
      </c>
      <c r="B2170" t="s">
        <v>97</v>
      </c>
      <c r="C2170" t="s">
        <v>93</v>
      </c>
      <c r="D2170" s="29">
        <v>45867</v>
      </c>
      <c r="E2170" s="161">
        <v>0</v>
      </c>
      <c r="F2170" s="161">
        <v>0</v>
      </c>
      <c r="G2170" s="161">
        <v>0</v>
      </c>
      <c r="H2170" s="161">
        <v>0</v>
      </c>
      <c r="R2170">
        <v>0</v>
      </c>
      <c r="S2170">
        <v>0</v>
      </c>
      <c r="T2170" s="194">
        <v>0</v>
      </c>
      <c r="U2170" t="s">
        <v>193</v>
      </c>
      <c r="V2170">
        <v>45505.313622685186</v>
      </c>
    </row>
    <row r="2171" spans="1:22" x14ac:dyDescent="0.3">
      <c r="A2171" t="s">
        <v>96</v>
      </c>
      <c r="B2171" t="s">
        <v>97</v>
      </c>
      <c r="C2171" t="s">
        <v>88</v>
      </c>
      <c r="D2171" s="29">
        <v>45867</v>
      </c>
      <c r="E2171" s="161">
        <v>0</v>
      </c>
      <c r="F2171" s="161">
        <v>0</v>
      </c>
      <c r="G2171" s="161">
        <v>0</v>
      </c>
      <c r="H2171" s="161">
        <v>0</v>
      </c>
      <c r="L2171">
        <v>15</v>
      </c>
      <c r="R2171">
        <v>161.579892</v>
      </c>
      <c r="S2171">
        <v>161.579892</v>
      </c>
      <c r="T2171" s="194">
        <v>161.579892</v>
      </c>
      <c r="U2171" t="s">
        <v>193</v>
      </c>
      <c r="V2171">
        <v>45505.313622685186</v>
      </c>
    </row>
    <row r="2172" spans="1:22" x14ac:dyDescent="0.3">
      <c r="A2172" t="s">
        <v>96</v>
      </c>
      <c r="B2172" t="s">
        <v>97</v>
      </c>
      <c r="C2172" t="s">
        <v>93</v>
      </c>
      <c r="D2172" s="29">
        <v>45868</v>
      </c>
      <c r="E2172" s="161">
        <v>0</v>
      </c>
      <c r="F2172" s="161">
        <v>0</v>
      </c>
      <c r="G2172" s="161">
        <v>0</v>
      </c>
      <c r="H2172" s="161">
        <v>0</v>
      </c>
      <c r="R2172">
        <v>0</v>
      </c>
      <c r="S2172">
        <v>0</v>
      </c>
      <c r="T2172" s="194">
        <v>0</v>
      </c>
      <c r="U2172" t="s">
        <v>193</v>
      </c>
      <c r="V2172">
        <v>45505.313634259262</v>
      </c>
    </row>
    <row r="2173" spans="1:22" x14ac:dyDescent="0.3">
      <c r="A2173" t="s">
        <v>96</v>
      </c>
      <c r="B2173" t="s">
        <v>97</v>
      </c>
      <c r="C2173" t="s">
        <v>88</v>
      </c>
      <c r="D2173" s="29">
        <v>45868</v>
      </c>
      <c r="E2173" s="161">
        <v>0</v>
      </c>
      <c r="F2173" s="161">
        <v>0</v>
      </c>
      <c r="G2173" s="161">
        <v>0</v>
      </c>
      <c r="H2173" s="161">
        <v>0</v>
      </c>
      <c r="L2173">
        <v>15</v>
      </c>
      <c r="R2173">
        <v>161.579892</v>
      </c>
      <c r="S2173">
        <v>161.579892</v>
      </c>
      <c r="T2173" s="194">
        <v>161.579892</v>
      </c>
      <c r="U2173" t="s">
        <v>193</v>
      </c>
      <c r="V2173">
        <v>45505.313634259262</v>
      </c>
    </row>
    <row r="2174" spans="1:22" x14ac:dyDescent="0.3">
      <c r="A2174" t="s">
        <v>96</v>
      </c>
      <c r="B2174" t="s">
        <v>97</v>
      </c>
      <c r="C2174" t="s">
        <v>93</v>
      </c>
      <c r="D2174" s="29">
        <v>45869</v>
      </c>
      <c r="E2174" s="161">
        <v>0</v>
      </c>
      <c r="F2174" s="161">
        <v>0</v>
      </c>
      <c r="G2174" s="161">
        <v>0</v>
      </c>
      <c r="H2174" s="161">
        <v>0</v>
      </c>
      <c r="R2174">
        <v>0</v>
      </c>
      <c r="S2174">
        <v>0</v>
      </c>
      <c r="T2174" s="194">
        <v>0</v>
      </c>
      <c r="U2174" t="s">
        <v>193</v>
      </c>
      <c r="V2174">
        <v>45505.313634259262</v>
      </c>
    </row>
    <row r="2175" spans="1:22" x14ac:dyDescent="0.3">
      <c r="A2175" t="s">
        <v>96</v>
      </c>
      <c r="B2175" t="s">
        <v>97</v>
      </c>
      <c r="C2175" t="s">
        <v>88</v>
      </c>
      <c r="D2175" s="29">
        <v>45869</v>
      </c>
      <c r="E2175" s="161">
        <v>0</v>
      </c>
      <c r="F2175" s="161">
        <v>0</v>
      </c>
      <c r="G2175" s="161">
        <v>0</v>
      </c>
      <c r="H2175" s="161">
        <v>0</v>
      </c>
      <c r="L2175">
        <v>15</v>
      </c>
      <c r="R2175">
        <v>161.579892</v>
      </c>
      <c r="S2175">
        <v>161.579892</v>
      </c>
      <c r="T2175" s="194">
        <v>161.579892</v>
      </c>
      <c r="U2175" t="s">
        <v>193</v>
      </c>
      <c r="V2175">
        <v>45505.313634259262</v>
      </c>
    </row>
    <row r="2176" spans="1:22" x14ac:dyDescent="0.3">
      <c r="A2176" t="s">
        <v>96</v>
      </c>
      <c r="B2176" t="s">
        <v>97</v>
      </c>
      <c r="C2176" t="s">
        <v>93</v>
      </c>
      <c r="D2176" s="29">
        <v>45870</v>
      </c>
      <c r="E2176" s="161">
        <v>0</v>
      </c>
      <c r="F2176" s="161">
        <v>0</v>
      </c>
      <c r="G2176" s="161">
        <v>0</v>
      </c>
      <c r="H2176" s="161">
        <v>0</v>
      </c>
      <c r="R2176">
        <v>0</v>
      </c>
      <c r="S2176">
        <v>0</v>
      </c>
      <c r="T2176" s="194">
        <v>0</v>
      </c>
      <c r="U2176" t="s">
        <v>193</v>
      </c>
      <c r="V2176">
        <v>45536.313194444447</v>
      </c>
    </row>
    <row r="2177" spans="1:22" x14ac:dyDescent="0.3">
      <c r="A2177" t="s">
        <v>96</v>
      </c>
      <c r="B2177" t="s">
        <v>97</v>
      </c>
      <c r="C2177" t="s">
        <v>88</v>
      </c>
      <c r="D2177" s="29">
        <v>45870</v>
      </c>
      <c r="E2177" s="161">
        <v>0</v>
      </c>
      <c r="F2177" s="161">
        <v>0</v>
      </c>
      <c r="G2177" s="161">
        <v>0</v>
      </c>
      <c r="H2177" s="161">
        <v>0</v>
      </c>
      <c r="L2177">
        <v>15</v>
      </c>
      <c r="R2177">
        <v>161.579892</v>
      </c>
      <c r="S2177">
        <v>161.579892</v>
      </c>
      <c r="T2177" s="194">
        <v>161.579892</v>
      </c>
      <c r="U2177" t="s">
        <v>193</v>
      </c>
      <c r="V2177">
        <v>45536.313518518517</v>
      </c>
    </row>
    <row r="2178" spans="1:22" x14ac:dyDescent="0.3">
      <c r="A2178" t="s">
        <v>96</v>
      </c>
      <c r="B2178" t="s">
        <v>97</v>
      </c>
      <c r="C2178" t="s">
        <v>93</v>
      </c>
      <c r="D2178" s="29">
        <v>45871</v>
      </c>
      <c r="E2178" s="161">
        <v>0</v>
      </c>
      <c r="F2178" s="161">
        <v>0</v>
      </c>
      <c r="G2178" s="161">
        <v>0</v>
      </c>
      <c r="H2178" s="161">
        <v>0</v>
      </c>
      <c r="R2178">
        <v>0</v>
      </c>
      <c r="S2178">
        <v>0</v>
      </c>
      <c r="T2178" s="194">
        <v>0</v>
      </c>
      <c r="U2178" t="s">
        <v>193</v>
      </c>
      <c r="V2178">
        <v>45536.31349537037</v>
      </c>
    </row>
    <row r="2179" spans="1:22" x14ac:dyDescent="0.3">
      <c r="A2179" t="s">
        <v>96</v>
      </c>
      <c r="B2179" t="s">
        <v>97</v>
      </c>
      <c r="C2179" t="s">
        <v>88</v>
      </c>
      <c r="D2179" s="29">
        <v>45871</v>
      </c>
      <c r="E2179" s="161">
        <v>0</v>
      </c>
      <c r="F2179" s="161">
        <v>0</v>
      </c>
      <c r="G2179" s="161">
        <v>0</v>
      </c>
      <c r="H2179" s="161">
        <v>0</v>
      </c>
      <c r="L2179">
        <v>15</v>
      </c>
      <c r="R2179">
        <v>161.579892</v>
      </c>
      <c r="S2179">
        <v>161.579892</v>
      </c>
      <c r="T2179" s="194">
        <v>161.579892</v>
      </c>
      <c r="U2179" t="s">
        <v>193</v>
      </c>
      <c r="V2179">
        <v>45536.313506944447</v>
      </c>
    </row>
    <row r="2180" spans="1:22" x14ac:dyDescent="0.3">
      <c r="A2180" t="s">
        <v>96</v>
      </c>
      <c r="B2180" t="s">
        <v>97</v>
      </c>
      <c r="C2180" t="s">
        <v>93</v>
      </c>
      <c r="D2180" s="29">
        <v>45872</v>
      </c>
      <c r="E2180" s="161">
        <v>0</v>
      </c>
      <c r="F2180" s="161">
        <v>0</v>
      </c>
      <c r="G2180" s="161">
        <v>0</v>
      </c>
      <c r="H2180" s="161">
        <v>0</v>
      </c>
      <c r="R2180">
        <v>0</v>
      </c>
      <c r="S2180">
        <v>0</v>
      </c>
      <c r="T2180" s="194">
        <v>0</v>
      </c>
      <c r="U2180" t="s">
        <v>193</v>
      </c>
      <c r="V2180">
        <v>45536.31349537037</v>
      </c>
    </row>
    <row r="2181" spans="1:22" x14ac:dyDescent="0.3">
      <c r="A2181" t="s">
        <v>96</v>
      </c>
      <c r="B2181" t="s">
        <v>97</v>
      </c>
      <c r="C2181" t="s">
        <v>88</v>
      </c>
      <c r="D2181" s="29">
        <v>45872</v>
      </c>
      <c r="E2181" s="161">
        <v>0</v>
      </c>
      <c r="F2181" s="161">
        <v>0</v>
      </c>
      <c r="G2181" s="161">
        <v>0</v>
      </c>
      <c r="H2181" s="161">
        <v>0</v>
      </c>
      <c r="L2181">
        <v>15</v>
      </c>
      <c r="R2181">
        <v>161.579892</v>
      </c>
      <c r="S2181">
        <v>161.579892</v>
      </c>
      <c r="T2181" s="194">
        <v>161.579892</v>
      </c>
      <c r="U2181" t="s">
        <v>193</v>
      </c>
      <c r="V2181">
        <v>45536.313414351855</v>
      </c>
    </row>
    <row r="2182" spans="1:22" x14ac:dyDescent="0.3">
      <c r="A2182" t="s">
        <v>96</v>
      </c>
      <c r="B2182" t="s">
        <v>97</v>
      </c>
      <c r="C2182" t="s">
        <v>93</v>
      </c>
      <c r="D2182" s="29">
        <v>45873</v>
      </c>
      <c r="E2182" s="161">
        <v>0</v>
      </c>
      <c r="F2182" s="161">
        <v>0</v>
      </c>
      <c r="G2182" s="161">
        <v>0</v>
      </c>
      <c r="H2182" s="161">
        <v>0</v>
      </c>
      <c r="R2182">
        <v>0</v>
      </c>
      <c r="S2182">
        <v>0</v>
      </c>
      <c r="T2182" s="194">
        <v>0</v>
      </c>
      <c r="U2182" t="s">
        <v>193</v>
      </c>
      <c r="V2182">
        <v>45536.313148148147</v>
      </c>
    </row>
    <row r="2183" spans="1:22" x14ac:dyDescent="0.3">
      <c r="A2183" t="s">
        <v>96</v>
      </c>
      <c r="B2183" t="s">
        <v>97</v>
      </c>
      <c r="C2183" t="s">
        <v>88</v>
      </c>
      <c r="D2183" s="29">
        <v>45873</v>
      </c>
      <c r="E2183" s="161">
        <v>0</v>
      </c>
      <c r="F2183" s="161">
        <v>0</v>
      </c>
      <c r="G2183" s="161">
        <v>0</v>
      </c>
      <c r="H2183" s="161">
        <v>0</v>
      </c>
      <c r="L2183">
        <v>15</v>
      </c>
      <c r="R2183">
        <v>161.579892</v>
      </c>
      <c r="S2183">
        <v>161.579892</v>
      </c>
      <c r="T2183" s="194">
        <v>161.579892</v>
      </c>
      <c r="U2183" t="s">
        <v>193</v>
      </c>
      <c r="V2183">
        <v>45536.31318287037</v>
      </c>
    </row>
    <row r="2184" spans="1:22" x14ac:dyDescent="0.3">
      <c r="A2184" t="s">
        <v>96</v>
      </c>
      <c r="B2184" t="s">
        <v>97</v>
      </c>
      <c r="C2184" t="s">
        <v>93</v>
      </c>
      <c r="D2184" s="29">
        <v>45874</v>
      </c>
      <c r="E2184" s="161">
        <v>0</v>
      </c>
      <c r="F2184" s="161">
        <v>0</v>
      </c>
      <c r="G2184" s="161">
        <v>0</v>
      </c>
      <c r="H2184" s="161">
        <v>0</v>
      </c>
      <c r="R2184">
        <v>0</v>
      </c>
      <c r="S2184">
        <v>0</v>
      </c>
      <c r="T2184" s="194">
        <v>0</v>
      </c>
      <c r="U2184" t="s">
        <v>193</v>
      </c>
      <c r="V2184">
        <v>45536.31349537037</v>
      </c>
    </row>
    <row r="2185" spans="1:22" x14ac:dyDescent="0.3">
      <c r="A2185" t="s">
        <v>96</v>
      </c>
      <c r="B2185" t="s">
        <v>97</v>
      </c>
      <c r="C2185" t="s">
        <v>88</v>
      </c>
      <c r="D2185" s="29">
        <v>45874</v>
      </c>
      <c r="E2185" s="161">
        <v>0</v>
      </c>
      <c r="F2185" s="161">
        <v>0</v>
      </c>
      <c r="G2185" s="161">
        <v>0</v>
      </c>
      <c r="H2185" s="161">
        <v>0</v>
      </c>
      <c r="L2185">
        <v>15</v>
      </c>
      <c r="R2185">
        <v>161.579892</v>
      </c>
      <c r="S2185">
        <v>161.579892</v>
      </c>
      <c r="T2185" s="194">
        <v>161.579892</v>
      </c>
      <c r="U2185" t="s">
        <v>193</v>
      </c>
      <c r="V2185">
        <v>45536.313449074078</v>
      </c>
    </row>
    <row r="2186" spans="1:22" x14ac:dyDescent="0.3">
      <c r="A2186" t="s">
        <v>96</v>
      </c>
      <c r="B2186" t="s">
        <v>97</v>
      </c>
      <c r="C2186" t="s">
        <v>93</v>
      </c>
      <c r="D2186" s="29">
        <v>45875</v>
      </c>
      <c r="E2186" s="161">
        <v>0</v>
      </c>
      <c r="F2186" s="161">
        <v>0</v>
      </c>
      <c r="G2186" s="161">
        <v>0</v>
      </c>
      <c r="H2186" s="161">
        <v>0</v>
      </c>
      <c r="R2186">
        <v>0</v>
      </c>
      <c r="S2186">
        <v>0</v>
      </c>
      <c r="T2186" s="194">
        <v>0</v>
      </c>
      <c r="U2186" t="s">
        <v>193</v>
      </c>
      <c r="V2186">
        <v>45536.313298611109</v>
      </c>
    </row>
    <row r="2187" spans="1:22" x14ac:dyDescent="0.3">
      <c r="A2187" t="s">
        <v>96</v>
      </c>
      <c r="B2187" t="s">
        <v>97</v>
      </c>
      <c r="C2187" t="s">
        <v>88</v>
      </c>
      <c r="D2187" s="29">
        <v>45875</v>
      </c>
      <c r="E2187" s="161">
        <v>0</v>
      </c>
      <c r="F2187" s="161">
        <v>0</v>
      </c>
      <c r="G2187" s="161">
        <v>0</v>
      </c>
      <c r="H2187" s="161">
        <v>0</v>
      </c>
      <c r="L2187">
        <v>15</v>
      </c>
      <c r="R2187">
        <v>161.579892</v>
      </c>
      <c r="S2187">
        <v>161.579892</v>
      </c>
      <c r="T2187" s="194">
        <v>161.579892</v>
      </c>
      <c r="U2187" t="s">
        <v>193</v>
      </c>
      <c r="V2187">
        <v>45536.313368055555</v>
      </c>
    </row>
    <row r="2188" spans="1:22" x14ac:dyDescent="0.3">
      <c r="A2188" t="s">
        <v>96</v>
      </c>
      <c r="B2188" t="s">
        <v>97</v>
      </c>
      <c r="C2188" t="s">
        <v>93</v>
      </c>
      <c r="D2188" s="29">
        <v>45876</v>
      </c>
      <c r="E2188" s="161">
        <v>0</v>
      </c>
      <c r="F2188" s="161">
        <v>0</v>
      </c>
      <c r="G2188" s="161">
        <v>0</v>
      </c>
      <c r="H2188" s="161">
        <v>0</v>
      </c>
      <c r="R2188">
        <v>0</v>
      </c>
      <c r="S2188">
        <v>0</v>
      </c>
      <c r="T2188" s="194">
        <v>0</v>
      </c>
      <c r="U2188" t="s">
        <v>193</v>
      </c>
      <c r="V2188">
        <v>45536.313506944447</v>
      </c>
    </row>
    <row r="2189" spans="1:22" x14ac:dyDescent="0.3">
      <c r="A2189" t="s">
        <v>96</v>
      </c>
      <c r="B2189" t="s">
        <v>97</v>
      </c>
      <c r="C2189" t="s">
        <v>88</v>
      </c>
      <c r="D2189" s="29">
        <v>45876</v>
      </c>
      <c r="E2189" s="161">
        <v>0</v>
      </c>
      <c r="F2189" s="161">
        <v>0</v>
      </c>
      <c r="G2189" s="161">
        <v>0</v>
      </c>
      <c r="H2189" s="161">
        <v>0</v>
      </c>
      <c r="L2189">
        <v>15</v>
      </c>
      <c r="R2189">
        <v>161.579892</v>
      </c>
      <c r="S2189">
        <v>161.579892</v>
      </c>
      <c r="T2189" s="194">
        <v>161.579892</v>
      </c>
      <c r="U2189" t="s">
        <v>193</v>
      </c>
      <c r="V2189">
        <v>45536.313483796293</v>
      </c>
    </row>
    <row r="2190" spans="1:22" x14ac:dyDescent="0.3">
      <c r="A2190" t="s">
        <v>96</v>
      </c>
      <c r="B2190" t="s">
        <v>97</v>
      </c>
      <c r="C2190" t="s">
        <v>93</v>
      </c>
      <c r="D2190" s="29">
        <v>45877</v>
      </c>
      <c r="E2190" s="161">
        <v>0</v>
      </c>
      <c r="F2190" s="161">
        <v>0</v>
      </c>
      <c r="G2190" s="161">
        <v>0</v>
      </c>
      <c r="H2190" s="161">
        <v>0</v>
      </c>
      <c r="R2190">
        <v>0</v>
      </c>
      <c r="S2190">
        <v>0</v>
      </c>
      <c r="T2190" s="194">
        <v>0</v>
      </c>
      <c r="U2190" t="s">
        <v>193</v>
      </c>
      <c r="V2190">
        <v>45536.313506944447</v>
      </c>
    </row>
    <row r="2191" spans="1:22" x14ac:dyDescent="0.3">
      <c r="A2191" t="s">
        <v>96</v>
      </c>
      <c r="B2191" t="s">
        <v>97</v>
      </c>
      <c r="C2191" t="s">
        <v>88</v>
      </c>
      <c r="D2191" s="29">
        <v>45877</v>
      </c>
      <c r="E2191" s="161">
        <v>0</v>
      </c>
      <c r="F2191" s="161">
        <v>0</v>
      </c>
      <c r="G2191" s="161">
        <v>0</v>
      </c>
      <c r="H2191" s="161">
        <v>0</v>
      </c>
      <c r="L2191">
        <v>15</v>
      </c>
      <c r="R2191">
        <v>161.579892</v>
      </c>
      <c r="S2191">
        <v>161.579892</v>
      </c>
      <c r="T2191" s="194">
        <v>161.579892</v>
      </c>
      <c r="U2191" t="s">
        <v>193</v>
      </c>
      <c r="V2191">
        <v>45536.313506944447</v>
      </c>
    </row>
    <row r="2192" spans="1:22" x14ac:dyDescent="0.3">
      <c r="A2192" t="s">
        <v>96</v>
      </c>
      <c r="B2192" t="s">
        <v>97</v>
      </c>
      <c r="C2192" t="s">
        <v>93</v>
      </c>
      <c r="D2192" s="29">
        <v>45878</v>
      </c>
      <c r="E2192" s="161">
        <v>0</v>
      </c>
      <c r="F2192" s="161">
        <v>0</v>
      </c>
      <c r="G2192" s="161">
        <v>0</v>
      </c>
      <c r="H2192" s="161">
        <v>0</v>
      </c>
      <c r="R2192">
        <v>0</v>
      </c>
      <c r="S2192">
        <v>0</v>
      </c>
      <c r="T2192" s="194">
        <v>0</v>
      </c>
      <c r="U2192" t="s">
        <v>193</v>
      </c>
      <c r="V2192">
        <v>45536.313506944447</v>
      </c>
    </row>
    <row r="2193" spans="1:22" x14ac:dyDescent="0.3">
      <c r="A2193" t="s">
        <v>96</v>
      </c>
      <c r="B2193" t="s">
        <v>97</v>
      </c>
      <c r="C2193" t="s">
        <v>88</v>
      </c>
      <c r="D2193" s="29">
        <v>45878</v>
      </c>
      <c r="E2193" s="161">
        <v>0</v>
      </c>
      <c r="F2193" s="161">
        <v>0</v>
      </c>
      <c r="G2193" s="161">
        <v>0</v>
      </c>
      <c r="H2193" s="161">
        <v>0</v>
      </c>
      <c r="L2193">
        <v>15</v>
      </c>
      <c r="R2193">
        <v>161.579892</v>
      </c>
      <c r="S2193">
        <v>161.579892</v>
      </c>
      <c r="T2193" s="194">
        <v>161.579892</v>
      </c>
      <c r="U2193" t="s">
        <v>193</v>
      </c>
      <c r="V2193">
        <v>45536.313506944447</v>
      </c>
    </row>
    <row r="2194" spans="1:22" x14ac:dyDescent="0.3">
      <c r="A2194" t="s">
        <v>96</v>
      </c>
      <c r="B2194" t="s">
        <v>97</v>
      </c>
      <c r="C2194" t="s">
        <v>93</v>
      </c>
      <c r="D2194" s="29">
        <v>45879</v>
      </c>
      <c r="E2194" s="161">
        <v>0</v>
      </c>
      <c r="F2194" s="161">
        <v>0</v>
      </c>
      <c r="G2194" s="161">
        <v>0</v>
      </c>
      <c r="H2194" s="161">
        <v>0</v>
      </c>
      <c r="R2194">
        <v>0</v>
      </c>
      <c r="S2194">
        <v>0</v>
      </c>
      <c r="T2194" s="194">
        <v>0</v>
      </c>
      <c r="U2194" t="s">
        <v>193</v>
      </c>
      <c r="V2194">
        <v>45536.313518518517</v>
      </c>
    </row>
    <row r="2195" spans="1:22" x14ac:dyDescent="0.3">
      <c r="A2195" t="s">
        <v>96</v>
      </c>
      <c r="B2195" t="s">
        <v>97</v>
      </c>
      <c r="C2195" t="s">
        <v>88</v>
      </c>
      <c r="D2195" s="29">
        <v>45879</v>
      </c>
      <c r="E2195" s="161">
        <v>0</v>
      </c>
      <c r="F2195" s="161">
        <v>0</v>
      </c>
      <c r="G2195" s="161">
        <v>0</v>
      </c>
      <c r="H2195" s="161">
        <v>0</v>
      </c>
      <c r="L2195">
        <v>15</v>
      </c>
      <c r="R2195">
        <v>161.579892</v>
      </c>
      <c r="S2195">
        <v>161.579892</v>
      </c>
      <c r="T2195" s="194">
        <v>161.579892</v>
      </c>
      <c r="U2195" t="s">
        <v>193</v>
      </c>
      <c r="V2195">
        <v>45536.313506944447</v>
      </c>
    </row>
    <row r="2196" spans="1:22" x14ac:dyDescent="0.3">
      <c r="A2196" t="s">
        <v>96</v>
      </c>
      <c r="B2196" t="s">
        <v>97</v>
      </c>
      <c r="C2196" t="s">
        <v>93</v>
      </c>
      <c r="D2196" s="29">
        <v>45880</v>
      </c>
      <c r="E2196" s="161">
        <v>0</v>
      </c>
      <c r="F2196" s="161">
        <v>0</v>
      </c>
      <c r="G2196" s="161">
        <v>0</v>
      </c>
      <c r="H2196" s="161">
        <v>0</v>
      </c>
      <c r="R2196">
        <v>0</v>
      </c>
      <c r="S2196">
        <v>0</v>
      </c>
      <c r="T2196" s="194">
        <v>0</v>
      </c>
      <c r="U2196" t="s">
        <v>193</v>
      </c>
      <c r="V2196">
        <v>45536.313530092593</v>
      </c>
    </row>
    <row r="2197" spans="1:22" x14ac:dyDescent="0.3">
      <c r="A2197" t="s">
        <v>96</v>
      </c>
      <c r="B2197" t="s">
        <v>97</v>
      </c>
      <c r="C2197" t="s">
        <v>88</v>
      </c>
      <c r="D2197" s="29">
        <v>45880</v>
      </c>
      <c r="E2197" s="161">
        <v>0</v>
      </c>
      <c r="F2197" s="161">
        <v>0</v>
      </c>
      <c r="G2197" s="161">
        <v>0</v>
      </c>
      <c r="H2197" s="161">
        <v>0</v>
      </c>
      <c r="L2197">
        <v>15</v>
      </c>
      <c r="R2197">
        <v>161.579892</v>
      </c>
      <c r="S2197">
        <v>161.579892</v>
      </c>
      <c r="T2197" s="194">
        <v>161.579892</v>
      </c>
      <c r="U2197" t="s">
        <v>193</v>
      </c>
      <c r="V2197">
        <v>45536.313518518517</v>
      </c>
    </row>
    <row r="2198" spans="1:22" x14ac:dyDescent="0.3">
      <c r="A2198" t="s">
        <v>96</v>
      </c>
      <c r="B2198" t="s">
        <v>97</v>
      </c>
      <c r="C2198" t="s">
        <v>93</v>
      </c>
      <c r="D2198" s="29">
        <v>45881</v>
      </c>
      <c r="E2198" s="161">
        <v>0</v>
      </c>
      <c r="F2198" s="161">
        <v>0</v>
      </c>
      <c r="G2198" s="161">
        <v>0</v>
      </c>
      <c r="H2198" s="161">
        <v>0</v>
      </c>
      <c r="R2198">
        <v>0</v>
      </c>
      <c r="S2198">
        <v>0</v>
      </c>
      <c r="T2198" s="194">
        <v>0</v>
      </c>
      <c r="U2198" t="s">
        <v>193</v>
      </c>
      <c r="V2198">
        <v>45536.313518518517</v>
      </c>
    </row>
    <row r="2199" spans="1:22" x14ac:dyDescent="0.3">
      <c r="A2199" t="s">
        <v>96</v>
      </c>
      <c r="B2199" t="s">
        <v>97</v>
      </c>
      <c r="C2199" t="s">
        <v>88</v>
      </c>
      <c r="D2199" s="29">
        <v>45881</v>
      </c>
      <c r="E2199" s="161">
        <v>0</v>
      </c>
      <c r="F2199" s="161">
        <v>0</v>
      </c>
      <c r="G2199" s="161">
        <v>0</v>
      </c>
      <c r="H2199" s="161">
        <v>0</v>
      </c>
      <c r="L2199">
        <v>15</v>
      </c>
      <c r="R2199">
        <v>161.579892</v>
      </c>
      <c r="S2199">
        <v>161.579892</v>
      </c>
      <c r="T2199" s="194">
        <v>161.579892</v>
      </c>
      <c r="U2199" t="s">
        <v>193</v>
      </c>
      <c r="V2199">
        <v>45536.313518518517</v>
      </c>
    </row>
    <row r="2200" spans="1:22" x14ac:dyDescent="0.3">
      <c r="A2200" t="s">
        <v>96</v>
      </c>
      <c r="B2200" t="s">
        <v>97</v>
      </c>
      <c r="C2200" t="s">
        <v>93</v>
      </c>
      <c r="D2200" s="29">
        <v>45882</v>
      </c>
      <c r="E2200" s="161">
        <v>0</v>
      </c>
      <c r="F2200" s="161">
        <v>0</v>
      </c>
      <c r="G2200" s="161">
        <v>0</v>
      </c>
      <c r="H2200" s="161">
        <v>0</v>
      </c>
      <c r="R2200">
        <v>0</v>
      </c>
      <c r="S2200">
        <v>0</v>
      </c>
      <c r="T2200" s="194">
        <v>0</v>
      </c>
      <c r="U2200" t="s">
        <v>193</v>
      </c>
      <c r="V2200">
        <v>45536.313518518517</v>
      </c>
    </row>
    <row r="2201" spans="1:22" x14ac:dyDescent="0.3">
      <c r="A2201" t="s">
        <v>96</v>
      </c>
      <c r="B2201" t="s">
        <v>97</v>
      </c>
      <c r="C2201" t="s">
        <v>88</v>
      </c>
      <c r="D2201" s="29">
        <v>45882</v>
      </c>
      <c r="E2201" s="161">
        <v>0</v>
      </c>
      <c r="F2201" s="161">
        <v>0</v>
      </c>
      <c r="G2201" s="161">
        <v>0</v>
      </c>
      <c r="H2201" s="161">
        <v>0</v>
      </c>
      <c r="L2201">
        <v>15</v>
      </c>
      <c r="R2201">
        <v>161.579892</v>
      </c>
      <c r="S2201">
        <v>161.579892</v>
      </c>
      <c r="T2201" s="194">
        <v>161.579892</v>
      </c>
      <c r="U2201" t="s">
        <v>193</v>
      </c>
      <c r="V2201">
        <v>45536.313518518517</v>
      </c>
    </row>
    <row r="2202" spans="1:22" x14ac:dyDescent="0.3">
      <c r="A2202" t="s">
        <v>96</v>
      </c>
      <c r="B2202" t="s">
        <v>97</v>
      </c>
      <c r="C2202" t="s">
        <v>93</v>
      </c>
      <c r="D2202" s="29">
        <v>45883</v>
      </c>
      <c r="E2202" s="161">
        <v>0</v>
      </c>
      <c r="F2202" s="161">
        <v>0</v>
      </c>
      <c r="G2202" s="161">
        <v>0</v>
      </c>
      <c r="H2202" s="161">
        <v>0</v>
      </c>
      <c r="R2202">
        <v>0</v>
      </c>
      <c r="S2202">
        <v>0</v>
      </c>
      <c r="T2202" s="194">
        <v>0</v>
      </c>
      <c r="U2202" t="s">
        <v>193</v>
      </c>
      <c r="V2202">
        <v>45536.313530092593</v>
      </c>
    </row>
    <row r="2203" spans="1:22" x14ac:dyDescent="0.3">
      <c r="A2203" t="s">
        <v>96</v>
      </c>
      <c r="B2203" t="s">
        <v>97</v>
      </c>
      <c r="C2203" t="s">
        <v>88</v>
      </c>
      <c r="D2203" s="29">
        <v>45883</v>
      </c>
      <c r="E2203" s="161">
        <v>0</v>
      </c>
      <c r="F2203" s="161">
        <v>0</v>
      </c>
      <c r="G2203" s="161">
        <v>0</v>
      </c>
      <c r="H2203" s="161">
        <v>0</v>
      </c>
      <c r="L2203">
        <v>15</v>
      </c>
      <c r="R2203">
        <v>161.579892</v>
      </c>
      <c r="S2203">
        <v>161.579892</v>
      </c>
      <c r="T2203" s="194">
        <v>161.579892</v>
      </c>
      <c r="U2203" t="s">
        <v>193</v>
      </c>
      <c r="V2203">
        <v>45536.313530092593</v>
      </c>
    </row>
    <row r="2204" spans="1:22" x14ac:dyDescent="0.3">
      <c r="A2204" t="s">
        <v>96</v>
      </c>
      <c r="B2204" t="s">
        <v>97</v>
      </c>
      <c r="C2204" t="s">
        <v>93</v>
      </c>
      <c r="D2204" s="29">
        <v>45884</v>
      </c>
      <c r="E2204" s="161">
        <v>0</v>
      </c>
      <c r="F2204" s="161">
        <v>0</v>
      </c>
      <c r="G2204" s="161">
        <v>0</v>
      </c>
      <c r="H2204" s="161">
        <v>0</v>
      </c>
      <c r="R2204">
        <v>0</v>
      </c>
      <c r="S2204">
        <v>0</v>
      </c>
      <c r="T2204" s="194">
        <v>0</v>
      </c>
      <c r="U2204" t="s">
        <v>193</v>
      </c>
      <c r="V2204">
        <v>45536.313530092593</v>
      </c>
    </row>
    <row r="2205" spans="1:22" x14ac:dyDescent="0.3">
      <c r="A2205" t="s">
        <v>96</v>
      </c>
      <c r="B2205" t="s">
        <v>97</v>
      </c>
      <c r="C2205" t="s">
        <v>88</v>
      </c>
      <c r="D2205" s="29">
        <v>45884</v>
      </c>
      <c r="E2205" s="161">
        <v>0</v>
      </c>
      <c r="F2205" s="161">
        <v>0</v>
      </c>
      <c r="G2205" s="161">
        <v>0</v>
      </c>
      <c r="H2205" s="161">
        <v>0</v>
      </c>
      <c r="L2205">
        <v>15</v>
      </c>
      <c r="R2205">
        <v>161.579892</v>
      </c>
      <c r="S2205">
        <v>161.579892</v>
      </c>
      <c r="T2205" s="194">
        <v>161.579892</v>
      </c>
      <c r="U2205" t="s">
        <v>193</v>
      </c>
      <c r="V2205">
        <v>45536.31354166667</v>
      </c>
    </row>
    <row r="2206" spans="1:22" x14ac:dyDescent="0.3">
      <c r="A2206" t="s">
        <v>96</v>
      </c>
      <c r="B2206" t="s">
        <v>97</v>
      </c>
      <c r="C2206" t="s">
        <v>93</v>
      </c>
      <c r="D2206" s="29">
        <v>45885</v>
      </c>
      <c r="E2206" s="161">
        <v>0</v>
      </c>
      <c r="F2206" s="161">
        <v>0</v>
      </c>
      <c r="G2206" s="161">
        <v>0</v>
      </c>
      <c r="H2206" s="161">
        <v>0</v>
      </c>
      <c r="R2206">
        <v>0</v>
      </c>
      <c r="S2206">
        <v>0</v>
      </c>
      <c r="T2206" s="194">
        <v>0</v>
      </c>
      <c r="U2206" t="s">
        <v>193</v>
      </c>
      <c r="V2206">
        <v>45536.313530092593</v>
      </c>
    </row>
    <row r="2207" spans="1:22" x14ac:dyDescent="0.3">
      <c r="A2207" t="s">
        <v>96</v>
      </c>
      <c r="B2207" t="s">
        <v>97</v>
      </c>
      <c r="C2207" t="s">
        <v>88</v>
      </c>
      <c r="D2207" s="29">
        <v>45885</v>
      </c>
      <c r="E2207" s="161">
        <v>0</v>
      </c>
      <c r="F2207" s="161">
        <v>0</v>
      </c>
      <c r="G2207" s="161">
        <v>0</v>
      </c>
      <c r="H2207" s="161">
        <v>0</v>
      </c>
      <c r="L2207">
        <v>15</v>
      </c>
      <c r="R2207">
        <v>161.579892</v>
      </c>
      <c r="S2207">
        <v>161.579892</v>
      </c>
      <c r="T2207" s="194">
        <v>161.579892</v>
      </c>
      <c r="U2207" t="s">
        <v>193</v>
      </c>
      <c r="V2207">
        <v>45536.31354166667</v>
      </c>
    </row>
    <row r="2208" spans="1:22" x14ac:dyDescent="0.3">
      <c r="A2208" t="s">
        <v>96</v>
      </c>
      <c r="B2208" t="s">
        <v>97</v>
      </c>
      <c r="C2208" t="s">
        <v>93</v>
      </c>
      <c r="D2208" s="29">
        <v>45886</v>
      </c>
      <c r="E2208" s="161">
        <v>0</v>
      </c>
      <c r="F2208" s="161">
        <v>0</v>
      </c>
      <c r="G2208" s="161">
        <v>0</v>
      </c>
      <c r="H2208" s="161">
        <v>0</v>
      </c>
      <c r="R2208">
        <v>0</v>
      </c>
      <c r="S2208">
        <v>0</v>
      </c>
      <c r="T2208" s="194">
        <v>0</v>
      </c>
      <c r="U2208" t="s">
        <v>193</v>
      </c>
      <c r="V2208">
        <v>45536.313530092593</v>
      </c>
    </row>
    <row r="2209" spans="1:22" x14ac:dyDescent="0.3">
      <c r="A2209" t="s">
        <v>96</v>
      </c>
      <c r="B2209" t="s">
        <v>97</v>
      </c>
      <c r="C2209" t="s">
        <v>88</v>
      </c>
      <c r="D2209" s="29">
        <v>45886</v>
      </c>
      <c r="E2209" s="161">
        <v>0</v>
      </c>
      <c r="F2209" s="161">
        <v>0</v>
      </c>
      <c r="G2209" s="161">
        <v>0</v>
      </c>
      <c r="H2209" s="161">
        <v>0</v>
      </c>
      <c r="L2209">
        <v>15</v>
      </c>
      <c r="R2209">
        <v>161.579892</v>
      </c>
      <c r="S2209">
        <v>161.579892</v>
      </c>
      <c r="T2209" s="194">
        <v>161.579892</v>
      </c>
      <c r="U2209" t="s">
        <v>193</v>
      </c>
      <c r="V2209">
        <v>45536.31354166667</v>
      </c>
    </row>
    <row r="2210" spans="1:22" x14ac:dyDescent="0.3">
      <c r="A2210" t="s">
        <v>96</v>
      </c>
      <c r="B2210" t="s">
        <v>97</v>
      </c>
      <c r="C2210" t="s">
        <v>93</v>
      </c>
      <c r="D2210" s="29">
        <v>45887</v>
      </c>
      <c r="E2210" s="161">
        <v>0</v>
      </c>
      <c r="F2210" s="161">
        <v>0</v>
      </c>
      <c r="G2210" s="161">
        <v>0</v>
      </c>
      <c r="H2210" s="161">
        <v>0</v>
      </c>
      <c r="R2210">
        <v>0</v>
      </c>
      <c r="S2210">
        <v>0</v>
      </c>
      <c r="T2210" s="194">
        <v>0</v>
      </c>
      <c r="U2210" t="s">
        <v>193</v>
      </c>
      <c r="V2210">
        <v>45536.31354166667</v>
      </c>
    </row>
    <row r="2211" spans="1:22" x14ac:dyDescent="0.3">
      <c r="A2211" t="s">
        <v>96</v>
      </c>
      <c r="B2211" t="s">
        <v>97</v>
      </c>
      <c r="C2211" t="s">
        <v>88</v>
      </c>
      <c r="D2211" s="29">
        <v>45887</v>
      </c>
      <c r="E2211" s="161">
        <v>0</v>
      </c>
      <c r="F2211" s="161">
        <v>0</v>
      </c>
      <c r="G2211" s="161">
        <v>0</v>
      </c>
      <c r="H2211" s="161">
        <v>0</v>
      </c>
      <c r="L2211">
        <v>15</v>
      </c>
      <c r="R2211">
        <v>161.579892</v>
      </c>
      <c r="S2211">
        <v>161.579892</v>
      </c>
      <c r="T2211" s="194">
        <v>161.579892</v>
      </c>
      <c r="U2211" t="s">
        <v>193</v>
      </c>
      <c r="V2211">
        <v>45536.31354166667</v>
      </c>
    </row>
    <row r="2212" spans="1:22" x14ac:dyDescent="0.3">
      <c r="A2212" t="s">
        <v>96</v>
      </c>
      <c r="B2212" t="s">
        <v>97</v>
      </c>
      <c r="C2212" t="s">
        <v>93</v>
      </c>
      <c r="D2212" s="29">
        <v>45888</v>
      </c>
      <c r="E2212" s="161">
        <v>0</v>
      </c>
      <c r="F2212" s="161">
        <v>0</v>
      </c>
      <c r="G2212" s="161">
        <v>0</v>
      </c>
      <c r="H2212" s="161">
        <v>0</v>
      </c>
      <c r="R2212">
        <v>0</v>
      </c>
      <c r="S2212">
        <v>0</v>
      </c>
      <c r="T2212" s="194">
        <v>0</v>
      </c>
      <c r="U2212" t="s">
        <v>193</v>
      </c>
      <c r="V2212">
        <v>45536.31354166667</v>
      </c>
    </row>
    <row r="2213" spans="1:22" x14ac:dyDescent="0.3">
      <c r="A2213" t="s">
        <v>96</v>
      </c>
      <c r="B2213" t="s">
        <v>97</v>
      </c>
      <c r="C2213" t="s">
        <v>88</v>
      </c>
      <c r="D2213" s="29">
        <v>45888</v>
      </c>
      <c r="E2213" s="161">
        <v>0</v>
      </c>
      <c r="F2213" s="161">
        <v>0</v>
      </c>
      <c r="G2213" s="161">
        <v>0</v>
      </c>
      <c r="H2213" s="161">
        <v>0</v>
      </c>
      <c r="L2213">
        <v>15</v>
      </c>
      <c r="R2213">
        <v>161.579892</v>
      </c>
      <c r="S2213">
        <v>161.579892</v>
      </c>
      <c r="T2213" s="194">
        <v>161.579892</v>
      </c>
      <c r="U2213" t="s">
        <v>193</v>
      </c>
      <c r="V2213">
        <v>45536.31354166667</v>
      </c>
    </row>
    <row r="2214" spans="1:22" x14ac:dyDescent="0.3">
      <c r="A2214" t="s">
        <v>96</v>
      </c>
      <c r="B2214" t="s">
        <v>97</v>
      </c>
      <c r="C2214" t="s">
        <v>93</v>
      </c>
      <c r="D2214" s="29">
        <v>45889</v>
      </c>
      <c r="E2214" s="161">
        <v>0</v>
      </c>
      <c r="F2214" s="161">
        <v>0</v>
      </c>
      <c r="G2214" s="161">
        <v>0</v>
      </c>
      <c r="H2214" s="161">
        <v>0</v>
      </c>
      <c r="R2214">
        <v>0</v>
      </c>
      <c r="S2214">
        <v>0</v>
      </c>
      <c r="T2214" s="194">
        <v>0</v>
      </c>
      <c r="U2214" t="s">
        <v>193</v>
      </c>
      <c r="V2214">
        <v>45536.31355324074</v>
      </c>
    </row>
    <row r="2215" spans="1:22" x14ac:dyDescent="0.3">
      <c r="A2215" t="s">
        <v>96</v>
      </c>
      <c r="B2215" t="s">
        <v>97</v>
      </c>
      <c r="C2215" t="s">
        <v>88</v>
      </c>
      <c r="D2215" s="29">
        <v>45889</v>
      </c>
      <c r="E2215" s="161">
        <v>0</v>
      </c>
      <c r="F2215" s="161">
        <v>0</v>
      </c>
      <c r="G2215" s="161">
        <v>0</v>
      </c>
      <c r="H2215" s="161">
        <v>0</v>
      </c>
      <c r="L2215">
        <v>15</v>
      </c>
      <c r="R2215">
        <v>161.579892</v>
      </c>
      <c r="S2215">
        <v>161.579892</v>
      </c>
      <c r="T2215" s="194">
        <v>161.579892</v>
      </c>
      <c r="U2215" t="s">
        <v>193</v>
      </c>
      <c r="V2215">
        <v>45536.31354166667</v>
      </c>
    </row>
    <row r="2216" spans="1:22" x14ac:dyDescent="0.3">
      <c r="A2216" t="s">
        <v>96</v>
      </c>
      <c r="B2216" t="s">
        <v>97</v>
      </c>
      <c r="C2216" t="s">
        <v>93</v>
      </c>
      <c r="D2216" s="29">
        <v>45890</v>
      </c>
      <c r="E2216" s="161">
        <v>0</v>
      </c>
      <c r="F2216" s="161">
        <v>0</v>
      </c>
      <c r="G2216" s="161">
        <v>0</v>
      </c>
      <c r="H2216" s="161">
        <v>0</v>
      </c>
      <c r="R2216">
        <v>0</v>
      </c>
      <c r="S2216">
        <v>0</v>
      </c>
      <c r="T2216" s="194">
        <v>0</v>
      </c>
      <c r="U2216" t="s">
        <v>193</v>
      </c>
      <c r="V2216">
        <v>45536.31355324074</v>
      </c>
    </row>
    <row r="2217" spans="1:22" x14ac:dyDescent="0.3">
      <c r="A2217" t="s">
        <v>96</v>
      </c>
      <c r="B2217" t="s">
        <v>97</v>
      </c>
      <c r="C2217" t="s">
        <v>88</v>
      </c>
      <c r="D2217" s="29">
        <v>45890</v>
      </c>
      <c r="E2217" s="161">
        <v>0</v>
      </c>
      <c r="F2217" s="161">
        <v>0</v>
      </c>
      <c r="G2217" s="161">
        <v>0</v>
      </c>
      <c r="H2217" s="161">
        <v>0</v>
      </c>
      <c r="L2217">
        <v>15</v>
      </c>
      <c r="R2217">
        <v>161.579892</v>
      </c>
      <c r="S2217">
        <v>161.579892</v>
      </c>
      <c r="T2217" s="194">
        <v>161.579892</v>
      </c>
      <c r="U2217" t="s">
        <v>193</v>
      </c>
      <c r="V2217">
        <v>45536.31355324074</v>
      </c>
    </row>
    <row r="2218" spans="1:22" x14ac:dyDescent="0.3">
      <c r="A2218" t="s">
        <v>96</v>
      </c>
      <c r="B2218" t="s">
        <v>97</v>
      </c>
      <c r="C2218" t="s">
        <v>93</v>
      </c>
      <c r="D2218" s="29">
        <v>45891</v>
      </c>
      <c r="E2218" s="161">
        <v>0</v>
      </c>
      <c r="F2218" s="161">
        <v>0</v>
      </c>
      <c r="G2218" s="161">
        <v>0</v>
      </c>
      <c r="H2218" s="161">
        <v>0</v>
      </c>
      <c r="R2218">
        <v>0</v>
      </c>
      <c r="S2218">
        <v>0</v>
      </c>
      <c r="T2218" s="194">
        <v>0</v>
      </c>
      <c r="U2218" t="s">
        <v>193</v>
      </c>
      <c r="V2218">
        <v>45536.31355324074</v>
      </c>
    </row>
    <row r="2219" spans="1:22" x14ac:dyDescent="0.3">
      <c r="A2219" t="s">
        <v>96</v>
      </c>
      <c r="B2219" t="s">
        <v>97</v>
      </c>
      <c r="C2219" t="s">
        <v>88</v>
      </c>
      <c r="D2219" s="29">
        <v>45891</v>
      </c>
      <c r="E2219" s="161">
        <v>0</v>
      </c>
      <c r="F2219" s="161">
        <v>0</v>
      </c>
      <c r="G2219" s="161">
        <v>0</v>
      </c>
      <c r="H2219" s="161">
        <v>0</v>
      </c>
      <c r="L2219">
        <v>15</v>
      </c>
      <c r="R2219">
        <v>161.579892</v>
      </c>
      <c r="S2219">
        <v>161.579892</v>
      </c>
      <c r="T2219" s="194">
        <v>161.579892</v>
      </c>
      <c r="U2219" t="s">
        <v>193</v>
      </c>
      <c r="V2219">
        <v>45536.31355324074</v>
      </c>
    </row>
    <row r="2220" spans="1:22" x14ac:dyDescent="0.3">
      <c r="A2220" t="s">
        <v>96</v>
      </c>
      <c r="B2220" t="s">
        <v>97</v>
      </c>
      <c r="C2220" t="s">
        <v>93</v>
      </c>
      <c r="D2220" s="29">
        <v>45892</v>
      </c>
      <c r="E2220" s="161">
        <v>0</v>
      </c>
      <c r="F2220" s="161">
        <v>0</v>
      </c>
      <c r="G2220" s="161">
        <v>0</v>
      </c>
      <c r="H2220" s="161">
        <v>0</v>
      </c>
      <c r="R2220">
        <v>0</v>
      </c>
      <c r="S2220">
        <v>0</v>
      </c>
      <c r="T2220" s="194">
        <v>0</v>
      </c>
      <c r="U2220" t="s">
        <v>193</v>
      </c>
      <c r="V2220">
        <v>45536.31355324074</v>
      </c>
    </row>
    <row r="2221" spans="1:22" x14ac:dyDescent="0.3">
      <c r="A2221" t="s">
        <v>96</v>
      </c>
      <c r="B2221" t="s">
        <v>97</v>
      </c>
      <c r="C2221" t="s">
        <v>88</v>
      </c>
      <c r="D2221" s="29">
        <v>45892</v>
      </c>
      <c r="E2221" s="161">
        <v>0</v>
      </c>
      <c r="F2221" s="161">
        <v>0</v>
      </c>
      <c r="G2221" s="161">
        <v>0</v>
      </c>
      <c r="H2221" s="161">
        <v>0</v>
      </c>
      <c r="L2221">
        <v>15</v>
      </c>
      <c r="R2221">
        <v>161.579892</v>
      </c>
      <c r="S2221">
        <v>161.579892</v>
      </c>
      <c r="T2221" s="194">
        <v>161.579892</v>
      </c>
      <c r="U2221" t="s">
        <v>193</v>
      </c>
      <c r="V2221">
        <v>45536.31355324074</v>
      </c>
    </row>
    <row r="2222" spans="1:22" x14ac:dyDescent="0.3">
      <c r="A2222" t="s">
        <v>96</v>
      </c>
      <c r="B2222" t="s">
        <v>97</v>
      </c>
      <c r="C2222" t="s">
        <v>93</v>
      </c>
      <c r="D2222" s="29">
        <v>45893</v>
      </c>
      <c r="E2222" s="161">
        <v>0</v>
      </c>
      <c r="F2222" s="161">
        <v>0</v>
      </c>
      <c r="G2222" s="161">
        <v>0</v>
      </c>
      <c r="H2222" s="161">
        <v>0</v>
      </c>
      <c r="R2222">
        <v>0</v>
      </c>
      <c r="S2222">
        <v>0</v>
      </c>
      <c r="T2222" s="194">
        <v>0</v>
      </c>
      <c r="U2222" t="s">
        <v>193</v>
      </c>
      <c r="V2222">
        <v>45536.313587962963</v>
      </c>
    </row>
    <row r="2223" spans="1:22" x14ac:dyDescent="0.3">
      <c r="A2223" t="s">
        <v>96</v>
      </c>
      <c r="B2223" t="s">
        <v>97</v>
      </c>
      <c r="C2223" t="s">
        <v>88</v>
      </c>
      <c r="D2223" s="29">
        <v>45893</v>
      </c>
      <c r="E2223" s="161">
        <v>0</v>
      </c>
      <c r="F2223" s="161">
        <v>0</v>
      </c>
      <c r="G2223" s="161">
        <v>0</v>
      </c>
      <c r="H2223" s="161">
        <v>0</v>
      </c>
      <c r="L2223">
        <v>15</v>
      </c>
      <c r="R2223">
        <v>161.579892</v>
      </c>
      <c r="S2223">
        <v>161.579892</v>
      </c>
      <c r="T2223" s="194">
        <v>161.579892</v>
      </c>
      <c r="U2223" t="s">
        <v>193</v>
      </c>
      <c r="V2223">
        <v>45536.313564814816</v>
      </c>
    </row>
    <row r="2224" spans="1:22" x14ac:dyDescent="0.3">
      <c r="A2224" t="s">
        <v>96</v>
      </c>
      <c r="B2224" t="s">
        <v>97</v>
      </c>
      <c r="C2224" t="s">
        <v>93</v>
      </c>
      <c r="D2224" s="29">
        <v>45894</v>
      </c>
      <c r="E2224" s="161">
        <v>0</v>
      </c>
      <c r="F2224" s="161">
        <v>0</v>
      </c>
      <c r="G2224" s="161">
        <v>0</v>
      </c>
      <c r="H2224" s="161">
        <v>0</v>
      </c>
      <c r="R2224">
        <v>0</v>
      </c>
      <c r="S2224">
        <v>0</v>
      </c>
      <c r="T2224" s="194">
        <v>0</v>
      </c>
      <c r="U2224" t="s">
        <v>193</v>
      </c>
      <c r="V2224">
        <v>45536.313576388886</v>
      </c>
    </row>
    <row r="2225" spans="1:22" x14ac:dyDescent="0.3">
      <c r="A2225" t="s">
        <v>96</v>
      </c>
      <c r="B2225" t="s">
        <v>97</v>
      </c>
      <c r="C2225" t="s">
        <v>88</v>
      </c>
      <c r="D2225" s="29">
        <v>45894</v>
      </c>
      <c r="E2225" s="161">
        <v>0</v>
      </c>
      <c r="F2225" s="161">
        <v>0</v>
      </c>
      <c r="G2225" s="161">
        <v>0</v>
      </c>
      <c r="H2225" s="161">
        <v>0</v>
      </c>
      <c r="L2225">
        <v>15</v>
      </c>
      <c r="R2225">
        <v>161.579892</v>
      </c>
      <c r="S2225">
        <v>161.579892</v>
      </c>
      <c r="T2225" s="194">
        <v>161.579892</v>
      </c>
      <c r="U2225" t="s">
        <v>193</v>
      </c>
      <c r="V2225">
        <v>45536.313564814816</v>
      </c>
    </row>
    <row r="2226" spans="1:22" x14ac:dyDescent="0.3">
      <c r="A2226" t="s">
        <v>96</v>
      </c>
      <c r="B2226" t="s">
        <v>97</v>
      </c>
      <c r="C2226" t="s">
        <v>93</v>
      </c>
      <c r="D2226" s="29">
        <v>45895</v>
      </c>
      <c r="E2226" s="161">
        <v>0</v>
      </c>
      <c r="F2226" s="161">
        <v>0</v>
      </c>
      <c r="G2226" s="161">
        <v>0</v>
      </c>
      <c r="H2226" s="161">
        <v>0</v>
      </c>
      <c r="R2226">
        <v>0</v>
      </c>
      <c r="S2226">
        <v>0</v>
      </c>
      <c r="T2226" s="194">
        <v>0</v>
      </c>
      <c r="U2226" t="s">
        <v>193</v>
      </c>
      <c r="V2226">
        <v>45536.313564814816</v>
      </c>
    </row>
    <row r="2227" spans="1:22" x14ac:dyDescent="0.3">
      <c r="A2227" t="s">
        <v>96</v>
      </c>
      <c r="B2227" t="s">
        <v>97</v>
      </c>
      <c r="C2227" t="s">
        <v>88</v>
      </c>
      <c r="D2227" s="29">
        <v>45895</v>
      </c>
      <c r="E2227" s="161">
        <v>0</v>
      </c>
      <c r="F2227" s="161">
        <v>0</v>
      </c>
      <c r="G2227" s="161">
        <v>0</v>
      </c>
      <c r="H2227" s="161">
        <v>0</v>
      </c>
      <c r="L2227">
        <v>15</v>
      </c>
      <c r="R2227">
        <v>161.579892</v>
      </c>
      <c r="S2227">
        <v>161.579892</v>
      </c>
      <c r="T2227" s="194">
        <v>161.579892</v>
      </c>
      <c r="U2227" t="s">
        <v>193</v>
      </c>
      <c r="V2227">
        <v>45536.313576388886</v>
      </c>
    </row>
    <row r="2228" spans="1:22" x14ac:dyDescent="0.3">
      <c r="A2228" t="s">
        <v>96</v>
      </c>
      <c r="B2228" t="s">
        <v>97</v>
      </c>
      <c r="C2228" t="s">
        <v>93</v>
      </c>
      <c r="D2228" s="29">
        <v>45896</v>
      </c>
      <c r="E2228" s="161">
        <v>0</v>
      </c>
      <c r="F2228" s="161">
        <v>0</v>
      </c>
      <c r="G2228" s="161">
        <v>0</v>
      </c>
      <c r="H2228" s="161">
        <v>0</v>
      </c>
      <c r="R2228">
        <v>0</v>
      </c>
      <c r="S2228">
        <v>0</v>
      </c>
      <c r="T2228" s="194">
        <v>0</v>
      </c>
      <c r="U2228" t="s">
        <v>193</v>
      </c>
      <c r="V2228">
        <v>45536.313576388886</v>
      </c>
    </row>
    <row r="2229" spans="1:22" x14ac:dyDescent="0.3">
      <c r="A2229" t="s">
        <v>96</v>
      </c>
      <c r="B2229" t="s">
        <v>97</v>
      </c>
      <c r="C2229" t="s">
        <v>88</v>
      </c>
      <c r="D2229" s="29">
        <v>45896</v>
      </c>
      <c r="E2229" s="161">
        <v>0</v>
      </c>
      <c r="F2229" s="161">
        <v>0</v>
      </c>
      <c r="G2229" s="161">
        <v>0</v>
      </c>
      <c r="H2229" s="161">
        <v>0</v>
      </c>
      <c r="L2229">
        <v>15</v>
      </c>
      <c r="R2229">
        <v>161.579892</v>
      </c>
      <c r="S2229">
        <v>161.579892</v>
      </c>
      <c r="T2229" s="194">
        <v>161.579892</v>
      </c>
      <c r="U2229" t="s">
        <v>193</v>
      </c>
      <c r="V2229">
        <v>45536.313576388886</v>
      </c>
    </row>
    <row r="2230" spans="1:22" x14ac:dyDescent="0.3">
      <c r="A2230" t="s">
        <v>96</v>
      </c>
      <c r="B2230" t="s">
        <v>97</v>
      </c>
      <c r="C2230" t="s">
        <v>93</v>
      </c>
      <c r="D2230" s="29">
        <v>45897</v>
      </c>
      <c r="E2230" s="161">
        <v>0</v>
      </c>
      <c r="F2230" s="161">
        <v>0</v>
      </c>
      <c r="G2230" s="161">
        <v>0</v>
      </c>
      <c r="H2230" s="161">
        <v>0</v>
      </c>
      <c r="R2230">
        <v>0</v>
      </c>
      <c r="S2230">
        <v>0</v>
      </c>
      <c r="T2230" s="194">
        <v>0</v>
      </c>
      <c r="U2230" t="s">
        <v>193</v>
      </c>
      <c r="V2230">
        <v>45536.313576388886</v>
      </c>
    </row>
    <row r="2231" spans="1:22" x14ac:dyDescent="0.3">
      <c r="A2231" t="s">
        <v>96</v>
      </c>
      <c r="B2231" t="s">
        <v>97</v>
      </c>
      <c r="C2231" t="s">
        <v>88</v>
      </c>
      <c r="D2231" s="29">
        <v>45897</v>
      </c>
      <c r="E2231" s="161">
        <v>0</v>
      </c>
      <c r="F2231" s="161">
        <v>0</v>
      </c>
      <c r="G2231" s="161">
        <v>0</v>
      </c>
      <c r="H2231" s="161">
        <v>0</v>
      </c>
      <c r="L2231">
        <v>15</v>
      </c>
      <c r="R2231">
        <v>161.579892</v>
      </c>
      <c r="S2231">
        <v>161.579892</v>
      </c>
      <c r="T2231" s="194">
        <v>161.579892</v>
      </c>
      <c r="U2231" t="s">
        <v>193</v>
      </c>
      <c r="V2231">
        <v>45536.313576388886</v>
      </c>
    </row>
    <row r="2232" spans="1:22" x14ac:dyDescent="0.3">
      <c r="A2232" t="s">
        <v>96</v>
      </c>
      <c r="B2232" t="s">
        <v>97</v>
      </c>
      <c r="C2232" t="s">
        <v>93</v>
      </c>
      <c r="D2232" s="29">
        <v>45898</v>
      </c>
      <c r="E2232" s="161">
        <v>0</v>
      </c>
      <c r="F2232" s="161">
        <v>0</v>
      </c>
      <c r="G2232" s="161">
        <v>0</v>
      </c>
      <c r="H2232" s="161">
        <v>0</v>
      </c>
      <c r="R2232">
        <v>0</v>
      </c>
      <c r="S2232">
        <v>0</v>
      </c>
      <c r="T2232" s="194">
        <v>0</v>
      </c>
      <c r="U2232" t="s">
        <v>193</v>
      </c>
      <c r="V2232">
        <v>45536.313587962963</v>
      </c>
    </row>
    <row r="2233" spans="1:22" x14ac:dyDescent="0.3">
      <c r="A2233" t="s">
        <v>96</v>
      </c>
      <c r="B2233" t="s">
        <v>97</v>
      </c>
      <c r="C2233" t="s">
        <v>88</v>
      </c>
      <c r="D2233" s="29">
        <v>45898</v>
      </c>
      <c r="E2233" s="161">
        <v>0</v>
      </c>
      <c r="F2233" s="161">
        <v>0</v>
      </c>
      <c r="G2233" s="161">
        <v>0</v>
      </c>
      <c r="H2233" s="161">
        <v>0</v>
      </c>
      <c r="L2233">
        <v>15</v>
      </c>
      <c r="R2233">
        <v>161.579892</v>
      </c>
      <c r="S2233">
        <v>161.579892</v>
      </c>
      <c r="T2233" s="194">
        <v>161.579892</v>
      </c>
      <c r="U2233" t="s">
        <v>193</v>
      </c>
      <c r="V2233">
        <v>45536.313587962963</v>
      </c>
    </row>
    <row r="2234" spans="1:22" x14ac:dyDescent="0.3">
      <c r="A2234" t="s">
        <v>96</v>
      </c>
      <c r="B2234" t="s">
        <v>97</v>
      </c>
      <c r="C2234" t="s">
        <v>93</v>
      </c>
      <c r="D2234" s="29">
        <v>45899</v>
      </c>
      <c r="E2234" s="161">
        <v>0</v>
      </c>
      <c r="F2234" s="161">
        <v>0</v>
      </c>
      <c r="G2234" s="161">
        <v>0</v>
      </c>
      <c r="H2234" s="161">
        <v>0</v>
      </c>
      <c r="R2234">
        <v>0</v>
      </c>
      <c r="S2234">
        <v>0</v>
      </c>
      <c r="T2234" s="194">
        <v>0</v>
      </c>
      <c r="U2234" t="s">
        <v>193</v>
      </c>
      <c r="V2234">
        <v>45536.313599537039</v>
      </c>
    </row>
    <row r="2235" spans="1:22" x14ac:dyDescent="0.3">
      <c r="A2235" t="s">
        <v>96</v>
      </c>
      <c r="B2235" t="s">
        <v>97</v>
      </c>
      <c r="C2235" t="s">
        <v>88</v>
      </c>
      <c r="D2235" s="29">
        <v>45899</v>
      </c>
      <c r="E2235" s="161">
        <v>0</v>
      </c>
      <c r="F2235" s="161">
        <v>0</v>
      </c>
      <c r="G2235" s="161">
        <v>0</v>
      </c>
      <c r="H2235" s="161">
        <v>0</v>
      </c>
      <c r="L2235">
        <v>15</v>
      </c>
      <c r="R2235">
        <v>161.579892</v>
      </c>
      <c r="S2235">
        <v>161.579892</v>
      </c>
      <c r="T2235" s="194">
        <v>161.579892</v>
      </c>
      <c r="U2235" t="s">
        <v>193</v>
      </c>
      <c r="V2235">
        <v>45536.313599537039</v>
      </c>
    </row>
    <row r="2236" spans="1:22" x14ac:dyDescent="0.3">
      <c r="A2236" t="s">
        <v>96</v>
      </c>
      <c r="B2236" t="s">
        <v>97</v>
      </c>
      <c r="C2236" t="s">
        <v>93</v>
      </c>
      <c r="D2236" s="29">
        <v>45900</v>
      </c>
      <c r="E2236" s="161">
        <v>0</v>
      </c>
      <c r="F2236" s="161">
        <v>0</v>
      </c>
      <c r="G2236" s="161">
        <v>0</v>
      </c>
      <c r="H2236" s="161">
        <v>0</v>
      </c>
      <c r="R2236">
        <v>0</v>
      </c>
      <c r="S2236">
        <v>0</v>
      </c>
      <c r="T2236" s="194">
        <v>0</v>
      </c>
      <c r="U2236" t="s">
        <v>193</v>
      </c>
      <c r="V2236">
        <v>45536.313599537039</v>
      </c>
    </row>
    <row r="2237" spans="1:22" x14ac:dyDescent="0.3">
      <c r="A2237" t="s">
        <v>96</v>
      </c>
      <c r="B2237" t="s">
        <v>97</v>
      </c>
      <c r="C2237" t="s">
        <v>88</v>
      </c>
      <c r="D2237" s="29">
        <v>45900</v>
      </c>
      <c r="E2237" s="161">
        <v>0</v>
      </c>
      <c r="F2237" s="161">
        <v>0</v>
      </c>
      <c r="G2237" s="161">
        <v>0</v>
      </c>
      <c r="H2237" s="161">
        <v>0</v>
      </c>
      <c r="L2237">
        <v>15</v>
      </c>
      <c r="R2237">
        <v>161.579892</v>
      </c>
      <c r="S2237">
        <v>161.579892</v>
      </c>
      <c r="T2237" s="194">
        <v>161.579892</v>
      </c>
      <c r="U2237" t="s">
        <v>193</v>
      </c>
      <c r="V2237">
        <v>45536.313599537039</v>
      </c>
    </row>
    <row r="2238" spans="1:22" x14ac:dyDescent="0.3">
      <c r="A2238" t="s">
        <v>96</v>
      </c>
      <c r="B2238" t="s">
        <v>97</v>
      </c>
      <c r="C2238" t="s">
        <v>93</v>
      </c>
      <c r="D2238" s="29">
        <v>45901</v>
      </c>
      <c r="E2238" s="161">
        <v>0</v>
      </c>
      <c r="F2238" s="161">
        <v>0</v>
      </c>
      <c r="G2238" s="161">
        <v>0</v>
      </c>
      <c r="H2238" s="161">
        <v>0</v>
      </c>
      <c r="R2238">
        <v>0</v>
      </c>
      <c r="S2238">
        <v>0</v>
      </c>
      <c r="T2238" s="194">
        <v>0</v>
      </c>
      <c r="U2238" t="s">
        <v>193</v>
      </c>
      <c r="V2238">
        <v>45566.313425925924</v>
      </c>
    </row>
    <row r="2239" spans="1:22" x14ac:dyDescent="0.3">
      <c r="A2239" t="s">
        <v>96</v>
      </c>
      <c r="B2239" t="s">
        <v>97</v>
      </c>
      <c r="C2239" t="s">
        <v>88</v>
      </c>
      <c r="D2239" s="29">
        <v>45901</v>
      </c>
      <c r="E2239" s="161">
        <v>0</v>
      </c>
      <c r="F2239" s="161">
        <v>0</v>
      </c>
      <c r="G2239" s="161">
        <v>0</v>
      </c>
      <c r="H2239" s="161">
        <v>0</v>
      </c>
      <c r="L2239">
        <v>15</v>
      </c>
      <c r="R2239">
        <v>161.579892</v>
      </c>
      <c r="S2239">
        <v>161.579892</v>
      </c>
      <c r="T2239" s="194">
        <v>161.579892</v>
      </c>
      <c r="U2239" t="s">
        <v>193</v>
      </c>
      <c r="V2239">
        <v>45566.312847222223</v>
      </c>
    </row>
    <row r="2240" spans="1:22" x14ac:dyDescent="0.3">
      <c r="A2240" t="s">
        <v>96</v>
      </c>
      <c r="B2240" t="s">
        <v>97</v>
      </c>
      <c r="C2240" t="s">
        <v>93</v>
      </c>
      <c r="D2240" s="29">
        <v>45902</v>
      </c>
      <c r="E2240" s="161">
        <v>0</v>
      </c>
      <c r="F2240" s="161">
        <v>0</v>
      </c>
      <c r="G2240" s="161">
        <v>0</v>
      </c>
      <c r="H2240" s="161">
        <v>0</v>
      </c>
      <c r="R2240">
        <v>0</v>
      </c>
      <c r="S2240">
        <v>0</v>
      </c>
      <c r="T2240" s="194">
        <v>0</v>
      </c>
      <c r="U2240" t="s">
        <v>193</v>
      </c>
      <c r="V2240">
        <v>45566.313275462962</v>
      </c>
    </row>
    <row r="2241" spans="1:22" x14ac:dyDescent="0.3">
      <c r="A2241" t="s">
        <v>96</v>
      </c>
      <c r="B2241" t="s">
        <v>97</v>
      </c>
      <c r="C2241" t="s">
        <v>88</v>
      </c>
      <c r="D2241" s="29">
        <v>45902</v>
      </c>
      <c r="E2241" s="161">
        <v>0</v>
      </c>
      <c r="F2241" s="161">
        <v>0</v>
      </c>
      <c r="G2241" s="161">
        <v>0</v>
      </c>
      <c r="H2241" s="161">
        <v>0</v>
      </c>
      <c r="L2241">
        <v>15</v>
      </c>
      <c r="R2241">
        <v>161.579892</v>
      </c>
      <c r="S2241">
        <v>161.579892</v>
      </c>
      <c r="T2241" s="194">
        <v>161.579892</v>
      </c>
      <c r="U2241" t="s">
        <v>193</v>
      </c>
      <c r="V2241">
        <v>45566.313321759262</v>
      </c>
    </row>
    <row r="2242" spans="1:22" x14ac:dyDescent="0.3">
      <c r="A2242" t="s">
        <v>96</v>
      </c>
      <c r="B2242" t="s">
        <v>97</v>
      </c>
      <c r="C2242" t="s">
        <v>93</v>
      </c>
      <c r="D2242" s="29">
        <v>45903</v>
      </c>
      <c r="E2242" s="161">
        <v>0</v>
      </c>
      <c r="F2242" s="161">
        <v>0</v>
      </c>
      <c r="G2242" s="161">
        <v>0</v>
      </c>
      <c r="H2242" s="161">
        <v>0</v>
      </c>
      <c r="R2242">
        <v>0</v>
      </c>
      <c r="S2242">
        <v>0</v>
      </c>
      <c r="T2242" s="194">
        <v>0</v>
      </c>
      <c r="U2242" t="s">
        <v>193</v>
      </c>
      <c r="V2242">
        <v>45566.313402777778</v>
      </c>
    </row>
    <row r="2243" spans="1:22" x14ac:dyDescent="0.3">
      <c r="A2243" t="s">
        <v>96</v>
      </c>
      <c r="B2243" t="s">
        <v>97</v>
      </c>
      <c r="C2243" t="s">
        <v>88</v>
      </c>
      <c r="D2243" s="29">
        <v>45903</v>
      </c>
      <c r="E2243" s="161">
        <v>0</v>
      </c>
      <c r="F2243" s="161">
        <v>0</v>
      </c>
      <c r="G2243" s="161">
        <v>0</v>
      </c>
      <c r="H2243" s="161">
        <v>0</v>
      </c>
      <c r="L2243">
        <v>15</v>
      </c>
      <c r="R2243">
        <v>161.579892</v>
      </c>
      <c r="S2243">
        <v>161.579892</v>
      </c>
      <c r="T2243" s="194">
        <v>161.579892</v>
      </c>
      <c r="U2243" t="s">
        <v>193</v>
      </c>
      <c r="V2243">
        <v>45566.313414351855</v>
      </c>
    </row>
    <row r="2244" spans="1:22" x14ac:dyDescent="0.3">
      <c r="A2244" t="s">
        <v>96</v>
      </c>
      <c r="B2244" t="s">
        <v>97</v>
      </c>
      <c r="C2244" t="s">
        <v>93</v>
      </c>
      <c r="D2244" s="29">
        <v>45904</v>
      </c>
      <c r="E2244" s="161">
        <v>0</v>
      </c>
      <c r="F2244" s="161">
        <v>0</v>
      </c>
      <c r="G2244" s="161">
        <v>0</v>
      </c>
      <c r="H2244" s="161">
        <v>0</v>
      </c>
      <c r="R2244">
        <v>0</v>
      </c>
      <c r="S2244">
        <v>0</v>
      </c>
      <c r="T2244" s="194">
        <v>0</v>
      </c>
      <c r="U2244" t="s">
        <v>193</v>
      </c>
      <c r="V2244">
        <v>45566.313425925924</v>
      </c>
    </row>
    <row r="2245" spans="1:22" x14ac:dyDescent="0.3">
      <c r="A2245" t="s">
        <v>96</v>
      </c>
      <c r="B2245" t="s">
        <v>97</v>
      </c>
      <c r="C2245" t="s">
        <v>88</v>
      </c>
      <c r="D2245" s="29">
        <v>45904</v>
      </c>
      <c r="E2245" s="161">
        <v>0</v>
      </c>
      <c r="F2245" s="161">
        <v>0</v>
      </c>
      <c r="G2245" s="161">
        <v>0</v>
      </c>
      <c r="H2245" s="161">
        <v>0</v>
      </c>
      <c r="L2245">
        <v>15</v>
      </c>
      <c r="R2245">
        <v>161.579892</v>
      </c>
      <c r="S2245">
        <v>161.579892</v>
      </c>
      <c r="T2245" s="194">
        <v>161.579892</v>
      </c>
      <c r="U2245" t="s">
        <v>193</v>
      </c>
      <c r="V2245">
        <v>45566.313391203701</v>
      </c>
    </row>
    <row r="2246" spans="1:22" x14ac:dyDescent="0.3">
      <c r="A2246" t="s">
        <v>96</v>
      </c>
      <c r="B2246" t="s">
        <v>97</v>
      </c>
      <c r="C2246" t="s">
        <v>93</v>
      </c>
      <c r="D2246" s="29">
        <v>45905</v>
      </c>
      <c r="E2246" s="161">
        <v>0</v>
      </c>
      <c r="F2246" s="161">
        <v>0</v>
      </c>
      <c r="G2246" s="161">
        <v>0</v>
      </c>
      <c r="H2246" s="161">
        <v>0</v>
      </c>
      <c r="R2246">
        <v>0</v>
      </c>
      <c r="S2246">
        <v>0</v>
      </c>
      <c r="T2246" s="194">
        <v>0</v>
      </c>
      <c r="U2246" t="s">
        <v>193</v>
      </c>
      <c r="V2246">
        <v>45566.313148148147</v>
      </c>
    </row>
    <row r="2247" spans="1:22" x14ac:dyDescent="0.3">
      <c r="A2247" t="s">
        <v>96</v>
      </c>
      <c r="B2247" t="s">
        <v>97</v>
      </c>
      <c r="C2247" t="s">
        <v>88</v>
      </c>
      <c r="D2247" s="29">
        <v>45905</v>
      </c>
      <c r="E2247" s="161">
        <v>0</v>
      </c>
      <c r="F2247" s="161">
        <v>0</v>
      </c>
      <c r="G2247" s="161">
        <v>0</v>
      </c>
      <c r="H2247" s="161">
        <v>0</v>
      </c>
      <c r="L2247">
        <v>15</v>
      </c>
      <c r="R2247">
        <v>161.579892</v>
      </c>
      <c r="S2247">
        <v>161.579892</v>
      </c>
      <c r="T2247" s="194">
        <v>161.579892</v>
      </c>
      <c r="U2247" t="s">
        <v>193</v>
      </c>
      <c r="V2247">
        <v>45566.313356481478</v>
      </c>
    </row>
    <row r="2248" spans="1:22" x14ac:dyDescent="0.3">
      <c r="A2248" t="s">
        <v>96</v>
      </c>
      <c r="B2248" t="s">
        <v>97</v>
      </c>
      <c r="C2248" t="s">
        <v>93</v>
      </c>
      <c r="D2248" s="29">
        <v>45906</v>
      </c>
      <c r="E2248" s="161">
        <v>0</v>
      </c>
      <c r="F2248" s="161">
        <v>0</v>
      </c>
      <c r="G2248" s="161">
        <v>0</v>
      </c>
      <c r="H2248" s="161">
        <v>0</v>
      </c>
      <c r="R2248">
        <v>0</v>
      </c>
      <c r="S2248">
        <v>0</v>
      </c>
      <c r="T2248" s="194">
        <v>0</v>
      </c>
      <c r="U2248" t="s">
        <v>193</v>
      </c>
      <c r="V2248">
        <v>45566.313217592593</v>
      </c>
    </row>
    <row r="2249" spans="1:22" x14ac:dyDescent="0.3">
      <c r="A2249" t="s">
        <v>96</v>
      </c>
      <c r="B2249" t="s">
        <v>97</v>
      </c>
      <c r="C2249" t="s">
        <v>88</v>
      </c>
      <c r="D2249" s="29">
        <v>45906</v>
      </c>
      <c r="E2249" s="161">
        <v>0</v>
      </c>
      <c r="F2249" s="161">
        <v>0</v>
      </c>
      <c r="G2249" s="161">
        <v>0</v>
      </c>
      <c r="H2249" s="161">
        <v>0</v>
      </c>
      <c r="L2249">
        <v>15</v>
      </c>
      <c r="R2249">
        <v>161.579892</v>
      </c>
      <c r="S2249">
        <v>161.579892</v>
      </c>
      <c r="T2249" s="194">
        <v>161.579892</v>
      </c>
      <c r="U2249" t="s">
        <v>193</v>
      </c>
      <c r="V2249">
        <v>45566.313414351855</v>
      </c>
    </row>
    <row r="2250" spans="1:22" x14ac:dyDescent="0.3">
      <c r="A2250" t="s">
        <v>96</v>
      </c>
      <c r="B2250" t="s">
        <v>97</v>
      </c>
      <c r="C2250" t="s">
        <v>93</v>
      </c>
      <c r="D2250" s="29">
        <v>45907</v>
      </c>
      <c r="E2250" s="161">
        <v>0</v>
      </c>
      <c r="F2250" s="161">
        <v>0</v>
      </c>
      <c r="G2250" s="161">
        <v>0</v>
      </c>
      <c r="H2250" s="161">
        <v>0</v>
      </c>
      <c r="R2250">
        <v>0</v>
      </c>
      <c r="S2250">
        <v>0</v>
      </c>
      <c r="T2250" s="194">
        <v>0</v>
      </c>
      <c r="U2250" t="s">
        <v>193</v>
      </c>
      <c r="V2250">
        <v>45566.313425925924</v>
      </c>
    </row>
    <row r="2251" spans="1:22" x14ac:dyDescent="0.3">
      <c r="A2251" t="s">
        <v>96</v>
      </c>
      <c r="B2251" t="s">
        <v>97</v>
      </c>
      <c r="C2251" t="s">
        <v>88</v>
      </c>
      <c r="D2251" s="29">
        <v>45907</v>
      </c>
      <c r="E2251" s="161">
        <v>0</v>
      </c>
      <c r="F2251" s="161">
        <v>0</v>
      </c>
      <c r="G2251" s="161">
        <v>0</v>
      </c>
      <c r="H2251" s="161">
        <v>0</v>
      </c>
      <c r="L2251">
        <v>15</v>
      </c>
      <c r="R2251">
        <v>161.579892</v>
      </c>
      <c r="S2251">
        <v>161.579892</v>
      </c>
      <c r="T2251" s="194">
        <v>161.579892</v>
      </c>
      <c r="U2251" t="s">
        <v>193</v>
      </c>
      <c r="V2251">
        <v>45566.313414351855</v>
      </c>
    </row>
    <row r="2252" spans="1:22" x14ac:dyDescent="0.3">
      <c r="A2252" t="s">
        <v>96</v>
      </c>
      <c r="B2252" t="s">
        <v>97</v>
      </c>
      <c r="C2252" t="s">
        <v>93</v>
      </c>
      <c r="D2252" s="29">
        <v>45908</v>
      </c>
      <c r="E2252" s="161">
        <v>0</v>
      </c>
      <c r="F2252" s="161">
        <v>0</v>
      </c>
      <c r="G2252" s="161">
        <v>0</v>
      </c>
      <c r="H2252" s="161">
        <v>0</v>
      </c>
      <c r="R2252">
        <v>0</v>
      </c>
      <c r="S2252">
        <v>0</v>
      </c>
      <c r="T2252" s="194">
        <v>0</v>
      </c>
      <c r="U2252" t="s">
        <v>193</v>
      </c>
      <c r="V2252">
        <v>45566.313425925924</v>
      </c>
    </row>
    <row r="2253" spans="1:22" x14ac:dyDescent="0.3">
      <c r="A2253" t="s">
        <v>96</v>
      </c>
      <c r="B2253" t="s">
        <v>97</v>
      </c>
      <c r="C2253" t="s">
        <v>88</v>
      </c>
      <c r="D2253" s="29">
        <v>45908</v>
      </c>
      <c r="E2253" s="161">
        <v>0</v>
      </c>
      <c r="F2253" s="161">
        <v>0</v>
      </c>
      <c r="G2253" s="161">
        <v>0</v>
      </c>
      <c r="H2253" s="161">
        <v>0</v>
      </c>
      <c r="L2253">
        <v>15</v>
      </c>
      <c r="R2253">
        <v>161.579892</v>
      </c>
      <c r="S2253">
        <v>161.579892</v>
      </c>
      <c r="T2253" s="194">
        <v>161.579892</v>
      </c>
      <c r="U2253" t="s">
        <v>193</v>
      </c>
      <c r="V2253">
        <v>45566.313437500001</v>
      </c>
    </row>
    <row r="2254" spans="1:22" x14ac:dyDescent="0.3">
      <c r="A2254" t="s">
        <v>96</v>
      </c>
      <c r="B2254" t="s">
        <v>97</v>
      </c>
      <c r="C2254" t="s">
        <v>93</v>
      </c>
      <c r="D2254" s="29">
        <v>45909</v>
      </c>
      <c r="E2254" s="161">
        <v>0</v>
      </c>
      <c r="F2254" s="161">
        <v>0</v>
      </c>
      <c r="G2254" s="161">
        <v>0</v>
      </c>
      <c r="H2254" s="161">
        <v>0</v>
      </c>
      <c r="R2254">
        <v>0</v>
      </c>
      <c r="S2254">
        <v>0</v>
      </c>
      <c r="T2254" s="194">
        <v>0</v>
      </c>
      <c r="U2254" t="s">
        <v>193</v>
      </c>
      <c r="V2254">
        <v>45566.313449074078</v>
      </c>
    </row>
    <row r="2255" spans="1:22" x14ac:dyDescent="0.3">
      <c r="A2255" t="s">
        <v>96</v>
      </c>
      <c r="B2255" t="s">
        <v>97</v>
      </c>
      <c r="C2255" t="s">
        <v>88</v>
      </c>
      <c r="D2255" s="29">
        <v>45909</v>
      </c>
      <c r="E2255" s="161">
        <v>0</v>
      </c>
      <c r="F2255" s="161">
        <v>0</v>
      </c>
      <c r="G2255" s="161">
        <v>0</v>
      </c>
      <c r="H2255" s="161">
        <v>0</v>
      </c>
      <c r="L2255">
        <v>15</v>
      </c>
      <c r="R2255">
        <v>161.579892</v>
      </c>
      <c r="S2255">
        <v>161.579892</v>
      </c>
      <c r="T2255" s="194">
        <v>161.579892</v>
      </c>
      <c r="U2255" t="s">
        <v>193</v>
      </c>
      <c r="V2255">
        <v>45566.313449074078</v>
      </c>
    </row>
    <row r="2256" spans="1:22" x14ac:dyDescent="0.3">
      <c r="A2256" t="s">
        <v>96</v>
      </c>
      <c r="B2256" t="s">
        <v>97</v>
      </c>
      <c r="C2256" t="s">
        <v>93</v>
      </c>
      <c r="D2256" s="29">
        <v>45910</v>
      </c>
      <c r="E2256" s="161">
        <v>0</v>
      </c>
      <c r="F2256" s="161">
        <v>0</v>
      </c>
      <c r="G2256" s="161">
        <v>0</v>
      </c>
      <c r="H2256" s="161">
        <v>0</v>
      </c>
      <c r="R2256">
        <v>0</v>
      </c>
      <c r="S2256">
        <v>0</v>
      </c>
      <c r="T2256" s="194">
        <v>0</v>
      </c>
      <c r="U2256" t="s">
        <v>193</v>
      </c>
      <c r="V2256">
        <v>45566.313449074078</v>
      </c>
    </row>
    <row r="2257" spans="1:22" x14ac:dyDescent="0.3">
      <c r="A2257" t="s">
        <v>96</v>
      </c>
      <c r="B2257" t="s">
        <v>97</v>
      </c>
      <c r="C2257" t="s">
        <v>88</v>
      </c>
      <c r="D2257" s="29">
        <v>45910</v>
      </c>
      <c r="E2257" s="161">
        <v>0</v>
      </c>
      <c r="F2257" s="161">
        <v>0</v>
      </c>
      <c r="G2257" s="161">
        <v>0</v>
      </c>
      <c r="H2257" s="161">
        <v>0</v>
      </c>
      <c r="L2257">
        <v>15</v>
      </c>
      <c r="R2257">
        <v>161.579892</v>
      </c>
      <c r="S2257">
        <v>161.579892</v>
      </c>
      <c r="T2257" s="194">
        <v>161.579892</v>
      </c>
      <c r="U2257" t="s">
        <v>193</v>
      </c>
      <c r="V2257">
        <v>45566.313449074078</v>
      </c>
    </row>
    <row r="2258" spans="1:22" x14ac:dyDescent="0.3">
      <c r="A2258" t="s">
        <v>96</v>
      </c>
      <c r="B2258" t="s">
        <v>97</v>
      </c>
      <c r="C2258" t="s">
        <v>93</v>
      </c>
      <c r="D2258" s="29">
        <v>45911</v>
      </c>
      <c r="E2258" s="161">
        <v>0</v>
      </c>
      <c r="F2258" s="161">
        <v>0</v>
      </c>
      <c r="G2258" s="161">
        <v>0</v>
      </c>
      <c r="H2258" s="161">
        <v>0</v>
      </c>
      <c r="R2258">
        <v>0</v>
      </c>
      <c r="S2258">
        <v>0</v>
      </c>
      <c r="T2258" s="194">
        <v>0</v>
      </c>
      <c r="U2258" t="s">
        <v>193</v>
      </c>
      <c r="V2258">
        <v>45566.313437500001</v>
      </c>
    </row>
    <row r="2259" spans="1:22" x14ac:dyDescent="0.3">
      <c r="A2259" t="s">
        <v>96</v>
      </c>
      <c r="B2259" t="s">
        <v>97</v>
      </c>
      <c r="C2259" t="s">
        <v>88</v>
      </c>
      <c r="D2259" s="29">
        <v>45911</v>
      </c>
      <c r="E2259" s="161">
        <v>0</v>
      </c>
      <c r="F2259" s="161">
        <v>0</v>
      </c>
      <c r="G2259" s="161">
        <v>0</v>
      </c>
      <c r="H2259" s="161">
        <v>0</v>
      </c>
      <c r="L2259">
        <v>15</v>
      </c>
      <c r="R2259">
        <v>161.579892</v>
      </c>
      <c r="S2259">
        <v>161.579892</v>
      </c>
      <c r="T2259" s="194">
        <v>161.579892</v>
      </c>
      <c r="U2259" t="s">
        <v>193</v>
      </c>
      <c r="V2259">
        <v>45566.313437500001</v>
      </c>
    </row>
    <row r="2260" spans="1:22" x14ac:dyDescent="0.3">
      <c r="A2260" t="s">
        <v>96</v>
      </c>
      <c r="B2260" t="s">
        <v>97</v>
      </c>
      <c r="C2260" t="s">
        <v>93</v>
      </c>
      <c r="D2260" s="29">
        <v>45912</v>
      </c>
      <c r="E2260" s="161">
        <v>0</v>
      </c>
      <c r="F2260" s="161">
        <v>0</v>
      </c>
      <c r="G2260" s="161">
        <v>0</v>
      </c>
      <c r="H2260" s="161">
        <v>0</v>
      </c>
      <c r="R2260">
        <v>0</v>
      </c>
      <c r="S2260">
        <v>0</v>
      </c>
      <c r="T2260" s="194">
        <v>0</v>
      </c>
      <c r="U2260" t="s">
        <v>193</v>
      </c>
      <c r="V2260">
        <v>45566.313449074078</v>
      </c>
    </row>
    <row r="2261" spans="1:22" x14ac:dyDescent="0.3">
      <c r="A2261" t="s">
        <v>96</v>
      </c>
      <c r="B2261" t="s">
        <v>97</v>
      </c>
      <c r="C2261" t="s">
        <v>88</v>
      </c>
      <c r="D2261" s="29">
        <v>45912</v>
      </c>
      <c r="E2261" s="161">
        <v>0</v>
      </c>
      <c r="F2261" s="161">
        <v>0</v>
      </c>
      <c r="G2261" s="161">
        <v>0</v>
      </c>
      <c r="H2261" s="161">
        <v>0</v>
      </c>
      <c r="L2261">
        <v>15</v>
      </c>
      <c r="R2261">
        <v>161.579892</v>
      </c>
      <c r="S2261">
        <v>161.579892</v>
      </c>
      <c r="T2261" s="194">
        <v>161.579892</v>
      </c>
      <c r="U2261" t="s">
        <v>193</v>
      </c>
      <c r="V2261">
        <v>45566.313449074078</v>
      </c>
    </row>
    <row r="2262" spans="1:22" x14ac:dyDescent="0.3">
      <c r="A2262" t="s">
        <v>96</v>
      </c>
      <c r="B2262" t="s">
        <v>97</v>
      </c>
      <c r="C2262" t="s">
        <v>93</v>
      </c>
      <c r="D2262" s="29">
        <v>45913</v>
      </c>
      <c r="E2262" s="161">
        <v>0</v>
      </c>
      <c r="F2262" s="161">
        <v>0</v>
      </c>
      <c r="G2262" s="161">
        <v>0</v>
      </c>
      <c r="H2262" s="161">
        <v>0</v>
      </c>
      <c r="R2262">
        <v>0</v>
      </c>
      <c r="S2262">
        <v>0</v>
      </c>
      <c r="T2262" s="194">
        <v>0</v>
      </c>
      <c r="U2262" t="s">
        <v>193</v>
      </c>
      <c r="V2262">
        <v>45566.313437500001</v>
      </c>
    </row>
    <row r="2263" spans="1:22" x14ac:dyDescent="0.3">
      <c r="A2263" t="s">
        <v>96</v>
      </c>
      <c r="B2263" t="s">
        <v>97</v>
      </c>
      <c r="C2263" t="s">
        <v>88</v>
      </c>
      <c r="D2263" s="29">
        <v>45913</v>
      </c>
      <c r="E2263" s="161">
        <v>0</v>
      </c>
      <c r="F2263" s="161">
        <v>0</v>
      </c>
      <c r="G2263" s="161">
        <v>0</v>
      </c>
      <c r="H2263" s="161">
        <v>0</v>
      </c>
      <c r="L2263">
        <v>15</v>
      </c>
      <c r="R2263">
        <v>161.579892</v>
      </c>
      <c r="S2263">
        <v>161.579892</v>
      </c>
      <c r="T2263" s="194">
        <v>161.579892</v>
      </c>
      <c r="U2263" t="s">
        <v>193</v>
      </c>
      <c r="V2263">
        <v>45566.313449074078</v>
      </c>
    </row>
    <row r="2264" spans="1:22" x14ac:dyDescent="0.3">
      <c r="A2264" t="s">
        <v>96</v>
      </c>
      <c r="B2264" t="s">
        <v>97</v>
      </c>
      <c r="C2264" t="s">
        <v>93</v>
      </c>
      <c r="D2264" s="29">
        <v>45914</v>
      </c>
      <c r="E2264" s="161">
        <v>0</v>
      </c>
      <c r="F2264" s="161">
        <v>0</v>
      </c>
      <c r="G2264" s="161">
        <v>0</v>
      </c>
      <c r="H2264" s="161">
        <v>0</v>
      </c>
      <c r="R2264">
        <v>0</v>
      </c>
      <c r="S2264">
        <v>0</v>
      </c>
      <c r="T2264" s="194">
        <v>0</v>
      </c>
      <c r="U2264" t="s">
        <v>193</v>
      </c>
      <c r="V2264">
        <v>45566.313449074078</v>
      </c>
    </row>
    <row r="2265" spans="1:22" x14ac:dyDescent="0.3">
      <c r="A2265" t="s">
        <v>96</v>
      </c>
      <c r="B2265" t="s">
        <v>97</v>
      </c>
      <c r="C2265" t="s">
        <v>88</v>
      </c>
      <c r="D2265" s="29">
        <v>45914</v>
      </c>
      <c r="E2265" s="161">
        <v>0</v>
      </c>
      <c r="F2265" s="161">
        <v>0</v>
      </c>
      <c r="G2265" s="161">
        <v>0</v>
      </c>
      <c r="H2265" s="161">
        <v>0</v>
      </c>
      <c r="L2265">
        <v>15</v>
      </c>
      <c r="R2265">
        <v>161.579892</v>
      </c>
      <c r="S2265">
        <v>161.579892</v>
      </c>
      <c r="T2265" s="194">
        <v>161.579892</v>
      </c>
      <c r="U2265" t="s">
        <v>193</v>
      </c>
      <c r="V2265">
        <v>45566.313449074078</v>
      </c>
    </row>
    <row r="2266" spans="1:22" x14ac:dyDescent="0.3">
      <c r="A2266" t="s">
        <v>96</v>
      </c>
      <c r="B2266" t="s">
        <v>97</v>
      </c>
      <c r="C2266" t="s">
        <v>93</v>
      </c>
      <c r="D2266" s="29">
        <v>45915</v>
      </c>
      <c r="E2266" s="161">
        <v>0</v>
      </c>
      <c r="F2266" s="161">
        <v>0</v>
      </c>
      <c r="G2266" s="161">
        <v>0</v>
      </c>
      <c r="H2266" s="161">
        <v>0</v>
      </c>
      <c r="R2266">
        <v>0</v>
      </c>
      <c r="S2266">
        <v>0</v>
      </c>
      <c r="T2266" s="194">
        <v>0</v>
      </c>
      <c r="U2266" t="s">
        <v>193</v>
      </c>
      <c r="V2266">
        <v>45566.313449074078</v>
      </c>
    </row>
    <row r="2267" spans="1:22" x14ac:dyDescent="0.3">
      <c r="A2267" t="s">
        <v>96</v>
      </c>
      <c r="B2267" t="s">
        <v>97</v>
      </c>
      <c r="C2267" t="s">
        <v>88</v>
      </c>
      <c r="D2267" s="29">
        <v>45915</v>
      </c>
      <c r="E2267" s="161">
        <v>0</v>
      </c>
      <c r="F2267" s="161">
        <v>0</v>
      </c>
      <c r="G2267" s="161">
        <v>0</v>
      </c>
      <c r="H2267" s="161">
        <v>0</v>
      </c>
      <c r="L2267">
        <v>15</v>
      </c>
      <c r="R2267">
        <v>161.579892</v>
      </c>
      <c r="S2267">
        <v>161.579892</v>
      </c>
      <c r="T2267" s="194">
        <v>161.579892</v>
      </c>
      <c r="U2267" t="s">
        <v>193</v>
      </c>
      <c r="V2267">
        <v>45566.313449074078</v>
      </c>
    </row>
    <row r="2268" spans="1:22" x14ac:dyDescent="0.3">
      <c r="A2268" t="s">
        <v>96</v>
      </c>
      <c r="B2268" t="s">
        <v>97</v>
      </c>
      <c r="C2268" t="s">
        <v>93</v>
      </c>
      <c r="D2268" s="29">
        <v>45916</v>
      </c>
      <c r="E2268" s="161">
        <v>0</v>
      </c>
      <c r="F2268" s="161">
        <v>0</v>
      </c>
      <c r="G2268" s="161">
        <v>0</v>
      </c>
      <c r="H2268" s="161">
        <v>0</v>
      </c>
      <c r="R2268">
        <v>0</v>
      </c>
      <c r="S2268">
        <v>0</v>
      </c>
      <c r="T2268" s="194">
        <v>0</v>
      </c>
      <c r="U2268" t="s">
        <v>193</v>
      </c>
      <c r="V2268">
        <v>45566.313460648147</v>
      </c>
    </row>
    <row r="2269" spans="1:22" x14ac:dyDescent="0.3">
      <c r="A2269" t="s">
        <v>96</v>
      </c>
      <c r="B2269" t="s">
        <v>97</v>
      </c>
      <c r="C2269" t="s">
        <v>88</v>
      </c>
      <c r="D2269" s="29">
        <v>45916</v>
      </c>
      <c r="E2269" s="161">
        <v>0</v>
      </c>
      <c r="F2269" s="161">
        <v>0</v>
      </c>
      <c r="G2269" s="161">
        <v>0</v>
      </c>
      <c r="H2269" s="161">
        <v>0</v>
      </c>
      <c r="L2269">
        <v>15</v>
      </c>
      <c r="R2269">
        <v>161.579892</v>
      </c>
      <c r="S2269">
        <v>161.579892</v>
      </c>
      <c r="T2269" s="194">
        <v>161.579892</v>
      </c>
      <c r="U2269" t="s">
        <v>193</v>
      </c>
      <c r="V2269">
        <v>45566.313460648147</v>
      </c>
    </row>
    <row r="2270" spans="1:22" x14ac:dyDescent="0.3">
      <c r="A2270" t="s">
        <v>96</v>
      </c>
      <c r="B2270" t="s">
        <v>97</v>
      </c>
      <c r="C2270" t="s">
        <v>93</v>
      </c>
      <c r="D2270" s="29">
        <v>45917</v>
      </c>
      <c r="E2270" s="161">
        <v>0</v>
      </c>
      <c r="F2270" s="161">
        <v>0</v>
      </c>
      <c r="G2270" s="161">
        <v>0</v>
      </c>
      <c r="H2270" s="161">
        <v>0</v>
      </c>
      <c r="R2270">
        <v>0</v>
      </c>
      <c r="S2270">
        <v>0</v>
      </c>
      <c r="T2270" s="194">
        <v>0</v>
      </c>
      <c r="U2270" t="s">
        <v>193</v>
      </c>
      <c r="V2270">
        <v>45566.313460648147</v>
      </c>
    </row>
    <row r="2271" spans="1:22" x14ac:dyDescent="0.3">
      <c r="A2271" t="s">
        <v>96</v>
      </c>
      <c r="B2271" t="s">
        <v>97</v>
      </c>
      <c r="C2271" t="s">
        <v>88</v>
      </c>
      <c r="D2271" s="29">
        <v>45917</v>
      </c>
      <c r="E2271" s="161">
        <v>0</v>
      </c>
      <c r="F2271" s="161">
        <v>0</v>
      </c>
      <c r="G2271" s="161">
        <v>0</v>
      </c>
      <c r="H2271" s="161">
        <v>0</v>
      </c>
      <c r="L2271">
        <v>15</v>
      </c>
      <c r="R2271">
        <v>161.579892</v>
      </c>
      <c r="S2271">
        <v>161.579892</v>
      </c>
      <c r="T2271" s="194">
        <v>161.579892</v>
      </c>
      <c r="U2271" t="s">
        <v>193</v>
      </c>
      <c r="V2271">
        <v>45566.313472222224</v>
      </c>
    </row>
    <row r="2272" spans="1:22" x14ac:dyDescent="0.3">
      <c r="A2272" t="s">
        <v>96</v>
      </c>
      <c r="B2272" t="s">
        <v>97</v>
      </c>
      <c r="C2272" t="s">
        <v>93</v>
      </c>
      <c r="D2272" s="29">
        <v>45918</v>
      </c>
      <c r="E2272" s="161">
        <v>0</v>
      </c>
      <c r="F2272" s="161">
        <v>0</v>
      </c>
      <c r="G2272" s="161">
        <v>0</v>
      </c>
      <c r="H2272" s="161">
        <v>0</v>
      </c>
      <c r="R2272">
        <v>0</v>
      </c>
      <c r="S2272">
        <v>0</v>
      </c>
      <c r="T2272" s="194">
        <v>0</v>
      </c>
      <c r="U2272" t="s">
        <v>193</v>
      </c>
      <c r="V2272">
        <v>45566.313460648147</v>
      </c>
    </row>
    <row r="2273" spans="1:22" x14ac:dyDescent="0.3">
      <c r="A2273" t="s">
        <v>96</v>
      </c>
      <c r="B2273" t="s">
        <v>97</v>
      </c>
      <c r="C2273" t="s">
        <v>88</v>
      </c>
      <c r="D2273" s="29">
        <v>45918</v>
      </c>
      <c r="E2273" s="161">
        <v>0</v>
      </c>
      <c r="F2273" s="161">
        <v>0</v>
      </c>
      <c r="G2273" s="161">
        <v>0</v>
      </c>
      <c r="H2273" s="161">
        <v>0</v>
      </c>
      <c r="L2273">
        <v>15</v>
      </c>
      <c r="R2273">
        <v>161.579892</v>
      </c>
      <c r="S2273">
        <v>161.579892</v>
      </c>
      <c r="T2273" s="194">
        <v>161.579892</v>
      </c>
      <c r="U2273" t="s">
        <v>193</v>
      </c>
      <c r="V2273">
        <v>45566.313460648147</v>
      </c>
    </row>
    <row r="2274" spans="1:22" x14ac:dyDescent="0.3">
      <c r="A2274" t="s">
        <v>96</v>
      </c>
      <c r="B2274" t="s">
        <v>97</v>
      </c>
      <c r="C2274" t="s">
        <v>93</v>
      </c>
      <c r="D2274" s="29">
        <v>45919</v>
      </c>
      <c r="E2274" s="161">
        <v>0</v>
      </c>
      <c r="F2274" s="161">
        <v>0</v>
      </c>
      <c r="G2274" s="161">
        <v>0</v>
      </c>
      <c r="H2274" s="161">
        <v>0</v>
      </c>
      <c r="R2274">
        <v>0</v>
      </c>
      <c r="S2274">
        <v>0</v>
      </c>
      <c r="T2274" s="194">
        <v>0</v>
      </c>
      <c r="U2274" t="s">
        <v>193</v>
      </c>
      <c r="V2274">
        <v>45566.313472222224</v>
      </c>
    </row>
    <row r="2275" spans="1:22" x14ac:dyDescent="0.3">
      <c r="A2275" t="s">
        <v>96</v>
      </c>
      <c r="B2275" t="s">
        <v>97</v>
      </c>
      <c r="C2275" t="s">
        <v>88</v>
      </c>
      <c r="D2275" s="29">
        <v>45919</v>
      </c>
      <c r="E2275" s="161">
        <v>0</v>
      </c>
      <c r="F2275" s="161">
        <v>0</v>
      </c>
      <c r="G2275" s="161">
        <v>0</v>
      </c>
      <c r="H2275" s="161">
        <v>0</v>
      </c>
      <c r="L2275">
        <v>15</v>
      </c>
      <c r="R2275">
        <v>161.579892</v>
      </c>
      <c r="S2275">
        <v>161.579892</v>
      </c>
      <c r="T2275" s="194">
        <v>161.579892</v>
      </c>
      <c r="U2275" t="s">
        <v>193</v>
      </c>
      <c r="V2275">
        <v>45566.313460648147</v>
      </c>
    </row>
    <row r="2276" spans="1:22" x14ac:dyDescent="0.3">
      <c r="A2276" t="s">
        <v>96</v>
      </c>
      <c r="B2276" t="s">
        <v>97</v>
      </c>
      <c r="C2276" t="s">
        <v>93</v>
      </c>
      <c r="D2276" s="29">
        <v>45920</v>
      </c>
      <c r="E2276" s="161">
        <v>0</v>
      </c>
      <c r="F2276" s="161">
        <v>0</v>
      </c>
      <c r="G2276" s="161">
        <v>0</v>
      </c>
      <c r="H2276" s="161">
        <v>0</v>
      </c>
      <c r="R2276">
        <v>0</v>
      </c>
      <c r="S2276">
        <v>0</v>
      </c>
      <c r="T2276" s="194">
        <v>0</v>
      </c>
      <c r="U2276" t="s">
        <v>193</v>
      </c>
      <c r="V2276">
        <v>45566.313472222224</v>
      </c>
    </row>
    <row r="2277" spans="1:22" x14ac:dyDescent="0.3">
      <c r="A2277" t="s">
        <v>96</v>
      </c>
      <c r="B2277" t="s">
        <v>97</v>
      </c>
      <c r="C2277" t="s">
        <v>88</v>
      </c>
      <c r="D2277" s="29">
        <v>45920</v>
      </c>
      <c r="E2277" s="161">
        <v>0</v>
      </c>
      <c r="F2277" s="161">
        <v>0</v>
      </c>
      <c r="G2277" s="161">
        <v>0</v>
      </c>
      <c r="H2277" s="161">
        <v>0</v>
      </c>
      <c r="L2277">
        <v>15</v>
      </c>
      <c r="R2277">
        <v>161.579892</v>
      </c>
      <c r="S2277">
        <v>161.579892</v>
      </c>
      <c r="T2277" s="194">
        <v>161.579892</v>
      </c>
      <c r="U2277" t="s">
        <v>193</v>
      </c>
      <c r="V2277">
        <v>45566.313460648147</v>
      </c>
    </row>
    <row r="2278" spans="1:22" x14ac:dyDescent="0.3">
      <c r="A2278" t="s">
        <v>96</v>
      </c>
      <c r="B2278" t="s">
        <v>97</v>
      </c>
      <c r="C2278" t="s">
        <v>93</v>
      </c>
      <c r="D2278" s="29">
        <v>45921</v>
      </c>
      <c r="E2278" s="161">
        <v>0</v>
      </c>
      <c r="F2278" s="161">
        <v>0</v>
      </c>
      <c r="G2278" s="161">
        <v>0</v>
      </c>
      <c r="H2278" s="161">
        <v>0</v>
      </c>
      <c r="R2278">
        <v>0</v>
      </c>
      <c r="S2278">
        <v>0</v>
      </c>
      <c r="T2278" s="194">
        <v>0</v>
      </c>
      <c r="U2278" t="s">
        <v>193</v>
      </c>
      <c r="V2278">
        <v>45566.313472222224</v>
      </c>
    </row>
    <row r="2279" spans="1:22" x14ac:dyDescent="0.3">
      <c r="A2279" t="s">
        <v>96</v>
      </c>
      <c r="B2279" t="s">
        <v>97</v>
      </c>
      <c r="C2279" t="s">
        <v>88</v>
      </c>
      <c r="D2279" s="29">
        <v>45921</v>
      </c>
      <c r="E2279" s="161">
        <v>0</v>
      </c>
      <c r="F2279" s="161">
        <v>0</v>
      </c>
      <c r="G2279" s="161">
        <v>0</v>
      </c>
      <c r="H2279" s="161">
        <v>0</v>
      </c>
      <c r="L2279">
        <v>15</v>
      </c>
      <c r="R2279">
        <v>161.579892</v>
      </c>
      <c r="S2279">
        <v>161.579892</v>
      </c>
      <c r="T2279" s="194">
        <v>161.579892</v>
      </c>
      <c r="U2279" t="s">
        <v>193</v>
      </c>
      <c r="V2279">
        <v>45566.313472222224</v>
      </c>
    </row>
    <row r="2280" spans="1:22" x14ac:dyDescent="0.3">
      <c r="A2280" t="s">
        <v>96</v>
      </c>
      <c r="B2280" t="s">
        <v>97</v>
      </c>
      <c r="C2280" t="s">
        <v>93</v>
      </c>
      <c r="D2280" s="29">
        <v>45922</v>
      </c>
      <c r="E2280" s="161">
        <v>0</v>
      </c>
      <c r="F2280" s="161">
        <v>0</v>
      </c>
      <c r="G2280" s="161">
        <v>0</v>
      </c>
      <c r="H2280" s="161">
        <v>0</v>
      </c>
      <c r="R2280">
        <v>0</v>
      </c>
      <c r="S2280">
        <v>0</v>
      </c>
      <c r="T2280" s="194">
        <v>0</v>
      </c>
      <c r="U2280" t="s">
        <v>193</v>
      </c>
      <c r="V2280">
        <v>45566.313483796293</v>
      </c>
    </row>
    <row r="2281" spans="1:22" x14ac:dyDescent="0.3">
      <c r="A2281" t="s">
        <v>96</v>
      </c>
      <c r="B2281" t="s">
        <v>97</v>
      </c>
      <c r="C2281" t="s">
        <v>88</v>
      </c>
      <c r="D2281" s="29">
        <v>45922</v>
      </c>
      <c r="E2281" s="161">
        <v>0</v>
      </c>
      <c r="F2281" s="161">
        <v>0</v>
      </c>
      <c r="G2281" s="161">
        <v>0</v>
      </c>
      <c r="H2281" s="161">
        <v>0</v>
      </c>
      <c r="L2281">
        <v>15</v>
      </c>
      <c r="R2281">
        <v>161.579892</v>
      </c>
      <c r="S2281">
        <v>161.579892</v>
      </c>
      <c r="T2281" s="194">
        <v>161.579892</v>
      </c>
      <c r="U2281" t="s">
        <v>193</v>
      </c>
      <c r="V2281">
        <v>45566.313483796293</v>
      </c>
    </row>
    <row r="2282" spans="1:22" x14ac:dyDescent="0.3">
      <c r="A2282" t="s">
        <v>96</v>
      </c>
      <c r="B2282" t="s">
        <v>97</v>
      </c>
      <c r="C2282" t="s">
        <v>93</v>
      </c>
      <c r="D2282" s="29">
        <v>45923</v>
      </c>
      <c r="E2282" s="161">
        <v>0</v>
      </c>
      <c r="F2282" s="161">
        <v>0</v>
      </c>
      <c r="G2282" s="161">
        <v>0</v>
      </c>
      <c r="H2282" s="161">
        <v>0</v>
      </c>
      <c r="R2282">
        <v>0</v>
      </c>
      <c r="S2282">
        <v>0</v>
      </c>
      <c r="T2282" s="194">
        <v>0</v>
      </c>
      <c r="U2282" t="s">
        <v>193</v>
      </c>
      <c r="V2282">
        <v>45566.313472222224</v>
      </c>
    </row>
    <row r="2283" spans="1:22" x14ac:dyDescent="0.3">
      <c r="A2283" t="s">
        <v>96</v>
      </c>
      <c r="B2283" t="s">
        <v>97</v>
      </c>
      <c r="C2283" t="s">
        <v>88</v>
      </c>
      <c r="D2283" s="29">
        <v>45923</v>
      </c>
      <c r="E2283" s="161">
        <v>0</v>
      </c>
      <c r="F2283" s="161">
        <v>0</v>
      </c>
      <c r="G2283" s="161">
        <v>0</v>
      </c>
      <c r="H2283" s="161">
        <v>0</v>
      </c>
      <c r="L2283">
        <v>15</v>
      </c>
      <c r="R2283">
        <v>161.579892</v>
      </c>
      <c r="S2283">
        <v>161.579892</v>
      </c>
      <c r="T2283" s="194">
        <v>161.579892</v>
      </c>
      <c r="U2283" t="s">
        <v>193</v>
      </c>
      <c r="V2283">
        <v>45566.313472222224</v>
      </c>
    </row>
    <row r="2284" spans="1:22" x14ac:dyDescent="0.3">
      <c r="A2284" t="s">
        <v>96</v>
      </c>
      <c r="B2284" t="s">
        <v>97</v>
      </c>
      <c r="C2284" t="s">
        <v>93</v>
      </c>
      <c r="D2284" s="29">
        <v>45924</v>
      </c>
      <c r="E2284" s="161">
        <v>0</v>
      </c>
      <c r="F2284" s="161">
        <v>0</v>
      </c>
      <c r="G2284" s="161">
        <v>0</v>
      </c>
      <c r="H2284" s="161">
        <v>0</v>
      </c>
      <c r="R2284">
        <v>0</v>
      </c>
      <c r="S2284">
        <v>0</v>
      </c>
      <c r="T2284" s="194">
        <v>0</v>
      </c>
      <c r="U2284" t="s">
        <v>193</v>
      </c>
      <c r="V2284">
        <v>45566.313483796293</v>
      </c>
    </row>
    <row r="2285" spans="1:22" x14ac:dyDescent="0.3">
      <c r="A2285" t="s">
        <v>96</v>
      </c>
      <c r="B2285" t="s">
        <v>97</v>
      </c>
      <c r="C2285" t="s">
        <v>88</v>
      </c>
      <c r="D2285" s="29">
        <v>45924</v>
      </c>
      <c r="E2285" s="161">
        <v>0</v>
      </c>
      <c r="F2285" s="161">
        <v>0</v>
      </c>
      <c r="G2285" s="161">
        <v>0</v>
      </c>
      <c r="H2285" s="161">
        <v>0</v>
      </c>
      <c r="L2285">
        <v>15</v>
      </c>
      <c r="R2285">
        <v>161.579892</v>
      </c>
      <c r="S2285">
        <v>161.579892</v>
      </c>
      <c r="T2285" s="194">
        <v>161.579892</v>
      </c>
      <c r="U2285" t="s">
        <v>193</v>
      </c>
      <c r="V2285">
        <v>45566.313483796293</v>
      </c>
    </row>
    <row r="2286" spans="1:22" x14ac:dyDescent="0.3">
      <c r="A2286" t="s">
        <v>96</v>
      </c>
      <c r="B2286" t="s">
        <v>97</v>
      </c>
      <c r="C2286" t="s">
        <v>93</v>
      </c>
      <c r="D2286" s="29">
        <v>45925</v>
      </c>
      <c r="E2286" s="161">
        <v>0</v>
      </c>
      <c r="F2286" s="161">
        <v>0</v>
      </c>
      <c r="G2286" s="161">
        <v>0</v>
      </c>
      <c r="H2286" s="161">
        <v>0</v>
      </c>
      <c r="R2286">
        <v>0</v>
      </c>
      <c r="S2286">
        <v>0</v>
      </c>
      <c r="T2286" s="194">
        <v>0</v>
      </c>
      <c r="U2286" t="s">
        <v>193</v>
      </c>
      <c r="V2286">
        <v>45566.313483796293</v>
      </c>
    </row>
    <row r="2287" spans="1:22" x14ac:dyDescent="0.3">
      <c r="A2287" t="s">
        <v>96</v>
      </c>
      <c r="B2287" t="s">
        <v>97</v>
      </c>
      <c r="C2287" t="s">
        <v>88</v>
      </c>
      <c r="D2287" s="29">
        <v>45925</v>
      </c>
      <c r="E2287" s="161">
        <v>0</v>
      </c>
      <c r="F2287" s="161">
        <v>0</v>
      </c>
      <c r="G2287" s="161">
        <v>0</v>
      </c>
      <c r="H2287" s="161">
        <v>0</v>
      </c>
      <c r="L2287">
        <v>15</v>
      </c>
      <c r="R2287">
        <v>161.579892</v>
      </c>
      <c r="S2287">
        <v>161.579892</v>
      </c>
      <c r="T2287" s="194">
        <v>161.579892</v>
      </c>
      <c r="U2287" t="s">
        <v>193</v>
      </c>
      <c r="V2287">
        <v>45566.313483796293</v>
      </c>
    </row>
    <row r="2288" spans="1:22" x14ac:dyDescent="0.3">
      <c r="A2288" t="s">
        <v>96</v>
      </c>
      <c r="B2288" t="s">
        <v>97</v>
      </c>
      <c r="C2288" t="s">
        <v>93</v>
      </c>
      <c r="D2288" s="29">
        <v>45926</v>
      </c>
      <c r="E2288" s="161">
        <v>0</v>
      </c>
      <c r="F2288" s="161">
        <v>0</v>
      </c>
      <c r="G2288" s="161">
        <v>0</v>
      </c>
      <c r="H2288" s="161">
        <v>0</v>
      </c>
      <c r="R2288">
        <v>0</v>
      </c>
      <c r="S2288">
        <v>0</v>
      </c>
      <c r="T2288" s="194">
        <v>0</v>
      </c>
      <c r="U2288" t="s">
        <v>193</v>
      </c>
      <c r="V2288">
        <v>45566.31349537037</v>
      </c>
    </row>
    <row r="2289" spans="1:22" x14ac:dyDescent="0.3">
      <c r="A2289" t="s">
        <v>96</v>
      </c>
      <c r="B2289" t="s">
        <v>97</v>
      </c>
      <c r="C2289" t="s">
        <v>88</v>
      </c>
      <c r="D2289" s="29">
        <v>45926</v>
      </c>
      <c r="E2289" s="161">
        <v>0</v>
      </c>
      <c r="F2289" s="161">
        <v>0</v>
      </c>
      <c r="G2289" s="161">
        <v>0</v>
      </c>
      <c r="H2289" s="161">
        <v>0</v>
      </c>
      <c r="L2289">
        <v>15</v>
      </c>
      <c r="R2289">
        <v>161.579892</v>
      </c>
      <c r="S2289">
        <v>161.579892</v>
      </c>
      <c r="T2289" s="194">
        <v>161.579892</v>
      </c>
      <c r="U2289" t="s">
        <v>193</v>
      </c>
      <c r="V2289">
        <v>45566.31349537037</v>
      </c>
    </row>
    <row r="2290" spans="1:22" x14ac:dyDescent="0.3">
      <c r="A2290" t="s">
        <v>96</v>
      </c>
      <c r="B2290" t="s">
        <v>97</v>
      </c>
      <c r="C2290" t="s">
        <v>93</v>
      </c>
      <c r="D2290" s="29">
        <v>45927</v>
      </c>
      <c r="E2290" s="161">
        <v>0</v>
      </c>
      <c r="F2290" s="161">
        <v>0</v>
      </c>
      <c r="G2290" s="161">
        <v>0</v>
      </c>
      <c r="H2290" s="161">
        <v>0</v>
      </c>
      <c r="R2290">
        <v>0</v>
      </c>
      <c r="S2290">
        <v>0</v>
      </c>
      <c r="T2290" s="194">
        <v>0</v>
      </c>
      <c r="U2290" t="s">
        <v>193</v>
      </c>
      <c r="V2290">
        <v>45566.31349537037</v>
      </c>
    </row>
    <row r="2291" spans="1:22" x14ac:dyDescent="0.3">
      <c r="A2291" t="s">
        <v>96</v>
      </c>
      <c r="B2291" t="s">
        <v>97</v>
      </c>
      <c r="C2291" t="s">
        <v>88</v>
      </c>
      <c r="D2291" s="29">
        <v>45927</v>
      </c>
      <c r="E2291" s="161">
        <v>0</v>
      </c>
      <c r="F2291" s="161">
        <v>0</v>
      </c>
      <c r="G2291" s="161">
        <v>0</v>
      </c>
      <c r="H2291" s="161">
        <v>0</v>
      </c>
      <c r="L2291">
        <v>15</v>
      </c>
      <c r="R2291">
        <v>161.579892</v>
      </c>
      <c r="S2291">
        <v>161.579892</v>
      </c>
      <c r="T2291" s="194">
        <v>161.579892</v>
      </c>
      <c r="U2291" t="s">
        <v>193</v>
      </c>
      <c r="V2291">
        <v>45566.31349537037</v>
      </c>
    </row>
    <row r="2292" spans="1:22" x14ac:dyDescent="0.3">
      <c r="A2292" t="s">
        <v>96</v>
      </c>
      <c r="B2292" t="s">
        <v>97</v>
      </c>
      <c r="C2292" t="s">
        <v>93</v>
      </c>
      <c r="D2292" s="29">
        <v>45928</v>
      </c>
      <c r="E2292" s="161">
        <v>0</v>
      </c>
      <c r="F2292" s="161">
        <v>0</v>
      </c>
      <c r="G2292" s="161">
        <v>0</v>
      </c>
      <c r="H2292" s="161">
        <v>0</v>
      </c>
      <c r="R2292">
        <v>0</v>
      </c>
      <c r="S2292">
        <v>0</v>
      </c>
      <c r="T2292" s="194">
        <v>0</v>
      </c>
      <c r="U2292" t="s">
        <v>193</v>
      </c>
      <c r="V2292">
        <v>45566.313506944447</v>
      </c>
    </row>
    <row r="2293" spans="1:22" x14ac:dyDescent="0.3">
      <c r="A2293" t="s">
        <v>96</v>
      </c>
      <c r="B2293" t="s">
        <v>97</v>
      </c>
      <c r="C2293" t="s">
        <v>88</v>
      </c>
      <c r="D2293" s="29">
        <v>45928</v>
      </c>
      <c r="E2293" s="161">
        <v>0</v>
      </c>
      <c r="F2293" s="161">
        <v>0</v>
      </c>
      <c r="G2293" s="161">
        <v>0</v>
      </c>
      <c r="H2293" s="161">
        <v>0</v>
      </c>
      <c r="L2293">
        <v>15</v>
      </c>
      <c r="R2293">
        <v>161.579892</v>
      </c>
      <c r="S2293">
        <v>161.579892</v>
      </c>
      <c r="T2293" s="194">
        <v>161.579892</v>
      </c>
      <c r="U2293" t="s">
        <v>193</v>
      </c>
      <c r="V2293">
        <v>45566.31349537037</v>
      </c>
    </row>
    <row r="2294" spans="1:22" x14ac:dyDescent="0.3">
      <c r="A2294" t="s">
        <v>96</v>
      </c>
      <c r="B2294" t="s">
        <v>97</v>
      </c>
      <c r="C2294" t="s">
        <v>93</v>
      </c>
      <c r="D2294" s="29">
        <v>45929</v>
      </c>
      <c r="E2294" s="161">
        <v>0</v>
      </c>
      <c r="F2294" s="161">
        <v>0</v>
      </c>
      <c r="G2294" s="161">
        <v>0</v>
      </c>
      <c r="H2294" s="161">
        <v>0</v>
      </c>
      <c r="R2294">
        <v>0</v>
      </c>
      <c r="S2294">
        <v>0</v>
      </c>
      <c r="T2294" s="194">
        <v>0</v>
      </c>
      <c r="U2294" t="s">
        <v>193</v>
      </c>
      <c r="V2294">
        <v>45566.313506944447</v>
      </c>
    </row>
    <row r="2295" spans="1:22" x14ac:dyDescent="0.3">
      <c r="A2295" t="s">
        <v>96</v>
      </c>
      <c r="B2295" t="s">
        <v>97</v>
      </c>
      <c r="C2295" t="s">
        <v>88</v>
      </c>
      <c r="D2295" s="29">
        <v>45929</v>
      </c>
      <c r="E2295" s="161">
        <v>0</v>
      </c>
      <c r="F2295" s="161">
        <v>0</v>
      </c>
      <c r="G2295" s="161">
        <v>0</v>
      </c>
      <c r="H2295" s="161">
        <v>0</v>
      </c>
      <c r="L2295">
        <v>15</v>
      </c>
      <c r="R2295">
        <v>161.579892</v>
      </c>
      <c r="S2295">
        <v>161.579892</v>
      </c>
      <c r="T2295" s="194">
        <v>161.579892</v>
      </c>
      <c r="U2295" t="s">
        <v>193</v>
      </c>
      <c r="V2295">
        <v>45566.313506944447</v>
      </c>
    </row>
    <row r="2296" spans="1:22" x14ac:dyDescent="0.3">
      <c r="A2296" t="s">
        <v>96</v>
      </c>
      <c r="B2296" t="s">
        <v>97</v>
      </c>
      <c r="C2296" t="s">
        <v>93</v>
      </c>
      <c r="D2296" s="29">
        <v>45930</v>
      </c>
      <c r="E2296" s="161">
        <v>0</v>
      </c>
      <c r="F2296" s="161">
        <v>0</v>
      </c>
      <c r="G2296" s="161">
        <v>0</v>
      </c>
      <c r="H2296" s="161">
        <v>0</v>
      </c>
      <c r="R2296">
        <v>0</v>
      </c>
      <c r="S2296">
        <v>0</v>
      </c>
      <c r="T2296" s="194">
        <v>0</v>
      </c>
      <c r="U2296" t="s">
        <v>193</v>
      </c>
      <c r="V2296">
        <v>45566.313506944447</v>
      </c>
    </row>
    <row r="2297" spans="1:22" x14ac:dyDescent="0.3">
      <c r="A2297" t="s">
        <v>96</v>
      </c>
      <c r="B2297" t="s">
        <v>97</v>
      </c>
      <c r="C2297" t="s">
        <v>88</v>
      </c>
      <c r="D2297" s="29">
        <v>45930</v>
      </c>
      <c r="E2297" s="161">
        <v>0</v>
      </c>
      <c r="F2297" s="161">
        <v>0</v>
      </c>
      <c r="G2297" s="161">
        <v>0</v>
      </c>
      <c r="H2297" s="161">
        <v>0</v>
      </c>
      <c r="L2297">
        <v>15</v>
      </c>
      <c r="R2297">
        <v>161.579892</v>
      </c>
      <c r="S2297">
        <v>161.579892</v>
      </c>
      <c r="T2297" s="194">
        <v>161.579892</v>
      </c>
      <c r="U2297" t="s">
        <v>193</v>
      </c>
      <c r="V2297">
        <v>45566.313506944447</v>
      </c>
    </row>
    <row r="2298" spans="1:22" x14ac:dyDescent="0.3">
      <c r="A2298" t="s">
        <v>96</v>
      </c>
      <c r="B2298" t="s">
        <v>97</v>
      </c>
      <c r="C2298" t="s">
        <v>93</v>
      </c>
      <c r="D2298" s="29">
        <v>45931</v>
      </c>
      <c r="E2298" s="161">
        <v>0</v>
      </c>
      <c r="F2298" s="161">
        <v>0</v>
      </c>
      <c r="G2298" s="161">
        <v>0</v>
      </c>
      <c r="H2298" s="161">
        <v>0</v>
      </c>
      <c r="R2298">
        <v>0</v>
      </c>
      <c r="S2298">
        <v>0</v>
      </c>
      <c r="T2298" s="194">
        <v>0</v>
      </c>
      <c r="U2298" t="s">
        <v>193</v>
      </c>
      <c r="V2298">
        <v>45597.313368055555</v>
      </c>
    </row>
    <row r="2299" spans="1:22" x14ac:dyDescent="0.3">
      <c r="A2299" t="s">
        <v>96</v>
      </c>
      <c r="B2299" t="s">
        <v>97</v>
      </c>
      <c r="C2299" t="s">
        <v>88</v>
      </c>
      <c r="D2299" s="29">
        <v>45931</v>
      </c>
      <c r="E2299" s="161">
        <v>0</v>
      </c>
      <c r="F2299" s="161">
        <v>0</v>
      </c>
      <c r="G2299" s="161">
        <v>0</v>
      </c>
      <c r="H2299" s="161">
        <v>0</v>
      </c>
      <c r="R2299">
        <v>114.701775</v>
      </c>
      <c r="S2299">
        <v>114.701775</v>
      </c>
      <c r="T2299" s="194">
        <v>114.701775</v>
      </c>
      <c r="U2299" t="s">
        <v>193</v>
      </c>
      <c r="V2299">
        <v>45597.313356481478</v>
      </c>
    </row>
    <row r="2300" spans="1:22" x14ac:dyDescent="0.3">
      <c r="A2300" t="s">
        <v>96</v>
      </c>
      <c r="B2300" t="s">
        <v>97</v>
      </c>
      <c r="C2300" t="s">
        <v>93</v>
      </c>
      <c r="D2300" s="29">
        <v>45932</v>
      </c>
      <c r="E2300" s="161">
        <v>0</v>
      </c>
      <c r="F2300" s="161">
        <v>0</v>
      </c>
      <c r="G2300" s="161">
        <v>0</v>
      </c>
      <c r="H2300" s="161">
        <v>0</v>
      </c>
      <c r="R2300">
        <v>0</v>
      </c>
      <c r="S2300">
        <v>0</v>
      </c>
      <c r="T2300" s="194">
        <v>0</v>
      </c>
      <c r="U2300" t="s">
        <v>193</v>
      </c>
      <c r="V2300">
        <v>45597.313344907408</v>
      </c>
    </row>
    <row r="2301" spans="1:22" x14ac:dyDescent="0.3">
      <c r="A2301" t="s">
        <v>96</v>
      </c>
      <c r="B2301" t="s">
        <v>97</v>
      </c>
      <c r="C2301" t="s">
        <v>88</v>
      </c>
      <c r="D2301" s="29">
        <v>45932</v>
      </c>
      <c r="E2301" s="161">
        <v>0</v>
      </c>
      <c r="F2301" s="161">
        <v>0</v>
      </c>
      <c r="G2301" s="161">
        <v>0</v>
      </c>
      <c r="H2301" s="161">
        <v>0</v>
      </c>
      <c r="R2301">
        <v>114.701775</v>
      </c>
      <c r="S2301">
        <v>114.701775</v>
      </c>
      <c r="T2301" s="194">
        <v>114.701775</v>
      </c>
      <c r="U2301" t="s">
        <v>193</v>
      </c>
      <c r="V2301">
        <v>45597.313344907408</v>
      </c>
    </row>
    <row r="2302" spans="1:22" x14ac:dyDescent="0.3">
      <c r="A2302" t="s">
        <v>96</v>
      </c>
      <c r="B2302" t="s">
        <v>97</v>
      </c>
      <c r="C2302" t="s">
        <v>93</v>
      </c>
      <c r="D2302" s="29">
        <v>45933</v>
      </c>
      <c r="E2302" s="161">
        <v>0</v>
      </c>
      <c r="F2302" s="161">
        <v>0</v>
      </c>
      <c r="G2302" s="161">
        <v>0</v>
      </c>
      <c r="H2302" s="161">
        <v>0</v>
      </c>
      <c r="R2302">
        <v>0</v>
      </c>
      <c r="S2302">
        <v>0</v>
      </c>
      <c r="T2302" s="194">
        <v>0</v>
      </c>
      <c r="U2302" t="s">
        <v>193</v>
      </c>
      <c r="V2302">
        <v>45597.313344907408</v>
      </c>
    </row>
    <row r="2303" spans="1:22" x14ac:dyDescent="0.3">
      <c r="A2303" t="s">
        <v>96</v>
      </c>
      <c r="B2303" t="s">
        <v>97</v>
      </c>
      <c r="C2303" t="s">
        <v>88</v>
      </c>
      <c r="D2303" s="29">
        <v>45933</v>
      </c>
      <c r="E2303" s="161">
        <v>0</v>
      </c>
      <c r="F2303" s="161">
        <v>0</v>
      </c>
      <c r="G2303" s="161">
        <v>0</v>
      </c>
      <c r="H2303" s="161">
        <v>0</v>
      </c>
      <c r="R2303">
        <v>114.701775</v>
      </c>
      <c r="S2303">
        <v>114.701775</v>
      </c>
      <c r="T2303" s="194">
        <v>114.701775</v>
      </c>
      <c r="U2303" t="s">
        <v>193</v>
      </c>
      <c r="V2303">
        <v>45597.313356481478</v>
      </c>
    </row>
    <row r="2304" spans="1:22" x14ac:dyDescent="0.3">
      <c r="A2304" t="s">
        <v>96</v>
      </c>
      <c r="B2304" t="s">
        <v>97</v>
      </c>
      <c r="C2304" t="s">
        <v>93</v>
      </c>
      <c r="D2304" s="29">
        <v>45934</v>
      </c>
      <c r="E2304" s="161">
        <v>0</v>
      </c>
      <c r="F2304" s="161">
        <v>0</v>
      </c>
      <c r="G2304" s="161">
        <v>0</v>
      </c>
      <c r="H2304" s="161">
        <v>0</v>
      </c>
      <c r="R2304">
        <v>0</v>
      </c>
      <c r="S2304">
        <v>0</v>
      </c>
      <c r="T2304" s="194">
        <v>0</v>
      </c>
      <c r="U2304" t="s">
        <v>193</v>
      </c>
      <c r="V2304">
        <v>45597.313356481478</v>
      </c>
    </row>
    <row r="2305" spans="1:22" x14ac:dyDescent="0.3">
      <c r="A2305" t="s">
        <v>96</v>
      </c>
      <c r="B2305" t="s">
        <v>97</v>
      </c>
      <c r="C2305" t="s">
        <v>88</v>
      </c>
      <c r="D2305" s="29">
        <v>45934</v>
      </c>
      <c r="E2305" s="161">
        <v>0</v>
      </c>
      <c r="F2305" s="161">
        <v>0</v>
      </c>
      <c r="G2305" s="161">
        <v>0</v>
      </c>
      <c r="H2305" s="161">
        <v>0</v>
      </c>
      <c r="R2305">
        <v>114.701775</v>
      </c>
      <c r="S2305">
        <v>114.701775</v>
      </c>
      <c r="T2305" s="194">
        <v>114.701775</v>
      </c>
      <c r="U2305" t="s">
        <v>193</v>
      </c>
      <c r="V2305">
        <v>45597.313344907408</v>
      </c>
    </row>
    <row r="2306" spans="1:22" x14ac:dyDescent="0.3">
      <c r="A2306" t="s">
        <v>96</v>
      </c>
      <c r="B2306" t="s">
        <v>97</v>
      </c>
      <c r="C2306" t="s">
        <v>93</v>
      </c>
      <c r="D2306" s="29">
        <v>45935</v>
      </c>
      <c r="E2306" s="161">
        <v>0</v>
      </c>
      <c r="F2306" s="161">
        <v>0</v>
      </c>
      <c r="G2306" s="161">
        <v>0</v>
      </c>
      <c r="H2306" s="161">
        <v>0</v>
      </c>
      <c r="R2306">
        <v>0</v>
      </c>
      <c r="S2306">
        <v>0</v>
      </c>
      <c r="T2306" s="194">
        <v>0</v>
      </c>
      <c r="U2306" t="s">
        <v>193</v>
      </c>
      <c r="V2306">
        <v>45597.313344907408</v>
      </c>
    </row>
    <row r="2307" spans="1:22" x14ac:dyDescent="0.3">
      <c r="A2307" t="s">
        <v>96</v>
      </c>
      <c r="B2307" t="s">
        <v>97</v>
      </c>
      <c r="C2307" t="s">
        <v>88</v>
      </c>
      <c r="D2307" s="29">
        <v>45935</v>
      </c>
      <c r="E2307" s="161">
        <v>0</v>
      </c>
      <c r="F2307" s="161">
        <v>0</v>
      </c>
      <c r="G2307" s="161">
        <v>0</v>
      </c>
      <c r="H2307" s="161">
        <v>0</v>
      </c>
      <c r="R2307">
        <v>114.701775</v>
      </c>
      <c r="S2307">
        <v>114.701775</v>
      </c>
      <c r="T2307" s="194">
        <v>114.701775</v>
      </c>
      <c r="U2307" t="s">
        <v>193</v>
      </c>
      <c r="V2307">
        <v>45597.313356481478</v>
      </c>
    </row>
    <row r="2308" spans="1:22" x14ac:dyDescent="0.3">
      <c r="A2308" t="s">
        <v>96</v>
      </c>
      <c r="B2308" t="s">
        <v>97</v>
      </c>
      <c r="C2308" t="s">
        <v>93</v>
      </c>
      <c r="D2308" s="29">
        <v>45936</v>
      </c>
      <c r="E2308" s="161">
        <v>0</v>
      </c>
      <c r="F2308" s="161">
        <v>0</v>
      </c>
      <c r="G2308" s="161">
        <v>0</v>
      </c>
      <c r="H2308" s="161">
        <v>0</v>
      </c>
      <c r="R2308">
        <v>0</v>
      </c>
      <c r="S2308">
        <v>0</v>
      </c>
      <c r="T2308" s="194">
        <v>0</v>
      </c>
      <c r="U2308" t="s">
        <v>193</v>
      </c>
      <c r="V2308">
        <v>45597.313356481478</v>
      </c>
    </row>
    <row r="2309" spans="1:22" x14ac:dyDescent="0.3">
      <c r="A2309" t="s">
        <v>96</v>
      </c>
      <c r="B2309" t="s">
        <v>97</v>
      </c>
      <c r="C2309" t="s">
        <v>88</v>
      </c>
      <c r="D2309" s="29">
        <v>45936</v>
      </c>
      <c r="E2309" s="161">
        <v>0</v>
      </c>
      <c r="F2309" s="161">
        <v>0</v>
      </c>
      <c r="G2309" s="161">
        <v>0</v>
      </c>
      <c r="H2309" s="161">
        <v>0</v>
      </c>
      <c r="R2309">
        <v>114.701775</v>
      </c>
      <c r="S2309">
        <v>114.701775</v>
      </c>
      <c r="T2309" s="194">
        <v>114.701775</v>
      </c>
      <c r="U2309" t="s">
        <v>193</v>
      </c>
      <c r="V2309">
        <v>45597.313356481478</v>
      </c>
    </row>
    <row r="2310" spans="1:22" x14ac:dyDescent="0.3">
      <c r="A2310" t="s">
        <v>96</v>
      </c>
      <c r="B2310" t="s">
        <v>97</v>
      </c>
      <c r="C2310" t="s">
        <v>93</v>
      </c>
      <c r="D2310" s="29">
        <v>45937</v>
      </c>
      <c r="E2310" s="161">
        <v>0</v>
      </c>
      <c r="F2310" s="161">
        <v>0</v>
      </c>
      <c r="G2310" s="161">
        <v>0</v>
      </c>
      <c r="H2310" s="161">
        <v>0</v>
      </c>
      <c r="R2310">
        <v>0</v>
      </c>
      <c r="S2310">
        <v>0</v>
      </c>
      <c r="T2310" s="194">
        <v>0</v>
      </c>
      <c r="U2310" t="s">
        <v>193</v>
      </c>
      <c r="V2310">
        <v>45597.313356481478</v>
      </c>
    </row>
    <row r="2311" spans="1:22" x14ac:dyDescent="0.3">
      <c r="A2311" t="s">
        <v>96</v>
      </c>
      <c r="B2311" t="s">
        <v>97</v>
      </c>
      <c r="C2311" t="s">
        <v>88</v>
      </c>
      <c r="D2311" s="29">
        <v>45937</v>
      </c>
      <c r="E2311" s="161">
        <v>0</v>
      </c>
      <c r="F2311" s="161">
        <v>0</v>
      </c>
      <c r="G2311" s="161">
        <v>0</v>
      </c>
      <c r="H2311" s="161">
        <v>0</v>
      </c>
      <c r="R2311">
        <v>114.701775</v>
      </c>
      <c r="S2311">
        <v>114.701775</v>
      </c>
      <c r="T2311" s="194">
        <v>114.701775</v>
      </c>
      <c r="U2311" t="s">
        <v>193</v>
      </c>
      <c r="V2311">
        <v>45597.313344907408</v>
      </c>
    </row>
    <row r="2312" spans="1:22" x14ac:dyDescent="0.3">
      <c r="A2312" t="s">
        <v>96</v>
      </c>
      <c r="B2312" t="s">
        <v>97</v>
      </c>
      <c r="C2312" t="s">
        <v>93</v>
      </c>
      <c r="D2312" s="29">
        <v>45938</v>
      </c>
      <c r="E2312" s="161">
        <v>0</v>
      </c>
      <c r="F2312" s="161">
        <v>0</v>
      </c>
      <c r="G2312" s="161">
        <v>0</v>
      </c>
      <c r="H2312" s="161">
        <v>0</v>
      </c>
      <c r="R2312">
        <v>0</v>
      </c>
      <c r="S2312">
        <v>0</v>
      </c>
      <c r="T2312" s="194">
        <v>0</v>
      </c>
      <c r="U2312" t="s">
        <v>193</v>
      </c>
      <c r="V2312">
        <v>45597.313379629632</v>
      </c>
    </row>
    <row r="2313" spans="1:22" x14ac:dyDescent="0.3">
      <c r="A2313" t="s">
        <v>96</v>
      </c>
      <c r="B2313" t="s">
        <v>97</v>
      </c>
      <c r="C2313" t="s">
        <v>88</v>
      </c>
      <c r="D2313" s="29">
        <v>45938</v>
      </c>
      <c r="E2313" s="161">
        <v>0</v>
      </c>
      <c r="F2313" s="161">
        <v>0</v>
      </c>
      <c r="G2313" s="161">
        <v>0</v>
      </c>
      <c r="H2313" s="161">
        <v>0</v>
      </c>
      <c r="R2313">
        <v>114.701775</v>
      </c>
      <c r="S2313">
        <v>114.701775</v>
      </c>
      <c r="T2313" s="194">
        <v>114.701775</v>
      </c>
      <c r="U2313" t="s">
        <v>193</v>
      </c>
      <c r="V2313">
        <v>45597.313368055555</v>
      </c>
    </row>
    <row r="2314" spans="1:22" x14ac:dyDescent="0.3">
      <c r="A2314" t="s">
        <v>96</v>
      </c>
      <c r="B2314" t="s">
        <v>97</v>
      </c>
      <c r="C2314" t="s">
        <v>93</v>
      </c>
      <c r="D2314" s="29">
        <v>45939</v>
      </c>
      <c r="E2314" s="161">
        <v>0</v>
      </c>
      <c r="F2314" s="161">
        <v>0</v>
      </c>
      <c r="G2314" s="161">
        <v>0</v>
      </c>
      <c r="H2314" s="161">
        <v>0</v>
      </c>
      <c r="R2314">
        <v>0</v>
      </c>
      <c r="S2314">
        <v>0</v>
      </c>
      <c r="T2314" s="194">
        <v>0</v>
      </c>
      <c r="U2314" t="s">
        <v>193</v>
      </c>
      <c r="V2314">
        <v>45597.313379629632</v>
      </c>
    </row>
    <row r="2315" spans="1:22" x14ac:dyDescent="0.3">
      <c r="A2315" t="s">
        <v>96</v>
      </c>
      <c r="B2315" t="s">
        <v>97</v>
      </c>
      <c r="C2315" t="s">
        <v>88</v>
      </c>
      <c r="D2315" s="29">
        <v>45939</v>
      </c>
      <c r="E2315" s="161">
        <v>0</v>
      </c>
      <c r="F2315" s="161">
        <v>0</v>
      </c>
      <c r="G2315" s="161">
        <v>0</v>
      </c>
      <c r="H2315" s="161">
        <v>0</v>
      </c>
      <c r="R2315">
        <v>114.701775</v>
      </c>
      <c r="S2315">
        <v>114.701775</v>
      </c>
      <c r="T2315" s="194">
        <v>114.701775</v>
      </c>
      <c r="U2315" t="s">
        <v>193</v>
      </c>
      <c r="V2315">
        <v>45597.313379629632</v>
      </c>
    </row>
    <row r="2316" spans="1:22" x14ac:dyDescent="0.3">
      <c r="A2316" t="s">
        <v>96</v>
      </c>
      <c r="B2316" t="s">
        <v>97</v>
      </c>
      <c r="C2316" t="s">
        <v>93</v>
      </c>
      <c r="D2316" s="29">
        <v>45940</v>
      </c>
      <c r="E2316" s="161">
        <v>0</v>
      </c>
      <c r="F2316" s="161">
        <v>0</v>
      </c>
      <c r="G2316" s="161">
        <v>0</v>
      </c>
      <c r="H2316" s="161">
        <v>0</v>
      </c>
      <c r="R2316">
        <v>0</v>
      </c>
      <c r="S2316">
        <v>0</v>
      </c>
      <c r="T2316" s="194">
        <v>0</v>
      </c>
      <c r="U2316" t="s">
        <v>193</v>
      </c>
      <c r="V2316">
        <v>45597.313368055555</v>
      </c>
    </row>
    <row r="2317" spans="1:22" x14ac:dyDescent="0.3">
      <c r="A2317" t="s">
        <v>96</v>
      </c>
      <c r="B2317" t="s">
        <v>97</v>
      </c>
      <c r="C2317" t="s">
        <v>88</v>
      </c>
      <c r="D2317" s="29">
        <v>45940</v>
      </c>
      <c r="E2317" s="161">
        <v>0</v>
      </c>
      <c r="F2317" s="161">
        <v>0</v>
      </c>
      <c r="G2317" s="161">
        <v>0</v>
      </c>
      <c r="H2317" s="161">
        <v>0</v>
      </c>
      <c r="R2317">
        <v>114.701775</v>
      </c>
      <c r="S2317">
        <v>114.701775</v>
      </c>
      <c r="T2317" s="194">
        <v>114.701775</v>
      </c>
      <c r="U2317" t="s">
        <v>193</v>
      </c>
      <c r="V2317">
        <v>45597.313368055555</v>
      </c>
    </row>
    <row r="2318" spans="1:22" x14ac:dyDescent="0.3">
      <c r="A2318" t="s">
        <v>96</v>
      </c>
      <c r="B2318" t="s">
        <v>97</v>
      </c>
      <c r="C2318" t="s">
        <v>93</v>
      </c>
      <c r="D2318" s="29">
        <v>45941</v>
      </c>
      <c r="E2318" s="161">
        <v>0</v>
      </c>
      <c r="F2318" s="161">
        <v>0</v>
      </c>
      <c r="G2318" s="161">
        <v>0</v>
      </c>
      <c r="H2318" s="161">
        <v>0</v>
      </c>
      <c r="R2318">
        <v>0</v>
      </c>
      <c r="S2318">
        <v>0</v>
      </c>
      <c r="T2318" s="194">
        <v>0</v>
      </c>
      <c r="U2318" t="s">
        <v>193</v>
      </c>
      <c r="V2318">
        <v>45597.313379629632</v>
      </c>
    </row>
    <row r="2319" spans="1:22" x14ac:dyDescent="0.3">
      <c r="A2319" t="s">
        <v>96</v>
      </c>
      <c r="B2319" t="s">
        <v>97</v>
      </c>
      <c r="C2319" t="s">
        <v>88</v>
      </c>
      <c r="D2319" s="29">
        <v>45941</v>
      </c>
      <c r="E2319" s="161">
        <v>0</v>
      </c>
      <c r="F2319" s="161">
        <v>0</v>
      </c>
      <c r="G2319" s="161">
        <v>0</v>
      </c>
      <c r="H2319" s="161">
        <v>0</v>
      </c>
      <c r="R2319">
        <v>114.701775</v>
      </c>
      <c r="S2319">
        <v>114.701775</v>
      </c>
      <c r="T2319" s="194">
        <v>114.701775</v>
      </c>
      <c r="U2319" t="s">
        <v>193</v>
      </c>
      <c r="V2319">
        <v>45597.313379629632</v>
      </c>
    </row>
    <row r="2320" spans="1:22" x14ac:dyDescent="0.3">
      <c r="A2320" t="s">
        <v>96</v>
      </c>
      <c r="B2320" t="s">
        <v>97</v>
      </c>
      <c r="C2320" t="s">
        <v>93</v>
      </c>
      <c r="D2320" s="29">
        <v>45942</v>
      </c>
      <c r="E2320" s="161">
        <v>0</v>
      </c>
      <c r="F2320" s="161">
        <v>0</v>
      </c>
      <c r="G2320" s="161">
        <v>0</v>
      </c>
      <c r="H2320" s="161">
        <v>0</v>
      </c>
      <c r="R2320">
        <v>0</v>
      </c>
      <c r="S2320">
        <v>0</v>
      </c>
      <c r="T2320" s="194">
        <v>0</v>
      </c>
      <c r="U2320" t="s">
        <v>193</v>
      </c>
      <c r="V2320">
        <v>45597.313379629632</v>
      </c>
    </row>
    <row r="2321" spans="1:22" x14ac:dyDescent="0.3">
      <c r="A2321" t="s">
        <v>96</v>
      </c>
      <c r="B2321" t="s">
        <v>97</v>
      </c>
      <c r="C2321" t="s">
        <v>88</v>
      </c>
      <c r="D2321" s="29">
        <v>45942</v>
      </c>
      <c r="E2321" s="161">
        <v>0</v>
      </c>
      <c r="F2321" s="161">
        <v>0</v>
      </c>
      <c r="G2321" s="161">
        <v>0</v>
      </c>
      <c r="H2321" s="161">
        <v>0</v>
      </c>
      <c r="R2321">
        <v>114.701775</v>
      </c>
      <c r="S2321">
        <v>114.701775</v>
      </c>
      <c r="T2321" s="194">
        <v>114.701775</v>
      </c>
      <c r="U2321" t="s">
        <v>193</v>
      </c>
      <c r="V2321">
        <v>45597.313379629632</v>
      </c>
    </row>
    <row r="2322" spans="1:22" x14ac:dyDescent="0.3">
      <c r="A2322" t="s">
        <v>96</v>
      </c>
      <c r="B2322" t="s">
        <v>97</v>
      </c>
      <c r="C2322" t="s">
        <v>93</v>
      </c>
      <c r="D2322" s="29">
        <v>45943</v>
      </c>
      <c r="E2322" s="161">
        <v>0</v>
      </c>
      <c r="F2322" s="161">
        <v>0</v>
      </c>
      <c r="G2322" s="161">
        <v>0</v>
      </c>
      <c r="H2322" s="161">
        <v>0</v>
      </c>
      <c r="R2322">
        <v>0</v>
      </c>
      <c r="S2322">
        <v>0</v>
      </c>
      <c r="T2322" s="194">
        <v>0</v>
      </c>
      <c r="U2322" t="s">
        <v>193</v>
      </c>
      <c r="V2322">
        <v>45597.313379629632</v>
      </c>
    </row>
    <row r="2323" spans="1:22" x14ac:dyDescent="0.3">
      <c r="A2323" t="s">
        <v>96</v>
      </c>
      <c r="B2323" t="s">
        <v>97</v>
      </c>
      <c r="C2323" t="s">
        <v>88</v>
      </c>
      <c r="D2323" s="29">
        <v>45943</v>
      </c>
      <c r="E2323" s="161">
        <v>0</v>
      </c>
      <c r="F2323" s="161">
        <v>0</v>
      </c>
      <c r="G2323" s="161">
        <v>0</v>
      </c>
      <c r="H2323" s="161">
        <v>0</v>
      </c>
      <c r="R2323">
        <v>114.701775</v>
      </c>
      <c r="S2323">
        <v>114.701775</v>
      </c>
      <c r="T2323" s="194">
        <v>114.701775</v>
      </c>
      <c r="U2323" t="s">
        <v>193</v>
      </c>
      <c r="V2323">
        <v>45597.313379629632</v>
      </c>
    </row>
    <row r="2324" spans="1:22" x14ac:dyDescent="0.3">
      <c r="A2324" t="s">
        <v>96</v>
      </c>
      <c r="B2324" t="s">
        <v>97</v>
      </c>
      <c r="C2324" t="s">
        <v>93</v>
      </c>
      <c r="D2324" s="29">
        <v>45944</v>
      </c>
      <c r="E2324" s="161">
        <v>0</v>
      </c>
      <c r="F2324" s="161">
        <v>0</v>
      </c>
      <c r="G2324" s="161">
        <v>0</v>
      </c>
      <c r="H2324" s="161">
        <v>0</v>
      </c>
      <c r="R2324">
        <v>0</v>
      </c>
      <c r="S2324">
        <v>0</v>
      </c>
      <c r="T2324" s="194">
        <v>0</v>
      </c>
      <c r="U2324" t="s">
        <v>193</v>
      </c>
      <c r="V2324">
        <v>45597.313391203701</v>
      </c>
    </row>
    <row r="2325" spans="1:22" x14ac:dyDescent="0.3">
      <c r="A2325" t="s">
        <v>96</v>
      </c>
      <c r="B2325" t="s">
        <v>97</v>
      </c>
      <c r="C2325" t="s">
        <v>88</v>
      </c>
      <c r="D2325" s="29">
        <v>45944</v>
      </c>
      <c r="E2325" s="161">
        <v>0</v>
      </c>
      <c r="F2325" s="161">
        <v>0</v>
      </c>
      <c r="G2325" s="161">
        <v>0</v>
      </c>
      <c r="H2325" s="161">
        <v>0</v>
      </c>
      <c r="R2325">
        <v>114.701775</v>
      </c>
      <c r="S2325">
        <v>114.701775</v>
      </c>
      <c r="T2325" s="194">
        <v>114.701775</v>
      </c>
      <c r="U2325" t="s">
        <v>193</v>
      </c>
      <c r="V2325">
        <v>45597.313379629632</v>
      </c>
    </row>
    <row r="2326" spans="1:22" x14ac:dyDescent="0.3">
      <c r="A2326" t="s">
        <v>96</v>
      </c>
      <c r="B2326" t="s">
        <v>97</v>
      </c>
      <c r="C2326" t="s">
        <v>93</v>
      </c>
      <c r="D2326" s="29">
        <v>45945</v>
      </c>
      <c r="E2326" s="161">
        <v>0</v>
      </c>
      <c r="F2326" s="161">
        <v>0</v>
      </c>
      <c r="G2326" s="161">
        <v>0</v>
      </c>
      <c r="H2326" s="161">
        <v>0</v>
      </c>
      <c r="R2326">
        <v>0</v>
      </c>
      <c r="S2326">
        <v>0</v>
      </c>
      <c r="T2326" s="194">
        <v>0</v>
      </c>
      <c r="U2326" t="s">
        <v>193</v>
      </c>
      <c r="V2326">
        <v>45597.313391203701</v>
      </c>
    </row>
    <row r="2327" spans="1:22" x14ac:dyDescent="0.3">
      <c r="A2327" t="s">
        <v>96</v>
      </c>
      <c r="B2327" t="s">
        <v>97</v>
      </c>
      <c r="C2327" t="s">
        <v>88</v>
      </c>
      <c r="D2327" s="29">
        <v>45945</v>
      </c>
      <c r="E2327" s="161">
        <v>0</v>
      </c>
      <c r="F2327" s="161">
        <v>0</v>
      </c>
      <c r="G2327" s="161">
        <v>0</v>
      </c>
      <c r="H2327" s="161">
        <v>0</v>
      </c>
      <c r="R2327">
        <v>114.701775</v>
      </c>
      <c r="S2327">
        <v>114.701775</v>
      </c>
      <c r="T2327" s="194">
        <v>114.701775</v>
      </c>
      <c r="U2327" t="s">
        <v>193</v>
      </c>
      <c r="V2327">
        <v>45597.313391203701</v>
      </c>
    </row>
    <row r="2328" spans="1:22" x14ac:dyDescent="0.3">
      <c r="A2328" t="s">
        <v>96</v>
      </c>
      <c r="B2328" t="s">
        <v>97</v>
      </c>
      <c r="C2328" t="s">
        <v>93</v>
      </c>
      <c r="D2328" s="29">
        <v>45946</v>
      </c>
      <c r="E2328" s="161">
        <v>0</v>
      </c>
      <c r="F2328" s="161">
        <v>0</v>
      </c>
      <c r="G2328" s="161">
        <v>0</v>
      </c>
      <c r="H2328" s="161">
        <v>0</v>
      </c>
      <c r="R2328">
        <v>0</v>
      </c>
      <c r="S2328">
        <v>0</v>
      </c>
      <c r="T2328" s="194">
        <v>0</v>
      </c>
      <c r="U2328" t="s">
        <v>193</v>
      </c>
      <c r="V2328">
        <v>45597.313391203701</v>
      </c>
    </row>
    <row r="2329" spans="1:22" x14ac:dyDescent="0.3">
      <c r="A2329" t="s">
        <v>96</v>
      </c>
      <c r="B2329" t="s">
        <v>97</v>
      </c>
      <c r="C2329" t="s">
        <v>88</v>
      </c>
      <c r="D2329" s="29">
        <v>45946</v>
      </c>
      <c r="E2329" s="161">
        <v>0</v>
      </c>
      <c r="F2329" s="161">
        <v>0</v>
      </c>
      <c r="G2329" s="161">
        <v>0</v>
      </c>
      <c r="H2329" s="161">
        <v>0</v>
      </c>
      <c r="R2329">
        <v>114.701775</v>
      </c>
      <c r="S2329">
        <v>114.701775</v>
      </c>
      <c r="T2329" s="194">
        <v>114.701775</v>
      </c>
      <c r="U2329" t="s">
        <v>193</v>
      </c>
      <c r="V2329">
        <v>45597.313391203701</v>
      </c>
    </row>
    <row r="2330" spans="1:22" x14ac:dyDescent="0.3">
      <c r="A2330" t="s">
        <v>96</v>
      </c>
      <c r="B2330" t="s">
        <v>97</v>
      </c>
      <c r="C2330" t="s">
        <v>93</v>
      </c>
      <c r="D2330" s="29">
        <v>45947</v>
      </c>
      <c r="E2330" s="161">
        <v>0</v>
      </c>
      <c r="F2330" s="161">
        <v>0</v>
      </c>
      <c r="G2330" s="161">
        <v>0</v>
      </c>
      <c r="H2330" s="161">
        <v>0</v>
      </c>
      <c r="R2330">
        <v>0</v>
      </c>
      <c r="S2330">
        <v>0</v>
      </c>
      <c r="T2330" s="194">
        <v>0</v>
      </c>
      <c r="U2330" t="s">
        <v>193</v>
      </c>
      <c r="V2330">
        <v>45597.313391203701</v>
      </c>
    </row>
    <row r="2331" spans="1:22" x14ac:dyDescent="0.3">
      <c r="A2331" t="s">
        <v>96</v>
      </c>
      <c r="B2331" t="s">
        <v>97</v>
      </c>
      <c r="C2331" t="s">
        <v>88</v>
      </c>
      <c r="D2331" s="29">
        <v>45947</v>
      </c>
      <c r="E2331" s="161">
        <v>0</v>
      </c>
      <c r="F2331" s="161">
        <v>0</v>
      </c>
      <c r="G2331" s="161">
        <v>0</v>
      </c>
      <c r="H2331" s="161">
        <v>0</v>
      </c>
      <c r="R2331">
        <v>114.701775</v>
      </c>
      <c r="S2331">
        <v>114.701775</v>
      </c>
      <c r="T2331" s="194">
        <v>114.701775</v>
      </c>
      <c r="U2331" t="s">
        <v>193</v>
      </c>
      <c r="V2331">
        <v>45597.313402777778</v>
      </c>
    </row>
    <row r="2332" spans="1:22" x14ac:dyDescent="0.3">
      <c r="A2332" t="s">
        <v>96</v>
      </c>
      <c r="B2332" t="s">
        <v>97</v>
      </c>
      <c r="C2332" t="s">
        <v>93</v>
      </c>
      <c r="D2332" s="29">
        <v>45948</v>
      </c>
      <c r="E2332" s="161">
        <v>0</v>
      </c>
      <c r="F2332" s="161">
        <v>0</v>
      </c>
      <c r="G2332" s="161">
        <v>0</v>
      </c>
      <c r="H2332" s="161">
        <v>0</v>
      </c>
      <c r="R2332">
        <v>0</v>
      </c>
      <c r="S2332">
        <v>0</v>
      </c>
      <c r="T2332" s="194">
        <v>0</v>
      </c>
      <c r="U2332" t="s">
        <v>193</v>
      </c>
      <c r="V2332">
        <v>45597.313391203701</v>
      </c>
    </row>
    <row r="2333" spans="1:22" x14ac:dyDescent="0.3">
      <c r="A2333" t="s">
        <v>96</v>
      </c>
      <c r="B2333" t="s">
        <v>97</v>
      </c>
      <c r="C2333" t="s">
        <v>88</v>
      </c>
      <c r="D2333" s="29">
        <v>45948</v>
      </c>
      <c r="E2333" s="161">
        <v>0</v>
      </c>
      <c r="F2333" s="161">
        <v>0</v>
      </c>
      <c r="G2333" s="161">
        <v>0</v>
      </c>
      <c r="H2333" s="161">
        <v>0</v>
      </c>
      <c r="R2333">
        <v>114.701775</v>
      </c>
      <c r="S2333">
        <v>114.701775</v>
      </c>
      <c r="T2333" s="194">
        <v>114.701775</v>
      </c>
      <c r="U2333" t="s">
        <v>193</v>
      </c>
      <c r="V2333">
        <v>45597.313402777778</v>
      </c>
    </row>
    <row r="2334" spans="1:22" x14ac:dyDescent="0.3">
      <c r="A2334" t="s">
        <v>96</v>
      </c>
      <c r="B2334" t="s">
        <v>97</v>
      </c>
      <c r="C2334" t="s">
        <v>93</v>
      </c>
      <c r="D2334" s="29">
        <v>45949</v>
      </c>
      <c r="E2334" s="161">
        <v>0</v>
      </c>
      <c r="F2334" s="161">
        <v>0</v>
      </c>
      <c r="G2334" s="161">
        <v>0</v>
      </c>
      <c r="H2334" s="161">
        <v>0</v>
      </c>
      <c r="R2334">
        <v>0</v>
      </c>
      <c r="S2334">
        <v>0</v>
      </c>
      <c r="T2334" s="194">
        <v>0</v>
      </c>
      <c r="U2334" t="s">
        <v>193</v>
      </c>
      <c r="V2334">
        <v>45597.313402777778</v>
      </c>
    </row>
    <row r="2335" spans="1:22" x14ac:dyDescent="0.3">
      <c r="A2335" t="s">
        <v>96</v>
      </c>
      <c r="B2335" t="s">
        <v>97</v>
      </c>
      <c r="C2335" t="s">
        <v>88</v>
      </c>
      <c r="D2335" s="29">
        <v>45949</v>
      </c>
      <c r="E2335" s="161">
        <v>0</v>
      </c>
      <c r="F2335" s="161">
        <v>0</v>
      </c>
      <c r="G2335" s="161">
        <v>0</v>
      </c>
      <c r="H2335" s="161">
        <v>0</v>
      </c>
      <c r="R2335">
        <v>114.701775</v>
      </c>
      <c r="S2335">
        <v>114.701775</v>
      </c>
      <c r="T2335" s="194">
        <v>114.701775</v>
      </c>
      <c r="U2335" t="s">
        <v>193</v>
      </c>
      <c r="V2335">
        <v>45597.313402777778</v>
      </c>
    </row>
    <row r="2336" spans="1:22" x14ac:dyDescent="0.3">
      <c r="A2336" t="s">
        <v>96</v>
      </c>
      <c r="B2336" t="s">
        <v>97</v>
      </c>
      <c r="C2336" t="s">
        <v>93</v>
      </c>
      <c r="D2336" s="29">
        <v>45950</v>
      </c>
      <c r="E2336" s="161">
        <v>0</v>
      </c>
      <c r="F2336" s="161">
        <v>0</v>
      </c>
      <c r="G2336" s="161">
        <v>0</v>
      </c>
      <c r="H2336" s="161">
        <v>0</v>
      </c>
      <c r="R2336">
        <v>0</v>
      </c>
      <c r="S2336">
        <v>0</v>
      </c>
      <c r="T2336" s="194">
        <v>0</v>
      </c>
      <c r="U2336" t="s">
        <v>193</v>
      </c>
      <c r="V2336">
        <v>45597.313414351855</v>
      </c>
    </row>
    <row r="2337" spans="1:22" x14ac:dyDescent="0.3">
      <c r="A2337" t="s">
        <v>96</v>
      </c>
      <c r="B2337" t="s">
        <v>97</v>
      </c>
      <c r="C2337" t="s">
        <v>88</v>
      </c>
      <c r="D2337" s="29">
        <v>45950</v>
      </c>
      <c r="E2337" s="161">
        <v>0</v>
      </c>
      <c r="F2337" s="161">
        <v>0</v>
      </c>
      <c r="G2337" s="161">
        <v>0</v>
      </c>
      <c r="H2337" s="161">
        <v>0</v>
      </c>
      <c r="R2337">
        <v>114.701775</v>
      </c>
      <c r="S2337">
        <v>114.701775</v>
      </c>
      <c r="T2337" s="194">
        <v>114.701775</v>
      </c>
      <c r="U2337" t="s">
        <v>193</v>
      </c>
      <c r="V2337">
        <v>45597.313414351855</v>
      </c>
    </row>
    <row r="2338" spans="1:22" x14ac:dyDescent="0.3">
      <c r="A2338" t="s">
        <v>96</v>
      </c>
      <c r="B2338" t="s">
        <v>97</v>
      </c>
      <c r="C2338" t="s">
        <v>93</v>
      </c>
      <c r="D2338" s="29">
        <v>45951</v>
      </c>
      <c r="E2338" s="161">
        <v>0</v>
      </c>
      <c r="F2338" s="161">
        <v>0</v>
      </c>
      <c r="G2338" s="161">
        <v>0</v>
      </c>
      <c r="H2338" s="161">
        <v>0</v>
      </c>
      <c r="R2338">
        <v>0</v>
      </c>
      <c r="S2338">
        <v>0</v>
      </c>
      <c r="T2338" s="194">
        <v>0</v>
      </c>
      <c r="U2338" t="s">
        <v>193</v>
      </c>
      <c r="V2338">
        <v>45597.313402777778</v>
      </c>
    </row>
    <row r="2339" spans="1:22" x14ac:dyDescent="0.3">
      <c r="A2339" t="s">
        <v>96</v>
      </c>
      <c r="B2339" t="s">
        <v>97</v>
      </c>
      <c r="C2339" t="s">
        <v>88</v>
      </c>
      <c r="D2339" s="29">
        <v>45951</v>
      </c>
      <c r="E2339" s="161">
        <v>0</v>
      </c>
      <c r="F2339" s="161">
        <v>0</v>
      </c>
      <c r="G2339" s="161">
        <v>0</v>
      </c>
      <c r="H2339" s="161">
        <v>0</v>
      </c>
      <c r="R2339">
        <v>114.701775</v>
      </c>
      <c r="S2339">
        <v>114.701775</v>
      </c>
      <c r="T2339" s="194">
        <v>114.701775</v>
      </c>
      <c r="U2339" t="s">
        <v>193</v>
      </c>
      <c r="V2339">
        <v>45597.313425925924</v>
      </c>
    </row>
    <row r="2340" spans="1:22" x14ac:dyDescent="0.3">
      <c r="A2340" t="s">
        <v>96</v>
      </c>
      <c r="B2340" t="s">
        <v>97</v>
      </c>
      <c r="C2340" t="s">
        <v>93</v>
      </c>
      <c r="D2340" s="29">
        <v>45952</v>
      </c>
      <c r="E2340" s="161">
        <v>0</v>
      </c>
      <c r="F2340" s="161">
        <v>0</v>
      </c>
      <c r="G2340" s="161">
        <v>0</v>
      </c>
      <c r="H2340" s="161">
        <v>0</v>
      </c>
      <c r="R2340">
        <v>0</v>
      </c>
      <c r="S2340">
        <v>0</v>
      </c>
      <c r="T2340" s="194">
        <v>0</v>
      </c>
      <c r="U2340" t="s">
        <v>193</v>
      </c>
      <c r="V2340">
        <v>45597.313437500001</v>
      </c>
    </row>
    <row r="2341" spans="1:22" x14ac:dyDescent="0.3">
      <c r="A2341" t="s">
        <v>96</v>
      </c>
      <c r="B2341" t="s">
        <v>97</v>
      </c>
      <c r="C2341" t="s">
        <v>88</v>
      </c>
      <c r="D2341" s="29">
        <v>45952</v>
      </c>
      <c r="E2341" s="161">
        <v>0</v>
      </c>
      <c r="F2341" s="161">
        <v>0</v>
      </c>
      <c r="G2341" s="161">
        <v>0</v>
      </c>
      <c r="H2341" s="161">
        <v>0</v>
      </c>
      <c r="R2341">
        <v>114.701775</v>
      </c>
      <c r="S2341">
        <v>114.701775</v>
      </c>
      <c r="T2341" s="194">
        <v>114.701775</v>
      </c>
      <c r="U2341" t="s">
        <v>193</v>
      </c>
      <c r="V2341">
        <v>45597.313414351855</v>
      </c>
    </row>
    <row r="2342" spans="1:22" x14ac:dyDescent="0.3">
      <c r="A2342" t="s">
        <v>96</v>
      </c>
      <c r="B2342" t="s">
        <v>97</v>
      </c>
      <c r="C2342" t="s">
        <v>93</v>
      </c>
      <c r="D2342" s="29">
        <v>45953</v>
      </c>
      <c r="E2342" s="161">
        <v>0</v>
      </c>
      <c r="F2342" s="161">
        <v>0</v>
      </c>
      <c r="G2342" s="161">
        <v>0</v>
      </c>
      <c r="H2342" s="161">
        <v>0</v>
      </c>
      <c r="R2342">
        <v>0</v>
      </c>
      <c r="S2342">
        <v>0</v>
      </c>
      <c r="T2342" s="194">
        <v>0</v>
      </c>
      <c r="U2342" t="s">
        <v>193</v>
      </c>
      <c r="V2342">
        <v>45597.313414351855</v>
      </c>
    </row>
    <row r="2343" spans="1:22" x14ac:dyDescent="0.3">
      <c r="A2343" t="s">
        <v>96</v>
      </c>
      <c r="B2343" t="s">
        <v>97</v>
      </c>
      <c r="C2343" t="s">
        <v>88</v>
      </c>
      <c r="D2343" s="29">
        <v>45953</v>
      </c>
      <c r="E2343" s="161">
        <v>0</v>
      </c>
      <c r="F2343" s="161">
        <v>0</v>
      </c>
      <c r="G2343" s="161">
        <v>0</v>
      </c>
      <c r="H2343" s="161">
        <v>0</v>
      </c>
      <c r="R2343">
        <v>114.701775</v>
      </c>
      <c r="S2343">
        <v>114.701775</v>
      </c>
      <c r="T2343" s="194">
        <v>114.701775</v>
      </c>
      <c r="U2343" t="s">
        <v>193</v>
      </c>
      <c r="V2343">
        <v>45597.313414351855</v>
      </c>
    </row>
    <row r="2344" spans="1:22" x14ac:dyDescent="0.3">
      <c r="A2344" t="s">
        <v>96</v>
      </c>
      <c r="B2344" t="s">
        <v>97</v>
      </c>
      <c r="C2344" t="s">
        <v>93</v>
      </c>
      <c r="D2344" s="29">
        <v>45954</v>
      </c>
      <c r="E2344" s="161">
        <v>0</v>
      </c>
      <c r="F2344" s="161">
        <v>0</v>
      </c>
      <c r="G2344" s="161">
        <v>0</v>
      </c>
      <c r="H2344" s="161">
        <v>0</v>
      </c>
      <c r="R2344">
        <v>0</v>
      </c>
      <c r="S2344">
        <v>0</v>
      </c>
      <c r="T2344" s="194">
        <v>0</v>
      </c>
      <c r="U2344" t="s">
        <v>193</v>
      </c>
      <c r="V2344">
        <v>45597.313414351855</v>
      </c>
    </row>
    <row r="2345" spans="1:22" x14ac:dyDescent="0.3">
      <c r="A2345" t="s">
        <v>96</v>
      </c>
      <c r="B2345" t="s">
        <v>97</v>
      </c>
      <c r="C2345" t="s">
        <v>88</v>
      </c>
      <c r="D2345" s="29">
        <v>45954</v>
      </c>
      <c r="E2345" s="161">
        <v>0</v>
      </c>
      <c r="F2345" s="161">
        <v>0</v>
      </c>
      <c r="G2345" s="161">
        <v>0</v>
      </c>
      <c r="H2345" s="161">
        <v>0</v>
      </c>
      <c r="R2345">
        <v>114.701775</v>
      </c>
      <c r="S2345">
        <v>114.701775</v>
      </c>
      <c r="T2345" s="194">
        <v>114.701775</v>
      </c>
      <c r="U2345" t="s">
        <v>193</v>
      </c>
      <c r="V2345">
        <v>45597.313414351855</v>
      </c>
    </row>
    <row r="2346" spans="1:22" x14ac:dyDescent="0.3">
      <c r="A2346" t="s">
        <v>96</v>
      </c>
      <c r="B2346" t="s">
        <v>97</v>
      </c>
      <c r="C2346" t="s">
        <v>93</v>
      </c>
      <c r="D2346" s="29">
        <v>45955</v>
      </c>
      <c r="E2346" s="161">
        <v>0</v>
      </c>
      <c r="F2346" s="161">
        <v>0</v>
      </c>
      <c r="G2346" s="161">
        <v>0</v>
      </c>
      <c r="H2346" s="161">
        <v>0</v>
      </c>
      <c r="R2346">
        <v>0</v>
      </c>
      <c r="S2346">
        <v>0</v>
      </c>
      <c r="T2346" s="194">
        <v>0</v>
      </c>
      <c r="U2346" t="s">
        <v>193</v>
      </c>
      <c r="V2346">
        <v>45597.313425925924</v>
      </c>
    </row>
    <row r="2347" spans="1:22" x14ac:dyDescent="0.3">
      <c r="A2347" t="s">
        <v>96</v>
      </c>
      <c r="B2347" t="s">
        <v>97</v>
      </c>
      <c r="C2347" t="s">
        <v>88</v>
      </c>
      <c r="D2347" s="29">
        <v>45955</v>
      </c>
      <c r="E2347" s="161">
        <v>0</v>
      </c>
      <c r="F2347" s="161">
        <v>0</v>
      </c>
      <c r="G2347" s="161">
        <v>0</v>
      </c>
      <c r="H2347" s="161">
        <v>0</v>
      </c>
      <c r="R2347">
        <v>114.701775</v>
      </c>
      <c r="S2347">
        <v>114.701775</v>
      </c>
      <c r="T2347" s="194">
        <v>114.701775</v>
      </c>
      <c r="U2347" t="s">
        <v>193</v>
      </c>
      <c r="V2347">
        <v>45597.313425925924</v>
      </c>
    </row>
    <row r="2348" spans="1:22" x14ac:dyDescent="0.3">
      <c r="A2348" t="s">
        <v>96</v>
      </c>
      <c r="B2348" t="s">
        <v>97</v>
      </c>
      <c r="C2348" t="s">
        <v>93</v>
      </c>
      <c r="D2348" s="29">
        <v>45956</v>
      </c>
      <c r="E2348" s="161">
        <v>0</v>
      </c>
      <c r="F2348" s="161">
        <v>0</v>
      </c>
      <c r="G2348" s="161">
        <v>0</v>
      </c>
      <c r="H2348" s="161">
        <v>0</v>
      </c>
      <c r="R2348">
        <v>0</v>
      </c>
      <c r="S2348">
        <v>0</v>
      </c>
      <c r="T2348" s="194">
        <v>0</v>
      </c>
      <c r="U2348" t="s">
        <v>193</v>
      </c>
      <c r="V2348">
        <v>45597.313437500001</v>
      </c>
    </row>
    <row r="2349" spans="1:22" x14ac:dyDescent="0.3">
      <c r="A2349" t="s">
        <v>96</v>
      </c>
      <c r="B2349" t="s">
        <v>97</v>
      </c>
      <c r="C2349" t="s">
        <v>88</v>
      </c>
      <c r="D2349" s="29">
        <v>45956</v>
      </c>
      <c r="E2349" s="161">
        <v>0</v>
      </c>
      <c r="F2349" s="161">
        <v>0</v>
      </c>
      <c r="G2349" s="161">
        <v>0</v>
      </c>
      <c r="H2349" s="161">
        <v>0</v>
      </c>
      <c r="R2349">
        <v>114.701775</v>
      </c>
      <c r="S2349">
        <v>114.701775</v>
      </c>
      <c r="T2349" s="194">
        <v>114.701775</v>
      </c>
      <c r="U2349" t="s">
        <v>193</v>
      </c>
      <c r="V2349">
        <v>45597.313425925924</v>
      </c>
    </row>
    <row r="2350" spans="1:22" x14ac:dyDescent="0.3">
      <c r="A2350" t="s">
        <v>96</v>
      </c>
      <c r="B2350" t="s">
        <v>97</v>
      </c>
      <c r="C2350" t="s">
        <v>93</v>
      </c>
      <c r="D2350" s="29">
        <v>45957</v>
      </c>
      <c r="E2350" s="161">
        <v>0</v>
      </c>
      <c r="F2350" s="161">
        <v>0</v>
      </c>
      <c r="G2350" s="161">
        <v>0</v>
      </c>
      <c r="H2350" s="161">
        <v>0</v>
      </c>
      <c r="R2350">
        <v>0</v>
      </c>
      <c r="S2350">
        <v>0</v>
      </c>
      <c r="T2350" s="194">
        <v>0</v>
      </c>
      <c r="U2350" t="s">
        <v>193</v>
      </c>
      <c r="V2350">
        <v>45597.313425925924</v>
      </c>
    </row>
    <row r="2351" spans="1:22" x14ac:dyDescent="0.3">
      <c r="A2351" t="s">
        <v>96</v>
      </c>
      <c r="B2351" t="s">
        <v>97</v>
      </c>
      <c r="C2351" t="s">
        <v>88</v>
      </c>
      <c r="D2351" s="29">
        <v>45957</v>
      </c>
      <c r="E2351" s="161">
        <v>0</v>
      </c>
      <c r="F2351" s="161">
        <v>0</v>
      </c>
      <c r="G2351" s="161">
        <v>0</v>
      </c>
      <c r="H2351" s="161">
        <v>0</v>
      </c>
      <c r="R2351">
        <v>114.701775</v>
      </c>
      <c r="S2351">
        <v>114.701775</v>
      </c>
      <c r="T2351" s="194">
        <v>114.701775</v>
      </c>
      <c r="U2351" t="s">
        <v>193</v>
      </c>
      <c r="V2351">
        <v>45597.313437500001</v>
      </c>
    </row>
    <row r="2352" spans="1:22" x14ac:dyDescent="0.3">
      <c r="A2352" t="s">
        <v>96</v>
      </c>
      <c r="B2352" t="s">
        <v>97</v>
      </c>
      <c r="C2352" t="s">
        <v>93</v>
      </c>
      <c r="D2352" s="29">
        <v>45958</v>
      </c>
      <c r="E2352" s="161">
        <v>0</v>
      </c>
      <c r="F2352" s="161">
        <v>0</v>
      </c>
      <c r="G2352" s="161">
        <v>0</v>
      </c>
      <c r="H2352" s="161">
        <v>0</v>
      </c>
      <c r="R2352">
        <v>0</v>
      </c>
      <c r="S2352">
        <v>0</v>
      </c>
      <c r="T2352" s="194">
        <v>0</v>
      </c>
      <c r="U2352" t="s">
        <v>193</v>
      </c>
      <c r="V2352">
        <v>45597.313437500001</v>
      </c>
    </row>
    <row r="2353" spans="1:22" x14ac:dyDescent="0.3">
      <c r="A2353" t="s">
        <v>96</v>
      </c>
      <c r="B2353" t="s">
        <v>97</v>
      </c>
      <c r="C2353" t="s">
        <v>88</v>
      </c>
      <c r="D2353" s="29">
        <v>45958</v>
      </c>
      <c r="E2353" s="161">
        <v>0</v>
      </c>
      <c r="F2353" s="161">
        <v>0</v>
      </c>
      <c r="G2353" s="161">
        <v>0</v>
      </c>
      <c r="H2353" s="161">
        <v>0</v>
      </c>
      <c r="R2353">
        <v>114.701775</v>
      </c>
      <c r="S2353">
        <v>114.701775</v>
      </c>
      <c r="T2353" s="194">
        <v>114.701775</v>
      </c>
      <c r="U2353" t="s">
        <v>193</v>
      </c>
      <c r="V2353">
        <v>45597.313437500001</v>
      </c>
    </row>
    <row r="2354" spans="1:22" x14ac:dyDescent="0.3">
      <c r="A2354" t="s">
        <v>96</v>
      </c>
      <c r="B2354" t="s">
        <v>97</v>
      </c>
      <c r="C2354" t="s">
        <v>93</v>
      </c>
      <c r="D2354" s="29">
        <v>45959</v>
      </c>
      <c r="E2354" s="161">
        <v>0</v>
      </c>
      <c r="F2354" s="161">
        <v>0</v>
      </c>
      <c r="G2354" s="161">
        <v>0</v>
      </c>
      <c r="H2354" s="161">
        <v>0</v>
      </c>
      <c r="R2354">
        <v>0</v>
      </c>
      <c r="S2354">
        <v>0</v>
      </c>
      <c r="T2354" s="194">
        <v>0</v>
      </c>
      <c r="U2354" t="s">
        <v>193</v>
      </c>
      <c r="V2354">
        <v>45597.313437500001</v>
      </c>
    </row>
    <row r="2355" spans="1:22" x14ac:dyDescent="0.3">
      <c r="A2355" t="s">
        <v>96</v>
      </c>
      <c r="B2355" t="s">
        <v>97</v>
      </c>
      <c r="C2355" t="s">
        <v>88</v>
      </c>
      <c r="D2355" s="29">
        <v>45959</v>
      </c>
      <c r="E2355" s="161">
        <v>0</v>
      </c>
      <c r="F2355" s="161">
        <v>0</v>
      </c>
      <c r="G2355" s="161">
        <v>0</v>
      </c>
      <c r="H2355" s="161">
        <v>0</v>
      </c>
      <c r="R2355">
        <v>114.701775</v>
      </c>
      <c r="S2355">
        <v>114.701775</v>
      </c>
      <c r="T2355" s="194">
        <v>114.701775</v>
      </c>
      <c r="U2355" t="s">
        <v>193</v>
      </c>
      <c r="V2355">
        <v>45597.313449074078</v>
      </c>
    </row>
    <row r="2356" spans="1:22" x14ac:dyDescent="0.3">
      <c r="A2356" t="s">
        <v>96</v>
      </c>
      <c r="B2356" t="s">
        <v>97</v>
      </c>
      <c r="C2356" t="s">
        <v>93</v>
      </c>
      <c r="D2356" s="29">
        <v>45960</v>
      </c>
      <c r="E2356" s="161">
        <v>0</v>
      </c>
      <c r="F2356" s="161">
        <v>0</v>
      </c>
      <c r="G2356" s="161">
        <v>0</v>
      </c>
      <c r="H2356" s="161">
        <v>0</v>
      </c>
      <c r="R2356">
        <v>0</v>
      </c>
      <c r="S2356">
        <v>0</v>
      </c>
      <c r="T2356" s="194">
        <v>0</v>
      </c>
      <c r="U2356" t="s">
        <v>193</v>
      </c>
      <c r="V2356">
        <v>45597.313449074078</v>
      </c>
    </row>
    <row r="2357" spans="1:22" x14ac:dyDescent="0.3">
      <c r="A2357" t="s">
        <v>96</v>
      </c>
      <c r="B2357" t="s">
        <v>97</v>
      </c>
      <c r="C2357" t="s">
        <v>88</v>
      </c>
      <c r="D2357" s="29">
        <v>45960</v>
      </c>
      <c r="E2357" s="161">
        <v>0</v>
      </c>
      <c r="F2357" s="161">
        <v>0</v>
      </c>
      <c r="G2357" s="161">
        <v>0</v>
      </c>
      <c r="H2357" s="161">
        <v>0</v>
      </c>
      <c r="R2357">
        <v>114.701775</v>
      </c>
      <c r="S2357">
        <v>114.701775</v>
      </c>
      <c r="T2357" s="194">
        <v>114.701775</v>
      </c>
      <c r="U2357" t="s">
        <v>193</v>
      </c>
      <c r="V2357">
        <v>45597.313437500001</v>
      </c>
    </row>
    <row r="2358" spans="1:22" x14ac:dyDescent="0.3">
      <c r="A2358" t="s">
        <v>96</v>
      </c>
      <c r="B2358" t="s">
        <v>97</v>
      </c>
      <c r="C2358" t="s">
        <v>93</v>
      </c>
      <c r="D2358" s="29">
        <v>45961</v>
      </c>
      <c r="E2358" s="161">
        <v>0</v>
      </c>
      <c r="F2358" s="161">
        <v>0</v>
      </c>
      <c r="G2358" s="161">
        <v>0</v>
      </c>
      <c r="H2358" s="161">
        <v>0</v>
      </c>
      <c r="R2358">
        <v>0</v>
      </c>
      <c r="S2358">
        <v>0</v>
      </c>
      <c r="T2358" s="194">
        <v>0</v>
      </c>
      <c r="U2358" t="s">
        <v>193</v>
      </c>
      <c r="V2358">
        <v>45597.313449074078</v>
      </c>
    </row>
    <row r="2359" spans="1:22" x14ac:dyDescent="0.3">
      <c r="A2359" t="s">
        <v>96</v>
      </c>
      <c r="B2359" t="s">
        <v>97</v>
      </c>
      <c r="C2359" t="s">
        <v>88</v>
      </c>
      <c r="D2359" s="29">
        <v>45961</v>
      </c>
      <c r="E2359" s="161">
        <v>0</v>
      </c>
      <c r="F2359" s="161">
        <v>0</v>
      </c>
      <c r="G2359" s="161">
        <v>0</v>
      </c>
      <c r="H2359" s="161">
        <v>0</v>
      </c>
      <c r="R2359">
        <v>114.701775</v>
      </c>
      <c r="S2359">
        <v>114.701775</v>
      </c>
      <c r="T2359" s="194">
        <v>114.701775</v>
      </c>
      <c r="U2359" t="s">
        <v>193</v>
      </c>
      <c r="V2359">
        <v>45597.313449074078</v>
      </c>
    </row>
    <row r="2360" spans="1:22" x14ac:dyDescent="0.3">
      <c r="A2360" t="s">
        <v>96</v>
      </c>
      <c r="B2360" t="s">
        <v>97</v>
      </c>
      <c r="C2360" t="s">
        <v>93</v>
      </c>
      <c r="D2360" s="29">
        <v>45962</v>
      </c>
      <c r="E2360" s="161">
        <v>0</v>
      </c>
      <c r="F2360" s="161">
        <v>0</v>
      </c>
      <c r="G2360" s="161">
        <v>0</v>
      </c>
      <c r="H2360" s="161">
        <v>0</v>
      </c>
      <c r="R2360">
        <v>0</v>
      </c>
      <c r="S2360">
        <v>0</v>
      </c>
      <c r="T2360" s="194">
        <v>0</v>
      </c>
      <c r="U2360" t="s">
        <v>193</v>
      </c>
      <c r="V2360">
        <v>45627.313402777778</v>
      </c>
    </row>
    <row r="2361" spans="1:22" x14ac:dyDescent="0.3">
      <c r="A2361" t="s">
        <v>96</v>
      </c>
      <c r="B2361" t="s">
        <v>97</v>
      </c>
      <c r="C2361" t="s">
        <v>88</v>
      </c>
      <c r="D2361" s="29">
        <v>45962</v>
      </c>
      <c r="E2361" s="161">
        <v>0</v>
      </c>
      <c r="F2361" s="161">
        <v>0</v>
      </c>
      <c r="G2361" s="161">
        <v>0</v>
      </c>
      <c r="H2361" s="161">
        <v>0</v>
      </c>
      <c r="R2361">
        <v>114.701775</v>
      </c>
      <c r="S2361">
        <v>114.701775</v>
      </c>
      <c r="T2361" s="194">
        <v>114.701775</v>
      </c>
      <c r="U2361" t="s">
        <v>193</v>
      </c>
      <c r="V2361">
        <v>45627.313402777778</v>
      </c>
    </row>
    <row r="2362" spans="1:22" x14ac:dyDescent="0.3">
      <c r="A2362" t="s">
        <v>96</v>
      </c>
      <c r="B2362" t="s">
        <v>97</v>
      </c>
      <c r="C2362" t="s">
        <v>93</v>
      </c>
      <c r="D2362" s="29">
        <v>45963</v>
      </c>
      <c r="E2362" s="161">
        <v>0</v>
      </c>
      <c r="F2362" s="161">
        <v>0</v>
      </c>
      <c r="G2362" s="161">
        <v>0</v>
      </c>
      <c r="H2362" s="161">
        <v>0</v>
      </c>
      <c r="R2362">
        <v>0</v>
      </c>
      <c r="S2362">
        <v>0</v>
      </c>
      <c r="T2362" s="194">
        <v>0</v>
      </c>
      <c r="U2362" t="s">
        <v>193</v>
      </c>
      <c r="V2362">
        <v>45627.313252314816</v>
      </c>
    </row>
    <row r="2363" spans="1:22" x14ac:dyDescent="0.3">
      <c r="A2363" t="s">
        <v>96</v>
      </c>
      <c r="B2363" t="s">
        <v>97</v>
      </c>
      <c r="C2363" t="s">
        <v>88</v>
      </c>
      <c r="D2363" s="29">
        <v>45963</v>
      </c>
      <c r="E2363" s="161">
        <v>0</v>
      </c>
      <c r="F2363" s="161">
        <v>0</v>
      </c>
      <c r="G2363" s="161">
        <v>0</v>
      </c>
      <c r="H2363" s="161">
        <v>0</v>
      </c>
      <c r="R2363">
        <v>114.701775</v>
      </c>
      <c r="S2363">
        <v>114.701775</v>
      </c>
      <c r="T2363" s="194">
        <v>114.701775</v>
      </c>
      <c r="U2363" t="s">
        <v>193</v>
      </c>
      <c r="V2363">
        <v>45627.313275462962</v>
      </c>
    </row>
    <row r="2364" spans="1:22" x14ac:dyDescent="0.3">
      <c r="A2364" t="s">
        <v>96</v>
      </c>
      <c r="B2364" t="s">
        <v>97</v>
      </c>
      <c r="C2364" t="s">
        <v>93</v>
      </c>
      <c r="D2364" s="29">
        <v>45964</v>
      </c>
      <c r="E2364" s="161">
        <v>0</v>
      </c>
      <c r="F2364" s="161">
        <v>0</v>
      </c>
      <c r="G2364" s="161">
        <v>0</v>
      </c>
      <c r="H2364" s="161">
        <v>0</v>
      </c>
      <c r="R2364">
        <v>0</v>
      </c>
      <c r="S2364">
        <v>0</v>
      </c>
      <c r="T2364" s="194">
        <v>0</v>
      </c>
      <c r="U2364" t="s">
        <v>193</v>
      </c>
      <c r="V2364">
        <v>45627.313356481478</v>
      </c>
    </row>
    <row r="2365" spans="1:22" x14ac:dyDescent="0.3">
      <c r="A2365" t="s">
        <v>96</v>
      </c>
      <c r="B2365" t="s">
        <v>97</v>
      </c>
      <c r="C2365" t="s">
        <v>88</v>
      </c>
      <c r="D2365" s="29">
        <v>45964</v>
      </c>
      <c r="E2365" s="161">
        <v>0</v>
      </c>
      <c r="F2365" s="161">
        <v>0</v>
      </c>
      <c r="G2365" s="161">
        <v>1</v>
      </c>
      <c r="H2365" s="161">
        <v>1</v>
      </c>
      <c r="J2365">
        <v>0</v>
      </c>
      <c r="K2365">
        <v>0</v>
      </c>
      <c r="R2365">
        <v>114.701775</v>
      </c>
      <c r="S2365">
        <v>0</v>
      </c>
      <c r="T2365" s="194">
        <v>0</v>
      </c>
      <c r="U2365" t="s">
        <v>193</v>
      </c>
      <c r="V2365">
        <v>45627.313402777778</v>
      </c>
    </row>
    <row r="2366" spans="1:22" x14ac:dyDescent="0.3">
      <c r="A2366" t="s">
        <v>96</v>
      </c>
      <c r="B2366" t="s">
        <v>97</v>
      </c>
      <c r="C2366" t="s">
        <v>93</v>
      </c>
      <c r="D2366" s="29">
        <v>45965</v>
      </c>
      <c r="E2366" s="161">
        <v>0</v>
      </c>
      <c r="F2366" s="161">
        <v>0</v>
      </c>
      <c r="G2366" s="161">
        <v>0</v>
      </c>
      <c r="H2366" s="161">
        <v>0</v>
      </c>
      <c r="R2366">
        <v>0</v>
      </c>
      <c r="S2366">
        <v>0</v>
      </c>
      <c r="T2366" s="194">
        <v>0</v>
      </c>
      <c r="U2366" t="s">
        <v>193</v>
      </c>
      <c r="V2366">
        <v>45627.313402777778</v>
      </c>
    </row>
    <row r="2367" spans="1:22" x14ac:dyDescent="0.3">
      <c r="A2367" t="s">
        <v>96</v>
      </c>
      <c r="B2367" t="s">
        <v>97</v>
      </c>
      <c r="C2367" t="s">
        <v>88</v>
      </c>
      <c r="D2367" s="29">
        <v>45965</v>
      </c>
      <c r="E2367" s="161">
        <v>0</v>
      </c>
      <c r="F2367" s="161">
        <v>0</v>
      </c>
      <c r="G2367" s="161">
        <v>1</v>
      </c>
      <c r="H2367" s="161">
        <v>1</v>
      </c>
      <c r="J2367">
        <v>0</v>
      </c>
      <c r="K2367">
        <v>0</v>
      </c>
      <c r="R2367">
        <v>114.701775</v>
      </c>
      <c r="S2367">
        <v>0</v>
      </c>
      <c r="T2367" s="194">
        <v>0</v>
      </c>
      <c r="U2367" t="s">
        <v>193</v>
      </c>
      <c r="V2367">
        <v>45627.313391203701</v>
      </c>
    </row>
    <row r="2368" spans="1:22" x14ac:dyDescent="0.3">
      <c r="A2368" t="s">
        <v>96</v>
      </c>
      <c r="B2368" t="s">
        <v>97</v>
      </c>
      <c r="C2368" t="s">
        <v>93</v>
      </c>
      <c r="D2368" s="29">
        <v>45966</v>
      </c>
      <c r="E2368" s="161">
        <v>0</v>
      </c>
      <c r="F2368" s="161">
        <v>0</v>
      </c>
      <c r="G2368" s="161">
        <v>0</v>
      </c>
      <c r="H2368" s="161">
        <v>0</v>
      </c>
      <c r="R2368">
        <v>0</v>
      </c>
      <c r="S2368">
        <v>0</v>
      </c>
      <c r="T2368" s="194">
        <v>0</v>
      </c>
      <c r="U2368" t="s">
        <v>193</v>
      </c>
      <c r="V2368">
        <v>45627.313402777778</v>
      </c>
    </row>
    <row r="2369" spans="1:22" x14ac:dyDescent="0.3">
      <c r="A2369" t="s">
        <v>96</v>
      </c>
      <c r="B2369" t="s">
        <v>97</v>
      </c>
      <c r="C2369" t="s">
        <v>88</v>
      </c>
      <c r="D2369" s="29">
        <v>45966</v>
      </c>
      <c r="E2369" s="161">
        <v>0</v>
      </c>
      <c r="F2369" s="161">
        <v>0</v>
      </c>
      <c r="G2369" s="161">
        <v>1</v>
      </c>
      <c r="H2369" s="161">
        <v>1</v>
      </c>
      <c r="J2369">
        <v>0</v>
      </c>
      <c r="K2369">
        <v>0</v>
      </c>
      <c r="R2369">
        <v>114.701775</v>
      </c>
      <c r="S2369">
        <v>0</v>
      </c>
      <c r="T2369" s="194">
        <v>0</v>
      </c>
      <c r="U2369" t="s">
        <v>193</v>
      </c>
      <c r="V2369">
        <v>45627.313402777778</v>
      </c>
    </row>
    <row r="2370" spans="1:22" x14ac:dyDescent="0.3">
      <c r="A2370" t="s">
        <v>96</v>
      </c>
      <c r="B2370" t="s">
        <v>97</v>
      </c>
      <c r="C2370" t="s">
        <v>93</v>
      </c>
      <c r="D2370" s="29">
        <v>45967</v>
      </c>
      <c r="E2370" s="161">
        <v>0</v>
      </c>
      <c r="F2370" s="161">
        <v>0</v>
      </c>
      <c r="G2370" s="161">
        <v>0</v>
      </c>
      <c r="H2370" s="161">
        <v>0</v>
      </c>
      <c r="R2370">
        <v>0</v>
      </c>
      <c r="S2370">
        <v>0</v>
      </c>
      <c r="T2370" s="194">
        <v>0</v>
      </c>
      <c r="U2370" t="s">
        <v>193</v>
      </c>
      <c r="V2370">
        <v>45627.313391203701</v>
      </c>
    </row>
    <row r="2371" spans="1:22" x14ac:dyDescent="0.3">
      <c r="A2371" t="s">
        <v>96</v>
      </c>
      <c r="B2371" t="s">
        <v>97</v>
      </c>
      <c r="C2371" t="s">
        <v>88</v>
      </c>
      <c r="D2371" s="29">
        <v>45967</v>
      </c>
      <c r="E2371" s="161">
        <v>0</v>
      </c>
      <c r="F2371" s="161">
        <v>0</v>
      </c>
      <c r="G2371" s="161">
        <v>1</v>
      </c>
      <c r="H2371" s="161">
        <v>1</v>
      </c>
      <c r="J2371">
        <v>0</v>
      </c>
      <c r="K2371">
        <v>0</v>
      </c>
      <c r="R2371">
        <v>114.701775</v>
      </c>
      <c r="S2371">
        <v>0</v>
      </c>
      <c r="T2371" s="194">
        <v>0</v>
      </c>
      <c r="U2371" t="s">
        <v>193</v>
      </c>
      <c r="V2371">
        <v>45627.313402777778</v>
      </c>
    </row>
    <row r="2372" spans="1:22" x14ac:dyDescent="0.3">
      <c r="A2372" t="s">
        <v>96</v>
      </c>
      <c r="B2372" t="s">
        <v>97</v>
      </c>
      <c r="C2372" t="s">
        <v>93</v>
      </c>
      <c r="D2372" s="29">
        <v>45968</v>
      </c>
      <c r="E2372" s="161">
        <v>0</v>
      </c>
      <c r="F2372" s="161">
        <v>0</v>
      </c>
      <c r="G2372" s="161">
        <v>0</v>
      </c>
      <c r="H2372" s="161">
        <v>0</v>
      </c>
      <c r="R2372">
        <v>0</v>
      </c>
      <c r="S2372">
        <v>0</v>
      </c>
      <c r="T2372" s="194">
        <v>0</v>
      </c>
      <c r="U2372" t="s">
        <v>193</v>
      </c>
      <c r="V2372">
        <v>45627.313391203701</v>
      </c>
    </row>
    <row r="2373" spans="1:22" x14ac:dyDescent="0.3">
      <c r="A2373" t="s">
        <v>96</v>
      </c>
      <c r="B2373" t="s">
        <v>97</v>
      </c>
      <c r="C2373" t="s">
        <v>88</v>
      </c>
      <c r="D2373" s="29">
        <v>45968</v>
      </c>
      <c r="E2373" s="161">
        <v>0</v>
      </c>
      <c r="F2373" s="161">
        <v>0</v>
      </c>
      <c r="G2373" s="161">
        <v>1</v>
      </c>
      <c r="H2373" s="161">
        <v>1</v>
      </c>
      <c r="J2373">
        <v>0</v>
      </c>
      <c r="K2373">
        <v>0</v>
      </c>
      <c r="R2373">
        <v>114.701775</v>
      </c>
      <c r="S2373">
        <v>0</v>
      </c>
      <c r="T2373" s="194">
        <v>0</v>
      </c>
      <c r="U2373" t="s">
        <v>193</v>
      </c>
      <c r="V2373">
        <v>45627.313391203701</v>
      </c>
    </row>
    <row r="2374" spans="1:22" x14ac:dyDescent="0.3">
      <c r="A2374" t="s">
        <v>96</v>
      </c>
      <c r="B2374" t="s">
        <v>97</v>
      </c>
      <c r="C2374" t="s">
        <v>93</v>
      </c>
      <c r="D2374" s="29">
        <v>45969</v>
      </c>
      <c r="E2374" s="161">
        <v>0</v>
      </c>
      <c r="F2374" s="161">
        <v>0</v>
      </c>
      <c r="G2374" s="161">
        <v>0</v>
      </c>
      <c r="H2374" s="161">
        <v>0</v>
      </c>
      <c r="R2374">
        <v>0</v>
      </c>
      <c r="S2374">
        <v>0</v>
      </c>
      <c r="T2374" s="194">
        <v>0</v>
      </c>
      <c r="U2374" t="s">
        <v>193</v>
      </c>
      <c r="V2374">
        <v>45627.313402777778</v>
      </c>
    </row>
    <row r="2375" spans="1:22" x14ac:dyDescent="0.3">
      <c r="A2375" t="s">
        <v>96</v>
      </c>
      <c r="B2375" t="s">
        <v>97</v>
      </c>
      <c r="C2375" t="s">
        <v>88</v>
      </c>
      <c r="D2375" s="29">
        <v>45969</v>
      </c>
      <c r="E2375" s="161">
        <v>0</v>
      </c>
      <c r="F2375" s="161">
        <v>0</v>
      </c>
      <c r="G2375" s="161">
        <v>1</v>
      </c>
      <c r="H2375" s="161">
        <v>1</v>
      </c>
      <c r="J2375">
        <v>0</v>
      </c>
      <c r="K2375">
        <v>0</v>
      </c>
      <c r="R2375">
        <v>114.701775</v>
      </c>
      <c r="S2375">
        <v>0</v>
      </c>
      <c r="T2375" s="194">
        <v>0</v>
      </c>
      <c r="U2375" t="s">
        <v>193</v>
      </c>
      <c r="V2375">
        <v>45627.313402777778</v>
      </c>
    </row>
    <row r="2376" spans="1:22" x14ac:dyDescent="0.3">
      <c r="A2376" t="s">
        <v>96</v>
      </c>
      <c r="B2376" t="s">
        <v>97</v>
      </c>
      <c r="C2376" t="s">
        <v>93</v>
      </c>
      <c r="D2376" s="29">
        <v>45970</v>
      </c>
      <c r="E2376" s="161">
        <v>0</v>
      </c>
      <c r="F2376" s="161">
        <v>0</v>
      </c>
      <c r="G2376" s="161">
        <v>0</v>
      </c>
      <c r="H2376" s="161">
        <v>0</v>
      </c>
      <c r="R2376">
        <v>0</v>
      </c>
      <c r="S2376">
        <v>0</v>
      </c>
      <c r="T2376" s="194">
        <v>0</v>
      </c>
      <c r="U2376" t="s">
        <v>193</v>
      </c>
      <c r="V2376">
        <v>45627.313425925924</v>
      </c>
    </row>
    <row r="2377" spans="1:22" x14ac:dyDescent="0.3">
      <c r="A2377" t="s">
        <v>96</v>
      </c>
      <c r="B2377" t="s">
        <v>97</v>
      </c>
      <c r="C2377" t="s">
        <v>88</v>
      </c>
      <c r="D2377" s="29">
        <v>45970</v>
      </c>
      <c r="E2377" s="161">
        <v>0</v>
      </c>
      <c r="F2377" s="161">
        <v>0</v>
      </c>
      <c r="G2377" s="161">
        <v>1</v>
      </c>
      <c r="H2377" s="161">
        <v>1</v>
      </c>
      <c r="J2377">
        <v>0</v>
      </c>
      <c r="K2377">
        <v>0</v>
      </c>
      <c r="R2377">
        <v>114.701775</v>
      </c>
      <c r="S2377">
        <v>0</v>
      </c>
      <c r="T2377" s="194">
        <v>0</v>
      </c>
      <c r="U2377" t="s">
        <v>193</v>
      </c>
      <c r="V2377">
        <v>45627.313414351855</v>
      </c>
    </row>
    <row r="2378" spans="1:22" x14ac:dyDescent="0.3">
      <c r="A2378" t="s">
        <v>96</v>
      </c>
      <c r="B2378" t="s">
        <v>97</v>
      </c>
      <c r="C2378" t="s">
        <v>93</v>
      </c>
      <c r="D2378" s="29">
        <v>45971</v>
      </c>
      <c r="E2378" s="161">
        <v>0</v>
      </c>
      <c r="F2378" s="161">
        <v>0</v>
      </c>
      <c r="G2378" s="161">
        <v>0</v>
      </c>
      <c r="H2378" s="161">
        <v>0</v>
      </c>
      <c r="R2378">
        <v>0</v>
      </c>
      <c r="S2378">
        <v>0</v>
      </c>
      <c r="T2378" s="194">
        <v>0</v>
      </c>
      <c r="U2378" t="s">
        <v>193</v>
      </c>
      <c r="V2378">
        <v>45627.313414351855</v>
      </c>
    </row>
    <row r="2379" spans="1:22" x14ac:dyDescent="0.3">
      <c r="A2379" t="s">
        <v>96</v>
      </c>
      <c r="B2379" t="s">
        <v>97</v>
      </c>
      <c r="C2379" t="s">
        <v>88</v>
      </c>
      <c r="D2379" s="29">
        <v>45971</v>
      </c>
      <c r="E2379" s="161">
        <v>0</v>
      </c>
      <c r="F2379" s="161">
        <v>0</v>
      </c>
      <c r="G2379" s="161">
        <v>1</v>
      </c>
      <c r="H2379" s="161">
        <v>1</v>
      </c>
      <c r="J2379">
        <v>0</v>
      </c>
      <c r="K2379">
        <v>0</v>
      </c>
      <c r="R2379">
        <v>114.701775</v>
      </c>
      <c r="S2379">
        <v>0</v>
      </c>
      <c r="T2379" s="194">
        <v>0</v>
      </c>
      <c r="U2379" t="s">
        <v>193</v>
      </c>
      <c r="V2379">
        <v>45627.313414351855</v>
      </c>
    </row>
    <row r="2380" spans="1:22" x14ac:dyDescent="0.3">
      <c r="A2380" t="s">
        <v>96</v>
      </c>
      <c r="B2380" t="s">
        <v>97</v>
      </c>
      <c r="C2380" t="s">
        <v>93</v>
      </c>
      <c r="D2380" s="29">
        <v>45972</v>
      </c>
      <c r="E2380" s="161">
        <v>0</v>
      </c>
      <c r="F2380" s="161">
        <v>0</v>
      </c>
      <c r="G2380" s="161">
        <v>0</v>
      </c>
      <c r="H2380" s="161">
        <v>0</v>
      </c>
      <c r="R2380">
        <v>0</v>
      </c>
      <c r="S2380">
        <v>0</v>
      </c>
      <c r="T2380" s="194">
        <v>0</v>
      </c>
      <c r="U2380" t="s">
        <v>193</v>
      </c>
      <c r="V2380">
        <v>45627.313414351855</v>
      </c>
    </row>
    <row r="2381" spans="1:22" x14ac:dyDescent="0.3">
      <c r="A2381" t="s">
        <v>96</v>
      </c>
      <c r="B2381" t="s">
        <v>97</v>
      </c>
      <c r="C2381" t="s">
        <v>88</v>
      </c>
      <c r="D2381" s="29">
        <v>45972</v>
      </c>
      <c r="E2381" s="161">
        <v>0</v>
      </c>
      <c r="F2381" s="161">
        <v>0</v>
      </c>
      <c r="G2381" s="161">
        <v>1</v>
      </c>
      <c r="H2381" s="161">
        <v>1</v>
      </c>
      <c r="J2381">
        <v>0</v>
      </c>
      <c r="K2381">
        <v>0</v>
      </c>
      <c r="R2381">
        <v>114.701775</v>
      </c>
      <c r="S2381">
        <v>0</v>
      </c>
      <c r="T2381" s="194">
        <v>0</v>
      </c>
      <c r="U2381" t="s">
        <v>193</v>
      </c>
      <c r="V2381">
        <v>45627.313414351855</v>
      </c>
    </row>
    <row r="2382" spans="1:22" x14ac:dyDescent="0.3">
      <c r="A2382" t="s">
        <v>96</v>
      </c>
      <c r="B2382" t="s">
        <v>97</v>
      </c>
      <c r="C2382" t="s">
        <v>93</v>
      </c>
      <c r="D2382" s="29">
        <v>45973</v>
      </c>
      <c r="E2382" s="161">
        <v>0</v>
      </c>
      <c r="F2382" s="161">
        <v>0</v>
      </c>
      <c r="G2382" s="161">
        <v>0</v>
      </c>
      <c r="H2382" s="161">
        <v>0</v>
      </c>
      <c r="R2382">
        <v>0</v>
      </c>
      <c r="S2382">
        <v>0</v>
      </c>
      <c r="T2382" s="194">
        <v>0</v>
      </c>
      <c r="U2382" t="s">
        <v>193</v>
      </c>
      <c r="V2382">
        <v>45627.313425925924</v>
      </c>
    </row>
    <row r="2383" spans="1:22" x14ac:dyDescent="0.3">
      <c r="A2383" t="s">
        <v>96</v>
      </c>
      <c r="B2383" t="s">
        <v>97</v>
      </c>
      <c r="C2383" t="s">
        <v>88</v>
      </c>
      <c r="D2383" s="29">
        <v>45973</v>
      </c>
      <c r="E2383" s="161">
        <v>0</v>
      </c>
      <c r="F2383" s="161">
        <v>0</v>
      </c>
      <c r="G2383" s="161">
        <v>1</v>
      </c>
      <c r="H2383" s="161">
        <v>1</v>
      </c>
      <c r="J2383">
        <v>0</v>
      </c>
      <c r="K2383">
        <v>0</v>
      </c>
      <c r="R2383">
        <v>114.701775</v>
      </c>
      <c r="S2383">
        <v>0</v>
      </c>
      <c r="T2383" s="194">
        <v>0</v>
      </c>
      <c r="U2383" t="s">
        <v>193</v>
      </c>
      <c r="V2383">
        <v>45627.313425925924</v>
      </c>
    </row>
    <row r="2384" spans="1:22" x14ac:dyDescent="0.3">
      <c r="A2384" t="s">
        <v>96</v>
      </c>
      <c r="B2384" t="s">
        <v>97</v>
      </c>
      <c r="C2384" t="s">
        <v>93</v>
      </c>
      <c r="D2384" s="29">
        <v>45974</v>
      </c>
      <c r="E2384" s="161">
        <v>0</v>
      </c>
      <c r="F2384" s="161">
        <v>0</v>
      </c>
      <c r="G2384" s="161">
        <v>0</v>
      </c>
      <c r="H2384" s="161">
        <v>0</v>
      </c>
      <c r="R2384">
        <v>0</v>
      </c>
      <c r="S2384">
        <v>0</v>
      </c>
      <c r="T2384" s="194">
        <v>0</v>
      </c>
      <c r="U2384" t="s">
        <v>193</v>
      </c>
      <c r="V2384">
        <v>45627.313425925924</v>
      </c>
    </row>
    <row r="2385" spans="1:22" x14ac:dyDescent="0.3">
      <c r="A2385" t="s">
        <v>96</v>
      </c>
      <c r="B2385" t="s">
        <v>97</v>
      </c>
      <c r="C2385" t="s">
        <v>88</v>
      </c>
      <c r="D2385" s="29">
        <v>45974</v>
      </c>
      <c r="E2385" s="161">
        <v>0</v>
      </c>
      <c r="F2385" s="161">
        <v>0</v>
      </c>
      <c r="G2385" s="161">
        <v>1</v>
      </c>
      <c r="H2385" s="161">
        <v>1</v>
      </c>
      <c r="J2385">
        <v>0</v>
      </c>
      <c r="K2385">
        <v>0</v>
      </c>
      <c r="R2385">
        <v>114.701775</v>
      </c>
      <c r="S2385">
        <v>0</v>
      </c>
      <c r="T2385" s="194">
        <v>0</v>
      </c>
      <c r="U2385" t="s">
        <v>193</v>
      </c>
      <c r="V2385">
        <v>45627.313414351855</v>
      </c>
    </row>
    <row r="2386" spans="1:22" x14ac:dyDescent="0.3">
      <c r="A2386" t="s">
        <v>96</v>
      </c>
      <c r="B2386" t="s">
        <v>97</v>
      </c>
      <c r="C2386" t="s">
        <v>93</v>
      </c>
      <c r="D2386" s="29">
        <v>45975</v>
      </c>
      <c r="E2386" s="161">
        <v>0</v>
      </c>
      <c r="F2386" s="161">
        <v>0</v>
      </c>
      <c r="G2386" s="161">
        <v>0</v>
      </c>
      <c r="H2386" s="161">
        <v>0</v>
      </c>
      <c r="R2386">
        <v>0</v>
      </c>
      <c r="S2386">
        <v>0</v>
      </c>
      <c r="T2386" s="194">
        <v>0</v>
      </c>
      <c r="U2386" t="s">
        <v>193</v>
      </c>
      <c r="V2386">
        <v>45627.313425925924</v>
      </c>
    </row>
    <row r="2387" spans="1:22" x14ac:dyDescent="0.3">
      <c r="A2387" t="s">
        <v>96</v>
      </c>
      <c r="B2387" t="s">
        <v>97</v>
      </c>
      <c r="C2387" t="s">
        <v>88</v>
      </c>
      <c r="D2387" s="29">
        <v>45975</v>
      </c>
      <c r="E2387" s="161">
        <v>0</v>
      </c>
      <c r="F2387" s="161">
        <v>0</v>
      </c>
      <c r="G2387" s="161">
        <v>1</v>
      </c>
      <c r="H2387" s="161">
        <v>1</v>
      </c>
      <c r="J2387">
        <v>0</v>
      </c>
      <c r="K2387">
        <v>0</v>
      </c>
      <c r="R2387">
        <v>114.701775</v>
      </c>
      <c r="S2387">
        <v>0</v>
      </c>
      <c r="T2387" s="194">
        <v>0</v>
      </c>
      <c r="U2387" t="s">
        <v>193</v>
      </c>
      <c r="V2387">
        <v>45627.313425925924</v>
      </c>
    </row>
    <row r="2388" spans="1:22" x14ac:dyDescent="0.3">
      <c r="A2388" t="s">
        <v>96</v>
      </c>
      <c r="B2388" t="s">
        <v>97</v>
      </c>
      <c r="C2388" t="s">
        <v>93</v>
      </c>
      <c r="D2388" s="29">
        <v>45976</v>
      </c>
      <c r="E2388" s="161">
        <v>0</v>
      </c>
      <c r="F2388" s="161">
        <v>0</v>
      </c>
      <c r="G2388" s="161">
        <v>0</v>
      </c>
      <c r="H2388" s="161">
        <v>0</v>
      </c>
      <c r="R2388">
        <v>0</v>
      </c>
      <c r="S2388">
        <v>0</v>
      </c>
      <c r="T2388" s="194">
        <v>0</v>
      </c>
      <c r="U2388" t="s">
        <v>193</v>
      </c>
      <c r="V2388">
        <v>45627.313437500001</v>
      </c>
    </row>
    <row r="2389" spans="1:22" x14ac:dyDescent="0.3">
      <c r="A2389" t="s">
        <v>96</v>
      </c>
      <c r="B2389" t="s">
        <v>97</v>
      </c>
      <c r="C2389" t="s">
        <v>88</v>
      </c>
      <c r="D2389" s="29">
        <v>45976</v>
      </c>
      <c r="E2389" s="161">
        <v>0</v>
      </c>
      <c r="F2389" s="161">
        <v>0</v>
      </c>
      <c r="G2389" s="161">
        <v>1</v>
      </c>
      <c r="H2389" s="161">
        <v>1</v>
      </c>
      <c r="J2389">
        <v>0</v>
      </c>
      <c r="K2389">
        <v>0</v>
      </c>
      <c r="R2389">
        <v>114.701775</v>
      </c>
      <c r="S2389">
        <v>0</v>
      </c>
      <c r="T2389" s="194">
        <v>0</v>
      </c>
      <c r="U2389" t="s">
        <v>193</v>
      </c>
      <c r="V2389">
        <v>45627.313425925924</v>
      </c>
    </row>
    <row r="2390" spans="1:22" x14ac:dyDescent="0.3">
      <c r="A2390" t="s">
        <v>96</v>
      </c>
      <c r="B2390" t="s">
        <v>97</v>
      </c>
      <c r="C2390" t="s">
        <v>93</v>
      </c>
      <c r="D2390" s="29">
        <v>45977</v>
      </c>
      <c r="E2390" s="161">
        <v>0</v>
      </c>
      <c r="F2390" s="161">
        <v>0</v>
      </c>
      <c r="G2390" s="161">
        <v>0</v>
      </c>
      <c r="H2390" s="161">
        <v>0</v>
      </c>
      <c r="R2390">
        <v>0</v>
      </c>
      <c r="S2390">
        <v>0</v>
      </c>
      <c r="T2390" s="194">
        <v>0</v>
      </c>
      <c r="U2390" t="s">
        <v>193</v>
      </c>
      <c r="V2390">
        <v>45627.313437500001</v>
      </c>
    </row>
    <row r="2391" spans="1:22" x14ac:dyDescent="0.3">
      <c r="A2391" t="s">
        <v>96</v>
      </c>
      <c r="B2391" t="s">
        <v>97</v>
      </c>
      <c r="C2391" t="s">
        <v>88</v>
      </c>
      <c r="D2391" s="29">
        <v>45977</v>
      </c>
      <c r="E2391" s="161">
        <v>0</v>
      </c>
      <c r="F2391" s="161">
        <v>0</v>
      </c>
      <c r="G2391" s="161">
        <v>1</v>
      </c>
      <c r="H2391" s="161">
        <v>1</v>
      </c>
      <c r="J2391">
        <v>0</v>
      </c>
      <c r="K2391">
        <v>0</v>
      </c>
      <c r="R2391">
        <v>114.701775</v>
      </c>
      <c r="S2391">
        <v>0</v>
      </c>
      <c r="T2391" s="194">
        <v>0</v>
      </c>
      <c r="U2391" t="s">
        <v>193</v>
      </c>
      <c r="V2391">
        <v>45627.313437500001</v>
      </c>
    </row>
    <row r="2392" spans="1:22" x14ac:dyDescent="0.3">
      <c r="A2392" t="s">
        <v>96</v>
      </c>
      <c r="B2392" t="s">
        <v>97</v>
      </c>
      <c r="C2392" t="s">
        <v>93</v>
      </c>
      <c r="D2392" s="29">
        <v>45978</v>
      </c>
      <c r="E2392" s="161">
        <v>0</v>
      </c>
      <c r="F2392" s="161">
        <v>0</v>
      </c>
      <c r="G2392" s="161">
        <v>0</v>
      </c>
      <c r="H2392" s="161">
        <v>0</v>
      </c>
      <c r="R2392">
        <v>0</v>
      </c>
      <c r="S2392">
        <v>0</v>
      </c>
      <c r="T2392" s="194">
        <v>0</v>
      </c>
      <c r="U2392" t="s">
        <v>193</v>
      </c>
      <c r="V2392">
        <v>45627.313437500001</v>
      </c>
    </row>
    <row r="2393" spans="1:22" x14ac:dyDescent="0.3">
      <c r="A2393" t="s">
        <v>96</v>
      </c>
      <c r="B2393" t="s">
        <v>97</v>
      </c>
      <c r="C2393" t="s">
        <v>88</v>
      </c>
      <c r="D2393" s="29">
        <v>45978</v>
      </c>
      <c r="E2393" s="161">
        <v>0</v>
      </c>
      <c r="F2393" s="161">
        <v>0</v>
      </c>
      <c r="G2393" s="161">
        <v>1</v>
      </c>
      <c r="H2393" s="161">
        <v>1</v>
      </c>
      <c r="J2393">
        <v>0</v>
      </c>
      <c r="K2393">
        <v>0</v>
      </c>
      <c r="R2393">
        <v>114.701775</v>
      </c>
      <c r="S2393">
        <v>0</v>
      </c>
      <c r="T2393" s="194">
        <v>0</v>
      </c>
      <c r="U2393" t="s">
        <v>193</v>
      </c>
      <c r="V2393">
        <v>45627.313437500001</v>
      </c>
    </row>
    <row r="2394" spans="1:22" x14ac:dyDescent="0.3">
      <c r="A2394" t="s">
        <v>96</v>
      </c>
      <c r="B2394" t="s">
        <v>97</v>
      </c>
      <c r="C2394" t="s">
        <v>93</v>
      </c>
      <c r="D2394" s="29">
        <v>45979</v>
      </c>
      <c r="E2394" s="161">
        <v>0</v>
      </c>
      <c r="F2394" s="161">
        <v>0</v>
      </c>
      <c r="G2394" s="161">
        <v>0</v>
      </c>
      <c r="H2394" s="161">
        <v>0</v>
      </c>
      <c r="R2394">
        <v>0</v>
      </c>
      <c r="S2394">
        <v>0</v>
      </c>
      <c r="T2394" s="194">
        <v>0</v>
      </c>
      <c r="U2394" t="s">
        <v>193</v>
      </c>
      <c r="V2394">
        <v>45627.313449074078</v>
      </c>
    </row>
    <row r="2395" spans="1:22" x14ac:dyDescent="0.3">
      <c r="A2395" t="s">
        <v>96</v>
      </c>
      <c r="B2395" t="s">
        <v>97</v>
      </c>
      <c r="C2395" t="s">
        <v>88</v>
      </c>
      <c r="D2395" s="29">
        <v>45979</v>
      </c>
      <c r="E2395" s="161">
        <v>0</v>
      </c>
      <c r="F2395" s="161">
        <v>0</v>
      </c>
      <c r="G2395" s="161">
        <v>1</v>
      </c>
      <c r="H2395" s="161">
        <v>1</v>
      </c>
      <c r="J2395">
        <v>0</v>
      </c>
      <c r="K2395">
        <v>0</v>
      </c>
      <c r="R2395">
        <v>114.701775</v>
      </c>
      <c r="S2395">
        <v>0</v>
      </c>
      <c r="T2395" s="194">
        <v>0</v>
      </c>
      <c r="U2395" t="s">
        <v>193</v>
      </c>
      <c r="V2395">
        <v>45627.313449074078</v>
      </c>
    </row>
    <row r="2396" spans="1:22" x14ac:dyDescent="0.3">
      <c r="A2396" t="s">
        <v>96</v>
      </c>
      <c r="B2396" t="s">
        <v>97</v>
      </c>
      <c r="C2396" t="s">
        <v>93</v>
      </c>
      <c r="D2396" s="29">
        <v>45980</v>
      </c>
      <c r="E2396" s="161">
        <v>0</v>
      </c>
      <c r="F2396" s="161">
        <v>0</v>
      </c>
      <c r="G2396" s="161">
        <v>0</v>
      </c>
      <c r="H2396" s="161">
        <v>0</v>
      </c>
      <c r="R2396">
        <v>0</v>
      </c>
      <c r="S2396">
        <v>0</v>
      </c>
      <c r="T2396" s="194">
        <v>0</v>
      </c>
      <c r="U2396" t="s">
        <v>193</v>
      </c>
      <c r="V2396">
        <v>45627.313449074078</v>
      </c>
    </row>
    <row r="2397" spans="1:22" x14ac:dyDescent="0.3">
      <c r="A2397" t="s">
        <v>96</v>
      </c>
      <c r="B2397" t="s">
        <v>97</v>
      </c>
      <c r="C2397" t="s">
        <v>88</v>
      </c>
      <c r="D2397" s="29">
        <v>45980</v>
      </c>
      <c r="E2397" s="161">
        <v>0</v>
      </c>
      <c r="F2397" s="161">
        <v>0</v>
      </c>
      <c r="G2397" s="161">
        <v>1</v>
      </c>
      <c r="H2397" s="161">
        <v>1</v>
      </c>
      <c r="J2397">
        <v>0</v>
      </c>
      <c r="K2397">
        <v>0</v>
      </c>
      <c r="R2397">
        <v>114.701775</v>
      </c>
      <c r="S2397">
        <v>0</v>
      </c>
      <c r="T2397" s="194">
        <v>0</v>
      </c>
      <c r="U2397" t="s">
        <v>193</v>
      </c>
      <c r="V2397">
        <v>45627.313449074078</v>
      </c>
    </row>
    <row r="2398" spans="1:22" x14ac:dyDescent="0.3">
      <c r="A2398" t="s">
        <v>96</v>
      </c>
      <c r="B2398" t="s">
        <v>97</v>
      </c>
      <c r="C2398" t="s">
        <v>93</v>
      </c>
      <c r="D2398" s="29">
        <v>45981</v>
      </c>
      <c r="E2398" s="161">
        <v>0</v>
      </c>
      <c r="F2398" s="161">
        <v>0</v>
      </c>
      <c r="G2398" s="161">
        <v>0</v>
      </c>
      <c r="H2398" s="161">
        <v>0</v>
      </c>
      <c r="R2398">
        <v>0</v>
      </c>
      <c r="S2398">
        <v>0</v>
      </c>
      <c r="T2398" s="194">
        <v>0</v>
      </c>
      <c r="U2398" t="s">
        <v>193</v>
      </c>
      <c r="V2398">
        <v>45627.313449074078</v>
      </c>
    </row>
    <row r="2399" spans="1:22" x14ac:dyDescent="0.3">
      <c r="A2399" t="s">
        <v>96</v>
      </c>
      <c r="B2399" t="s">
        <v>97</v>
      </c>
      <c r="C2399" t="s">
        <v>88</v>
      </c>
      <c r="D2399" s="29">
        <v>45981</v>
      </c>
      <c r="E2399" s="161">
        <v>0</v>
      </c>
      <c r="F2399" s="161">
        <v>0</v>
      </c>
      <c r="G2399" s="161">
        <v>1</v>
      </c>
      <c r="H2399" s="161">
        <v>1</v>
      </c>
      <c r="J2399">
        <v>0</v>
      </c>
      <c r="K2399">
        <v>0</v>
      </c>
      <c r="R2399">
        <v>114.701775</v>
      </c>
      <c r="S2399">
        <v>0</v>
      </c>
      <c r="T2399" s="194">
        <v>0</v>
      </c>
      <c r="U2399" t="s">
        <v>193</v>
      </c>
      <c r="V2399">
        <v>45627.313449074078</v>
      </c>
    </row>
    <row r="2400" spans="1:22" x14ac:dyDescent="0.3">
      <c r="A2400" t="s">
        <v>96</v>
      </c>
      <c r="B2400" t="s">
        <v>97</v>
      </c>
      <c r="C2400" t="s">
        <v>93</v>
      </c>
      <c r="D2400" s="29">
        <v>45982</v>
      </c>
      <c r="E2400" s="161">
        <v>0</v>
      </c>
      <c r="F2400" s="161">
        <v>0</v>
      </c>
      <c r="G2400" s="161">
        <v>0</v>
      </c>
      <c r="H2400" s="161">
        <v>0</v>
      </c>
      <c r="R2400">
        <v>0</v>
      </c>
      <c r="S2400">
        <v>0</v>
      </c>
      <c r="T2400" s="194">
        <v>0</v>
      </c>
      <c r="U2400" t="s">
        <v>193</v>
      </c>
      <c r="V2400">
        <v>45627.313460648147</v>
      </c>
    </row>
    <row r="2401" spans="1:22" x14ac:dyDescent="0.3">
      <c r="A2401" t="s">
        <v>96</v>
      </c>
      <c r="B2401" t="s">
        <v>97</v>
      </c>
      <c r="C2401" t="s">
        <v>88</v>
      </c>
      <c r="D2401" s="29">
        <v>45982</v>
      </c>
      <c r="E2401" s="161">
        <v>0</v>
      </c>
      <c r="F2401" s="161">
        <v>0</v>
      </c>
      <c r="G2401" s="161">
        <v>1</v>
      </c>
      <c r="H2401" s="161">
        <v>1</v>
      </c>
      <c r="J2401">
        <v>0</v>
      </c>
      <c r="K2401">
        <v>0</v>
      </c>
      <c r="R2401">
        <v>114.701775</v>
      </c>
      <c r="S2401">
        <v>0</v>
      </c>
      <c r="T2401" s="194">
        <v>0</v>
      </c>
      <c r="U2401" t="s">
        <v>193</v>
      </c>
      <c r="V2401">
        <v>45627.313449074078</v>
      </c>
    </row>
    <row r="2402" spans="1:22" x14ac:dyDescent="0.3">
      <c r="A2402" t="s">
        <v>96</v>
      </c>
      <c r="B2402" t="s">
        <v>97</v>
      </c>
      <c r="C2402" t="s">
        <v>93</v>
      </c>
      <c r="D2402" s="29">
        <v>45983</v>
      </c>
      <c r="E2402" s="161">
        <v>0</v>
      </c>
      <c r="F2402" s="161">
        <v>0</v>
      </c>
      <c r="G2402" s="161">
        <v>0</v>
      </c>
      <c r="H2402" s="161">
        <v>0</v>
      </c>
      <c r="R2402">
        <v>0</v>
      </c>
      <c r="S2402">
        <v>0</v>
      </c>
      <c r="T2402" s="194">
        <v>0</v>
      </c>
      <c r="U2402" t="s">
        <v>193</v>
      </c>
      <c r="V2402">
        <v>45627.313460648147</v>
      </c>
    </row>
    <row r="2403" spans="1:22" x14ac:dyDescent="0.3">
      <c r="A2403" t="s">
        <v>96</v>
      </c>
      <c r="B2403" t="s">
        <v>97</v>
      </c>
      <c r="C2403" t="s">
        <v>88</v>
      </c>
      <c r="D2403" s="29">
        <v>45983</v>
      </c>
      <c r="E2403" s="161">
        <v>0</v>
      </c>
      <c r="F2403" s="161">
        <v>0</v>
      </c>
      <c r="G2403" s="161">
        <v>1</v>
      </c>
      <c r="H2403" s="161">
        <v>1</v>
      </c>
      <c r="J2403">
        <v>0</v>
      </c>
      <c r="K2403">
        <v>0</v>
      </c>
      <c r="R2403">
        <v>114.701775</v>
      </c>
      <c r="S2403">
        <v>0</v>
      </c>
      <c r="T2403" s="194">
        <v>0</v>
      </c>
      <c r="U2403" t="s">
        <v>193</v>
      </c>
      <c r="V2403">
        <v>45627.313460648147</v>
      </c>
    </row>
    <row r="2404" spans="1:22" x14ac:dyDescent="0.3">
      <c r="A2404" t="s">
        <v>96</v>
      </c>
      <c r="B2404" t="s">
        <v>97</v>
      </c>
      <c r="C2404" t="s">
        <v>93</v>
      </c>
      <c r="D2404" s="29">
        <v>45984</v>
      </c>
      <c r="E2404" s="161">
        <v>0</v>
      </c>
      <c r="F2404" s="161">
        <v>0</v>
      </c>
      <c r="G2404" s="161">
        <v>0</v>
      </c>
      <c r="H2404" s="161">
        <v>0</v>
      </c>
      <c r="R2404">
        <v>0</v>
      </c>
      <c r="S2404">
        <v>0</v>
      </c>
      <c r="T2404" s="194">
        <v>0</v>
      </c>
      <c r="U2404" t="s">
        <v>193</v>
      </c>
      <c r="V2404">
        <v>45627.313460648147</v>
      </c>
    </row>
    <row r="2405" spans="1:22" x14ac:dyDescent="0.3">
      <c r="A2405" t="s">
        <v>96</v>
      </c>
      <c r="B2405" t="s">
        <v>97</v>
      </c>
      <c r="C2405" t="s">
        <v>88</v>
      </c>
      <c r="D2405" s="29">
        <v>45984</v>
      </c>
      <c r="E2405" s="161">
        <v>0</v>
      </c>
      <c r="F2405" s="161">
        <v>0</v>
      </c>
      <c r="G2405" s="161">
        <v>1</v>
      </c>
      <c r="H2405" s="161">
        <v>1</v>
      </c>
      <c r="J2405">
        <v>0</v>
      </c>
      <c r="K2405">
        <v>0</v>
      </c>
      <c r="R2405">
        <v>114.701775</v>
      </c>
      <c r="S2405">
        <v>0</v>
      </c>
      <c r="T2405" s="194">
        <v>0</v>
      </c>
      <c r="U2405" t="s">
        <v>193</v>
      </c>
      <c r="V2405">
        <v>45627.313460648147</v>
      </c>
    </row>
    <row r="2406" spans="1:22" x14ac:dyDescent="0.3">
      <c r="A2406" t="s">
        <v>96</v>
      </c>
      <c r="B2406" t="s">
        <v>97</v>
      </c>
      <c r="C2406" t="s">
        <v>93</v>
      </c>
      <c r="D2406" s="29">
        <v>45985</v>
      </c>
      <c r="E2406" s="161">
        <v>0</v>
      </c>
      <c r="F2406" s="161">
        <v>0</v>
      </c>
      <c r="G2406" s="161">
        <v>0</v>
      </c>
      <c r="H2406" s="161">
        <v>0</v>
      </c>
      <c r="R2406">
        <v>0</v>
      </c>
      <c r="S2406">
        <v>0</v>
      </c>
      <c r="T2406" s="194">
        <v>0</v>
      </c>
      <c r="U2406" t="s">
        <v>193</v>
      </c>
      <c r="V2406">
        <v>45627.313472222224</v>
      </c>
    </row>
    <row r="2407" spans="1:22" x14ac:dyDescent="0.3">
      <c r="A2407" t="s">
        <v>96</v>
      </c>
      <c r="B2407" t="s">
        <v>97</v>
      </c>
      <c r="C2407" t="s">
        <v>88</v>
      </c>
      <c r="D2407" s="29">
        <v>45985</v>
      </c>
      <c r="E2407" s="161">
        <v>0</v>
      </c>
      <c r="F2407" s="161">
        <v>0</v>
      </c>
      <c r="G2407" s="161">
        <v>1</v>
      </c>
      <c r="H2407" s="161">
        <v>1</v>
      </c>
      <c r="J2407">
        <v>0</v>
      </c>
      <c r="K2407">
        <v>0</v>
      </c>
      <c r="R2407">
        <v>114.701775</v>
      </c>
      <c r="S2407">
        <v>0</v>
      </c>
      <c r="T2407" s="194">
        <v>0</v>
      </c>
      <c r="U2407" t="s">
        <v>193</v>
      </c>
      <c r="V2407">
        <v>45627.313460648147</v>
      </c>
    </row>
    <row r="2408" spans="1:22" x14ac:dyDescent="0.3">
      <c r="A2408" t="s">
        <v>96</v>
      </c>
      <c r="B2408" t="s">
        <v>97</v>
      </c>
      <c r="C2408" t="s">
        <v>93</v>
      </c>
      <c r="D2408" s="29">
        <v>45986</v>
      </c>
      <c r="E2408" s="161">
        <v>0</v>
      </c>
      <c r="F2408" s="161">
        <v>0</v>
      </c>
      <c r="G2408" s="161">
        <v>0</v>
      </c>
      <c r="H2408" s="161">
        <v>0</v>
      </c>
      <c r="R2408">
        <v>0</v>
      </c>
      <c r="S2408">
        <v>0</v>
      </c>
      <c r="T2408" s="194">
        <v>0</v>
      </c>
      <c r="U2408" t="s">
        <v>193</v>
      </c>
      <c r="V2408">
        <v>45627.313472222224</v>
      </c>
    </row>
    <row r="2409" spans="1:22" x14ac:dyDescent="0.3">
      <c r="A2409" t="s">
        <v>96</v>
      </c>
      <c r="B2409" t="s">
        <v>97</v>
      </c>
      <c r="C2409" t="s">
        <v>88</v>
      </c>
      <c r="D2409" s="29">
        <v>45986</v>
      </c>
      <c r="E2409" s="161">
        <v>0</v>
      </c>
      <c r="F2409" s="161">
        <v>0</v>
      </c>
      <c r="G2409" s="161">
        <v>1</v>
      </c>
      <c r="H2409" s="161">
        <v>1</v>
      </c>
      <c r="J2409">
        <v>0</v>
      </c>
      <c r="K2409">
        <v>0</v>
      </c>
      <c r="R2409">
        <v>114.701775</v>
      </c>
      <c r="S2409">
        <v>0</v>
      </c>
      <c r="T2409" s="194">
        <v>0</v>
      </c>
      <c r="U2409" t="s">
        <v>193</v>
      </c>
      <c r="V2409">
        <v>45627.313472222224</v>
      </c>
    </row>
    <row r="2410" spans="1:22" x14ac:dyDescent="0.3">
      <c r="A2410" t="s">
        <v>96</v>
      </c>
      <c r="B2410" t="s">
        <v>97</v>
      </c>
      <c r="C2410" t="s">
        <v>93</v>
      </c>
      <c r="D2410" s="29">
        <v>45987</v>
      </c>
      <c r="E2410" s="161">
        <v>0</v>
      </c>
      <c r="F2410" s="161">
        <v>0</v>
      </c>
      <c r="G2410" s="161">
        <v>0</v>
      </c>
      <c r="H2410" s="161">
        <v>0</v>
      </c>
      <c r="R2410">
        <v>0</v>
      </c>
      <c r="S2410">
        <v>0</v>
      </c>
      <c r="T2410" s="194">
        <v>0</v>
      </c>
      <c r="U2410" t="s">
        <v>193</v>
      </c>
      <c r="V2410">
        <v>45627.313472222224</v>
      </c>
    </row>
    <row r="2411" spans="1:22" x14ac:dyDescent="0.3">
      <c r="A2411" t="s">
        <v>96</v>
      </c>
      <c r="B2411" t="s">
        <v>97</v>
      </c>
      <c r="C2411" t="s">
        <v>88</v>
      </c>
      <c r="D2411" s="29">
        <v>45987</v>
      </c>
      <c r="E2411" s="161">
        <v>0</v>
      </c>
      <c r="F2411" s="161">
        <v>0</v>
      </c>
      <c r="G2411" s="161">
        <v>1</v>
      </c>
      <c r="H2411" s="161">
        <v>1</v>
      </c>
      <c r="J2411">
        <v>0</v>
      </c>
      <c r="K2411">
        <v>0</v>
      </c>
      <c r="R2411">
        <v>114.701775</v>
      </c>
      <c r="S2411">
        <v>0</v>
      </c>
      <c r="T2411" s="194">
        <v>0</v>
      </c>
      <c r="U2411" t="s">
        <v>193</v>
      </c>
      <c r="V2411">
        <v>45627.313472222224</v>
      </c>
    </row>
    <row r="2412" spans="1:22" x14ac:dyDescent="0.3">
      <c r="A2412" t="s">
        <v>96</v>
      </c>
      <c r="B2412" t="s">
        <v>97</v>
      </c>
      <c r="C2412" t="s">
        <v>93</v>
      </c>
      <c r="D2412" s="29">
        <v>45988</v>
      </c>
      <c r="E2412" s="161">
        <v>0</v>
      </c>
      <c r="F2412" s="161">
        <v>0</v>
      </c>
      <c r="G2412" s="161">
        <v>0</v>
      </c>
      <c r="H2412" s="161">
        <v>0</v>
      </c>
      <c r="R2412">
        <v>0</v>
      </c>
      <c r="S2412">
        <v>0</v>
      </c>
      <c r="T2412" s="194">
        <v>0</v>
      </c>
      <c r="U2412" t="s">
        <v>193</v>
      </c>
      <c r="V2412">
        <v>45627.313483796293</v>
      </c>
    </row>
    <row r="2413" spans="1:22" x14ac:dyDescent="0.3">
      <c r="A2413" t="s">
        <v>96</v>
      </c>
      <c r="B2413" t="s">
        <v>97</v>
      </c>
      <c r="C2413" t="s">
        <v>88</v>
      </c>
      <c r="D2413" s="29">
        <v>45988</v>
      </c>
      <c r="E2413" s="161">
        <v>0</v>
      </c>
      <c r="F2413" s="161">
        <v>0</v>
      </c>
      <c r="G2413" s="161">
        <v>1</v>
      </c>
      <c r="H2413" s="161">
        <v>1</v>
      </c>
      <c r="J2413">
        <v>0</v>
      </c>
      <c r="K2413">
        <v>0</v>
      </c>
      <c r="R2413">
        <v>114.701775</v>
      </c>
      <c r="S2413">
        <v>0</v>
      </c>
      <c r="T2413" s="194">
        <v>0</v>
      </c>
      <c r="U2413" t="s">
        <v>193</v>
      </c>
      <c r="V2413">
        <v>45627.313483796293</v>
      </c>
    </row>
    <row r="2414" spans="1:22" x14ac:dyDescent="0.3">
      <c r="A2414" t="s">
        <v>96</v>
      </c>
      <c r="B2414" t="s">
        <v>97</v>
      </c>
      <c r="C2414" t="s">
        <v>93</v>
      </c>
      <c r="D2414" s="29">
        <v>45989</v>
      </c>
      <c r="E2414" s="161">
        <v>0</v>
      </c>
      <c r="F2414" s="161">
        <v>0</v>
      </c>
      <c r="G2414" s="161">
        <v>0</v>
      </c>
      <c r="H2414" s="161">
        <v>0</v>
      </c>
      <c r="R2414">
        <v>0</v>
      </c>
      <c r="S2414">
        <v>0</v>
      </c>
      <c r="T2414" s="194">
        <v>0</v>
      </c>
      <c r="U2414" t="s">
        <v>193</v>
      </c>
      <c r="V2414">
        <v>45627.313483796293</v>
      </c>
    </row>
    <row r="2415" spans="1:22" x14ac:dyDescent="0.3">
      <c r="A2415" t="s">
        <v>96</v>
      </c>
      <c r="B2415" t="s">
        <v>97</v>
      </c>
      <c r="C2415" t="s">
        <v>88</v>
      </c>
      <c r="D2415" s="29">
        <v>45989</v>
      </c>
      <c r="E2415" s="161">
        <v>0</v>
      </c>
      <c r="F2415" s="161">
        <v>0</v>
      </c>
      <c r="G2415" s="161">
        <v>1</v>
      </c>
      <c r="H2415" s="161">
        <v>1</v>
      </c>
      <c r="J2415">
        <v>0</v>
      </c>
      <c r="K2415">
        <v>0</v>
      </c>
      <c r="R2415">
        <v>114.701775</v>
      </c>
      <c r="S2415">
        <v>0</v>
      </c>
      <c r="T2415" s="194">
        <v>0</v>
      </c>
      <c r="U2415" t="s">
        <v>193</v>
      </c>
      <c r="V2415">
        <v>45627.313483796293</v>
      </c>
    </row>
    <row r="2416" spans="1:22" x14ac:dyDescent="0.3">
      <c r="A2416" t="s">
        <v>96</v>
      </c>
      <c r="B2416" t="s">
        <v>97</v>
      </c>
      <c r="C2416" t="s">
        <v>93</v>
      </c>
      <c r="D2416" s="29">
        <v>45990</v>
      </c>
      <c r="E2416" s="161">
        <v>0</v>
      </c>
      <c r="F2416" s="161">
        <v>0</v>
      </c>
      <c r="G2416" s="161">
        <v>0</v>
      </c>
      <c r="H2416" s="161">
        <v>0</v>
      </c>
      <c r="R2416">
        <v>0</v>
      </c>
      <c r="S2416">
        <v>0</v>
      </c>
      <c r="T2416" s="194">
        <v>0</v>
      </c>
      <c r="U2416" t="s">
        <v>193</v>
      </c>
      <c r="V2416">
        <v>45627.313483796293</v>
      </c>
    </row>
    <row r="2417" spans="1:22" x14ac:dyDescent="0.3">
      <c r="A2417" t="s">
        <v>96</v>
      </c>
      <c r="B2417" t="s">
        <v>97</v>
      </c>
      <c r="C2417" t="s">
        <v>88</v>
      </c>
      <c r="D2417" s="29">
        <v>45990</v>
      </c>
      <c r="E2417" s="161">
        <v>0</v>
      </c>
      <c r="F2417" s="161">
        <v>0</v>
      </c>
      <c r="G2417" s="161">
        <v>0</v>
      </c>
      <c r="H2417" s="161">
        <v>0</v>
      </c>
      <c r="R2417">
        <v>114.701775</v>
      </c>
      <c r="S2417">
        <v>114.701775</v>
      </c>
      <c r="T2417" s="194">
        <v>114.701775</v>
      </c>
      <c r="U2417" t="s">
        <v>193</v>
      </c>
      <c r="V2417">
        <v>45627.31349537037</v>
      </c>
    </row>
    <row r="2418" spans="1:22" x14ac:dyDescent="0.3">
      <c r="A2418" t="s">
        <v>96</v>
      </c>
      <c r="B2418" t="s">
        <v>97</v>
      </c>
      <c r="C2418" t="s">
        <v>93</v>
      </c>
      <c r="D2418" s="29">
        <v>45991</v>
      </c>
      <c r="E2418" s="161">
        <v>0</v>
      </c>
      <c r="F2418" s="161">
        <v>0</v>
      </c>
      <c r="G2418" s="161">
        <v>0</v>
      </c>
      <c r="H2418" s="161">
        <v>0</v>
      </c>
      <c r="R2418">
        <v>0</v>
      </c>
      <c r="S2418">
        <v>0</v>
      </c>
      <c r="T2418" s="194">
        <v>0</v>
      </c>
      <c r="U2418" t="s">
        <v>193</v>
      </c>
      <c r="V2418">
        <v>45627.31349537037</v>
      </c>
    </row>
    <row r="2419" spans="1:22" x14ac:dyDescent="0.3">
      <c r="A2419" t="s">
        <v>96</v>
      </c>
      <c r="B2419" t="s">
        <v>97</v>
      </c>
      <c r="C2419" t="s">
        <v>88</v>
      </c>
      <c r="D2419" s="29">
        <v>45991</v>
      </c>
      <c r="E2419" s="161">
        <v>0</v>
      </c>
      <c r="F2419" s="161">
        <v>0</v>
      </c>
      <c r="G2419" s="161">
        <v>0</v>
      </c>
      <c r="H2419" s="161">
        <v>0</v>
      </c>
      <c r="R2419">
        <v>114.701775</v>
      </c>
      <c r="S2419">
        <v>114.701775</v>
      </c>
      <c r="T2419" s="194">
        <v>114.701775</v>
      </c>
      <c r="U2419" t="s">
        <v>193</v>
      </c>
      <c r="V2419">
        <v>45627.31349537037</v>
      </c>
    </row>
    <row r="2420" spans="1:22" x14ac:dyDescent="0.3">
      <c r="A2420" t="s">
        <v>96</v>
      </c>
      <c r="B2420" t="s">
        <v>97</v>
      </c>
      <c r="C2420" t="s">
        <v>93</v>
      </c>
      <c r="D2420" s="29">
        <v>45992</v>
      </c>
      <c r="E2420" s="161">
        <v>0</v>
      </c>
      <c r="F2420" s="161">
        <v>0</v>
      </c>
      <c r="G2420" s="161">
        <v>0</v>
      </c>
      <c r="H2420" s="161">
        <v>0</v>
      </c>
      <c r="R2420">
        <v>0</v>
      </c>
      <c r="S2420">
        <v>0</v>
      </c>
      <c r="T2420" s="194">
        <v>0</v>
      </c>
      <c r="U2420" t="s">
        <v>193</v>
      </c>
      <c r="V2420">
        <v>45658.313356481478</v>
      </c>
    </row>
    <row r="2421" spans="1:22" x14ac:dyDescent="0.3">
      <c r="A2421" t="s">
        <v>96</v>
      </c>
      <c r="B2421" t="s">
        <v>97</v>
      </c>
      <c r="C2421" t="s">
        <v>88</v>
      </c>
      <c r="D2421" s="29">
        <v>45992</v>
      </c>
      <c r="E2421" s="161">
        <v>0</v>
      </c>
      <c r="F2421" s="161">
        <v>0</v>
      </c>
      <c r="G2421" s="161">
        <v>0</v>
      </c>
      <c r="H2421" s="161">
        <v>0</v>
      </c>
      <c r="R2421">
        <v>114.701775</v>
      </c>
      <c r="S2421">
        <v>114.701775</v>
      </c>
      <c r="T2421" s="194">
        <v>114.701775</v>
      </c>
      <c r="U2421" t="s">
        <v>193</v>
      </c>
      <c r="V2421">
        <v>45658.313356481478</v>
      </c>
    </row>
    <row r="2422" spans="1:22" x14ac:dyDescent="0.3">
      <c r="A2422" t="s">
        <v>96</v>
      </c>
      <c r="B2422" t="s">
        <v>97</v>
      </c>
      <c r="C2422" t="s">
        <v>93</v>
      </c>
      <c r="D2422" s="29">
        <v>45993</v>
      </c>
      <c r="E2422" s="161">
        <v>0</v>
      </c>
      <c r="F2422" s="161">
        <v>0</v>
      </c>
      <c r="G2422" s="161">
        <v>0</v>
      </c>
      <c r="H2422" s="161">
        <v>0</v>
      </c>
      <c r="R2422">
        <v>0</v>
      </c>
      <c r="S2422">
        <v>0</v>
      </c>
      <c r="T2422" s="194">
        <v>0</v>
      </c>
      <c r="U2422" t="s">
        <v>193</v>
      </c>
      <c r="V2422">
        <v>45658.3128125</v>
      </c>
    </row>
    <row r="2423" spans="1:22" x14ac:dyDescent="0.3">
      <c r="A2423" t="s">
        <v>96</v>
      </c>
      <c r="B2423" t="s">
        <v>97</v>
      </c>
      <c r="C2423" t="s">
        <v>88</v>
      </c>
      <c r="D2423" s="29">
        <v>45993</v>
      </c>
      <c r="E2423" s="161">
        <v>0</v>
      </c>
      <c r="F2423" s="161">
        <v>0</v>
      </c>
      <c r="G2423" s="161">
        <v>0</v>
      </c>
      <c r="H2423" s="161">
        <v>0</v>
      </c>
      <c r="R2423">
        <v>114.701775</v>
      </c>
      <c r="S2423">
        <v>114.701775</v>
      </c>
      <c r="T2423" s="194">
        <v>114.701775</v>
      </c>
      <c r="U2423" t="s">
        <v>193</v>
      </c>
      <c r="V2423">
        <v>45658.312893518516</v>
      </c>
    </row>
    <row r="2424" spans="1:22" x14ac:dyDescent="0.3">
      <c r="A2424" t="s">
        <v>96</v>
      </c>
      <c r="B2424" t="s">
        <v>97</v>
      </c>
      <c r="C2424" t="s">
        <v>93</v>
      </c>
      <c r="D2424" s="29">
        <v>45994</v>
      </c>
      <c r="E2424" s="161">
        <v>0</v>
      </c>
      <c r="F2424" s="161">
        <v>0</v>
      </c>
      <c r="G2424" s="161">
        <v>0</v>
      </c>
      <c r="H2424" s="161">
        <v>0</v>
      </c>
      <c r="R2424">
        <v>0</v>
      </c>
      <c r="S2424">
        <v>0</v>
      </c>
      <c r="T2424" s="194">
        <v>0</v>
      </c>
      <c r="U2424" t="s">
        <v>193</v>
      </c>
      <c r="V2424">
        <v>45658.313252314816</v>
      </c>
    </row>
    <row r="2425" spans="1:22" x14ac:dyDescent="0.3">
      <c r="A2425" t="s">
        <v>96</v>
      </c>
      <c r="B2425" t="s">
        <v>97</v>
      </c>
      <c r="C2425" t="s">
        <v>88</v>
      </c>
      <c r="D2425" s="29">
        <v>45994</v>
      </c>
      <c r="E2425" s="161">
        <v>0</v>
      </c>
      <c r="F2425" s="161">
        <v>0</v>
      </c>
      <c r="G2425" s="161">
        <v>0</v>
      </c>
      <c r="H2425" s="161">
        <v>0</v>
      </c>
      <c r="R2425">
        <v>114.701775</v>
      </c>
      <c r="S2425">
        <v>114.701775</v>
      </c>
      <c r="T2425" s="194">
        <v>114.701775</v>
      </c>
      <c r="U2425" t="s">
        <v>193</v>
      </c>
      <c r="V2425">
        <v>45658.313252314816</v>
      </c>
    </row>
    <row r="2426" spans="1:22" x14ac:dyDescent="0.3">
      <c r="A2426" t="s">
        <v>96</v>
      </c>
      <c r="B2426" t="s">
        <v>97</v>
      </c>
      <c r="C2426" t="s">
        <v>93</v>
      </c>
      <c r="D2426" s="29">
        <v>45995</v>
      </c>
      <c r="E2426" s="161">
        <v>0</v>
      </c>
      <c r="F2426" s="161">
        <v>0</v>
      </c>
      <c r="G2426" s="161">
        <v>0</v>
      </c>
      <c r="H2426" s="161">
        <v>0</v>
      </c>
      <c r="R2426">
        <v>0</v>
      </c>
      <c r="S2426">
        <v>0</v>
      </c>
      <c r="T2426" s="194">
        <v>0</v>
      </c>
      <c r="U2426" t="s">
        <v>193</v>
      </c>
      <c r="V2426">
        <v>45658.313333333332</v>
      </c>
    </row>
    <row r="2427" spans="1:22" x14ac:dyDescent="0.3">
      <c r="A2427" t="s">
        <v>96</v>
      </c>
      <c r="B2427" t="s">
        <v>97</v>
      </c>
      <c r="C2427" t="s">
        <v>88</v>
      </c>
      <c r="D2427" s="29">
        <v>45995</v>
      </c>
      <c r="E2427" s="161">
        <v>0</v>
      </c>
      <c r="F2427" s="161">
        <v>0</v>
      </c>
      <c r="G2427" s="161">
        <v>0</v>
      </c>
      <c r="H2427" s="161">
        <v>0</v>
      </c>
      <c r="R2427">
        <v>114.701775</v>
      </c>
      <c r="S2427">
        <v>114.701775</v>
      </c>
      <c r="T2427" s="194">
        <v>114.701775</v>
      </c>
      <c r="U2427" t="s">
        <v>193</v>
      </c>
      <c r="V2427">
        <v>45658.313356481478</v>
      </c>
    </row>
    <row r="2428" spans="1:22" x14ac:dyDescent="0.3">
      <c r="A2428" t="s">
        <v>96</v>
      </c>
      <c r="B2428" t="s">
        <v>97</v>
      </c>
      <c r="C2428" t="s">
        <v>93</v>
      </c>
      <c r="D2428" s="29">
        <v>45996</v>
      </c>
      <c r="E2428" s="161">
        <v>0</v>
      </c>
      <c r="F2428" s="161">
        <v>0</v>
      </c>
      <c r="G2428" s="161">
        <v>0</v>
      </c>
      <c r="H2428" s="161">
        <v>0</v>
      </c>
      <c r="R2428">
        <v>0</v>
      </c>
      <c r="S2428">
        <v>0</v>
      </c>
      <c r="T2428" s="194">
        <v>0</v>
      </c>
      <c r="U2428" t="s">
        <v>193</v>
      </c>
      <c r="V2428">
        <v>45658.313379629632</v>
      </c>
    </row>
    <row r="2429" spans="1:22" x14ac:dyDescent="0.3">
      <c r="A2429" t="s">
        <v>96</v>
      </c>
      <c r="B2429" t="s">
        <v>97</v>
      </c>
      <c r="C2429" t="s">
        <v>88</v>
      </c>
      <c r="D2429" s="29">
        <v>45996</v>
      </c>
      <c r="E2429" s="161">
        <v>0</v>
      </c>
      <c r="F2429" s="161">
        <v>0</v>
      </c>
      <c r="G2429" s="161">
        <v>0</v>
      </c>
      <c r="H2429" s="161">
        <v>0</v>
      </c>
      <c r="R2429">
        <v>114.701775</v>
      </c>
      <c r="S2429">
        <v>114.701775</v>
      </c>
      <c r="T2429" s="194">
        <v>114.701775</v>
      </c>
      <c r="U2429" t="s">
        <v>193</v>
      </c>
      <c r="V2429">
        <v>45658.313298611109</v>
      </c>
    </row>
    <row r="2430" spans="1:22" x14ac:dyDescent="0.3">
      <c r="A2430" t="s">
        <v>96</v>
      </c>
      <c r="B2430" t="s">
        <v>97</v>
      </c>
      <c r="C2430" t="s">
        <v>93</v>
      </c>
      <c r="D2430" s="29">
        <v>45997</v>
      </c>
      <c r="E2430" s="161">
        <v>0</v>
      </c>
      <c r="F2430" s="161">
        <v>0</v>
      </c>
      <c r="G2430" s="161">
        <v>0</v>
      </c>
      <c r="H2430" s="161">
        <v>0</v>
      </c>
      <c r="R2430">
        <v>0</v>
      </c>
      <c r="S2430">
        <v>0</v>
      </c>
      <c r="T2430" s="194">
        <v>0</v>
      </c>
      <c r="U2430" t="s">
        <v>193</v>
      </c>
      <c r="V2430">
        <v>45658.313356481478</v>
      </c>
    </row>
    <row r="2431" spans="1:22" x14ac:dyDescent="0.3">
      <c r="A2431" t="s">
        <v>96</v>
      </c>
      <c r="B2431" t="s">
        <v>97</v>
      </c>
      <c r="C2431" t="s">
        <v>88</v>
      </c>
      <c r="D2431" s="29">
        <v>45997</v>
      </c>
      <c r="E2431" s="161">
        <v>0</v>
      </c>
      <c r="F2431" s="161">
        <v>0</v>
      </c>
      <c r="G2431" s="161">
        <v>0</v>
      </c>
      <c r="H2431" s="161">
        <v>0</v>
      </c>
      <c r="R2431">
        <v>114.701775</v>
      </c>
      <c r="S2431">
        <v>114.701775</v>
      </c>
      <c r="T2431" s="194">
        <v>114.701775</v>
      </c>
      <c r="U2431" t="s">
        <v>193</v>
      </c>
      <c r="V2431">
        <v>45658.313356481478</v>
      </c>
    </row>
    <row r="2432" spans="1:22" x14ac:dyDescent="0.3">
      <c r="A2432" t="s">
        <v>96</v>
      </c>
      <c r="B2432" t="s">
        <v>97</v>
      </c>
      <c r="C2432" t="s">
        <v>93</v>
      </c>
      <c r="D2432" s="29">
        <v>45998</v>
      </c>
      <c r="E2432" s="161">
        <v>0</v>
      </c>
      <c r="F2432" s="161">
        <v>0</v>
      </c>
      <c r="G2432" s="161">
        <v>0</v>
      </c>
      <c r="H2432" s="161">
        <v>0</v>
      </c>
      <c r="R2432">
        <v>0</v>
      </c>
      <c r="S2432">
        <v>0</v>
      </c>
      <c r="T2432" s="194">
        <v>0</v>
      </c>
      <c r="U2432" t="s">
        <v>193</v>
      </c>
      <c r="V2432">
        <v>45658.313368055555</v>
      </c>
    </row>
    <row r="2433" spans="1:22" x14ac:dyDescent="0.3">
      <c r="A2433" t="s">
        <v>96</v>
      </c>
      <c r="B2433" t="s">
        <v>97</v>
      </c>
      <c r="C2433" t="s">
        <v>88</v>
      </c>
      <c r="D2433" s="29">
        <v>45998</v>
      </c>
      <c r="E2433" s="161">
        <v>0</v>
      </c>
      <c r="F2433" s="161">
        <v>0</v>
      </c>
      <c r="G2433" s="161">
        <v>0</v>
      </c>
      <c r="H2433" s="161">
        <v>0</v>
      </c>
      <c r="R2433">
        <v>114.701775</v>
      </c>
      <c r="S2433">
        <v>114.701775</v>
      </c>
      <c r="T2433" s="194">
        <v>114.701775</v>
      </c>
      <c r="U2433" t="s">
        <v>193</v>
      </c>
      <c r="V2433">
        <v>45658.313379629632</v>
      </c>
    </row>
    <row r="2434" spans="1:22" x14ac:dyDescent="0.3">
      <c r="A2434" t="s">
        <v>96</v>
      </c>
      <c r="B2434" t="s">
        <v>97</v>
      </c>
      <c r="C2434" t="s">
        <v>93</v>
      </c>
      <c r="D2434" s="29">
        <v>45999</v>
      </c>
      <c r="E2434" s="161">
        <v>0</v>
      </c>
      <c r="F2434" s="161">
        <v>0</v>
      </c>
      <c r="G2434" s="161">
        <v>0</v>
      </c>
      <c r="H2434" s="161">
        <v>0</v>
      </c>
      <c r="R2434">
        <v>0</v>
      </c>
      <c r="S2434">
        <v>0</v>
      </c>
      <c r="T2434" s="194">
        <v>0</v>
      </c>
      <c r="U2434" t="s">
        <v>193</v>
      </c>
      <c r="V2434">
        <v>45658.313368055555</v>
      </c>
    </row>
    <row r="2435" spans="1:22" x14ac:dyDescent="0.3">
      <c r="A2435" t="s">
        <v>96</v>
      </c>
      <c r="B2435" t="s">
        <v>97</v>
      </c>
      <c r="C2435" t="s">
        <v>88</v>
      </c>
      <c r="D2435" s="29">
        <v>45999</v>
      </c>
      <c r="E2435" s="161">
        <v>0</v>
      </c>
      <c r="F2435" s="161">
        <v>0</v>
      </c>
      <c r="G2435" s="161">
        <v>0</v>
      </c>
      <c r="H2435" s="161">
        <v>0</v>
      </c>
      <c r="R2435">
        <v>114.701775</v>
      </c>
      <c r="S2435">
        <v>114.701775</v>
      </c>
      <c r="T2435" s="194">
        <v>114.701775</v>
      </c>
      <c r="U2435" t="s">
        <v>193</v>
      </c>
      <c r="V2435">
        <v>45658.313368055555</v>
      </c>
    </row>
    <row r="2436" spans="1:22" x14ac:dyDescent="0.3">
      <c r="A2436" t="s">
        <v>96</v>
      </c>
      <c r="B2436" t="s">
        <v>97</v>
      </c>
      <c r="C2436" t="s">
        <v>93</v>
      </c>
      <c r="D2436" s="29">
        <v>46000</v>
      </c>
      <c r="E2436" s="161">
        <v>0</v>
      </c>
      <c r="F2436" s="161">
        <v>0</v>
      </c>
      <c r="G2436" s="161">
        <v>0</v>
      </c>
      <c r="H2436" s="161">
        <v>0</v>
      </c>
      <c r="R2436">
        <v>0</v>
      </c>
      <c r="S2436">
        <v>0</v>
      </c>
      <c r="T2436" s="194">
        <v>0</v>
      </c>
      <c r="U2436" t="s">
        <v>193</v>
      </c>
      <c r="V2436">
        <v>45658.313379629632</v>
      </c>
    </row>
    <row r="2437" spans="1:22" x14ac:dyDescent="0.3">
      <c r="A2437" t="s">
        <v>96</v>
      </c>
      <c r="B2437" t="s">
        <v>97</v>
      </c>
      <c r="C2437" t="s">
        <v>88</v>
      </c>
      <c r="D2437" s="29">
        <v>46000</v>
      </c>
      <c r="E2437" s="161">
        <v>0</v>
      </c>
      <c r="F2437" s="161">
        <v>0</v>
      </c>
      <c r="G2437" s="161">
        <v>0</v>
      </c>
      <c r="H2437" s="161">
        <v>0</v>
      </c>
      <c r="R2437">
        <v>114.701775</v>
      </c>
      <c r="S2437">
        <v>114.701775</v>
      </c>
      <c r="T2437" s="194">
        <v>114.701775</v>
      </c>
      <c r="U2437" t="s">
        <v>193</v>
      </c>
      <c r="V2437">
        <v>45658.313368055555</v>
      </c>
    </row>
    <row r="2438" spans="1:22" x14ac:dyDescent="0.3">
      <c r="A2438" t="s">
        <v>96</v>
      </c>
      <c r="B2438" t="s">
        <v>97</v>
      </c>
      <c r="C2438" t="s">
        <v>93</v>
      </c>
      <c r="D2438" s="29">
        <v>46001</v>
      </c>
      <c r="E2438" s="161">
        <v>0</v>
      </c>
      <c r="F2438" s="161">
        <v>0</v>
      </c>
      <c r="G2438" s="161">
        <v>0</v>
      </c>
      <c r="H2438" s="161">
        <v>0</v>
      </c>
      <c r="R2438">
        <v>0</v>
      </c>
      <c r="S2438">
        <v>0</v>
      </c>
      <c r="T2438" s="194">
        <v>0</v>
      </c>
      <c r="U2438" t="s">
        <v>193</v>
      </c>
      <c r="V2438">
        <v>45658.313379629632</v>
      </c>
    </row>
    <row r="2439" spans="1:22" x14ac:dyDescent="0.3">
      <c r="A2439" t="s">
        <v>96</v>
      </c>
      <c r="B2439" t="s">
        <v>97</v>
      </c>
      <c r="C2439" t="s">
        <v>88</v>
      </c>
      <c r="D2439" s="29">
        <v>46001</v>
      </c>
      <c r="E2439" s="161">
        <v>0</v>
      </c>
      <c r="F2439" s="161">
        <v>0</v>
      </c>
      <c r="G2439" s="161">
        <v>0</v>
      </c>
      <c r="H2439" s="161">
        <v>0</v>
      </c>
      <c r="R2439">
        <v>114.701775</v>
      </c>
      <c r="S2439">
        <v>114.701775</v>
      </c>
      <c r="T2439" s="194">
        <v>114.701775</v>
      </c>
      <c r="U2439" t="s">
        <v>193</v>
      </c>
      <c r="V2439">
        <v>45658.313368055555</v>
      </c>
    </row>
    <row r="2440" spans="1:22" x14ac:dyDescent="0.3">
      <c r="A2440" t="s">
        <v>96</v>
      </c>
      <c r="B2440" t="s">
        <v>97</v>
      </c>
      <c r="C2440" t="s">
        <v>93</v>
      </c>
      <c r="D2440" s="29">
        <v>46002</v>
      </c>
      <c r="E2440" s="161">
        <v>0</v>
      </c>
      <c r="F2440" s="161">
        <v>0</v>
      </c>
      <c r="G2440" s="161">
        <v>0</v>
      </c>
      <c r="H2440" s="161">
        <v>0</v>
      </c>
      <c r="R2440">
        <v>0</v>
      </c>
      <c r="S2440">
        <v>0</v>
      </c>
      <c r="T2440" s="194">
        <v>0</v>
      </c>
      <c r="U2440" t="s">
        <v>193</v>
      </c>
      <c r="V2440">
        <v>45658.313379629632</v>
      </c>
    </row>
    <row r="2441" spans="1:22" x14ac:dyDescent="0.3">
      <c r="A2441" t="s">
        <v>96</v>
      </c>
      <c r="B2441" t="s">
        <v>97</v>
      </c>
      <c r="C2441" t="s">
        <v>88</v>
      </c>
      <c r="D2441" s="29">
        <v>46002</v>
      </c>
      <c r="E2441" s="161">
        <v>0</v>
      </c>
      <c r="F2441" s="161">
        <v>0</v>
      </c>
      <c r="G2441" s="161">
        <v>0</v>
      </c>
      <c r="H2441" s="161">
        <v>0</v>
      </c>
      <c r="R2441">
        <v>114.701775</v>
      </c>
      <c r="S2441">
        <v>114.701775</v>
      </c>
      <c r="T2441" s="194">
        <v>114.701775</v>
      </c>
      <c r="U2441" t="s">
        <v>193</v>
      </c>
      <c r="V2441">
        <v>45658.313379629632</v>
      </c>
    </row>
    <row r="2442" spans="1:22" x14ac:dyDescent="0.3">
      <c r="A2442" t="s">
        <v>96</v>
      </c>
      <c r="B2442" t="s">
        <v>97</v>
      </c>
      <c r="C2442" t="s">
        <v>93</v>
      </c>
      <c r="D2442" s="29">
        <v>46003</v>
      </c>
      <c r="E2442" s="161">
        <v>0</v>
      </c>
      <c r="F2442" s="161">
        <v>0</v>
      </c>
      <c r="G2442" s="161">
        <v>0</v>
      </c>
      <c r="H2442" s="161">
        <v>0</v>
      </c>
      <c r="R2442">
        <v>0</v>
      </c>
      <c r="S2442">
        <v>0</v>
      </c>
      <c r="T2442" s="194">
        <v>0</v>
      </c>
      <c r="U2442" t="s">
        <v>193</v>
      </c>
      <c r="V2442">
        <v>45658.313379629632</v>
      </c>
    </row>
    <row r="2443" spans="1:22" x14ac:dyDescent="0.3">
      <c r="A2443" t="s">
        <v>96</v>
      </c>
      <c r="B2443" t="s">
        <v>97</v>
      </c>
      <c r="C2443" t="s">
        <v>88</v>
      </c>
      <c r="D2443" s="29">
        <v>46003</v>
      </c>
      <c r="E2443" s="161">
        <v>0</v>
      </c>
      <c r="F2443" s="161">
        <v>0</v>
      </c>
      <c r="G2443" s="161">
        <v>0</v>
      </c>
      <c r="H2443" s="161">
        <v>0</v>
      </c>
      <c r="R2443">
        <v>114.701775</v>
      </c>
      <c r="S2443">
        <v>114.701775</v>
      </c>
      <c r="T2443" s="194">
        <v>114.701775</v>
      </c>
      <c r="U2443" t="s">
        <v>193</v>
      </c>
      <c r="V2443">
        <v>45658.313379629632</v>
      </c>
    </row>
    <row r="2444" spans="1:22" x14ac:dyDescent="0.3">
      <c r="A2444" t="s">
        <v>96</v>
      </c>
      <c r="B2444" t="s">
        <v>97</v>
      </c>
      <c r="C2444" t="s">
        <v>93</v>
      </c>
      <c r="D2444" s="29">
        <v>46004</v>
      </c>
      <c r="E2444" s="161">
        <v>0</v>
      </c>
      <c r="F2444" s="161">
        <v>0</v>
      </c>
      <c r="G2444" s="161">
        <v>0</v>
      </c>
      <c r="H2444" s="161">
        <v>0</v>
      </c>
      <c r="R2444">
        <v>0</v>
      </c>
      <c r="S2444">
        <v>0</v>
      </c>
      <c r="T2444" s="194">
        <v>0</v>
      </c>
      <c r="U2444" t="s">
        <v>193</v>
      </c>
      <c r="V2444">
        <v>45658.313402777778</v>
      </c>
    </row>
    <row r="2445" spans="1:22" x14ac:dyDescent="0.3">
      <c r="A2445" t="s">
        <v>96</v>
      </c>
      <c r="B2445" t="s">
        <v>97</v>
      </c>
      <c r="C2445" t="s">
        <v>88</v>
      </c>
      <c r="D2445" s="29">
        <v>46004</v>
      </c>
      <c r="E2445" s="161">
        <v>0</v>
      </c>
      <c r="F2445" s="161">
        <v>0</v>
      </c>
      <c r="G2445" s="161">
        <v>0</v>
      </c>
      <c r="H2445" s="161">
        <v>0</v>
      </c>
      <c r="R2445">
        <v>114.701775</v>
      </c>
      <c r="S2445">
        <v>114.701775</v>
      </c>
      <c r="T2445" s="194">
        <v>114.701775</v>
      </c>
      <c r="U2445" t="s">
        <v>193</v>
      </c>
      <c r="V2445">
        <v>45658.313402777778</v>
      </c>
    </row>
    <row r="2446" spans="1:22" x14ac:dyDescent="0.3">
      <c r="A2446" t="s">
        <v>96</v>
      </c>
      <c r="B2446" t="s">
        <v>97</v>
      </c>
      <c r="C2446" t="s">
        <v>93</v>
      </c>
      <c r="D2446" s="29">
        <v>46005</v>
      </c>
      <c r="E2446" s="161">
        <v>0</v>
      </c>
      <c r="F2446" s="161">
        <v>0</v>
      </c>
      <c r="G2446" s="161">
        <v>0</v>
      </c>
      <c r="H2446" s="161">
        <v>0</v>
      </c>
      <c r="R2446">
        <v>0</v>
      </c>
      <c r="S2446">
        <v>0</v>
      </c>
      <c r="T2446" s="194">
        <v>0</v>
      </c>
      <c r="U2446" t="s">
        <v>193</v>
      </c>
      <c r="V2446">
        <v>45658.313402777778</v>
      </c>
    </row>
    <row r="2447" spans="1:22" x14ac:dyDescent="0.3">
      <c r="A2447" t="s">
        <v>96</v>
      </c>
      <c r="B2447" t="s">
        <v>97</v>
      </c>
      <c r="C2447" t="s">
        <v>88</v>
      </c>
      <c r="D2447" s="29">
        <v>46005</v>
      </c>
      <c r="E2447" s="161">
        <v>0</v>
      </c>
      <c r="F2447" s="161">
        <v>0</v>
      </c>
      <c r="G2447" s="161">
        <v>0</v>
      </c>
      <c r="H2447" s="161">
        <v>0</v>
      </c>
      <c r="R2447">
        <v>114.701775</v>
      </c>
      <c r="S2447">
        <v>114.701775</v>
      </c>
      <c r="T2447" s="194">
        <v>114.701775</v>
      </c>
      <c r="U2447" t="s">
        <v>193</v>
      </c>
      <c r="V2447">
        <v>45658.313391203701</v>
      </c>
    </row>
    <row r="2448" spans="1:22" x14ac:dyDescent="0.3">
      <c r="A2448" t="s">
        <v>96</v>
      </c>
      <c r="B2448" t="s">
        <v>97</v>
      </c>
      <c r="C2448" t="s">
        <v>93</v>
      </c>
      <c r="D2448" s="29">
        <v>46006</v>
      </c>
      <c r="E2448" s="161">
        <v>0</v>
      </c>
      <c r="F2448" s="161">
        <v>0</v>
      </c>
      <c r="G2448" s="161">
        <v>0</v>
      </c>
      <c r="H2448" s="161">
        <v>0</v>
      </c>
      <c r="R2448">
        <v>0</v>
      </c>
      <c r="S2448">
        <v>0</v>
      </c>
      <c r="T2448" s="194">
        <v>0</v>
      </c>
      <c r="U2448" t="s">
        <v>193</v>
      </c>
      <c r="V2448">
        <v>45658.313402777778</v>
      </c>
    </row>
    <row r="2449" spans="1:22" x14ac:dyDescent="0.3">
      <c r="A2449" t="s">
        <v>96</v>
      </c>
      <c r="B2449" t="s">
        <v>97</v>
      </c>
      <c r="C2449" t="s">
        <v>88</v>
      </c>
      <c r="D2449" s="29">
        <v>46006</v>
      </c>
      <c r="E2449" s="161">
        <v>0</v>
      </c>
      <c r="F2449" s="161">
        <v>0</v>
      </c>
      <c r="G2449" s="161">
        <v>0</v>
      </c>
      <c r="H2449" s="161">
        <v>0</v>
      </c>
      <c r="R2449">
        <v>114.701775</v>
      </c>
      <c r="S2449">
        <v>114.701775</v>
      </c>
      <c r="T2449" s="194">
        <v>114.701775</v>
      </c>
      <c r="U2449" t="s">
        <v>193</v>
      </c>
      <c r="V2449">
        <v>45658.313414351855</v>
      </c>
    </row>
    <row r="2450" spans="1:22" x14ac:dyDescent="0.3">
      <c r="A2450" t="s">
        <v>96</v>
      </c>
      <c r="B2450" t="s">
        <v>97</v>
      </c>
      <c r="C2450" t="s">
        <v>93</v>
      </c>
      <c r="D2450" s="29">
        <v>46007</v>
      </c>
      <c r="E2450" s="161">
        <v>0</v>
      </c>
      <c r="F2450" s="161">
        <v>0</v>
      </c>
      <c r="G2450" s="161">
        <v>0</v>
      </c>
      <c r="H2450" s="161">
        <v>0</v>
      </c>
      <c r="R2450">
        <v>0</v>
      </c>
      <c r="S2450">
        <v>0</v>
      </c>
      <c r="T2450" s="194">
        <v>0</v>
      </c>
      <c r="U2450" t="s">
        <v>193</v>
      </c>
      <c r="V2450">
        <v>45658.313414351855</v>
      </c>
    </row>
    <row r="2451" spans="1:22" x14ac:dyDescent="0.3">
      <c r="A2451" t="s">
        <v>96</v>
      </c>
      <c r="B2451" t="s">
        <v>97</v>
      </c>
      <c r="C2451" t="s">
        <v>88</v>
      </c>
      <c r="D2451" s="29">
        <v>46007</v>
      </c>
      <c r="E2451" s="161">
        <v>0</v>
      </c>
      <c r="F2451" s="161">
        <v>0</v>
      </c>
      <c r="G2451" s="161">
        <v>0</v>
      </c>
      <c r="H2451" s="161">
        <v>0</v>
      </c>
      <c r="R2451">
        <v>114.701775</v>
      </c>
      <c r="S2451">
        <v>114.701775</v>
      </c>
      <c r="T2451" s="194">
        <v>114.701775</v>
      </c>
      <c r="U2451" t="s">
        <v>193</v>
      </c>
      <c r="V2451">
        <v>45658.313402777778</v>
      </c>
    </row>
    <row r="2452" spans="1:22" x14ac:dyDescent="0.3">
      <c r="A2452" t="s">
        <v>96</v>
      </c>
      <c r="B2452" t="s">
        <v>97</v>
      </c>
      <c r="C2452" t="s">
        <v>93</v>
      </c>
      <c r="D2452" s="29">
        <v>46008</v>
      </c>
      <c r="E2452" s="161">
        <v>0</v>
      </c>
      <c r="F2452" s="161">
        <v>0</v>
      </c>
      <c r="G2452" s="161">
        <v>0</v>
      </c>
      <c r="H2452" s="161">
        <v>0</v>
      </c>
      <c r="R2452">
        <v>0</v>
      </c>
      <c r="S2452">
        <v>0</v>
      </c>
      <c r="T2452" s="194">
        <v>0</v>
      </c>
      <c r="U2452" t="s">
        <v>193</v>
      </c>
      <c r="V2452">
        <v>45658.313414351855</v>
      </c>
    </row>
    <row r="2453" spans="1:22" x14ac:dyDescent="0.3">
      <c r="A2453" t="s">
        <v>96</v>
      </c>
      <c r="B2453" t="s">
        <v>97</v>
      </c>
      <c r="C2453" t="s">
        <v>88</v>
      </c>
      <c r="D2453" s="29">
        <v>46008</v>
      </c>
      <c r="E2453" s="161">
        <v>0</v>
      </c>
      <c r="F2453" s="161">
        <v>0</v>
      </c>
      <c r="G2453" s="161">
        <v>0</v>
      </c>
      <c r="H2453" s="161">
        <v>0</v>
      </c>
      <c r="R2453">
        <v>114.701775</v>
      </c>
      <c r="S2453">
        <v>114.701775</v>
      </c>
      <c r="T2453" s="194">
        <v>114.701775</v>
      </c>
      <c r="U2453" t="s">
        <v>193</v>
      </c>
      <c r="V2453">
        <v>45658.313414351855</v>
      </c>
    </row>
    <row r="2454" spans="1:22" x14ac:dyDescent="0.3">
      <c r="A2454" t="s">
        <v>96</v>
      </c>
      <c r="B2454" t="s">
        <v>97</v>
      </c>
      <c r="C2454" t="s">
        <v>93</v>
      </c>
      <c r="D2454" s="29">
        <v>46009</v>
      </c>
      <c r="E2454" s="161">
        <v>0</v>
      </c>
      <c r="F2454" s="161">
        <v>0</v>
      </c>
      <c r="G2454" s="161">
        <v>0</v>
      </c>
      <c r="H2454" s="161">
        <v>0</v>
      </c>
      <c r="R2454">
        <v>0</v>
      </c>
      <c r="S2454">
        <v>0</v>
      </c>
      <c r="T2454" s="194">
        <v>0</v>
      </c>
      <c r="U2454" t="s">
        <v>193</v>
      </c>
      <c r="V2454">
        <v>45658.313414351855</v>
      </c>
    </row>
    <row r="2455" spans="1:22" x14ac:dyDescent="0.3">
      <c r="A2455" t="s">
        <v>96</v>
      </c>
      <c r="B2455" t="s">
        <v>97</v>
      </c>
      <c r="C2455" t="s">
        <v>88</v>
      </c>
      <c r="D2455" s="29">
        <v>46009</v>
      </c>
      <c r="E2455" s="161">
        <v>0</v>
      </c>
      <c r="F2455" s="161">
        <v>0</v>
      </c>
      <c r="G2455" s="161">
        <v>0</v>
      </c>
      <c r="H2455" s="161">
        <v>0</v>
      </c>
      <c r="R2455">
        <v>114.701775</v>
      </c>
      <c r="S2455">
        <v>114.701775</v>
      </c>
      <c r="T2455" s="194">
        <v>114.701775</v>
      </c>
      <c r="U2455" t="s">
        <v>193</v>
      </c>
      <c r="V2455">
        <v>45658.313414351855</v>
      </c>
    </row>
    <row r="2456" spans="1:22" x14ac:dyDescent="0.3">
      <c r="A2456" t="s">
        <v>96</v>
      </c>
      <c r="B2456" t="s">
        <v>97</v>
      </c>
      <c r="C2456" t="s">
        <v>93</v>
      </c>
      <c r="D2456" s="29">
        <v>46010</v>
      </c>
      <c r="E2456" s="161">
        <v>0</v>
      </c>
      <c r="F2456" s="161">
        <v>0</v>
      </c>
      <c r="G2456" s="161">
        <v>0</v>
      </c>
      <c r="H2456" s="161">
        <v>0</v>
      </c>
      <c r="R2456">
        <v>0</v>
      </c>
      <c r="S2456">
        <v>0</v>
      </c>
      <c r="T2456" s="194">
        <v>0</v>
      </c>
      <c r="U2456" t="s">
        <v>193</v>
      </c>
      <c r="V2456">
        <v>45658.313414351855</v>
      </c>
    </row>
    <row r="2457" spans="1:22" x14ac:dyDescent="0.3">
      <c r="A2457" t="s">
        <v>96</v>
      </c>
      <c r="B2457" t="s">
        <v>97</v>
      </c>
      <c r="C2457" t="s">
        <v>88</v>
      </c>
      <c r="D2457" s="29">
        <v>46010</v>
      </c>
      <c r="E2457" s="161">
        <v>0</v>
      </c>
      <c r="F2457" s="161">
        <v>0</v>
      </c>
      <c r="G2457" s="161">
        <v>0</v>
      </c>
      <c r="H2457" s="161">
        <v>0</v>
      </c>
      <c r="R2457">
        <v>114.701775</v>
      </c>
      <c r="S2457">
        <v>114.701775</v>
      </c>
      <c r="T2457" s="194">
        <v>114.701775</v>
      </c>
      <c r="U2457" t="s">
        <v>193</v>
      </c>
      <c r="V2457">
        <v>45658.313425925924</v>
      </c>
    </row>
    <row r="2458" spans="1:22" x14ac:dyDescent="0.3">
      <c r="A2458" t="s">
        <v>96</v>
      </c>
      <c r="B2458" t="s">
        <v>97</v>
      </c>
      <c r="C2458" t="s">
        <v>93</v>
      </c>
      <c r="D2458" s="29">
        <v>46011</v>
      </c>
      <c r="E2458" s="161">
        <v>0</v>
      </c>
      <c r="F2458" s="161">
        <v>0</v>
      </c>
      <c r="G2458" s="161">
        <v>0</v>
      </c>
      <c r="H2458" s="161">
        <v>0</v>
      </c>
      <c r="R2458">
        <v>0</v>
      </c>
      <c r="S2458">
        <v>0</v>
      </c>
      <c r="T2458" s="194">
        <v>0</v>
      </c>
      <c r="U2458" t="s">
        <v>193</v>
      </c>
      <c r="V2458">
        <v>45658.313425925924</v>
      </c>
    </row>
    <row r="2459" spans="1:22" x14ac:dyDescent="0.3">
      <c r="A2459" t="s">
        <v>96</v>
      </c>
      <c r="B2459" t="s">
        <v>97</v>
      </c>
      <c r="C2459" t="s">
        <v>88</v>
      </c>
      <c r="D2459" s="29">
        <v>46011</v>
      </c>
      <c r="E2459" s="161">
        <v>0</v>
      </c>
      <c r="F2459" s="161">
        <v>0</v>
      </c>
      <c r="G2459" s="161">
        <v>0</v>
      </c>
      <c r="H2459" s="161">
        <v>0</v>
      </c>
      <c r="R2459">
        <v>114.701775</v>
      </c>
      <c r="S2459">
        <v>114.701775</v>
      </c>
      <c r="T2459" s="194">
        <v>114.701775</v>
      </c>
      <c r="U2459" t="s">
        <v>193</v>
      </c>
      <c r="V2459">
        <v>45658.313425925924</v>
      </c>
    </row>
    <row r="2460" spans="1:22" x14ac:dyDescent="0.3">
      <c r="A2460" t="s">
        <v>96</v>
      </c>
      <c r="B2460" t="s">
        <v>97</v>
      </c>
      <c r="C2460" t="s">
        <v>93</v>
      </c>
      <c r="D2460" s="29">
        <v>46012</v>
      </c>
      <c r="E2460" s="161">
        <v>0</v>
      </c>
      <c r="F2460" s="161">
        <v>0</v>
      </c>
      <c r="G2460" s="161">
        <v>0</v>
      </c>
      <c r="H2460" s="161">
        <v>0</v>
      </c>
      <c r="R2460">
        <v>0</v>
      </c>
      <c r="S2460">
        <v>0</v>
      </c>
      <c r="T2460" s="194">
        <v>0</v>
      </c>
      <c r="U2460" t="s">
        <v>193</v>
      </c>
      <c r="V2460">
        <v>45658.313425925924</v>
      </c>
    </row>
    <row r="2461" spans="1:22" x14ac:dyDescent="0.3">
      <c r="A2461" t="s">
        <v>96</v>
      </c>
      <c r="B2461" t="s">
        <v>97</v>
      </c>
      <c r="C2461" t="s">
        <v>88</v>
      </c>
      <c r="D2461" s="29">
        <v>46012</v>
      </c>
      <c r="E2461" s="161">
        <v>0</v>
      </c>
      <c r="F2461" s="161">
        <v>0</v>
      </c>
      <c r="G2461" s="161">
        <v>0</v>
      </c>
      <c r="H2461" s="161">
        <v>0</v>
      </c>
      <c r="R2461">
        <v>114.701775</v>
      </c>
      <c r="S2461">
        <v>114.701775</v>
      </c>
      <c r="T2461" s="194">
        <v>114.701775</v>
      </c>
      <c r="U2461" t="s">
        <v>193</v>
      </c>
      <c r="V2461">
        <v>45658.313425925924</v>
      </c>
    </row>
    <row r="2462" spans="1:22" x14ac:dyDescent="0.3">
      <c r="A2462" t="s">
        <v>96</v>
      </c>
      <c r="B2462" t="s">
        <v>97</v>
      </c>
      <c r="C2462" t="s">
        <v>93</v>
      </c>
      <c r="D2462" s="29">
        <v>46013</v>
      </c>
      <c r="E2462" s="161">
        <v>0</v>
      </c>
      <c r="F2462" s="161">
        <v>0</v>
      </c>
      <c r="G2462" s="161">
        <v>0</v>
      </c>
      <c r="H2462" s="161">
        <v>0</v>
      </c>
      <c r="R2462">
        <v>0</v>
      </c>
      <c r="S2462">
        <v>0</v>
      </c>
      <c r="T2462" s="194">
        <v>0</v>
      </c>
      <c r="U2462" t="s">
        <v>193</v>
      </c>
      <c r="V2462">
        <v>45658.313437500001</v>
      </c>
    </row>
    <row r="2463" spans="1:22" x14ac:dyDescent="0.3">
      <c r="A2463" t="s">
        <v>96</v>
      </c>
      <c r="B2463" t="s">
        <v>97</v>
      </c>
      <c r="C2463" t="s">
        <v>88</v>
      </c>
      <c r="D2463" s="29">
        <v>46013</v>
      </c>
      <c r="E2463" s="161">
        <v>0</v>
      </c>
      <c r="F2463" s="161">
        <v>0</v>
      </c>
      <c r="G2463" s="161">
        <v>0</v>
      </c>
      <c r="H2463" s="161">
        <v>0</v>
      </c>
      <c r="R2463">
        <v>114.701775</v>
      </c>
      <c r="S2463">
        <v>114.701775</v>
      </c>
      <c r="T2463" s="194">
        <v>114.701775</v>
      </c>
      <c r="U2463" t="s">
        <v>193</v>
      </c>
      <c r="V2463">
        <v>45658.313437500001</v>
      </c>
    </row>
    <row r="2464" spans="1:22" x14ac:dyDescent="0.3">
      <c r="A2464" t="s">
        <v>96</v>
      </c>
      <c r="B2464" t="s">
        <v>97</v>
      </c>
      <c r="C2464" t="s">
        <v>93</v>
      </c>
      <c r="D2464" s="29">
        <v>46014</v>
      </c>
      <c r="E2464" s="161">
        <v>0</v>
      </c>
      <c r="F2464" s="161">
        <v>0</v>
      </c>
      <c r="G2464" s="161">
        <v>0</v>
      </c>
      <c r="H2464" s="161">
        <v>0</v>
      </c>
      <c r="R2464">
        <v>0</v>
      </c>
      <c r="S2464">
        <v>0</v>
      </c>
      <c r="T2464" s="194">
        <v>0</v>
      </c>
      <c r="U2464" t="s">
        <v>193</v>
      </c>
      <c r="V2464">
        <v>45658.313437500001</v>
      </c>
    </row>
    <row r="2465" spans="1:22" x14ac:dyDescent="0.3">
      <c r="A2465" t="s">
        <v>96</v>
      </c>
      <c r="B2465" t="s">
        <v>97</v>
      </c>
      <c r="C2465" t="s">
        <v>88</v>
      </c>
      <c r="D2465" s="29">
        <v>46014</v>
      </c>
      <c r="E2465" s="161">
        <v>0</v>
      </c>
      <c r="F2465" s="161">
        <v>0</v>
      </c>
      <c r="G2465" s="161">
        <v>0</v>
      </c>
      <c r="H2465" s="161">
        <v>0</v>
      </c>
      <c r="R2465">
        <v>114.701775</v>
      </c>
      <c r="S2465">
        <v>114.701775</v>
      </c>
      <c r="T2465" s="194">
        <v>114.701775</v>
      </c>
      <c r="U2465" t="s">
        <v>193</v>
      </c>
      <c r="V2465">
        <v>45658.313437500001</v>
      </c>
    </row>
    <row r="2466" spans="1:22" x14ac:dyDescent="0.3">
      <c r="A2466" t="s">
        <v>96</v>
      </c>
      <c r="B2466" t="s">
        <v>97</v>
      </c>
      <c r="C2466" t="s">
        <v>93</v>
      </c>
      <c r="D2466" s="29">
        <v>46015</v>
      </c>
      <c r="E2466" s="161">
        <v>0</v>
      </c>
      <c r="F2466" s="161">
        <v>0</v>
      </c>
      <c r="G2466" s="161">
        <v>0</v>
      </c>
      <c r="H2466" s="161">
        <v>0</v>
      </c>
      <c r="R2466">
        <v>0</v>
      </c>
      <c r="S2466">
        <v>0</v>
      </c>
      <c r="T2466" s="194">
        <v>0</v>
      </c>
      <c r="U2466" t="s">
        <v>193</v>
      </c>
      <c r="V2466">
        <v>45658.313449074078</v>
      </c>
    </row>
    <row r="2467" spans="1:22" x14ac:dyDescent="0.3">
      <c r="A2467" t="s">
        <v>96</v>
      </c>
      <c r="B2467" t="s">
        <v>97</v>
      </c>
      <c r="C2467" t="s">
        <v>88</v>
      </c>
      <c r="D2467" s="29">
        <v>46015</v>
      </c>
      <c r="E2467" s="161">
        <v>0</v>
      </c>
      <c r="F2467" s="161">
        <v>0</v>
      </c>
      <c r="G2467" s="161">
        <v>0</v>
      </c>
      <c r="H2467" s="161">
        <v>0</v>
      </c>
      <c r="R2467">
        <v>114.701775</v>
      </c>
      <c r="S2467">
        <v>114.701775</v>
      </c>
      <c r="T2467" s="194">
        <v>114.701775</v>
      </c>
      <c r="U2467" t="s">
        <v>193</v>
      </c>
      <c r="V2467">
        <v>45658.313437500001</v>
      </c>
    </row>
    <row r="2468" spans="1:22" x14ac:dyDescent="0.3">
      <c r="A2468" t="s">
        <v>96</v>
      </c>
      <c r="B2468" t="s">
        <v>97</v>
      </c>
      <c r="C2468" t="s">
        <v>93</v>
      </c>
      <c r="D2468" s="29">
        <v>46016</v>
      </c>
      <c r="E2468" s="161">
        <v>0</v>
      </c>
      <c r="F2468" s="161">
        <v>0</v>
      </c>
      <c r="G2468" s="161">
        <v>0</v>
      </c>
      <c r="H2468" s="161">
        <v>0</v>
      </c>
      <c r="R2468">
        <v>0</v>
      </c>
      <c r="S2468">
        <v>0</v>
      </c>
      <c r="T2468" s="194">
        <v>0</v>
      </c>
      <c r="U2468" t="s">
        <v>193</v>
      </c>
      <c r="V2468">
        <v>45658.313449074078</v>
      </c>
    </row>
    <row r="2469" spans="1:22" x14ac:dyDescent="0.3">
      <c r="A2469" t="s">
        <v>96</v>
      </c>
      <c r="B2469" t="s">
        <v>97</v>
      </c>
      <c r="C2469" t="s">
        <v>88</v>
      </c>
      <c r="D2469" s="29">
        <v>46016</v>
      </c>
      <c r="E2469" s="161">
        <v>0</v>
      </c>
      <c r="F2469" s="161">
        <v>0</v>
      </c>
      <c r="G2469" s="161">
        <v>0</v>
      </c>
      <c r="H2469" s="161">
        <v>0</v>
      </c>
      <c r="R2469">
        <v>114.701775</v>
      </c>
      <c r="S2469">
        <v>114.701775</v>
      </c>
      <c r="T2469" s="194">
        <v>114.701775</v>
      </c>
      <c r="U2469" t="s">
        <v>193</v>
      </c>
      <c r="V2469">
        <v>45658.313449074078</v>
      </c>
    </row>
    <row r="2470" spans="1:22" x14ac:dyDescent="0.3">
      <c r="A2470" t="s">
        <v>96</v>
      </c>
      <c r="B2470" t="s">
        <v>97</v>
      </c>
      <c r="C2470" t="s">
        <v>93</v>
      </c>
      <c r="D2470" s="29">
        <v>46017</v>
      </c>
      <c r="E2470" s="161">
        <v>0</v>
      </c>
      <c r="F2470" s="161">
        <v>0</v>
      </c>
      <c r="G2470" s="161">
        <v>0</v>
      </c>
      <c r="H2470" s="161">
        <v>0</v>
      </c>
      <c r="R2470">
        <v>0</v>
      </c>
      <c r="S2470">
        <v>0</v>
      </c>
      <c r="T2470" s="194">
        <v>0</v>
      </c>
      <c r="U2470" t="s">
        <v>193</v>
      </c>
      <c r="V2470">
        <v>45658.313449074078</v>
      </c>
    </row>
    <row r="2471" spans="1:22" x14ac:dyDescent="0.3">
      <c r="A2471" t="s">
        <v>96</v>
      </c>
      <c r="B2471" t="s">
        <v>97</v>
      </c>
      <c r="C2471" t="s">
        <v>88</v>
      </c>
      <c r="D2471" s="29">
        <v>46017</v>
      </c>
      <c r="E2471" s="161">
        <v>0</v>
      </c>
      <c r="F2471" s="161">
        <v>0</v>
      </c>
      <c r="G2471" s="161">
        <v>0</v>
      </c>
      <c r="H2471" s="161">
        <v>0</v>
      </c>
      <c r="R2471">
        <v>114.701775</v>
      </c>
      <c r="S2471">
        <v>114.701775</v>
      </c>
      <c r="T2471" s="194">
        <v>114.701775</v>
      </c>
      <c r="U2471" t="s">
        <v>193</v>
      </c>
      <c r="V2471">
        <v>45658.313449074078</v>
      </c>
    </row>
    <row r="2472" spans="1:22" x14ac:dyDescent="0.3">
      <c r="A2472" t="s">
        <v>96</v>
      </c>
      <c r="B2472" t="s">
        <v>97</v>
      </c>
      <c r="C2472" t="s">
        <v>93</v>
      </c>
      <c r="D2472" s="29">
        <v>46018</v>
      </c>
      <c r="E2472" s="161">
        <v>0</v>
      </c>
      <c r="F2472" s="161">
        <v>0</v>
      </c>
      <c r="G2472" s="161">
        <v>0</v>
      </c>
      <c r="H2472" s="161">
        <v>0</v>
      </c>
      <c r="R2472">
        <v>0</v>
      </c>
      <c r="S2472">
        <v>0</v>
      </c>
      <c r="T2472" s="194">
        <v>0</v>
      </c>
      <c r="U2472" t="s">
        <v>193</v>
      </c>
      <c r="V2472">
        <v>45658.313472222224</v>
      </c>
    </row>
    <row r="2473" spans="1:22" x14ac:dyDescent="0.3">
      <c r="A2473" t="s">
        <v>96</v>
      </c>
      <c r="B2473" t="s">
        <v>97</v>
      </c>
      <c r="C2473" t="s">
        <v>88</v>
      </c>
      <c r="D2473" s="29">
        <v>46018</v>
      </c>
      <c r="E2473" s="161">
        <v>0</v>
      </c>
      <c r="F2473" s="161">
        <v>0</v>
      </c>
      <c r="G2473" s="161">
        <v>0</v>
      </c>
      <c r="H2473" s="161">
        <v>0</v>
      </c>
      <c r="R2473">
        <v>114.701775</v>
      </c>
      <c r="S2473">
        <v>114.701775</v>
      </c>
      <c r="T2473" s="194">
        <v>114.701775</v>
      </c>
      <c r="U2473" t="s">
        <v>193</v>
      </c>
      <c r="V2473">
        <v>45658.313449074078</v>
      </c>
    </row>
    <row r="2474" spans="1:22" x14ac:dyDescent="0.3">
      <c r="A2474" t="s">
        <v>96</v>
      </c>
      <c r="B2474" t="s">
        <v>97</v>
      </c>
      <c r="C2474" t="s">
        <v>93</v>
      </c>
      <c r="D2474" s="29">
        <v>46019</v>
      </c>
      <c r="E2474" s="161">
        <v>0</v>
      </c>
      <c r="F2474" s="161">
        <v>0</v>
      </c>
      <c r="G2474" s="161">
        <v>0</v>
      </c>
      <c r="H2474" s="161">
        <v>0</v>
      </c>
      <c r="R2474">
        <v>0</v>
      </c>
      <c r="S2474">
        <v>0</v>
      </c>
      <c r="T2474" s="194">
        <v>0</v>
      </c>
      <c r="U2474" t="s">
        <v>193</v>
      </c>
      <c r="V2474">
        <v>45658.313460648147</v>
      </c>
    </row>
    <row r="2475" spans="1:22" x14ac:dyDescent="0.3">
      <c r="A2475" t="s">
        <v>96</v>
      </c>
      <c r="B2475" t="s">
        <v>97</v>
      </c>
      <c r="C2475" t="s">
        <v>88</v>
      </c>
      <c r="D2475" s="29">
        <v>46019</v>
      </c>
      <c r="E2475" s="161">
        <v>0</v>
      </c>
      <c r="F2475" s="161">
        <v>0</v>
      </c>
      <c r="G2475" s="161">
        <v>0</v>
      </c>
      <c r="H2475" s="161">
        <v>0</v>
      </c>
      <c r="R2475">
        <v>114.701775</v>
      </c>
      <c r="S2475">
        <v>114.701775</v>
      </c>
      <c r="T2475" s="194">
        <v>114.701775</v>
      </c>
      <c r="U2475" t="s">
        <v>193</v>
      </c>
      <c r="V2475">
        <v>45658.313460648147</v>
      </c>
    </row>
    <row r="2476" spans="1:22" x14ac:dyDescent="0.3">
      <c r="A2476" t="s">
        <v>96</v>
      </c>
      <c r="B2476" t="s">
        <v>97</v>
      </c>
      <c r="C2476" t="s">
        <v>93</v>
      </c>
      <c r="D2476" s="29">
        <v>46020</v>
      </c>
      <c r="E2476" s="161">
        <v>0</v>
      </c>
      <c r="F2476" s="161">
        <v>0</v>
      </c>
      <c r="G2476" s="161">
        <v>0</v>
      </c>
      <c r="H2476" s="161">
        <v>0</v>
      </c>
      <c r="R2476">
        <v>0</v>
      </c>
      <c r="S2476">
        <v>0</v>
      </c>
      <c r="T2476" s="194">
        <v>0</v>
      </c>
      <c r="U2476" t="s">
        <v>193</v>
      </c>
      <c r="V2476">
        <v>45658.313460648147</v>
      </c>
    </row>
    <row r="2477" spans="1:22" x14ac:dyDescent="0.3">
      <c r="A2477" t="s">
        <v>96</v>
      </c>
      <c r="B2477" t="s">
        <v>97</v>
      </c>
      <c r="C2477" t="s">
        <v>88</v>
      </c>
      <c r="D2477" s="29">
        <v>46020</v>
      </c>
      <c r="E2477" s="161">
        <v>0</v>
      </c>
      <c r="F2477" s="161">
        <v>0</v>
      </c>
      <c r="G2477" s="161">
        <v>0</v>
      </c>
      <c r="H2477" s="161">
        <v>0</v>
      </c>
      <c r="R2477">
        <v>114.701775</v>
      </c>
      <c r="S2477">
        <v>114.701775</v>
      </c>
      <c r="T2477" s="194">
        <v>114.701775</v>
      </c>
      <c r="U2477" t="s">
        <v>193</v>
      </c>
      <c r="V2477">
        <v>45658.313460648147</v>
      </c>
    </row>
    <row r="2478" spans="1:22" x14ac:dyDescent="0.3">
      <c r="A2478" t="s">
        <v>96</v>
      </c>
      <c r="B2478" t="s">
        <v>97</v>
      </c>
      <c r="C2478" t="s">
        <v>93</v>
      </c>
      <c r="D2478" s="29">
        <v>46021</v>
      </c>
      <c r="E2478" s="161">
        <v>0</v>
      </c>
      <c r="F2478" s="161">
        <v>0</v>
      </c>
      <c r="G2478" s="161">
        <v>0</v>
      </c>
      <c r="H2478" s="161">
        <v>0</v>
      </c>
      <c r="R2478">
        <v>0</v>
      </c>
      <c r="S2478">
        <v>0</v>
      </c>
      <c r="T2478" s="194">
        <v>0</v>
      </c>
      <c r="U2478" t="s">
        <v>193</v>
      </c>
      <c r="V2478">
        <v>45658.313472222224</v>
      </c>
    </row>
    <row r="2479" spans="1:22" x14ac:dyDescent="0.3">
      <c r="A2479" t="s">
        <v>96</v>
      </c>
      <c r="B2479" t="s">
        <v>97</v>
      </c>
      <c r="C2479" t="s">
        <v>88</v>
      </c>
      <c r="D2479" s="29">
        <v>46021</v>
      </c>
      <c r="E2479" s="161">
        <v>0</v>
      </c>
      <c r="F2479" s="161">
        <v>0</v>
      </c>
      <c r="G2479" s="161">
        <v>0</v>
      </c>
      <c r="H2479" s="161">
        <v>0</v>
      </c>
      <c r="R2479">
        <v>114.701775</v>
      </c>
      <c r="S2479">
        <v>114.701775</v>
      </c>
      <c r="T2479" s="194">
        <v>114.701775</v>
      </c>
      <c r="U2479" t="s">
        <v>193</v>
      </c>
      <c r="V2479">
        <v>45658.313472222224</v>
      </c>
    </row>
    <row r="2480" spans="1:22" x14ac:dyDescent="0.3">
      <c r="A2480" t="s">
        <v>96</v>
      </c>
      <c r="B2480" t="s">
        <v>97</v>
      </c>
      <c r="C2480" t="s">
        <v>93</v>
      </c>
      <c r="D2480" s="29">
        <v>46022</v>
      </c>
      <c r="E2480" s="161">
        <v>0</v>
      </c>
      <c r="F2480" s="161">
        <v>0</v>
      </c>
      <c r="G2480" s="161">
        <v>0</v>
      </c>
      <c r="H2480" s="161">
        <v>0</v>
      </c>
      <c r="R2480">
        <v>0</v>
      </c>
      <c r="S2480">
        <v>0</v>
      </c>
      <c r="T2480" s="194">
        <v>0</v>
      </c>
      <c r="U2480" t="s">
        <v>193</v>
      </c>
      <c r="V2480">
        <v>45658.313472222224</v>
      </c>
    </row>
    <row r="2481" spans="1:22" x14ac:dyDescent="0.3">
      <c r="A2481" t="s">
        <v>96</v>
      </c>
      <c r="B2481" t="s">
        <v>97</v>
      </c>
      <c r="C2481" t="s">
        <v>88</v>
      </c>
      <c r="D2481" s="29">
        <v>46022</v>
      </c>
      <c r="E2481" s="161">
        <v>0</v>
      </c>
      <c r="F2481" s="161">
        <v>0</v>
      </c>
      <c r="G2481" s="161">
        <v>0</v>
      </c>
      <c r="H2481" s="161">
        <v>0</v>
      </c>
      <c r="R2481">
        <v>114.701775</v>
      </c>
      <c r="S2481">
        <v>114.701775</v>
      </c>
      <c r="T2481" s="194">
        <v>114.701775</v>
      </c>
      <c r="U2481" t="s">
        <v>193</v>
      </c>
      <c r="V2481">
        <v>45658.313472222224</v>
      </c>
    </row>
    <row r="2482" spans="1:22" x14ac:dyDescent="0.3">
      <c r="A2482" t="s">
        <v>259</v>
      </c>
      <c r="B2482" t="s">
        <v>260</v>
      </c>
      <c r="C2482" t="s">
        <v>88</v>
      </c>
      <c r="D2482" s="29">
        <v>45748</v>
      </c>
      <c r="E2482" s="161">
        <v>0</v>
      </c>
      <c r="F2482" s="161">
        <v>0</v>
      </c>
      <c r="G2482" s="161">
        <v>0</v>
      </c>
      <c r="H2482" s="161">
        <v>0</v>
      </c>
      <c r="R2482">
        <v>2.9922200000000001</v>
      </c>
      <c r="S2482">
        <v>2.9922200000000001</v>
      </c>
      <c r="T2482" s="194">
        <v>2.9922200000000001</v>
      </c>
      <c r="U2482" t="s">
        <v>193</v>
      </c>
      <c r="V2482">
        <v>45413.312835648147</v>
      </c>
    </row>
    <row r="2483" spans="1:22" x14ac:dyDescent="0.3">
      <c r="A2483" t="s">
        <v>259</v>
      </c>
      <c r="B2483" t="s">
        <v>260</v>
      </c>
      <c r="C2483" t="s">
        <v>88</v>
      </c>
      <c r="D2483" s="29">
        <v>45749</v>
      </c>
      <c r="E2483" s="161">
        <v>0</v>
      </c>
      <c r="F2483" s="161">
        <v>0</v>
      </c>
      <c r="G2483" s="161">
        <v>0</v>
      </c>
      <c r="H2483" s="161">
        <v>0</v>
      </c>
      <c r="R2483">
        <v>2.9922200000000001</v>
      </c>
      <c r="S2483">
        <v>2.9922200000000001</v>
      </c>
      <c r="T2483" s="194">
        <v>2.9922200000000001</v>
      </c>
      <c r="U2483" t="s">
        <v>193</v>
      </c>
      <c r="V2483">
        <v>45413.313240740739</v>
      </c>
    </row>
    <row r="2484" spans="1:22" x14ac:dyDescent="0.3">
      <c r="A2484" t="s">
        <v>259</v>
      </c>
      <c r="B2484" t="s">
        <v>260</v>
      </c>
      <c r="C2484" t="s">
        <v>88</v>
      </c>
      <c r="D2484" s="29">
        <v>45750</v>
      </c>
      <c r="E2484" s="161">
        <v>0</v>
      </c>
      <c r="F2484" s="161">
        <v>0</v>
      </c>
      <c r="G2484" s="161">
        <v>0</v>
      </c>
      <c r="H2484" s="161">
        <v>0</v>
      </c>
      <c r="R2484">
        <v>2.9922200000000001</v>
      </c>
      <c r="S2484">
        <v>2.9922200000000001</v>
      </c>
      <c r="T2484" s="194">
        <v>2.9922200000000001</v>
      </c>
      <c r="U2484" t="s">
        <v>193</v>
      </c>
      <c r="V2484">
        <v>45413.313379629632</v>
      </c>
    </row>
    <row r="2485" spans="1:22" x14ac:dyDescent="0.3">
      <c r="A2485" t="s">
        <v>259</v>
      </c>
      <c r="B2485" t="s">
        <v>260</v>
      </c>
      <c r="C2485" t="s">
        <v>88</v>
      </c>
      <c r="D2485" s="29">
        <v>45751</v>
      </c>
      <c r="E2485" s="161">
        <v>0</v>
      </c>
      <c r="F2485" s="161">
        <v>0</v>
      </c>
      <c r="G2485" s="161">
        <v>0</v>
      </c>
      <c r="H2485" s="161">
        <v>0</v>
      </c>
      <c r="R2485">
        <v>2.9922200000000001</v>
      </c>
      <c r="S2485">
        <v>2.9922200000000001</v>
      </c>
      <c r="T2485" s="194">
        <v>2.9922200000000001</v>
      </c>
      <c r="U2485" t="s">
        <v>193</v>
      </c>
      <c r="V2485">
        <v>45413.313379629632</v>
      </c>
    </row>
    <row r="2486" spans="1:22" x14ac:dyDescent="0.3">
      <c r="A2486" t="s">
        <v>259</v>
      </c>
      <c r="B2486" t="s">
        <v>260</v>
      </c>
      <c r="C2486" t="s">
        <v>88</v>
      </c>
      <c r="D2486" s="29">
        <v>45752</v>
      </c>
      <c r="E2486" s="161">
        <v>0</v>
      </c>
      <c r="F2486" s="161">
        <v>0</v>
      </c>
      <c r="G2486" s="161">
        <v>0</v>
      </c>
      <c r="H2486" s="161">
        <v>0</v>
      </c>
      <c r="R2486">
        <v>2.9922200000000001</v>
      </c>
      <c r="S2486">
        <v>2.9922200000000001</v>
      </c>
      <c r="T2486" s="194">
        <v>2.9922200000000001</v>
      </c>
      <c r="U2486" t="s">
        <v>193</v>
      </c>
      <c r="V2486">
        <v>45413.313379629632</v>
      </c>
    </row>
    <row r="2487" spans="1:22" x14ac:dyDescent="0.3">
      <c r="A2487" t="s">
        <v>259</v>
      </c>
      <c r="B2487" t="s">
        <v>260</v>
      </c>
      <c r="C2487" t="s">
        <v>88</v>
      </c>
      <c r="D2487" s="29">
        <v>45753</v>
      </c>
      <c r="E2487" s="161">
        <v>0</v>
      </c>
      <c r="F2487" s="161">
        <v>0</v>
      </c>
      <c r="G2487" s="161">
        <v>0</v>
      </c>
      <c r="H2487" s="161">
        <v>0</v>
      </c>
      <c r="R2487">
        <v>2.9922200000000001</v>
      </c>
      <c r="S2487">
        <v>2.9922200000000001</v>
      </c>
      <c r="T2487" s="194">
        <v>2.9922200000000001</v>
      </c>
      <c r="U2487" t="s">
        <v>193</v>
      </c>
      <c r="V2487">
        <v>45413.313379629632</v>
      </c>
    </row>
    <row r="2488" spans="1:22" x14ac:dyDescent="0.3">
      <c r="A2488" t="s">
        <v>259</v>
      </c>
      <c r="B2488" t="s">
        <v>260</v>
      </c>
      <c r="C2488" t="s">
        <v>88</v>
      </c>
      <c r="D2488" s="29">
        <v>45754</v>
      </c>
      <c r="E2488" s="161">
        <v>0</v>
      </c>
      <c r="F2488" s="161">
        <v>0</v>
      </c>
      <c r="G2488" s="161">
        <v>0</v>
      </c>
      <c r="H2488" s="161">
        <v>0</v>
      </c>
      <c r="R2488">
        <v>2.9922200000000001</v>
      </c>
      <c r="S2488">
        <v>2.9922200000000001</v>
      </c>
      <c r="T2488" s="194">
        <v>2.9922200000000001</v>
      </c>
      <c r="U2488" t="s">
        <v>193</v>
      </c>
      <c r="V2488">
        <v>45413.313379629632</v>
      </c>
    </row>
    <row r="2489" spans="1:22" x14ac:dyDescent="0.3">
      <c r="A2489" t="s">
        <v>259</v>
      </c>
      <c r="B2489" t="s">
        <v>260</v>
      </c>
      <c r="C2489" t="s">
        <v>88</v>
      </c>
      <c r="D2489" s="29">
        <v>45755</v>
      </c>
      <c r="E2489" s="161">
        <v>0</v>
      </c>
      <c r="F2489" s="161">
        <v>0</v>
      </c>
      <c r="G2489" s="161">
        <v>0</v>
      </c>
      <c r="H2489" s="161">
        <v>0</v>
      </c>
      <c r="R2489">
        <v>2.9922200000000001</v>
      </c>
      <c r="S2489">
        <v>2.9922200000000001</v>
      </c>
      <c r="T2489" s="194">
        <v>2.9922200000000001</v>
      </c>
      <c r="U2489" t="s">
        <v>193</v>
      </c>
      <c r="V2489">
        <v>45413.313391203701</v>
      </c>
    </row>
    <row r="2490" spans="1:22" x14ac:dyDescent="0.3">
      <c r="A2490" t="s">
        <v>259</v>
      </c>
      <c r="B2490" t="s">
        <v>260</v>
      </c>
      <c r="C2490" t="s">
        <v>88</v>
      </c>
      <c r="D2490" s="29">
        <v>45756</v>
      </c>
      <c r="E2490" s="161">
        <v>0</v>
      </c>
      <c r="F2490" s="161">
        <v>0</v>
      </c>
      <c r="G2490" s="161">
        <v>0</v>
      </c>
      <c r="H2490" s="161">
        <v>0</v>
      </c>
      <c r="R2490">
        <v>2.9922200000000001</v>
      </c>
      <c r="S2490">
        <v>2.9922200000000001</v>
      </c>
      <c r="T2490" s="194">
        <v>2.9922200000000001</v>
      </c>
      <c r="U2490" t="s">
        <v>193</v>
      </c>
      <c r="V2490">
        <v>45413.313391203701</v>
      </c>
    </row>
    <row r="2491" spans="1:22" x14ac:dyDescent="0.3">
      <c r="A2491" t="s">
        <v>259</v>
      </c>
      <c r="B2491" t="s">
        <v>260</v>
      </c>
      <c r="C2491" t="s">
        <v>88</v>
      </c>
      <c r="D2491" s="29">
        <v>45757</v>
      </c>
      <c r="E2491" s="161">
        <v>0</v>
      </c>
      <c r="F2491" s="161">
        <v>0</v>
      </c>
      <c r="G2491" s="161">
        <v>0</v>
      </c>
      <c r="H2491" s="161">
        <v>0</v>
      </c>
      <c r="R2491">
        <v>2.9922200000000001</v>
      </c>
      <c r="S2491">
        <v>2.9922200000000001</v>
      </c>
      <c r="T2491" s="194">
        <v>2.9922200000000001</v>
      </c>
      <c r="U2491" t="s">
        <v>193</v>
      </c>
      <c r="V2491">
        <v>45413.313391203701</v>
      </c>
    </row>
    <row r="2492" spans="1:22" x14ac:dyDescent="0.3">
      <c r="A2492" t="s">
        <v>259</v>
      </c>
      <c r="B2492" t="s">
        <v>260</v>
      </c>
      <c r="C2492" t="s">
        <v>88</v>
      </c>
      <c r="D2492" s="29">
        <v>45758</v>
      </c>
      <c r="E2492" s="161">
        <v>0</v>
      </c>
      <c r="F2492" s="161">
        <v>0</v>
      </c>
      <c r="G2492" s="161">
        <v>0</v>
      </c>
      <c r="H2492" s="161">
        <v>0</v>
      </c>
      <c r="R2492">
        <v>2.9922200000000001</v>
      </c>
      <c r="S2492">
        <v>2.9922200000000001</v>
      </c>
      <c r="T2492" s="194">
        <v>2.9922200000000001</v>
      </c>
      <c r="U2492" t="s">
        <v>193</v>
      </c>
      <c r="V2492">
        <v>45413.313391203701</v>
      </c>
    </row>
    <row r="2493" spans="1:22" x14ac:dyDescent="0.3">
      <c r="A2493" t="s">
        <v>259</v>
      </c>
      <c r="B2493" t="s">
        <v>260</v>
      </c>
      <c r="C2493" t="s">
        <v>88</v>
      </c>
      <c r="D2493" s="29">
        <v>45759</v>
      </c>
      <c r="E2493" s="161">
        <v>0</v>
      </c>
      <c r="F2493" s="161">
        <v>0</v>
      </c>
      <c r="G2493" s="161">
        <v>0</v>
      </c>
      <c r="H2493" s="161">
        <v>0</v>
      </c>
      <c r="R2493">
        <v>2.9922200000000001</v>
      </c>
      <c r="S2493">
        <v>2.9922200000000001</v>
      </c>
      <c r="T2493" s="194">
        <v>2.9922200000000001</v>
      </c>
      <c r="U2493" t="s">
        <v>193</v>
      </c>
      <c r="V2493">
        <v>45413.313402777778</v>
      </c>
    </row>
    <row r="2494" spans="1:22" x14ac:dyDescent="0.3">
      <c r="A2494" t="s">
        <v>259</v>
      </c>
      <c r="B2494" t="s">
        <v>260</v>
      </c>
      <c r="C2494" t="s">
        <v>88</v>
      </c>
      <c r="D2494" s="29">
        <v>45760</v>
      </c>
      <c r="E2494" s="161">
        <v>0</v>
      </c>
      <c r="F2494" s="161">
        <v>0</v>
      </c>
      <c r="G2494" s="161">
        <v>0</v>
      </c>
      <c r="H2494" s="161">
        <v>0</v>
      </c>
      <c r="R2494">
        <v>2.9922200000000001</v>
      </c>
      <c r="S2494">
        <v>2.9922200000000001</v>
      </c>
      <c r="T2494" s="194">
        <v>2.9922200000000001</v>
      </c>
      <c r="U2494" t="s">
        <v>193</v>
      </c>
      <c r="V2494">
        <v>45413.313402777778</v>
      </c>
    </row>
    <row r="2495" spans="1:22" x14ac:dyDescent="0.3">
      <c r="A2495" t="s">
        <v>259</v>
      </c>
      <c r="B2495" t="s">
        <v>260</v>
      </c>
      <c r="C2495" t="s">
        <v>88</v>
      </c>
      <c r="D2495" s="29">
        <v>45761</v>
      </c>
      <c r="E2495" s="161">
        <v>0</v>
      </c>
      <c r="F2495" s="161">
        <v>0</v>
      </c>
      <c r="G2495" s="161">
        <v>0</v>
      </c>
      <c r="H2495" s="161">
        <v>0</v>
      </c>
      <c r="R2495">
        <v>2.9922200000000001</v>
      </c>
      <c r="S2495">
        <v>2.9922200000000001</v>
      </c>
      <c r="T2495" s="194">
        <v>2.9922200000000001</v>
      </c>
      <c r="U2495" t="s">
        <v>193</v>
      </c>
      <c r="V2495">
        <v>45413.313402777778</v>
      </c>
    </row>
    <row r="2496" spans="1:22" x14ac:dyDescent="0.3">
      <c r="A2496" t="s">
        <v>259</v>
      </c>
      <c r="B2496" t="s">
        <v>260</v>
      </c>
      <c r="C2496" t="s">
        <v>88</v>
      </c>
      <c r="D2496" s="29">
        <v>45762</v>
      </c>
      <c r="E2496" s="161">
        <v>0</v>
      </c>
      <c r="F2496" s="161">
        <v>0</v>
      </c>
      <c r="G2496" s="161">
        <v>0</v>
      </c>
      <c r="H2496" s="161">
        <v>0</v>
      </c>
      <c r="R2496">
        <v>2.9922200000000001</v>
      </c>
      <c r="S2496">
        <v>2.9922200000000001</v>
      </c>
      <c r="T2496" s="194">
        <v>2.9922200000000001</v>
      </c>
      <c r="U2496" t="s">
        <v>193</v>
      </c>
      <c r="V2496">
        <v>45413.313414351855</v>
      </c>
    </row>
    <row r="2497" spans="1:22" x14ac:dyDescent="0.3">
      <c r="A2497" t="s">
        <v>259</v>
      </c>
      <c r="B2497" t="s">
        <v>260</v>
      </c>
      <c r="C2497" t="s">
        <v>88</v>
      </c>
      <c r="D2497" s="29">
        <v>45763</v>
      </c>
      <c r="E2497" s="161">
        <v>0</v>
      </c>
      <c r="F2497" s="161">
        <v>0</v>
      </c>
      <c r="G2497" s="161">
        <v>0</v>
      </c>
      <c r="H2497" s="161">
        <v>0</v>
      </c>
      <c r="R2497">
        <v>2.9922200000000001</v>
      </c>
      <c r="S2497">
        <v>2.9922200000000001</v>
      </c>
      <c r="T2497" s="194">
        <v>2.9922200000000001</v>
      </c>
      <c r="U2497" t="s">
        <v>193</v>
      </c>
      <c r="V2497">
        <v>45413.313414351855</v>
      </c>
    </row>
    <row r="2498" spans="1:22" x14ac:dyDescent="0.3">
      <c r="A2498" t="s">
        <v>259</v>
      </c>
      <c r="B2498" t="s">
        <v>260</v>
      </c>
      <c r="C2498" t="s">
        <v>88</v>
      </c>
      <c r="D2498" s="29">
        <v>45764</v>
      </c>
      <c r="E2498" s="161">
        <v>0</v>
      </c>
      <c r="F2498" s="161">
        <v>0</v>
      </c>
      <c r="G2498" s="161">
        <v>0</v>
      </c>
      <c r="H2498" s="161">
        <v>0</v>
      </c>
      <c r="R2498">
        <v>2.9922200000000001</v>
      </c>
      <c r="S2498">
        <v>2.9922200000000001</v>
      </c>
      <c r="T2498" s="194">
        <v>2.9922200000000001</v>
      </c>
      <c r="U2498" t="s">
        <v>193</v>
      </c>
      <c r="V2498">
        <v>45413.313414351855</v>
      </c>
    </row>
    <row r="2499" spans="1:22" x14ac:dyDescent="0.3">
      <c r="A2499" t="s">
        <v>259</v>
      </c>
      <c r="B2499" t="s">
        <v>260</v>
      </c>
      <c r="C2499" t="s">
        <v>88</v>
      </c>
      <c r="D2499" s="29">
        <v>45765</v>
      </c>
      <c r="E2499" s="161">
        <v>0</v>
      </c>
      <c r="F2499" s="161">
        <v>0</v>
      </c>
      <c r="G2499" s="161">
        <v>0</v>
      </c>
      <c r="H2499" s="161">
        <v>0</v>
      </c>
      <c r="R2499">
        <v>2.9922200000000001</v>
      </c>
      <c r="S2499">
        <v>2.9922200000000001</v>
      </c>
      <c r="T2499" s="194">
        <v>2.9922200000000001</v>
      </c>
      <c r="U2499" t="s">
        <v>193</v>
      </c>
      <c r="V2499">
        <v>45413.313425925924</v>
      </c>
    </row>
    <row r="2500" spans="1:22" x14ac:dyDescent="0.3">
      <c r="A2500" t="s">
        <v>259</v>
      </c>
      <c r="B2500" t="s">
        <v>260</v>
      </c>
      <c r="C2500" t="s">
        <v>88</v>
      </c>
      <c r="D2500" s="29">
        <v>45766</v>
      </c>
      <c r="E2500" s="161">
        <v>0</v>
      </c>
      <c r="F2500" s="161">
        <v>0</v>
      </c>
      <c r="G2500" s="161">
        <v>0</v>
      </c>
      <c r="H2500" s="161">
        <v>0</v>
      </c>
      <c r="R2500">
        <v>2.9922200000000001</v>
      </c>
      <c r="S2500">
        <v>2.9922200000000001</v>
      </c>
      <c r="T2500" s="194">
        <v>2.9922200000000001</v>
      </c>
      <c r="U2500" t="s">
        <v>193</v>
      </c>
      <c r="V2500">
        <v>45413.313425925924</v>
      </c>
    </row>
    <row r="2501" spans="1:22" x14ac:dyDescent="0.3">
      <c r="A2501" t="s">
        <v>259</v>
      </c>
      <c r="B2501" t="s">
        <v>260</v>
      </c>
      <c r="C2501" t="s">
        <v>88</v>
      </c>
      <c r="D2501" s="29">
        <v>45767</v>
      </c>
      <c r="E2501" s="161">
        <v>0</v>
      </c>
      <c r="F2501" s="161">
        <v>0</v>
      </c>
      <c r="G2501" s="161">
        <v>0</v>
      </c>
      <c r="H2501" s="161">
        <v>0</v>
      </c>
      <c r="R2501">
        <v>2.9922200000000001</v>
      </c>
      <c r="S2501">
        <v>2.9922200000000001</v>
      </c>
      <c r="T2501" s="194">
        <v>2.9922200000000001</v>
      </c>
      <c r="U2501" t="s">
        <v>193</v>
      </c>
      <c r="V2501">
        <v>45413.313425925924</v>
      </c>
    </row>
    <row r="2502" spans="1:22" x14ac:dyDescent="0.3">
      <c r="A2502" t="s">
        <v>259</v>
      </c>
      <c r="B2502" t="s">
        <v>260</v>
      </c>
      <c r="C2502" t="s">
        <v>88</v>
      </c>
      <c r="D2502" s="29">
        <v>45768</v>
      </c>
      <c r="E2502" s="161">
        <v>0</v>
      </c>
      <c r="F2502" s="161">
        <v>0</v>
      </c>
      <c r="G2502" s="161">
        <v>0</v>
      </c>
      <c r="H2502" s="161">
        <v>0</v>
      </c>
      <c r="R2502">
        <v>2.9922200000000001</v>
      </c>
      <c r="S2502">
        <v>2.9922200000000001</v>
      </c>
      <c r="T2502" s="194">
        <v>2.9922200000000001</v>
      </c>
      <c r="U2502" t="s">
        <v>193</v>
      </c>
      <c r="V2502">
        <v>45413.313425925924</v>
      </c>
    </row>
    <row r="2503" spans="1:22" x14ac:dyDescent="0.3">
      <c r="A2503" t="s">
        <v>259</v>
      </c>
      <c r="B2503" t="s">
        <v>260</v>
      </c>
      <c r="C2503" t="s">
        <v>88</v>
      </c>
      <c r="D2503" s="29">
        <v>45769</v>
      </c>
      <c r="E2503" s="161">
        <v>0</v>
      </c>
      <c r="F2503" s="161">
        <v>0</v>
      </c>
      <c r="G2503" s="161">
        <v>0</v>
      </c>
      <c r="H2503" s="161">
        <v>0</v>
      </c>
      <c r="R2503">
        <v>2.9922200000000001</v>
      </c>
      <c r="S2503">
        <v>2.9922200000000001</v>
      </c>
      <c r="T2503" s="194">
        <v>2.9922200000000001</v>
      </c>
      <c r="U2503" t="s">
        <v>193</v>
      </c>
      <c r="V2503">
        <v>45413.313437500001</v>
      </c>
    </row>
    <row r="2504" spans="1:22" x14ac:dyDescent="0.3">
      <c r="A2504" t="s">
        <v>259</v>
      </c>
      <c r="B2504" t="s">
        <v>260</v>
      </c>
      <c r="C2504" t="s">
        <v>88</v>
      </c>
      <c r="D2504" s="29">
        <v>45770</v>
      </c>
      <c r="E2504" s="161">
        <v>0</v>
      </c>
      <c r="F2504" s="161">
        <v>0</v>
      </c>
      <c r="G2504" s="161">
        <v>0</v>
      </c>
      <c r="H2504" s="161">
        <v>0</v>
      </c>
      <c r="R2504">
        <v>2.9922200000000001</v>
      </c>
      <c r="S2504">
        <v>2.9922200000000001</v>
      </c>
      <c r="T2504" s="194">
        <v>2.9922200000000001</v>
      </c>
      <c r="U2504" t="s">
        <v>193</v>
      </c>
      <c r="V2504">
        <v>45413.313437500001</v>
      </c>
    </row>
    <row r="2505" spans="1:22" x14ac:dyDescent="0.3">
      <c r="A2505" t="s">
        <v>259</v>
      </c>
      <c r="B2505" t="s">
        <v>260</v>
      </c>
      <c r="C2505" t="s">
        <v>88</v>
      </c>
      <c r="D2505" s="29">
        <v>45771</v>
      </c>
      <c r="E2505" s="161">
        <v>0</v>
      </c>
      <c r="F2505" s="161">
        <v>0</v>
      </c>
      <c r="G2505" s="161">
        <v>0</v>
      </c>
      <c r="H2505" s="161">
        <v>0</v>
      </c>
      <c r="R2505">
        <v>2.9922200000000001</v>
      </c>
      <c r="S2505">
        <v>2.9922200000000001</v>
      </c>
      <c r="T2505" s="194">
        <v>2.9922200000000001</v>
      </c>
      <c r="U2505" t="s">
        <v>193</v>
      </c>
      <c r="V2505">
        <v>45413.313449074078</v>
      </c>
    </row>
    <row r="2506" spans="1:22" x14ac:dyDescent="0.3">
      <c r="A2506" t="s">
        <v>259</v>
      </c>
      <c r="B2506" t="s">
        <v>260</v>
      </c>
      <c r="C2506" t="s">
        <v>88</v>
      </c>
      <c r="D2506" s="29">
        <v>45772</v>
      </c>
      <c r="E2506" s="161">
        <v>0</v>
      </c>
      <c r="F2506" s="161">
        <v>0</v>
      </c>
      <c r="G2506" s="161">
        <v>0</v>
      </c>
      <c r="H2506" s="161">
        <v>0</v>
      </c>
      <c r="R2506">
        <v>2.9922200000000001</v>
      </c>
      <c r="S2506">
        <v>2.9922200000000001</v>
      </c>
      <c r="T2506" s="194">
        <v>2.9922200000000001</v>
      </c>
      <c r="U2506" t="s">
        <v>193</v>
      </c>
      <c r="V2506">
        <v>45413.313449074078</v>
      </c>
    </row>
    <row r="2507" spans="1:22" x14ac:dyDescent="0.3">
      <c r="A2507" t="s">
        <v>259</v>
      </c>
      <c r="B2507" t="s">
        <v>260</v>
      </c>
      <c r="C2507" t="s">
        <v>88</v>
      </c>
      <c r="D2507" s="29">
        <v>45773</v>
      </c>
      <c r="E2507" s="161">
        <v>0</v>
      </c>
      <c r="F2507" s="161">
        <v>0</v>
      </c>
      <c r="G2507" s="161">
        <v>0</v>
      </c>
      <c r="H2507" s="161">
        <v>0</v>
      </c>
      <c r="R2507">
        <v>2.9922200000000001</v>
      </c>
      <c r="S2507">
        <v>2.9922200000000001</v>
      </c>
      <c r="T2507" s="194">
        <v>2.9922200000000001</v>
      </c>
      <c r="U2507" t="s">
        <v>193</v>
      </c>
      <c r="V2507">
        <v>45413.313449074078</v>
      </c>
    </row>
    <row r="2508" spans="1:22" x14ac:dyDescent="0.3">
      <c r="A2508" t="s">
        <v>259</v>
      </c>
      <c r="B2508" t="s">
        <v>260</v>
      </c>
      <c r="C2508" t="s">
        <v>88</v>
      </c>
      <c r="D2508" s="29">
        <v>45774</v>
      </c>
      <c r="E2508" s="161">
        <v>0</v>
      </c>
      <c r="F2508" s="161">
        <v>0</v>
      </c>
      <c r="G2508" s="161">
        <v>0</v>
      </c>
      <c r="H2508" s="161">
        <v>0</v>
      </c>
      <c r="R2508">
        <v>2.9922200000000001</v>
      </c>
      <c r="S2508">
        <v>2.9922200000000001</v>
      </c>
      <c r="T2508" s="194">
        <v>2.9922200000000001</v>
      </c>
      <c r="U2508" t="s">
        <v>193</v>
      </c>
      <c r="V2508">
        <v>45413.313449074078</v>
      </c>
    </row>
    <row r="2509" spans="1:22" x14ac:dyDescent="0.3">
      <c r="A2509" t="s">
        <v>259</v>
      </c>
      <c r="B2509" t="s">
        <v>260</v>
      </c>
      <c r="C2509" t="s">
        <v>88</v>
      </c>
      <c r="D2509" s="29">
        <v>45775</v>
      </c>
      <c r="E2509" s="161">
        <v>0</v>
      </c>
      <c r="F2509" s="161">
        <v>0</v>
      </c>
      <c r="G2509" s="161">
        <v>0</v>
      </c>
      <c r="H2509" s="161">
        <v>0</v>
      </c>
      <c r="R2509">
        <v>2.9922200000000001</v>
      </c>
      <c r="S2509">
        <v>2.9922200000000001</v>
      </c>
      <c r="T2509" s="194">
        <v>2.9922200000000001</v>
      </c>
      <c r="U2509" t="s">
        <v>193</v>
      </c>
      <c r="V2509">
        <v>45413.313449074078</v>
      </c>
    </row>
    <row r="2510" spans="1:22" x14ac:dyDescent="0.3">
      <c r="A2510" t="s">
        <v>259</v>
      </c>
      <c r="B2510" t="s">
        <v>260</v>
      </c>
      <c r="C2510" t="s">
        <v>88</v>
      </c>
      <c r="D2510" s="29">
        <v>45776</v>
      </c>
      <c r="E2510" s="161">
        <v>0</v>
      </c>
      <c r="F2510" s="161">
        <v>0</v>
      </c>
      <c r="G2510" s="161">
        <v>0</v>
      </c>
      <c r="H2510" s="161">
        <v>0</v>
      </c>
      <c r="R2510">
        <v>2.9922200000000001</v>
      </c>
      <c r="S2510">
        <v>2.9922200000000001</v>
      </c>
      <c r="T2510" s="194">
        <v>2.9922200000000001</v>
      </c>
      <c r="U2510" t="s">
        <v>193</v>
      </c>
      <c r="V2510">
        <v>45413.313460648147</v>
      </c>
    </row>
    <row r="2511" spans="1:22" x14ac:dyDescent="0.3">
      <c r="A2511" t="s">
        <v>259</v>
      </c>
      <c r="B2511" t="s">
        <v>260</v>
      </c>
      <c r="C2511" t="s">
        <v>88</v>
      </c>
      <c r="D2511" s="29">
        <v>45777</v>
      </c>
      <c r="E2511" s="161">
        <v>0</v>
      </c>
      <c r="F2511" s="161">
        <v>0</v>
      </c>
      <c r="G2511" s="161">
        <v>0</v>
      </c>
      <c r="H2511" s="161">
        <v>0</v>
      </c>
      <c r="R2511">
        <v>2.9922200000000001</v>
      </c>
      <c r="S2511">
        <v>2.9922200000000001</v>
      </c>
      <c r="T2511" s="194">
        <v>2.9922200000000001</v>
      </c>
      <c r="U2511" t="s">
        <v>193</v>
      </c>
      <c r="V2511">
        <v>45413.313460648147</v>
      </c>
    </row>
    <row r="2512" spans="1:22" x14ac:dyDescent="0.3">
      <c r="A2512" t="s">
        <v>259</v>
      </c>
      <c r="B2512" t="s">
        <v>260</v>
      </c>
      <c r="C2512" t="s">
        <v>88</v>
      </c>
      <c r="D2512" s="29">
        <v>45778</v>
      </c>
      <c r="E2512" s="161">
        <v>0</v>
      </c>
      <c r="F2512" s="161">
        <v>0</v>
      </c>
      <c r="G2512" s="161">
        <v>0</v>
      </c>
      <c r="H2512" s="161">
        <v>0</v>
      </c>
      <c r="R2512">
        <v>2.9922200000000001</v>
      </c>
      <c r="S2512">
        <v>2.9922200000000001</v>
      </c>
      <c r="T2512" s="194">
        <v>2.9922200000000001</v>
      </c>
      <c r="U2512" t="s">
        <v>193</v>
      </c>
      <c r="V2512">
        <v>45444.312824074077</v>
      </c>
    </row>
    <row r="2513" spans="1:22" x14ac:dyDescent="0.3">
      <c r="A2513" t="s">
        <v>259</v>
      </c>
      <c r="B2513" t="s">
        <v>260</v>
      </c>
      <c r="C2513" t="s">
        <v>88</v>
      </c>
      <c r="D2513" s="29">
        <v>45779</v>
      </c>
      <c r="E2513" s="161">
        <v>0</v>
      </c>
      <c r="F2513" s="161">
        <v>0</v>
      </c>
      <c r="G2513" s="161">
        <v>0</v>
      </c>
      <c r="H2513" s="161">
        <v>0</v>
      </c>
      <c r="R2513">
        <v>2.9922200000000001</v>
      </c>
      <c r="S2513">
        <v>2.9922200000000001</v>
      </c>
      <c r="T2513" s="194">
        <v>2.9922200000000001</v>
      </c>
      <c r="U2513" t="s">
        <v>193</v>
      </c>
      <c r="V2513">
        <v>45444.313217592593</v>
      </c>
    </row>
    <row r="2514" spans="1:22" x14ac:dyDescent="0.3">
      <c r="A2514" t="s">
        <v>259</v>
      </c>
      <c r="B2514" t="s">
        <v>260</v>
      </c>
      <c r="C2514" t="s">
        <v>88</v>
      </c>
      <c r="D2514" s="29">
        <v>45780</v>
      </c>
      <c r="E2514" s="161">
        <v>0</v>
      </c>
      <c r="F2514" s="161">
        <v>0</v>
      </c>
      <c r="G2514" s="161">
        <v>0</v>
      </c>
      <c r="H2514" s="161">
        <v>0</v>
      </c>
      <c r="R2514">
        <v>2.9922200000000001</v>
      </c>
      <c r="S2514">
        <v>2.9922200000000001</v>
      </c>
      <c r="T2514" s="194">
        <v>2.9922200000000001</v>
      </c>
      <c r="U2514" t="s">
        <v>193</v>
      </c>
      <c r="V2514">
        <v>45444.313391203701</v>
      </c>
    </row>
    <row r="2515" spans="1:22" x14ac:dyDescent="0.3">
      <c r="A2515" t="s">
        <v>259</v>
      </c>
      <c r="B2515" t="s">
        <v>260</v>
      </c>
      <c r="C2515" t="s">
        <v>88</v>
      </c>
      <c r="D2515" s="29">
        <v>45781</v>
      </c>
      <c r="E2515" s="161">
        <v>0</v>
      </c>
      <c r="F2515" s="161">
        <v>0</v>
      </c>
      <c r="G2515" s="161">
        <v>0</v>
      </c>
      <c r="H2515" s="161">
        <v>0</v>
      </c>
      <c r="R2515">
        <v>2.9922200000000001</v>
      </c>
      <c r="S2515">
        <v>2.9922200000000001</v>
      </c>
      <c r="T2515" s="194">
        <v>2.9922200000000001</v>
      </c>
      <c r="U2515" t="s">
        <v>193</v>
      </c>
      <c r="V2515">
        <v>45444.313449074078</v>
      </c>
    </row>
    <row r="2516" spans="1:22" x14ac:dyDescent="0.3">
      <c r="A2516" t="s">
        <v>259</v>
      </c>
      <c r="B2516" t="s">
        <v>260</v>
      </c>
      <c r="C2516" t="s">
        <v>88</v>
      </c>
      <c r="D2516" s="29">
        <v>45782</v>
      </c>
      <c r="E2516" s="161">
        <v>0</v>
      </c>
      <c r="F2516" s="161">
        <v>0</v>
      </c>
      <c r="G2516" s="161">
        <v>0</v>
      </c>
      <c r="H2516" s="161">
        <v>0</v>
      </c>
      <c r="R2516">
        <v>2.9922200000000001</v>
      </c>
      <c r="S2516">
        <v>2.9922200000000001</v>
      </c>
      <c r="T2516" s="194">
        <v>2.9922200000000001</v>
      </c>
      <c r="U2516" t="s">
        <v>193</v>
      </c>
      <c r="V2516">
        <v>45444.313449074078</v>
      </c>
    </row>
    <row r="2517" spans="1:22" x14ac:dyDescent="0.3">
      <c r="A2517" t="s">
        <v>259</v>
      </c>
      <c r="B2517" t="s">
        <v>260</v>
      </c>
      <c r="C2517" t="s">
        <v>88</v>
      </c>
      <c r="D2517" s="29">
        <v>45783</v>
      </c>
      <c r="E2517" s="161">
        <v>0</v>
      </c>
      <c r="F2517" s="161">
        <v>0</v>
      </c>
      <c r="G2517" s="161">
        <v>0</v>
      </c>
      <c r="H2517" s="161">
        <v>0</v>
      </c>
      <c r="R2517">
        <v>2.9922200000000001</v>
      </c>
      <c r="S2517">
        <v>2.9922200000000001</v>
      </c>
      <c r="T2517" s="194">
        <v>2.9922200000000001</v>
      </c>
      <c r="U2517" t="s">
        <v>193</v>
      </c>
      <c r="V2517">
        <v>45444.313460648147</v>
      </c>
    </row>
    <row r="2518" spans="1:22" x14ac:dyDescent="0.3">
      <c r="A2518" t="s">
        <v>259</v>
      </c>
      <c r="B2518" t="s">
        <v>260</v>
      </c>
      <c r="C2518" t="s">
        <v>88</v>
      </c>
      <c r="D2518" s="29">
        <v>45784</v>
      </c>
      <c r="E2518" s="161">
        <v>0</v>
      </c>
      <c r="F2518" s="161">
        <v>0</v>
      </c>
      <c r="G2518" s="161">
        <v>0</v>
      </c>
      <c r="H2518" s="161">
        <v>0</v>
      </c>
      <c r="R2518">
        <v>2.9922200000000001</v>
      </c>
      <c r="S2518">
        <v>2.9922200000000001</v>
      </c>
      <c r="T2518" s="194">
        <v>2.9922200000000001</v>
      </c>
      <c r="U2518" t="s">
        <v>193</v>
      </c>
      <c r="V2518">
        <v>45444.313460648147</v>
      </c>
    </row>
    <row r="2519" spans="1:22" x14ac:dyDescent="0.3">
      <c r="A2519" t="s">
        <v>259</v>
      </c>
      <c r="B2519" t="s">
        <v>260</v>
      </c>
      <c r="C2519" t="s">
        <v>88</v>
      </c>
      <c r="D2519" s="29">
        <v>45785</v>
      </c>
      <c r="E2519" s="161">
        <v>0</v>
      </c>
      <c r="F2519" s="161">
        <v>0</v>
      </c>
      <c r="G2519" s="161">
        <v>0</v>
      </c>
      <c r="H2519" s="161">
        <v>0</v>
      </c>
      <c r="R2519">
        <v>2.9922200000000001</v>
      </c>
      <c r="S2519">
        <v>2.9922200000000001</v>
      </c>
      <c r="T2519" s="194">
        <v>2.9922200000000001</v>
      </c>
      <c r="U2519" t="s">
        <v>193</v>
      </c>
      <c r="V2519">
        <v>45444.313460648147</v>
      </c>
    </row>
    <row r="2520" spans="1:22" x14ac:dyDescent="0.3">
      <c r="A2520" t="s">
        <v>259</v>
      </c>
      <c r="B2520" t="s">
        <v>260</v>
      </c>
      <c r="C2520" t="s">
        <v>88</v>
      </c>
      <c r="D2520" s="29">
        <v>45786</v>
      </c>
      <c r="E2520" s="161">
        <v>0</v>
      </c>
      <c r="F2520" s="161">
        <v>0</v>
      </c>
      <c r="G2520" s="161">
        <v>0</v>
      </c>
      <c r="H2520" s="161">
        <v>0</v>
      </c>
      <c r="R2520">
        <v>2.9922200000000001</v>
      </c>
      <c r="S2520">
        <v>2.9922200000000001</v>
      </c>
      <c r="T2520" s="194">
        <v>2.9922200000000001</v>
      </c>
      <c r="U2520" t="s">
        <v>193</v>
      </c>
      <c r="V2520">
        <v>45444.313460648147</v>
      </c>
    </row>
    <row r="2521" spans="1:22" x14ac:dyDescent="0.3">
      <c r="A2521" t="s">
        <v>259</v>
      </c>
      <c r="B2521" t="s">
        <v>260</v>
      </c>
      <c r="C2521" t="s">
        <v>88</v>
      </c>
      <c r="D2521" s="29">
        <v>45787</v>
      </c>
      <c r="E2521" s="161">
        <v>0</v>
      </c>
      <c r="F2521" s="161">
        <v>0</v>
      </c>
      <c r="G2521" s="161">
        <v>0</v>
      </c>
      <c r="H2521" s="161">
        <v>0</v>
      </c>
      <c r="R2521">
        <v>2.9922200000000001</v>
      </c>
      <c r="S2521">
        <v>2.9922200000000001</v>
      </c>
      <c r="T2521" s="194">
        <v>2.9922200000000001</v>
      </c>
      <c r="U2521" t="s">
        <v>193</v>
      </c>
      <c r="V2521">
        <v>45444.313472222224</v>
      </c>
    </row>
    <row r="2522" spans="1:22" x14ac:dyDescent="0.3">
      <c r="A2522" t="s">
        <v>259</v>
      </c>
      <c r="B2522" t="s">
        <v>260</v>
      </c>
      <c r="C2522" t="s">
        <v>88</v>
      </c>
      <c r="D2522" s="29">
        <v>45788</v>
      </c>
      <c r="E2522" s="161">
        <v>0</v>
      </c>
      <c r="F2522" s="161">
        <v>0</v>
      </c>
      <c r="G2522" s="161">
        <v>0</v>
      </c>
      <c r="H2522" s="161">
        <v>0</v>
      </c>
      <c r="R2522">
        <v>2.9922200000000001</v>
      </c>
      <c r="S2522">
        <v>2.9922200000000001</v>
      </c>
      <c r="T2522" s="194">
        <v>2.9922200000000001</v>
      </c>
      <c r="U2522" t="s">
        <v>193</v>
      </c>
      <c r="V2522">
        <v>45444.313472222224</v>
      </c>
    </row>
    <row r="2523" spans="1:22" x14ac:dyDescent="0.3">
      <c r="A2523" t="s">
        <v>259</v>
      </c>
      <c r="B2523" t="s">
        <v>260</v>
      </c>
      <c r="C2523" t="s">
        <v>88</v>
      </c>
      <c r="D2523" s="29">
        <v>45789</v>
      </c>
      <c r="E2523" s="161">
        <v>0</v>
      </c>
      <c r="F2523" s="161">
        <v>0</v>
      </c>
      <c r="G2523" s="161">
        <v>0</v>
      </c>
      <c r="H2523" s="161">
        <v>0</v>
      </c>
      <c r="R2523">
        <v>2.9922200000000001</v>
      </c>
      <c r="S2523">
        <v>2.9922200000000001</v>
      </c>
      <c r="T2523" s="194">
        <v>2.9922200000000001</v>
      </c>
      <c r="U2523" t="s">
        <v>193</v>
      </c>
      <c r="V2523">
        <v>45444.313483796293</v>
      </c>
    </row>
    <row r="2524" spans="1:22" x14ac:dyDescent="0.3">
      <c r="A2524" t="s">
        <v>259</v>
      </c>
      <c r="B2524" t="s">
        <v>260</v>
      </c>
      <c r="C2524" t="s">
        <v>88</v>
      </c>
      <c r="D2524" s="29">
        <v>45790</v>
      </c>
      <c r="E2524" s="161">
        <v>0</v>
      </c>
      <c r="F2524" s="161">
        <v>0</v>
      </c>
      <c r="G2524" s="161">
        <v>0</v>
      </c>
      <c r="H2524" s="161">
        <v>0</v>
      </c>
      <c r="R2524">
        <v>2.9922200000000001</v>
      </c>
      <c r="S2524">
        <v>2.9922200000000001</v>
      </c>
      <c r="T2524" s="194">
        <v>2.9922200000000001</v>
      </c>
      <c r="U2524" t="s">
        <v>193</v>
      </c>
      <c r="V2524">
        <v>45444.313483796293</v>
      </c>
    </row>
    <row r="2525" spans="1:22" x14ac:dyDescent="0.3">
      <c r="A2525" t="s">
        <v>259</v>
      </c>
      <c r="B2525" t="s">
        <v>260</v>
      </c>
      <c r="C2525" t="s">
        <v>88</v>
      </c>
      <c r="D2525" s="29">
        <v>45791</v>
      </c>
      <c r="E2525" s="161">
        <v>0</v>
      </c>
      <c r="F2525" s="161">
        <v>0</v>
      </c>
      <c r="G2525" s="161">
        <v>0</v>
      </c>
      <c r="H2525" s="161">
        <v>0</v>
      </c>
      <c r="R2525">
        <v>2.9922200000000001</v>
      </c>
      <c r="S2525">
        <v>2.9922200000000001</v>
      </c>
      <c r="T2525" s="194">
        <v>2.9922200000000001</v>
      </c>
      <c r="U2525" t="s">
        <v>193</v>
      </c>
      <c r="V2525">
        <v>45444.313483796293</v>
      </c>
    </row>
    <row r="2526" spans="1:22" x14ac:dyDescent="0.3">
      <c r="A2526" t="s">
        <v>259</v>
      </c>
      <c r="B2526" t="s">
        <v>260</v>
      </c>
      <c r="C2526" t="s">
        <v>88</v>
      </c>
      <c r="D2526" s="29">
        <v>45792</v>
      </c>
      <c r="E2526" s="161">
        <v>0</v>
      </c>
      <c r="F2526" s="161">
        <v>0</v>
      </c>
      <c r="G2526" s="161">
        <v>0</v>
      </c>
      <c r="H2526" s="161">
        <v>0</v>
      </c>
      <c r="R2526">
        <v>2.9922200000000001</v>
      </c>
      <c r="S2526">
        <v>2.9922200000000001</v>
      </c>
      <c r="T2526" s="194">
        <v>2.9922200000000001</v>
      </c>
      <c r="U2526" t="s">
        <v>193</v>
      </c>
      <c r="V2526">
        <v>45444.313483796293</v>
      </c>
    </row>
    <row r="2527" spans="1:22" x14ac:dyDescent="0.3">
      <c r="A2527" t="s">
        <v>259</v>
      </c>
      <c r="B2527" t="s">
        <v>260</v>
      </c>
      <c r="C2527" t="s">
        <v>88</v>
      </c>
      <c r="D2527" s="29">
        <v>45793</v>
      </c>
      <c r="E2527" s="161">
        <v>0</v>
      </c>
      <c r="F2527" s="161">
        <v>0</v>
      </c>
      <c r="G2527" s="161">
        <v>0</v>
      </c>
      <c r="H2527" s="161">
        <v>0</v>
      </c>
      <c r="R2527">
        <v>2.9922200000000001</v>
      </c>
      <c r="S2527">
        <v>2.9922200000000001</v>
      </c>
      <c r="T2527" s="194">
        <v>2.9922200000000001</v>
      </c>
      <c r="U2527" t="s">
        <v>193</v>
      </c>
      <c r="V2527">
        <v>45444.31349537037</v>
      </c>
    </row>
    <row r="2528" spans="1:22" x14ac:dyDescent="0.3">
      <c r="A2528" t="s">
        <v>259</v>
      </c>
      <c r="B2528" t="s">
        <v>260</v>
      </c>
      <c r="C2528" t="s">
        <v>88</v>
      </c>
      <c r="D2528" s="29">
        <v>45794</v>
      </c>
      <c r="E2528" s="161">
        <v>0</v>
      </c>
      <c r="F2528" s="161">
        <v>0</v>
      </c>
      <c r="G2528" s="161">
        <v>0</v>
      </c>
      <c r="H2528" s="161">
        <v>0</v>
      </c>
      <c r="R2528">
        <v>2.9922200000000001</v>
      </c>
      <c r="S2528">
        <v>2.9922200000000001</v>
      </c>
      <c r="T2528" s="194">
        <v>2.9922200000000001</v>
      </c>
      <c r="U2528" t="s">
        <v>193</v>
      </c>
      <c r="V2528">
        <v>45444.31349537037</v>
      </c>
    </row>
    <row r="2529" spans="1:22" x14ac:dyDescent="0.3">
      <c r="A2529" t="s">
        <v>259</v>
      </c>
      <c r="B2529" t="s">
        <v>260</v>
      </c>
      <c r="C2529" t="s">
        <v>88</v>
      </c>
      <c r="D2529" s="29">
        <v>45795</v>
      </c>
      <c r="E2529" s="161">
        <v>0</v>
      </c>
      <c r="F2529" s="161">
        <v>0</v>
      </c>
      <c r="G2529" s="161">
        <v>0</v>
      </c>
      <c r="H2529" s="161">
        <v>0</v>
      </c>
      <c r="R2529">
        <v>2.9922200000000001</v>
      </c>
      <c r="S2529">
        <v>2.9922200000000001</v>
      </c>
      <c r="T2529" s="194">
        <v>2.9922200000000001</v>
      </c>
      <c r="U2529" t="s">
        <v>193</v>
      </c>
      <c r="V2529">
        <v>45444.31349537037</v>
      </c>
    </row>
    <row r="2530" spans="1:22" x14ac:dyDescent="0.3">
      <c r="A2530" t="s">
        <v>259</v>
      </c>
      <c r="B2530" t="s">
        <v>260</v>
      </c>
      <c r="C2530" t="s">
        <v>88</v>
      </c>
      <c r="D2530" s="29">
        <v>45796</v>
      </c>
      <c r="E2530" s="161">
        <v>0</v>
      </c>
      <c r="F2530" s="161">
        <v>0</v>
      </c>
      <c r="G2530" s="161">
        <v>0</v>
      </c>
      <c r="H2530" s="161">
        <v>0</v>
      </c>
      <c r="R2530">
        <v>2.9922200000000001</v>
      </c>
      <c r="S2530">
        <v>2.9922200000000001</v>
      </c>
      <c r="T2530" s="194">
        <v>2.9922200000000001</v>
      </c>
      <c r="U2530" t="s">
        <v>193</v>
      </c>
      <c r="V2530">
        <v>45444.31349537037</v>
      </c>
    </row>
    <row r="2531" spans="1:22" x14ac:dyDescent="0.3">
      <c r="A2531" t="s">
        <v>259</v>
      </c>
      <c r="B2531" t="s">
        <v>260</v>
      </c>
      <c r="C2531" t="s">
        <v>88</v>
      </c>
      <c r="D2531" s="29">
        <v>45797</v>
      </c>
      <c r="E2531" s="161">
        <v>0</v>
      </c>
      <c r="F2531" s="161">
        <v>0</v>
      </c>
      <c r="G2531" s="161">
        <v>0</v>
      </c>
      <c r="H2531" s="161">
        <v>0</v>
      </c>
      <c r="R2531">
        <v>2.9922200000000001</v>
      </c>
      <c r="S2531">
        <v>2.9922200000000001</v>
      </c>
      <c r="T2531" s="194">
        <v>2.9922200000000001</v>
      </c>
      <c r="U2531" t="s">
        <v>193</v>
      </c>
      <c r="V2531">
        <v>45444.313506944447</v>
      </c>
    </row>
    <row r="2532" spans="1:22" x14ac:dyDescent="0.3">
      <c r="A2532" t="s">
        <v>259</v>
      </c>
      <c r="B2532" t="s">
        <v>260</v>
      </c>
      <c r="C2532" t="s">
        <v>88</v>
      </c>
      <c r="D2532" s="29">
        <v>45798</v>
      </c>
      <c r="E2532" s="161">
        <v>0</v>
      </c>
      <c r="F2532" s="161">
        <v>0</v>
      </c>
      <c r="G2532" s="161">
        <v>0</v>
      </c>
      <c r="H2532" s="161">
        <v>0</v>
      </c>
      <c r="R2532">
        <v>2.9922200000000001</v>
      </c>
      <c r="S2532">
        <v>2.9922200000000001</v>
      </c>
      <c r="T2532" s="194">
        <v>2.9922200000000001</v>
      </c>
      <c r="U2532" t="s">
        <v>193</v>
      </c>
      <c r="V2532">
        <v>45444.313506944447</v>
      </c>
    </row>
    <row r="2533" spans="1:22" x14ac:dyDescent="0.3">
      <c r="A2533" t="s">
        <v>259</v>
      </c>
      <c r="B2533" t="s">
        <v>260</v>
      </c>
      <c r="C2533" t="s">
        <v>88</v>
      </c>
      <c r="D2533" s="29">
        <v>45799</v>
      </c>
      <c r="E2533" s="161">
        <v>0</v>
      </c>
      <c r="F2533" s="161">
        <v>0</v>
      </c>
      <c r="G2533" s="161">
        <v>0</v>
      </c>
      <c r="H2533" s="161">
        <v>0</v>
      </c>
      <c r="R2533">
        <v>2.9922200000000001</v>
      </c>
      <c r="S2533">
        <v>2.9922200000000001</v>
      </c>
      <c r="T2533" s="194">
        <v>2.9922200000000001</v>
      </c>
      <c r="U2533" t="s">
        <v>193</v>
      </c>
      <c r="V2533">
        <v>45444.313506944447</v>
      </c>
    </row>
    <row r="2534" spans="1:22" x14ac:dyDescent="0.3">
      <c r="A2534" t="s">
        <v>259</v>
      </c>
      <c r="B2534" t="s">
        <v>260</v>
      </c>
      <c r="C2534" t="s">
        <v>88</v>
      </c>
      <c r="D2534" s="29">
        <v>45800</v>
      </c>
      <c r="E2534" s="161">
        <v>0</v>
      </c>
      <c r="F2534" s="161">
        <v>0</v>
      </c>
      <c r="G2534" s="161">
        <v>0</v>
      </c>
      <c r="H2534" s="161">
        <v>0</v>
      </c>
      <c r="R2534">
        <v>2.9922200000000001</v>
      </c>
      <c r="S2534">
        <v>2.9922200000000001</v>
      </c>
      <c r="T2534" s="194">
        <v>2.9922200000000001</v>
      </c>
      <c r="U2534" t="s">
        <v>193</v>
      </c>
      <c r="V2534">
        <v>45444.313518518517</v>
      </c>
    </row>
    <row r="2535" spans="1:22" x14ac:dyDescent="0.3">
      <c r="A2535" t="s">
        <v>259</v>
      </c>
      <c r="B2535" t="s">
        <v>260</v>
      </c>
      <c r="C2535" t="s">
        <v>88</v>
      </c>
      <c r="D2535" s="29">
        <v>45801</v>
      </c>
      <c r="E2535" s="161">
        <v>0</v>
      </c>
      <c r="F2535" s="161">
        <v>0</v>
      </c>
      <c r="G2535" s="161">
        <v>0</v>
      </c>
      <c r="H2535" s="161">
        <v>0</v>
      </c>
      <c r="R2535">
        <v>2.9922200000000001</v>
      </c>
      <c r="S2535">
        <v>2.9922200000000001</v>
      </c>
      <c r="T2535" s="194">
        <v>2.9922200000000001</v>
      </c>
      <c r="U2535" t="s">
        <v>193</v>
      </c>
      <c r="V2535">
        <v>45444.313518518517</v>
      </c>
    </row>
    <row r="2536" spans="1:22" x14ac:dyDescent="0.3">
      <c r="A2536" t="s">
        <v>259</v>
      </c>
      <c r="B2536" t="s">
        <v>260</v>
      </c>
      <c r="C2536" t="s">
        <v>88</v>
      </c>
      <c r="D2536" s="29">
        <v>45802</v>
      </c>
      <c r="E2536" s="161">
        <v>0</v>
      </c>
      <c r="F2536" s="161">
        <v>0</v>
      </c>
      <c r="G2536" s="161">
        <v>0</v>
      </c>
      <c r="H2536" s="161">
        <v>0</v>
      </c>
      <c r="R2536">
        <v>2.9922200000000001</v>
      </c>
      <c r="S2536">
        <v>2.9922200000000001</v>
      </c>
      <c r="T2536" s="194">
        <v>2.9922200000000001</v>
      </c>
      <c r="U2536" t="s">
        <v>193</v>
      </c>
      <c r="V2536">
        <v>45444.313518518517</v>
      </c>
    </row>
    <row r="2537" spans="1:22" x14ac:dyDescent="0.3">
      <c r="A2537" t="s">
        <v>259</v>
      </c>
      <c r="B2537" t="s">
        <v>260</v>
      </c>
      <c r="C2537" t="s">
        <v>88</v>
      </c>
      <c r="D2537" s="29">
        <v>45803</v>
      </c>
      <c r="E2537" s="161">
        <v>0</v>
      </c>
      <c r="F2537" s="161">
        <v>0</v>
      </c>
      <c r="G2537" s="161">
        <v>0</v>
      </c>
      <c r="H2537" s="161">
        <v>0</v>
      </c>
      <c r="R2537">
        <v>2.9922200000000001</v>
      </c>
      <c r="S2537">
        <v>2.9922200000000001</v>
      </c>
      <c r="T2537" s="194">
        <v>2.9922200000000001</v>
      </c>
      <c r="U2537" t="s">
        <v>193</v>
      </c>
      <c r="V2537">
        <v>45444.313518518517</v>
      </c>
    </row>
    <row r="2538" spans="1:22" x14ac:dyDescent="0.3">
      <c r="A2538" t="s">
        <v>259</v>
      </c>
      <c r="B2538" t="s">
        <v>260</v>
      </c>
      <c r="C2538" t="s">
        <v>88</v>
      </c>
      <c r="D2538" s="29">
        <v>45804</v>
      </c>
      <c r="E2538" s="161">
        <v>0</v>
      </c>
      <c r="F2538" s="161">
        <v>0</v>
      </c>
      <c r="G2538" s="161">
        <v>0</v>
      </c>
      <c r="H2538" s="161">
        <v>0</v>
      </c>
      <c r="R2538">
        <v>2.9922200000000001</v>
      </c>
      <c r="S2538">
        <v>2.9922200000000001</v>
      </c>
      <c r="T2538" s="194">
        <v>2.9922200000000001</v>
      </c>
      <c r="U2538" t="s">
        <v>193</v>
      </c>
      <c r="V2538">
        <v>45444.313530092593</v>
      </c>
    </row>
    <row r="2539" spans="1:22" x14ac:dyDescent="0.3">
      <c r="A2539" t="s">
        <v>259</v>
      </c>
      <c r="B2539" t="s">
        <v>260</v>
      </c>
      <c r="C2539" t="s">
        <v>88</v>
      </c>
      <c r="D2539" s="29">
        <v>45805</v>
      </c>
      <c r="E2539" s="161">
        <v>0</v>
      </c>
      <c r="F2539" s="161">
        <v>0</v>
      </c>
      <c r="G2539" s="161">
        <v>0</v>
      </c>
      <c r="H2539" s="161">
        <v>0</v>
      </c>
      <c r="R2539">
        <v>2.9922200000000001</v>
      </c>
      <c r="S2539">
        <v>2.9922200000000001</v>
      </c>
      <c r="T2539" s="194">
        <v>2.9922200000000001</v>
      </c>
      <c r="U2539" t="s">
        <v>193</v>
      </c>
      <c r="V2539">
        <v>45444.313530092593</v>
      </c>
    </row>
    <row r="2540" spans="1:22" x14ac:dyDescent="0.3">
      <c r="A2540" t="s">
        <v>259</v>
      </c>
      <c r="B2540" t="s">
        <v>260</v>
      </c>
      <c r="C2540" t="s">
        <v>88</v>
      </c>
      <c r="D2540" s="29">
        <v>45806</v>
      </c>
      <c r="E2540" s="161">
        <v>0</v>
      </c>
      <c r="F2540" s="161">
        <v>0</v>
      </c>
      <c r="G2540" s="161">
        <v>0</v>
      </c>
      <c r="H2540" s="161">
        <v>0</v>
      </c>
      <c r="R2540">
        <v>2.9922200000000001</v>
      </c>
      <c r="S2540">
        <v>2.9922200000000001</v>
      </c>
      <c r="T2540" s="194">
        <v>2.9922200000000001</v>
      </c>
      <c r="U2540" t="s">
        <v>193</v>
      </c>
      <c r="V2540">
        <v>45444.313530092593</v>
      </c>
    </row>
    <row r="2541" spans="1:22" x14ac:dyDescent="0.3">
      <c r="A2541" t="s">
        <v>259</v>
      </c>
      <c r="B2541" t="s">
        <v>260</v>
      </c>
      <c r="C2541" t="s">
        <v>88</v>
      </c>
      <c r="D2541" s="29">
        <v>45807</v>
      </c>
      <c r="E2541" s="161">
        <v>0</v>
      </c>
      <c r="F2541" s="161">
        <v>0</v>
      </c>
      <c r="G2541" s="161">
        <v>0</v>
      </c>
      <c r="H2541" s="161">
        <v>0</v>
      </c>
      <c r="R2541">
        <v>2.9922200000000001</v>
      </c>
      <c r="S2541">
        <v>2.9922200000000001</v>
      </c>
      <c r="T2541" s="194">
        <v>2.9922200000000001</v>
      </c>
      <c r="U2541" t="s">
        <v>193</v>
      </c>
      <c r="V2541">
        <v>45444.313530092593</v>
      </c>
    </row>
    <row r="2542" spans="1:22" x14ac:dyDescent="0.3">
      <c r="A2542" t="s">
        <v>259</v>
      </c>
      <c r="B2542" t="s">
        <v>260</v>
      </c>
      <c r="C2542" t="s">
        <v>88</v>
      </c>
      <c r="D2542" s="29">
        <v>45808</v>
      </c>
      <c r="E2542" s="161">
        <v>0</v>
      </c>
      <c r="F2542" s="161">
        <v>0</v>
      </c>
      <c r="G2542" s="161">
        <v>0</v>
      </c>
      <c r="H2542" s="161">
        <v>0</v>
      </c>
      <c r="R2542">
        <v>2.9922200000000001</v>
      </c>
      <c r="S2542">
        <v>2.9922200000000001</v>
      </c>
      <c r="T2542" s="194">
        <v>2.9922200000000001</v>
      </c>
      <c r="U2542" t="s">
        <v>193</v>
      </c>
      <c r="V2542">
        <v>45444.31354166667</v>
      </c>
    </row>
    <row r="2543" spans="1:22" x14ac:dyDescent="0.3">
      <c r="A2543" t="s">
        <v>259</v>
      </c>
      <c r="B2543" t="s">
        <v>260</v>
      </c>
      <c r="C2543" t="s">
        <v>88</v>
      </c>
      <c r="D2543" s="29">
        <v>45809</v>
      </c>
      <c r="E2543" s="161">
        <v>0</v>
      </c>
      <c r="F2543" s="161">
        <v>0</v>
      </c>
      <c r="G2543" s="161">
        <v>0</v>
      </c>
      <c r="H2543" s="161">
        <v>0</v>
      </c>
      <c r="R2543">
        <v>2.9922200000000001</v>
      </c>
      <c r="S2543">
        <v>2.9922200000000001</v>
      </c>
      <c r="T2543" s="194">
        <v>2.9922200000000001</v>
      </c>
      <c r="U2543" t="s">
        <v>193</v>
      </c>
      <c r="V2543">
        <v>45474.313206018516</v>
      </c>
    </row>
    <row r="2544" spans="1:22" x14ac:dyDescent="0.3">
      <c r="A2544" t="s">
        <v>259</v>
      </c>
      <c r="B2544" t="s">
        <v>260</v>
      </c>
      <c r="C2544" t="s">
        <v>88</v>
      </c>
      <c r="D2544" s="29">
        <v>45810</v>
      </c>
      <c r="E2544" s="161">
        <v>0</v>
      </c>
      <c r="F2544" s="161">
        <v>0</v>
      </c>
      <c r="G2544" s="161">
        <v>0</v>
      </c>
      <c r="H2544" s="161">
        <v>0</v>
      </c>
      <c r="R2544">
        <v>2.9922200000000001</v>
      </c>
      <c r="S2544">
        <v>2.9922200000000001</v>
      </c>
      <c r="T2544" s="194">
        <v>2.9922200000000001</v>
      </c>
      <c r="U2544" t="s">
        <v>193</v>
      </c>
      <c r="V2544">
        <v>45474.313379629632</v>
      </c>
    </row>
    <row r="2545" spans="1:22" x14ac:dyDescent="0.3">
      <c r="A2545" t="s">
        <v>259</v>
      </c>
      <c r="B2545" t="s">
        <v>260</v>
      </c>
      <c r="C2545" t="s">
        <v>88</v>
      </c>
      <c r="D2545" s="29">
        <v>45811</v>
      </c>
      <c r="E2545" s="161">
        <v>0</v>
      </c>
      <c r="F2545" s="161">
        <v>0</v>
      </c>
      <c r="G2545" s="161">
        <v>0</v>
      </c>
      <c r="H2545" s="161">
        <v>0</v>
      </c>
      <c r="R2545">
        <v>2.9922200000000001</v>
      </c>
      <c r="S2545">
        <v>2.9922200000000001</v>
      </c>
      <c r="T2545" s="194">
        <v>2.9922200000000001</v>
      </c>
      <c r="U2545" t="s">
        <v>193</v>
      </c>
      <c r="V2545">
        <v>45474.313379629632</v>
      </c>
    </row>
    <row r="2546" spans="1:22" x14ac:dyDescent="0.3">
      <c r="A2546" t="s">
        <v>259</v>
      </c>
      <c r="B2546" t="s">
        <v>260</v>
      </c>
      <c r="C2546" t="s">
        <v>88</v>
      </c>
      <c r="D2546" s="29">
        <v>45812</v>
      </c>
      <c r="E2546" s="161">
        <v>0</v>
      </c>
      <c r="F2546" s="161">
        <v>0</v>
      </c>
      <c r="G2546" s="161">
        <v>0</v>
      </c>
      <c r="H2546" s="161">
        <v>0</v>
      </c>
      <c r="R2546">
        <v>2.9922200000000001</v>
      </c>
      <c r="S2546">
        <v>2.9922200000000001</v>
      </c>
      <c r="T2546" s="194">
        <v>2.9922200000000001</v>
      </c>
      <c r="U2546" t="s">
        <v>193</v>
      </c>
      <c r="V2546">
        <v>45474.313379629632</v>
      </c>
    </row>
    <row r="2547" spans="1:22" x14ac:dyDescent="0.3">
      <c r="A2547" t="s">
        <v>259</v>
      </c>
      <c r="B2547" t="s">
        <v>260</v>
      </c>
      <c r="C2547" t="s">
        <v>88</v>
      </c>
      <c r="D2547" s="29">
        <v>45813</v>
      </c>
      <c r="E2547" s="161">
        <v>0</v>
      </c>
      <c r="F2547" s="161">
        <v>0</v>
      </c>
      <c r="G2547" s="161">
        <v>0</v>
      </c>
      <c r="H2547" s="161">
        <v>0</v>
      </c>
      <c r="R2547">
        <v>2.9922200000000001</v>
      </c>
      <c r="S2547">
        <v>2.9922200000000001</v>
      </c>
      <c r="T2547" s="194">
        <v>2.9922200000000001</v>
      </c>
      <c r="U2547" t="s">
        <v>193</v>
      </c>
      <c r="V2547">
        <v>45474.313391203701</v>
      </c>
    </row>
    <row r="2548" spans="1:22" x14ac:dyDescent="0.3">
      <c r="A2548" t="s">
        <v>259</v>
      </c>
      <c r="B2548" t="s">
        <v>260</v>
      </c>
      <c r="C2548" t="s">
        <v>88</v>
      </c>
      <c r="D2548" s="29">
        <v>45814</v>
      </c>
      <c r="E2548" s="161">
        <v>0</v>
      </c>
      <c r="F2548" s="161">
        <v>0</v>
      </c>
      <c r="G2548" s="161">
        <v>0</v>
      </c>
      <c r="H2548" s="161">
        <v>0</v>
      </c>
      <c r="R2548">
        <v>2.9922200000000001</v>
      </c>
      <c r="S2548">
        <v>2.9922200000000001</v>
      </c>
      <c r="T2548" s="194">
        <v>2.9922200000000001</v>
      </c>
      <c r="U2548" t="s">
        <v>193</v>
      </c>
      <c r="V2548">
        <v>45474.313391203701</v>
      </c>
    </row>
    <row r="2549" spans="1:22" x14ac:dyDescent="0.3">
      <c r="A2549" t="s">
        <v>259</v>
      </c>
      <c r="B2549" t="s">
        <v>260</v>
      </c>
      <c r="C2549" t="s">
        <v>88</v>
      </c>
      <c r="D2549" s="29">
        <v>45815</v>
      </c>
      <c r="E2549" s="161">
        <v>0</v>
      </c>
      <c r="F2549" s="161">
        <v>0</v>
      </c>
      <c r="G2549" s="161">
        <v>0</v>
      </c>
      <c r="H2549" s="161">
        <v>0</v>
      </c>
      <c r="R2549">
        <v>2.9922200000000001</v>
      </c>
      <c r="S2549">
        <v>2.9922200000000001</v>
      </c>
      <c r="T2549" s="194">
        <v>2.9922200000000001</v>
      </c>
      <c r="U2549" t="s">
        <v>193</v>
      </c>
      <c r="V2549">
        <v>45474.313391203701</v>
      </c>
    </row>
    <row r="2550" spans="1:22" x14ac:dyDescent="0.3">
      <c r="A2550" t="s">
        <v>259</v>
      </c>
      <c r="B2550" t="s">
        <v>260</v>
      </c>
      <c r="C2550" t="s">
        <v>88</v>
      </c>
      <c r="D2550" s="29">
        <v>45816</v>
      </c>
      <c r="E2550" s="161">
        <v>0</v>
      </c>
      <c r="F2550" s="161">
        <v>0</v>
      </c>
      <c r="G2550" s="161">
        <v>0</v>
      </c>
      <c r="H2550" s="161">
        <v>0</v>
      </c>
      <c r="R2550">
        <v>2.9922200000000001</v>
      </c>
      <c r="S2550">
        <v>2.9922200000000001</v>
      </c>
      <c r="T2550" s="194">
        <v>2.9922200000000001</v>
      </c>
      <c r="U2550" t="s">
        <v>193</v>
      </c>
      <c r="V2550">
        <v>45474.313402777778</v>
      </c>
    </row>
    <row r="2551" spans="1:22" x14ac:dyDescent="0.3">
      <c r="A2551" t="s">
        <v>259</v>
      </c>
      <c r="B2551" t="s">
        <v>260</v>
      </c>
      <c r="C2551" t="s">
        <v>88</v>
      </c>
      <c r="D2551" s="29">
        <v>45817</v>
      </c>
      <c r="E2551" s="161">
        <v>0</v>
      </c>
      <c r="F2551" s="161">
        <v>0</v>
      </c>
      <c r="G2551" s="161">
        <v>0</v>
      </c>
      <c r="H2551" s="161">
        <v>0</v>
      </c>
      <c r="R2551">
        <v>2.9922200000000001</v>
      </c>
      <c r="S2551">
        <v>2.9922200000000001</v>
      </c>
      <c r="T2551" s="194">
        <v>2.9922200000000001</v>
      </c>
      <c r="U2551" t="s">
        <v>193</v>
      </c>
      <c r="V2551">
        <v>45474.313402777778</v>
      </c>
    </row>
    <row r="2552" spans="1:22" x14ac:dyDescent="0.3">
      <c r="A2552" t="s">
        <v>259</v>
      </c>
      <c r="B2552" t="s">
        <v>260</v>
      </c>
      <c r="C2552" t="s">
        <v>88</v>
      </c>
      <c r="D2552" s="29">
        <v>45818</v>
      </c>
      <c r="E2552" s="161">
        <v>0</v>
      </c>
      <c r="F2552" s="161">
        <v>0</v>
      </c>
      <c r="G2552" s="161">
        <v>0</v>
      </c>
      <c r="H2552" s="161">
        <v>0</v>
      </c>
      <c r="R2552">
        <v>2.9922200000000001</v>
      </c>
      <c r="S2552">
        <v>2.9922200000000001</v>
      </c>
      <c r="T2552" s="194">
        <v>2.9922200000000001</v>
      </c>
      <c r="U2552" t="s">
        <v>193</v>
      </c>
      <c r="V2552">
        <v>45474.313402777778</v>
      </c>
    </row>
    <row r="2553" spans="1:22" x14ac:dyDescent="0.3">
      <c r="A2553" t="s">
        <v>259</v>
      </c>
      <c r="B2553" t="s">
        <v>260</v>
      </c>
      <c r="C2553" t="s">
        <v>88</v>
      </c>
      <c r="D2553" s="29">
        <v>45819</v>
      </c>
      <c r="E2553" s="161">
        <v>0</v>
      </c>
      <c r="F2553" s="161">
        <v>0</v>
      </c>
      <c r="G2553" s="161">
        <v>0</v>
      </c>
      <c r="H2553" s="161">
        <v>0</v>
      </c>
      <c r="R2553">
        <v>2.9922200000000001</v>
      </c>
      <c r="S2553">
        <v>2.9922200000000001</v>
      </c>
      <c r="T2553" s="194">
        <v>2.9922200000000001</v>
      </c>
      <c r="U2553" t="s">
        <v>193</v>
      </c>
      <c r="V2553">
        <v>45474.313402777778</v>
      </c>
    </row>
    <row r="2554" spans="1:22" x14ac:dyDescent="0.3">
      <c r="A2554" t="s">
        <v>259</v>
      </c>
      <c r="B2554" t="s">
        <v>260</v>
      </c>
      <c r="C2554" t="s">
        <v>88</v>
      </c>
      <c r="D2554" s="29">
        <v>45820</v>
      </c>
      <c r="E2554" s="161">
        <v>0</v>
      </c>
      <c r="F2554" s="161">
        <v>0</v>
      </c>
      <c r="G2554" s="161">
        <v>0</v>
      </c>
      <c r="H2554" s="161">
        <v>0</v>
      </c>
      <c r="R2554">
        <v>2.9922200000000001</v>
      </c>
      <c r="S2554">
        <v>2.9922200000000001</v>
      </c>
      <c r="T2554" s="194">
        <v>2.9922200000000001</v>
      </c>
      <c r="U2554" t="s">
        <v>193</v>
      </c>
      <c r="V2554">
        <v>45474.313414351855</v>
      </c>
    </row>
    <row r="2555" spans="1:22" x14ac:dyDescent="0.3">
      <c r="A2555" t="s">
        <v>259</v>
      </c>
      <c r="B2555" t="s">
        <v>260</v>
      </c>
      <c r="C2555" t="s">
        <v>88</v>
      </c>
      <c r="D2555" s="29">
        <v>45821</v>
      </c>
      <c r="E2555" s="161">
        <v>0</v>
      </c>
      <c r="F2555" s="161">
        <v>0</v>
      </c>
      <c r="G2555" s="161">
        <v>0</v>
      </c>
      <c r="H2555" s="161">
        <v>0</v>
      </c>
      <c r="R2555">
        <v>2.9922200000000001</v>
      </c>
      <c r="S2555">
        <v>2.9922200000000001</v>
      </c>
      <c r="T2555" s="194">
        <v>2.9922200000000001</v>
      </c>
      <c r="U2555" t="s">
        <v>193</v>
      </c>
      <c r="V2555">
        <v>45474.313414351855</v>
      </c>
    </row>
    <row r="2556" spans="1:22" x14ac:dyDescent="0.3">
      <c r="A2556" t="s">
        <v>259</v>
      </c>
      <c r="B2556" t="s">
        <v>260</v>
      </c>
      <c r="C2556" t="s">
        <v>88</v>
      </c>
      <c r="D2556" s="29">
        <v>45822</v>
      </c>
      <c r="E2556" s="161">
        <v>0</v>
      </c>
      <c r="F2556" s="161">
        <v>0</v>
      </c>
      <c r="G2556" s="161">
        <v>0</v>
      </c>
      <c r="H2556" s="161">
        <v>0</v>
      </c>
      <c r="R2556">
        <v>2.9922200000000001</v>
      </c>
      <c r="S2556">
        <v>2.9922200000000001</v>
      </c>
      <c r="T2556" s="194">
        <v>2.9922200000000001</v>
      </c>
      <c r="U2556" t="s">
        <v>193</v>
      </c>
      <c r="V2556">
        <v>45474.313414351855</v>
      </c>
    </row>
    <row r="2557" spans="1:22" x14ac:dyDescent="0.3">
      <c r="A2557" t="s">
        <v>259</v>
      </c>
      <c r="B2557" t="s">
        <v>260</v>
      </c>
      <c r="C2557" t="s">
        <v>88</v>
      </c>
      <c r="D2557" s="29">
        <v>45823</v>
      </c>
      <c r="E2557" s="161">
        <v>0</v>
      </c>
      <c r="F2557" s="161">
        <v>0</v>
      </c>
      <c r="G2557" s="161">
        <v>0</v>
      </c>
      <c r="H2557" s="161">
        <v>0</v>
      </c>
      <c r="R2557">
        <v>2.9922200000000001</v>
      </c>
      <c r="S2557">
        <v>2.9922200000000001</v>
      </c>
      <c r="T2557" s="194">
        <v>2.9922200000000001</v>
      </c>
      <c r="U2557" t="s">
        <v>193</v>
      </c>
      <c r="V2557">
        <v>45474.313425925924</v>
      </c>
    </row>
    <row r="2558" spans="1:22" x14ac:dyDescent="0.3">
      <c r="A2558" t="s">
        <v>259</v>
      </c>
      <c r="B2558" t="s">
        <v>260</v>
      </c>
      <c r="C2558" t="s">
        <v>88</v>
      </c>
      <c r="D2558" s="29">
        <v>45824</v>
      </c>
      <c r="E2558" s="161">
        <v>0</v>
      </c>
      <c r="F2558" s="161">
        <v>0</v>
      </c>
      <c r="G2558" s="161">
        <v>0</v>
      </c>
      <c r="H2558" s="161">
        <v>0</v>
      </c>
      <c r="R2558">
        <v>2.9922200000000001</v>
      </c>
      <c r="S2558">
        <v>2.9922200000000001</v>
      </c>
      <c r="T2558" s="194">
        <v>2.9922200000000001</v>
      </c>
      <c r="U2558" t="s">
        <v>193</v>
      </c>
      <c r="V2558">
        <v>45474.313425925924</v>
      </c>
    </row>
    <row r="2559" spans="1:22" x14ac:dyDescent="0.3">
      <c r="A2559" t="s">
        <v>259</v>
      </c>
      <c r="B2559" t="s">
        <v>260</v>
      </c>
      <c r="C2559" t="s">
        <v>88</v>
      </c>
      <c r="D2559" s="29">
        <v>45825</v>
      </c>
      <c r="E2559" s="161">
        <v>0</v>
      </c>
      <c r="F2559" s="161">
        <v>0</v>
      </c>
      <c r="G2559" s="161">
        <v>0</v>
      </c>
      <c r="H2559" s="161">
        <v>0</v>
      </c>
      <c r="R2559">
        <v>2.9922200000000001</v>
      </c>
      <c r="S2559">
        <v>2.9922200000000001</v>
      </c>
      <c r="T2559" s="194">
        <v>2.9922200000000001</v>
      </c>
      <c r="U2559" t="s">
        <v>193</v>
      </c>
      <c r="V2559">
        <v>45474.313425925924</v>
      </c>
    </row>
    <row r="2560" spans="1:22" x14ac:dyDescent="0.3">
      <c r="A2560" t="s">
        <v>259</v>
      </c>
      <c r="B2560" t="s">
        <v>260</v>
      </c>
      <c r="C2560" t="s">
        <v>88</v>
      </c>
      <c r="D2560" s="29">
        <v>45826</v>
      </c>
      <c r="E2560" s="161">
        <v>0</v>
      </c>
      <c r="F2560" s="161">
        <v>0</v>
      </c>
      <c r="G2560" s="161">
        <v>0</v>
      </c>
      <c r="H2560" s="161">
        <v>0</v>
      </c>
      <c r="R2560">
        <v>2.9922200000000001</v>
      </c>
      <c r="S2560">
        <v>2.9922200000000001</v>
      </c>
      <c r="T2560" s="194">
        <v>2.9922200000000001</v>
      </c>
      <c r="U2560" t="s">
        <v>193</v>
      </c>
      <c r="V2560">
        <v>45474.313425925924</v>
      </c>
    </row>
    <row r="2561" spans="1:22" x14ac:dyDescent="0.3">
      <c r="A2561" t="s">
        <v>259</v>
      </c>
      <c r="B2561" t="s">
        <v>260</v>
      </c>
      <c r="C2561" t="s">
        <v>88</v>
      </c>
      <c r="D2561" s="29">
        <v>45827</v>
      </c>
      <c r="E2561" s="161">
        <v>0</v>
      </c>
      <c r="F2561" s="161">
        <v>0</v>
      </c>
      <c r="G2561" s="161">
        <v>0</v>
      </c>
      <c r="H2561" s="161">
        <v>0</v>
      </c>
      <c r="R2561">
        <v>2.9922200000000001</v>
      </c>
      <c r="S2561">
        <v>2.9922200000000001</v>
      </c>
      <c r="T2561" s="194">
        <v>2.9922200000000001</v>
      </c>
      <c r="U2561" t="s">
        <v>193</v>
      </c>
      <c r="V2561">
        <v>45474.313437500001</v>
      </c>
    </row>
    <row r="2562" spans="1:22" x14ac:dyDescent="0.3">
      <c r="A2562" t="s">
        <v>259</v>
      </c>
      <c r="B2562" t="s">
        <v>260</v>
      </c>
      <c r="C2562" t="s">
        <v>88</v>
      </c>
      <c r="D2562" s="29">
        <v>45828</v>
      </c>
      <c r="E2562" s="161">
        <v>0</v>
      </c>
      <c r="F2562" s="161">
        <v>0</v>
      </c>
      <c r="G2562" s="161">
        <v>0</v>
      </c>
      <c r="H2562" s="161">
        <v>0</v>
      </c>
      <c r="R2562">
        <v>2.9922200000000001</v>
      </c>
      <c r="S2562">
        <v>2.9922200000000001</v>
      </c>
      <c r="T2562" s="194">
        <v>2.9922200000000001</v>
      </c>
      <c r="U2562" t="s">
        <v>193</v>
      </c>
      <c r="V2562">
        <v>45474.313437500001</v>
      </c>
    </row>
    <row r="2563" spans="1:22" x14ac:dyDescent="0.3">
      <c r="A2563" t="s">
        <v>259</v>
      </c>
      <c r="B2563" t="s">
        <v>260</v>
      </c>
      <c r="C2563" t="s">
        <v>88</v>
      </c>
      <c r="D2563" s="29">
        <v>45829</v>
      </c>
      <c r="E2563" s="161">
        <v>0</v>
      </c>
      <c r="F2563" s="161">
        <v>0</v>
      </c>
      <c r="G2563" s="161">
        <v>0</v>
      </c>
      <c r="H2563" s="161">
        <v>0</v>
      </c>
      <c r="R2563">
        <v>2.9922200000000001</v>
      </c>
      <c r="S2563">
        <v>2.9922200000000001</v>
      </c>
      <c r="T2563" s="194">
        <v>2.9922200000000001</v>
      </c>
      <c r="U2563" t="s">
        <v>193</v>
      </c>
      <c r="V2563">
        <v>45474.313437500001</v>
      </c>
    </row>
    <row r="2564" spans="1:22" x14ac:dyDescent="0.3">
      <c r="A2564" t="s">
        <v>259</v>
      </c>
      <c r="B2564" t="s">
        <v>260</v>
      </c>
      <c r="C2564" t="s">
        <v>88</v>
      </c>
      <c r="D2564" s="29">
        <v>45830</v>
      </c>
      <c r="E2564" s="161">
        <v>0</v>
      </c>
      <c r="F2564" s="161">
        <v>0</v>
      </c>
      <c r="G2564" s="161">
        <v>0</v>
      </c>
      <c r="H2564" s="161">
        <v>0</v>
      </c>
      <c r="R2564">
        <v>2.9922200000000001</v>
      </c>
      <c r="S2564">
        <v>2.9922200000000001</v>
      </c>
      <c r="T2564" s="194">
        <v>2.9922200000000001</v>
      </c>
      <c r="U2564" t="s">
        <v>193</v>
      </c>
      <c r="V2564">
        <v>45474.313449074078</v>
      </c>
    </row>
    <row r="2565" spans="1:22" x14ac:dyDescent="0.3">
      <c r="A2565" t="s">
        <v>259</v>
      </c>
      <c r="B2565" t="s">
        <v>260</v>
      </c>
      <c r="C2565" t="s">
        <v>88</v>
      </c>
      <c r="D2565" s="29">
        <v>45831</v>
      </c>
      <c r="E2565" s="161">
        <v>0</v>
      </c>
      <c r="F2565" s="161">
        <v>0</v>
      </c>
      <c r="G2565" s="161">
        <v>0</v>
      </c>
      <c r="H2565" s="161">
        <v>0</v>
      </c>
      <c r="R2565">
        <v>2.9922200000000001</v>
      </c>
      <c r="S2565">
        <v>2.9922200000000001</v>
      </c>
      <c r="T2565" s="194">
        <v>2.9922200000000001</v>
      </c>
      <c r="U2565" t="s">
        <v>193</v>
      </c>
      <c r="V2565">
        <v>45474.313449074078</v>
      </c>
    </row>
    <row r="2566" spans="1:22" x14ac:dyDescent="0.3">
      <c r="A2566" t="s">
        <v>259</v>
      </c>
      <c r="B2566" t="s">
        <v>260</v>
      </c>
      <c r="C2566" t="s">
        <v>88</v>
      </c>
      <c r="D2566" s="29">
        <v>45832</v>
      </c>
      <c r="E2566" s="161">
        <v>0</v>
      </c>
      <c r="F2566" s="161">
        <v>0</v>
      </c>
      <c r="G2566" s="161">
        <v>0</v>
      </c>
      <c r="H2566" s="161">
        <v>0</v>
      </c>
      <c r="R2566">
        <v>2.9922200000000001</v>
      </c>
      <c r="S2566">
        <v>2.9922200000000001</v>
      </c>
      <c r="T2566" s="194">
        <v>2.9922200000000001</v>
      </c>
      <c r="U2566" t="s">
        <v>193</v>
      </c>
      <c r="V2566">
        <v>45474.313460648147</v>
      </c>
    </row>
    <row r="2567" spans="1:22" x14ac:dyDescent="0.3">
      <c r="A2567" t="s">
        <v>259</v>
      </c>
      <c r="B2567" t="s">
        <v>260</v>
      </c>
      <c r="C2567" t="s">
        <v>88</v>
      </c>
      <c r="D2567" s="29">
        <v>45833</v>
      </c>
      <c r="E2567" s="161">
        <v>0</v>
      </c>
      <c r="F2567" s="161">
        <v>0</v>
      </c>
      <c r="G2567" s="161">
        <v>0</v>
      </c>
      <c r="H2567" s="161">
        <v>0</v>
      </c>
      <c r="R2567">
        <v>2.9922200000000001</v>
      </c>
      <c r="S2567">
        <v>2.9922200000000001</v>
      </c>
      <c r="T2567" s="194">
        <v>2.9922200000000001</v>
      </c>
      <c r="U2567" t="s">
        <v>193</v>
      </c>
      <c r="V2567">
        <v>45474.313460648147</v>
      </c>
    </row>
    <row r="2568" spans="1:22" x14ac:dyDescent="0.3">
      <c r="A2568" t="s">
        <v>259</v>
      </c>
      <c r="B2568" t="s">
        <v>260</v>
      </c>
      <c r="C2568" t="s">
        <v>88</v>
      </c>
      <c r="D2568" s="29">
        <v>45834</v>
      </c>
      <c r="E2568" s="161">
        <v>0</v>
      </c>
      <c r="F2568" s="161">
        <v>0</v>
      </c>
      <c r="G2568" s="161">
        <v>0</v>
      </c>
      <c r="H2568" s="161">
        <v>0</v>
      </c>
      <c r="R2568">
        <v>2.9922200000000001</v>
      </c>
      <c r="S2568">
        <v>2.9922200000000001</v>
      </c>
      <c r="T2568" s="194">
        <v>2.9922200000000001</v>
      </c>
      <c r="U2568" t="s">
        <v>193</v>
      </c>
      <c r="V2568">
        <v>45474.313460648147</v>
      </c>
    </row>
    <row r="2569" spans="1:22" x14ac:dyDescent="0.3">
      <c r="A2569" t="s">
        <v>259</v>
      </c>
      <c r="B2569" t="s">
        <v>260</v>
      </c>
      <c r="C2569" t="s">
        <v>88</v>
      </c>
      <c r="D2569" s="29">
        <v>45835</v>
      </c>
      <c r="E2569" s="161">
        <v>0</v>
      </c>
      <c r="F2569" s="161">
        <v>0</v>
      </c>
      <c r="G2569" s="161">
        <v>0</v>
      </c>
      <c r="H2569" s="161">
        <v>0</v>
      </c>
      <c r="R2569">
        <v>2.9922200000000001</v>
      </c>
      <c r="S2569">
        <v>2.9922200000000001</v>
      </c>
      <c r="T2569" s="194">
        <v>2.9922200000000001</v>
      </c>
      <c r="U2569" t="s">
        <v>193</v>
      </c>
      <c r="V2569">
        <v>45474.313472222224</v>
      </c>
    </row>
    <row r="2570" spans="1:22" x14ac:dyDescent="0.3">
      <c r="A2570" t="s">
        <v>259</v>
      </c>
      <c r="B2570" t="s">
        <v>260</v>
      </c>
      <c r="C2570" t="s">
        <v>88</v>
      </c>
      <c r="D2570" s="29">
        <v>45836</v>
      </c>
      <c r="E2570" s="161">
        <v>0</v>
      </c>
      <c r="F2570" s="161">
        <v>0</v>
      </c>
      <c r="G2570" s="161">
        <v>0</v>
      </c>
      <c r="H2570" s="161">
        <v>0</v>
      </c>
      <c r="R2570">
        <v>2.9922200000000001</v>
      </c>
      <c r="S2570">
        <v>2.9922200000000001</v>
      </c>
      <c r="T2570" s="194">
        <v>2.9922200000000001</v>
      </c>
      <c r="U2570" t="s">
        <v>193</v>
      </c>
      <c r="V2570">
        <v>45474.313472222224</v>
      </c>
    </row>
    <row r="2571" spans="1:22" x14ac:dyDescent="0.3">
      <c r="A2571" t="s">
        <v>259</v>
      </c>
      <c r="B2571" t="s">
        <v>260</v>
      </c>
      <c r="C2571" t="s">
        <v>88</v>
      </c>
      <c r="D2571" s="29">
        <v>45837</v>
      </c>
      <c r="E2571" s="161">
        <v>0</v>
      </c>
      <c r="F2571" s="161">
        <v>0</v>
      </c>
      <c r="G2571" s="161">
        <v>0</v>
      </c>
      <c r="H2571" s="161">
        <v>0</v>
      </c>
      <c r="R2571">
        <v>2.9922200000000001</v>
      </c>
      <c r="S2571">
        <v>2.9922200000000001</v>
      </c>
      <c r="T2571" s="194">
        <v>2.9922200000000001</v>
      </c>
      <c r="U2571" t="s">
        <v>193</v>
      </c>
      <c r="V2571">
        <v>45474.313472222224</v>
      </c>
    </row>
    <row r="2572" spans="1:22" x14ac:dyDescent="0.3">
      <c r="A2572" t="s">
        <v>259</v>
      </c>
      <c r="B2572" t="s">
        <v>260</v>
      </c>
      <c r="C2572" t="s">
        <v>88</v>
      </c>
      <c r="D2572" s="29">
        <v>45838</v>
      </c>
      <c r="E2572" s="161">
        <v>0</v>
      </c>
      <c r="F2572" s="161">
        <v>0</v>
      </c>
      <c r="G2572" s="161">
        <v>0</v>
      </c>
      <c r="H2572" s="161">
        <v>0</v>
      </c>
      <c r="R2572">
        <v>2.9922200000000001</v>
      </c>
      <c r="S2572">
        <v>2.9922200000000001</v>
      </c>
      <c r="T2572" s="194">
        <v>2.9922200000000001</v>
      </c>
      <c r="U2572" t="s">
        <v>193</v>
      </c>
      <c r="V2572">
        <v>45474.313483796293</v>
      </c>
    </row>
    <row r="2573" spans="1:22" x14ac:dyDescent="0.3">
      <c r="A2573" t="s">
        <v>259</v>
      </c>
      <c r="B2573" t="s">
        <v>260</v>
      </c>
      <c r="C2573" t="s">
        <v>88</v>
      </c>
      <c r="D2573" s="29">
        <v>45839</v>
      </c>
      <c r="E2573" s="161">
        <v>0</v>
      </c>
      <c r="F2573" s="161">
        <v>0</v>
      </c>
      <c r="G2573" s="161">
        <v>0</v>
      </c>
      <c r="H2573" s="161">
        <v>0</v>
      </c>
      <c r="R2573">
        <v>2.9922200000000001</v>
      </c>
      <c r="S2573">
        <v>2.9922200000000001</v>
      </c>
      <c r="T2573" s="194">
        <v>2.9922200000000001</v>
      </c>
      <c r="U2573" t="s">
        <v>193</v>
      </c>
      <c r="V2573">
        <v>45505.313425925924</v>
      </c>
    </row>
    <row r="2574" spans="1:22" x14ac:dyDescent="0.3">
      <c r="A2574" t="s">
        <v>259</v>
      </c>
      <c r="B2574" t="s">
        <v>260</v>
      </c>
      <c r="C2574" t="s">
        <v>88</v>
      </c>
      <c r="D2574" s="29">
        <v>45840</v>
      </c>
      <c r="E2574" s="161">
        <v>0</v>
      </c>
      <c r="F2574" s="161">
        <v>0</v>
      </c>
      <c r="G2574" s="161">
        <v>0</v>
      </c>
      <c r="H2574" s="161">
        <v>0</v>
      </c>
      <c r="R2574">
        <v>2.9922200000000001</v>
      </c>
      <c r="S2574">
        <v>2.9922200000000001</v>
      </c>
      <c r="T2574" s="194">
        <v>2.9922200000000001</v>
      </c>
      <c r="U2574" t="s">
        <v>193</v>
      </c>
      <c r="V2574">
        <v>45505.31354166667</v>
      </c>
    </row>
    <row r="2575" spans="1:22" x14ac:dyDescent="0.3">
      <c r="A2575" t="s">
        <v>259</v>
      </c>
      <c r="B2575" t="s">
        <v>260</v>
      </c>
      <c r="C2575" t="s">
        <v>88</v>
      </c>
      <c r="D2575" s="29">
        <v>45841</v>
      </c>
      <c r="E2575" s="161">
        <v>0</v>
      </c>
      <c r="F2575" s="161">
        <v>0</v>
      </c>
      <c r="G2575" s="161">
        <v>0</v>
      </c>
      <c r="H2575" s="161">
        <v>0</v>
      </c>
      <c r="R2575">
        <v>2.9922200000000001</v>
      </c>
      <c r="S2575">
        <v>2.9922200000000001</v>
      </c>
      <c r="T2575" s="194">
        <v>2.9922200000000001</v>
      </c>
      <c r="U2575" t="s">
        <v>193</v>
      </c>
      <c r="V2575">
        <v>45505.313506944447</v>
      </c>
    </row>
    <row r="2576" spans="1:22" x14ac:dyDescent="0.3">
      <c r="A2576" t="s">
        <v>259</v>
      </c>
      <c r="B2576" t="s">
        <v>260</v>
      </c>
      <c r="C2576" t="s">
        <v>88</v>
      </c>
      <c r="D2576" s="29">
        <v>45842</v>
      </c>
      <c r="E2576" s="161">
        <v>0</v>
      </c>
      <c r="F2576" s="161">
        <v>0</v>
      </c>
      <c r="G2576" s="161">
        <v>0</v>
      </c>
      <c r="H2576" s="161">
        <v>0</v>
      </c>
      <c r="R2576">
        <v>2.9922200000000001</v>
      </c>
      <c r="S2576">
        <v>2.9922200000000001</v>
      </c>
      <c r="T2576" s="194">
        <v>2.9922200000000001</v>
      </c>
      <c r="U2576" t="s">
        <v>193</v>
      </c>
      <c r="V2576">
        <v>45505.31354166667</v>
      </c>
    </row>
    <row r="2577" spans="1:22" x14ac:dyDescent="0.3">
      <c r="A2577" t="s">
        <v>259</v>
      </c>
      <c r="B2577" t="s">
        <v>260</v>
      </c>
      <c r="C2577" t="s">
        <v>88</v>
      </c>
      <c r="D2577" s="29">
        <v>45843</v>
      </c>
      <c r="E2577" s="161">
        <v>0</v>
      </c>
      <c r="F2577" s="161">
        <v>0</v>
      </c>
      <c r="G2577" s="161">
        <v>0</v>
      </c>
      <c r="H2577" s="161">
        <v>0</v>
      </c>
      <c r="R2577">
        <v>2.9922200000000001</v>
      </c>
      <c r="S2577">
        <v>2.9922200000000001</v>
      </c>
      <c r="T2577" s="194">
        <v>2.9922200000000001</v>
      </c>
      <c r="U2577" t="s">
        <v>193</v>
      </c>
      <c r="V2577">
        <v>45505.31354166667</v>
      </c>
    </row>
    <row r="2578" spans="1:22" x14ac:dyDescent="0.3">
      <c r="A2578" t="s">
        <v>259</v>
      </c>
      <c r="B2578" t="s">
        <v>260</v>
      </c>
      <c r="C2578" t="s">
        <v>88</v>
      </c>
      <c r="D2578" s="29">
        <v>45844</v>
      </c>
      <c r="E2578" s="161">
        <v>0</v>
      </c>
      <c r="F2578" s="161">
        <v>0</v>
      </c>
      <c r="G2578" s="161">
        <v>0</v>
      </c>
      <c r="H2578" s="161">
        <v>0</v>
      </c>
      <c r="R2578">
        <v>2.9922200000000001</v>
      </c>
      <c r="S2578">
        <v>2.9922200000000001</v>
      </c>
      <c r="T2578" s="194">
        <v>2.9922200000000001</v>
      </c>
      <c r="U2578" t="s">
        <v>193</v>
      </c>
      <c r="V2578">
        <v>45505.313449074078</v>
      </c>
    </row>
    <row r="2579" spans="1:22" x14ac:dyDescent="0.3">
      <c r="A2579" t="s">
        <v>259</v>
      </c>
      <c r="B2579" t="s">
        <v>260</v>
      </c>
      <c r="C2579" t="s">
        <v>88</v>
      </c>
      <c r="D2579" s="29">
        <v>45845</v>
      </c>
      <c r="E2579" s="161">
        <v>0</v>
      </c>
      <c r="F2579" s="161">
        <v>0</v>
      </c>
      <c r="G2579" s="161">
        <v>0</v>
      </c>
      <c r="H2579" s="161">
        <v>0</v>
      </c>
      <c r="R2579">
        <v>2.9922200000000001</v>
      </c>
      <c r="S2579">
        <v>2.9922200000000001</v>
      </c>
      <c r="T2579" s="194">
        <v>2.9922200000000001</v>
      </c>
      <c r="U2579" t="s">
        <v>193</v>
      </c>
      <c r="V2579">
        <v>45505.31354166667</v>
      </c>
    </row>
    <row r="2580" spans="1:22" x14ac:dyDescent="0.3">
      <c r="A2580" t="s">
        <v>259</v>
      </c>
      <c r="B2580" t="s">
        <v>260</v>
      </c>
      <c r="C2580" t="s">
        <v>88</v>
      </c>
      <c r="D2580" s="29">
        <v>45846</v>
      </c>
      <c r="E2580" s="161">
        <v>0</v>
      </c>
      <c r="F2580" s="161">
        <v>0</v>
      </c>
      <c r="G2580" s="161">
        <v>0</v>
      </c>
      <c r="H2580" s="161">
        <v>0</v>
      </c>
      <c r="R2580">
        <v>2.9922200000000001</v>
      </c>
      <c r="S2580">
        <v>2.9922200000000001</v>
      </c>
      <c r="T2580" s="194">
        <v>2.9922200000000001</v>
      </c>
      <c r="U2580" t="s">
        <v>193</v>
      </c>
      <c r="V2580">
        <v>45505.31355324074</v>
      </c>
    </row>
    <row r="2581" spans="1:22" x14ac:dyDescent="0.3">
      <c r="A2581" t="s">
        <v>259</v>
      </c>
      <c r="B2581" t="s">
        <v>260</v>
      </c>
      <c r="C2581" t="s">
        <v>88</v>
      </c>
      <c r="D2581" s="29">
        <v>45847</v>
      </c>
      <c r="E2581" s="161">
        <v>0</v>
      </c>
      <c r="F2581" s="161">
        <v>0</v>
      </c>
      <c r="G2581" s="161">
        <v>0</v>
      </c>
      <c r="H2581" s="161">
        <v>0</v>
      </c>
      <c r="R2581">
        <v>2.9922200000000001</v>
      </c>
      <c r="S2581">
        <v>2.9922200000000001</v>
      </c>
      <c r="T2581" s="194">
        <v>2.9922200000000001</v>
      </c>
      <c r="U2581" t="s">
        <v>193</v>
      </c>
      <c r="V2581">
        <v>45505.31355324074</v>
      </c>
    </row>
    <row r="2582" spans="1:22" x14ac:dyDescent="0.3">
      <c r="A2582" t="s">
        <v>259</v>
      </c>
      <c r="B2582" t="s">
        <v>260</v>
      </c>
      <c r="C2582" t="s">
        <v>88</v>
      </c>
      <c r="D2582" s="29">
        <v>45848</v>
      </c>
      <c r="E2582" s="161">
        <v>0</v>
      </c>
      <c r="F2582" s="161">
        <v>0</v>
      </c>
      <c r="G2582" s="161">
        <v>0</v>
      </c>
      <c r="H2582" s="161">
        <v>0</v>
      </c>
      <c r="R2582">
        <v>2.9922200000000001</v>
      </c>
      <c r="S2582">
        <v>2.9922200000000001</v>
      </c>
      <c r="T2582" s="194">
        <v>2.9922200000000001</v>
      </c>
      <c r="U2582" t="s">
        <v>193</v>
      </c>
      <c r="V2582">
        <v>45505.31355324074</v>
      </c>
    </row>
    <row r="2583" spans="1:22" x14ac:dyDescent="0.3">
      <c r="A2583" t="s">
        <v>259</v>
      </c>
      <c r="B2583" t="s">
        <v>260</v>
      </c>
      <c r="C2583" t="s">
        <v>88</v>
      </c>
      <c r="D2583" s="29">
        <v>45849</v>
      </c>
      <c r="E2583" s="161">
        <v>0</v>
      </c>
      <c r="F2583" s="161">
        <v>0</v>
      </c>
      <c r="G2583" s="161">
        <v>0</v>
      </c>
      <c r="H2583" s="161">
        <v>0</v>
      </c>
      <c r="R2583">
        <v>2.9922200000000001</v>
      </c>
      <c r="S2583">
        <v>2.9922200000000001</v>
      </c>
      <c r="T2583" s="194">
        <v>2.9922200000000001</v>
      </c>
      <c r="U2583" t="s">
        <v>193</v>
      </c>
      <c r="V2583">
        <v>45505.31355324074</v>
      </c>
    </row>
    <row r="2584" spans="1:22" x14ac:dyDescent="0.3">
      <c r="A2584" t="s">
        <v>259</v>
      </c>
      <c r="B2584" t="s">
        <v>260</v>
      </c>
      <c r="C2584" t="s">
        <v>88</v>
      </c>
      <c r="D2584" s="29">
        <v>45850</v>
      </c>
      <c r="E2584" s="161">
        <v>0</v>
      </c>
      <c r="F2584" s="161">
        <v>0</v>
      </c>
      <c r="G2584" s="161">
        <v>0</v>
      </c>
      <c r="H2584" s="161">
        <v>0</v>
      </c>
      <c r="R2584">
        <v>2.9922200000000001</v>
      </c>
      <c r="S2584">
        <v>2.9922200000000001</v>
      </c>
      <c r="T2584" s="194">
        <v>2.9922200000000001</v>
      </c>
      <c r="U2584" t="s">
        <v>193</v>
      </c>
      <c r="V2584">
        <v>45505.31355324074</v>
      </c>
    </row>
    <row r="2585" spans="1:22" x14ac:dyDescent="0.3">
      <c r="A2585" t="s">
        <v>259</v>
      </c>
      <c r="B2585" t="s">
        <v>260</v>
      </c>
      <c r="C2585" t="s">
        <v>88</v>
      </c>
      <c r="D2585" s="29">
        <v>45851</v>
      </c>
      <c r="E2585" s="161">
        <v>0</v>
      </c>
      <c r="F2585" s="161">
        <v>0</v>
      </c>
      <c r="G2585" s="161">
        <v>0</v>
      </c>
      <c r="H2585" s="161">
        <v>0</v>
      </c>
      <c r="R2585">
        <v>2.9922200000000001</v>
      </c>
      <c r="S2585">
        <v>2.9922200000000001</v>
      </c>
      <c r="T2585" s="194">
        <v>2.9922200000000001</v>
      </c>
      <c r="U2585" t="s">
        <v>193</v>
      </c>
      <c r="V2585">
        <v>45505.313564814816</v>
      </c>
    </row>
    <row r="2586" spans="1:22" x14ac:dyDescent="0.3">
      <c r="A2586" t="s">
        <v>259</v>
      </c>
      <c r="B2586" t="s">
        <v>260</v>
      </c>
      <c r="C2586" t="s">
        <v>88</v>
      </c>
      <c r="D2586" s="29">
        <v>45852</v>
      </c>
      <c r="E2586" s="161">
        <v>0</v>
      </c>
      <c r="F2586" s="161">
        <v>0</v>
      </c>
      <c r="G2586" s="161">
        <v>0</v>
      </c>
      <c r="H2586" s="161">
        <v>0</v>
      </c>
      <c r="R2586">
        <v>2.9922200000000001</v>
      </c>
      <c r="S2586">
        <v>2.9922200000000001</v>
      </c>
      <c r="T2586" s="194">
        <v>2.9922200000000001</v>
      </c>
      <c r="U2586" t="s">
        <v>193</v>
      </c>
      <c r="V2586">
        <v>45505.313564814816</v>
      </c>
    </row>
    <row r="2587" spans="1:22" x14ac:dyDescent="0.3">
      <c r="A2587" t="s">
        <v>259</v>
      </c>
      <c r="B2587" t="s">
        <v>260</v>
      </c>
      <c r="C2587" t="s">
        <v>88</v>
      </c>
      <c r="D2587" s="29">
        <v>45853</v>
      </c>
      <c r="E2587" s="161">
        <v>0</v>
      </c>
      <c r="F2587" s="161">
        <v>0</v>
      </c>
      <c r="G2587" s="161">
        <v>0</v>
      </c>
      <c r="H2587" s="161">
        <v>0</v>
      </c>
      <c r="R2587">
        <v>2.9922200000000001</v>
      </c>
      <c r="S2587">
        <v>2.9922200000000001</v>
      </c>
      <c r="T2587" s="194">
        <v>2.9922200000000001</v>
      </c>
      <c r="U2587" t="s">
        <v>193</v>
      </c>
      <c r="V2587">
        <v>45505.313564814816</v>
      </c>
    </row>
    <row r="2588" spans="1:22" x14ac:dyDescent="0.3">
      <c r="A2588" t="s">
        <v>259</v>
      </c>
      <c r="B2588" t="s">
        <v>260</v>
      </c>
      <c r="C2588" t="s">
        <v>88</v>
      </c>
      <c r="D2588" s="29">
        <v>45854</v>
      </c>
      <c r="E2588" s="161">
        <v>0</v>
      </c>
      <c r="F2588" s="161">
        <v>0</v>
      </c>
      <c r="G2588" s="161">
        <v>0</v>
      </c>
      <c r="H2588" s="161">
        <v>0</v>
      </c>
      <c r="R2588">
        <v>2.9922200000000001</v>
      </c>
      <c r="S2588">
        <v>2.9922200000000001</v>
      </c>
      <c r="T2588" s="194">
        <v>2.9922200000000001</v>
      </c>
      <c r="U2588" t="s">
        <v>193</v>
      </c>
      <c r="V2588">
        <v>45505.313564814816</v>
      </c>
    </row>
    <row r="2589" spans="1:22" x14ac:dyDescent="0.3">
      <c r="A2589" t="s">
        <v>259</v>
      </c>
      <c r="B2589" t="s">
        <v>260</v>
      </c>
      <c r="C2589" t="s">
        <v>88</v>
      </c>
      <c r="D2589" s="29">
        <v>45855</v>
      </c>
      <c r="E2589" s="161">
        <v>0</v>
      </c>
      <c r="F2589" s="161">
        <v>0</v>
      </c>
      <c r="G2589" s="161">
        <v>0</v>
      </c>
      <c r="H2589" s="161">
        <v>0</v>
      </c>
      <c r="R2589">
        <v>2.9922200000000001</v>
      </c>
      <c r="S2589">
        <v>2.9922200000000001</v>
      </c>
      <c r="T2589" s="194">
        <v>2.9922200000000001</v>
      </c>
      <c r="U2589" t="s">
        <v>193</v>
      </c>
      <c r="V2589">
        <v>45505.313576388886</v>
      </c>
    </row>
    <row r="2590" spans="1:22" x14ac:dyDescent="0.3">
      <c r="A2590" t="s">
        <v>259</v>
      </c>
      <c r="B2590" t="s">
        <v>260</v>
      </c>
      <c r="C2590" t="s">
        <v>88</v>
      </c>
      <c r="D2590" s="29">
        <v>45856</v>
      </c>
      <c r="E2590" s="161">
        <v>0</v>
      </c>
      <c r="F2590" s="161">
        <v>0</v>
      </c>
      <c r="G2590" s="161">
        <v>0</v>
      </c>
      <c r="H2590" s="161">
        <v>0</v>
      </c>
      <c r="R2590">
        <v>2.9922200000000001</v>
      </c>
      <c r="S2590">
        <v>2.9922200000000001</v>
      </c>
      <c r="T2590" s="194">
        <v>2.9922200000000001</v>
      </c>
      <c r="U2590" t="s">
        <v>193</v>
      </c>
      <c r="V2590">
        <v>45505.313576388886</v>
      </c>
    </row>
    <row r="2591" spans="1:22" x14ac:dyDescent="0.3">
      <c r="A2591" t="s">
        <v>259</v>
      </c>
      <c r="B2591" t="s">
        <v>260</v>
      </c>
      <c r="C2591" t="s">
        <v>88</v>
      </c>
      <c r="D2591" s="29">
        <v>45857</v>
      </c>
      <c r="E2591" s="161">
        <v>0</v>
      </c>
      <c r="F2591" s="161">
        <v>0</v>
      </c>
      <c r="G2591" s="161">
        <v>0</v>
      </c>
      <c r="H2591" s="161">
        <v>0</v>
      </c>
      <c r="R2591">
        <v>2.9922200000000001</v>
      </c>
      <c r="S2591">
        <v>2.9922200000000001</v>
      </c>
      <c r="T2591" s="194">
        <v>2.9922200000000001</v>
      </c>
      <c r="U2591" t="s">
        <v>193</v>
      </c>
      <c r="V2591">
        <v>45505.313587962963</v>
      </c>
    </row>
    <row r="2592" spans="1:22" x14ac:dyDescent="0.3">
      <c r="A2592" t="s">
        <v>259</v>
      </c>
      <c r="B2592" t="s">
        <v>260</v>
      </c>
      <c r="C2592" t="s">
        <v>88</v>
      </c>
      <c r="D2592" s="29">
        <v>45858</v>
      </c>
      <c r="E2592" s="161">
        <v>0</v>
      </c>
      <c r="F2592" s="161">
        <v>0</v>
      </c>
      <c r="G2592" s="161">
        <v>0</v>
      </c>
      <c r="H2592" s="161">
        <v>0</v>
      </c>
      <c r="R2592">
        <v>2.9922200000000001</v>
      </c>
      <c r="S2592">
        <v>2.9922200000000001</v>
      </c>
      <c r="T2592" s="194">
        <v>2.9922200000000001</v>
      </c>
      <c r="U2592" t="s">
        <v>193</v>
      </c>
      <c r="V2592">
        <v>45505.313587962963</v>
      </c>
    </row>
    <row r="2593" spans="1:22" x14ac:dyDescent="0.3">
      <c r="A2593" t="s">
        <v>259</v>
      </c>
      <c r="B2593" t="s">
        <v>260</v>
      </c>
      <c r="C2593" t="s">
        <v>88</v>
      </c>
      <c r="D2593" s="29">
        <v>45859</v>
      </c>
      <c r="E2593" s="161">
        <v>0</v>
      </c>
      <c r="F2593" s="161">
        <v>0</v>
      </c>
      <c r="G2593" s="161">
        <v>0</v>
      </c>
      <c r="H2593" s="161">
        <v>0</v>
      </c>
      <c r="R2593">
        <v>2.9922200000000001</v>
      </c>
      <c r="S2593">
        <v>2.9922200000000001</v>
      </c>
      <c r="T2593" s="194">
        <v>2.9922200000000001</v>
      </c>
      <c r="U2593" t="s">
        <v>193</v>
      </c>
      <c r="V2593">
        <v>45505.313599537039</v>
      </c>
    </row>
    <row r="2594" spans="1:22" x14ac:dyDescent="0.3">
      <c r="A2594" t="s">
        <v>259</v>
      </c>
      <c r="B2594" t="s">
        <v>260</v>
      </c>
      <c r="C2594" t="s">
        <v>88</v>
      </c>
      <c r="D2594" s="29">
        <v>45860</v>
      </c>
      <c r="E2594" s="161">
        <v>0</v>
      </c>
      <c r="F2594" s="161">
        <v>0</v>
      </c>
      <c r="G2594" s="161">
        <v>0</v>
      </c>
      <c r="H2594" s="161">
        <v>0</v>
      </c>
      <c r="R2594">
        <v>2.9922200000000001</v>
      </c>
      <c r="S2594">
        <v>2.9922200000000001</v>
      </c>
      <c r="T2594" s="194">
        <v>2.9922200000000001</v>
      </c>
      <c r="U2594" t="s">
        <v>193</v>
      </c>
      <c r="V2594">
        <v>45505.313599537039</v>
      </c>
    </row>
    <row r="2595" spans="1:22" x14ac:dyDescent="0.3">
      <c r="A2595" t="s">
        <v>259</v>
      </c>
      <c r="B2595" t="s">
        <v>260</v>
      </c>
      <c r="C2595" t="s">
        <v>88</v>
      </c>
      <c r="D2595" s="29">
        <v>45861</v>
      </c>
      <c r="E2595" s="161">
        <v>0</v>
      </c>
      <c r="F2595" s="161">
        <v>0</v>
      </c>
      <c r="G2595" s="161">
        <v>0</v>
      </c>
      <c r="H2595" s="161">
        <v>0</v>
      </c>
      <c r="R2595">
        <v>2.9922200000000001</v>
      </c>
      <c r="S2595">
        <v>2.9922200000000001</v>
      </c>
      <c r="T2595" s="194">
        <v>2.9922200000000001</v>
      </c>
      <c r="U2595" t="s">
        <v>193</v>
      </c>
      <c r="V2595">
        <v>45505.313599537039</v>
      </c>
    </row>
    <row r="2596" spans="1:22" x14ac:dyDescent="0.3">
      <c r="A2596" t="s">
        <v>259</v>
      </c>
      <c r="B2596" t="s">
        <v>260</v>
      </c>
      <c r="C2596" t="s">
        <v>88</v>
      </c>
      <c r="D2596" s="29">
        <v>45862</v>
      </c>
      <c r="E2596" s="161">
        <v>0</v>
      </c>
      <c r="F2596" s="161">
        <v>0</v>
      </c>
      <c r="G2596" s="161">
        <v>0</v>
      </c>
      <c r="H2596" s="161">
        <v>0</v>
      </c>
      <c r="R2596">
        <v>2.9922200000000001</v>
      </c>
      <c r="S2596">
        <v>2.9922200000000001</v>
      </c>
      <c r="T2596" s="194">
        <v>2.9922200000000001</v>
      </c>
      <c r="U2596" t="s">
        <v>193</v>
      </c>
      <c r="V2596">
        <v>45505.313599537039</v>
      </c>
    </row>
    <row r="2597" spans="1:22" x14ac:dyDescent="0.3">
      <c r="A2597" t="s">
        <v>259</v>
      </c>
      <c r="B2597" t="s">
        <v>260</v>
      </c>
      <c r="C2597" t="s">
        <v>88</v>
      </c>
      <c r="D2597" s="29">
        <v>45863</v>
      </c>
      <c r="E2597" s="161">
        <v>0</v>
      </c>
      <c r="F2597" s="161">
        <v>0</v>
      </c>
      <c r="G2597" s="161">
        <v>0</v>
      </c>
      <c r="H2597" s="161">
        <v>0</v>
      </c>
      <c r="R2597">
        <v>2.9922200000000001</v>
      </c>
      <c r="S2597">
        <v>2.9922200000000001</v>
      </c>
      <c r="T2597" s="194">
        <v>2.9922200000000001</v>
      </c>
      <c r="U2597" t="s">
        <v>193</v>
      </c>
      <c r="V2597">
        <v>45505.313622685186</v>
      </c>
    </row>
    <row r="2598" spans="1:22" x14ac:dyDescent="0.3">
      <c r="A2598" t="s">
        <v>259</v>
      </c>
      <c r="B2598" t="s">
        <v>260</v>
      </c>
      <c r="C2598" t="s">
        <v>88</v>
      </c>
      <c r="D2598" s="29">
        <v>45864</v>
      </c>
      <c r="E2598" s="161">
        <v>0</v>
      </c>
      <c r="F2598" s="161">
        <v>0</v>
      </c>
      <c r="G2598" s="161">
        <v>0</v>
      </c>
      <c r="H2598" s="161">
        <v>0</v>
      </c>
      <c r="R2598">
        <v>2.9922200000000001</v>
      </c>
      <c r="S2598">
        <v>2.9922200000000001</v>
      </c>
      <c r="T2598" s="194">
        <v>2.9922200000000001</v>
      </c>
      <c r="U2598" t="s">
        <v>193</v>
      </c>
      <c r="V2598">
        <v>45505.313611111109</v>
      </c>
    </row>
    <row r="2599" spans="1:22" x14ac:dyDescent="0.3">
      <c r="A2599" t="s">
        <v>259</v>
      </c>
      <c r="B2599" t="s">
        <v>260</v>
      </c>
      <c r="C2599" t="s">
        <v>88</v>
      </c>
      <c r="D2599" s="29">
        <v>45865</v>
      </c>
      <c r="E2599" s="161">
        <v>0</v>
      </c>
      <c r="F2599" s="161">
        <v>0</v>
      </c>
      <c r="G2599" s="161">
        <v>0</v>
      </c>
      <c r="H2599" s="161">
        <v>0</v>
      </c>
      <c r="R2599">
        <v>2.9922200000000001</v>
      </c>
      <c r="S2599">
        <v>2.9922200000000001</v>
      </c>
      <c r="T2599" s="194">
        <v>2.9922200000000001</v>
      </c>
      <c r="U2599" t="s">
        <v>193</v>
      </c>
      <c r="V2599">
        <v>45505.313611111109</v>
      </c>
    </row>
    <row r="2600" spans="1:22" x14ac:dyDescent="0.3">
      <c r="A2600" t="s">
        <v>259</v>
      </c>
      <c r="B2600" t="s">
        <v>260</v>
      </c>
      <c r="C2600" t="s">
        <v>88</v>
      </c>
      <c r="D2600" s="29">
        <v>45866</v>
      </c>
      <c r="E2600" s="161">
        <v>0</v>
      </c>
      <c r="F2600" s="161">
        <v>0</v>
      </c>
      <c r="G2600" s="161">
        <v>0</v>
      </c>
      <c r="H2600" s="161">
        <v>0</v>
      </c>
      <c r="R2600">
        <v>2.9922200000000001</v>
      </c>
      <c r="S2600">
        <v>2.9922200000000001</v>
      </c>
      <c r="T2600" s="194">
        <v>2.9922200000000001</v>
      </c>
      <c r="U2600" t="s">
        <v>193</v>
      </c>
      <c r="V2600">
        <v>45505.313622685186</v>
      </c>
    </row>
    <row r="2601" spans="1:22" x14ac:dyDescent="0.3">
      <c r="A2601" t="s">
        <v>259</v>
      </c>
      <c r="B2601" t="s">
        <v>260</v>
      </c>
      <c r="C2601" t="s">
        <v>88</v>
      </c>
      <c r="D2601" s="29">
        <v>45867</v>
      </c>
      <c r="E2601" s="161">
        <v>0</v>
      </c>
      <c r="F2601" s="161">
        <v>0</v>
      </c>
      <c r="G2601" s="161">
        <v>0</v>
      </c>
      <c r="H2601" s="161">
        <v>0</v>
      </c>
      <c r="R2601">
        <v>2.9922200000000001</v>
      </c>
      <c r="S2601">
        <v>2.9922200000000001</v>
      </c>
      <c r="T2601" s="194">
        <v>2.9922200000000001</v>
      </c>
      <c r="U2601" t="s">
        <v>193</v>
      </c>
      <c r="V2601">
        <v>45505.313622685186</v>
      </c>
    </row>
    <row r="2602" spans="1:22" x14ac:dyDescent="0.3">
      <c r="A2602" t="s">
        <v>259</v>
      </c>
      <c r="B2602" t="s">
        <v>260</v>
      </c>
      <c r="C2602" t="s">
        <v>88</v>
      </c>
      <c r="D2602" s="29">
        <v>45868</v>
      </c>
      <c r="E2602" s="161">
        <v>0</v>
      </c>
      <c r="F2602" s="161">
        <v>0</v>
      </c>
      <c r="G2602" s="161">
        <v>0</v>
      </c>
      <c r="H2602" s="161">
        <v>0</v>
      </c>
      <c r="R2602">
        <v>2.9922200000000001</v>
      </c>
      <c r="S2602">
        <v>2.9922200000000001</v>
      </c>
      <c r="T2602" s="194">
        <v>2.9922200000000001</v>
      </c>
      <c r="U2602" t="s">
        <v>193</v>
      </c>
      <c r="V2602">
        <v>45505.313634259262</v>
      </c>
    </row>
    <row r="2603" spans="1:22" x14ac:dyDescent="0.3">
      <c r="A2603" t="s">
        <v>259</v>
      </c>
      <c r="B2603" t="s">
        <v>260</v>
      </c>
      <c r="C2603" t="s">
        <v>88</v>
      </c>
      <c r="D2603" s="29">
        <v>45869</v>
      </c>
      <c r="E2603" s="161">
        <v>0</v>
      </c>
      <c r="F2603" s="161">
        <v>0</v>
      </c>
      <c r="G2603" s="161">
        <v>0</v>
      </c>
      <c r="H2603" s="161">
        <v>0</v>
      </c>
      <c r="R2603">
        <v>2.9922200000000001</v>
      </c>
      <c r="S2603">
        <v>2.9922200000000001</v>
      </c>
      <c r="T2603" s="194">
        <v>2.9922200000000001</v>
      </c>
      <c r="U2603" t="s">
        <v>193</v>
      </c>
      <c r="V2603">
        <v>45505.313622685186</v>
      </c>
    </row>
    <row r="2604" spans="1:22" x14ac:dyDescent="0.3">
      <c r="A2604" t="s">
        <v>259</v>
      </c>
      <c r="B2604" t="s">
        <v>260</v>
      </c>
      <c r="C2604" t="s">
        <v>88</v>
      </c>
      <c r="D2604" s="29">
        <v>45870</v>
      </c>
      <c r="E2604" s="161">
        <v>0</v>
      </c>
      <c r="F2604" s="161">
        <v>0</v>
      </c>
      <c r="G2604" s="161">
        <v>0</v>
      </c>
      <c r="H2604" s="161">
        <v>0</v>
      </c>
      <c r="R2604">
        <v>2.9922200000000001</v>
      </c>
      <c r="S2604">
        <v>2.9922200000000001</v>
      </c>
      <c r="T2604" s="194">
        <v>2.9922200000000001</v>
      </c>
      <c r="U2604" t="s">
        <v>193</v>
      </c>
      <c r="V2604">
        <v>45536.312916666669</v>
      </c>
    </row>
    <row r="2605" spans="1:22" x14ac:dyDescent="0.3">
      <c r="A2605" t="s">
        <v>259</v>
      </c>
      <c r="B2605" t="s">
        <v>260</v>
      </c>
      <c r="C2605" t="s">
        <v>88</v>
      </c>
      <c r="D2605" s="29">
        <v>45871</v>
      </c>
      <c r="E2605" s="161">
        <v>0</v>
      </c>
      <c r="F2605" s="161">
        <v>0</v>
      </c>
      <c r="G2605" s="161">
        <v>0</v>
      </c>
      <c r="H2605" s="161">
        <v>0</v>
      </c>
      <c r="R2605">
        <v>2.9922200000000001</v>
      </c>
      <c r="S2605">
        <v>2.9922200000000001</v>
      </c>
      <c r="T2605" s="194">
        <v>2.9922200000000001</v>
      </c>
      <c r="U2605" t="s">
        <v>193</v>
      </c>
      <c r="V2605">
        <v>45536.31349537037</v>
      </c>
    </row>
    <row r="2606" spans="1:22" x14ac:dyDescent="0.3">
      <c r="A2606" t="s">
        <v>259</v>
      </c>
      <c r="B2606" t="s">
        <v>260</v>
      </c>
      <c r="C2606" t="s">
        <v>88</v>
      </c>
      <c r="D2606" s="29">
        <v>45872</v>
      </c>
      <c r="E2606" s="161">
        <v>0</v>
      </c>
      <c r="F2606" s="161">
        <v>0</v>
      </c>
      <c r="G2606" s="161">
        <v>0</v>
      </c>
      <c r="H2606" s="161">
        <v>0</v>
      </c>
      <c r="R2606">
        <v>2.9922200000000001</v>
      </c>
      <c r="S2606">
        <v>2.9922200000000001</v>
      </c>
      <c r="T2606" s="194">
        <v>2.9922200000000001</v>
      </c>
      <c r="U2606" t="s">
        <v>193</v>
      </c>
      <c r="V2606">
        <v>45536.313506944447</v>
      </c>
    </row>
    <row r="2607" spans="1:22" x14ac:dyDescent="0.3">
      <c r="A2607" t="s">
        <v>259</v>
      </c>
      <c r="B2607" t="s">
        <v>260</v>
      </c>
      <c r="C2607" t="s">
        <v>88</v>
      </c>
      <c r="D2607" s="29">
        <v>45873</v>
      </c>
      <c r="E2607" s="161">
        <v>0</v>
      </c>
      <c r="F2607" s="161">
        <v>0</v>
      </c>
      <c r="G2607" s="161">
        <v>0</v>
      </c>
      <c r="H2607" s="161">
        <v>0</v>
      </c>
      <c r="R2607">
        <v>2.9922200000000001</v>
      </c>
      <c r="S2607">
        <v>2.9922200000000001</v>
      </c>
      <c r="T2607" s="194">
        <v>2.9922200000000001</v>
      </c>
      <c r="U2607" t="s">
        <v>193</v>
      </c>
      <c r="V2607">
        <v>45536.313472222224</v>
      </c>
    </row>
    <row r="2608" spans="1:22" x14ac:dyDescent="0.3">
      <c r="A2608" t="s">
        <v>259</v>
      </c>
      <c r="B2608" t="s">
        <v>260</v>
      </c>
      <c r="C2608" t="s">
        <v>88</v>
      </c>
      <c r="D2608" s="29">
        <v>45874</v>
      </c>
      <c r="E2608" s="161">
        <v>0</v>
      </c>
      <c r="F2608" s="161">
        <v>0</v>
      </c>
      <c r="G2608" s="161">
        <v>0</v>
      </c>
      <c r="H2608" s="161">
        <v>0</v>
      </c>
      <c r="R2608">
        <v>2.9922200000000001</v>
      </c>
      <c r="S2608">
        <v>2.9922200000000001</v>
      </c>
      <c r="T2608" s="194">
        <v>2.9922200000000001</v>
      </c>
      <c r="U2608" t="s">
        <v>193</v>
      </c>
      <c r="V2608">
        <v>45536.313506944447</v>
      </c>
    </row>
    <row r="2609" spans="1:22" x14ac:dyDescent="0.3">
      <c r="A2609" t="s">
        <v>259</v>
      </c>
      <c r="B2609" t="s">
        <v>260</v>
      </c>
      <c r="C2609" t="s">
        <v>88</v>
      </c>
      <c r="D2609" s="29">
        <v>45875</v>
      </c>
      <c r="E2609" s="161">
        <v>0</v>
      </c>
      <c r="F2609" s="161">
        <v>0</v>
      </c>
      <c r="G2609" s="161">
        <v>0</v>
      </c>
      <c r="H2609" s="161">
        <v>0</v>
      </c>
      <c r="R2609">
        <v>2.9922200000000001</v>
      </c>
      <c r="S2609">
        <v>2.9922200000000001</v>
      </c>
      <c r="T2609" s="194">
        <v>2.9922200000000001</v>
      </c>
      <c r="U2609" t="s">
        <v>193</v>
      </c>
      <c r="V2609">
        <v>45536.313483796293</v>
      </c>
    </row>
    <row r="2610" spans="1:22" x14ac:dyDescent="0.3">
      <c r="A2610" t="s">
        <v>259</v>
      </c>
      <c r="B2610" t="s">
        <v>260</v>
      </c>
      <c r="C2610" t="s">
        <v>88</v>
      </c>
      <c r="D2610" s="29">
        <v>45876</v>
      </c>
      <c r="E2610" s="161">
        <v>0</v>
      </c>
      <c r="F2610" s="161">
        <v>0</v>
      </c>
      <c r="G2610" s="161">
        <v>0</v>
      </c>
      <c r="H2610" s="161">
        <v>0</v>
      </c>
      <c r="R2610">
        <v>2.9922200000000001</v>
      </c>
      <c r="S2610">
        <v>2.9922200000000001</v>
      </c>
      <c r="T2610" s="194">
        <v>2.9922200000000001</v>
      </c>
      <c r="U2610" t="s">
        <v>193</v>
      </c>
      <c r="V2610">
        <v>45536.31349537037</v>
      </c>
    </row>
    <row r="2611" spans="1:22" x14ac:dyDescent="0.3">
      <c r="A2611" t="s">
        <v>259</v>
      </c>
      <c r="B2611" t="s">
        <v>260</v>
      </c>
      <c r="C2611" t="s">
        <v>88</v>
      </c>
      <c r="D2611" s="29">
        <v>45877</v>
      </c>
      <c r="E2611" s="161">
        <v>0</v>
      </c>
      <c r="F2611" s="161">
        <v>0</v>
      </c>
      <c r="G2611" s="161">
        <v>0</v>
      </c>
      <c r="H2611" s="161">
        <v>0</v>
      </c>
      <c r="R2611">
        <v>2.9922200000000001</v>
      </c>
      <c r="S2611">
        <v>2.9922200000000001</v>
      </c>
      <c r="T2611" s="194">
        <v>2.9922200000000001</v>
      </c>
      <c r="U2611" t="s">
        <v>193</v>
      </c>
      <c r="V2611">
        <v>45536.313506944447</v>
      </c>
    </row>
    <row r="2612" spans="1:22" x14ac:dyDescent="0.3">
      <c r="A2612" t="s">
        <v>259</v>
      </c>
      <c r="B2612" t="s">
        <v>260</v>
      </c>
      <c r="C2612" t="s">
        <v>88</v>
      </c>
      <c r="D2612" s="29">
        <v>45878</v>
      </c>
      <c r="E2612" s="161">
        <v>0</v>
      </c>
      <c r="F2612" s="161">
        <v>0</v>
      </c>
      <c r="G2612" s="161">
        <v>0</v>
      </c>
      <c r="H2612" s="161">
        <v>0</v>
      </c>
      <c r="R2612">
        <v>2.9922200000000001</v>
      </c>
      <c r="S2612">
        <v>2.9922200000000001</v>
      </c>
      <c r="T2612" s="194">
        <v>2.9922200000000001</v>
      </c>
      <c r="U2612" t="s">
        <v>193</v>
      </c>
      <c r="V2612">
        <v>45536.313518518517</v>
      </c>
    </row>
    <row r="2613" spans="1:22" x14ac:dyDescent="0.3">
      <c r="A2613" t="s">
        <v>259</v>
      </c>
      <c r="B2613" t="s">
        <v>260</v>
      </c>
      <c r="C2613" t="s">
        <v>88</v>
      </c>
      <c r="D2613" s="29">
        <v>45879</v>
      </c>
      <c r="E2613" s="161">
        <v>0</v>
      </c>
      <c r="F2613" s="161">
        <v>0</v>
      </c>
      <c r="G2613" s="161">
        <v>0</v>
      </c>
      <c r="H2613" s="161">
        <v>0</v>
      </c>
      <c r="R2613">
        <v>2.9922200000000001</v>
      </c>
      <c r="S2613">
        <v>2.9922200000000001</v>
      </c>
      <c r="T2613" s="194">
        <v>2.9922200000000001</v>
      </c>
      <c r="U2613" t="s">
        <v>193</v>
      </c>
      <c r="V2613">
        <v>45536.313518518517</v>
      </c>
    </row>
    <row r="2614" spans="1:22" x14ac:dyDescent="0.3">
      <c r="A2614" t="s">
        <v>259</v>
      </c>
      <c r="B2614" t="s">
        <v>260</v>
      </c>
      <c r="C2614" t="s">
        <v>88</v>
      </c>
      <c r="D2614" s="29">
        <v>45880</v>
      </c>
      <c r="E2614" s="161">
        <v>0</v>
      </c>
      <c r="F2614" s="161">
        <v>0</v>
      </c>
      <c r="G2614" s="161">
        <v>0</v>
      </c>
      <c r="H2614" s="161">
        <v>0</v>
      </c>
      <c r="R2614">
        <v>2.9922200000000001</v>
      </c>
      <c r="S2614">
        <v>2.9922200000000001</v>
      </c>
      <c r="T2614" s="194">
        <v>2.9922200000000001</v>
      </c>
      <c r="U2614" t="s">
        <v>193</v>
      </c>
      <c r="V2614">
        <v>45536.313530092593</v>
      </c>
    </row>
    <row r="2615" spans="1:22" x14ac:dyDescent="0.3">
      <c r="A2615" t="s">
        <v>259</v>
      </c>
      <c r="B2615" t="s">
        <v>260</v>
      </c>
      <c r="C2615" t="s">
        <v>88</v>
      </c>
      <c r="D2615" s="29">
        <v>45881</v>
      </c>
      <c r="E2615" s="161">
        <v>0</v>
      </c>
      <c r="F2615" s="161">
        <v>0</v>
      </c>
      <c r="G2615" s="161">
        <v>0</v>
      </c>
      <c r="H2615" s="161">
        <v>0</v>
      </c>
      <c r="R2615">
        <v>2.9922200000000001</v>
      </c>
      <c r="S2615">
        <v>2.9922200000000001</v>
      </c>
      <c r="T2615" s="194">
        <v>2.9922200000000001</v>
      </c>
      <c r="U2615" t="s">
        <v>193</v>
      </c>
      <c r="V2615">
        <v>45536.313518518517</v>
      </c>
    </row>
    <row r="2616" spans="1:22" x14ac:dyDescent="0.3">
      <c r="A2616" t="s">
        <v>259</v>
      </c>
      <c r="B2616" t="s">
        <v>260</v>
      </c>
      <c r="C2616" t="s">
        <v>88</v>
      </c>
      <c r="D2616" s="29">
        <v>45882</v>
      </c>
      <c r="E2616" s="161">
        <v>0</v>
      </c>
      <c r="F2616" s="161">
        <v>0</v>
      </c>
      <c r="G2616" s="161">
        <v>0</v>
      </c>
      <c r="H2616" s="161">
        <v>0</v>
      </c>
      <c r="R2616">
        <v>2.9922200000000001</v>
      </c>
      <c r="S2616">
        <v>2.9922200000000001</v>
      </c>
      <c r="T2616" s="194">
        <v>2.9922200000000001</v>
      </c>
      <c r="U2616" t="s">
        <v>193</v>
      </c>
      <c r="V2616">
        <v>45536.313530092593</v>
      </c>
    </row>
    <row r="2617" spans="1:22" x14ac:dyDescent="0.3">
      <c r="A2617" t="s">
        <v>259</v>
      </c>
      <c r="B2617" t="s">
        <v>260</v>
      </c>
      <c r="C2617" t="s">
        <v>88</v>
      </c>
      <c r="D2617" s="29">
        <v>45883</v>
      </c>
      <c r="E2617" s="161">
        <v>0</v>
      </c>
      <c r="F2617" s="161">
        <v>0</v>
      </c>
      <c r="G2617" s="161">
        <v>0</v>
      </c>
      <c r="H2617" s="161">
        <v>0</v>
      </c>
      <c r="R2617">
        <v>2.9922200000000001</v>
      </c>
      <c r="S2617">
        <v>2.9922200000000001</v>
      </c>
      <c r="T2617" s="194">
        <v>2.9922200000000001</v>
      </c>
      <c r="U2617" t="s">
        <v>193</v>
      </c>
      <c r="V2617">
        <v>45536.313530092593</v>
      </c>
    </row>
    <row r="2618" spans="1:22" x14ac:dyDescent="0.3">
      <c r="A2618" t="s">
        <v>259</v>
      </c>
      <c r="B2618" t="s">
        <v>260</v>
      </c>
      <c r="C2618" t="s">
        <v>88</v>
      </c>
      <c r="D2618" s="29">
        <v>45884</v>
      </c>
      <c r="E2618" s="161">
        <v>0</v>
      </c>
      <c r="F2618" s="161">
        <v>0</v>
      </c>
      <c r="G2618" s="161">
        <v>0</v>
      </c>
      <c r="H2618" s="161">
        <v>0</v>
      </c>
      <c r="R2618">
        <v>2.9922200000000001</v>
      </c>
      <c r="S2618">
        <v>2.9922200000000001</v>
      </c>
      <c r="T2618" s="194">
        <v>2.9922200000000001</v>
      </c>
      <c r="U2618" t="s">
        <v>193</v>
      </c>
      <c r="V2618">
        <v>45536.31354166667</v>
      </c>
    </row>
    <row r="2619" spans="1:22" x14ac:dyDescent="0.3">
      <c r="A2619" t="s">
        <v>259</v>
      </c>
      <c r="B2619" t="s">
        <v>260</v>
      </c>
      <c r="C2619" t="s">
        <v>88</v>
      </c>
      <c r="D2619" s="29">
        <v>45885</v>
      </c>
      <c r="E2619" s="161">
        <v>0</v>
      </c>
      <c r="F2619" s="161">
        <v>0</v>
      </c>
      <c r="G2619" s="161">
        <v>0</v>
      </c>
      <c r="H2619" s="161">
        <v>0</v>
      </c>
      <c r="R2619">
        <v>2.9922200000000001</v>
      </c>
      <c r="S2619">
        <v>2.9922200000000001</v>
      </c>
      <c r="T2619" s="194">
        <v>2.9922200000000001</v>
      </c>
      <c r="U2619" t="s">
        <v>193</v>
      </c>
      <c r="V2619">
        <v>45536.313530092593</v>
      </c>
    </row>
    <row r="2620" spans="1:22" x14ac:dyDescent="0.3">
      <c r="A2620" t="s">
        <v>259</v>
      </c>
      <c r="B2620" t="s">
        <v>260</v>
      </c>
      <c r="C2620" t="s">
        <v>88</v>
      </c>
      <c r="D2620" s="29">
        <v>45886</v>
      </c>
      <c r="E2620" s="161">
        <v>0</v>
      </c>
      <c r="F2620" s="161">
        <v>0</v>
      </c>
      <c r="G2620" s="161">
        <v>0</v>
      </c>
      <c r="H2620" s="161">
        <v>0</v>
      </c>
      <c r="R2620">
        <v>2.9922200000000001</v>
      </c>
      <c r="S2620">
        <v>2.9922200000000001</v>
      </c>
      <c r="T2620" s="194">
        <v>2.9922200000000001</v>
      </c>
      <c r="U2620" t="s">
        <v>193</v>
      </c>
      <c r="V2620">
        <v>45536.31354166667</v>
      </c>
    </row>
    <row r="2621" spans="1:22" x14ac:dyDescent="0.3">
      <c r="A2621" t="s">
        <v>259</v>
      </c>
      <c r="B2621" t="s">
        <v>260</v>
      </c>
      <c r="C2621" t="s">
        <v>88</v>
      </c>
      <c r="D2621" s="29">
        <v>45887</v>
      </c>
      <c r="E2621" s="161">
        <v>0</v>
      </c>
      <c r="F2621" s="161">
        <v>0</v>
      </c>
      <c r="G2621" s="161">
        <v>0</v>
      </c>
      <c r="H2621" s="161">
        <v>0</v>
      </c>
      <c r="R2621">
        <v>2.9922200000000001</v>
      </c>
      <c r="S2621">
        <v>2.9922200000000001</v>
      </c>
      <c r="T2621" s="194">
        <v>2.9922200000000001</v>
      </c>
      <c r="U2621" t="s">
        <v>193</v>
      </c>
      <c r="V2621">
        <v>45536.31354166667</v>
      </c>
    </row>
    <row r="2622" spans="1:22" x14ac:dyDescent="0.3">
      <c r="A2622" t="s">
        <v>259</v>
      </c>
      <c r="B2622" t="s">
        <v>260</v>
      </c>
      <c r="C2622" t="s">
        <v>88</v>
      </c>
      <c r="D2622" s="29">
        <v>45888</v>
      </c>
      <c r="E2622" s="161">
        <v>0</v>
      </c>
      <c r="F2622" s="161">
        <v>0</v>
      </c>
      <c r="G2622" s="161">
        <v>0</v>
      </c>
      <c r="H2622" s="161">
        <v>0</v>
      </c>
      <c r="R2622">
        <v>2.9922200000000001</v>
      </c>
      <c r="S2622">
        <v>2.9922200000000001</v>
      </c>
      <c r="T2622" s="194">
        <v>2.9922200000000001</v>
      </c>
      <c r="U2622" t="s">
        <v>193</v>
      </c>
      <c r="V2622">
        <v>45536.31354166667</v>
      </c>
    </row>
    <row r="2623" spans="1:22" x14ac:dyDescent="0.3">
      <c r="A2623" t="s">
        <v>259</v>
      </c>
      <c r="B2623" t="s">
        <v>260</v>
      </c>
      <c r="C2623" t="s">
        <v>88</v>
      </c>
      <c r="D2623" s="29">
        <v>45889</v>
      </c>
      <c r="E2623" s="161">
        <v>0</v>
      </c>
      <c r="F2623" s="161">
        <v>0</v>
      </c>
      <c r="G2623" s="161">
        <v>0</v>
      </c>
      <c r="H2623" s="161">
        <v>0</v>
      </c>
      <c r="R2623">
        <v>2.9922200000000001</v>
      </c>
      <c r="S2623">
        <v>2.9922200000000001</v>
      </c>
      <c r="T2623" s="194">
        <v>2.9922200000000001</v>
      </c>
      <c r="U2623" t="s">
        <v>193</v>
      </c>
      <c r="V2623">
        <v>45536.31355324074</v>
      </c>
    </row>
    <row r="2624" spans="1:22" x14ac:dyDescent="0.3">
      <c r="A2624" t="s">
        <v>259</v>
      </c>
      <c r="B2624" t="s">
        <v>260</v>
      </c>
      <c r="C2624" t="s">
        <v>88</v>
      </c>
      <c r="D2624" s="29">
        <v>45890</v>
      </c>
      <c r="E2624" s="161">
        <v>0</v>
      </c>
      <c r="F2624" s="161">
        <v>0</v>
      </c>
      <c r="G2624" s="161">
        <v>0</v>
      </c>
      <c r="H2624" s="161">
        <v>0</v>
      </c>
      <c r="R2624">
        <v>2.9922200000000001</v>
      </c>
      <c r="S2624">
        <v>2.9922200000000001</v>
      </c>
      <c r="T2624" s="194">
        <v>2.9922200000000001</v>
      </c>
      <c r="U2624" t="s">
        <v>193</v>
      </c>
      <c r="V2624">
        <v>45536.31355324074</v>
      </c>
    </row>
    <row r="2625" spans="1:22" x14ac:dyDescent="0.3">
      <c r="A2625" t="s">
        <v>259</v>
      </c>
      <c r="B2625" t="s">
        <v>260</v>
      </c>
      <c r="C2625" t="s">
        <v>88</v>
      </c>
      <c r="D2625" s="29">
        <v>45891</v>
      </c>
      <c r="E2625" s="161">
        <v>0</v>
      </c>
      <c r="F2625" s="161">
        <v>0</v>
      </c>
      <c r="G2625" s="161">
        <v>0</v>
      </c>
      <c r="H2625" s="161">
        <v>0</v>
      </c>
      <c r="R2625">
        <v>2.9922200000000001</v>
      </c>
      <c r="S2625">
        <v>2.9922200000000001</v>
      </c>
      <c r="T2625" s="194">
        <v>2.9922200000000001</v>
      </c>
      <c r="U2625" t="s">
        <v>193</v>
      </c>
      <c r="V2625">
        <v>45536.313564814816</v>
      </c>
    </row>
    <row r="2626" spans="1:22" x14ac:dyDescent="0.3">
      <c r="A2626" t="s">
        <v>259</v>
      </c>
      <c r="B2626" t="s">
        <v>260</v>
      </c>
      <c r="C2626" t="s">
        <v>88</v>
      </c>
      <c r="D2626" s="29">
        <v>45892</v>
      </c>
      <c r="E2626" s="161">
        <v>0</v>
      </c>
      <c r="F2626" s="161">
        <v>0</v>
      </c>
      <c r="G2626" s="161">
        <v>0</v>
      </c>
      <c r="H2626" s="161">
        <v>0</v>
      </c>
      <c r="R2626">
        <v>2.9922200000000001</v>
      </c>
      <c r="S2626">
        <v>2.9922200000000001</v>
      </c>
      <c r="T2626" s="194">
        <v>2.9922200000000001</v>
      </c>
      <c r="U2626" t="s">
        <v>193</v>
      </c>
      <c r="V2626">
        <v>45536.313564814816</v>
      </c>
    </row>
    <row r="2627" spans="1:22" x14ac:dyDescent="0.3">
      <c r="A2627" t="s">
        <v>259</v>
      </c>
      <c r="B2627" t="s">
        <v>260</v>
      </c>
      <c r="C2627" t="s">
        <v>88</v>
      </c>
      <c r="D2627" s="29">
        <v>45893</v>
      </c>
      <c r="E2627" s="161">
        <v>0</v>
      </c>
      <c r="F2627" s="161">
        <v>0</v>
      </c>
      <c r="G2627" s="161">
        <v>0</v>
      </c>
      <c r="H2627" s="161">
        <v>0</v>
      </c>
      <c r="R2627">
        <v>2.9922200000000001</v>
      </c>
      <c r="S2627">
        <v>2.9922200000000001</v>
      </c>
      <c r="T2627" s="194">
        <v>2.9922200000000001</v>
      </c>
      <c r="U2627" t="s">
        <v>193</v>
      </c>
      <c r="V2627">
        <v>45536.313564814816</v>
      </c>
    </row>
    <row r="2628" spans="1:22" x14ac:dyDescent="0.3">
      <c r="A2628" t="s">
        <v>259</v>
      </c>
      <c r="B2628" t="s">
        <v>260</v>
      </c>
      <c r="C2628" t="s">
        <v>88</v>
      </c>
      <c r="D2628" s="29">
        <v>45894</v>
      </c>
      <c r="E2628" s="161">
        <v>0</v>
      </c>
      <c r="F2628" s="161">
        <v>0</v>
      </c>
      <c r="G2628" s="161">
        <v>0</v>
      </c>
      <c r="H2628" s="161">
        <v>0</v>
      </c>
      <c r="R2628">
        <v>2.9922200000000001</v>
      </c>
      <c r="S2628">
        <v>2.9922200000000001</v>
      </c>
      <c r="T2628" s="194">
        <v>2.9922200000000001</v>
      </c>
      <c r="U2628" t="s">
        <v>193</v>
      </c>
      <c r="V2628">
        <v>45536.313564814816</v>
      </c>
    </row>
    <row r="2629" spans="1:22" x14ac:dyDescent="0.3">
      <c r="A2629" t="s">
        <v>259</v>
      </c>
      <c r="B2629" t="s">
        <v>260</v>
      </c>
      <c r="C2629" t="s">
        <v>88</v>
      </c>
      <c r="D2629" s="29">
        <v>45895</v>
      </c>
      <c r="E2629" s="161">
        <v>0</v>
      </c>
      <c r="F2629" s="161">
        <v>0</v>
      </c>
      <c r="G2629" s="161">
        <v>0</v>
      </c>
      <c r="H2629" s="161">
        <v>0</v>
      </c>
      <c r="R2629">
        <v>2.9922200000000001</v>
      </c>
      <c r="S2629">
        <v>2.9922200000000001</v>
      </c>
      <c r="T2629" s="194">
        <v>2.9922200000000001</v>
      </c>
      <c r="U2629" t="s">
        <v>193</v>
      </c>
      <c r="V2629">
        <v>45536.313576388886</v>
      </c>
    </row>
    <row r="2630" spans="1:22" x14ac:dyDescent="0.3">
      <c r="A2630" t="s">
        <v>259</v>
      </c>
      <c r="B2630" t="s">
        <v>260</v>
      </c>
      <c r="C2630" t="s">
        <v>88</v>
      </c>
      <c r="D2630" s="29">
        <v>45896</v>
      </c>
      <c r="E2630" s="161">
        <v>0</v>
      </c>
      <c r="F2630" s="161">
        <v>0</v>
      </c>
      <c r="G2630" s="161">
        <v>0</v>
      </c>
      <c r="H2630" s="161">
        <v>0</v>
      </c>
      <c r="R2630">
        <v>2.9922200000000001</v>
      </c>
      <c r="S2630">
        <v>2.9922200000000001</v>
      </c>
      <c r="T2630" s="194">
        <v>2.9922200000000001</v>
      </c>
      <c r="U2630" t="s">
        <v>193</v>
      </c>
      <c r="V2630">
        <v>45536.313576388886</v>
      </c>
    </row>
    <row r="2631" spans="1:22" x14ac:dyDescent="0.3">
      <c r="A2631" t="s">
        <v>259</v>
      </c>
      <c r="B2631" t="s">
        <v>260</v>
      </c>
      <c r="C2631" t="s">
        <v>88</v>
      </c>
      <c r="D2631" s="29">
        <v>45897</v>
      </c>
      <c r="E2631" s="161">
        <v>0</v>
      </c>
      <c r="F2631" s="161">
        <v>0</v>
      </c>
      <c r="G2631" s="161">
        <v>0</v>
      </c>
      <c r="H2631" s="161">
        <v>0</v>
      </c>
      <c r="R2631">
        <v>2.9922200000000001</v>
      </c>
      <c r="S2631">
        <v>2.9922200000000001</v>
      </c>
      <c r="T2631" s="194">
        <v>2.9922200000000001</v>
      </c>
      <c r="U2631" t="s">
        <v>193</v>
      </c>
      <c r="V2631">
        <v>45536.313576388886</v>
      </c>
    </row>
    <row r="2632" spans="1:22" x14ac:dyDescent="0.3">
      <c r="A2632" t="s">
        <v>259</v>
      </c>
      <c r="B2632" t="s">
        <v>260</v>
      </c>
      <c r="C2632" t="s">
        <v>88</v>
      </c>
      <c r="D2632" s="29">
        <v>45898</v>
      </c>
      <c r="E2632" s="161">
        <v>0</v>
      </c>
      <c r="F2632" s="161">
        <v>0</v>
      </c>
      <c r="G2632" s="161">
        <v>0</v>
      </c>
      <c r="H2632" s="161">
        <v>0</v>
      </c>
      <c r="R2632">
        <v>2.9922200000000001</v>
      </c>
      <c r="S2632">
        <v>2.9922200000000001</v>
      </c>
      <c r="T2632" s="194">
        <v>2.9922200000000001</v>
      </c>
      <c r="U2632" t="s">
        <v>193</v>
      </c>
      <c r="V2632">
        <v>45536.313587962963</v>
      </c>
    </row>
    <row r="2633" spans="1:22" x14ac:dyDescent="0.3">
      <c r="A2633" t="s">
        <v>259</v>
      </c>
      <c r="B2633" t="s">
        <v>260</v>
      </c>
      <c r="C2633" t="s">
        <v>88</v>
      </c>
      <c r="D2633" s="29">
        <v>45899</v>
      </c>
      <c r="E2633" s="161">
        <v>0</v>
      </c>
      <c r="F2633" s="161">
        <v>0</v>
      </c>
      <c r="G2633" s="161">
        <v>0</v>
      </c>
      <c r="H2633" s="161">
        <v>0</v>
      </c>
      <c r="R2633">
        <v>2.9922200000000001</v>
      </c>
      <c r="S2633">
        <v>2.9922200000000001</v>
      </c>
      <c r="T2633" s="194">
        <v>2.9922200000000001</v>
      </c>
      <c r="U2633" t="s">
        <v>193</v>
      </c>
      <c r="V2633">
        <v>45536.313599537039</v>
      </c>
    </row>
    <row r="2634" spans="1:22" x14ac:dyDescent="0.3">
      <c r="A2634" t="s">
        <v>259</v>
      </c>
      <c r="B2634" t="s">
        <v>260</v>
      </c>
      <c r="C2634" t="s">
        <v>88</v>
      </c>
      <c r="D2634" s="29">
        <v>45900</v>
      </c>
      <c r="E2634" s="161">
        <v>0</v>
      </c>
      <c r="F2634" s="161">
        <v>0</v>
      </c>
      <c r="G2634" s="161">
        <v>0</v>
      </c>
      <c r="H2634" s="161">
        <v>0</v>
      </c>
      <c r="R2634">
        <v>2.9922200000000001</v>
      </c>
      <c r="S2634">
        <v>2.9922200000000001</v>
      </c>
      <c r="T2634" s="194">
        <v>2.9922200000000001</v>
      </c>
      <c r="U2634" t="s">
        <v>193</v>
      </c>
      <c r="V2634">
        <v>45536.313587962963</v>
      </c>
    </row>
    <row r="2635" spans="1:22" x14ac:dyDescent="0.3">
      <c r="A2635" t="s">
        <v>259</v>
      </c>
      <c r="B2635" t="s">
        <v>260</v>
      </c>
      <c r="C2635" t="s">
        <v>88</v>
      </c>
      <c r="D2635" s="29">
        <v>45901</v>
      </c>
      <c r="E2635" s="161">
        <v>0</v>
      </c>
      <c r="F2635" s="161">
        <v>0</v>
      </c>
      <c r="G2635" s="161">
        <v>0</v>
      </c>
      <c r="H2635" s="161">
        <v>0</v>
      </c>
      <c r="R2635">
        <v>2.9922200000000001</v>
      </c>
      <c r="S2635">
        <v>2.9922200000000001</v>
      </c>
      <c r="T2635" s="194">
        <v>2.9922200000000001</v>
      </c>
      <c r="U2635" t="s">
        <v>193</v>
      </c>
      <c r="V2635">
        <v>45566.312962962962</v>
      </c>
    </row>
    <row r="2636" spans="1:22" x14ac:dyDescent="0.3">
      <c r="A2636" t="s">
        <v>259</v>
      </c>
      <c r="B2636" t="s">
        <v>260</v>
      </c>
      <c r="C2636" t="s">
        <v>88</v>
      </c>
      <c r="D2636" s="29">
        <v>45902</v>
      </c>
      <c r="E2636" s="161">
        <v>0</v>
      </c>
      <c r="F2636" s="161">
        <v>0</v>
      </c>
      <c r="G2636" s="161">
        <v>0</v>
      </c>
      <c r="H2636" s="161">
        <v>0</v>
      </c>
      <c r="R2636">
        <v>2.9922200000000001</v>
      </c>
      <c r="S2636">
        <v>2.9922200000000001</v>
      </c>
      <c r="T2636" s="194">
        <v>2.9922200000000001</v>
      </c>
      <c r="U2636" t="s">
        <v>193</v>
      </c>
      <c r="V2636">
        <v>45566.313136574077</v>
      </c>
    </row>
    <row r="2637" spans="1:22" x14ac:dyDescent="0.3">
      <c r="A2637" t="s">
        <v>259</v>
      </c>
      <c r="B2637" t="s">
        <v>260</v>
      </c>
      <c r="C2637" t="s">
        <v>88</v>
      </c>
      <c r="D2637" s="29">
        <v>45903</v>
      </c>
      <c r="E2637" s="161">
        <v>0</v>
      </c>
      <c r="F2637" s="161">
        <v>0</v>
      </c>
      <c r="G2637" s="161">
        <v>0</v>
      </c>
      <c r="H2637" s="161">
        <v>0</v>
      </c>
      <c r="R2637">
        <v>2.9922200000000001</v>
      </c>
      <c r="S2637">
        <v>2.9922200000000001</v>
      </c>
      <c r="T2637" s="194">
        <v>2.9922200000000001</v>
      </c>
      <c r="U2637" t="s">
        <v>193</v>
      </c>
      <c r="V2637">
        <v>45566.313032407408</v>
      </c>
    </row>
    <row r="2638" spans="1:22" x14ac:dyDescent="0.3">
      <c r="A2638" t="s">
        <v>259</v>
      </c>
      <c r="B2638" t="s">
        <v>260</v>
      </c>
      <c r="C2638" t="s">
        <v>88</v>
      </c>
      <c r="D2638" s="29">
        <v>45904</v>
      </c>
      <c r="E2638" s="161">
        <v>0</v>
      </c>
      <c r="F2638" s="161">
        <v>0</v>
      </c>
      <c r="G2638" s="161">
        <v>0</v>
      </c>
      <c r="H2638" s="161">
        <v>0</v>
      </c>
      <c r="R2638">
        <v>2.9922200000000001</v>
      </c>
      <c r="S2638">
        <v>2.9922200000000001</v>
      </c>
      <c r="T2638" s="194">
        <v>2.9922200000000001</v>
      </c>
      <c r="U2638" t="s">
        <v>193</v>
      </c>
      <c r="V2638">
        <v>45566.313437500001</v>
      </c>
    </row>
    <row r="2639" spans="1:22" x14ac:dyDescent="0.3">
      <c r="A2639" t="s">
        <v>259</v>
      </c>
      <c r="B2639" t="s">
        <v>260</v>
      </c>
      <c r="C2639" t="s">
        <v>88</v>
      </c>
      <c r="D2639" s="29">
        <v>45905</v>
      </c>
      <c r="E2639" s="161">
        <v>0</v>
      </c>
      <c r="F2639" s="161">
        <v>0</v>
      </c>
      <c r="G2639" s="161">
        <v>0</v>
      </c>
      <c r="H2639" s="161">
        <v>0</v>
      </c>
      <c r="R2639">
        <v>2.9922200000000001</v>
      </c>
      <c r="S2639">
        <v>2.9922200000000001</v>
      </c>
      <c r="T2639" s="194">
        <v>2.9922200000000001</v>
      </c>
      <c r="U2639" t="s">
        <v>193</v>
      </c>
      <c r="V2639">
        <v>45566.313414351855</v>
      </c>
    </row>
    <row r="2640" spans="1:22" x14ac:dyDescent="0.3">
      <c r="A2640" t="s">
        <v>259</v>
      </c>
      <c r="B2640" t="s">
        <v>260</v>
      </c>
      <c r="C2640" t="s">
        <v>88</v>
      </c>
      <c r="D2640" s="29">
        <v>45906</v>
      </c>
      <c r="E2640" s="161">
        <v>0</v>
      </c>
      <c r="F2640" s="161">
        <v>0</v>
      </c>
      <c r="G2640" s="161">
        <v>0</v>
      </c>
      <c r="H2640" s="161">
        <v>0</v>
      </c>
      <c r="R2640">
        <v>2.9922200000000001</v>
      </c>
      <c r="S2640">
        <v>2.9922200000000001</v>
      </c>
      <c r="T2640" s="194">
        <v>2.9922200000000001</v>
      </c>
      <c r="U2640" t="s">
        <v>193</v>
      </c>
      <c r="V2640">
        <v>45566.313425925924</v>
      </c>
    </row>
    <row r="2641" spans="1:22" x14ac:dyDescent="0.3">
      <c r="A2641" t="s">
        <v>259</v>
      </c>
      <c r="B2641" t="s">
        <v>260</v>
      </c>
      <c r="C2641" t="s">
        <v>88</v>
      </c>
      <c r="D2641" s="29">
        <v>45907</v>
      </c>
      <c r="E2641" s="161">
        <v>0</v>
      </c>
      <c r="F2641" s="161">
        <v>0</v>
      </c>
      <c r="G2641" s="161">
        <v>0</v>
      </c>
      <c r="H2641" s="161">
        <v>0</v>
      </c>
      <c r="R2641">
        <v>2.9922200000000001</v>
      </c>
      <c r="S2641">
        <v>2.9922200000000001</v>
      </c>
      <c r="T2641" s="194">
        <v>2.9922200000000001</v>
      </c>
      <c r="U2641" t="s">
        <v>193</v>
      </c>
      <c r="V2641">
        <v>45566.313414351855</v>
      </c>
    </row>
    <row r="2642" spans="1:22" x14ac:dyDescent="0.3">
      <c r="A2642" t="s">
        <v>259</v>
      </c>
      <c r="B2642" t="s">
        <v>260</v>
      </c>
      <c r="C2642" t="s">
        <v>88</v>
      </c>
      <c r="D2642" s="29">
        <v>45908</v>
      </c>
      <c r="E2642" s="161">
        <v>0</v>
      </c>
      <c r="F2642" s="161">
        <v>0</v>
      </c>
      <c r="G2642" s="161">
        <v>0</v>
      </c>
      <c r="H2642" s="161">
        <v>0</v>
      </c>
      <c r="R2642">
        <v>2.9922200000000001</v>
      </c>
      <c r="S2642">
        <v>2.9922200000000001</v>
      </c>
      <c r="T2642" s="194">
        <v>2.9922200000000001</v>
      </c>
      <c r="U2642" t="s">
        <v>193</v>
      </c>
      <c r="V2642">
        <v>45566.313425925924</v>
      </c>
    </row>
    <row r="2643" spans="1:22" x14ac:dyDescent="0.3">
      <c r="A2643" t="s">
        <v>259</v>
      </c>
      <c r="B2643" t="s">
        <v>260</v>
      </c>
      <c r="C2643" t="s">
        <v>88</v>
      </c>
      <c r="D2643" s="29">
        <v>45909</v>
      </c>
      <c r="E2643" s="161">
        <v>0</v>
      </c>
      <c r="F2643" s="161">
        <v>0</v>
      </c>
      <c r="G2643" s="161">
        <v>0</v>
      </c>
      <c r="H2643" s="161">
        <v>0</v>
      </c>
      <c r="R2643">
        <v>2.9922200000000001</v>
      </c>
      <c r="S2643">
        <v>2.9922200000000001</v>
      </c>
      <c r="T2643" s="194">
        <v>2.9922200000000001</v>
      </c>
      <c r="U2643" t="s">
        <v>193</v>
      </c>
      <c r="V2643">
        <v>45566.313437500001</v>
      </c>
    </row>
    <row r="2644" spans="1:22" x14ac:dyDescent="0.3">
      <c r="A2644" t="s">
        <v>259</v>
      </c>
      <c r="B2644" t="s">
        <v>260</v>
      </c>
      <c r="C2644" t="s">
        <v>88</v>
      </c>
      <c r="D2644" s="29">
        <v>45910</v>
      </c>
      <c r="E2644" s="161">
        <v>0</v>
      </c>
      <c r="F2644" s="161">
        <v>0</v>
      </c>
      <c r="G2644" s="161">
        <v>0</v>
      </c>
      <c r="H2644" s="161">
        <v>0</v>
      </c>
      <c r="R2644">
        <v>2.9922200000000001</v>
      </c>
      <c r="S2644">
        <v>2.9922200000000001</v>
      </c>
      <c r="T2644" s="194">
        <v>2.9922200000000001</v>
      </c>
      <c r="U2644" t="s">
        <v>193</v>
      </c>
      <c r="V2644">
        <v>45566.313437500001</v>
      </c>
    </row>
    <row r="2645" spans="1:22" x14ac:dyDescent="0.3">
      <c r="A2645" t="s">
        <v>259</v>
      </c>
      <c r="B2645" t="s">
        <v>260</v>
      </c>
      <c r="C2645" t="s">
        <v>88</v>
      </c>
      <c r="D2645" s="29">
        <v>45911</v>
      </c>
      <c r="E2645" s="161">
        <v>0</v>
      </c>
      <c r="F2645" s="161">
        <v>0</v>
      </c>
      <c r="G2645" s="161">
        <v>0</v>
      </c>
      <c r="H2645" s="161">
        <v>0</v>
      </c>
      <c r="R2645">
        <v>2.9922200000000001</v>
      </c>
      <c r="S2645">
        <v>2.9922200000000001</v>
      </c>
      <c r="T2645" s="194">
        <v>2.9922200000000001</v>
      </c>
      <c r="U2645" t="s">
        <v>193</v>
      </c>
      <c r="V2645">
        <v>45566.313449074078</v>
      </c>
    </row>
    <row r="2646" spans="1:22" x14ac:dyDescent="0.3">
      <c r="A2646" t="s">
        <v>259</v>
      </c>
      <c r="B2646" t="s">
        <v>260</v>
      </c>
      <c r="C2646" t="s">
        <v>88</v>
      </c>
      <c r="D2646" s="29">
        <v>45912</v>
      </c>
      <c r="E2646" s="161">
        <v>0</v>
      </c>
      <c r="F2646" s="161">
        <v>0</v>
      </c>
      <c r="G2646" s="161">
        <v>0</v>
      </c>
      <c r="H2646" s="161">
        <v>0</v>
      </c>
      <c r="R2646">
        <v>2.9922200000000001</v>
      </c>
      <c r="S2646">
        <v>2.9922200000000001</v>
      </c>
      <c r="T2646" s="194">
        <v>2.9922200000000001</v>
      </c>
      <c r="U2646" t="s">
        <v>193</v>
      </c>
      <c r="V2646">
        <v>45566.313449074078</v>
      </c>
    </row>
    <row r="2647" spans="1:22" x14ac:dyDescent="0.3">
      <c r="A2647" t="s">
        <v>259</v>
      </c>
      <c r="B2647" t="s">
        <v>260</v>
      </c>
      <c r="C2647" t="s">
        <v>88</v>
      </c>
      <c r="D2647" s="29">
        <v>45913</v>
      </c>
      <c r="E2647" s="161">
        <v>0</v>
      </c>
      <c r="F2647" s="161">
        <v>0</v>
      </c>
      <c r="G2647" s="161">
        <v>0</v>
      </c>
      <c r="H2647" s="161">
        <v>0</v>
      </c>
      <c r="R2647">
        <v>2.9922200000000001</v>
      </c>
      <c r="S2647">
        <v>2.9922200000000001</v>
      </c>
      <c r="T2647" s="194">
        <v>2.9922200000000001</v>
      </c>
      <c r="U2647" t="s">
        <v>193</v>
      </c>
      <c r="V2647">
        <v>45566.313437500001</v>
      </c>
    </row>
    <row r="2648" spans="1:22" x14ac:dyDescent="0.3">
      <c r="A2648" t="s">
        <v>259</v>
      </c>
      <c r="B2648" t="s">
        <v>260</v>
      </c>
      <c r="C2648" t="s">
        <v>88</v>
      </c>
      <c r="D2648" s="29">
        <v>45914</v>
      </c>
      <c r="E2648" s="161">
        <v>0</v>
      </c>
      <c r="F2648" s="161">
        <v>0</v>
      </c>
      <c r="G2648" s="161">
        <v>0</v>
      </c>
      <c r="H2648" s="161">
        <v>0</v>
      </c>
      <c r="R2648">
        <v>2.9922200000000001</v>
      </c>
      <c r="S2648">
        <v>2.9922200000000001</v>
      </c>
      <c r="T2648" s="194">
        <v>2.9922200000000001</v>
      </c>
      <c r="U2648" t="s">
        <v>193</v>
      </c>
      <c r="V2648">
        <v>45566.313449074078</v>
      </c>
    </row>
    <row r="2649" spans="1:22" x14ac:dyDescent="0.3">
      <c r="A2649" t="s">
        <v>259</v>
      </c>
      <c r="B2649" t="s">
        <v>260</v>
      </c>
      <c r="C2649" t="s">
        <v>88</v>
      </c>
      <c r="D2649" s="29">
        <v>45915</v>
      </c>
      <c r="E2649" s="161">
        <v>0</v>
      </c>
      <c r="F2649" s="161">
        <v>0</v>
      </c>
      <c r="G2649" s="161">
        <v>0</v>
      </c>
      <c r="H2649" s="161">
        <v>0</v>
      </c>
      <c r="R2649">
        <v>2.9922200000000001</v>
      </c>
      <c r="S2649">
        <v>2.9922200000000001</v>
      </c>
      <c r="T2649" s="194">
        <v>2.9922200000000001</v>
      </c>
      <c r="U2649" t="s">
        <v>193</v>
      </c>
      <c r="V2649">
        <v>45566.313460648147</v>
      </c>
    </row>
    <row r="2650" spans="1:22" x14ac:dyDescent="0.3">
      <c r="A2650" t="s">
        <v>259</v>
      </c>
      <c r="B2650" t="s">
        <v>260</v>
      </c>
      <c r="C2650" t="s">
        <v>88</v>
      </c>
      <c r="D2650" s="29">
        <v>45916</v>
      </c>
      <c r="E2650" s="161">
        <v>0</v>
      </c>
      <c r="F2650" s="161">
        <v>0</v>
      </c>
      <c r="G2650" s="161">
        <v>0</v>
      </c>
      <c r="H2650" s="161">
        <v>0</v>
      </c>
      <c r="R2650">
        <v>2.9922200000000001</v>
      </c>
      <c r="S2650">
        <v>2.9922200000000001</v>
      </c>
      <c r="T2650" s="194">
        <v>2.9922200000000001</v>
      </c>
      <c r="U2650" t="s">
        <v>193</v>
      </c>
      <c r="V2650">
        <v>45566.313460648147</v>
      </c>
    </row>
    <row r="2651" spans="1:22" x14ac:dyDescent="0.3">
      <c r="A2651" t="s">
        <v>259</v>
      </c>
      <c r="B2651" t="s">
        <v>260</v>
      </c>
      <c r="C2651" t="s">
        <v>88</v>
      </c>
      <c r="D2651" s="29">
        <v>45917</v>
      </c>
      <c r="E2651" s="161">
        <v>0</v>
      </c>
      <c r="F2651" s="161">
        <v>0</v>
      </c>
      <c r="G2651" s="161">
        <v>0</v>
      </c>
      <c r="H2651" s="161">
        <v>0</v>
      </c>
      <c r="R2651">
        <v>2.9922200000000001</v>
      </c>
      <c r="S2651">
        <v>2.9922200000000001</v>
      </c>
      <c r="T2651" s="194">
        <v>2.9922200000000001</v>
      </c>
      <c r="U2651" t="s">
        <v>193</v>
      </c>
      <c r="V2651">
        <v>45566.313460648147</v>
      </c>
    </row>
    <row r="2652" spans="1:22" x14ac:dyDescent="0.3">
      <c r="A2652" t="s">
        <v>259</v>
      </c>
      <c r="B2652" t="s">
        <v>260</v>
      </c>
      <c r="C2652" t="s">
        <v>88</v>
      </c>
      <c r="D2652" s="29">
        <v>45918</v>
      </c>
      <c r="E2652" s="161">
        <v>0</v>
      </c>
      <c r="F2652" s="161">
        <v>0</v>
      </c>
      <c r="G2652" s="161">
        <v>0</v>
      </c>
      <c r="H2652" s="161">
        <v>0</v>
      </c>
      <c r="R2652">
        <v>2.9922200000000001</v>
      </c>
      <c r="S2652">
        <v>2.9922200000000001</v>
      </c>
      <c r="T2652" s="194">
        <v>2.9922200000000001</v>
      </c>
      <c r="U2652" t="s">
        <v>193</v>
      </c>
      <c r="V2652">
        <v>45566.313472222224</v>
      </c>
    </row>
    <row r="2653" spans="1:22" x14ac:dyDescent="0.3">
      <c r="A2653" t="s">
        <v>259</v>
      </c>
      <c r="B2653" t="s">
        <v>260</v>
      </c>
      <c r="C2653" t="s">
        <v>88</v>
      </c>
      <c r="D2653" s="29">
        <v>45919</v>
      </c>
      <c r="E2653" s="161">
        <v>0</v>
      </c>
      <c r="F2653" s="161">
        <v>0</v>
      </c>
      <c r="G2653" s="161">
        <v>0</v>
      </c>
      <c r="H2653" s="161">
        <v>0</v>
      </c>
      <c r="R2653">
        <v>2.9922200000000001</v>
      </c>
      <c r="S2653">
        <v>2.9922200000000001</v>
      </c>
      <c r="T2653" s="194">
        <v>2.9922200000000001</v>
      </c>
      <c r="U2653" t="s">
        <v>193</v>
      </c>
      <c r="V2653">
        <v>45566.313460648147</v>
      </c>
    </row>
    <row r="2654" spans="1:22" x14ac:dyDescent="0.3">
      <c r="A2654" t="s">
        <v>259</v>
      </c>
      <c r="B2654" t="s">
        <v>260</v>
      </c>
      <c r="C2654" t="s">
        <v>88</v>
      </c>
      <c r="D2654" s="29">
        <v>45920</v>
      </c>
      <c r="E2654" s="161">
        <v>0</v>
      </c>
      <c r="F2654" s="161">
        <v>0</v>
      </c>
      <c r="G2654" s="161">
        <v>0</v>
      </c>
      <c r="H2654" s="161">
        <v>0</v>
      </c>
      <c r="R2654">
        <v>2.9922200000000001</v>
      </c>
      <c r="S2654">
        <v>2.9922200000000001</v>
      </c>
      <c r="T2654" s="194">
        <v>2.9922200000000001</v>
      </c>
      <c r="U2654" t="s">
        <v>193</v>
      </c>
      <c r="V2654">
        <v>45566.313472222224</v>
      </c>
    </row>
    <row r="2655" spans="1:22" x14ac:dyDescent="0.3">
      <c r="A2655" t="s">
        <v>259</v>
      </c>
      <c r="B2655" t="s">
        <v>260</v>
      </c>
      <c r="C2655" t="s">
        <v>88</v>
      </c>
      <c r="D2655" s="29">
        <v>45921</v>
      </c>
      <c r="E2655" s="161">
        <v>0</v>
      </c>
      <c r="F2655" s="161">
        <v>0</v>
      </c>
      <c r="G2655" s="161">
        <v>0</v>
      </c>
      <c r="H2655" s="161">
        <v>0</v>
      </c>
      <c r="R2655">
        <v>2.9922200000000001</v>
      </c>
      <c r="S2655">
        <v>2.9922200000000001</v>
      </c>
      <c r="T2655" s="194">
        <v>2.9922200000000001</v>
      </c>
      <c r="U2655" t="s">
        <v>193</v>
      </c>
      <c r="V2655">
        <v>45566.313472222224</v>
      </c>
    </row>
    <row r="2656" spans="1:22" x14ac:dyDescent="0.3">
      <c r="A2656" t="s">
        <v>259</v>
      </c>
      <c r="B2656" t="s">
        <v>260</v>
      </c>
      <c r="C2656" t="s">
        <v>88</v>
      </c>
      <c r="D2656" s="29">
        <v>45922</v>
      </c>
      <c r="E2656" s="161">
        <v>0</v>
      </c>
      <c r="F2656" s="161">
        <v>0</v>
      </c>
      <c r="G2656" s="161">
        <v>0</v>
      </c>
      <c r="H2656" s="161">
        <v>0</v>
      </c>
      <c r="R2656">
        <v>2.9922200000000001</v>
      </c>
      <c r="S2656">
        <v>2.9922200000000001</v>
      </c>
      <c r="T2656" s="194">
        <v>2.9922200000000001</v>
      </c>
      <c r="U2656" t="s">
        <v>193</v>
      </c>
      <c r="V2656">
        <v>45566.313483796293</v>
      </c>
    </row>
    <row r="2657" spans="1:22" x14ac:dyDescent="0.3">
      <c r="A2657" t="s">
        <v>259</v>
      </c>
      <c r="B2657" t="s">
        <v>260</v>
      </c>
      <c r="C2657" t="s">
        <v>88</v>
      </c>
      <c r="D2657" s="29">
        <v>45923</v>
      </c>
      <c r="E2657" s="161">
        <v>0</v>
      </c>
      <c r="F2657" s="161">
        <v>0</v>
      </c>
      <c r="G2657" s="161">
        <v>0</v>
      </c>
      <c r="H2657" s="161">
        <v>0</v>
      </c>
      <c r="R2657">
        <v>2.9922200000000001</v>
      </c>
      <c r="S2657">
        <v>2.9922200000000001</v>
      </c>
      <c r="T2657" s="194">
        <v>2.9922200000000001</v>
      </c>
      <c r="U2657" t="s">
        <v>193</v>
      </c>
      <c r="V2657">
        <v>45566.313472222224</v>
      </c>
    </row>
    <row r="2658" spans="1:22" x14ac:dyDescent="0.3">
      <c r="A2658" t="s">
        <v>259</v>
      </c>
      <c r="B2658" t="s">
        <v>260</v>
      </c>
      <c r="C2658" t="s">
        <v>88</v>
      </c>
      <c r="D2658" s="29">
        <v>45924</v>
      </c>
      <c r="E2658" s="161">
        <v>0</v>
      </c>
      <c r="F2658" s="161">
        <v>0</v>
      </c>
      <c r="G2658" s="161">
        <v>0</v>
      </c>
      <c r="H2658" s="161">
        <v>0</v>
      </c>
      <c r="R2658">
        <v>2.9922200000000001</v>
      </c>
      <c r="S2658">
        <v>2.9922200000000001</v>
      </c>
      <c r="T2658" s="194">
        <v>2.9922200000000001</v>
      </c>
      <c r="U2658" t="s">
        <v>193</v>
      </c>
      <c r="V2658">
        <v>45566.313483796293</v>
      </c>
    </row>
    <row r="2659" spans="1:22" x14ac:dyDescent="0.3">
      <c r="A2659" t="s">
        <v>259</v>
      </c>
      <c r="B2659" t="s">
        <v>260</v>
      </c>
      <c r="C2659" t="s">
        <v>88</v>
      </c>
      <c r="D2659" s="29">
        <v>45925</v>
      </c>
      <c r="E2659" s="161">
        <v>0</v>
      </c>
      <c r="F2659" s="161">
        <v>0</v>
      </c>
      <c r="G2659" s="161">
        <v>0</v>
      </c>
      <c r="H2659" s="161">
        <v>0</v>
      </c>
      <c r="R2659">
        <v>2.9922200000000001</v>
      </c>
      <c r="S2659">
        <v>2.9922200000000001</v>
      </c>
      <c r="T2659" s="194">
        <v>2.9922200000000001</v>
      </c>
      <c r="U2659" t="s">
        <v>193</v>
      </c>
      <c r="V2659">
        <v>45566.313483796293</v>
      </c>
    </row>
    <row r="2660" spans="1:22" x14ac:dyDescent="0.3">
      <c r="A2660" t="s">
        <v>259</v>
      </c>
      <c r="B2660" t="s">
        <v>260</v>
      </c>
      <c r="C2660" t="s">
        <v>88</v>
      </c>
      <c r="D2660" s="29">
        <v>45926</v>
      </c>
      <c r="E2660" s="161">
        <v>0</v>
      </c>
      <c r="F2660" s="161">
        <v>0</v>
      </c>
      <c r="G2660" s="161">
        <v>0</v>
      </c>
      <c r="H2660" s="161">
        <v>0</v>
      </c>
      <c r="R2660">
        <v>2.9922200000000001</v>
      </c>
      <c r="S2660">
        <v>2.9922200000000001</v>
      </c>
      <c r="T2660" s="194">
        <v>2.9922200000000001</v>
      </c>
      <c r="U2660" t="s">
        <v>193</v>
      </c>
      <c r="V2660">
        <v>45566.313483796293</v>
      </c>
    </row>
    <row r="2661" spans="1:22" x14ac:dyDescent="0.3">
      <c r="A2661" t="s">
        <v>259</v>
      </c>
      <c r="B2661" t="s">
        <v>260</v>
      </c>
      <c r="C2661" t="s">
        <v>88</v>
      </c>
      <c r="D2661" s="29">
        <v>45927</v>
      </c>
      <c r="E2661" s="161">
        <v>0</v>
      </c>
      <c r="F2661" s="161">
        <v>0</v>
      </c>
      <c r="G2661" s="161">
        <v>0</v>
      </c>
      <c r="H2661" s="161">
        <v>0</v>
      </c>
      <c r="R2661">
        <v>2.9922200000000001</v>
      </c>
      <c r="S2661">
        <v>2.9922200000000001</v>
      </c>
      <c r="T2661" s="194">
        <v>2.9922200000000001</v>
      </c>
      <c r="U2661" t="s">
        <v>193</v>
      </c>
      <c r="V2661">
        <v>45566.31349537037</v>
      </c>
    </row>
    <row r="2662" spans="1:22" x14ac:dyDescent="0.3">
      <c r="A2662" t="s">
        <v>259</v>
      </c>
      <c r="B2662" t="s">
        <v>260</v>
      </c>
      <c r="C2662" t="s">
        <v>88</v>
      </c>
      <c r="D2662" s="29">
        <v>45928</v>
      </c>
      <c r="E2662" s="161">
        <v>0</v>
      </c>
      <c r="F2662" s="161">
        <v>0</v>
      </c>
      <c r="G2662" s="161">
        <v>0</v>
      </c>
      <c r="H2662" s="161">
        <v>0</v>
      </c>
      <c r="R2662">
        <v>2.9922200000000001</v>
      </c>
      <c r="S2662">
        <v>2.9922200000000001</v>
      </c>
      <c r="T2662" s="194">
        <v>2.9922200000000001</v>
      </c>
      <c r="U2662" t="s">
        <v>193</v>
      </c>
      <c r="V2662">
        <v>45566.313506944447</v>
      </c>
    </row>
    <row r="2663" spans="1:22" x14ac:dyDescent="0.3">
      <c r="A2663" t="s">
        <v>259</v>
      </c>
      <c r="B2663" t="s">
        <v>260</v>
      </c>
      <c r="C2663" t="s">
        <v>88</v>
      </c>
      <c r="D2663" s="29">
        <v>45929</v>
      </c>
      <c r="E2663" s="161">
        <v>0</v>
      </c>
      <c r="F2663" s="161">
        <v>0</v>
      </c>
      <c r="G2663" s="161">
        <v>0</v>
      </c>
      <c r="H2663" s="161">
        <v>0</v>
      </c>
      <c r="R2663">
        <v>2.9922200000000001</v>
      </c>
      <c r="S2663">
        <v>2.9922200000000001</v>
      </c>
      <c r="T2663" s="194">
        <v>2.9922200000000001</v>
      </c>
      <c r="U2663" t="s">
        <v>193</v>
      </c>
      <c r="V2663">
        <v>45566.313506944447</v>
      </c>
    </row>
    <row r="2664" spans="1:22" x14ac:dyDescent="0.3">
      <c r="A2664" t="s">
        <v>259</v>
      </c>
      <c r="B2664" t="s">
        <v>260</v>
      </c>
      <c r="C2664" t="s">
        <v>88</v>
      </c>
      <c r="D2664" s="29">
        <v>45930</v>
      </c>
      <c r="E2664" s="161">
        <v>0</v>
      </c>
      <c r="F2664" s="161">
        <v>0</v>
      </c>
      <c r="G2664" s="161">
        <v>0</v>
      </c>
      <c r="H2664" s="161">
        <v>0</v>
      </c>
      <c r="R2664">
        <v>2.9922200000000001</v>
      </c>
      <c r="S2664">
        <v>2.9922200000000001</v>
      </c>
      <c r="T2664" s="194">
        <v>2.9922200000000001</v>
      </c>
      <c r="U2664" t="s">
        <v>193</v>
      </c>
      <c r="V2664">
        <v>45566.313506944447</v>
      </c>
    </row>
    <row r="2665" spans="1:22" x14ac:dyDescent="0.3">
      <c r="A2665" t="s">
        <v>259</v>
      </c>
      <c r="B2665" t="s">
        <v>260</v>
      </c>
      <c r="C2665" t="s">
        <v>88</v>
      </c>
      <c r="D2665" s="29">
        <v>45931</v>
      </c>
      <c r="E2665" s="161">
        <v>0</v>
      </c>
      <c r="F2665" s="161">
        <v>0</v>
      </c>
      <c r="G2665" s="161">
        <v>0</v>
      </c>
      <c r="H2665" s="161">
        <v>0</v>
      </c>
      <c r="R2665">
        <v>2.9922200000000001</v>
      </c>
      <c r="S2665">
        <v>2.9922200000000001</v>
      </c>
      <c r="T2665" s="194">
        <v>2.9922200000000001</v>
      </c>
      <c r="U2665" t="s">
        <v>193</v>
      </c>
      <c r="V2665">
        <v>45597.313344907408</v>
      </c>
    </row>
    <row r="2666" spans="1:22" x14ac:dyDescent="0.3">
      <c r="A2666" t="s">
        <v>259</v>
      </c>
      <c r="B2666" t="s">
        <v>260</v>
      </c>
      <c r="C2666" t="s">
        <v>88</v>
      </c>
      <c r="D2666" s="29">
        <v>45932</v>
      </c>
      <c r="E2666" s="161">
        <v>0</v>
      </c>
      <c r="F2666" s="161">
        <v>0</v>
      </c>
      <c r="G2666" s="161">
        <v>0</v>
      </c>
      <c r="H2666" s="161">
        <v>0</v>
      </c>
      <c r="R2666">
        <v>2.9922200000000001</v>
      </c>
      <c r="S2666">
        <v>2.9922200000000001</v>
      </c>
      <c r="T2666" s="194">
        <v>2.9922200000000001</v>
      </c>
      <c r="U2666" t="s">
        <v>193</v>
      </c>
      <c r="V2666">
        <v>45597.313356481478</v>
      </c>
    </row>
    <row r="2667" spans="1:22" x14ac:dyDescent="0.3">
      <c r="A2667" t="s">
        <v>259</v>
      </c>
      <c r="B2667" t="s">
        <v>260</v>
      </c>
      <c r="C2667" t="s">
        <v>88</v>
      </c>
      <c r="D2667" s="29">
        <v>45933</v>
      </c>
      <c r="E2667" s="161">
        <v>0</v>
      </c>
      <c r="F2667" s="161">
        <v>0</v>
      </c>
      <c r="G2667" s="161">
        <v>0</v>
      </c>
      <c r="H2667" s="161">
        <v>0</v>
      </c>
      <c r="R2667">
        <v>2.9922200000000001</v>
      </c>
      <c r="S2667">
        <v>2.9922200000000001</v>
      </c>
      <c r="T2667" s="194">
        <v>2.9922200000000001</v>
      </c>
      <c r="U2667" t="s">
        <v>193</v>
      </c>
      <c r="V2667">
        <v>45597.313344907408</v>
      </c>
    </row>
    <row r="2668" spans="1:22" x14ac:dyDescent="0.3">
      <c r="A2668" t="s">
        <v>259</v>
      </c>
      <c r="B2668" t="s">
        <v>260</v>
      </c>
      <c r="C2668" t="s">
        <v>88</v>
      </c>
      <c r="D2668" s="29">
        <v>45934</v>
      </c>
      <c r="E2668" s="161">
        <v>0</v>
      </c>
      <c r="F2668" s="161">
        <v>0</v>
      </c>
      <c r="G2668" s="161">
        <v>0</v>
      </c>
      <c r="H2668" s="161">
        <v>0</v>
      </c>
      <c r="R2668">
        <v>2.9922200000000001</v>
      </c>
      <c r="S2668">
        <v>2.9922200000000001</v>
      </c>
      <c r="T2668" s="194">
        <v>2.9922200000000001</v>
      </c>
      <c r="U2668" t="s">
        <v>193</v>
      </c>
      <c r="V2668">
        <v>45597.313356481478</v>
      </c>
    </row>
    <row r="2669" spans="1:22" x14ac:dyDescent="0.3">
      <c r="A2669" t="s">
        <v>259</v>
      </c>
      <c r="B2669" t="s">
        <v>260</v>
      </c>
      <c r="C2669" t="s">
        <v>88</v>
      </c>
      <c r="D2669" s="29">
        <v>45935</v>
      </c>
      <c r="E2669" s="161">
        <v>0</v>
      </c>
      <c r="F2669" s="161">
        <v>0</v>
      </c>
      <c r="G2669" s="161">
        <v>0</v>
      </c>
      <c r="H2669" s="161">
        <v>0</v>
      </c>
      <c r="R2669">
        <v>2.9922200000000001</v>
      </c>
      <c r="S2669">
        <v>2.9922200000000001</v>
      </c>
      <c r="T2669" s="194">
        <v>2.9922200000000001</v>
      </c>
      <c r="U2669" t="s">
        <v>193</v>
      </c>
      <c r="V2669">
        <v>45597.313356481478</v>
      </c>
    </row>
    <row r="2670" spans="1:22" x14ac:dyDescent="0.3">
      <c r="A2670" t="s">
        <v>259</v>
      </c>
      <c r="B2670" t="s">
        <v>260</v>
      </c>
      <c r="C2670" t="s">
        <v>88</v>
      </c>
      <c r="D2670" s="29">
        <v>45936</v>
      </c>
      <c r="E2670" s="161">
        <v>0</v>
      </c>
      <c r="F2670" s="161">
        <v>0</v>
      </c>
      <c r="G2670" s="161">
        <v>0</v>
      </c>
      <c r="H2670" s="161">
        <v>0</v>
      </c>
      <c r="R2670">
        <v>2.9922200000000001</v>
      </c>
      <c r="S2670">
        <v>2.9922200000000001</v>
      </c>
      <c r="T2670" s="194">
        <v>2.9922200000000001</v>
      </c>
      <c r="U2670" t="s">
        <v>193</v>
      </c>
      <c r="V2670">
        <v>45597.313356481478</v>
      </c>
    </row>
    <row r="2671" spans="1:22" x14ac:dyDescent="0.3">
      <c r="A2671" t="s">
        <v>259</v>
      </c>
      <c r="B2671" t="s">
        <v>260</v>
      </c>
      <c r="C2671" t="s">
        <v>88</v>
      </c>
      <c r="D2671" s="29">
        <v>45937</v>
      </c>
      <c r="E2671" s="161">
        <v>0</v>
      </c>
      <c r="F2671" s="161">
        <v>0</v>
      </c>
      <c r="G2671" s="161">
        <v>0</v>
      </c>
      <c r="H2671" s="161">
        <v>0</v>
      </c>
      <c r="R2671">
        <v>2.9922200000000001</v>
      </c>
      <c r="S2671">
        <v>2.9922200000000001</v>
      </c>
      <c r="T2671" s="194">
        <v>2.9922200000000001</v>
      </c>
      <c r="U2671" t="s">
        <v>193</v>
      </c>
      <c r="V2671">
        <v>45597.313344907408</v>
      </c>
    </row>
    <row r="2672" spans="1:22" x14ac:dyDescent="0.3">
      <c r="A2672" t="s">
        <v>259</v>
      </c>
      <c r="B2672" t="s">
        <v>260</v>
      </c>
      <c r="C2672" t="s">
        <v>88</v>
      </c>
      <c r="D2672" s="29">
        <v>45938</v>
      </c>
      <c r="E2672" s="161">
        <v>0</v>
      </c>
      <c r="F2672" s="161">
        <v>0</v>
      </c>
      <c r="G2672" s="161">
        <v>0</v>
      </c>
      <c r="H2672" s="161">
        <v>0</v>
      </c>
      <c r="R2672">
        <v>2.9922200000000001</v>
      </c>
      <c r="S2672">
        <v>2.9922200000000001</v>
      </c>
      <c r="T2672" s="194">
        <v>2.9922200000000001</v>
      </c>
      <c r="U2672" t="s">
        <v>193</v>
      </c>
      <c r="V2672">
        <v>45597.313379629632</v>
      </c>
    </row>
    <row r="2673" spans="1:22" x14ac:dyDescent="0.3">
      <c r="A2673" t="s">
        <v>259</v>
      </c>
      <c r="B2673" t="s">
        <v>260</v>
      </c>
      <c r="C2673" t="s">
        <v>88</v>
      </c>
      <c r="D2673" s="29">
        <v>45939</v>
      </c>
      <c r="E2673" s="161">
        <v>0</v>
      </c>
      <c r="F2673" s="161">
        <v>0</v>
      </c>
      <c r="G2673" s="161">
        <v>0</v>
      </c>
      <c r="H2673" s="161">
        <v>0</v>
      </c>
      <c r="R2673">
        <v>2.9922200000000001</v>
      </c>
      <c r="S2673">
        <v>2.9922200000000001</v>
      </c>
      <c r="T2673" s="194">
        <v>2.9922200000000001</v>
      </c>
      <c r="U2673" t="s">
        <v>193</v>
      </c>
      <c r="V2673">
        <v>45597.313379629632</v>
      </c>
    </row>
    <row r="2674" spans="1:22" x14ac:dyDescent="0.3">
      <c r="A2674" t="s">
        <v>259</v>
      </c>
      <c r="B2674" t="s">
        <v>260</v>
      </c>
      <c r="C2674" t="s">
        <v>88</v>
      </c>
      <c r="D2674" s="29">
        <v>45940</v>
      </c>
      <c r="E2674" s="161">
        <v>0</v>
      </c>
      <c r="F2674" s="161">
        <v>0</v>
      </c>
      <c r="G2674" s="161">
        <v>0</v>
      </c>
      <c r="H2674" s="161">
        <v>0</v>
      </c>
      <c r="R2674">
        <v>2.9922200000000001</v>
      </c>
      <c r="S2674">
        <v>2.9922200000000001</v>
      </c>
      <c r="T2674" s="194">
        <v>2.9922200000000001</v>
      </c>
      <c r="U2674" t="s">
        <v>193</v>
      </c>
      <c r="V2674">
        <v>45597.313368055555</v>
      </c>
    </row>
    <row r="2675" spans="1:22" x14ac:dyDescent="0.3">
      <c r="A2675" t="s">
        <v>259</v>
      </c>
      <c r="B2675" t="s">
        <v>260</v>
      </c>
      <c r="C2675" t="s">
        <v>88</v>
      </c>
      <c r="D2675" s="29">
        <v>45941</v>
      </c>
      <c r="E2675" s="161">
        <v>0</v>
      </c>
      <c r="F2675" s="161">
        <v>0</v>
      </c>
      <c r="G2675" s="161">
        <v>0</v>
      </c>
      <c r="H2675" s="161">
        <v>0</v>
      </c>
      <c r="R2675">
        <v>2.9922200000000001</v>
      </c>
      <c r="S2675">
        <v>2.9922200000000001</v>
      </c>
      <c r="T2675" s="194">
        <v>2.9922200000000001</v>
      </c>
      <c r="U2675" t="s">
        <v>193</v>
      </c>
      <c r="V2675">
        <v>45597.313368055555</v>
      </c>
    </row>
    <row r="2676" spans="1:22" x14ac:dyDescent="0.3">
      <c r="A2676" t="s">
        <v>259</v>
      </c>
      <c r="B2676" t="s">
        <v>260</v>
      </c>
      <c r="C2676" t="s">
        <v>88</v>
      </c>
      <c r="D2676" s="29">
        <v>45942</v>
      </c>
      <c r="E2676" s="161">
        <v>0</v>
      </c>
      <c r="F2676" s="161">
        <v>0</v>
      </c>
      <c r="G2676" s="161">
        <v>0</v>
      </c>
      <c r="H2676" s="161">
        <v>0</v>
      </c>
      <c r="R2676">
        <v>2.9922200000000001</v>
      </c>
      <c r="S2676">
        <v>2.9922200000000001</v>
      </c>
      <c r="T2676" s="194">
        <v>2.9922200000000001</v>
      </c>
      <c r="U2676" t="s">
        <v>193</v>
      </c>
      <c r="V2676">
        <v>45597.313379629632</v>
      </c>
    </row>
    <row r="2677" spans="1:22" x14ac:dyDescent="0.3">
      <c r="A2677" t="s">
        <v>259</v>
      </c>
      <c r="B2677" t="s">
        <v>260</v>
      </c>
      <c r="C2677" t="s">
        <v>88</v>
      </c>
      <c r="D2677" s="29">
        <v>45943</v>
      </c>
      <c r="E2677" s="161">
        <v>0</v>
      </c>
      <c r="F2677" s="161">
        <v>0</v>
      </c>
      <c r="G2677" s="161">
        <v>0</v>
      </c>
      <c r="H2677" s="161">
        <v>0</v>
      </c>
      <c r="R2677">
        <v>2.9922200000000001</v>
      </c>
      <c r="S2677">
        <v>2.9922200000000001</v>
      </c>
      <c r="T2677" s="194">
        <v>2.9922200000000001</v>
      </c>
      <c r="U2677" t="s">
        <v>193</v>
      </c>
      <c r="V2677">
        <v>45597.313391203701</v>
      </c>
    </row>
    <row r="2678" spans="1:22" x14ac:dyDescent="0.3">
      <c r="A2678" t="s">
        <v>259</v>
      </c>
      <c r="B2678" t="s">
        <v>260</v>
      </c>
      <c r="C2678" t="s">
        <v>88</v>
      </c>
      <c r="D2678" s="29">
        <v>45944</v>
      </c>
      <c r="E2678" s="161">
        <v>0</v>
      </c>
      <c r="F2678" s="161">
        <v>0</v>
      </c>
      <c r="G2678" s="161">
        <v>0</v>
      </c>
      <c r="H2678" s="161">
        <v>0</v>
      </c>
      <c r="R2678">
        <v>2.9922200000000001</v>
      </c>
      <c r="S2678">
        <v>2.9922200000000001</v>
      </c>
      <c r="T2678" s="194">
        <v>2.9922200000000001</v>
      </c>
      <c r="U2678" t="s">
        <v>193</v>
      </c>
      <c r="V2678">
        <v>45597.313391203701</v>
      </c>
    </row>
    <row r="2679" spans="1:22" x14ac:dyDescent="0.3">
      <c r="A2679" t="s">
        <v>259</v>
      </c>
      <c r="B2679" t="s">
        <v>260</v>
      </c>
      <c r="C2679" t="s">
        <v>88</v>
      </c>
      <c r="D2679" s="29">
        <v>45945</v>
      </c>
      <c r="E2679" s="161">
        <v>0</v>
      </c>
      <c r="F2679" s="161">
        <v>0</v>
      </c>
      <c r="G2679" s="161">
        <v>0</v>
      </c>
      <c r="H2679" s="161">
        <v>0</v>
      </c>
      <c r="R2679">
        <v>2.9922200000000001</v>
      </c>
      <c r="S2679">
        <v>2.9922200000000001</v>
      </c>
      <c r="T2679" s="194">
        <v>2.9922200000000001</v>
      </c>
      <c r="U2679" t="s">
        <v>193</v>
      </c>
      <c r="V2679">
        <v>45597.313391203701</v>
      </c>
    </row>
    <row r="2680" spans="1:22" x14ac:dyDescent="0.3">
      <c r="A2680" t="s">
        <v>259</v>
      </c>
      <c r="B2680" t="s">
        <v>260</v>
      </c>
      <c r="C2680" t="s">
        <v>88</v>
      </c>
      <c r="D2680" s="29">
        <v>45946</v>
      </c>
      <c r="E2680" s="161">
        <v>0</v>
      </c>
      <c r="F2680" s="161">
        <v>0</v>
      </c>
      <c r="G2680" s="161">
        <v>0</v>
      </c>
      <c r="H2680" s="161">
        <v>0</v>
      </c>
      <c r="R2680">
        <v>2.9922200000000001</v>
      </c>
      <c r="S2680">
        <v>2.9922200000000001</v>
      </c>
      <c r="T2680" s="194">
        <v>2.9922200000000001</v>
      </c>
      <c r="U2680" t="s">
        <v>193</v>
      </c>
      <c r="V2680">
        <v>45597.313391203701</v>
      </c>
    </row>
    <row r="2681" spans="1:22" x14ac:dyDescent="0.3">
      <c r="A2681" t="s">
        <v>259</v>
      </c>
      <c r="B2681" t="s">
        <v>260</v>
      </c>
      <c r="C2681" t="s">
        <v>88</v>
      </c>
      <c r="D2681" s="29">
        <v>45947</v>
      </c>
      <c r="E2681" s="161">
        <v>0</v>
      </c>
      <c r="F2681" s="161">
        <v>0</v>
      </c>
      <c r="G2681" s="161">
        <v>0</v>
      </c>
      <c r="H2681" s="161">
        <v>0</v>
      </c>
      <c r="R2681">
        <v>2.9922200000000001</v>
      </c>
      <c r="S2681">
        <v>2.9922200000000001</v>
      </c>
      <c r="T2681" s="194">
        <v>2.9922200000000001</v>
      </c>
      <c r="U2681" t="s">
        <v>193</v>
      </c>
      <c r="V2681">
        <v>45597.313402777778</v>
      </c>
    </row>
    <row r="2682" spans="1:22" x14ac:dyDescent="0.3">
      <c r="A2682" t="s">
        <v>259</v>
      </c>
      <c r="B2682" t="s">
        <v>260</v>
      </c>
      <c r="C2682" t="s">
        <v>88</v>
      </c>
      <c r="D2682" s="29">
        <v>45948</v>
      </c>
      <c r="E2682" s="161">
        <v>0</v>
      </c>
      <c r="F2682" s="161">
        <v>0</v>
      </c>
      <c r="G2682" s="161">
        <v>0</v>
      </c>
      <c r="H2682" s="161">
        <v>0</v>
      </c>
      <c r="R2682">
        <v>2.9922200000000001</v>
      </c>
      <c r="S2682">
        <v>2.9922200000000001</v>
      </c>
      <c r="T2682" s="194">
        <v>2.9922200000000001</v>
      </c>
      <c r="U2682" t="s">
        <v>193</v>
      </c>
      <c r="V2682">
        <v>45597.313402777778</v>
      </c>
    </row>
    <row r="2683" spans="1:22" x14ac:dyDescent="0.3">
      <c r="A2683" t="s">
        <v>259</v>
      </c>
      <c r="B2683" t="s">
        <v>260</v>
      </c>
      <c r="C2683" t="s">
        <v>88</v>
      </c>
      <c r="D2683" s="29">
        <v>45949</v>
      </c>
      <c r="E2683" s="161">
        <v>0</v>
      </c>
      <c r="F2683" s="161">
        <v>0</v>
      </c>
      <c r="G2683" s="161">
        <v>0</v>
      </c>
      <c r="H2683" s="161">
        <v>0</v>
      </c>
      <c r="R2683">
        <v>2.9922200000000001</v>
      </c>
      <c r="S2683">
        <v>2.9922200000000001</v>
      </c>
      <c r="T2683" s="194">
        <v>2.9922200000000001</v>
      </c>
      <c r="U2683" t="s">
        <v>193</v>
      </c>
      <c r="V2683">
        <v>45597.313402777778</v>
      </c>
    </row>
    <row r="2684" spans="1:22" x14ac:dyDescent="0.3">
      <c r="A2684" t="s">
        <v>259</v>
      </c>
      <c r="B2684" t="s">
        <v>260</v>
      </c>
      <c r="C2684" t="s">
        <v>88</v>
      </c>
      <c r="D2684" s="29">
        <v>45950</v>
      </c>
      <c r="E2684" s="161">
        <v>0</v>
      </c>
      <c r="F2684" s="161">
        <v>0</v>
      </c>
      <c r="G2684" s="161">
        <v>0</v>
      </c>
      <c r="H2684" s="161">
        <v>0</v>
      </c>
      <c r="R2684">
        <v>2.9922200000000001</v>
      </c>
      <c r="S2684">
        <v>2.9922200000000001</v>
      </c>
      <c r="T2684" s="194">
        <v>2.9922200000000001</v>
      </c>
      <c r="U2684" t="s">
        <v>193</v>
      </c>
      <c r="V2684">
        <v>45597.313402777778</v>
      </c>
    </row>
    <row r="2685" spans="1:22" x14ac:dyDescent="0.3">
      <c r="A2685" t="s">
        <v>259</v>
      </c>
      <c r="B2685" t="s">
        <v>260</v>
      </c>
      <c r="C2685" t="s">
        <v>88</v>
      </c>
      <c r="D2685" s="29">
        <v>45951</v>
      </c>
      <c r="E2685" s="161">
        <v>0</v>
      </c>
      <c r="F2685" s="161">
        <v>0</v>
      </c>
      <c r="G2685" s="161">
        <v>0</v>
      </c>
      <c r="H2685" s="161">
        <v>0</v>
      </c>
      <c r="R2685">
        <v>2.9922200000000001</v>
      </c>
      <c r="S2685">
        <v>2.9922200000000001</v>
      </c>
      <c r="T2685" s="194">
        <v>2.9922200000000001</v>
      </c>
      <c r="U2685" t="s">
        <v>193</v>
      </c>
      <c r="V2685">
        <v>45597.313414351855</v>
      </c>
    </row>
    <row r="2686" spans="1:22" x14ac:dyDescent="0.3">
      <c r="A2686" t="s">
        <v>259</v>
      </c>
      <c r="B2686" t="s">
        <v>260</v>
      </c>
      <c r="C2686" t="s">
        <v>88</v>
      </c>
      <c r="D2686" s="29">
        <v>45952</v>
      </c>
      <c r="E2686" s="161">
        <v>0</v>
      </c>
      <c r="F2686" s="161">
        <v>0</v>
      </c>
      <c r="G2686" s="161">
        <v>0</v>
      </c>
      <c r="H2686" s="161">
        <v>0</v>
      </c>
      <c r="R2686">
        <v>2.9922200000000001</v>
      </c>
      <c r="S2686">
        <v>2.9922200000000001</v>
      </c>
      <c r="T2686" s="194">
        <v>2.9922200000000001</v>
      </c>
      <c r="U2686" t="s">
        <v>193</v>
      </c>
      <c r="V2686">
        <v>45597.313414351855</v>
      </c>
    </row>
    <row r="2687" spans="1:22" x14ac:dyDescent="0.3">
      <c r="A2687" t="s">
        <v>259</v>
      </c>
      <c r="B2687" t="s">
        <v>260</v>
      </c>
      <c r="C2687" t="s">
        <v>88</v>
      </c>
      <c r="D2687" s="29">
        <v>45953</v>
      </c>
      <c r="E2687" s="161">
        <v>0</v>
      </c>
      <c r="F2687" s="161">
        <v>0</v>
      </c>
      <c r="G2687" s="161">
        <v>0</v>
      </c>
      <c r="H2687" s="161">
        <v>0</v>
      </c>
      <c r="R2687">
        <v>2.9922200000000001</v>
      </c>
      <c r="S2687">
        <v>2.9922200000000001</v>
      </c>
      <c r="T2687" s="194">
        <v>2.9922200000000001</v>
      </c>
      <c r="U2687" t="s">
        <v>193</v>
      </c>
      <c r="V2687">
        <v>45597.313414351855</v>
      </c>
    </row>
    <row r="2688" spans="1:22" x14ac:dyDescent="0.3">
      <c r="A2688" t="s">
        <v>259</v>
      </c>
      <c r="B2688" t="s">
        <v>260</v>
      </c>
      <c r="C2688" t="s">
        <v>88</v>
      </c>
      <c r="D2688" s="29">
        <v>45954</v>
      </c>
      <c r="E2688" s="161">
        <v>0</v>
      </c>
      <c r="F2688" s="161">
        <v>0</v>
      </c>
      <c r="G2688" s="161">
        <v>0</v>
      </c>
      <c r="H2688" s="161">
        <v>0</v>
      </c>
      <c r="R2688">
        <v>2.9922200000000001</v>
      </c>
      <c r="S2688">
        <v>2.9922200000000001</v>
      </c>
      <c r="T2688" s="194">
        <v>2.9922200000000001</v>
      </c>
      <c r="U2688" t="s">
        <v>193</v>
      </c>
      <c r="V2688">
        <v>45597.313414351855</v>
      </c>
    </row>
    <row r="2689" spans="1:22" x14ac:dyDescent="0.3">
      <c r="A2689" t="s">
        <v>259</v>
      </c>
      <c r="B2689" t="s">
        <v>260</v>
      </c>
      <c r="C2689" t="s">
        <v>88</v>
      </c>
      <c r="D2689" s="29">
        <v>45955</v>
      </c>
      <c r="E2689" s="161">
        <v>0</v>
      </c>
      <c r="F2689" s="161">
        <v>0</v>
      </c>
      <c r="G2689" s="161">
        <v>0</v>
      </c>
      <c r="H2689" s="161">
        <v>0</v>
      </c>
      <c r="R2689">
        <v>2.9922200000000001</v>
      </c>
      <c r="S2689">
        <v>2.9922200000000001</v>
      </c>
      <c r="T2689" s="194">
        <v>2.9922200000000001</v>
      </c>
      <c r="U2689" t="s">
        <v>193</v>
      </c>
      <c r="V2689">
        <v>45597.313425925924</v>
      </c>
    </row>
    <row r="2690" spans="1:22" x14ac:dyDescent="0.3">
      <c r="A2690" t="s">
        <v>259</v>
      </c>
      <c r="B2690" t="s">
        <v>260</v>
      </c>
      <c r="C2690" t="s">
        <v>88</v>
      </c>
      <c r="D2690" s="29">
        <v>45956</v>
      </c>
      <c r="E2690" s="161">
        <v>0</v>
      </c>
      <c r="F2690" s="161">
        <v>0</v>
      </c>
      <c r="G2690" s="161">
        <v>0</v>
      </c>
      <c r="H2690" s="161">
        <v>0</v>
      </c>
      <c r="R2690">
        <v>2.9922200000000001</v>
      </c>
      <c r="S2690">
        <v>2.9922200000000001</v>
      </c>
      <c r="T2690" s="194">
        <v>2.9922200000000001</v>
      </c>
      <c r="U2690" t="s">
        <v>193</v>
      </c>
      <c r="V2690">
        <v>45597.313437500001</v>
      </c>
    </row>
    <row r="2691" spans="1:22" x14ac:dyDescent="0.3">
      <c r="A2691" t="s">
        <v>259</v>
      </c>
      <c r="B2691" t="s">
        <v>260</v>
      </c>
      <c r="C2691" t="s">
        <v>88</v>
      </c>
      <c r="D2691" s="29">
        <v>45957</v>
      </c>
      <c r="E2691" s="161">
        <v>0</v>
      </c>
      <c r="F2691" s="161">
        <v>0</v>
      </c>
      <c r="G2691" s="161">
        <v>0</v>
      </c>
      <c r="H2691" s="161">
        <v>0</v>
      </c>
      <c r="R2691">
        <v>2.9922200000000001</v>
      </c>
      <c r="S2691">
        <v>2.9922200000000001</v>
      </c>
      <c r="T2691" s="194">
        <v>2.9922200000000001</v>
      </c>
      <c r="U2691" t="s">
        <v>193</v>
      </c>
      <c r="V2691">
        <v>45597.313437500001</v>
      </c>
    </row>
    <row r="2692" spans="1:22" x14ac:dyDescent="0.3">
      <c r="A2692" t="s">
        <v>259</v>
      </c>
      <c r="B2692" t="s">
        <v>260</v>
      </c>
      <c r="C2692" t="s">
        <v>88</v>
      </c>
      <c r="D2692" s="29">
        <v>45958</v>
      </c>
      <c r="E2692" s="161">
        <v>0</v>
      </c>
      <c r="F2692" s="161">
        <v>0</v>
      </c>
      <c r="G2692" s="161">
        <v>0</v>
      </c>
      <c r="H2692" s="161">
        <v>0</v>
      </c>
      <c r="R2692">
        <v>2.9922200000000001</v>
      </c>
      <c r="S2692">
        <v>2.9922200000000001</v>
      </c>
      <c r="T2692" s="194">
        <v>2.9922200000000001</v>
      </c>
      <c r="U2692" t="s">
        <v>193</v>
      </c>
      <c r="V2692">
        <v>45597.313437500001</v>
      </c>
    </row>
    <row r="2693" spans="1:22" x14ac:dyDescent="0.3">
      <c r="A2693" t="s">
        <v>259</v>
      </c>
      <c r="B2693" t="s">
        <v>260</v>
      </c>
      <c r="C2693" t="s">
        <v>88</v>
      </c>
      <c r="D2693" s="29">
        <v>45959</v>
      </c>
      <c r="E2693" s="161">
        <v>0</v>
      </c>
      <c r="F2693" s="161">
        <v>0</v>
      </c>
      <c r="G2693" s="161">
        <v>0</v>
      </c>
      <c r="H2693" s="161">
        <v>0</v>
      </c>
      <c r="R2693">
        <v>2.9922200000000001</v>
      </c>
      <c r="S2693">
        <v>2.9922200000000001</v>
      </c>
      <c r="T2693" s="194">
        <v>2.9922200000000001</v>
      </c>
      <c r="U2693" t="s">
        <v>193</v>
      </c>
      <c r="V2693">
        <v>45597.313449074078</v>
      </c>
    </row>
    <row r="2694" spans="1:22" x14ac:dyDescent="0.3">
      <c r="A2694" t="s">
        <v>259</v>
      </c>
      <c r="B2694" t="s">
        <v>260</v>
      </c>
      <c r="C2694" t="s">
        <v>88</v>
      </c>
      <c r="D2694" s="29">
        <v>45960</v>
      </c>
      <c r="E2694" s="161">
        <v>0</v>
      </c>
      <c r="F2694" s="161">
        <v>0</v>
      </c>
      <c r="G2694" s="161">
        <v>0</v>
      </c>
      <c r="H2694" s="161">
        <v>0</v>
      </c>
      <c r="R2694">
        <v>2.9922200000000001</v>
      </c>
      <c r="S2694">
        <v>2.9922200000000001</v>
      </c>
      <c r="T2694" s="194">
        <v>2.9922200000000001</v>
      </c>
      <c r="U2694" t="s">
        <v>193</v>
      </c>
      <c r="V2694">
        <v>45597.313449074078</v>
      </c>
    </row>
    <row r="2695" spans="1:22" x14ac:dyDescent="0.3">
      <c r="A2695" t="s">
        <v>259</v>
      </c>
      <c r="B2695" t="s">
        <v>260</v>
      </c>
      <c r="C2695" t="s">
        <v>88</v>
      </c>
      <c r="D2695" s="29">
        <v>45961</v>
      </c>
      <c r="E2695" s="161">
        <v>0</v>
      </c>
      <c r="F2695" s="161">
        <v>0</v>
      </c>
      <c r="G2695" s="161">
        <v>0</v>
      </c>
      <c r="H2695" s="161">
        <v>0</v>
      </c>
      <c r="R2695">
        <v>2.9922200000000001</v>
      </c>
      <c r="S2695">
        <v>2.9922200000000001</v>
      </c>
      <c r="T2695" s="194">
        <v>2.9922200000000001</v>
      </c>
      <c r="U2695" t="s">
        <v>193</v>
      </c>
      <c r="V2695">
        <v>45597.313449074078</v>
      </c>
    </row>
    <row r="2696" spans="1:22" x14ac:dyDescent="0.3">
      <c r="A2696" t="s">
        <v>259</v>
      </c>
      <c r="B2696" t="s">
        <v>260</v>
      </c>
      <c r="C2696" t="s">
        <v>88</v>
      </c>
      <c r="D2696" s="29">
        <v>45962</v>
      </c>
      <c r="E2696" s="161">
        <v>0</v>
      </c>
      <c r="F2696" s="161">
        <v>0</v>
      </c>
      <c r="G2696" s="161">
        <v>0</v>
      </c>
      <c r="H2696" s="161">
        <v>0</v>
      </c>
      <c r="R2696">
        <v>2.9922200000000001</v>
      </c>
      <c r="S2696">
        <v>2.9922200000000001</v>
      </c>
      <c r="T2696" s="194">
        <v>2.9922200000000001</v>
      </c>
      <c r="U2696" t="s">
        <v>193</v>
      </c>
      <c r="V2696">
        <v>45627.313391203701</v>
      </c>
    </row>
    <row r="2697" spans="1:22" x14ac:dyDescent="0.3">
      <c r="A2697" t="s">
        <v>259</v>
      </c>
      <c r="B2697" t="s">
        <v>260</v>
      </c>
      <c r="C2697" t="s">
        <v>88</v>
      </c>
      <c r="D2697" s="29">
        <v>45963</v>
      </c>
      <c r="E2697" s="161">
        <v>0</v>
      </c>
      <c r="F2697" s="161">
        <v>0</v>
      </c>
      <c r="G2697" s="161">
        <v>0</v>
      </c>
      <c r="H2697" s="161">
        <v>0</v>
      </c>
      <c r="R2697">
        <v>2.9922200000000001</v>
      </c>
      <c r="S2697">
        <v>2.9922200000000001</v>
      </c>
      <c r="T2697" s="194">
        <v>2.9922200000000001</v>
      </c>
      <c r="U2697" t="s">
        <v>193</v>
      </c>
      <c r="V2697">
        <v>45627.313391203701</v>
      </c>
    </row>
    <row r="2698" spans="1:22" x14ac:dyDescent="0.3">
      <c r="A2698" t="s">
        <v>259</v>
      </c>
      <c r="B2698" t="s">
        <v>260</v>
      </c>
      <c r="C2698" t="s">
        <v>88</v>
      </c>
      <c r="D2698" s="29">
        <v>45964</v>
      </c>
      <c r="E2698" s="161">
        <v>0</v>
      </c>
      <c r="F2698" s="161">
        <v>0</v>
      </c>
      <c r="G2698" s="161">
        <v>0</v>
      </c>
      <c r="H2698" s="161">
        <v>0</v>
      </c>
      <c r="R2698">
        <v>2.9922200000000001</v>
      </c>
      <c r="S2698">
        <v>2.9922200000000001</v>
      </c>
      <c r="T2698" s="194">
        <v>2.9922200000000001</v>
      </c>
      <c r="U2698" t="s">
        <v>193</v>
      </c>
      <c r="V2698">
        <v>45627.313402777778</v>
      </c>
    </row>
    <row r="2699" spans="1:22" x14ac:dyDescent="0.3">
      <c r="A2699" t="s">
        <v>259</v>
      </c>
      <c r="B2699" t="s">
        <v>260</v>
      </c>
      <c r="C2699" t="s">
        <v>88</v>
      </c>
      <c r="D2699" s="29">
        <v>45965</v>
      </c>
      <c r="E2699" s="161">
        <v>0</v>
      </c>
      <c r="F2699" s="161">
        <v>0</v>
      </c>
      <c r="G2699" s="161">
        <v>0</v>
      </c>
      <c r="H2699" s="161">
        <v>0</v>
      </c>
      <c r="R2699">
        <v>2.9922200000000001</v>
      </c>
      <c r="S2699">
        <v>2.9922200000000001</v>
      </c>
      <c r="T2699" s="194">
        <v>2.9922200000000001</v>
      </c>
      <c r="U2699" t="s">
        <v>193</v>
      </c>
      <c r="V2699">
        <v>45627.313310185185</v>
      </c>
    </row>
    <row r="2700" spans="1:22" x14ac:dyDescent="0.3">
      <c r="A2700" t="s">
        <v>259</v>
      </c>
      <c r="B2700" t="s">
        <v>260</v>
      </c>
      <c r="C2700" t="s">
        <v>88</v>
      </c>
      <c r="D2700" s="29">
        <v>45966</v>
      </c>
      <c r="E2700" s="161">
        <v>0</v>
      </c>
      <c r="F2700" s="161">
        <v>0</v>
      </c>
      <c r="G2700" s="161">
        <v>0</v>
      </c>
      <c r="H2700" s="161">
        <v>0</v>
      </c>
      <c r="R2700">
        <v>2.9922200000000001</v>
      </c>
      <c r="S2700">
        <v>2.9922200000000001</v>
      </c>
      <c r="T2700" s="194">
        <v>2.9922200000000001</v>
      </c>
      <c r="U2700" t="s">
        <v>193</v>
      </c>
      <c r="V2700">
        <v>45627.313402777778</v>
      </c>
    </row>
    <row r="2701" spans="1:22" x14ac:dyDescent="0.3">
      <c r="A2701" t="s">
        <v>259</v>
      </c>
      <c r="B2701" t="s">
        <v>260</v>
      </c>
      <c r="C2701" t="s">
        <v>88</v>
      </c>
      <c r="D2701" s="29">
        <v>45967</v>
      </c>
      <c r="E2701" s="161">
        <v>0</v>
      </c>
      <c r="F2701" s="161">
        <v>0</v>
      </c>
      <c r="G2701" s="161">
        <v>0</v>
      </c>
      <c r="H2701" s="161">
        <v>0</v>
      </c>
      <c r="R2701">
        <v>2.9922200000000001</v>
      </c>
      <c r="S2701">
        <v>2.9922200000000001</v>
      </c>
      <c r="T2701" s="194">
        <v>2.9922200000000001</v>
      </c>
      <c r="U2701" t="s">
        <v>193</v>
      </c>
      <c r="V2701">
        <v>45627.313391203701</v>
      </c>
    </row>
    <row r="2702" spans="1:22" x14ac:dyDescent="0.3">
      <c r="A2702" t="s">
        <v>259</v>
      </c>
      <c r="B2702" t="s">
        <v>260</v>
      </c>
      <c r="C2702" t="s">
        <v>88</v>
      </c>
      <c r="D2702" s="29">
        <v>45968</v>
      </c>
      <c r="E2702" s="161">
        <v>0</v>
      </c>
      <c r="F2702" s="161">
        <v>0</v>
      </c>
      <c r="G2702" s="161">
        <v>0</v>
      </c>
      <c r="H2702" s="161">
        <v>0</v>
      </c>
      <c r="R2702">
        <v>2.9922200000000001</v>
      </c>
      <c r="S2702">
        <v>2.9922200000000001</v>
      </c>
      <c r="T2702" s="194">
        <v>2.9922200000000001</v>
      </c>
      <c r="U2702" t="s">
        <v>193</v>
      </c>
      <c r="V2702">
        <v>45627.313402777778</v>
      </c>
    </row>
    <row r="2703" spans="1:22" x14ac:dyDescent="0.3">
      <c r="A2703" t="s">
        <v>259</v>
      </c>
      <c r="B2703" t="s">
        <v>260</v>
      </c>
      <c r="C2703" t="s">
        <v>88</v>
      </c>
      <c r="D2703" s="29">
        <v>45969</v>
      </c>
      <c r="E2703" s="161">
        <v>0</v>
      </c>
      <c r="F2703" s="161">
        <v>0</v>
      </c>
      <c r="G2703" s="161">
        <v>0</v>
      </c>
      <c r="H2703" s="161">
        <v>0</v>
      </c>
      <c r="R2703">
        <v>2.9922200000000001</v>
      </c>
      <c r="S2703">
        <v>2.9922200000000001</v>
      </c>
      <c r="T2703" s="194">
        <v>2.9922200000000001</v>
      </c>
      <c r="U2703" t="s">
        <v>193</v>
      </c>
      <c r="V2703">
        <v>45627.313402777778</v>
      </c>
    </row>
    <row r="2704" spans="1:22" x14ac:dyDescent="0.3">
      <c r="A2704" t="s">
        <v>259</v>
      </c>
      <c r="B2704" t="s">
        <v>260</v>
      </c>
      <c r="C2704" t="s">
        <v>88</v>
      </c>
      <c r="D2704" s="29">
        <v>45970</v>
      </c>
      <c r="E2704" s="161">
        <v>0</v>
      </c>
      <c r="F2704" s="161">
        <v>0</v>
      </c>
      <c r="G2704" s="161">
        <v>0</v>
      </c>
      <c r="H2704" s="161">
        <v>0</v>
      </c>
      <c r="R2704">
        <v>2.9922200000000001</v>
      </c>
      <c r="S2704">
        <v>2.9922200000000001</v>
      </c>
      <c r="T2704" s="194">
        <v>2.9922200000000001</v>
      </c>
      <c r="U2704" t="s">
        <v>193</v>
      </c>
      <c r="V2704">
        <v>45627.313402777778</v>
      </c>
    </row>
    <row r="2705" spans="1:22" x14ac:dyDescent="0.3">
      <c r="A2705" t="s">
        <v>259</v>
      </c>
      <c r="B2705" t="s">
        <v>260</v>
      </c>
      <c r="C2705" t="s">
        <v>88</v>
      </c>
      <c r="D2705" s="29">
        <v>45971</v>
      </c>
      <c r="E2705" s="161">
        <v>0</v>
      </c>
      <c r="F2705" s="161">
        <v>0</v>
      </c>
      <c r="G2705" s="161">
        <v>0</v>
      </c>
      <c r="H2705" s="161">
        <v>0</v>
      </c>
      <c r="R2705">
        <v>2.9922200000000001</v>
      </c>
      <c r="S2705">
        <v>2.9922200000000001</v>
      </c>
      <c r="T2705" s="194">
        <v>2.9922200000000001</v>
      </c>
      <c r="U2705" t="s">
        <v>193</v>
      </c>
      <c r="V2705">
        <v>45627.313414351855</v>
      </c>
    </row>
    <row r="2706" spans="1:22" x14ac:dyDescent="0.3">
      <c r="A2706" t="s">
        <v>259</v>
      </c>
      <c r="B2706" t="s">
        <v>260</v>
      </c>
      <c r="C2706" t="s">
        <v>88</v>
      </c>
      <c r="D2706" s="29">
        <v>45972</v>
      </c>
      <c r="E2706" s="161">
        <v>0</v>
      </c>
      <c r="F2706" s="161">
        <v>0</v>
      </c>
      <c r="G2706" s="161">
        <v>0</v>
      </c>
      <c r="H2706" s="161">
        <v>0</v>
      </c>
      <c r="R2706">
        <v>2.9922200000000001</v>
      </c>
      <c r="S2706">
        <v>2.9922200000000001</v>
      </c>
      <c r="T2706" s="194">
        <v>2.9922200000000001</v>
      </c>
      <c r="U2706" t="s">
        <v>193</v>
      </c>
      <c r="V2706">
        <v>45627.313414351855</v>
      </c>
    </row>
    <row r="2707" spans="1:22" x14ac:dyDescent="0.3">
      <c r="A2707" t="s">
        <v>259</v>
      </c>
      <c r="B2707" t="s">
        <v>260</v>
      </c>
      <c r="C2707" t="s">
        <v>88</v>
      </c>
      <c r="D2707" s="29">
        <v>45973</v>
      </c>
      <c r="E2707" s="161">
        <v>0</v>
      </c>
      <c r="F2707" s="161">
        <v>0</v>
      </c>
      <c r="G2707" s="161">
        <v>0</v>
      </c>
      <c r="H2707" s="161">
        <v>0</v>
      </c>
      <c r="R2707">
        <v>2.9922200000000001</v>
      </c>
      <c r="S2707">
        <v>2.9922200000000001</v>
      </c>
      <c r="T2707" s="194">
        <v>2.9922200000000001</v>
      </c>
      <c r="U2707" t="s">
        <v>193</v>
      </c>
      <c r="V2707">
        <v>45627.313414351855</v>
      </c>
    </row>
    <row r="2708" spans="1:22" x14ac:dyDescent="0.3">
      <c r="A2708" t="s">
        <v>259</v>
      </c>
      <c r="B2708" t="s">
        <v>260</v>
      </c>
      <c r="C2708" t="s">
        <v>88</v>
      </c>
      <c r="D2708" s="29">
        <v>45974</v>
      </c>
      <c r="E2708" s="161">
        <v>0</v>
      </c>
      <c r="F2708" s="161">
        <v>0</v>
      </c>
      <c r="G2708" s="161">
        <v>0</v>
      </c>
      <c r="H2708" s="161">
        <v>0</v>
      </c>
      <c r="R2708">
        <v>2.9922200000000001</v>
      </c>
      <c r="S2708">
        <v>2.9922200000000001</v>
      </c>
      <c r="T2708" s="194">
        <v>2.9922200000000001</v>
      </c>
      <c r="U2708" t="s">
        <v>193</v>
      </c>
      <c r="V2708">
        <v>45627.313437500001</v>
      </c>
    </row>
    <row r="2709" spans="1:22" x14ac:dyDescent="0.3">
      <c r="A2709" t="s">
        <v>259</v>
      </c>
      <c r="B2709" t="s">
        <v>260</v>
      </c>
      <c r="C2709" t="s">
        <v>88</v>
      </c>
      <c r="D2709" s="29">
        <v>45975</v>
      </c>
      <c r="E2709" s="161">
        <v>0</v>
      </c>
      <c r="F2709" s="161">
        <v>0</v>
      </c>
      <c r="G2709" s="161">
        <v>0</v>
      </c>
      <c r="H2709" s="161">
        <v>0</v>
      </c>
      <c r="R2709">
        <v>2.9922200000000001</v>
      </c>
      <c r="S2709">
        <v>2.9922200000000001</v>
      </c>
      <c r="T2709" s="194">
        <v>2.9922200000000001</v>
      </c>
      <c r="U2709" t="s">
        <v>193</v>
      </c>
      <c r="V2709">
        <v>45627.313425925924</v>
      </c>
    </row>
    <row r="2710" spans="1:22" x14ac:dyDescent="0.3">
      <c r="A2710" t="s">
        <v>259</v>
      </c>
      <c r="B2710" t="s">
        <v>260</v>
      </c>
      <c r="C2710" t="s">
        <v>88</v>
      </c>
      <c r="D2710" s="29">
        <v>45976</v>
      </c>
      <c r="E2710" s="161">
        <v>0</v>
      </c>
      <c r="F2710" s="161">
        <v>0</v>
      </c>
      <c r="G2710" s="161">
        <v>0</v>
      </c>
      <c r="H2710" s="161">
        <v>0</v>
      </c>
      <c r="R2710">
        <v>2.9922200000000001</v>
      </c>
      <c r="S2710">
        <v>2.9922200000000001</v>
      </c>
      <c r="T2710" s="194">
        <v>2.9922200000000001</v>
      </c>
      <c r="U2710" t="s">
        <v>193</v>
      </c>
      <c r="V2710">
        <v>45627.313425925924</v>
      </c>
    </row>
    <row r="2711" spans="1:22" x14ac:dyDescent="0.3">
      <c r="A2711" t="s">
        <v>259</v>
      </c>
      <c r="B2711" t="s">
        <v>260</v>
      </c>
      <c r="C2711" t="s">
        <v>88</v>
      </c>
      <c r="D2711" s="29">
        <v>45977</v>
      </c>
      <c r="E2711" s="161">
        <v>0</v>
      </c>
      <c r="F2711" s="161">
        <v>0</v>
      </c>
      <c r="G2711" s="161">
        <v>0</v>
      </c>
      <c r="H2711" s="161">
        <v>0</v>
      </c>
      <c r="R2711">
        <v>2.9922200000000001</v>
      </c>
      <c r="S2711">
        <v>2.9922200000000001</v>
      </c>
      <c r="T2711" s="194">
        <v>2.9922200000000001</v>
      </c>
      <c r="U2711" t="s">
        <v>193</v>
      </c>
      <c r="V2711">
        <v>45627.313437500001</v>
      </c>
    </row>
    <row r="2712" spans="1:22" x14ac:dyDescent="0.3">
      <c r="A2712" t="s">
        <v>259</v>
      </c>
      <c r="B2712" t="s">
        <v>260</v>
      </c>
      <c r="C2712" t="s">
        <v>88</v>
      </c>
      <c r="D2712" s="29">
        <v>45978</v>
      </c>
      <c r="E2712" s="161">
        <v>0</v>
      </c>
      <c r="F2712" s="161">
        <v>0</v>
      </c>
      <c r="G2712" s="161">
        <v>0</v>
      </c>
      <c r="H2712" s="161">
        <v>0</v>
      </c>
      <c r="R2712">
        <v>2.9922200000000001</v>
      </c>
      <c r="S2712">
        <v>2.9922200000000001</v>
      </c>
      <c r="T2712" s="194">
        <v>2.9922200000000001</v>
      </c>
      <c r="U2712" t="s">
        <v>193</v>
      </c>
      <c r="V2712">
        <v>45627.313437500001</v>
      </c>
    </row>
    <row r="2713" spans="1:22" x14ac:dyDescent="0.3">
      <c r="A2713" t="s">
        <v>259</v>
      </c>
      <c r="B2713" t="s">
        <v>260</v>
      </c>
      <c r="C2713" t="s">
        <v>88</v>
      </c>
      <c r="D2713" s="29">
        <v>45979</v>
      </c>
      <c r="E2713" s="161">
        <v>0</v>
      </c>
      <c r="F2713" s="161">
        <v>0</v>
      </c>
      <c r="G2713" s="161">
        <v>0</v>
      </c>
      <c r="H2713" s="161">
        <v>0</v>
      </c>
      <c r="R2713">
        <v>2.9922200000000001</v>
      </c>
      <c r="S2713">
        <v>2.9922200000000001</v>
      </c>
      <c r="T2713" s="194">
        <v>2.9922200000000001</v>
      </c>
      <c r="U2713" t="s">
        <v>193</v>
      </c>
      <c r="V2713">
        <v>45627.313449074078</v>
      </c>
    </row>
    <row r="2714" spans="1:22" x14ac:dyDescent="0.3">
      <c r="A2714" t="s">
        <v>259</v>
      </c>
      <c r="B2714" t="s">
        <v>260</v>
      </c>
      <c r="C2714" t="s">
        <v>88</v>
      </c>
      <c r="D2714" s="29">
        <v>45980</v>
      </c>
      <c r="E2714" s="161">
        <v>0</v>
      </c>
      <c r="F2714" s="161">
        <v>0</v>
      </c>
      <c r="G2714" s="161">
        <v>0</v>
      </c>
      <c r="H2714" s="161">
        <v>0</v>
      </c>
      <c r="R2714">
        <v>2.9922200000000001</v>
      </c>
      <c r="S2714">
        <v>2.9922200000000001</v>
      </c>
      <c r="T2714" s="194">
        <v>2.9922200000000001</v>
      </c>
      <c r="U2714" t="s">
        <v>193</v>
      </c>
      <c r="V2714">
        <v>45627.313449074078</v>
      </c>
    </row>
    <row r="2715" spans="1:22" x14ac:dyDescent="0.3">
      <c r="A2715" t="s">
        <v>259</v>
      </c>
      <c r="B2715" t="s">
        <v>260</v>
      </c>
      <c r="C2715" t="s">
        <v>88</v>
      </c>
      <c r="D2715" s="29">
        <v>45981</v>
      </c>
      <c r="E2715" s="161">
        <v>0</v>
      </c>
      <c r="F2715" s="161">
        <v>0</v>
      </c>
      <c r="G2715" s="161">
        <v>0</v>
      </c>
      <c r="H2715" s="161">
        <v>0</v>
      </c>
      <c r="R2715">
        <v>2.9922200000000001</v>
      </c>
      <c r="S2715">
        <v>2.9922200000000001</v>
      </c>
      <c r="T2715" s="194">
        <v>2.9922200000000001</v>
      </c>
      <c r="U2715" t="s">
        <v>193</v>
      </c>
      <c r="V2715">
        <v>45627.313449074078</v>
      </c>
    </row>
    <row r="2716" spans="1:22" x14ac:dyDescent="0.3">
      <c r="A2716" t="s">
        <v>259</v>
      </c>
      <c r="B2716" t="s">
        <v>260</v>
      </c>
      <c r="C2716" t="s">
        <v>88</v>
      </c>
      <c r="D2716" s="29">
        <v>45982</v>
      </c>
      <c r="E2716" s="161">
        <v>0</v>
      </c>
      <c r="F2716" s="161">
        <v>0</v>
      </c>
      <c r="G2716" s="161">
        <v>0</v>
      </c>
      <c r="H2716" s="161">
        <v>0</v>
      </c>
      <c r="R2716">
        <v>2.9922200000000001</v>
      </c>
      <c r="S2716">
        <v>2.9922200000000001</v>
      </c>
      <c r="T2716" s="194">
        <v>2.9922200000000001</v>
      </c>
      <c r="U2716" t="s">
        <v>193</v>
      </c>
      <c r="V2716">
        <v>45627.313460648147</v>
      </c>
    </row>
    <row r="2717" spans="1:22" x14ac:dyDescent="0.3">
      <c r="A2717" t="s">
        <v>259</v>
      </c>
      <c r="B2717" t="s">
        <v>260</v>
      </c>
      <c r="C2717" t="s">
        <v>88</v>
      </c>
      <c r="D2717" s="29">
        <v>45983</v>
      </c>
      <c r="E2717" s="161">
        <v>0</v>
      </c>
      <c r="F2717" s="161">
        <v>0</v>
      </c>
      <c r="G2717" s="161">
        <v>0</v>
      </c>
      <c r="H2717" s="161">
        <v>0</v>
      </c>
      <c r="R2717">
        <v>2.9922200000000001</v>
      </c>
      <c r="S2717">
        <v>2.9922200000000001</v>
      </c>
      <c r="T2717" s="194">
        <v>2.9922200000000001</v>
      </c>
      <c r="U2717" t="s">
        <v>193</v>
      </c>
      <c r="V2717">
        <v>45627.313460648147</v>
      </c>
    </row>
    <row r="2718" spans="1:22" x14ac:dyDescent="0.3">
      <c r="A2718" t="s">
        <v>259</v>
      </c>
      <c r="B2718" t="s">
        <v>260</v>
      </c>
      <c r="C2718" t="s">
        <v>88</v>
      </c>
      <c r="D2718" s="29">
        <v>45984</v>
      </c>
      <c r="E2718" s="161">
        <v>0</v>
      </c>
      <c r="F2718" s="161">
        <v>0</v>
      </c>
      <c r="G2718" s="161">
        <v>0</v>
      </c>
      <c r="H2718" s="161">
        <v>0</v>
      </c>
      <c r="R2718">
        <v>2.9922200000000001</v>
      </c>
      <c r="S2718">
        <v>2.9922200000000001</v>
      </c>
      <c r="T2718" s="194">
        <v>2.9922200000000001</v>
      </c>
      <c r="U2718" t="s">
        <v>193</v>
      </c>
      <c r="V2718">
        <v>45627.313460648147</v>
      </c>
    </row>
    <row r="2719" spans="1:22" x14ac:dyDescent="0.3">
      <c r="A2719" t="s">
        <v>259</v>
      </c>
      <c r="B2719" t="s">
        <v>260</v>
      </c>
      <c r="C2719" t="s">
        <v>88</v>
      </c>
      <c r="D2719" s="29">
        <v>45985</v>
      </c>
      <c r="E2719" s="161">
        <v>0</v>
      </c>
      <c r="F2719" s="161">
        <v>0</v>
      </c>
      <c r="G2719" s="161">
        <v>0</v>
      </c>
      <c r="H2719" s="161">
        <v>0</v>
      </c>
      <c r="R2719">
        <v>2.9922200000000001</v>
      </c>
      <c r="S2719">
        <v>2.9922200000000001</v>
      </c>
      <c r="T2719" s="194">
        <v>2.9922200000000001</v>
      </c>
      <c r="U2719" t="s">
        <v>193</v>
      </c>
      <c r="V2719">
        <v>45627.313460648147</v>
      </c>
    </row>
    <row r="2720" spans="1:22" x14ac:dyDescent="0.3">
      <c r="A2720" t="s">
        <v>259</v>
      </c>
      <c r="B2720" t="s">
        <v>260</v>
      </c>
      <c r="C2720" t="s">
        <v>88</v>
      </c>
      <c r="D2720" s="29">
        <v>45986</v>
      </c>
      <c r="E2720" s="161">
        <v>0</v>
      </c>
      <c r="F2720" s="161">
        <v>0</v>
      </c>
      <c r="G2720" s="161">
        <v>0</v>
      </c>
      <c r="H2720" s="161">
        <v>0</v>
      </c>
      <c r="R2720">
        <v>2.9922200000000001</v>
      </c>
      <c r="S2720">
        <v>2.9922200000000001</v>
      </c>
      <c r="T2720" s="194">
        <v>2.9922200000000001</v>
      </c>
      <c r="U2720" t="s">
        <v>193</v>
      </c>
      <c r="V2720">
        <v>45627.313472222224</v>
      </c>
    </row>
    <row r="2721" spans="1:22" x14ac:dyDescent="0.3">
      <c r="A2721" t="s">
        <v>259</v>
      </c>
      <c r="B2721" t="s">
        <v>260</v>
      </c>
      <c r="C2721" t="s">
        <v>88</v>
      </c>
      <c r="D2721" s="29">
        <v>45987</v>
      </c>
      <c r="E2721" s="161">
        <v>0</v>
      </c>
      <c r="F2721" s="161">
        <v>0</v>
      </c>
      <c r="G2721" s="161">
        <v>0</v>
      </c>
      <c r="H2721" s="161">
        <v>0</v>
      </c>
      <c r="R2721">
        <v>2.9922200000000001</v>
      </c>
      <c r="S2721">
        <v>2.9922200000000001</v>
      </c>
      <c r="T2721" s="194">
        <v>2.9922200000000001</v>
      </c>
      <c r="U2721" t="s">
        <v>193</v>
      </c>
      <c r="V2721">
        <v>45627.313472222224</v>
      </c>
    </row>
    <row r="2722" spans="1:22" x14ac:dyDescent="0.3">
      <c r="A2722" t="s">
        <v>259</v>
      </c>
      <c r="B2722" t="s">
        <v>260</v>
      </c>
      <c r="C2722" t="s">
        <v>88</v>
      </c>
      <c r="D2722" s="29">
        <v>45988</v>
      </c>
      <c r="E2722" s="161">
        <v>0</v>
      </c>
      <c r="F2722" s="161">
        <v>0</v>
      </c>
      <c r="G2722" s="161">
        <v>0</v>
      </c>
      <c r="H2722" s="161">
        <v>0</v>
      </c>
      <c r="R2722">
        <v>2.9922200000000001</v>
      </c>
      <c r="S2722">
        <v>2.9922200000000001</v>
      </c>
      <c r="T2722" s="194">
        <v>2.9922200000000001</v>
      </c>
      <c r="U2722" t="s">
        <v>193</v>
      </c>
      <c r="V2722">
        <v>45627.313472222224</v>
      </c>
    </row>
    <row r="2723" spans="1:22" x14ac:dyDescent="0.3">
      <c r="A2723" t="s">
        <v>259</v>
      </c>
      <c r="B2723" t="s">
        <v>260</v>
      </c>
      <c r="C2723" t="s">
        <v>88</v>
      </c>
      <c r="D2723" s="29">
        <v>45989</v>
      </c>
      <c r="E2723" s="161">
        <v>0</v>
      </c>
      <c r="F2723" s="161">
        <v>0</v>
      </c>
      <c r="G2723" s="161">
        <v>0</v>
      </c>
      <c r="H2723" s="161">
        <v>0</v>
      </c>
      <c r="R2723">
        <v>2.9922200000000001</v>
      </c>
      <c r="S2723">
        <v>2.9922200000000001</v>
      </c>
      <c r="T2723" s="194">
        <v>2.9922200000000001</v>
      </c>
      <c r="U2723" t="s">
        <v>193</v>
      </c>
      <c r="V2723">
        <v>45627.313483796293</v>
      </c>
    </row>
    <row r="2724" spans="1:22" x14ac:dyDescent="0.3">
      <c r="A2724" t="s">
        <v>259</v>
      </c>
      <c r="B2724" t="s">
        <v>260</v>
      </c>
      <c r="C2724" t="s">
        <v>88</v>
      </c>
      <c r="D2724" s="29">
        <v>45990</v>
      </c>
      <c r="E2724" s="161">
        <v>0</v>
      </c>
      <c r="F2724" s="161">
        <v>0</v>
      </c>
      <c r="G2724" s="161">
        <v>0</v>
      </c>
      <c r="H2724" s="161">
        <v>0</v>
      </c>
      <c r="R2724">
        <v>2.9922200000000001</v>
      </c>
      <c r="S2724">
        <v>2.9922200000000001</v>
      </c>
      <c r="T2724" s="194">
        <v>2.9922200000000001</v>
      </c>
      <c r="U2724" t="s">
        <v>193</v>
      </c>
      <c r="V2724">
        <v>45627.313483796293</v>
      </c>
    </row>
    <row r="2725" spans="1:22" x14ac:dyDescent="0.3">
      <c r="A2725" t="s">
        <v>259</v>
      </c>
      <c r="B2725" t="s">
        <v>260</v>
      </c>
      <c r="C2725" t="s">
        <v>88</v>
      </c>
      <c r="D2725" s="29">
        <v>45991</v>
      </c>
      <c r="E2725" s="161">
        <v>0</v>
      </c>
      <c r="F2725" s="161">
        <v>0</v>
      </c>
      <c r="G2725" s="161">
        <v>0</v>
      </c>
      <c r="H2725" s="161">
        <v>0</v>
      </c>
      <c r="R2725">
        <v>2.9922200000000001</v>
      </c>
      <c r="S2725">
        <v>2.9922200000000001</v>
      </c>
      <c r="T2725" s="194">
        <v>2.9922200000000001</v>
      </c>
      <c r="U2725" t="s">
        <v>193</v>
      </c>
      <c r="V2725">
        <v>45627.31349537037</v>
      </c>
    </row>
    <row r="2726" spans="1:22" x14ac:dyDescent="0.3">
      <c r="A2726" t="s">
        <v>259</v>
      </c>
      <c r="B2726" t="s">
        <v>260</v>
      </c>
      <c r="C2726" t="s">
        <v>88</v>
      </c>
      <c r="D2726" s="29">
        <v>45992</v>
      </c>
      <c r="E2726" s="161">
        <v>0</v>
      </c>
      <c r="F2726" s="161">
        <v>0</v>
      </c>
      <c r="G2726" s="161">
        <v>0</v>
      </c>
      <c r="H2726" s="161">
        <v>0</v>
      </c>
      <c r="R2726">
        <v>2.9922200000000001</v>
      </c>
      <c r="S2726">
        <v>2.9922200000000001</v>
      </c>
      <c r="T2726" s="194">
        <v>2.9922200000000001</v>
      </c>
      <c r="U2726" t="s">
        <v>193</v>
      </c>
      <c r="V2726">
        <v>45658.313275462962</v>
      </c>
    </row>
    <row r="2727" spans="1:22" x14ac:dyDescent="0.3">
      <c r="A2727" t="s">
        <v>259</v>
      </c>
      <c r="B2727" t="s">
        <v>260</v>
      </c>
      <c r="C2727" t="s">
        <v>88</v>
      </c>
      <c r="D2727" s="29">
        <v>45993</v>
      </c>
      <c r="E2727" s="161">
        <v>0</v>
      </c>
      <c r="F2727" s="161">
        <v>0</v>
      </c>
      <c r="G2727" s="161">
        <v>0</v>
      </c>
      <c r="H2727" s="161">
        <v>0</v>
      </c>
      <c r="R2727">
        <v>2.9922200000000001</v>
      </c>
      <c r="S2727">
        <v>2.9922200000000001</v>
      </c>
      <c r="T2727" s="194">
        <v>2.9922200000000001</v>
      </c>
      <c r="U2727" t="s">
        <v>193</v>
      </c>
      <c r="V2727">
        <v>45658.313009259262</v>
      </c>
    </row>
    <row r="2728" spans="1:22" x14ac:dyDescent="0.3">
      <c r="A2728" t="s">
        <v>259</v>
      </c>
      <c r="B2728" t="s">
        <v>260</v>
      </c>
      <c r="C2728" t="s">
        <v>88</v>
      </c>
      <c r="D2728" s="29">
        <v>45994</v>
      </c>
      <c r="E2728" s="161">
        <v>0</v>
      </c>
      <c r="F2728" s="161">
        <v>0</v>
      </c>
      <c r="G2728" s="161">
        <v>0</v>
      </c>
      <c r="H2728" s="161">
        <v>0</v>
      </c>
      <c r="R2728">
        <v>2.9922200000000001</v>
      </c>
      <c r="S2728">
        <v>2.9922200000000001</v>
      </c>
      <c r="T2728" s="194">
        <v>2.9922200000000001</v>
      </c>
      <c r="U2728" t="s">
        <v>193</v>
      </c>
      <c r="V2728">
        <v>45658.313368055555</v>
      </c>
    </row>
    <row r="2729" spans="1:22" x14ac:dyDescent="0.3">
      <c r="A2729" t="s">
        <v>259</v>
      </c>
      <c r="B2729" t="s">
        <v>260</v>
      </c>
      <c r="C2729" t="s">
        <v>88</v>
      </c>
      <c r="D2729" s="29">
        <v>45995</v>
      </c>
      <c r="E2729" s="161">
        <v>0</v>
      </c>
      <c r="F2729" s="161">
        <v>0</v>
      </c>
      <c r="G2729" s="161">
        <v>0</v>
      </c>
      <c r="H2729" s="161">
        <v>0</v>
      </c>
      <c r="R2729">
        <v>2.9922200000000001</v>
      </c>
      <c r="S2729">
        <v>2.9922200000000001</v>
      </c>
      <c r="T2729" s="194">
        <v>2.9922200000000001</v>
      </c>
      <c r="U2729" t="s">
        <v>193</v>
      </c>
      <c r="V2729">
        <v>45658.313368055555</v>
      </c>
    </row>
    <row r="2730" spans="1:22" x14ac:dyDescent="0.3">
      <c r="A2730" t="s">
        <v>259</v>
      </c>
      <c r="B2730" t="s">
        <v>260</v>
      </c>
      <c r="C2730" t="s">
        <v>88</v>
      </c>
      <c r="D2730" s="29">
        <v>45996</v>
      </c>
      <c r="E2730" s="161">
        <v>0</v>
      </c>
      <c r="F2730" s="161">
        <v>0</v>
      </c>
      <c r="G2730" s="161">
        <v>0</v>
      </c>
      <c r="H2730" s="161">
        <v>0</v>
      </c>
      <c r="R2730">
        <v>2.9922200000000001</v>
      </c>
      <c r="S2730">
        <v>2.9922200000000001</v>
      </c>
      <c r="T2730" s="194">
        <v>2.9922200000000001</v>
      </c>
      <c r="U2730" t="s">
        <v>193</v>
      </c>
      <c r="V2730">
        <v>45658.313287037039</v>
      </c>
    </row>
    <row r="2731" spans="1:22" x14ac:dyDescent="0.3">
      <c r="A2731" t="s">
        <v>259</v>
      </c>
      <c r="B2731" t="s">
        <v>260</v>
      </c>
      <c r="C2731" t="s">
        <v>88</v>
      </c>
      <c r="D2731" s="29">
        <v>45997</v>
      </c>
      <c r="E2731" s="161">
        <v>0</v>
      </c>
      <c r="F2731" s="161">
        <v>0</v>
      </c>
      <c r="G2731" s="161">
        <v>0</v>
      </c>
      <c r="H2731" s="161">
        <v>0</v>
      </c>
      <c r="R2731">
        <v>2.9922200000000001</v>
      </c>
      <c r="S2731">
        <v>2.9922200000000001</v>
      </c>
      <c r="T2731" s="194">
        <v>2.9922200000000001</v>
      </c>
      <c r="U2731" t="s">
        <v>193</v>
      </c>
      <c r="V2731">
        <v>45658.313368055555</v>
      </c>
    </row>
    <row r="2732" spans="1:22" x14ac:dyDescent="0.3">
      <c r="A2732" t="s">
        <v>259</v>
      </c>
      <c r="B2732" t="s">
        <v>260</v>
      </c>
      <c r="C2732" t="s">
        <v>88</v>
      </c>
      <c r="D2732" s="29">
        <v>45998</v>
      </c>
      <c r="E2732" s="161">
        <v>0</v>
      </c>
      <c r="F2732" s="161">
        <v>0</v>
      </c>
      <c r="G2732" s="161">
        <v>0</v>
      </c>
      <c r="H2732" s="161">
        <v>0</v>
      </c>
      <c r="R2732">
        <v>2.9922200000000001</v>
      </c>
      <c r="S2732">
        <v>2.9922200000000001</v>
      </c>
      <c r="T2732" s="194">
        <v>2.9922200000000001</v>
      </c>
      <c r="U2732" t="s">
        <v>193</v>
      </c>
      <c r="V2732">
        <v>45658.313368055555</v>
      </c>
    </row>
    <row r="2733" spans="1:22" x14ac:dyDescent="0.3">
      <c r="A2733" t="s">
        <v>259</v>
      </c>
      <c r="B2733" t="s">
        <v>260</v>
      </c>
      <c r="C2733" t="s">
        <v>88</v>
      </c>
      <c r="D2733" s="29">
        <v>45999</v>
      </c>
      <c r="E2733" s="161">
        <v>0</v>
      </c>
      <c r="F2733" s="161">
        <v>0</v>
      </c>
      <c r="G2733" s="161">
        <v>0</v>
      </c>
      <c r="H2733" s="161">
        <v>0</v>
      </c>
      <c r="R2733">
        <v>2.9922200000000001</v>
      </c>
      <c r="S2733">
        <v>2.9922200000000001</v>
      </c>
      <c r="T2733" s="194">
        <v>2.9922200000000001</v>
      </c>
      <c r="U2733" t="s">
        <v>193</v>
      </c>
      <c r="V2733">
        <v>45658.313379629632</v>
      </c>
    </row>
    <row r="2734" spans="1:22" x14ac:dyDescent="0.3">
      <c r="A2734" t="s">
        <v>259</v>
      </c>
      <c r="B2734" t="s">
        <v>260</v>
      </c>
      <c r="C2734" t="s">
        <v>88</v>
      </c>
      <c r="D2734" s="29">
        <v>46000</v>
      </c>
      <c r="E2734" s="161">
        <v>0</v>
      </c>
      <c r="F2734" s="161">
        <v>0</v>
      </c>
      <c r="G2734" s="161">
        <v>0</v>
      </c>
      <c r="H2734" s="161">
        <v>0</v>
      </c>
      <c r="R2734">
        <v>2.9922200000000001</v>
      </c>
      <c r="S2734">
        <v>2.9922200000000001</v>
      </c>
      <c r="T2734" s="194">
        <v>2.9922200000000001</v>
      </c>
      <c r="U2734" t="s">
        <v>193</v>
      </c>
      <c r="V2734">
        <v>45658.313379629632</v>
      </c>
    </row>
    <row r="2735" spans="1:22" x14ac:dyDescent="0.3">
      <c r="A2735" t="s">
        <v>259</v>
      </c>
      <c r="B2735" t="s">
        <v>260</v>
      </c>
      <c r="C2735" t="s">
        <v>88</v>
      </c>
      <c r="D2735" s="29">
        <v>46001</v>
      </c>
      <c r="E2735" s="161">
        <v>0</v>
      </c>
      <c r="F2735" s="161">
        <v>0</v>
      </c>
      <c r="G2735" s="161">
        <v>0</v>
      </c>
      <c r="H2735" s="161">
        <v>0</v>
      </c>
      <c r="R2735">
        <v>2.9922200000000001</v>
      </c>
      <c r="S2735">
        <v>2.9922200000000001</v>
      </c>
      <c r="T2735" s="194">
        <v>2.9922200000000001</v>
      </c>
      <c r="U2735" t="s">
        <v>193</v>
      </c>
      <c r="V2735">
        <v>45658.313368055555</v>
      </c>
    </row>
    <row r="2736" spans="1:22" x14ac:dyDescent="0.3">
      <c r="A2736" t="s">
        <v>259</v>
      </c>
      <c r="B2736" t="s">
        <v>260</v>
      </c>
      <c r="C2736" t="s">
        <v>88</v>
      </c>
      <c r="D2736" s="29">
        <v>46002</v>
      </c>
      <c r="E2736" s="161">
        <v>0</v>
      </c>
      <c r="F2736" s="161">
        <v>0</v>
      </c>
      <c r="G2736" s="161">
        <v>0</v>
      </c>
      <c r="H2736" s="161">
        <v>0</v>
      </c>
      <c r="R2736">
        <v>2.9922200000000001</v>
      </c>
      <c r="S2736">
        <v>2.9922200000000001</v>
      </c>
      <c r="T2736" s="194">
        <v>2.9922200000000001</v>
      </c>
      <c r="U2736" t="s">
        <v>193</v>
      </c>
      <c r="V2736">
        <v>45658.313368055555</v>
      </c>
    </row>
    <row r="2737" spans="1:22" x14ac:dyDescent="0.3">
      <c r="A2737" t="s">
        <v>259</v>
      </c>
      <c r="B2737" t="s">
        <v>260</v>
      </c>
      <c r="C2737" t="s">
        <v>88</v>
      </c>
      <c r="D2737" s="29">
        <v>46003</v>
      </c>
      <c r="E2737" s="161">
        <v>0</v>
      </c>
      <c r="F2737" s="161">
        <v>0</v>
      </c>
      <c r="G2737" s="161">
        <v>0</v>
      </c>
      <c r="H2737" s="161">
        <v>0</v>
      </c>
      <c r="R2737">
        <v>2.9922200000000001</v>
      </c>
      <c r="S2737">
        <v>2.9922200000000001</v>
      </c>
      <c r="T2737" s="194">
        <v>2.9922200000000001</v>
      </c>
      <c r="U2737" t="s">
        <v>193</v>
      </c>
      <c r="V2737">
        <v>45658.313379629632</v>
      </c>
    </row>
    <row r="2738" spans="1:22" x14ac:dyDescent="0.3">
      <c r="A2738" t="s">
        <v>259</v>
      </c>
      <c r="B2738" t="s">
        <v>260</v>
      </c>
      <c r="C2738" t="s">
        <v>88</v>
      </c>
      <c r="D2738" s="29">
        <v>46004</v>
      </c>
      <c r="E2738" s="161">
        <v>0</v>
      </c>
      <c r="F2738" s="161">
        <v>0</v>
      </c>
      <c r="G2738" s="161">
        <v>0</v>
      </c>
      <c r="H2738" s="161">
        <v>0</v>
      </c>
      <c r="R2738">
        <v>2.9922200000000001</v>
      </c>
      <c r="S2738">
        <v>2.9922200000000001</v>
      </c>
      <c r="T2738" s="194">
        <v>2.9922200000000001</v>
      </c>
      <c r="U2738" t="s">
        <v>193</v>
      </c>
      <c r="V2738">
        <v>45658.313391203701</v>
      </c>
    </row>
    <row r="2739" spans="1:22" x14ac:dyDescent="0.3">
      <c r="A2739" t="s">
        <v>259</v>
      </c>
      <c r="B2739" t="s">
        <v>260</v>
      </c>
      <c r="C2739" t="s">
        <v>88</v>
      </c>
      <c r="D2739" s="29">
        <v>46005</v>
      </c>
      <c r="E2739" s="161">
        <v>0</v>
      </c>
      <c r="F2739" s="161">
        <v>0</v>
      </c>
      <c r="G2739" s="161">
        <v>0</v>
      </c>
      <c r="H2739" s="161">
        <v>0</v>
      </c>
      <c r="R2739">
        <v>2.9922200000000001</v>
      </c>
      <c r="S2739">
        <v>2.9922200000000001</v>
      </c>
      <c r="T2739" s="194">
        <v>2.9922200000000001</v>
      </c>
      <c r="U2739" t="s">
        <v>193</v>
      </c>
      <c r="V2739">
        <v>45658.313402777778</v>
      </c>
    </row>
    <row r="2740" spans="1:22" x14ac:dyDescent="0.3">
      <c r="A2740" t="s">
        <v>259</v>
      </c>
      <c r="B2740" t="s">
        <v>260</v>
      </c>
      <c r="C2740" t="s">
        <v>88</v>
      </c>
      <c r="D2740" s="29">
        <v>46006</v>
      </c>
      <c r="E2740" s="161">
        <v>0</v>
      </c>
      <c r="F2740" s="161">
        <v>0</v>
      </c>
      <c r="G2740" s="161">
        <v>0</v>
      </c>
      <c r="H2740" s="161">
        <v>0</v>
      </c>
      <c r="R2740">
        <v>2.9922200000000001</v>
      </c>
      <c r="S2740">
        <v>2.9922200000000001</v>
      </c>
      <c r="T2740" s="194">
        <v>2.9922200000000001</v>
      </c>
      <c r="U2740" t="s">
        <v>193</v>
      </c>
      <c r="V2740">
        <v>45658.313414351855</v>
      </c>
    </row>
    <row r="2741" spans="1:22" x14ac:dyDescent="0.3">
      <c r="A2741" t="s">
        <v>259</v>
      </c>
      <c r="B2741" t="s">
        <v>260</v>
      </c>
      <c r="C2741" t="s">
        <v>88</v>
      </c>
      <c r="D2741" s="29">
        <v>46007</v>
      </c>
      <c r="E2741" s="161">
        <v>0</v>
      </c>
      <c r="F2741" s="161">
        <v>0</v>
      </c>
      <c r="G2741" s="161">
        <v>0</v>
      </c>
      <c r="H2741" s="161">
        <v>0</v>
      </c>
      <c r="R2741">
        <v>2.9922200000000001</v>
      </c>
      <c r="S2741">
        <v>2.9922200000000001</v>
      </c>
      <c r="T2741" s="194">
        <v>2.9922200000000001</v>
      </c>
      <c r="U2741" t="s">
        <v>193</v>
      </c>
      <c r="V2741">
        <v>45658.313402777778</v>
      </c>
    </row>
    <row r="2742" spans="1:22" x14ac:dyDescent="0.3">
      <c r="A2742" t="s">
        <v>259</v>
      </c>
      <c r="B2742" t="s">
        <v>260</v>
      </c>
      <c r="C2742" t="s">
        <v>88</v>
      </c>
      <c r="D2742" s="29">
        <v>46008</v>
      </c>
      <c r="E2742" s="161">
        <v>0</v>
      </c>
      <c r="F2742" s="161">
        <v>0</v>
      </c>
      <c r="G2742" s="161">
        <v>0</v>
      </c>
      <c r="H2742" s="161">
        <v>0</v>
      </c>
      <c r="R2742">
        <v>2.9922200000000001</v>
      </c>
      <c r="S2742">
        <v>2.9922200000000001</v>
      </c>
      <c r="T2742" s="194">
        <v>2.9922200000000001</v>
      </c>
      <c r="U2742" t="s">
        <v>193</v>
      </c>
      <c r="V2742">
        <v>45658.313414351855</v>
      </c>
    </row>
    <row r="2743" spans="1:22" x14ac:dyDescent="0.3">
      <c r="A2743" t="s">
        <v>259</v>
      </c>
      <c r="B2743" t="s">
        <v>260</v>
      </c>
      <c r="C2743" t="s">
        <v>88</v>
      </c>
      <c r="D2743" s="29">
        <v>46009</v>
      </c>
      <c r="E2743" s="161">
        <v>0</v>
      </c>
      <c r="F2743" s="161">
        <v>0</v>
      </c>
      <c r="G2743" s="161">
        <v>0</v>
      </c>
      <c r="H2743" s="161">
        <v>0</v>
      </c>
      <c r="R2743">
        <v>2.9922200000000001</v>
      </c>
      <c r="S2743">
        <v>2.9922200000000001</v>
      </c>
      <c r="T2743" s="194">
        <v>2.9922200000000001</v>
      </c>
      <c r="U2743" t="s">
        <v>193</v>
      </c>
      <c r="V2743">
        <v>45658.313425925924</v>
      </c>
    </row>
    <row r="2744" spans="1:22" x14ac:dyDescent="0.3">
      <c r="A2744" t="s">
        <v>259</v>
      </c>
      <c r="B2744" t="s">
        <v>260</v>
      </c>
      <c r="C2744" t="s">
        <v>88</v>
      </c>
      <c r="D2744" s="29">
        <v>46010</v>
      </c>
      <c r="E2744" s="161">
        <v>0</v>
      </c>
      <c r="F2744" s="161">
        <v>0</v>
      </c>
      <c r="G2744" s="161">
        <v>0</v>
      </c>
      <c r="H2744" s="161">
        <v>0</v>
      </c>
      <c r="R2744">
        <v>2.9922200000000001</v>
      </c>
      <c r="S2744">
        <v>2.9922200000000001</v>
      </c>
      <c r="T2744" s="194">
        <v>2.9922200000000001</v>
      </c>
      <c r="U2744" t="s">
        <v>193</v>
      </c>
      <c r="V2744">
        <v>45658.313414351855</v>
      </c>
    </row>
    <row r="2745" spans="1:22" x14ac:dyDescent="0.3">
      <c r="A2745" t="s">
        <v>259</v>
      </c>
      <c r="B2745" t="s">
        <v>260</v>
      </c>
      <c r="C2745" t="s">
        <v>88</v>
      </c>
      <c r="D2745" s="29">
        <v>46011</v>
      </c>
      <c r="E2745" s="161">
        <v>0</v>
      </c>
      <c r="F2745" s="161">
        <v>0</v>
      </c>
      <c r="G2745" s="161">
        <v>0</v>
      </c>
      <c r="H2745" s="161">
        <v>0</v>
      </c>
      <c r="R2745">
        <v>2.9922200000000001</v>
      </c>
      <c r="S2745">
        <v>2.9922200000000001</v>
      </c>
      <c r="T2745" s="194">
        <v>2.9922200000000001</v>
      </c>
      <c r="U2745" t="s">
        <v>193</v>
      </c>
      <c r="V2745">
        <v>45658.313437500001</v>
      </c>
    </row>
    <row r="2746" spans="1:22" x14ac:dyDescent="0.3">
      <c r="A2746" t="s">
        <v>259</v>
      </c>
      <c r="B2746" t="s">
        <v>260</v>
      </c>
      <c r="C2746" t="s">
        <v>88</v>
      </c>
      <c r="D2746" s="29">
        <v>46012</v>
      </c>
      <c r="E2746" s="161">
        <v>0</v>
      </c>
      <c r="F2746" s="161">
        <v>0</v>
      </c>
      <c r="G2746" s="161">
        <v>0</v>
      </c>
      <c r="H2746" s="161">
        <v>0</v>
      </c>
      <c r="R2746">
        <v>2.9922200000000001</v>
      </c>
      <c r="S2746">
        <v>2.9922200000000001</v>
      </c>
      <c r="T2746" s="194">
        <v>2.9922200000000001</v>
      </c>
      <c r="U2746" t="s">
        <v>193</v>
      </c>
      <c r="V2746">
        <v>45658.313437500001</v>
      </c>
    </row>
    <row r="2747" spans="1:22" x14ac:dyDescent="0.3">
      <c r="A2747" t="s">
        <v>259</v>
      </c>
      <c r="B2747" t="s">
        <v>260</v>
      </c>
      <c r="C2747" t="s">
        <v>88</v>
      </c>
      <c r="D2747" s="29">
        <v>46013</v>
      </c>
      <c r="E2747" s="161">
        <v>0</v>
      </c>
      <c r="F2747" s="161">
        <v>0</v>
      </c>
      <c r="G2747" s="161">
        <v>0</v>
      </c>
      <c r="H2747" s="161">
        <v>0</v>
      </c>
      <c r="R2747">
        <v>2.9922200000000001</v>
      </c>
      <c r="S2747">
        <v>2.9922200000000001</v>
      </c>
      <c r="T2747" s="194">
        <v>2.9922200000000001</v>
      </c>
      <c r="U2747" t="s">
        <v>193</v>
      </c>
      <c r="V2747">
        <v>45658.313437500001</v>
      </c>
    </row>
    <row r="2748" spans="1:22" x14ac:dyDescent="0.3">
      <c r="A2748" t="s">
        <v>259</v>
      </c>
      <c r="B2748" t="s">
        <v>260</v>
      </c>
      <c r="C2748" t="s">
        <v>88</v>
      </c>
      <c r="D2748" s="29">
        <v>46014</v>
      </c>
      <c r="E2748" s="161">
        <v>0</v>
      </c>
      <c r="F2748" s="161">
        <v>0</v>
      </c>
      <c r="G2748" s="161">
        <v>0</v>
      </c>
      <c r="H2748" s="161">
        <v>0</v>
      </c>
      <c r="R2748">
        <v>2.9922200000000001</v>
      </c>
      <c r="S2748">
        <v>2.9922200000000001</v>
      </c>
      <c r="T2748" s="194">
        <v>2.9922200000000001</v>
      </c>
      <c r="U2748" t="s">
        <v>193</v>
      </c>
      <c r="V2748">
        <v>45658.313449074078</v>
      </c>
    </row>
    <row r="2749" spans="1:22" x14ac:dyDescent="0.3">
      <c r="A2749" t="s">
        <v>259</v>
      </c>
      <c r="B2749" t="s">
        <v>260</v>
      </c>
      <c r="C2749" t="s">
        <v>88</v>
      </c>
      <c r="D2749" s="29">
        <v>46015</v>
      </c>
      <c r="E2749" s="161">
        <v>0</v>
      </c>
      <c r="F2749" s="161">
        <v>0</v>
      </c>
      <c r="G2749" s="161">
        <v>0</v>
      </c>
      <c r="H2749" s="161">
        <v>0</v>
      </c>
      <c r="R2749">
        <v>2.9922200000000001</v>
      </c>
      <c r="S2749">
        <v>2.9922200000000001</v>
      </c>
      <c r="T2749" s="194">
        <v>2.9922200000000001</v>
      </c>
      <c r="U2749" t="s">
        <v>193</v>
      </c>
      <c r="V2749">
        <v>45658.313437500001</v>
      </c>
    </row>
    <row r="2750" spans="1:22" x14ac:dyDescent="0.3">
      <c r="A2750" t="s">
        <v>259</v>
      </c>
      <c r="B2750" t="s">
        <v>260</v>
      </c>
      <c r="C2750" t="s">
        <v>88</v>
      </c>
      <c r="D2750" s="29">
        <v>46016</v>
      </c>
      <c r="E2750" s="161">
        <v>0</v>
      </c>
      <c r="F2750" s="161">
        <v>0</v>
      </c>
      <c r="G2750" s="161">
        <v>0</v>
      </c>
      <c r="H2750" s="161">
        <v>0</v>
      </c>
      <c r="R2750">
        <v>2.9922200000000001</v>
      </c>
      <c r="S2750">
        <v>2.9922200000000001</v>
      </c>
      <c r="T2750" s="194">
        <v>2.9922200000000001</v>
      </c>
      <c r="U2750" t="s">
        <v>193</v>
      </c>
      <c r="V2750">
        <v>45658.313449074078</v>
      </c>
    </row>
    <row r="2751" spans="1:22" x14ac:dyDescent="0.3">
      <c r="A2751" t="s">
        <v>259</v>
      </c>
      <c r="B2751" t="s">
        <v>260</v>
      </c>
      <c r="C2751" t="s">
        <v>88</v>
      </c>
      <c r="D2751" s="29">
        <v>46017</v>
      </c>
      <c r="E2751" s="161">
        <v>0</v>
      </c>
      <c r="F2751" s="161">
        <v>0</v>
      </c>
      <c r="G2751" s="161">
        <v>0</v>
      </c>
      <c r="H2751" s="161">
        <v>0</v>
      </c>
      <c r="R2751">
        <v>2.9922200000000001</v>
      </c>
      <c r="S2751">
        <v>2.9922200000000001</v>
      </c>
      <c r="T2751" s="194">
        <v>2.9922200000000001</v>
      </c>
      <c r="U2751" t="s">
        <v>193</v>
      </c>
      <c r="V2751">
        <v>45658.313460648147</v>
      </c>
    </row>
    <row r="2752" spans="1:22" x14ac:dyDescent="0.3">
      <c r="A2752" t="s">
        <v>259</v>
      </c>
      <c r="B2752" t="s">
        <v>260</v>
      </c>
      <c r="C2752" t="s">
        <v>88</v>
      </c>
      <c r="D2752" s="29">
        <v>46018</v>
      </c>
      <c r="E2752" s="161">
        <v>0</v>
      </c>
      <c r="F2752" s="161">
        <v>0</v>
      </c>
      <c r="G2752" s="161">
        <v>0</v>
      </c>
      <c r="H2752" s="161">
        <v>0</v>
      </c>
      <c r="R2752">
        <v>2.9922200000000001</v>
      </c>
      <c r="S2752">
        <v>2.9922200000000001</v>
      </c>
      <c r="T2752" s="194">
        <v>2.9922200000000001</v>
      </c>
      <c r="U2752" t="s">
        <v>193</v>
      </c>
      <c r="V2752">
        <v>45658.313460648147</v>
      </c>
    </row>
    <row r="2753" spans="1:22" x14ac:dyDescent="0.3">
      <c r="A2753" t="s">
        <v>259</v>
      </c>
      <c r="B2753" t="s">
        <v>260</v>
      </c>
      <c r="C2753" t="s">
        <v>88</v>
      </c>
      <c r="D2753" s="29">
        <v>46019</v>
      </c>
      <c r="E2753" s="161">
        <v>0</v>
      </c>
      <c r="F2753" s="161">
        <v>0</v>
      </c>
      <c r="G2753" s="161">
        <v>0</v>
      </c>
      <c r="H2753" s="161">
        <v>0</v>
      </c>
      <c r="R2753">
        <v>2.9922200000000001</v>
      </c>
      <c r="S2753">
        <v>2.9922200000000001</v>
      </c>
      <c r="T2753" s="194">
        <v>2.9922200000000001</v>
      </c>
      <c r="U2753" t="s">
        <v>193</v>
      </c>
      <c r="V2753">
        <v>45658.313483796293</v>
      </c>
    </row>
    <row r="2754" spans="1:22" x14ac:dyDescent="0.3">
      <c r="A2754" t="s">
        <v>259</v>
      </c>
      <c r="B2754" t="s">
        <v>260</v>
      </c>
      <c r="C2754" t="s">
        <v>88</v>
      </c>
      <c r="D2754" s="29">
        <v>46020</v>
      </c>
      <c r="E2754" s="161">
        <v>0</v>
      </c>
      <c r="F2754" s="161">
        <v>0</v>
      </c>
      <c r="G2754" s="161">
        <v>0</v>
      </c>
      <c r="H2754" s="161">
        <v>0</v>
      </c>
      <c r="R2754">
        <v>2.9922200000000001</v>
      </c>
      <c r="S2754">
        <v>2.9922200000000001</v>
      </c>
      <c r="T2754" s="194">
        <v>2.9922200000000001</v>
      </c>
      <c r="U2754" t="s">
        <v>193</v>
      </c>
      <c r="V2754">
        <v>45658.313460648147</v>
      </c>
    </row>
    <row r="2755" spans="1:22" x14ac:dyDescent="0.3">
      <c r="A2755" t="s">
        <v>259</v>
      </c>
      <c r="B2755" t="s">
        <v>260</v>
      </c>
      <c r="C2755" t="s">
        <v>88</v>
      </c>
      <c r="D2755" s="29">
        <v>46021</v>
      </c>
      <c r="E2755" s="161">
        <v>0</v>
      </c>
      <c r="F2755" s="161">
        <v>0</v>
      </c>
      <c r="G2755" s="161">
        <v>0</v>
      </c>
      <c r="H2755" s="161">
        <v>0</v>
      </c>
      <c r="R2755">
        <v>2.9922200000000001</v>
      </c>
      <c r="S2755">
        <v>2.9922200000000001</v>
      </c>
      <c r="T2755" s="194">
        <v>2.9922200000000001</v>
      </c>
      <c r="U2755" t="s">
        <v>193</v>
      </c>
      <c r="V2755">
        <v>45658.313472222224</v>
      </c>
    </row>
    <row r="2756" spans="1:22" x14ac:dyDescent="0.3">
      <c r="A2756" t="s">
        <v>259</v>
      </c>
      <c r="B2756" t="s">
        <v>260</v>
      </c>
      <c r="C2756" t="s">
        <v>88</v>
      </c>
      <c r="D2756" s="29">
        <v>46022</v>
      </c>
      <c r="E2756" s="161">
        <v>0</v>
      </c>
      <c r="F2756" s="161">
        <v>0</v>
      </c>
      <c r="G2756" s="161">
        <v>0</v>
      </c>
      <c r="H2756" s="161">
        <v>0</v>
      </c>
      <c r="R2756">
        <v>2.9922200000000001</v>
      </c>
      <c r="S2756">
        <v>2.9922200000000001</v>
      </c>
      <c r="T2756" s="194">
        <v>2.9922200000000001</v>
      </c>
      <c r="U2756" t="s">
        <v>193</v>
      </c>
      <c r="V2756">
        <v>45658.313472222224</v>
      </c>
    </row>
    <row r="2757" spans="1:22" x14ac:dyDescent="0.3">
      <c r="A2757" t="s">
        <v>98</v>
      </c>
      <c r="B2757" t="s">
        <v>99</v>
      </c>
      <c r="C2757" t="s">
        <v>93</v>
      </c>
      <c r="D2757" s="29">
        <v>45748</v>
      </c>
      <c r="E2757" s="161">
        <v>0</v>
      </c>
      <c r="F2757" s="161">
        <v>0</v>
      </c>
      <c r="G2757" s="161">
        <v>0</v>
      </c>
      <c r="H2757" s="161">
        <v>0</v>
      </c>
      <c r="L2757">
        <v>21.843191999999998</v>
      </c>
      <c r="R2757">
        <v>271.06463100000002</v>
      </c>
      <c r="S2757">
        <v>271.06463100000002</v>
      </c>
      <c r="T2757" s="194">
        <v>271.06463100000002</v>
      </c>
      <c r="U2757" t="s">
        <v>193</v>
      </c>
      <c r="V2757">
        <v>45693.334270833337</v>
      </c>
    </row>
    <row r="2758" spans="1:22" x14ac:dyDescent="0.3">
      <c r="A2758" t="s">
        <v>98</v>
      </c>
      <c r="B2758" t="s">
        <v>99</v>
      </c>
      <c r="C2758" t="s">
        <v>88</v>
      </c>
      <c r="D2758" s="29">
        <v>45748</v>
      </c>
      <c r="E2758" s="161">
        <v>0</v>
      </c>
      <c r="F2758" s="161">
        <v>0</v>
      </c>
      <c r="G2758" s="161">
        <v>0</v>
      </c>
      <c r="H2758" s="161">
        <v>0</v>
      </c>
      <c r="L2758">
        <v>232.512269</v>
      </c>
      <c r="R2758">
        <v>638.34031500000003</v>
      </c>
      <c r="S2758">
        <v>638.34031500000003</v>
      </c>
      <c r="T2758" s="194">
        <v>638.34031500000003</v>
      </c>
      <c r="U2758" t="s">
        <v>193</v>
      </c>
      <c r="V2758">
        <v>45567.337199074071</v>
      </c>
    </row>
    <row r="2759" spans="1:22" x14ac:dyDescent="0.3">
      <c r="A2759" t="s">
        <v>98</v>
      </c>
      <c r="B2759" t="s">
        <v>99</v>
      </c>
      <c r="C2759" t="s">
        <v>93</v>
      </c>
      <c r="D2759" s="29">
        <v>45749</v>
      </c>
      <c r="E2759" s="161">
        <v>0</v>
      </c>
      <c r="F2759" s="161">
        <v>0</v>
      </c>
      <c r="G2759" s="161">
        <v>0</v>
      </c>
      <c r="H2759" s="161">
        <v>0</v>
      </c>
      <c r="L2759">
        <v>21.843191999999998</v>
      </c>
      <c r="R2759">
        <v>271.06463100000002</v>
      </c>
      <c r="S2759">
        <v>271.06463100000002</v>
      </c>
      <c r="T2759" s="194">
        <v>271.06463100000002</v>
      </c>
      <c r="U2759" t="s">
        <v>193</v>
      </c>
      <c r="V2759">
        <v>45693.334282407406</v>
      </c>
    </row>
    <row r="2760" spans="1:22" x14ac:dyDescent="0.3">
      <c r="A2760" t="s">
        <v>98</v>
      </c>
      <c r="B2760" t="s">
        <v>99</v>
      </c>
      <c r="C2760" t="s">
        <v>88</v>
      </c>
      <c r="D2760" s="29">
        <v>45749</v>
      </c>
      <c r="E2760" s="161">
        <v>0</v>
      </c>
      <c r="F2760" s="161">
        <v>0</v>
      </c>
      <c r="G2760" s="161">
        <v>0</v>
      </c>
      <c r="H2760" s="161">
        <v>0</v>
      </c>
      <c r="L2760">
        <v>232.512269</v>
      </c>
      <c r="R2760">
        <v>638.34031500000003</v>
      </c>
      <c r="S2760">
        <v>638.34031500000003</v>
      </c>
      <c r="T2760" s="194">
        <v>638.34031500000003</v>
      </c>
      <c r="U2760" t="s">
        <v>193</v>
      </c>
      <c r="V2760">
        <v>45567.337141203701</v>
      </c>
    </row>
    <row r="2761" spans="1:22" x14ac:dyDescent="0.3">
      <c r="A2761" t="s">
        <v>98</v>
      </c>
      <c r="B2761" t="s">
        <v>99</v>
      </c>
      <c r="C2761" t="s">
        <v>93</v>
      </c>
      <c r="D2761" s="29">
        <v>45750</v>
      </c>
      <c r="E2761" s="161">
        <v>0</v>
      </c>
      <c r="F2761" s="161">
        <v>0</v>
      </c>
      <c r="G2761" s="161">
        <v>0</v>
      </c>
      <c r="H2761" s="161">
        <v>0</v>
      </c>
      <c r="L2761">
        <v>21.843191999999998</v>
      </c>
      <c r="R2761">
        <v>271.06463100000002</v>
      </c>
      <c r="S2761">
        <v>271.06463100000002</v>
      </c>
      <c r="T2761" s="194">
        <v>271.06463100000002</v>
      </c>
      <c r="U2761" t="s">
        <v>193</v>
      </c>
      <c r="V2761">
        <v>45693.334236111114</v>
      </c>
    </row>
    <row r="2762" spans="1:22" x14ac:dyDescent="0.3">
      <c r="A2762" t="s">
        <v>98</v>
      </c>
      <c r="B2762" t="s">
        <v>99</v>
      </c>
      <c r="C2762" t="s">
        <v>88</v>
      </c>
      <c r="D2762" s="29">
        <v>45750</v>
      </c>
      <c r="E2762" s="161">
        <v>0</v>
      </c>
      <c r="F2762" s="161">
        <v>0</v>
      </c>
      <c r="G2762" s="161">
        <v>0</v>
      </c>
      <c r="H2762" s="161">
        <v>0</v>
      </c>
      <c r="L2762">
        <v>232.512269</v>
      </c>
      <c r="R2762">
        <v>638.34031500000003</v>
      </c>
      <c r="S2762">
        <v>638.34031500000003</v>
      </c>
      <c r="T2762" s="194">
        <v>638.34031500000003</v>
      </c>
      <c r="U2762" t="s">
        <v>193</v>
      </c>
      <c r="V2762">
        <v>45567.337210648147</v>
      </c>
    </row>
    <row r="2763" spans="1:22" x14ac:dyDescent="0.3">
      <c r="A2763" t="s">
        <v>98</v>
      </c>
      <c r="B2763" t="s">
        <v>99</v>
      </c>
      <c r="C2763" t="s">
        <v>93</v>
      </c>
      <c r="D2763" s="29">
        <v>45751</v>
      </c>
      <c r="E2763" s="161">
        <v>0</v>
      </c>
      <c r="F2763" s="161">
        <v>0</v>
      </c>
      <c r="G2763" s="161">
        <v>0</v>
      </c>
      <c r="H2763" s="161">
        <v>0</v>
      </c>
      <c r="L2763">
        <v>21.843191999999998</v>
      </c>
      <c r="R2763">
        <v>271.06463100000002</v>
      </c>
      <c r="S2763">
        <v>271.06463100000002</v>
      </c>
      <c r="T2763" s="194">
        <v>271.06463100000002</v>
      </c>
      <c r="U2763" t="s">
        <v>193</v>
      </c>
      <c r="V2763">
        <v>45693.334247685183</v>
      </c>
    </row>
    <row r="2764" spans="1:22" x14ac:dyDescent="0.3">
      <c r="A2764" t="s">
        <v>98</v>
      </c>
      <c r="B2764" t="s">
        <v>99</v>
      </c>
      <c r="C2764" t="s">
        <v>88</v>
      </c>
      <c r="D2764" s="29">
        <v>45751</v>
      </c>
      <c r="E2764" s="161">
        <v>0</v>
      </c>
      <c r="F2764" s="161">
        <v>0</v>
      </c>
      <c r="G2764" s="161">
        <v>0</v>
      </c>
      <c r="H2764" s="161">
        <v>0</v>
      </c>
      <c r="L2764">
        <v>232.512269</v>
      </c>
      <c r="R2764">
        <v>638.34031500000003</v>
      </c>
      <c r="S2764">
        <v>638.34031500000003</v>
      </c>
      <c r="T2764" s="194">
        <v>638.34031500000003</v>
      </c>
      <c r="U2764" t="s">
        <v>193</v>
      </c>
      <c r="V2764">
        <v>45567.33730324074</v>
      </c>
    </row>
    <row r="2765" spans="1:22" x14ac:dyDescent="0.3">
      <c r="A2765" t="s">
        <v>98</v>
      </c>
      <c r="B2765" t="s">
        <v>99</v>
      </c>
      <c r="C2765" t="s">
        <v>93</v>
      </c>
      <c r="D2765" s="29">
        <v>45752</v>
      </c>
      <c r="E2765" s="161">
        <v>0</v>
      </c>
      <c r="F2765" s="161">
        <v>0</v>
      </c>
      <c r="G2765" s="161">
        <v>0</v>
      </c>
      <c r="H2765" s="161">
        <v>0</v>
      </c>
      <c r="L2765">
        <v>21.843191999999998</v>
      </c>
      <c r="R2765">
        <v>271.06463100000002</v>
      </c>
      <c r="S2765">
        <v>271.06463100000002</v>
      </c>
      <c r="T2765" s="194">
        <v>271.06463100000002</v>
      </c>
      <c r="U2765" t="s">
        <v>193</v>
      </c>
      <c r="V2765">
        <v>45693.33425925926</v>
      </c>
    </row>
    <row r="2766" spans="1:22" x14ac:dyDescent="0.3">
      <c r="A2766" t="s">
        <v>98</v>
      </c>
      <c r="B2766" t="s">
        <v>99</v>
      </c>
      <c r="C2766" t="s">
        <v>88</v>
      </c>
      <c r="D2766" s="29">
        <v>45752</v>
      </c>
      <c r="E2766" s="161">
        <v>0</v>
      </c>
      <c r="F2766" s="161">
        <v>0</v>
      </c>
      <c r="G2766" s="161">
        <v>0</v>
      </c>
      <c r="H2766" s="161">
        <v>0</v>
      </c>
      <c r="L2766">
        <v>232.512269</v>
      </c>
      <c r="R2766">
        <v>638.34031500000003</v>
      </c>
      <c r="S2766">
        <v>638.34031500000003</v>
      </c>
      <c r="T2766" s="194">
        <v>638.34031500000003</v>
      </c>
      <c r="U2766" t="s">
        <v>193</v>
      </c>
      <c r="V2766">
        <v>45567.337083333332</v>
      </c>
    </row>
    <row r="2767" spans="1:22" x14ac:dyDescent="0.3">
      <c r="A2767" t="s">
        <v>98</v>
      </c>
      <c r="B2767" t="s">
        <v>99</v>
      </c>
      <c r="C2767" t="s">
        <v>93</v>
      </c>
      <c r="D2767" s="29">
        <v>45753</v>
      </c>
      <c r="E2767" s="161">
        <v>0</v>
      </c>
      <c r="F2767" s="161">
        <v>0</v>
      </c>
      <c r="G2767" s="161">
        <v>0</v>
      </c>
      <c r="H2767" s="161">
        <v>0</v>
      </c>
      <c r="L2767">
        <v>21.843191999999998</v>
      </c>
      <c r="R2767">
        <v>271.06463100000002</v>
      </c>
      <c r="S2767">
        <v>271.06463100000002</v>
      </c>
      <c r="T2767" s="194">
        <v>271.06463100000002</v>
      </c>
      <c r="U2767" t="s">
        <v>193</v>
      </c>
      <c r="V2767">
        <v>45693.333969907406</v>
      </c>
    </row>
    <row r="2768" spans="1:22" x14ac:dyDescent="0.3">
      <c r="A2768" t="s">
        <v>98</v>
      </c>
      <c r="B2768" t="s">
        <v>99</v>
      </c>
      <c r="C2768" t="s">
        <v>88</v>
      </c>
      <c r="D2768" s="29">
        <v>45753</v>
      </c>
      <c r="E2768" s="161">
        <v>0</v>
      </c>
      <c r="F2768" s="161">
        <v>0</v>
      </c>
      <c r="G2768" s="161">
        <v>0</v>
      </c>
      <c r="H2768" s="161">
        <v>0</v>
      </c>
      <c r="L2768">
        <v>232.512269</v>
      </c>
      <c r="R2768">
        <v>638.34031500000003</v>
      </c>
      <c r="S2768">
        <v>638.34031500000003</v>
      </c>
      <c r="T2768" s="194">
        <v>638.34031500000003</v>
      </c>
      <c r="U2768" t="s">
        <v>193</v>
      </c>
      <c r="V2768">
        <v>45567.337060185186</v>
      </c>
    </row>
    <row r="2769" spans="1:22" x14ac:dyDescent="0.3">
      <c r="A2769" t="s">
        <v>98</v>
      </c>
      <c r="B2769" t="s">
        <v>99</v>
      </c>
      <c r="C2769" t="s">
        <v>93</v>
      </c>
      <c r="D2769" s="29">
        <v>45754</v>
      </c>
      <c r="E2769" s="161">
        <v>0</v>
      </c>
      <c r="F2769" s="161">
        <v>0</v>
      </c>
      <c r="G2769" s="161">
        <v>0</v>
      </c>
      <c r="H2769" s="161">
        <v>0</v>
      </c>
      <c r="L2769">
        <v>21.843191999999998</v>
      </c>
      <c r="R2769">
        <v>271.06463100000002</v>
      </c>
      <c r="S2769">
        <v>271.06463100000002</v>
      </c>
      <c r="T2769" s="194">
        <v>271.06463100000002</v>
      </c>
      <c r="U2769" t="s">
        <v>193</v>
      </c>
      <c r="V2769">
        <v>45693.333958333336</v>
      </c>
    </row>
    <row r="2770" spans="1:22" x14ac:dyDescent="0.3">
      <c r="A2770" t="s">
        <v>98</v>
      </c>
      <c r="B2770" t="s">
        <v>99</v>
      </c>
      <c r="C2770" t="s">
        <v>88</v>
      </c>
      <c r="D2770" s="29">
        <v>45754</v>
      </c>
      <c r="E2770" s="161">
        <v>0</v>
      </c>
      <c r="F2770" s="161">
        <v>0</v>
      </c>
      <c r="G2770" s="161">
        <v>0</v>
      </c>
      <c r="H2770" s="161">
        <v>0</v>
      </c>
      <c r="L2770">
        <v>232.512269</v>
      </c>
      <c r="R2770">
        <v>638.34031500000003</v>
      </c>
      <c r="S2770">
        <v>638.34031500000003</v>
      </c>
      <c r="T2770" s="194">
        <v>638.34031500000003</v>
      </c>
      <c r="U2770" t="s">
        <v>193</v>
      </c>
      <c r="V2770">
        <v>45567.337175925924</v>
      </c>
    </row>
    <row r="2771" spans="1:22" x14ac:dyDescent="0.3">
      <c r="A2771" t="s">
        <v>98</v>
      </c>
      <c r="B2771" t="s">
        <v>99</v>
      </c>
      <c r="C2771" t="s">
        <v>93</v>
      </c>
      <c r="D2771" s="29">
        <v>45755</v>
      </c>
      <c r="E2771" s="161">
        <v>0</v>
      </c>
      <c r="F2771" s="161">
        <v>0</v>
      </c>
      <c r="G2771" s="161">
        <v>0</v>
      </c>
      <c r="H2771" s="161">
        <v>0</v>
      </c>
      <c r="L2771">
        <v>21.843191999999998</v>
      </c>
      <c r="R2771">
        <v>271.06463100000002</v>
      </c>
      <c r="S2771">
        <v>271.06463100000002</v>
      </c>
      <c r="T2771" s="194">
        <v>271.06463100000002</v>
      </c>
      <c r="U2771" t="s">
        <v>193</v>
      </c>
      <c r="V2771">
        <v>45693.333831018521</v>
      </c>
    </row>
    <row r="2772" spans="1:22" x14ac:dyDescent="0.3">
      <c r="A2772" t="s">
        <v>98</v>
      </c>
      <c r="B2772" t="s">
        <v>99</v>
      </c>
      <c r="C2772" t="s">
        <v>88</v>
      </c>
      <c r="D2772" s="29">
        <v>45755</v>
      </c>
      <c r="E2772" s="161">
        <v>0</v>
      </c>
      <c r="F2772" s="161">
        <v>0</v>
      </c>
      <c r="G2772" s="161">
        <v>0</v>
      </c>
      <c r="H2772" s="161">
        <v>0</v>
      </c>
      <c r="L2772">
        <v>232.512269</v>
      </c>
      <c r="R2772">
        <v>638.34031500000003</v>
      </c>
      <c r="S2772">
        <v>638.34031500000003</v>
      </c>
      <c r="T2772" s="194">
        <v>638.34031500000003</v>
      </c>
      <c r="U2772" t="s">
        <v>193</v>
      </c>
      <c r="V2772">
        <v>45567.337141203701</v>
      </c>
    </row>
    <row r="2773" spans="1:22" x14ac:dyDescent="0.3">
      <c r="A2773" t="s">
        <v>98</v>
      </c>
      <c r="B2773" t="s">
        <v>99</v>
      </c>
      <c r="C2773" t="s">
        <v>93</v>
      </c>
      <c r="D2773" s="29">
        <v>45756</v>
      </c>
      <c r="E2773" s="161">
        <v>0</v>
      </c>
      <c r="F2773" s="161">
        <v>0</v>
      </c>
      <c r="G2773" s="161">
        <v>0</v>
      </c>
      <c r="H2773" s="161">
        <v>0</v>
      </c>
      <c r="L2773">
        <v>21.843191999999998</v>
      </c>
      <c r="R2773">
        <v>271.06463100000002</v>
      </c>
      <c r="S2773">
        <v>271.06463100000002</v>
      </c>
      <c r="T2773" s="194">
        <v>271.06463100000002</v>
      </c>
      <c r="U2773" t="s">
        <v>193</v>
      </c>
      <c r="V2773">
        <v>45693.333749999998</v>
      </c>
    </row>
    <row r="2774" spans="1:22" x14ac:dyDescent="0.3">
      <c r="A2774" t="s">
        <v>98</v>
      </c>
      <c r="B2774" t="s">
        <v>99</v>
      </c>
      <c r="C2774" t="s">
        <v>88</v>
      </c>
      <c r="D2774" s="29">
        <v>45756</v>
      </c>
      <c r="E2774" s="161">
        <v>0</v>
      </c>
      <c r="F2774" s="161">
        <v>0</v>
      </c>
      <c r="G2774" s="161">
        <v>0</v>
      </c>
      <c r="H2774" s="161">
        <v>0</v>
      </c>
      <c r="L2774">
        <v>232.512269</v>
      </c>
      <c r="R2774">
        <v>638.34031500000003</v>
      </c>
      <c r="S2774">
        <v>638.34031500000003</v>
      </c>
      <c r="T2774" s="194">
        <v>638.34031500000003</v>
      </c>
      <c r="U2774" t="s">
        <v>193</v>
      </c>
      <c r="V2774">
        <v>45567.337129629632</v>
      </c>
    </row>
    <row r="2775" spans="1:22" x14ac:dyDescent="0.3">
      <c r="A2775" t="s">
        <v>98</v>
      </c>
      <c r="B2775" t="s">
        <v>99</v>
      </c>
      <c r="C2775" t="s">
        <v>93</v>
      </c>
      <c r="D2775" s="29">
        <v>45757</v>
      </c>
      <c r="E2775" s="161">
        <v>0</v>
      </c>
      <c r="F2775" s="161">
        <v>0</v>
      </c>
      <c r="G2775" s="161">
        <v>0</v>
      </c>
      <c r="H2775" s="161">
        <v>0</v>
      </c>
      <c r="L2775">
        <v>21.843191999999998</v>
      </c>
      <c r="R2775">
        <v>271.06463100000002</v>
      </c>
      <c r="S2775">
        <v>271.06463100000002</v>
      </c>
      <c r="T2775" s="194">
        <v>271.06463100000002</v>
      </c>
      <c r="U2775" t="s">
        <v>193</v>
      </c>
      <c r="V2775">
        <v>45693.333738425928</v>
      </c>
    </row>
    <row r="2776" spans="1:22" x14ac:dyDescent="0.3">
      <c r="A2776" t="s">
        <v>98</v>
      </c>
      <c r="B2776" t="s">
        <v>99</v>
      </c>
      <c r="C2776" t="s">
        <v>88</v>
      </c>
      <c r="D2776" s="29">
        <v>45757</v>
      </c>
      <c r="E2776" s="161">
        <v>0</v>
      </c>
      <c r="F2776" s="161">
        <v>0</v>
      </c>
      <c r="G2776" s="161">
        <v>0</v>
      </c>
      <c r="H2776" s="161">
        <v>0</v>
      </c>
      <c r="L2776">
        <v>232.512269</v>
      </c>
      <c r="R2776">
        <v>638.34031500000003</v>
      </c>
      <c r="S2776">
        <v>638.34031500000003</v>
      </c>
      <c r="T2776" s="194">
        <v>638.34031500000003</v>
      </c>
      <c r="U2776" t="s">
        <v>193</v>
      </c>
      <c r="V2776">
        <v>45567.337106481478</v>
      </c>
    </row>
    <row r="2777" spans="1:22" x14ac:dyDescent="0.3">
      <c r="A2777" t="s">
        <v>98</v>
      </c>
      <c r="B2777" t="s">
        <v>99</v>
      </c>
      <c r="C2777" t="s">
        <v>93</v>
      </c>
      <c r="D2777" s="29">
        <v>45758</v>
      </c>
      <c r="E2777" s="161">
        <v>0</v>
      </c>
      <c r="F2777" s="161">
        <v>0</v>
      </c>
      <c r="G2777" s="161">
        <v>0</v>
      </c>
      <c r="H2777" s="161">
        <v>0</v>
      </c>
      <c r="L2777">
        <v>21.843191999999998</v>
      </c>
      <c r="R2777">
        <v>271.06463100000002</v>
      </c>
      <c r="S2777">
        <v>271.06463100000002</v>
      </c>
      <c r="T2777" s="194">
        <v>271.06463100000002</v>
      </c>
      <c r="U2777" t="s">
        <v>193</v>
      </c>
      <c r="V2777">
        <v>45693.333819444444</v>
      </c>
    </row>
    <row r="2778" spans="1:22" x14ac:dyDescent="0.3">
      <c r="A2778" t="s">
        <v>98</v>
      </c>
      <c r="B2778" t="s">
        <v>99</v>
      </c>
      <c r="C2778" t="s">
        <v>88</v>
      </c>
      <c r="D2778" s="29">
        <v>45758</v>
      </c>
      <c r="E2778" s="161">
        <v>0</v>
      </c>
      <c r="F2778" s="161">
        <v>0</v>
      </c>
      <c r="G2778" s="161">
        <v>0</v>
      </c>
      <c r="H2778" s="161">
        <v>0</v>
      </c>
      <c r="L2778">
        <v>232.512269</v>
      </c>
      <c r="R2778">
        <v>638.34031500000003</v>
      </c>
      <c r="S2778">
        <v>638.34031500000003</v>
      </c>
      <c r="T2778" s="194">
        <v>638.34031500000003</v>
      </c>
      <c r="U2778" t="s">
        <v>193</v>
      </c>
      <c r="V2778">
        <v>45567.337071759262</v>
      </c>
    </row>
    <row r="2779" spans="1:22" x14ac:dyDescent="0.3">
      <c r="A2779" t="s">
        <v>98</v>
      </c>
      <c r="B2779" t="s">
        <v>99</v>
      </c>
      <c r="C2779" t="s">
        <v>93</v>
      </c>
      <c r="D2779" s="29">
        <v>45759</v>
      </c>
      <c r="E2779" s="161">
        <v>0</v>
      </c>
      <c r="F2779" s="161">
        <v>0</v>
      </c>
      <c r="G2779" s="161">
        <v>0</v>
      </c>
      <c r="H2779" s="161">
        <v>0</v>
      </c>
      <c r="L2779">
        <v>21.843191999999998</v>
      </c>
      <c r="R2779">
        <v>271.06463100000002</v>
      </c>
      <c r="S2779">
        <v>271.06463100000002</v>
      </c>
      <c r="T2779" s="194">
        <v>271.06463100000002</v>
      </c>
      <c r="U2779" t="s">
        <v>193</v>
      </c>
      <c r="V2779">
        <v>45693.334236111114</v>
      </c>
    </row>
    <row r="2780" spans="1:22" x14ac:dyDescent="0.3">
      <c r="A2780" t="s">
        <v>98</v>
      </c>
      <c r="B2780" t="s">
        <v>99</v>
      </c>
      <c r="C2780" t="s">
        <v>88</v>
      </c>
      <c r="D2780" s="29">
        <v>45759</v>
      </c>
      <c r="E2780" s="161">
        <v>0</v>
      </c>
      <c r="F2780" s="161">
        <v>0</v>
      </c>
      <c r="G2780" s="161">
        <v>0</v>
      </c>
      <c r="H2780" s="161">
        <v>0</v>
      </c>
      <c r="L2780">
        <v>232.512269</v>
      </c>
      <c r="R2780">
        <v>638.34031500000003</v>
      </c>
      <c r="S2780">
        <v>638.34031500000003</v>
      </c>
      <c r="T2780" s="194">
        <v>638.34031500000003</v>
      </c>
      <c r="U2780" t="s">
        <v>193</v>
      </c>
      <c r="V2780">
        <v>45567.337152777778</v>
      </c>
    </row>
    <row r="2781" spans="1:22" x14ac:dyDescent="0.3">
      <c r="A2781" t="s">
        <v>98</v>
      </c>
      <c r="B2781" t="s">
        <v>99</v>
      </c>
      <c r="C2781" t="s">
        <v>93</v>
      </c>
      <c r="D2781" s="29">
        <v>45760</v>
      </c>
      <c r="E2781" s="161">
        <v>0</v>
      </c>
      <c r="F2781" s="161">
        <v>0</v>
      </c>
      <c r="G2781" s="161">
        <v>0</v>
      </c>
      <c r="H2781" s="161">
        <v>0</v>
      </c>
      <c r="L2781">
        <v>21.843191999999998</v>
      </c>
      <c r="R2781">
        <v>271.06463100000002</v>
      </c>
      <c r="S2781">
        <v>271.06463100000002</v>
      </c>
      <c r="T2781" s="194">
        <v>271.06463100000002</v>
      </c>
      <c r="U2781" t="s">
        <v>193</v>
      </c>
      <c r="V2781">
        <v>45693.334166666667</v>
      </c>
    </row>
    <row r="2782" spans="1:22" x14ac:dyDescent="0.3">
      <c r="A2782" t="s">
        <v>98</v>
      </c>
      <c r="B2782" t="s">
        <v>99</v>
      </c>
      <c r="C2782" t="s">
        <v>88</v>
      </c>
      <c r="D2782" s="29">
        <v>45760</v>
      </c>
      <c r="E2782" s="161">
        <v>0</v>
      </c>
      <c r="F2782" s="161">
        <v>0</v>
      </c>
      <c r="G2782" s="161">
        <v>0</v>
      </c>
      <c r="H2782" s="161">
        <v>0</v>
      </c>
      <c r="L2782">
        <v>232.512269</v>
      </c>
      <c r="R2782">
        <v>638.34031500000003</v>
      </c>
      <c r="S2782">
        <v>638.34031500000003</v>
      </c>
      <c r="T2782" s="194">
        <v>638.34031500000003</v>
      </c>
      <c r="U2782" t="s">
        <v>193</v>
      </c>
      <c r="V2782">
        <v>45567.337037037039</v>
      </c>
    </row>
    <row r="2783" spans="1:22" x14ac:dyDescent="0.3">
      <c r="A2783" t="s">
        <v>98</v>
      </c>
      <c r="B2783" t="s">
        <v>99</v>
      </c>
      <c r="C2783" t="s">
        <v>93</v>
      </c>
      <c r="D2783" s="29">
        <v>45761</v>
      </c>
      <c r="E2783" s="161">
        <v>0</v>
      </c>
      <c r="F2783" s="161">
        <v>0</v>
      </c>
      <c r="G2783" s="161">
        <v>0</v>
      </c>
      <c r="H2783" s="161">
        <v>0</v>
      </c>
      <c r="L2783">
        <v>21.843191999999998</v>
      </c>
      <c r="R2783">
        <v>271.06463100000002</v>
      </c>
      <c r="S2783">
        <v>271.06463100000002</v>
      </c>
      <c r="T2783" s="194">
        <v>271.06463100000002</v>
      </c>
      <c r="U2783" t="s">
        <v>193</v>
      </c>
      <c r="V2783">
        <v>45693.333831018521</v>
      </c>
    </row>
    <row r="2784" spans="1:22" x14ac:dyDescent="0.3">
      <c r="A2784" t="s">
        <v>98</v>
      </c>
      <c r="B2784" t="s">
        <v>99</v>
      </c>
      <c r="C2784" t="s">
        <v>88</v>
      </c>
      <c r="D2784" s="29">
        <v>45761</v>
      </c>
      <c r="E2784" s="161">
        <v>0</v>
      </c>
      <c r="F2784" s="161">
        <v>0</v>
      </c>
      <c r="G2784" s="161">
        <v>0</v>
      </c>
      <c r="H2784" s="161">
        <v>0</v>
      </c>
      <c r="L2784">
        <v>232.512269</v>
      </c>
      <c r="R2784">
        <v>638.34031500000003</v>
      </c>
      <c r="S2784">
        <v>638.34031500000003</v>
      </c>
      <c r="T2784" s="194">
        <v>638.34031500000003</v>
      </c>
      <c r="U2784" t="s">
        <v>193</v>
      </c>
      <c r="V2784">
        <v>45567.337048611109</v>
      </c>
    </row>
    <row r="2785" spans="1:22" x14ac:dyDescent="0.3">
      <c r="A2785" t="s">
        <v>98</v>
      </c>
      <c r="B2785" t="s">
        <v>99</v>
      </c>
      <c r="C2785" t="s">
        <v>93</v>
      </c>
      <c r="D2785" s="29">
        <v>45762</v>
      </c>
      <c r="E2785" s="161">
        <v>0</v>
      </c>
      <c r="F2785" s="161">
        <v>0</v>
      </c>
      <c r="G2785" s="161">
        <v>0</v>
      </c>
      <c r="H2785" s="161">
        <v>0</v>
      </c>
      <c r="L2785">
        <v>21.843191999999998</v>
      </c>
      <c r="R2785">
        <v>271.06463100000002</v>
      </c>
      <c r="S2785">
        <v>271.06463100000002</v>
      </c>
      <c r="T2785" s="194">
        <v>271.06463100000002</v>
      </c>
      <c r="U2785" t="s">
        <v>193</v>
      </c>
      <c r="V2785">
        <v>45693.333541666667</v>
      </c>
    </row>
    <row r="2786" spans="1:22" x14ac:dyDescent="0.3">
      <c r="A2786" t="s">
        <v>98</v>
      </c>
      <c r="B2786" t="s">
        <v>99</v>
      </c>
      <c r="C2786" t="s">
        <v>88</v>
      </c>
      <c r="D2786" s="29">
        <v>45762</v>
      </c>
      <c r="E2786" s="161">
        <v>0</v>
      </c>
      <c r="F2786" s="161">
        <v>0</v>
      </c>
      <c r="G2786" s="161">
        <v>0</v>
      </c>
      <c r="H2786" s="161">
        <v>0</v>
      </c>
      <c r="L2786">
        <v>232.512269</v>
      </c>
      <c r="R2786">
        <v>638.34031500000003</v>
      </c>
      <c r="S2786">
        <v>638.34031500000003</v>
      </c>
      <c r="T2786" s="194">
        <v>638.34031500000003</v>
      </c>
      <c r="U2786" t="s">
        <v>193</v>
      </c>
      <c r="V2786">
        <v>45567.337060185186</v>
      </c>
    </row>
    <row r="2787" spans="1:22" x14ac:dyDescent="0.3">
      <c r="A2787" t="s">
        <v>98</v>
      </c>
      <c r="B2787" t="s">
        <v>99</v>
      </c>
      <c r="C2787" t="s">
        <v>93</v>
      </c>
      <c r="D2787" s="29">
        <v>45763</v>
      </c>
      <c r="E2787" s="161">
        <v>0</v>
      </c>
      <c r="F2787" s="161">
        <v>0</v>
      </c>
      <c r="G2787" s="161">
        <v>0</v>
      </c>
      <c r="H2787" s="161">
        <v>0</v>
      </c>
      <c r="L2787">
        <v>21.843191999999998</v>
      </c>
      <c r="R2787">
        <v>271.06463100000002</v>
      </c>
      <c r="S2787">
        <v>271.06463100000002</v>
      </c>
      <c r="T2787" s="194">
        <v>271.06463100000002</v>
      </c>
      <c r="U2787" t="s">
        <v>193</v>
      </c>
      <c r="V2787">
        <v>45693.334097222221</v>
      </c>
    </row>
    <row r="2788" spans="1:22" x14ac:dyDescent="0.3">
      <c r="A2788" t="s">
        <v>98</v>
      </c>
      <c r="B2788" t="s">
        <v>99</v>
      </c>
      <c r="C2788" t="s">
        <v>88</v>
      </c>
      <c r="D2788" s="29">
        <v>45763</v>
      </c>
      <c r="E2788" s="161">
        <v>0</v>
      </c>
      <c r="F2788" s="161">
        <v>0</v>
      </c>
      <c r="G2788" s="161">
        <v>0</v>
      </c>
      <c r="H2788" s="161">
        <v>0</v>
      </c>
      <c r="L2788">
        <v>232.512269</v>
      </c>
      <c r="R2788">
        <v>638.34031500000003</v>
      </c>
      <c r="S2788">
        <v>638.34031500000003</v>
      </c>
      <c r="T2788" s="194">
        <v>638.34031500000003</v>
      </c>
      <c r="U2788" t="s">
        <v>193</v>
      </c>
      <c r="V2788">
        <v>45567.337430555555</v>
      </c>
    </row>
    <row r="2789" spans="1:22" x14ac:dyDescent="0.3">
      <c r="A2789" t="s">
        <v>98</v>
      </c>
      <c r="B2789" t="s">
        <v>99</v>
      </c>
      <c r="C2789" t="s">
        <v>93</v>
      </c>
      <c r="D2789" s="29">
        <v>45764</v>
      </c>
      <c r="E2789" s="161">
        <v>0</v>
      </c>
      <c r="F2789" s="161">
        <v>0</v>
      </c>
      <c r="G2789" s="161">
        <v>0</v>
      </c>
      <c r="H2789" s="161">
        <v>0</v>
      </c>
      <c r="L2789">
        <v>21.843191999999998</v>
      </c>
      <c r="R2789">
        <v>271.06463100000002</v>
      </c>
      <c r="S2789">
        <v>271.06463100000002</v>
      </c>
      <c r="T2789" s="194">
        <v>271.06463100000002</v>
      </c>
      <c r="U2789" t="s">
        <v>193</v>
      </c>
      <c r="V2789">
        <v>45693.334247685183</v>
      </c>
    </row>
    <row r="2790" spans="1:22" x14ac:dyDescent="0.3">
      <c r="A2790" t="s">
        <v>98</v>
      </c>
      <c r="B2790" t="s">
        <v>99</v>
      </c>
      <c r="C2790" t="s">
        <v>88</v>
      </c>
      <c r="D2790" s="29">
        <v>45764</v>
      </c>
      <c r="E2790" s="161">
        <v>0</v>
      </c>
      <c r="F2790" s="161">
        <v>0</v>
      </c>
      <c r="G2790" s="161">
        <v>0</v>
      </c>
      <c r="H2790" s="161">
        <v>0</v>
      </c>
      <c r="L2790">
        <v>232.512269</v>
      </c>
      <c r="R2790">
        <v>638.34031500000003</v>
      </c>
      <c r="S2790">
        <v>638.34031500000003</v>
      </c>
      <c r="T2790" s="194">
        <v>638.34031500000003</v>
      </c>
      <c r="U2790" t="s">
        <v>193</v>
      </c>
      <c r="V2790">
        <v>45567.33730324074</v>
      </c>
    </row>
    <row r="2791" spans="1:22" x14ac:dyDescent="0.3">
      <c r="A2791" t="s">
        <v>98</v>
      </c>
      <c r="B2791" t="s">
        <v>99</v>
      </c>
      <c r="C2791" t="s">
        <v>93</v>
      </c>
      <c r="D2791" s="29">
        <v>45765</v>
      </c>
      <c r="E2791" s="161">
        <v>0</v>
      </c>
      <c r="F2791" s="161">
        <v>0</v>
      </c>
      <c r="G2791" s="161">
        <v>0</v>
      </c>
      <c r="H2791" s="161">
        <v>0</v>
      </c>
      <c r="L2791">
        <v>21.843191999999998</v>
      </c>
      <c r="R2791">
        <v>271.06463100000002</v>
      </c>
      <c r="S2791">
        <v>271.06463100000002</v>
      </c>
      <c r="T2791" s="194">
        <v>271.06463100000002</v>
      </c>
      <c r="U2791" t="s">
        <v>193</v>
      </c>
      <c r="V2791">
        <v>45693.333738425928</v>
      </c>
    </row>
    <row r="2792" spans="1:22" x14ac:dyDescent="0.3">
      <c r="A2792" t="s">
        <v>98</v>
      </c>
      <c r="B2792" t="s">
        <v>99</v>
      </c>
      <c r="C2792" t="s">
        <v>88</v>
      </c>
      <c r="D2792" s="29">
        <v>45765</v>
      </c>
      <c r="E2792" s="161">
        <v>0</v>
      </c>
      <c r="F2792" s="161">
        <v>0</v>
      </c>
      <c r="G2792" s="161">
        <v>0</v>
      </c>
      <c r="H2792" s="161">
        <v>0</v>
      </c>
      <c r="L2792">
        <v>232.512269</v>
      </c>
      <c r="R2792">
        <v>638.34031500000003</v>
      </c>
      <c r="S2792">
        <v>638.34031500000003</v>
      </c>
      <c r="T2792" s="194">
        <v>638.34031500000003</v>
      </c>
      <c r="U2792" t="s">
        <v>193</v>
      </c>
      <c r="V2792">
        <v>45567.337314814817</v>
      </c>
    </row>
    <row r="2793" spans="1:22" x14ac:dyDescent="0.3">
      <c r="A2793" t="s">
        <v>98</v>
      </c>
      <c r="B2793" t="s">
        <v>99</v>
      </c>
      <c r="C2793" t="s">
        <v>93</v>
      </c>
      <c r="D2793" s="29">
        <v>45766</v>
      </c>
      <c r="E2793" s="161">
        <v>0</v>
      </c>
      <c r="F2793" s="161">
        <v>0</v>
      </c>
      <c r="G2793" s="161">
        <v>0</v>
      </c>
      <c r="H2793" s="161">
        <v>0</v>
      </c>
      <c r="L2793">
        <v>21.843191999999998</v>
      </c>
      <c r="R2793">
        <v>271.06463100000002</v>
      </c>
      <c r="S2793">
        <v>271.06463100000002</v>
      </c>
      <c r="T2793" s="194">
        <v>271.06463100000002</v>
      </c>
      <c r="U2793" t="s">
        <v>193</v>
      </c>
      <c r="V2793">
        <v>45693.334247685183</v>
      </c>
    </row>
    <row r="2794" spans="1:22" x14ac:dyDescent="0.3">
      <c r="A2794" t="s">
        <v>98</v>
      </c>
      <c r="B2794" t="s">
        <v>99</v>
      </c>
      <c r="C2794" t="s">
        <v>88</v>
      </c>
      <c r="D2794" s="29">
        <v>45766</v>
      </c>
      <c r="E2794" s="161">
        <v>0</v>
      </c>
      <c r="F2794" s="161">
        <v>0</v>
      </c>
      <c r="G2794" s="161">
        <v>0</v>
      </c>
      <c r="H2794" s="161">
        <v>0</v>
      </c>
      <c r="L2794">
        <v>232.512269</v>
      </c>
      <c r="R2794">
        <v>638.34031500000003</v>
      </c>
      <c r="S2794">
        <v>638.34031500000003</v>
      </c>
      <c r="T2794" s="194">
        <v>638.34031500000003</v>
      </c>
      <c r="U2794" t="s">
        <v>193</v>
      </c>
      <c r="V2794">
        <v>45567.33730324074</v>
      </c>
    </row>
    <row r="2795" spans="1:22" x14ac:dyDescent="0.3">
      <c r="A2795" t="s">
        <v>98</v>
      </c>
      <c r="B2795" t="s">
        <v>99</v>
      </c>
      <c r="C2795" t="s">
        <v>93</v>
      </c>
      <c r="D2795" s="29">
        <v>45767</v>
      </c>
      <c r="E2795" s="161">
        <v>0</v>
      </c>
      <c r="F2795" s="161">
        <v>0</v>
      </c>
      <c r="G2795" s="161">
        <v>0</v>
      </c>
      <c r="H2795" s="161">
        <v>0</v>
      </c>
      <c r="L2795">
        <v>21.843191999999998</v>
      </c>
      <c r="R2795">
        <v>271.06463100000002</v>
      </c>
      <c r="S2795">
        <v>271.06463100000002</v>
      </c>
      <c r="T2795" s="194">
        <v>271.06463100000002</v>
      </c>
      <c r="U2795" t="s">
        <v>193</v>
      </c>
      <c r="V2795">
        <v>45693.333877314813</v>
      </c>
    </row>
    <row r="2796" spans="1:22" x14ac:dyDescent="0.3">
      <c r="A2796" t="s">
        <v>98</v>
      </c>
      <c r="B2796" t="s">
        <v>99</v>
      </c>
      <c r="C2796" t="s">
        <v>88</v>
      </c>
      <c r="D2796" s="29">
        <v>45767</v>
      </c>
      <c r="E2796" s="161">
        <v>0</v>
      </c>
      <c r="F2796" s="161">
        <v>0</v>
      </c>
      <c r="G2796" s="161">
        <v>0</v>
      </c>
      <c r="H2796" s="161">
        <v>0</v>
      </c>
      <c r="L2796">
        <v>232.512269</v>
      </c>
      <c r="R2796">
        <v>638.34031500000003</v>
      </c>
      <c r="S2796">
        <v>638.34031500000003</v>
      </c>
      <c r="T2796" s="194">
        <v>638.34031500000003</v>
      </c>
      <c r="U2796" t="s">
        <v>193</v>
      </c>
      <c r="V2796">
        <v>45567.337083333332</v>
      </c>
    </row>
    <row r="2797" spans="1:22" x14ac:dyDescent="0.3">
      <c r="A2797" t="s">
        <v>98</v>
      </c>
      <c r="B2797" t="s">
        <v>99</v>
      </c>
      <c r="C2797" t="s">
        <v>93</v>
      </c>
      <c r="D2797" s="29">
        <v>45768</v>
      </c>
      <c r="E2797" s="161">
        <v>0</v>
      </c>
      <c r="F2797" s="161">
        <v>0</v>
      </c>
      <c r="G2797" s="161">
        <v>0</v>
      </c>
      <c r="H2797" s="161">
        <v>0</v>
      </c>
      <c r="L2797">
        <v>21.843191999999998</v>
      </c>
      <c r="R2797">
        <v>271.06463100000002</v>
      </c>
      <c r="S2797">
        <v>271.06463100000002</v>
      </c>
      <c r="T2797" s="194">
        <v>271.06463100000002</v>
      </c>
      <c r="U2797" t="s">
        <v>193</v>
      </c>
      <c r="V2797">
        <v>45693.334143518521</v>
      </c>
    </row>
    <row r="2798" spans="1:22" x14ac:dyDescent="0.3">
      <c r="A2798" t="s">
        <v>98</v>
      </c>
      <c r="B2798" t="s">
        <v>99</v>
      </c>
      <c r="C2798" t="s">
        <v>88</v>
      </c>
      <c r="D2798" s="29">
        <v>45768</v>
      </c>
      <c r="E2798" s="161">
        <v>0</v>
      </c>
      <c r="F2798" s="161">
        <v>0</v>
      </c>
      <c r="G2798" s="161">
        <v>0</v>
      </c>
      <c r="H2798" s="161">
        <v>0</v>
      </c>
      <c r="L2798">
        <v>232.512269</v>
      </c>
      <c r="R2798">
        <v>638.34031500000003</v>
      </c>
      <c r="S2798">
        <v>638.34031500000003</v>
      </c>
      <c r="T2798" s="194">
        <v>638.34031500000003</v>
      </c>
      <c r="U2798" t="s">
        <v>193</v>
      </c>
      <c r="V2798">
        <v>45567.337418981479</v>
      </c>
    </row>
    <row r="2799" spans="1:22" x14ac:dyDescent="0.3">
      <c r="A2799" t="s">
        <v>98</v>
      </c>
      <c r="B2799" t="s">
        <v>99</v>
      </c>
      <c r="C2799" t="s">
        <v>93</v>
      </c>
      <c r="D2799" s="29">
        <v>45769</v>
      </c>
      <c r="E2799" s="161">
        <v>0</v>
      </c>
      <c r="F2799" s="161">
        <v>0</v>
      </c>
      <c r="G2799" s="161">
        <v>0</v>
      </c>
      <c r="H2799" s="161">
        <v>0</v>
      </c>
      <c r="L2799">
        <v>21.843191999999998</v>
      </c>
      <c r="R2799">
        <v>271.06463100000002</v>
      </c>
      <c r="S2799">
        <v>271.06463100000002</v>
      </c>
      <c r="T2799" s="194">
        <v>271.06463100000002</v>
      </c>
      <c r="U2799" t="s">
        <v>193</v>
      </c>
      <c r="V2799">
        <v>45693.334247685183</v>
      </c>
    </row>
    <row r="2800" spans="1:22" x14ac:dyDescent="0.3">
      <c r="A2800" t="s">
        <v>98</v>
      </c>
      <c r="B2800" t="s">
        <v>99</v>
      </c>
      <c r="C2800" t="s">
        <v>88</v>
      </c>
      <c r="D2800" s="29">
        <v>45769</v>
      </c>
      <c r="E2800" s="161">
        <v>0</v>
      </c>
      <c r="F2800" s="161">
        <v>0</v>
      </c>
      <c r="G2800" s="161">
        <v>0</v>
      </c>
      <c r="H2800" s="161">
        <v>0</v>
      </c>
      <c r="L2800">
        <v>232.512269</v>
      </c>
      <c r="R2800">
        <v>638.34031500000003</v>
      </c>
      <c r="S2800">
        <v>638.34031500000003</v>
      </c>
      <c r="T2800" s="194">
        <v>638.34031500000003</v>
      </c>
      <c r="U2800" t="s">
        <v>193</v>
      </c>
      <c r="V2800">
        <v>45567.337268518517</v>
      </c>
    </row>
    <row r="2801" spans="1:22" x14ac:dyDescent="0.3">
      <c r="A2801" t="s">
        <v>98</v>
      </c>
      <c r="B2801" t="s">
        <v>99</v>
      </c>
      <c r="C2801" t="s">
        <v>93</v>
      </c>
      <c r="D2801" s="29">
        <v>45770</v>
      </c>
      <c r="E2801" s="161">
        <v>0</v>
      </c>
      <c r="F2801" s="161">
        <v>0</v>
      </c>
      <c r="G2801" s="161">
        <v>0</v>
      </c>
      <c r="H2801" s="161">
        <v>0</v>
      </c>
      <c r="L2801">
        <v>21.843191999999998</v>
      </c>
      <c r="R2801">
        <v>271.06463100000002</v>
      </c>
      <c r="S2801">
        <v>271.06463100000002</v>
      </c>
      <c r="T2801" s="194">
        <v>271.06463100000002</v>
      </c>
      <c r="U2801" t="s">
        <v>193</v>
      </c>
      <c r="V2801">
        <v>45693.333923611113</v>
      </c>
    </row>
    <row r="2802" spans="1:22" x14ac:dyDescent="0.3">
      <c r="A2802" t="s">
        <v>98</v>
      </c>
      <c r="B2802" t="s">
        <v>99</v>
      </c>
      <c r="C2802" t="s">
        <v>88</v>
      </c>
      <c r="D2802" s="29">
        <v>45770</v>
      </c>
      <c r="E2802" s="161">
        <v>0</v>
      </c>
      <c r="F2802" s="161">
        <v>0</v>
      </c>
      <c r="G2802" s="161">
        <v>0</v>
      </c>
      <c r="H2802" s="161">
        <v>0</v>
      </c>
      <c r="L2802">
        <v>232.512269</v>
      </c>
      <c r="R2802">
        <v>638.34031500000003</v>
      </c>
      <c r="S2802">
        <v>638.34031500000003</v>
      </c>
      <c r="T2802" s="194">
        <v>638.34031500000003</v>
      </c>
      <c r="U2802" t="s">
        <v>193</v>
      </c>
      <c r="V2802">
        <v>45567.337141203701</v>
      </c>
    </row>
    <row r="2803" spans="1:22" x14ac:dyDescent="0.3">
      <c r="A2803" t="s">
        <v>98</v>
      </c>
      <c r="B2803" t="s">
        <v>99</v>
      </c>
      <c r="C2803" t="s">
        <v>93</v>
      </c>
      <c r="D2803" s="29">
        <v>45771</v>
      </c>
      <c r="E2803" s="161">
        <v>0</v>
      </c>
      <c r="F2803" s="161">
        <v>0</v>
      </c>
      <c r="G2803" s="161">
        <v>0</v>
      </c>
      <c r="H2803" s="161">
        <v>0</v>
      </c>
      <c r="L2803">
        <v>21.843191999999998</v>
      </c>
      <c r="R2803">
        <v>271.06463100000002</v>
      </c>
      <c r="S2803">
        <v>271.06463100000002</v>
      </c>
      <c r="T2803" s="194">
        <v>271.06463100000002</v>
      </c>
      <c r="U2803" t="s">
        <v>193</v>
      </c>
      <c r="V2803">
        <v>45693.334178240744</v>
      </c>
    </row>
    <row r="2804" spans="1:22" x14ac:dyDescent="0.3">
      <c r="A2804" t="s">
        <v>98</v>
      </c>
      <c r="B2804" t="s">
        <v>99</v>
      </c>
      <c r="C2804" t="s">
        <v>88</v>
      </c>
      <c r="D2804" s="29">
        <v>45771</v>
      </c>
      <c r="E2804" s="161">
        <v>0</v>
      </c>
      <c r="F2804" s="161">
        <v>0</v>
      </c>
      <c r="G2804" s="161">
        <v>0</v>
      </c>
      <c r="H2804" s="161">
        <v>0</v>
      </c>
      <c r="L2804">
        <v>232.512269</v>
      </c>
      <c r="R2804">
        <v>638.34031500000003</v>
      </c>
      <c r="S2804">
        <v>638.34031500000003</v>
      </c>
      <c r="T2804" s="194">
        <v>638.34031500000003</v>
      </c>
      <c r="U2804" t="s">
        <v>193</v>
      </c>
      <c r="V2804">
        <v>45567.337291666663</v>
      </c>
    </row>
    <row r="2805" spans="1:22" x14ac:dyDescent="0.3">
      <c r="A2805" t="s">
        <v>98</v>
      </c>
      <c r="B2805" t="s">
        <v>99</v>
      </c>
      <c r="C2805" t="s">
        <v>93</v>
      </c>
      <c r="D2805" s="29">
        <v>45772</v>
      </c>
      <c r="E2805" s="161">
        <v>0</v>
      </c>
      <c r="F2805" s="161">
        <v>0</v>
      </c>
      <c r="G2805" s="161">
        <v>0</v>
      </c>
      <c r="H2805" s="161">
        <v>0</v>
      </c>
      <c r="L2805">
        <v>21.843191999999998</v>
      </c>
      <c r="R2805">
        <v>271.06463100000002</v>
      </c>
      <c r="S2805">
        <v>271.06463100000002</v>
      </c>
      <c r="T2805" s="194">
        <v>271.06463100000002</v>
      </c>
      <c r="U2805" t="s">
        <v>193</v>
      </c>
      <c r="V2805">
        <v>45693.334236111114</v>
      </c>
    </row>
    <row r="2806" spans="1:22" x14ac:dyDescent="0.3">
      <c r="A2806" t="s">
        <v>98</v>
      </c>
      <c r="B2806" t="s">
        <v>99</v>
      </c>
      <c r="C2806" t="s">
        <v>88</v>
      </c>
      <c r="D2806" s="29">
        <v>45772</v>
      </c>
      <c r="E2806" s="161">
        <v>0</v>
      </c>
      <c r="F2806" s="161">
        <v>0</v>
      </c>
      <c r="G2806" s="161">
        <v>0</v>
      </c>
      <c r="H2806" s="161">
        <v>0</v>
      </c>
      <c r="L2806">
        <v>232.512269</v>
      </c>
      <c r="R2806">
        <v>638.34031500000003</v>
      </c>
      <c r="S2806">
        <v>638.34031500000003</v>
      </c>
      <c r="T2806" s="194">
        <v>638.34031500000003</v>
      </c>
      <c r="U2806" t="s">
        <v>193</v>
      </c>
      <c r="V2806">
        <v>45567.337199074071</v>
      </c>
    </row>
    <row r="2807" spans="1:22" x14ac:dyDescent="0.3">
      <c r="A2807" t="s">
        <v>98</v>
      </c>
      <c r="B2807" t="s">
        <v>99</v>
      </c>
      <c r="C2807" t="s">
        <v>93</v>
      </c>
      <c r="D2807" s="29">
        <v>45773</v>
      </c>
      <c r="E2807" s="161">
        <v>0</v>
      </c>
      <c r="F2807" s="161">
        <v>0</v>
      </c>
      <c r="G2807" s="161">
        <v>0</v>
      </c>
      <c r="H2807" s="161">
        <v>0</v>
      </c>
      <c r="L2807">
        <v>21.843191999999998</v>
      </c>
      <c r="R2807">
        <v>271.06463100000002</v>
      </c>
      <c r="S2807">
        <v>271.06463100000002</v>
      </c>
      <c r="T2807" s="194">
        <v>271.06463100000002</v>
      </c>
      <c r="U2807" t="s">
        <v>193</v>
      </c>
      <c r="V2807">
        <v>45693.334120370368</v>
      </c>
    </row>
    <row r="2808" spans="1:22" x14ac:dyDescent="0.3">
      <c r="A2808" t="s">
        <v>98</v>
      </c>
      <c r="B2808" t="s">
        <v>99</v>
      </c>
      <c r="C2808" t="s">
        <v>88</v>
      </c>
      <c r="D2808" s="29">
        <v>45773</v>
      </c>
      <c r="E2808" s="161">
        <v>0</v>
      </c>
      <c r="F2808" s="161">
        <v>0</v>
      </c>
      <c r="G2808" s="161">
        <v>0</v>
      </c>
      <c r="H2808" s="161">
        <v>0</v>
      </c>
      <c r="L2808">
        <v>232.512269</v>
      </c>
      <c r="R2808">
        <v>638.34031500000003</v>
      </c>
      <c r="S2808">
        <v>638.34031500000003</v>
      </c>
      <c r="T2808" s="194">
        <v>638.34031500000003</v>
      </c>
      <c r="U2808" t="s">
        <v>193</v>
      </c>
      <c r="V2808">
        <v>45567.337118055555</v>
      </c>
    </row>
    <row r="2809" spans="1:22" x14ac:dyDescent="0.3">
      <c r="A2809" t="s">
        <v>98</v>
      </c>
      <c r="B2809" t="s">
        <v>99</v>
      </c>
      <c r="C2809" t="s">
        <v>93</v>
      </c>
      <c r="D2809" s="29">
        <v>45774</v>
      </c>
      <c r="E2809" s="161">
        <v>0</v>
      </c>
      <c r="F2809" s="161">
        <v>0</v>
      </c>
      <c r="G2809" s="161">
        <v>0</v>
      </c>
      <c r="H2809" s="161">
        <v>0</v>
      </c>
      <c r="L2809">
        <v>21.843191999999998</v>
      </c>
      <c r="R2809">
        <v>271.06463100000002</v>
      </c>
      <c r="S2809">
        <v>271.06463100000002</v>
      </c>
      <c r="T2809" s="194">
        <v>271.06463100000002</v>
      </c>
      <c r="U2809" t="s">
        <v>193</v>
      </c>
      <c r="V2809">
        <v>45693.33384259259</v>
      </c>
    </row>
    <row r="2810" spans="1:22" x14ac:dyDescent="0.3">
      <c r="A2810" t="s">
        <v>98</v>
      </c>
      <c r="B2810" t="s">
        <v>99</v>
      </c>
      <c r="C2810" t="s">
        <v>88</v>
      </c>
      <c r="D2810" s="29">
        <v>45774</v>
      </c>
      <c r="E2810" s="161">
        <v>0</v>
      </c>
      <c r="F2810" s="161">
        <v>0</v>
      </c>
      <c r="G2810" s="161">
        <v>0</v>
      </c>
      <c r="H2810" s="161">
        <v>0</v>
      </c>
      <c r="L2810">
        <v>232.512269</v>
      </c>
      <c r="R2810">
        <v>638.34031500000003</v>
      </c>
      <c r="S2810">
        <v>638.34031500000003</v>
      </c>
      <c r="T2810" s="194">
        <v>638.34031500000003</v>
      </c>
      <c r="U2810" t="s">
        <v>193</v>
      </c>
      <c r="V2810">
        <v>45567.337430555555</v>
      </c>
    </row>
    <row r="2811" spans="1:22" x14ac:dyDescent="0.3">
      <c r="A2811" t="s">
        <v>98</v>
      </c>
      <c r="B2811" t="s">
        <v>99</v>
      </c>
      <c r="C2811" t="s">
        <v>93</v>
      </c>
      <c r="D2811" s="29">
        <v>45775</v>
      </c>
      <c r="E2811" s="161">
        <v>0</v>
      </c>
      <c r="F2811" s="161">
        <v>0</v>
      </c>
      <c r="G2811" s="161">
        <v>0</v>
      </c>
      <c r="H2811" s="161">
        <v>0</v>
      </c>
      <c r="L2811">
        <v>21.843191999999998</v>
      </c>
      <c r="R2811">
        <v>271.06463100000002</v>
      </c>
      <c r="S2811">
        <v>271.06463100000002</v>
      </c>
      <c r="T2811" s="194">
        <v>271.06463100000002</v>
      </c>
      <c r="U2811" t="s">
        <v>193</v>
      </c>
      <c r="V2811">
        <v>45693.334236111114</v>
      </c>
    </row>
    <row r="2812" spans="1:22" x14ac:dyDescent="0.3">
      <c r="A2812" t="s">
        <v>98</v>
      </c>
      <c r="B2812" t="s">
        <v>99</v>
      </c>
      <c r="C2812" t="s">
        <v>88</v>
      </c>
      <c r="D2812" s="29">
        <v>45775</v>
      </c>
      <c r="E2812" s="161">
        <v>0</v>
      </c>
      <c r="F2812" s="161">
        <v>0</v>
      </c>
      <c r="G2812" s="161">
        <v>0</v>
      </c>
      <c r="H2812" s="161">
        <v>0</v>
      </c>
      <c r="L2812">
        <v>232.512269</v>
      </c>
      <c r="R2812">
        <v>638.34031500000003</v>
      </c>
      <c r="S2812">
        <v>638.34031500000003</v>
      </c>
      <c r="T2812" s="194">
        <v>638.34031500000003</v>
      </c>
      <c r="U2812" t="s">
        <v>193</v>
      </c>
      <c r="V2812">
        <v>45567.337164351855</v>
      </c>
    </row>
    <row r="2813" spans="1:22" x14ac:dyDescent="0.3">
      <c r="A2813" t="s">
        <v>98</v>
      </c>
      <c r="B2813" t="s">
        <v>99</v>
      </c>
      <c r="C2813" t="s">
        <v>93</v>
      </c>
      <c r="D2813" s="29">
        <v>45776</v>
      </c>
      <c r="E2813" s="161">
        <v>0</v>
      </c>
      <c r="F2813" s="161">
        <v>0</v>
      </c>
      <c r="G2813" s="161">
        <v>0</v>
      </c>
      <c r="H2813" s="161">
        <v>0</v>
      </c>
      <c r="L2813">
        <v>21.843191999999998</v>
      </c>
      <c r="R2813">
        <v>271.06463100000002</v>
      </c>
      <c r="S2813">
        <v>271.06463100000002</v>
      </c>
      <c r="T2813" s="194">
        <v>271.06463100000002</v>
      </c>
      <c r="U2813" t="s">
        <v>193</v>
      </c>
      <c r="V2813">
        <v>45693.333518518521</v>
      </c>
    </row>
    <row r="2814" spans="1:22" x14ac:dyDescent="0.3">
      <c r="A2814" t="s">
        <v>98</v>
      </c>
      <c r="B2814" t="s">
        <v>99</v>
      </c>
      <c r="C2814" t="s">
        <v>88</v>
      </c>
      <c r="D2814" s="29">
        <v>45776</v>
      </c>
      <c r="E2814" s="161">
        <v>0</v>
      </c>
      <c r="F2814" s="161">
        <v>0</v>
      </c>
      <c r="G2814" s="161">
        <v>0</v>
      </c>
      <c r="H2814" s="161">
        <v>0</v>
      </c>
      <c r="L2814">
        <v>232.512269</v>
      </c>
      <c r="R2814">
        <v>638.34031500000003</v>
      </c>
      <c r="S2814">
        <v>638.34031500000003</v>
      </c>
      <c r="T2814" s="194">
        <v>638.34031500000003</v>
      </c>
      <c r="U2814" t="s">
        <v>193</v>
      </c>
      <c r="V2814">
        <v>45567.337129629632</v>
      </c>
    </row>
    <row r="2815" spans="1:22" x14ac:dyDescent="0.3">
      <c r="A2815" t="s">
        <v>98</v>
      </c>
      <c r="B2815" t="s">
        <v>99</v>
      </c>
      <c r="C2815" t="s">
        <v>93</v>
      </c>
      <c r="D2815" s="29">
        <v>45777</v>
      </c>
      <c r="E2815" s="161">
        <v>0</v>
      </c>
      <c r="F2815" s="161">
        <v>0</v>
      </c>
      <c r="G2815" s="161">
        <v>0</v>
      </c>
      <c r="H2815" s="161">
        <v>0</v>
      </c>
      <c r="L2815">
        <v>21.843191999999998</v>
      </c>
      <c r="R2815">
        <v>271.06463100000002</v>
      </c>
      <c r="S2815">
        <v>271.06463100000002</v>
      </c>
      <c r="T2815" s="194">
        <v>271.06463100000002</v>
      </c>
      <c r="U2815" t="s">
        <v>193</v>
      </c>
      <c r="V2815">
        <v>45693.333865740744</v>
      </c>
    </row>
    <row r="2816" spans="1:22" x14ac:dyDescent="0.3">
      <c r="A2816" t="s">
        <v>98</v>
      </c>
      <c r="B2816" t="s">
        <v>99</v>
      </c>
      <c r="C2816" t="s">
        <v>88</v>
      </c>
      <c r="D2816" s="29">
        <v>45777</v>
      </c>
      <c r="E2816" s="161">
        <v>0</v>
      </c>
      <c r="F2816" s="161">
        <v>0</v>
      </c>
      <c r="G2816" s="161">
        <v>0</v>
      </c>
      <c r="H2816" s="161">
        <v>0</v>
      </c>
      <c r="L2816">
        <v>232.512269</v>
      </c>
      <c r="R2816">
        <v>638.34031500000003</v>
      </c>
      <c r="S2816">
        <v>638.34031500000003</v>
      </c>
      <c r="T2816" s="194">
        <v>638.34031500000003</v>
      </c>
      <c r="U2816" t="s">
        <v>193</v>
      </c>
      <c r="V2816">
        <v>45567.337199074071</v>
      </c>
    </row>
    <row r="2817" spans="1:22" x14ac:dyDescent="0.3">
      <c r="A2817" t="s">
        <v>98</v>
      </c>
      <c r="B2817" t="s">
        <v>99</v>
      </c>
      <c r="C2817" t="s">
        <v>93</v>
      </c>
      <c r="D2817" s="29">
        <v>45778</v>
      </c>
      <c r="E2817" s="161">
        <v>0</v>
      </c>
      <c r="F2817" s="161">
        <v>0</v>
      </c>
      <c r="G2817" s="161">
        <v>0</v>
      </c>
      <c r="H2817" s="161">
        <v>0</v>
      </c>
      <c r="L2817">
        <v>21.843191999999998</v>
      </c>
      <c r="R2817">
        <v>271.06463100000002</v>
      </c>
      <c r="S2817">
        <v>271.06463100000002</v>
      </c>
      <c r="T2817" s="194">
        <v>271.06463100000002</v>
      </c>
      <c r="U2817" t="s">
        <v>193</v>
      </c>
      <c r="V2817">
        <v>45693.334236111114</v>
      </c>
    </row>
    <row r="2818" spans="1:22" x14ac:dyDescent="0.3">
      <c r="A2818" t="s">
        <v>98</v>
      </c>
      <c r="B2818" t="s">
        <v>99</v>
      </c>
      <c r="C2818" t="s">
        <v>88</v>
      </c>
      <c r="D2818" s="29">
        <v>45778</v>
      </c>
      <c r="E2818" s="161">
        <v>0</v>
      </c>
      <c r="F2818" s="161">
        <v>0</v>
      </c>
      <c r="G2818" s="161">
        <v>0</v>
      </c>
      <c r="H2818" s="161">
        <v>0</v>
      </c>
      <c r="L2818">
        <v>232.512269</v>
      </c>
      <c r="R2818">
        <v>638.34031500000003</v>
      </c>
      <c r="S2818">
        <v>638.34031500000003</v>
      </c>
      <c r="T2818" s="194">
        <v>638.34031500000003</v>
      </c>
      <c r="U2818" t="s">
        <v>193</v>
      </c>
      <c r="V2818">
        <v>45567.337222222224</v>
      </c>
    </row>
    <row r="2819" spans="1:22" x14ac:dyDescent="0.3">
      <c r="A2819" t="s">
        <v>98</v>
      </c>
      <c r="B2819" t="s">
        <v>99</v>
      </c>
      <c r="C2819" t="s">
        <v>93</v>
      </c>
      <c r="D2819" s="29">
        <v>45779</v>
      </c>
      <c r="E2819" s="161">
        <v>0</v>
      </c>
      <c r="F2819" s="161">
        <v>0</v>
      </c>
      <c r="G2819" s="161">
        <v>0</v>
      </c>
      <c r="H2819" s="161">
        <v>0</v>
      </c>
      <c r="L2819">
        <v>21.843191999999998</v>
      </c>
      <c r="R2819">
        <v>271.06463100000002</v>
      </c>
      <c r="S2819">
        <v>271.06463100000002</v>
      </c>
      <c r="T2819" s="194">
        <v>271.06463100000002</v>
      </c>
      <c r="U2819" t="s">
        <v>193</v>
      </c>
      <c r="V2819">
        <v>45693.333761574075</v>
      </c>
    </row>
    <row r="2820" spans="1:22" x14ac:dyDescent="0.3">
      <c r="A2820" t="s">
        <v>98</v>
      </c>
      <c r="B2820" t="s">
        <v>99</v>
      </c>
      <c r="C2820" t="s">
        <v>88</v>
      </c>
      <c r="D2820" s="29">
        <v>45779</v>
      </c>
      <c r="E2820" s="161">
        <v>0</v>
      </c>
      <c r="F2820" s="161">
        <v>0</v>
      </c>
      <c r="G2820" s="161">
        <v>0</v>
      </c>
      <c r="H2820" s="161">
        <v>0</v>
      </c>
      <c r="L2820">
        <v>232.512269</v>
      </c>
      <c r="R2820">
        <v>638.34031500000003</v>
      </c>
      <c r="S2820">
        <v>638.34031500000003</v>
      </c>
      <c r="T2820" s="194">
        <v>638.34031500000003</v>
      </c>
      <c r="U2820" t="s">
        <v>193</v>
      </c>
      <c r="V2820">
        <v>45567.337372685186</v>
      </c>
    </row>
    <row r="2821" spans="1:22" x14ac:dyDescent="0.3">
      <c r="A2821" t="s">
        <v>98</v>
      </c>
      <c r="B2821" t="s">
        <v>99</v>
      </c>
      <c r="C2821" t="s">
        <v>93</v>
      </c>
      <c r="D2821" s="29">
        <v>45780</v>
      </c>
      <c r="E2821" s="161">
        <v>0</v>
      </c>
      <c r="F2821" s="161">
        <v>0</v>
      </c>
      <c r="G2821" s="161">
        <v>0</v>
      </c>
      <c r="H2821" s="161">
        <v>0</v>
      </c>
      <c r="L2821">
        <v>21.843191999999998</v>
      </c>
      <c r="R2821">
        <v>271.06463100000002</v>
      </c>
      <c r="S2821">
        <v>271.06463100000002</v>
      </c>
      <c r="T2821" s="194">
        <v>271.06463100000002</v>
      </c>
      <c r="U2821" t="s">
        <v>193</v>
      </c>
      <c r="V2821">
        <v>45693.333657407406</v>
      </c>
    </row>
    <row r="2822" spans="1:22" x14ac:dyDescent="0.3">
      <c r="A2822" t="s">
        <v>98</v>
      </c>
      <c r="B2822" t="s">
        <v>99</v>
      </c>
      <c r="C2822" t="s">
        <v>88</v>
      </c>
      <c r="D2822" s="29">
        <v>45780</v>
      </c>
      <c r="E2822" s="161">
        <v>0</v>
      </c>
      <c r="F2822" s="161">
        <v>0</v>
      </c>
      <c r="G2822" s="161">
        <v>0</v>
      </c>
      <c r="H2822" s="161">
        <v>0</v>
      </c>
      <c r="L2822">
        <v>232.512269</v>
      </c>
      <c r="R2822">
        <v>638.34031500000003</v>
      </c>
      <c r="S2822">
        <v>638.34031500000003</v>
      </c>
      <c r="T2822" s="194">
        <v>638.34031500000003</v>
      </c>
      <c r="U2822" t="s">
        <v>193</v>
      </c>
      <c r="V2822">
        <v>45567.337175925924</v>
      </c>
    </row>
    <row r="2823" spans="1:22" x14ac:dyDescent="0.3">
      <c r="A2823" t="s">
        <v>98</v>
      </c>
      <c r="B2823" t="s">
        <v>99</v>
      </c>
      <c r="C2823" t="s">
        <v>93</v>
      </c>
      <c r="D2823" s="29">
        <v>45781</v>
      </c>
      <c r="E2823" s="161">
        <v>0</v>
      </c>
      <c r="F2823" s="161">
        <v>0</v>
      </c>
      <c r="G2823" s="161">
        <v>0</v>
      </c>
      <c r="H2823" s="161">
        <v>0</v>
      </c>
      <c r="L2823">
        <v>21.843191999999998</v>
      </c>
      <c r="R2823">
        <v>271.06463100000002</v>
      </c>
      <c r="S2823">
        <v>271.06463100000002</v>
      </c>
      <c r="T2823" s="194">
        <v>271.06463100000002</v>
      </c>
      <c r="U2823" t="s">
        <v>193</v>
      </c>
      <c r="V2823">
        <v>45693.33390046296</v>
      </c>
    </row>
    <row r="2824" spans="1:22" x14ac:dyDescent="0.3">
      <c r="A2824" t="s">
        <v>98</v>
      </c>
      <c r="B2824" t="s">
        <v>99</v>
      </c>
      <c r="C2824" t="s">
        <v>88</v>
      </c>
      <c r="D2824" s="29">
        <v>45781</v>
      </c>
      <c r="E2824" s="161">
        <v>0</v>
      </c>
      <c r="F2824" s="161">
        <v>0</v>
      </c>
      <c r="G2824" s="161">
        <v>0</v>
      </c>
      <c r="H2824" s="161">
        <v>0</v>
      </c>
      <c r="L2824">
        <v>232.512269</v>
      </c>
      <c r="R2824">
        <v>638.34031500000003</v>
      </c>
      <c r="S2824">
        <v>638.34031500000003</v>
      </c>
      <c r="T2824" s="194">
        <v>638.34031500000003</v>
      </c>
      <c r="U2824" t="s">
        <v>193</v>
      </c>
      <c r="V2824">
        <v>45567.337187500001</v>
      </c>
    </row>
    <row r="2825" spans="1:22" x14ac:dyDescent="0.3">
      <c r="A2825" t="s">
        <v>98</v>
      </c>
      <c r="B2825" t="s">
        <v>99</v>
      </c>
      <c r="C2825" t="s">
        <v>93</v>
      </c>
      <c r="D2825" s="29">
        <v>45782</v>
      </c>
      <c r="E2825" s="161">
        <v>0</v>
      </c>
      <c r="F2825" s="161">
        <v>0</v>
      </c>
      <c r="G2825" s="161">
        <v>0</v>
      </c>
      <c r="H2825" s="161">
        <v>0</v>
      </c>
      <c r="L2825">
        <v>21.843191999999998</v>
      </c>
      <c r="R2825">
        <v>271.06463100000002</v>
      </c>
      <c r="S2825">
        <v>271.06463100000002</v>
      </c>
      <c r="T2825" s="194">
        <v>271.06463100000002</v>
      </c>
      <c r="U2825" t="s">
        <v>193</v>
      </c>
      <c r="V2825">
        <v>45693.333761574075</v>
      </c>
    </row>
    <row r="2826" spans="1:22" x14ac:dyDescent="0.3">
      <c r="A2826" t="s">
        <v>98</v>
      </c>
      <c r="B2826" t="s">
        <v>99</v>
      </c>
      <c r="C2826" t="s">
        <v>88</v>
      </c>
      <c r="D2826" s="29">
        <v>45782</v>
      </c>
      <c r="E2826" s="161">
        <v>0</v>
      </c>
      <c r="F2826" s="161">
        <v>0</v>
      </c>
      <c r="G2826" s="161">
        <v>0</v>
      </c>
      <c r="H2826" s="161">
        <v>0</v>
      </c>
      <c r="L2826">
        <v>232.512269</v>
      </c>
      <c r="R2826">
        <v>638.34031500000003</v>
      </c>
      <c r="S2826">
        <v>638.34031500000003</v>
      </c>
      <c r="T2826" s="194">
        <v>638.34031500000003</v>
      </c>
      <c r="U2826" t="s">
        <v>193</v>
      </c>
      <c r="V2826">
        <v>45567.337337962963</v>
      </c>
    </row>
    <row r="2827" spans="1:22" x14ac:dyDescent="0.3">
      <c r="A2827" t="s">
        <v>98</v>
      </c>
      <c r="B2827" t="s">
        <v>99</v>
      </c>
      <c r="C2827" t="s">
        <v>93</v>
      </c>
      <c r="D2827" s="29">
        <v>45783</v>
      </c>
      <c r="E2827" s="161">
        <v>0</v>
      </c>
      <c r="F2827" s="161">
        <v>0</v>
      </c>
      <c r="G2827" s="161">
        <v>0</v>
      </c>
      <c r="H2827" s="161">
        <v>0</v>
      </c>
      <c r="L2827">
        <v>21.843191999999998</v>
      </c>
      <c r="R2827">
        <v>271.06463100000002</v>
      </c>
      <c r="S2827">
        <v>271.06463100000002</v>
      </c>
      <c r="T2827" s="194">
        <v>271.06463100000002</v>
      </c>
      <c r="U2827" t="s">
        <v>193</v>
      </c>
      <c r="V2827">
        <v>45693.333703703705</v>
      </c>
    </row>
    <row r="2828" spans="1:22" x14ac:dyDescent="0.3">
      <c r="A2828" t="s">
        <v>98</v>
      </c>
      <c r="B2828" t="s">
        <v>99</v>
      </c>
      <c r="C2828" t="s">
        <v>88</v>
      </c>
      <c r="D2828" s="29">
        <v>45783</v>
      </c>
      <c r="E2828" s="161">
        <v>0</v>
      </c>
      <c r="F2828" s="161">
        <v>0</v>
      </c>
      <c r="G2828" s="161">
        <v>0</v>
      </c>
      <c r="H2828" s="161">
        <v>0</v>
      </c>
      <c r="L2828">
        <v>232.512269</v>
      </c>
      <c r="R2828">
        <v>638.34031500000003</v>
      </c>
      <c r="S2828">
        <v>638.34031500000003</v>
      </c>
      <c r="T2828" s="194">
        <v>638.34031500000003</v>
      </c>
      <c r="U2828" t="s">
        <v>193</v>
      </c>
      <c r="V2828">
        <v>45567.337233796294</v>
      </c>
    </row>
    <row r="2829" spans="1:22" x14ac:dyDescent="0.3">
      <c r="A2829" t="s">
        <v>98</v>
      </c>
      <c r="B2829" t="s">
        <v>99</v>
      </c>
      <c r="C2829" t="s">
        <v>93</v>
      </c>
      <c r="D2829" s="29">
        <v>45784</v>
      </c>
      <c r="E2829" s="161">
        <v>0</v>
      </c>
      <c r="F2829" s="161">
        <v>0</v>
      </c>
      <c r="G2829" s="161">
        <v>0</v>
      </c>
      <c r="H2829" s="161">
        <v>0</v>
      </c>
      <c r="L2829">
        <v>21.843191999999998</v>
      </c>
      <c r="R2829">
        <v>271.06463100000002</v>
      </c>
      <c r="S2829">
        <v>271.06463100000002</v>
      </c>
      <c r="T2829" s="194">
        <v>271.06463100000002</v>
      </c>
      <c r="U2829" t="s">
        <v>193</v>
      </c>
      <c r="V2829">
        <v>45693.333726851852</v>
      </c>
    </row>
    <row r="2830" spans="1:22" x14ac:dyDescent="0.3">
      <c r="A2830" t="s">
        <v>98</v>
      </c>
      <c r="B2830" t="s">
        <v>99</v>
      </c>
      <c r="C2830" t="s">
        <v>88</v>
      </c>
      <c r="D2830" s="29">
        <v>45784</v>
      </c>
      <c r="E2830" s="161">
        <v>0</v>
      </c>
      <c r="F2830" s="161">
        <v>0</v>
      </c>
      <c r="G2830" s="161">
        <v>0</v>
      </c>
      <c r="H2830" s="161">
        <v>0</v>
      </c>
      <c r="L2830">
        <v>232.512269</v>
      </c>
      <c r="R2830">
        <v>638.34031500000003</v>
      </c>
      <c r="S2830">
        <v>638.34031500000003</v>
      </c>
      <c r="T2830" s="194">
        <v>638.34031500000003</v>
      </c>
      <c r="U2830" t="s">
        <v>193</v>
      </c>
      <c r="V2830">
        <v>45567.337314814817</v>
      </c>
    </row>
    <row r="2831" spans="1:22" x14ac:dyDescent="0.3">
      <c r="A2831" t="s">
        <v>98</v>
      </c>
      <c r="B2831" t="s">
        <v>99</v>
      </c>
      <c r="C2831" t="s">
        <v>93</v>
      </c>
      <c r="D2831" s="29">
        <v>45785</v>
      </c>
      <c r="E2831" s="161">
        <v>0</v>
      </c>
      <c r="F2831" s="161">
        <v>0</v>
      </c>
      <c r="G2831" s="161">
        <v>0</v>
      </c>
      <c r="H2831" s="161">
        <v>0</v>
      </c>
      <c r="L2831">
        <v>21.843191999999998</v>
      </c>
      <c r="R2831">
        <v>271.06463100000002</v>
      </c>
      <c r="S2831">
        <v>271.06463100000002</v>
      </c>
      <c r="T2831" s="194">
        <v>271.06463100000002</v>
      </c>
      <c r="U2831" t="s">
        <v>193</v>
      </c>
      <c r="V2831">
        <v>45693.333854166667</v>
      </c>
    </row>
    <row r="2832" spans="1:22" x14ac:dyDescent="0.3">
      <c r="A2832" t="s">
        <v>98</v>
      </c>
      <c r="B2832" t="s">
        <v>99</v>
      </c>
      <c r="C2832" t="s">
        <v>88</v>
      </c>
      <c r="D2832" s="29">
        <v>45785</v>
      </c>
      <c r="E2832" s="161">
        <v>0</v>
      </c>
      <c r="F2832" s="161">
        <v>0</v>
      </c>
      <c r="G2832" s="161">
        <v>0</v>
      </c>
      <c r="H2832" s="161">
        <v>0</v>
      </c>
      <c r="L2832">
        <v>232.512269</v>
      </c>
      <c r="R2832">
        <v>638.34031500000003</v>
      </c>
      <c r="S2832">
        <v>638.34031500000003</v>
      </c>
      <c r="T2832" s="194">
        <v>638.34031500000003</v>
      </c>
      <c r="U2832" t="s">
        <v>193</v>
      </c>
      <c r="V2832">
        <v>45567.337129629632</v>
      </c>
    </row>
    <row r="2833" spans="1:22" x14ac:dyDescent="0.3">
      <c r="A2833" t="s">
        <v>98</v>
      </c>
      <c r="B2833" t="s">
        <v>99</v>
      </c>
      <c r="C2833" t="s">
        <v>93</v>
      </c>
      <c r="D2833" s="29">
        <v>45786</v>
      </c>
      <c r="E2833" s="161">
        <v>0</v>
      </c>
      <c r="F2833" s="161">
        <v>0</v>
      </c>
      <c r="G2833" s="161">
        <v>0</v>
      </c>
      <c r="H2833" s="161">
        <v>0</v>
      </c>
      <c r="L2833">
        <v>21.843191999999998</v>
      </c>
      <c r="R2833">
        <v>271.06463100000002</v>
      </c>
      <c r="S2833">
        <v>271.06463100000002</v>
      </c>
      <c r="T2833" s="194">
        <v>271.06463100000002</v>
      </c>
      <c r="U2833" t="s">
        <v>193</v>
      </c>
      <c r="V2833">
        <v>45693.334155092591</v>
      </c>
    </row>
    <row r="2834" spans="1:22" x14ac:dyDescent="0.3">
      <c r="A2834" t="s">
        <v>98</v>
      </c>
      <c r="B2834" t="s">
        <v>99</v>
      </c>
      <c r="C2834" t="s">
        <v>88</v>
      </c>
      <c r="D2834" s="29">
        <v>45786</v>
      </c>
      <c r="E2834" s="161">
        <v>0</v>
      </c>
      <c r="F2834" s="161">
        <v>0</v>
      </c>
      <c r="G2834" s="161">
        <v>0</v>
      </c>
      <c r="H2834" s="161">
        <v>0</v>
      </c>
      <c r="L2834">
        <v>232.512269</v>
      </c>
      <c r="R2834">
        <v>638.34031500000003</v>
      </c>
      <c r="S2834">
        <v>638.34031500000003</v>
      </c>
      <c r="T2834" s="194">
        <v>638.34031500000003</v>
      </c>
      <c r="U2834" t="s">
        <v>193</v>
      </c>
      <c r="V2834">
        <v>45567.337430555555</v>
      </c>
    </row>
    <row r="2835" spans="1:22" x14ac:dyDescent="0.3">
      <c r="A2835" t="s">
        <v>98</v>
      </c>
      <c r="B2835" t="s">
        <v>99</v>
      </c>
      <c r="C2835" t="s">
        <v>93</v>
      </c>
      <c r="D2835" s="29">
        <v>45787</v>
      </c>
      <c r="E2835" s="161">
        <v>0</v>
      </c>
      <c r="F2835" s="161">
        <v>0</v>
      </c>
      <c r="G2835" s="161">
        <v>0</v>
      </c>
      <c r="H2835" s="161">
        <v>0</v>
      </c>
      <c r="L2835">
        <v>21.843191999999998</v>
      </c>
      <c r="R2835">
        <v>271.06463100000002</v>
      </c>
      <c r="S2835">
        <v>271.06463100000002</v>
      </c>
      <c r="T2835" s="194">
        <v>271.06463100000002</v>
      </c>
      <c r="U2835" t="s">
        <v>193</v>
      </c>
      <c r="V2835">
        <v>45693.33357638889</v>
      </c>
    </row>
    <row r="2836" spans="1:22" x14ac:dyDescent="0.3">
      <c r="A2836" t="s">
        <v>98</v>
      </c>
      <c r="B2836" t="s">
        <v>99</v>
      </c>
      <c r="C2836" t="s">
        <v>88</v>
      </c>
      <c r="D2836" s="29">
        <v>45787</v>
      </c>
      <c r="E2836" s="161">
        <v>0</v>
      </c>
      <c r="F2836" s="161">
        <v>0</v>
      </c>
      <c r="G2836" s="161">
        <v>0</v>
      </c>
      <c r="H2836" s="161">
        <v>0</v>
      </c>
      <c r="L2836">
        <v>232.512269</v>
      </c>
      <c r="R2836">
        <v>638.34031500000003</v>
      </c>
      <c r="S2836">
        <v>638.34031500000003</v>
      </c>
      <c r="T2836" s="194">
        <v>638.34031500000003</v>
      </c>
      <c r="U2836" t="s">
        <v>193</v>
      </c>
      <c r="V2836">
        <v>45567.337210648147</v>
      </c>
    </row>
    <row r="2837" spans="1:22" x14ac:dyDescent="0.3">
      <c r="A2837" t="s">
        <v>98</v>
      </c>
      <c r="B2837" t="s">
        <v>99</v>
      </c>
      <c r="C2837" t="s">
        <v>93</v>
      </c>
      <c r="D2837" s="29">
        <v>45788</v>
      </c>
      <c r="E2837" s="161">
        <v>0</v>
      </c>
      <c r="F2837" s="161">
        <v>0</v>
      </c>
      <c r="G2837" s="161">
        <v>0</v>
      </c>
      <c r="H2837" s="161">
        <v>0</v>
      </c>
      <c r="L2837">
        <v>21.843191999999998</v>
      </c>
      <c r="R2837">
        <v>271.06463100000002</v>
      </c>
      <c r="S2837">
        <v>271.06463100000002</v>
      </c>
      <c r="T2837" s="194">
        <v>271.06463100000002</v>
      </c>
      <c r="U2837" t="s">
        <v>193</v>
      </c>
      <c r="V2837">
        <v>45693.333807870367</v>
      </c>
    </row>
    <row r="2838" spans="1:22" x14ac:dyDescent="0.3">
      <c r="A2838" t="s">
        <v>98</v>
      </c>
      <c r="B2838" t="s">
        <v>99</v>
      </c>
      <c r="C2838" t="s">
        <v>88</v>
      </c>
      <c r="D2838" s="29">
        <v>45788</v>
      </c>
      <c r="E2838" s="161">
        <v>0</v>
      </c>
      <c r="F2838" s="161">
        <v>0</v>
      </c>
      <c r="G2838" s="161">
        <v>0</v>
      </c>
      <c r="H2838" s="161">
        <v>0</v>
      </c>
      <c r="L2838">
        <v>232.512269</v>
      </c>
      <c r="R2838">
        <v>638.34031500000003</v>
      </c>
      <c r="S2838">
        <v>638.34031500000003</v>
      </c>
      <c r="T2838" s="194">
        <v>638.34031500000003</v>
      </c>
      <c r="U2838" t="s">
        <v>193</v>
      </c>
      <c r="V2838">
        <v>45567.337175925924</v>
      </c>
    </row>
    <row r="2839" spans="1:22" x14ac:dyDescent="0.3">
      <c r="A2839" t="s">
        <v>98</v>
      </c>
      <c r="B2839" t="s">
        <v>99</v>
      </c>
      <c r="C2839" t="s">
        <v>93</v>
      </c>
      <c r="D2839" s="29">
        <v>45789</v>
      </c>
      <c r="E2839" s="161">
        <v>0</v>
      </c>
      <c r="F2839" s="161">
        <v>0</v>
      </c>
      <c r="G2839" s="161">
        <v>0</v>
      </c>
      <c r="H2839" s="161">
        <v>0</v>
      </c>
      <c r="L2839">
        <v>21.843191999999998</v>
      </c>
      <c r="R2839">
        <v>271.06463100000002</v>
      </c>
      <c r="S2839">
        <v>271.06463100000002</v>
      </c>
      <c r="T2839" s="194">
        <v>271.06463100000002</v>
      </c>
      <c r="U2839" t="s">
        <v>193</v>
      </c>
      <c r="V2839">
        <v>45693.334247685183</v>
      </c>
    </row>
    <row r="2840" spans="1:22" x14ac:dyDescent="0.3">
      <c r="A2840" t="s">
        <v>98</v>
      </c>
      <c r="B2840" t="s">
        <v>99</v>
      </c>
      <c r="C2840" t="s">
        <v>88</v>
      </c>
      <c r="D2840" s="29">
        <v>45789</v>
      </c>
      <c r="E2840" s="161">
        <v>0</v>
      </c>
      <c r="F2840" s="161">
        <v>0</v>
      </c>
      <c r="G2840" s="161">
        <v>0</v>
      </c>
      <c r="H2840" s="161">
        <v>0</v>
      </c>
      <c r="L2840">
        <v>232.512269</v>
      </c>
      <c r="R2840">
        <v>638.34031500000003</v>
      </c>
      <c r="S2840">
        <v>638.34031500000003</v>
      </c>
      <c r="T2840" s="194">
        <v>638.34031500000003</v>
      </c>
      <c r="U2840" t="s">
        <v>193</v>
      </c>
      <c r="V2840">
        <v>45567.337164351855</v>
      </c>
    </row>
    <row r="2841" spans="1:22" x14ac:dyDescent="0.3">
      <c r="A2841" t="s">
        <v>98</v>
      </c>
      <c r="B2841" t="s">
        <v>99</v>
      </c>
      <c r="C2841" t="s">
        <v>93</v>
      </c>
      <c r="D2841" s="29">
        <v>45790</v>
      </c>
      <c r="E2841" s="161">
        <v>0</v>
      </c>
      <c r="F2841" s="161">
        <v>0</v>
      </c>
      <c r="G2841" s="161">
        <v>0</v>
      </c>
      <c r="H2841" s="161">
        <v>0</v>
      </c>
      <c r="L2841">
        <v>21.843191999999998</v>
      </c>
      <c r="R2841">
        <v>271.06463100000002</v>
      </c>
      <c r="S2841">
        <v>271.06463100000002</v>
      </c>
      <c r="T2841" s="194">
        <v>271.06463100000002</v>
      </c>
      <c r="U2841" t="s">
        <v>193</v>
      </c>
      <c r="V2841">
        <v>45693.333969907406</v>
      </c>
    </row>
    <row r="2842" spans="1:22" x14ac:dyDescent="0.3">
      <c r="A2842" t="s">
        <v>98</v>
      </c>
      <c r="B2842" t="s">
        <v>99</v>
      </c>
      <c r="C2842" t="s">
        <v>88</v>
      </c>
      <c r="D2842" s="29">
        <v>45790</v>
      </c>
      <c r="E2842" s="161">
        <v>0</v>
      </c>
      <c r="F2842" s="161">
        <v>0</v>
      </c>
      <c r="G2842" s="161">
        <v>0</v>
      </c>
      <c r="H2842" s="161">
        <v>0</v>
      </c>
      <c r="L2842">
        <v>232.512269</v>
      </c>
      <c r="R2842">
        <v>638.34031500000003</v>
      </c>
      <c r="S2842">
        <v>638.34031500000003</v>
      </c>
      <c r="T2842" s="194">
        <v>638.34031500000003</v>
      </c>
      <c r="U2842" t="s">
        <v>193</v>
      </c>
      <c r="V2842">
        <v>45567.337233796294</v>
      </c>
    </row>
    <row r="2843" spans="1:22" x14ac:dyDescent="0.3">
      <c r="A2843" t="s">
        <v>98</v>
      </c>
      <c r="B2843" t="s">
        <v>99</v>
      </c>
      <c r="C2843" t="s">
        <v>93</v>
      </c>
      <c r="D2843" s="29">
        <v>45791</v>
      </c>
      <c r="E2843" s="161">
        <v>0</v>
      </c>
      <c r="F2843" s="161">
        <v>0</v>
      </c>
      <c r="G2843" s="161">
        <v>0</v>
      </c>
      <c r="H2843" s="161">
        <v>0</v>
      </c>
      <c r="L2843">
        <v>21.843191999999998</v>
      </c>
      <c r="R2843">
        <v>271.06463100000002</v>
      </c>
      <c r="S2843">
        <v>271.06463100000002</v>
      </c>
      <c r="T2843" s="194">
        <v>271.06463100000002</v>
      </c>
      <c r="U2843" t="s">
        <v>193</v>
      </c>
      <c r="V2843">
        <v>45693.333715277775</v>
      </c>
    </row>
    <row r="2844" spans="1:22" x14ac:dyDescent="0.3">
      <c r="A2844" t="s">
        <v>98</v>
      </c>
      <c r="B2844" t="s">
        <v>99</v>
      </c>
      <c r="C2844" t="s">
        <v>88</v>
      </c>
      <c r="D2844" s="29">
        <v>45791</v>
      </c>
      <c r="E2844" s="161">
        <v>0</v>
      </c>
      <c r="F2844" s="161">
        <v>0</v>
      </c>
      <c r="G2844" s="161">
        <v>0</v>
      </c>
      <c r="H2844" s="161">
        <v>0</v>
      </c>
      <c r="L2844">
        <v>232.512269</v>
      </c>
      <c r="R2844">
        <v>638.34031500000003</v>
      </c>
      <c r="S2844">
        <v>638.34031500000003</v>
      </c>
      <c r="T2844" s="194">
        <v>638.34031500000003</v>
      </c>
      <c r="U2844" t="s">
        <v>193</v>
      </c>
      <c r="V2844">
        <v>45567.337152777778</v>
      </c>
    </row>
    <row r="2845" spans="1:22" x14ac:dyDescent="0.3">
      <c r="A2845" t="s">
        <v>98</v>
      </c>
      <c r="B2845" t="s">
        <v>99</v>
      </c>
      <c r="C2845" t="s">
        <v>93</v>
      </c>
      <c r="D2845" s="29">
        <v>45792</v>
      </c>
      <c r="E2845" s="161">
        <v>0</v>
      </c>
      <c r="F2845" s="161">
        <v>0</v>
      </c>
      <c r="G2845" s="161">
        <v>0</v>
      </c>
      <c r="H2845" s="161">
        <v>0</v>
      </c>
      <c r="L2845">
        <v>21.843191999999998</v>
      </c>
      <c r="R2845">
        <v>271.06463100000002</v>
      </c>
      <c r="S2845">
        <v>271.06463100000002</v>
      </c>
      <c r="T2845" s="194">
        <v>271.06463100000002</v>
      </c>
      <c r="U2845" t="s">
        <v>193</v>
      </c>
      <c r="V2845">
        <v>45693.333715277775</v>
      </c>
    </row>
    <row r="2846" spans="1:22" x14ac:dyDescent="0.3">
      <c r="A2846" t="s">
        <v>98</v>
      </c>
      <c r="B2846" t="s">
        <v>99</v>
      </c>
      <c r="C2846" t="s">
        <v>88</v>
      </c>
      <c r="D2846" s="29">
        <v>45792</v>
      </c>
      <c r="E2846" s="161">
        <v>0</v>
      </c>
      <c r="F2846" s="161">
        <v>0</v>
      </c>
      <c r="G2846" s="161">
        <v>0</v>
      </c>
      <c r="H2846" s="161">
        <v>0</v>
      </c>
      <c r="L2846">
        <v>232.512269</v>
      </c>
      <c r="R2846">
        <v>638.34031500000003</v>
      </c>
      <c r="S2846">
        <v>638.34031500000003</v>
      </c>
      <c r="T2846" s="194">
        <v>638.34031500000003</v>
      </c>
      <c r="U2846" t="s">
        <v>193</v>
      </c>
      <c r="V2846">
        <v>45567.337222222224</v>
      </c>
    </row>
    <row r="2847" spans="1:22" x14ac:dyDescent="0.3">
      <c r="A2847" t="s">
        <v>98</v>
      </c>
      <c r="B2847" t="s">
        <v>99</v>
      </c>
      <c r="C2847" t="s">
        <v>93</v>
      </c>
      <c r="D2847" s="29">
        <v>45793</v>
      </c>
      <c r="E2847" s="161">
        <v>0</v>
      </c>
      <c r="F2847" s="161">
        <v>0</v>
      </c>
      <c r="G2847" s="161">
        <v>0</v>
      </c>
      <c r="H2847" s="161">
        <v>0</v>
      </c>
      <c r="L2847">
        <v>21.843191999999998</v>
      </c>
      <c r="R2847">
        <v>271.06463100000002</v>
      </c>
      <c r="S2847">
        <v>271.06463100000002</v>
      </c>
      <c r="T2847" s="194">
        <v>271.06463100000002</v>
      </c>
      <c r="U2847" t="s">
        <v>193</v>
      </c>
      <c r="V2847">
        <v>45693.333483796298</v>
      </c>
    </row>
    <row r="2848" spans="1:22" x14ac:dyDescent="0.3">
      <c r="A2848" t="s">
        <v>98</v>
      </c>
      <c r="B2848" t="s">
        <v>99</v>
      </c>
      <c r="C2848" t="s">
        <v>88</v>
      </c>
      <c r="D2848" s="29">
        <v>45793</v>
      </c>
      <c r="E2848" s="161">
        <v>0</v>
      </c>
      <c r="F2848" s="161">
        <v>0</v>
      </c>
      <c r="G2848" s="161">
        <v>0</v>
      </c>
      <c r="H2848" s="161">
        <v>0</v>
      </c>
      <c r="L2848">
        <v>232.512269</v>
      </c>
      <c r="R2848">
        <v>638.34031500000003</v>
      </c>
      <c r="S2848">
        <v>638.34031500000003</v>
      </c>
      <c r="T2848" s="194">
        <v>638.34031500000003</v>
      </c>
      <c r="U2848" t="s">
        <v>193</v>
      </c>
      <c r="V2848">
        <v>45567.337418981479</v>
      </c>
    </row>
    <row r="2849" spans="1:22" x14ac:dyDescent="0.3">
      <c r="A2849" t="s">
        <v>98</v>
      </c>
      <c r="B2849" t="s">
        <v>99</v>
      </c>
      <c r="C2849" t="s">
        <v>93</v>
      </c>
      <c r="D2849" s="29">
        <v>45794</v>
      </c>
      <c r="E2849" s="161">
        <v>0</v>
      </c>
      <c r="F2849" s="161">
        <v>0</v>
      </c>
      <c r="G2849" s="161">
        <v>0</v>
      </c>
      <c r="H2849" s="161">
        <v>0</v>
      </c>
      <c r="L2849">
        <v>21.843191999999998</v>
      </c>
      <c r="R2849">
        <v>271.06463100000002</v>
      </c>
      <c r="S2849">
        <v>271.06463100000002</v>
      </c>
      <c r="T2849" s="194">
        <v>271.06463100000002</v>
      </c>
      <c r="U2849" t="s">
        <v>193</v>
      </c>
      <c r="V2849">
        <v>45693.333807870367</v>
      </c>
    </row>
    <row r="2850" spans="1:22" x14ac:dyDescent="0.3">
      <c r="A2850" t="s">
        <v>98</v>
      </c>
      <c r="B2850" t="s">
        <v>99</v>
      </c>
      <c r="C2850" t="s">
        <v>88</v>
      </c>
      <c r="D2850" s="29">
        <v>45794</v>
      </c>
      <c r="E2850" s="161">
        <v>0</v>
      </c>
      <c r="F2850" s="161">
        <v>0</v>
      </c>
      <c r="G2850" s="161">
        <v>0</v>
      </c>
      <c r="H2850" s="161">
        <v>0</v>
      </c>
      <c r="L2850">
        <v>232.512269</v>
      </c>
      <c r="R2850">
        <v>638.34031500000003</v>
      </c>
      <c r="S2850">
        <v>638.34031500000003</v>
      </c>
      <c r="T2850" s="194">
        <v>638.34031500000003</v>
      </c>
      <c r="U2850" t="s">
        <v>193</v>
      </c>
      <c r="V2850">
        <v>45567.337407407409</v>
      </c>
    </row>
    <row r="2851" spans="1:22" x14ac:dyDescent="0.3">
      <c r="A2851" t="s">
        <v>98</v>
      </c>
      <c r="B2851" t="s">
        <v>99</v>
      </c>
      <c r="C2851" t="s">
        <v>93</v>
      </c>
      <c r="D2851" s="29">
        <v>45795</v>
      </c>
      <c r="E2851" s="161">
        <v>0</v>
      </c>
      <c r="F2851" s="161">
        <v>0</v>
      </c>
      <c r="G2851" s="161">
        <v>0</v>
      </c>
      <c r="H2851" s="161">
        <v>0</v>
      </c>
      <c r="L2851">
        <v>21.843191999999998</v>
      </c>
      <c r="R2851">
        <v>271.06463100000002</v>
      </c>
      <c r="S2851">
        <v>271.06463100000002</v>
      </c>
      <c r="T2851" s="194">
        <v>271.06463100000002</v>
      </c>
      <c r="U2851" t="s">
        <v>193</v>
      </c>
      <c r="V2851">
        <v>45693.333749999998</v>
      </c>
    </row>
    <row r="2852" spans="1:22" x14ac:dyDescent="0.3">
      <c r="A2852" t="s">
        <v>98</v>
      </c>
      <c r="B2852" t="s">
        <v>99</v>
      </c>
      <c r="C2852" t="s">
        <v>88</v>
      </c>
      <c r="D2852" s="29">
        <v>45795</v>
      </c>
      <c r="E2852" s="161">
        <v>0</v>
      </c>
      <c r="F2852" s="161">
        <v>0</v>
      </c>
      <c r="G2852" s="161">
        <v>0</v>
      </c>
      <c r="H2852" s="161">
        <v>0</v>
      </c>
      <c r="L2852">
        <v>232.512269</v>
      </c>
      <c r="R2852">
        <v>638.34031500000003</v>
      </c>
      <c r="S2852">
        <v>638.34031500000003</v>
      </c>
      <c r="T2852" s="194">
        <v>638.34031500000003</v>
      </c>
      <c r="U2852" t="s">
        <v>193</v>
      </c>
      <c r="V2852">
        <v>45567.337280092594</v>
      </c>
    </row>
    <row r="2853" spans="1:22" x14ac:dyDescent="0.3">
      <c r="A2853" t="s">
        <v>98</v>
      </c>
      <c r="B2853" t="s">
        <v>99</v>
      </c>
      <c r="C2853" t="s">
        <v>93</v>
      </c>
      <c r="D2853" s="29">
        <v>45796</v>
      </c>
      <c r="E2853" s="161">
        <v>1</v>
      </c>
      <c r="F2853" s="161">
        <v>1</v>
      </c>
      <c r="G2853" s="161">
        <v>1</v>
      </c>
      <c r="H2853" s="161">
        <v>1</v>
      </c>
      <c r="J2853">
        <v>0</v>
      </c>
      <c r="K2853">
        <v>0</v>
      </c>
      <c r="L2853">
        <v>21.843191999999998</v>
      </c>
      <c r="R2853">
        <v>271.06463100000002</v>
      </c>
      <c r="S2853">
        <v>0</v>
      </c>
      <c r="T2853" s="194">
        <v>0</v>
      </c>
      <c r="U2853" t="s">
        <v>193</v>
      </c>
      <c r="V2853">
        <v>45693.333703703705</v>
      </c>
    </row>
    <row r="2854" spans="1:22" x14ac:dyDescent="0.3">
      <c r="A2854" t="s">
        <v>98</v>
      </c>
      <c r="B2854" t="s">
        <v>99</v>
      </c>
      <c r="C2854" t="s">
        <v>88</v>
      </c>
      <c r="D2854" s="29">
        <v>45796</v>
      </c>
      <c r="E2854" s="161">
        <v>0</v>
      </c>
      <c r="F2854" s="161">
        <v>0</v>
      </c>
      <c r="G2854" s="161">
        <v>0</v>
      </c>
      <c r="H2854" s="161">
        <v>0</v>
      </c>
      <c r="L2854">
        <v>232.512269</v>
      </c>
      <c r="R2854">
        <v>638.34031500000003</v>
      </c>
      <c r="S2854">
        <v>638.34031500000003</v>
      </c>
      <c r="T2854" s="194">
        <v>638.34031500000003</v>
      </c>
      <c r="U2854" t="s">
        <v>193</v>
      </c>
      <c r="V2854">
        <v>45567.33734953704</v>
      </c>
    </row>
    <row r="2855" spans="1:22" x14ac:dyDescent="0.3">
      <c r="A2855" t="s">
        <v>98</v>
      </c>
      <c r="B2855" t="s">
        <v>99</v>
      </c>
      <c r="C2855" t="s">
        <v>93</v>
      </c>
      <c r="D2855" s="29">
        <v>45797</v>
      </c>
      <c r="E2855" s="161">
        <v>1</v>
      </c>
      <c r="F2855" s="161">
        <v>1</v>
      </c>
      <c r="G2855" s="161">
        <v>1</v>
      </c>
      <c r="H2855" s="161">
        <v>1</v>
      </c>
      <c r="J2855">
        <v>0</v>
      </c>
      <c r="K2855">
        <v>0</v>
      </c>
      <c r="L2855">
        <v>21.843191999999998</v>
      </c>
      <c r="R2855">
        <v>271.06463100000002</v>
      </c>
      <c r="S2855">
        <v>0</v>
      </c>
      <c r="T2855" s="194">
        <v>0</v>
      </c>
      <c r="U2855" t="s">
        <v>193</v>
      </c>
      <c r="V2855">
        <v>45693.333865740744</v>
      </c>
    </row>
    <row r="2856" spans="1:22" x14ac:dyDescent="0.3">
      <c r="A2856" t="s">
        <v>98</v>
      </c>
      <c r="B2856" t="s">
        <v>99</v>
      </c>
      <c r="C2856" t="s">
        <v>88</v>
      </c>
      <c r="D2856" s="29">
        <v>45797</v>
      </c>
      <c r="E2856" s="161">
        <v>0</v>
      </c>
      <c r="F2856" s="161">
        <v>0</v>
      </c>
      <c r="G2856" s="161">
        <v>0</v>
      </c>
      <c r="H2856" s="161">
        <v>0</v>
      </c>
      <c r="L2856">
        <v>232.512269</v>
      </c>
      <c r="R2856">
        <v>638.34031500000003</v>
      </c>
      <c r="S2856">
        <v>638.34031500000003</v>
      </c>
      <c r="T2856" s="194">
        <v>638.34031500000003</v>
      </c>
      <c r="U2856" t="s">
        <v>193</v>
      </c>
      <c r="V2856">
        <v>45567.337430555555</v>
      </c>
    </row>
    <row r="2857" spans="1:22" x14ac:dyDescent="0.3">
      <c r="A2857" t="s">
        <v>98</v>
      </c>
      <c r="B2857" t="s">
        <v>99</v>
      </c>
      <c r="C2857" t="s">
        <v>93</v>
      </c>
      <c r="D2857" s="29">
        <v>45798</v>
      </c>
      <c r="E2857" s="161">
        <v>1</v>
      </c>
      <c r="F2857" s="161">
        <v>1</v>
      </c>
      <c r="G2857" s="161">
        <v>1</v>
      </c>
      <c r="H2857" s="161">
        <v>1</v>
      </c>
      <c r="J2857">
        <v>0</v>
      </c>
      <c r="K2857">
        <v>0</v>
      </c>
      <c r="L2857">
        <v>21.843191999999998</v>
      </c>
      <c r="R2857">
        <v>271.06463100000002</v>
      </c>
      <c r="S2857">
        <v>0</v>
      </c>
      <c r="T2857" s="194">
        <v>0</v>
      </c>
      <c r="U2857" t="s">
        <v>193</v>
      </c>
      <c r="V2857">
        <v>45693.334120370368</v>
      </c>
    </row>
    <row r="2858" spans="1:22" x14ac:dyDescent="0.3">
      <c r="A2858" t="s">
        <v>98</v>
      </c>
      <c r="B2858" t="s">
        <v>99</v>
      </c>
      <c r="C2858" t="s">
        <v>88</v>
      </c>
      <c r="D2858" s="29">
        <v>45798</v>
      </c>
      <c r="E2858" s="161">
        <v>0</v>
      </c>
      <c r="F2858" s="161">
        <v>0</v>
      </c>
      <c r="G2858" s="161">
        <v>0</v>
      </c>
      <c r="H2858" s="161">
        <v>0</v>
      </c>
      <c r="L2858">
        <v>232.512269</v>
      </c>
      <c r="R2858">
        <v>638.34031500000003</v>
      </c>
      <c r="S2858">
        <v>638.34031500000003</v>
      </c>
      <c r="T2858" s="194">
        <v>638.34031500000003</v>
      </c>
      <c r="U2858" t="s">
        <v>193</v>
      </c>
      <c r="V2858">
        <v>45567.337407407409</v>
      </c>
    </row>
    <row r="2859" spans="1:22" x14ac:dyDescent="0.3">
      <c r="A2859" t="s">
        <v>98</v>
      </c>
      <c r="B2859" t="s">
        <v>99</v>
      </c>
      <c r="C2859" t="s">
        <v>93</v>
      </c>
      <c r="D2859" s="29">
        <v>45799</v>
      </c>
      <c r="E2859" s="161">
        <v>1</v>
      </c>
      <c r="F2859" s="161">
        <v>1</v>
      </c>
      <c r="G2859" s="161">
        <v>1</v>
      </c>
      <c r="H2859" s="161">
        <v>1</v>
      </c>
      <c r="J2859">
        <v>0</v>
      </c>
      <c r="K2859">
        <v>0</v>
      </c>
      <c r="L2859">
        <v>21.843191999999998</v>
      </c>
      <c r="R2859">
        <v>271.06463100000002</v>
      </c>
      <c r="S2859">
        <v>0</v>
      </c>
      <c r="T2859" s="194">
        <v>0</v>
      </c>
      <c r="U2859" t="s">
        <v>193</v>
      </c>
      <c r="V2859">
        <v>45693.334108796298</v>
      </c>
    </row>
    <row r="2860" spans="1:22" x14ac:dyDescent="0.3">
      <c r="A2860" t="s">
        <v>98</v>
      </c>
      <c r="B2860" t="s">
        <v>99</v>
      </c>
      <c r="C2860" t="s">
        <v>88</v>
      </c>
      <c r="D2860" s="29">
        <v>45799</v>
      </c>
      <c r="E2860" s="161">
        <v>0</v>
      </c>
      <c r="F2860" s="161">
        <v>0</v>
      </c>
      <c r="G2860" s="161">
        <v>0</v>
      </c>
      <c r="H2860" s="161">
        <v>0</v>
      </c>
      <c r="L2860">
        <v>232.512269</v>
      </c>
      <c r="R2860">
        <v>638.34031500000003</v>
      </c>
      <c r="S2860">
        <v>638.34031500000003</v>
      </c>
      <c r="T2860" s="194">
        <v>638.34031500000003</v>
      </c>
      <c r="U2860" t="s">
        <v>193</v>
      </c>
      <c r="V2860">
        <v>45567.337418981479</v>
      </c>
    </row>
    <row r="2861" spans="1:22" x14ac:dyDescent="0.3">
      <c r="A2861" t="s">
        <v>98</v>
      </c>
      <c r="B2861" t="s">
        <v>99</v>
      </c>
      <c r="C2861" t="s">
        <v>93</v>
      </c>
      <c r="D2861" s="29">
        <v>45800</v>
      </c>
      <c r="E2861" s="161">
        <v>1</v>
      </c>
      <c r="F2861" s="161">
        <v>1</v>
      </c>
      <c r="G2861" s="161">
        <v>1</v>
      </c>
      <c r="H2861" s="161">
        <v>1</v>
      </c>
      <c r="J2861">
        <v>0</v>
      </c>
      <c r="K2861">
        <v>0</v>
      </c>
      <c r="L2861">
        <v>21.843191999999998</v>
      </c>
      <c r="R2861">
        <v>271.06463100000002</v>
      </c>
      <c r="S2861">
        <v>0</v>
      </c>
      <c r="T2861" s="194">
        <v>0</v>
      </c>
      <c r="U2861" t="s">
        <v>193</v>
      </c>
      <c r="V2861">
        <v>45693.334189814814</v>
      </c>
    </row>
    <row r="2862" spans="1:22" x14ac:dyDescent="0.3">
      <c r="A2862" t="s">
        <v>98</v>
      </c>
      <c r="B2862" t="s">
        <v>99</v>
      </c>
      <c r="C2862" t="s">
        <v>88</v>
      </c>
      <c r="D2862" s="29">
        <v>45800</v>
      </c>
      <c r="E2862" s="161">
        <v>0</v>
      </c>
      <c r="F2862" s="161">
        <v>0</v>
      </c>
      <c r="G2862" s="161">
        <v>0</v>
      </c>
      <c r="H2862" s="161">
        <v>0</v>
      </c>
      <c r="L2862">
        <v>232.512269</v>
      </c>
      <c r="R2862">
        <v>638.34031500000003</v>
      </c>
      <c r="S2862">
        <v>638.34031500000003</v>
      </c>
      <c r="T2862" s="194">
        <v>638.34031500000003</v>
      </c>
      <c r="U2862" t="s">
        <v>193</v>
      </c>
      <c r="V2862">
        <v>45567.337222222224</v>
      </c>
    </row>
    <row r="2863" spans="1:22" x14ac:dyDescent="0.3">
      <c r="A2863" t="s">
        <v>98</v>
      </c>
      <c r="B2863" t="s">
        <v>99</v>
      </c>
      <c r="C2863" t="s">
        <v>93</v>
      </c>
      <c r="D2863" s="29">
        <v>45801</v>
      </c>
      <c r="E2863" s="161">
        <v>0</v>
      </c>
      <c r="F2863" s="161">
        <v>0</v>
      </c>
      <c r="G2863" s="161">
        <v>0</v>
      </c>
      <c r="H2863" s="161">
        <v>0</v>
      </c>
      <c r="L2863">
        <v>21.843191999999998</v>
      </c>
      <c r="R2863">
        <v>271.06463100000002</v>
      </c>
      <c r="S2863">
        <v>271.06463100000002</v>
      </c>
      <c r="T2863" s="194">
        <v>271.06463100000002</v>
      </c>
      <c r="U2863" t="s">
        <v>193</v>
      </c>
      <c r="V2863">
        <v>45693.33384259259</v>
      </c>
    </row>
    <row r="2864" spans="1:22" x14ac:dyDescent="0.3">
      <c r="A2864" t="s">
        <v>98</v>
      </c>
      <c r="B2864" t="s">
        <v>99</v>
      </c>
      <c r="C2864" t="s">
        <v>88</v>
      </c>
      <c r="D2864" s="29">
        <v>45801</v>
      </c>
      <c r="E2864" s="161">
        <v>0</v>
      </c>
      <c r="F2864" s="161">
        <v>0</v>
      </c>
      <c r="G2864" s="161">
        <v>0</v>
      </c>
      <c r="H2864" s="161">
        <v>0</v>
      </c>
      <c r="L2864">
        <v>232.512269</v>
      </c>
      <c r="R2864">
        <v>638.34031500000003</v>
      </c>
      <c r="S2864">
        <v>638.34031500000003</v>
      </c>
      <c r="T2864" s="194">
        <v>638.34031500000003</v>
      </c>
      <c r="U2864" t="s">
        <v>193</v>
      </c>
      <c r="V2864">
        <v>45567.337164351855</v>
      </c>
    </row>
    <row r="2865" spans="1:22" x14ac:dyDescent="0.3">
      <c r="A2865" t="s">
        <v>98</v>
      </c>
      <c r="B2865" t="s">
        <v>99</v>
      </c>
      <c r="C2865" t="s">
        <v>93</v>
      </c>
      <c r="D2865" s="29">
        <v>45802</v>
      </c>
      <c r="E2865" s="161">
        <v>0</v>
      </c>
      <c r="F2865" s="161">
        <v>0</v>
      </c>
      <c r="G2865" s="161">
        <v>0</v>
      </c>
      <c r="H2865" s="161">
        <v>0</v>
      </c>
      <c r="L2865">
        <v>21.843191999999998</v>
      </c>
      <c r="R2865">
        <v>271.06463100000002</v>
      </c>
      <c r="S2865">
        <v>271.06463100000002</v>
      </c>
      <c r="T2865" s="194">
        <v>271.06463100000002</v>
      </c>
      <c r="U2865" t="s">
        <v>193</v>
      </c>
      <c r="V2865">
        <v>45693.334131944444</v>
      </c>
    </row>
    <row r="2866" spans="1:22" x14ac:dyDescent="0.3">
      <c r="A2866" t="s">
        <v>98</v>
      </c>
      <c r="B2866" t="s">
        <v>99</v>
      </c>
      <c r="C2866" t="s">
        <v>88</v>
      </c>
      <c r="D2866" s="29">
        <v>45802</v>
      </c>
      <c r="E2866" s="161">
        <v>0</v>
      </c>
      <c r="F2866" s="161">
        <v>0</v>
      </c>
      <c r="G2866" s="161">
        <v>0</v>
      </c>
      <c r="H2866" s="161">
        <v>0</v>
      </c>
      <c r="L2866">
        <v>232.512269</v>
      </c>
      <c r="R2866">
        <v>638.34031500000003</v>
      </c>
      <c r="S2866">
        <v>638.34031500000003</v>
      </c>
      <c r="T2866" s="194">
        <v>638.34031500000003</v>
      </c>
      <c r="U2866" t="s">
        <v>193</v>
      </c>
      <c r="V2866">
        <v>45567.337280092594</v>
      </c>
    </row>
    <row r="2867" spans="1:22" x14ac:dyDescent="0.3">
      <c r="A2867" t="s">
        <v>98</v>
      </c>
      <c r="B2867" t="s">
        <v>99</v>
      </c>
      <c r="C2867" t="s">
        <v>93</v>
      </c>
      <c r="D2867" s="29">
        <v>45803</v>
      </c>
      <c r="E2867" s="161">
        <v>0</v>
      </c>
      <c r="F2867" s="161">
        <v>0</v>
      </c>
      <c r="G2867" s="161">
        <v>0</v>
      </c>
      <c r="H2867" s="161">
        <v>0</v>
      </c>
      <c r="L2867">
        <v>21.843191999999998</v>
      </c>
      <c r="R2867">
        <v>271.06463100000002</v>
      </c>
      <c r="S2867">
        <v>271.06463100000002</v>
      </c>
      <c r="T2867" s="194">
        <v>271.06463100000002</v>
      </c>
      <c r="U2867" t="s">
        <v>193</v>
      </c>
      <c r="V2867">
        <v>45693.333773148152</v>
      </c>
    </row>
    <row r="2868" spans="1:22" x14ac:dyDescent="0.3">
      <c r="A2868" t="s">
        <v>98</v>
      </c>
      <c r="B2868" t="s">
        <v>99</v>
      </c>
      <c r="C2868" t="s">
        <v>88</v>
      </c>
      <c r="D2868" s="29">
        <v>45803</v>
      </c>
      <c r="E2868" s="161">
        <v>0</v>
      </c>
      <c r="F2868" s="161">
        <v>0</v>
      </c>
      <c r="G2868" s="161">
        <v>0</v>
      </c>
      <c r="H2868" s="161">
        <v>0</v>
      </c>
      <c r="L2868">
        <v>232.512269</v>
      </c>
      <c r="R2868">
        <v>638.34031500000003</v>
      </c>
      <c r="S2868">
        <v>638.34031500000003</v>
      </c>
      <c r="T2868" s="194">
        <v>638.34031500000003</v>
      </c>
      <c r="U2868" t="s">
        <v>193</v>
      </c>
      <c r="V2868">
        <v>45567.337210648147</v>
      </c>
    </row>
    <row r="2869" spans="1:22" x14ac:dyDescent="0.3">
      <c r="A2869" t="s">
        <v>98</v>
      </c>
      <c r="B2869" t="s">
        <v>99</v>
      </c>
      <c r="C2869" t="s">
        <v>93</v>
      </c>
      <c r="D2869" s="29">
        <v>45804</v>
      </c>
      <c r="E2869" s="161">
        <v>0</v>
      </c>
      <c r="F2869" s="161">
        <v>0</v>
      </c>
      <c r="G2869" s="161">
        <v>0</v>
      </c>
      <c r="H2869" s="161">
        <v>0</v>
      </c>
      <c r="L2869">
        <v>21.843191999999998</v>
      </c>
      <c r="R2869">
        <v>271.06463100000002</v>
      </c>
      <c r="S2869">
        <v>271.06463100000002</v>
      </c>
      <c r="T2869" s="194">
        <v>271.06463100000002</v>
      </c>
      <c r="U2869" t="s">
        <v>193</v>
      </c>
      <c r="V2869">
        <v>45693.334247685183</v>
      </c>
    </row>
    <row r="2870" spans="1:22" x14ac:dyDescent="0.3">
      <c r="A2870" t="s">
        <v>98</v>
      </c>
      <c r="B2870" t="s">
        <v>99</v>
      </c>
      <c r="C2870" t="s">
        <v>88</v>
      </c>
      <c r="D2870" s="29">
        <v>45804</v>
      </c>
      <c r="E2870" s="161">
        <v>0</v>
      </c>
      <c r="F2870" s="161">
        <v>0</v>
      </c>
      <c r="G2870" s="161">
        <v>0</v>
      </c>
      <c r="H2870" s="161">
        <v>0</v>
      </c>
      <c r="L2870">
        <v>232.512269</v>
      </c>
      <c r="R2870">
        <v>638.34031500000003</v>
      </c>
      <c r="S2870">
        <v>638.34031500000003</v>
      </c>
      <c r="T2870" s="194">
        <v>638.34031500000003</v>
      </c>
      <c r="U2870" t="s">
        <v>193</v>
      </c>
      <c r="V2870">
        <v>45567.337361111109</v>
      </c>
    </row>
    <row r="2871" spans="1:22" x14ac:dyDescent="0.3">
      <c r="A2871" t="s">
        <v>98</v>
      </c>
      <c r="B2871" t="s">
        <v>99</v>
      </c>
      <c r="C2871" t="s">
        <v>93</v>
      </c>
      <c r="D2871" s="29">
        <v>45805</v>
      </c>
      <c r="E2871" s="161">
        <v>0</v>
      </c>
      <c r="F2871" s="161">
        <v>0</v>
      </c>
      <c r="G2871" s="161">
        <v>0</v>
      </c>
      <c r="H2871" s="161">
        <v>0</v>
      </c>
      <c r="L2871">
        <v>21.843191999999998</v>
      </c>
      <c r="R2871">
        <v>271.06463100000002</v>
      </c>
      <c r="S2871">
        <v>271.06463100000002</v>
      </c>
      <c r="T2871" s="194">
        <v>271.06463100000002</v>
      </c>
      <c r="U2871" t="s">
        <v>193</v>
      </c>
      <c r="V2871">
        <v>45693.334189814814</v>
      </c>
    </row>
    <row r="2872" spans="1:22" x14ac:dyDescent="0.3">
      <c r="A2872" t="s">
        <v>98</v>
      </c>
      <c r="B2872" t="s">
        <v>99</v>
      </c>
      <c r="C2872" t="s">
        <v>88</v>
      </c>
      <c r="D2872" s="29">
        <v>45805</v>
      </c>
      <c r="E2872" s="161">
        <v>0</v>
      </c>
      <c r="F2872" s="161">
        <v>0</v>
      </c>
      <c r="G2872" s="161">
        <v>0</v>
      </c>
      <c r="H2872" s="161">
        <v>0</v>
      </c>
      <c r="L2872">
        <v>232.512269</v>
      </c>
      <c r="R2872">
        <v>638.34031500000003</v>
      </c>
      <c r="S2872">
        <v>638.34031500000003</v>
      </c>
      <c r="T2872" s="194">
        <v>638.34031500000003</v>
      </c>
      <c r="U2872" t="s">
        <v>193</v>
      </c>
      <c r="V2872">
        <v>45567.337280092594</v>
      </c>
    </row>
    <row r="2873" spans="1:22" x14ac:dyDescent="0.3">
      <c r="A2873" t="s">
        <v>98</v>
      </c>
      <c r="B2873" t="s">
        <v>99</v>
      </c>
      <c r="C2873" t="s">
        <v>93</v>
      </c>
      <c r="D2873" s="29">
        <v>45806</v>
      </c>
      <c r="E2873" s="161">
        <v>0</v>
      </c>
      <c r="F2873" s="161">
        <v>0</v>
      </c>
      <c r="G2873" s="161">
        <v>0</v>
      </c>
      <c r="H2873" s="161">
        <v>0</v>
      </c>
      <c r="L2873">
        <v>21.843191999999998</v>
      </c>
      <c r="R2873">
        <v>271.06463100000002</v>
      </c>
      <c r="S2873">
        <v>271.06463100000002</v>
      </c>
      <c r="T2873" s="194">
        <v>271.06463100000002</v>
      </c>
      <c r="U2873" t="s">
        <v>193</v>
      </c>
      <c r="V2873">
        <v>45693.334236111114</v>
      </c>
    </row>
    <row r="2874" spans="1:22" x14ac:dyDescent="0.3">
      <c r="A2874" t="s">
        <v>98</v>
      </c>
      <c r="B2874" t="s">
        <v>99</v>
      </c>
      <c r="C2874" t="s">
        <v>88</v>
      </c>
      <c r="D2874" s="29">
        <v>45806</v>
      </c>
      <c r="E2874" s="161">
        <v>0</v>
      </c>
      <c r="F2874" s="161">
        <v>0</v>
      </c>
      <c r="G2874" s="161">
        <v>0</v>
      </c>
      <c r="H2874" s="161">
        <v>0</v>
      </c>
      <c r="L2874">
        <v>232.512269</v>
      </c>
      <c r="R2874">
        <v>638.34031500000003</v>
      </c>
      <c r="S2874">
        <v>638.34031500000003</v>
      </c>
      <c r="T2874" s="194">
        <v>638.34031500000003</v>
      </c>
      <c r="U2874" t="s">
        <v>193</v>
      </c>
      <c r="V2874">
        <v>45567.337256944447</v>
      </c>
    </row>
    <row r="2875" spans="1:22" x14ac:dyDescent="0.3">
      <c r="A2875" t="s">
        <v>98</v>
      </c>
      <c r="B2875" t="s">
        <v>99</v>
      </c>
      <c r="C2875" t="s">
        <v>93</v>
      </c>
      <c r="D2875" s="29">
        <v>45807</v>
      </c>
      <c r="E2875" s="161">
        <v>0</v>
      </c>
      <c r="F2875" s="161">
        <v>0</v>
      </c>
      <c r="G2875" s="161">
        <v>0</v>
      </c>
      <c r="H2875" s="161">
        <v>0</v>
      </c>
      <c r="L2875">
        <v>21.843191999999998</v>
      </c>
      <c r="R2875">
        <v>271.06463100000002</v>
      </c>
      <c r="S2875">
        <v>271.06463100000002</v>
      </c>
      <c r="T2875" s="194">
        <v>271.06463100000002</v>
      </c>
      <c r="U2875" t="s">
        <v>193</v>
      </c>
      <c r="V2875">
        <v>45693.333912037036</v>
      </c>
    </row>
    <row r="2876" spans="1:22" x14ac:dyDescent="0.3">
      <c r="A2876" t="s">
        <v>98</v>
      </c>
      <c r="B2876" t="s">
        <v>99</v>
      </c>
      <c r="C2876" t="s">
        <v>88</v>
      </c>
      <c r="D2876" s="29">
        <v>45807</v>
      </c>
      <c r="E2876" s="161">
        <v>0</v>
      </c>
      <c r="F2876" s="161">
        <v>0</v>
      </c>
      <c r="G2876" s="161">
        <v>0</v>
      </c>
      <c r="H2876" s="161">
        <v>0</v>
      </c>
      <c r="L2876">
        <v>232.512269</v>
      </c>
      <c r="R2876">
        <v>638.34031500000003</v>
      </c>
      <c r="S2876">
        <v>638.34031500000003</v>
      </c>
      <c r="T2876" s="194">
        <v>638.34031500000003</v>
      </c>
      <c r="U2876" t="s">
        <v>193</v>
      </c>
      <c r="V2876">
        <v>45567.33730324074</v>
      </c>
    </row>
    <row r="2877" spans="1:22" x14ac:dyDescent="0.3">
      <c r="A2877" t="s">
        <v>98</v>
      </c>
      <c r="B2877" t="s">
        <v>99</v>
      </c>
      <c r="C2877" t="s">
        <v>93</v>
      </c>
      <c r="D2877" s="29">
        <v>45808</v>
      </c>
      <c r="E2877" s="161">
        <v>0</v>
      </c>
      <c r="F2877" s="161">
        <v>0</v>
      </c>
      <c r="G2877" s="161">
        <v>0</v>
      </c>
      <c r="H2877" s="161">
        <v>0</v>
      </c>
      <c r="L2877">
        <v>21.843191999999998</v>
      </c>
      <c r="R2877">
        <v>271.06463100000002</v>
      </c>
      <c r="S2877">
        <v>271.06463100000002</v>
      </c>
      <c r="T2877" s="194">
        <v>271.06463100000002</v>
      </c>
      <c r="U2877" t="s">
        <v>193</v>
      </c>
      <c r="V2877">
        <v>45693.334247685183</v>
      </c>
    </row>
    <row r="2878" spans="1:22" x14ac:dyDescent="0.3">
      <c r="A2878" t="s">
        <v>98</v>
      </c>
      <c r="B2878" t="s">
        <v>99</v>
      </c>
      <c r="C2878" t="s">
        <v>88</v>
      </c>
      <c r="D2878" s="29">
        <v>45808</v>
      </c>
      <c r="E2878" s="161">
        <v>0</v>
      </c>
      <c r="F2878" s="161">
        <v>0</v>
      </c>
      <c r="G2878" s="161">
        <v>0</v>
      </c>
      <c r="H2878" s="161">
        <v>0</v>
      </c>
      <c r="L2878">
        <v>232.512269</v>
      </c>
      <c r="R2878">
        <v>638.34031500000003</v>
      </c>
      <c r="S2878">
        <v>638.34031500000003</v>
      </c>
      <c r="T2878" s="194">
        <v>638.34031500000003</v>
      </c>
      <c r="U2878" t="s">
        <v>193</v>
      </c>
      <c r="V2878">
        <v>45567.337361111109</v>
      </c>
    </row>
    <row r="2879" spans="1:22" x14ac:dyDescent="0.3">
      <c r="A2879" t="s">
        <v>98</v>
      </c>
      <c r="B2879" t="s">
        <v>99</v>
      </c>
      <c r="C2879" t="s">
        <v>93</v>
      </c>
      <c r="D2879" s="29">
        <v>45809</v>
      </c>
      <c r="E2879" s="161">
        <v>0</v>
      </c>
      <c r="F2879" s="161">
        <v>0</v>
      </c>
      <c r="G2879" s="161">
        <v>0</v>
      </c>
      <c r="H2879" s="161">
        <v>0</v>
      </c>
      <c r="L2879">
        <v>21.843191999999998</v>
      </c>
      <c r="R2879">
        <v>271.06463100000002</v>
      </c>
      <c r="S2879">
        <v>271.06463100000002</v>
      </c>
      <c r="T2879" s="194">
        <v>271.06463100000002</v>
      </c>
      <c r="U2879" t="s">
        <v>193</v>
      </c>
      <c r="V2879">
        <v>45693.334189814814</v>
      </c>
    </row>
    <row r="2880" spans="1:22" x14ac:dyDescent="0.3">
      <c r="A2880" t="s">
        <v>98</v>
      </c>
      <c r="B2880" t="s">
        <v>99</v>
      </c>
      <c r="C2880" t="s">
        <v>88</v>
      </c>
      <c r="D2880" s="29">
        <v>45809</v>
      </c>
      <c r="E2880" s="161">
        <v>0</v>
      </c>
      <c r="F2880" s="161">
        <v>0</v>
      </c>
      <c r="G2880" s="161">
        <v>0</v>
      </c>
      <c r="H2880" s="161">
        <v>0</v>
      </c>
      <c r="L2880">
        <v>232.512269</v>
      </c>
      <c r="R2880">
        <v>638.34031500000003</v>
      </c>
      <c r="S2880">
        <v>638.34031500000003</v>
      </c>
      <c r="T2880" s="194">
        <v>638.34031500000003</v>
      </c>
      <c r="U2880" t="s">
        <v>193</v>
      </c>
      <c r="V2880">
        <v>45567.337233796294</v>
      </c>
    </row>
    <row r="2881" spans="1:22" x14ac:dyDescent="0.3">
      <c r="A2881" t="s">
        <v>98</v>
      </c>
      <c r="B2881" t="s">
        <v>99</v>
      </c>
      <c r="C2881" t="s">
        <v>93</v>
      </c>
      <c r="D2881" s="29">
        <v>45810</v>
      </c>
      <c r="E2881" s="161">
        <v>0</v>
      </c>
      <c r="F2881" s="161">
        <v>0</v>
      </c>
      <c r="G2881" s="161">
        <v>0</v>
      </c>
      <c r="H2881" s="161">
        <v>0</v>
      </c>
      <c r="L2881">
        <v>21.843191999999998</v>
      </c>
      <c r="R2881">
        <v>271.06463100000002</v>
      </c>
      <c r="S2881">
        <v>271.06463100000002</v>
      </c>
      <c r="T2881" s="194">
        <v>271.06463100000002</v>
      </c>
      <c r="U2881" t="s">
        <v>193</v>
      </c>
      <c r="V2881">
        <v>45693.333981481483</v>
      </c>
    </row>
    <row r="2882" spans="1:22" x14ac:dyDescent="0.3">
      <c r="A2882" t="s">
        <v>98</v>
      </c>
      <c r="B2882" t="s">
        <v>99</v>
      </c>
      <c r="C2882" t="s">
        <v>88</v>
      </c>
      <c r="D2882" s="29">
        <v>45810</v>
      </c>
      <c r="E2882" s="161">
        <v>0</v>
      </c>
      <c r="F2882" s="161">
        <v>0</v>
      </c>
      <c r="G2882" s="161">
        <v>0</v>
      </c>
      <c r="H2882" s="161">
        <v>0</v>
      </c>
      <c r="L2882">
        <v>232.512269</v>
      </c>
      <c r="R2882">
        <v>638.34031500000003</v>
      </c>
      <c r="S2882">
        <v>638.34031500000003</v>
      </c>
      <c r="T2882" s="194">
        <v>638.34031500000003</v>
      </c>
      <c r="U2882" t="s">
        <v>193</v>
      </c>
      <c r="V2882">
        <v>45567.337268518517</v>
      </c>
    </row>
    <row r="2883" spans="1:22" x14ac:dyDescent="0.3">
      <c r="A2883" t="s">
        <v>98</v>
      </c>
      <c r="B2883" t="s">
        <v>99</v>
      </c>
      <c r="C2883" t="s">
        <v>93</v>
      </c>
      <c r="D2883" s="29">
        <v>45811</v>
      </c>
      <c r="E2883" s="161">
        <v>0</v>
      </c>
      <c r="F2883" s="161">
        <v>0</v>
      </c>
      <c r="G2883" s="161">
        <v>0</v>
      </c>
      <c r="H2883" s="161">
        <v>0</v>
      </c>
      <c r="L2883">
        <v>21.843191999999998</v>
      </c>
      <c r="R2883">
        <v>271.06463100000002</v>
      </c>
      <c r="S2883">
        <v>271.06463100000002</v>
      </c>
      <c r="T2883" s="194">
        <v>271.06463100000002</v>
      </c>
      <c r="U2883" t="s">
        <v>193</v>
      </c>
      <c r="V2883">
        <v>45693.333865740744</v>
      </c>
    </row>
    <row r="2884" spans="1:22" x14ac:dyDescent="0.3">
      <c r="A2884" t="s">
        <v>98</v>
      </c>
      <c r="B2884" t="s">
        <v>99</v>
      </c>
      <c r="C2884" t="s">
        <v>88</v>
      </c>
      <c r="D2884" s="29">
        <v>45811</v>
      </c>
      <c r="E2884" s="161">
        <v>0</v>
      </c>
      <c r="F2884" s="161">
        <v>0</v>
      </c>
      <c r="G2884" s="161">
        <v>0</v>
      </c>
      <c r="H2884" s="161">
        <v>0</v>
      </c>
      <c r="L2884">
        <v>232.512269</v>
      </c>
      <c r="R2884">
        <v>638.34031500000003</v>
      </c>
      <c r="S2884">
        <v>638.34031500000003</v>
      </c>
      <c r="T2884" s="194">
        <v>638.34031500000003</v>
      </c>
      <c r="U2884" t="s">
        <v>193</v>
      </c>
      <c r="V2884">
        <v>45567.337314814817</v>
      </c>
    </row>
    <row r="2885" spans="1:22" x14ac:dyDescent="0.3">
      <c r="A2885" t="s">
        <v>98</v>
      </c>
      <c r="B2885" t="s">
        <v>99</v>
      </c>
      <c r="C2885" t="s">
        <v>93</v>
      </c>
      <c r="D2885" s="29">
        <v>45812</v>
      </c>
      <c r="E2885" s="161">
        <v>0</v>
      </c>
      <c r="F2885" s="161">
        <v>0</v>
      </c>
      <c r="G2885" s="161">
        <v>0</v>
      </c>
      <c r="H2885" s="161">
        <v>0</v>
      </c>
      <c r="L2885">
        <v>21.843191999999998</v>
      </c>
      <c r="R2885">
        <v>271.06463100000002</v>
      </c>
      <c r="S2885">
        <v>271.06463100000002</v>
      </c>
      <c r="T2885" s="194">
        <v>271.06463100000002</v>
      </c>
      <c r="U2885" t="s">
        <v>193</v>
      </c>
      <c r="V2885">
        <v>45693.334247685183</v>
      </c>
    </row>
    <row r="2886" spans="1:22" x14ac:dyDescent="0.3">
      <c r="A2886" t="s">
        <v>98</v>
      </c>
      <c r="B2886" t="s">
        <v>99</v>
      </c>
      <c r="C2886" t="s">
        <v>88</v>
      </c>
      <c r="D2886" s="29">
        <v>45812</v>
      </c>
      <c r="E2886" s="161">
        <v>0</v>
      </c>
      <c r="F2886" s="161">
        <v>0</v>
      </c>
      <c r="G2886" s="161">
        <v>0</v>
      </c>
      <c r="H2886" s="161">
        <v>0</v>
      </c>
      <c r="L2886">
        <v>232.512269</v>
      </c>
      <c r="R2886">
        <v>638.34031500000003</v>
      </c>
      <c r="S2886">
        <v>638.34031500000003</v>
      </c>
      <c r="T2886" s="194">
        <v>638.34031500000003</v>
      </c>
      <c r="U2886" t="s">
        <v>193</v>
      </c>
      <c r="V2886">
        <v>45567.337384259263</v>
      </c>
    </row>
    <row r="2887" spans="1:22" x14ac:dyDescent="0.3">
      <c r="A2887" t="s">
        <v>98</v>
      </c>
      <c r="B2887" t="s">
        <v>99</v>
      </c>
      <c r="C2887" t="s">
        <v>93</v>
      </c>
      <c r="D2887" s="29">
        <v>45813</v>
      </c>
      <c r="E2887" s="161">
        <v>0</v>
      </c>
      <c r="F2887" s="161">
        <v>0</v>
      </c>
      <c r="G2887" s="161">
        <v>0</v>
      </c>
      <c r="H2887" s="161">
        <v>0</v>
      </c>
      <c r="L2887">
        <v>21.843191999999998</v>
      </c>
      <c r="R2887">
        <v>271.06463100000002</v>
      </c>
      <c r="S2887">
        <v>271.06463100000002</v>
      </c>
      <c r="T2887" s="194">
        <v>271.06463100000002</v>
      </c>
      <c r="U2887" t="s">
        <v>193</v>
      </c>
      <c r="V2887">
        <v>45693.334247685183</v>
      </c>
    </row>
    <row r="2888" spans="1:22" x14ac:dyDescent="0.3">
      <c r="A2888" t="s">
        <v>98</v>
      </c>
      <c r="B2888" t="s">
        <v>99</v>
      </c>
      <c r="C2888" t="s">
        <v>88</v>
      </c>
      <c r="D2888" s="29">
        <v>45813</v>
      </c>
      <c r="E2888" s="161">
        <v>0</v>
      </c>
      <c r="F2888" s="161">
        <v>0</v>
      </c>
      <c r="G2888" s="161">
        <v>0</v>
      </c>
      <c r="H2888" s="161">
        <v>0</v>
      </c>
      <c r="L2888">
        <v>232.512269</v>
      </c>
      <c r="R2888">
        <v>638.34031500000003</v>
      </c>
      <c r="S2888">
        <v>638.34031500000003</v>
      </c>
      <c r="T2888" s="194">
        <v>638.34031500000003</v>
      </c>
      <c r="U2888" t="s">
        <v>193</v>
      </c>
      <c r="V2888">
        <v>45567.337430555555</v>
      </c>
    </row>
    <row r="2889" spans="1:22" x14ac:dyDescent="0.3">
      <c r="A2889" t="s">
        <v>98</v>
      </c>
      <c r="B2889" t="s">
        <v>99</v>
      </c>
      <c r="C2889" t="s">
        <v>93</v>
      </c>
      <c r="D2889" s="29">
        <v>45814</v>
      </c>
      <c r="E2889" s="161">
        <v>0</v>
      </c>
      <c r="F2889" s="161">
        <v>0</v>
      </c>
      <c r="G2889" s="161">
        <v>0</v>
      </c>
      <c r="H2889" s="161">
        <v>0</v>
      </c>
      <c r="L2889">
        <v>21.843191999999998</v>
      </c>
      <c r="R2889">
        <v>271.06463100000002</v>
      </c>
      <c r="S2889">
        <v>271.06463100000002</v>
      </c>
      <c r="T2889" s="194">
        <v>271.06463100000002</v>
      </c>
      <c r="U2889" t="s">
        <v>193</v>
      </c>
      <c r="V2889">
        <v>45693.334247685183</v>
      </c>
    </row>
    <row r="2890" spans="1:22" x14ac:dyDescent="0.3">
      <c r="A2890" t="s">
        <v>98</v>
      </c>
      <c r="B2890" t="s">
        <v>99</v>
      </c>
      <c r="C2890" t="s">
        <v>88</v>
      </c>
      <c r="D2890" s="29">
        <v>45814</v>
      </c>
      <c r="E2890" s="161">
        <v>0</v>
      </c>
      <c r="F2890" s="161">
        <v>0</v>
      </c>
      <c r="G2890" s="161">
        <v>0</v>
      </c>
      <c r="H2890" s="161">
        <v>0</v>
      </c>
      <c r="L2890">
        <v>232.512269</v>
      </c>
      <c r="R2890">
        <v>638.34031500000003</v>
      </c>
      <c r="S2890">
        <v>638.34031500000003</v>
      </c>
      <c r="T2890" s="194">
        <v>638.34031500000003</v>
      </c>
      <c r="U2890" t="s">
        <v>193</v>
      </c>
      <c r="V2890">
        <v>45567.337430555555</v>
      </c>
    </row>
    <row r="2891" spans="1:22" x14ac:dyDescent="0.3">
      <c r="A2891" t="s">
        <v>98</v>
      </c>
      <c r="B2891" t="s">
        <v>99</v>
      </c>
      <c r="C2891" t="s">
        <v>93</v>
      </c>
      <c r="D2891" s="29">
        <v>45815</v>
      </c>
      <c r="E2891" s="161">
        <v>0</v>
      </c>
      <c r="F2891" s="161">
        <v>0</v>
      </c>
      <c r="G2891" s="161">
        <v>0</v>
      </c>
      <c r="H2891" s="161">
        <v>0</v>
      </c>
      <c r="L2891">
        <v>21.843191999999998</v>
      </c>
      <c r="R2891">
        <v>271.06463100000002</v>
      </c>
      <c r="S2891">
        <v>271.06463100000002</v>
      </c>
      <c r="T2891" s="194">
        <v>271.06463100000002</v>
      </c>
      <c r="U2891" t="s">
        <v>193</v>
      </c>
      <c r="V2891">
        <v>45693.334166666667</v>
      </c>
    </row>
    <row r="2892" spans="1:22" x14ac:dyDescent="0.3">
      <c r="A2892" t="s">
        <v>98</v>
      </c>
      <c r="B2892" t="s">
        <v>99</v>
      </c>
      <c r="C2892" t="s">
        <v>88</v>
      </c>
      <c r="D2892" s="29">
        <v>45815</v>
      </c>
      <c r="E2892" s="161">
        <v>0</v>
      </c>
      <c r="F2892" s="161">
        <v>0</v>
      </c>
      <c r="G2892" s="161">
        <v>0</v>
      </c>
      <c r="H2892" s="161">
        <v>0</v>
      </c>
      <c r="L2892">
        <v>232.512269</v>
      </c>
      <c r="R2892">
        <v>638.34031500000003</v>
      </c>
      <c r="S2892">
        <v>638.34031500000003</v>
      </c>
      <c r="T2892" s="194">
        <v>638.34031500000003</v>
      </c>
      <c r="U2892" t="s">
        <v>193</v>
      </c>
      <c r="V2892">
        <v>45567.337395833332</v>
      </c>
    </row>
    <row r="2893" spans="1:22" x14ac:dyDescent="0.3">
      <c r="A2893" t="s">
        <v>98</v>
      </c>
      <c r="B2893" t="s">
        <v>99</v>
      </c>
      <c r="C2893" t="s">
        <v>93</v>
      </c>
      <c r="D2893" s="29">
        <v>45816</v>
      </c>
      <c r="E2893" s="161">
        <v>0</v>
      </c>
      <c r="F2893" s="161">
        <v>0</v>
      </c>
      <c r="G2893" s="161">
        <v>0</v>
      </c>
      <c r="H2893" s="161">
        <v>0</v>
      </c>
      <c r="L2893">
        <v>21.843191999999998</v>
      </c>
      <c r="R2893">
        <v>271.06463100000002</v>
      </c>
      <c r="S2893">
        <v>271.06463100000002</v>
      </c>
      <c r="T2893" s="194">
        <v>271.06463100000002</v>
      </c>
      <c r="U2893" t="s">
        <v>193</v>
      </c>
      <c r="V2893">
        <v>45693.334131944444</v>
      </c>
    </row>
    <row r="2894" spans="1:22" x14ac:dyDescent="0.3">
      <c r="A2894" t="s">
        <v>98</v>
      </c>
      <c r="B2894" t="s">
        <v>99</v>
      </c>
      <c r="C2894" t="s">
        <v>88</v>
      </c>
      <c r="D2894" s="29">
        <v>45816</v>
      </c>
      <c r="E2894" s="161">
        <v>0</v>
      </c>
      <c r="F2894" s="161">
        <v>0</v>
      </c>
      <c r="G2894" s="161">
        <v>0</v>
      </c>
      <c r="H2894" s="161">
        <v>0</v>
      </c>
      <c r="L2894">
        <v>232.512269</v>
      </c>
      <c r="R2894">
        <v>638.34031500000003</v>
      </c>
      <c r="S2894">
        <v>638.34031500000003</v>
      </c>
      <c r="T2894" s="194">
        <v>638.34031500000003</v>
      </c>
      <c r="U2894" t="s">
        <v>193</v>
      </c>
      <c r="V2894">
        <v>45567.337395833332</v>
      </c>
    </row>
    <row r="2895" spans="1:22" x14ac:dyDescent="0.3">
      <c r="A2895" t="s">
        <v>98</v>
      </c>
      <c r="B2895" t="s">
        <v>99</v>
      </c>
      <c r="C2895" t="s">
        <v>93</v>
      </c>
      <c r="D2895" s="29">
        <v>45817</v>
      </c>
      <c r="E2895" s="161">
        <v>0</v>
      </c>
      <c r="F2895" s="161">
        <v>0</v>
      </c>
      <c r="G2895" s="161">
        <v>0</v>
      </c>
      <c r="H2895" s="161">
        <v>0</v>
      </c>
      <c r="L2895">
        <v>21.843191999999998</v>
      </c>
      <c r="R2895">
        <v>271.06463100000002</v>
      </c>
      <c r="S2895">
        <v>271.06463100000002</v>
      </c>
      <c r="T2895" s="194">
        <v>271.06463100000002</v>
      </c>
      <c r="U2895" t="s">
        <v>193</v>
      </c>
      <c r="V2895">
        <v>45693.333773148152</v>
      </c>
    </row>
    <row r="2896" spans="1:22" x14ac:dyDescent="0.3">
      <c r="A2896" t="s">
        <v>98</v>
      </c>
      <c r="B2896" t="s">
        <v>99</v>
      </c>
      <c r="C2896" t="s">
        <v>88</v>
      </c>
      <c r="D2896" s="29">
        <v>45817</v>
      </c>
      <c r="E2896" s="161">
        <v>0</v>
      </c>
      <c r="F2896" s="161">
        <v>0</v>
      </c>
      <c r="G2896" s="161">
        <v>0</v>
      </c>
      <c r="H2896" s="161">
        <v>0</v>
      </c>
      <c r="L2896">
        <v>232.512269</v>
      </c>
      <c r="R2896">
        <v>638.34031500000003</v>
      </c>
      <c r="S2896">
        <v>638.34031500000003</v>
      </c>
      <c r="T2896" s="194">
        <v>638.34031500000003</v>
      </c>
      <c r="U2896" t="s">
        <v>193</v>
      </c>
      <c r="V2896">
        <v>45567.337430555555</v>
      </c>
    </row>
    <row r="2897" spans="1:22" x14ac:dyDescent="0.3">
      <c r="A2897" t="s">
        <v>98</v>
      </c>
      <c r="B2897" t="s">
        <v>99</v>
      </c>
      <c r="C2897" t="s">
        <v>93</v>
      </c>
      <c r="D2897" s="29">
        <v>45818</v>
      </c>
      <c r="E2897" s="161">
        <v>0</v>
      </c>
      <c r="F2897" s="161">
        <v>0</v>
      </c>
      <c r="G2897" s="161">
        <v>0</v>
      </c>
      <c r="H2897" s="161">
        <v>0</v>
      </c>
      <c r="L2897">
        <v>21.843191999999998</v>
      </c>
      <c r="R2897">
        <v>271.06463100000002</v>
      </c>
      <c r="S2897">
        <v>271.06463100000002</v>
      </c>
      <c r="T2897" s="194">
        <v>271.06463100000002</v>
      </c>
      <c r="U2897" t="s">
        <v>193</v>
      </c>
      <c r="V2897">
        <v>45693.33421296296</v>
      </c>
    </row>
    <row r="2898" spans="1:22" x14ac:dyDescent="0.3">
      <c r="A2898" t="s">
        <v>98</v>
      </c>
      <c r="B2898" t="s">
        <v>99</v>
      </c>
      <c r="C2898" t="s">
        <v>88</v>
      </c>
      <c r="D2898" s="29">
        <v>45818</v>
      </c>
      <c r="E2898" s="161">
        <v>0</v>
      </c>
      <c r="F2898" s="161">
        <v>0</v>
      </c>
      <c r="G2898" s="161">
        <v>0</v>
      </c>
      <c r="H2898" s="161">
        <v>0</v>
      </c>
      <c r="L2898">
        <v>232.512269</v>
      </c>
      <c r="R2898">
        <v>638.34031500000003</v>
      </c>
      <c r="S2898">
        <v>638.34031500000003</v>
      </c>
      <c r="T2898" s="194">
        <v>638.34031500000003</v>
      </c>
      <c r="U2898" t="s">
        <v>193</v>
      </c>
      <c r="V2898">
        <v>45567.337430555555</v>
      </c>
    </row>
    <row r="2899" spans="1:22" x14ac:dyDescent="0.3">
      <c r="A2899" t="s">
        <v>98</v>
      </c>
      <c r="B2899" t="s">
        <v>99</v>
      </c>
      <c r="C2899" t="s">
        <v>93</v>
      </c>
      <c r="D2899" s="29">
        <v>45819</v>
      </c>
      <c r="E2899" s="161">
        <v>0</v>
      </c>
      <c r="F2899" s="161">
        <v>0</v>
      </c>
      <c r="G2899" s="161">
        <v>0</v>
      </c>
      <c r="H2899" s="161">
        <v>0</v>
      </c>
      <c r="L2899">
        <v>21.843191999999998</v>
      </c>
      <c r="R2899">
        <v>271.06463100000002</v>
      </c>
      <c r="S2899">
        <v>271.06463100000002</v>
      </c>
      <c r="T2899" s="194">
        <v>271.06463100000002</v>
      </c>
      <c r="U2899" t="s">
        <v>193</v>
      </c>
      <c r="V2899">
        <v>45693.333773148152</v>
      </c>
    </row>
    <row r="2900" spans="1:22" x14ac:dyDescent="0.3">
      <c r="A2900" t="s">
        <v>98</v>
      </c>
      <c r="B2900" t="s">
        <v>99</v>
      </c>
      <c r="C2900" t="s">
        <v>88</v>
      </c>
      <c r="D2900" s="29">
        <v>45819</v>
      </c>
      <c r="E2900" s="161">
        <v>0</v>
      </c>
      <c r="F2900" s="161">
        <v>0</v>
      </c>
      <c r="G2900" s="161">
        <v>0</v>
      </c>
      <c r="H2900" s="161">
        <v>0</v>
      </c>
      <c r="L2900">
        <v>232.512269</v>
      </c>
      <c r="R2900">
        <v>638.34031500000003</v>
      </c>
      <c r="S2900">
        <v>638.34031500000003</v>
      </c>
      <c r="T2900" s="194">
        <v>638.34031500000003</v>
      </c>
      <c r="U2900" t="s">
        <v>193</v>
      </c>
      <c r="V2900">
        <v>45567.337430555555</v>
      </c>
    </row>
    <row r="2901" spans="1:22" x14ac:dyDescent="0.3">
      <c r="A2901" t="s">
        <v>98</v>
      </c>
      <c r="B2901" t="s">
        <v>99</v>
      </c>
      <c r="C2901" t="s">
        <v>93</v>
      </c>
      <c r="D2901" s="29">
        <v>45820</v>
      </c>
      <c r="E2901" s="161">
        <v>0</v>
      </c>
      <c r="F2901" s="161">
        <v>0</v>
      </c>
      <c r="G2901" s="161">
        <v>0</v>
      </c>
      <c r="H2901" s="161">
        <v>0</v>
      </c>
      <c r="L2901">
        <v>21.843191999999998</v>
      </c>
      <c r="R2901">
        <v>271.06463100000002</v>
      </c>
      <c r="S2901">
        <v>271.06463100000002</v>
      </c>
      <c r="T2901" s="194">
        <v>271.06463100000002</v>
      </c>
      <c r="U2901" t="s">
        <v>193</v>
      </c>
      <c r="V2901">
        <v>45693.333680555559</v>
      </c>
    </row>
    <row r="2902" spans="1:22" x14ac:dyDescent="0.3">
      <c r="A2902" t="s">
        <v>98</v>
      </c>
      <c r="B2902" t="s">
        <v>99</v>
      </c>
      <c r="C2902" t="s">
        <v>88</v>
      </c>
      <c r="D2902" s="29">
        <v>45820</v>
      </c>
      <c r="E2902" s="161">
        <v>0</v>
      </c>
      <c r="F2902" s="161">
        <v>0</v>
      </c>
      <c r="G2902" s="161">
        <v>0</v>
      </c>
      <c r="H2902" s="161">
        <v>0</v>
      </c>
      <c r="L2902">
        <v>232.512269</v>
      </c>
      <c r="R2902">
        <v>638.34031500000003</v>
      </c>
      <c r="S2902">
        <v>638.34031500000003</v>
      </c>
      <c r="T2902" s="194">
        <v>638.34031500000003</v>
      </c>
      <c r="U2902" t="s">
        <v>193</v>
      </c>
      <c r="V2902">
        <v>45567.33734953704</v>
      </c>
    </row>
    <row r="2903" spans="1:22" x14ac:dyDescent="0.3">
      <c r="A2903" t="s">
        <v>98</v>
      </c>
      <c r="B2903" t="s">
        <v>99</v>
      </c>
      <c r="C2903" t="s">
        <v>93</v>
      </c>
      <c r="D2903" s="29">
        <v>45821</v>
      </c>
      <c r="E2903" s="161">
        <v>0</v>
      </c>
      <c r="F2903" s="161">
        <v>0</v>
      </c>
      <c r="G2903" s="161">
        <v>0</v>
      </c>
      <c r="H2903" s="161">
        <v>0</v>
      </c>
      <c r="L2903">
        <v>21.843191999999998</v>
      </c>
      <c r="R2903">
        <v>271.06463100000002</v>
      </c>
      <c r="S2903">
        <v>271.06463100000002</v>
      </c>
      <c r="T2903" s="194">
        <v>271.06463100000002</v>
      </c>
      <c r="U2903" t="s">
        <v>193</v>
      </c>
      <c r="V2903">
        <v>45693.333784722221</v>
      </c>
    </row>
    <row r="2904" spans="1:22" x14ac:dyDescent="0.3">
      <c r="A2904" t="s">
        <v>98</v>
      </c>
      <c r="B2904" t="s">
        <v>99</v>
      </c>
      <c r="C2904" t="s">
        <v>88</v>
      </c>
      <c r="D2904" s="29">
        <v>45821</v>
      </c>
      <c r="E2904" s="161">
        <v>0</v>
      </c>
      <c r="F2904" s="161">
        <v>0</v>
      </c>
      <c r="G2904" s="161">
        <v>0</v>
      </c>
      <c r="H2904" s="161">
        <v>0</v>
      </c>
      <c r="L2904">
        <v>232.512269</v>
      </c>
      <c r="R2904">
        <v>638.34031500000003</v>
      </c>
      <c r="S2904">
        <v>638.34031500000003</v>
      </c>
      <c r="T2904" s="194">
        <v>638.34031500000003</v>
      </c>
      <c r="U2904" t="s">
        <v>193</v>
      </c>
      <c r="V2904">
        <v>45567.337268518517</v>
      </c>
    </row>
    <row r="2905" spans="1:22" x14ac:dyDescent="0.3">
      <c r="A2905" t="s">
        <v>98</v>
      </c>
      <c r="B2905" t="s">
        <v>99</v>
      </c>
      <c r="C2905" t="s">
        <v>93</v>
      </c>
      <c r="D2905" s="29">
        <v>45822</v>
      </c>
      <c r="E2905" s="161">
        <v>0</v>
      </c>
      <c r="F2905" s="161">
        <v>0</v>
      </c>
      <c r="G2905" s="161">
        <v>0</v>
      </c>
      <c r="H2905" s="161">
        <v>0</v>
      </c>
      <c r="L2905">
        <v>21.843191999999998</v>
      </c>
      <c r="R2905">
        <v>271.06463100000002</v>
      </c>
      <c r="S2905">
        <v>271.06463100000002</v>
      </c>
      <c r="T2905" s="194">
        <v>271.06463100000002</v>
      </c>
      <c r="U2905" t="s">
        <v>193</v>
      </c>
      <c r="V2905">
        <v>45693.334178240744</v>
      </c>
    </row>
    <row r="2906" spans="1:22" x14ac:dyDescent="0.3">
      <c r="A2906" t="s">
        <v>98</v>
      </c>
      <c r="B2906" t="s">
        <v>99</v>
      </c>
      <c r="C2906" t="s">
        <v>88</v>
      </c>
      <c r="D2906" s="29">
        <v>45822</v>
      </c>
      <c r="E2906" s="161">
        <v>0</v>
      </c>
      <c r="F2906" s="161">
        <v>0</v>
      </c>
      <c r="G2906" s="161">
        <v>0</v>
      </c>
      <c r="H2906" s="161">
        <v>0</v>
      </c>
      <c r="L2906">
        <v>232.512269</v>
      </c>
      <c r="R2906">
        <v>638.34031500000003</v>
      </c>
      <c r="S2906">
        <v>638.34031500000003</v>
      </c>
      <c r="T2906" s="194">
        <v>638.34031500000003</v>
      </c>
      <c r="U2906" t="s">
        <v>193</v>
      </c>
      <c r="V2906">
        <v>45567.337256944447</v>
      </c>
    </row>
    <row r="2907" spans="1:22" x14ac:dyDescent="0.3">
      <c r="A2907" t="s">
        <v>98</v>
      </c>
      <c r="B2907" t="s">
        <v>99</v>
      </c>
      <c r="C2907" t="s">
        <v>93</v>
      </c>
      <c r="D2907" s="29">
        <v>45823</v>
      </c>
      <c r="E2907" s="161">
        <v>0</v>
      </c>
      <c r="F2907" s="161">
        <v>0</v>
      </c>
      <c r="G2907" s="161">
        <v>0</v>
      </c>
      <c r="H2907" s="161">
        <v>0</v>
      </c>
      <c r="L2907">
        <v>21.843191999999998</v>
      </c>
      <c r="R2907">
        <v>271.06463100000002</v>
      </c>
      <c r="S2907">
        <v>271.06463100000002</v>
      </c>
      <c r="T2907" s="194">
        <v>271.06463100000002</v>
      </c>
      <c r="U2907" t="s">
        <v>193</v>
      </c>
      <c r="V2907">
        <v>45693.334131944444</v>
      </c>
    </row>
    <row r="2908" spans="1:22" x14ac:dyDescent="0.3">
      <c r="A2908" t="s">
        <v>98</v>
      </c>
      <c r="B2908" t="s">
        <v>99</v>
      </c>
      <c r="C2908" t="s">
        <v>88</v>
      </c>
      <c r="D2908" s="29">
        <v>45823</v>
      </c>
      <c r="E2908" s="161">
        <v>0</v>
      </c>
      <c r="F2908" s="161">
        <v>0</v>
      </c>
      <c r="G2908" s="161">
        <v>0</v>
      </c>
      <c r="H2908" s="161">
        <v>0</v>
      </c>
      <c r="L2908">
        <v>232.512269</v>
      </c>
      <c r="R2908">
        <v>638.34031500000003</v>
      </c>
      <c r="S2908">
        <v>638.34031500000003</v>
      </c>
      <c r="T2908" s="194">
        <v>638.34031500000003</v>
      </c>
      <c r="U2908" t="s">
        <v>193</v>
      </c>
      <c r="V2908">
        <v>45567.337430555555</v>
      </c>
    </row>
    <row r="2909" spans="1:22" x14ac:dyDescent="0.3">
      <c r="A2909" t="s">
        <v>98</v>
      </c>
      <c r="B2909" t="s">
        <v>99</v>
      </c>
      <c r="C2909" t="s">
        <v>93</v>
      </c>
      <c r="D2909" s="29">
        <v>45824</v>
      </c>
      <c r="E2909" s="161">
        <v>0</v>
      </c>
      <c r="F2909" s="161">
        <v>0</v>
      </c>
      <c r="G2909" s="161">
        <v>0</v>
      </c>
      <c r="H2909" s="161">
        <v>0</v>
      </c>
      <c r="L2909">
        <v>21.843191999999998</v>
      </c>
      <c r="R2909">
        <v>271.06463100000002</v>
      </c>
      <c r="S2909">
        <v>271.06463100000002</v>
      </c>
      <c r="T2909" s="194">
        <v>271.06463100000002</v>
      </c>
      <c r="U2909" t="s">
        <v>193</v>
      </c>
      <c r="V2909">
        <v>45693.334236111114</v>
      </c>
    </row>
    <row r="2910" spans="1:22" x14ac:dyDescent="0.3">
      <c r="A2910" t="s">
        <v>98</v>
      </c>
      <c r="B2910" t="s">
        <v>99</v>
      </c>
      <c r="C2910" t="s">
        <v>88</v>
      </c>
      <c r="D2910" s="29">
        <v>45824</v>
      </c>
      <c r="E2910" s="161">
        <v>0</v>
      </c>
      <c r="F2910" s="161">
        <v>0</v>
      </c>
      <c r="G2910" s="161">
        <v>0</v>
      </c>
      <c r="H2910" s="161">
        <v>0</v>
      </c>
      <c r="L2910">
        <v>232.512269</v>
      </c>
      <c r="R2910">
        <v>638.34031500000003</v>
      </c>
      <c r="S2910">
        <v>638.34031500000003</v>
      </c>
      <c r="T2910" s="194">
        <v>638.34031500000003</v>
      </c>
      <c r="U2910" t="s">
        <v>193</v>
      </c>
      <c r="V2910">
        <v>45567.337291666663</v>
      </c>
    </row>
    <row r="2911" spans="1:22" x14ac:dyDescent="0.3">
      <c r="A2911" t="s">
        <v>98</v>
      </c>
      <c r="B2911" t="s">
        <v>99</v>
      </c>
      <c r="C2911" t="s">
        <v>93</v>
      </c>
      <c r="D2911" s="29">
        <v>45825</v>
      </c>
      <c r="E2911" s="161">
        <v>0</v>
      </c>
      <c r="F2911" s="161">
        <v>0</v>
      </c>
      <c r="G2911" s="161">
        <v>0</v>
      </c>
      <c r="H2911" s="161">
        <v>0</v>
      </c>
      <c r="L2911">
        <v>21.843191999999998</v>
      </c>
      <c r="R2911">
        <v>271.06463100000002</v>
      </c>
      <c r="S2911">
        <v>271.06463100000002</v>
      </c>
      <c r="T2911" s="194">
        <v>271.06463100000002</v>
      </c>
      <c r="U2911" t="s">
        <v>193</v>
      </c>
      <c r="V2911">
        <v>45693.334050925929</v>
      </c>
    </row>
    <row r="2912" spans="1:22" x14ac:dyDescent="0.3">
      <c r="A2912" t="s">
        <v>98</v>
      </c>
      <c r="B2912" t="s">
        <v>99</v>
      </c>
      <c r="C2912" t="s">
        <v>88</v>
      </c>
      <c r="D2912" s="29">
        <v>45825</v>
      </c>
      <c r="E2912" s="161">
        <v>0</v>
      </c>
      <c r="F2912" s="161">
        <v>0</v>
      </c>
      <c r="G2912" s="161">
        <v>0</v>
      </c>
      <c r="H2912" s="161">
        <v>0</v>
      </c>
      <c r="L2912">
        <v>232.512269</v>
      </c>
      <c r="R2912">
        <v>638.34031500000003</v>
      </c>
      <c r="S2912">
        <v>638.34031500000003</v>
      </c>
      <c r="T2912" s="194">
        <v>638.34031500000003</v>
      </c>
      <c r="U2912" t="s">
        <v>193</v>
      </c>
      <c r="V2912">
        <v>45567.33734953704</v>
      </c>
    </row>
    <row r="2913" spans="1:22" x14ac:dyDescent="0.3">
      <c r="A2913" t="s">
        <v>98</v>
      </c>
      <c r="B2913" t="s">
        <v>99</v>
      </c>
      <c r="C2913" t="s">
        <v>93</v>
      </c>
      <c r="D2913" s="29">
        <v>45826</v>
      </c>
      <c r="E2913" s="161">
        <v>0</v>
      </c>
      <c r="F2913" s="161">
        <v>0</v>
      </c>
      <c r="G2913" s="161">
        <v>0</v>
      </c>
      <c r="H2913" s="161">
        <v>0</v>
      </c>
      <c r="L2913">
        <v>21.843191999999998</v>
      </c>
      <c r="R2913">
        <v>271.06463100000002</v>
      </c>
      <c r="S2913">
        <v>271.06463100000002</v>
      </c>
      <c r="T2913" s="194">
        <v>271.06463100000002</v>
      </c>
      <c r="U2913" t="s">
        <v>193</v>
      </c>
      <c r="V2913">
        <v>45693.33421296296</v>
      </c>
    </row>
    <row r="2914" spans="1:22" x14ac:dyDescent="0.3">
      <c r="A2914" t="s">
        <v>98</v>
      </c>
      <c r="B2914" t="s">
        <v>99</v>
      </c>
      <c r="C2914" t="s">
        <v>88</v>
      </c>
      <c r="D2914" s="29">
        <v>45826</v>
      </c>
      <c r="E2914" s="161">
        <v>0</v>
      </c>
      <c r="F2914" s="161">
        <v>0</v>
      </c>
      <c r="G2914" s="161">
        <v>0</v>
      </c>
      <c r="H2914" s="161">
        <v>0</v>
      </c>
      <c r="L2914">
        <v>232.512269</v>
      </c>
      <c r="R2914">
        <v>638.34031500000003</v>
      </c>
      <c r="S2914">
        <v>638.34031500000003</v>
      </c>
      <c r="T2914" s="194">
        <v>638.34031500000003</v>
      </c>
      <c r="U2914" t="s">
        <v>193</v>
      </c>
      <c r="V2914">
        <v>45567.337233796294</v>
      </c>
    </row>
    <row r="2915" spans="1:22" x14ac:dyDescent="0.3">
      <c r="A2915" t="s">
        <v>98</v>
      </c>
      <c r="B2915" t="s">
        <v>99</v>
      </c>
      <c r="C2915" t="s">
        <v>93</v>
      </c>
      <c r="D2915" s="29">
        <v>45827</v>
      </c>
      <c r="E2915" s="161">
        <v>0</v>
      </c>
      <c r="F2915" s="161">
        <v>0</v>
      </c>
      <c r="G2915" s="161">
        <v>0</v>
      </c>
      <c r="H2915" s="161">
        <v>0</v>
      </c>
      <c r="L2915">
        <v>21.843191999999998</v>
      </c>
      <c r="R2915">
        <v>271.06463100000002</v>
      </c>
      <c r="S2915">
        <v>271.06463100000002</v>
      </c>
      <c r="T2915" s="194">
        <v>271.06463100000002</v>
      </c>
      <c r="U2915" t="s">
        <v>193</v>
      </c>
      <c r="V2915">
        <v>45693.334224537037</v>
      </c>
    </row>
    <row r="2916" spans="1:22" x14ac:dyDescent="0.3">
      <c r="A2916" t="s">
        <v>98</v>
      </c>
      <c r="B2916" t="s">
        <v>99</v>
      </c>
      <c r="C2916" t="s">
        <v>88</v>
      </c>
      <c r="D2916" s="29">
        <v>45827</v>
      </c>
      <c r="E2916" s="161">
        <v>0</v>
      </c>
      <c r="F2916" s="161">
        <v>0</v>
      </c>
      <c r="G2916" s="161">
        <v>0</v>
      </c>
      <c r="H2916" s="161">
        <v>0</v>
      </c>
      <c r="L2916">
        <v>232.512269</v>
      </c>
      <c r="R2916">
        <v>638.34031500000003</v>
      </c>
      <c r="S2916">
        <v>638.34031500000003</v>
      </c>
      <c r="T2916" s="194">
        <v>638.34031500000003</v>
      </c>
      <c r="U2916" t="s">
        <v>193</v>
      </c>
      <c r="V2916">
        <v>45567.337372685186</v>
      </c>
    </row>
    <row r="2917" spans="1:22" x14ac:dyDescent="0.3">
      <c r="A2917" t="s">
        <v>98</v>
      </c>
      <c r="B2917" t="s">
        <v>99</v>
      </c>
      <c r="C2917" t="s">
        <v>93</v>
      </c>
      <c r="D2917" s="29">
        <v>45828</v>
      </c>
      <c r="E2917" s="161">
        <v>0</v>
      </c>
      <c r="F2917" s="161">
        <v>0</v>
      </c>
      <c r="G2917" s="161">
        <v>0</v>
      </c>
      <c r="H2917" s="161">
        <v>0</v>
      </c>
      <c r="L2917">
        <v>21.843191999999998</v>
      </c>
      <c r="R2917">
        <v>271.06463100000002</v>
      </c>
      <c r="S2917">
        <v>271.06463100000002</v>
      </c>
      <c r="T2917" s="194">
        <v>271.06463100000002</v>
      </c>
      <c r="U2917" t="s">
        <v>193</v>
      </c>
      <c r="V2917">
        <v>45693.334085648145</v>
      </c>
    </row>
    <row r="2918" spans="1:22" x14ac:dyDescent="0.3">
      <c r="A2918" t="s">
        <v>98</v>
      </c>
      <c r="B2918" t="s">
        <v>99</v>
      </c>
      <c r="C2918" t="s">
        <v>88</v>
      </c>
      <c r="D2918" s="29">
        <v>45828</v>
      </c>
      <c r="E2918" s="161">
        <v>0</v>
      </c>
      <c r="F2918" s="161">
        <v>0</v>
      </c>
      <c r="G2918" s="161">
        <v>0</v>
      </c>
      <c r="H2918" s="161">
        <v>0</v>
      </c>
      <c r="L2918">
        <v>232.512269</v>
      </c>
      <c r="R2918">
        <v>638.34031500000003</v>
      </c>
      <c r="S2918">
        <v>638.34031500000003</v>
      </c>
      <c r="T2918" s="194">
        <v>638.34031500000003</v>
      </c>
      <c r="U2918" t="s">
        <v>193</v>
      </c>
      <c r="V2918">
        <v>45567.337280092594</v>
      </c>
    </row>
    <row r="2919" spans="1:22" x14ac:dyDescent="0.3">
      <c r="A2919" t="s">
        <v>98</v>
      </c>
      <c r="B2919" t="s">
        <v>99</v>
      </c>
      <c r="C2919" t="s">
        <v>93</v>
      </c>
      <c r="D2919" s="29">
        <v>45829</v>
      </c>
      <c r="E2919" s="161">
        <v>0</v>
      </c>
      <c r="F2919" s="161">
        <v>0</v>
      </c>
      <c r="G2919" s="161">
        <v>0</v>
      </c>
      <c r="H2919" s="161">
        <v>0</v>
      </c>
      <c r="L2919">
        <v>21.843191999999998</v>
      </c>
      <c r="R2919">
        <v>271.06463100000002</v>
      </c>
      <c r="S2919">
        <v>271.06463100000002</v>
      </c>
      <c r="T2919" s="194">
        <v>271.06463100000002</v>
      </c>
      <c r="U2919" t="s">
        <v>193</v>
      </c>
      <c r="V2919">
        <v>45693.334236111114</v>
      </c>
    </row>
    <row r="2920" spans="1:22" x14ac:dyDescent="0.3">
      <c r="A2920" t="s">
        <v>98</v>
      </c>
      <c r="B2920" t="s">
        <v>99</v>
      </c>
      <c r="C2920" t="s">
        <v>88</v>
      </c>
      <c r="D2920" s="29">
        <v>45829</v>
      </c>
      <c r="E2920" s="161">
        <v>0</v>
      </c>
      <c r="F2920" s="161">
        <v>0</v>
      </c>
      <c r="G2920" s="161">
        <v>0</v>
      </c>
      <c r="H2920" s="161">
        <v>0</v>
      </c>
      <c r="L2920">
        <v>232.512269</v>
      </c>
      <c r="R2920">
        <v>638.34031500000003</v>
      </c>
      <c r="S2920">
        <v>638.34031500000003</v>
      </c>
      <c r="T2920" s="194">
        <v>638.34031500000003</v>
      </c>
      <c r="U2920" t="s">
        <v>193</v>
      </c>
      <c r="V2920">
        <v>45567.337314814817</v>
      </c>
    </row>
    <row r="2921" spans="1:22" x14ac:dyDescent="0.3">
      <c r="A2921" t="s">
        <v>98</v>
      </c>
      <c r="B2921" t="s">
        <v>99</v>
      </c>
      <c r="C2921" t="s">
        <v>93</v>
      </c>
      <c r="D2921" s="29">
        <v>45830</v>
      </c>
      <c r="E2921" s="161">
        <v>0</v>
      </c>
      <c r="F2921" s="161">
        <v>0</v>
      </c>
      <c r="G2921" s="161">
        <v>0</v>
      </c>
      <c r="H2921" s="161">
        <v>0</v>
      </c>
      <c r="L2921">
        <v>21.843191999999998</v>
      </c>
      <c r="R2921">
        <v>271.06463100000002</v>
      </c>
      <c r="S2921">
        <v>271.06463100000002</v>
      </c>
      <c r="T2921" s="194">
        <v>271.06463100000002</v>
      </c>
      <c r="U2921" t="s">
        <v>193</v>
      </c>
      <c r="V2921">
        <v>45693.334236111114</v>
      </c>
    </row>
    <row r="2922" spans="1:22" x14ac:dyDescent="0.3">
      <c r="A2922" t="s">
        <v>98</v>
      </c>
      <c r="B2922" t="s">
        <v>99</v>
      </c>
      <c r="C2922" t="s">
        <v>88</v>
      </c>
      <c r="D2922" s="29">
        <v>45830</v>
      </c>
      <c r="E2922" s="161">
        <v>0</v>
      </c>
      <c r="F2922" s="161">
        <v>0</v>
      </c>
      <c r="G2922" s="161">
        <v>0</v>
      </c>
      <c r="H2922" s="161">
        <v>0</v>
      </c>
      <c r="L2922">
        <v>232.512269</v>
      </c>
      <c r="R2922">
        <v>638.34031500000003</v>
      </c>
      <c r="S2922">
        <v>638.34031500000003</v>
      </c>
      <c r="T2922" s="194">
        <v>638.34031500000003</v>
      </c>
      <c r="U2922" t="s">
        <v>193</v>
      </c>
      <c r="V2922">
        <v>45567.337430555555</v>
      </c>
    </row>
    <row r="2923" spans="1:22" x14ac:dyDescent="0.3">
      <c r="A2923" t="s">
        <v>98</v>
      </c>
      <c r="B2923" t="s">
        <v>99</v>
      </c>
      <c r="C2923" t="s">
        <v>93</v>
      </c>
      <c r="D2923" s="29">
        <v>45831</v>
      </c>
      <c r="E2923" s="161">
        <v>0</v>
      </c>
      <c r="F2923" s="161">
        <v>0</v>
      </c>
      <c r="G2923" s="161">
        <v>0</v>
      </c>
      <c r="H2923" s="161">
        <v>0</v>
      </c>
      <c r="L2923">
        <v>21.843191999999998</v>
      </c>
      <c r="R2923">
        <v>271.06463100000002</v>
      </c>
      <c r="S2923">
        <v>271.06463100000002</v>
      </c>
      <c r="T2923" s="194">
        <v>271.06463100000002</v>
      </c>
      <c r="U2923" t="s">
        <v>193</v>
      </c>
      <c r="V2923">
        <v>45693.33425925926</v>
      </c>
    </row>
    <row r="2924" spans="1:22" x14ac:dyDescent="0.3">
      <c r="A2924" t="s">
        <v>98</v>
      </c>
      <c r="B2924" t="s">
        <v>99</v>
      </c>
      <c r="C2924" t="s">
        <v>88</v>
      </c>
      <c r="D2924" s="29">
        <v>45831</v>
      </c>
      <c r="E2924" s="161">
        <v>0</v>
      </c>
      <c r="F2924" s="161">
        <v>0</v>
      </c>
      <c r="G2924" s="161">
        <v>0</v>
      </c>
      <c r="H2924" s="161">
        <v>0</v>
      </c>
      <c r="L2924">
        <v>232.512269</v>
      </c>
      <c r="R2924">
        <v>638.34031500000003</v>
      </c>
      <c r="S2924">
        <v>638.34031500000003</v>
      </c>
      <c r="T2924" s="194">
        <v>638.34031500000003</v>
      </c>
      <c r="U2924" t="s">
        <v>193</v>
      </c>
      <c r="V2924">
        <v>45567.337384259263</v>
      </c>
    </row>
    <row r="2925" spans="1:22" x14ac:dyDescent="0.3">
      <c r="A2925" t="s">
        <v>98</v>
      </c>
      <c r="B2925" t="s">
        <v>99</v>
      </c>
      <c r="C2925" t="s">
        <v>93</v>
      </c>
      <c r="D2925" s="29">
        <v>45832</v>
      </c>
      <c r="E2925" s="161">
        <v>0</v>
      </c>
      <c r="F2925" s="161">
        <v>0</v>
      </c>
      <c r="G2925" s="161">
        <v>0</v>
      </c>
      <c r="H2925" s="161">
        <v>0</v>
      </c>
      <c r="L2925">
        <v>21.843191999999998</v>
      </c>
      <c r="R2925">
        <v>271.06463100000002</v>
      </c>
      <c r="S2925">
        <v>271.06463100000002</v>
      </c>
      <c r="T2925" s="194">
        <v>271.06463100000002</v>
      </c>
      <c r="U2925" t="s">
        <v>193</v>
      </c>
      <c r="V2925">
        <v>45693.334201388891</v>
      </c>
    </row>
    <row r="2926" spans="1:22" x14ac:dyDescent="0.3">
      <c r="A2926" t="s">
        <v>98</v>
      </c>
      <c r="B2926" t="s">
        <v>99</v>
      </c>
      <c r="C2926" t="s">
        <v>88</v>
      </c>
      <c r="D2926" s="29">
        <v>45832</v>
      </c>
      <c r="E2926" s="161">
        <v>0</v>
      </c>
      <c r="F2926" s="161">
        <v>0</v>
      </c>
      <c r="G2926" s="161">
        <v>0</v>
      </c>
      <c r="H2926" s="161">
        <v>0</v>
      </c>
      <c r="L2926">
        <v>232.512269</v>
      </c>
      <c r="R2926">
        <v>638.34031500000003</v>
      </c>
      <c r="S2926">
        <v>638.34031500000003</v>
      </c>
      <c r="T2926" s="194">
        <v>638.34031500000003</v>
      </c>
      <c r="U2926" t="s">
        <v>193</v>
      </c>
      <c r="V2926">
        <v>45567.337326388886</v>
      </c>
    </row>
    <row r="2927" spans="1:22" x14ac:dyDescent="0.3">
      <c r="A2927" t="s">
        <v>98</v>
      </c>
      <c r="B2927" t="s">
        <v>99</v>
      </c>
      <c r="C2927" t="s">
        <v>93</v>
      </c>
      <c r="D2927" s="29">
        <v>45833</v>
      </c>
      <c r="E2927" s="161">
        <v>0</v>
      </c>
      <c r="F2927" s="161">
        <v>0</v>
      </c>
      <c r="G2927" s="161">
        <v>0</v>
      </c>
      <c r="H2927" s="161">
        <v>0</v>
      </c>
      <c r="L2927">
        <v>21.843191999999998</v>
      </c>
      <c r="R2927">
        <v>271.06463100000002</v>
      </c>
      <c r="S2927">
        <v>271.06463100000002</v>
      </c>
      <c r="T2927" s="194">
        <v>271.06463100000002</v>
      </c>
      <c r="U2927" t="s">
        <v>193</v>
      </c>
      <c r="V2927">
        <v>45693.33394675926</v>
      </c>
    </row>
    <row r="2928" spans="1:22" x14ac:dyDescent="0.3">
      <c r="A2928" t="s">
        <v>98</v>
      </c>
      <c r="B2928" t="s">
        <v>99</v>
      </c>
      <c r="C2928" t="s">
        <v>88</v>
      </c>
      <c r="D2928" s="29">
        <v>45833</v>
      </c>
      <c r="E2928" s="161">
        <v>0</v>
      </c>
      <c r="F2928" s="161">
        <v>0</v>
      </c>
      <c r="G2928" s="161">
        <v>0</v>
      </c>
      <c r="H2928" s="161">
        <v>0</v>
      </c>
      <c r="L2928">
        <v>232.512269</v>
      </c>
      <c r="R2928">
        <v>638.34031500000003</v>
      </c>
      <c r="S2928">
        <v>638.34031500000003</v>
      </c>
      <c r="T2928" s="194">
        <v>638.34031500000003</v>
      </c>
      <c r="U2928" t="s">
        <v>193</v>
      </c>
      <c r="V2928">
        <v>45567.337337962963</v>
      </c>
    </row>
    <row r="2929" spans="1:22" x14ac:dyDescent="0.3">
      <c r="A2929" t="s">
        <v>98</v>
      </c>
      <c r="B2929" t="s">
        <v>99</v>
      </c>
      <c r="C2929" t="s">
        <v>93</v>
      </c>
      <c r="D2929" s="29">
        <v>45834</v>
      </c>
      <c r="E2929" s="161">
        <v>0</v>
      </c>
      <c r="F2929" s="161">
        <v>0</v>
      </c>
      <c r="G2929" s="161">
        <v>0</v>
      </c>
      <c r="H2929" s="161">
        <v>0</v>
      </c>
      <c r="L2929">
        <v>21.843191999999998</v>
      </c>
      <c r="R2929">
        <v>271.06463100000002</v>
      </c>
      <c r="S2929">
        <v>271.06463100000002</v>
      </c>
      <c r="T2929" s="194">
        <v>271.06463100000002</v>
      </c>
      <c r="U2929" t="s">
        <v>193</v>
      </c>
      <c r="V2929">
        <v>45693.334247685183</v>
      </c>
    </row>
    <row r="2930" spans="1:22" x14ac:dyDescent="0.3">
      <c r="A2930" t="s">
        <v>98</v>
      </c>
      <c r="B2930" t="s">
        <v>99</v>
      </c>
      <c r="C2930" t="s">
        <v>88</v>
      </c>
      <c r="D2930" s="29">
        <v>45834</v>
      </c>
      <c r="E2930" s="161">
        <v>0</v>
      </c>
      <c r="F2930" s="161">
        <v>0</v>
      </c>
      <c r="G2930" s="161">
        <v>0</v>
      </c>
      <c r="H2930" s="161">
        <v>0</v>
      </c>
      <c r="L2930">
        <v>232.512269</v>
      </c>
      <c r="R2930">
        <v>638.34031500000003</v>
      </c>
      <c r="S2930">
        <v>638.34031500000003</v>
      </c>
      <c r="T2930" s="194">
        <v>638.34031500000003</v>
      </c>
      <c r="U2930" t="s">
        <v>193</v>
      </c>
      <c r="V2930">
        <v>45567.337430555555</v>
      </c>
    </row>
    <row r="2931" spans="1:22" x14ac:dyDescent="0.3">
      <c r="A2931" t="s">
        <v>98</v>
      </c>
      <c r="B2931" t="s">
        <v>99</v>
      </c>
      <c r="C2931" t="s">
        <v>93</v>
      </c>
      <c r="D2931" s="29">
        <v>45835</v>
      </c>
      <c r="E2931" s="161">
        <v>0</v>
      </c>
      <c r="F2931" s="161">
        <v>0</v>
      </c>
      <c r="G2931" s="161">
        <v>0</v>
      </c>
      <c r="H2931" s="161">
        <v>0</v>
      </c>
      <c r="L2931">
        <v>21.843191999999998</v>
      </c>
      <c r="R2931">
        <v>271.06463100000002</v>
      </c>
      <c r="S2931">
        <v>271.06463100000002</v>
      </c>
      <c r="T2931" s="194">
        <v>271.06463100000002</v>
      </c>
      <c r="U2931" t="s">
        <v>193</v>
      </c>
      <c r="V2931">
        <v>45693.334155092591</v>
      </c>
    </row>
    <row r="2932" spans="1:22" x14ac:dyDescent="0.3">
      <c r="A2932" t="s">
        <v>98</v>
      </c>
      <c r="B2932" t="s">
        <v>99</v>
      </c>
      <c r="C2932" t="s">
        <v>88</v>
      </c>
      <c r="D2932" s="29">
        <v>45835</v>
      </c>
      <c r="E2932" s="161">
        <v>0</v>
      </c>
      <c r="F2932" s="161">
        <v>0</v>
      </c>
      <c r="G2932" s="161">
        <v>0</v>
      </c>
      <c r="H2932" s="161">
        <v>0</v>
      </c>
      <c r="L2932">
        <v>232.512269</v>
      </c>
      <c r="R2932">
        <v>638.34031500000003</v>
      </c>
      <c r="S2932">
        <v>638.34031500000003</v>
      </c>
      <c r="T2932" s="194">
        <v>638.34031500000003</v>
      </c>
      <c r="U2932" t="s">
        <v>193</v>
      </c>
      <c r="V2932">
        <v>45567.337326388886</v>
      </c>
    </row>
    <row r="2933" spans="1:22" x14ac:dyDescent="0.3">
      <c r="A2933" t="s">
        <v>98</v>
      </c>
      <c r="B2933" t="s">
        <v>99</v>
      </c>
      <c r="C2933" t="s">
        <v>93</v>
      </c>
      <c r="D2933" s="29">
        <v>45836</v>
      </c>
      <c r="E2933" s="161">
        <v>0</v>
      </c>
      <c r="F2933" s="161">
        <v>0</v>
      </c>
      <c r="G2933" s="161">
        <v>0</v>
      </c>
      <c r="H2933" s="161">
        <v>0</v>
      </c>
      <c r="L2933">
        <v>21.843191999999998</v>
      </c>
      <c r="R2933">
        <v>271.06463100000002</v>
      </c>
      <c r="S2933">
        <v>271.06463100000002</v>
      </c>
      <c r="T2933" s="194">
        <v>271.06463100000002</v>
      </c>
      <c r="U2933" t="s">
        <v>193</v>
      </c>
      <c r="V2933">
        <v>45693.333807870367</v>
      </c>
    </row>
    <row r="2934" spans="1:22" x14ac:dyDescent="0.3">
      <c r="A2934" t="s">
        <v>98</v>
      </c>
      <c r="B2934" t="s">
        <v>99</v>
      </c>
      <c r="C2934" t="s">
        <v>88</v>
      </c>
      <c r="D2934" s="29">
        <v>45836</v>
      </c>
      <c r="E2934" s="161">
        <v>0</v>
      </c>
      <c r="F2934" s="161">
        <v>0</v>
      </c>
      <c r="G2934" s="161">
        <v>0</v>
      </c>
      <c r="H2934" s="161">
        <v>0</v>
      </c>
      <c r="L2934">
        <v>232.512269</v>
      </c>
      <c r="R2934">
        <v>638.34031500000003</v>
      </c>
      <c r="S2934">
        <v>638.34031500000003</v>
      </c>
      <c r="T2934" s="194">
        <v>638.34031500000003</v>
      </c>
      <c r="U2934" t="s">
        <v>193</v>
      </c>
      <c r="V2934">
        <v>45567.337430555555</v>
      </c>
    </row>
    <row r="2935" spans="1:22" x14ac:dyDescent="0.3">
      <c r="A2935" t="s">
        <v>98</v>
      </c>
      <c r="B2935" t="s">
        <v>99</v>
      </c>
      <c r="C2935" t="s">
        <v>93</v>
      </c>
      <c r="D2935" s="29">
        <v>45837</v>
      </c>
      <c r="E2935" s="161">
        <v>0</v>
      </c>
      <c r="F2935" s="161">
        <v>0</v>
      </c>
      <c r="G2935" s="161">
        <v>0</v>
      </c>
      <c r="H2935" s="161">
        <v>0</v>
      </c>
      <c r="L2935">
        <v>21.843191999999998</v>
      </c>
      <c r="R2935">
        <v>271.06463100000002</v>
      </c>
      <c r="S2935">
        <v>271.06463100000002</v>
      </c>
      <c r="T2935" s="194">
        <v>271.06463100000002</v>
      </c>
      <c r="U2935" t="s">
        <v>193</v>
      </c>
      <c r="V2935">
        <v>45693.334108796298</v>
      </c>
    </row>
    <row r="2936" spans="1:22" x14ac:dyDescent="0.3">
      <c r="A2936" t="s">
        <v>98</v>
      </c>
      <c r="B2936" t="s">
        <v>99</v>
      </c>
      <c r="C2936" t="s">
        <v>88</v>
      </c>
      <c r="D2936" s="29">
        <v>45837</v>
      </c>
      <c r="E2936" s="161">
        <v>0</v>
      </c>
      <c r="F2936" s="161">
        <v>0</v>
      </c>
      <c r="G2936" s="161">
        <v>0</v>
      </c>
      <c r="H2936" s="161">
        <v>0</v>
      </c>
      <c r="L2936">
        <v>232.512269</v>
      </c>
      <c r="R2936">
        <v>638.34031500000003</v>
      </c>
      <c r="S2936">
        <v>638.34031500000003</v>
      </c>
      <c r="T2936" s="194">
        <v>638.34031500000003</v>
      </c>
      <c r="U2936" t="s">
        <v>193</v>
      </c>
      <c r="V2936">
        <v>45567.337337962963</v>
      </c>
    </row>
    <row r="2937" spans="1:22" x14ac:dyDescent="0.3">
      <c r="A2937" t="s">
        <v>98</v>
      </c>
      <c r="B2937" t="s">
        <v>99</v>
      </c>
      <c r="C2937" t="s">
        <v>93</v>
      </c>
      <c r="D2937" s="29">
        <v>45838</v>
      </c>
      <c r="E2937" s="161">
        <v>0</v>
      </c>
      <c r="F2937" s="161">
        <v>0</v>
      </c>
      <c r="G2937" s="161">
        <v>0</v>
      </c>
      <c r="H2937" s="161">
        <v>0</v>
      </c>
      <c r="L2937">
        <v>21.843191999999998</v>
      </c>
      <c r="R2937">
        <v>271.06463100000002</v>
      </c>
      <c r="S2937">
        <v>271.06463100000002</v>
      </c>
      <c r="T2937" s="194">
        <v>271.06463100000002</v>
      </c>
      <c r="U2937" t="s">
        <v>193</v>
      </c>
      <c r="V2937">
        <v>45693.333784722221</v>
      </c>
    </row>
    <row r="2938" spans="1:22" x14ac:dyDescent="0.3">
      <c r="A2938" t="s">
        <v>98</v>
      </c>
      <c r="B2938" t="s">
        <v>99</v>
      </c>
      <c r="C2938" t="s">
        <v>88</v>
      </c>
      <c r="D2938" s="29">
        <v>45838</v>
      </c>
      <c r="E2938" s="161">
        <v>0</v>
      </c>
      <c r="F2938" s="161">
        <v>0</v>
      </c>
      <c r="G2938" s="161">
        <v>0</v>
      </c>
      <c r="H2938" s="161">
        <v>0</v>
      </c>
      <c r="L2938">
        <v>232.512269</v>
      </c>
      <c r="R2938">
        <v>638.34031500000003</v>
      </c>
      <c r="S2938">
        <v>638.34031500000003</v>
      </c>
      <c r="T2938" s="194">
        <v>638.34031500000003</v>
      </c>
      <c r="U2938" t="s">
        <v>193</v>
      </c>
      <c r="V2938">
        <v>45567.337337962963</v>
      </c>
    </row>
    <row r="2939" spans="1:22" x14ac:dyDescent="0.3">
      <c r="A2939" t="s">
        <v>98</v>
      </c>
      <c r="B2939" t="s">
        <v>99</v>
      </c>
      <c r="C2939" t="s">
        <v>93</v>
      </c>
      <c r="D2939" s="29">
        <v>45839</v>
      </c>
      <c r="E2939" s="161">
        <v>0</v>
      </c>
      <c r="F2939" s="161">
        <v>0</v>
      </c>
      <c r="G2939" s="161">
        <v>0</v>
      </c>
      <c r="H2939" s="161">
        <v>0</v>
      </c>
      <c r="L2939">
        <v>21.843191999999998</v>
      </c>
      <c r="R2939">
        <v>271.06463100000002</v>
      </c>
      <c r="S2939">
        <v>271.06463100000002</v>
      </c>
      <c r="T2939" s="194">
        <v>271.06463100000002</v>
      </c>
      <c r="U2939" t="s">
        <v>193</v>
      </c>
      <c r="V2939">
        <v>45693.334293981483</v>
      </c>
    </row>
    <row r="2940" spans="1:22" x14ac:dyDescent="0.3">
      <c r="A2940" t="s">
        <v>98</v>
      </c>
      <c r="B2940" t="s">
        <v>99</v>
      </c>
      <c r="C2940" t="s">
        <v>88</v>
      </c>
      <c r="D2940" s="29">
        <v>45839</v>
      </c>
      <c r="E2940" s="161">
        <v>0</v>
      </c>
      <c r="F2940" s="161">
        <v>0</v>
      </c>
      <c r="G2940" s="161">
        <v>0</v>
      </c>
      <c r="H2940" s="161">
        <v>0</v>
      </c>
      <c r="L2940">
        <v>232.512269</v>
      </c>
      <c r="R2940">
        <v>638.34031500000003</v>
      </c>
      <c r="S2940">
        <v>638.34031500000003</v>
      </c>
      <c r="T2940" s="194">
        <v>638.34031500000003</v>
      </c>
      <c r="U2940" t="s">
        <v>193</v>
      </c>
      <c r="V2940">
        <v>45567.33734953704</v>
      </c>
    </row>
    <row r="2941" spans="1:22" x14ac:dyDescent="0.3">
      <c r="A2941" t="s">
        <v>98</v>
      </c>
      <c r="B2941" t="s">
        <v>99</v>
      </c>
      <c r="C2941" t="s">
        <v>93</v>
      </c>
      <c r="D2941" s="29">
        <v>45840</v>
      </c>
      <c r="E2941" s="161">
        <v>0</v>
      </c>
      <c r="F2941" s="161">
        <v>0</v>
      </c>
      <c r="G2941" s="161">
        <v>0</v>
      </c>
      <c r="H2941" s="161">
        <v>0</v>
      </c>
      <c r="L2941">
        <v>21.843191999999998</v>
      </c>
      <c r="R2941">
        <v>271.06463100000002</v>
      </c>
      <c r="S2941">
        <v>271.06463100000002</v>
      </c>
      <c r="T2941" s="194">
        <v>271.06463100000002</v>
      </c>
      <c r="U2941" t="s">
        <v>193</v>
      </c>
      <c r="V2941">
        <v>45693.334293981483</v>
      </c>
    </row>
    <row r="2942" spans="1:22" x14ac:dyDescent="0.3">
      <c r="A2942" t="s">
        <v>98</v>
      </c>
      <c r="B2942" t="s">
        <v>99</v>
      </c>
      <c r="C2942" t="s">
        <v>88</v>
      </c>
      <c r="D2942" s="29">
        <v>45840</v>
      </c>
      <c r="E2942" s="161">
        <v>0</v>
      </c>
      <c r="F2942" s="161">
        <v>0</v>
      </c>
      <c r="G2942" s="161">
        <v>0</v>
      </c>
      <c r="H2942" s="161">
        <v>0</v>
      </c>
      <c r="L2942">
        <v>232.512269</v>
      </c>
      <c r="R2942">
        <v>638.34031500000003</v>
      </c>
      <c r="S2942">
        <v>638.34031500000003</v>
      </c>
      <c r="T2942" s="194">
        <v>638.34031500000003</v>
      </c>
      <c r="U2942" t="s">
        <v>193</v>
      </c>
      <c r="V2942">
        <v>45567.337430555555</v>
      </c>
    </row>
    <row r="2943" spans="1:22" x14ac:dyDescent="0.3">
      <c r="A2943" t="s">
        <v>98</v>
      </c>
      <c r="B2943" t="s">
        <v>99</v>
      </c>
      <c r="C2943" t="s">
        <v>93</v>
      </c>
      <c r="D2943" s="29">
        <v>45841</v>
      </c>
      <c r="E2943" s="161">
        <v>0</v>
      </c>
      <c r="F2943" s="161">
        <v>0</v>
      </c>
      <c r="G2943" s="161">
        <v>0</v>
      </c>
      <c r="H2943" s="161">
        <v>0</v>
      </c>
      <c r="L2943">
        <v>21.843191999999998</v>
      </c>
      <c r="R2943">
        <v>271.06463100000002</v>
      </c>
      <c r="S2943">
        <v>271.06463100000002</v>
      </c>
      <c r="T2943" s="194">
        <v>271.06463100000002</v>
      </c>
      <c r="U2943" t="s">
        <v>193</v>
      </c>
      <c r="V2943">
        <v>45693.334293981483</v>
      </c>
    </row>
    <row r="2944" spans="1:22" x14ac:dyDescent="0.3">
      <c r="A2944" t="s">
        <v>98</v>
      </c>
      <c r="B2944" t="s">
        <v>99</v>
      </c>
      <c r="C2944" t="s">
        <v>88</v>
      </c>
      <c r="D2944" s="29">
        <v>45841</v>
      </c>
      <c r="E2944" s="161">
        <v>0</v>
      </c>
      <c r="F2944" s="161">
        <v>0</v>
      </c>
      <c r="G2944" s="161">
        <v>0</v>
      </c>
      <c r="H2944" s="161">
        <v>0</v>
      </c>
      <c r="L2944">
        <v>232.512269</v>
      </c>
      <c r="R2944">
        <v>638.34031500000003</v>
      </c>
      <c r="S2944">
        <v>638.34031500000003</v>
      </c>
      <c r="T2944" s="194">
        <v>638.34031500000003</v>
      </c>
      <c r="U2944" t="s">
        <v>193</v>
      </c>
      <c r="V2944">
        <v>45567.337407407409</v>
      </c>
    </row>
    <row r="2945" spans="1:22" x14ac:dyDescent="0.3">
      <c r="A2945" t="s">
        <v>98</v>
      </c>
      <c r="B2945" t="s">
        <v>99</v>
      </c>
      <c r="C2945" t="s">
        <v>93</v>
      </c>
      <c r="D2945" s="29">
        <v>45842</v>
      </c>
      <c r="E2945" s="161">
        <v>0</v>
      </c>
      <c r="F2945" s="161">
        <v>0</v>
      </c>
      <c r="G2945" s="161">
        <v>0</v>
      </c>
      <c r="H2945" s="161">
        <v>0</v>
      </c>
      <c r="L2945">
        <v>21.843191999999998</v>
      </c>
      <c r="R2945">
        <v>271.06463100000002</v>
      </c>
      <c r="S2945">
        <v>271.06463100000002</v>
      </c>
      <c r="T2945" s="194">
        <v>271.06463100000002</v>
      </c>
      <c r="U2945" t="s">
        <v>193</v>
      </c>
      <c r="V2945">
        <v>45693.334293981483</v>
      </c>
    </row>
    <row r="2946" spans="1:22" x14ac:dyDescent="0.3">
      <c r="A2946" t="s">
        <v>98</v>
      </c>
      <c r="B2946" t="s">
        <v>99</v>
      </c>
      <c r="C2946" t="s">
        <v>88</v>
      </c>
      <c r="D2946" s="29">
        <v>45842</v>
      </c>
      <c r="E2946" s="161">
        <v>0</v>
      </c>
      <c r="F2946" s="161">
        <v>0</v>
      </c>
      <c r="G2946" s="161">
        <v>0</v>
      </c>
      <c r="H2946" s="161">
        <v>0</v>
      </c>
      <c r="L2946">
        <v>232.512269</v>
      </c>
      <c r="R2946">
        <v>638.34031500000003</v>
      </c>
      <c r="S2946">
        <v>638.34031500000003</v>
      </c>
      <c r="T2946" s="194">
        <v>638.34031500000003</v>
      </c>
      <c r="U2946" t="s">
        <v>193</v>
      </c>
      <c r="V2946">
        <v>45567.337384259263</v>
      </c>
    </row>
    <row r="2947" spans="1:22" x14ac:dyDescent="0.3">
      <c r="A2947" t="s">
        <v>98</v>
      </c>
      <c r="B2947" t="s">
        <v>99</v>
      </c>
      <c r="C2947" t="s">
        <v>93</v>
      </c>
      <c r="D2947" s="29">
        <v>45843</v>
      </c>
      <c r="E2947" s="161">
        <v>0</v>
      </c>
      <c r="F2947" s="161">
        <v>0</v>
      </c>
      <c r="G2947" s="161">
        <v>0</v>
      </c>
      <c r="H2947" s="161">
        <v>0</v>
      </c>
      <c r="L2947">
        <v>21.843191999999998</v>
      </c>
      <c r="R2947">
        <v>271.06463100000002</v>
      </c>
      <c r="S2947">
        <v>271.06463100000002</v>
      </c>
      <c r="T2947" s="194">
        <v>271.06463100000002</v>
      </c>
      <c r="U2947" t="s">
        <v>193</v>
      </c>
      <c r="V2947">
        <v>45693.334293981483</v>
      </c>
    </row>
    <row r="2948" spans="1:22" x14ac:dyDescent="0.3">
      <c r="A2948" t="s">
        <v>98</v>
      </c>
      <c r="B2948" t="s">
        <v>99</v>
      </c>
      <c r="C2948" t="s">
        <v>88</v>
      </c>
      <c r="D2948" s="29">
        <v>45843</v>
      </c>
      <c r="E2948" s="161">
        <v>0</v>
      </c>
      <c r="F2948" s="161">
        <v>0</v>
      </c>
      <c r="G2948" s="161">
        <v>0</v>
      </c>
      <c r="H2948" s="161">
        <v>0</v>
      </c>
      <c r="L2948">
        <v>232.512269</v>
      </c>
      <c r="R2948">
        <v>638.34031500000003</v>
      </c>
      <c r="S2948">
        <v>638.34031500000003</v>
      </c>
      <c r="T2948" s="194">
        <v>638.34031500000003</v>
      </c>
      <c r="U2948" t="s">
        <v>193</v>
      </c>
      <c r="V2948">
        <v>45567.337384259263</v>
      </c>
    </row>
    <row r="2949" spans="1:22" x14ac:dyDescent="0.3">
      <c r="A2949" t="s">
        <v>98</v>
      </c>
      <c r="B2949" t="s">
        <v>99</v>
      </c>
      <c r="C2949" t="s">
        <v>93</v>
      </c>
      <c r="D2949" s="29">
        <v>45844</v>
      </c>
      <c r="E2949" s="161">
        <v>0</v>
      </c>
      <c r="F2949" s="161">
        <v>0</v>
      </c>
      <c r="G2949" s="161">
        <v>0</v>
      </c>
      <c r="H2949" s="161">
        <v>0</v>
      </c>
      <c r="L2949">
        <v>21.843191999999998</v>
      </c>
      <c r="R2949">
        <v>271.06463100000002</v>
      </c>
      <c r="S2949">
        <v>271.06463100000002</v>
      </c>
      <c r="T2949" s="194">
        <v>271.06463100000002</v>
      </c>
      <c r="U2949" t="s">
        <v>193</v>
      </c>
      <c r="V2949">
        <v>45693.334293981483</v>
      </c>
    </row>
    <row r="2950" spans="1:22" x14ac:dyDescent="0.3">
      <c r="A2950" t="s">
        <v>98</v>
      </c>
      <c r="B2950" t="s">
        <v>99</v>
      </c>
      <c r="C2950" t="s">
        <v>88</v>
      </c>
      <c r="D2950" s="29">
        <v>45844</v>
      </c>
      <c r="E2950" s="161">
        <v>0</v>
      </c>
      <c r="F2950" s="161">
        <v>0</v>
      </c>
      <c r="G2950" s="161">
        <v>0</v>
      </c>
      <c r="H2950" s="161">
        <v>0</v>
      </c>
      <c r="L2950">
        <v>232.512269</v>
      </c>
      <c r="R2950">
        <v>638.34031500000003</v>
      </c>
      <c r="S2950">
        <v>638.34031500000003</v>
      </c>
      <c r="T2950" s="194">
        <v>638.34031500000003</v>
      </c>
      <c r="U2950" t="s">
        <v>193</v>
      </c>
      <c r="V2950">
        <v>45567.337372685186</v>
      </c>
    </row>
    <row r="2951" spans="1:22" x14ac:dyDescent="0.3">
      <c r="A2951" t="s">
        <v>98</v>
      </c>
      <c r="B2951" t="s">
        <v>99</v>
      </c>
      <c r="C2951" t="s">
        <v>93</v>
      </c>
      <c r="D2951" s="29">
        <v>45845</v>
      </c>
      <c r="E2951" s="161">
        <v>0</v>
      </c>
      <c r="F2951" s="161">
        <v>0</v>
      </c>
      <c r="G2951" s="161">
        <v>0</v>
      </c>
      <c r="H2951" s="161">
        <v>0</v>
      </c>
      <c r="L2951">
        <v>21.843191999999998</v>
      </c>
      <c r="R2951">
        <v>271.06463100000002</v>
      </c>
      <c r="S2951">
        <v>271.06463100000002</v>
      </c>
      <c r="T2951" s="194">
        <v>271.06463100000002</v>
      </c>
      <c r="U2951" t="s">
        <v>193</v>
      </c>
      <c r="V2951">
        <v>45693.334305555552</v>
      </c>
    </row>
    <row r="2952" spans="1:22" x14ac:dyDescent="0.3">
      <c r="A2952" t="s">
        <v>98</v>
      </c>
      <c r="B2952" t="s">
        <v>99</v>
      </c>
      <c r="C2952" t="s">
        <v>88</v>
      </c>
      <c r="D2952" s="29">
        <v>45845</v>
      </c>
      <c r="E2952" s="161">
        <v>0</v>
      </c>
      <c r="F2952" s="161">
        <v>0</v>
      </c>
      <c r="G2952" s="161">
        <v>0</v>
      </c>
      <c r="H2952" s="161">
        <v>0</v>
      </c>
      <c r="L2952">
        <v>232.512269</v>
      </c>
      <c r="R2952">
        <v>638.34031500000003</v>
      </c>
      <c r="S2952">
        <v>638.34031500000003</v>
      </c>
      <c r="T2952" s="194">
        <v>638.34031500000003</v>
      </c>
      <c r="U2952" t="s">
        <v>193</v>
      </c>
      <c r="V2952">
        <v>45567.337418981479</v>
      </c>
    </row>
    <row r="2953" spans="1:22" x14ac:dyDescent="0.3">
      <c r="A2953" t="s">
        <v>98</v>
      </c>
      <c r="B2953" t="s">
        <v>99</v>
      </c>
      <c r="C2953" t="s">
        <v>93</v>
      </c>
      <c r="D2953" s="29">
        <v>45846</v>
      </c>
      <c r="E2953" s="161">
        <v>0</v>
      </c>
      <c r="F2953" s="161">
        <v>0</v>
      </c>
      <c r="G2953" s="161">
        <v>0</v>
      </c>
      <c r="H2953" s="161">
        <v>0</v>
      </c>
      <c r="L2953">
        <v>21.843191999999998</v>
      </c>
      <c r="R2953">
        <v>271.06463100000002</v>
      </c>
      <c r="S2953">
        <v>271.06463100000002</v>
      </c>
      <c r="T2953" s="194">
        <v>271.06463100000002</v>
      </c>
      <c r="U2953" t="s">
        <v>193</v>
      </c>
      <c r="V2953">
        <v>45693.334293981483</v>
      </c>
    </row>
    <row r="2954" spans="1:22" x14ac:dyDescent="0.3">
      <c r="A2954" t="s">
        <v>98</v>
      </c>
      <c r="B2954" t="s">
        <v>99</v>
      </c>
      <c r="C2954" t="s">
        <v>88</v>
      </c>
      <c r="D2954" s="29">
        <v>45846</v>
      </c>
      <c r="E2954" s="161">
        <v>0</v>
      </c>
      <c r="F2954" s="161">
        <v>0</v>
      </c>
      <c r="G2954" s="161">
        <v>0</v>
      </c>
      <c r="H2954" s="161">
        <v>0</v>
      </c>
      <c r="L2954">
        <v>232.512269</v>
      </c>
      <c r="R2954">
        <v>638.34031500000003</v>
      </c>
      <c r="S2954">
        <v>638.34031500000003</v>
      </c>
      <c r="T2954" s="194">
        <v>638.34031500000003</v>
      </c>
      <c r="U2954" t="s">
        <v>193</v>
      </c>
      <c r="V2954">
        <v>45567.337430555555</v>
      </c>
    </row>
    <row r="2955" spans="1:22" x14ac:dyDescent="0.3">
      <c r="A2955" t="s">
        <v>98</v>
      </c>
      <c r="B2955" t="s">
        <v>99</v>
      </c>
      <c r="C2955" t="s">
        <v>93</v>
      </c>
      <c r="D2955" s="29">
        <v>45847</v>
      </c>
      <c r="E2955" s="161">
        <v>0</v>
      </c>
      <c r="F2955" s="161">
        <v>0</v>
      </c>
      <c r="G2955" s="161">
        <v>0</v>
      </c>
      <c r="H2955" s="161">
        <v>0</v>
      </c>
      <c r="L2955">
        <v>21.843191999999998</v>
      </c>
      <c r="R2955">
        <v>271.06463100000002</v>
      </c>
      <c r="S2955">
        <v>271.06463100000002</v>
      </c>
      <c r="T2955" s="194">
        <v>271.06463100000002</v>
      </c>
      <c r="U2955" t="s">
        <v>193</v>
      </c>
      <c r="V2955">
        <v>45693.334282407406</v>
      </c>
    </row>
    <row r="2956" spans="1:22" x14ac:dyDescent="0.3">
      <c r="A2956" t="s">
        <v>98</v>
      </c>
      <c r="B2956" t="s">
        <v>99</v>
      </c>
      <c r="C2956" t="s">
        <v>88</v>
      </c>
      <c r="D2956" s="29">
        <v>45847</v>
      </c>
      <c r="E2956" s="161">
        <v>0</v>
      </c>
      <c r="F2956" s="161">
        <v>0</v>
      </c>
      <c r="G2956" s="161">
        <v>0</v>
      </c>
      <c r="H2956" s="161">
        <v>0</v>
      </c>
      <c r="L2956">
        <v>232.512269</v>
      </c>
      <c r="R2956">
        <v>638.34031500000003</v>
      </c>
      <c r="S2956">
        <v>638.34031500000003</v>
      </c>
      <c r="T2956" s="194">
        <v>638.34031500000003</v>
      </c>
      <c r="U2956" t="s">
        <v>193</v>
      </c>
      <c r="V2956">
        <v>45567.337430555555</v>
      </c>
    </row>
    <row r="2957" spans="1:22" x14ac:dyDescent="0.3">
      <c r="A2957" t="s">
        <v>98</v>
      </c>
      <c r="B2957" t="s">
        <v>99</v>
      </c>
      <c r="C2957" t="s">
        <v>93</v>
      </c>
      <c r="D2957" s="29">
        <v>45848</v>
      </c>
      <c r="E2957" s="161">
        <v>0</v>
      </c>
      <c r="F2957" s="161">
        <v>0</v>
      </c>
      <c r="G2957" s="161">
        <v>0</v>
      </c>
      <c r="H2957" s="161">
        <v>0</v>
      </c>
      <c r="L2957">
        <v>21.843191999999998</v>
      </c>
      <c r="R2957">
        <v>271.06463100000002</v>
      </c>
      <c r="S2957">
        <v>271.06463100000002</v>
      </c>
      <c r="T2957" s="194">
        <v>271.06463100000002</v>
      </c>
      <c r="U2957" t="s">
        <v>193</v>
      </c>
      <c r="V2957">
        <v>45693.334305555552</v>
      </c>
    </row>
    <row r="2958" spans="1:22" x14ac:dyDescent="0.3">
      <c r="A2958" t="s">
        <v>98</v>
      </c>
      <c r="B2958" t="s">
        <v>99</v>
      </c>
      <c r="C2958" t="s">
        <v>88</v>
      </c>
      <c r="D2958" s="29">
        <v>45848</v>
      </c>
      <c r="E2958" s="161">
        <v>0</v>
      </c>
      <c r="F2958" s="161">
        <v>0</v>
      </c>
      <c r="G2958" s="161">
        <v>0</v>
      </c>
      <c r="H2958" s="161">
        <v>0</v>
      </c>
      <c r="L2958">
        <v>232.512269</v>
      </c>
      <c r="R2958">
        <v>638.34031500000003</v>
      </c>
      <c r="S2958">
        <v>638.34031500000003</v>
      </c>
      <c r="T2958" s="194">
        <v>638.34031500000003</v>
      </c>
      <c r="U2958" t="s">
        <v>193</v>
      </c>
      <c r="V2958">
        <v>45567.337430555555</v>
      </c>
    </row>
    <row r="2959" spans="1:22" x14ac:dyDescent="0.3">
      <c r="A2959" t="s">
        <v>98</v>
      </c>
      <c r="B2959" t="s">
        <v>99</v>
      </c>
      <c r="C2959" t="s">
        <v>93</v>
      </c>
      <c r="D2959" s="29">
        <v>45849</v>
      </c>
      <c r="E2959" s="161">
        <v>0</v>
      </c>
      <c r="F2959" s="161">
        <v>0</v>
      </c>
      <c r="G2959" s="161">
        <v>0</v>
      </c>
      <c r="H2959" s="161">
        <v>0</v>
      </c>
      <c r="L2959">
        <v>21.843191999999998</v>
      </c>
      <c r="R2959">
        <v>271.06463100000002</v>
      </c>
      <c r="S2959">
        <v>271.06463100000002</v>
      </c>
      <c r="T2959" s="194">
        <v>271.06463100000002</v>
      </c>
      <c r="U2959" t="s">
        <v>193</v>
      </c>
      <c r="V2959">
        <v>45693.334293981483</v>
      </c>
    </row>
    <row r="2960" spans="1:22" x14ac:dyDescent="0.3">
      <c r="A2960" t="s">
        <v>98</v>
      </c>
      <c r="B2960" t="s">
        <v>99</v>
      </c>
      <c r="C2960" t="s">
        <v>88</v>
      </c>
      <c r="D2960" s="29">
        <v>45849</v>
      </c>
      <c r="E2960" s="161">
        <v>0</v>
      </c>
      <c r="F2960" s="161">
        <v>0</v>
      </c>
      <c r="G2960" s="161">
        <v>0</v>
      </c>
      <c r="H2960" s="161">
        <v>0</v>
      </c>
      <c r="L2960">
        <v>232.512269</v>
      </c>
      <c r="R2960">
        <v>638.34031500000003</v>
      </c>
      <c r="S2960">
        <v>638.34031500000003</v>
      </c>
      <c r="T2960" s="194">
        <v>638.34031500000003</v>
      </c>
      <c r="U2960" t="s">
        <v>193</v>
      </c>
      <c r="V2960">
        <v>45567.337430555555</v>
      </c>
    </row>
    <row r="2961" spans="1:22" x14ac:dyDescent="0.3">
      <c r="A2961" t="s">
        <v>98</v>
      </c>
      <c r="B2961" t="s">
        <v>99</v>
      </c>
      <c r="C2961" t="s">
        <v>93</v>
      </c>
      <c r="D2961" s="29">
        <v>45850</v>
      </c>
      <c r="E2961" s="161">
        <v>0</v>
      </c>
      <c r="F2961" s="161">
        <v>0</v>
      </c>
      <c r="G2961" s="161">
        <v>0</v>
      </c>
      <c r="H2961" s="161">
        <v>0</v>
      </c>
      <c r="L2961">
        <v>21.843191999999998</v>
      </c>
      <c r="R2961">
        <v>271.06463100000002</v>
      </c>
      <c r="S2961">
        <v>271.06463100000002</v>
      </c>
      <c r="T2961" s="194">
        <v>271.06463100000002</v>
      </c>
      <c r="U2961" t="s">
        <v>193</v>
      </c>
      <c r="V2961">
        <v>45693.334293981483</v>
      </c>
    </row>
    <row r="2962" spans="1:22" x14ac:dyDescent="0.3">
      <c r="A2962" t="s">
        <v>98</v>
      </c>
      <c r="B2962" t="s">
        <v>99</v>
      </c>
      <c r="C2962" t="s">
        <v>88</v>
      </c>
      <c r="D2962" s="29">
        <v>45850</v>
      </c>
      <c r="E2962" s="161">
        <v>0</v>
      </c>
      <c r="F2962" s="161">
        <v>0</v>
      </c>
      <c r="G2962" s="161">
        <v>0</v>
      </c>
      <c r="H2962" s="161">
        <v>0</v>
      </c>
      <c r="L2962">
        <v>232.512269</v>
      </c>
      <c r="R2962">
        <v>638.34031500000003</v>
      </c>
      <c r="S2962">
        <v>638.34031500000003</v>
      </c>
      <c r="T2962" s="194">
        <v>638.34031500000003</v>
      </c>
      <c r="U2962" t="s">
        <v>193</v>
      </c>
      <c r="V2962">
        <v>45567.337430555555</v>
      </c>
    </row>
    <row r="2963" spans="1:22" x14ac:dyDescent="0.3">
      <c r="A2963" t="s">
        <v>98</v>
      </c>
      <c r="B2963" t="s">
        <v>99</v>
      </c>
      <c r="C2963" t="s">
        <v>93</v>
      </c>
      <c r="D2963" s="29">
        <v>45851</v>
      </c>
      <c r="E2963" s="161">
        <v>0</v>
      </c>
      <c r="F2963" s="161">
        <v>0</v>
      </c>
      <c r="G2963" s="161">
        <v>0</v>
      </c>
      <c r="H2963" s="161">
        <v>0</v>
      </c>
      <c r="L2963">
        <v>21.843191999999998</v>
      </c>
      <c r="R2963">
        <v>271.06463100000002</v>
      </c>
      <c r="S2963">
        <v>271.06463100000002</v>
      </c>
      <c r="T2963" s="194">
        <v>271.06463100000002</v>
      </c>
      <c r="U2963" t="s">
        <v>193</v>
      </c>
      <c r="V2963">
        <v>45693.334293981483</v>
      </c>
    </row>
    <row r="2964" spans="1:22" x14ac:dyDescent="0.3">
      <c r="A2964" t="s">
        <v>98</v>
      </c>
      <c r="B2964" t="s">
        <v>99</v>
      </c>
      <c r="C2964" t="s">
        <v>88</v>
      </c>
      <c r="D2964" s="29">
        <v>45851</v>
      </c>
      <c r="E2964" s="161">
        <v>0</v>
      </c>
      <c r="F2964" s="161">
        <v>0</v>
      </c>
      <c r="G2964" s="161">
        <v>0</v>
      </c>
      <c r="H2964" s="161">
        <v>0</v>
      </c>
      <c r="L2964">
        <v>232.512269</v>
      </c>
      <c r="R2964">
        <v>638.34031500000003</v>
      </c>
      <c r="S2964">
        <v>638.34031500000003</v>
      </c>
      <c r="T2964" s="194">
        <v>638.34031500000003</v>
      </c>
      <c r="U2964" t="s">
        <v>193</v>
      </c>
      <c r="V2964">
        <v>45567.337430555555</v>
      </c>
    </row>
    <row r="2965" spans="1:22" x14ac:dyDescent="0.3">
      <c r="A2965" t="s">
        <v>98</v>
      </c>
      <c r="B2965" t="s">
        <v>99</v>
      </c>
      <c r="C2965" t="s">
        <v>93</v>
      </c>
      <c r="D2965" s="29">
        <v>45852</v>
      </c>
      <c r="E2965" s="161">
        <v>0</v>
      </c>
      <c r="F2965" s="161">
        <v>0</v>
      </c>
      <c r="G2965" s="161">
        <v>0</v>
      </c>
      <c r="H2965" s="161">
        <v>0</v>
      </c>
      <c r="L2965">
        <v>21.843191999999998</v>
      </c>
      <c r="R2965">
        <v>271.06463100000002</v>
      </c>
      <c r="S2965">
        <v>271.06463100000002</v>
      </c>
      <c r="T2965" s="194">
        <v>271.06463100000002</v>
      </c>
      <c r="U2965" t="s">
        <v>193</v>
      </c>
      <c r="V2965">
        <v>45693.334317129629</v>
      </c>
    </row>
    <row r="2966" spans="1:22" x14ac:dyDescent="0.3">
      <c r="A2966" t="s">
        <v>98</v>
      </c>
      <c r="B2966" t="s">
        <v>99</v>
      </c>
      <c r="C2966" t="s">
        <v>88</v>
      </c>
      <c r="D2966" s="29">
        <v>45852</v>
      </c>
      <c r="E2966" s="161">
        <v>0</v>
      </c>
      <c r="F2966" s="161">
        <v>0</v>
      </c>
      <c r="G2966" s="161">
        <v>0</v>
      </c>
      <c r="H2966" s="161">
        <v>0</v>
      </c>
      <c r="L2966">
        <v>232.512269</v>
      </c>
      <c r="R2966">
        <v>638.34031500000003</v>
      </c>
      <c r="S2966">
        <v>638.34031500000003</v>
      </c>
      <c r="T2966" s="194">
        <v>638.34031500000003</v>
      </c>
      <c r="U2966" t="s">
        <v>193</v>
      </c>
      <c r="V2966">
        <v>45567.337430555555</v>
      </c>
    </row>
    <row r="2967" spans="1:22" x14ac:dyDescent="0.3">
      <c r="A2967" t="s">
        <v>98</v>
      </c>
      <c r="B2967" t="s">
        <v>99</v>
      </c>
      <c r="C2967" t="s">
        <v>93</v>
      </c>
      <c r="D2967" s="29">
        <v>45853</v>
      </c>
      <c r="E2967" s="161">
        <v>0</v>
      </c>
      <c r="F2967" s="161">
        <v>0</v>
      </c>
      <c r="G2967" s="161">
        <v>0</v>
      </c>
      <c r="H2967" s="161">
        <v>0</v>
      </c>
      <c r="L2967">
        <v>21.843191999999998</v>
      </c>
      <c r="R2967">
        <v>271.06463100000002</v>
      </c>
      <c r="S2967">
        <v>271.06463100000002</v>
      </c>
      <c r="T2967" s="194">
        <v>271.06463100000002</v>
      </c>
      <c r="U2967" t="s">
        <v>193</v>
      </c>
      <c r="V2967">
        <v>45693.334293981483</v>
      </c>
    </row>
    <row r="2968" spans="1:22" x14ac:dyDescent="0.3">
      <c r="A2968" t="s">
        <v>98</v>
      </c>
      <c r="B2968" t="s">
        <v>99</v>
      </c>
      <c r="C2968" t="s">
        <v>88</v>
      </c>
      <c r="D2968" s="29">
        <v>45853</v>
      </c>
      <c r="E2968" s="161">
        <v>0</v>
      </c>
      <c r="F2968" s="161">
        <v>0</v>
      </c>
      <c r="G2968" s="161">
        <v>0</v>
      </c>
      <c r="H2968" s="161">
        <v>0</v>
      </c>
      <c r="L2968">
        <v>232.512269</v>
      </c>
      <c r="R2968">
        <v>638.34031500000003</v>
      </c>
      <c r="S2968">
        <v>638.34031500000003</v>
      </c>
      <c r="T2968" s="194">
        <v>638.34031500000003</v>
      </c>
      <c r="U2968" t="s">
        <v>193</v>
      </c>
      <c r="V2968">
        <v>45567.337430555555</v>
      </c>
    </row>
    <row r="2969" spans="1:22" x14ac:dyDescent="0.3">
      <c r="A2969" t="s">
        <v>98</v>
      </c>
      <c r="B2969" t="s">
        <v>99</v>
      </c>
      <c r="C2969" t="s">
        <v>93</v>
      </c>
      <c r="D2969" s="29">
        <v>45854</v>
      </c>
      <c r="E2969" s="161">
        <v>0</v>
      </c>
      <c r="F2969" s="161">
        <v>0</v>
      </c>
      <c r="G2969" s="161">
        <v>0</v>
      </c>
      <c r="H2969" s="161">
        <v>0</v>
      </c>
      <c r="L2969">
        <v>21.843191999999998</v>
      </c>
      <c r="R2969">
        <v>271.06463100000002</v>
      </c>
      <c r="S2969">
        <v>271.06463100000002</v>
      </c>
      <c r="T2969" s="194">
        <v>271.06463100000002</v>
      </c>
      <c r="U2969" t="s">
        <v>193</v>
      </c>
      <c r="V2969">
        <v>45693.334293981483</v>
      </c>
    </row>
    <row r="2970" spans="1:22" x14ac:dyDescent="0.3">
      <c r="A2970" t="s">
        <v>98</v>
      </c>
      <c r="B2970" t="s">
        <v>99</v>
      </c>
      <c r="C2970" t="s">
        <v>88</v>
      </c>
      <c r="D2970" s="29">
        <v>45854</v>
      </c>
      <c r="E2970" s="161">
        <v>0</v>
      </c>
      <c r="F2970" s="161">
        <v>0</v>
      </c>
      <c r="G2970" s="161">
        <v>0</v>
      </c>
      <c r="H2970" s="161">
        <v>0</v>
      </c>
      <c r="L2970">
        <v>232.512269</v>
      </c>
      <c r="R2970">
        <v>638.34031500000003</v>
      </c>
      <c r="S2970">
        <v>638.34031500000003</v>
      </c>
      <c r="T2970" s="194">
        <v>638.34031500000003</v>
      </c>
      <c r="U2970" t="s">
        <v>193</v>
      </c>
      <c r="V2970">
        <v>45567.337430555555</v>
      </c>
    </row>
    <row r="2971" spans="1:22" x14ac:dyDescent="0.3">
      <c r="A2971" t="s">
        <v>98</v>
      </c>
      <c r="B2971" t="s">
        <v>99</v>
      </c>
      <c r="C2971" t="s">
        <v>93</v>
      </c>
      <c r="D2971" s="29">
        <v>45855</v>
      </c>
      <c r="E2971" s="161">
        <v>1</v>
      </c>
      <c r="F2971" s="161">
        <v>1</v>
      </c>
      <c r="G2971" s="161">
        <v>1</v>
      </c>
      <c r="H2971" s="161">
        <v>1</v>
      </c>
      <c r="J2971">
        <v>0</v>
      </c>
      <c r="K2971">
        <v>0</v>
      </c>
      <c r="L2971">
        <v>21.843191999999998</v>
      </c>
      <c r="R2971">
        <v>271.06463100000002</v>
      </c>
      <c r="S2971">
        <v>0</v>
      </c>
      <c r="T2971" s="194">
        <v>0</v>
      </c>
      <c r="U2971" t="s">
        <v>193</v>
      </c>
      <c r="V2971">
        <v>45693.334293981483</v>
      </c>
    </row>
    <row r="2972" spans="1:22" x14ac:dyDescent="0.3">
      <c r="A2972" t="s">
        <v>98</v>
      </c>
      <c r="B2972" t="s">
        <v>99</v>
      </c>
      <c r="C2972" t="s">
        <v>88</v>
      </c>
      <c r="D2972" s="29">
        <v>45855</v>
      </c>
      <c r="E2972" s="161">
        <v>0</v>
      </c>
      <c r="F2972" s="161">
        <v>0</v>
      </c>
      <c r="G2972" s="161">
        <v>0</v>
      </c>
      <c r="H2972" s="161">
        <v>0</v>
      </c>
      <c r="L2972">
        <v>232.512269</v>
      </c>
      <c r="R2972">
        <v>638.34031500000003</v>
      </c>
      <c r="S2972">
        <v>638.34031500000003</v>
      </c>
      <c r="T2972" s="194">
        <v>638.34031500000003</v>
      </c>
      <c r="U2972" t="s">
        <v>193</v>
      </c>
      <c r="V2972">
        <v>45567.337430555555</v>
      </c>
    </row>
    <row r="2973" spans="1:22" x14ac:dyDescent="0.3">
      <c r="A2973" t="s">
        <v>98</v>
      </c>
      <c r="B2973" t="s">
        <v>99</v>
      </c>
      <c r="C2973" t="s">
        <v>93</v>
      </c>
      <c r="D2973" s="29">
        <v>45856</v>
      </c>
      <c r="E2973" s="161">
        <v>0</v>
      </c>
      <c r="F2973" s="161">
        <v>0</v>
      </c>
      <c r="G2973" s="161">
        <v>0</v>
      </c>
      <c r="H2973" s="161">
        <v>0</v>
      </c>
      <c r="L2973">
        <v>21.843191999999998</v>
      </c>
      <c r="R2973">
        <v>271.06463100000002</v>
      </c>
      <c r="S2973">
        <v>271.06463100000002</v>
      </c>
      <c r="T2973" s="194">
        <v>271.06463100000002</v>
      </c>
      <c r="U2973" t="s">
        <v>193</v>
      </c>
      <c r="V2973">
        <v>45693.334305555552</v>
      </c>
    </row>
    <row r="2974" spans="1:22" x14ac:dyDescent="0.3">
      <c r="A2974" t="s">
        <v>98</v>
      </c>
      <c r="B2974" t="s">
        <v>99</v>
      </c>
      <c r="C2974" t="s">
        <v>88</v>
      </c>
      <c r="D2974" s="29">
        <v>45856</v>
      </c>
      <c r="E2974" s="161">
        <v>0</v>
      </c>
      <c r="F2974" s="161">
        <v>0</v>
      </c>
      <c r="G2974" s="161">
        <v>0</v>
      </c>
      <c r="H2974" s="161">
        <v>0</v>
      </c>
      <c r="L2974">
        <v>232.512269</v>
      </c>
      <c r="R2974">
        <v>638.34031500000003</v>
      </c>
      <c r="S2974">
        <v>638.34031500000003</v>
      </c>
      <c r="T2974" s="194">
        <v>638.34031500000003</v>
      </c>
      <c r="U2974" t="s">
        <v>193</v>
      </c>
      <c r="V2974">
        <v>45567.337430555555</v>
      </c>
    </row>
    <row r="2975" spans="1:22" x14ac:dyDescent="0.3">
      <c r="A2975" t="s">
        <v>98</v>
      </c>
      <c r="B2975" t="s">
        <v>99</v>
      </c>
      <c r="C2975" t="s">
        <v>93</v>
      </c>
      <c r="D2975" s="29">
        <v>45857</v>
      </c>
      <c r="E2975" s="161">
        <v>0</v>
      </c>
      <c r="F2975" s="161">
        <v>0</v>
      </c>
      <c r="G2975" s="161">
        <v>0</v>
      </c>
      <c r="H2975" s="161">
        <v>0</v>
      </c>
      <c r="L2975">
        <v>21.843191999999998</v>
      </c>
      <c r="R2975">
        <v>271.06463100000002</v>
      </c>
      <c r="S2975">
        <v>271.06463100000002</v>
      </c>
      <c r="T2975" s="194">
        <v>271.06463100000002</v>
      </c>
      <c r="U2975" t="s">
        <v>193</v>
      </c>
      <c r="V2975">
        <v>45693.334293981483</v>
      </c>
    </row>
    <row r="2976" spans="1:22" x14ac:dyDescent="0.3">
      <c r="A2976" t="s">
        <v>98</v>
      </c>
      <c r="B2976" t="s">
        <v>99</v>
      </c>
      <c r="C2976" t="s">
        <v>88</v>
      </c>
      <c r="D2976" s="29">
        <v>45857</v>
      </c>
      <c r="E2976" s="161">
        <v>0</v>
      </c>
      <c r="F2976" s="161">
        <v>0</v>
      </c>
      <c r="G2976" s="161">
        <v>0</v>
      </c>
      <c r="H2976" s="161">
        <v>0</v>
      </c>
      <c r="L2976">
        <v>232.512269</v>
      </c>
      <c r="R2976">
        <v>638.34031500000003</v>
      </c>
      <c r="S2976">
        <v>638.34031500000003</v>
      </c>
      <c r="T2976" s="194">
        <v>638.34031500000003</v>
      </c>
      <c r="U2976" t="s">
        <v>193</v>
      </c>
      <c r="V2976">
        <v>45567.337430555555</v>
      </c>
    </row>
    <row r="2977" spans="1:22" x14ac:dyDescent="0.3">
      <c r="A2977" t="s">
        <v>98</v>
      </c>
      <c r="B2977" t="s">
        <v>99</v>
      </c>
      <c r="C2977" t="s">
        <v>93</v>
      </c>
      <c r="D2977" s="29">
        <v>45858</v>
      </c>
      <c r="E2977" s="161">
        <v>0</v>
      </c>
      <c r="F2977" s="161">
        <v>0</v>
      </c>
      <c r="G2977" s="161">
        <v>0</v>
      </c>
      <c r="H2977" s="161">
        <v>0</v>
      </c>
      <c r="L2977">
        <v>21.843191999999998</v>
      </c>
      <c r="R2977">
        <v>271.06463100000002</v>
      </c>
      <c r="S2977">
        <v>271.06463100000002</v>
      </c>
      <c r="T2977" s="194">
        <v>271.06463100000002</v>
      </c>
      <c r="U2977" t="s">
        <v>193</v>
      </c>
      <c r="V2977">
        <v>45693.334293981483</v>
      </c>
    </row>
    <row r="2978" spans="1:22" x14ac:dyDescent="0.3">
      <c r="A2978" t="s">
        <v>98</v>
      </c>
      <c r="B2978" t="s">
        <v>99</v>
      </c>
      <c r="C2978" t="s">
        <v>88</v>
      </c>
      <c r="D2978" s="29">
        <v>45858</v>
      </c>
      <c r="E2978" s="161">
        <v>0</v>
      </c>
      <c r="F2978" s="161">
        <v>0</v>
      </c>
      <c r="G2978" s="161">
        <v>0</v>
      </c>
      <c r="H2978" s="161">
        <v>0</v>
      </c>
      <c r="L2978">
        <v>232.512269</v>
      </c>
      <c r="R2978">
        <v>638.34031500000003</v>
      </c>
      <c r="S2978">
        <v>638.34031500000003</v>
      </c>
      <c r="T2978" s="194">
        <v>638.34031500000003</v>
      </c>
      <c r="U2978" t="s">
        <v>193</v>
      </c>
      <c r="V2978">
        <v>45567.337430555555</v>
      </c>
    </row>
    <row r="2979" spans="1:22" x14ac:dyDescent="0.3">
      <c r="A2979" t="s">
        <v>98</v>
      </c>
      <c r="B2979" t="s">
        <v>99</v>
      </c>
      <c r="C2979" t="s">
        <v>93</v>
      </c>
      <c r="D2979" s="29">
        <v>45859</v>
      </c>
      <c r="E2979" s="161">
        <v>0</v>
      </c>
      <c r="F2979" s="161">
        <v>0</v>
      </c>
      <c r="G2979" s="161">
        <v>0</v>
      </c>
      <c r="H2979" s="161">
        <v>0</v>
      </c>
      <c r="L2979">
        <v>21.843191999999998</v>
      </c>
      <c r="R2979">
        <v>271.06463100000002</v>
      </c>
      <c r="S2979">
        <v>271.06463100000002</v>
      </c>
      <c r="T2979" s="194">
        <v>271.06463100000002</v>
      </c>
      <c r="U2979" t="s">
        <v>193</v>
      </c>
      <c r="V2979">
        <v>45693.334317129629</v>
      </c>
    </row>
    <row r="2980" spans="1:22" x14ac:dyDescent="0.3">
      <c r="A2980" t="s">
        <v>98</v>
      </c>
      <c r="B2980" t="s">
        <v>99</v>
      </c>
      <c r="C2980" t="s">
        <v>88</v>
      </c>
      <c r="D2980" s="29">
        <v>45859</v>
      </c>
      <c r="E2980" s="161">
        <v>0</v>
      </c>
      <c r="F2980" s="161">
        <v>0</v>
      </c>
      <c r="G2980" s="161">
        <v>0</v>
      </c>
      <c r="H2980" s="161">
        <v>0</v>
      </c>
      <c r="L2980">
        <v>232.512269</v>
      </c>
      <c r="R2980">
        <v>638.34031500000003</v>
      </c>
      <c r="S2980">
        <v>638.34031500000003</v>
      </c>
      <c r="T2980" s="194">
        <v>638.34031500000003</v>
      </c>
      <c r="U2980" t="s">
        <v>193</v>
      </c>
      <c r="V2980">
        <v>45567.337430555555</v>
      </c>
    </row>
    <row r="2981" spans="1:22" x14ac:dyDescent="0.3">
      <c r="A2981" t="s">
        <v>98</v>
      </c>
      <c r="B2981" t="s">
        <v>99</v>
      </c>
      <c r="C2981" t="s">
        <v>93</v>
      </c>
      <c r="D2981" s="29">
        <v>45860</v>
      </c>
      <c r="E2981" s="161">
        <v>0</v>
      </c>
      <c r="F2981" s="161">
        <v>0</v>
      </c>
      <c r="G2981" s="161">
        <v>0</v>
      </c>
      <c r="H2981" s="161">
        <v>0</v>
      </c>
      <c r="L2981">
        <v>21.843191999999998</v>
      </c>
      <c r="R2981">
        <v>271.06463100000002</v>
      </c>
      <c r="S2981">
        <v>271.06463100000002</v>
      </c>
      <c r="T2981" s="194">
        <v>271.06463100000002</v>
      </c>
      <c r="U2981" t="s">
        <v>193</v>
      </c>
      <c r="V2981">
        <v>45693.334293981483</v>
      </c>
    </row>
    <row r="2982" spans="1:22" x14ac:dyDescent="0.3">
      <c r="A2982" t="s">
        <v>98</v>
      </c>
      <c r="B2982" t="s">
        <v>99</v>
      </c>
      <c r="C2982" t="s">
        <v>88</v>
      </c>
      <c r="D2982" s="29">
        <v>45860</v>
      </c>
      <c r="E2982" s="161">
        <v>0</v>
      </c>
      <c r="F2982" s="161">
        <v>0</v>
      </c>
      <c r="G2982" s="161">
        <v>0</v>
      </c>
      <c r="H2982" s="161">
        <v>0</v>
      </c>
      <c r="L2982">
        <v>232.512269</v>
      </c>
      <c r="R2982">
        <v>638.34031500000003</v>
      </c>
      <c r="S2982">
        <v>638.34031500000003</v>
      </c>
      <c r="T2982" s="194">
        <v>638.34031500000003</v>
      </c>
      <c r="U2982" t="s">
        <v>193</v>
      </c>
      <c r="V2982">
        <v>45567.337430555555</v>
      </c>
    </row>
    <row r="2983" spans="1:22" x14ac:dyDescent="0.3">
      <c r="A2983" t="s">
        <v>98</v>
      </c>
      <c r="B2983" t="s">
        <v>99</v>
      </c>
      <c r="C2983" t="s">
        <v>93</v>
      </c>
      <c r="D2983" s="29">
        <v>45861</v>
      </c>
      <c r="E2983" s="161">
        <v>0</v>
      </c>
      <c r="F2983" s="161">
        <v>0</v>
      </c>
      <c r="G2983" s="161">
        <v>0</v>
      </c>
      <c r="H2983" s="161">
        <v>0</v>
      </c>
      <c r="L2983">
        <v>21.843191999999998</v>
      </c>
      <c r="R2983">
        <v>271.06463100000002</v>
      </c>
      <c r="S2983">
        <v>271.06463100000002</v>
      </c>
      <c r="T2983" s="194">
        <v>271.06463100000002</v>
      </c>
      <c r="U2983" t="s">
        <v>193</v>
      </c>
      <c r="V2983">
        <v>45693.334305555552</v>
      </c>
    </row>
    <row r="2984" spans="1:22" x14ac:dyDescent="0.3">
      <c r="A2984" t="s">
        <v>98</v>
      </c>
      <c r="B2984" t="s">
        <v>99</v>
      </c>
      <c r="C2984" t="s">
        <v>88</v>
      </c>
      <c r="D2984" s="29">
        <v>45861</v>
      </c>
      <c r="E2984" s="161">
        <v>0</v>
      </c>
      <c r="F2984" s="161">
        <v>0</v>
      </c>
      <c r="G2984" s="161">
        <v>0</v>
      </c>
      <c r="H2984" s="161">
        <v>0</v>
      </c>
      <c r="L2984">
        <v>232.512269</v>
      </c>
      <c r="R2984">
        <v>638.34031500000003</v>
      </c>
      <c r="S2984">
        <v>638.34031500000003</v>
      </c>
      <c r="T2984" s="194">
        <v>638.34031500000003</v>
      </c>
      <c r="U2984" t="s">
        <v>193</v>
      </c>
      <c r="V2984">
        <v>45567.337430555555</v>
      </c>
    </row>
    <row r="2985" spans="1:22" x14ac:dyDescent="0.3">
      <c r="A2985" t="s">
        <v>98</v>
      </c>
      <c r="B2985" t="s">
        <v>99</v>
      </c>
      <c r="C2985" t="s">
        <v>93</v>
      </c>
      <c r="D2985" s="29">
        <v>45862</v>
      </c>
      <c r="E2985" s="161">
        <v>0</v>
      </c>
      <c r="F2985" s="161">
        <v>0</v>
      </c>
      <c r="G2985" s="161">
        <v>0</v>
      </c>
      <c r="H2985" s="161">
        <v>0</v>
      </c>
      <c r="L2985">
        <v>21.843191999999998</v>
      </c>
      <c r="R2985">
        <v>271.06463100000002</v>
      </c>
      <c r="S2985">
        <v>271.06463100000002</v>
      </c>
      <c r="T2985" s="194">
        <v>271.06463100000002</v>
      </c>
      <c r="U2985" t="s">
        <v>193</v>
      </c>
      <c r="V2985">
        <v>45693.334293981483</v>
      </c>
    </row>
    <row r="2986" spans="1:22" x14ac:dyDescent="0.3">
      <c r="A2986" t="s">
        <v>98</v>
      </c>
      <c r="B2986" t="s">
        <v>99</v>
      </c>
      <c r="C2986" t="s">
        <v>88</v>
      </c>
      <c r="D2986" s="29">
        <v>45862</v>
      </c>
      <c r="E2986" s="161">
        <v>0</v>
      </c>
      <c r="F2986" s="161">
        <v>0</v>
      </c>
      <c r="G2986" s="161">
        <v>0</v>
      </c>
      <c r="H2986" s="161">
        <v>0</v>
      </c>
      <c r="L2986">
        <v>232.512269</v>
      </c>
      <c r="R2986">
        <v>638.34031500000003</v>
      </c>
      <c r="S2986">
        <v>638.34031500000003</v>
      </c>
      <c r="T2986" s="194">
        <v>638.34031500000003</v>
      </c>
      <c r="U2986" t="s">
        <v>193</v>
      </c>
      <c r="V2986">
        <v>45567.337430555555</v>
      </c>
    </row>
    <row r="2987" spans="1:22" x14ac:dyDescent="0.3">
      <c r="A2987" t="s">
        <v>98</v>
      </c>
      <c r="B2987" t="s">
        <v>99</v>
      </c>
      <c r="C2987" t="s">
        <v>93</v>
      </c>
      <c r="D2987" s="29">
        <v>45863</v>
      </c>
      <c r="E2987" s="161">
        <v>0</v>
      </c>
      <c r="F2987" s="161">
        <v>0</v>
      </c>
      <c r="G2987" s="161">
        <v>0</v>
      </c>
      <c r="H2987" s="161">
        <v>0</v>
      </c>
      <c r="L2987">
        <v>21.843191999999998</v>
      </c>
      <c r="R2987">
        <v>271.06463100000002</v>
      </c>
      <c r="S2987">
        <v>271.06463100000002</v>
      </c>
      <c r="T2987" s="194">
        <v>271.06463100000002</v>
      </c>
      <c r="U2987" t="s">
        <v>193</v>
      </c>
      <c r="V2987">
        <v>45693.334305555552</v>
      </c>
    </row>
    <row r="2988" spans="1:22" x14ac:dyDescent="0.3">
      <c r="A2988" t="s">
        <v>98</v>
      </c>
      <c r="B2988" t="s">
        <v>99</v>
      </c>
      <c r="C2988" t="s">
        <v>88</v>
      </c>
      <c r="D2988" s="29">
        <v>45863</v>
      </c>
      <c r="E2988" s="161">
        <v>0</v>
      </c>
      <c r="F2988" s="161">
        <v>0</v>
      </c>
      <c r="G2988" s="161">
        <v>0</v>
      </c>
      <c r="H2988" s="161">
        <v>0</v>
      </c>
      <c r="L2988">
        <v>232.512269</v>
      </c>
      <c r="R2988">
        <v>638.34031500000003</v>
      </c>
      <c r="S2988">
        <v>638.34031500000003</v>
      </c>
      <c r="T2988" s="194">
        <v>638.34031500000003</v>
      </c>
      <c r="U2988" t="s">
        <v>193</v>
      </c>
      <c r="V2988">
        <v>45567.337430555555</v>
      </c>
    </row>
    <row r="2989" spans="1:22" x14ac:dyDescent="0.3">
      <c r="A2989" t="s">
        <v>98</v>
      </c>
      <c r="B2989" t="s">
        <v>99</v>
      </c>
      <c r="C2989" t="s">
        <v>93</v>
      </c>
      <c r="D2989" s="29">
        <v>45864</v>
      </c>
      <c r="E2989" s="161">
        <v>0</v>
      </c>
      <c r="F2989" s="161">
        <v>0</v>
      </c>
      <c r="G2989" s="161">
        <v>0</v>
      </c>
      <c r="H2989" s="161">
        <v>0</v>
      </c>
      <c r="L2989">
        <v>21.843191999999998</v>
      </c>
      <c r="R2989">
        <v>271.06463100000002</v>
      </c>
      <c r="S2989">
        <v>271.06463100000002</v>
      </c>
      <c r="T2989" s="194">
        <v>271.06463100000002</v>
      </c>
      <c r="U2989" t="s">
        <v>193</v>
      </c>
      <c r="V2989">
        <v>45693.334317129629</v>
      </c>
    </row>
    <row r="2990" spans="1:22" x14ac:dyDescent="0.3">
      <c r="A2990" t="s">
        <v>98</v>
      </c>
      <c r="B2990" t="s">
        <v>99</v>
      </c>
      <c r="C2990" t="s">
        <v>88</v>
      </c>
      <c r="D2990" s="29">
        <v>45864</v>
      </c>
      <c r="E2990" s="161">
        <v>0</v>
      </c>
      <c r="F2990" s="161">
        <v>0</v>
      </c>
      <c r="G2990" s="161">
        <v>0</v>
      </c>
      <c r="H2990" s="161">
        <v>0</v>
      </c>
      <c r="L2990">
        <v>232.512269</v>
      </c>
      <c r="R2990">
        <v>638.34031500000003</v>
      </c>
      <c r="S2990">
        <v>638.34031500000003</v>
      </c>
      <c r="T2990" s="194">
        <v>638.34031500000003</v>
      </c>
      <c r="U2990" t="s">
        <v>193</v>
      </c>
      <c r="V2990">
        <v>45567.337430555555</v>
      </c>
    </row>
    <row r="2991" spans="1:22" x14ac:dyDescent="0.3">
      <c r="A2991" t="s">
        <v>98</v>
      </c>
      <c r="B2991" t="s">
        <v>99</v>
      </c>
      <c r="C2991" t="s">
        <v>93</v>
      </c>
      <c r="D2991" s="29">
        <v>45865</v>
      </c>
      <c r="E2991" s="161">
        <v>0</v>
      </c>
      <c r="F2991" s="161">
        <v>0</v>
      </c>
      <c r="G2991" s="161">
        <v>0</v>
      </c>
      <c r="H2991" s="161">
        <v>0</v>
      </c>
      <c r="L2991">
        <v>21.843191999999998</v>
      </c>
      <c r="R2991">
        <v>271.06463100000002</v>
      </c>
      <c r="S2991">
        <v>271.06463100000002</v>
      </c>
      <c r="T2991" s="194">
        <v>271.06463100000002</v>
      </c>
      <c r="U2991" t="s">
        <v>193</v>
      </c>
      <c r="V2991">
        <v>45693.334293981483</v>
      </c>
    </row>
    <row r="2992" spans="1:22" x14ac:dyDescent="0.3">
      <c r="A2992" t="s">
        <v>98</v>
      </c>
      <c r="B2992" t="s">
        <v>99</v>
      </c>
      <c r="C2992" t="s">
        <v>88</v>
      </c>
      <c r="D2992" s="29">
        <v>45865</v>
      </c>
      <c r="E2992" s="161">
        <v>0</v>
      </c>
      <c r="F2992" s="161">
        <v>0</v>
      </c>
      <c r="G2992" s="161">
        <v>0</v>
      </c>
      <c r="H2992" s="161">
        <v>0</v>
      </c>
      <c r="L2992">
        <v>232.512269</v>
      </c>
      <c r="R2992">
        <v>638.34031500000003</v>
      </c>
      <c r="S2992">
        <v>638.34031500000003</v>
      </c>
      <c r="T2992" s="194">
        <v>638.34031500000003</v>
      </c>
      <c r="U2992" t="s">
        <v>193</v>
      </c>
      <c r="V2992">
        <v>45567.337430555555</v>
      </c>
    </row>
    <row r="2993" spans="1:22" x14ac:dyDescent="0.3">
      <c r="A2993" t="s">
        <v>98</v>
      </c>
      <c r="B2993" t="s">
        <v>99</v>
      </c>
      <c r="C2993" t="s">
        <v>93</v>
      </c>
      <c r="D2993" s="29">
        <v>45866</v>
      </c>
      <c r="E2993" s="161">
        <v>0</v>
      </c>
      <c r="F2993" s="161">
        <v>0</v>
      </c>
      <c r="G2993" s="161">
        <v>0</v>
      </c>
      <c r="H2993" s="161">
        <v>0</v>
      </c>
      <c r="L2993">
        <v>21.843191999999998</v>
      </c>
      <c r="R2993">
        <v>271.06463100000002</v>
      </c>
      <c r="S2993">
        <v>271.06463100000002</v>
      </c>
      <c r="T2993" s="194">
        <v>271.06463100000002</v>
      </c>
      <c r="U2993" t="s">
        <v>193</v>
      </c>
      <c r="V2993">
        <v>45693.334293981483</v>
      </c>
    </row>
    <row r="2994" spans="1:22" x14ac:dyDescent="0.3">
      <c r="A2994" t="s">
        <v>98</v>
      </c>
      <c r="B2994" t="s">
        <v>99</v>
      </c>
      <c r="C2994" t="s">
        <v>88</v>
      </c>
      <c r="D2994" s="29">
        <v>45866</v>
      </c>
      <c r="E2994" s="161">
        <v>0</v>
      </c>
      <c r="F2994" s="161">
        <v>0</v>
      </c>
      <c r="G2994" s="161">
        <v>0</v>
      </c>
      <c r="H2994" s="161">
        <v>0</v>
      </c>
      <c r="L2994">
        <v>232.512269</v>
      </c>
      <c r="R2994">
        <v>638.34031500000003</v>
      </c>
      <c r="S2994">
        <v>638.34031500000003</v>
      </c>
      <c r="T2994" s="194">
        <v>638.34031500000003</v>
      </c>
      <c r="U2994" t="s">
        <v>193</v>
      </c>
      <c r="V2994">
        <v>45567.337430555555</v>
      </c>
    </row>
    <row r="2995" spans="1:22" x14ac:dyDescent="0.3">
      <c r="A2995" t="s">
        <v>98</v>
      </c>
      <c r="B2995" t="s">
        <v>99</v>
      </c>
      <c r="C2995" t="s">
        <v>93</v>
      </c>
      <c r="D2995" s="29">
        <v>45867</v>
      </c>
      <c r="E2995" s="161">
        <v>0</v>
      </c>
      <c r="F2995" s="161">
        <v>0</v>
      </c>
      <c r="G2995" s="161">
        <v>0</v>
      </c>
      <c r="H2995" s="161">
        <v>0</v>
      </c>
      <c r="L2995">
        <v>21.843191999999998</v>
      </c>
      <c r="R2995">
        <v>271.06463100000002</v>
      </c>
      <c r="S2995">
        <v>271.06463100000002</v>
      </c>
      <c r="T2995" s="194">
        <v>271.06463100000002</v>
      </c>
      <c r="U2995" t="s">
        <v>193</v>
      </c>
      <c r="V2995">
        <v>45693.334305555552</v>
      </c>
    </row>
    <row r="2996" spans="1:22" x14ac:dyDescent="0.3">
      <c r="A2996" t="s">
        <v>98</v>
      </c>
      <c r="B2996" t="s">
        <v>99</v>
      </c>
      <c r="C2996" t="s">
        <v>88</v>
      </c>
      <c r="D2996" s="29">
        <v>45867</v>
      </c>
      <c r="E2996" s="161">
        <v>0</v>
      </c>
      <c r="F2996" s="161">
        <v>0</v>
      </c>
      <c r="G2996" s="161">
        <v>0</v>
      </c>
      <c r="H2996" s="161">
        <v>0</v>
      </c>
      <c r="L2996">
        <v>232.512269</v>
      </c>
      <c r="R2996">
        <v>638.34031500000003</v>
      </c>
      <c r="S2996">
        <v>638.34031500000003</v>
      </c>
      <c r="T2996" s="194">
        <v>638.34031500000003</v>
      </c>
      <c r="U2996" t="s">
        <v>193</v>
      </c>
      <c r="V2996">
        <v>45567.337430555555</v>
      </c>
    </row>
    <row r="2997" spans="1:22" x14ac:dyDescent="0.3">
      <c r="A2997" t="s">
        <v>98</v>
      </c>
      <c r="B2997" t="s">
        <v>99</v>
      </c>
      <c r="C2997" t="s">
        <v>93</v>
      </c>
      <c r="D2997" s="29">
        <v>45868</v>
      </c>
      <c r="E2997" s="161">
        <v>0</v>
      </c>
      <c r="F2997" s="161">
        <v>0</v>
      </c>
      <c r="G2997" s="161">
        <v>0</v>
      </c>
      <c r="H2997" s="161">
        <v>0</v>
      </c>
      <c r="L2997">
        <v>21.843191999999998</v>
      </c>
      <c r="R2997">
        <v>271.06463100000002</v>
      </c>
      <c r="S2997">
        <v>271.06463100000002</v>
      </c>
      <c r="T2997" s="194">
        <v>271.06463100000002</v>
      </c>
      <c r="U2997" t="s">
        <v>193</v>
      </c>
      <c r="V2997">
        <v>45693.334317129629</v>
      </c>
    </row>
    <row r="2998" spans="1:22" x14ac:dyDescent="0.3">
      <c r="A2998" t="s">
        <v>98</v>
      </c>
      <c r="B2998" t="s">
        <v>99</v>
      </c>
      <c r="C2998" t="s">
        <v>88</v>
      </c>
      <c r="D2998" s="29">
        <v>45868</v>
      </c>
      <c r="E2998" s="161">
        <v>0</v>
      </c>
      <c r="F2998" s="161">
        <v>0</v>
      </c>
      <c r="G2998" s="161">
        <v>0</v>
      </c>
      <c r="H2998" s="161">
        <v>0</v>
      </c>
      <c r="L2998">
        <v>232.512269</v>
      </c>
      <c r="R2998">
        <v>638.34031500000003</v>
      </c>
      <c r="S2998">
        <v>638.34031500000003</v>
      </c>
      <c r="T2998" s="194">
        <v>638.34031500000003</v>
      </c>
      <c r="U2998" t="s">
        <v>193</v>
      </c>
      <c r="V2998">
        <v>45567.337430555555</v>
      </c>
    </row>
    <row r="2999" spans="1:22" x14ac:dyDescent="0.3">
      <c r="A2999" t="s">
        <v>98</v>
      </c>
      <c r="B2999" t="s">
        <v>99</v>
      </c>
      <c r="C2999" t="s">
        <v>93</v>
      </c>
      <c r="D2999" s="29">
        <v>45869</v>
      </c>
      <c r="E2999" s="161">
        <v>0</v>
      </c>
      <c r="F2999" s="161">
        <v>0</v>
      </c>
      <c r="G2999" s="161">
        <v>0</v>
      </c>
      <c r="H2999" s="161">
        <v>0</v>
      </c>
      <c r="L2999">
        <v>21.843191999999998</v>
      </c>
      <c r="R2999">
        <v>271.06463100000002</v>
      </c>
      <c r="S2999">
        <v>271.06463100000002</v>
      </c>
      <c r="T2999" s="194">
        <v>271.06463100000002</v>
      </c>
      <c r="U2999" t="s">
        <v>193</v>
      </c>
      <c r="V2999">
        <v>45693.334317129629</v>
      </c>
    </row>
    <row r="3000" spans="1:22" x14ac:dyDescent="0.3">
      <c r="A3000" t="s">
        <v>98</v>
      </c>
      <c r="B3000" t="s">
        <v>99</v>
      </c>
      <c r="C3000" t="s">
        <v>88</v>
      </c>
      <c r="D3000" s="29">
        <v>45869</v>
      </c>
      <c r="E3000" s="161">
        <v>0</v>
      </c>
      <c r="F3000" s="161">
        <v>0</v>
      </c>
      <c r="G3000" s="161">
        <v>0</v>
      </c>
      <c r="H3000" s="161">
        <v>0</v>
      </c>
      <c r="L3000">
        <v>232.512269</v>
      </c>
      <c r="R3000">
        <v>638.34031500000003</v>
      </c>
      <c r="S3000">
        <v>638.34031500000003</v>
      </c>
      <c r="T3000" s="194">
        <v>638.34031500000003</v>
      </c>
      <c r="U3000" t="s">
        <v>193</v>
      </c>
      <c r="V3000">
        <v>45567.337430555555</v>
      </c>
    </row>
    <row r="3001" spans="1:22" x14ac:dyDescent="0.3">
      <c r="A3001" t="s">
        <v>98</v>
      </c>
      <c r="B3001" t="s">
        <v>99</v>
      </c>
      <c r="C3001" t="s">
        <v>93</v>
      </c>
      <c r="D3001" s="29">
        <v>45870</v>
      </c>
      <c r="E3001" s="161">
        <v>0</v>
      </c>
      <c r="F3001" s="161">
        <v>0</v>
      </c>
      <c r="G3001" s="161">
        <v>0</v>
      </c>
      <c r="H3001" s="161">
        <v>0</v>
      </c>
      <c r="L3001">
        <v>21.843191999999998</v>
      </c>
      <c r="R3001">
        <v>271.06463100000002</v>
      </c>
      <c r="S3001">
        <v>271.06463100000002</v>
      </c>
      <c r="T3001" s="194">
        <v>271.06463100000002</v>
      </c>
      <c r="U3001" t="s">
        <v>193</v>
      </c>
      <c r="V3001">
        <v>45693.334293981483</v>
      </c>
    </row>
    <row r="3002" spans="1:22" x14ac:dyDescent="0.3">
      <c r="A3002" t="s">
        <v>98</v>
      </c>
      <c r="B3002" t="s">
        <v>99</v>
      </c>
      <c r="C3002" t="s">
        <v>88</v>
      </c>
      <c r="D3002" s="29">
        <v>45870</v>
      </c>
      <c r="E3002" s="161">
        <v>0</v>
      </c>
      <c r="F3002" s="161">
        <v>0</v>
      </c>
      <c r="G3002" s="161">
        <v>0</v>
      </c>
      <c r="H3002" s="161">
        <v>0</v>
      </c>
      <c r="L3002">
        <v>232.512269</v>
      </c>
      <c r="R3002">
        <v>638.34031500000003</v>
      </c>
      <c r="S3002">
        <v>638.34031500000003</v>
      </c>
      <c r="T3002" s="194">
        <v>638.34031500000003</v>
      </c>
      <c r="U3002" t="s">
        <v>193</v>
      </c>
      <c r="V3002">
        <v>45567.337430555555</v>
      </c>
    </row>
    <row r="3003" spans="1:22" x14ac:dyDescent="0.3">
      <c r="A3003" t="s">
        <v>98</v>
      </c>
      <c r="B3003" t="s">
        <v>99</v>
      </c>
      <c r="C3003" t="s">
        <v>93</v>
      </c>
      <c r="D3003" s="29">
        <v>45871</v>
      </c>
      <c r="E3003" s="161">
        <v>0</v>
      </c>
      <c r="F3003" s="161">
        <v>0</v>
      </c>
      <c r="G3003" s="161">
        <v>0</v>
      </c>
      <c r="H3003" s="161">
        <v>0</v>
      </c>
      <c r="L3003">
        <v>21.843191999999998</v>
      </c>
      <c r="R3003">
        <v>271.06463100000002</v>
      </c>
      <c r="S3003">
        <v>271.06463100000002</v>
      </c>
      <c r="T3003" s="194">
        <v>271.06463100000002</v>
      </c>
      <c r="U3003" t="s">
        <v>193</v>
      </c>
      <c r="V3003">
        <v>45693.334293981483</v>
      </c>
    </row>
    <row r="3004" spans="1:22" x14ac:dyDescent="0.3">
      <c r="A3004" t="s">
        <v>98</v>
      </c>
      <c r="B3004" t="s">
        <v>99</v>
      </c>
      <c r="C3004" t="s">
        <v>88</v>
      </c>
      <c r="D3004" s="29">
        <v>45871</v>
      </c>
      <c r="E3004" s="161">
        <v>0</v>
      </c>
      <c r="F3004" s="161">
        <v>0</v>
      </c>
      <c r="G3004" s="161">
        <v>0</v>
      </c>
      <c r="H3004" s="161">
        <v>0</v>
      </c>
      <c r="L3004">
        <v>232.512269</v>
      </c>
      <c r="R3004">
        <v>638.34031500000003</v>
      </c>
      <c r="S3004">
        <v>638.34031500000003</v>
      </c>
      <c r="T3004" s="194">
        <v>638.34031500000003</v>
      </c>
      <c r="U3004" t="s">
        <v>193</v>
      </c>
      <c r="V3004">
        <v>45567.337430555555</v>
      </c>
    </row>
    <row r="3005" spans="1:22" x14ac:dyDescent="0.3">
      <c r="A3005" t="s">
        <v>98</v>
      </c>
      <c r="B3005" t="s">
        <v>99</v>
      </c>
      <c r="C3005" t="s">
        <v>93</v>
      </c>
      <c r="D3005" s="29">
        <v>45872</v>
      </c>
      <c r="E3005" s="161">
        <v>0</v>
      </c>
      <c r="F3005" s="161">
        <v>0</v>
      </c>
      <c r="G3005" s="161">
        <v>0</v>
      </c>
      <c r="H3005" s="161">
        <v>0</v>
      </c>
      <c r="L3005">
        <v>21.843191999999998</v>
      </c>
      <c r="R3005">
        <v>271.06463100000002</v>
      </c>
      <c r="S3005">
        <v>271.06463100000002</v>
      </c>
      <c r="T3005" s="194">
        <v>271.06463100000002</v>
      </c>
      <c r="U3005" t="s">
        <v>193</v>
      </c>
      <c r="V3005">
        <v>45693.334293981483</v>
      </c>
    </row>
    <row r="3006" spans="1:22" x14ac:dyDescent="0.3">
      <c r="A3006" t="s">
        <v>98</v>
      </c>
      <c r="B3006" t="s">
        <v>99</v>
      </c>
      <c r="C3006" t="s">
        <v>88</v>
      </c>
      <c r="D3006" s="29">
        <v>45872</v>
      </c>
      <c r="E3006" s="161">
        <v>0</v>
      </c>
      <c r="F3006" s="161">
        <v>0</v>
      </c>
      <c r="G3006" s="161">
        <v>0</v>
      </c>
      <c r="H3006" s="161">
        <v>0</v>
      </c>
      <c r="L3006">
        <v>232.512269</v>
      </c>
      <c r="R3006">
        <v>638.34031500000003</v>
      </c>
      <c r="S3006">
        <v>638.34031500000003</v>
      </c>
      <c r="T3006" s="194">
        <v>638.34031500000003</v>
      </c>
      <c r="U3006" t="s">
        <v>193</v>
      </c>
      <c r="V3006">
        <v>45567.337430555555</v>
      </c>
    </row>
    <row r="3007" spans="1:22" x14ac:dyDescent="0.3">
      <c r="A3007" t="s">
        <v>98</v>
      </c>
      <c r="B3007" t="s">
        <v>99</v>
      </c>
      <c r="C3007" t="s">
        <v>93</v>
      </c>
      <c r="D3007" s="29">
        <v>45873</v>
      </c>
      <c r="E3007" s="161">
        <v>0</v>
      </c>
      <c r="F3007" s="161">
        <v>0</v>
      </c>
      <c r="G3007" s="161">
        <v>0</v>
      </c>
      <c r="H3007" s="161">
        <v>0</v>
      </c>
      <c r="L3007">
        <v>21.843191999999998</v>
      </c>
      <c r="R3007">
        <v>271.06463100000002</v>
      </c>
      <c r="S3007">
        <v>271.06463100000002</v>
      </c>
      <c r="T3007" s="194">
        <v>271.06463100000002</v>
      </c>
      <c r="U3007" t="s">
        <v>193</v>
      </c>
      <c r="V3007">
        <v>45693.334305555552</v>
      </c>
    </row>
    <row r="3008" spans="1:22" x14ac:dyDescent="0.3">
      <c r="A3008" t="s">
        <v>98</v>
      </c>
      <c r="B3008" t="s">
        <v>99</v>
      </c>
      <c r="C3008" t="s">
        <v>88</v>
      </c>
      <c r="D3008" s="29">
        <v>45873</v>
      </c>
      <c r="E3008" s="161">
        <v>0</v>
      </c>
      <c r="F3008" s="161">
        <v>0</v>
      </c>
      <c r="G3008" s="161">
        <v>0</v>
      </c>
      <c r="H3008" s="161">
        <v>0</v>
      </c>
      <c r="L3008">
        <v>232.512269</v>
      </c>
      <c r="R3008">
        <v>638.34031500000003</v>
      </c>
      <c r="S3008">
        <v>638.34031500000003</v>
      </c>
      <c r="T3008" s="194">
        <v>638.34031500000003</v>
      </c>
      <c r="U3008" t="s">
        <v>193</v>
      </c>
      <c r="V3008">
        <v>45567.337430555555</v>
      </c>
    </row>
    <row r="3009" spans="1:22" x14ac:dyDescent="0.3">
      <c r="A3009" t="s">
        <v>98</v>
      </c>
      <c r="B3009" t="s">
        <v>99</v>
      </c>
      <c r="C3009" t="s">
        <v>93</v>
      </c>
      <c r="D3009" s="29">
        <v>45874</v>
      </c>
      <c r="E3009" s="161">
        <v>0</v>
      </c>
      <c r="F3009" s="161">
        <v>0</v>
      </c>
      <c r="G3009" s="161">
        <v>0</v>
      </c>
      <c r="H3009" s="161">
        <v>0</v>
      </c>
      <c r="L3009">
        <v>21.843191999999998</v>
      </c>
      <c r="R3009">
        <v>271.06463100000002</v>
      </c>
      <c r="S3009">
        <v>271.06463100000002</v>
      </c>
      <c r="T3009" s="194">
        <v>271.06463100000002</v>
      </c>
      <c r="U3009" t="s">
        <v>193</v>
      </c>
      <c r="V3009">
        <v>45693.334293981483</v>
      </c>
    </row>
    <row r="3010" spans="1:22" x14ac:dyDescent="0.3">
      <c r="A3010" t="s">
        <v>98</v>
      </c>
      <c r="B3010" t="s">
        <v>99</v>
      </c>
      <c r="C3010" t="s">
        <v>88</v>
      </c>
      <c r="D3010" s="29">
        <v>45874</v>
      </c>
      <c r="E3010" s="161">
        <v>0</v>
      </c>
      <c r="F3010" s="161">
        <v>0</v>
      </c>
      <c r="G3010" s="161">
        <v>0</v>
      </c>
      <c r="H3010" s="161">
        <v>0</v>
      </c>
      <c r="L3010">
        <v>232.512269</v>
      </c>
      <c r="R3010">
        <v>638.34031500000003</v>
      </c>
      <c r="S3010">
        <v>638.34031500000003</v>
      </c>
      <c r="T3010" s="194">
        <v>638.34031500000003</v>
      </c>
      <c r="U3010" t="s">
        <v>193</v>
      </c>
      <c r="V3010">
        <v>45567.337430555555</v>
      </c>
    </row>
    <row r="3011" spans="1:22" x14ac:dyDescent="0.3">
      <c r="A3011" t="s">
        <v>98</v>
      </c>
      <c r="B3011" t="s">
        <v>99</v>
      </c>
      <c r="C3011" t="s">
        <v>93</v>
      </c>
      <c r="D3011" s="29">
        <v>45875</v>
      </c>
      <c r="E3011" s="161">
        <v>0</v>
      </c>
      <c r="F3011" s="161">
        <v>0</v>
      </c>
      <c r="G3011" s="161">
        <v>0</v>
      </c>
      <c r="H3011" s="161">
        <v>0</v>
      </c>
      <c r="L3011">
        <v>21.843191999999998</v>
      </c>
      <c r="R3011">
        <v>271.06463100000002</v>
      </c>
      <c r="S3011">
        <v>271.06463100000002</v>
      </c>
      <c r="T3011" s="194">
        <v>271.06463100000002</v>
      </c>
      <c r="U3011" t="s">
        <v>193</v>
      </c>
      <c r="V3011">
        <v>45693.334305555552</v>
      </c>
    </row>
    <row r="3012" spans="1:22" x14ac:dyDescent="0.3">
      <c r="A3012" t="s">
        <v>98</v>
      </c>
      <c r="B3012" t="s">
        <v>99</v>
      </c>
      <c r="C3012" t="s">
        <v>88</v>
      </c>
      <c r="D3012" s="29">
        <v>45875</v>
      </c>
      <c r="E3012" s="161">
        <v>0</v>
      </c>
      <c r="F3012" s="161">
        <v>0</v>
      </c>
      <c r="G3012" s="161">
        <v>0</v>
      </c>
      <c r="H3012" s="161">
        <v>0</v>
      </c>
      <c r="L3012">
        <v>232.512269</v>
      </c>
      <c r="R3012">
        <v>638.34031500000003</v>
      </c>
      <c r="S3012">
        <v>638.34031500000003</v>
      </c>
      <c r="T3012" s="194">
        <v>638.34031500000003</v>
      </c>
      <c r="U3012" t="s">
        <v>193</v>
      </c>
      <c r="V3012">
        <v>45567.337430555555</v>
      </c>
    </row>
    <row r="3013" spans="1:22" x14ac:dyDescent="0.3">
      <c r="A3013" t="s">
        <v>98</v>
      </c>
      <c r="B3013" t="s">
        <v>99</v>
      </c>
      <c r="C3013" t="s">
        <v>93</v>
      </c>
      <c r="D3013" s="29">
        <v>45876</v>
      </c>
      <c r="E3013" s="161">
        <v>0</v>
      </c>
      <c r="F3013" s="161">
        <v>0</v>
      </c>
      <c r="G3013" s="161">
        <v>0</v>
      </c>
      <c r="H3013" s="161">
        <v>0</v>
      </c>
      <c r="L3013">
        <v>21.843191999999998</v>
      </c>
      <c r="R3013">
        <v>271.06463100000002</v>
      </c>
      <c r="S3013">
        <v>271.06463100000002</v>
      </c>
      <c r="T3013" s="194">
        <v>271.06463100000002</v>
      </c>
      <c r="U3013" t="s">
        <v>193</v>
      </c>
      <c r="V3013">
        <v>45693.334305555552</v>
      </c>
    </row>
    <row r="3014" spans="1:22" x14ac:dyDescent="0.3">
      <c r="A3014" t="s">
        <v>98</v>
      </c>
      <c r="B3014" t="s">
        <v>99</v>
      </c>
      <c r="C3014" t="s">
        <v>88</v>
      </c>
      <c r="D3014" s="29">
        <v>45876</v>
      </c>
      <c r="E3014" s="161">
        <v>0</v>
      </c>
      <c r="F3014" s="161">
        <v>0</v>
      </c>
      <c r="G3014" s="161">
        <v>0</v>
      </c>
      <c r="H3014" s="161">
        <v>0</v>
      </c>
      <c r="L3014">
        <v>232.512269</v>
      </c>
      <c r="R3014">
        <v>638.34031500000003</v>
      </c>
      <c r="S3014">
        <v>638.34031500000003</v>
      </c>
      <c r="T3014" s="194">
        <v>638.34031500000003</v>
      </c>
      <c r="U3014" t="s">
        <v>193</v>
      </c>
      <c r="V3014">
        <v>45567.337430555555</v>
      </c>
    </row>
    <row r="3015" spans="1:22" x14ac:dyDescent="0.3">
      <c r="A3015" t="s">
        <v>98</v>
      </c>
      <c r="B3015" t="s">
        <v>99</v>
      </c>
      <c r="C3015" t="s">
        <v>93</v>
      </c>
      <c r="D3015" s="29">
        <v>45877</v>
      </c>
      <c r="E3015" s="161">
        <v>0</v>
      </c>
      <c r="F3015" s="161">
        <v>0</v>
      </c>
      <c r="G3015" s="161">
        <v>0</v>
      </c>
      <c r="H3015" s="161">
        <v>0</v>
      </c>
      <c r="L3015">
        <v>21.843191999999998</v>
      </c>
      <c r="R3015">
        <v>271.06463100000002</v>
      </c>
      <c r="S3015">
        <v>271.06463100000002</v>
      </c>
      <c r="T3015" s="194">
        <v>271.06463100000002</v>
      </c>
      <c r="U3015" t="s">
        <v>193</v>
      </c>
      <c r="V3015">
        <v>45693.334293981483</v>
      </c>
    </row>
    <row r="3016" spans="1:22" x14ac:dyDescent="0.3">
      <c r="A3016" t="s">
        <v>98</v>
      </c>
      <c r="B3016" t="s">
        <v>99</v>
      </c>
      <c r="C3016" t="s">
        <v>88</v>
      </c>
      <c r="D3016" s="29">
        <v>45877</v>
      </c>
      <c r="E3016" s="161">
        <v>0</v>
      </c>
      <c r="F3016" s="161">
        <v>0</v>
      </c>
      <c r="G3016" s="161">
        <v>0</v>
      </c>
      <c r="H3016" s="161">
        <v>0</v>
      </c>
      <c r="L3016">
        <v>232.512269</v>
      </c>
      <c r="R3016">
        <v>638.34031500000003</v>
      </c>
      <c r="S3016">
        <v>638.34031500000003</v>
      </c>
      <c r="T3016" s="194">
        <v>638.34031500000003</v>
      </c>
      <c r="U3016" t="s">
        <v>193</v>
      </c>
      <c r="V3016">
        <v>45567.337430555555</v>
      </c>
    </row>
    <row r="3017" spans="1:22" x14ac:dyDescent="0.3">
      <c r="A3017" t="s">
        <v>98</v>
      </c>
      <c r="B3017" t="s">
        <v>99</v>
      </c>
      <c r="C3017" t="s">
        <v>93</v>
      </c>
      <c r="D3017" s="29">
        <v>45878</v>
      </c>
      <c r="E3017" s="161">
        <v>0</v>
      </c>
      <c r="F3017" s="161">
        <v>0</v>
      </c>
      <c r="G3017" s="161">
        <v>0</v>
      </c>
      <c r="H3017" s="161">
        <v>0</v>
      </c>
      <c r="L3017">
        <v>21.843191999999998</v>
      </c>
      <c r="R3017">
        <v>271.06463100000002</v>
      </c>
      <c r="S3017">
        <v>271.06463100000002</v>
      </c>
      <c r="T3017" s="194">
        <v>271.06463100000002</v>
      </c>
      <c r="U3017" t="s">
        <v>193</v>
      </c>
      <c r="V3017">
        <v>45693.334317129629</v>
      </c>
    </row>
    <row r="3018" spans="1:22" x14ac:dyDescent="0.3">
      <c r="A3018" t="s">
        <v>98</v>
      </c>
      <c r="B3018" t="s">
        <v>99</v>
      </c>
      <c r="C3018" t="s">
        <v>88</v>
      </c>
      <c r="D3018" s="29">
        <v>45878</v>
      </c>
      <c r="E3018" s="161">
        <v>0</v>
      </c>
      <c r="F3018" s="161">
        <v>0</v>
      </c>
      <c r="G3018" s="161">
        <v>0</v>
      </c>
      <c r="H3018" s="161">
        <v>0</v>
      </c>
      <c r="L3018">
        <v>232.512269</v>
      </c>
      <c r="R3018">
        <v>638.34031500000003</v>
      </c>
      <c r="S3018">
        <v>638.34031500000003</v>
      </c>
      <c r="T3018" s="194">
        <v>638.34031500000003</v>
      </c>
      <c r="U3018" t="s">
        <v>193</v>
      </c>
      <c r="V3018">
        <v>45567.337430555555</v>
      </c>
    </row>
    <row r="3019" spans="1:22" x14ac:dyDescent="0.3">
      <c r="A3019" t="s">
        <v>98</v>
      </c>
      <c r="B3019" t="s">
        <v>99</v>
      </c>
      <c r="C3019" t="s">
        <v>93</v>
      </c>
      <c r="D3019" s="29">
        <v>45879</v>
      </c>
      <c r="E3019" s="161">
        <v>0</v>
      </c>
      <c r="F3019" s="161">
        <v>0</v>
      </c>
      <c r="G3019" s="161">
        <v>0</v>
      </c>
      <c r="H3019" s="161">
        <v>0</v>
      </c>
      <c r="L3019">
        <v>21.843191999999998</v>
      </c>
      <c r="R3019">
        <v>271.06463100000002</v>
      </c>
      <c r="S3019">
        <v>271.06463100000002</v>
      </c>
      <c r="T3019" s="194">
        <v>271.06463100000002</v>
      </c>
      <c r="U3019" t="s">
        <v>193</v>
      </c>
      <c r="V3019">
        <v>45693.334305555552</v>
      </c>
    </row>
    <row r="3020" spans="1:22" x14ac:dyDescent="0.3">
      <c r="A3020" t="s">
        <v>98</v>
      </c>
      <c r="B3020" t="s">
        <v>99</v>
      </c>
      <c r="C3020" t="s">
        <v>88</v>
      </c>
      <c r="D3020" s="29">
        <v>45879</v>
      </c>
      <c r="E3020" s="161">
        <v>0</v>
      </c>
      <c r="F3020" s="161">
        <v>0</v>
      </c>
      <c r="G3020" s="161">
        <v>0</v>
      </c>
      <c r="H3020" s="161">
        <v>0</v>
      </c>
      <c r="L3020">
        <v>232.512269</v>
      </c>
      <c r="R3020">
        <v>638.34031500000003</v>
      </c>
      <c r="S3020">
        <v>638.34031500000003</v>
      </c>
      <c r="T3020" s="194">
        <v>638.34031500000003</v>
      </c>
      <c r="U3020" t="s">
        <v>193</v>
      </c>
      <c r="V3020">
        <v>45567.337430555555</v>
      </c>
    </row>
    <row r="3021" spans="1:22" x14ac:dyDescent="0.3">
      <c r="A3021" t="s">
        <v>98</v>
      </c>
      <c r="B3021" t="s">
        <v>99</v>
      </c>
      <c r="C3021" t="s">
        <v>93</v>
      </c>
      <c r="D3021" s="29">
        <v>45880</v>
      </c>
      <c r="E3021" s="161">
        <v>0</v>
      </c>
      <c r="F3021" s="161">
        <v>0</v>
      </c>
      <c r="G3021" s="161">
        <v>0</v>
      </c>
      <c r="H3021" s="161">
        <v>0</v>
      </c>
      <c r="L3021">
        <v>21.843191999999998</v>
      </c>
      <c r="R3021">
        <v>271.06463100000002</v>
      </c>
      <c r="S3021">
        <v>271.06463100000002</v>
      </c>
      <c r="T3021" s="194">
        <v>271.06463100000002</v>
      </c>
      <c r="U3021" t="s">
        <v>193</v>
      </c>
      <c r="V3021">
        <v>45693.334293981483</v>
      </c>
    </row>
    <row r="3022" spans="1:22" x14ac:dyDescent="0.3">
      <c r="A3022" t="s">
        <v>98</v>
      </c>
      <c r="B3022" t="s">
        <v>99</v>
      </c>
      <c r="C3022" t="s">
        <v>88</v>
      </c>
      <c r="D3022" s="29">
        <v>45880</v>
      </c>
      <c r="E3022" s="161">
        <v>0</v>
      </c>
      <c r="F3022" s="161">
        <v>0</v>
      </c>
      <c r="G3022" s="161">
        <v>0</v>
      </c>
      <c r="H3022" s="161">
        <v>0</v>
      </c>
      <c r="L3022">
        <v>232.512269</v>
      </c>
      <c r="R3022">
        <v>638.34031500000003</v>
      </c>
      <c r="S3022">
        <v>638.34031500000003</v>
      </c>
      <c r="T3022" s="194">
        <v>638.34031500000003</v>
      </c>
      <c r="U3022" t="s">
        <v>193</v>
      </c>
      <c r="V3022">
        <v>45567.337430555555</v>
      </c>
    </row>
    <row r="3023" spans="1:22" x14ac:dyDescent="0.3">
      <c r="A3023" t="s">
        <v>98</v>
      </c>
      <c r="B3023" t="s">
        <v>99</v>
      </c>
      <c r="C3023" t="s">
        <v>93</v>
      </c>
      <c r="D3023" s="29">
        <v>45881</v>
      </c>
      <c r="E3023" s="161">
        <v>0</v>
      </c>
      <c r="F3023" s="161">
        <v>0</v>
      </c>
      <c r="G3023" s="161">
        <v>0</v>
      </c>
      <c r="H3023" s="161">
        <v>0</v>
      </c>
      <c r="L3023">
        <v>21.843191999999998</v>
      </c>
      <c r="R3023">
        <v>271.06463100000002</v>
      </c>
      <c r="S3023">
        <v>271.06463100000002</v>
      </c>
      <c r="T3023" s="194">
        <v>271.06463100000002</v>
      </c>
      <c r="U3023" t="s">
        <v>193</v>
      </c>
      <c r="V3023">
        <v>45693.334293981483</v>
      </c>
    </row>
    <row r="3024" spans="1:22" x14ac:dyDescent="0.3">
      <c r="A3024" t="s">
        <v>98</v>
      </c>
      <c r="B3024" t="s">
        <v>99</v>
      </c>
      <c r="C3024" t="s">
        <v>88</v>
      </c>
      <c r="D3024" s="29">
        <v>45881</v>
      </c>
      <c r="E3024" s="161">
        <v>0</v>
      </c>
      <c r="F3024" s="161">
        <v>0</v>
      </c>
      <c r="G3024" s="161">
        <v>0</v>
      </c>
      <c r="H3024" s="161">
        <v>0</v>
      </c>
      <c r="L3024">
        <v>232.512269</v>
      </c>
      <c r="R3024">
        <v>638.34031500000003</v>
      </c>
      <c r="S3024">
        <v>638.34031500000003</v>
      </c>
      <c r="T3024" s="194">
        <v>638.34031500000003</v>
      </c>
      <c r="U3024" t="s">
        <v>193</v>
      </c>
      <c r="V3024">
        <v>45567.337430555555</v>
      </c>
    </row>
    <row r="3025" spans="1:22" x14ac:dyDescent="0.3">
      <c r="A3025" t="s">
        <v>98</v>
      </c>
      <c r="B3025" t="s">
        <v>99</v>
      </c>
      <c r="C3025" t="s">
        <v>93</v>
      </c>
      <c r="D3025" s="29">
        <v>45882</v>
      </c>
      <c r="E3025" s="161">
        <v>0</v>
      </c>
      <c r="F3025" s="161">
        <v>0</v>
      </c>
      <c r="G3025" s="161">
        <v>0</v>
      </c>
      <c r="H3025" s="161">
        <v>0</v>
      </c>
      <c r="L3025">
        <v>21.843191999999998</v>
      </c>
      <c r="R3025">
        <v>271.06463100000002</v>
      </c>
      <c r="S3025">
        <v>271.06463100000002</v>
      </c>
      <c r="T3025" s="194">
        <v>271.06463100000002</v>
      </c>
      <c r="U3025" t="s">
        <v>193</v>
      </c>
      <c r="V3025">
        <v>45693.334305555552</v>
      </c>
    </row>
    <row r="3026" spans="1:22" x14ac:dyDescent="0.3">
      <c r="A3026" t="s">
        <v>98</v>
      </c>
      <c r="B3026" t="s">
        <v>99</v>
      </c>
      <c r="C3026" t="s">
        <v>88</v>
      </c>
      <c r="D3026" s="29">
        <v>45882</v>
      </c>
      <c r="E3026" s="161">
        <v>0</v>
      </c>
      <c r="F3026" s="161">
        <v>0</v>
      </c>
      <c r="G3026" s="161">
        <v>0</v>
      </c>
      <c r="H3026" s="161">
        <v>0</v>
      </c>
      <c r="L3026">
        <v>232.512269</v>
      </c>
      <c r="R3026">
        <v>638.34031500000003</v>
      </c>
      <c r="S3026">
        <v>638.34031500000003</v>
      </c>
      <c r="T3026" s="194">
        <v>638.34031500000003</v>
      </c>
      <c r="U3026" t="s">
        <v>193</v>
      </c>
      <c r="V3026">
        <v>45567.337430555555</v>
      </c>
    </row>
    <row r="3027" spans="1:22" x14ac:dyDescent="0.3">
      <c r="A3027" t="s">
        <v>98</v>
      </c>
      <c r="B3027" t="s">
        <v>99</v>
      </c>
      <c r="C3027" t="s">
        <v>93</v>
      </c>
      <c r="D3027" s="29">
        <v>45883</v>
      </c>
      <c r="E3027" s="161">
        <v>0</v>
      </c>
      <c r="F3027" s="161">
        <v>0</v>
      </c>
      <c r="G3027" s="161">
        <v>0</v>
      </c>
      <c r="H3027" s="161">
        <v>0</v>
      </c>
      <c r="L3027">
        <v>21.843191999999998</v>
      </c>
      <c r="R3027">
        <v>271.06463100000002</v>
      </c>
      <c r="S3027">
        <v>271.06463100000002</v>
      </c>
      <c r="T3027" s="194">
        <v>271.06463100000002</v>
      </c>
      <c r="U3027" t="s">
        <v>193</v>
      </c>
      <c r="V3027">
        <v>45693.334293981483</v>
      </c>
    </row>
    <row r="3028" spans="1:22" x14ac:dyDescent="0.3">
      <c r="A3028" t="s">
        <v>98</v>
      </c>
      <c r="B3028" t="s">
        <v>99</v>
      </c>
      <c r="C3028" t="s">
        <v>88</v>
      </c>
      <c r="D3028" s="29">
        <v>45883</v>
      </c>
      <c r="E3028" s="161">
        <v>0</v>
      </c>
      <c r="F3028" s="161">
        <v>0</v>
      </c>
      <c r="G3028" s="161">
        <v>0</v>
      </c>
      <c r="H3028" s="161">
        <v>0</v>
      </c>
      <c r="L3028">
        <v>232.512269</v>
      </c>
      <c r="R3028">
        <v>638.34031500000003</v>
      </c>
      <c r="S3028">
        <v>638.34031500000003</v>
      </c>
      <c r="T3028" s="194">
        <v>638.34031500000003</v>
      </c>
      <c r="U3028" t="s">
        <v>193</v>
      </c>
      <c r="V3028">
        <v>45567.337430555555</v>
      </c>
    </row>
    <row r="3029" spans="1:22" x14ac:dyDescent="0.3">
      <c r="A3029" t="s">
        <v>98</v>
      </c>
      <c r="B3029" t="s">
        <v>99</v>
      </c>
      <c r="C3029" t="s">
        <v>93</v>
      </c>
      <c r="D3029" s="29">
        <v>45884</v>
      </c>
      <c r="E3029" s="161">
        <v>0</v>
      </c>
      <c r="F3029" s="161">
        <v>0</v>
      </c>
      <c r="G3029" s="161">
        <v>0</v>
      </c>
      <c r="H3029" s="161">
        <v>0</v>
      </c>
      <c r="L3029">
        <v>21.843191999999998</v>
      </c>
      <c r="R3029">
        <v>271.06463100000002</v>
      </c>
      <c r="S3029">
        <v>271.06463100000002</v>
      </c>
      <c r="T3029" s="194">
        <v>271.06463100000002</v>
      </c>
      <c r="U3029" t="s">
        <v>193</v>
      </c>
      <c r="V3029">
        <v>45693.334293981483</v>
      </c>
    </row>
    <row r="3030" spans="1:22" x14ac:dyDescent="0.3">
      <c r="A3030" t="s">
        <v>98</v>
      </c>
      <c r="B3030" t="s">
        <v>99</v>
      </c>
      <c r="C3030" t="s">
        <v>88</v>
      </c>
      <c r="D3030" s="29">
        <v>45884</v>
      </c>
      <c r="E3030" s="161">
        <v>0</v>
      </c>
      <c r="F3030" s="161">
        <v>0</v>
      </c>
      <c r="G3030" s="161">
        <v>0</v>
      </c>
      <c r="H3030" s="161">
        <v>0</v>
      </c>
      <c r="L3030">
        <v>232.512269</v>
      </c>
      <c r="R3030">
        <v>638.34031500000003</v>
      </c>
      <c r="S3030">
        <v>638.34031500000003</v>
      </c>
      <c r="T3030" s="194">
        <v>638.34031500000003</v>
      </c>
      <c r="U3030" t="s">
        <v>193</v>
      </c>
      <c r="V3030">
        <v>45567.337430555555</v>
      </c>
    </row>
    <row r="3031" spans="1:22" x14ac:dyDescent="0.3">
      <c r="A3031" t="s">
        <v>98</v>
      </c>
      <c r="B3031" t="s">
        <v>99</v>
      </c>
      <c r="C3031" t="s">
        <v>93</v>
      </c>
      <c r="D3031" s="29">
        <v>45885</v>
      </c>
      <c r="E3031" s="161">
        <v>0</v>
      </c>
      <c r="F3031" s="161">
        <v>0</v>
      </c>
      <c r="G3031" s="161">
        <v>0</v>
      </c>
      <c r="H3031" s="161">
        <v>0</v>
      </c>
      <c r="L3031">
        <v>21.843191999999998</v>
      </c>
      <c r="R3031">
        <v>271.06463100000002</v>
      </c>
      <c r="S3031">
        <v>271.06463100000002</v>
      </c>
      <c r="T3031" s="194">
        <v>271.06463100000002</v>
      </c>
      <c r="U3031" t="s">
        <v>193</v>
      </c>
      <c r="V3031">
        <v>45693.334293981483</v>
      </c>
    </row>
    <row r="3032" spans="1:22" x14ac:dyDescent="0.3">
      <c r="A3032" t="s">
        <v>98</v>
      </c>
      <c r="B3032" t="s">
        <v>99</v>
      </c>
      <c r="C3032" t="s">
        <v>88</v>
      </c>
      <c r="D3032" s="29">
        <v>45885</v>
      </c>
      <c r="E3032" s="161">
        <v>0</v>
      </c>
      <c r="F3032" s="161">
        <v>0</v>
      </c>
      <c r="G3032" s="161">
        <v>0</v>
      </c>
      <c r="H3032" s="161">
        <v>0</v>
      </c>
      <c r="L3032">
        <v>232.512269</v>
      </c>
      <c r="R3032">
        <v>638.34031500000003</v>
      </c>
      <c r="S3032">
        <v>638.34031500000003</v>
      </c>
      <c r="T3032" s="194">
        <v>638.34031500000003</v>
      </c>
      <c r="U3032" t="s">
        <v>193</v>
      </c>
      <c r="V3032">
        <v>45567.337430555555</v>
      </c>
    </row>
    <row r="3033" spans="1:22" x14ac:dyDescent="0.3">
      <c r="A3033" t="s">
        <v>98</v>
      </c>
      <c r="B3033" t="s">
        <v>99</v>
      </c>
      <c r="C3033" t="s">
        <v>93</v>
      </c>
      <c r="D3033" s="29">
        <v>45886</v>
      </c>
      <c r="E3033" s="161">
        <v>0</v>
      </c>
      <c r="F3033" s="161">
        <v>0</v>
      </c>
      <c r="G3033" s="161">
        <v>0</v>
      </c>
      <c r="H3033" s="161">
        <v>0</v>
      </c>
      <c r="L3033">
        <v>21.843191999999998</v>
      </c>
      <c r="R3033">
        <v>271.06463100000002</v>
      </c>
      <c r="S3033">
        <v>271.06463100000002</v>
      </c>
      <c r="T3033" s="194">
        <v>271.06463100000002</v>
      </c>
      <c r="U3033" t="s">
        <v>193</v>
      </c>
      <c r="V3033">
        <v>45693.334305555552</v>
      </c>
    </row>
    <row r="3034" spans="1:22" x14ac:dyDescent="0.3">
      <c r="A3034" t="s">
        <v>98</v>
      </c>
      <c r="B3034" t="s">
        <v>99</v>
      </c>
      <c r="C3034" t="s">
        <v>88</v>
      </c>
      <c r="D3034" s="29">
        <v>45886</v>
      </c>
      <c r="E3034" s="161">
        <v>0</v>
      </c>
      <c r="F3034" s="161">
        <v>0</v>
      </c>
      <c r="G3034" s="161">
        <v>0</v>
      </c>
      <c r="H3034" s="161">
        <v>0</v>
      </c>
      <c r="L3034">
        <v>232.512269</v>
      </c>
      <c r="R3034">
        <v>638.34031500000003</v>
      </c>
      <c r="S3034">
        <v>638.34031500000003</v>
      </c>
      <c r="T3034" s="194">
        <v>638.34031500000003</v>
      </c>
      <c r="U3034" t="s">
        <v>193</v>
      </c>
      <c r="V3034">
        <v>45567.337430555555</v>
      </c>
    </row>
    <row r="3035" spans="1:22" x14ac:dyDescent="0.3">
      <c r="A3035" t="s">
        <v>98</v>
      </c>
      <c r="B3035" t="s">
        <v>99</v>
      </c>
      <c r="C3035" t="s">
        <v>93</v>
      </c>
      <c r="D3035" s="29">
        <v>45887</v>
      </c>
      <c r="E3035" s="161">
        <v>0</v>
      </c>
      <c r="F3035" s="161">
        <v>0</v>
      </c>
      <c r="G3035" s="161">
        <v>0</v>
      </c>
      <c r="H3035" s="161">
        <v>0</v>
      </c>
      <c r="L3035">
        <v>21.843191999999998</v>
      </c>
      <c r="R3035">
        <v>271.06463100000002</v>
      </c>
      <c r="S3035">
        <v>271.06463100000002</v>
      </c>
      <c r="T3035" s="194">
        <v>271.06463100000002</v>
      </c>
      <c r="U3035" t="s">
        <v>193</v>
      </c>
      <c r="V3035">
        <v>45693.334305555552</v>
      </c>
    </row>
    <row r="3036" spans="1:22" x14ac:dyDescent="0.3">
      <c r="A3036" t="s">
        <v>98</v>
      </c>
      <c r="B3036" t="s">
        <v>99</v>
      </c>
      <c r="C3036" t="s">
        <v>88</v>
      </c>
      <c r="D3036" s="29">
        <v>45887</v>
      </c>
      <c r="E3036" s="161">
        <v>0</v>
      </c>
      <c r="F3036" s="161">
        <v>0</v>
      </c>
      <c r="G3036" s="161">
        <v>0</v>
      </c>
      <c r="H3036" s="161">
        <v>0</v>
      </c>
      <c r="L3036">
        <v>232.512269</v>
      </c>
      <c r="R3036">
        <v>638.34031500000003</v>
      </c>
      <c r="S3036">
        <v>638.34031500000003</v>
      </c>
      <c r="T3036" s="194">
        <v>638.34031500000003</v>
      </c>
      <c r="U3036" t="s">
        <v>193</v>
      </c>
      <c r="V3036">
        <v>45567.337430555555</v>
      </c>
    </row>
    <row r="3037" spans="1:22" x14ac:dyDescent="0.3">
      <c r="A3037" t="s">
        <v>98</v>
      </c>
      <c r="B3037" t="s">
        <v>99</v>
      </c>
      <c r="C3037" t="s">
        <v>93</v>
      </c>
      <c r="D3037" s="29">
        <v>45888</v>
      </c>
      <c r="E3037" s="161">
        <v>0</v>
      </c>
      <c r="F3037" s="161">
        <v>0</v>
      </c>
      <c r="G3037" s="161">
        <v>0</v>
      </c>
      <c r="H3037" s="161">
        <v>0</v>
      </c>
      <c r="L3037">
        <v>21.843191999999998</v>
      </c>
      <c r="R3037">
        <v>271.06463100000002</v>
      </c>
      <c r="S3037">
        <v>271.06463100000002</v>
      </c>
      <c r="T3037" s="194">
        <v>271.06463100000002</v>
      </c>
      <c r="U3037" t="s">
        <v>193</v>
      </c>
      <c r="V3037">
        <v>45693.334305555552</v>
      </c>
    </row>
    <row r="3038" spans="1:22" x14ac:dyDescent="0.3">
      <c r="A3038" t="s">
        <v>98</v>
      </c>
      <c r="B3038" t="s">
        <v>99</v>
      </c>
      <c r="C3038" t="s">
        <v>88</v>
      </c>
      <c r="D3038" s="29">
        <v>45888</v>
      </c>
      <c r="E3038" s="161">
        <v>0</v>
      </c>
      <c r="F3038" s="161">
        <v>0</v>
      </c>
      <c r="G3038" s="161">
        <v>0</v>
      </c>
      <c r="H3038" s="161">
        <v>0</v>
      </c>
      <c r="L3038">
        <v>232.512269</v>
      </c>
      <c r="R3038">
        <v>638.34031500000003</v>
      </c>
      <c r="S3038">
        <v>638.34031500000003</v>
      </c>
      <c r="T3038" s="194">
        <v>638.34031500000003</v>
      </c>
      <c r="U3038" t="s">
        <v>193</v>
      </c>
      <c r="V3038">
        <v>45567.337430555555</v>
      </c>
    </row>
    <row r="3039" spans="1:22" x14ac:dyDescent="0.3">
      <c r="A3039" t="s">
        <v>98</v>
      </c>
      <c r="B3039" t="s">
        <v>99</v>
      </c>
      <c r="C3039" t="s">
        <v>93</v>
      </c>
      <c r="D3039" s="29">
        <v>45889</v>
      </c>
      <c r="E3039" s="161">
        <v>0</v>
      </c>
      <c r="F3039" s="161">
        <v>0</v>
      </c>
      <c r="G3039" s="161">
        <v>0</v>
      </c>
      <c r="H3039" s="161">
        <v>0</v>
      </c>
      <c r="L3039">
        <v>21.843191999999998</v>
      </c>
      <c r="R3039">
        <v>271.06463100000002</v>
      </c>
      <c r="S3039">
        <v>271.06463100000002</v>
      </c>
      <c r="T3039" s="194">
        <v>271.06463100000002</v>
      </c>
      <c r="U3039" t="s">
        <v>193</v>
      </c>
      <c r="V3039">
        <v>45693.334293981483</v>
      </c>
    </row>
    <row r="3040" spans="1:22" x14ac:dyDescent="0.3">
      <c r="A3040" t="s">
        <v>98</v>
      </c>
      <c r="B3040" t="s">
        <v>99</v>
      </c>
      <c r="C3040" t="s">
        <v>88</v>
      </c>
      <c r="D3040" s="29">
        <v>45889</v>
      </c>
      <c r="E3040" s="161">
        <v>0</v>
      </c>
      <c r="F3040" s="161">
        <v>0</v>
      </c>
      <c r="G3040" s="161">
        <v>0</v>
      </c>
      <c r="H3040" s="161">
        <v>0</v>
      </c>
      <c r="L3040">
        <v>232.512269</v>
      </c>
      <c r="R3040">
        <v>638.34031500000003</v>
      </c>
      <c r="S3040">
        <v>638.34031500000003</v>
      </c>
      <c r="T3040" s="194">
        <v>638.34031500000003</v>
      </c>
      <c r="U3040" t="s">
        <v>193</v>
      </c>
      <c r="V3040">
        <v>45567.337430555555</v>
      </c>
    </row>
    <row r="3041" spans="1:22" x14ac:dyDescent="0.3">
      <c r="A3041" t="s">
        <v>98</v>
      </c>
      <c r="B3041" t="s">
        <v>99</v>
      </c>
      <c r="C3041" t="s">
        <v>93</v>
      </c>
      <c r="D3041" s="29">
        <v>45890</v>
      </c>
      <c r="E3041" s="161">
        <v>0</v>
      </c>
      <c r="F3041" s="161">
        <v>0</v>
      </c>
      <c r="G3041" s="161">
        <v>0</v>
      </c>
      <c r="H3041" s="161">
        <v>0</v>
      </c>
      <c r="L3041">
        <v>21.843191999999998</v>
      </c>
      <c r="R3041">
        <v>271.06463100000002</v>
      </c>
      <c r="S3041">
        <v>271.06463100000002</v>
      </c>
      <c r="T3041" s="194">
        <v>271.06463100000002</v>
      </c>
      <c r="U3041" t="s">
        <v>193</v>
      </c>
      <c r="V3041">
        <v>45693.334293981483</v>
      </c>
    </row>
    <row r="3042" spans="1:22" x14ac:dyDescent="0.3">
      <c r="A3042" t="s">
        <v>98</v>
      </c>
      <c r="B3042" t="s">
        <v>99</v>
      </c>
      <c r="C3042" t="s">
        <v>88</v>
      </c>
      <c r="D3042" s="29">
        <v>45890</v>
      </c>
      <c r="E3042" s="161">
        <v>0</v>
      </c>
      <c r="F3042" s="161">
        <v>0</v>
      </c>
      <c r="G3042" s="161">
        <v>0</v>
      </c>
      <c r="H3042" s="161">
        <v>0</v>
      </c>
      <c r="L3042">
        <v>232.512269</v>
      </c>
      <c r="R3042">
        <v>638.34031500000003</v>
      </c>
      <c r="S3042">
        <v>638.34031500000003</v>
      </c>
      <c r="T3042" s="194">
        <v>638.34031500000003</v>
      </c>
      <c r="U3042" t="s">
        <v>193</v>
      </c>
      <c r="V3042">
        <v>45567.337442129632</v>
      </c>
    </row>
    <row r="3043" spans="1:22" x14ac:dyDescent="0.3">
      <c r="A3043" t="s">
        <v>98</v>
      </c>
      <c r="B3043" t="s">
        <v>99</v>
      </c>
      <c r="C3043" t="s">
        <v>93</v>
      </c>
      <c r="D3043" s="29">
        <v>45891</v>
      </c>
      <c r="E3043" s="161">
        <v>0</v>
      </c>
      <c r="F3043" s="161">
        <v>0</v>
      </c>
      <c r="G3043" s="161">
        <v>0</v>
      </c>
      <c r="H3043" s="161">
        <v>0</v>
      </c>
      <c r="L3043">
        <v>21.843191999999998</v>
      </c>
      <c r="R3043">
        <v>271.06463100000002</v>
      </c>
      <c r="S3043">
        <v>271.06463100000002</v>
      </c>
      <c r="T3043" s="194">
        <v>271.06463100000002</v>
      </c>
      <c r="U3043" t="s">
        <v>193</v>
      </c>
      <c r="V3043">
        <v>45693.334317129629</v>
      </c>
    </row>
    <row r="3044" spans="1:22" x14ac:dyDescent="0.3">
      <c r="A3044" t="s">
        <v>98</v>
      </c>
      <c r="B3044" t="s">
        <v>99</v>
      </c>
      <c r="C3044" t="s">
        <v>88</v>
      </c>
      <c r="D3044" s="29">
        <v>45891</v>
      </c>
      <c r="E3044" s="161">
        <v>0</v>
      </c>
      <c r="F3044" s="161">
        <v>0</v>
      </c>
      <c r="G3044" s="161">
        <v>0</v>
      </c>
      <c r="H3044" s="161">
        <v>0</v>
      </c>
      <c r="L3044">
        <v>232.512269</v>
      </c>
      <c r="R3044">
        <v>638.34031500000003</v>
      </c>
      <c r="S3044">
        <v>638.34031500000003</v>
      </c>
      <c r="T3044" s="194">
        <v>638.34031500000003</v>
      </c>
      <c r="U3044" t="s">
        <v>193</v>
      </c>
      <c r="V3044">
        <v>45567.337430555555</v>
      </c>
    </row>
    <row r="3045" spans="1:22" x14ac:dyDescent="0.3">
      <c r="A3045" t="s">
        <v>98</v>
      </c>
      <c r="B3045" t="s">
        <v>99</v>
      </c>
      <c r="C3045" t="s">
        <v>93</v>
      </c>
      <c r="D3045" s="29">
        <v>45892</v>
      </c>
      <c r="E3045" s="161">
        <v>0</v>
      </c>
      <c r="F3045" s="161">
        <v>0</v>
      </c>
      <c r="G3045" s="161">
        <v>0</v>
      </c>
      <c r="H3045" s="161">
        <v>0</v>
      </c>
      <c r="L3045">
        <v>21.843191999999998</v>
      </c>
      <c r="R3045">
        <v>271.06463100000002</v>
      </c>
      <c r="S3045">
        <v>271.06463100000002</v>
      </c>
      <c r="T3045" s="194">
        <v>271.06463100000002</v>
      </c>
      <c r="U3045" t="s">
        <v>193</v>
      </c>
      <c r="V3045">
        <v>45693.334305555552</v>
      </c>
    </row>
    <row r="3046" spans="1:22" x14ac:dyDescent="0.3">
      <c r="A3046" t="s">
        <v>98</v>
      </c>
      <c r="B3046" t="s">
        <v>99</v>
      </c>
      <c r="C3046" t="s">
        <v>88</v>
      </c>
      <c r="D3046" s="29">
        <v>45892</v>
      </c>
      <c r="E3046" s="161">
        <v>0</v>
      </c>
      <c r="F3046" s="161">
        <v>0</v>
      </c>
      <c r="G3046" s="161">
        <v>0</v>
      </c>
      <c r="H3046" s="161">
        <v>0</v>
      </c>
      <c r="L3046">
        <v>232.512269</v>
      </c>
      <c r="R3046">
        <v>638.34031500000003</v>
      </c>
      <c r="S3046">
        <v>638.34031500000003</v>
      </c>
      <c r="T3046" s="194">
        <v>638.34031500000003</v>
      </c>
      <c r="U3046" t="s">
        <v>193</v>
      </c>
      <c r="V3046">
        <v>45567.337430555555</v>
      </c>
    </row>
    <row r="3047" spans="1:22" x14ac:dyDescent="0.3">
      <c r="A3047" t="s">
        <v>98</v>
      </c>
      <c r="B3047" t="s">
        <v>99</v>
      </c>
      <c r="C3047" t="s">
        <v>93</v>
      </c>
      <c r="D3047" s="29">
        <v>45893</v>
      </c>
      <c r="E3047" s="161">
        <v>0</v>
      </c>
      <c r="F3047" s="161">
        <v>0</v>
      </c>
      <c r="G3047" s="161">
        <v>0</v>
      </c>
      <c r="H3047" s="161">
        <v>0</v>
      </c>
      <c r="L3047">
        <v>21.843191999999998</v>
      </c>
      <c r="R3047">
        <v>271.06463100000002</v>
      </c>
      <c r="S3047">
        <v>271.06463100000002</v>
      </c>
      <c r="T3047" s="194">
        <v>271.06463100000002</v>
      </c>
      <c r="U3047" t="s">
        <v>193</v>
      </c>
      <c r="V3047">
        <v>45693.334293981483</v>
      </c>
    </row>
    <row r="3048" spans="1:22" x14ac:dyDescent="0.3">
      <c r="A3048" t="s">
        <v>98</v>
      </c>
      <c r="B3048" t="s">
        <v>99</v>
      </c>
      <c r="C3048" t="s">
        <v>88</v>
      </c>
      <c r="D3048" s="29">
        <v>45893</v>
      </c>
      <c r="E3048" s="161">
        <v>0</v>
      </c>
      <c r="F3048" s="161">
        <v>0</v>
      </c>
      <c r="G3048" s="161">
        <v>0</v>
      </c>
      <c r="H3048" s="161">
        <v>0</v>
      </c>
      <c r="L3048">
        <v>232.512269</v>
      </c>
      <c r="R3048">
        <v>638.34031500000003</v>
      </c>
      <c r="S3048">
        <v>638.34031500000003</v>
      </c>
      <c r="T3048" s="194">
        <v>638.34031500000003</v>
      </c>
      <c r="U3048" t="s">
        <v>193</v>
      </c>
      <c r="V3048">
        <v>45567.337430555555</v>
      </c>
    </row>
    <row r="3049" spans="1:22" x14ac:dyDescent="0.3">
      <c r="A3049" t="s">
        <v>98</v>
      </c>
      <c r="B3049" t="s">
        <v>99</v>
      </c>
      <c r="C3049" t="s">
        <v>93</v>
      </c>
      <c r="D3049" s="29">
        <v>45894</v>
      </c>
      <c r="E3049" s="161">
        <v>0</v>
      </c>
      <c r="F3049" s="161">
        <v>0</v>
      </c>
      <c r="G3049" s="161">
        <v>0</v>
      </c>
      <c r="H3049" s="161">
        <v>0</v>
      </c>
      <c r="L3049">
        <v>21.843191999999998</v>
      </c>
      <c r="R3049">
        <v>271.06463100000002</v>
      </c>
      <c r="S3049">
        <v>271.06463100000002</v>
      </c>
      <c r="T3049" s="194">
        <v>271.06463100000002</v>
      </c>
      <c r="U3049" t="s">
        <v>193</v>
      </c>
      <c r="V3049">
        <v>45693.334317129629</v>
      </c>
    </row>
    <row r="3050" spans="1:22" x14ac:dyDescent="0.3">
      <c r="A3050" t="s">
        <v>98</v>
      </c>
      <c r="B3050" t="s">
        <v>99</v>
      </c>
      <c r="C3050" t="s">
        <v>88</v>
      </c>
      <c r="D3050" s="29">
        <v>45894</v>
      </c>
      <c r="E3050" s="161">
        <v>0</v>
      </c>
      <c r="F3050" s="161">
        <v>0</v>
      </c>
      <c r="G3050" s="161">
        <v>0</v>
      </c>
      <c r="H3050" s="161">
        <v>0</v>
      </c>
      <c r="L3050">
        <v>232.512269</v>
      </c>
      <c r="R3050">
        <v>638.34031500000003</v>
      </c>
      <c r="S3050">
        <v>638.34031500000003</v>
      </c>
      <c r="T3050" s="194">
        <v>638.34031500000003</v>
      </c>
      <c r="U3050" t="s">
        <v>193</v>
      </c>
      <c r="V3050">
        <v>45567.337430555555</v>
      </c>
    </row>
    <row r="3051" spans="1:22" x14ac:dyDescent="0.3">
      <c r="A3051" t="s">
        <v>98</v>
      </c>
      <c r="B3051" t="s">
        <v>99</v>
      </c>
      <c r="C3051" t="s">
        <v>93</v>
      </c>
      <c r="D3051" s="29">
        <v>45895</v>
      </c>
      <c r="E3051" s="161">
        <v>0</v>
      </c>
      <c r="F3051" s="161">
        <v>0</v>
      </c>
      <c r="G3051" s="161">
        <v>0</v>
      </c>
      <c r="H3051" s="161">
        <v>0</v>
      </c>
      <c r="L3051">
        <v>21.843191999999998</v>
      </c>
      <c r="R3051">
        <v>271.06463100000002</v>
      </c>
      <c r="S3051">
        <v>271.06463100000002</v>
      </c>
      <c r="T3051" s="194">
        <v>271.06463100000002</v>
      </c>
      <c r="U3051" t="s">
        <v>193</v>
      </c>
      <c r="V3051">
        <v>45693.334305555552</v>
      </c>
    </row>
    <row r="3052" spans="1:22" x14ac:dyDescent="0.3">
      <c r="A3052" t="s">
        <v>98</v>
      </c>
      <c r="B3052" t="s">
        <v>99</v>
      </c>
      <c r="C3052" t="s">
        <v>88</v>
      </c>
      <c r="D3052" s="29">
        <v>45895</v>
      </c>
      <c r="E3052" s="161">
        <v>0</v>
      </c>
      <c r="F3052" s="161">
        <v>0</v>
      </c>
      <c r="G3052" s="161">
        <v>0</v>
      </c>
      <c r="H3052" s="161">
        <v>0</v>
      </c>
      <c r="L3052">
        <v>232.512269</v>
      </c>
      <c r="R3052">
        <v>638.34031500000003</v>
      </c>
      <c r="S3052">
        <v>638.34031500000003</v>
      </c>
      <c r="T3052" s="194">
        <v>638.34031500000003</v>
      </c>
      <c r="U3052" t="s">
        <v>193</v>
      </c>
      <c r="V3052">
        <v>45567.337442129632</v>
      </c>
    </row>
    <row r="3053" spans="1:22" x14ac:dyDescent="0.3">
      <c r="A3053" t="s">
        <v>98</v>
      </c>
      <c r="B3053" t="s">
        <v>99</v>
      </c>
      <c r="C3053" t="s">
        <v>93</v>
      </c>
      <c r="D3053" s="29">
        <v>45896</v>
      </c>
      <c r="E3053" s="161">
        <v>0</v>
      </c>
      <c r="F3053" s="161">
        <v>0</v>
      </c>
      <c r="G3053" s="161">
        <v>0</v>
      </c>
      <c r="H3053" s="161">
        <v>0</v>
      </c>
      <c r="L3053">
        <v>21.843191999999998</v>
      </c>
      <c r="R3053">
        <v>271.06463100000002</v>
      </c>
      <c r="S3053">
        <v>271.06463100000002</v>
      </c>
      <c r="T3053" s="194">
        <v>271.06463100000002</v>
      </c>
      <c r="U3053" t="s">
        <v>193</v>
      </c>
      <c r="V3053">
        <v>45693.334305555552</v>
      </c>
    </row>
    <row r="3054" spans="1:22" x14ac:dyDescent="0.3">
      <c r="A3054" t="s">
        <v>98</v>
      </c>
      <c r="B3054" t="s">
        <v>99</v>
      </c>
      <c r="C3054" t="s">
        <v>88</v>
      </c>
      <c r="D3054" s="29">
        <v>45896</v>
      </c>
      <c r="E3054" s="161">
        <v>0</v>
      </c>
      <c r="F3054" s="161">
        <v>0</v>
      </c>
      <c r="G3054" s="161">
        <v>0</v>
      </c>
      <c r="H3054" s="161">
        <v>0</v>
      </c>
      <c r="L3054">
        <v>232.512269</v>
      </c>
      <c r="R3054">
        <v>638.34031500000003</v>
      </c>
      <c r="S3054">
        <v>638.34031500000003</v>
      </c>
      <c r="T3054" s="194">
        <v>638.34031500000003</v>
      </c>
      <c r="U3054" t="s">
        <v>193</v>
      </c>
      <c r="V3054">
        <v>45567.337430555555</v>
      </c>
    </row>
    <row r="3055" spans="1:22" x14ac:dyDescent="0.3">
      <c r="A3055" t="s">
        <v>98</v>
      </c>
      <c r="B3055" t="s">
        <v>99</v>
      </c>
      <c r="C3055" t="s">
        <v>93</v>
      </c>
      <c r="D3055" s="29">
        <v>45897</v>
      </c>
      <c r="E3055" s="161">
        <v>0</v>
      </c>
      <c r="F3055" s="161">
        <v>0</v>
      </c>
      <c r="G3055" s="161">
        <v>0</v>
      </c>
      <c r="H3055" s="161">
        <v>0</v>
      </c>
      <c r="L3055">
        <v>21.843191999999998</v>
      </c>
      <c r="R3055">
        <v>271.06463100000002</v>
      </c>
      <c r="S3055">
        <v>271.06463100000002</v>
      </c>
      <c r="T3055" s="194">
        <v>271.06463100000002</v>
      </c>
      <c r="U3055" t="s">
        <v>193</v>
      </c>
      <c r="V3055">
        <v>45693.334317129629</v>
      </c>
    </row>
    <row r="3056" spans="1:22" x14ac:dyDescent="0.3">
      <c r="A3056" t="s">
        <v>98</v>
      </c>
      <c r="B3056" t="s">
        <v>99</v>
      </c>
      <c r="C3056" t="s">
        <v>88</v>
      </c>
      <c r="D3056" s="29">
        <v>45897</v>
      </c>
      <c r="E3056" s="161">
        <v>0</v>
      </c>
      <c r="F3056" s="161">
        <v>0</v>
      </c>
      <c r="G3056" s="161">
        <v>0</v>
      </c>
      <c r="H3056" s="161">
        <v>0</v>
      </c>
      <c r="L3056">
        <v>232.512269</v>
      </c>
      <c r="R3056">
        <v>638.34031500000003</v>
      </c>
      <c r="S3056">
        <v>638.34031500000003</v>
      </c>
      <c r="T3056" s="194">
        <v>638.34031500000003</v>
      </c>
      <c r="U3056" t="s">
        <v>193</v>
      </c>
      <c r="V3056">
        <v>45567.337430555555</v>
      </c>
    </row>
    <row r="3057" spans="1:22" x14ac:dyDescent="0.3">
      <c r="A3057" t="s">
        <v>98</v>
      </c>
      <c r="B3057" t="s">
        <v>99</v>
      </c>
      <c r="C3057" t="s">
        <v>93</v>
      </c>
      <c r="D3057" s="29">
        <v>45898</v>
      </c>
      <c r="E3057" s="161">
        <v>0</v>
      </c>
      <c r="F3057" s="161">
        <v>0</v>
      </c>
      <c r="G3057" s="161">
        <v>0</v>
      </c>
      <c r="H3057" s="161">
        <v>0</v>
      </c>
      <c r="L3057">
        <v>21.843191999999998</v>
      </c>
      <c r="R3057">
        <v>271.06463100000002</v>
      </c>
      <c r="S3057">
        <v>271.06463100000002</v>
      </c>
      <c r="T3057" s="194">
        <v>271.06463100000002</v>
      </c>
      <c r="U3057" t="s">
        <v>193</v>
      </c>
      <c r="V3057">
        <v>45693.334305555552</v>
      </c>
    </row>
    <row r="3058" spans="1:22" x14ac:dyDescent="0.3">
      <c r="A3058" t="s">
        <v>98</v>
      </c>
      <c r="B3058" t="s">
        <v>99</v>
      </c>
      <c r="C3058" t="s">
        <v>88</v>
      </c>
      <c r="D3058" s="29">
        <v>45898</v>
      </c>
      <c r="E3058" s="161">
        <v>0</v>
      </c>
      <c r="F3058" s="161">
        <v>0</v>
      </c>
      <c r="G3058" s="161">
        <v>0</v>
      </c>
      <c r="H3058" s="161">
        <v>0</v>
      </c>
      <c r="L3058">
        <v>232.512269</v>
      </c>
      <c r="R3058">
        <v>638.34031500000003</v>
      </c>
      <c r="S3058">
        <v>638.34031500000003</v>
      </c>
      <c r="T3058" s="194">
        <v>638.34031500000003</v>
      </c>
      <c r="U3058" t="s">
        <v>193</v>
      </c>
      <c r="V3058">
        <v>45567.337430555555</v>
      </c>
    </row>
    <row r="3059" spans="1:22" x14ac:dyDescent="0.3">
      <c r="A3059" t="s">
        <v>98</v>
      </c>
      <c r="B3059" t="s">
        <v>99</v>
      </c>
      <c r="C3059" t="s">
        <v>93</v>
      </c>
      <c r="D3059" s="29">
        <v>45899</v>
      </c>
      <c r="E3059" s="161">
        <v>0</v>
      </c>
      <c r="F3059" s="161">
        <v>0</v>
      </c>
      <c r="G3059" s="161">
        <v>0</v>
      </c>
      <c r="H3059" s="161">
        <v>0</v>
      </c>
      <c r="L3059">
        <v>21.843191999999998</v>
      </c>
      <c r="R3059">
        <v>271.06463100000002</v>
      </c>
      <c r="S3059">
        <v>271.06463100000002</v>
      </c>
      <c r="T3059" s="194">
        <v>271.06463100000002</v>
      </c>
      <c r="U3059" t="s">
        <v>193</v>
      </c>
      <c r="V3059">
        <v>45693.334317129629</v>
      </c>
    </row>
    <row r="3060" spans="1:22" x14ac:dyDescent="0.3">
      <c r="A3060" t="s">
        <v>98</v>
      </c>
      <c r="B3060" t="s">
        <v>99</v>
      </c>
      <c r="C3060" t="s">
        <v>88</v>
      </c>
      <c r="D3060" s="29">
        <v>45899</v>
      </c>
      <c r="E3060" s="161">
        <v>0</v>
      </c>
      <c r="F3060" s="161">
        <v>0</v>
      </c>
      <c r="G3060" s="161">
        <v>0</v>
      </c>
      <c r="H3060" s="161">
        <v>0</v>
      </c>
      <c r="L3060">
        <v>232.512269</v>
      </c>
      <c r="R3060">
        <v>638.34031500000003</v>
      </c>
      <c r="S3060">
        <v>638.34031500000003</v>
      </c>
      <c r="T3060" s="194">
        <v>638.34031500000003</v>
      </c>
      <c r="U3060" t="s">
        <v>193</v>
      </c>
      <c r="V3060">
        <v>45567.337430555555</v>
      </c>
    </row>
    <row r="3061" spans="1:22" x14ac:dyDescent="0.3">
      <c r="A3061" t="s">
        <v>98</v>
      </c>
      <c r="B3061" t="s">
        <v>99</v>
      </c>
      <c r="C3061" t="s">
        <v>93</v>
      </c>
      <c r="D3061" s="29">
        <v>45900</v>
      </c>
      <c r="E3061" s="161">
        <v>0</v>
      </c>
      <c r="F3061" s="161">
        <v>0</v>
      </c>
      <c r="G3061" s="161">
        <v>0</v>
      </c>
      <c r="H3061" s="161">
        <v>0</v>
      </c>
      <c r="L3061">
        <v>21.843191999999998</v>
      </c>
      <c r="R3061">
        <v>271.06463100000002</v>
      </c>
      <c r="S3061">
        <v>271.06463100000002</v>
      </c>
      <c r="T3061" s="194">
        <v>271.06463100000002</v>
      </c>
      <c r="U3061" t="s">
        <v>193</v>
      </c>
      <c r="V3061">
        <v>45693.334305555552</v>
      </c>
    </row>
    <row r="3062" spans="1:22" x14ac:dyDescent="0.3">
      <c r="A3062" t="s">
        <v>98</v>
      </c>
      <c r="B3062" t="s">
        <v>99</v>
      </c>
      <c r="C3062" t="s">
        <v>88</v>
      </c>
      <c r="D3062" s="29">
        <v>45900</v>
      </c>
      <c r="E3062" s="161">
        <v>0</v>
      </c>
      <c r="F3062" s="161">
        <v>0</v>
      </c>
      <c r="G3062" s="161">
        <v>0</v>
      </c>
      <c r="H3062" s="161">
        <v>0</v>
      </c>
      <c r="L3062">
        <v>232.512269</v>
      </c>
      <c r="R3062">
        <v>638.34031500000003</v>
      </c>
      <c r="S3062">
        <v>638.34031500000003</v>
      </c>
      <c r="T3062" s="194">
        <v>638.34031500000003</v>
      </c>
      <c r="U3062" t="s">
        <v>193</v>
      </c>
      <c r="V3062">
        <v>45567.337430555555</v>
      </c>
    </row>
    <row r="3063" spans="1:22" x14ac:dyDescent="0.3">
      <c r="A3063" t="s">
        <v>98</v>
      </c>
      <c r="B3063" t="s">
        <v>99</v>
      </c>
      <c r="C3063" t="s">
        <v>93</v>
      </c>
      <c r="D3063" s="29">
        <v>45901</v>
      </c>
      <c r="E3063" s="161">
        <v>0</v>
      </c>
      <c r="F3063" s="161">
        <v>0</v>
      </c>
      <c r="G3063" s="161">
        <v>0</v>
      </c>
      <c r="H3063" s="161">
        <v>0</v>
      </c>
      <c r="L3063">
        <v>21.843191999999998</v>
      </c>
      <c r="R3063">
        <v>271.06463100000002</v>
      </c>
      <c r="S3063">
        <v>271.06463100000002</v>
      </c>
      <c r="T3063" s="194">
        <v>271.06463100000002</v>
      </c>
      <c r="U3063" t="s">
        <v>193</v>
      </c>
      <c r="V3063">
        <v>45693.334317129629</v>
      </c>
    </row>
    <row r="3064" spans="1:22" x14ac:dyDescent="0.3">
      <c r="A3064" t="s">
        <v>98</v>
      </c>
      <c r="B3064" t="s">
        <v>99</v>
      </c>
      <c r="C3064" t="s">
        <v>88</v>
      </c>
      <c r="D3064" s="29">
        <v>45901</v>
      </c>
      <c r="E3064" s="161">
        <v>0</v>
      </c>
      <c r="F3064" s="161">
        <v>0</v>
      </c>
      <c r="G3064" s="161">
        <v>0.56919531237816301</v>
      </c>
      <c r="H3064" s="161">
        <v>0.56919531237816301</v>
      </c>
      <c r="J3064">
        <v>275</v>
      </c>
      <c r="K3064">
        <v>275</v>
      </c>
      <c r="L3064">
        <v>232.512269</v>
      </c>
      <c r="R3064">
        <v>638.34031500000003</v>
      </c>
      <c r="S3064">
        <v>275</v>
      </c>
      <c r="T3064" s="194">
        <v>275</v>
      </c>
      <c r="U3064" t="s">
        <v>193</v>
      </c>
      <c r="V3064">
        <v>45567.337430555555</v>
      </c>
    </row>
    <row r="3065" spans="1:22" x14ac:dyDescent="0.3">
      <c r="A3065" t="s">
        <v>98</v>
      </c>
      <c r="B3065" t="s">
        <v>99</v>
      </c>
      <c r="C3065" t="s">
        <v>93</v>
      </c>
      <c r="D3065" s="29">
        <v>45902</v>
      </c>
      <c r="E3065" s="161">
        <v>0</v>
      </c>
      <c r="F3065" s="161">
        <v>0</v>
      </c>
      <c r="G3065" s="161">
        <v>0</v>
      </c>
      <c r="H3065" s="161">
        <v>0</v>
      </c>
      <c r="L3065">
        <v>21.843191999999998</v>
      </c>
      <c r="R3065">
        <v>271.06463100000002</v>
      </c>
      <c r="S3065">
        <v>271.06463100000002</v>
      </c>
      <c r="T3065" s="194">
        <v>271.06463100000002</v>
      </c>
      <c r="U3065" t="s">
        <v>193</v>
      </c>
      <c r="V3065">
        <v>45693.334305555552</v>
      </c>
    </row>
    <row r="3066" spans="1:22" x14ac:dyDescent="0.3">
      <c r="A3066" t="s">
        <v>98</v>
      </c>
      <c r="B3066" t="s">
        <v>99</v>
      </c>
      <c r="C3066" t="s">
        <v>88</v>
      </c>
      <c r="D3066" s="29">
        <v>45902</v>
      </c>
      <c r="E3066" s="161">
        <v>0</v>
      </c>
      <c r="F3066" s="161">
        <v>0</v>
      </c>
      <c r="G3066" s="161">
        <v>0.56919531237816301</v>
      </c>
      <c r="H3066" s="161">
        <v>0.56919531237816301</v>
      </c>
      <c r="J3066">
        <v>275</v>
      </c>
      <c r="K3066">
        <v>275</v>
      </c>
      <c r="L3066">
        <v>232.512269</v>
      </c>
      <c r="R3066">
        <v>638.34031500000003</v>
      </c>
      <c r="S3066">
        <v>275</v>
      </c>
      <c r="T3066" s="194">
        <v>275</v>
      </c>
      <c r="U3066" t="s">
        <v>193</v>
      </c>
      <c r="V3066">
        <v>45567.337430555555</v>
      </c>
    </row>
    <row r="3067" spans="1:22" x14ac:dyDescent="0.3">
      <c r="A3067" t="s">
        <v>98</v>
      </c>
      <c r="B3067" t="s">
        <v>99</v>
      </c>
      <c r="C3067" t="s">
        <v>93</v>
      </c>
      <c r="D3067" s="29">
        <v>45903</v>
      </c>
      <c r="E3067" s="161">
        <v>0</v>
      </c>
      <c r="F3067" s="161">
        <v>0</v>
      </c>
      <c r="G3067" s="161">
        <v>0</v>
      </c>
      <c r="H3067" s="161">
        <v>0</v>
      </c>
      <c r="L3067">
        <v>21.843191999999998</v>
      </c>
      <c r="R3067">
        <v>271.06463100000002</v>
      </c>
      <c r="S3067">
        <v>271.06463100000002</v>
      </c>
      <c r="T3067" s="194">
        <v>271.06463100000002</v>
      </c>
      <c r="U3067" t="s">
        <v>193</v>
      </c>
      <c r="V3067">
        <v>45693.334305555552</v>
      </c>
    </row>
    <row r="3068" spans="1:22" x14ac:dyDescent="0.3">
      <c r="A3068" t="s">
        <v>98</v>
      </c>
      <c r="B3068" t="s">
        <v>99</v>
      </c>
      <c r="C3068" t="s">
        <v>88</v>
      </c>
      <c r="D3068" s="29">
        <v>45903</v>
      </c>
      <c r="E3068" s="161">
        <v>0</v>
      </c>
      <c r="F3068" s="161">
        <v>0</v>
      </c>
      <c r="G3068" s="161">
        <v>0.56919531237816301</v>
      </c>
      <c r="H3068" s="161">
        <v>0.56919531237816301</v>
      </c>
      <c r="J3068">
        <v>275</v>
      </c>
      <c r="K3068">
        <v>275</v>
      </c>
      <c r="L3068">
        <v>232.512269</v>
      </c>
      <c r="R3068">
        <v>638.34031500000003</v>
      </c>
      <c r="S3068">
        <v>275</v>
      </c>
      <c r="T3068" s="194">
        <v>275</v>
      </c>
      <c r="U3068" t="s">
        <v>193</v>
      </c>
      <c r="V3068">
        <v>45567.337430555555</v>
      </c>
    </row>
    <row r="3069" spans="1:22" x14ac:dyDescent="0.3">
      <c r="A3069" t="s">
        <v>98</v>
      </c>
      <c r="B3069" t="s">
        <v>99</v>
      </c>
      <c r="C3069" t="s">
        <v>93</v>
      </c>
      <c r="D3069" s="29">
        <v>45904</v>
      </c>
      <c r="E3069" s="161">
        <v>0</v>
      </c>
      <c r="F3069" s="161">
        <v>0</v>
      </c>
      <c r="G3069" s="161">
        <v>0</v>
      </c>
      <c r="H3069" s="161">
        <v>0</v>
      </c>
      <c r="L3069">
        <v>21.843191999999998</v>
      </c>
      <c r="R3069">
        <v>271.06463100000002</v>
      </c>
      <c r="S3069">
        <v>271.06463100000002</v>
      </c>
      <c r="T3069" s="194">
        <v>271.06463100000002</v>
      </c>
      <c r="U3069" t="s">
        <v>193</v>
      </c>
      <c r="V3069">
        <v>45693.334293981483</v>
      </c>
    </row>
    <row r="3070" spans="1:22" x14ac:dyDescent="0.3">
      <c r="A3070" t="s">
        <v>98</v>
      </c>
      <c r="B3070" t="s">
        <v>99</v>
      </c>
      <c r="C3070" t="s">
        <v>88</v>
      </c>
      <c r="D3070" s="29">
        <v>45904</v>
      </c>
      <c r="E3070" s="161">
        <v>0</v>
      </c>
      <c r="F3070" s="161">
        <v>0</v>
      </c>
      <c r="G3070" s="161">
        <v>0.56919531237816301</v>
      </c>
      <c r="H3070" s="161">
        <v>0.56919531237816301</v>
      </c>
      <c r="J3070">
        <v>275</v>
      </c>
      <c r="K3070">
        <v>275</v>
      </c>
      <c r="L3070">
        <v>232.512269</v>
      </c>
      <c r="R3070">
        <v>638.34031500000003</v>
      </c>
      <c r="S3070">
        <v>275</v>
      </c>
      <c r="T3070" s="194">
        <v>275</v>
      </c>
      <c r="U3070" t="s">
        <v>193</v>
      </c>
      <c r="V3070">
        <v>45567.337430555555</v>
      </c>
    </row>
    <row r="3071" spans="1:22" x14ac:dyDescent="0.3">
      <c r="A3071" t="s">
        <v>98</v>
      </c>
      <c r="B3071" t="s">
        <v>99</v>
      </c>
      <c r="C3071" t="s">
        <v>93</v>
      </c>
      <c r="D3071" s="29">
        <v>45905</v>
      </c>
      <c r="E3071" s="161">
        <v>0</v>
      </c>
      <c r="F3071" s="161">
        <v>0</v>
      </c>
      <c r="G3071" s="161">
        <v>0</v>
      </c>
      <c r="H3071" s="161">
        <v>0</v>
      </c>
      <c r="L3071">
        <v>21.843191999999998</v>
      </c>
      <c r="R3071">
        <v>271.06463100000002</v>
      </c>
      <c r="S3071">
        <v>271.06463100000002</v>
      </c>
      <c r="T3071" s="194">
        <v>271.06463100000002</v>
      </c>
      <c r="U3071" t="s">
        <v>193</v>
      </c>
      <c r="V3071">
        <v>45693.334293981483</v>
      </c>
    </row>
    <row r="3072" spans="1:22" x14ac:dyDescent="0.3">
      <c r="A3072" t="s">
        <v>98</v>
      </c>
      <c r="B3072" t="s">
        <v>99</v>
      </c>
      <c r="C3072" t="s">
        <v>88</v>
      </c>
      <c r="D3072" s="29">
        <v>45905</v>
      </c>
      <c r="E3072" s="161">
        <v>0</v>
      </c>
      <c r="F3072" s="161">
        <v>0</v>
      </c>
      <c r="G3072" s="161">
        <v>0.56919531237816301</v>
      </c>
      <c r="H3072" s="161">
        <v>0.56919531237816301</v>
      </c>
      <c r="J3072">
        <v>275</v>
      </c>
      <c r="K3072">
        <v>275</v>
      </c>
      <c r="L3072">
        <v>232.512269</v>
      </c>
      <c r="R3072">
        <v>638.34031500000003</v>
      </c>
      <c r="S3072">
        <v>275</v>
      </c>
      <c r="T3072" s="194">
        <v>275</v>
      </c>
      <c r="U3072" t="s">
        <v>193</v>
      </c>
      <c r="V3072">
        <v>45567.337430555555</v>
      </c>
    </row>
    <row r="3073" spans="1:22" x14ac:dyDescent="0.3">
      <c r="A3073" t="s">
        <v>98</v>
      </c>
      <c r="B3073" t="s">
        <v>99</v>
      </c>
      <c r="C3073" t="s">
        <v>93</v>
      </c>
      <c r="D3073" s="29">
        <v>45906</v>
      </c>
      <c r="E3073" s="161">
        <v>0</v>
      </c>
      <c r="F3073" s="161">
        <v>0</v>
      </c>
      <c r="G3073" s="161">
        <v>0</v>
      </c>
      <c r="H3073" s="161">
        <v>0</v>
      </c>
      <c r="L3073">
        <v>21.843191999999998</v>
      </c>
      <c r="R3073">
        <v>271.06463100000002</v>
      </c>
      <c r="S3073">
        <v>271.06463100000002</v>
      </c>
      <c r="T3073" s="194">
        <v>271.06463100000002</v>
      </c>
      <c r="U3073" t="s">
        <v>193</v>
      </c>
      <c r="V3073">
        <v>45693.334305555552</v>
      </c>
    </row>
    <row r="3074" spans="1:22" x14ac:dyDescent="0.3">
      <c r="A3074" t="s">
        <v>98</v>
      </c>
      <c r="B3074" t="s">
        <v>99</v>
      </c>
      <c r="C3074" t="s">
        <v>88</v>
      </c>
      <c r="D3074" s="29">
        <v>45906</v>
      </c>
      <c r="E3074" s="161">
        <v>0</v>
      </c>
      <c r="F3074" s="161">
        <v>0</v>
      </c>
      <c r="G3074" s="161">
        <v>0.56919531237816301</v>
      </c>
      <c r="H3074" s="161">
        <v>0.56919531237816301</v>
      </c>
      <c r="J3074">
        <v>275</v>
      </c>
      <c r="K3074">
        <v>275</v>
      </c>
      <c r="L3074">
        <v>232.512269</v>
      </c>
      <c r="R3074">
        <v>638.34031500000003</v>
      </c>
      <c r="S3074">
        <v>275</v>
      </c>
      <c r="T3074" s="194">
        <v>275</v>
      </c>
      <c r="U3074" t="s">
        <v>193</v>
      </c>
      <c r="V3074">
        <v>45567.337430555555</v>
      </c>
    </row>
    <row r="3075" spans="1:22" x14ac:dyDescent="0.3">
      <c r="A3075" t="s">
        <v>98</v>
      </c>
      <c r="B3075" t="s">
        <v>99</v>
      </c>
      <c r="C3075" t="s">
        <v>93</v>
      </c>
      <c r="D3075" s="29">
        <v>45907</v>
      </c>
      <c r="E3075" s="161">
        <v>0</v>
      </c>
      <c r="F3075" s="161">
        <v>0</v>
      </c>
      <c r="G3075" s="161">
        <v>0</v>
      </c>
      <c r="H3075" s="161">
        <v>0</v>
      </c>
      <c r="L3075">
        <v>21.843191999999998</v>
      </c>
      <c r="R3075">
        <v>271.06463100000002</v>
      </c>
      <c r="S3075">
        <v>271.06463100000002</v>
      </c>
      <c r="T3075" s="194">
        <v>271.06463100000002</v>
      </c>
      <c r="U3075" t="s">
        <v>193</v>
      </c>
      <c r="V3075">
        <v>45693.334317129629</v>
      </c>
    </row>
    <row r="3076" spans="1:22" x14ac:dyDescent="0.3">
      <c r="A3076" t="s">
        <v>98</v>
      </c>
      <c r="B3076" t="s">
        <v>99</v>
      </c>
      <c r="C3076" t="s">
        <v>88</v>
      </c>
      <c r="D3076" s="29">
        <v>45907</v>
      </c>
      <c r="E3076" s="161">
        <v>0</v>
      </c>
      <c r="F3076" s="161">
        <v>0</v>
      </c>
      <c r="G3076" s="161">
        <v>0.56919531237816301</v>
      </c>
      <c r="H3076" s="161">
        <v>0.56919531237816301</v>
      </c>
      <c r="J3076">
        <v>275</v>
      </c>
      <c r="K3076">
        <v>275</v>
      </c>
      <c r="L3076">
        <v>232.512269</v>
      </c>
      <c r="R3076">
        <v>638.34031500000003</v>
      </c>
      <c r="S3076">
        <v>275</v>
      </c>
      <c r="T3076" s="194">
        <v>275</v>
      </c>
      <c r="U3076" t="s">
        <v>193</v>
      </c>
      <c r="V3076">
        <v>45567.337430555555</v>
      </c>
    </row>
    <row r="3077" spans="1:22" x14ac:dyDescent="0.3">
      <c r="A3077" t="s">
        <v>98</v>
      </c>
      <c r="B3077" t="s">
        <v>99</v>
      </c>
      <c r="C3077" t="s">
        <v>93</v>
      </c>
      <c r="D3077" s="29">
        <v>45908</v>
      </c>
      <c r="E3077" s="161">
        <v>0</v>
      </c>
      <c r="F3077" s="161">
        <v>0</v>
      </c>
      <c r="G3077" s="161">
        <v>0</v>
      </c>
      <c r="H3077" s="161">
        <v>0</v>
      </c>
      <c r="L3077">
        <v>21.843191999999998</v>
      </c>
      <c r="R3077">
        <v>271.06463100000002</v>
      </c>
      <c r="S3077">
        <v>271.06463100000002</v>
      </c>
      <c r="T3077" s="194">
        <v>271.06463100000002</v>
      </c>
      <c r="U3077" t="s">
        <v>193</v>
      </c>
      <c r="V3077">
        <v>45693.334317129629</v>
      </c>
    </row>
    <row r="3078" spans="1:22" x14ac:dyDescent="0.3">
      <c r="A3078" t="s">
        <v>98</v>
      </c>
      <c r="B3078" t="s">
        <v>99</v>
      </c>
      <c r="C3078" t="s">
        <v>88</v>
      </c>
      <c r="D3078" s="29">
        <v>45908</v>
      </c>
      <c r="E3078" s="161">
        <v>0</v>
      </c>
      <c r="F3078" s="161">
        <v>0</v>
      </c>
      <c r="G3078" s="161">
        <v>0.60835937488923908</v>
      </c>
      <c r="H3078" s="161">
        <v>0.60835937488923908</v>
      </c>
      <c r="J3078">
        <v>250</v>
      </c>
      <c r="K3078">
        <v>250</v>
      </c>
      <c r="L3078">
        <v>232.512269</v>
      </c>
      <c r="R3078">
        <v>638.34031500000003</v>
      </c>
      <c r="S3078">
        <v>250</v>
      </c>
      <c r="T3078" s="194">
        <v>250</v>
      </c>
      <c r="U3078" t="s">
        <v>193</v>
      </c>
      <c r="V3078">
        <v>45567.337430555555</v>
      </c>
    </row>
    <row r="3079" spans="1:22" x14ac:dyDescent="0.3">
      <c r="A3079" t="s">
        <v>98</v>
      </c>
      <c r="B3079" t="s">
        <v>99</v>
      </c>
      <c r="C3079" t="s">
        <v>93</v>
      </c>
      <c r="D3079" s="29">
        <v>45909</v>
      </c>
      <c r="E3079" s="161">
        <v>0</v>
      </c>
      <c r="F3079" s="161">
        <v>0</v>
      </c>
      <c r="G3079" s="161">
        <v>0</v>
      </c>
      <c r="H3079" s="161">
        <v>0</v>
      </c>
      <c r="L3079">
        <v>21.843191999999998</v>
      </c>
      <c r="R3079">
        <v>271.06463100000002</v>
      </c>
      <c r="S3079">
        <v>271.06463100000002</v>
      </c>
      <c r="T3079" s="194">
        <v>271.06463100000002</v>
      </c>
      <c r="U3079" t="s">
        <v>193</v>
      </c>
      <c r="V3079">
        <v>45693.334305555552</v>
      </c>
    </row>
    <row r="3080" spans="1:22" x14ac:dyDescent="0.3">
      <c r="A3080" t="s">
        <v>98</v>
      </c>
      <c r="B3080" t="s">
        <v>99</v>
      </c>
      <c r="C3080" t="s">
        <v>88</v>
      </c>
      <c r="D3080" s="29">
        <v>45909</v>
      </c>
      <c r="E3080" s="161">
        <v>0</v>
      </c>
      <c r="F3080" s="161">
        <v>0</v>
      </c>
      <c r="G3080" s="161">
        <v>0.60835937488923908</v>
      </c>
      <c r="H3080" s="161">
        <v>0.60835937488923908</v>
      </c>
      <c r="J3080">
        <v>250</v>
      </c>
      <c r="K3080">
        <v>250</v>
      </c>
      <c r="L3080">
        <v>232.512269</v>
      </c>
      <c r="R3080">
        <v>638.34031500000003</v>
      </c>
      <c r="S3080">
        <v>250</v>
      </c>
      <c r="T3080" s="194">
        <v>250</v>
      </c>
      <c r="U3080" t="s">
        <v>193</v>
      </c>
      <c r="V3080">
        <v>45567.337430555555</v>
      </c>
    </row>
    <row r="3081" spans="1:22" x14ac:dyDescent="0.3">
      <c r="A3081" t="s">
        <v>98</v>
      </c>
      <c r="B3081" t="s">
        <v>99</v>
      </c>
      <c r="C3081" t="s">
        <v>93</v>
      </c>
      <c r="D3081" s="29">
        <v>45910</v>
      </c>
      <c r="E3081" s="161">
        <v>0</v>
      </c>
      <c r="F3081" s="161">
        <v>0</v>
      </c>
      <c r="G3081" s="161">
        <v>0</v>
      </c>
      <c r="H3081" s="161">
        <v>0</v>
      </c>
      <c r="L3081">
        <v>21.843191999999998</v>
      </c>
      <c r="R3081">
        <v>271.06463100000002</v>
      </c>
      <c r="S3081">
        <v>271.06463100000002</v>
      </c>
      <c r="T3081" s="194">
        <v>271.06463100000002</v>
      </c>
      <c r="U3081" t="s">
        <v>193</v>
      </c>
      <c r="V3081">
        <v>45693.334293981483</v>
      </c>
    </row>
    <row r="3082" spans="1:22" x14ac:dyDescent="0.3">
      <c r="A3082" t="s">
        <v>98</v>
      </c>
      <c r="B3082" t="s">
        <v>99</v>
      </c>
      <c r="C3082" t="s">
        <v>88</v>
      </c>
      <c r="D3082" s="29">
        <v>45910</v>
      </c>
      <c r="E3082" s="161">
        <v>0</v>
      </c>
      <c r="F3082" s="161">
        <v>0</v>
      </c>
      <c r="G3082" s="161">
        <v>0.60835937488923908</v>
      </c>
      <c r="H3082" s="161">
        <v>0.60835937488923908</v>
      </c>
      <c r="J3082">
        <v>250</v>
      </c>
      <c r="K3082">
        <v>250</v>
      </c>
      <c r="L3082">
        <v>232.512269</v>
      </c>
      <c r="R3082">
        <v>638.34031500000003</v>
      </c>
      <c r="S3082">
        <v>250</v>
      </c>
      <c r="T3082" s="194">
        <v>250</v>
      </c>
      <c r="U3082" t="s">
        <v>193</v>
      </c>
      <c r="V3082">
        <v>45567.337430555555</v>
      </c>
    </row>
    <row r="3083" spans="1:22" x14ac:dyDescent="0.3">
      <c r="A3083" t="s">
        <v>98</v>
      </c>
      <c r="B3083" t="s">
        <v>99</v>
      </c>
      <c r="C3083" t="s">
        <v>93</v>
      </c>
      <c r="D3083" s="29">
        <v>45911</v>
      </c>
      <c r="E3083" s="161">
        <v>0</v>
      </c>
      <c r="F3083" s="161">
        <v>0</v>
      </c>
      <c r="G3083" s="161">
        <v>0</v>
      </c>
      <c r="H3083" s="161">
        <v>0</v>
      </c>
      <c r="L3083">
        <v>21.843191999999998</v>
      </c>
      <c r="R3083">
        <v>271.06463100000002</v>
      </c>
      <c r="S3083">
        <v>271.06463100000002</v>
      </c>
      <c r="T3083" s="194">
        <v>271.06463100000002</v>
      </c>
      <c r="U3083" t="s">
        <v>193</v>
      </c>
      <c r="V3083">
        <v>45693.334305555552</v>
      </c>
    </row>
    <row r="3084" spans="1:22" x14ac:dyDescent="0.3">
      <c r="A3084" t="s">
        <v>98</v>
      </c>
      <c r="B3084" t="s">
        <v>99</v>
      </c>
      <c r="C3084" t="s">
        <v>88</v>
      </c>
      <c r="D3084" s="29">
        <v>45911</v>
      </c>
      <c r="E3084" s="161">
        <v>0</v>
      </c>
      <c r="F3084" s="161">
        <v>0</v>
      </c>
      <c r="G3084" s="161">
        <v>0.60835937488923908</v>
      </c>
      <c r="H3084" s="161">
        <v>0.60835937488923908</v>
      </c>
      <c r="J3084">
        <v>250</v>
      </c>
      <c r="K3084">
        <v>250</v>
      </c>
      <c r="L3084">
        <v>232.512269</v>
      </c>
      <c r="R3084">
        <v>638.34031500000003</v>
      </c>
      <c r="S3084">
        <v>250</v>
      </c>
      <c r="T3084" s="194">
        <v>250</v>
      </c>
      <c r="U3084" t="s">
        <v>193</v>
      </c>
      <c r="V3084">
        <v>45567.337430555555</v>
      </c>
    </row>
    <row r="3085" spans="1:22" x14ac:dyDescent="0.3">
      <c r="A3085" t="s">
        <v>98</v>
      </c>
      <c r="B3085" t="s">
        <v>99</v>
      </c>
      <c r="C3085" t="s">
        <v>93</v>
      </c>
      <c r="D3085" s="29">
        <v>45912</v>
      </c>
      <c r="E3085" s="161">
        <v>0</v>
      </c>
      <c r="F3085" s="161">
        <v>0</v>
      </c>
      <c r="G3085" s="161">
        <v>0</v>
      </c>
      <c r="H3085" s="161">
        <v>0</v>
      </c>
      <c r="L3085">
        <v>21.843191999999998</v>
      </c>
      <c r="R3085">
        <v>271.06463100000002</v>
      </c>
      <c r="S3085">
        <v>271.06463100000002</v>
      </c>
      <c r="T3085" s="194">
        <v>271.06463100000002</v>
      </c>
      <c r="U3085" t="s">
        <v>193</v>
      </c>
      <c r="V3085">
        <v>45693.334305555552</v>
      </c>
    </row>
    <row r="3086" spans="1:22" x14ac:dyDescent="0.3">
      <c r="A3086" t="s">
        <v>98</v>
      </c>
      <c r="B3086" t="s">
        <v>99</v>
      </c>
      <c r="C3086" t="s">
        <v>88</v>
      </c>
      <c r="D3086" s="29">
        <v>45912</v>
      </c>
      <c r="E3086" s="161">
        <v>0</v>
      </c>
      <c r="F3086" s="161">
        <v>0</v>
      </c>
      <c r="G3086" s="161">
        <v>0.60835937488923908</v>
      </c>
      <c r="H3086" s="161">
        <v>0.60835937488923908</v>
      </c>
      <c r="J3086">
        <v>250</v>
      </c>
      <c r="K3086">
        <v>250</v>
      </c>
      <c r="L3086">
        <v>232.512269</v>
      </c>
      <c r="R3086">
        <v>638.34031500000003</v>
      </c>
      <c r="S3086">
        <v>250</v>
      </c>
      <c r="T3086" s="194">
        <v>250</v>
      </c>
      <c r="U3086" t="s">
        <v>193</v>
      </c>
      <c r="V3086">
        <v>45567.337430555555</v>
      </c>
    </row>
    <row r="3087" spans="1:22" x14ac:dyDescent="0.3">
      <c r="A3087" t="s">
        <v>98</v>
      </c>
      <c r="B3087" t="s">
        <v>99</v>
      </c>
      <c r="C3087" t="s">
        <v>93</v>
      </c>
      <c r="D3087" s="29">
        <v>45913</v>
      </c>
      <c r="E3087" s="161">
        <v>0</v>
      </c>
      <c r="F3087" s="161">
        <v>0</v>
      </c>
      <c r="G3087" s="161">
        <v>0</v>
      </c>
      <c r="H3087" s="161">
        <v>0</v>
      </c>
      <c r="L3087">
        <v>21.843191999999998</v>
      </c>
      <c r="R3087">
        <v>271.06463100000002</v>
      </c>
      <c r="S3087">
        <v>271.06463100000002</v>
      </c>
      <c r="T3087" s="194">
        <v>271.06463100000002</v>
      </c>
      <c r="U3087" t="s">
        <v>193</v>
      </c>
      <c r="V3087">
        <v>45693.334305555552</v>
      </c>
    </row>
    <row r="3088" spans="1:22" x14ac:dyDescent="0.3">
      <c r="A3088" t="s">
        <v>98</v>
      </c>
      <c r="B3088" t="s">
        <v>99</v>
      </c>
      <c r="C3088" t="s">
        <v>88</v>
      </c>
      <c r="D3088" s="29">
        <v>45913</v>
      </c>
      <c r="E3088" s="161">
        <v>0</v>
      </c>
      <c r="F3088" s="161">
        <v>0</v>
      </c>
      <c r="G3088" s="161">
        <v>0.56919531237816301</v>
      </c>
      <c r="H3088" s="161">
        <v>0.56919531237816301</v>
      </c>
      <c r="J3088">
        <v>275</v>
      </c>
      <c r="K3088">
        <v>275</v>
      </c>
      <c r="L3088">
        <v>232.512269</v>
      </c>
      <c r="R3088">
        <v>638.34031500000003</v>
      </c>
      <c r="S3088">
        <v>275</v>
      </c>
      <c r="T3088" s="194">
        <v>275</v>
      </c>
      <c r="U3088" t="s">
        <v>193</v>
      </c>
      <c r="V3088">
        <v>45567.337430555555</v>
      </c>
    </row>
    <row r="3089" spans="1:22" x14ac:dyDescent="0.3">
      <c r="A3089" t="s">
        <v>98</v>
      </c>
      <c r="B3089" t="s">
        <v>99</v>
      </c>
      <c r="C3089" t="s">
        <v>93</v>
      </c>
      <c r="D3089" s="29">
        <v>45914</v>
      </c>
      <c r="E3089" s="161">
        <v>0</v>
      </c>
      <c r="F3089" s="161">
        <v>0</v>
      </c>
      <c r="G3089" s="161">
        <v>0</v>
      </c>
      <c r="H3089" s="161">
        <v>0</v>
      </c>
      <c r="L3089">
        <v>21.843191999999998</v>
      </c>
      <c r="R3089">
        <v>271.06463100000002</v>
      </c>
      <c r="S3089">
        <v>271.06463100000002</v>
      </c>
      <c r="T3089" s="194">
        <v>271.06463100000002</v>
      </c>
      <c r="U3089" t="s">
        <v>193</v>
      </c>
      <c r="V3089">
        <v>45693.334305555552</v>
      </c>
    </row>
    <row r="3090" spans="1:22" x14ac:dyDescent="0.3">
      <c r="A3090" t="s">
        <v>98</v>
      </c>
      <c r="B3090" t="s">
        <v>99</v>
      </c>
      <c r="C3090" t="s">
        <v>88</v>
      </c>
      <c r="D3090" s="29">
        <v>45914</v>
      </c>
      <c r="E3090" s="161">
        <v>0</v>
      </c>
      <c r="F3090" s="161">
        <v>0</v>
      </c>
      <c r="G3090" s="161">
        <v>0.56919531237816301</v>
      </c>
      <c r="H3090" s="161">
        <v>0.56919531237816301</v>
      </c>
      <c r="J3090">
        <v>275</v>
      </c>
      <c r="K3090">
        <v>275</v>
      </c>
      <c r="L3090">
        <v>232.512269</v>
      </c>
      <c r="R3090">
        <v>638.34031500000003</v>
      </c>
      <c r="S3090">
        <v>275</v>
      </c>
      <c r="T3090" s="194">
        <v>275</v>
      </c>
      <c r="U3090" t="s">
        <v>193</v>
      </c>
      <c r="V3090">
        <v>45567.337430555555</v>
      </c>
    </row>
    <row r="3091" spans="1:22" x14ac:dyDescent="0.3">
      <c r="A3091" t="s">
        <v>98</v>
      </c>
      <c r="B3091" t="s">
        <v>99</v>
      </c>
      <c r="C3091" t="s">
        <v>93</v>
      </c>
      <c r="D3091" s="29">
        <v>45915</v>
      </c>
      <c r="E3091" s="161">
        <v>0</v>
      </c>
      <c r="F3091" s="161">
        <v>0</v>
      </c>
      <c r="G3091" s="161">
        <v>0</v>
      </c>
      <c r="H3091" s="161">
        <v>0</v>
      </c>
      <c r="L3091">
        <v>21.843191999999998</v>
      </c>
      <c r="R3091">
        <v>271.06463100000002</v>
      </c>
      <c r="S3091">
        <v>271.06463100000002</v>
      </c>
      <c r="T3091" s="194">
        <v>271.06463100000002</v>
      </c>
      <c r="U3091" t="s">
        <v>193</v>
      </c>
      <c r="V3091">
        <v>45693.334305555552</v>
      </c>
    </row>
    <row r="3092" spans="1:22" x14ac:dyDescent="0.3">
      <c r="A3092" t="s">
        <v>98</v>
      </c>
      <c r="B3092" t="s">
        <v>99</v>
      </c>
      <c r="C3092" t="s">
        <v>88</v>
      </c>
      <c r="D3092" s="29">
        <v>45915</v>
      </c>
      <c r="E3092" s="161">
        <v>0</v>
      </c>
      <c r="F3092" s="161">
        <v>0</v>
      </c>
      <c r="G3092" s="161">
        <v>0.56919531237816301</v>
      </c>
      <c r="H3092" s="161">
        <v>0.56919531237816301</v>
      </c>
      <c r="J3092">
        <v>275</v>
      </c>
      <c r="K3092">
        <v>275</v>
      </c>
      <c r="L3092">
        <v>232.512269</v>
      </c>
      <c r="R3092">
        <v>638.34031500000003</v>
      </c>
      <c r="S3092">
        <v>275</v>
      </c>
      <c r="T3092" s="194">
        <v>275</v>
      </c>
      <c r="U3092" t="s">
        <v>193</v>
      </c>
      <c r="V3092">
        <v>45567.337430555555</v>
      </c>
    </row>
    <row r="3093" spans="1:22" x14ac:dyDescent="0.3">
      <c r="A3093" t="s">
        <v>98</v>
      </c>
      <c r="B3093" t="s">
        <v>99</v>
      </c>
      <c r="C3093" t="s">
        <v>93</v>
      </c>
      <c r="D3093" s="29">
        <v>45916</v>
      </c>
      <c r="E3093" s="161">
        <v>0</v>
      </c>
      <c r="F3093" s="161">
        <v>0</v>
      </c>
      <c r="G3093" s="161">
        <v>0</v>
      </c>
      <c r="H3093" s="161">
        <v>0</v>
      </c>
      <c r="L3093">
        <v>21.843191999999998</v>
      </c>
      <c r="R3093">
        <v>271.06463100000002</v>
      </c>
      <c r="S3093">
        <v>271.06463100000002</v>
      </c>
      <c r="T3093" s="194">
        <v>271.06463100000002</v>
      </c>
      <c r="U3093" t="s">
        <v>193</v>
      </c>
      <c r="V3093">
        <v>45693.334293981483</v>
      </c>
    </row>
    <row r="3094" spans="1:22" x14ac:dyDescent="0.3">
      <c r="A3094" t="s">
        <v>98</v>
      </c>
      <c r="B3094" t="s">
        <v>99</v>
      </c>
      <c r="C3094" t="s">
        <v>88</v>
      </c>
      <c r="D3094" s="29">
        <v>45916</v>
      </c>
      <c r="E3094" s="161">
        <v>0</v>
      </c>
      <c r="F3094" s="161">
        <v>0</v>
      </c>
      <c r="G3094" s="161">
        <v>0.56919531237816301</v>
      </c>
      <c r="H3094" s="161">
        <v>0.56919531237816301</v>
      </c>
      <c r="J3094">
        <v>275</v>
      </c>
      <c r="K3094">
        <v>275</v>
      </c>
      <c r="L3094">
        <v>232.512269</v>
      </c>
      <c r="R3094">
        <v>638.34031500000003</v>
      </c>
      <c r="S3094">
        <v>275</v>
      </c>
      <c r="T3094" s="194">
        <v>275</v>
      </c>
      <c r="U3094" t="s">
        <v>193</v>
      </c>
      <c r="V3094">
        <v>45567.337442129632</v>
      </c>
    </row>
    <row r="3095" spans="1:22" x14ac:dyDescent="0.3">
      <c r="A3095" t="s">
        <v>98</v>
      </c>
      <c r="B3095" t="s">
        <v>99</v>
      </c>
      <c r="C3095" t="s">
        <v>93</v>
      </c>
      <c r="D3095" s="29">
        <v>45917</v>
      </c>
      <c r="E3095" s="161">
        <v>0</v>
      </c>
      <c r="F3095" s="161">
        <v>0</v>
      </c>
      <c r="G3095" s="161">
        <v>0</v>
      </c>
      <c r="H3095" s="161">
        <v>0</v>
      </c>
      <c r="L3095">
        <v>21.843191999999998</v>
      </c>
      <c r="R3095">
        <v>271.06463100000002</v>
      </c>
      <c r="S3095">
        <v>271.06463100000002</v>
      </c>
      <c r="T3095" s="194">
        <v>271.06463100000002</v>
      </c>
      <c r="U3095" t="s">
        <v>193</v>
      </c>
      <c r="V3095">
        <v>45693.334293981483</v>
      </c>
    </row>
    <row r="3096" spans="1:22" x14ac:dyDescent="0.3">
      <c r="A3096" t="s">
        <v>98</v>
      </c>
      <c r="B3096" t="s">
        <v>99</v>
      </c>
      <c r="C3096" t="s">
        <v>88</v>
      </c>
      <c r="D3096" s="29">
        <v>45917</v>
      </c>
      <c r="E3096" s="161">
        <v>0</v>
      </c>
      <c r="F3096" s="161">
        <v>0</v>
      </c>
      <c r="G3096" s="161">
        <v>0.56919531237816301</v>
      </c>
      <c r="H3096" s="161">
        <v>0.56919531237816301</v>
      </c>
      <c r="J3096">
        <v>275</v>
      </c>
      <c r="K3096">
        <v>275</v>
      </c>
      <c r="L3096">
        <v>232.512269</v>
      </c>
      <c r="R3096">
        <v>638.34031500000003</v>
      </c>
      <c r="S3096">
        <v>275</v>
      </c>
      <c r="T3096" s="194">
        <v>275</v>
      </c>
      <c r="U3096" t="s">
        <v>193</v>
      </c>
      <c r="V3096">
        <v>45567.337430555555</v>
      </c>
    </row>
    <row r="3097" spans="1:22" x14ac:dyDescent="0.3">
      <c r="A3097" t="s">
        <v>98</v>
      </c>
      <c r="B3097" t="s">
        <v>99</v>
      </c>
      <c r="C3097" t="s">
        <v>93</v>
      </c>
      <c r="D3097" s="29">
        <v>45918</v>
      </c>
      <c r="E3097" s="161">
        <v>0</v>
      </c>
      <c r="F3097" s="161">
        <v>0</v>
      </c>
      <c r="G3097" s="161">
        <v>0</v>
      </c>
      <c r="H3097" s="161">
        <v>0</v>
      </c>
      <c r="L3097">
        <v>21.843191999999998</v>
      </c>
      <c r="R3097">
        <v>271.06463100000002</v>
      </c>
      <c r="S3097">
        <v>271.06463100000002</v>
      </c>
      <c r="T3097" s="194">
        <v>271.06463100000002</v>
      </c>
      <c r="U3097" t="s">
        <v>193</v>
      </c>
      <c r="V3097">
        <v>45693.334293981483</v>
      </c>
    </row>
    <row r="3098" spans="1:22" x14ac:dyDescent="0.3">
      <c r="A3098" t="s">
        <v>98</v>
      </c>
      <c r="B3098" t="s">
        <v>99</v>
      </c>
      <c r="C3098" t="s">
        <v>88</v>
      </c>
      <c r="D3098" s="29">
        <v>45918</v>
      </c>
      <c r="E3098" s="161">
        <v>0</v>
      </c>
      <c r="F3098" s="161">
        <v>0</v>
      </c>
      <c r="G3098" s="161">
        <v>0.56919531237816301</v>
      </c>
      <c r="H3098" s="161">
        <v>0.56919531237816301</v>
      </c>
      <c r="J3098">
        <v>275</v>
      </c>
      <c r="K3098">
        <v>275</v>
      </c>
      <c r="L3098">
        <v>232.512269</v>
      </c>
      <c r="R3098">
        <v>638.34031500000003</v>
      </c>
      <c r="S3098">
        <v>275</v>
      </c>
      <c r="T3098" s="194">
        <v>275</v>
      </c>
      <c r="U3098" t="s">
        <v>193</v>
      </c>
      <c r="V3098">
        <v>45567.337430555555</v>
      </c>
    </row>
    <row r="3099" spans="1:22" x14ac:dyDescent="0.3">
      <c r="A3099" t="s">
        <v>98</v>
      </c>
      <c r="B3099" t="s">
        <v>99</v>
      </c>
      <c r="C3099" t="s">
        <v>93</v>
      </c>
      <c r="D3099" s="29">
        <v>45919</v>
      </c>
      <c r="E3099" s="161">
        <v>0</v>
      </c>
      <c r="F3099" s="161">
        <v>0</v>
      </c>
      <c r="G3099" s="161">
        <v>0</v>
      </c>
      <c r="H3099" s="161">
        <v>0</v>
      </c>
      <c r="L3099">
        <v>21.843191999999998</v>
      </c>
      <c r="R3099">
        <v>271.06463100000002</v>
      </c>
      <c r="S3099">
        <v>271.06463100000002</v>
      </c>
      <c r="T3099" s="194">
        <v>271.06463100000002</v>
      </c>
      <c r="U3099" t="s">
        <v>193</v>
      </c>
      <c r="V3099">
        <v>45693.334317129629</v>
      </c>
    </row>
    <row r="3100" spans="1:22" x14ac:dyDescent="0.3">
      <c r="A3100" t="s">
        <v>98</v>
      </c>
      <c r="B3100" t="s">
        <v>99</v>
      </c>
      <c r="C3100" t="s">
        <v>88</v>
      </c>
      <c r="D3100" s="29">
        <v>45919</v>
      </c>
      <c r="E3100" s="161">
        <v>0</v>
      </c>
      <c r="F3100" s="161">
        <v>0</v>
      </c>
      <c r="G3100" s="161">
        <v>0.56919531237816301</v>
      </c>
      <c r="H3100" s="161">
        <v>0.56919531237816301</v>
      </c>
      <c r="J3100">
        <v>275</v>
      </c>
      <c r="K3100">
        <v>275</v>
      </c>
      <c r="L3100">
        <v>232.512269</v>
      </c>
      <c r="R3100">
        <v>638.34031500000003</v>
      </c>
      <c r="S3100">
        <v>275</v>
      </c>
      <c r="T3100" s="194">
        <v>275</v>
      </c>
      <c r="U3100" t="s">
        <v>193</v>
      </c>
      <c r="V3100">
        <v>45567.337430555555</v>
      </c>
    </row>
    <row r="3101" spans="1:22" x14ac:dyDescent="0.3">
      <c r="A3101" t="s">
        <v>98</v>
      </c>
      <c r="B3101" t="s">
        <v>99</v>
      </c>
      <c r="C3101" t="s">
        <v>93</v>
      </c>
      <c r="D3101" s="29">
        <v>45920</v>
      </c>
      <c r="E3101" s="161">
        <v>0</v>
      </c>
      <c r="F3101" s="161">
        <v>0</v>
      </c>
      <c r="G3101" s="161">
        <v>0</v>
      </c>
      <c r="H3101" s="161">
        <v>0</v>
      </c>
      <c r="L3101">
        <v>21.843191999999998</v>
      </c>
      <c r="R3101">
        <v>271.06463100000002</v>
      </c>
      <c r="S3101">
        <v>271.06463100000002</v>
      </c>
      <c r="T3101" s="194">
        <v>271.06463100000002</v>
      </c>
      <c r="U3101" t="s">
        <v>193</v>
      </c>
      <c r="V3101">
        <v>45693.334317129629</v>
      </c>
    </row>
    <row r="3102" spans="1:22" x14ac:dyDescent="0.3">
      <c r="A3102" t="s">
        <v>98</v>
      </c>
      <c r="B3102" t="s">
        <v>99</v>
      </c>
      <c r="C3102" t="s">
        <v>88</v>
      </c>
      <c r="D3102" s="29">
        <v>45920</v>
      </c>
      <c r="E3102" s="161">
        <v>0</v>
      </c>
      <c r="F3102" s="161">
        <v>0</v>
      </c>
      <c r="G3102" s="161">
        <v>0.56919531237816301</v>
      </c>
      <c r="H3102" s="161">
        <v>0.56919531237816301</v>
      </c>
      <c r="J3102">
        <v>275</v>
      </c>
      <c r="K3102">
        <v>275</v>
      </c>
      <c r="L3102">
        <v>232.512269</v>
      </c>
      <c r="R3102">
        <v>638.34031500000003</v>
      </c>
      <c r="S3102">
        <v>275</v>
      </c>
      <c r="T3102" s="194">
        <v>275</v>
      </c>
      <c r="U3102" t="s">
        <v>193</v>
      </c>
      <c r="V3102">
        <v>45567.337430555555</v>
      </c>
    </row>
    <row r="3103" spans="1:22" x14ac:dyDescent="0.3">
      <c r="A3103" t="s">
        <v>98</v>
      </c>
      <c r="B3103" t="s">
        <v>99</v>
      </c>
      <c r="C3103" t="s">
        <v>93</v>
      </c>
      <c r="D3103" s="29">
        <v>45921</v>
      </c>
      <c r="E3103" s="161">
        <v>0</v>
      </c>
      <c r="F3103" s="161">
        <v>0</v>
      </c>
      <c r="G3103" s="161">
        <v>0</v>
      </c>
      <c r="H3103" s="161">
        <v>0</v>
      </c>
      <c r="L3103">
        <v>21.843191999999998</v>
      </c>
      <c r="R3103">
        <v>271.06463100000002</v>
      </c>
      <c r="S3103">
        <v>271.06463100000002</v>
      </c>
      <c r="T3103" s="194">
        <v>271.06463100000002</v>
      </c>
      <c r="U3103" t="s">
        <v>193</v>
      </c>
      <c r="V3103">
        <v>45693.334317129629</v>
      </c>
    </row>
    <row r="3104" spans="1:22" x14ac:dyDescent="0.3">
      <c r="A3104" t="s">
        <v>98</v>
      </c>
      <c r="B3104" t="s">
        <v>99</v>
      </c>
      <c r="C3104" t="s">
        <v>88</v>
      </c>
      <c r="D3104" s="29">
        <v>45921</v>
      </c>
      <c r="E3104" s="161">
        <v>0</v>
      </c>
      <c r="F3104" s="161">
        <v>0</v>
      </c>
      <c r="G3104" s="161">
        <v>0.56919531237816301</v>
      </c>
      <c r="H3104" s="161">
        <v>0.56919531237816301</v>
      </c>
      <c r="J3104">
        <v>275</v>
      </c>
      <c r="K3104">
        <v>275</v>
      </c>
      <c r="L3104">
        <v>232.512269</v>
      </c>
      <c r="R3104">
        <v>638.34031500000003</v>
      </c>
      <c r="S3104">
        <v>275</v>
      </c>
      <c r="T3104" s="194">
        <v>275</v>
      </c>
      <c r="U3104" t="s">
        <v>193</v>
      </c>
      <c r="V3104">
        <v>45567.337442129632</v>
      </c>
    </row>
    <row r="3105" spans="1:22" x14ac:dyDescent="0.3">
      <c r="A3105" t="s">
        <v>98</v>
      </c>
      <c r="B3105" t="s">
        <v>99</v>
      </c>
      <c r="C3105" t="s">
        <v>93</v>
      </c>
      <c r="D3105" s="29">
        <v>45922</v>
      </c>
      <c r="E3105" s="161">
        <v>0</v>
      </c>
      <c r="F3105" s="161">
        <v>0</v>
      </c>
      <c r="G3105" s="161">
        <v>0</v>
      </c>
      <c r="H3105" s="161">
        <v>0</v>
      </c>
      <c r="L3105">
        <v>21.843191999999998</v>
      </c>
      <c r="R3105">
        <v>271.06463100000002</v>
      </c>
      <c r="S3105">
        <v>271.06463100000002</v>
      </c>
      <c r="T3105" s="194">
        <v>271.06463100000002</v>
      </c>
      <c r="U3105" t="s">
        <v>193</v>
      </c>
      <c r="V3105">
        <v>45693.334317129629</v>
      </c>
    </row>
    <row r="3106" spans="1:22" x14ac:dyDescent="0.3">
      <c r="A3106" t="s">
        <v>98</v>
      </c>
      <c r="B3106" t="s">
        <v>99</v>
      </c>
      <c r="C3106" t="s">
        <v>88</v>
      </c>
      <c r="D3106" s="29">
        <v>45922</v>
      </c>
      <c r="E3106" s="161">
        <v>0</v>
      </c>
      <c r="F3106" s="161">
        <v>0</v>
      </c>
      <c r="G3106" s="161">
        <v>0.56919531237816301</v>
      </c>
      <c r="H3106" s="161">
        <v>0.56919531237816301</v>
      </c>
      <c r="J3106">
        <v>275</v>
      </c>
      <c r="K3106">
        <v>275</v>
      </c>
      <c r="L3106">
        <v>232.512269</v>
      </c>
      <c r="R3106">
        <v>638.34031500000003</v>
      </c>
      <c r="S3106">
        <v>275</v>
      </c>
      <c r="T3106" s="194">
        <v>275</v>
      </c>
      <c r="U3106" t="s">
        <v>193</v>
      </c>
      <c r="V3106">
        <v>45567.337442129632</v>
      </c>
    </row>
    <row r="3107" spans="1:22" x14ac:dyDescent="0.3">
      <c r="A3107" t="s">
        <v>98</v>
      </c>
      <c r="B3107" t="s">
        <v>99</v>
      </c>
      <c r="C3107" t="s">
        <v>93</v>
      </c>
      <c r="D3107" s="29">
        <v>45923</v>
      </c>
      <c r="E3107" s="161">
        <v>0</v>
      </c>
      <c r="F3107" s="161">
        <v>0</v>
      </c>
      <c r="G3107" s="161">
        <v>0</v>
      </c>
      <c r="H3107" s="161">
        <v>0</v>
      </c>
      <c r="L3107">
        <v>21.843191999999998</v>
      </c>
      <c r="R3107">
        <v>271.06463100000002</v>
      </c>
      <c r="S3107">
        <v>271.06463100000002</v>
      </c>
      <c r="T3107" s="194">
        <v>271.06463100000002</v>
      </c>
      <c r="U3107" t="s">
        <v>193</v>
      </c>
      <c r="V3107">
        <v>45693.334305555552</v>
      </c>
    </row>
    <row r="3108" spans="1:22" x14ac:dyDescent="0.3">
      <c r="A3108" t="s">
        <v>98</v>
      </c>
      <c r="B3108" t="s">
        <v>99</v>
      </c>
      <c r="C3108" t="s">
        <v>88</v>
      </c>
      <c r="D3108" s="29">
        <v>45923</v>
      </c>
      <c r="E3108" s="161">
        <v>0</v>
      </c>
      <c r="F3108" s="161">
        <v>0</v>
      </c>
      <c r="G3108" s="161">
        <v>0.56919531237816301</v>
      </c>
      <c r="H3108" s="161">
        <v>0.56919531237816301</v>
      </c>
      <c r="J3108">
        <v>275</v>
      </c>
      <c r="K3108">
        <v>275</v>
      </c>
      <c r="L3108">
        <v>232.512269</v>
      </c>
      <c r="R3108">
        <v>638.34031500000003</v>
      </c>
      <c r="S3108">
        <v>275</v>
      </c>
      <c r="T3108" s="194">
        <v>275</v>
      </c>
      <c r="U3108" t="s">
        <v>193</v>
      </c>
      <c r="V3108">
        <v>45567.337430555555</v>
      </c>
    </row>
    <row r="3109" spans="1:22" x14ac:dyDescent="0.3">
      <c r="A3109" t="s">
        <v>98</v>
      </c>
      <c r="B3109" t="s">
        <v>99</v>
      </c>
      <c r="C3109" t="s">
        <v>93</v>
      </c>
      <c r="D3109" s="29">
        <v>45924</v>
      </c>
      <c r="E3109" s="161">
        <v>0</v>
      </c>
      <c r="F3109" s="161">
        <v>0</v>
      </c>
      <c r="G3109" s="161">
        <v>0</v>
      </c>
      <c r="H3109" s="161">
        <v>0</v>
      </c>
      <c r="L3109">
        <v>21.843191999999998</v>
      </c>
      <c r="R3109">
        <v>271.06463100000002</v>
      </c>
      <c r="S3109">
        <v>271.06463100000002</v>
      </c>
      <c r="T3109" s="194">
        <v>271.06463100000002</v>
      </c>
      <c r="U3109" t="s">
        <v>193</v>
      </c>
      <c r="V3109">
        <v>45693.334293981483</v>
      </c>
    </row>
    <row r="3110" spans="1:22" x14ac:dyDescent="0.3">
      <c r="A3110" t="s">
        <v>98</v>
      </c>
      <c r="B3110" t="s">
        <v>99</v>
      </c>
      <c r="C3110" t="s">
        <v>88</v>
      </c>
      <c r="D3110" s="29">
        <v>45924</v>
      </c>
      <c r="E3110" s="161">
        <v>0</v>
      </c>
      <c r="F3110" s="161">
        <v>0</v>
      </c>
      <c r="G3110" s="161">
        <v>0.56919531237816301</v>
      </c>
      <c r="H3110" s="161">
        <v>0.56919531237816301</v>
      </c>
      <c r="J3110">
        <v>275</v>
      </c>
      <c r="K3110">
        <v>275</v>
      </c>
      <c r="L3110">
        <v>232.512269</v>
      </c>
      <c r="R3110">
        <v>638.34031500000003</v>
      </c>
      <c r="S3110">
        <v>275</v>
      </c>
      <c r="T3110" s="194">
        <v>275</v>
      </c>
      <c r="U3110" t="s">
        <v>193</v>
      </c>
      <c r="V3110">
        <v>45567.337442129632</v>
      </c>
    </row>
    <row r="3111" spans="1:22" x14ac:dyDescent="0.3">
      <c r="A3111" t="s">
        <v>98</v>
      </c>
      <c r="B3111" t="s">
        <v>99</v>
      </c>
      <c r="C3111" t="s">
        <v>93</v>
      </c>
      <c r="D3111" s="29">
        <v>45925</v>
      </c>
      <c r="E3111" s="161">
        <v>0</v>
      </c>
      <c r="F3111" s="161">
        <v>0</v>
      </c>
      <c r="G3111" s="161">
        <v>0</v>
      </c>
      <c r="H3111" s="161">
        <v>0</v>
      </c>
      <c r="L3111">
        <v>21.843191999999998</v>
      </c>
      <c r="R3111">
        <v>271.06463100000002</v>
      </c>
      <c r="S3111">
        <v>271.06463100000002</v>
      </c>
      <c r="T3111" s="194">
        <v>271.06463100000002</v>
      </c>
      <c r="U3111" t="s">
        <v>193</v>
      </c>
      <c r="V3111">
        <v>45693.334305555552</v>
      </c>
    </row>
    <row r="3112" spans="1:22" x14ac:dyDescent="0.3">
      <c r="A3112" t="s">
        <v>98</v>
      </c>
      <c r="B3112" t="s">
        <v>99</v>
      </c>
      <c r="C3112" t="s">
        <v>88</v>
      </c>
      <c r="D3112" s="29">
        <v>45925</v>
      </c>
      <c r="E3112" s="161">
        <v>0</v>
      </c>
      <c r="F3112" s="161">
        <v>0</v>
      </c>
      <c r="G3112" s="161">
        <v>0.56919531237816301</v>
      </c>
      <c r="H3112" s="161">
        <v>0.56919531237816301</v>
      </c>
      <c r="J3112">
        <v>275</v>
      </c>
      <c r="K3112">
        <v>275</v>
      </c>
      <c r="L3112">
        <v>232.512269</v>
      </c>
      <c r="R3112">
        <v>638.34031500000003</v>
      </c>
      <c r="S3112">
        <v>275</v>
      </c>
      <c r="T3112" s="194">
        <v>275</v>
      </c>
      <c r="U3112" t="s">
        <v>193</v>
      </c>
      <c r="V3112">
        <v>45567.337430555555</v>
      </c>
    </row>
    <row r="3113" spans="1:22" x14ac:dyDescent="0.3">
      <c r="A3113" t="s">
        <v>98</v>
      </c>
      <c r="B3113" t="s">
        <v>99</v>
      </c>
      <c r="C3113" t="s">
        <v>93</v>
      </c>
      <c r="D3113" s="29">
        <v>45926</v>
      </c>
      <c r="E3113" s="161">
        <v>0</v>
      </c>
      <c r="F3113" s="161">
        <v>0</v>
      </c>
      <c r="G3113" s="161">
        <v>0</v>
      </c>
      <c r="H3113" s="161">
        <v>0</v>
      </c>
      <c r="L3113">
        <v>21.843191999999998</v>
      </c>
      <c r="R3113">
        <v>271.06463100000002</v>
      </c>
      <c r="S3113">
        <v>271.06463100000002</v>
      </c>
      <c r="T3113" s="194">
        <v>271.06463100000002</v>
      </c>
      <c r="U3113" t="s">
        <v>193</v>
      </c>
      <c r="V3113">
        <v>45693.334317129629</v>
      </c>
    </row>
    <row r="3114" spans="1:22" x14ac:dyDescent="0.3">
      <c r="A3114" t="s">
        <v>98</v>
      </c>
      <c r="B3114" t="s">
        <v>99</v>
      </c>
      <c r="C3114" t="s">
        <v>88</v>
      </c>
      <c r="D3114" s="29">
        <v>45926</v>
      </c>
      <c r="E3114" s="161">
        <v>0</v>
      </c>
      <c r="F3114" s="161">
        <v>0</v>
      </c>
      <c r="G3114" s="161">
        <v>0.56919531237816301</v>
      </c>
      <c r="H3114" s="161">
        <v>0.56919531237816301</v>
      </c>
      <c r="J3114">
        <v>275</v>
      </c>
      <c r="K3114">
        <v>275</v>
      </c>
      <c r="L3114">
        <v>232.512269</v>
      </c>
      <c r="R3114">
        <v>638.34031500000003</v>
      </c>
      <c r="S3114">
        <v>275</v>
      </c>
      <c r="T3114" s="194">
        <v>275</v>
      </c>
      <c r="U3114" t="s">
        <v>193</v>
      </c>
      <c r="V3114">
        <v>45567.337430555555</v>
      </c>
    </row>
    <row r="3115" spans="1:22" x14ac:dyDescent="0.3">
      <c r="A3115" t="s">
        <v>98</v>
      </c>
      <c r="B3115" t="s">
        <v>99</v>
      </c>
      <c r="C3115" t="s">
        <v>93</v>
      </c>
      <c r="D3115" s="29">
        <v>45927</v>
      </c>
      <c r="E3115" s="161">
        <v>0</v>
      </c>
      <c r="F3115" s="161">
        <v>0</v>
      </c>
      <c r="G3115" s="161">
        <v>0</v>
      </c>
      <c r="H3115" s="161">
        <v>0</v>
      </c>
      <c r="L3115">
        <v>21.843191999999998</v>
      </c>
      <c r="R3115">
        <v>271.06463100000002</v>
      </c>
      <c r="S3115">
        <v>271.06463100000002</v>
      </c>
      <c r="T3115" s="194">
        <v>271.06463100000002</v>
      </c>
      <c r="U3115" t="s">
        <v>193</v>
      </c>
      <c r="V3115">
        <v>45693.334305555552</v>
      </c>
    </row>
    <row r="3116" spans="1:22" x14ac:dyDescent="0.3">
      <c r="A3116" t="s">
        <v>98</v>
      </c>
      <c r="B3116" t="s">
        <v>99</v>
      </c>
      <c r="C3116" t="s">
        <v>88</v>
      </c>
      <c r="D3116" s="29">
        <v>45927</v>
      </c>
      <c r="E3116" s="161">
        <v>0</v>
      </c>
      <c r="F3116" s="161">
        <v>0</v>
      </c>
      <c r="G3116" s="161">
        <v>0.56919531237816301</v>
      </c>
      <c r="H3116" s="161">
        <v>0.56919531237816301</v>
      </c>
      <c r="J3116">
        <v>275</v>
      </c>
      <c r="K3116">
        <v>275</v>
      </c>
      <c r="L3116">
        <v>232.512269</v>
      </c>
      <c r="R3116">
        <v>638.34031500000003</v>
      </c>
      <c r="S3116">
        <v>275</v>
      </c>
      <c r="T3116" s="194">
        <v>275</v>
      </c>
      <c r="U3116" t="s">
        <v>193</v>
      </c>
      <c r="V3116">
        <v>45567.337430555555</v>
      </c>
    </row>
    <row r="3117" spans="1:22" x14ac:dyDescent="0.3">
      <c r="A3117" t="s">
        <v>98</v>
      </c>
      <c r="B3117" t="s">
        <v>99</v>
      </c>
      <c r="C3117" t="s">
        <v>93</v>
      </c>
      <c r="D3117" s="29">
        <v>45928</v>
      </c>
      <c r="E3117" s="161">
        <v>0</v>
      </c>
      <c r="F3117" s="161">
        <v>0</v>
      </c>
      <c r="G3117" s="161">
        <v>0</v>
      </c>
      <c r="H3117" s="161">
        <v>0</v>
      </c>
      <c r="L3117">
        <v>21.843191999999998</v>
      </c>
      <c r="R3117">
        <v>271.06463100000002</v>
      </c>
      <c r="S3117">
        <v>271.06463100000002</v>
      </c>
      <c r="T3117" s="194">
        <v>271.06463100000002</v>
      </c>
      <c r="U3117" t="s">
        <v>193</v>
      </c>
      <c r="V3117">
        <v>45693.334305555552</v>
      </c>
    </row>
    <row r="3118" spans="1:22" x14ac:dyDescent="0.3">
      <c r="A3118" t="s">
        <v>98</v>
      </c>
      <c r="B3118" t="s">
        <v>99</v>
      </c>
      <c r="C3118" t="s">
        <v>88</v>
      </c>
      <c r="D3118" s="29">
        <v>45928</v>
      </c>
      <c r="E3118" s="161">
        <v>0</v>
      </c>
      <c r="F3118" s="161">
        <v>0</v>
      </c>
      <c r="G3118" s="161">
        <v>0.56919531237816301</v>
      </c>
      <c r="H3118" s="161">
        <v>0.56919531237816301</v>
      </c>
      <c r="J3118">
        <v>275</v>
      </c>
      <c r="K3118">
        <v>275</v>
      </c>
      <c r="L3118">
        <v>232.512269</v>
      </c>
      <c r="R3118">
        <v>638.34031500000003</v>
      </c>
      <c r="S3118">
        <v>275</v>
      </c>
      <c r="T3118" s="194">
        <v>275</v>
      </c>
      <c r="U3118" t="s">
        <v>193</v>
      </c>
      <c r="V3118">
        <v>45567.337430555555</v>
      </c>
    </row>
    <row r="3119" spans="1:22" x14ac:dyDescent="0.3">
      <c r="A3119" t="s">
        <v>98</v>
      </c>
      <c r="B3119" t="s">
        <v>99</v>
      </c>
      <c r="C3119" t="s">
        <v>93</v>
      </c>
      <c r="D3119" s="29">
        <v>45929</v>
      </c>
      <c r="E3119" s="161">
        <v>1</v>
      </c>
      <c r="F3119" s="161">
        <v>1</v>
      </c>
      <c r="G3119" s="161">
        <v>1</v>
      </c>
      <c r="H3119" s="161">
        <v>1</v>
      </c>
      <c r="J3119">
        <v>0</v>
      </c>
      <c r="K3119">
        <v>0</v>
      </c>
      <c r="L3119">
        <v>21.843191999999998</v>
      </c>
      <c r="R3119">
        <v>271.06463100000002</v>
      </c>
      <c r="S3119">
        <v>0</v>
      </c>
      <c r="T3119" s="194">
        <v>0</v>
      </c>
      <c r="U3119" t="s">
        <v>193</v>
      </c>
      <c r="V3119">
        <v>45693.334305555552</v>
      </c>
    </row>
    <row r="3120" spans="1:22" x14ac:dyDescent="0.3">
      <c r="A3120" t="s">
        <v>98</v>
      </c>
      <c r="B3120" t="s">
        <v>99</v>
      </c>
      <c r="C3120" t="s">
        <v>88</v>
      </c>
      <c r="D3120" s="29">
        <v>45929</v>
      </c>
      <c r="E3120" s="161">
        <v>0</v>
      </c>
      <c r="F3120" s="161">
        <v>0</v>
      </c>
      <c r="G3120" s="161">
        <v>0.56919531237816301</v>
      </c>
      <c r="H3120" s="161">
        <v>0.56919531237816301</v>
      </c>
      <c r="J3120">
        <v>275</v>
      </c>
      <c r="K3120">
        <v>275</v>
      </c>
      <c r="L3120">
        <v>232.512269</v>
      </c>
      <c r="R3120">
        <v>638.34031500000003</v>
      </c>
      <c r="S3120">
        <v>275</v>
      </c>
      <c r="T3120" s="194">
        <v>275</v>
      </c>
      <c r="U3120" t="s">
        <v>193</v>
      </c>
      <c r="V3120">
        <v>45567.337430555555</v>
      </c>
    </row>
    <row r="3121" spans="1:22" x14ac:dyDescent="0.3">
      <c r="A3121" t="s">
        <v>98</v>
      </c>
      <c r="B3121" t="s">
        <v>99</v>
      </c>
      <c r="C3121" t="s">
        <v>93</v>
      </c>
      <c r="D3121" s="29">
        <v>45930</v>
      </c>
      <c r="E3121" s="161">
        <v>1</v>
      </c>
      <c r="F3121" s="161">
        <v>1</v>
      </c>
      <c r="G3121" s="161">
        <v>1</v>
      </c>
      <c r="H3121" s="161">
        <v>1</v>
      </c>
      <c r="J3121">
        <v>0</v>
      </c>
      <c r="K3121">
        <v>0</v>
      </c>
      <c r="L3121">
        <v>21.843191999999998</v>
      </c>
      <c r="R3121">
        <v>271.06463100000002</v>
      </c>
      <c r="S3121">
        <v>0</v>
      </c>
      <c r="T3121" s="194">
        <v>0</v>
      </c>
      <c r="U3121" t="s">
        <v>193</v>
      </c>
      <c r="V3121">
        <v>45693.334317129629</v>
      </c>
    </row>
    <row r="3122" spans="1:22" x14ac:dyDescent="0.3">
      <c r="A3122" t="s">
        <v>98</v>
      </c>
      <c r="B3122" t="s">
        <v>99</v>
      </c>
      <c r="C3122" t="s">
        <v>88</v>
      </c>
      <c r="D3122" s="29">
        <v>45930</v>
      </c>
      <c r="E3122" s="161">
        <v>0</v>
      </c>
      <c r="F3122" s="161">
        <v>0</v>
      </c>
      <c r="G3122" s="161">
        <v>0.56919531237816301</v>
      </c>
      <c r="H3122" s="161">
        <v>0.56919531237816301</v>
      </c>
      <c r="J3122">
        <v>275</v>
      </c>
      <c r="K3122">
        <v>275</v>
      </c>
      <c r="L3122">
        <v>232.512269</v>
      </c>
      <c r="R3122">
        <v>638.34031500000003</v>
      </c>
      <c r="S3122">
        <v>275</v>
      </c>
      <c r="T3122" s="194">
        <v>275</v>
      </c>
      <c r="U3122" t="s">
        <v>193</v>
      </c>
      <c r="V3122">
        <v>45567.337430555555</v>
      </c>
    </row>
    <row r="3123" spans="1:22" x14ac:dyDescent="0.3">
      <c r="A3123" t="s">
        <v>98</v>
      </c>
      <c r="B3123" t="s">
        <v>99</v>
      </c>
      <c r="C3123" t="s">
        <v>93</v>
      </c>
      <c r="D3123" s="29">
        <v>45931</v>
      </c>
      <c r="E3123" s="161">
        <v>1</v>
      </c>
      <c r="F3123" s="161">
        <v>1</v>
      </c>
      <c r="G3123" s="161">
        <v>1</v>
      </c>
      <c r="H3123" s="161">
        <v>1</v>
      </c>
      <c r="J3123">
        <v>0</v>
      </c>
      <c r="K3123">
        <v>0</v>
      </c>
      <c r="L3123">
        <v>19.152000000000001</v>
      </c>
      <c r="R3123">
        <v>271.06463100000002</v>
      </c>
      <c r="S3123">
        <v>0</v>
      </c>
      <c r="T3123" s="194">
        <v>0</v>
      </c>
      <c r="U3123" t="s">
        <v>193</v>
      </c>
      <c r="V3123">
        <v>45597.3127662037</v>
      </c>
    </row>
    <row r="3124" spans="1:22" x14ac:dyDescent="0.3">
      <c r="A3124" t="s">
        <v>98</v>
      </c>
      <c r="B3124" t="s">
        <v>99</v>
      </c>
      <c r="C3124" t="s">
        <v>88</v>
      </c>
      <c r="D3124" s="29">
        <v>45931</v>
      </c>
      <c r="E3124" s="161">
        <v>0</v>
      </c>
      <c r="F3124" s="161">
        <v>0</v>
      </c>
      <c r="G3124" s="161">
        <v>0.56919531237816301</v>
      </c>
      <c r="H3124" s="161">
        <v>0.56919531237816301</v>
      </c>
      <c r="J3124">
        <v>275</v>
      </c>
      <c r="K3124">
        <v>275</v>
      </c>
      <c r="L3124">
        <v>232.51226800000001</v>
      </c>
      <c r="R3124">
        <v>638.34031500000003</v>
      </c>
      <c r="S3124">
        <v>275</v>
      </c>
      <c r="T3124" s="194">
        <v>275</v>
      </c>
      <c r="U3124" t="s">
        <v>193</v>
      </c>
      <c r="V3124">
        <v>45624.333784722221</v>
      </c>
    </row>
    <row r="3125" spans="1:22" x14ac:dyDescent="0.3">
      <c r="A3125" t="s">
        <v>98</v>
      </c>
      <c r="B3125" t="s">
        <v>99</v>
      </c>
      <c r="C3125" t="s">
        <v>93</v>
      </c>
      <c r="D3125" s="29">
        <v>45932</v>
      </c>
      <c r="E3125" s="161">
        <v>1</v>
      </c>
      <c r="F3125" s="161">
        <v>1</v>
      </c>
      <c r="G3125" s="161">
        <v>1</v>
      </c>
      <c r="H3125" s="161">
        <v>1</v>
      </c>
      <c r="J3125">
        <v>0</v>
      </c>
      <c r="K3125">
        <v>0</v>
      </c>
      <c r="L3125">
        <v>19.152000000000001</v>
      </c>
      <c r="R3125">
        <v>271.06463100000002</v>
      </c>
      <c r="S3125">
        <v>0</v>
      </c>
      <c r="T3125" s="194">
        <v>0</v>
      </c>
      <c r="U3125" t="s">
        <v>193</v>
      </c>
      <c r="V3125">
        <v>45597.312638888892</v>
      </c>
    </row>
    <row r="3126" spans="1:22" x14ac:dyDescent="0.3">
      <c r="A3126" t="s">
        <v>98</v>
      </c>
      <c r="B3126" t="s">
        <v>99</v>
      </c>
      <c r="C3126" t="s">
        <v>88</v>
      </c>
      <c r="D3126" s="29">
        <v>45932</v>
      </c>
      <c r="E3126" s="161">
        <v>0</v>
      </c>
      <c r="F3126" s="161">
        <v>0</v>
      </c>
      <c r="G3126" s="161">
        <v>0.56919531237816301</v>
      </c>
      <c r="H3126" s="161">
        <v>0.56919531237816301</v>
      </c>
      <c r="J3126">
        <v>275</v>
      </c>
      <c r="K3126">
        <v>275</v>
      </c>
      <c r="L3126">
        <v>232.51226800000001</v>
      </c>
      <c r="R3126">
        <v>638.34031500000003</v>
      </c>
      <c r="S3126">
        <v>275</v>
      </c>
      <c r="T3126" s="194">
        <v>275</v>
      </c>
      <c r="U3126" t="s">
        <v>193</v>
      </c>
      <c r="V3126">
        <v>45624.333773148152</v>
      </c>
    </row>
    <row r="3127" spans="1:22" x14ac:dyDescent="0.3">
      <c r="A3127" t="s">
        <v>98</v>
      </c>
      <c r="B3127" t="s">
        <v>99</v>
      </c>
      <c r="C3127" t="s">
        <v>93</v>
      </c>
      <c r="D3127" s="29">
        <v>45933</v>
      </c>
      <c r="E3127" s="161">
        <v>1</v>
      </c>
      <c r="F3127" s="161">
        <v>1</v>
      </c>
      <c r="G3127" s="161">
        <v>1</v>
      </c>
      <c r="H3127" s="161">
        <v>1</v>
      </c>
      <c r="J3127">
        <v>0</v>
      </c>
      <c r="K3127">
        <v>0</v>
      </c>
      <c r="L3127">
        <v>19.152000000000001</v>
      </c>
      <c r="R3127">
        <v>271.06463100000002</v>
      </c>
      <c r="S3127">
        <v>0</v>
      </c>
      <c r="T3127" s="194">
        <v>0</v>
      </c>
      <c r="U3127" t="s">
        <v>193</v>
      </c>
      <c r="V3127">
        <v>45597.313159722224</v>
      </c>
    </row>
    <row r="3128" spans="1:22" x14ac:dyDescent="0.3">
      <c r="A3128" t="s">
        <v>98</v>
      </c>
      <c r="B3128" t="s">
        <v>99</v>
      </c>
      <c r="C3128" t="s">
        <v>88</v>
      </c>
      <c r="D3128" s="29">
        <v>45933</v>
      </c>
      <c r="E3128" s="161">
        <v>0</v>
      </c>
      <c r="F3128" s="161">
        <v>0</v>
      </c>
      <c r="G3128" s="161">
        <v>0.56919531237816301</v>
      </c>
      <c r="H3128" s="161">
        <v>0.56919531237816301</v>
      </c>
      <c r="J3128">
        <v>275</v>
      </c>
      <c r="K3128">
        <v>275</v>
      </c>
      <c r="L3128">
        <v>232.51226800000001</v>
      </c>
      <c r="R3128">
        <v>638.34031500000003</v>
      </c>
      <c r="S3128">
        <v>275</v>
      </c>
      <c r="T3128" s="194">
        <v>275</v>
      </c>
      <c r="U3128" t="s">
        <v>193</v>
      </c>
      <c r="V3128">
        <v>45624.333773148152</v>
      </c>
    </row>
    <row r="3129" spans="1:22" x14ac:dyDescent="0.3">
      <c r="A3129" t="s">
        <v>98</v>
      </c>
      <c r="B3129" t="s">
        <v>99</v>
      </c>
      <c r="C3129" t="s">
        <v>93</v>
      </c>
      <c r="D3129" s="29">
        <v>45934</v>
      </c>
      <c r="E3129" s="161">
        <v>1</v>
      </c>
      <c r="F3129" s="161">
        <v>1</v>
      </c>
      <c r="G3129" s="161">
        <v>1</v>
      </c>
      <c r="H3129" s="161">
        <v>1</v>
      </c>
      <c r="J3129">
        <v>0</v>
      </c>
      <c r="K3129">
        <v>0</v>
      </c>
      <c r="L3129">
        <v>19.152000000000001</v>
      </c>
      <c r="R3129">
        <v>271.06463100000002</v>
      </c>
      <c r="S3129">
        <v>0</v>
      </c>
      <c r="T3129" s="194">
        <v>0</v>
      </c>
      <c r="U3129" t="s">
        <v>193</v>
      </c>
      <c r="V3129">
        <v>45597.313252314816</v>
      </c>
    </row>
    <row r="3130" spans="1:22" x14ac:dyDescent="0.3">
      <c r="A3130" t="s">
        <v>98</v>
      </c>
      <c r="B3130" t="s">
        <v>99</v>
      </c>
      <c r="C3130" t="s">
        <v>88</v>
      </c>
      <c r="D3130" s="29">
        <v>45934</v>
      </c>
      <c r="E3130" s="161">
        <v>0</v>
      </c>
      <c r="F3130" s="161">
        <v>0</v>
      </c>
      <c r="G3130" s="161">
        <v>0.56919531237816301</v>
      </c>
      <c r="H3130" s="161">
        <v>0.56919531237816301</v>
      </c>
      <c r="J3130">
        <v>275</v>
      </c>
      <c r="K3130">
        <v>275</v>
      </c>
      <c r="L3130">
        <v>232.51226800000001</v>
      </c>
      <c r="R3130">
        <v>638.34031500000003</v>
      </c>
      <c r="S3130">
        <v>275</v>
      </c>
      <c r="T3130" s="194">
        <v>275</v>
      </c>
      <c r="U3130" t="s">
        <v>193</v>
      </c>
      <c r="V3130">
        <v>45624.333773148152</v>
      </c>
    </row>
    <row r="3131" spans="1:22" x14ac:dyDescent="0.3">
      <c r="A3131" t="s">
        <v>98</v>
      </c>
      <c r="B3131" t="s">
        <v>99</v>
      </c>
      <c r="C3131" t="s">
        <v>93</v>
      </c>
      <c r="D3131" s="29">
        <v>45935</v>
      </c>
      <c r="E3131" s="161">
        <v>1</v>
      </c>
      <c r="F3131" s="161">
        <v>1</v>
      </c>
      <c r="G3131" s="161">
        <v>1</v>
      </c>
      <c r="H3131" s="161">
        <v>1</v>
      </c>
      <c r="J3131">
        <v>0</v>
      </c>
      <c r="K3131">
        <v>0</v>
      </c>
      <c r="L3131">
        <v>19.152000000000001</v>
      </c>
      <c r="R3131">
        <v>271.06463100000002</v>
      </c>
      <c r="S3131">
        <v>0</v>
      </c>
      <c r="T3131" s="194">
        <v>0</v>
      </c>
      <c r="U3131" t="s">
        <v>193</v>
      </c>
      <c r="V3131">
        <v>45597.313263888886</v>
      </c>
    </row>
    <row r="3132" spans="1:22" x14ac:dyDescent="0.3">
      <c r="A3132" t="s">
        <v>98</v>
      </c>
      <c r="B3132" t="s">
        <v>99</v>
      </c>
      <c r="C3132" t="s">
        <v>88</v>
      </c>
      <c r="D3132" s="29">
        <v>45935</v>
      </c>
      <c r="E3132" s="161">
        <v>0</v>
      </c>
      <c r="F3132" s="161">
        <v>0</v>
      </c>
      <c r="G3132" s="161">
        <v>0.56919531237816301</v>
      </c>
      <c r="H3132" s="161">
        <v>0.56919531237816301</v>
      </c>
      <c r="J3132">
        <v>275</v>
      </c>
      <c r="K3132">
        <v>275</v>
      </c>
      <c r="L3132">
        <v>232.51226800000001</v>
      </c>
      <c r="R3132">
        <v>638.34031500000003</v>
      </c>
      <c r="S3132">
        <v>275</v>
      </c>
      <c r="T3132" s="194">
        <v>275</v>
      </c>
      <c r="U3132" t="s">
        <v>193</v>
      </c>
      <c r="V3132">
        <v>45624.333784722221</v>
      </c>
    </row>
    <row r="3133" spans="1:22" x14ac:dyDescent="0.3">
      <c r="A3133" t="s">
        <v>98</v>
      </c>
      <c r="B3133" t="s">
        <v>99</v>
      </c>
      <c r="C3133" t="s">
        <v>93</v>
      </c>
      <c r="D3133" s="29">
        <v>45936</v>
      </c>
      <c r="E3133" s="161">
        <v>1</v>
      </c>
      <c r="F3133" s="161">
        <v>1</v>
      </c>
      <c r="G3133" s="161">
        <v>1</v>
      </c>
      <c r="H3133" s="161">
        <v>1</v>
      </c>
      <c r="J3133">
        <v>0</v>
      </c>
      <c r="K3133">
        <v>0</v>
      </c>
      <c r="L3133">
        <v>19.152000000000001</v>
      </c>
      <c r="R3133">
        <v>271.06463100000002</v>
      </c>
      <c r="S3133">
        <v>0</v>
      </c>
      <c r="T3133" s="194">
        <v>0</v>
      </c>
      <c r="U3133" t="s">
        <v>193</v>
      </c>
      <c r="V3133">
        <v>45597.313356481478</v>
      </c>
    </row>
    <row r="3134" spans="1:22" x14ac:dyDescent="0.3">
      <c r="A3134" t="s">
        <v>98</v>
      </c>
      <c r="B3134" t="s">
        <v>99</v>
      </c>
      <c r="C3134" t="s">
        <v>88</v>
      </c>
      <c r="D3134" s="29">
        <v>45936</v>
      </c>
      <c r="E3134" s="161">
        <v>0</v>
      </c>
      <c r="F3134" s="161">
        <v>0</v>
      </c>
      <c r="G3134" s="161">
        <v>0.56919531237816301</v>
      </c>
      <c r="H3134" s="161">
        <v>0.56919531237816301</v>
      </c>
      <c r="J3134">
        <v>275</v>
      </c>
      <c r="K3134">
        <v>275</v>
      </c>
      <c r="L3134">
        <v>232.51226800000001</v>
      </c>
      <c r="R3134">
        <v>638.34031500000003</v>
      </c>
      <c r="S3134">
        <v>275</v>
      </c>
      <c r="T3134" s="194">
        <v>275</v>
      </c>
      <c r="U3134" t="s">
        <v>193</v>
      </c>
      <c r="V3134">
        <v>45624.333773148152</v>
      </c>
    </row>
    <row r="3135" spans="1:22" x14ac:dyDescent="0.3">
      <c r="A3135" t="s">
        <v>98</v>
      </c>
      <c r="B3135" t="s">
        <v>99</v>
      </c>
      <c r="C3135" t="s">
        <v>93</v>
      </c>
      <c r="D3135" s="29">
        <v>45937</v>
      </c>
      <c r="E3135" s="161">
        <v>1</v>
      </c>
      <c r="F3135" s="161">
        <v>1</v>
      </c>
      <c r="G3135" s="161">
        <v>1</v>
      </c>
      <c r="H3135" s="161">
        <v>1</v>
      </c>
      <c r="J3135">
        <v>0</v>
      </c>
      <c r="K3135">
        <v>0</v>
      </c>
      <c r="L3135">
        <v>19.152000000000001</v>
      </c>
      <c r="R3135">
        <v>271.06463100000002</v>
      </c>
      <c r="S3135">
        <v>0</v>
      </c>
      <c r="T3135" s="194">
        <v>0</v>
      </c>
      <c r="U3135" t="s">
        <v>193</v>
      </c>
      <c r="V3135">
        <v>45597.313344907408</v>
      </c>
    </row>
    <row r="3136" spans="1:22" x14ac:dyDescent="0.3">
      <c r="A3136" t="s">
        <v>98</v>
      </c>
      <c r="B3136" t="s">
        <v>99</v>
      </c>
      <c r="C3136" t="s">
        <v>88</v>
      </c>
      <c r="D3136" s="29">
        <v>45937</v>
      </c>
      <c r="E3136" s="161">
        <v>0</v>
      </c>
      <c r="F3136" s="161">
        <v>0</v>
      </c>
      <c r="G3136" s="161">
        <v>0.56919531237816301</v>
      </c>
      <c r="H3136" s="161">
        <v>0.56919531237816301</v>
      </c>
      <c r="J3136">
        <v>275</v>
      </c>
      <c r="K3136">
        <v>275</v>
      </c>
      <c r="L3136">
        <v>232.51226800000001</v>
      </c>
      <c r="R3136">
        <v>638.34031500000003</v>
      </c>
      <c r="S3136">
        <v>275</v>
      </c>
      <c r="T3136" s="194">
        <v>275</v>
      </c>
      <c r="U3136" t="s">
        <v>193</v>
      </c>
      <c r="V3136">
        <v>45624.333761574075</v>
      </c>
    </row>
    <row r="3137" spans="1:22" x14ac:dyDescent="0.3">
      <c r="A3137" t="s">
        <v>98</v>
      </c>
      <c r="B3137" t="s">
        <v>99</v>
      </c>
      <c r="C3137" t="s">
        <v>93</v>
      </c>
      <c r="D3137" s="29">
        <v>45938</v>
      </c>
      <c r="E3137" s="161">
        <v>1</v>
      </c>
      <c r="F3137" s="161">
        <v>1</v>
      </c>
      <c r="G3137" s="161">
        <v>1</v>
      </c>
      <c r="H3137" s="161">
        <v>1</v>
      </c>
      <c r="J3137">
        <v>0</v>
      </c>
      <c r="K3137">
        <v>0</v>
      </c>
      <c r="L3137">
        <v>19.152000000000001</v>
      </c>
      <c r="R3137">
        <v>271.06463100000002</v>
      </c>
      <c r="S3137">
        <v>0</v>
      </c>
      <c r="T3137" s="194">
        <v>0</v>
      </c>
      <c r="U3137" t="s">
        <v>193</v>
      </c>
      <c r="V3137">
        <v>45597.313368055555</v>
      </c>
    </row>
    <row r="3138" spans="1:22" x14ac:dyDescent="0.3">
      <c r="A3138" t="s">
        <v>98</v>
      </c>
      <c r="B3138" t="s">
        <v>99</v>
      </c>
      <c r="C3138" t="s">
        <v>88</v>
      </c>
      <c r="D3138" s="29">
        <v>45938</v>
      </c>
      <c r="E3138" s="161">
        <v>0</v>
      </c>
      <c r="F3138" s="161">
        <v>0</v>
      </c>
      <c r="G3138" s="161">
        <v>0.56919531237816301</v>
      </c>
      <c r="H3138" s="161">
        <v>0.56919531237816301</v>
      </c>
      <c r="J3138">
        <v>275</v>
      </c>
      <c r="K3138">
        <v>275</v>
      </c>
      <c r="L3138">
        <v>232.51226800000001</v>
      </c>
      <c r="R3138">
        <v>638.34031500000003</v>
      </c>
      <c r="S3138">
        <v>275</v>
      </c>
      <c r="T3138" s="194">
        <v>275</v>
      </c>
      <c r="U3138" t="s">
        <v>193</v>
      </c>
      <c r="V3138">
        <v>45624.333784722221</v>
      </c>
    </row>
    <row r="3139" spans="1:22" x14ac:dyDescent="0.3">
      <c r="A3139" t="s">
        <v>98</v>
      </c>
      <c r="B3139" t="s">
        <v>99</v>
      </c>
      <c r="C3139" t="s">
        <v>93</v>
      </c>
      <c r="D3139" s="29">
        <v>45939</v>
      </c>
      <c r="E3139" s="161">
        <v>1</v>
      </c>
      <c r="F3139" s="161">
        <v>1</v>
      </c>
      <c r="G3139" s="161">
        <v>1</v>
      </c>
      <c r="H3139" s="161">
        <v>1</v>
      </c>
      <c r="J3139">
        <v>0</v>
      </c>
      <c r="K3139">
        <v>0</v>
      </c>
      <c r="L3139">
        <v>19.152000000000001</v>
      </c>
      <c r="R3139">
        <v>271.06463100000002</v>
      </c>
      <c r="S3139">
        <v>0</v>
      </c>
      <c r="T3139" s="194">
        <v>0</v>
      </c>
      <c r="U3139" t="s">
        <v>193</v>
      </c>
      <c r="V3139">
        <v>45597.313368055555</v>
      </c>
    </row>
    <row r="3140" spans="1:22" x14ac:dyDescent="0.3">
      <c r="A3140" t="s">
        <v>98</v>
      </c>
      <c r="B3140" t="s">
        <v>99</v>
      </c>
      <c r="C3140" t="s">
        <v>88</v>
      </c>
      <c r="D3140" s="29">
        <v>45939</v>
      </c>
      <c r="E3140" s="161">
        <v>0</v>
      </c>
      <c r="F3140" s="161">
        <v>0</v>
      </c>
      <c r="G3140" s="161">
        <v>0.56919531237816301</v>
      </c>
      <c r="H3140" s="161">
        <v>0.56919531237816301</v>
      </c>
      <c r="J3140">
        <v>275</v>
      </c>
      <c r="K3140">
        <v>275</v>
      </c>
      <c r="L3140">
        <v>232.51226800000001</v>
      </c>
      <c r="R3140">
        <v>638.34031500000003</v>
      </c>
      <c r="S3140">
        <v>275</v>
      </c>
      <c r="T3140" s="194">
        <v>275</v>
      </c>
      <c r="U3140" t="s">
        <v>193</v>
      </c>
      <c r="V3140">
        <v>45624.333773148152</v>
      </c>
    </row>
    <row r="3141" spans="1:22" x14ac:dyDescent="0.3">
      <c r="A3141" t="s">
        <v>98</v>
      </c>
      <c r="B3141" t="s">
        <v>99</v>
      </c>
      <c r="C3141" t="s">
        <v>93</v>
      </c>
      <c r="D3141" s="29">
        <v>45940</v>
      </c>
      <c r="E3141" s="161">
        <v>1</v>
      </c>
      <c r="F3141" s="161">
        <v>1</v>
      </c>
      <c r="G3141" s="161">
        <v>1</v>
      </c>
      <c r="H3141" s="161">
        <v>1</v>
      </c>
      <c r="J3141">
        <v>0</v>
      </c>
      <c r="K3141">
        <v>0</v>
      </c>
      <c r="L3141">
        <v>19.152000000000001</v>
      </c>
      <c r="R3141">
        <v>271.06463100000002</v>
      </c>
      <c r="S3141">
        <v>0</v>
      </c>
      <c r="T3141" s="194">
        <v>0</v>
      </c>
      <c r="U3141" t="s">
        <v>193</v>
      </c>
      <c r="V3141">
        <v>45597.313368055555</v>
      </c>
    </row>
    <row r="3142" spans="1:22" x14ac:dyDescent="0.3">
      <c r="A3142" t="s">
        <v>98</v>
      </c>
      <c r="B3142" t="s">
        <v>99</v>
      </c>
      <c r="C3142" t="s">
        <v>88</v>
      </c>
      <c r="D3142" s="29">
        <v>45940</v>
      </c>
      <c r="E3142" s="161">
        <v>0</v>
      </c>
      <c r="F3142" s="161">
        <v>0</v>
      </c>
      <c r="G3142" s="161">
        <v>0.56919531237816301</v>
      </c>
      <c r="H3142" s="161">
        <v>0.56919531237816301</v>
      </c>
      <c r="J3142">
        <v>275</v>
      </c>
      <c r="K3142">
        <v>275</v>
      </c>
      <c r="L3142">
        <v>232.51226800000001</v>
      </c>
      <c r="R3142">
        <v>638.34031500000003</v>
      </c>
      <c r="S3142">
        <v>275</v>
      </c>
      <c r="T3142" s="194">
        <v>275</v>
      </c>
      <c r="U3142" t="s">
        <v>193</v>
      </c>
      <c r="V3142">
        <v>45624.333773148152</v>
      </c>
    </row>
    <row r="3143" spans="1:22" x14ac:dyDescent="0.3">
      <c r="A3143" t="s">
        <v>98</v>
      </c>
      <c r="B3143" t="s">
        <v>99</v>
      </c>
      <c r="C3143" t="s">
        <v>93</v>
      </c>
      <c r="D3143" s="29">
        <v>45941</v>
      </c>
      <c r="E3143" s="161">
        <v>1</v>
      </c>
      <c r="F3143" s="161">
        <v>1</v>
      </c>
      <c r="G3143" s="161">
        <v>1</v>
      </c>
      <c r="H3143" s="161">
        <v>1</v>
      </c>
      <c r="J3143">
        <v>0</v>
      </c>
      <c r="K3143">
        <v>0</v>
      </c>
      <c r="L3143">
        <v>19.152000000000001</v>
      </c>
      <c r="R3143">
        <v>271.06463100000002</v>
      </c>
      <c r="S3143">
        <v>0</v>
      </c>
      <c r="T3143" s="194">
        <v>0</v>
      </c>
      <c r="U3143" t="s">
        <v>193</v>
      </c>
      <c r="V3143">
        <v>45597.313368055555</v>
      </c>
    </row>
    <row r="3144" spans="1:22" x14ac:dyDescent="0.3">
      <c r="A3144" t="s">
        <v>98</v>
      </c>
      <c r="B3144" t="s">
        <v>99</v>
      </c>
      <c r="C3144" t="s">
        <v>88</v>
      </c>
      <c r="D3144" s="29">
        <v>45941</v>
      </c>
      <c r="E3144" s="161">
        <v>0</v>
      </c>
      <c r="F3144" s="161">
        <v>0</v>
      </c>
      <c r="G3144" s="161">
        <v>0.56919531237816301</v>
      </c>
      <c r="H3144" s="161">
        <v>0.56919531237816301</v>
      </c>
      <c r="J3144">
        <v>275</v>
      </c>
      <c r="K3144">
        <v>275</v>
      </c>
      <c r="L3144">
        <v>232.51226800000001</v>
      </c>
      <c r="R3144">
        <v>638.34031500000003</v>
      </c>
      <c r="S3144">
        <v>275</v>
      </c>
      <c r="T3144" s="194">
        <v>275</v>
      </c>
      <c r="U3144" t="s">
        <v>193</v>
      </c>
      <c r="V3144">
        <v>45624.333773148152</v>
      </c>
    </row>
    <row r="3145" spans="1:22" x14ac:dyDescent="0.3">
      <c r="A3145" t="s">
        <v>98</v>
      </c>
      <c r="B3145" t="s">
        <v>99</v>
      </c>
      <c r="C3145" t="s">
        <v>93</v>
      </c>
      <c r="D3145" s="29">
        <v>45942</v>
      </c>
      <c r="E3145" s="161">
        <v>1</v>
      </c>
      <c r="F3145" s="161">
        <v>1</v>
      </c>
      <c r="G3145" s="161">
        <v>1</v>
      </c>
      <c r="H3145" s="161">
        <v>1</v>
      </c>
      <c r="J3145">
        <v>0</v>
      </c>
      <c r="K3145">
        <v>0</v>
      </c>
      <c r="L3145">
        <v>19.152000000000001</v>
      </c>
      <c r="R3145">
        <v>271.06463100000002</v>
      </c>
      <c r="S3145">
        <v>0</v>
      </c>
      <c r="T3145" s="194">
        <v>0</v>
      </c>
      <c r="U3145" t="s">
        <v>193</v>
      </c>
      <c r="V3145">
        <v>45597.313379629632</v>
      </c>
    </row>
    <row r="3146" spans="1:22" x14ac:dyDescent="0.3">
      <c r="A3146" t="s">
        <v>98</v>
      </c>
      <c r="B3146" t="s">
        <v>99</v>
      </c>
      <c r="C3146" t="s">
        <v>88</v>
      </c>
      <c r="D3146" s="29">
        <v>45942</v>
      </c>
      <c r="E3146" s="161">
        <v>0</v>
      </c>
      <c r="F3146" s="161">
        <v>0</v>
      </c>
      <c r="G3146" s="161">
        <v>0.56919531237816301</v>
      </c>
      <c r="H3146" s="161">
        <v>0.56919531237816301</v>
      </c>
      <c r="J3146">
        <v>275</v>
      </c>
      <c r="K3146">
        <v>275</v>
      </c>
      <c r="L3146">
        <v>232.51226800000001</v>
      </c>
      <c r="R3146">
        <v>638.34031500000003</v>
      </c>
      <c r="S3146">
        <v>275</v>
      </c>
      <c r="T3146" s="194">
        <v>275</v>
      </c>
      <c r="U3146" t="s">
        <v>193</v>
      </c>
      <c r="V3146">
        <v>45624.333773148152</v>
      </c>
    </row>
    <row r="3147" spans="1:22" x14ac:dyDescent="0.3">
      <c r="A3147" t="s">
        <v>98</v>
      </c>
      <c r="B3147" t="s">
        <v>99</v>
      </c>
      <c r="C3147" t="s">
        <v>93</v>
      </c>
      <c r="D3147" s="29">
        <v>45943</v>
      </c>
      <c r="E3147" s="161">
        <v>1</v>
      </c>
      <c r="F3147" s="161">
        <v>1</v>
      </c>
      <c r="G3147" s="161">
        <v>1</v>
      </c>
      <c r="H3147" s="161">
        <v>1</v>
      </c>
      <c r="J3147">
        <v>0</v>
      </c>
      <c r="K3147">
        <v>0</v>
      </c>
      <c r="L3147">
        <v>19.152000000000001</v>
      </c>
      <c r="R3147">
        <v>271.06463100000002</v>
      </c>
      <c r="S3147">
        <v>0</v>
      </c>
      <c r="T3147" s="194">
        <v>0</v>
      </c>
      <c r="U3147" t="s">
        <v>193</v>
      </c>
      <c r="V3147">
        <v>45597.313379629632</v>
      </c>
    </row>
    <row r="3148" spans="1:22" x14ac:dyDescent="0.3">
      <c r="A3148" t="s">
        <v>98</v>
      </c>
      <c r="B3148" t="s">
        <v>99</v>
      </c>
      <c r="C3148" t="s">
        <v>88</v>
      </c>
      <c r="D3148" s="29">
        <v>45943</v>
      </c>
      <c r="E3148" s="161">
        <v>0</v>
      </c>
      <c r="F3148" s="161">
        <v>0</v>
      </c>
      <c r="G3148" s="161">
        <v>0.56919531237816301</v>
      </c>
      <c r="H3148" s="161">
        <v>0.56919531237816301</v>
      </c>
      <c r="J3148">
        <v>275</v>
      </c>
      <c r="K3148">
        <v>275</v>
      </c>
      <c r="L3148">
        <v>232.51226800000001</v>
      </c>
      <c r="R3148">
        <v>638.34031500000003</v>
      </c>
      <c r="S3148">
        <v>275</v>
      </c>
      <c r="T3148" s="194">
        <v>275</v>
      </c>
      <c r="U3148" t="s">
        <v>193</v>
      </c>
      <c r="V3148">
        <v>45624.333784722221</v>
      </c>
    </row>
    <row r="3149" spans="1:22" x14ac:dyDescent="0.3">
      <c r="A3149" t="s">
        <v>98</v>
      </c>
      <c r="B3149" t="s">
        <v>99</v>
      </c>
      <c r="C3149" t="s">
        <v>93</v>
      </c>
      <c r="D3149" s="29">
        <v>45944</v>
      </c>
      <c r="E3149" s="161">
        <v>1</v>
      </c>
      <c r="F3149" s="161">
        <v>1</v>
      </c>
      <c r="G3149" s="161">
        <v>1</v>
      </c>
      <c r="H3149" s="161">
        <v>1</v>
      </c>
      <c r="J3149">
        <v>0</v>
      </c>
      <c r="K3149">
        <v>0</v>
      </c>
      <c r="L3149">
        <v>19.152000000000001</v>
      </c>
      <c r="R3149">
        <v>271.06463100000002</v>
      </c>
      <c r="S3149">
        <v>0</v>
      </c>
      <c r="T3149" s="194">
        <v>0</v>
      </c>
      <c r="U3149" t="s">
        <v>193</v>
      </c>
      <c r="V3149">
        <v>45597.313379629632</v>
      </c>
    </row>
    <row r="3150" spans="1:22" x14ac:dyDescent="0.3">
      <c r="A3150" t="s">
        <v>98</v>
      </c>
      <c r="B3150" t="s">
        <v>99</v>
      </c>
      <c r="C3150" t="s">
        <v>88</v>
      </c>
      <c r="D3150" s="29">
        <v>45944</v>
      </c>
      <c r="E3150" s="161">
        <v>0</v>
      </c>
      <c r="F3150" s="161">
        <v>0</v>
      </c>
      <c r="G3150" s="161">
        <v>0.56919531237816301</v>
      </c>
      <c r="H3150" s="161">
        <v>0.56919531237816301</v>
      </c>
      <c r="J3150">
        <v>275</v>
      </c>
      <c r="K3150">
        <v>275</v>
      </c>
      <c r="L3150">
        <v>232.51226800000001</v>
      </c>
      <c r="R3150">
        <v>638.34031500000003</v>
      </c>
      <c r="S3150">
        <v>275</v>
      </c>
      <c r="T3150" s="194">
        <v>275</v>
      </c>
      <c r="U3150" t="s">
        <v>193</v>
      </c>
      <c r="V3150">
        <v>45624.333773148152</v>
      </c>
    </row>
    <row r="3151" spans="1:22" x14ac:dyDescent="0.3">
      <c r="A3151" t="s">
        <v>98</v>
      </c>
      <c r="B3151" t="s">
        <v>99</v>
      </c>
      <c r="C3151" t="s">
        <v>93</v>
      </c>
      <c r="D3151" s="29">
        <v>45945</v>
      </c>
      <c r="E3151" s="161">
        <v>1</v>
      </c>
      <c r="F3151" s="161">
        <v>1</v>
      </c>
      <c r="G3151" s="161">
        <v>1</v>
      </c>
      <c r="H3151" s="161">
        <v>1</v>
      </c>
      <c r="J3151">
        <v>0</v>
      </c>
      <c r="K3151">
        <v>0</v>
      </c>
      <c r="L3151">
        <v>19.152000000000001</v>
      </c>
      <c r="R3151">
        <v>271.06463100000002</v>
      </c>
      <c r="S3151">
        <v>0</v>
      </c>
      <c r="T3151" s="194">
        <v>0</v>
      </c>
      <c r="U3151" t="s">
        <v>193</v>
      </c>
      <c r="V3151">
        <v>45597.313391203701</v>
      </c>
    </row>
    <row r="3152" spans="1:22" x14ac:dyDescent="0.3">
      <c r="A3152" t="s">
        <v>98</v>
      </c>
      <c r="B3152" t="s">
        <v>99</v>
      </c>
      <c r="C3152" t="s">
        <v>88</v>
      </c>
      <c r="D3152" s="29">
        <v>45945</v>
      </c>
      <c r="E3152" s="161">
        <v>0</v>
      </c>
      <c r="F3152" s="161">
        <v>0</v>
      </c>
      <c r="G3152" s="161">
        <v>0.56919531237816301</v>
      </c>
      <c r="H3152" s="161">
        <v>0.56919531237816301</v>
      </c>
      <c r="J3152">
        <v>275</v>
      </c>
      <c r="K3152">
        <v>275</v>
      </c>
      <c r="L3152">
        <v>232.51226800000001</v>
      </c>
      <c r="R3152">
        <v>638.34031500000003</v>
      </c>
      <c r="S3152">
        <v>275</v>
      </c>
      <c r="T3152" s="194">
        <v>275</v>
      </c>
      <c r="U3152" t="s">
        <v>193</v>
      </c>
      <c r="V3152">
        <v>45624.333773148152</v>
      </c>
    </row>
    <row r="3153" spans="1:22" x14ac:dyDescent="0.3">
      <c r="A3153" t="s">
        <v>98</v>
      </c>
      <c r="B3153" t="s">
        <v>99</v>
      </c>
      <c r="C3153" t="s">
        <v>93</v>
      </c>
      <c r="D3153" s="29">
        <v>45946</v>
      </c>
      <c r="E3153" s="161">
        <v>1</v>
      </c>
      <c r="F3153" s="161">
        <v>1</v>
      </c>
      <c r="G3153" s="161">
        <v>1</v>
      </c>
      <c r="H3153" s="161">
        <v>1</v>
      </c>
      <c r="J3153">
        <v>0</v>
      </c>
      <c r="K3153">
        <v>0</v>
      </c>
      <c r="L3153">
        <v>19.152000000000001</v>
      </c>
      <c r="R3153">
        <v>271.06463100000002</v>
      </c>
      <c r="S3153">
        <v>0</v>
      </c>
      <c r="T3153" s="194">
        <v>0</v>
      </c>
      <c r="U3153" t="s">
        <v>193</v>
      </c>
      <c r="V3153">
        <v>45597.313391203701</v>
      </c>
    </row>
    <row r="3154" spans="1:22" x14ac:dyDescent="0.3">
      <c r="A3154" t="s">
        <v>98</v>
      </c>
      <c r="B3154" t="s">
        <v>99</v>
      </c>
      <c r="C3154" t="s">
        <v>88</v>
      </c>
      <c r="D3154" s="29">
        <v>45946</v>
      </c>
      <c r="E3154" s="161">
        <v>0</v>
      </c>
      <c r="F3154" s="161">
        <v>0</v>
      </c>
      <c r="G3154" s="161">
        <v>0.56919531237816301</v>
      </c>
      <c r="H3154" s="161">
        <v>0.56919531237816301</v>
      </c>
      <c r="J3154">
        <v>275</v>
      </c>
      <c r="K3154">
        <v>275</v>
      </c>
      <c r="L3154">
        <v>232.51226800000001</v>
      </c>
      <c r="R3154">
        <v>638.34031500000003</v>
      </c>
      <c r="S3154">
        <v>275</v>
      </c>
      <c r="T3154" s="194">
        <v>275</v>
      </c>
      <c r="U3154" t="s">
        <v>193</v>
      </c>
      <c r="V3154">
        <v>45624.333773148152</v>
      </c>
    </row>
    <row r="3155" spans="1:22" x14ac:dyDescent="0.3">
      <c r="A3155" t="s">
        <v>98</v>
      </c>
      <c r="B3155" t="s">
        <v>99</v>
      </c>
      <c r="C3155" t="s">
        <v>93</v>
      </c>
      <c r="D3155" s="29">
        <v>45947</v>
      </c>
      <c r="E3155" s="161">
        <v>1</v>
      </c>
      <c r="F3155" s="161">
        <v>1</v>
      </c>
      <c r="G3155" s="161">
        <v>1</v>
      </c>
      <c r="H3155" s="161">
        <v>1</v>
      </c>
      <c r="J3155">
        <v>0</v>
      </c>
      <c r="K3155">
        <v>0</v>
      </c>
      <c r="L3155">
        <v>19.152000000000001</v>
      </c>
      <c r="R3155">
        <v>271.06463100000002</v>
      </c>
      <c r="S3155">
        <v>0</v>
      </c>
      <c r="T3155" s="194">
        <v>0</v>
      </c>
      <c r="U3155" t="s">
        <v>193</v>
      </c>
      <c r="V3155">
        <v>45597.313402777778</v>
      </c>
    </row>
    <row r="3156" spans="1:22" x14ac:dyDescent="0.3">
      <c r="A3156" t="s">
        <v>98</v>
      </c>
      <c r="B3156" t="s">
        <v>99</v>
      </c>
      <c r="C3156" t="s">
        <v>88</v>
      </c>
      <c r="D3156" s="29">
        <v>45947</v>
      </c>
      <c r="E3156" s="161">
        <v>0</v>
      </c>
      <c r="F3156" s="161">
        <v>0</v>
      </c>
      <c r="G3156" s="161">
        <v>0.56919531237816301</v>
      </c>
      <c r="H3156" s="161">
        <v>0.56919531237816301</v>
      </c>
      <c r="J3156">
        <v>275</v>
      </c>
      <c r="K3156">
        <v>275</v>
      </c>
      <c r="L3156">
        <v>232.51226800000001</v>
      </c>
      <c r="R3156">
        <v>638.34031500000003</v>
      </c>
      <c r="S3156">
        <v>275</v>
      </c>
      <c r="T3156" s="194">
        <v>275</v>
      </c>
      <c r="U3156" t="s">
        <v>193</v>
      </c>
      <c r="V3156">
        <v>45624.333773148152</v>
      </c>
    </row>
    <row r="3157" spans="1:22" x14ac:dyDescent="0.3">
      <c r="A3157" t="s">
        <v>98</v>
      </c>
      <c r="B3157" t="s">
        <v>99</v>
      </c>
      <c r="C3157" t="s">
        <v>93</v>
      </c>
      <c r="D3157" s="29">
        <v>45948</v>
      </c>
      <c r="E3157" s="161">
        <v>0</v>
      </c>
      <c r="F3157" s="161">
        <v>0</v>
      </c>
      <c r="G3157" s="161">
        <v>0</v>
      </c>
      <c r="H3157" s="161">
        <v>0</v>
      </c>
      <c r="L3157">
        <v>19.152000000000001</v>
      </c>
      <c r="R3157">
        <v>271.06463100000002</v>
      </c>
      <c r="S3157">
        <v>271.06463100000002</v>
      </c>
      <c r="T3157" s="194">
        <v>271.06463100000002</v>
      </c>
      <c r="U3157" t="s">
        <v>193</v>
      </c>
      <c r="V3157">
        <v>45597.313402777778</v>
      </c>
    </row>
    <row r="3158" spans="1:22" x14ac:dyDescent="0.3">
      <c r="A3158" t="s">
        <v>98</v>
      </c>
      <c r="B3158" t="s">
        <v>99</v>
      </c>
      <c r="C3158" t="s">
        <v>88</v>
      </c>
      <c r="D3158" s="29">
        <v>45948</v>
      </c>
      <c r="E3158" s="161">
        <v>0</v>
      </c>
      <c r="F3158" s="161">
        <v>0</v>
      </c>
      <c r="G3158" s="161">
        <v>0.56919531237816301</v>
      </c>
      <c r="H3158" s="161">
        <v>0.56919531237816301</v>
      </c>
      <c r="J3158">
        <v>275</v>
      </c>
      <c r="K3158">
        <v>275</v>
      </c>
      <c r="L3158">
        <v>232.51226800000001</v>
      </c>
      <c r="R3158">
        <v>638.34031500000003</v>
      </c>
      <c r="S3158">
        <v>275</v>
      </c>
      <c r="T3158" s="194">
        <v>275</v>
      </c>
      <c r="U3158" t="s">
        <v>193</v>
      </c>
      <c r="V3158">
        <v>45624.333773148152</v>
      </c>
    </row>
    <row r="3159" spans="1:22" x14ac:dyDescent="0.3">
      <c r="A3159" t="s">
        <v>98</v>
      </c>
      <c r="B3159" t="s">
        <v>99</v>
      </c>
      <c r="C3159" t="s">
        <v>93</v>
      </c>
      <c r="D3159" s="29">
        <v>45949</v>
      </c>
      <c r="E3159" s="161">
        <v>0</v>
      </c>
      <c r="F3159" s="161">
        <v>0</v>
      </c>
      <c r="G3159" s="161">
        <v>0</v>
      </c>
      <c r="H3159" s="161">
        <v>0</v>
      </c>
      <c r="L3159">
        <v>19.152000000000001</v>
      </c>
      <c r="R3159">
        <v>271.06463100000002</v>
      </c>
      <c r="S3159">
        <v>271.06463100000002</v>
      </c>
      <c r="T3159" s="194">
        <v>271.06463100000002</v>
      </c>
      <c r="U3159" t="s">
        <v>193</v>
      </c>
      <c r="V3159">
        <v>45597.313414351855</v>
      </c>
    </row>
    <row r="3160" spans="1:22" x14ac:dyDescent="0.3">
      <c r="A3160" t="s">
        <v>98</v>
      </c>
      <c r="B3160" t="s">
        <v>99</v>
      </c>
      <c r="C3160" t="s">
        <v>88</v>
      </c>
      <c r="D3160" s="29">
        <v>45949</v>
      </c>
      <c r="E3160" s="161">
        <v>0</v>
      </c>
      <c r="F3160" s="161">
        <v>0</v>
      </c>
      <c r="G3160" s="161">
        <v>0.56919531237816301</v>
      </c>
      <c r="H3160" s="161">
        <v>0.56919531237816301</v>
      </c>
      <c r="J3160">
        <v>275</v>
      </c>
      <c r="K3160">
        <v>275</v>
      </c>
      <c r="L3160">
        <v>232.51226800000001</v>
      </c>
      <c r="R3160">
        <v>638.34031500000003</v>
      </c>
      <c r="S3160">
        <v>275</v>
      </c>
      <c r="T3160" s="194">
        <v>275</v>
      </c>
      <c r="U3160" t="s">
        <v>193</v>
      </c>
      <c r="V3160">
        <v>45624.333784722221</v>
      </c>
    </row>
    <row r="3161" spans="1:22" x14ac:dyDescent="0.3">
      <c r="A3161" t="s">
        <v>98</v>
      </c>
      <c r="B3161" t="s">
        <v>99</v>
      </c>
      <c r="C3161" t="s">
        <v>93</v>
      </c>
      <c r="D3161" s="29">
        <v>45950</v>
      </c>
      <c r="E3161" s="161">
        <v>0</v>
      </c>
      <c r="F3161" s="161">
        <v>0</v>
      </c>
      <c r="G3161" s="161">
        <v>0</v>
      </c>
      <c r="H3161" s="161">
        <v>0</v>
      </c>
      <c r="L3161">
        <v>19.152000000000001</v>
      </c>
      <c r="R3161">
        <v>271.06463100000002</v>
      </c>
      <c r="S3161">
        <v>271.06463100000002</v>
      </c>
      <c r="T3161" s="194">
        <v>271.06463100000002</v>
      </c>
      <c r="U3161" t="s">
        <v>193</v>
      </c>
      <c r="V3161">
        <v>45597.313414351855</v>
      </c>
    </row>
    <row r="3162" spans="1:22" x14ac:dyDescent="0.3">
      <c r="A3162" t="s">
        <v>98</v>
      </c>
      <c r="B3162" t="s">
        <v>99</v>
      </c>
      <c r="C3162" t="s">
        <v>88</v>
      </c>
      <c r="D3162" s="29">
        <v>45950</v>
      </c>
      <c r="E3162" s="161">
        <v>0</v>
      </c>
      <c r="F3162" s="161">
        <v>0</v>
      </c>
      <c r="G3162" s="161">
        <v>0.56919531237816301</v>
      </c>
      <c r="H3162" s="161">
        <v>0.56919531237816301</v>
      </c>
      <c r="J3162">
        <v>275</v>
      </c>
      <c r="K3162">
        <v>275</v>
      </c>
      <c r="L3162">
        <v>232.51226800000001</v>
      </c>
      <c r="R3162">
        <v>638.34031500000003</v>
      </c>
      <c r="S3162">
        <v>275</v>
      </c>
      <c r="T3162" s="194">
        <v>275</v>
      </c>
      <c r="U3162" t="s">
        <v>193</v>
      </c>
      <c r="V3162">
        <v>45624.333773148152</v>
      </c>
    </row>
    <row r="3163" spans="1:22" x14ac:dyDescent="0.3">
      <c r="A3163" t="s">
        <v>98</v>
      </c>
      <c r="B3163" t="s">
        <v>99</v>
      </c>
      <c r="C3163" t="s">
        <v>93</v>
      </c>
      <c r="D3163" s="29">
        <v>45951</v>
      </c>
      <c r="E3163" s="161">
        <v>0</v>
      </c>
      <c r="F3163" s="161">
        <v>0</v>
      </c>
      <c r="G3163" s="161">
        <v>0</v>
      </c>
      <c r="H3163" s="161">
        <v>0</v>
      </c>
      <c r="L3163">
        <v>19.152000000000001</v>
      </c>
      <c r="R3163">
        <v>271.06463100000002</v>
      </c>
      <c r="S3163">
        <v>271.06463100000002</v>
      </c>
      <c r="T3163" s="194">
        <v>271.06463100000002</v>
      </c>
      <c r="U3163" t="s">
        <v>193</v>
      </c>
      <c r="V3163">
        <v>45597.313414351855</v>
      </c>
    </row>
    <row r="3164" spans="1:22" x14ac:dyDescent="0.3">
      <c r="A3164" t="s">
        <v>98</v>
      </c>
      <c r="B3164" t="s">
        <v>99</v>
      </c>
      <c r="C3164" t="s">
        <v>88</v>
      </c>
      <c r="D3164" s="29">
        <v>45951</v>
      </c>
      <c r="E3164" s="161">
        <v>0</v>
      </c>
      <c r="F3164" s="161">
        <v>0</v>
      </c>
      <c r="G3164" s="161">
        <v>0.56919531237816301</v>
      </c>
      <c r="H3164" s="161">
        <v>0.56919531237816301</v>
      </c>
      <c r="J3164">
        <v>275</v>
      </c>
      <c r="K3164">
        <v>275</v>
      </c>
      <c r="L3164">
        <v>232.51226800000001</v>
      </c>
      <c r="R3164">
        <v>638.34031500000003</v>
      </c>
      <c r="S3164">
        <v>275</v>
      </c>
      <c r="T3164" s="194">
        <v>275</v>
      </c>
      <c r="U3164" t="s">
        <v>193</v>
      </c>
      <c r="V3164">
        <v>45624.333784722221</v>
      </c>
    </row>
    <row r="3165" spans="1:22" x14ac:dyDescent="0.3">
      <c r="A3165" t="s">
        <v>98</v>
      </c>
      <c r="B3165" t="s">
        <v>99</v>
      </c>
      <c r="C3165" t="s">
        <v>93</v>
      </c>
      <c r="D3165" s="29">
        <v>45952</v>
      </c>
      <c r="E3165" s="161">
        <v>0</v>
      </c>
      <c r="F3165" s="161">
        <v>0</v>
      </c>
      <c r="G3165" s="161">
        <v>0</v>
      </c>
      <c r="H3165" s="161">
        <v>0</v>
      </c>
      <c r="L3165">
        <v>19.152000000000001</v>
      </c>
      <c r="R3165">
        <v>271.06463100000002</v>
      </c>
      <c r="S3165">
        <v>271.06463100000002</v>
      </c>
      <c r="T3165" s="194">
        <v>271.06463100000002</v>
      </c>
      <c r="U3165" t="s">
        <v>193</v>
      </c>
      <c r="V3165">
        <v>45597.313414351855</v>
      </c>
    </row>
    <row r="3166" spans="1:22" x14ac:dyDescent="0.3">
      <c r="A3166" t="s">
        <v>98</v>
      </c>
      <c r="B3166" t="s">
        <v>99</v>
      </c>
      <c r="C3166" t="s">
        <v>88</v>
      </c>
      <c r="D3166" s="29">
        <v>45952</v>
      </c>
      <c r="E3166" s="161">
        <v>0</v>
      </c>
      <c r="F3166" s="161">
        <v>0</v>
      </c>
      <c r="G3166" s="161">
        <v>0.56919531237816301</v>
      </c>
      <c r="H3166" s="161">
        <v>0.56919531237816301</v>
      </c>
      <c r="J3166">
        <v>275</v>
      </c>
      <c r="K3166">
        <v>275</v>
      </c>
      <c r="L3166">
        <v>232.51226800000001</v>
      </c>
      <c r="R3166">
        <v>638.34031500000003</v>
      </c>
      <c r="S3166">
        <v>275</v>
      </c>
      <c r="T3166" s="194">
        <v>275</v>
      </c>
      <c r="U3166" t="s">
        <v>193</v>
      </c>
      <c r="V3166">
        <v>45624.333784722221</v>
      </c>
    </row>
    <row r="3167" spans="1:22" x14ac:dyDescent="0.3">
      <c r="A3167" t="s">
        <v>98</v>
      </c>
      <c r="B3167" t="s">
        <v>99</v>
      </c>
      <c r="C3167" t="s">
        <v>93</v>
      </c>
      <c r="D3167" s="29">
        <v>45953</v>
      </c>
      <c r="E3167" s="161">
        <v>0</v>
      </c>
      <c r="F3167" s="161">
        <v>0</v>
      </c>
      <c r="G3167" s="161">
        <v>0</v>
      </c>
      <c r="H3167" s="161">
        <v>0</v>
      </c>
      <c r="L3167">
        <v>19.152000000000001</v>
      </c>
      <c r="R3167">
        <v>271.06463100000002</v>
      </c>
      <c r="S3167">
        <v>271.06463100000002</v>
      </c>
      <c r="T3167" s="194">
        <v>271.06463100000002</v>
      </c>
      <c r="U3167" t="s">
        <v>193</v>
      </c>
      <c r="V3167">
        <v>45597.313414351855</v>
      </c>
    </row>
    <row r="3168" spans="1:22" x14ac:dyDescent="0.3">
      <c r="A3168" t="s">
        <v>98</v>
      </c>
      <c r="B3168" t="s">
        <v>99</v>
      </c>
      <c r="C3168" t="s">
        <v>88</v>
      </c>
      <c r="D3168" s="29">
        <v>45953</v>
      </c>
      <c r="E3168" s="161">
        <v>0</v>
      </c>
      <c r="F3168" s="161">
        <v>0</v>
      </c>
      <c r="G3168" s="161">
        <v>0.56919531237816301</v>
      </c>
      <c r="H3168" s="161">
        <v>0.56919531237816301</v>
      </c>
      <c r="J3168">
        <v>275</v>
      </c>
      <c r="K3168">
        <v>275</v>
      </c>
      <c r="L3168">
        <v>232.51226800000001</v>
      </c>
      <c r="R3168">
        <v>638.34031500000003</v>
      </c>
      <c r="S3168">
        <v>275</v>
      </c>
      <c r="T3168" s="194">
        <v>275</v>
      </c>
      <c r="U3168" t="s">
        <v>193</v>
      </c>
      <c r="V3168">
        <v>45624.333773148152</v>
      </c>
    </row>
    <row r="3169" spans="1:22" x14ac:dyDescent="0.3">
      <c r="A3169" t="s">
        <v>98</v>
      </c>
      <c r="B3169" t="s">
        <v>99</v>
      </c>
      <c r="C3169" t="s">
        <v>93</v>
      </c>
      <c r="D3169" s="29">
        <v>45954</v>
      </c>
      <c r="E3169" s="161">
        <v>0</v>
      </c>
      <c r="F3169" s="161">
        <v>0</v>
      </c>
      <c r="G3169" s="161">
        <v>0</v>
      </c>
      <c r="H3169" s="161">
        <v>0</v>
      </c>
      <c r="L3169">
        <v>19.152000000000001</v>
      </c>
      <c r="R3169">
        <v>271.06463100000002</v>
      </c>
      <c r="S3169">
        <v>271.06463100000002</v>
      </c>
      <c r="T3169" s="194">
        <v>271.06463100000002</v>
      </c>
      <c r="U3169" t="s">
        <v>193</v>
      </c>
      <c r="V3169">
        <v>45597.313414351855</v>
      </c>
    </row>
    <row r="3170" spans="1:22" x14ac:dyDescent="0.3">
      <c r="A3170" t="s">
        <v>98</v>
      </c>
      <c r="B3170" t="s">
        <v>99</v>
      </c>
      <c r="C3170" t="s">
        <v>88</v>
      </c>
      <c r="D3170" s="29">
        <v>45954</v>
      </c>
      <c r="E3170" s="161">
        <v>0</v>
      </c>
      <c r="F3170" s="161">
        <v>0</v>
      </c>
      <c r="G3170" s="161">
        <v>0.56919531237816301</v>
      </c>
      <c r="H3170" s="161">
        <v>0.56919531237816301</v>
      </c>
      <c r="J3170">
        <v>275</v>
      </c>
      <c r="K3170">
        <v>275</v>
      </c>
      <c r="L3170">
        <v>232.51226800000001</v>
      </c>
      <c r="R3170">
        <v>638.34031500000003</v>
      </c>
      <c r="S3170">
        <v>275</v>
      </c>
      <c r="T3170" s="194">
        <v>275</v>
      </c>
      <c r="U3170" t="s">
        <v>193</v>
      </c>
      <c r="V3170">
        <v>45624.333784722221</v>
      </c>
    </row>
    <row r="3171" spans="1:22" x14ac:dyDescent="0.3">
      <c r="A3171" t="s">
        <v>98</v>
      </c>
      <c r="B3171" t="s">
        <v>99</v>
      </c>
      <c r="C3171" t="s">
        <v>93</v>
      </c>
      <c r="D3171" s="29">
        <v>45955</v>
      </c>
      <c r="E3171" s="161">
        <v>0</v>
      </c>
      <c r="F3171" s="161">
        <v>0</v>
      </c>
      <c r="G3171" s="161">
        <v>0</v>
      </c>
      <c r="H3171" s="161">
        <v>0</v>
      </c>
      <c r="L3171">
        <v>19.152000000000001</v>
      </c>
      <c r="R3171">
        <v>271.06463100000002</v>
      </c>
      <c r="S3171">
        <v>271.06463100000002</v>
      </c>
      <c r="T3171" s="194">
        <v>271.06463100000002</v>
      </c>
      <c r="U3171" t="s">
        <v>193</v>
      </c>
      <c r="V3171">
        <v>45597.313425925924</v>
      </c>
    </row>
    <row r="3172" spans="1:22" x14ac:dyDescent="0.3">
      <c r="A3172" t="s">
        <v>98</v>
      </c>
      <c r="B3172" t="s">
        <v>99</v>
      </c>
      <c r="C3172" t="s">
        <v>88</v>
      </c>
      <c r="D3172" s="29">
        <v>45955</v>
      </c>
      <c r="E3172" s="161">
        <v>0</v>
      </c>
      <c r="F3172" s="161">
        <v>0</v>
      </c>
      <c r="G3172" s="161">
        <v>0.56919531237816301</v>
      </c>
      <c r="H3172" s="161">
        <v>0.56919531237816301</v>
      </c>
      <c r="J3172">
        <v>275</v>
      </c>
      <c r="K3172">
        <v>275</v>
      </c>
      <c r="L3172">
        <v>232.51226800000001</v>
      </c>
      <c r="R3172">
        <v>638.34031500000003</v>
      </c>
      <c r="S3172">
        <v>275</v>
      </c>
      <c r="T3172" s="194">
        <v>275</v>
      </c>
      <c r="U3172" t="s">
        <v>193</v>
      </c>
      <c r="V3172">
        <v>45624.333773148152</v>
      </c>
    </row>
    <row r="3173" spans="1:22" x14ac:dyDescent="0.3">
      <c r="A3173" t="s">
        <v>98</v>
      </c>
      <c r="B3173" t="s">
        <v>99</v>
      </c>
      <c r="C3173" t="s">
        <v>93</v>
      </c>
      <c r="D3173" s="29">
        <v>45956</v>
      </c>
      <c r="E3173" s="161">
        <v>0</v>
      </c>
      <c r="F3173" s="161">
        <v>0</v>
      </c>
      <c r="G3173" s="161">
        <v>0</v>
      </c>
      <c r="H3173" s="161">
        <v>0</v>
      </c>
      <c r="L3173">
        <v>19.152000000000001</v>
      </c>
      <c r="R3173">
        <v>271.06463100000002</v>
      </c>
      <c r="S3173">
        <v>271.06463100000002</v>
      </c>
      <c r="T3173" s="194">
        <v>271.06463100000002</v>
      </c>
      <c r="U3173" t="s">
        <v>193</v>
      </c>
      <c r="V3173">
        <v>45597.313425925924</v>
      </c>
    </row>
    <row r="3174" spans="1:22" x14ac:dyDescent="0.3">
      <c r="A3174" t="s">
        <v>98</v>
      </c>
      <c r="B3174" t="s">
        <v>99</v>
      </c>
      <c r="C3174" t="s">
        <v>88</v>
      </c>
      <c r="D3174" s="29">
        <v>45956</v>
      </c>
      <c r="E3174" s="161">
        <v>0</v>
      </c>
      <c r="F3174" s="161">
        <v>0</v>
      </c>
      <c r="G3174" s="161">
        <v>0.56919531237816301</v>
      </c>
      <c r="H3174" s="161">
        <v>0.56919531237816301</v>
      </c>
      <c r="J3174">
        <v>275</v>
      </c>
      <c r="K3174">
        <v>275</v>
      </c>
      <c r="L3174">
        <v>232.51226800000001</v>
      </c>
      <c r="R3174">
        <v>638.34031500000003</v>
      </c>
      <c r="S3174">
        <v>275</v>
      </c>
      <c r="T3174" s="194">
        <v>275</v>
      </c>
      <c r="U3174" t="s">
        <v>193</v>
      </c>
      <c r="V3174">
        <v>45624.333773148152</v>
      </c>
    </row>
    <row r="3175" spans="1:22" x14ac:dyDescent="0.3">
      <c r="A3175" t="s">
        <v>98</v>
      </c>
      <c r="B3175" t="s">
        <v>99</v>
      </c>
      <c r="C3175" t="s">
        <v>93</v>
      </c>
      <c r="D3175" s="29">
        <v>45957</v>
      </c>
      <c r="E3175" s="161">
        <v>0</v>
      </c>
      <c r="F3175" s="161">
        <v>0</v>
      </c>
      <c r="G3175" s="161">
        <v>0</v>
      </c>
      <c r="H3175" s="161">
        <v>0</v>
      </c>
      <c r="L3175">
        <v>19.152000000000001</v>
      </c>
      <c r="R3175">
        <v>271.06463100000002</v>
      </c>
      <c r="S3175">
        <v>271.06463100000002</v>
      </c>
      <c r="T3175" s="194">
        <v>271.06463100000002</v>
      </c>
      <c r="U3175" t="s">
        <v>193</v>
      </c>
      <c r="V3175">
        <v>45597.313425925924</v>
      </c>
    </row>
    <row r="3176" spans="1:22" x14ac:dyDescent="0.3">
      <c r="A3176" t="s">
        <v>98</v>
      </c>
      <c r="B3176" t="s">
        <v>99</v>
      </c>
      <c r="C3176" t="s">
        <v>88</v>
      </c>
      <c r="D3176" s="29">
        <v>45957</v>
      </c>
      <c r="E3176" s="161">
        <v>0</v>
      </c>
      <c r="F3176" s="161">
        <v>0</v>
      </c>
      <c r="G3176" s="161">
        <v>0.56919531237816301</v>
      </c>
      <c r="H3176" s="161">
        <v>0.56919531237816301</v>
      </c>
      <c r="J3176">
        <v>275</v>
      </c>
      <c r="K3176">
        <v>275</v>
      </c>
      <c r="L3176">
        <v>232.51226800000001</v>
      </c>
      <c r="R3176">
        <v>638.34031500000003</v>
      </c>
      <c r="S3176">
        <v>275</v>
      </c>
      <c r="T3176" s="194">
        <v>275</v>
      </c>
      <c r="U3176" t="s">
        <v>193</v>
      </c>
      <c r="V3176">
        <v>45624.333784722221</v>
      </c>
    </row>
    <row r="3177" spans="1:22" x14ac:dyDescent="0.3">
      <c r="A3177" t="s">
        <v>98</v>
      </c>
      <c r="B3177" t="s">
        <v>99</v>
      </c>
      <c r="C3177" t="s">
        <v>93</v>
      </c>
      <c r="D3177" s="29">
        <v>45958</v>
      </c>
      <c r="E3177" s="161">
        <v>0</v>
      </c>
      <c r="F3177" s="161">
        <v>0</v>
      </c>
      <c r="G3177" s="161">
        <v>0</v>
      </c>
      <c r="H3177" s="161">
        <v>0</v>
      </c>
      <c r="L3177">
        <v>19.152000000000001</v>
      </c>
      <c r="R3177">
        <v>271.06463100000002</v>
      </c>
      <c r="S3177">
        <v>271.06463100000002</v>
      </c>
      <c r="T3177" s="194">
        <v>271.06463100000002</v>
      </c>
      <c r="U3177" t="s">
        <v>193</v>
      </c>
      <c r="V3177">
        <v>45597.313437500001</v>
      </c>
    </row>
    <row r="3178" spans="1:22" x14ac:dyDescent="0.3">
      <c r="A3178" t="s">
        <v>98</v>
      </c>
      <c r="B3178" t="s">
        <v>99</v>
      </c>
      <c r="C3178" t="s">
        <v>88</v>
      </c>
      <c r="D3178" s="29">
        <v>45958</v>
      </c>
      <c r="E3178" s="161">
        <v>0</v>
      </c>
      <c r="F3178" s="161">
        <v>0</v>
      </c>
      <c r="G3178" s="161">
        <v>0.56919531237816301</v>
      </c>
      <c r="H3178" s="161">
        <v>0.56919531237816301</v>
      </c>
      <c r="J3178">
        <v>275</v>
      </c>
      <c r="K3178">
        <v>275</v>
      </c>
      <c r="L3178">
        <v>232.51226800000001</v>
      </c>
      <c r="R3178">
        <v>638.34031500000003</v>
      </c>
      <c r="S3178">
        <v>275</v>
      </c>
      <c r="T3178" s="194">
        <v>275</v>
      </c>
      <c r="U3178" t="s">
        <v>193</v>
      </c>
      <c r="V3178">
        <v>45624.333773148152</v>
      </c>
    </row>
    <row r="3179" spans="1:22" x14ac:dyDescent="0.3">
      <c r="A3179" t="s">
        <v>98</v>
      </c>
      <c r="B3179" t="s">
        <v>99</v>
      </c>
      <c r="C3179" t="s">
        <v>93</v>
      </c>
      <c r="D3179" s="29">
        <v>45959</v>
      </c>
      <c r="E3179" s="161">
        <v>0</v>
      </c>
      <c r="F3179" s="161">
        <v>0</v>
      </c>
      <c r="G3179" s="161">
        <v>0</v>
      </c>
      <c r="H3179" s="161">
        <v>0</v>
      </c>
      <c r="L3179">
        <v>19.152000000000001</v>
      </c>
      <c r="R3179">
        <v>271.06463100000002</v>
      </c>
      <c r="S3179">
        <v>271.06463100000002</v>
      </c>
      <c r="T3179" s="194">
        <v>271.06463100000002</v>
      </c>
      <c r="U3179" t="s">
        <v>193</v>
      </c>
      <c r="V3179">
        <v>45597.313437500001</v>
      </c>
    </row>
    <row r="3180" spans="1:22" x14ac:dyDescent="0.3">
      <c r="A3180" t="s">
        <v>98</v>
      </c>
      <c r="B3180" t="s">
        <v>99</v>
      </c>
      <c r="C3180" t="s">
        <v>88</v>
      </c>
      <c r="D3180" s="29">
        <v>45959</v>
      </c>
      <c r="E3180" s="161">
        <v>0</v>
      </c>
      <c r="F3180" s="161">
        <v>0</v>
      </c>
      <c r="G3180" s="161">
        <v>0.56919531237816301</v>
      </c>
      <c r="H3180" s="161">
        <v>0.56919531237816301</v>
      </c>
      <c r="J3180">
        <v>275</v>
      </c>
      <c r="K3180">
        <v>275</v>
      </c>
      <c r="L3180">
        <v>232.51226800000001</v>
      </c>
      <c r="R3180">
        <v>638.34031500000003</v>
      </c>
      <c r="S3180">
        <v>275</v>
      </c>
      <c r="T3180" s="194">
        <v>275</v>
      </c>
      <c r="U3180" t="s">
        <v>193</v>
      </c>
      <c r="V3180">
        <v>45624.333784722221</v>
      </c>
    </row>
    <row r="3181" spans="1:22" x14ac:dyDescent="0.3">
      <c r="A3181" t="s">
        <v>98</v>
      </c>
      <c r="B3181" t="s">
        <v>99</v>
      </c>
      <c r="C3181" t="s">
        <v>93</v>
      </c>
      <c r="D3181" s="29">
        <v>45960</v>
      </c>
      <c r="E3181" s="161">
        <v>0</v>
      </c>
      <c r="F3181" s="161">
        <v>0</v>
      </c>
      <c r="G3181" s="161">
        <v>0</v>
      </c>
      <c r="H3181" s="161">
        <v>0</v>
      </c>
      <c r="L3181">
        <v>19.152000000000001</v>
      </c>
      <c r="R3181">
        <v>271.06463100000002</v>
      </c>
      <c r="S3181">
        <v>271.06463100000002</v>
      </c>
      <c r="T3181" s="194">
        <v>271.06463100000002</v>
      </c>
      <c r="U3181" t="s">
        <v>193</v>
      </c>
      <c r="V3181">
        <v>45597.313449074078</v>
      </c>
    </row>
    <row r="3182" spans="1:22" x14ac:dyDescent="0.3">
      <c r="A3182" t="s">
        <v>98</v>
      </c>
      <c r="B3182" t="s">
        <v>99</v>
      </c>
      <c r="C3182" t="s">
        <v>88</v>
      </c>
      <c r="D3182" s="29">
        <v>45960</v>
      </c>
      <c r="E3182" s="161">
        <v>0</v>
      </c>
      <c r="F3182" s="161">
        <v>0</v>
      </c>
      <c r="G3182" s="161">
        <v>0.56919531237816301</v>
      </c>
      <c r="H3182" s="161">
        <v>0.56919531237816301</v>
      </c>
      <c r="J3182">
        <v>275</v>
      </c>
      <c r="K3182">
        <v>275</v>
      </c>
      <c r="L3182">
        <v>232.51226800000001</v>
      </c>
      <c r="R3182">
        <v>638.34031500000003</v>
      </c>
      <c r="S3182">
        <v>275</v>
      </c>
      <c r="T3182" s="194">
        <v>275</v>
      </c>
      <c r="U3182" t="s">
        <v>193</v>
      </c>
      <c r="V3182">
        <v>45624.333773148152</v>
      </c>
    </row>
    <row r="3183" spans="1:22" x14ac:dyDescent="0.3">
      <c r="A3183" t="s">
        <v>98</v>
      </c>
      <c r="B3183" t="s">
        <v>99</v>
      </c>
      <c r="C3183" t="s">
        <v>93</v>
      </c>
      <c r="D3183" s="29">
        <v>45961</v>
      </c>
      <c r="E3183" s="161">
        <v>0</v>
      </c>
      <c r="F3183" s="161">
        <v>0</v>
      </c>
      <c r="G3183" s="161">
        <v>0</v>
      </c>
      <c r="H3183" s="161">
        <v>0</v>
      </c>
      <c r="L3183">
        <v>19.152000000000001</v>
      </c>
      <c r="R3183">
        <v>271.06463100000002</v>
      </c>
      <c r="S3183">
        <v>271.06463100000002</v>
      </c>
      <c r="T3183" s="194">
        <v>271.06463100000002</v>
      </c>
      <c r="U3183" t="s">
        <v>193</v>
      </c>
      <c r="V3183">
        <v>45597.313449074078</v>
      </c>
    </row>
    <row r="3184" spans="1:22" x14ac:dyDescent="0.3">
      <c r="A3184" t="s">
        <v>98</v>
      </c>
      <c r="B3184" t="s">
        <v>99</v>
      </c>
      <c r="C3184" t="s">
        <v>88</v>
      </c>
      <c r="D3184" s="29">
        <v>45961</v>
      </c>
      <c r="E3184" s="161">
        <v>0</v>
      </c>
      <c r="F3184" s="161">
        <v>0</v>
      </c>
      <c r="G3184" s="161">
        <v>0.56919531237816301</v>
      </c>
      <c r="H3184" s="161">
        <v>0.56919531237816301</v>
      </c>
      <c r="J3184">
        <v>275</v>
      </c>
      <c r="K3184">
        <v>275</v>
      </c>
      <c r="L3184">
        <v>232.51226800000001</v>
      </c>
      <c r="R3184">
        <v>638.34031500000003</v>
      </c>
      <c r="S3184">
        <v>275</v>
      </c>
      <c r="T3184" s="194">
        <v>275</v>
      </c>
      <c r="U3184" t="s">
        <v>193</v>
      </c>
      <c r="V3184">
        <v>45624.333773148152</v>
      </c>
    </row>
    <row r="3185" spans="1:22" x14ac:dyDescent="0.3">
      <c r="A3185" t="s">
        <v>98</v>
      </c>
      <c r="B3185" t="s">
        <v>99</v>
      </c>
      <c r="C3185" t="s">
        <v>93</v>
      </c>
      <c r="D3185" s="29">
        <v>45962</v>
      </c>
      <c r="E3185" s="161">
        <v>0</v>
      </c>
      <c r="F3185" s="161">
        <v>0</v>
      </c>
      <c r="G3185" s="161">
        <v>0</v>
      </c>
      <c r="H3185" s="161">
        <v>0</v>
      </c>
      <c r="L3185">
        <v>19.152000000000001</v>
      </c>
      <c r="R3185">
        <v>271.06463100000002</v>
      </c>
      <c r="S3185">
        <v>271.06463100000002</v>
      </c>
      <c r="T3185" s="194">
        <v>271.06463100000002</v>
      </c>
      <c r="U3185" t="s">
        <v>193</v>
      </c>
      <c r="V3185">
        <v>45627.312835648147</v>
      </c>
    </row>
    <row r="3186" spans="1:22" x14ac:dyDescent="0.3">
      <c r="A3186" t="s">
        <v>98</v>
      </c>
      <c r="B3186" t="s">
        <v>99</v>
      </c>
      <c r="C3186" t="s">
        <v>88</v>
      </c>
      <c r="D3186" s="29">
        <v>45962</v>
      </c>
      <c r="E3186" s="161">
        <v>0</v>
      </c>
      <c r="F3186" s="161">
        <v>0</v>
      </c>
      <c r="G3186" s="161">
        <v>0</v>
      </c>
      <c r="H3186" s="161">
        <v>0</v>
      </c>
      <c r="L3186">
        <v>232.512269</v>
      </c>
      <c r="R3186">
        <v>638.34031500000003</v>
      </c>
      <c r="S3186">
        <v>638.34031500000003</v>
      </c>
      <c r="T3186" s="194">
        <v>638.34031500000003</v>
      </c>
      <c r="U3186" t="s">
        <v>193</v>
      </c>
      <c r="V3186">
        <v>45627.313101851854</v>
      </c>
    </row>
    <row r="3187" spans="1:22" x14ac:dyDescent="0.3">
      <c r="A3187" t="s">
        <v>98</v>
      </c>
      <c r="B3187" t="s">
        <v>99</v>
      </c>
      <c r="C3187" t="s">
        <v>93</v>
      </c>
      <c r="D3187" s="29">
        <v>45963</v>
      </c>
      <c r="E3187" s="161">
        <v>0</v>
      </c>
      <c r="F3187" s="161">
        <v>0</v>
      </c>
      <c r="G3187" s="161">
        <v>0</v>
      </c>
      <c r="H3187" s="161">
        <v>0</v>
      </c>
      <c r="L3187">
        <v>19.152000000000001</v>
      </c>
      <c r="R3187">
        <v>271.06463100000002</v>
      </c>
      <c r="S3187">
        <v>271.06463100000002</v>
      </c>
      <c r="T3187" s="194">
        <v>271.06463100000002</v>
      </c>
      <c r="U3187" t="s">
        <v>193</v>
      </c>
      <c r="V3187">
        <v>45627.312696759262</v>
      </c>
    </row>
    <row r="3188" spans="1:22" x14ac:dyDescent="0.3">
      <c r="A3188" t="s">
        <v>98</v>
      </c>
      <c r="B3188" t="s">
        <v>99</v>
      </c>
      <c r="C3188" t="s">
        <v>88</v>
      </c>
      <c r="D3188" s="29">
        <v>45963</v>
      </c>
      <c r="E3188" s="161">
        <v>0</v>
      </c>
      <c r="F3188" s="161">
        <v>0</v>
      </c>
      <c r="G3188" s="161">
        <v>0</v>
      </c>
      <c r="H3188" s="161">
        <v>0</v>
      </c>
      <c r="L3188">
        <v>232.512269</v>
      </c>
      <c r="R3188">
        <v>638.34031500000003</v>
      </c>
      <c r="S3188">
        <v>638.34031500000003</v>
      </c>
      <c r="T3188" s="194">
        <v>638.34031500000003</v>
      </c>
      <c r="U3188" t="s">
        <v>193</v>
      </c>
      <c r="V3188">
        <v>45627.312905092593</v>
      </c>
    </row>
    <row r="3189" spans="1:22" x14ac:dyDescent="0.3">
      <c r="A3189" t="s">
        <v>98</v>
      </c>
      <c r="B3189" t="s">
        <v>99</v>
      </c>
      <c r="C3189" t="s">
        <v>93</v>
      </c>
      <c r="D3189" s="29">
        <v>45964</v>
      </c>
      <c r="E3189" s="161">
        <v>0</v>
      </c>
      <c r="F3189" s="161">
        <v>0</v>
      </c>
      <c r="G3189" s="161">
        <v>0</v>
      </c>
      <c r="H3189" s="161">
        <v>0</v>
      </c>
      <c r="L3189">
        <v>19.152000000000001</v>
      </c>
      <c r="R3189">
        <v>271.06463100000002</v>
      </c>
      <c r="S3189">
        <v>271.06463100000002</v>
      </c>
      <c r="T3189" s="194">
        <v>271.06463100000002</v>
      </c>
      <c r="U3189" t="s">
        <v>193</v>
      </c>
      <c r="V3189">
        <v>45627.313391203701</v>
      </c>
    </row>
    <row r="3190" spans="1:22" x14ac:dyDescent="0.3">
      <c r="A3190" t="s">
        <v>98</v>
      </c>
      <c r="B3190" t="s">
        <v>99</v>
      </c>
      <c r="C3190" t="s">
        <v>88</v>
      </c>
      <c r="D3190" s="29">
        <v>45964</v>
      </c>
      <c r="E3190" s="161">
        <v>0</v>
      </c>
      <c r="F3190" s="161">
        <v>0</v>
      </c>
      <c r="G3190" s="161">
        <v>0</v>
      </c>
      <c r="H3190" s="161">
        <v>0</v>
      </c>
      <c r="L3190">
        <v>232.512269</v>
      </c>
      <c r="R3190">
        <v>638.34031500000003</v>
      </c>
      <c r="S3190">
        <v>638.34031500000003</v>
      </c>
      <c r="T3190" s="194">
        <v>638.34031500000003</v>
      </c>
      <c r="U3190" t="s">
        <v>193</v>
      </c>
      <c r="V3190">
        <v>45627.313402777778</v>
      </c>
    </row>
    <row r="3191" spans="1:22" x14ac:dyDescent="0.3">
      <c r="A3191" t="s">
        <v>98</v>
      </c>
      <c r="B3191" t="s">
        <v>99</v>
      </c>
      <c r="C3191" t="s">
        <v>93</v>
      </c>
      <c r="D3191" s="29">
        <v>45965</v>
      </c>
      <c r="E3191" s="161">
        <v>0</v>
      </c>
      <c r="F3191" s="161">
        <v>0</v>
      </c>
      <c r="G3191" s="161">
        <v>0</v>
      </c>
      <c r="H3191" s="161">
        <v>0</v>
      </c>
      <c r="L3191">
        <v>19.152000000000001</v>
      </c>
      <c r="R3191">
        <v>271.06463100000002</v>
      </c>
      <c r="S3191">
        <v>271.06463100000002</v>
      </c>
      <c r="T3191" s="194">
        <v>271.06463100000002</v>
      </c>
      <c r="U3191" t="s">
        <v>193</v>
      </c>
      <c r="V3191">
        <v>45627.313287037039</v>
      </c>
    </row>
    <row r="3192" spans="1:22" x14ac:dyDescent="0.3">
      <c r="A3192" t="s">
        <v>98</v>
      </c>
      <c r="B3192" t="s">
        <v>99</v>
      </c>
      <c r="C3192" t="s">
        <v>88</v>
      </c>
      <c r="D3192" s="29">
        <v>45965</v>
      </c>
      <c r="E3192" s="161">
        <v>0</v>
      </c>
      <c r="F3192" s="161">
        <v>0</v>
      </c>
      <c r="G3192" s="161">
        <v>0</v>
      </c>
      <c r="H3192" s="161">
        <v>0</v>
      </c>
      <c r="L3192">
        <v>232.512269</v>
      </c>
      <c r="R3192">
        <v>638.34031500000003</v>
      </c>
      <c r="S3192">
        <v>638.34031500000003</v>
      </c>
      <c r="T3192" s="194">
        <v>638.34031500000003</v>
      </c>
      <c r="U3192" t="s">
        <v>193</v>
      </c>
      <c r="V3192">
        <v>45627.313402777778</v>
      </c>
    </row>
    <row r="3193" spans="1:22" x14ac:dyDescent="0.3">
      <c r="A3193" t="s">
        <v>98</v>
      </c>
      <c r="B3193" t="s">
        <v>99</v>
      </c>
      <c r="C3193" t="s">
        <v>93</v>
      </c>
      <c r="D3193" s="29">
        <v>45966</v>
      </c>
      <c r="E3193" s="161">
        <v>0</v>
      </c>
      <c r="F3193" s="161">
        <v>0</v>
      </c>
      <c r="G3193" s="161">
        <v>0</v>
      </c>
      <c r="H3193" s="161">
        <v>0</v>
      </c>
      <c r="L3193">
        <v>19.152000000000001</v>
      </c>
      <c r="R3193">
        <v>271.06463100000002</v>
      </c>
      <c r="S3193">
        <v>271.06463100000002</v>
      </c>
      <c r="T3193" s="194">
        <v>271.06463100000002</v>
      </c>
      <c r="U3193" t="s">
        <v>193</v>
      </c>
      <c r="V3193">
        <v>45627.313414351855</v>
      </c>
    </row>
    <row r="3194" spans="1:22" x14ac:dyDescent="0.3">
      <c r="A3194" t="s">
        <v>98</v>
      </c>
      <c r="B3194" t="s">
        <v>99</v>
      </c>
      <c r="C3194" t="s">
        <v>88</v>
      </c>
      <c r="D3194" s="29">
        <v>45966</v>
      </c>
      <c r="E3194" s="161">
        <v>0</v>
      </c>
      <c r="F3194" s="161">
        <v>0</v>
      </c>
      <c r="G3194" s="161">
        <v>0</v>
      </c>
      <c r="H3194" s="161">
        <v>0</v>
      </c>
      <c r="L3194">
        <v>232.512269</v>
      </c>
      <c r="R3194">
        <v>638.34031500000003</v>
      </c>
      <c r="S3194">
        <v>638.34031500000003</v>
      </c>
      <c r="T3194" s="194">
        <v>638.34031500000003</v>
      </c>
      <c r="U3194" t="s">
        <v>193</v>
      </c>
      <c r="V3194">
        <v>45627.313402777778</v>
      </c>
    </row>
    <row r="3195" spans="1:22" x14ac:dyDescent="0.3">
      <c r="A3195" t="s">
        <v>98</v>
      </c>
      <c r="B3195" t="s">
        <v>99</v>
      </c>
      <c r="C3195" t="s">
        <v>93</v>
      </c>
      <c r="D3195" s="29">
        <v>45967</v>
      </c>
      <c r="E3195" s="161">
        <v>0</v>
      </c>
      <c r="F3195" s="161">
        <v>0</v>
      </c>
      <c r="G3195" s="161">
        <v>0</v>
      </c>
      <c r="H3195" s="161">
        <v>0</v>
      </c>
      <c r="L3195">
        <v>19.152000000000001</v>
      </c>
      <c r="R3195">
        <v>271.06463100000002</v>
      </c>
      <c r="S3195">
        <v>271.06463100000002</v>
      </c>
      <c r="T3195" s="194">
        <v>271.06463100000002</v>
      </c>
      <c r="U3195" t="s">
        <v>193</v>
      </c>
      <c r="V3195">
        <v>45627.313391203701</v>
      </c>
    </row>
    <row r="3196" spans="1:22" x14ac:dyDescent="0.3">
      <c r="A3196" t="s">
        <v>98</v>
      </c>
      <c r="B3196" t="s">
        <v>99</v>
      </c>
      <c r="C3196" t="s">
        <v>88</v>
      </c>
      <c r="D3196" s="29">
        <v>45967</v>
      </c>
      <c r="E3196" s="161">
        <v>0</v>
      </c>
      <c r="F3196" s="161">
        <v>0</v>
      </c>
      <c r="G3196" s="161">
        <v>0</v>
      </c>
      <c r="H3196" s="161">
        <v>0</v>
      </c>
      <c r="L3196">
        <v>232.512269</v>
      </c>
      <c r="R3196">
        <v>638.34031500000003</v>
      </c>
      <c r="S3196">
        <v>638.34031500000003</v>
      </c>
      <c r="T3196" s="194">
        <v>638.34031500000003</v>
      </c>
      <c r="U3196" t="s">
        <v>193</v>
      </c>
      <c r="V3196">
        <v>45627.313391203701</v>
      </c>
    </row>
    <row r="3197" spans="1:22" x14ac:dyDescent="0.3">
      <c r="A3197" t="s">
        <v>98</v>
      </c>
      <c r="B3197" t="s">
        <v>99</v>
      </c>
      <c r="C3197" t="s">
        <v>93</v>
      </c>
      <c r="D3197" s="29">
        <v>45968</v>
      </c>
      <c r="E3197" s="161">
        <v>0</v>
      </c>
      <c r="F3197" s="161">
        <v>0</v>
      </c>
      <c r="G3197" s="161">
        <v>0</v>
      </c>
      <c r="H3197" s="161">
        <v>0</v>
      </c>
      <c r="L3197">
        <v>19.152000000000001</v>
      </c>
      <c r="R3197">
        <v>271.06463100000002</v>
      </c>
      <c r="S3197">
        <v>271.06463100000002</v>
      </c>
      <c r="T3197" s="194">
        <v>271.06463100000002</v>
      </c>
      <c r="U3197" t="s">
        <v>193</v>
      </c>
      <c r="V3197">
        <v>45627.313402777778</v>
      </c>
    </row>
    <row r="3198" spans="1:22" x14ac:dyDescent="0.3">
      <c r="A3198" t="s">
        <v>98</v>
      </c>
      <c r="B3198" t="s">
        <v>99</v>
      </c>
      <c r="C3198" t="s">
        <v>88</v>
      </c>
      <c r="D3198" s="29">
        <v>45968</v>
      </c>
      <c r="E3198" s="161">
        <v>0</v>
      </c>
      <c r="F3198" s="161">
        <v>0</v>
      </c>
      <c r="G3198" s="161">
        <v>0</v>
      </c>
      <c r="H3198" s="161">
        <v>0</v>
      </c>
      <c r="L3198">
        <v>232.512269</v>
      </c>
      <c r="R3198">
        <v>638.34031500000003</v>
      </c>
      <c r="S3198">
        <v>638.34031500000003</v>
      </c>
      <c r="T3198" s="194">
        <v>638.34031500000003</v>
      </c>
      <c r="U3198" t="s">
        <v>193</v>
      </c>
      <c r="V3198">
        <v>45627.313402777778</v>
      </c>
    </row>
    <row r="3199" spans="1:22" x14ac:dyDescent="0.3">
      <c r="A3199" t="s">
        <v>98</v>
      </c>
      <c r="B3199" t="s">
        <v>99</v>
      </c>
      <c r="C3199" t="s">
        <v>93</v>
      </c>
      <c r="D3199" s="29">
        <v>45969</v>
      </c>
      <c r="E3199" s="161">
        <v>0</v>
      </c>
      <c r="F3199" s="161">
        <v>0</v>
      </c>
      <c r="G3199" s="161">
        <v>0</v>
      </c>
      <c r="H3199" s="161">
        <v>0</v>
      </c>
      <c r="L3199">
        <v>19.152000000000001</v>
      </c>
      <c r="R3199">
        <v>271.06463100000002</v>
      </c>
      <c r="S3199">
        <v>271.06463100000002</v>
      </c>
      <c r="T3199" s="194">
        <v>271.06463100000002</v>
      </c>
      <c r="U3199" t="s">
        <v>193</v>
      </c>
      <c r="V3199">
        <v>45627.313402777778</v>
      </c>
    </row>
    <row r="3200" spans="1:22" x14ac:dyDescent="0.3">
      <c r="A3200" t="s">
        <v>98</v>
      </c>
      <c r="B3200" t="s">
        <v>99</v>
      </c>
      <c r="C3200" t="s">
        <v>88</v>
      </c>
      <c r="D3200" s="29">
        <v>45969</v>
      </c>
      <c r="E3200" s="161">
        <v>0</v>
      </c>
      <c r="F3200" s="161">
        <v>0</v>
      </c>
      <c r="G3200" s="161">
        <v>0</v>
      </c>
      <c r="H3200" s="161">
        <v>0</v>
      </c>
      <c r="L3200">
        <v>232.512269</v>
      </c>
      <c r="R3200">
        <v>638.34031500000003</v>
      </c>
      <c r="S3200">
        <v>638.34031500000003</v>
      </c>
      <c r="T3200" s="194">
        <v>638.34031500000003</v>
      </c>
      <c r="U3200" t="s">
        <v>193</v>
      </c>
      <c r="V3200">
        <v>45627.313402777778</v>
      </c>
    </row>
    <row r="3201" spans="1:22" x14ac:dyDescent="0.3">
      <c r="A3201" t="s">
        <v>98</v>
      </c>
      <c r="B3201" t="s">
        <v>99</v>
      </c>
      <c r="C3201" t="s">
        <v>93</v>
      </c>
      <c r="D3201" s="29">
        <v>45970</v>
      </c>
      <c r="E3201" s="161">
        <v>0</v>
      </c>
      <c r="F3201" s="161">
        <v>0</v>
      </c>
      <c r="G3201" s="161">
        <v>0</v>
      </c>
      <c r="H3201" s="161">
        <v>0</v>
      </c>
      <c r="L3201">
        <v>19.152000000000001</v>
      </c>
      <c r="R3201">
        <v>271.06463100000002</v>
      </c>
      <c r="S3201">
        <v>271.06463100000002</v>
      </c>
      <c r="T3201" s="194">
        <v>271.06463100000002</v>
      </c>
      <c r="U3201" t="s">
        <v>193</v>
      </c>
      <c r="V3201">
        <v>45627.313414351855</v>
      </c>
    </row>
    <row r="3202" spans="1:22" x14ac:dyDescent="0.3">
      <c r="A3202" t="s">
        <v>98</v>
      </c>
      <c r="B3202" t="s">
        <v>99</v>
      </c>
      <c r="C3202" t="s">
        <v>88</v>
      </c>
      <c r="D3202" s="29">
        <v>45970</v>
      </c>
      <c r="E3202" s="161">
        <v>0</v>
      </c>
      <c r="F3202" s="161">
        <v>0</v>
      </c>
      <c r="G3202" s="161">
        <v>0</v>
      </c>
      <c r="H3202" s="161">
        <v>0</v>
      </c>
      <c r="L3202">
        <v>232.512269</v>
      </c>
      <c r="R3202">
        <v>638.34031500000003</v>
      </c>
      <c r="S3202">
        <v>638.34031500000003</v>
      </c>
      <c r="T3202" s="194">
        <v>638.34031500000003</v>
      </c>
      <c r="U3202" t="s">
        <v>193</v>
      </c>
      <c r="V3202">
        <v>45627.313414351855</v>
      </c>
    </row>
    <row r="3203" spans="1:22" x14ac:dyDescent="0.3">
      <c r="A3203" t="s">
        <v>98</v>
      </c>
      <c r="B3203" t="s">
        <v>99</v>
      </c>
      <c r="C3203" t="s">
        <v>93</v>
      </c>
      <c r="D3203" s="29">
        <v>45971</v>
      </c>
      <c r="E3203" s="161">
        <v>0</v>
      </c>
      <c r="F3203" s="161">
        <v>0</v>
      </c>
      <c r="G3203" s="161">
        <v>0</v>
      </c>
      <c r="H3203" s="161">
        <v>0</v>
      </c>
      <c r="L3203">
        <v>19.152000000000001</v>
      </c>
      <c r="R3203">
        <v>271.06463100000002</v>
      </c>
      <c r="S3203">
        <v>271.06463100000002</v>
      </c>
      <c r="T3203" s="194">
        <v>271.06463100000002</v>
      </c>
      <c r="U3203" t="s">
        <v>193</v>
      </c>
      <c r="V3203">
        <v>45627.313414351855</v>
      </c>
    </row>
    <row r="3204" spans="1:22" x14ac:dyDescent="0.3">
      <c r="A3204" t="s">
        <v>98</v>
      </c>
      <c r="B3204" t="s">
        <v>99</v>
      </c>
      <c r="C3204" t="s">
        <v>88</v>
      </c>
      <c r="D3204" s="29">
        <v>45971</v>
      </c>
      <c r="E3204" s="161">
        <v>0</v>
      </c>
      <c r="F3204" s="161">
        <v>0</v>
      </c>
      <c r="G3204" s="161">
        <v>0</v>
      </c>
      <c r="H3204" s="161">
        <v>0</v>
      </c>
      <c r="L3204">
        <v>232.512269</v>
      </c>
      <c r="R3204">
        <v>638.34031500000003</v>
      </c>
      <c r="S3204">
        <v>638.34031500000003</v>
      </c>
      <c r="T3204" s="194">
        <v>638.34031500000003</v>
      </c>
      <c r="U3204" t="s">
        <v>193</v>
      </c>
      <c r="V3204">
        <v>45627.313414351855</v>
      </c>
    </row>
    <row r="3205" spans="1:22" x14ac:dyDescent="0.3">
      <c r="A3205" t="s">
        <v>98</v>
      </c>
      <c r="B3205" t="s">
        <v>99</v>
      </c>
      <c r="C3205" t="s">
        <v>93</v>
      </c>
      <c r="D3205" s="29">
        <v>45972</v>
      </c>
      <c r="E3205" s="161">
        <v>0</v>
      </c>
      <c r="F3205" s="161">
        <v>0</v>
      </c>
      <c r="G3205" s="161">
        <v>0</v>
      </c>
      <c r="H3205" s="161">
        <v>0</v>
      </c>
      <c r="L3205">
        <v>19.152000000000001</v>
      </c>
      <c r="R3205">
        <v>271.06463100000002</v>
      </c>
      <c r="S3205">
        <v>271.06463100000002</v>
      </c>
      <c r="T3205" s="194">
        <v>271.06463100000002</v>
      </c>
      <c r="U3205" t="s">
        <v>193</v>
      </c>
      <c r="V3205">
        <v>45627.313414351855</v>
      </c>
    </row>
    <row r="3206" spans="1:22" x14ac:dyDescent="0.3">
      <c r="A3206" t="s">
        <v>98</v>
      </c>
      <c r="B3206" t="s">
        <v>99</v>
      </c>
      <c r="C3206" t="s">
        <v>88</v>
      </c>
      <c r="D3206" s="29">
        <v>45972</v>
      </c>
      <c r="E3206" s="161">
        <v>0</v>
      </c>
      <c r="F3206" s="161">
        <v>0</v>
      </c>
      <c r="G3206" s="161">
        <v>0</v>
      </c>
      <c r="H3206" s="161">
        <v>0</v>
      </c>
      <c r="L3206">
        <v>232.512269</v>
      </c>
      <c r="R3206">
        <v>638.34031500000003</v>
      </c>
      <c r="S3206">
        <v>638.34031500000003</v>
      </c>
      <c r="T3206" s="194">
        <v>638.34031500000003</v>
      </c>
      <c r="U3206" t="s">
        <v>193</v>
      </c>
      <c r="V3206">
        <v>45627.313414351855</v>
      </c>
    </row>
    <row r="3207" spans="1:22" x14ac:dyDescent="0.3">
      <c r="A3207" t="s">
        <v>98</v>
      </c>
      <c r="B3207" t="s">
        <v>99</v>
      </c>
      <c r="C3207" t="s">
        <v>93</v>
      </c>
      <c r="D3207" s="29">
        <v>45973</v>
      </c>
      <c r="E3207" s="161">
        <v>0</v>
      </c>
      <c r="F3207" s="161">
        <v>0</v>
      </c>
      <c r="G3207" s="161">
        <v>0</v>
      </c>
      <c r="H3207" s="161">
        <v>0</v>
      </c>
      <c r="L3207">
        <v>19.152000000000001</v>
      </c>
      <c r="R3207">
        <v>271.06463100000002</v>
      </c>
      <c r="S3207">
        <v>271.06463100000002</v>
      </c>
      <c r="T3207" s="194">
        <v>271.06463100000002</v>
      </c>
      <c r="U3207" t="s">
        <v>193</v>
      </c>
      <c r="V3207">
        <v>45627.313425925924</v>
      </c>
    </row>
    <row r="3208" spans="1:22" x14ac:dyDescent="0.3">
      <c r="A3208" t="s">
        <v>98</v>
      </c>
      <c r="B3208" t="s">
        <v>99</v>
      </c>
      <c r="C3208" t="s">
        <v>88</v>
      </c>
      <c r="D3208" s="29">
        <v>45973</v>
      </c>
      <c r="E3208" s="161">
        <v>0</v>
      </c>
      <c r="F3208" s="161">
        <v>0</v>
      </c>
      <c r="G3208" s="161">
        <v>0</v>
      </c>
      <c r="H3208" s="161">
        <v>0</v>
      </c>
      <c r="L3208">
        <v>232.512269</v>
      </c>
      <c r="R3208">
        <v>638.34031500000003</v>
      </c>
      <c r="S3208">
        <v>638.34031500000003</v>
      </c>
      <c r="T3208" s="194">
        <v>638.34031500000003</v>
      </c>
      <c r="U3208" t="s">
        <v>193</v>
      </c>
      <c r="V3208">
        <v>45627.313414351855</v>
      </c>
    </row>
    <row r="3209" spans="1:22" x14ac:dyDescent="0.3">
      <c r="A3209" t="s">
        <v>98</v>
      </c>
      <c r="B3209" t="s">
        <v>99</v>
      </c>
      <c r="C3209" t="s">
        <v>93</v>
      </c>
      <c r="D3209" s="29">
        <v>45974</v>
      </c>
      <c r="E3209" s="161">
        <v>0</v>
      </c>
      <c r="F3209" s="161">
        <v>0</v>
      </c>
      <c r="G3209" s="161">
        <v>0</v>
      </c>
      <c r="H3209" s="161">
        <v>0</v>
      </c>
      <c r="L3209">
        <v>19.152000000000001</v>
      </c>
      <c r="R3209">
        <v>271.06463100000002</v>
      </c>
      <c r="S3209">
        <v>271.06463100000002</v>
      </c>
      <c r="T3209" s="194">
        <v>271.06463100000002</v>
      </c>
      <c r="U3209" t="s">
        <v>193</v>
      </c>
      <c r="V3209">
        <v>45627.313425925924</v>
      </c>
    </row>
    <row r="3210" spans="1:22" x14ac:dyDescent="0.3">
      <c r="A3210" t="s">
        <v>98</v>
      </c>
      <c r="B3210" t="s">
        <v>99</v>
      </c>
      <c r="C3210" t="s">
        <v>88</v>
      </c>
      <c r="D3210" s="29">
        <v>45974</v>
      </c>
      <c r="E3210" s="161">
        <v>0</v>
      </c>
      <c r="F3210" s="161">
        <v>0</v>
      </c>
      <c r="G3210" s="161">
        <v>0</v>
      </c>
      <c r="H3210" s="161">
        <v>0</v>
      </c>
      <c r="L3210">
        <v>232.512269</v>
      </c>
      <c r="R3210">
        <v>638.34031500000003</v>
      </c>
      <c r="S3210">
        <v>638.34031500000003</v>
      </c>
      <c r="T3210" s="194">
        <v>638.34031500000003</v>
      </c>
      <c r="U3210" t="s">
        <v>193</v>
      </c>
      <c r="V3210">
        <v>45627.313425925924</v>
      </c>
    </row>
    <row r="3211" spans="1:22" x14ac:dyDescent="0.3">
      <c r="A3211" t="s">
        <v>98</v>
      </c>
      <c r="B3211" t="s">
        <v>99</v>
      </c>
      <c r="C3211" t="s">
        <v>93</v>
      </c>
      <c r="D3211" s="29">
        <v>45975</v>
      </c>
      <c r="E3211" s="161">
        <v>0</v>
      </c>
      <c r="F3211" s="161">
        <v>0</v>
      </c>
      <c r="G3211" s="161">
        <v>0</v>
      </c>
      <c r="H3211" s="161">
        <v>0</v>
      </c>
      <c r="L3211">
        <v>19.152000000000001</v>
      </c>
      <c r="R3211">
        <v>271.06463100000002</v>
      </c>
      <c r="S3211">
        <v>271.06463100000002</v>
      </c>
      <c r="T3211" s="194">
        <v>271.06463100000002</v>
      </c>
      <c r="U3211" t="s">
        <v>193</v>
      </c>
      <c r="V3211">
        <v>45627.313425925924</v>
      </c>
    </row>
    <row r="3212" spans="1:22" x14ac:dyDescent="0.3">
      <c r="A3212" t="s">
        <v>98</v>
      </c>
      <c r="B3212" t="s">
        <v>99</v>
      </c>
      <c r="C3212" t="s">
        <v>88</v>
      </c>
      <c r="D3212" s="29">
        <v>45975</v>
      </c>
      <c r="E3212" s="161">
        <v>0</v>
      </c>
      <c r="F3212" s="161">
        <v>0</v>
      </c>
      <c r="G3212" s="161">
        <v>0</v>
      </c>
      <c r="H3212" s="161">
        <v>0</v>
      </c>
      <c r="L3212">
        <v>232.512269</v>
      </c>
      <c r="R3212">
        <v>638.34031500000003</v>
      </c>
      <c r="S3212">
        <v>638.34031500000003</v>
      </c>
      <c r="T3212" s="194">
        <v>638.34031500000003</v>
      </c>
      <c r="U3212" t="s">
        <v>193</v>
      </c>
      <c r="V3212">
        <v>45627.313437500001</v>
      </c>
    </row>
    <row r="3213" spans="1:22" x14ac:dyDescent="0.3">
      <c r="A3213" t="s">
        <v>98</v>
      </c>
      <c r="B3213" t="s">
        <v>99</v>
      </c>
      <c r="C3213" t="s">
        <v>93</v>
      </c>
      <c r="D3213" s="29">
        <v>45976</v>
      </c>
      <c r="E3213" s="161">
        <v>0</v>
      </c>
      <c r="F3213" s="161">
        <v>0</v>
      </c>
      <c r="G3213" s="161">
        <v>0</v>
      </c>
      <c r="H3213" s="161">
        <v>0</v>
      </c>
      <c r="L3213">
        <v>19.152000000000001</v>
      </c>
      <c r="R3213">
        <v>271.06463100000002</v>
      </c>
      <c r="S3213">
        <v>271.06463100000002</v>
      </c>
      <c r="T3213" s="194">
        <v>271.06463100000002</v>
      </c>
      <c r="U3213" t="s">
        <v>193</v>
      </c>
      <c r="V3213">
        <v>45627.313437500001</v>
      </c>
    </row>
    <row r="3214" spans="1:22" x14ac:dyDescent="0.3">
      <c r="A3214" t="s">
        <v>98</v>
      </c>
      <c r="B3214" t="s">
        <v>99</v>
      </c>
      <c r="C3214" t="s">
        <v>88</v>
      </c>
      <c r="D3214" s="29">
        <v>45976</v>
      </c>
      <c r="E3214" s="161">
        <v>0</v>
      </c>
      <c r="F3214" s="161">
        <v>0</v>
      </c>
      <c r="G3214" s="161">
        <v>0</v>
      </c>
      <c r="H3214" s="161">
        <v>0</v>
      </c>
      <c r="L3214">
        <v>232.512269</v>
      </c>
      <c r="R3214">
        <v>638.34031500000003</v>
      </c>
      <c r="S3214">
        <v>638.34031500000003</v>
      </c>
      <c r="T3214" s="194">
        <v>638.34031500000003</v>
      </c>
      <c r="U3214" t="s">
        <v>193</v>
      </c>
      <c r="V3214">
        <v>45627.313437500001</v>
      </c>
    </row>
    <row r="3215" spans="1:22" x14ac:dyDescent="0.3">
      <c r="A3215" t="s">
        <v>98</v>
      </c>
      <c r="B3215" t="s">
        <v>99</v>
      </c>
      <c r="C3215" t="s">
        <v>93</v>
      </c>
      <c r="D3215" s="29">
        <v>45977</v>
      </c>
      <c r="E3215" s="161">
        <v>0</v>
      </c>
      <c r="F3215" s="161">
        <v>0</v>
      </c>
      <c r="G3215" s="161">
        <v>0</v>
      </c>
      <c r="H3215" s="161">
        <v>0</v>
      </c>
      <c r="L3215">
        <v>19.152000000000001</v>
      </c>
      <c r="R3215">
        <v>271.06463100000002</v>
      </c>
      <c r="S3215">
        <v>271.06463100000002</v>
      </c>
      <c r="T3215" s="194">
        <v>271.06463100000002</v>
      </c>
      <c r="U3215" t="s">
        <v>193</v>
      </c>
      <c r="V3215">
        <v>45627.313437500001</v>
      </c>
    </row>
    <row r="3216" spans="1:22" x14ac:dyDescent="0.3">
      <c r="A3216" t="s">
        <v>98</v>
      </c>
      <c r="B3216" t="s">
        <v>99</v>
      </c>
      <c r="C3216" t="s">
        <v>88</v>
      </c>
      <c r="D3216" s="29">
        <v>45977</v>
      </c>
      <c r="E3216" s="161">
        <v>0</v>
      </c>
      <c r="F3216" s="161">
        <v>0</v>
      </c>
      <c r="G3216" s="161">
        <v>0</v>
      </c>
      <c r="H3216" s="161">
        <v>0</v>
      </c>
      <c r="L3216">
        <v>232.512269</v>
      </c>
      <c r="R3216">
        <v>638.34031500000003</v>
      </c>
      <c r="S3216">
        <v>638.34031500000003</v>
      </c>
      <c r="T3216" s="194">
        <v>638.34031500000003</v>
      </c>
      <c r="U3216" t="s">
        <v>193</v>
      </c>
      <c r="V3216">
        <v>45627.313437500001</v>
      </c>
    </row>
    <row r="3217" spans="1:22" x14ac:dyDescent="0.3">
      <c r="A3217" t="s">
        <v>98</v>
      </c>
      <c r="B3217" t="s">
        <v>99</v>
      </c>
      <c r="C3217" t="s">
        <v>93</v>
      </c>
      <c r="D3217" s="29">
        <v>45978</v>
      </c>
      <c r="E3217" s="161">
        <v>0</v>
      </c>
      <c r="F3217" s="161">
        <v>0</v>
      </c>
      <c r="G3217" s="161">
        <v>0</v>
      </c>
      <c r="H3217" s="161">
        <v>0</v>
      </c>
      <c r="L3217">
        <v>19.152000000000001</v>
      </c>
      <c r="R3217">
        <v>271.06463100000002</v>
      </c>
      <c r="S3217">
        <v>271.06463100000002</v>
      </c>
      <c r="T3217" s="194">
        <v>271.06463100000002</v>
      </c>
      <c r="U3217" t="s">
        <v>193</v>
      </c>
      <c r="V3217">
        <v>45627.313437500001</v>
      </c>
    </row>
    <row r="3218" spans="1:22" x14ac:dyDescent="0.3">
      <c r="A3218" t="s">
        <v>98</v>
      </c>
      <c r="B3218" t="s">
        <v>99</v>
      </c>
      <c r="C3218" t="s">
        <v>88</v>
      </c>
      <c r="D3218" s="29">
        <v>45978</v>
      </c>
      <c r="E3218" s="161">
        <v>0</v>
      </c>
      <c r="F3218" s="161">
        <v>0</v>
      </c>
      <c r="G3218" s="161">
        <v>0</v>
      </c>
      <c r="H3218" s="161">
        <v>0</v>
      </c>
      <c r="L3218">
        <v>232.512269</v>
      </c>
      <c r="R3218">
        <v>638.34031500000003</v>
      </c>
      <c r="S3218">
        <v>638.34031500000003</v>
      </c>
      <c r="T3218" s="194">
        <v>638.34031500000003</v>
      </c>
      <c r="U3218" t="s">
        <v>193</v>
      </c>
      <c r="V3218">
        <v>45627.313437500001</v>
      </c>
    </row>
    <row r="3219" spans="1:22" x14ac:dyDescent="0.3">
      <c r="A3219" t="s">
        <v>98</v>
      </c>
      <c r="B3219" t="s">
        <v>99</v>
      </c>
      <c r="C3219" t="s">
        <v>93</v>
      </c>
      <c r="D3219" s="29">
        <v>45979</v>
      </c>
      <c r="E3219" s="161">
        <v>0</v>
      </c>
      <c r="F3219" s="161">
        <v>0</v>
      </c>
      <c r="G3219" s="161">
        <v>0</v>
      </c>
      <c r="H3219" s="161">
        <v>0</v>
      </c>
      <c r="L3219">
        <v>19.152000000000001</v>
      </c>
      <c r="R3219">
        <v>271.06463100000002</v>
      </c>
      <c r="S3219">
        <v>271.06463100000002</v>
      </c>
      <c r="T3219" s="194">
        <v>271.06463100000002</v>
      </c>
      <c r="U3219" t="s">
        <v>193</v>
      </c>
      <c r="V3219">
        <v>45627.313449074078</v>
      </c>
    </row>
    <row r="3220" spans="1:22" x14ac:dyDescent="0.3">
      <c r="A3220" t="s">
        <v>98</v>
      </c>
      <c r="B3220" t="s">
        <v>99</v>
      </c>
      <c r="C3220" t="s">
        <v>88</v>
      </c>
      <c r="D3220" s="29">
        <v>45979</v>
      </c>
      <c r="E3220" s="161">
        <v>0</v>
      </c>
      <c r="F3220" s="161">
        <v>0</v>
      </c>
      <c r="G3220" s="161">
        <v>0</v>
      </c>
      <c r="H3220" s="161">
        <v>0</v>
      </c>
      <c r="L3220">
        <v>232.512269</v>
      </c>
      <c r="R3220">
        <v>638.34031500000003</v>
      </c>
      <c r="S3220">
        <v>638.34031500000003</v>
      </c>
      <c r="T3220" s="194">
        <v>638.34031500000003</v>
      </c>
      <c r="U3220" t="s">
        <v>193</v>
      </c>
      <c r="V3220">
        <v>45627.313437500001</v>
      </c>
    </row>
    <row r="3221" spans="1:22" x14ac:dyDescent="0.3">
      <c r="A3221" t="s">
        <v>98</v>
      </c>
      <c r="B3221" t="s">
        <v>99</v>
      </c>
      <c r="C3221" t="s">
        <v>93</v>
      </c>
      <c r="D3221" s="29">
        <v>45980</v>
      </c>
      <c r="E3221" s="161">
        <v>0</v>
      </c>
      <c r="F3221" s="161">
        <v>0</v>
      </c>
      <c r="G3221" s="161">
        <v>0</v>
      </c>
      <c r="H3221" s="161">
        <v>0</v>
      </c>
      <c r="L3221">
        <v>19.152000000000001</v>
      </c>
      <c r="R3221">
        <v>271.06463100000002</v>
      </c>
      <c r="S3221">
        <v>271.06463100000002</v>
      </c>
      <c r="T3221" s="194">
        <v>271.06463100000002</v>
      </c>
      <c r="U3221" t="s">
        <v>193</v>
      </c>
      <c r="V3221">
        <v>45627.313449074078</v>
      </c>
    </row>
    <row r="3222" spans="1:22" x14ac:dyDescent="0.3">
      <c r="A3222" t="s">
        <v>98</v>
      </c>
      <c r="B3222" t="s">
        <v>99</v>
      </c>
      <c r="C3222" t="s">
        <v>88</v>
      </c>
      <c r="D3222" s="29">
        <v>45980</v>
      </c>
      <c r="E3222" s="161">
        <v>0</v>
      </c>
      <c r="F3222" s="161">
        <v>0</v>
      </c>
      <c r="G3222" s="161">
        <v>0</v>
      </c>
      <c r="H3222" s="161">
        <v>0</v>
      </c>
      <c r="L3222">
        <v>232.512269</v>
      </c>
      <c r="R3222">
        <v>638.34031500000003</v>
      </c>
      <c r="S3222">
        <v>638.34031500000003</v>
      </c>
      <c r="T3222" s="194">
        <v>638.34031500000003</v>
      </c>
      <c r="U3222" t="s">
        <v>193</v>
      </c>
      <c r="V3222">
        <v>45627.313449074078</v>
      </c>
    </row>
    <row r="3223" spans="1:22" x14ac:dyDescent="0.3">
      <c r="A3223" t="s">
        <v>98</v>
      </c>
      <c r="B3223" t="s">
        <v>99</v>
      </c>
      <c r="C3223" t="s">
        <v>93</v>
      </c>
      <c r="D3223" s="29">
        <v>45981</v>
      </c>
      <c r="E3223" s="161">
        <v>0</v>
      </c>
      <c r="F3223" s="161">
        <v>0</v>
      </c>
      <c r="G3223" s="161">
        <v>0</v>
      </c>
      <c r="H3223" s="161">
        <v>0</v>
      </c>
      <c r="L3223">
        <v>19.152000000000001</v>
      </c>
      <c r="R3223">
        <v>271.06463100000002</v>
      </c>
      <c r="S3223">
        <v>271.06463100000002</v>
      </c>
      <c r="T3223" s="194">
        <v>271.06463100000002</v>
      </c>
      <c r="U3223" t="s">
        <v>193</v>
      </c>
      <c r="V3223">
        <v>45627.313449074078</v>
      </c>
    </row>
    <row r="3224" spans="1:22" x14ac:dyDescent="0.3">
      <c r="A3224" t="s">
        <v>98</v>
      </c>
      <c r="B3224" t="s">
        <v>99</v>
      </c>
      <c r="C3224" t="s">
        <v>88</v>
      </c>
      <c r="D3224" s="29">
        <v>45981</v>
      </c>
      <c r="E3224" s="161">
        <v>0</v>
      </c>
      <c r="F3224" s="161">
        <v>0</v>
      </c>
      <c r="G3224" s="161">
        <v>0</v>
      </c>
      <c r="H3224" s="161">
        <v>0</v>
      </c>
      <c r="L3224">
        <v>232.512269</v>
      </c>
      <c r="R3224">
        <v>638.34031500000003</v>
      </c>
      <c r="S3224">
        <v>638.34031500000003</v>
      </c>
      <c r="T3224" s="194">
        <v>638.34031500000003</v>
      </c>
      <c r="U3224" t="s">
        <v>193</v>
      </c>
      <c r="V3224">
        <v>45627.313460648147</v>
      </c>
    </row>
    <row r="3225" spans="1:22" x14ac:dyDescent="0.3">
      <c r="A3225" t="s">
        <v>98</v>
      </c>
      <c r="B3225" t="s">
        <v>99</v>
      </c>
      <c r="C3225" t="s">
        <v>93</v>
      </c>
      <c r="D3225" s="29">
        <v>45982</v>
      </c>
      <c r="E3225" s="161">
        <v>0</v>
      </c>
      <c r="F3225" s="161">
        <v>0</v>
      </c>
      <c r="G3225" s="161">
        <v>0</v>
      </c>
      <c r="H3225" s="161">
        <v>0</v>
      </c>
      <c r="L3225">
        <v>19.152000000000001</v>
      </c>
      <c r="R3225">
        <v>271.06463100000002</v>
      </c>
      <c r="S3225">
        <v>271.06463100000002</v>
      </c>
      <c r="T3225" s="194">
        <v>271.06463100000002</v>
      </c>
      <c r="U3225" t="s">
        <v>193</v>
      </c>
      <c r="V3225">
        <v>45627.313460648147</v>
      </c>
    </row>
    <row r="3226" spans="1:22" x14ac:dyDescent="0.3">
      <c r="A3226" t="s">
        <v>98</v>
      </c>
      <c r="B3226" t="s">
        <v>99</v>
      </c>
      <c r="C3226" t="s">
        <v>88</v>
      </c>
      <c r="D3226" s="29">
        <v>45982</v>
      </c>
      <c r="E3226" s="161">
        <v>0</v>
      </c>
      <c r="F3226" s="161">
        <v>0</v>
      </c>
      <c r="G3226" s="161">
        <v>0</v>
      </c>
      <c r="H3226" s="161">
        <v>0</v>
      </c>
      <c r="L3226">
        <v>232.512269</v>
      </c>
      <c r="R3226">
        <v>638.34031500000003</v>
      </c>
      <c r="S3226">
        <v>638.34031500000003</v>
      </c>
      <c r="T3226" s="194">
        <v>638.34031500000003</v>
      </c>
      <c r="U3226" t="s">
        <v>193</v>
      </c>
      <c r="V3226">
        <v>45627.313460648147</v>
      </c>
    </row>
    <row r="3227" spans="1:22" x14ac:dyDescent="0.3">
      <c r="A3227" t="s">
        <v>98</v>
      </c>
      <c r="B3227" t="s">
        <v>99</v>
      </c>
      <c r="C3227" t="s">
        <v>93</v>
      </c>
      <c r="D3227" s="29">
        <v>45983</v>
      </c>
      <c r="E3227" s="161">
        <v>0</v>
      </c>
      <c r="F3227" s="161">
        <v>0</v>
      </c>
      <c r="G3227" s="161">
        <v>0</v>
      </c>
      <c r="H3227" s="161">
        <v>0</v>
      </c>
      <c r="L3227">
        <v>19.152000000000001</v>
      </c>
      <c r="R3227">
        <v>271.06463100000002</v>
      </c>
      <c r="S3227">
        <v>271.06463100000002</v>
      </c>
      <c r="T3227" s="194">
        <v>271.06463100000002</v>
      </c>
      <c r="U3227" t="s">
        <v>193</v>
      </c>
      <c r="V3227">
        <v>45627.313460648147</v>
      </c>
    </row>
    <row r="3228" spans="1:22" x14ac:dyDescent="0.3">
      <c r="A3228" t="s">
        <v>98</v>
      </c>
      <c r="B3228" t="s">
        <v>99</v>
      </c>
      <c r="C3228" t="s">
        <v>88</v>
      </c>
      <c r="D3228" s="29">
        <v>45983</v>
      </c>
      <c r="E3228" s="161">
        <v>0</v>
      </c>
      <c r="F3228" s="161">
        <v>0</v>
      </c>
      <c r="G3228" s="161">
        <v>0</v>
      </c>
      <c r="H3228" s="161">
        <v>0</v>
      </c>
      <c r="L3228">
        <v>232.512269</v>
      </c>
      <c r="R3228">
        <v>638.34031500000003</v>
      </c>
      <c r="S3228">
        <v>638.34031500000003</v>
      </c>
      <c r="T3228" s="194">
        <v>638.34031500000003</v>
      </c>
      <c r="U3228" t="s">
        <v>193</v>
      </c>
      <c r="V3228">
        <v>45627.313460648147</v>
      </c>
    </row>
    <row r="3229" spans="1:22" x14ac:dyDescent="0.3">
      <c r="A3229" t="s">
        <v>98</v>
      </c>
      <c r="B3229" t="s">
        <v>99</v>
      </c>
      <c r="C3229" t="s">
        <v>93</v>
      </c>
      <c r="D3229" s="29">
        <v>45984</v>
      </c>
      <c r="E3229" s="161">
        <v>0</v>
      </c>
      <c r="F3229" s="161">
        <v>0</v>
      </c>
      <c r="G3229" s="161">
        <v>0</v>
      </c>
      <c r="H3229" s="161">
        <v>0</v>
      </c>
      <c r="L3229">
        <v>19.152000000000001</v>
      </c>
      <c r="R3229">
        <v>271.06463100000002</v>
      </c>
      <c r="S3229">
        <v>271.06463100000002</v>
      </c>
      <c r="T3229" s="194">
        <v>271.06463100000002</v>
      </c>
      <c r="U3229" t="s">
        <v>193</v>
      </c>
      <c r="V3229">
        <v>45627.313460648147</v>
      </c>
    </row>
    <row r="3230" spans="1:22" x14ac:dyDescent="0.3">
      <c r="A3230" t="s">
        <v>98</v>
      </c>
      <c r="B3230" t="s">
        <v>99</v>
      </c>
      <c r="C3230" t="s">
        <v>88</v>
      </c>
      <c r="D3230" s="29">
        <v>45984</v>
      </c>
      <c r="E3230" s="161">
        <v>0</v>
      </c>
      <c r="F3230" s="161">
        <v>0</v>
      </c>
      <c r="G3230" s="161">
        <v>0</v>
      </c>
      <c r="H3230" s="161">
        <v>0</v>
      </c>
      <c r="L3230">
        <v>232.512269</v>
      </c>
      <c r="R3230">
        <v>638.34031500000003</v>
      </c>
      <c r="S3230">
        <v>638.34031500000003</v>
      </c>
      <c r="T3230" s="194">
        <v>638.34031500000003</v>
      </c>
      <c r="U3230" t="s">
        <v>193</v>
      </c>
      <c r="V3230">
        <v>45627.313460648147</v>
      </c>
    </row>
    <row r="3231" spans="1:22" x14ac:dyDescent="0.3">
      <c r="A3231" t="s">
        <v>98</v>
      </c>
      <c r="B3231" t="s">
        <v>99</v>
      </c>
      <c r="C3231" t="s">
        <v>93</v>
      </c>
      <c r="D3231" s="29">
        <v>45985</v>
      </c>
      <c r="E3231" s="161">
        <v>0</v>
      </c>
      <c r="F3231" s="161">
        <v>0</v>
      </c>
      <c r="G3231" s="161">
        <v>0</v>
      </c>
      <c r="H3231" s="161">
        <v>0</v>
      </c>
      <c r="L3231">
        <v>19.152000000000001</v>
      </c>
      <c r="R3231">
        <v>271.06463100000002</v>
      </c>
      <c r="S3231">
        <v>271.06463100000002</v>
      </c>
      <c r="T3231" s="194">
        <v>271.06463100000002</v>
      </c>
      <c r="U3231" t="s">
        <v>193</v>
      </c>
      <c r="V3231">
        <v>45627.313460648147</v>
      </c>
    </row>
    <row r="3232" spans="1:22" x14ac:dyDescent="0.3">
      <c r="A3232" t="s">
        <v>98</v>
      </c>
      <c r="B3232" t="s">
        <v>99</v>
      </c>
      <c r="C3232" t="s">
        <v>88</v>
      </c>
      <c r="D3232" s="29">
        <v>45985</v>
      </c>
      <c r="E3232" s="161">
        <v>0</v>
      </c>
      <c r="F3232" s="161">
        <v>0</v>
      </c>
      <c r="G3232" s="161">
        <v>0</v>
      </c>
      <c r="H3232" s="161">
        <v>0</v>
      </c>
      <c r="L3232">
        <v>232.512269</v>
      </c>
      <c r="R3232">
        <v>638.34031500000003</v>
      </c>
      <c r="S3232">
        <v>638.34031500000003</v>
      </c>
      <c r="T3232" s="194">
        <v>638.34031500000003</v>
      </c>
      <c r="U3232" t="s">
        <v>193</v>
      </c>
      <c r="V3232">
        <v>45627.313460648147</v>
      </c>
    </row>
    <row r="3233" spans="1:22" x14ac:dyDescent="0.3">
      <c r="A3233" t="s">
        <v>98</v>
      </c>
      <c r="B3233" t="s">
        <v>99</v>
      </c>
      <c r="C3233" t="s">
        <v>93</v>
      </c>
      <c r="D3233" s="29">
        <v>45986</v>
      </c>
      <c r="E3233" s="161">
        <v>0</v>
      </c>
      <c r="F3233" s="161">
        <v>0</v>
      </c>
      <c r="G3233" s="161">
        <v>0</v>
      </c>
      <c r="H3233" s="161">
        <v>0</v>
      </c>
      <c r="L3233">
        <v>19.152000000000001</v>
      </c>
      <c r="R3233">
        <v>271.06463100000002</v>
      </c>
      <c r="S3233">
        <v>271.06463100000002</v>
      </c>
      <c r="T3233" s="194">
        <v>271.06463100000002</v>
      </c>
      <c r="U3233" t="s">
        <v>193</v>
      </c>
      <c r="V3233">
        <v>45627.313472222224</v>
      </c>
    </row>
    <row r="3234" spans="1:22" x14ac:dyDescent="0.3">
      <c r="A3234" t="s">
        <v>98</v>
      </c>
      <c r="B3234" t="s">
        <v>99</v>
      </c>
      <c r="C3234" t="s">
        <v>88</v>
      </c>
      <c r="D3234" s="29">
        <v>45986</v>
      </c>
      <c r="E3234" s="161">
        <v>0</v>
      </c>
      <c r="F3234" s="161">
        <v>0</v>
      </c>
      <c r="G3234" s="161">
        <v>0</v>
      </c>
      <c r="H3234" s="161">
        <v>0</v>
      </c>
      <c r="L3234">
        <v>232.512269</v>
      </c>
      <c r="R3234">
        <v>638.34031500000003</v>
      </c>
      <c r="S3234">
        <v>638.34031500000003</v>
      </c>
      <c r="T3234" s="194">
        <v>638.34031500000003</v>
      </c>
      <c r="U3234" t="s">
        <v>193</v>
      </c>
      <c r="V3234">
        <v>45627.313472222224</v>
      </c>
    </row>
    <row r="3235" spans="1:22" x14ac:dyDescent="0.3">
      <c r="A3235" t="s">
        <v>98</v>
      </c>
      <c r="B3235" t="s">
        <v>99</v>
      </c>
      <c r="C3235" t="s">
        <v>93</v>
      </c>
      <c r="D3235" s="29">
        <v>45987</v>
      </c>
      <c r="E3235" s="161">
        <v>0</v>
      </c>
      <c r="F3235" s="161">
        <v>0</v>
      </c>
      <c r="G3235" s="161">
        <v>0</v>
      </c>
      <c r="H3235" s="161">
        <v>0</v>
      </c>
      <c r="L3235">
        <v>19.152000000000001</v>
      </c>
      <c r="R3235">
        <v>271.06463100000002</v>
      </c>
      <c r="S3235">
        <v>271.06463100000002</v>
      </c>
      <c r="T3235" s="194">
        <v>271.06463100000002</v>
      </c>
      <c r="U3235" t="s">
        <v>193</v>
      </c>
      <c r="V3235">
        <v>45627.313472222224</v>
      </c>
    </row>
    <row r="3236" spans="1:22" x14ac:dyDescent="0.3">
      <c r="A3236" t="s">
        <v>98</v>
      </c>
      <c r="B3236" t="s">
        <v>99</v>
      </c>
      <c r="C3236" t="s">
        <v>88</v>
      </c>
      <c r="D3236" s="29">
        <v>45987</v>
      </c>
      <c r="E3236" s="161">
        <v>0</v>
      </c>
      <c r="F3236" s="161">
        <v>0</v>
      </c>
      <c r="G3236" s="161">
        <v>0</v>
      </c>
      <c r="H3236" s="161">
        <v>0</v>
      </c>
      <c r="L3236">
        <v>232.512269</v>
      </c>
      <c r="R3236">
        <v>638.34031500000003</v>
      </c>
      <c r="S3236">
        <v>638.34031500000003</v>
      </c>
      <c r="T3236" s="194">
        <v>638.34031500000003</v>
      </c>
      <c r="U3236" t="s">
        <v>193</v>
      </c>
      <c r="V3236">
        <v>45627.313472222224</v>
      </c>
    </row>
    <row r="3237" spans="1:22" x14ac:dyDescent="0.3">
      <c r="A3237" t="s">
        <v>98</v>
      </c>
      <c r="B3237" t="s">
        <v>99</v>
      </c>
      <c r="C3237" t="s">
        <v>93</v>
      </c>
      <c r="D3237" s="29">
        <v>45988</v>
      </c>
      <c r="E3237" s="161">
        <v>0</v>
      </c>
      <c r="F3237" s="161">
        <v>0</v>
      </c>
      <c r="G3237" s="161">
        <v>0</v>
      </c>
      <c r="H3237" s="161">
        <v>0</v>
      </c>
      <c r="L3237">
        <v>19.152000000000001</v>
      </c>
      <c r="R3237">
        <v>271.06463100000002</v>
      </c>
      <c r="S3237">
        <v>271.06463100000002</v>
      </c>
      <c r="T3237" s="194">
        <v>271.06463100000002</v>
      </c>
      <c r="U3237" t="s">
        <v>193</v>
      </c>
      <c r="V3237">
        <v>45627.313483796293</v>
      </c>
    </row>
    <row r="3238" spans="1:22" x14ac:dyDescent="0.3">
      <c r="A3238" t="s">
        <v>98</v>
      </c>
      <c r="B3238" t="s">
        <v>99</v>
      </c>
      <c r="C3238" t="s">
        <v>88</v>
      </c>
      <c r="D3238" s="29">
        <v>45988</v>
      </c>
      <c r="E3238" s="161">
        <v>0</v>
      </c>
      <c r="F3238" s="161">
        <v>0</v>
      </c>
      <c r="G3238" s="161">
        <v>0</v>
      </c>
      <c r="H3238" s="161">
        <v>0</v>
      </c>
      <c r="L3238">
        <v>232.512269</v>
      </c>
      <c r="R3238">
        <v>638.34031500000003</v>
      </c>
      <c r="S3238">
        <v>638.34031500000003</v>
      </c>
      <c r="T3238" s="194">
        <v>638.34031500000003</v>
      </c>
      <c r="U3238" t="s">
        <v>193</v>
      </c>
      <c r="V3238">
        <v>45627.313483796293</v>
      </c>
    </row>
    <row r="3239" spans="1:22" x14ac:dyDescent="0.3">
      <c r="A3239" t="s">
        <v>98</v>
      </c>
      <c r="B3239" t="s">
        <v>99</v>
      </c>
      <c r="C3239" t="s">
        <v>93</v>
      </c>
      <c r="D3239" s="29">
        <v>45989</v>
      </c>
      <c r="E3239" s="161">
        <v>0</v>
      </c>
      <c r="F3239" s="161">
        <v>0</v>
      </c>
      <c r="G3239" s="161">
        <v>0</v>
      </c>
      <c r="H3239" s="161">
        <v>0</v>
      </c>
      <c r="L3239">
        <v>19.152000000000001</v>
      </c>
      <c r="R3239">
        <v>271.06463100000002</v>
      </c>
      <c r="S3239">
        <v>271.06463100000002</v>
      </c>
      <c r="T3239" s="194">
        <v>271.06463100000002</v>
      </c>
      <c r="U3239" t="s">
        <v>193</v>
      </c>
      <c r="V3239">
        <v>45627.313483796293</v>
      </c>
    </row>
    <row r="3240" spans="1:22" x14ac:dyDescent="0.3">
      <c r="A3240" t="s">
        <v>98</v>
      </c>
      <c r="B3240" t="s">
        <v>99</v>
      </c>
      <c r="C3240" t="s">
        <v>88</v>
      </c>
      <c r="D3240" s="29">
        <v>45989</v>
      </c>
      <c r="E3240" s="161">
        <v>0</v>
      </c>
      <c r="F3240" s="161">
        <v>0</v>
      </c>
      <c r="G3240" s="161">
        <v>0</v>
      </c>
      <c r="H3240" s="161">
        <v>0</v>
      </c>
      <c r="L3240">
        <v>232.512269</v>
      </c>
      <c r="R3240">
        <v>638.34031500000003</v>
      </c>
      <c r="S3240">
        <v>638.34031500000003</v>
      </c>
      <c r="T3240" s="194">
        <v>638.34031500000003</v>
      </c>
      <c r="U3240" t="s">
        <v>193</v>
      </c>
      <c r="V3240">
        <v>45627.313483796293</v>
      </c>
    </row>
    <row r="3241" spans="1:22" x14ac:dyDescent="0.3">
      <c r="A3241" t="s">
        <v>98</v>
      </c>
      <c r="B3241" t="s">
        <v>99</v>
      </c>
      <c r="C3241" t="s">
        <v>93</v>
      </c>
      <c r="D3241" s="29">
        <v>45990</v>
      </c>
      <c r="E3241" s="161">
        <v>0</v>
      </c>
      <c r="F3241" s="161">
        <v>0</v>
      </c>
      <c r="G3241" s="161">
        <v>0</v>
      </c>
      <c r="H3241" s="161">
        <v>0</v>
      </c>
      <c r="L3241">
        <v>19.152000000000001</v>
      </c>
      <c r="R3241">
        <v>271.06463100000002</v>
      </c>
      <c r="S3241">
        <v>271.06463100000002</v>
      </c>
      <c r="T3241" s="194">
        <v>271.06463100000002</v>
      </c>
      <c r="U3241" t="s">
        <v>193</v>
      </c>
      <c r="V3241">
        <v>45627.313483796293</v>
      </c>
    </row>
    <row r="3242" spans="1:22" x14ac:dyDescent="0.3">
      <c r="A3242" t="s">
        <v>98</v>
      </c>
      <c r="B3242" t="s">
        <v>99</v>
      </c>
      <c r="C3242" t="s">
        <v>88</v>
      </c>
      <c r="D3242" s="29">
        <v>45990</v>
      </c>
      <c r="E3242" s="161">
        <v>0</v>
      </c>
      <c r="F3242" s="161">
        <v>0</v>
      </c>
      <c r="G3242" s="161">
        <v>0</v>
      </c>
      <c r="H3242" s="161">
        <v>0</v>
      </c>
      <c r="L3242">
        <v>232.512269</v>
      </c>
      <c r="R3242">
        <v>638.34031500000003</v>
      </c>
      <c r="S3242">
        <v>638.34031500000003</v>
      </c>
      <c r="T3242" s="194">
        <v>638.34031500000003</v>
      </c>
      <c r="U3242" t="s">
        <v>193</v>
      </c>
      <c r="V3242">
        <v>45627.31349537037</v>
      </c>
    </row>
    <row r="3243" spans="1:22" x14ac:dyDescent="0.3">
      <c r="A3243" t="s">
        <v>98</v>
      </c>
      <c r="B3243" t="s">
        <v>99</v>
      </c>
      <c r="C3243" t="s">
        <v>93</v>
      </c>
      <c r="D3243" s="29">
        <v>45991</v>
      </c>
      <c r="E3243" s="161">
        <v>0</v>
      </c>
      <c r="F3243" s="161">
        <v>0</v>
      </c>
      <c r="G3243" s="161">
        <v>0</v>
      </c>
      <c r="H3243" s="161">
        <v>0</v>
      </c>
      <c r="L3243">
        <v>19.152000000000001</v>
      </c>
      <c r="R3243">
        <v>271.06463100000002</v>
      </c>
      <c r="S3243">
        <v>271.06463100000002</v>
      </c>
      <c r="T3243" s="194">
        <v>271.06463100000002</v>
      </c>
      <c r="U3243" t="s">
        <v>193</v>
      </c>
      <c r="V3243">
        <v>45627.31349537037</v>
      </c>
    </row>
    <row r="3244" spans="1:22" x14ac:dyDescent="0.3">
      <c r="A3244" t="s">
        <v>98</v>
      </c>
      <c r="B3244" t="s">
        <v>99</v>
      </c>
      <c r="C3244" t="s">
        <v>88</v>
      </c>
      <c r="D3244" s="29">
        <v>45991</v>
      </c>
      <c r="E3244" s="161">
        <v>0</v>
      </c>
      <c r="F3244" s="161">
        <v>0</v>
      </c>
      <c r="G3244" s="161">
        <v>0</v>
      </c>
      <c r="H3244" s="161">
        <v>0</v>
      </c>
      <c r="L3244">
        <v>232.512269</v>
      </c>
      <c r="R3244">
        <v>638.34031500000003</v>
      </c>
      <c r="S3244">
        <v>638.34031500000003</v>
      </c>
      <c r="T3244" s="194">
        <v>638.34031500000003</v>
      </c>
      <c r="U3244" t="s">
        <v>193</v>
      </c>
      <c r="V3244">
        <v>45627.31349537037</v>
      </c>
    </row>
    <row r="3245" spans="1:22" x14ac:dyDescent="0.3">
      <c r="A3245" t="s">
        <v>98</v>
      </c>
      <c r="B3245" t="s">
        <v>99</v>
      </c>
      <c r="C3245" t="s">
        <v>93</v>
      </c>
      <c r="D3245" s="29">
        <v>45992</v>
      </c>
      <c r="E3245" s="161">
        <v>0</v>
      </c>
      <c r="F3245" s="161">
        <v>0</v>
      </c>
      <c r="G3245" s="161">
        <v>0</v>
      </c>
      <c r="H3245" s="161">
        <v>0</v>
      </c>
      <c r="L3245">
        <v>19.152000000000001</v>
      </c>
      <c r="R3245">
        <v>271.06463100000002</v>
      </c>
      <c r="S3245">
        <v>271.06463100000002</v>
      </c>
      <c r="T3245" s="194">
        <v>271.06463100000002</v>
      </c>
      <c r="U3245" t="s">
        <v>193</v>
      </c>
      <c r="V3245">
        <v>45658.313356481478</v>
      </c>
    </row>
    <row r="3246" spans="1:22" x14ac:dyDescent="0.3">
      <c r="A3246" t="s">
        <v>98</v>
      </c>
      <c r="B3246" t="s">
        <v>99</v>
      </c>
      <c r="C3246" t="s">
        <v>88</v>
      </c>
      <c r="D3246" s="29">
        <v>45992</v>
      </c>
      <c r="E3246" s="161">
        <v>0</v>
      </c>
      <c r="F3246" s="161">
        <v>0</v>
      </c>
      <c r="G3246" s="161">
        <v>0</v>
      </c>
      <c r="H3246" s="161">
        <v>0</v>
      </c>
      <c r="L3246">
        <v>226.388192</v>
      </c>
      <c r="R3246">
        <v>638.34031500000003</v>
      </c>
      <c r="S3246">
        <v>638.34031500000003</v>
      </c>
      <c r="T3246" s="194">
        <v>638.34031500000003</v>
      </c>
      <c r="U3246" t="s">
        <v>193</v>
      </c>
      <c r="V3246">
        <v>45658.313356481478</v>
      </c>
    </row>
    <row r="3247" spans="1:22" x14ac:dyDescent="0.3">
      <c r="A3247" t="s">
        <v>98</v>
      </c>
      <c r="B3247" t="s">
        <v>99</v>
      </c>
      <c r="C3247" t="s">
        <v>93</v>
      </c>
      <c r="D3247" s="29">
        <v>45993</v>
      </c>
      <c r="E3247" s="161">
        <v>0</v>
      </c>
      <c r="F3247" s="161">
        <v>0</v>
      </c>
      <c r="G3247" s="161">
        <v>0</v>
      </c>
      <c r="H3247" s="161">
        <v>0</v>
      </c>
      <c r="L3247">
        <v>19.152000000000001</v>
      </c>
      <c r="R3247">
        <v>271.06463100000002</v>
      </c>
      <c r="S3247">
        <v>271.06463100000002</v>
      </c>
      <c r="T3247" s="194">
        <v>271.06463100000002</v>
      </c>
      <c r="U3247" t="s">
        <v>193</v>
      </c>
      <c r="V3247">
        <v>45658.312939814816</v>
      </c>
    </row>
    <row r="3248" spans="1:22" x14ac:dyDescent="0.3">
      <c r="A3248" t="s">
        <v>98</v>
      </c>
      <c r="B3248" t="s">
        <v>99</v>
      </c>
      <c r="C3248" t="s">
        <v>88</v>
      </c>
      <c r="D3248" s="29">
        <v>45993</v>
      </c>
      <c r="E3248" s="161">
        <v>0</v>
      </c>
      <c r="F3248" s="161">
        <v>0</v>
      </c>
      <c r="G3248" s="161">
        <v>0</v>
      </c>
      <c r="H3248" s="161">
        <v>0</v>
      </c>
      <c r="L3248">
        <v>226.388192</v>
      </c>
      <c r="R3248">
        <v>638.34031500000003</v>
      </c>
      <c r="S3248">
        <v>638.34031500000003</v>
      </c>
      <c r="T3248" s="194">
        <v>638.34031500000003</v>
      </c>
      <c r="U3248" t="s">
        <v>193</v>
      </c>
      <c r="V3248">
        <v>45658.31318287037</v>
      </c>
    </row>
    <row r="3249" spans="1:22" x14ac:dyDescent="0.3">
      <c r="A3249" t="s">
        <v>98</v>
      </c>
      <c r="B3249" t="s">
        <v>99</v>
      </c>
      <c r="C3249" t="s">
        <v>93</v>
      </c>
      <c r="D3249" s="29">
        <v>45994</v>
      </c>
      <c r="E3249" s="161">
        <v>0</v>
      </c>
      <c r="F3249" s="161">
        <v>0</v>
      </c>
      <c r="G3249" s="161">
        <v>0</v>
      </c>
      <c r="H3249" s="161">
        <v>0</v>
      </c>
      <c r="L3249">
        <v>19.152000000000001</v>
      </c>
      <c r="R3249">
        <v>271.06463100000002</v>
      </c>
      <c r="S3249">
        <v>271.06463100000002</v>
      </c>
      <c r="T3249" s="194">
        <v>271.06463100000002</v>
      </c>
      <c r="U3249" t="s">
        <v>193</v>
      </c>
      <c r="V3249">
        <v>45658.313356481478</v>
      </c>
    </row>
    <row r="3250" spans="1:22" x14ac:dyDescent="0.3">
      <c r="A3250" t="s">
        <v>98</v>
      </c>
      <c r="B3250" t="s">
        <v>99</v>
      </c>
      <c r="C3250" t="s">
        <v>88</v>
      </c>
      <c r="D3250" s="29">
        <v>45994</v>
      </c>
      <c r="E3250" s="161">
        <v>0</v>
      </c>
      <c r="F3250" s="161">
        <v>0</v>
      </c>
      <c r="G3250" s="161">
        <v>0</v>
      </c>
      <c r="H3250" s="161">
        <v>0</v>
      </c>
      <c r="L3250">
        <v>226.388192</v>
      </c>
      <c r="R3250">
        <v>638.34031500000003</v>
      </c>
      <c r="S3250">
        <v>638.34031500000003</v>
      </c>
      <c r="T3250" s="194">
        <v>638.34031500000003</v>
      </c>
      <c r="U3250" t="s">
        <v>193</v>
      </c>
      <c r="V3250">
        <v>45658.313125000001</v>
      </c>
    </row>
    <row r="3251" spans="1:22" x14ac:dyDescent="0.3">
      <c r="A3251" t="s">
        <v>98</v>
      </c>
      <c r="B3251" t="s">
        <v>99</v>
      </c>
      <c r="C3251" t="s">
        <v>93</v>
      </c>
      <c r="D3251" s="29">
        <v>45995</v>
      </c>
      <c r="E3251" s="161">
        <v>0</v>
      </c>
      <c r="F3251" s="161">
        <v>0</v>
      </c>
      <c r="G3251" s="161">
        <v>0</v>
      </c>
      <c r="H3251" s="161">
        <v>0</v>
      </c>
      <c r="L3251">
        <v>19.152000000000001</v>
      </c>
      <c r="R3251">
        <v>271.06463100000002</v>
      </c>
      <c r="S3251">
        <v>271.06463100000002</v>
      </c>
      <c r="T3251" s="194">
        <v>271.06463100000002</v>
      </c>
      <c r="U3251" t="s">
        <v>193</v>
      </c>
      <c r="V3251">
        <v>45658.313356481478</v>
      </c>
    </row>
    <row r="3252" spans="1:22" x14ac:dyDescent="0.3">
      <c r="A3252" t="s">
        <v>98</v>
      </c>
      <c r="B3252" t="s">
        <v>99</v>
      </c>
      <c r="C3252" t="s">
        <v>88</v>
      </c>
      <c r="D3252" s="29">
        <v>45995</v>
      </c>
      <c r="E3252" s="161">
        <v>0</v>
      </c>
      <c r="F3252" s="161">
        <v>0</v>
      </c>
      <c r="G3252" s="161">
        <v>0</v>
      </c>
      <c r="H3252" s="161">
        <v>0</v>
      </c>
      <c r="L3252">
        <v>226.388192</v>
      </c>
      <c r="R3252">
        <v>638.34031500000003</v>
      </c>
      <c r="S3252">
        <v>638.34031500000003</v>
      </c>
      <c r="T3252" s="194">
        <v>638.34031500000003</v>
      </c>
      <c r="U3252" t="s">
        <v>193</v>
      </c>
      <c r="V3252">
        <v>45658.313368055555</v>
      </c>
    </row>
    <row r="3253" spans="1:22" x14ac:dyDescent="0.3">
      <c r="A3253" t="s">
        <v>98</v>
      </c>
      <c r="B3253" t="s">
        <v>99</v>
      </c>
      <c r="C3253" t="s">
        <v>93</v>
      </c>
      <c r="D3253" s="29">
        <v>45996</v>
      </c>
      <c r="E3253" s="161">
        <v>0</v>
      </c>
      <c r="F3253" s="161">
        <v>0</v>
      </c>
      <c r="G3253" s="161">
        <v>0</v>
      </c>
      <c r="H3253" s="161">
        <v>0</v>
      </c>
      <c r="L3253">
        <v>19.152000000000001</v>
      </c>
      <c r="R3253">
        <v>271.06463100000002</v>
      </c>
      <c r="S3253">
        <v>271.06463100000002</v>
      </c>
      <c r="T3253" s="194">
        <v>271.06463100000002</v>
      </c>
      <c r="U3253" t="s">
        <v>193</v>
      </c>
      <c r="V3253">
        <v>45658.313368055555</v>
      </c>
    </row>
    <row r="3254" spans="1:22" x14ac:dyDescent="0.3">
      <c r="A3254" t="s">
        <v>98</v>
      </c>
      <c r="B3254" t="s">
        <v>99</v>
      </c>
      <c r="C3254" t="s">
        <v>88</v>
      </c>
      <c r="D3254" s="29">
        <v>45996</v>
      </c>
      <c r="E3254" s="161">
        <v>0</v>
      </c>
      <c r="F3254" s="161">
        <v>0</v>
      </c>
      <c r="G3254" s="161">
        <v>0</v>
      </c>
      <c r="H3254" s="161">
        <v>0</v>
      </c>
      <c r="L3254">
        <v>226.388192</v>
      </c>
      <c r="R3254">
        <v>638.34031500000003</v>
      </c>
      <c r="S3254">
        <v>638.34031500000003</v>
      </c>
      <c r="T3254" s="194">
        <v>638.34031500000003</v>
      </c>
      <c r="U3254" t="s">
        <v>193</v>
      </c>
      <c r="V3254">
        <v>45658.313356481478</v>
      </c>
    </row>
    <row r="3255" spans="1:22" x14ac:dyDescent="0.3">
      <c r="A3255" t="s">
        <v>98</v>
      </c>
      <c r="B3255" t="s">
        <v>99</v>
      </c>
      <c r="C3255" t="s">
        <v>93</v>
      </c>
      <c r="D3255" s="29">
        <v>45997</v>
      </c>
      <c r="E3255" s="161">
        <v>0</v>
      </c>
      <c r="F3255" s="161">
        <v>0</v>
      </c>
      <c r="G3255" s="161">
        <v>0</v>
      </c>
      <c r="H3255" s="161">
        <v>0</v>
      </c>
      <c r="L3255">
        <v>19.152000000000001</v>
      </c>
      <c r="R3255">
        <v>271.06463100000002</v>
      </c>
      <c r="S3255">
        <v>271.06463100000002</v>
      </c>
      <c r="T3255" s="194">
        <v>271.06463100000002</v>
      </c>
      <c r="U3255" t="s">
        <v>193</v>
      </c>
      <c r="V3255">
        <v>45658.313368055555</v>
      </c>
    </row>
    <row r="3256" spans="1:22" x14ac:dyDescent="0.3">
      <c r="A3256" t="s">
        <v>98</v>
      </c>
      <c r="B3256" t="s">
        <v>99</v>
      </c>
      <c r="C3256" t="s">
        <v>88</v>
      </c>
      <c r="D3256" s="29">
        <v>45997</v>
      </c>
      <c r="E3256" s="161">
        <v>0</v>
      </c>
      <c r="F3256" s="161">
        <v>0</v>
      </c>
      <c r="G3256" s="161">
        <v>0</v>
      </c>
      <c r="H3256" s="161">
        <v>0</v>
      </c>
      <c r="L3256">
        <v>226.388192</v>
      </c>
      <c r="R3256">
        <v>638.34031500000003</v>
      </c>
      <c r="S3256">
        <v>638.34031500000003</v>
      </c>
      <c r="T3256" s="194">
        <v>638.34031500000003</v>
      </c>
      <c r="U3256" t="s">
        <v>193</v>
      </c>
      <c r="V3256">
        <v>45658.313356481478</v>
      </c>
    </row>
    <row r="3257" spans="1:22" x14ac:dyDescent="0.3">
      <c r="A3257" t="s">
        <v>98</v>
      </c>
      <c r="B3257" t="s">
        <v>99</v>
      </c>
      <c r="C3257" t="s">
        <v>93</v>
      </c>
      <c r="D3257" s="29">
        <v>45998</v>
      </c>
      <c r="E3257" s="161">
        <v>0</v>
      </c>
      <c r="F3257" s="161">
        <v>0</v>
      </c>
      <c r="G3257" s="161">
        <v>0</v>
      </c>
      <c r="H3257" s="161">
        <v>0</v>
      </c>
      <c r="L3257">
        <v>19.152000000000001</v>
      </c>
      <c r="R3257">
        <v>271.06463100000002</v>
      </c>
      <c r="S3257">
        <v>271.06463100000002</v>
      </c>
      <c r="T3257" s="194">
        <v>271.06463100000002</v>
      </c>
      <c r="U3257" t="s">
        <v>193</v>
      </c>
      <c r="V3257">
        <v>45658.313368055555</v>
      </c>
    </row>
    <row r="3258" spans="1:22" x14ac:dyDescent="0.3">
      <c r="A3258" t="s">
        <v>98</v>
      </c>
      <c r="B3258" t="s">
        <v>99</v>
      </c>
      <c r="C3258" t="s">
        <v>88</v>
      </c>
      <c r="D3258" s="29">
        <v>45998</v>
      </c>
      <c r="E3258" s="161">
        <v>0</v>
      </c>
      <c r="F3258" s="161">
        <v>0</v>
      </c>
      <c r="G3258" s="161">
        <v>0</v>
      </c>
      <c r="H3258" s="161">
        <v>0</v>
      </c>
      <c r="L3258">
        <v>226.388192</v>
      </c>
      <c r="R3258">
        <v>638.34031500000003</v>
      </c>
      <c r="S3258">
        <v>638.34031500000003</v>
      </c>
      <c r="T3258" s="194">
        <v>638.34031500000003</v>
      </c>
      <c r="U3258" t="s">
        <v>193</v>
      </c>
      <c r="V3258">
        <v>45658.313368055555</v>
      </c>
    </row>
    <row r="3259" spans="1:22" x14ac:dyDescent="0.3">
      <c r="A3259" t="s">
        <v>98</v>
      </c>
      <c r="B3259" t="s">
        <v>99</v>
      </c>
      <c r="C3259" t="s">
        <v>93</v>
      </c>
      <c r="D3259" s="29">
        <v>45999</v>
      </c>
      <c r="E3259" s="161">
        <v>0</v>
      </c>
      <c r="F3259" s="161">
        <v>0</v>
      </c>
      <c r="G3259" s="161">
        <v>0</v>
      </c>
      <c r="H3259" s="161">
        <v>0</v>
      </c>
      <c r="L3259">
        <v>19.152000000000001</v>
      </c>
      <c r="R3259">
        <v>271.06463100000002</v>
      </c>
      <c r="S3259">
        <v>271.06463100000002</v>
      </c>
      <c r="T3259" s="194">
        <v>271.06463100000002</v>
      </c>
      <c r="U3259" t="s">
        <v>193</v>
      </c>
      <c r="V3259">
        <v>45658.313368055555</v>
      </c>
    </row>
    <row r="3260" spans="1:22" x14ac:dyDescent="0.3">
      <c r="A3260" t="s">
        <v>98</v>
      </c>
      <c r="B3260" t="s">
        <v>99</v>
      </c>
      <c r="C3260" t="s">
        <v>88</v>
      </c>
      <c r="D3260" s="29">
        <v>45999</v>
      </c>
      <c r="E3260" s="161">
        <v>0</v>
      </c>
      <c r="F3260" s="161">
        <v>0</v>
      </c>
      <c r="G3260" s="161">
        <v>0</v>
      </c>
      <c r="H3260" s="161">
        <v>0</v>
      </c>
      <c r="L3260">
        <v>226.388192</v>
      </c>
      <c r="R3260">
        <v>638.34031500000003</v>
      </c>
      <c r="S3260">
        <v>638.34031500000003</v>
      </c>
      <c r="T3260" s="194">
        <v>638.34031500000003</v>
      </c>
      <c r="U3260" t="s">
        <v>193</v>
      </c>
      <c r="V3260">
        <v>45658.313391203701</v>
      </c>
    </row>
    <row r="3261" spans="1:22" x14ac:dyDescent="0.3">
      <c r="A3261" t="s">
        <v>98</v>
      </c>
      <c r="B3261" t="s">
        <v>99</v>
      </c>
      <c r="C3261" t="s">
        <v>93</v>
      </c>
      <c r="D3261" s="29">
        <v>46000</v>
      </c>
      <c r="E3261" s="161">
        <v>0</v>
      </c>
      <c r="F3261" s="161">
        <v>0</v>
      </c>
      <c r="G3261" s="161">
        <v>0</v>
      </c>
      <c r="H3261" s="161">
        <v>0</v>
      </c>
      <c r="L3261">
        <v>19.152000000000001</v>
      </c>
      <c r="R3261">
        <v>271.06463100000002</v>
      </c>
      <c r="S3261">
        <v>271.06463100000002</v>
      </c>
      <c r="T3261" s="194">
        <v>271.06463100000002</v>
      </c>
      <c r="U3261" t="s">
        <v>193</v>
      </c>
      <c r="V3261">
        <v>45658.313379629632</v>
      </c>
    </row>
    <row r="3262" spans="1:22" x14ac:dyDescent="0.3">
      <c r="A3262" t="s">
        <v>98</v>
      </c>
      <c r="B3262" t="s">
        <v>99</v>
      </c>
      <c r="C3262" t="s">
        <v>88</v>
      </c>
      <c r="D3262" s="29">
        <v>46000</v>
      </c>
      <c r="E3262" s="161">
        <v>0</v>
      </c>
      <c r="F3262" s="161">
        <v>0</v>
      </c>
      <c r="G3262" s="161">
        <v>0</v>
      </c>
      <c r="H3262" s="161">
        <v>0</v>
      </c>
      <c r="L3262">
        <v>226.388192</v>
      </c>
      <c r="R3262">
        <v>638.34031500000003</v>
      </c>
      <c r="S3262">
        <v>638.34031500000003</v>
      </c>
      <c r="T3262" s="194">
        <v>638.34031500000003</v>
      </c>
      <c r="U3262" t="s">
        <v>193</v>
      </c>
      <c r="V3262">
        <v>45658.313379629632</v>
      </c>
    </row>
    <row r="3263" spans="1:22" x14ac:dyDescent="0.3">
      <c r="A3263" t="s">
        <v>98</v>
      </c>
      <c r="B3263" t="s">
        <v>99</v>
      </c>
      <c r="C3263" t="s">
        <v>93</v>
      </c>
      <c r="D3263" s="29">
        <v>46001</v>
      </c>
      <c r="E3263" s="161">
        <v>0</v>
      </c>
      <c r="F3263" s="161">
        <v>0</v>
      </c>
      <c r="G3263" s="161">
        <v>0</v>
      </c>
      <c r="H3263" s="161">
        <v>0</v>
      </c>
      <c r="L3263">
        <v>19.152000000000001</v>
      </c>
      <c r="R3263">
        <v>271.06463100000002</v>
      </c>
      <c r="S3263">
        <v>271.06463100000002</v>
      </c>
      <c r="T3263" s="194">
        <v>271.06463100000002</v>
      </c>
      <c r="U3263" t="s">
        <v>193</v>
      </c>
      <c r="V3263">
        <v>45658.313379629632</v>
      </c>
    </row>
    <row r="3264" spans="1:22" x14ac:dyDescent="0.3">
      <c r="A3264" t="s">
        <v>98</v>
      </c>
      <c r="B3264" t="s">
        <v>99</v>
      </c>
      <c r="C3264" t="s">
        <v>88</v>
      </c>
      <c r="D3264" s="29">
        <v>46001</v>
      </c>
      <c r="E3264" s="161">
        <v>0</v>
      </c>
      <c r="F3264" s="161">
        <v>0</v>
      </c>
      <c r="G3264" s="161">
        <v>0</v>
      </c>
      <c r="H3264" s="161">
        <v>0</v>
      </c>
      <c r="L3264">
        <v>226.388192</v>
      </c>
      <c r="R3264">
        <v>638.34031500000003</v>
      </c>
      <c r="S3264">
        <v>638.34031500000003</v>
      </c>
      <c r="T3264" s="194">
        <v>638.34031500000003</v>
      </c>
      <c r="U3264" t="s">
        <v>193</v>
      </c>
      <c r="V3264">
        <v>45658.313379629632</v>
      </c>
    </row>
    <row r="3265" spans="1:22" x14ac:dyDescent="0.3">
      <c r="A3265" t="s">
        <v>98</v>
      </c>
      <c r="B3265" t="s">
        <v>99</v>
      </c>
      <c r="C3265" t="s">
        <v>93</v>
      </c>
      <c r="D3265" s="29">
        <v>46002</v>
      </c>
      <c r="E3265" s="161">
        <v>0</v>
      </c>
      <c r="F3265" s="161">
        <v>0</v>
      </c>
      <c r="G3265" s="161">
        <v>0</v>
      </c>
      <c r="H3265" s="161">
        <v>0</v>
      </c>
      <c r="L3265">
        <v>19.152000000000001</v>
      </c>
      <c r="R3265">
        <v>271.06463100000002</v>
      </c>
      <c r="S3265">
        <v>271.06463100000002</v>
      </c>
      <c r="T3265" s="194">
        <v>271.06463100000002</v>
      </c>
      <c r="U3265" t="s">
        <v>193</v>
      </c>
      <c r="V3265">
        <v>45658.313391203701</v>
      </c>
    </row>
    <row r="3266" spans="1:22" x14ac:dyDescent="0.3">
      <c r="A3266" t="s">
        <v>98</v>
      </c>
      <c r="B3266" t="s">
        <v>99</v>
      </c>
      <c r="C3266" t="s">
        <v>88</v>
      </c>
      <c r="D3266" s="29">
        <v>46002</v>
      </c>
      <c r="E3266" s="161">
        <v>0</v>
      </c>
      <c r="F3266" s="161">
        <v>0</v>
      </c>
      <c r="G3266" s="161">
        <v>0</v>
      </c>
      <c r="H3266" s="161">
        <v>0</v>
      </c>
      <c r="L3266">
        <v>226.388192</v>
      </c>
      <c r="R3266">
        <v>638.34031500000003</v>
      </c>
      <c r="S3266">
        <v>638.34031500000003</v>
      </c>
      <c r="T3266" s="194">
        <v>638.34031500000003</v>
      </c>
      <c r="U3266" t="s">
        <v>193</v>
      </c>
      <c r="V3266">
        <v>45658.313379629632</v>
      </c>
    </row>
    <row r="3267" spans="1:22" x14ac:dyDescent="0.3">
      <c r="A3267" t="s">
        <v>98</v>
      </c>
      <c r="B3267" t="s">
        <v>99</v>
      </c>
      <c r="C3267" t="s">
        <v>93</v>
      </c>
      <c r="D3267" s="29">
        <v>46003</v>
      </c>
      <c r="E3267" s="161">
        <v>0</v>
      </c>
      <c r="F3267" s="161">
        <v>0</v>
      </c>
      <c r="G3267" s="161">
        <v>0</v>
      </c>
      <c r="H3267" s="161">
        <v>0</v>
      </c>
      <c r="L3267">
        <v>19.152000000000001</v>
      </c>
      <c r="R3267">
        <v>271.06463100000002</v>
      </c>
      <c r="S3267">
        <v>271.06463100000002</v>
      </c>
      <c r="T3267" s="194">
        <v>271.06463100000002</v>
      </c>
      <c r="U3267" t="s">
        <v>193</v>
      </c>
      <c r="V3267">
        <v>45658.313402777778</v>
      </c>
    </row>
    <row r="3268" spans="1:22" x14ac:dyDescent="0.3">
      <c r="A3268" t="s">
        <v>98</v>
      </c>
      <c r="B3268" t="s">
        <v>99</v>
      </c>
      <c r="C3268" t="s">
        <v>88</v>
      </c>
      <c r="D3268" s="29">
        <v>46003</v>
      </c>
      <c r="E3268" s="161">
        <v>0</v>
      </c>
      <c r="F3268" s="161">
        <v>0</v>
      </c>
      <c r="G3268" s="161">
        <v>0</v>
      </c>
      <c r="H3268" s="161">
        <v>0</v>
      </c>
      <c r="L3268">
        <v>226.388192</v>
      </c>
      <c r="R3268">
        <v>638.34031500000003</v>
      </c>
      <c r="S3268">
        <v>638.34031500000003</v>
      </c>
      <c r="T3268" s="194">
        <v>638.34031500000003</v>
      </c>
      <c r="U3268" t="s">
        <v>193</v>
      </c>
      <c r="V3268">
        <v>45658.313379629632</v>
      </c>
    </row>
    <row r="3269" spans="1:22" x14ac:dyDescent="0.3">
      <c r="A3269" t="s">
        <v>98</v>
      </c>
      <c r="B3269" t="s">
        <v>99</v>
      </c>
      <c r="C3269" t="s">
        <v>93</v>
      </c>
      <c r="D3269" s="29">
        <v>46004</v>
      </c>
      <c r="E3269" s="161">
        <v>0</v>
      </c>
      <c r="F3269" s="161">
        <v>0</v>
      </c>
      <c r="G3269" s="161">
        <v>0</v>
      </c>
      <c r="H3269" s="161">
        <v>0</v>
      </c>
      <c r="L3269">
        <v>19.152000000000001</v>
      </c>
      <c r="R3269">
        <v>271.06463100000002</v>
      </c>
      <c r="S3269">
        <v>271.06463100000002</v>
      </c>
      <c r="T3269" s="194">
        <v>271.06463100000002</v>
      </c>
      <c r="U3269" t="s">
        <v>193</v>
      </c>
      <c r="V3269">
        <v>45658.313402777778</v>
      </c>
    </row>
    <row r="3270" spans="1:22" x14ac:dyDescent="0.3">
      <c r="A3270" t="s">
        <v>98</v>
      </c>
      <c r="B3270" t="s">
        <v>99</v>
      </c>
      <c r="C3270" t="s">
        <v>88</v>
      </c>
      <c r="D3270" s="29">
        <v>46004</v>
      </c>
      <c r="E3270" s="161">
        <v>0</v>
      </c>
      <c r="F3270" s="161">
        <v>0</v>
      </c>
      <c r="G3270" s="161">
        <v>0</v>
      </c>
      <c r="H3270" s="161">
        <v>0</v>
      </c>
      <c r="L3270">
        <v>226.388192</v>
      </c>
      <c r="R3270">
        <v>638.34031500000003</v>
      </c>
      <c r="S3270">
        <v>638.34031500000003</v>
      </c>
      <c r="T3270" s="194">
        <v>638.34031500000003</v>
      </c>
      <c r="U3270" t="s">
        <v>193</v>
      </c>
      <c r="V3270">
        <v>45658.313391203701</v>
      </c>
    </row>
    <row r="3271" spans="1:22" x14ac:dyDescent="0.3">
      <c r="A3271" t="s">
        <v>98</v>
      </c>
      <c r="B3271" t="s">
        <v>99</v>
      </c>
      <c r="C3271" t="s">
        <v>93</v>
      </c>
      <c r="D3271" s="29">
        <v>46005</v>
      </c>
      <c r="E3271" s="161">
        <v>0</v>
      </c>
      <c r="F3271" s="161">
        <v>0</v>
      </c>
      <c r="G3271" s="161">
        <v>0</v>
      </c>
      <c r="H3271" s="161">
        <v>0</v>
      </c>
      <c r="L3271">
        <v>19.152000000000001</v>
      </c>
      <c r="R3271">
        <v>271.06463100000002</v>
      </c>
      <c r="S3271">
        <v>271.06463100000002</v>
      </c>
      <c r="T3271" s="194">
        <v>271.06463100000002</v>
      </c>
      <c r="U3271" t="s">
        <v>193</v>
      </c>
      <c r="V3271">
        <v>45658.313402777778</v>
      </c>
    </row>
    <row r="3272" spans="1:22" x14ac:dyDescent="0.3">
      <c r="A3272" t="s">
        <v>98</v>
      </c>
      <c r="B3272" t="s">
        <v>99</v>
      </c>
      <c r="C3272" t="s">
        <v>88</v>
      </c>
      <c r="D3272" s="29">
        <v>46005</v>
      </c>
      <c r="E3272" s="161">
        <v>0</v>
      </c>
      <c r="F3272" s="161">
        <v>0</v>
      </c>
      <c r="G3272" s="161">
        <v>0</v>
      </c>
      <c r="H3272" s="161">
        <v>0</v>
      </c>
      <c r="L3272">
        <v>226.388192</v>
      </c>
      <c r="R3272">
        <v>638.34031500000003</v>
      </c>
      <c r="S3272">
        <v>638.34031500000003</v>
      </c>
      <c r="T3272" s="194">
        <v>638.34031500000003</v>
      </c>
      <c r="U3272" t="s">
        <v>193</v>
      </c>
      <c r="V3272">
        <v>45658.313402777778</v>
      </c>
    </row>
    <row r="3273" spans="1:22" x14ac:dyDescent="0.3">
      <c r="A3273" t="s">
        <v>98</v>
      </c>
      <c r="B3273" t="s">
        <v>99</v>
      </c>
      <c r="C3273" t="s">
        <v>93</v>
      </c>
      <c r="D3273" s="29">
        <v>46006</v>
      </c>
      <c r="E3273" s="161">
        <v>0</v>
      </c>
      <c r="F3273" s="161">
        <v>0</v>
      </c>
      <c r="G3273" s="161">
        <v>0</v>
      </c>
      <c r="H3273" s="161">
        <v>0</v>
      </c>
      <c r="L3273">
        <v>19.152000000000001</v>
      </c>
      <c r="R3273">
        <v>271.06463100000002</v>
      </c>
      <c r="S3273">
        <v>271.06463100000002</v>
      </c>
      <c r="T3273" s="194">
        <v>271.06463100000002</v>
      </c>
      <c r="U3273" t="s">
        <v>193</v>
      </c>
      <c r="V3273">
        <v>45658.313414351855</v>
      </c>
    </row>
    <row r="3274" spans="1:22" x14ac:dyDescent="0.3">
      <c r="A3274" t="s">
        <v>98</v>
      </c>
      <c r="B3274" t="s">
        <v>99</v>
      </c>
      <c r="C3274" t="s">
        <v>88</v>
      </c>
      <c r="D3274" s="29">
        <v>46006</v>
      </c>
      <c r="E3274" s="161">
        <v>0</v>
      </c>
      <c r="F3274" s="161">
        <v>0</v>
      </c>
      <c r="G3274" s="161">
        <v>0</v>
      </c>
      <c r="H3274" s="161">
        <v>0</v>
      </c>
      <c r="L3274">
        <v>226.388192</v>
      </c>
      <c r="R3274">
        <v>638.34031500000003</v>
      </c>
      <c r="S3274">
        <v>638.34031500000003</v>
      </c>
      <c r="T3274" s="194">
        <v>638.34031500000003</v>
      </c>
      <c r="U3274" t="s">
        <v>193</v>
      </c>
      <c r="V3274">
        <v>45658.313402777778</v>
      </c>
    </row>
    <row r="3275" spans="1:22" x14ac:dyDescent="0.3">
      <c r="A3275" t="s">
        <v>98</v>
      </c>
      <c r="B3275" t="s">
        <v>99</v>
      </c>
      <c r="C3275" t="s">
        <v>93</v>
      </c>
      <c r="D3275" s="29">
        <v>46007</v>
      </c>
      <c r="E3275" s="161">
        <v>0</v>
      </c>
      <c r="F3275" s="161">
        <v>0</v>
      </c>
      <c r="G3275" s="161">
        <v>0</v>
      </c>
      <c r="H3275" s="161">
        <v>0</v>
      </c>
      <c r="L3275">
        <v>19.152000000000001</v>
      </c>
      <c r="R3275">
        <v>271.06463100000002</v>
      </c>
      <c r="S3275">
        <v>271.06463100000002</v>
      </c>
      <c r="T3275" s="194">
        <v>271.06463100000002</v>
      </c>
      <c r="U3275" t="s">
        <v>193</v>
      </c>
      <c r="V3275">
        <v>45658.313402777778</v>
      </c>
    </row>
    <row r="3276" spans="1:22" x14ac:dyDescent="0.3">
      <c r="A3276" t="s">
        <v>98</v>
      </c>
      <c r="B3276" t="s">
        <v>99</v>
      </c>
      <c r="C3276" t="s">
        <v>88</v>
      </c>
      <c r="D3276" s="29">
        <v>46007</v>
      </c>
      <c r="E3276" s="161">
        <v>0</v>
      </c>
      <c r="F3276" s="161">
        <v>0</v>
      </c>
      <c r="G3276" s="161">
        <v>0</v>
      </c>
      <c r="H3276" s="161">
        <v>0</v>
      </c>
      <c r="L3276">
        <v>226.388192</v>
      </c>
      <c r="R3276">
        <v>638.34031500000003</v>
      </c>
      <c r="S3276">
        <v>638.34031500000003</v>
      </c>
      <c r="T3276" s="194">
        <v>638.34031500000003</v>
      </c>
      <c r="U3276" t="s">
        <v>193</v>
      </c>
      <c r="V3276">
        <v>45658.313414351855</v>
      </c>
    </row>
    <row r="3277" spans="1:22" x14ac:dyDescent="0.3">
      <c r="A3277" t="s">
        <v>98</v>
      </c>
      <c r="B3277" t="s">
        <v>99</v>
      </c>
      <c r="C3277" t="s">
        <v>93</v>
      </c>
      <c r="D3277" s="29">
        <v>46008</v>
      </c>
      <c r="E3277" s="161">
        <v>0</v>
      </c>
      <c r="F3277" s="161">
        <v>0</v>
      </c>
      <c r="G3277" s="161">
        <v>0</v>
      </c>
      <c r="H3277" s="161">
        <v>0</v>
      </c>
      <c r="L3277">
        <v>19.152000000000001</v>
      </c>
      <c r="R3277">
        <v>271.06463100000002</v>
      </c>
      <c r="S3277">
        <v>271.06463100000002</v>
      </c>
      <c r="T3277" s="194">
        <v>271.06463100000002</v>
      </c>
      <c r="U3277" t="s">
        <v>193</v>
      </c>
      <c r="V3277">
        <v>45658.313414351855</v>
      </c>
    </row>
    <row r="3278" spans="1:22" x14ac:dyDescent="0.3">
      <c r="A3278" t="s">
        <v>98</v>
      </c>
      <c r="B3278" t="s">
        <v>99</v>
      </c>
      <c r="C3278" t="s">
        <v>88</v>
      </c>
      <c r="D3278" s="29">
        <v>46008</v>
      </c>
      <c r="E3278" s="161">
        <v>0</v>
      </c>
      <c r="F3278" s="161">
        <v>0</v>
      </c>
      <c r="G3278" s="161">
        <v>0</v>
      </c>
      <c r="H3278" s="161">
        <v>0</v>
      </c>
      <c r="L3278">
        <v>226.388192</v>
      </c>
      <c r="R3278">
        <v>638.34031500000003</v>
      </c>
      <c r="S3278">
        <v>638.34031500000003</v>
      </c>
      <c r="T3278" s="194">
        <v>638.34031500000003</v>
      </c>
      <c r="U3278" t="s">
        <v>193</v>
      </c>
      <c r="V3278">
        <v>45658.313414351855</v>
      </c>
    </row>
    <row r="3279" spans="1:22" x14ac:dyDescent="0.3">
      <c r="A3279" t="s">
        <v>98</v>
      </c>
      <c r="B3279" t="s">
        <v>99</v>
      </c>
      <c r="C3279" t="s">
        <v>93</v>
      </c>
      <c r="D3279" s="29">
        <v>46009</v>
      </c>
      <c r="E3279" s="161">
        <v>0</v>
      </c>
      <c r="F3279" s="161">
        <v>0</v>
      </c>
      <c r="G3279" s="161">
        <v>0</v>
      </c>
      <c r="H3279" s="161">
        <v>0</v>
      </c>
      <c r="L3279">
        <v>19.152000000000001</v>
      </c>
      <c r="R3279">
        <v>271.06463100000002</v>
      </c>
      <c r="S3279">
        <v>271.06463100000002</v>
      </c>
      <c r="T3279" s="194">
        <v>271.06463100000002</v>
      </c>
      <c r="U3279" t="s">
        <v>193</v>
      </c>
      <c r="V3279">
        <v>45658.313414351855</v>
      </c>
    </row>
    <row r="3280" spans="1:22" x14ac:dyDescent="0.3">
      <c r="A3280" t="s">
        <v>98</v>
      </c>
      <c r="B3280" t="s">
        <v>99</v>
      </c>
      <c r="C3280" t="s">
        <v>88</v>
      </c>
      <c r="D3280" s="29">
        <v>46009</v>
      </c>
      <c r="E3280" s="161">
        <v>0</v>
      </c>
      <c r="F3280" s="161">
        <v>0</v>
      </c>
      <c r="G3280" s="161">
        <v>0</v>
      </c>
      <c r="H3280" s="161">
        <v>0</v>
      </c>
      <c r="L3280">
        <v>226.388192</v>
      </c>
      <c r="R3280">
        <v>638.34031500000003</v>
      </c>
      <c r="S3280">
        <v>638.34031500000003</v>
      </c>
      <c r="T3280" s="194">
        <v>638.34031500000003</v>
      </c>
      <c r="U3280" t="s">
        <v>193</v>
      </c>
      <c r="V3280">
        <v>45658.313414351855</v>
      </c>
    </row>
    <row r="3281" spans="1:22" x14ac:dyDescent="0.3">
      <c r="A3281" t="s">
        <v>98</v>
      </c>
      <c r="B3281" t="s">
        <v>99</v>
      </c>
      <c r="C3281" t="s">
        <v>93</v>
      </c>
      <c r="D3281" s="29">
        <v>46010</v>
      </c>
      <c r="E3281" s="161">
        <v>0</v>
      </c>
      <c r="F3281" s="161">
        <v>0</v>
      </c>
      <c r="G3281" s="161">
        <v>0</v>
      </c>
      <c r="H3281" s="161">
        <v>0</v>
      </c>
      <c r="L3281">
        <v>19.152000000000001</v>
      </c>
      <c r="R3281">
        <v>271.06463100000002</v>
      </c>
      <c r="S3281">
        <v>271.06463100000002</v>
      </c>
      <c r="T3281" s="194">
        <v>271.06463100000002</v>
      </c>
      <c r="U3281" t="s">
        <v>193</v>
      </c>
      <c r="V3281">
        <v>45658.313414351855</v>
      </c>
    </row>
    <row r="3282" spans="1:22" x14ac:dyDescent="0.3">
      <c r="A3282" t="s">
        <v>98</v>
      </c>
      <c r="B3282" t="s">
        <v>99</v>
      </c>
      <c r="C3282" t="s">
        <v>88</v>
      </c>
      <c r="D3282" s="29">
        <v>46010</v>
      </c>
      <c r="E3282" s="161">
        <v>0</v>
      </c>
      <c r="F3282" s="161">
        <v>0</v>
      </c>
      <c r="G3282" s="161">
        <v>0</v>
      </c>
      <c r="H3282" s="161">
        <v>0</v>
      </c>
      <c r="L3282">
        <v>226.388192</v>
      </c>
      <c r="R3282">
        <v>638.34031500000003</v>
      </c>
      <c r="S3282">
        <v>638.34031500000003</v>
      </c>
      <c r="T3282" s="194">
        <v>638.34031500000003</v>
      </c>
      <c r="U3282" t="s">
        <v>193</v>
      </c>
      <c r="V3282">
        <v>45658.313425925924</v>
      </c>
    </row>
    <row r="3283" spans="1:22" x14ac:dyDescent="0.3">
      <c r="A3283" t="s">
        <v>98</v>
      </c>
      <c r="B3283" t="s">
        <v>99</v>
      </c>
      <c r="C3283" t="s">
        <v>93</v>
      </c>
      <c r="D3283" s="29">
        <v>46011</v>
      </c>
      <c r="E3283" s="161">
        <v>0</v>
      </c>
      <c r="F3283" s="161">
        <v>0</v>
      </c>
      <c r="G3283" s="161">
        <v>0</v>
      </c>
      <c r="H3283" s="161">
        <v>0</v>
      </c>
      <c r="L3283">
        <v>19.152000000000001</v>
      </c>
      <c r="R3283">
        <v>271.06463100000002</v>
      </c>
      <c r="S3283">
        <v>271.06463100000002</v>
      </c>
      <c r="T3283" s="194">
        <v>271.06463100000002</v>
      </c>
      <c r="U3283" t="s">
        <v>193</v>
      </c>
      <c r="V3283">
        <v>45658.313425925924</v>
      </c>
    </row>
    <row r="3284" spans="1:22" x14ac:dyDescent="0.3">
      <c r="A3284" t="s">
        <v>98</v>
      </c>
      <c r="B3284" t="s">
        <v>99</v>
      </c>
      <c r="C3284" t="s">
        <v>88</v>
      </c>
      <c r="D3284" s="29">
        <v>46011</v>
      </c>
      <c r="E3284" s="161">
        <v>0</v>
      </c>
      <c r="F3284" s="161">
        <v>0</v>
      </c>
      <c r="G3284" s="161">
        <v>0</v>
      </c>
      <c r="H3284" s="161">
        <v>0</v>
      </c>
      <c r="L3284">
        <v>226.388192</v>
      </c>
      <c r="R3284">
        <v>638.34031500000003</v>
      </c>
      <c r="S3284">
        <v>638.34031500000003</v>
      </c>
      <c r="T3284" s="194">
        <v>638.34031500000003</v>
      </c>
      <c r="U3284" t="s">
        <v>193</v>
      </c>
      <c r="V3284">
        <v>45658.313425925924</v>
      </c>
    </row>
    <row r="3285" spans="1:22" x14ac:dyDescent="0.3">
      <c r="A3285" t="s">
        <v>98</v>
      </c>
      <c r="B3285" t="s">
        <v>99</v>
      </c>
      <c r="C3285" t="s">
        <v>93</v>
      </c>
      <c r="D3285" s="29">
        <v>46012</v>
      </c>
      <c r="E3285" s="161">
        <v>0</v>
      </c>
      <c r="F3285" s="161">
        <v>0</v>
      </c>
      <c r="G3285" s="161">
        <v>0</v>
      </c>
      <c r="H3285" s="161">
        <v>0</v>
      </c>
      <c r="L3285">
        <v>19.152000000000001</v>
      </c>
      <c r="R3285">
        <v>271.06463100000002</v>
      </c>
      <c r="S3285">
        <v>271.06463100000002</v>
      </c>
      <c r="T3285" s="194">
        <v>271.06463100000002</v>
      </c>
      <c r="U3285" t="s">
        <v>193</v>
      </c>
      <c r="V3285">
        <v>45658.313437500001</v>
      </c>
    </row>
    <row r="3286" spans="1:22" x14ac:dyDescent="0.3">
      <c r="A3286" t="s">
        <v>98</v>
      </c>
      <c r="B3286" t="s">
        <v>99</v>
      </c>
      <c r="C3286" t="s">
        <v>88</v>
      </c>
      <c r="D3286" s="29">
        <v>46012</v>
      </c>
      <c r="E3286" s="161">
        <v>0</v>
      </c>
      <c r="F3286" s="161">
        <v>0</v>
      </c>
      <c r="G3286" s="161">
        <v>0</v>
      </c>
      <c r="H3286" s="161">
        <v>0</v>
      </c>
      <c r="L3286">
        <v>226.388192</v>
      </c>
      <c r="R3286">
        <v>638.34031500000003</v>
      </c>
      <c r="S3286">
        <v>638.34031500000003</v>
      </c>
      <c r="T3286" s="194">
        <v>638.34031500000003</v>
      </c>
      <c r="U3286" t="s">
        <v>193</v>
      </c>
      <c r="V3286">
        <v>45658.313437500001</v>
      </c>
    </row>
    <row r="3287" spans="1:22" x14ac:dyDescent="0.3">
      <c r="A3287" t="s">
        <v>98</v>
      </c>
      <c r="B3287" t="s">
        <v>99</v>
      </c>
      <c r="C3287" t="s">
        <v>93</v>
      </c>
      <c r="D3287" s="29">
        <v>46013</v>
      </c>
      <c r="E3287" s="161">
        <v>0</v>
      </c>
      <c r="F3287" s="161">
        <v>0</v>
      </c>
      <c r="G3287" s="161">
        <v>0</v>
      </c>
      <c r="H3287" s="161">
        <v>0</v>
      </c>
      <c r="L3287">
        <v>19.152000000000001</v>
      </c>
      <c r="R3287">
        <v>271.06463100000002</v>
      </c>
      <c r="S3287">
        <v>271.06463100000002</v>
      </c>
      <c r="T3287" s="194">
        <v>271.06463100000002</v>
      </c>
      <c r="U3287" t="s">
        <v>193</v>
      </c>
      <c r="V3287">
        <v>45658.313437500001</v>
      </c>
    </row>
    <row r="3288" spans="1:22" x14ac:dyDescent="0.3">
      <c r="A3288" t="s">
        <v>98</v>
      </c>
      <c r="B3288" t="s">
        <v>99</v>
      </c>
      <c r="C3288" t="s">
        <v>88</v>
      </c>
      <c r="D3288" s="29">
        <v>46013</v>
      </c>
      <c r="E3288" s="161">
        <v>0</v>
      </c>
      <c r="F3288" s="161">
        <v>0</v>
      </c>
      <c r="G3288" s="161">
        <v>0</v>
      </c>
      <c r="H3288" s="161">
        <v>0</v>
      </c>
      <c r="L3288">
        <v>226.388192</v>
      </c>
      <c r="R3288">
        <v>638.34031500000003</v>
      </c>
      <c r="S3288">
        <v>638.34031500000003</v>
      </c>
      <c r="T3288" s="194">
        <v>638.34031500000003</v>
      </c>
      <c r="U3288" t="s">
        <v>193</v>
      </c>
      <c r="V3288">
        <v>45658.313437500001</v>
      </c>
    </row>
    <row r="3289" spans="1:22" x14ac:dyDescent="0.3">
      <c r="A3289" t="s">
        <v>98</v>
      </c>
      <c r="B3289" t="s">
        <v>99</v>
      </c>
      <c r="C3289" t="s">
        <v>93</v>
      </c>
      <c r="D3289" s="29">
        <v>46014</v>
      </c>
      <c r="E3289" s="161">
        <v>0</v>
      </c>
      <c r="F3289" s="161">
        <v>0</v>
      </c>
      <c r="G3289" s="161">
        <v>0</v>
      </c>
      <c r="H3289" s="161">
        <v>0</v>
      </c>
      <c r="L3289">
        <v>19.152000000000001</v>
      </c>
      <c r="R3289">
        <v>271.06463100000002</v>
      </c>
      <c r="S3289">
        <v>271.06463100000002</v>
      </c>
      <c r="T3289" s="194">
        <v>271.06463100000002</v>
      </c>
      <c r="U3289" t="s">
        <v>193</v>
      </c>
      <c r="V3289">
        <v>45658.313449074078</v>
      </c>
    </row>
    <row r="3290" spans="1:22" x14ac:dyDescent="0.3">
      <c r="A3290" t="s">
        <v>98</v>
      </c>
      <c r="B3290" t="s">
        <v>99</v>
      </c>
      <c r="C3290" t="s">
        <v>88</v>
      </c>
      <c r="D3290" s="29">
        <v>46014</v>
      </c>
      <c r="E3290" s="161">
        <v>0</v>
      </c>
      <c r="F3290" s="161">
        <v>0</v>
      </c>
      <c r="G3290" s="161">
        <v>0</v>
      </c>
      <c r="H3290" s="161">
        <v>0</v>
      </c>
      <c r="L3290">
        <v>226.388192</v>
      </c>
      <c r="R3290">
        <v>638.34031500000003</v>
      </c>
      <c r="S3290">
        <v>638.34031500000003</v>
      </c>
      <c r="T3290" s="194">
        <v>638.34031500000003</v>
      </c>
      <c r="U3290" t="s">
        <v>193</v>
      </c>
      <c r="V3290">
        <v>45658.313437500001</v>
      </c>
    </row>
    <row r="3291" spans="1:22" x14ac:dyDescent="0.3">
      <c r="A3291" t="s">
        <v>98</v>
      </c>
      <c r="B3291" t="s">
        <v>99</v>
      </c>
      <c r="C3291" t="s">
        <v>93</v>
      </c>
      <c r="D3291" s="29">
        <v>46015</v>
      </c>
      <c r="E3291" s="161">
        <v>0</v>
      </c>
      <c r="F3291" s="161">
        <v>0</v>
      </c>
      <c r="G3291" s="161">
        <v>0</v>
      </c>
      <c r="H3291" s="161">
        <v>0</v>
      </c>
      <c r="L3291">
        <v>19.152000000000001</v>
      </c>
      <c r="R3291">
        <v>271.06463100000002</v>
      </c>
      <c r="S3291">
        <v>271.06463100000002</v>
      </c>
      <c r="T3291" s="194">
        <v>271.06463100000002</v>
      </c>
      <c r="U3291" t="s">
        <v>193</v>
      </c>
      <c r="V3291">
        <v>45658.313449074078</v>
      </c>
    </row>
    <row r="3292" spans="1:22" x14ac:dyDescent="0.3">
      <c r="A3292" t="s">
        <v>98</v>
      </c>
      <c r="B3292" t="s">
        <v>99</v>
      </c>
      <c r="C3292" t="s">
        <v>88</v>
      </c>
      <c r="D3292" s="29">
        <v>46015</v>
      </c>
      <c r="E3292" s="161">
        <v>0</v>
      </c>
      <c r="F3292" s="161">
        <v>0</v>
      </c>
      <c r="G3292" s="161">
        <v>0</v>
      </c>
      <c r="H3292" s="161">
        <v>0</v>
      </c>
      <c r="L3292">
        <v>226.388192</v>
      </c>
      <c r="R3292">
        <v>638.34031500000003</v>
      </c>
      <c r="S3292">
        <v>638.34031500000003</v>
      </c>
      <c r="T3292" s="194">
        <v>638.34031500000003</v>
      </c>
      <c r="U3292" t="s">
        <v>193</v>
      </c>
      <c r="V3292">
        <v>45658.313449074078</v>
      </c>
    </row>
    <row r="3293" spans="1:22" x14ac:dyDescent="0.3">
      <c r="A3293" t="s">
        <v>98</v>
      </c>
      <c r="B3293" t="s">
        <v>99</v>
      </c>
      <c r="C3293" t="s">
        <v>93</v>
      </c>
      <c r="D3293" s="29">
        <v>46016</v>
      </c>
      <c r="E3293" s="161">
        <v>0</v>
      </c>
      <c r="F3293" s="161">
        <v>0</v>
      </c>
      <c r="G3293" s="161">
        <v>0</v>
      </c>
      <c r="H3293" s="161">
        <v>0</v>
      </c>
      <c r="L3293">
        <v>19.152000000000001</v>
      </c>
      <c r="R3293">
        <v>271.06463100000002</v>
      </c>
      <c r="S3293">
        <v>271.06463100000002</v>
      </c>
      <c r="T3293" s="194">
        <v>271.06463100000002</v>
      </c>
      <c r="U3293" t="s">
        <v>193</v>
      </c>
      <c r="V3293">
        <v>45658.313449074078</v>
      </c>
    </row>
    <row r="3294" spans="1:22" x14ac:dyDescent="0.3">
      <c r="A3294" t="s">
        <v>98</v>
      </c>
      <c r="B3294" t="s">
        <v>99</v>
      </c>
      <c r="C3294" t="s">
        <v>88</v>
      </c>
      <c r="D3294" s="29">
        <v>46016</v>
      </c>
      <c r="E3294" s="161">
        <v>0</v>
      </c>
      <c r="F3294" s="161">
        <v>0</v>
      </c>
      <c r="G3294" s="161">
        <v>0</v>
      </c>
      <c r="H3294" s="161">
        <v>0</v>
      </c>
      <c r="L3294">
        <v>226.388192</v>
      </c>
      <c r="R3294">
        <v>638.34031500000003</v>
      </c>
      <c r="S3294">
        <v>638.34031500000003</v>
      </c>
      <c r="T3294" s="194">
        <v>638.34031500000003</v>
      </c>
      <c r="U3294" t="s">
        <v>193</v>
      </c>
      <c r="V3294">
        <v>45658.313449074078</v>
      </c>
    </row>
    <row r="3295" spans="1:22" x14ac:dyDescent="0.3">
      <c r="A3295" t="s">
        <v>98</v>
      </c>
      <c r="B3295" t="s">
        <v>99</v>
      </c>
      <c r="C3295" t="s">
        <v>93</v>
      </c>
      <c r="D3295" s="29">
        <v>46017</v>
      </c>
      <c r="E3295" s="161">
        <v>0</v>
      </c>
      <c r="F3295" s="161">
        <v>0</v>
      </c>
      <c r="G3295" s="161">
        <v>0</v>
      </c>
      <c r="H3295" s="161">
        <v>0</v>
      </c>
      <c r="L3295">
        <v>19.152000000000001</v>
      </c>
      <c r="R3295">
        <v>271.06463100000002</v>
      </c>
      <c r="S3295">
        <v>271.06463100000002</v>
      </c>
      <c r="T3295" s="194">
        <v>271.06463100000002</v>
      </c>
      <c r="U3295" t="s">
        <v>193</v>
      </c>
      <c r="V3295">
        <v>45658.313449074078</v>
      </c>
    </row>
    <row r="3296" spans="1:22" x14ac:dyDescent="0.3">
      <c r="A3296" t="s">
        <v>98</v>
      </c>
      <c r="B3296" t="s">
        <v>99</v>
      </c>
      <c r="C3296" t="s">
        <v>88</v>
      </c>
      <c r="D3296" s="29">
        <v>46017</v>
      </c>
      <c r="E3296" s="161">
        <v>0</v>
      </c>
      <c r="F3296" s="161">
        <v>0</v>
      </c>
      <c r="G3296" s="161">
        <v>0</v>
      </c>
      <c r="H3296" s="161">
        <v>0</v>
      </c>
      <c r="L3296">
        <v>226.388192</v>
      </c>
      <c r="R3296">
        <v>638.34031500000003</v>
      </c>
      <c r="S3296">
        <v>638.34031500000003</v>
      </c>
      <c r="T3296" s="194">
        <v>638.34031500000003</v>
      </c>
      <c r="U3296" t="s">
        <v>193</v>
      </c>
      <c r="V3296">
        <v>45658.313460648147</v>
      </c>
    </row>
    <row r="3297" spans="1:22" x14ac:dyDescent="0.3">
      <c r="A3297" t="s">
        <v>98</v>
      </c>
      <c r="B3297" t="s">
        <v>99</v>
      </c>
      <c r="C3297" t="s">
        <v>93</v>
      </c>
      <c r="D3297" s="29">
        <v>46018</v>
      </c>
      <c r="E3297" s="161">
        <v>0</v>
      </c>
      <c r="F3297" s="161">
        <v>0</v>
      </c>
      <c r="G3297" s="161">
        <v>0</v>
      </c>
      <c r="H3297" s="161">
        <v>0</v>
      </c>
      <c r="L3297">
        <v>19.152000000000001</v>
      </c>
      <c r="R3297">
        <v>271.06463100000002</v>
      </c>
      <c r="S3297">
        <v>271.06463100000002</v>
      </c>
      <c r="T3297" s="194">
        <v>271.06463100000002</v>
      </c>
      <c r="U3297" t="s">
        <v>193</v>
      </c>
      <c r="V3297">
        <v>45658.313460648147</v>
      </c>
    </row>
    <row r="3298" spans="1:22" x14ac:dyDescent="0.3">
      <c r="A3298" t="s">
        <v>98</v>
      </c>
      <c r="B3298" t="s">
        <v>99</v>
      </c>
      <c r="C3298" t="s">
        <v>88</v>
      </c>
      <c r="D3298" s="29">
        <v>46018</v>
      </c>
      <c r="E3298" s="161">
        <v>0</v>
      </c>
      <c r="F3298" s="161">
        <v>0</v>
      </c>
      <c r="G3298" s="161">
        <v>0</v>
      </c>
      <c r="H3298" s="161">
        <v>0</v>
      </c>
      <c r="L3298">
        <v>226.388192</v>
      </c>
      <c r="R3298">
        <v>638.34031500000003</v>
      </c>
      <c r="S3298">
        <v>638.34031500000003</v>
      </c>
      <c r="T3298" s="194">
        <v>638.34031500000003</v>
      </c>
      <c r="U3298" t="s">
        <v>193</v>
      </c>
      <c r="V3298">
        <v>45658.313460648147</v>
      </c>
    </row>
    <row r="3299" spans="1:22" x14ac:dyDescent="0.3">
      <c r="A3299" t="s">
        <v>98</v>
      </c>
      <c r="B3299" t="s">
        <v>99</v>
      </c>
      <c r="C3299" t="s">
        <v>93</v>
      </c>
      <c r="D3299" s="29">
        <v>46019</v>
      </c>
      <c r="E3299" s="161">
        <v>0</v>
      </c>
      <c r="F3299" s="161">
        <v>0</v>
      </c>
      <c r="G3299" s="161">
        <v>0</v>
      </c>
      <c r="H3299" s="161">
        <v>0</v>
      </c>
      <c r="L3299">
        <v>19.152000000000001</v>
      </c>
      <c r="R3299">
        <v>271.06463100000002</v>
      </c>
      <c r="S3299">
        <v>271.06463100000002</v>
      </c>
      <c r="T3299" s="194">
        <v>271.06463100000002</v>
      </c>
      <c r="U3299" t="s">
        <v>193</v>
      </c>
      <c r="V3299">
        <v>45658.313472222224</v>
      </c>
    </row>
    <row r="3300" spans="1:22" x14ac:dyDescent="0.3">
      <c r="A3300" t="s">
        <v>98</v>
      </c>
      <c r="B3300" t="s">
        <v>99</v>
      </c>
      <c r="C3300" t="s">
        <v>88</v>
      </c>
      <c r="D3300" s="29">
        <v>46019</v>
      </c>
      <c r="E3300" s="161">
        <v>0</v>
      </c>
      <c r="F3300" s="161">
        <v>0</v>
      </c>
      <c r="G3300" s="161">
        <v>0</v>
      </c>
      <c r="H3300" s="161">
        <v>0</v>
      </c>
      <c r="L3300">
        <v>226.388192</v>
      </c>
      <c r="R3300">
        <v>638.34031500000003</v>
      </c>
      <c r="S3300">
        <v>638.34031500000003</v>
      </c>
      <c r="T3300" s="194">
        <v>638.34031500000003</v>
      </c>
      <c r="U3300" t="s">
        <v>193</v>
      </c>
      <c r="V3300">
        <v>45658.313460648147</v>
      </c>
    </row>
    <row r="3301" spans="1:22" x14ac:dyDescent="0.3">
      <c r="A3301" t="s">
        <v>98</v>
      </c>
      <c r="B3301" t="s">
        <v>99</v>
      </c>
      <c r="C3301" t="s">
        <v>93</v>
      </c>
      <c r="D3301" s="29">
        <v>46020</v>
      </c>
      <c r="E3301" s="161">
        <v>0</v>
      </c>
      <c r="F3301" s="161">
        <v>0</v>
      </c>
      <c r="G3301" s="161">
        <v>0</v>
      </c>
      <c r="H3301" s="161">
        <v>0</v>
      </c>
      <c r="L3301">
        <v>19.152000000000001</v>
      </c>
      <c r="R3301">
        <v>271.06463100000002</v>
      </c>
      <c r="S3301">
        <v>271.06463100000002</v>
      </c>
      <c r="T3301" s="194">
        <v>271.06463100000002</v>
      </c>
      <c r="U3301" t="s">
        <v>193</v>
      </c>
      <c r="V3301">
        <v>45658.313460648147</v>
      </c>
    </row>
    <row r="3302" spans="1:22" x14ac:dyDescent="0.3">
      <c r="A3302" t="s">
        <v>98</v>
      </c>
      <c r="B3302" t="s">
        <v>99</v>
      </c>
      <c r="C3302" t="s">
        <v>88</v>
      </c>
      <c r="D3302" s="29">
        <v>46020</v>
      </c>
      <c r="E3302" s="161">
        <v>0</v>
      </c>
      <c r="F3302" s="161">
        <v>0</v>
      </c>
      <c r="G3302" s="161">
        <v>0</v>
      </c>
      <c r="H3302" s="161">
        <v>0</v>
      </c>
      <c r="L3302">
        <v>226.388192</v>
      </c>
      <c r="R3302">
        <v>638.34031500000003</v>
      </c>
      <c r="S3302">
        <v>638.34031500000003</v>
      </c>
      <c r="T3302" s="194">
        <v>638.34031500000003</v>
      </c>
      <c r="U3302" t="s">
        <v>193</v>
      </c>
      <c r="V3302">
        <v>45658.313460648147</v>
      </c>
    </row>
    <row r="3303" spans="1:22" x14ac:dyDescent="0.3">
      <c r="A3303" t="s">
        <v>98</v>
      </c>
      <c r="B3303" t="s">
        <v>99</v>
      </c>
      <c r="C3303" t="s">
        <v>93</v>
      </c>
      <c r="D3303" s="29">
        <v>46021</v>
      </c>
      <c r="E3303" s="161">
        <v>0</v>
      </c>
      <c r="F3303" s="161">
        <v>0</v>
      </c>
      <c r="G3303" s="161">
        <v>0</v>
      </c>
      <c r="H3303" s="161">
        <v>0</v>
      </c>
      <c r="L3303">
        <v>19.152000000000001</v>
      </c>
      <c r="R3303">
        <v>271.06463100000002</v>
      </c>
      <c r="S3303">
        <v>271.06463100000002</v>
      </c>
      <c r="T3303" s="194">
        <v>271.06463100000002</v>
      </c>
      <c r="U3303" t="s">
        <v>193</v>
      </c>
      <c r="V3303">
        <v>45658.313472222224</v>
      </c>
    </row>
    <row r="3304" spans="1:22" x14ac:dyDescent="0.3">
      <c r="A3304" t="s">
        <v>98</v>
      </c>
      <c r="B3304" t="s">
        <v>99</v>
      </c>
      <c r="C3304" t="s">
        <v>88</v>
      </c>
      <c r="D3304" s="29">
        <v>46021</v>
      </c>
      <c r="E3304" s="161">
        <v>0</v>
      </c>
      <c r="F3304" s="161">
        <v>0</v>
      </c>
      <c r="G3304" s="161">
        <v>0</v>
      </c>
      <c r="H3304" s="161">
        <v>0</v>
      </c>
      <c r="L3304">
        <v>226.388192</v>
      </c>
      <c r="R3304">
        <v>638.34031500000003</v>
      </c>
      <c r="S3304">
        <v>638.34031500000003</v>
      </c>
      <c r="T3304" s="194">
        <v>638.34031500000003</v>
      </c>
      <c r="U3304" t="s">
        <v>193</v>
      </c>
      <c r="V3304">
        <v>45658.313472222224</v>
      </c>
    </row>
    <row r="3305" spans="1:22" x14ac:dyDescent="0.3">
      <c r="A3305" t="s">
        <v>98</v>
      </c>
      <c r="B3305" t="s">
        <v>99</v>
      </c>
      <c r="C3305" t="s">
        <v>93</v>
      </c>
      <c r="D3305" s="29">
        <v>46022</v>
      </c>
      <c r="E3305" s="161">
        <v>0</v>
      </c>
      <c r="F3305" s="161">
        <v>0</v>
      </c>
      <c r="G3305" s="161">
        <v>0</v>
      </c>
      <c r="H3305" s="161">
        <v>0</v>
      </c>
      <c r="L3305">
        <v>19.152000000000001</v>
      </c>
      <c r="R3305">
        <v>271.06463100000002</v>
      </c>
      <c r="S3305">
        <v>271.06463100000002</v>
      </c>
      <c r="T3305" s="194">
        <v>271.06463100000002</v>
      </c>
      <c r="U3305" t="s">
        <v>193</v>
      </c>
      <c r="V3305">
        <v>45658.313472222224</v>
      </c>
    </row>
    <row r="3306" spans="1:22" x14ac:dyDescent="0.3">
      <c r="A3306" t="s">
        <v>98</v>
      </c>
      <c r="B3306" t="s">
        <v>99</v>
      </c>
      <c r="C3306" t="s">
        <v>88</v>
      </c>
      <c r="D3306" s="29">
        <v>46022</v>
      </c>
      <c r="E3306" s="161">
        <v>0</v>
      </c>
      <c r="F3306" s="161">
        <v>0</v>
      </c>
      <c r="G3306" s="161">
        <v>0</v>
      </c>
      <c r="H3306" s="161">
        <v>0</v>
      </c>
      <c r="L3306">
        <v>226.388192</v>
      </c>
      <c r="R3306">
        <v>638.34031500000003</v>
      </c>
      <c r="S3306">
        <v>638.34031500000003</v>
      </c>
      <c r="T3306" s="194">
        <v>638.34031500000003</v>
      </c>
      <c r="U3306" t="s">
        <v>193</v>
      </c>
      <c r="V3306">
        <v>45658.313472222224</v>
      </c>
    </row>
    <row r="3307" spans="1:22" x14ac:dyDescent="0.3">
      <c r="A3307" t="s">
        <v>100</v>
      </c>
      <c r="B3307" t="s">
        <v>101</v>
      </c>
      <c r="C3307" t="s">
        <v>88</v>
      </c>
      <c r="D3307" s="29">
        <v>45748</v>
      </c>
      <c r="E3307" s="161">
        <v>0</v>
      </c>
      <c r="F3307" s="161">
        <v>0</v>
      </c>
      <c r="G3307" s="161">
        <v>0</v>
      </c>
      <c r="H3307" s="161">
        <v>0</v>
      </c>
      <c r="L3307">
        <v>380.01196900000002</v>
      </c>
      <c r="R3307">
        <v>380.01196800000002</v>
      </c>
      <c r="S3307">
        <v>380.01196800000002</v>
      </c>
      <c r="T3307" s="194">
        <v>380.01196800000002</v>
      </c>
      <c r="U3307" t="s">
        <v>193</v>
      </c>
      <c r="V3307">
        <v>45657.333657407406</v>
      </c>
    </row>
    <row r="3308" spans="1:22" x14ac:dyDescent="0.3">
      <c r="A3308" t="s">
        <v>100</v>
      </c>
      <c r="B3308" t="s">
        <v>101</v>
      </c>
      <c r="C3308" t="s">
        <v>88</v>
      </c>
      <c r="D3308" s="29">
        <v>45749</v>
      </c>
      <c r="E3308" s="161">
        <v>0</v>
      </c>
      <c r="F3308" s="161">
        <v>0</v>
      </c>
      <c r="G3308" s="161">
        <v>0</v>
      </c>
      <c r="H3308" s="161">
        <v>0</v>
      </c>
      <c r="L3308">
        <v>380.01196900000002</v>
      </c>
      <c r="R3308">
        <v>380.01196800000002</v>
      </c>
      <c r="S3308">
        <v>380.01196800000002</v>
      </c>
      <c r="T3308" s="194">
        <v>380.01196800000002</v>
      </c>
      <c r="U3308" t="s">
        <v>193</v>
      </c>
      <c r="V3308">
        <v>45657.333668981482</v>
      </c>
    </row>
    <row r="3309" spans="1:22" x14ac:dyDescent="0.3">
      <c r="A3309" t="s">
        <v>100</v>
      </c>
      <c r="B3309" t="s">
        <v>101</v>
      </c>
      <c r="C3309" t="s">
        <v>88</v>
      </c>
      <c r="D3309" s="29">
        <v>45750</v>
      </c>
      <c r="E3309" s="161">
        <v>0</v>
      </c>
      <c r="F3309" s="161">
        <v>0</v>
      </c>
      <c r="G3309" s="161">
        <v>0</v>
      </c>
      <c r="H3309" s="161">
        <v>0</v>
      </c>
      <c r="L3309">
        <v>380.01196900000002</v>
      </c>
      <c r="R3309">
        <v>380.01196800000002</v>
      </c>
      <c r="S3309">
        <v>380.01196800000002</v>
      </c>
      <c r="T3309" s="194">
        <v>380.01196800000002</v>
      </c>
      <c r="U3309" t="s">
        <v>193</v>
      </c>
      <c r="V3309">
        <v>45657.333668981482</v>
      </c>
    </row>
    <row r="3310" spans="1:22" x14ac:dyDescent="0.3">
      <c r="A3310" t="s">
        <v>100</v>
      </c>
      <c r="B3310" t="s">
        <v>101</v>
      </c>
      <c r="C3310" t="s">
        <v>88</v>
      </c>
      <c r="D3310" s="29">
        <v>45751</v>
      </c>
      <c r="E3310" s="161">
        <v>0</v>
      </c>
      <c r="F3310" s="161">
        <v>0</v>
      </c>
      <c r="G3310" s="161">
        <v>0</v>
      </c>
      <c r="H3310" s="161">
        <v>0</v>
      </c>
      <c r="L3310">
        <v>380.01196900000002</v>
      </c>
      <c r="R3310">
        <v>380.01196800000002</v>
      </c>
      <c r="S3310">
        <v>380.01196800000002</v>
      </c>
      <c r="T3310" s="194">
        <v>380.01196800000002</v>
      </c>
      <c r="U3310" t="s">
        <v>193</v>
      </c>
      <c r="V3310">
        <v>45657.333657407406</v>
      </c>
    </row>
    <row r="3311" spans="1:22" x14ac:dyDescent="0.3">
      <c r="A3311" t="s">
        <v>100</v>
      </c>
      <c r="B3311" t="s">
        <v>101</v>
      </c>
      <c r="C3311" t="s">
        <v>88</v>
      </c>
      <c r="D3311" s="29">
        <v>45752</v>
      </c>
      <c r="E3311" s="161">
        <v>0</v>
      </c>
      <c r="F3311" s="161">
        <v>0</v>
      </c>
      <c r="G3311" s="161">
        <v>0</v>
      </c>
      <c r="H3311" s="161">
        <v>0</v>
      </c>
      <c r="L3311">
        <v>380.01196900000002</v>
      </c>
      <c r="R3311">
        <v>380.01196800000002</v>
      </c>
      <c r="S3311">
        <v>380.01196800000002</v>
      </c>
      <c r="T3311" s="194">
        <v>380.01196800000002</v>
      </c>
      <c r="U3311" t="s">
        <v>193</v>
      </c>
      <c r="V3311">
        <v>45657.333657407406</v>
      </c>
    </row>
    <row r="3312" spans="1:22" x14ac:dyDescent="0.3">
      <c r="A3312" t="s">
        <v>100</v>
      </c>
      <c r="B3312" t="s">
        <v>101</v>
      </c>
      <c r="C3312" t="s">
        <v>88</v>
      </c>
      <c r="D3312" s="29">
        <v>45753</v>
      </c>
      <c r="E3312" s="161">
        <v>0</v>
      </c>
      <c r="F3312" s="161">
        <v>0</v>
      </c>
      <c r="G3312" s="161">
        <v>0</v>
      </c>
      <c r="H3312" s="161">
        <v>0</v>
      </c>
      <c r="L3312">
        <v>380.01196900000002</v>
      </c>
      <c r="R3312">
        <v>380.01196800000002</v>
      </c>
      <c r="S3312">
        <v>380.01196800000002</v>
      </c>
      <c r="T3312" s="194">
        <v>380.01196800000002</v>
      </c>
      <c r="U3312" t="s">
        <v>193</v>
      </c>
      <c r="V3312">
        <v>45657.333668981482</v>
      </c>
    </row>
    <row r="3313" spans="1:22" x14ac:dyDescent="0.3">
      <c r="A3313" t="s">
        <v>100</v>
      </c>
      <c r="B3313" t="s">
        <v>101</v>
      </c>
      <c r="C3313" t="s">
        <v>88</v>
      </c>
      <c r="D3313" s="29">
        <v>45754</v>
      </c>
      <c r="E3313" s="161">
        <v>0</v>
      </c>
      <c r="F3313" s="161">
        <v>0</v>
      </c>
      <c r="G3313" s="161">
        <v>0</v>
      </c>
      <c r="H3313" s="161">
        <v>0</v>
      </c>
      <c r="L3313">
        <v>380.01196900000002</v>
      </c>
      <c r="R3313">
        <v>380.01196800000002</v>
      </c>
      <c r="S3313">
        <v>380.01196800000002</v>
      </c>
      <c r="T3313" s="194">
        <v>380.01196800000002</v>
      </c>
      <c r="U3313" t="s">
        <v>193</v>
      </c>
      <c r="V3313">
        <v>45657.333657407406</v>
      </c>
    </row>
    <row r="3314" spans="1:22" x14ac:dyDescent="0.3">
      <c r="A3314" t="s">
        <v>100</v>
      </c>
      <c r="B3314" t="s">
        <v>101</v>
      </c>
      <c r="C3314" t="s">
        <v>88</v>
      </c>
      <c r="D3314" s="29">
        <v>45755</v>
      </c>
      <c r="E3314" s="161">
        <v>0</v>
      </c>
      <c r="F3314" s="161">
        <v>0</v>
      </c>
      <c r="G3314" s="161">
        <v>0</v>
      </c>
      <c r="H3314" s="161">
        <v>0</v>
      </c>
      <c r="L3314">
        <v>380.01196900000002</v>
      </c>
      <c r="R3314">
        <v>380.01196800000002</v>
      </c>
      <c r="S3314">
        <v>380.01196800000002</v>
      </c>
      <c r="T3314" s="194">
        <v>380.01196800000002</v>
      </c>
      <c r="U3314" t="s">
        <v>193</v>
      </c>
      <c r="V3314">
        <v>45657.333668981482</v>
      </c>
    </row>
    <row r="3315" spans="1:22" x14ac:dyDescent="0.3">
      <c r="A3315" t="s">
        <v>100</v>
      </c>
      <c r="B3315" t="s">
        <v>101</v>
      </c>
      <c r="C3315" t="s">
        <v>88</v>
      </c>
      <c r="D3315" s="29">
        <v>45756</v>
      </c>
      <c r="E3315" s="161">
        <v>0</v>
      </c>
      <c r="F3315" s="161">
        <v>0</v>
      </c>
      <c r="G3315" s="161">
        <v>0</v>
      </c>
      <c r="H3315" s="161">
        <v>0</v>
      </c>
      <c r="L3315">
        <v>380.01196900000002</v>
      </c>
      <c r="R3315">
        <v>380.01196800000002</v>
      </c>
      <c r="S3315">
        <v>380.01196800000002</v>
      </c>
      <c r="T3315" s="194">
        <v>380.01196800000002</v>
      </c>
      <c r="U3315" t="s">
        <v>193</v>
      </c>
      <c r="V3315">
        <v>45657.333657407406</v>
      </c>
    </row>
    <row r="3316" spans="1:22" x14ac:dyDescent="0.3">
      <c r="A3316" t="s">
        <v>100</v>
      </c>
      <c r="B3316" t="s">
        <v>101</v>
      </c>
      <c r="C3316" t="s">
        <v>88</v>
      </c>
      <c r="D3316" s="29">
        <v>45757</v>
      </c>
      <c r="E3316" s="161">
        <v>0</v>
      </c>
      <c r="F3316" s="161">
        <v>0</v>
      </c>
      <c r="G3316" s="161">
        <v>0</v>
      </c>
      <c r="H3316" s="161">
        <v>0</v>
      </c>
      <c r="L3316">
        <v>380.01196900000002</v>
      </c>
      <c r="R3316">
        <v>380.01196800000002</v>
      </c>
      <c r="S3316">
        <v>380.01196800000002</v>
      </c>
      <c r="T3316" s="194">
        <v>380.01196800000002</v>
      </c>
      <c r="U3316" t="s">
        <v>193</v>
      </c>
      <c r="V3316">
        <v>45657.333657407406</v>
      </c>
    </row>
    <row r="3317" spans="1:22" x14ac:dyDescent="0.3">
      <c r="A3317" t="s">
        <v>100</v>
      </c>
      <c r="B3317" t="s">
        <v>101</v>
      </c>
      <c r="C3317" t="s">
        <v>88</v>
      </c>
      <c r="D3317" s="29">
        <v>45758</v>
      </c>
      <c r="E3317" s="161">
        <v>0</v>
      </c>
      <c r="F3317" s="161">
        <v>0</v>
      </c>
      <c r="G3317" s="161">
        <v>0</v>
      </c>
      <c r="H3317" s="161">
        <v>0</v>
      </c>
      <c r="L3317">
        <v>380.01196900000002</v>
      </c>
      <c r="R3317">
        <v>380.01196800000002</v>
      </c>
      <c r="S3317">
        <v>380.01196800000002</v>
      </c>
      <c r="T3317" s="194">
        <v>380.01196800000002</v>
      </c>
      <c r="U3317" t="s">
        <v>193</v>
      </c>
      <c r="V3317">
        <v>45657.333668981482</v>
      </c>
    </row>
    <row r="3318" spans="1:22" x14ac:dyDescent="0.3">
      <c r="A3318" t="s">
        <v>100</v>
      </c>
      <c r="B3318" t="s">
        <v>101</v>
      </c>
      <c r="C3318" t="s">
        <v>88</v>
      </c>
      <c r="D3318" s="29">
        <v>45759</v>
      </c>
      <c r="E3318" s="161">
        <v>0</v>
      </c>
      <c r="F3318" s="161">
        <v>0</v>
      </c>
      <c r="G3318" s="161">
        <v>0</v>
      </c>
      <c r="H3318" s="161">
        <v>0</v>
      </c>
      <c r="L3318">
        <v>380.01196900000002</v>
      </c>
      <c r="R3318">
        <v>380.01196800000002</v>
      </c>
      <c r="S3318">
        <v>380.01196800000002</v>
      </c>
      <c r="T3318" s="194">
        <v>380.01196800000002</v>
      </c>
      <c r="U3318" t="s">
        <v>193</v>
      </c>
      <c r="V3318">
        <v>45657.333657407406</v>
      </c>
    </row>
    <row r="3319" spans="1:22" x14ac:dyDescent="0.3">
      <c r="A3319" t="s">
        <v>100</v>
      </c>
      <c r="B3319" t="s">
        <v>101</v>
      </c>
      <c r="C3319" t="s">
        <v>88</v>
      </c>
      <c r="D3319" s="29">
        <v>45760</v>
      </c>
      <c r="E3319" s="161">
        <v>0</v>
      </c>
      <c r="F3319" s="161">
        <v>0</v>
      </c>
      <c r="G3319" s="161">
        <v>0</v>
      </c>
      <c r="H3319" s="161">
        <v>0</v>
      </c>
      <c r="L3319">
        <v>380.01196900000002</v>
      </c>
      <c r="R3319">
        <v>380.01196800000002</v>
      </c>
      <c r="S3319">
        <v>380.01196800000002</v>
      </c>
      <c r="T3319" s="194">
        <v>380.01196800000002</v>
      </c>
      <c r="U3319" t="s">
        <v>193</v>
      </c>
      <c r="V3319">
        <v>45657.333657407406</v>
      </c>
    </row>
    <row r="3320" spans="1:22" x14ac:dyDescent="0.3">
      <c r="A3320" t="s">
        <v>100</v>
      </c>
      <c r="B3320" t="s">
        <v>101</v>
      </c>
      <c r="C3320" t="s">
        <v>88</v>
      </c>
      <c r="D3320" s="29">
        <v>45761</v>
      </c>
      <c r="E3320" s="161">
        <v>0</v>
      </c>
      <c r="F3320" s="161">
        <v>0</v>
      </c>
      <c r="G3320" s="161">
        <v>0</v>
      </c>
      <c r="H3320" s="161">
        <v>0</v>
      </c>
      <c r="L3320">
        <v>380.01196900000002</v>
      </c>
      <c r="R3320">
        <v>380.01196800000002</v>
      </c>
      <c r="S3320">
        <v>380.01196800000002</v>
      </c>
      <c r="T3320" s="194">
        <v>380.01196800000002</v>
      </c>
      <c r="U3320" t="s">
        <v>193</v>
      </c>
      <c r="V3320">
        <v>45657.333668981482</v>
      </c>
    </row>
    <row r="3321" spans="1:22" x14ac:dyDescent="0.3">
      <c r="A3321" t="s">
        <v>100</v>
      </c>
      <c r="B3321" t="s">
        <v>101</v>
      </c>
      <c r="C3321" t="s">
        <v>88</v>
      </c>
      <c r="D3321" s="29">
        <v>45762</v>
      </c>
      <c r="E3321" s="161">
        <v>0</v>
      </c>
      <c r="F3321" s="161">
        <v>0</v>
      </c>
      <c r="G3321" s="161">
        <v>0</v>
      </c>
      <c r="H3321" s="161">
        <v>0</v>
      </c>
      <c r="L3321">
        <v>380.01196900000002</v>
      </c>
      <c r="R3321">
        <v>380.01196800000002</v>
      </c>
      <c r="S3321">
        <v>380.01196800000002</v>
      </c>
      <c r="T3321" s="194">
        <v>380.01196800000002</v>
      </c>
      <c r="U3321" t="s">
        <v>193</v>
      </c>
      <c r="V3321">
        <v>45657.333668981482</v>
      </c>
    </row>
    <row r="3322" spans="1:22" x14ac:dyDescent="0.3">
      <c r="A3322" t="s">
        <v>100</v>
      </c>
      <c r="B3322" t="s">
        <v>101</v>
      </c>
      <c r="C3322" t="s">
        <v>88</v>
      </c>
      <c r="D3322" s="29">
        <v>45763</v>
      </c>
      <c r="E3322" s="161">
        <v>0</v>
      </c>
      <c r="F3322" s="161">
        <v>0</v>
      </c>
      <c r="G3322" s="161">
        <v>0</v>
      </c>
      <c r="H3322" s="161">
        <v>0</v>
      </c>
      <c r="L3322">
        <v>380.01196900000002</v>
      </c>
      <c r="R3322">
        <v>380.01196800000002</v>
      </c>
      <c r="S3322">
        <v>380.01196800000002</v>
      </c>
      <c r="T3322" s="194">
        <v>380.01196800000002</v>
      </c>
      <c r="U3322" t="s">
        <v>193</v>
      </c>
      <c r="V3322">
        <v>45657.333657407406</v>
      </c>
    </row>
    <row r="3323" spans="1:22" x14ac:dyDescent="0.3">
      <c r="A3323" t="s">
        <v>100</v>
      </c>
      <c r="B3323" t="s">
        <v>101</v>
      </c>
      <c r="C3323" t="s">
        <v>88</v>
      </c>
      <c r="D3323" s="29">
        <v>45764</v>
      </c>
      <c r="E3323" s="161">
        <v>0</v>
      </c>
      <c r="F3323" s="161">
        <v>0</v>
      </c>
      <c r="G3323" s="161">
        <v>0</v>
      </c>
      <c r="H3323" s="161">
        <v>0</v>
      </c>
      <c r="L3323">
        <v>380.01196900000002</v>
      </c>
      <c r="R3323">
        <v>380.01196800000002</v>
      </c>
      <c r="S3323">
        <v>380.01196800000002</v>
      </c>
      <c r="T3323" s="194">
        <v>380.01196800000002</v>
      </c>
      <c r="U3323" t="s">
        <v>193</v>
      </c>
      <c r="V3323">
        <v>45657.333668981482</v>
      </c>
    </row>
    <row r="3324" spans="1:22" x14ac:dyDescent="0.3">
      <c r="A3324" t="s">
        <v>100</v>
      </c>
      <c r="B3324" t="s">
        <v>101</v>
      </c>
      <c r="C3324" t="s">
        <v>88</v>
      </c>
      <c r="D3324" s="29">
        <v>45765</v>
      </c>
      <c r="E3324" s="161">
        <v>0</v>
      </c>
      <c r="F3324" s="161">
        <v>0</v>
      </c>
      <c r="G3324" s="161">
        <v>0</v>
      </c>
      <c r="H3324" s="161">
        <v>0</v>
      </c>
      <c r="L3324">
        <v>380.01196900000002</v>
      </c>
      <c r="R3324">
        <v>380.01196800000002</v>
      </c>
      <c r="S3324">
        <v>380.01196800000002</v>
      </c>
      <c r="T3324" s="194">
        <v>380.01196800000002</v>
      </c>
      <c r="U3324" t="s">
        <v>193</v>
      </c>
      <c r="V3324">
        <v>45657.333657407406</v>
      </c>
    </row>
    <row r="3325" spans="1:22" x14ac:dyDescent="0.3">
      <c r="A3325" t="s">
        <v>100</v>
      </c>
      <c r="B3325" t="s">
        <v>101</v>
      </c>
      <c r="C3325" t="s">
        <v>88</v>
      </c>
      <c r="D3325" s="29">
        <v>45766</v>
      </c>
      <c r="E3325" s="161">
        <v>0</v>
      </c>
      <c r="F3325" s="161">
        <v>0</v>
      </c>
      <c r="G3325" s="161">
        <v>0</v>
      </c>
      <c r="H3325" s="161">
        <v>0</v>
      </c>
      <c r="L3325">
        <v>380.01196900000002</v>
      </c>
      <c r="R3325">
        <v>380.01196800000002</v>
      </c>
      <c r="S3325">
        <v>380.01196800000002</v>
      </c>
      <c r="T3325" s="194">
        <v>380.01196800000002</v>
      </c>
      <c r="U3325" t="s">
        <v>193</v>
      </c>
      <c r="V3325">
        <v>45657.333668981482</v>
      </c>
    </row>
    <row r="3326" spans="1:22" x14ac:dyDescent="0.3">
      <c r="A3326" t="s">
        <v>100</v>
      </c>
      <c r="B3326" t="s">
        <v>101</v>
      </c>
      <c r="C3326" t="s">
        <v>88</v>
      </c>
      <c r="D3326" s="29">
        <v>45767</v>
      </c>
      <c r="E3326" s="161">
        <v>0</v>
      </c>
      <c r="F3326" s="161">
        <v>0</v>
      </c>
      <c r="G3326" s="161">
        <v>0</v>
      </c>
      <c r="H3326" s="161">
        <v>0</v>
      </c>
      <c r="L3326">
        <v>380.01196900000002</v>
      </c>
      <c r="R3326">
        <v>380.01196800000002</v>
      </c>
      <c r="S3326">
        <v>380.01196800000002</v>
      </c>
      <c r="T3326" s="194">
        <v>380.01196800000002</v>
      </c>
      <c r="U3326" t="s">
        <v>193</v>
      </c>
      <c r="V3326">
        <v>45657.333657407406</v>
      </c>
    </row>
    <row r="3327" spans="1:22" x14ac:dyDescent="0.3">
      <c r="A3327" t="s">
        <v>100</v>
      </c>
      <c r="B3327" t="s">
        <v>101</v>
      </c>
      <c r="C3327" t="s">
        <v>88</v>
      </c>
      <c r="D3327" s="29">
        <v>45768</v>
      </c>
      <c r="E3327" s="161">
        <v>0</v>
      </c>
      <c r="F3327" s="161">
        <v>0</v>
      </c>
      <c r="G3327" s="161">
        <v>0</v>
      </c>
      <c r="H3327" s="161">
        <v>0</v>
      </c>
      <c r="L3327">
        <v>380.01196900000002</v>
      </c>
      <c r="R3327">
        <v>380.01196800000002</v>
      </c>
      <c r="S3327">
        <v>380.01196800000002</v>
      </c>
      <c r="T3327" s="194">
        <v>380.01196800000002</v>
      </c>
      <c r="U3327" t="s">
        <v>193</v>
      </c>
      <c r="V3327">
        <v>45657.333668981482</v>
      </c>
    </row>
    <row r="3328" spans="1:22" x14ac:dyDescent="0.3">
      <c r="A3328" t="s">
        <v>100</v>
      </c>
      <c r="B3328" t="s">
        <v>101</v>
      </c>
      <c r="C3328" t="s">
        <v>88</v>
      </c>
      <c r="D3328" s="29">
        <v>45769</v>
      </c>
      <c r="E3328" s="161">
        <v>0</v>
      </c>
      <c r="F3328" s="161">
        <v>0</v>
      </c>
      <c r="G3328" s="161">
        <v>0</v>
      </c>
      <c r="H3328" s="161">
        <v>0</v>
      </c>
      <c r="L3328">
        <v>380.01196900000002</v>
      </c>
      <c r="R3328">
        <v>380.01196800000002</v>
      </c>
      <c r="S3328">
        <v>380.01196800000002</v>
      </c>
      <c r="T3328" s="194">
        <v>380.01196800000002</v>
      </c>
      <c r="U3328" t="s">
        <v>193</v>
      </c>
      <c r="V3328">
        <v>45657.333668981482</v>
      </c>
    </row>
    <row r="3329" spans="1:22" x14ac:dyDescent="0.3">
      <c r="A3329" t="s">
        <v>100</v>
      </c>
      <c r="B3329" t="s">
        <v>101</v>
      </c>
      <c r="C3329" t="s">
        <v>88</v>
      </c>
      <c r="D3329" s="29">
        <v>45770</v>
      </c>
      <c r="E3329" s="161">
        <v>0</v>
      </c>
      <c r="F3329" s="161">
        <v>0</v>
      </c>
      <c r="G3329" s="161">
        <v>0</v>
      </c>
      <c r="H3329" s="161">
        <v>0</v>
      </c>
      <c r="L3329">
        <v>380.01196900000002</v>
      </c>
      <c r="R3329">
        <v>380.01196800000002</v>
      </c>
      <c r="S3329">
        <v>380.01196800000002</v>
      </c>
      <c r="T3329" s="194">
        <v>380.01196800000002</v>
      </c>
      <c r="U3329" t="s">
        <v>193</v>
      </c>
      <c r="V3329">
        <v>45657.333668981482</v>
      </c>
    </row>
    <row r="3330" spans="1:22" x14ac:dyDescent="0.3">
      <c r="A3330" t="s">
        <v>100</v>
      </c>
      <c r="B3330" t="s">
        <v>101</v>
      </c>
      <c r="C3330" t="s">
        <v>88</v>
      </c>
      <c r="D3330" s="29">
        <v>45771</v>
      </c>
      <c r="E3330" s="161">
        <v>0</v>
      </c>
      <c r="F3330" s="161">
        <v>0</v>
      </c>
      <c r="G3330" s="161">
        <v>0</v>
      </c>
      <c r="H3330" s="161">
        <v>0</v>
      </c>
      <c r="L3330">
        <v>380.01196900000002</v>
      </c>
      <c r="R3330">
        <v>380.01196800000002</v>
      </c>
      <c r="S3330">
        <v>380.01196800000002</v>
      </c>
      <c r="T3330" s="194">
        <v>380.01196800000002</v>
      </c>
      <c r="U3330" t="s">
        <v>193</v>
      </c>
      <c r="V3330">
        <v>45657.333657407406</v>
      </c>
    </row>
    <row r="3331" spans="1:22" x14ac:dyDescent="0.3">
      <c r="A3331" t="s">
        <v>100</v>
      </c>
      <c r="B3331" t="s">
        <v>101</v>
      </c>
      <c r="C3331" t="s">
        <v>88</v>
      </c>
      <c r="D3331" s="29">
        <v>45772</v>
      </c>
      <c r="E3331" s="161">
        <v>0</v>
      </c>
      <c r="F3331" s="161">
        <v>0</v>
      </c>
      <c r="G3331" s="161">
        <v>0</v>
      </c>
      <c r="H3331" s="161">
        <v>0</v>
      </c>
      <c r="L3331">
        <v>380.01196900000002</v>
      </c>
      <c r="R3331">
        <v>380.01196800000002</v>
      </c>
      <c r="S3331">
        <v>380.01196800000002</v>
      </c>
      <c r="T3331" s="194">
        <v>380.01196800000002</v>
      </c>
      <c r="U3331" t="s">
        <v>193</v>
      </c>
      <c r="V3331">
        <v>45657.333668981482</v>
      </c>
    </row>
    <row r="3332" spans="1:22" x14ac:dyDescent="0.3">
      <c r="A3332" t="s">
        <v>100</v>
      </c>
      <c r="B3332" t="s">
        <v>101</v>
      </c>
      <c r="C3332" t="s">
        <v>88</v>
      </c>
      <c r="D3332" s="29">
        <v>45773</v>
      </c>
      <c r="E3332" s="161">
        <v>0</v>
      </c>
      <c r="F3332" s="161">
        <v>0</v>
      </c>
      <c r="G3332" s="161">
        <v>0</v>
      </c>
      <c r="H3332" s="161">
        <v>0</v>
      </c>
      <c r="L3332">
        <v>380.01196900000002</v>
      </c>
      <c r="R3332">
        <v>380.01196800000002</v>
      </c>
      <c r="S3332">
        <v>380.01196800000002</v>
      </c>
      <c r="T3332" s="194">
        <v>380.01196800000002</v>
      </c>
      <c r="U3332" t="s">
        <v>193</v>
      </c>
      <c r="V3332">
        <v>45657.333657407406</v>
      </c>
    </row>
    <row r="3333" spans="1:22" x14ac:dyDescent="0.3">
      <c r="A3333" t="s">
        <v>100</v>
      </c>
      <c r="B3333" t="s">
        <v>101</v>
      </c>
      <c r="C3333" t="s">
        <v>88</v>
      </c>
      <c r="D3333" s="29">
        <v>45774</v>
      </c>
      <c r="E3333" s="161">
        <v>0</v>
      </c>
      <c r="F3333" s="161">
        <v>0</v>
      </c>
      <c r="G3333" s="161">
        <v>0</v>
      </c>
      <c r="H3333" s="161">
        <v>0</v>
      </c>
      <c r="L3333">
        <v>380.01196900000002</v>
      </c>
      <c r="R3333">
        <v>380.01196800000002</v>
      </c>
      <c r="S3333">
        <v>380.01196800000002</v>
      </c>
      <c r="T3333" s="194">
        <v>380.01196800000002</v>
      </c>
      <c r="U3333" t="s">
        <v>193</v>
      </c>
      <c r="V3333">
        <v>45657.333668981482</v>
      </c>
    </row>
    <row r="3334" spans="1:22" x14ac:dyDescent="0.3">
      <c r="A3334" t="s">
        <v>100</v>
      </c>
      <c r="B3334" t="s">
        <v>101</v>
      </c>
      <c r="C3334" t="s">
        <v>88</v>
      </c>
      <c r="D3334" s="29">
        <v>45775</v>
      </c>
      <c r="E3334" s="161">
        <v>0</v>
      </c>
      <c r="F3334" s="161">
        <v>0</v>
      </c>
      <c r="G3334" s="161">
        <v>0</v>
      </c>
      <c r="H3334" s="161">
        <v>0</v>
      </c>
      <c r="L3334">
        <v>380.01196900000002</v>
      </c>
      <c r="R3334">
        <v>380.01196800000002</v>
      </c>
      <c r="S3334">
        <v>380.01196800000002</v>
      </c>
      <c r="T3334" s="194">
        <v>380.01196800000002</v>
      </c>
      <c r="U3334" t="s">
        <v>193</v>
      </c>
      <c r="V3334">
        <v>45657.333657407406</v>
      </c>
    </row>
    <row r="3335" spans="1:22" x14ac:dyDescent="0.3">
      <c r="A3335" t="s">
        <v>100</v>
      </c>
      <c r="B3335" t="s">
        <v>101</v>
      </c>
      <c r="C3335" t="s">
        <v>88</v>
      </c>
      <c r="D3335" s="29">
        <v>45776</v>
      </c>
      <c r="E3335" s="161">
        <v>0</v>
      </c>
      <c r="F3335" s="161">
        <v>0</v>
      </c>
      <c r="G3335" s="161">
        <v>0</v>
      </c>
      <c r="H3335" s="161">
        <v>0</v>
      </c>
      <c r="L3335">
        <v>380.01196900000002</v>
      </c>
      <c r="R3335">
        <v>380.01196800000002</v>
      </c>
      <c r="S3335">
        <v>380.01196800000002</v>
      </c>
      <c r="T3335" s="194">
        <v>380.01196800000002</v>
      </c>
      <c r="U3335" t="s">
        <v>193</v>
      </c>
      <c r="V3335">
        <v>45657.333668981482</v>
      </c>
    </row>
    <row r="3336" spans="1:22" x14ac:dyDescent="0.3">
      <c r="A3336" t="s">
        <v>100</v>
      </c>
      <c r="B3336" t="s">
        <v>101</v>
      </c>
      <c r="C3336" t="s">
        <v>88</v>
      </c>
      <c r="D3336" s="29">
        <v>45777</v>
      </c>
      <c r="E3336" s="161">
        <v>0</v>
      </c>
      <c r="F3336" s="161">
        <v>0</v>
      </c>
      <c r="G3336" s="161">
        <v>0</v>
      </c>
      <c r="H3336" s="161">
        <v>0</v>
      </c>
      <c r="L3336">
        <v>380.01196900000002</v>
      </c>
      <c r="R3336">
        <v>380.01196800000002</v>
      </c>
      <c r="S3336">
        <v>380.01196800000002</v>
      </c>
      <c r="T3336" s="194">
        <v>380.01196800000002</v>
      </c>
      <c r="U3336" t="s">
        <v>193</v>
      </c>
      <c r="V3336">
        <v>45657.333657407406</v>
      </c>
    </row>
    <row r="3337" spans="1:22" x14ac:dyDescent="0.3">
      <c r="A3337" t="s">
        <v>100</v>
      </c>
      <c r="B3337" t="s">
        <v>101</v>
      </c>
      <c r="C3337" t="s">
        <v>88</v>
      </c>
      <c r="D3337" s="29">
        <v>45778</v>
      </c>
      <c r="E3337" s="161">
        <v>0</v>
      </c>
      <c r="F3337" s="161">
        <v>0</v>
      </c>
      <c r="G3337" s="161">
        <v>0</v>
      </c>
      <c r="H3337" s="161">
        <v>0</v>
      </c>
      <c r="L3337">
        <v>380.01196900000002</v>
      </c>
      <c r="R3337">
        <v>380.01196800000002</v>
      </c>
      <c r="S3337">
        <v>380.01196800000002</v>
      </c>
      <c r="T3337" s="194">
        <v>380.01196800000002</v>
      </c>
      <c r="U3337" t="s">
        <v>193</v>
      </c>
      <c r="V3337">
        <v>45657.333668981482</v>
      </c>
    </row>
    <row r="3338" spans="1:22" x14ac:dyDescent="0.3">
      <c r="A3338" t="s">
        <v>100</v>
      </c>
      <c r="B3338" t="s">
        <v>101</v>
      </c>
      <c r="C3338" t="s">
        <v>88</v>
      </c>
      <c r="D3338" s="29">
        <v>45779</v>
      </c>
      <c r="E3338" s="161">
        <v>0</v>
      </c>
      <c r="F3338" s="161">
        <v>0</v>
      </c>
      <c r="G3338" s="161">
        <v>0</v>
      </c>
      <c r="H3338" s="161">
        <v>0</v>
      </c>
      <c r="L3338">
        <v>380.01196900000002</v>
      </c>
      <c r="R3338">
        <v>380.01196800000002</v>
      </c>
      <c r="S3338">
        <v>380.01196800000002</v>
      </c>
      <c r="T3338" s="194">
        <v>380.01196800000002</v>
      </c>
      <c r="U3338" t="s">
        <v>193</v>
      </c>
      <c r="V3338">
        <v>45657.333668981482</v>
      </c>
    </row>
    <row r="3339" spans="1:22" x14ac:dyDescent="0.3">
      <c r="A3339" t="s">
        <v>100</v>
      </c>
      <c r="B3339" t="s">
        <v>101</v>
      </c>
      <c r="C3339" t="s">
        <v>88</v>
      </c>
      <c r="D3339" s="29">
        <v>45780</v>
      </c>
      <c r="E3339" s="161">
        <v>0</v>
      </c>
      <c r="F3339" s="161">
        <v>0</v>
      </c>
      <c r="G3339" s="161">
        <v>0</v>
      </c>
      <c r="H3339" s="161">
        <v>0</v>
      </c>
      <c r="L3339">
        <v>380.01196900000002</v>
      </c>
      <c r="R3339">
        <v>380.01196800000002</v>
      </c>
      <c r="S3339">
        <v>380.01196800000002</v>
      </c>
      <c r="T3339" s="194">
        <v>380.01196800000002</v>
      </c>
      <c r="U3339" t="s">
        <v>193</v>
      </c>
      <c r="V3339">
        <v>45657.333668981482</v>
      </c>
    </row>
    <row r="3340" spans="1:22" x14ac:dyDescent="0.3">
      <c r="A3340" t="s">
        <v>100</v>
      </c>
      <c r="B3340" t="s">
        <v>101</v>
      </c>
      <c r="C3340" t="s">
        <v>88</v>
      </c>
      <c r="D3340" s="29">
        <v>45781</v>
      </c>
      <c r="E3340" s="161">
        <v>0</v>
      </c>
      <c r="F3340" s="161">
        <v>0</v>
      </c>
      <c r="G3340" s="161">
        <v>0</v>
      </c>
      <c r="H3340" s="161">
        <v>0</v>
      </c>
      <c r="L3340">
        <v>380.01196900000002</v>
      </c>
      <c r="R3340">
        <v>380.01196800000002</v>
      </c>
      <c r="S3340">
        <v>380.01196800000002</v>
      </c>
      <c r="T3340" s="194">
        <v>380.01196800000002</v>
      </c>
      <c r="U3340" t="s">
        <v>193</v>
      </c>
      <c r="V3340">
        <v>45657.333657407406</v>
      </c>
    </row>
    <row r="3341" spans="1:22" x14ac:dyDescent="0.3">
      <c r="A3341" t="s">
        <v>100</v>
      </c>
      <c r="B3341" t="s">
        <v>101</v>
      </c>
      <c r="C3341" t="s">
        <v>88</v>
      </c>
      <c r="D3341" s="29">
        <v>45782</v>
      </c>
      <c r="E3341" s="161">
        <v>0</v>
      </c>
      <c r="F3341" s="161">
        <v>0</v>
      </c>
      <c r="G3341" s="161">
        <v>0</v>
      </c>
      <c r="H3341" s="161">
        <v>0</v>
      </c>
      <c r="L3341">
        <v>380.01196900000002</v>
      </c>
      <c r="R3341">
        <v>380.01196800000002</v>
      </c>
      <c r="S3341">
        <v>380.01196800000002</v>
      </c>
      <c r="T3341" s="194">
        <v>380.01196800000002</v>
      </c>
      <c r="U3341" t="s">
        <v>193</v>
      </c>
      <c r="V3341">
        <v>45657.333668981482</v>
      </c>
    </row>
    <row r="3342" spans="1:22" x14ac:dyDescent="0.3">
      <c r="A3342" t="s">
        <v>100</v>
      </c>
      <c r="B3342" t="s">
        <v>101</v>
      </c>
      <c r="C3342" t="s">
        <v>88</v>
      </c>
      <c r="D3342" s="29">
        <v>45783</v>
      </c>
      <c r="E3342" s="161">
        <v>0</v>
      </c>
      <c r="F3342" s="161">
        <v>0</v>
      </c>
      <c r="G3342" s="161">
        <v>0</v>
      </c>
      <c r="H3342" s="161">
        <v>0</v>
      </c>
      <c r="L3342">
        <v>380.01196900000002</v>
      </c>
      <c r="R3342">
        <v>380.01196800000002</v>
      </c>
      <c r="S3342">
        <v>380.01196800000002</v>
      </c>
      <c r="T3342" s="194">
        <v>380.01196800000002</v>
      </c>
      <c r="U3342" t="s">
        <v>193</v>
      </c>
      <c r="V3342">
        <v>45657.333657407406</v>
      </c>
    </row>
    <row r="3343" spans="1:22" x14ac:dyDescent="0.3">
      <c r="A3343" t="s">
        <v>100</v>
      </c>
      <c r="B3343" t="s">
        <v>101</v>
      </c>
      <c r="C3343" t="s">
        <v>88</v>
      </c>
      <c r="D3343" s="29">
        <v>45784</v>
      </c>
      <c r="E3343" s="161">
        <v>0</v>
      </c>
      <c r="F3343" s="161">
        <v>0</v>
      </c>
      <c r="G3343" s="161">
        <v>0</v>
      </c>
      <c r="H3343" s="161">
        <v>0</v>
      </c>
      <c r="L3343">
        <v>380.01196900000002</v>
      </c>
      <c r="R3343">
        <v>380.01196800000002</v>
      </c>
      <c r="S3343">
        <v>380.01196800000002</v>
      </c>
      <c r="T3343" s="194">
        <v>380.01196800000002</v>
      </c>
      <c r="U3343" t="s">
        <v>193</v>
      </c>
      <c r="V3343">
        <v>45657.333657407406</v>
      </c>
    </row>
    <row r="3344" spans="1:22" x14ac:dyDescent="0.3">
      <c r="A3344" t="s">
        <v>100</v>
      </c>
      <c r="B3344" t="s">
        <v>101</v>
      </c>
      <c r="C3344" t="s">
        <v>88</v>
      </c>
      <c r="D3344" s="29">
        <v>45785</v>
      </c>
      <c r="E3344" s="161">
        <v>0</v>
      </c>
      <c r="F3344" s="161">
        <v>0</v>
      </c>
      <c r="G3344" s="161">
        <v>0</v>
      </c>
      <c r="H3344" s="161">
        <v>0</v>
      </c>
      <c r="L3344">
        <v>380.01196900000002</v>
      </c>
      <c r="R3344">
        <v>380.01196800000002</v>
      </c>
      <c r="S3344">
        <v>380.01196800000002</v>
      </c>
      <c r="T3344" s="194">
        <v>380.01196800000002</v>
      </c>
      <c r="U3344" t="s">
        <v>193</v>
      </c>
      <c r="V3344">
        <v>45657.333657407406</v>
      </c>
    </row>
    <row r="3345" spans="1:22" x14ac:dyDescent="0.3">
      <c r="A3345" t="s">
        <v>100</v>
      </c>
      <c r="B3345" t="s">
        <v>101</v>
      </c>
      <c r="C3345" t="s">
        <v>88</v>
      </c>
      <c r="D3345" s="29">
        <v>45786</v>
      </c>
      <c r="E3345" s="161">
        <v>0</v>
      </c>
      <c r="F3345" s="161">
        <v>0</v>
      </c>
      <c r="G3345" s="161">
        <v>0</v>
      </c>
      <c r="H3345" s="161">
        <v>0</v>
      </c>
      <c r="L3345">
        <v>380.01196900000002</v>
      </c>
      <c r="R3345">
        <v>380.01196800000002</v>
      </c>
      <c r="S3345">
        <v>380.01196800000002</v>
      </c>
      <c r="T3345" s="194">
        <v>380.01196800000002</v>
      </c>
      <c r="U3345" t="s">
        <v>193</v>
      </c>
      <c r="V3345">
        <v>45657.333668981482</v>
      </c>
    </row>
    <row r="3346" spans="1:22" x14ac:dyDescent="0.3">
      <c r="A3346" t="s">
        <v>100</v>
      </c>
      <c r="B3346" t="s">
        <v>101</v>
      </c>
      <c r="C3346" t="s">
        <v>88</v>
      </c>
      <c r="D3346" s="29">
        <v>45787</v>
      </c>
      <c r="E3346" s="161">
        <v>0</v>
      </c>
      <c r="F3346" s="161">
        <v>0</v>
      </c>
      <c r="G3346" s="161">
        <v>0</v>
      </c>
      <c r="H3346" s="161">
        <v>0</v>
      </c>
      <c r="L3346">
        <v>380.01196900000002</v>
      </c>
      <c r="R3346">
        <v>380.01196800000002</v>
      </c>
      <c r="S3346">
        <v>380.01196800000002</v>
      </c>
      <c r="T3346" s="194">
        <v>380.01196800000002</v>
      </c>
      <c r="U3346" t="s">
        <v>193</v>
      </c>
      <c r="V3346">
        <v>45657.333668981482</v>
      </c>
    </row>
    <row r="3347" spans="1:22" x14ac:dyDescent="0.3">
      <c r="A3347" t="s">
        <v>100</v>
      </c>
      <c r="B3347" t="s">
        <v>101</v>
      </c>
      <c r="C3347" t="s">
        <v>88</v>
      </c>
      <c r="D3347" s="29">
        <v>45788</v>
      </c>
      <c r="E3347" s="161">
        <v>0</v>
      </c>
      <c r="F3347" s="161">
        <v>0</v>
      </c>
      <c r="G3347" s="161">
        <v>0</v>
      </c>
      <c r="H3347" s="161">
        <v>0</v>
      </c>
      <c r="L3347">
        <v>380.01196900000002</v>
      </c>
      <c r="R3347">
        <v>380.01196800000002</v>
      </c>
      <c r="S3347">
        <v>380.01196800000002</v>
      </c>
      <c r="T3347" s="194">
        <v>380.01196800000002</v>
      </c>
      <c r="U3347" t="s">
        <v>193</v>
      </c>
      <c r="V3347">
        <v>45657.333668981482</v>
      </c>
    </row>
    <row r="3348" spans="1:22" x14ac:dyDescent="0.3">
      <c r="A3348" t="s">
        <v>100</v>
      </c>
      <c r="B3348" t="s">
        <v>101</v>
      </c>
      <c r="C3348" t="s">
        <v>88</v>
      </c>
      <c r="D3348" s="29">
        <v>45789</v>
      </c>
      <c r="E3348" s="161">
        <v>0</v>
      </c>
      <c r="F3348" s="161">
        <v>0</v>
      </c>
      <c r="G3348" s="161">
        <v>0</v>
      </c>
      <c r="H3348" s="161">
        <v>0</v>
      </c>
      <c r="L3348">
        <v>380.01196900000002</v>
      </c>
      <c r="R3348">
        <v>380.01196800000002</v>
      </c>
      <c r="S3348">
        <v>380.01196800000002</v>
      </c>
      <c r="T3348" s="194">
        <v>380.01196800000002</v>
      </c>
      <c r="U3348" t="s">
        <v>193</v>
      </c>
      <c r="V3348">
        <v>45657.333668981482</v>
      </c>
    </row>
    <row r="3349" spans="1:22" x14ac:dyDescent="0.3">
      <c r="A3349" t="s">
        <v>100</v>
      </c>
      <c r="B3349" t="s">
        <v>101</v>
      </c>
      <c r="C3349" t="s">
        <v>88</v>
      </c>
      <c r="D3349" s="29">
        <v>45790</v>
      </c>
      <c r="E3349" s="161">
        <v>0</v>
      </c>
      <c r="F3349" s="161">
        <v>0</v>
      </c>
      <c r="G3349" s="161">
        <v>0</v>
      </c>
      <c r="H3349" s="161">
        <v>0</v>
      </c>
      <c r="L3349">
        <v>380.01196900000002</v>
      </c>
      <c r="R3349">
        <v>380.01196800000002</v>
      </c>
      <c r="S3349">
        <v>380.01196800000002</v>
      </c>
      <c r="T3349" s="194">
        <v>380.01196800000002</v>
      </c>
      <c r="U3349" t="s">
        <v>193</v>
      </c>
      <c r="V3349">
        <v>45657.333657407406</v>
      </c>
    </row>
    <row r="3350" spans="1:22" x14ac:dyDescent="0.3">
      <c r="A3350" t="s">
        <v>100</v>
      </c>
      <c r="B3350" t="s">
        <v>101</v>
      </c>
      <c r="C3350" t="s">
        <v>88</v>
      </c>
      <c r="D3350" s="29">
        <v>45791</v>
      </c>
      <c r="E3350" s="161">
        <v>0</v>
      </c>
      <c r="F3350" s="161">
        <v>0</v>
      </c>
      <c r="G3350" s="161">
        <v>0</v>
      </c>
      <c r="H3350" s="161">
        <v>0</v>
      </c>
      <c r="L3350">
        <v>380.01196900000002</v>
      </c>
      <c r="R3350">
        <v>380.01196800000002</v>
      </c>
      <c r="S3350">
        <v>380.01196800000002</v>
      </c>
      <c r="T3350" s="194">
        <v>380.01196800000002</v>
      </c>
      <c r="U3350" t="s">
        <v>193</v>
      </c>
      <c r="V3350">
        <v>45657.333668981482</v>
      </c>
    </row>
    <row r="3351" spans="1:22" x14ac:dyDescent="0.3">
      <c r="A3351" t="s">
        <v>100</v>
      </c>
      <c r="B3351" t="s">
        <v>101</v>
      </c>
      <c r="C3351" t="s">
        <v>88</v>
      </c>
      <c r="D3351" s="29">
        <v>45792</v>
      </c>
      <c r="E3351" s="161">
        <v>0</v>
      </c>
      <c r="F3351" s="161">
        <v>0</v>
      </c>
      <c r="G3351" s="161">
        <v>0</v>
      </c>
      <c r="H3351" s="161">
        <v>0</v>
      </c>
      <c r="L3351">
        <v>380.01196900000002</v>
      </c>
      <c r="R3351">
        <v>380.01196800000002</v>
      </c>
      <c r="S3351">
        <v>380.01196800000002</v>
      </c>
      <c r="T3351" s="194">
        <v>380.01196800000002</v>
      </c>
      <c r="U3351" t="s">
        <v>193</v>
      </c>
      <c r="V3351">
        <v>45657.333668981482</v>
      </c>
    </row>
    <row r="3352" spans="1:22" x14ac:dyDescent="0.3">
      <c r="A3352" t="s">
        <v>100</v>
      </c>
      <c r="B3352" t="s">
        <v>101</v>
      </c>
      <c r="C3352" t="s">
        <v>88</v>
      </c>
      <c r="D3352" s="29">
        <v>45793</v>
      </c>
      <c r="E3352" s="161">
        <v>0</v>
      </c>
      <c r="F3352" s="161">
        <v>0</v>
      </c>
      <c r="G3352" s="161">
        <v>0</v>
      </c>
      <c r="H3352" s="161">
        <v>0</v>
      </c>
      <c r="L3352">
        <v>380.01196900000002</v>
      </c>
      <c r="R3352">
        <v>380.01196800000002</v>
      </c>
      <c r="S3352">
        <v>380.01196800000002</v>
      </c>
      <c r="T3352" s="194">
        <v>380.01196800000002</v>
      </c>
      <c r="U3352" t="s">
        <v>193</v>
      </c>
      <c r="V3352">
        <v>45657.333657407406</v>
      </c>
    </row>
    <row r="3353" spans="1:22" x14ac:dyDescent="0.3">
      <c r="A3353" t="s">
        <v>100</v>
      </c>
      <c r="B3353" t="s">
        <v>101</v>
      </c>
      <c r="C3353" t="s">
        <v>88</v>
      </c>
      <c r="D3353" s="29">
        <v>45794</v>
      </c>
      <c r="E3353" s="161">
        <v>0</v>
      </c>
      <c r="F3353" s="161">
        <v>0</v>
      </c>
      <c r="G3353" s="161">
        <v>0</v>
      </c>
      <c r="H3353" s="161">
        <v>0</v>
      </c>
      <c r="L3353">
        <v>380.01196900000002</v>
      </c>
      <c r="R3353">
        <v>380.01196800000002</v>
      </c>
      <c r="S3353">
        <v>380.01196800000002</v>
      </c>
      <c r="T3353" s="194">
        <v>380.01196800000002</v>
      </c>
      <c r="U3353" t="s">
        <v>193</v>
      </c>
      <c r="V3353">
        <v>45657.333668981482</v>
      </c>
    </row>
    <row r="3354" spans="1:22" x14ac:dyDescent="0.3">
      <c r="A3354" t="s">
        <v>100</v>
      </c>
      <c r="B3354" t="s">
        <v>101</v>
      </c>
      <c r="C3354" t="s">
        <v>88</v>
      </c>
      <c r="D3354" s="29">
        <v>45795</v>
      </c>
      <c r="E3354" s="161">
        <v>0</v>
      </c>
      <c r="F3354" s="161">
        <v>0</v>
      </c>
      <c r="G3354" s="161">
        <v>0</v>
      </c>
      <c r="H3354" s="161">
        <v>0</v>
      </c>
      <c r="L3354">
        <v>380.01196900000002</v>
      </c>
      <c r="R3354">
        <v>380.01196800000002</v>
      </c>
      <c r="S3354">
        <v>380.01196800000002</v>
      </c>
      <c r="T3354" s="194">
        <v>380.01196800000002</v>
      </c>
      <c r="U3354" t="s">
        <v>193</v>
      </c>
      <c r="V3354">
        <v>45657.333668981482</v>
      </c>
    </row>
    <row r="3355" spans="1:22" x14ac:dyDescent="0.3">
      <c r="A3355" t="s">
        <v>100</v>
      </c>
      <c r="B3355" t="s">
        <v>101</v>
      </c>
      <c r="C3355" t="s">
        <v>88</v>
      </c>
      <c r="D3355" s="29">
        <v>45796</v>
      </c>
      <c r="E3355" s="161">
        <v>0</v>
      </c>
      <c r="F3355" s="161">
        <v>0</v>
      </c>
      <c r="G3355" s="161">
        <v>0</v>
      </c>
      <c r="H3355" s="161">
        <v>0</v>
      </c>
      <c r="L3355">
        <v>380.01196900000002</v>
      </c>
      <c r="R3355">
        <v>380.01196800000002</v>
      </c>
      <c r="S3355">
        <v>380.01196800000002</v>
      </c>
      <c r="T3355" s="194">
        <v>380.01196800000002</v>
      </c>
      <c r="U3355" t="s">
        <v>193</v>
      </c>
      <c r="V3355">
        <v>45657.333668981482</v>
      </c>
    </row>
    <row r="3356" spans="1:22" x14ac:dyDescent="0.3">
      <c r="A3356" t="s">
        <v>100</v>
      </c>
      <c r="B3356" t="s">
        <v>101</v>
      </c>
      <c r="C3356" t="s">
        <v>88</v>
      </c>
      <c r="D3356" s="29">
        <v>45797</v>
      </c>
      <c r="E3356" s="161">
        <v>0</v>
      </c>
      <c r="F3356" s="161">
        <v>0</v>
      </c>
      <c r="G3356" s="161">
        <v>0</v>
      </c>
      <c r="H3356" s="161">
        <v>0</v>
      </c>
      <c r="L3356">
        <v>380.01196900000002</v>
      </c>
      <c r="R3356">
        <v>380.01196800000002</v>
      </c>
      <c r="S3356">
        <v>380.01196800000002</v>
      </c>
      <c r="T3356" s="194">
        <v>380.01196800000002</v>
      </c>
      <c r="U3356" t="s">
        <v>193</v>
      </c>
      <c r="V3356">
        <v>45657.333668981482</v>
      </c>
    </row>
    <row r="3357" spans="1:22" x14ac:dyDescent="0.3">
      <c r="A3357" t="s">
        <v>100</v>
      </c>
      <c r="B3357" t="s">
        <v>101</v>
      </c>
      <c r="C3357" t="s">
        <v>88</v>
      </c>
      <c r="D3357" s="29">
        <v>45798</v>
      </c>
      <c r="E3357" s="161">
        <v>0</v>
      </c>
      <c r="F3357" s="161">
        <v>0</v>
      </c>
      <c r="G3357" s="161">
        <v>0</v>
      </c>
      <c r="H3357" s="161">
        <v>0</v>
      </c>
      <c r="L3357">
        <v>380.01196900000002</v>
      </c>
      <c r="R3357">
        <v>380.01196800000002</v>
      </c>
      <c r="S3357">
        <v>380.01196800000002</v>
      </c>
      <c r="T3357" s="194">
        <v>380.01196800000002</v>
      </c>
      <c r="U3357" t="s">
        <v>193</v>
      </c>
      <c r="V3357">
        <v>45657.333668981482</v>
      </c>
    </row>
    <row r="3358" spans="1:22" x14ac:dyDescent="0.3">
      <c r="A3358" t="s">
        <v>100</v>
      </c>
      <c r="B3358" t="s">
        <v>101</v>
      </c>
      <c r="C3358" t="s">
        <v>88</v>
      </c>
      <c r="D3358" s="29">
        <v>45799</v>
      </c>
      <c r="E3358" s="161">
        <v>0</v>
      </c>
      <c r="F3358" s="161">
        <v>0</v>
      </c>
      <c r="G3358" s="161">
        <v>0</v>
      </c>
      <c r="H3358" s="161">
        <v>0</v>
      </c>
      <c r="L3358">
        <v>380.01196900000002</v>
      </c>
      <c r="R3358">
        <v>380.01196800000002</v>
      </c>
      <c r="S3358">
        <v>380.01196800000002</v>
      </c>
      <c r="T3358" s="194">
        <v>380.01196800000002</v>
      </c>
      <c r="U3358" t="s">
        <v>193</v>
      </c>
      <c r="V3358">
        <v>45657.333668981482</v>
      </c>
    </row>
    <row r="3359" spans="1:22" x14ac:dyDescent="0.3">
      <c r="A3359" t="s">
        <v>100</v>
      </c>
      <c r="B3359" t="s">
        <v>101</v>
      </c>
      <c r="C3359" t="s">
        <v>88</v>
      </c>
      <c r="D3359" s="29">
        <v>45800</v>
      </c>
      <c r="E3359" s="161">
        <v>0</v>
      </c>
      <c r="F3359" s="161">
        <v>0</v>
      </c>
      <c r="G3359" s="161">
        <v>0</v>
      </c>
      <c r="H3359" s="161">
        <v>0</v>
      </c>
      <c r="L3359">
        <v>380.01196900000002</v>
      </c>
      <c r="R3359">
        <v>380.01196800000002</v>
      </c>
      <c r="S3359">
        <v>380.01196800000002</v>
      </c>
      <c r="T3359" s="194">
        <v>380.01196800000002</v>
      </c>
      <c r="U3359" t="s">
        <v>193</v>
      </c>
      <c r="V3359">
        <v>45657.333657407406</v>
      </c>
    </row>
    <row r="3360" spans="1:22" x14ac:dyDescent="0.3">
      <c r="A3360" t="s">
        <v>100</v>
      </c>
      <c r="B3360" t="s">
        <v>101</v>
      </c>
      <c r="C3360" t="s">
        <v>88</v>
      </c>
      <c r="D3360" s="29">
        <v>45801</v>
      </c>
      <c r="E3360" s="161">
        <v>0</v>
      </c>
      <c r="F3360" s="161">
        <v>0</v>
      </c>
      <c r="G3360" s="161">
        <v>0</v>
      </c>
      <c r="H3360" s="161">
        <v>0</v>
      </c>
      <c r="L3360">
        <v>380.01196900000002</v>
      </c>
      <c r="R3360">
        <v>380.01196800000002</v>
      </c>
      <c r="S3360">
        <v>380.01196800000002</v>
      </c>
      <c r="T3360" s="194">
        <v>380.01196800000002</v>
      </c>
      <c r="U3360" t="s">
        <v>193</v>
      </c>
      <c r="V3360">
        <v>45657.333668981482</v>
      </c>
    </row>
    <row r="3361" spans="1:22" x14ac:dyDescent="0.3">
      <c r="A3361" t="s">
        <v>100</v>
      </c>
      <c r="B3361" t="s">
        <v>101</v>
      </c>
      <c r="C3361" t="s">
        <v>88</v>
      </c>
      <c r="D3361" s="29">
        <v>45802</v>
      </c>
      <c r="E3361" s="161">
        <v>0</v>
      </c>
      <c r="F3361" s="161">
        <v>0</v>
      </c>
      <c r="G3361" s="161">
        <v>0</v>
      </c>
      <c r="H3361" s="161">
        <v>0</v>
      </c>
      <c r="L3361">
        <v>380.01196900000002</v>
      </c>
      <c r="R3361">
        <v>380.01196800000002</v>
      </c>
      <c r="S3361">
        <v>380.01196800000002</v>
      </c>
      <c r="T3361" s="194">
        <v>380.01196800000002</v>
      </c>
      <c r="U3361" t="s">
        <v>193</v>
      </c>
      <c r="V3361">
        <v>45657.333668981482</v>
      </c>
    </row>
    <row r="3362" spans="1:22" x14ac:dyDescent="0.3">
      <c r="A3362" t="s">
        <v>100</v>
      </c>
      <c r="B3362" t="s">
        <v>101</v>
      </c>
      <c r="C3362" t="s">
        <v>88</v>
      </c>
      <c r="D3362" s="29">
        <v>45803</v>
      </c>
      <c r="E3362" s="161">
        <v>0</v>
      </c>
      <c r="F3362" s="161">
        <v>0</v>
      </c>
      <c r="G3362" s="161">
        <v>0</v>
      </c>
      <c r="H3362" s="161">
        <v>0</v>
      </c>
      <c r="L3362">
        <v>380.01196900000002</v>
      </c>
      <c r="R3362">
        <v>380.01196800000002</v>
      </c>
      <c r="S3362">
        <v>380.01196800000002</v>
      </c>
      <c r="T3362" s="194">
        <v>380.01196800000002</v>
      </c>
      <c r="U3362" t="s">
        <v>193</v>
      </c>
      <c r="V3362">
        <v>45657.333657407406</v>
      </c>
    </row>
    <row r="3363" spans="1:22" x14ac:dyDescent="0.3">
      <c r="A3363" t="s">
        <v>100</v>
      </c>
      <c r="B3363" t="s">
        <v>101</v>
      </c>
      <c r="C3363" t="s">
        <v>88</v>
      </c>
      <c r="D3363" s="29">
        <v>45804</v>
      </c>
      <c r="E3363" s="161">
        <v>0</v>
      </c>
      <c r="F3363" s="161">
        <v>0</v>
      </c>
      <c r="G3363" s="161">
        <v>0</v>
      </c>
      <c r="H3363" s="161">
        <v>0</v>
      </c>
      <c r="L3363">
        <v>380.01196900000002</v>
      </c>
      <c r="R3363">
        <v>380.01196800000002</v>
      </c>
      <c r="S3363">
        <v>380.01196800000002</v>
      </c>
      <c r="T3363" s="194">
        <v>380.01196800000002</v>
      </c>
      <c r="U3363" t="s">
        <v>193</v>
      </c>
      <c r="V3363">
        <v>45657.333657407406</v>
      </c>
    </row>
    <row r="3364" spans="1:22" x14ac:dyDescent="0.3">
      <c r="A3364" t="s">
        <v>100</v>
      </c>
      <c r="B3364" t="s">
        <v>101</v>
      </c>
      <c r="C3364" t="s">
        <v>88</v>
      </c>
      <c r="D3364" s="29">
        <v>45805</v>
      </c>
      <c r="E3364" s="161">
        <v>0</v>
      </c>
      <c r="F3364" s="161">
        <v>0</v>
      </c>
      <c r="G3364" s="161">
        <v>0</v>
      </c>
      <c r="H3364" s="161">
        <v>0</v>
      </c>
      <c r="L3364">
        <v>380.01196900000002</v>
      </c>
      <c r="R3364">
        <v>380.01196800000002</v>
      </c>
      <c r="S3364">
        <v>380.01196800000002</v>
      </c>
      <c r="T3364" s="194">
        <v>380.01196800000002</v>
      </c>
      <c r="U3364" t="s">
        <v>193</v>
      </c>
      <c r="V3364">
        <v>45657.333668981482</v>
      </c>
    </row>
    <row r="3365" spans="1:22" x14ac:dyDescent="0.3">
      <c r="A3365" t="s">
        <v>100</v>
      </c>
      <c r="B3365" t="s">
        <v>101</v>
      </c>
      <c r="C3365" t="s">
        <v>88</v>
      </c>
      <c r="D3365" s="29">
        <v>45806</v>
      </c>
      <c r="E3365" s="161">
        <v>0</v>
      </c>
      <c r="F3365" s="161">
        <v>0</v>
      </c>
      <c r="G3365" s="161">
        <v>0</v>
      </c>
      <c r="H3365" s="161">
        <v>0</v>
      </c>
      <c r="L3365">
        <v>380.01196900000002</v>
      </c>
      <c r="R3365">
        <v>380.01196800000002</v>
      </c>
      <c r="S3365">
        <v>380.01196800000002</v>
      </c>
      <c r="T3365" s="194">
        <v>380.01196800000002</v>
      </c>
      <c r="U3365" t="s">
        <v>193</v>
      </c>
      <c r="V3365">
        <v>45657.333668981482</v>
      </c>
    </row>
    <row r="3366" spans="1:22" x14ac:dyDescent="0.3">
      <c r="A3366" t="s">
        <v>100</v>
      </c>
      <c r="B3366" t="s">
        <v>101</v>
      </c>
      <c r="C3366" t="s">
        <v>88</v>
      </c>
      <c r="D3366" s="29">
        <v>45807</v>
      </c>
      <c r="E3366" s="161">
        <v>0</v>
      </c>
      <c r="F3366" s="161">
        <v>0</v>
      </c>
      <c r="G3366" s="161">
        <v>0</v>
      </c>
      <c r="H3366" s="161">
        <v>0</v>
      </c>
      <c r="L3366">
        <v>380.01196900000002</v>
      </c>
      <c r="R3366">
        <v>380.01196800000002</v>
      </c>
      <c r="S3366">
        <v>380.01196800000002</v>
      </c>
      <c r="T3366" s="194">
        <v>380.01196800000002</v>
      </c>
      <c r="U3366" t="s">
        <v>193</v>
      </c>
      <c r="V3366">
        <v>45657.333668981482</v>
      </c>
    </row>
    <row r="3367" spans="1:22" x14ac:dyDescent="0.3">
      <c r="A3367" t="s">
        <v>100</v>
      </c>
      <c r="B3367" t="s">
        <v>101</v>
      </c>
      <c r="C3367" t="s">
        <v>88</v>
      </c>
      <c r="D3367" s="29">
        <v>45808</v>
      </c>
      <c r="E3367" s="161">
        <v>0</v>
      </c>
      <c r="F3367" s="161">
        <v>0</v>
      </c>
      <c r="G3367" s="161">
        <v>0</v>
      </c>
      <c r="H3367" s="161">
        <v>0</v>
      </c>
      <c r="L3367">
        <v>380.01196900000002</v>
      </c>
      <c r="R3367">
        <v>380.01196800000002</v>
      </c>
      <c r="S3367">
        <v>380.01196800000002</v>
      </c>
      <c r="T3367" s="194">
        <v>380.01196800000002</v>
      </c>
      <c r="U3367" t="s">
        <v>193</v>
      </c>
      <c r="V3367">
        <v>45657.333668981482</v>
      </c>
    </row>
    <row r="3368" spans="1:22" x14ac:dyDescent="0.3">
      <c r="A3368" t="s">
        <v>100</v>
      </c>
      <c r="B3368" t="s">
        <v>101</v>
      </c>
      <c r="C3368" t="s">
        <v>88</v>
      </c>
      <c r="D3368" s="29">
        <v>45809</v>
      </c>
      <c r="E3368" s="161">
        <v>0</v>
      </c>
      <c r="F3368" s="161">
        <v>0</v>
      </c>
      <c r="G3368" s="161">
        <v>0</v>
      </c>
      <c r="H3368" s="161">
        <v>0</v>
      </c>
      <c r="L3368">
        <v>380.01196900000002</v>
      </c>
      <c r="R3368">
        <v>380.01196800000002</v>
      </c>
      <c r="S3368">
        <v>380.01196800000002</v>
      </c>
      <c r="T3368" s="194">
        <v>380.01196800000002</v>
      </c>
      <c r="U3368" t="s">
        <v>193</v>
      </c>
      <c r="V3368">
        <v>45657.333668981482</v>
      </c>
    </row>
    <row r="3369" spans="1:22" x14ac:dyDescent="0.3">
      <c r="A3369" t="s">
        <v>100</v>
      </c>
      <c r="B3369" t="s">
        <v>101</v>
      </c>
      <c r="C3369" t="s">
        <v>88</v>
      </c>
      <c r="D3369" s="29">
        <v>45810</v>
      </c>
      <c r="E3369" s="161">
        <v>0</v>
      </c>
      <c r="F3369" s="161">
        <v>0</v>
      </c>
      <c r="G3369" s="161">
        <v>0</v>
      </c>
      <c r="H3369" s="161">
        <v>0</v>
      </c>
      <c r="L3369">
        <v>380.01196900000002</v>
      </c>
      <c r="R3369">
        <v>380.01196800000002</v>
      </c>
      <c r="S3369">
        <v>380.01196800000002</v>
      </c>
      <c r="T3369" s="194">
        <v>380.01196800000002</v>
      </c>
      <c r="U3369" t="s">
        <v>193</v>
      </c>
      <c r="V3369">
        <v>45657.333668981482</v>
      </c>
    </row>
    <row r="3370" spans="1:22" x14ac:dyDescent="0.3">
      <c r="A3370" t="s">
        <v>100</v>
      </c>
      <c r="B3370" t="s">
        <v>101</v>
      </c>
      <c r="C3370" t="s">
        <v>88</v>
      </c>
      <c r="D3370" s="29">
        <v>45811</v>
      </c>
      <c r="E3370" s="161">
        <v>0</v>
      </c>
      <c r="F3370" s="161">
        <v>0</v>
      </c>
      <c r="G3370" s="161">
        <v>0</v>
      </c>
      <c r="H3370" s="161">
        <v>0</v>
      </c>
      <c r="L3370">
        <v>380.01196900000002</v>
      </c>
      <c r="R3370">
        <v>380.01196800000002</v>
      </c>
      <c r="S3370">
        <v>380.01196800000002</v>
      </c>
      <c r="T3370" s="194">
        <v>380.01196800000002</v>
      </c>
      <c r="U3370" t="s">
        <v>193</v>
      </c>
      <c r="V3370">
        <v>45657.333668981482</v>
      </c>
    </row>
    <row r="3371" spans="1:22" x14ac:dyDescent="0.3">
      <c r="A3371" t="s">
        <v>100</v>
      </c>
      <c r="B3371" t="s">
        <v>101</v>
      </c>
      <c r="C3371" t="s">
        <v>88</v>
      </c>
      <c r="D3371" s="29">
        <v>45812</v>
      </c>
      <c r="E3371" s="161">
        <v>0</v>
      </c>
      <c r="F3371" s="161">
        <v>0</v>
      </c>
      <c r="G3371" s="161">
        <v>0</v>
      </c>
      <c r="H3371" s="161">
        <v>0</v>
      </c>
      <c r="L3371">
        <v>380.01196900000002</v>
      </c>
      <c r="R3371">
        <v>380.01196800000002</v>
      </c>
      <c r="S3371">
        <v>380.01196800000002</v>
      </c>
      <c r="T3371" s="194">
        <v>380.01196800000002</v>
      </c>
      <c r="U3371" t="s">
        <v>193</v>
      </c>
      <c r="V3371">
        <v>45657.333668981482</v>
      </c>
    </row>
    <row r="3372" spans="1:22" x14ac:dyDescent="0.3">
      <c r="A3372" t="s">
        <v>100</v>
      </c>
      <c r="B3372" t="s">
        <v>101</v>
      </c>
      <c r="C3372" t="s">
        <v>88</v>
      </c>
      <c r="D3372" s="29">
        <v>45813</v>
      </c>
      <c r="E3372" s="161">
        <v>0</v>
      </c>
      <c r="F3372" s="161">
        <v>0</v>
      </c>
      <c r="G3372" s="161">
        <v>0</v>
      </c>
      <c r="H3372" s="161">
        <v>0</v>
      </c>
      <c r="L3372">
        <v>380.01196900000002</v>
      </c>
      <c r="R3372">
        <v>380.01196800000002</v>
      </c>
      <c r="S3372">
        <v>380.01196800000002</v>
      </c>
      <c r="T3372" s="194">
        <v>380.01196800000002</v>
      </c>
      <c r="U3372" t="s">
        <v>193</v>
      </c>
      <c r="V3372">
        <v>45657.333668981482</v>
      </c>
    </row>
    <row r="3373" spans="1:22" x14ac:dyDescent="0.3">
      <c r="A3373" t="s">
        <v>100</v>
      </c>
      <c r="B3373" t="s">
        <v>101</v>
      </c>
      <c r="C3373" t="s">
        <v>88</v>
      </c>
      <c r="D3373" s="29">
        <v>45814</v>
      </c>
      <c r="E3373" s="161">
        <v>0</v>
      </c>
      <c r="F3373" s="161">
        <v>0</v>
      </c>
      <c r="G3373" s="161">
        <v>0</v>
      </c>
      <c r="H3373" s="161">
        <v>0</v>
      </c>
      <c r="L3373">
        <v>380.01196900000002</v>
      </c>
      <c r="R3373">
        <v>380.01196800000002</v>
      </c>
      <c r="S3373">
        <v>380.01196800000002</v>
      </c>
      <c r="T3373" s="194">
        <v>380.01196800000002</v>
      </c>
      <c r="U3373" t="s">
        <v>193</v>
      </c>
      <c r="V3373">
        <v>45657.333668981482</v>
      </c>
    </row>
    <row r="3374" spans="1:22" x14ac:dyDescent="0.3">
      <c r="A3374" t="s">
        <v>100</v>
      </c>
      <c r="B3374" t="s">
        <v>101</v>
      </c>
      <c r="C3374" t="s">
        <v>88</v>
      </c>
      <c r="D3374" s="29">
        <v>45815</v>
      </c>
      <c r="E3374" s="161">
        <v>0</v>
      </c>
      <c r="F3374" s="161">
        <v>0</v>
      </c>
      <c r="G3374" s="161">
        <v>0</v>
      </c>
      <c r="H3374" s="161">
        <v>0</v>
      </c>
      <c r="L3374">
        <v>380.01196900000002</v>
      </c>
      <c r="R3374">
        <v>380.01196800000002</v>
      </c>
      <c r="S3374">
        <v>380.01196800000002</v>
      </c>
      <c r="T3374" s="194">
        <v>380.01196800000002</v>
      </c>
      <c r="U3374" t="s">
        <v>193</v>
      </c>
      <c r="V3374">
        <v>45657.333668981482</v>
      </c>
    </row>
    <row r="3375" spans="1:22" x14ac:dyDescent="0.3">
      <c r="A3375" t="s">
        <v>100</v>
      </c>
      <c r="B3375" t="s">
        <v>101</v>
      </c>
      <c r="C3375" t="s">
        <v>88</v>
      </c>
      <c r="D3375" s="29">
        <v>45816</v>
      </c>
      <c r="E3375" s="161">
        <v>0</v>
      </c>
      <c r="F3375" s="161">
        <v>0</v>
      </c>
      <c r="G3375" s="161">
        <v>0</v>
      </c>
      <c r="H3375" s="161">
        <v>0</v>
      </c>
      <c r="L3375">
        <v>380.01196900000002</v>
      </c>
      <c r="R3375">
        <v>380.01196800000002</v>
      </c>
      <c r="S3375">
        <v>380.01196800000002</v>
      </c>
      <c r="T3375" s="194">
        <v>380.01196800000002</v>
      </c>
      <c r="U3375" t="s">
        <v>193</v>
      </c>
      <c r="V3375">
        <v>45657.333668981482</v>
      </c>
    </row>
    <row r="3376" spans="1:22" x14ac:dyDescent="0.3">
      <c r="A3376" t="s">
        <v>100</v>
      </c>
      <c r="B3376" t="s">
        <v>101</v>
      </c>
      <c r="C3376" t="s">
        <v>88</v>
      </c>
      <c r="D3376" s="29">
        <v>45817</v>
      </c>
      <c r="E3376" s="161">
        <v>0</v>
      </c>
      <c r="F3376" s="161">
        <v>0</v>
      </c>
      <c r="G3376" s="161">
        <v>0</v>
      </c>
      <c r="H3376" s="161">
        <v>0</v>
      </c>
      <c r="L3376">
        <v>380.01196900000002</v>
      </c>
      <c r="R3376">
        <v>380.01196800000002</v>
      </c>
      <c r="S3376">
        <v>380.01196800000002</v>
      </c>
      <c r="T3376" s="194">
        <v>380.01196800000002</v>
      </c>
      <c r="U3376" t="s">
        <v>193</v>
      </c>
      <c r="V3376">
        <v>45657.333668981482</v>
      </c>
    </row>
    <row r="3377" spans="1:22" x14ac:dyDescent="0.3">
      <c r="A3377" t="s">
        <v>100</v>
      </c>
      <c r="B3377" t="s">
        <v>101</v>
      </c>
      <c r="C3377" t="s">
        <v>88</v>
      </c>
      <c r="D3377" s="29">
        <v>45818</v>
      </c>
      <c r="E3377" s="161">
        <v>0</v>
      </c>
      <c r="F3377" s="161">
        <v>0</v>
      </c>
      <c r="G3377" s="161">
        <v>0</v>
      </c>
      <c r="H3377" s="161">
        <v>0</v>
      </c>
      <c r="L3377">
        <v>380.01196900000002</v>
      </c>
      <c r="R3377">
        <v>380.01196800000002</v>
      </c>
      <c r="S3377">
        <v>380.01196800000002</v>
      </c>
      <c r="T3377" s="194">
        <v>380.01196800000002</v>
      </c>
      <c r="U3377" t="s">
        <v>193</v>
      </c>
      <c r="V3377">
        <v>45657.333668981482</v>
      </c>
    </row>
    <row r="3378" spans="1:22" x14ac:dyDescent="0.3">
      <c r="A3378" t="s">
        <v>100</v>
      </c>
      <c r="B3378" t="s">
        <v>101</v>
      </c>
      <c r="C3378" t="s">
        <v>88</v>
      </c>
      <c r="D3378" s="29">
        <v>45819</v>
      </c>
      <c r="E3378" s="161">
        <v>0</v>
      </c>
      <c r="F3378" s="161">
        <v>0</v>
      </c>
      <c r="G3378" s="161">
        <v>0</v>
      </c>
      <c r="H3378" s="161">
        <v>0</v>
      </c>
      <c r="L3378">
        <v>380.01196900000002</v>
      </c>
      <c r="R3378">
        <v>380.01196800000002</v>
      </c>
      <c r="S3378">
        <v>380.01196800000002</v>
      </c>
      <c r="T3378" s="194">
        <v>380.01196800000002</v>
      </c>
      <c r="U3378" t="s">
        <v>193</v>
      </c>
      <c r="V3378">
        <v>45657.333668981482</v>
      </c>
    </row>
    <row r="3379" spans="1:22" x14ac:dyDescent="0.3">
      <c r="A3379" t="s">
        <v>100</v>
      </c>
      <c r="B3379" t="s">
        <v>101</v>
      </c>
      <c r="C3379" t="s">
        <v>88</v>
      </c>
      <c r="D3379" s="29">
        <v>45820</v>
      </c>
      <c r="E3379" s="161">
        <v>0</v>
      </c>
      <c r="F3379" s="161">
        <v>0</v>
      </c>
      <c r="G3379" s="161">
        <v>0</v>
      </c>
      <c r="H3379" s="161">
        <v>0</v>
      </c>
      <c r="L3379">
        <v>380.01196900000002</v>
      </c>
      <c r="R3379">
        <v>380.01196800000002</v>
      </c>
      <c r="S3379">
        <v>380.01196800000002</v>
      </c>
      <c r="T3379" s="194">
        <v>380.01196800000002</v>
      </c>
      <c r="U3379" t="s">
        <v>193</v>
      </c>
      <c r="V3379">
        <v>45657.333657407406</v>
      </c>
    </row>
    <row r="3380" spans="1:22" x14ac:dyDescent="0.3">
      <c r="A3380" t="s">
        <v>100</v>
      </c>
      <c r="B3380" t="s">
        <v>101</v>
      </c>
      <c r="C3380" t="s">
        <v>88</v>
      </c>
      <c r="D3380" s="29">
        <v>45821</v>
      </c>
      <c r="E3380" s="161">
        <v>0.34212598445813691</v>
      </c>
      <c r="F3380" s="161">
        <v>0.34212598445813691</v>
      </c>
      <c r="G3380" s="161">
        <v>0.34212598272694406</v>
      </c>
      <c r="H3380" s="161">
        <v>0.34212598272694406</v>
      </c>
      <c r="J3380">
        <v>250</v>
      </c>
      <c r="K3380">
        <v>250</v>
      </c>
      <c r="L3380">
        <v>380.01196900000002</v>
      </c>
      <c r="R3380">
        <v>380.01196800000002</v>
      </c>
      <c r="S3380">
        <v>250</v>
      </c>
      <c r="T3380" s="194">
        <v>250</v>
      </c>
      <c r="U3380" t="s">
        <v>193</v>
      </c>
      <c r="V3380">
        <v>45657.333657407406</v>
      </c>
    </row>
    <row r="3381" spans="1:22" x14ac:dyDescent="0.3">
      <c r="A3381" t="s">
        <v>100</v>
      </c>
      <c r="B3381" t="s">
        <v>101</v>
      </c>
      <c r="C3381" t="s">
        <v>88</v>
      </c>
      <c r="D3381" s="29">
        <v>45822</v>
      </c>
      <c r="E3381" s="161">
        <v>0.34212598445813691</v>
      </c>
      <c r="F3381" s="161">
        <v>0.34212598445813691</v>
      </c>
      <c r="G3381" s="161">
        <v>0.34212598272694406</v>
      </c>
      <c r="H3381" s="161">
        <v>0.34212598272694406</v>
      </c>
      <c r="J3381">
        <v>250</v>
      </c>
      <c r="K3381">
        <v>250</v>
      </c>
      <c r="L3381">
        <v>380.01196900000002</v>
      </c>
      <c r="R3381">
        <v>380.01196800000002</v>
      </c>
      <c r="S3381">
        <v>250</v>
      </c>
      <c r="T3381" s="194">
        <v>250</v>
      </c>
      <c r="U3381" t="s">
        <v>193</v>
      </c>
      <c r="V3381">
        <v>45657.333657407406</v>
      </c>
    </row>
    <row r="3382" spans="1:22" x14ac:dyDescent="0.3">
      <c r="A3382" t="s">
        <v>100</v>
      </c>
      <c r="B3382" t="s">
        <v>101</v>
      </c>
      <c r="C3382" t="s">
        <v>88</v>
      </c>
      <c r="D3382" s="29">
        <v>45823</v>
      </c>
      <c r="E3382" s="161">
        <v>0.34212598445813691</v>
      </c>
      <c r="F3382" s="161">
        <v>0.34212598445813691</v>
      </c>
      <c r="G3382" s="161">
        <v>0.34212598272694406</v>
      </c>
      <c r="H3382" s="161">
        <v>0.34212598272694406</v>
      </c>
      <c r="J3382">
        <v>250</v>
      </c>
      <c r="K3382">
        <v>250</v>
      </c>
      <c r="L3382">
        <v>380.01196900000002</v>
      </c>
      <c r="R3382">
        <v>380.01196800000002</v>
      </c>
      <c r="S3382">
        <v>250</v>
      </c>
      <c r="T3382" s="194">
        <v>250</v>
      </c>
      <c r="U3382" t="s">
        <v>193</v>
      </c>
      <c r="V3382">
        <v>45657.333668981482</v>
      </c>
    </row>
    <row r="3383" spans="1:22" x14ac:dyDescent="0.3">
      <c r="A3383" t="s">
        <v>100</v>
      </c>
      <c r="B3383" t="s">
        <v>101</v>
      </c>
      <c r="C3383" t="s">
        <v>88</v>
      </c>
      <c r="D3383" s="29">
        <v>45824</v>
      </c>
      <c r="E3383" s="161">
        <v>0.34212598445813691</v>
      </c>
      <c r="F3383" s="161">
        <v>0.34212598445813691</v>
      </c>
      <c r="G3383" s="161">
        <v>0.34212598272694406</v>
      </c>
      <c r="H3383" s="161">
        <v>0.34212598272694406</v>
      </c>
      <c r="J3383">
        <v>250</v>
      </c>
      <c r="K3383">
        <v>250</v>
      </c>
      <c r="L3383">
        <v>380.01196900000002</v>
      </c>
      <c r="R3383">
        <v>380.01196800000002</v>
      </c>
      <c r="S3383">
        <v>250</v>
      </c>
      <c r="T3383" s="194">
        <v>250</v>
      </c>
      <c r="U3383" t="s">
        <v>193</v>
      </c>
      <c r="V3383">
        <v>45657.333668981482</v>
      </c>
    </row>
    <row r="3384" spans="1:22" x14ac:dyDescent="0.3">
      <c r="A3384" t="s">
        <v>100</v>
      </c>
      <c r="B3384" t="s">
        <v>101</v>
      </c>
      <c r="C3384" t="s">
        <v>88</v>
      </c>
      <c r="D3384" s="29">
        <v>45825</v>
      </c>
      <c r="E3384" s="161">
        <v>0.34212598445813691</v>
      </c>
      <c r="F3384" s="161">
        <v>0.34212598445813691</v>
      </c>
      <c r="G3384" s="161">
        <v>0.34212598272694406</v>
      </c>
      <c r="H3384" s="161">
        <v>0.34212598272694406</v>
      </c>
      <c r="J3384">
        <v>250</v>
      </c>
      <c r="K3384">
        <v>250</v>
      </c>
      <c r="L3384">
        <v>380.01196900000002</v>
      </c>
      <c r="R3384">
        <v>380.01196800000002</v>
      </c>
      <c r="S3384">
        <v>250</v>
      </c>
      <c r="T3384" s="194">
        <v>250</v>
      </c>
      <c r="U3384" t="s">
        <v>193</v>
      </c>
      <c r="V3384">
        <v>45657.333668981482</v>
      </c>
    </row>
    <row r="3385" spans="1:22" x14ac:dyDescent="0.3">
      <c r="A3385" t="s">
        <v>100</v>
      </c>
      <c r="B3385" t="s">
        <v>101</v>
      </c>
      <c r="C3385" t="s">
        <v>88</v>
      </c>
      <c r="D3385" s="29">
        <v>45826</v>
      </c>
      <c r="E3385" s="161">
        <v>0.34212598445813691</v>
      </c>
      <c r="F3385" s="161">
        <v>0.34212598445813691</v>
      </c>
      <c r="G3385" s="161">
        <v>0.34212598272694406</v>
      </c>
      <c r="H3385" s="161">
        <v>0.34212598272694406</v>
      </c>
      <c r="J3385">
        <v>250</v>
      </c>
      <c r="K3385">
        <v>250</v>
      </c>
      <c r="L3385">
        <v>380.01196900000002</v>
      </c>
      <c r="R3385">
        <v>380.01196800000002</v>
      </c>
      <c r="S3385">
        <v>250</v>
      </c>
      <c r="T3385" s="194">
        <v>250</v>
      </c>
      <c r="U3385" t="s">
        <v>193</v>
      </c>
      <c r="V3385">
        <v>45657.333668981482</v>
      </c>
    </row>
    <row r="3386" spans="1:22" x14ac:dyDescent="0.3">
      <c r="A3386" t="s">
        <v>100</v>
      </c>
      <c r="B3386" t="s">
        <v>101</v>
      </c>
      <c r="C3386" t="s">
        <v>88</v>
      </c>
      <c r="D3386" s="29">
        <v>45827</v>
      </c>
      <c r="E3386" s="161">
        <v>0.34212598445813691</v>
      </c>
      <c r="F3386" s="161">
        <v>0.34212598445813691</v>
      </c>
      <c r="G3386" s="161">
        <v>0.34212598272694406</v>
      </c>
      <c r="H3386" s="161">
        <v>0.34212598272694406</v>
      </c>
      <c r="J3386">
        <v>250</v>
      </c>
      <c r="K3386">
        <v>250</v>
      </c>
      <c r="L3386">
        <v>380.01196900000002</v>
      </c>
      <c r="R3386">
        <v>380.01196800000002</v>
      </c>
      <c r="S3386">
        <v>250</v>
      </c>
      <c r="T3386" s="194">
        <v>250</v>
      </c>
      <c r="U3386" t="s">
        <v>193</v>
      </c>
      <c r="V3386">
        <v>45657.333668981482</v>
      </c>
    </row>
    <row r="3387" spans="1:22" x14ac:dyDescent="0.3">
      <c r="A3387" t="s">
        <v>100</v>
      </c>
      <c r="B3387" t="s">
        <v>101</v>
      </c>
      <c r="C3387" t="s">
        <v>88</v>
      </c>
      <c r="D3387" s="29">
        <v>45828</v>
      </c>
      <c r="E3387" s="161">
        <v>0.34212598445813691</v>
      </c>
      <c r="F3387" s="161">
        <v>0.34212598445813691</v>
      </c>
      <c r="G3387" s="161">
        <v>0.34212598272694406</v>
      </c>
      <c r="H3387" s="161">
        <v>0.34212598272694406</v>
      </c>
      <c r="J3387">
        <v>250</v>
      </c>
      <c r="K3387">
        <v>250</v>
      </c>
      <c r="L3387">
        <v>380.01196900000002</v>
      </c>
      <c r="R3387">
        <v>380.01196800000002</v>
      </c>
      <c r="S3387">
        <v>250</v>
      </c>
      <c r="T3387" s="194">
        <v>250</v>
      </c>
      <c r="U3387" t="s">
        <v>193</v>
      </c>
      <c r="V3387">
        <v>45657.333668981482</v>
      </c>
    </row>
    <row r="3388" spans="1:22" x14ac:dyDescent="0.3">
      <c r="A3388" t="s">
        <v>100</v>
      </c>
      <c r="B3388" t="s">
        <v>101</v>
      </c>
      <c r="C3388" t="s">
        <v>88</v>
      </c>
      <c r="D3388" s="29">
        <v>45829</v>
      </c>
      <c r="E3388" s="161">
        <v>0.34212598445813691</v>
      </c>
      <c r="F3388" s="161">
        <v>0.34212598445813691</v>
      </c>
      <c r="G3388" s="161">
        <v>0.34212598272694406</v>
      </c>
      <c r="H3388" s="161">
        <v>0.34212598272694406</v>
      </c>
      <c r="J3388">
        <v>250</v>
      </c>
      <c r="K3388">
        <v>250</v>
      </c>
      <c r="L3388">
        <v>380.01196900000002</v>
      </c>
      <c r="R3388">
        <v>380.01196800000002</v>
      </c>
      <c r="S3388">
        <v>250</v>
      </c>
      <c r="T3388" s="194">
        <v>250</v>
      </c>
      <c r="U3388" t="s">
        <v>193</v>
      </c>
      <c r="V3388">
        <v>45657.333668981482</v>
      </c>
    </row>
    <row r="3389" spans="1:22" x14ac:dyDescent="0.3">
      <c r="A3389" t="s">
        <v>100</v>
      </c>
      <c r="B3389" t="s">
        <v>101</v>
      </c>
      <c r="C3389" t="s">
        <v>88</v>
      </c>
      <c r="D3389" s="29">
        <v>45830</v>
      </c>
      <c r="E3389" s="161">
        <v>0.34212598445813691</v>
      </c>
      <c r="F3389" s="161">
        <v>0.34212598445813691</v>
      </c>
      <c r="G3389" s="161">
        <v>0.34212598272694406</v>
      </c>
      <c r="H3389" s="161">
        <v>0.34212598272694406</v>
      </c>
      <c r="J3389">
        <v>250</v>
      </c>
      <c r="K3389">
        <v>250</v>
      </c>
      <c r="L3389">
        <v>380.01196900000002</v>
      </c>
      <c r="R3389">
        <v>380.01196800000002</v>
      </c>
      <c r="S3389">
        <v>250</v>
      </c>
      <c r="T3389" s="194">
        <v>250</v>
      </c>
      <c r="U3389" t="s">
        <v>193</v>
      </c>
      <c r="V3389">
        <v>45657.333668981482</v>
      </c>
    </row>
    <row r="3390" spans="1:22" x14ac:dyDescent="0.3">
      <c r="A3390" t="s">
        <v>100</v>
      </c>
      <c r="B3390" t="s">
        <v>101</v>
      </c>
      <c r="C3390" t="s">
        <v>88</v>
      </c>
      <c r="D3390" s="29">
        <v>45831</v>
      </c>
      <c r="E3390" s="161">
        <v>0.34212598445813691</v>
      </c>
      <c r="F3390" s="161">
        <v>0.34212598445813691</v>
      </c>
      <c r="G3390" s="161">
        <v>0.34212598272694406</v>
      </c>
      <c r="H3390" s="161">
        <v>0.34212598272694406</v>
      </c>
      <c r="J3390">
        <v>250</v>
      </c>
      <c r="K3390">
        <v>250</v>
      </c>
      <c r="L3390">
        <v>380.01196900000002</v>
      </c>
      <c r="R3390">
        <v>380.01196800000002</v>
      </c>
      <c r="S3390">
        <v>250</v>
      </c>
      <c r="T3390" s="194">
        <v>250</v>
      </c>
      <c r="U3390" t="s">
        <v>193</v>
      </c>
      <c r="V3390">
        <v>45657.333668981482</v>
      </c>
    </row>
    <row r="3391" spans="1:22" x14ac:dyDescent="0.3">
      <c r="A3391" t="s">
        <v>100</v>
      </c>
      <c r="B3391" t="s">
        <v>101</v>
      </c>
      <c r="C3391" t="s">
        <v>88</v>
      </c>
      <c r="D3391" s="29">
        <v>45832</v>
      </c>
      <c r="E3391" s="161">
        <v>0.34212598445813691</v>
      </c>
      <c r="F3391" s="161">
        <v>0.34212598445813691</v>
      </c>
      <c r="G3391" s="161">
        <v>0.34212598272694406</v>
      </c>
      <c r="H3391" s="161">
        <v>0.34212598272694406</v>
      </c>
      <c r="J3391">
        <v>250</v>
      </c>
      <c r="K3391">
        <v>250</v>
      </c>
      <c r="L3391">
        <v>380.01196900000002</v>
      </c>
      <c r="R3391">
        <v>380.01196800000002</v>
      </c>
      <c r="S3391">
        <v>250</v>
      </c>
      <c r="T3391" s="194">
        <v>250</v>
      </c>
      <c r="U3391" t="s">
        <v>193</v>
      </c>
      <c r="V3391">
        <v>45657.333668981482</v>
      </c>
    </row>
    <row r="3392" spans="1:22" x14ac:dyDescent="0.3">
      <c r="A3392" t="s">
        <v>100</v>
      </c>
      <c r="B3392" t="s">
        <v>101</v>
      </c>
      <c r="C3392" t="s">
        <v>88</v>
      </c>
      <c r="D3392" s="29">
        <v>45833</v>
      </c>
      <c r="E3392" s="161">
        <v>0.34212598445813691</v>
      </c>
      <c r="F3392" s="161">
        <v>0.34212598445813691</v>
      </c>
      <c r="G3392" s="161">
        <v>0.34212598272694406</v>
      </c>
      <c r="H3392" s="161">
        <v>0.34212598272694406</v>
      </c>
      <c r="J3392">
        <v>250</v>
      </c>
      <c r="K3392">
        <v>250</v>
      </c>
      <c r="L3392">
        <v>380.01196900000002</v>
      </c>
      <c r="R3392">
        <v>380.01196800000002</v>
      </c>
      <c r="S3392">
        <v>250</v>
      </c>
      <c r="T3392" s="194">
        <v>250</v>
      </c>
      <c r="U3392" t="s">
        <v>193</v>
      </c>
      <c r="V3392">
        <v>45657.333657407406</v>
      </c>
    </row>
    <row r="3393" spans="1:22" x14ac:dyDescent="0.3">
      <c r="A3393" t="s">
        <v>100</v>
      </c>
      <c r="B3393" t="s">
        <v>101</v>
      </c>
      <c r="C3393" t="s">
        <v>88</v>
      </c>
      <c r="D3393" s="29">
        <v>45834</v>
      </c>
      <c r="E3393" s="161">
        <v>0.34212598445813691</v>
      </c>
      <c r="F3393" s="161">
        <v>0.34212598445813691</v>
      </c>
      <c r="G3393" s="161">
        <v>0.34212598272694406</v>
      </c>
      <c r="H3393" s="161">
        <v>0.34212598272694406</v>
      </c>
      <c r="J3393">
        <v>250</v>
      </c>
      <c r="K3393">
        <v>250</v>
      </c>
      <c r="L3393">
        <v>380.01196900000002</v>
      </c>
      <c r="R3393">
        <v>380.01196800000002</v>
      </c>
      <c r="S3393">
        <v>250</v>
      </c>
      <c r="T3393" s="194">
        <v>250</v>
      </c>
      <c r="U3393" t="s">
        <v>193</v>
      </c>
      <c r="V3393">
        <v>45657.333668981482</v>
      </c>
    </row>
    <row r="3394" spans="1:22" x14ac:dyDescent="0.3">
      <c r="A3394" t="s">
        <v>100</v>
      </c>
      <c r="B3394" t="s">
        <v>101</v>
      </c>
      <c r="C3394" t="s">
        <v>88</v>
      </c>
      <c r="D3394" s="29">
        <v>45835</v>
      </c>
      <c r="E3394" s="161">
        <v>0.34212598445813691</v>
      </c>
      <c r="F3394" s="161">
        <v>0.34212598445813691</v>
      </c>
      <c r="G3394" s="161">
        <v>0.34212598272694406</v>
      </c>
      <c r="H3394" s="161">
        <v>0.34212598272694406</v>
      </c>
      <c r="J3394">
        <v>250</v>
      </c>
      <c r="K3394">
        <v>250</v>
      </c>
      <c r="L3394">
        <v>380.01196900000002</v>
      </c>
      <c r="R3394">
        <v>380.01196800000002</v>
      </c>
      <c r="S3394">
        <v>250</v>
      </c>
      <c r="T3394" s="194">
        <v>250</v>
      </c>
      <c r="U3394" t="s">
        <v>193</v>
      </c>
      <c r="V3394">
        <v>45657.333657407406</v>
      </c>
    </row>
    <row r="3395" spans="1:22" x14ac:dyDescent="0.3">
      <c r="A3395" t="s">
        <v>100</v>
      </c>
      <c r="B3395" t="s">
        <v>101</v>
      </c>
      <c r="C3395" t="s">
        <v>88</v>
      </c>
      <c r="D3395" s="29">
        <v>45836</v>
      </c>
      <c r="E3395" s="161">
        <v>0.34212598445813691</v>
      </c>
      <c r="F3395" s="161">
        <v>0.34212598445813691</v>
      </c>
      <c r="G3395" s="161">
        <v>0.34212598272694406</v>
      </c>
      <c r="H3395" s="161">
        <v>0.34212598272694406</v>
      </c>
      <c r="J3395">
        <v>250</v>
      </c>
      <c r="K3395">
        <v>250</v>
      </c>
      <c r="L3395">
        <v>380.01196900000002</v>
      </c>
      <c r="R3395">
        <v>380.01196800000002</v>
      </c>
      <c r="S3395">
        <v>250</v>
      </c>
      <c r="T3395" s="194">
        <v>250</v>
      </c>
      <c r="U3395" t="s">
        <v>193</v>
      </c>
      <c r="V3395">
        <v>45657.333668981482</v>
      </c>
    </row>
    <row r="3396" spans="1:22" x14ac:dyDescent="0.3">
      <c r="A3396" t="s">
        <v>100</v>
      </c>
      <c r="B3396" t="s">
        <v>101</v>
      </c>
      <c r="C3396" t="s">
        <v>88</v>
      </c>
      <c r="D3396" s="29">
        <v>45837</v>
      </c>
      <c r="E3396" s="161">
        <v>0.34212598445813691</v>
      </c>
      <c r="F3396" s="161">
        <v>0.34212598445813691</v>
      </c>
      <c r="G3396" s="161">
        <v>0.34212598272694406</v>
      </c>
      <c r="H3396" s="161">
        <v>0.34212598272694406</v>
      </c>
      <c r="J3396">
        <v>250</v>
      </c>
      <c r="K3396">
        <v>250</v>
      </c>
      <c r="L3396">
        <v>380.01196900000002</v>
      </c>
      <c r="R3396">
        <v>380.01196800000002</v>
      </c>
      <c r="S3396">
        <v>250</v>
      </c>
      <c r="T3396" s="194">
        <v>250</v>
      </c>
      <c r="U3396" t="s">
        <v>193</v>
      </c>
      <c r="V3396">
        <v>45657.333668981482</v>
      </c>
    </row>
    <row r="3397" spans="1:22" x14ac:dyDescent="0.3">
      <c r="A3397" t="s">
        <v>100</v>
      </c>
      <c r="B3397" t="s">
        <v>101</v>
      </c>
      <c r="C3397" t="s">
        <v>88</v>
      </c>
      <c r="D3397" s="29">
        <v>45838</v>
      </c>
      <c r="E3397" s="161">
        <v>0.34212598445813691</v>
      </c>
      <c r="F3397" s="161">
        <v>0.34212598445813691</v>
      </c>
      <c r="G3397" s="161">
        <v>0.34212598272694406</v>
      </c>
      <c r="H3397" s="161">
        <v>0.34212598272694406</v>
      </c>
      <c r="J3397">
        <v>250</v>
      </c>
      <c r="K3397">
        <v>250</v>
      </c>
      <c r="L3397">
        <v>380.01196900000002</v>
      </c>
      <c r="R3397">
        <v>380.01196800000002</v>
      </c>
      <c r="S3397">
        <v>250</v>
      </c>
      <c r="T3397" s="194">
        <v>250</v>
      </c>
      <c r="U3397" t="s">
        <v>193</v>
      </c>
      <c r="V3397">
        <v>45657.333657407406</v>
      </c>
    </row>
    <row r="3398" spans="1:22" x14ac:dyDescent="0.3">
      <c r="A3398" t="s">
        <v>100</v>
      </c>
      <c r="B3398" t="s">
        <v>101</v>
      </c>
      <c r="C3398" t="s">
        <v>88</v>
      </c>
      <c r="D3398" s="29">
        <v>45839</v>
      </c>
      <c r="E3398" s="161">
        <v>0.34212598445813691</v>
      </c>
      <c r="F3398" s="161">
        <v>0.34212598445813691</v>
      </c>
      <c r="G3398" s="161">
        <v>0.34212598272694406</v>
      </c>
      <c r="H3398" s="161">
        <v>0.34212598272694406</v>
      </c>
      <c r="J3398">
        <v>250</v>
      </c>
      <c r="K3398">
        <v>250</v>
      </c>
      <c r="L3398">
        <v>380.01196900000002</v>
      </c>
      <c r="R3398">
        <v>380.01196800000002</v>
      </c>
      <c r="S3398">
        <v>250</v>
      </c>
      <c r="T3398" s="194">
        <v>250</v>
      </c>
      <c r="U3398" t="s">
        <v>193</v>
      </c>
      <c r="V3398">
        <v>45657.333657407406</v>
      </c>
    </row>
    <row r="3399" spans="1:22" x14ac:dyDescent="0.3">
      <c r="A3399" t="s">
        <v>100</v>
      </c>
      <c r="B3399" t="s">
        <v>101</v>
      </c>
      <c r="C3399" t="s">
        <v>88</v>
      </c>
      <c r="D3399" s="29">
        <v>45840</v>
      </c>
      <c r="E3399" s="161">
        <v>0.34212598445813691</v>
      </c>
      <c r="F3399" s="161">
        <v>0.34212598445813691</v>
      </c>
      <c r="G3399" s="161">
        <v>0.34212598272694406</v>
      </c>
      <c r="H3399" s="161">
        <v>0.34212598272694406</v>
      </c>
      <c r="J3399">
        <v>250</v>
      </c>
      <c r="K3399">
        <v>250</v>
      </c>
      <c r="L3399">
        <v>380.01196900000002</v>
      </c>
      <c r="R3399">
        <v>380.01196800000002</v>
      </c>
      <c r="S3399">
        <v>250</v>
      </c>
      <c r="T3399" s="194">
        <v>250</v>
      </c>
      <c r="U3399" t="s">
        <v>193</v>
      </c>
      <c r="V3399">
        <v>45657.333668981482</v>
      </c>
    </row>
    <row r="3400" spans="1:22" x14ac:dyDescent="0.3">
      <c r="A3400" t="s">
        <v>100</v>
      </c>
      <c r="B3400" t="s">
        <v>101</v>
      </c>
      <c r="C3400" t="s">
        <v>88</v>
      </c>
      <c r="D3400" s="29">
        <v>45841</v>
      </c>
      <c r="E3400" s="161">
        <v>0.34212598445813691</v>
      </c>
      <c r="F3400" s="161">
        <v>0.34212598445813691</v>
      </c>
      <c r="G3400" s="161">
        <v>0.34212598272694406</v>
      </c>
      <c r="H3400" s="161">
        <v>0.34212598272694406</v>
      </c>
      <c r="J3400">
        <v>250</v>
      </c>
      <c r="K3400">
        <v>250</v>
      </c>
      <c r="L3400">
        <v>380.01196900000002</v>
      </c>
      <c r="R3400">
        <v>380.01196800000002</v>
      </c>
      <c r="S3400">
        <v>250</v>
      </c>
      <c r="T3400" s="194">
        <v>250</v>
      </c>
      <c r="U3400" t="s">
        <v>193</v>
      </c>
      <c r="V3400">
        <v>45657.333668981482</v>
      </c>
    </row>
    <row r="3401" spans="1:22" x14ac:dyDescent="0.3">
      <c r="A3401" t="s">
        <v>100</v>
      </c>
      <c r="B3401" t="s">
        <v>101</v>
      </c>
      <c r="C3401" t="s">
        <v>88</v>
      </c>
      <c r="D3401" s="29">
        <v>45842</v>
      </c>
      <c r="E3401" s="161">
        <v>0.34212598445813691</v>
      </c>
      <c r="F3401" s="161">
        <v>0.34212598445813691</v>
      </c>
      <c r="G3401" s="161">
        <v>0.34212598272694406</v>
      </c>
      <c r="H3401" s="161">
        <v>0.34212598272694406</v>
      </c>
      <c r="J3401">
        <v>250</v>
      </c>
      <c r="K3401">
        <v>250</v>
      </c>
      <c r="L3401">
        <v>380.01196900000002</v>
      </c>
      <c r="R3401">
        <v>380.01196800000002</v>
      </c>
      <c r="S3401">
        <v>250</v>
      </c>
      <c r="T3401" s="194">
        <v>250</v>
      </c>
      <c r="U3401" t="s">
        <v>193</v>
      </c>
      <c r="V3401">
        <v>45657.333668981482</v>
      </c>
    </row>
    <row r="3402" spans="1:22" x14ac:dyDescent="0.3">
      <c r="A3402" t="s">
        <v>100</v>
      </c>
      <c r="B3402" t="s">
        <v>101</v>
      </c>
      <c r="C3402" t="s">
        <v>88</v>
      </c>
      <c r="D3402" s="29">
        <v>45843</v>
      </c>
      <c r="E3402" s="161">
        <v>0.17107874041725257</v>
      </c>
      <c r="F3402" s="161">
        <v>0.17107874041725257</v>
      </c>
      <c r="G3402" s="161">
        <v>0.17107873823594955</v>
      </c>
      <c r="H3402" s="161">
        <v>0.17107873823594955</v>
      </c>
      <c r="J3402">
        <v>315</v>
      </c>
      <c r="K3402">
        <v>315</v>
      </c>
      <c r="L3402">
        <v>380.01196900000002</v>
      </c>
      <c r="R3402">
        <v>380.01196800000002</v>
      </c>
      <c r="S3402">
        <v>315</v>
      </c>
      <c r="T3402" s="194">
        <v>315</v>
      </c>
      <c r="U3402" t="s">
        <v>193</v>
      </c>
      <c r="V3402">
        <v>45657.333657407406</v>
      </c>
    </row>
    <row r="3403" spans="1:22" x14ac:dyDescent="0.3">
      <c r="A3403" t="s">
        <v>100</v>
      </c>
      <c r="B3403" t="s">
        <v>101</v>
      </c>
      <c r="C3403" t="s">
        <v>88</v>
      </c>
      <c r="D3403" s="29">
        <v>45844</v>
      </c>
      <c r="E3403" s="161">
        <v>0.17107874041725257</v>
      </c>
      <c r="F3403" s="161">
        <v>0.17107874041725257</v>
      </c>
      <c r="G3403" s="161">
        <v>0.17107873823594955</v>
      </c>
      <c r="H3403" s="161">
        <v>0.17107873823594955</v>
      </c>
      <c r="J3403">
        <v>315</v>
      </c>
      <c r="K3403">
        <v>315</v>
      </c>
      <c r="L3403">
        <v>380.01196900000002</v>
      </c>
      <c r="R3403">
        <v>380.01196800000002</v>
      </c>
      <c r="S3403">
        <v>315</v>
      </c>
      <c r="T3403" s="194">
        <v>315</v>
      </c>
      <c r="U3403" t="s">
        <v>193</v>
      </c>
      <c r="V3403">
        <v>45657.333657407406</v>
      </c>
    </row>
    <row r="3404" spans="1:22" x14ac:dyDescent="0.3">
      <c r="A3404" t="s">
        <v>100</v>
      </c>
      <c r="B3404" t="s">
        <v>101</v>
      </c>
      <c r="C3404" t="s">
        <v>88</v>
      </c>
      <c r="D3404" s="29">
        <v>45845</v>
      </c>
      <c r="E3404" s="161">
        <v>0.17107874041725257</v>
      </c>
      <c r="F3404" s="161">
        <v>0.17107874041725257</v>
      </c>
      <c r="G3404" s="161">
        <v>0.17107873823594955</v>
      </c>
      <c r="H3404" s="161">
        <v>0.17107873823594955</v>
      </c>
      <c r="J3404">
        <v>315</v>
      </c>
      <c r="K3404">
        <v>315</v>
      </c>
      <c r="L3404">
        <v>380.01196900000002</v>
      </c>
      <c r="R3404">
        <v>380.01196800000002</v>
      </c>
      <c r="S3404">
        <v>315</v>
      </c>
      <c r="T3404" s="194">
        <v>315</v>
      </c>
      <c r="U3404" t="s">
        <v>193</v>
      </c>
      <c r="V3404">
        <v>45657.333668981482</v>
      </c>
    </row>
    <row r="3405" spans="1:22" x14ac:dyDescent="0.3">
      <c r="A3405" t="s">
        <v>100</v>
      </c>
      <c r="B3405" t="s">
        <v>101</v>
      </c>
      <c r="C3405" t="s">
        <v>88</v>
      </c>
      <c r="D3405" s="29">
        <v>45846</v>
      </c>
      <c r="E3405" s="161">
        <v>0.17107874041725257</v>
      </c>
      <c r="F3405" s="161">
        <v>0.17107874041725257</v>
      </c>
      <c r="G3405" s="161">
        <v>0.17107873823594955</v>
      </c>
      <c r="H3405" s="161">
        <v>0.17107873823594955</v>
      </c>
      <c r="J3405">
        <v>315</v>
      </c>
      <c r="K3405">
        <v>315</v>
      </c>
      <c r="L3405">
        <v>380.01196900000002</v>
      </c>
      <c r="R3405">
        <v>380.01196800000002</v>
      </c>
      <c r="S3405">
        <v>315</v>
      </c>
      <c r="T3405" s="194">
        <v>315</v>
      </c>
      <c r="U3405" t="s">
        <v>193</v>
      </c>
      <c r="V3405">
        <v>45657.333657407406</v>
      </c>
    </row>
    <row r="3406" spans="1:22" x14ac:dyDescent="0.3">
      <c r="A3406" t="s">
        <v>100</v>
      </c>
      <c r="B3406" t="s">
        <v>101</v>
      </c>
      <c r="C3406" t="s">
        <v>88</v>
      </c>
      <c r="D3406" s="29">
        <v>45847</v>
      </c>
      <c r="E3406" s="161">
        <v>0.17107874041725257</v>
      </c>
      <c r="F3406" s="161">
        <v>0.17107874041725257</v>
      </c>
      <c r="G3406" s="161">
        <v>0.17107873823594955</v>
      </c>
      <c r="H3406" s="161">
        <v>0.17107873823594955</v>
      </c>
      <c r="J3406">
        <v>315</v>
      </c>
      <c r="K3406">
        <v>315</v>
      </c>
      <c r="L3406">
        <v>380.01196900000002</v>
      </c>
      <c r="R3406">
        <v>380.01196800000002</v>
      </c>
      <c r="S3406">
        <v>315</v>
      </c>
      <c r="T3406" s="194">
        <v>315</v>
      </c>
      <c r="U3406" t="s">
        <v>193</v>
      </c>
      <c r="V3406">
        <v>45657.333668981482</v>
      </c>
    </row>
    <row r="3407" spans="1:22" x14ac:dyDescent="0.3">
      <c r="A3407" t="s">
        <v>100</v>
      </c>
      <c r="B3407" t="s">
        <v>101</v>
      </c>
      <c r="C3407" t="s">
        <v>88</v>
      </c>
      <c r="D3407" s="29">
        <v>45848</v>
      </c>
      <c r="E3407" s="161">
        <v>0.17107874041725257</v>
      </c>
      <c r="F3407" s="161">
        <v>0.17107874041725257</v>
      </c>
      <c r="G3407" s="161">
        <v>0.17107873823594955</v>
      </c>
      <c r="H3407" s="161">
        <v>0.17107873823594955</v>
      </c>
      <c r="J3407">
        <v>315</v>
      </c>
      <c r="K3407">
        <v>315</v>
      </c>
      <c r="L3407">
        <v>380.01196900000002</v>
      </c>
      <c r="R3407">
        <v>380.01196800000002</v>
      </c>
      <c r="S3407">
        <v>315</v>
      </c>
      <c r="T3407" s="194">
        <v>315</v>
      </c>
      <c r="U3407" t="s">
        <v>193</v>
      </c>
      <c r="V3407">
        <v>45657.333668981482</v>
      </c>
    </row>
    <row r="3408" spans="1:22" x14ac:dyDescent="0.3">
      <c r="A3408" t="s">
        <v>100</v>
      </c>
      <c r="B3408" t="s">
        <v>101</v>
      </c>
      <c r="C3408" t="s">
        <v>88</v>
      </c>
      <c r="D3408" s="29">
        <v>45849</v>
      </c>
      <c r="E3408" s="161">
        <v>0.17107874041725257</v>
      </c>
      <c r="F3408" s="161">
        <v>0.17107874041725257</v>
      </c>
      <c r="G3408" s="161">
        <v>0.17107873823594955</v>
      </c>
      <c r="H3408" s="161">
        <v>0.17107873823594955</v>
      </c>
      <c r="J3408">
        <v>315</v>
      </c>
      <c r="K3408">
        <v>315</v>
      </c>
      <c r="L3408">
        <v>380.01196900000002</v>
      </c>
      <c r="R3408">
        <v>380.01196800000002</v>
      </c>
      <c r="S3408">
        <v>315</v>
      </c>
      <c r="T3408" s="194">
        <v>315</v>
      </c>
      <c r="U3408" t="s">
        <v>193</v>
      </c>
      <c r="V3408">
        <v>45657.333668981482</v>
      </c>
    </row>
    <row r="3409" spans="1:22" x14ac:dyDescent="0.3">
      <c r="A3409" t="s">
        <v>100</v>
      </c>
      <c r="B3409" t="s">
        <v>101</v>
      </c>
      <c r="C3409" t="s">
        <v>88</v>
      </c>
      <c r="D3409" s="29">
        <v>45850</v>
      </c>
      <c r="E3409" s="161">
        <v>0</v>
      </c>
      <c r="F3409" s="161">
        <v>0</v>
      </c>
      <c r="G3409" s="161">
        <v>0</v>
      </c>
      <c r="H3409" s="161">
        <v>0</v>
      </c>
      <c r="L3409">
        <v>380.01196900000002</v>
      </c>
      <c r="R3409">
        <v>380.01196800000002</v>
      </c>
      <c r="S3409">
        <v>380.01196800000002</v>
      </c>
      <c r="T3409" s="194">
        <v>380.01196800000002</v>
      </c>
      <c r="U3409" t="s">
        <v>193</v>
      </c>
      <c r="V3409">
        <v>45657.333668981482</v>
      </c>
    </row>
    <row r="3410" spans="1:22" x14ac:dyDescent="0.3">
      <c r="A3410" t="s">
        <v>100</v>
      </c>
      <c r="B3410" t="s">
        <v>101</v>
      </c>
      <c r="C3410" t="s">
        <v>88</v>
      </c>
      <c r="D3410" s="29">
        <v>45851</v>
      </c>
      <c r="E3410" s="161">
        <v>0</v>
      </c>
      <c r="F3410" s="161">
        <v>0</v>
      </c>
      <c r="G3410" s="161">
        <v>0</v>
      </c>
      <c r="H3410" s="161">
        <v>0</v>
      </c>
      <c r="L3410">
        <v>380.01196900000002</v>
      </c>
      <c r="R3410">
        <v>380.01196800000002</v>
      </c>
      <c r="S3410">
        <v>380.01196800000002</v>
      </c>
      <c r="T3410" s="194">
        <v>380.01196800000002</v>
      </c>
      <c r="U3410" t="s">
        <v>193</v>
      </c>
      <c r="V3410">
        <v>45657.333668981482</v>
      </c>
    </row>
    <row r="3411" spans="1:22" x14ac:dyDescent="0.3">
      <c r="A3411" t="s">
        <v>100</v>
      </c>
      <c r="B3411" t="s">
        <v>101</v>
      </c>
      <c r="C3411" t="s">
        <v>88</v>
      </c>
      <c r="D3411" s="29">
        <v>45852</v>
      </c>
      <c r="E3411" s="161">
        <v>0</v>
      </c>
      <c r="F3411" s="161">
        <v>0</v>
      </c>
      <c r="G3411" s="161">
        <v>0</v>
      </c>
      <c r="H3411" s="161">
        <v>0</v>
      </c>
      <c r="L3411">
        <v>380.01196900000002</v>
      </c>
      <c r="R3411">
        <v>380.01196800000002</v>
      </c>
      <c r="S3411">
        <v>380.01196800000002</v>
      </c>
      <c r="T3411" s="194">
        <v>380.01196800000002</v>
      </c>
      <c r="U3411" t="s">
        <v>193</v>
      </c>
      <c r="V3411">
        <v>45657.333668981482</v>
      </c>
    </row>
    <row r="3412" spans="1:22" x14ac:dyDescent="0.3">
      <c r="A3412" t="s">
        <v>100</v>
      </c>
      <c r="B3412" t="s">
        <v>101</v>
      </c>
      <c r="C3412" t="s">
        <v>88</v>
      </c>
      <c r="D3412" s="29">
        <v>45853</v>
      </c>
      <c r="E3412" s="161">
        <v>0</v>
      </c>
      <c r="F3412" s="161">
        <v>0</v>
      </c>
      <c r="G3412" s="161">
        <v>0</v>
      </c>
      <c r="H3412" s="161">
        <v>0</v>
      </c>
      <c r="L3412">
        <v>380.01196900000002</v>
      </c>
      <c r="R3412">
        <v>380.01196800000002</v>
      </c>
      <c r="S3412">
        <v>380.01196800000002</v>
      </c>
      <c r="T3412" s="194">
        <v>380.01196800000002</v>
      </c>
      <c r="U3412" t="s">
        <v>193</v>
      </c>
      <c r="V3412">
        <v>45657.333668981482</v>
      </c>
    </row>
    <row r="3413" spans="1:22" x14ac:dyDescent="0.3">
      <c r="A3413" t="s">
        <v>100</v>
      </c>
      <c r="B3413" t="s">
        <v>101</v>
      </c>
      <c r="C3413" t="s">
        <v>88</v>
      </c>
      <c r="D3413" s="29">
        <v>45854</v>
      </c>
      <c r="E3413" s="161">
        <v>0</v>
      </c>
      <c r="F3413" s="161">
        <v>0</v>
      </c>
      <c r="G3413" s="161">
        <v>0</v>
      </c>
      <c r="H3413" s="161">
        <v>0</v>
      </c>
      <c r="L3413">
        <v>380.01196900000002</v>
      </c>
      <c r="R3413">
        <v>380.01196800000002</v>
      </c>
      <c r="S3413">
        <v>380.01196800000002</v>
      </c>
      <c r="T3413" s="194">
        <v>380.01196800000002</v>
      </c>
      <c r="U3413" t="s">
        <v>193</v>
      </c>
      <c r="V3413">
        <v>45657.333668981482</v>
      </c>
    </row>
    <row r="3414" spans="1:22" x14ac:dyDescent="0.3">
      <c r="A3414" t="s">
        <v>100</v>
      </c>
      <c r="B3414" t="s">
        <v>101</v>
      </c>
      <c r="C3414" t="s">
        <v>88</v>
      </c>
      <c r="D3414" s="29">
        <v>45855</v>
      </c>
      <c r="E3414" s="161">
        <v>0</v>
      </c>
      <c r="F3414" s="161">
        <v>0</v>
      </c>
      <c r="G3414" s="161">
        <v>0</v>
      </c>
      <c r="H3414" s="161">
        <v>0</v>
      </c>
      <c r="L3414">
        <v>380.01196900000002</v>
      </c>
      <c r="R3414">
        <v>380.01196800000002</v>
      </c>
      <c r="S3414">
        <v>380.01196800000002</v>
      </c>
      <c r="T3414" s="194">
        <v>380.01196800000002</v>
      </c>
      <c r="U3414" t="s">
        <v>193</v>
      </c>
      <c r="V3414">
        <v>45657.333668981482</v>
      </c>
    </row>
    <row r="3415" spans="1:22" x14ac:dyDescent="0.3">
      <c r="A3415" t="s">
        <v>100</v>
      </c>
      <c r="B3415" t="s">
        <v>101</v>
      </c>
      <c r="C3415" t="s">
        <v>88</v>
      </c>
      <c r="D3415" s="29">
        <v>45856</v>
      </c>
      <c r="E3415" s="161">
        <v>0</v>
      </c>
      <c r="F3415" s="161">
        <v>0</v>
      </c>
      <c r="G3415" s="161">
        <v>0</v>
      </c>
      <c r="H3415" s="161">
        <v>0</v>
      </c>
      <c r="L3415">
        <v>380.01196900000002</v>
      </c>
      <c r="R3415">
        <v>380.01196800000002</v>
      </c>
      <c r="S3415">
        <v>380.01196800000002</v>
      </c>
      <c r="T3415" s="194">
        <v>380.01196800000002</v>
      </c>
      <c r="U3415" t="s">
        <v>193</v>
      </c>
      <c r="V3415">
        <v>45657.333668981482</v>
      </c>
    </row>
    <row r="3416" spans="1:22" x14ac:dyDescent="0.3">
      <c r="A3416" t="s">
        <v>100</v>
      </c>
      <c r="B3416" t="s">
        <v>101</v>
      </c>
      <c r="C3416" t="s">
        <v>88</v>
      </c>
      <c r="D3416" s="29">
        <v>45857</v>
      </c>
      <c r="E3416" s="161">
        <v>0</v>
      </c>
      <c r="F3416" s="161">
        <v>0</v>
      </c>
      <c r="G3416" s="161">
        <v>0</v>
      </c>
      <c r="H3416" s="161">
        <v>0</v>
      </c>
      <c r="L3416">
        <v>380.01196900000002</v>
      </c>
      <c r="R3416">
        <v>380.01196800000002</v>
      </c>
      <c r="S3416">
        <v>380.01196800000002</v>
      </c>
      <c r="T3416" s="194">
        <v>380.01196800000002</v>
      </c>
      <c r="U3416" t="s">
        <v>193</v>
      </c>
      <c r="V3416">
        <v>45657.333668981482</v>
      </c>
    </row>
    <row r="3417" spans="1:22" x14ac:dyDescent="0.3">
      <c r="A3417" t="s">
        <v>100</v>
      </c>
      <c r="B3417" t="s">
        <v>101</v>
      </c>
      <c r="C3417" t="s">
        <v>88</v>
      </c>
      <c r="D3417" s="29">
        <v>45858</v>
      </c>
      <c r="E3417" s="161">
        <v>0</v>
      </c>
      <c r="F3417" s="161">
        <v>0</v>
      </c>
      <c r="G3417" s="161">
        <v>0</v>
      </c>
      <c r="H3417" s="161">
        <v>0</v>
      </c>
      <c r="L3417">
        <v>380.01196900000002</v>
      </c>
      <c r="R3417">
        <v>380.01196800000002</v>
      </c>
      <c r="S3417">
        <v>380.01196800000002</v>
      </c>
      <c r="T3417" s="194">
        <v>380.01196800000002</v>
      </c>
      <c r="U3417" t="s">
        <v>193</v>
      </c>
      <c r="V3417">
        <v>45657.333668981482</v>
      </c>
    </row>
    <row r="3418" spans="1:22" x14ac:dyDescent="0.3">
      <c r="A3418" t="s">
        <v>100</v>
      </c>
      <c r="B3418" t="s">
        <v>101</v>
      </c>
      <c r="C3418" t="s">
        <v>88</v>
      </c>
      <c r="D3418" s="29">
        <v>45859</v>
      </c>
      <c r="E3418" s="161">
        <v>0</v>
      </c>
      <c r="F3418" s="161">
        <v>0</v>
      </c>
      <c r="G3418" s="161">
        <v>0</v>
      </c>
      <c r="H3418" s="161">
        <v>0</v>
      </c>
      <c r="L3418">
        <v>380.01196900000002</v>
      </c>
      <c r="R3418">
        <v>380.01196800000002</v>
      </c>
      <c r="S3418">
        <v>380.01196800000002</v>
      </c>
      <c r="T3418" s="194">
        <v>380.01196800000002</v>
      </c>
      <c r="U3418" t="s">
        <v>193</v>
      </c>
      <c r="V3418">
        <v>45657.333668981482</v>
      </c>
    </row>
    <row r="3419" spans="1:22" x14ac:dyDescent="0.3">
      <c r="A3419" t="s">
        <v>100</v>
      </c>
      <c r="B3419" t="s">
        <v>101</v>
      </c>
      <c r="C3419" t="s">
        <v>88</v>
      </c>
      <c r="D3419" s="29">
        <v>45860</v>
      </c>
      <c r="E3419" s="161">
        <v>0</v>
      </c>
      <c r="F3419" s="161">
        <v>0</v>
      </c>
      <c r="G3419" s="161">
        <v>0</v>
      </c>
      <c r="H3419" s="161">
        <v>0</v>
      </c>
      <c r="L3419">
        <v>380.01196900000002</v>
      </c>
      <c r="R3419">
        <v>380.01196800000002</v>
      </c>
      <c r="S3419">
        <v>380.01196800000002</v>
      </c>
      <c r="T3419" s="194">
        <v>380.01196800000002</v>
      </c>
      <c r="U3419" t="s">
        <v>193</v>
      </c>
      <c r="V3419">
        <v>45657.333668981482</v>
      </c>
    </row>
    <row r="3420" spans="1:22" x14ac:dyDescent="0.3">
      <c r="A3420" t="s">
        <v>100</v>
      </c>
      <c r="B3420" t="s">
        <v>101</v>
      </c>
      <c r="C3420" t="s">
        <v>88</v>
      </c>
      <c r="D3420" s="29">
        <v>45861</v>
      </c>
      <c r="E3420" s="161">
        <v>0</v>
      </c>
      <c r="F3420" s="161">
        <v>0</v>
      </c>
      <c r="G3420" s="161">
        <v>0</v>
      </c>
      <c r="H3420" s="161">
        <v>0</v>
      </c>
      <c r="L3420">
        <v>380.01196900000002</v>
      </c>
      <c r="R3420">
        <v>380.01196800000002</v>
      </c>
      <c r="S3420">
        <v>380.01196800000002</v>
      </c>
      <c r="T3420" s="194">
        <v>380.01196800000002</v>
      </c>
      <c r="U3420" t="s">
        <v>193</v>
      </c>
      <c r="V3420">
        <v>45657.333668981482</v>
      </c>
    </row>
    <row r="3421" spans="1:22" x14ac:dyDescent="0.3">
      <c r="A3421" t="s">
        <v>100</v>
      </c>
      <c r="B3421" t="s">
        <v>101</v>
      </c>
      <c r="C3421" t="s">
        <v>88</v>
      </c>
      <c r="D3421" s="29">
        <v>45862</v>
      </c>
      <c r="E3421" s="161">
        <v>0</v>
      </c>
      <c r="F3421" s="161">
        <v>0</v>
      </c>
      <c r="G3421" s="161">
        <v>0</v>
      </c>
      <c r="H3421" s="161">
        <v>0</v>
      </c>
      <c r="L3421">
        <v>380.01196900000002</v>
      </c>
      <c r="R3421">
        <v>380.01196800000002</v>
      </c>
      <c r="S3421">
        <v>380.01196800000002</v>
      </c>
      <c r="T3421" s="194">
        <v>380.01196800000002</v>
      </c>
      <c r="U3421" t="s">
        <v>193</v>
      </c>
      <c r="V3421">
        <v>45657.333668981482</v>
      </c>
    </row>
    <row r="3422" spans="1:22" x14ac:dyDescent="0.3">
      <c r="A3422" t="s">
        <v>100</v>
      </c>
      <c r="B3422" t="s">
        <v>101</v>
      </c>
      <c r="C3422" t="s">
        <v>88</v>
      </c>
      <c r="D3422" s="29">
        <v>45863</v>
      </c>
      <c r="E3422" s="161">
        <v>0</v>
      </c>
      <c r="F3422" s="161">
        <v>0</v>
      </c>
      <c r="G3422" s="161">
        <v>0</v>
      </c>
      <c r="H3422" s="161">
        <v>0</v>
      </c>
      <c r="L3422">
        <v>380.01196900000002</v>
      </c>
      <c r="R3422">
        <v>380.01196800000002</v>
      </c>
      <c r="S3422">
        <v>380.01196800000002</v>
      </c>
      <c r="T3422" s="194">
        <v>380.01196800000002</v>
      </c>
      <c r="U3422" t="s">
        <v>193</v>
      </c>
      <c r="V3422">
        <v>45657.333668981482</v>
      </c>
    </row>
    <row r="3423" spans="1:22" x14ac:dyDescent="0.3">
      <c r="A3423" t="s">
        <v>100</v>
      </c>
      <c r="B3423" t="s">
        <v>101</v>
      </c>
      <c r="C3423" t="s">
        <v>88</v>
      </c>
      <c r="D3423" s="29">
        <v>45864</v>
      </c>
      <c r="E3423" s="161">
        <v>0</v>
      </c>
      <c r="F3423" s="161">
        <v>0</v>
      </c>
      <c r="G3423" s="161">
        <v>0</v>
      </c>
      <c r="H3423" s="161">
        <v>0</v>
      </c>
      <c r="L3423">
        <v>380.01196900000002</v>
      </c>
      <c r="R3423">
        <v>380.01196800000002</v>
      </c>
      <c r="S3423">
        <v>380.01196800000002</v>
      </c>
      <c r="T3423" s="194">
        <v>380.01196800000002</v>
      </c>
      <c r="U3423" t="s">
        <v>193</v>
      </c>
      <c r="V3423">
        <v>45657.333668981482</v>
      </c>
    </row>
    <row r="3424" spans="1:22" x14ac:dyDescent="0.3">
      <c r="A3424" t="s">
        <v>100</v>
      </c>
      <c r="B3424" t="s">
        <v>101</v>
      </c>
      <c r="C3424" t="s">
        <v>88</v>
      </c>
      <c r="D3424" s="29">
        <v>45865</v>
      </c>
      <c r="E3424" s="161">
        <v>0</v>
      </c>
      <c r="F3424" s="161">
        <v>0</v>
      </c>
      <c r="G3424" s="161">
        <v>0</v>
      </c>
      <c r="H3424" s="161">
        <v>0</v>
      </c>
      <c r="L3424">
        <v>380.01196900000002</v>
      </c>
      <c r="R3424">
        <v>380.01196800000002</v>
      </c>
      <c r="S3424">
        <v>380.01196800000002</v>
      </c>
      <c r="T3424" s="194">
        <v>380.01196800000002</v>
      </c>
      <c r="U3424" t="s">
        <v>193</v>
      </c>
      <c r="V3424">
        <v>45657.333668981482</v>
      </c>
    </row>
    <row r="3425" spans="1:22" x14ac:dyDescent="0.3">
      <c r="A3425" t="s">
        <v>100</v>
      </c>
      <c r="B3425" t="s">
        <v>101</v>
      </c>
      <c r="C3425" t="s">
        <v>88</v>
      </c>
      <c r="D3425" s="29">
        <v>45866</v>
      </c>
      <c r="E3425" s="161">
        <v>0</v>
      </c>
      <c r="F3425" s="161">
        <v>0</v>
      </c>
      <c r="G3425" s="161">
        <v>0</v>
      </c>
      <c r="H3425" s="161">
        <v>0</v>
      </c>
      <c r="L3425">
        <v>380.01196900000002</v>
      </c>
      <c r="R3425">
        <v>380.01196800000002</v>
      </c>
      <c r="S3425">
        <v>380.01196800000002</v>
      </c>
      <c r="T3425" s="194">
        <v>380.01196800000002</v>
      </c>
      <c r="U3425" t="s">
        <v>193</v>
      </c>
      <c r="V3425">
        <v>45657.333668981482</v>
      </c>
    </row>
    <row r="3426" spans="1:22" x14ac:dyDescent="0.3">
      <c r="A3426" t="s">
        <v>100</v>
      </c>
      <c r="B3426" t="s">
        <v>101</v>
      </c>
      <c r="C3426" t="s">
        <v>88</v>
      </c>
      <c r="D3426" s="29">
        <v>45867</v>
      </c>
      <c r="E3426" s="161">
        <v>0</v>
      </c>
      <c r="F3426" s="161">
        <v>0</v>
      </c>
      <c r="G3426" s="161">
        <v>0</v>
      </c>
      <c r="H3426" s="161">
        <v>0</v>
      </c>
      <c r="L3426">
        <v>380.01196900000002</v>
      </c>
      <c r="R3426">
        <v>380.01196800000002</v>
      </c>
      <c r="S3426">
        <v>380.01196800000002</v>
      </c>
      <c r="T3426" s="194">
        <v>380.01196800000002</v>
      </c>
      <c r="U3426" t="s">
        <v>193</v>
      </c>
      <c r="V3426">
        <v>45657.333668981482</v>
      </c>
    </row>
    <row r="3427" spans="1:22" x14ac:dyDescent="0.3">
      <c r="A3427" t="s">
        <v>100</v>
      </c>
      <c r="B3427" t="s">
        <v>101</v>
      </c>
      <c r="C3427" t="s">
        <v>88</v>
      </c>
      <c r="D3427" s="29">
        <v>45868</v>
      </c>
      <c r="E3427" s="161">
        <v>0</v>
      </c>
      <c r="F3427" s="161">
        <v>0</v>
      </c>
      <c r="G3427" s="161">
        <v>0</v>
      </c>
      <c r="H3427" s="161">
        <v>0</v>
      </c>
      <c r="L3427">
        <v>380.01196900000002</v>
      </c>
      <c r="R3427">
        <v>380.01196800000002</v>
      </c>
      <c r="S3427">
        <v>380.01196800000002</v>
      </c>
      <c r="T3427" s="194">
        <v>380.01196800000002</v>
      </c>
      <c r="U3427" t="s">
        <v>193</v>
      </c>
      <c r="V3427">
        <v>45657.333668981482</v>
      </c>
    </row>
    <row r="3428" spans="1:22" x14ac:dyDescent="0.3">
      <c r="A3428" t="s">
        <v>100</v>
      </c>
      <c r="B3428" t="s">
        <v>101</v>
      </c>
      <c r="C3428" t="s">
        <v>88</v>
      </c>
      <c r="D3428" s="29">
        <v>45869</v>
      </c>
      <c r="E3428" s="161">
        <v>0</v>
      </c>
      <c r="F3428" s="161">
        <v>0</v>
      </c>
      <c r="G3428" s="161">
        <v>0</v>
      </c>
      <c r="H3428" s="161">
        <v>0</v>
      </c>
      <c r="L3428">
        <v>380.01196900000002</v>
      </c>
      <c r="R3428">
        <v>380.01196800000002</v>
      </c>
      <c r="S3428">
        <v>380.01196800000002</v>
      </c>
      <c r="T3428" s="194">
        <v>380.01196800000002</v>
      </c>
      <c r="U3428" t="s">
        <v>193</v>
      </c>
      <c r="V3428">
        <v>45657.333668981482</v>
      </c>
    </row>
    <row r="3429" spans="1:22" x14ac:dyDescent="0.3">
      <c r="A3429" t="s">
        <v>100</v>
      </c>
      <c r="B3429" t="s">
        <v>101</v>
      </c>
      <c r="C3429" t="s">
        <v>88</v>
      </c>
      <c r="D3429" s="29">
        <v>45870</v>
      </c>
      <c r="E3429" s="161">
        <v>0</v>
      </c>
      <c r="F3429" s="161">
        <v>0</v>
      </c>
      <c r="G3429" s="161">
        <v>0</v>
      </c>
      <c r="H3429" s="161">
        <v>0</v>
      </c>
      <c r="L3429">
        <v>380.01196900000002</v>
      </c>
      <c r="R3429">
        <v>380.01196800000002</v>
      </c>
      <c r="S3429">
        <v>380.01196800000002</v>
      </c>
      <c r="T3429" s="194">
        <v>380.01196800000002</v>
      </c>
      <c r="U3429" t="s">
        <v>193</v>
      </c>
      <c r="V3429">
        <v>45657.333668981482</v>
      </c>
    </row>
    <row r="3430" spans="1:22" x14ac:dyDescent="0.3">
      <c r="A3430" t="s">
        <v>100</v>
      </c>
      <c r="B3430" t="s">
        <v>101</v>
      </c>
      <c r="C3430" t="s">
        <v>88</v>
      </c>
      <c r="D3430" s="29">
        <v>45871</v>
      </c>
      <c r="E3430" s="161">
        <v>0</v>
      </c>
      <c r="F3430" s="161">
        <v>0</v>
      </c>
      <c r="G3430" s="161">
        <v>0</v>
      </c>
      <c r="H3430" s="161">
        <v>0</v>
      </c>
      <c r="L3430">
        <v>380.01196900000002</v>
      </c>
      <c r="R3430">
        <v>380.01196800000002</v>
      </c>
      <c r="S3430">
        <v>380.01196800000002</v>
      </c>
      <c r="T3430" s="194">
        <v>380.01196800000002</v>
      </c>
      <c r="U3430" t="s">
        <v>193</v>
      </c>
      <c r="V3430">
        <v>45657.333668981482</v>
      </c>
    </row>
    <row r="3431" spans="1:22" x14ac:dyDescent="0.3">
      <c r="A3431" t="s">
        <v>100</v>
      </c>
      <c r="B3431" t="s">
        <v>101</v>
      </c>
      <c r="C3431" t="s">
        <v>88</v>
      </c>
      <c r="D3431" s="29">
        <v>45872</v>
      </c>
      <c r="E3431" s="161">
        <v>0</v>
      </c>
      <c r="F3431" s="161">
        <v>0</v>
      </c>
      <c r="G3431" s="161">
        <v>0</v>
      </c>
      <c r="H3431" s="161">
        <v>0</v>
      </c>
      <c r="L3431">
        <v>380.01196900000002</v>
      </c>
      <c r="R3431">
        <v>380.01196800000002</v>
      </c>
      <c r="S3431">
        <v>380.01196800000002</v>
      </c>
      <c r="T3431" s="194">
        <v>380.01196800000002</v>
      </c>
      <c r="U3431" t="s">
        <v>193</v>
      </c>
      <c r="V3431">
        <v>45657.333692129629</v>
      </c>
    </row>
    <row r="3432" spans="1:22" x14ac:dyDescent="0.3">
      <c r="A3432" t="s">
        <v>100</v>
      </c>
      <c r="B3432" t="s">
        <v>101</v>
      </c>
      <c r="C3432" t="s">
        <v>88</v>
      </c>
      <c r="D3432" s="29">
        <v>45873</v>
      </c>
      <c r="E3432" s="161">
        <v>0</v>
      </c>
      <c r="F3432" s="161">
        <v>0</v>
      </c>
      <c r="G3432" s="161">
        <v>0</v>
      </c>
      <c r="H3432" s="161">
        <v>0</v>
      </c>
      <c r="L3432">
        <v>380.01196900000002</v>
      </c>
      <c r="R3432">
        <v>380.01196800000002</v>
      </c>
      <c r="S3432">
        <v>380.01196800000002</v>
      </c>
      <c r="T3432" s="194">
        <v>380.01196800000002</v>
      </c>
      <c r="U3432" t="s">
        <v>193</v>
      </c>
      <c r="V3432">
        <v>45657.333668981482</v>
      </c>
    </row>
    <row r="3433" spans="1:22" x14ac:dyDescent="0.3">
      <c r="A3433" t="s">
        <v>100</v>
      </c>
      <c r="B3433" t="s">
        <v>101</v>
      </c>
      <c r="C3433" t="s">
        <v>88</v>
      </c>
      <c r="D3433" s="29">
        <v>45874</v>
      </c>
      <c r="E3433" s="161">
        <v>0</v>
      </c>
      <c r="F3433" s="161">
        <v>0</v>
      </c>
      <c r="G3433" s="161">
        <v>0</v>
      </c>
      <c r="H3433" s="161">
        <v>0</v>
      </c>
      <c r="L3433">
        <v>380.01196900000002</v>
      </c>
      <c r="R3433">
        <v>380.01196800000002</v>
      </c>
      <c r="S3433">
        <v>380.01196800000002</v>
      </c>
      <c r="T3433" s="194">
        <v>380.01196800000002</v>
      </c>
      <c r="U3433" t="s">
        <v>193</v>
      </c>
      <c r="V3433">
        <v>45657.333668981482</v>
      </c>
    </row>
    <row r="3434" spans="1:22" x14ac:dyDescent="0.3">
      <c r="A3434" t="s">
        <v>100</v>
      </c>
      <c r="B3434" t="s">
        <v>101</v>
      </c>
      <c r="C3434" t="s">
        <v>88</v>
      </c>
      <c r="D3434" s="29">
        <v>45875</v>
      </c>
      <c r="E3434" s="161">
        <v>0</v>
      </c>
      <c r="F3434" s="161">
        <v>0</v>
      </c>
      <c r="G3434" s="161">
        <v>0</v>
      </c>
      <c r="H3434" s="161">
        <v>0</v>
      </c>
      <c r="L3434">
        <v>380.01196900000002</v>
      </c>
      <c r="R3434">
        <v>380.01196800000002</v>
      </c>
      <c r="S3434">
        <v>380.01196800000002</v>
      </c>
      <c r="T3434" s="194">
        <v>380.01196800000002</v>
      </c>
      <c r="U3434" t="s">
        <v>193</v>
      </c>
      <c r="V3434">
        <v>45657.333680555559</v>
      </c>
    </row>
    <row r="3435" spans="1:22" x14ac:dyDescent="0.3">
      <c r="A3435" t="s">
        <v>100</v>
      </c>
      <c r="B3435" t="s">
        <v>101</v>
      </c>
      <c r="C3435" t="s">
        <v>88</v>
      </c>
      <c r="D3435" s="29">
        <v>45876</v>
      </c>
      <c r="E3435" s="161">
        <v>0</v>
      </c>
      <c r="F3435" s="161">
        <v>0</v>
      </c>
      <c r="G3435" s="161">
        <v>0</v>
      </c>
      <c r="H3435" s="161">
        <v>0</v>
      </c>
      <c r="L3435">
        <v>380.01196900000002</v>
      </c>
      <c r="R3435">
        <v>380.01196800000002</v>
      </c>
      <c r="S3435">
        <v>380.01196800000002</v>
      </c>
      <c r="T3435" s="194">
        <v>380.01196800000002</v>
      </c>
      <c r="U3435" t="s">
        <v>193</v>
      </c>
      <c r="V3435">
        <v>45657.333680555559</v>
      </c>
    </row>
    <row r="3436" spans="1:22" x14ac:dyDescent="0.3">
      <c r="A3436" t="s">
        <v>100</v>
      </c>
      <c r="B3436" t="s">
        <v>101</v>
      </c>
      <c r="C3436" t="s">
        <v>88</v>
      </c>
      <c r="D3436" s="29">
        <v>45877</v>
      </c>
      <c r="E3436" s="161">
        <v>0</v>
      </c>
      <c r="F3436" s="161">
        <v>0</v>
      </c>
      <c r="G3436" s="161">
        <v>0</v>
      </c>
      <c r="H3436" s="161">
        <v>0</v>
      </c>
      <c r="L3436">
        <v>380.01196900000002</v>
      </c>
      <c r="R3436">
        <v>380.01196800000002</v>
      </c>
      <c r="S3436">
        <v>380.01196800000002</v>
      </c>
      <c r="T3436" s="194">
        <v>380.01196800000002</v>
      </c>
      <c r="U3436" t="s">
        <v>193</v>
      </c>
      <c r="V3436">
        <v>45657.333668981482</v>
      </c>
    </row>
    <row r="3437" spans="1:22" x14ac:dyDescent="0.3">
      <c r="A3437" t="s">
        <v>100</v>
      </c>
      <c r="B3437" t="s">
        <v>101</v>
      </c>
      <c r="C3437" t="s">
        <v>88</v>
      </c>
      <c r="D3437" s="29">
        <v>45878</v>
      </c>
      <c r="E3437" s="161">
        <v>0</v>
      </c>
      <c r="F3437" s="161">
        <v>0</v>
      </c>
      <c r="G3437" s="161">
        <v>0</v>
      </c>
      <c r="H3437" s="161">
        <v>0</v>
      </c>
      <c r="L3437">
        <v>380.01196900000002</v>
      </c>
      <c r="R3437">
        <v>380.01196800000002</v>
      </c>
      <c r="S3437">
        <v>380.01196800000002</v>
      </c>
      <c r="T3437" s="194">
        <v>380.01196800000002</v>
      </c>
      <c r="U3437" t="s">
        <v>193</v>
      </c>
      <c r="V3437">
        <v>45657.333680555559</v>
      </c>
    </row>
    <row r="3438" spans="1:22" x14ac:dyDescent="0.3">
      <c r="A3438" t="s">
        <v>100</v>
      </c>
      <c r="B3438" t="s">
        <v>101</v>
      </c>
      <c r="C3438" t="s">
        <v>88</v>
      </c>
      <c r="D3438" s="29">
        <v>45879</v>
      </c>
      <c r="E3438" s="161">
        <v>0</v>
      </c>
      <c r="F3438" s="161">
        <v>0</v>
      </c>
      <c r="G3438" s="161">
        <v>0</v>
      </c>
      <c r="H3438" s="161">
        <v>0</v>
      </c>
      <c r="L3438">
        <v>380.01196900000002</v>
      </c>
      <c r="R3438">
        <v>380.01196800000002</v>
      </c>
      <c r="S3438">
        <v>380.01196800000002</v>
      </c>
      <c r="T3438" s="194">
        <v>380.01196800000002</v>
      </c>
      <c r="U3438" t="s">
        <v>193</v>
      </c>
      <c r="V3438">
        <v>45657.333668981482</v>
      </c>
    </row>
    <row r="3439" spans="1:22" x14ac:dyDescent="0.3">
      <c r="A3439" t="s">
        <v>100</v>
      </c>
      <c r="B3439" t="s">
        <v>101</v>
      </c>
      <c r="C3439" t="s">
        <v>88</v>
      </c>
      <c r="D3439" s="29">
        <v>45880</v>
      </c>
      <c r="E3439" s="161">
        <v>0</v>
      </c>
      <c r="F3439" s="161">
        <v>0</v>
      </c>
      <c r="G3439" s="161">
        <v>0</v>
      </c>
      <c r="H3439" s="161">
        <v>0</v>
      </c>
      <c r="L3439">
        <v>380.01196900000002</v>
      </c>
      <c r="R3439">
        <v>380.01196800000002</v>
      </c>
      <c r="S3439">
        <v>380.01196800000002</v>
      </c>
      <c r="T3439" s="194">
        <v>380.01196800000002</v>
      </c>
      <c r="U3439" t="s">
        <v>193</v>
      </c>
      <c r="V3439">
        <v>45657.333703703705</v>
      </c>
    </row>
    <row r="3440" spans="1:22" x14ac:dyDescent="0.3">
      <c r="A3440" t="s">
        <v>100</v>
      </c>
      <c r="B3440" t="s">
        <v>101</v>
      </c>
      <c r="C3440" t="s">
        <v>88</v>
      </c>
      <c r="D3440" s="29">
        <v>45881</v>
      </c>
      <c r="E3440" s="161">
        <v>0</v>
      </c>
      <c r="F3440" s="161">
        <v>0</v>
      </c>
      <c r="G3440" s="161">
        <v>0</v>
      </c>
      <c r="H3440" s="161">
        <v>0</v>
      </c>
      <c r="L3440">
        <v>380.01196900000002</v>
      </c>
      <c r="R3440">
        <v>380.01196800000002</v>
      </c>
      <c r="S3440">
        <v>380.01196800000002</v>
      </c>
      <c r="T3440" s="194">
        <v>380.01196800000002</v>
      </c>
      <c r="U3440" t="s">
        <v>193</v>
      </c>
      <c r="V3440">
        <v>45657.333668981482</v>
      </c>
    </row>
    <row r="3441" spans="1:22" x14ac:dyDescent="0.3">
      <c r="A3441" t="s">
        <v>100</v>
      </c>
      <c r="B3441" t="s">
        <v>101</v>
      </c>
      <c r="C3441" t="s">
        <v>88</v>
      </c>
      <c r="D3441" s="29">
        <v>45882</v>
      </c>
      <c r="E3441" s="161">
        <v>0</v>
      </c>
      <c r="F3441" s="161">
        <v>0</v>
      </c>
      <c r="G3441" s="161">
        <v>0</v>
      </c>
      <c r="H3441" s="161">
        <v>0</v>
      </c>
      <c r="L3441">
        <v>380.01196900000002</v>
      </c>
      <c r="R3441">
        <v>380.01196800000002</v>
      </c>
      <c r="S3441">
        <v>380.01196800000002</v>
      </c>
      <c r="T3441" s="194">
        <v>380.01196800000002</v>
      </c>
      <c r="U3441" t="s">
        <v>193</v>
      </c>
      <c r="V3441">
        <v>45657.333668981482</v>
      </c>
    </row>
    <row r="3442" spans="1:22" x14ac:dyDescent="0.3">
      <c r="A3442" t="s">
        <v>100</v>
      </c>
      <c r="B3442" t="s">
        <v>101</v>
      </c>
      <c r="C3442" t="s">
        <v>88</v>
      </c>
      <c r="D3442" s="29">
        <v>45883</v>
      </c>
      <c r="E3442" s="161">
        <v>0</v>
      </c>
      <c r="F3442" s="161">
        <v>0</v>
      </c>
      <c r="G3442" s="161">
        <v>0</v>
      </c>
      <c r="H3442" s="161">
        <v>0</v>
      </c>
      <c r="L3442">
        <v>380.01196900000002</v>
      </c>
      <c r="R3442">
        <v>380.01196800000002</v>
      </c>
      <c r="S3442">
        <v>380.01196800000002</v>
      </c>
      <c r="T3442" s="194">
        <v>380.01196800000002</v>
      </c>
      <c r="U3442" t="s">
        <v>193</v>
      </c>
      <c r="V3442">
        <v>45657.333668981482</v>
      </c>
    </row>
    <row r="3443" spans="1:22" x14ac:dyDescent="0.3">
      <c r="A3443" t="s">
        <v>100</v>
      </c>
      <c r="B3443" t="s">
        <v>101</v>
      </c>
      <c r="C3443" t="s">
        <v>88</v>
      </c>
      <c r="D3443" s="29">
        <v>45884</v>
      </c>
      <c r="E3443" s="161">
        <v>0</v>
      </c>
      <c r="F3443" s="161">
        <v>0</v>
      </c>
      <c r="G3443" s="161">
        <v>0</v>
      </c>
      <c r="H3443" s="161">
        <v>0</v>
      </c>
      <c r="L3443">
        <v>380.01196900000002</v>
      </c>
      <c r="R3443">
        <v>380.01196800000002</v>
      </c>
      <c r="S3443">
        <v>380.01196800000002</v>
      </c>
      <c r="T3443" s="194">
        <v>380.01196800000002</v>
      </c>
      <c r="U3443" t="s">
        <v>193</v>
      </c>
      <c r="V3443">
        <v>45657.333668981482</v>
      </c>
    </row>
    <row r="3444" spans="1:22" x14ac:dyDescent="0.3">
      <c r="A3444" t="s">
        <v>100</v>
      </c>
      <c r="B3444" t="s">
        <v>101</v>
      </c>
      <c r="C3444" t="s">
        <v>88</v>
      </c>
      <c r="D3444" s="29">
        <v>45885</v>
      </c>
      <c r="E3444" s="161">
        <v>0</v>
      </c>
      <c r="F3444" s="161">
        <v>0</v>
      </c>
      <c r="G3444" s="161">
        <v>0</v>
      </c>
      <c r="H3444" s="161">
        <v>0</v>
      </c>
      <c r="L3444">
        <v>380.01196900000002</v>
      </c>
      <c r="R3444">
        <v>380.01196800000002</v>
      </c>
      <c r="S3444">
        <v>380.01196800000002</v>
      </c>
      <c r="T3444" s="194">
        <v>380.01196800000002</v>
      </c>
      <c r="U3444" t="s">
        <v>193</v>
      </c>
      <c r="V3444">
        <v>45657.333668981482</v>
      </c>
    </row>
    <row r="3445" spans="1:22" x14ac:dyDescent="0.3">
      <c r="A3445" t="s">
        <v>100</v>
      </c>
      <c r="B3445" t="s">
        <v>101</v>
      </c>
      <c r="C3445" t="s">
        <v>88</v>
      </c>
      <c r="D3445" s="29">
        <v>45886</v>
      </c>
      <c r="E3445" s="161">
        <v>0</v>
      </c>
      <c r="F3445" s="161">
        <v>0</v>
      </c>
      <c r="G3445" s="161">
        <v>0</v>
      </c>
      <c r="H3445" s="161">
        <v>0</v>
      </c>
      <c r="L3445">
        <v>380.01196900000002</v>
      </c>
      <c r="R3445">
        <v>380.01196800000002</v>
      </c>
      <c r="S3445">
        <v>380.01196800000002</v>
      </c>
      <c r="T3445" s="194">
        <v>380.01196800000002</v>
      </c>
      <c r="U3445" t="s">
        <v>193</v>
      </c>
      <c r="V3445">
        <v>45657.333668981482</v>
      </c>
    </row>
    <row r="3446" spans="1:22" x14ac:dyDescent="0.3">
      <c r="A3446" t="s">
        <v>100</v>
      </c>
      <c r="B3446" t="s">
        <v>101</v>
      </c>
      <c r="C3446" t="s">
        <v>88</v>
      </c>
      <c r="D3446" s="29">
        <v>45887</v>
      </c>
      <c r="E3446" s="161">
        <v>0</v>
      </c>
      <c r="F3446" s="161">
        <v>0</v>
      </c>
      <c r="G3446" s="161">
        <v>0</v>
      </c>
      <c r="H3446" s="161">
        <v>0</v>
      </c>
      <c r="L3446">
        <v>380.01196900000002</v>
      </c>
      <c r="R3446">
        <v>380.01196800000002</v>
      </c>
      <c r="S3446">
        <v>380.01196800000002</v>
      </c>
      <c r="T3446" s="194">
        <v>380.01196800000002</v>
      </c>
      <c r="U3446" t="s">
        <v>193</v>
      </c>
      <c r="V3446">
        <v>45657.333668981482</v>
      </c>
    </row>
    <row r="3447" spans="1:22" x14ac:dyDescent="0.3">
      <c r="A3447" t="s">
        <v>100</v>
      </c>
      <c r="B3447" t="s">
        <v>101</v>
      </c>
      <c r="C3447" t="s">
        <v>88</v>
      </c>
      <c r="D3447" s="29">
        <v>45888</v>
      </c>
      <c r="E3447" s="161">
        <v>0</v>
      </c>
      <c r="F3447" s="161">
        <v>0</v>
      </c>
      <c r="G3447" s="161">
        <v>0</v>
      </c>
      <c r="H3447" s="161">
        <v>0</v>
      </c>
      <c r="L3447">
        <v>380.01196900000002</v>
      </c>
      <c r="R3447">
        <v>380.01196800000002</v>
      </c>
      <c r="S3447">
        <v>380.01196800000002</v>
      </c>
      <c r="T3447" s="194">
        <v>380.01196800000002</v>
      </c>
      <c r="U3447" t="s">
        <v>193</v>
      </c>
      <c r="V3447">
        <v>45657.333668981482</v>
      </c>
    </row>
    <row r="3448" spans="1:22" x14ac:dyDescent="0.3">
      <c r="A3448" t="s">
        <v>100</v>
      </c>
      <c r="B3448" t="s">
        <v>101</v>
      </c>
      <c r="C3448" t="s">
        <v>88</v>
      </c>
      <c r="D3448" s="29">
        <v>45889</v>
      </c>
      <c r="E3448" s="161">
        <v>0</v>
      </c>
      <c r="F3448" s="161">
        <v>0</v>
      </c>
      <c r="G3448" s="161">
        <v>0</v>
      </c>
      <c r="H3448" s="161">
        <v>0</v>
      </c>
      <c r="L3448">
        <v>380.01196900000002</v>
      </c>
      <c r="R3448">
        <v>380.01196800000002</v>
      </c>
      <c r="S3448">
        <v>380.01196800000002</v>
      </c>
      <c r="T3448" s="194">
        <v>380.01196800000002</v>
      </c>
      <c r="U3448" t="s">
        <v>193</v>
      </c>
      <c r="V3448">
        <v>45657.333668981482</v>
      </c>
    </row>
    <row r="3449" spans="1:22" x14ac:dyDescent="0.3">
      <c r="A3449" t="s">
        <v>100</v>
      </c>
      <c r="B3449" t="s">
        <v>101</v>
      </c>
      <c r="C3449" t="s">
        <v>88</v>
      </c>
      <c r="D3449" s="29">
        <v>45890</v>
      </c>
      <c r="E3449" s="161">
        <v>0</v>
      </c>
      <c r="F3449" s="161">
        <v>0</v>
      </c>
      <c r="G3449" s="161">
        <v>0</v>
      </c>
      <c r="H3449" s="161">
        <v>0</v>
      </c>
      <c r="L3449">
        <v>380.01196900000002</v>
      </c>
      <c r="R3449">
        <v>380.01196800000002</v>
      </c>
      <c r="S3449">
        <v>380.01196800000002</v>
      </c>
      <c r="T3449" s="194">
        <v>380.01196800000002</v>
      </c>
      <c r="U3449" t="s">
        <v>193</v>
      </c>
      <c r="V3449">
        <v>45657.333680555559</v>
      </c>
    </row>
    <row r="3450" spans="1:22" x14ac:dyDescent="0.3">
      <c r="A3450" t="s">
        <v>100</v>
      </c>
      <c r="B3450" t="s">
        <v>101</v>
      </c>
      <c r="C3450" t="s">
        <v>88</v>
      </c>
      <c r="D3450" s="29">
        <v>45891</v>
      </c>
      <c r="E3450" s="161">
        <v>0</v>
      </c>
      <c r="F3450" s="161">
        <v>0</v>
      </c>
      <c r="G3450" s="161">
        <v>0</v>
      </c>
      <c r="H3450" s="161">
        <v>0</v>
      </c>
      <c r="L3450">
        <v>380.01196900000002</v>
      </c>
      <c r="R3450">
        <v>380.01196800000002</v>
      </c>
      <c r="S3450">
        <v>380.01196800000002</v>
      </c>
      <c r="T3450" s="194">
        <v>380.01196800000002</v>
      </c>
      <c r="U3450" t="s">
        <v>193</v>
      </c>
      <c r="V3450">
        <v>45657.333668981482</v>
      </c>
    </row>
    <row r="3451" spans="1:22" x14ac:dyDescent="0.3">
      <c r="A3451" t="s">
        <v>100</v>
      </c>
      <c r="B3451" t="s">
        <v>101</v>
      </c>
      <c r="C3451" t="s">
        <v>88</v>
      </c>
      <c r="D3451" s="29">
        <v>45892</v>
      </c>
      <c r="E3451" s="161">
        <v>0</v>
      </c>
      <c r="F3451" s="161">
        <v>0</v>
      </c>
      <c r="G3451" s="161">
        <v>0</v>
      </c>
      <c r="H3451" s="161">
        <v>0</v>
      </c>
      <c r="L3451">
        <v>380.01196900000002</v>
      </c>
      <c r="R3451">
        <v>380.01196800000002</v>
      </c>
      <c r="S3451">
        <v>380.01196800000002</v>
      </c>
      <c r="T3451" s="194">
        <v>380.01196800000002</v>
      </c>
      <c r="U3451" t="s">
        <v>193</v>
      </c>
      <c r="V3451">
        <v>45657.333680555559</v>
      </c>
    </row>
    <row r="3452" spans="1:22" x14ac:dyDescent="0.3">
      <c r="A3452" t="s">
        <v>100</v>
      </c>
      <c r="B3452" t="s">
        <v>101</v>
      </c>
      <c r="C3452" t="s">
        <v>88</v>
      </c>
      <c r="D3452" s="29">
        <v>45893</v>
      </c>
      <c r="E3452" s="161">
        <v>0</v>
      </c>
      <c r="F3452" s="161">
        <v>0</v>
      </c>
      <c r="G3452" s="161">
        <v>0</v>
      </c>
      <c r="H3452" s="161">
        <v>0</v>
      </c>
      <c r="L3452">
        <v>380.01196900000002</v>
      </c>
      <c r="R3452">
        <v>380.01196800000002</v>
      </c>
      <c r="S3452">
        <v>380.01196800000002</v>
      </c>
      <c r="T3452" s="194">
        <v>380.01196800000002</v>
      </c>
      <c r="U3452" t="s">
        <v>193</v>
      </c>
      <c r="V3452">
        <v>45657.333680555559</v>
      </c>
    </row>
    <row r="3453" spans="1:22" x14ac:dyDescent="0.3">
      <c r="A3453" t="s">
        <v>100</v>
      </c>
      <c r="B3453" t="s">
        <v>101</v>
      </c>
      <c r="C3453" t="s">
        <v>88</v>
      </c>
      <c r="D3453" s="29">
        <v>45894</v>
      </c>
      <c r="E3453" s="161">
        <v>0</v>
      </c>
      <c r="F3453" s="161">
        <v>0</v>
      </c>
      <c r="G3453" s="161">
        <v>0</v>
      </c>
      <c r="H3453" s="161">
        <v>0</v>
      </c>
      <c r="L3453">
        <v>380.01196900000002</v>
      </c>
      <c r="R3453">
        <v>380.01196800000002</v>
      </c>
      <c r="S3453">
        <v>380.01196800000002</v>
      </c>
      <c r="T3453" s="194">
        <v>380.01196800000002</v>
      </c>
      <c r="U3453" t="s">
        <v>193</v>
      </c>
      <c r="V3453">
        <v>45657.333680555559</v>
      </c>
    </row>
    <row r="3454" spans="1:22" x14ac:dyDescent="0.3">
      <c r="A3454" t="s">
        <v>100</v>
      </c>
      <c r="B3454" t="s">
        <v>101</v>
      </c>
      <c r="C3454" t="s">
        <v>88</v>
      </c>
      <c r="D3454" s="29">
        <v>45895</v>
      </c>
      <c r="E3454" s="161">
        <v>0</v>
      </c>
      <c r="F3454" s="161">
        <v>0</v>
      </c>
      <c r="G3454" s="161">
        <v>0</v>
      </c>
      <c r="H3454" s="161">
        <v>0</v>
      </c>
      <c r="L3454">
        <v>380.01196900000002</v>
      </c>
      <c r="R3454">
        <v>380.01196800000002</v>
      </c>
      <c r="S3454">
        <v>380.01196800000002</v>
      </c>
      <c r="T3454" s="194">
        <v>380.01196800000002</v>
      </c>
      <c r="U3454" t="s">
        <v>193</v>
      </c>
      <c r="V3454">
        <v>45657.333668981482</v>
      </c>
    </row>
    <row r="3455" spans="1:22" x14ac:dyDescent="0.3">
      <c r="A3455" t="s">
        <v>100</v>
      </c>
      <c r="B3455" t="s">
        <v>101</v>
      </c>
      <c r="C3455" t="s">
        <v>88</v>
      </c>
      <c r="D3455" s="29">
        <v>45896</v>
      </c>
      <c r="E3455" s="161">
        <v>0</v>
      </c>
      <c r="F3455" s="161">
        <v>0</v>
      </c>
      <c r="G3455" s="161">
        <v>0</v>
      </c>
      <c r="H3455" s="161">
        <v>0</v>
      </c>
      <c r="L3455">
        <v>380.01196900000002</v>
      </c>
      <c r="R3455">
        <v>380.01196800000002</v>
      </c>
      <c r="S3455">
        <v>380.01196800000002</v>
      </c>
      <c r="T3455" s="194">
        <v>380.01196800000002</v>
      </c>
      <c r="U3455" t="s">
        <v>193</v>
      </c>
      <c r="V3455">
        <v>45657.333668981482</v>
      </c>
    </row>
    <row r="3456" spans="1:22" x14ac:dyDescent="0.3">
      <c r="A3456" t="s">
        <v>100</v>
      </c>
      <c r="B3456" t="s">
        <v>101</v>
      </c>
      <c r="C3456" t="s">
        <v>88</v>
      </c>
      <c r="D3456" s="29">
        <v>45897</v>
      </c>
      <c r="E3456" s="161">
        <v>0</v>
      </c>
      <c r="F3456" s="161">
        <v>0</v>
      </c>
      <c r="G3456" s="161">
        <v>0</v>
      </c>
      <c r="H3456" s="161">
        <v>0</v>
      </c>
      <c r="L3456">
        <v>380.01196900000002</v>
      </c>
      <c r="R3456">
        <v>380.01196800000002</v>
      </c>
      <c r="S3456">
        <v>380.01196800000002</v>
      </c>
      <c r="T3456" s="194">
        <v>380.01196800000002</v>
      </c>
      <c r="U3456" t="s">
        <v>193</v>
      </c>
      <c r="V3456">
        <v>45657.333680555559</v>
      </c>
    </row>
    <row r="3457" spans="1:22" x14ac:dyDescent="0.3">
      <c r="A3457" t="s">
        <v>100</v>
      </c>
      <c r="B3457" t="s">
        <v>101</v>
      </c>
      <c r="C3457" t="s">
        <v>88</v>
      </c>
      <c r="D3457" s="29">
        <v>45898</v>
      </c>
      <c r="E3457" s="161">
        <v>0</v>
      </c>
      <c r="F3457" s="161">
        <v>0</v>
      </c>
      <c r="G3457" s="161">
        <v>0</v>
      </c>
      <c r="H3457" s="161">
        <v>0</v>
      </c>
      <c r="L3457">
        <v>380.01196900000002</v>
      </c>
      <c r="R3457">
        <v>380.01196800000002</v>
      </c>
      <c r="S3457">
        <v>380.01196800000002</v>
      </c>
      <c r="T3457" s="194">
        <v>380.01196800000002</v>
      </c>
      <c r="U3457" t="s">
        <v>193</v>
      </c>
      <c r="V3457">
        <v>45657.333680555559</v>
      </c>
    </row>
    <row r="3458" spans="1:22" x14ac:dyDescent="0.3">
      <c r="A3458" t="s">
        <v>100</v>
      </c>
      <c r="B3458" t="s">
        <v>101</v>
      </c>
      <c r="C3458" t="s">
        <v>88</v>
      </c>
      <c r="D3458" s="29">
        <v>45899</v>
      </c>
      <c r="E3458" s="161">
        <v>0</v>
      </c>
      <c r="F3458" s="161">
        <v>0</v>
      </c>
      <c r="G3458" s="161">
        <v>0</v>
      </c>
      <c r="H3458" s="161">
        <v>0</v>
      </c>
      <c r="L3458">
        <v>380.01196900000002</v>
      </c>
      <c r="R3458">
        <v>380.01196800000002</v>
      </c>
      <c r="S3458">
        <v>380.01196800000002</v>
      </c>
      <c r="T3458" s="194">
        <v>380.01196800000002</v>
      </c>
      <c r="U3458" t="s">
        <v>193</v>
      </c>
      <c r="V3458">
        <v>45657.333680555559</v>
      </c>
    </row>
    <row r="3459" spans="1:22" x14ac:dyDescent="0.3">
      <c r="A3459" t="s">
        <v>100</v>
      </c>
      <c r="B3459" t="s">
        <v>101</v>
      </c>
      <c r="C3459" t="s">
        <v>88</v>
      </c>
      <c r="D3459" s="29">
        <v>45900</v>
      </c>
      <c r="E3459" s="161">
        <v>0</v>
      </c>
      <c r="F3459" s="161">
        <v>0</v>
      </c>
      <c r="G3459" s="161">
        <v>0</v>
      </c>
      <c r="H3459" s="161">
        <v>0</v>
      </c>
      <c r="L3459">
        <v>380.01196900000002</v>
      </c>
      <c r="R3459">
        <v>380.01196800000002</v>
      </c>
      <c r="S3459">
        <v>380.01196800000002</v>
      </c>
      <c r="T3459" s="194">
        <v>380.01196800000002</v>
      </c>
      <c r="U3459" t="s">
        <v>193</v>
      </c>
      <c r="V3459">
        <v>45657.333668981482</v>
      </c>
    </row>
    <row r="3460" spans="1:22" x14ac:dyDescent="0.3">
      <c r="A3460" t="s">
        <v>100</v>
      </c>
      <c r="B3460" t="s">
        <v>101</v>
      </c>
      <c r="C3460" t="s">
        <v>88</v>
      </c>
      <c r="D3460" s="29">
        <v>45901</v>
      </c>
      <c r="E3460" s="161">
        <v>0</v>
      </c>
      <c r="F3460" s="161">
        <v>0</v>
      </c>
      <c r="G3460" s="161">
        <v>0</v>
      </c>
      <c r="H3460" s="161">
        <v>0</v>
      </c>
      <c r="L3460">
        <v>380.01196900000002</v>
      </c>
      <c r="R3460">
        <v>380.01196800000002</v>
      </c>
      <c r="S3460">
        <v>380.01196800000002</v>
      </c>
      <c r="T3460" s="194">
        <v>380.01196800000002</v>
      </c>
      <c r="U3460" t="s">
        <v>193</v>
      </c>
      <c r="V3460">
        <v>45657.333668981482</v>
      </c>
    </row>
    <row r="3461" spans="1:22" x14ac:dyDescent="0.3">
      <c r="A3461" t="s">
        <v>100</v>
      </c>
      <c r="B3461" t="s">
        <v>101</v>
      </c>
      <c r="C3461" t="s">
        <v>88</v>
      </c>
      <c r="D3461" s="29">
        <v>45902</v>
      </c>
      <c r="E3461" s="161">
        <v>0</v>
      </c>
      <c r="F3461" s="161">
        <v>0</v>
      </c>
      <c r="G3461" s="161">
        <v>0</v>
      </c>
      <c r="H3461" s="161">
        <v>0</v>
      </c>
      <c r="L3461">
        <v>380.01196900000002</v>
      </c>
      <c r="R3461">
        <v>380.01196800000002</v>
      </c>
      <c r="S3461">
        <v>380.01196800000002</v>
      </c>
      <c r="T3461" s="194">
        <v>380.01196800000002</v>
      </c>
      <c r="U3461" t="s">
        <v>193</v>
      </c>
      <c r="V3461">
        <v>45657.333668981482</v>
      </c>
    </row>
    <row r="3462" spans="1:22" x14ac:dyDescent="0.3">
      <c r="A3462" t="s">
        <v>100</v>
      </c>
      <c r="B3462" t="s">
        <v>101</v>
      </c>
      <c r="C3462" t="s">
        <v>88</v>
      </c>
      <c r="D3462" s="29">
        <v>45903</v>
      </c>
      <c r="E3462" s="161">
        <v>0</v>
      </c>
      <c r="F3462" s="161">
        <v>0</v>
      </c>
      <c r="G3462" s="161">
        <v>0</v>
      </c>
      <c r="H3462" s="161">
        <v>0</v>
      </c>
      <c r="L3462">
        <v>380.01196900000002</v>
      </c>
      <c r="R3462">
        <v>380.01196800000002</v>
      </c>
      <c r="S3462">
        <v>380.01196800000002</v>
      </c>
      <c r="T3462" s="194">
        <v>380.01196800000002</v>
      </c>
      <c r="U3462" t="s">
        <v>193</v>
      </c>
      <c r="V3462">
        <v>45657.333703703705</v>
      </c>
    </row>
    <row r="3463" spans="1:22" x14ac:dyDescent="0.3">
      <c r="A3463" t="s">
        <v>100</v>
      </c>
      <c r="B3463" t="s">
        <v>101</v>
      </c>
      <c r="C3463" t="s">
        <v>88</v>
      </c>
      <c r="D3463" s="29">
        <v>45904</v>
      </c>
      <c r="E3463" s="161">
        <v>0</v>
      </c>
      <c r="F3463" s="161">
        <v>0</v>
      </c>
      <c r="G3463" s="161">
        <v>0</v>
      </c>
      <c r="H3463" s="161">
        <v>0</v>
      </c>
      <c r="L3463">
        <v>380.01196900000002</v>
      </c>
      <c r="R3463">
        <v>380.01196800000002</v>
      </c>
      <c r="S3463">
        <v>380.01196800000002</v>
      </c>
      <c r="T3463" s="194">
        <v>380.01196800000002</v>
      </c>
      <c r="U3463" t="s">
        <v>193</v>
      </c>
      <c r="V3463">
        <v>45657.333668981482</v>
      </c>
    </row>
    <row r="3464" spans="1:22" x14ac:dyDescent="0.3">
      <c r="A3464" t="s">
        <v>100</v>
      </c>
      <c r="B3464" t="s">
        <v>101</v>
      </c>
      <c r="C3464" t="s">
        <v>88</v>
      </c>
      <c r="D3464" s="29">
        <v>45905</v>
      </c>
      <c r="E3464" s="161">
        <v>0</v>
      </c>
      <c r="F3464" s="161">
        <v>0</v>
      </c>
      <c r="G3464" s="161">
        <v>0</v>
      </c>
      <c r="H3464" s="161">
        <v>0</v>
      </c>
      <c r="L3464">
        <v>380.01196900000002</v>
      </c>
      <c r="R3464">
        <v>380.01196800000002</v>
      </c>
      <c r="S3464">
        <v>380.01196800000002</v>
      </c>
      <c r="T3464" s="194">
        <v>380.01196800000002</v>
      </c>
      <c r="U3464" t="s">
        <v>193</v>
      </c>
      <c r="V3464">
        <v>45657.333668981482</v>
      </c>
    </row>
    <row r="3465" spans="1:22" x14ac:dyDescent="0.3">
      <c r="A3465" t="s">
        <v>100</v>
      </c>
      <c r="B3465" t="s">
        <v>101</v>
      </c>
      <c r="C3465" t="s">
        <v>88</v>
      </c>
      <c r="D3465" s="29">
        <v>45906</v>
      </c>
      <c r="E3465" s="161">
        <v>0</v>
      </c>
      <c r="F3465" s="161">
        <v>0</v>
      </c>
      <c r="G3465" s="161">
        <v>0</v>
      </c>
      <c r="H3465" s="161">
        <v>0</v>
      </c>
      <c r="L3465">
        <v>380.01196900000002</v>
      </c>
      <c r="R3465">
        <v>380.01196800000002</v>
      </c>
      <c r="S3465">
        <v>380.01196800000002</v>
      </c>
      <c r="T3465" s="194">
        <v>380.01196800000002</v>
      </c>
      <c r="U3465" t="s">
        <v>193</v>
      </c>
      <c r="V3465">
        <v>45657.333668981482</v>
      </c>
    </row>
    <row r="3466" spans="1:22" x14ac:dyDescent="0.3">
      <c r="A3466" t="s">
        <v>100</v>
      </c>
      <c r="B3466" t="s">
        <v>101</v>
      </c>
      <c r="C3466" t="s">
        <v>88</v>
      </c>
      <c r="D3466" s="29">
        <v>45907</v>
      </c>
      <c r="E3466" s="161">
        <v>0</v>
      </c>
      <c r="F3466" s="161">
        <v>0</v>
      </c>
      <c r="G3466" s="161">
        <v>0</v>
      </c>
      <c r="H3466" s="161">
        <v>0</v>
      </c>
      <c r="L3466">
        <v>380.01196900000002</v>
      </c>
      <c r="R3466">
        <v>380.01196800000002</v>
      </c>
      <c r="S3466">
        <v>380.01196800000002</v>
      </c>
      <c r="T3466" s="194">
        <v>380.01196800000002</v>
      </c>
      <c r="U3466" t="s">
        <v>193</v>
      </c>
      <c r="V3466">
        <v>45657.333668981482</v>
      </c>
    </row>
    <row r="3467" spans="1:22" x14ac:dyDescent="0.3">
      <c r="A3467" t="s">
        <v>100</v>
      </c>
      <c r="B3467" t="s">
        <v>101</v>
      </c>
      <c r="C3467" t="s">
        <v>88</v>
      </c>
      <c r="D3467" s="29">
        <v>45908</v>
      </c>
      <c r="E3467" s="161">
        <v>0</v>
      </c>
      <c r="F3467" s="161">
        <v>0</v>
      </c>
      <c r="G3467" s="161">
        <v>0</v>
      </c>
      <c r="H3467" s="161">
        <v>0</v>
      </c>
      <c r="L3467">
        <v>380.01196900000002</v>
      </c>
      <c r="R3467">
        <v>380.01196800000002</v>
      </c>
      <c r="S3467">
        <v>380.01196800000002</v>
      </c>
      <c r="T3467" s="194">
        <v>380.01196800000002</v>
      </c>
      <c r="U3467" t="s">
        <v>193</v>
      </c>
      <c r="V3467">
        <v>45657.333668981482</v>
      </c>
    </row>
    <row r="3468" spans="1:22" x14ac:dyDescent="0.3">
      <c r="A3468" t="s">
        <v>100</v>
      </c>
      <c r="B3468" t="s">
        <v>101</v>
      </c>
      <c r="C3468" t="s">
        <v>88</v>
      </c>
      <c r="D3468" s="29">
        <v>45909</v>
      </c>
      <c r="E3468" s="161">
        <v>0</v>
      </c>
      <c r="F3468" s="161">
        <v>0</v>
      </c>
      <c r="G3468" s="161">
        <v>0</v>
      </c>
      <c r="H3468" s="161">
        <v>0</v>
      </c>
      <c r="L3468">
        <v>380.01196900000002</v>
      </c>
      <c r="R3468">
        <v>380.01196800000002</v>
      </c>
      <c r="S3468">
        <v>380.01196800000002</v>
      </c>
      <c r="T3468" s="194">
        <v>380.01196800000002</v>
      </c>
      <c r="U3468" t="s">
        <v>193</v>
      </c>
      <c r="V3468">
        <v>45657.333668981482</v>
      </c>
    </row>
    <row r="3469" spans="1:22" x14ac:dyDescent="0.3">
      <c r="A3469" t="s">
        <v>100</v>
      </c>
      <c r="B3469" t="s">
        <v>101</v>
      </c>
      <c r="C3469" t="s">
        <v>88</v>
      </c>
      <c r="D3469" s="29">
        <v>45910</v>
      </c>
      <c r="E3469" s="161">
        <v>0</v>
      </c>
      <c r="F3469" s="161">
        <v>0</v>
      </c>
      <c r="G3469" s="161">
        <v>0</v>
      </c>
      <c r="H3469" s="161">
        <v>0</v>
      </c>
      <c r="L3469">
        <v>380.01196900000002</v>
      </c>
      <c r="R3469">
        <v>380.01196800000002</v>
      </c>
      <c r="S3469">
        <v>380.01196800000002</v>
      </c>
      <c r="T3469" s="194">
        <v>380.01196800000002</v>
      </c>
      <c r="U3469" t="s">
        <v>193</v>
      </c>
      <c r="V3469">
        <v>45657.333668981482</v>
      </c>
    </row>
    <row r="3470" spans="1:22" x14ac:dyDescent="0.3">
      <c r="A3470" t="s">
        <v>100</v>
      </c>
      <c r="B3470" t="s">
        <v>101</v>
      </c>
      <c r="C3470" t="s">
        <v>88</v>
      </c>
      <c r="D3470" s="29">
        <v>45911</v>
      </c>
      <c r="E3470" s="161">
        <v>0</v>
      </c>
      <c r="F3470" s="161">
        <v>0</v>
      </c>
      <c r="G3470" s="161">
        <v>0</v>
      </c>
      <c r="H3470" s="161">
        <v>0</v>
      </c>
      <c r="L3470">
        <v>380.01196900000002</v>
      </c>
      <c r="R3470">
        <v>380.01196800000002</v>
      </c>
      <c r="S3470">
        <v>380.01196800000002</v>
      </c>
      <c r="T3470" s="194">
        <v>380.01196800000002</v>
      </c>
      <c r="U3470" t="s">
        <v>193</v>
      </c>
      <c r="V3470">
        <v>45657.333668981482</v>
      </c>
    </row>
    <row r="3471" spans="1:22" x14ac:dyDescent="0.3">
      <c r="A3471" t="s">
        <v>100</v>
      </c>
      <c r="B3471" t="s">
        <v>101</v>
      </c>
      <c r="C3471" t="s">
        <v>88</v>
      </c>
      <c r="D3471" s="29">
        <v>45912</v>
      </c>
      <c r="E3471" s="161">
        <v>0</v>
      </c>
      <c r="F3471" s="161">
        <v>0</v>
      </c>
      <c r="G3471" s="161">
        <v>0</v>
      </c>
      <c r="H3471" s="161">
        <v>0</v>
      </c>
      <c r="L3471">
        <v>380.01196900000002</v>
      </c>
      <c r="R3471">
        <v>380.01196800000002</v>
      </c>
      <c r="S3471">
        <v>380.01196800000002</v>
      </c>
      <c r="T3471" s="194">
        <v>380.01196800000002</v>
      </c>
      <c r="U3471" t="s">
        <v>193</v>
      </c>
      <c r="V3471">
        <v>45657.333668981482</v>
      </c>
    </row>
    <row r="3472" spans="1:22" x14ac:dyDescent="0.3">
      <c r="A3472" t="s">
        <v>100</v>
      </c>
      <c r="B3472" t="s">
        <v>101</v>
      </c>
      <c r="C3472" t="s">
        <v>88</v>
      </c>
      <c r="D3472" s="29">
        <v>45913</v>
      </c>
      <c r="E3472" s="161">
        <v>0</v>
      </c>
      <c r="F3472" s="161">
        <v>0</v>
      </c>
      <c r="G3472" s="161">
        <v>0</v>
      </c>
      <c r="H3472" s="161">
        <v>0</v>
      </c>
      <c r="L3472">
        <v>380.01196900000002</v>
      </c>
      <c r="R3472">
        <v>380.01196800000002</v>
      </c>
      <c r="S3472">
        <v>380.01196800000002</v>
      </c>
      <c r="T3472" s="194">
        <v>380.01196800000002</v>
      </c>
      <c r="U3472" t="s">
        <v>193</v>
      </c>
      <c r="V3472">
        <v>45657.333668981482</v>
      </c>
    </row>
    <row r="3473" spans="1:22" x14ac:dyDescent="0.3">
      <c r="A3473" t="s">
        <v>100</v>
      </c>
      <c r="B3473" t="s">
        <v>101</v>
      </c>
      <c r="C3473" t="s">
        <v>88</v>
      </c>
      <c r="D3473" s="29">
        <v>45914</v>
      </c>
      <c r="E3473" s="161">
        <v>0</v>
      </c>
      <c r="F3473" s="161">
        <v>0</v>
      </c>
      <c r="G3473" s="161">
        <v>0</v>
      </c>
      <c r="H3473" s="161">
        <v>0</v>
      </c>
      <c r="L3473">
        <v>380.01196900000002</v>
      </c>
      <c r="R3473">
        <v>380.01196800000002</v>
      </c>
      <c r="S3473">
        <v>380.01196800000002</v>
      </c>
      <c r="T3473" s="194">
        <v>380.01196800000002</v>
      </c>
      <c r="U3473" t="s">
        <v>193</v>
      </c>
      <c r="V3473">
        <v>45657.333680555559</v>
      </c>
    </row>
    <row r="3474" spans="1:22" x14ac:dyDescent="0.3">
      <c r="A3474" t="s">
        <v>100</v>
      </c>
      <c r="B3474" t="s">
        <v>101</v>
      </c>
      <c r="C3474" t="s">
        <v>88</v>
      </c>
      <c r="D3474" s="29">
        <v>45915</v>
      </c>
      <c r="E3474" s="161">
        <v>0</v>
      </c>
      <c r="F3474" s="161">
        <v>0</v>
      </c>
      <c r="G3474" s="161">
        <v>0</v>
      </c>
      <c r="H3474" s="161">
        <v>0</v>
      </c>
      <c r="L3474">
        <v>380.01196900000002</v>
      </c>
      <c r="R3474">
        <v>380.01196800000002</v>
      </c>
      <c r="S3474">
        <v>380.01196800000002</v>
      </c>
      <c r="T3474" s="194">
        <v>380.01196800000002</v>
      </c>
      <c r="U3474" t="s">
        <v>193</v>
      </c>
      <c r="V3474">
        <v>45657.333668981482</v>
      </c>
    </row>
    <row r="3475" spans="1:22" x14ac:dyDescent="0.3">
      <c r="A3475" t="s">
        <v>100</v>
      </c>
      <c r="B3475" t="s">
        <v>101</v>
      </c>
      <c r="C3475" t="s">
        <v>88</v>
      </c>
      <c r="D3475" s="29">
        <v>45916</v>
      </c>
      <c r="E3475" s="161">
        <v>0</v>
      </c>
      <c r="F3475" s="161">
        <v>0</v>
      </c>
      <c r="G3475" s="161">
        <v>0</v>
      </c>
      <c r="H3475" s="161">
        <v>0</v>
      </c>
      <c r="L3475">
        <v>380.01196900000002</v>
      </c>
      <c r="R3475">
        <v>380.01196800000002</v>
      </c>
      <c r="S3475">
        <v>380.01196800000002</v>
      </c>
      <c r="T3475" s="194">
        <v>380.01196800000002</v>
      </c>
      <c r="U3475" t="s">
        <v>193</v>
      </c>
      <c r="V3475">
        <v>45657.333668981482</v>
      </c>
    </row>
    <row r="3476" spans="1:22" x14ac:dyDescent="0.3">
      <c r="A3476" t="s">
        <v>100</v>
      </c>
      <c r="B3476" t="s">
        <v>101</v>
      </c>
      <c r="C3476" t="s">
        <v>88</v>
      </c>
      <c r="D3476" s="29">
        <v>45917</v>
      </c>
      <c r="E3476" s="161">
        <v>0</v>
      </c>
      <c r="F3476" s="161">
        <v>0</v>
      </c>
      <c r="G3476" s="161">
        <v>0</v>
      </c>
      <c r="H3476" s="161">
        <v>0</v>
      </c>
      <c r="L3476">
        <v>380.01196900000002</v>
      </c>
      <c r="R3476">
        <v>380.01196800000002</v>
      </c>
      <c r="S3476">
        <v>380.01196800000002</v>
      </c>
      <c r="T3476" s="194">
        <v>380.01196800000002</v>
      </c>
      <c r="U3476" t="s">
        <v>193</v>
      </c>
      <c r="V3476">
        <v>45657.333668981482</v>
      </c>
    </row>
    <row r="3477" spans="1:22" x14ac:dyDescent="0.3">
      <c r="A3477" t="s">
        <v>100</v>
      </c>
      <c r="B3477" t="s">
        <v>101</v>
      </c>
      <c r="C3477" t="s">
        <v>88</v>
      </c>
      <c r="D3477" s="29">
        <v>45918</v>
      </c>
      <c r="E3477" s="161">
        <v>0</v>
      </c>
      <c r="F3477" s="161">
        <v>0</v>
      </c>
      <c r="G3477" s="161">
        <v>0</v>
      </c>
      <c r="H3477" s="161">
        <v>0</v>
      </c>
      <c r="L3477">
        <v>380.01196900000002</v>
      </c>
      <c r="R3477">
        <v>380.01196800000002</v>
      </c>
      <c r="S3477">
        <v>380.01196800000002</v>
      </c>
      <c r="T3477" s="194">
        <v>380.01196800000002</v>
      </c>
      <c r="U3477" t="s">
        <v>193</v>
      </c>
      <c r="V3477">
        <v>45657.333668981482</v>
      </c>
    </row>
    <row r="3478" spans="1:22" x14ac:dyDescent="0.3">
      <c r="A3478" t="s">
        <v>100</v>
      </c>
      <c r="B3478" t="s">
        <v>101</v>
      </c>
      <c r="C3478" t="s">
        <v>88</v>
      </c>
      <c r="D3478" s="29">
        <v>45919</v>
      </c>
      <c r="E3478" s="161">
        <v>0</v>
      </c>
      <c r="F3478" s="161">
        <v>0</v>
      </c>
      <c r="G3478" s="161">
        <v>0</v>
      </c>
      <c r="H3478" s="161">
        <v>0</v>
      </c>
      <c r="L3478">
        <v>380.01196900000002</v>
      </c>
      <c r="R3478">
        <v>380.01196800000002</v>
      </c>
      <c r="S3478">
        <v>380.01196800000002</v>
      </c>
      <c r="T3478" s="194">
        <v>380.01196800000002</v>
      </c>
      <c r="U3478" t="s">
        <v>193</v>
      </c>
      <c r="V3478">
        <v>45657.333668981482</v>
      </c>
    </row>
    <row r="3479" spans="1:22" x14ac:dyDescent="0.3">
      <c r="A3479" t="s">
        <v>100</v>
      </c>
      <c r="B3479" t="s">
        <v>101</v>
      </c>
      <c r="C3479" t="s">
        <v>88</v>
      </c>
      <c r="D3479" s="29">
        <v>45920</v>
      </c>
      <c r="E3479" s="161">
        <v>0</v>
      </c>
      <c r="F3479" s="161">
        <v>0</v>
      </c>
      <c r="G3479" s="161">
        <v>0</v>
      </c>
      <c r="H3479" s="161">
        <v>0</v>
      </c>
      <c r="L3479">
        <v>380.01196900000002</v>
      </c>
      <c r="R3479">
        <v>380.01196800000002</v>
      </c>
      <c r="S3479">
        <v>380.01196800000002</v>
      </c>
      <c r="T3479" s="194">
        <v>380.01196800000002</v>
      </c>
      <c r="U3479" t="s">
        <v>193</v>
      </c>
      <c r="V3479">
        <v>45657.333680555559</v>
      </c>
    </row>
    <row r="3480" spans="1:22" x14ac:dyDescent="0.3">
      <c r="A3480" t="s">
        <v>100</v>
      </c>
      <c r="B3480" t="s">
        <v>101</v>
      </c>
      <c r="C3480" t="s">
        <v>88</v>
      </c>
      <c r="D3480" s="29">
        <v>45921</v>
      </c>
      <c r="E3480" s="161">
        <v>0</v>
      </c>
      <c r="F3480" s="161">
        <v>0</v>
      </c>
      <c r="G3480" s="161">
        <v>0</v>
      </c>
      <c r="H3480" s="161">
        <v>0</v>
      </c>
      <c r="L3480">
        <v>380.01196900000002</v>
      </c>
      <c r="R3480">
        <v>380.01196800000002</v>
      </c>
      <c r="S3480">
        <v>380.01196800000002</v>
      </c>
      <c r="T3480" s="194">
        <v>380.01196800000002</v>
      </c>
      <c r="U3480" t="s">
        <v>193</v>
      </c>
      <c r="V3480">
        <v>45657.333668981482</v>
      </c>
    </row>
    <row r="3481" spans="1:22" x14ac:dyDescent="0.3">
      <c r="A3481" t="s">
        <v>100</v>
      </c>
      <c r="B3481" t="s">
        <v>101</v>
      </c>
      <c r="C3481" t="s">
        <v>88</v>
      </c>
      <c r="D3481" s="29">
        <v>45922</v>
      </c>
      <c r="E3481" s="161">
        <v>0.21055118134976436</v>
      </c>
      <c r="F3481" s="161">
        <v>0.21055118134976436</v>
      </c>
      <c r="G3481" s="161">
        <v>0.21055117927233291</v>
      </c>
      <c r="H3481" s="161">
        <v>0.21055117927233291</v>
      </c>
      <c r="J3481">
        <v>300</v>
      </c>
      <c r="K3481">
        <v>300</v>
      </c>
      <c r="L3481">
        <v>380.01196900000002</v>
      </c>
      <c r="R3481">
        <v>380.01196800000002</v>
      </c>
      <c r="S3481">
        <v>300</v>
      </c>
      <c r="T3481" s="194">
        <v>300</v>
      </c>
      <c r="U3481" t="s">
        <v>193</v>
      </c>
      <c r="V3481">
        <v>45657.333668981482</v>
      </c>
    </row>
    <row r="3482" spans="1:22" x14ac:dyDescent="0.3">
      <c r="A3482" t="s">
        <v>100</v>
      </c>
      <c r="B3482" t="s">
        <v>101</v>
      </c>
      <c r="C3482" t="s">
        <v>88</v>
      </c>
      <c r="D3482" s="29">
        <v>45923</v>
      </c>
      <c r="E3482" s="161">
        <v>0.21055118134976436</v>
      </c>
      <c r="F3482" s="161">
        <v>0.21055118134976436</v>
      </c>
      <c r="G3482" s="161">
        <v>0.21055117927233291</v>
      </c>
      <c r="H3482" s="161">
        <v>0.21055117927233291</v>
      </c>
      <c r="J3482">
        <v>300</v>
      </c>
      <c r="K3482">
        <v>300</v>
      </c>
      <c r="L3482">
        <v>380.01196900000002</v>
      </c>
      <c r="R3482">
        <v>380.01196800000002</v>
      </c>
      <c r="S3482">
        <v>300</v>
      </c>
      <c r="T3482" s="194">
        <v>300</v>
      </c>
      <c r="U3482" t="s">
        <v>193</v>
      </c>
      <c r="V3482">
        <v>45657.333668981482</v>
      </c>
    </row>
    <row r="3483" spans="1:22" x14ac:dyDescent="0.3">
      <c r="A3483" t="s">
        <v>100</v>
      </c>
      <c r="B3483" t="s">
        <v>101</v>
      </c>
      <c r="C3483" t="s">
        <v>88</v>
      </c>
      <c r="D3483" s="29">
        <v>45924</v>
      </c>
      <c r="E3483" s="161">
        <v>0.21055118134976436</v>
      </c>
      <c r="F3483" s="161">
        <v>0.21055118134976436</v>
      </c>
      <c r="G3483" s="161">
        <v>0.21055117927233291</v>
      </c>
      <c r="H3483" s="161">
        <v>0.21055117927233291</v>
      </c>
      <c r="J3483">
        <v>300</v>
      </c>
      <c r="K3483">
        <v>300</v>
      </c>
      <c r="L3483">
        <v>380.01196900000002</v>
      </c>
      <c r="R3483">
        <v>380.01196800000002</v>
      </c>
      <c r="S3483">
        <v>300</v>
      </c>
      <c r="T3483" s="194">
        <v>300</v>
      </c>
      <c r="U3483" t="s">
        <v>193</v>
      </c>
      <c r="V3483">
        <v>45657.333668981482</v>
      </c>
    </row>
    <row r="3484" spans="1:22" x14ac:dyDescent="0.3">
      <c r="A3484" t="s">
        <v>100</v>
      </c>
      <c r="B3484" t="s">
        <v>101</v>
      </c>
      <c r="C3484" t="s">
        <v>88</v>
      </c>
      <c r="D3484" s="29">
        <v>45925</v>
      </c>
      <c r="E3484" s="161">
        <v>0.21055118134976436</v>
      </c>
      <c r="F3484" s="161">
        <v>0.21055118134976436</v>
      </c>
      <c r="G3484" s="161">
        <v>0.21055117927233291</v>
      </c>
      <c r="H3484" s="161">
        <v>0.21055117927233291</v>
      </c>
      <c r="J3484">
        <v>300</v>
      </c>
      <c r="K3484">
        <v>300</v>
      </c>
      <c r="L3484">
        <v>380.01196900000002</v>
      </c>
      <c r="R3484">
        <v>380.01196800000002</v>
      </c>
      <c r="S3484">
        <v>300</v>
      </c>
      <c r="T3484" s="194">
        <v>300</v>
      </c>
      <c r="U3484" t="s">
        <v>193</v>
      </c>
      <c r="V3484">
        <v>45657.333668981482</v>
      </c>
    </row>
    <row r="3485" spans="1:22" x14ac:dyDescent="0.3">
      <c r="A3485" t="s">
        <v>100</v>
      </c>
      <c r="B3485" t="s">
        <v>101</v>
      </c>
      <c r="C3485" t="s">
        <v>88</v>
      </c>
      <c r="D3485" s="29">
        <v>45926</v>
      </c>
      <c r="E3485" s="161">
        <v>0.21055118134976436</v>
      </c>
      <c r="F3485" s="161">
        <v>0.21055118134976436</v>
      </c>
      <c r="G3485" s="161">
        <v>0.21055117927233291</v>
      </c>
      <c r="H3485" s="161">
        <v>0.21055117927233291</v>
      </c>
      <c r="J3485">
        <v>300</v>
      </c>
      <c r="K3485">
        <v>300</v>
      </c>
      <c r="L3485">
        <v>380.01196900000002</v>
      </c>
      <c r="R3485">
        <v>380.01196800000002</v>
      </c>
      <c r="S3485">
        <v>300</v>
      </c>
      <c r="T3485" s="194">
        <v>300</v>
      </c>
      <c r="U3485" t="s">
        <v>193</v>
      </c>
      <c r="V3485">
        <v>45657.333680555559</v>
      </c>
    </row>
    <row r="3486" spans="1:22" x14ac:dyDescent="0.3">
      <c r="A3486" t="s">
        <v>100</v>
      </c>
      <c r="B3486" t="s">
        <v>101</v>
      </c>
      <c r="C3486" t="s">
        <v>88</v>
      </c>
      <c r="D3486" s="29">
        <v>45927</v>
      </c>
      <c r="E3486" s="161">
        <v>0</v>
      </c>
      <c r="F3486" s="161">
        <v>0</v>
      </c>
      <c r="G3486" s="161">
        <v>0</v>
      </c>
      <c r="H3486" s="161">
        <v>0</v>
      </c>
      <c r="L3486">
        <v>380.01196900000002</v>
      </c>
      <c r="R3486">
        <v>380.01196800000002</v>
      </c>
      <c r="S3486">
        <v>380.01196800000002</v>
      </c>
      <c r="T3486" s="194">
        <v>380.01196800000002</v>
      </c>
      <c r="U3486" t="s">
        <v>193</v>
      </c>
      <c r="V3486">
        <v>45657.333680555559</v>
      </c>
    </row>
    <row r="3487" spans="1:22" x14ac:dyDescent="0.3">
      <c r="A3487" t="s">
        <v>100</v>
      </c>
      <c r="B3487" t="s">
        <v>101</v>
      </c>
      <c r="C3487" t="s">
        <v>88</v>
      </c>
      <c r="D3487" s="29">
        <v>45928</v>
      </c>
      <c r="E3487" s="161">
        <v>0</v>
      </c>
      <c r="F3487" s="161">
        <v>0</v>
      </c>
      <c r="G3487" s="161">
        <v>0</v>
      </c>
      <c r="H3487" s="161">
        <v>0</v>
      </c>
      <c r="L3487">
        <v>380.01196900000002</v>
      </c>
      <c r="R3487">
        <v>380.01196800000002</v>
      </c>
      <c r="S3487">
        <v>380.01196800000002</v>
      </c>
      <c r="T3487" s="194">
        <v>380.01196800000002</v>
      </c>
      <c r="U3487" t="s">
        <v>193</v>
      </c>
      <c r="V3487">
        <v>45657.333668981482</v>
      </c>
    </row>
    <row r="3488" spans="1:22" x14ac:dyDescent="0.3">
      <c r="A3488" t="s">
        <v>100</v>
      </c>
      <c r="B3488" t="s">
        <v>101</v>
      </c>
      <c r="C3488" t="s">
        <v>88</v>
      </c>
      <c r="D3488" s="29">
        <v>45929</v>
      </c>
      <c r="E3488" s="161">
        <v>0.21055118134976436</v>
      </c>
      <c r="F3488" s="161">
        <v>0.21055118134976436</v>
      </c>
      <c r="G3488" s="161">
        <v>0.21055117927233291</v>
      </c>
      <c r="H3488" s="161">
        <v>0.21055117927233291</v>
      </c>
      <c r="J3488">
        <v>300</v>
      </c>
      <c r="K3488">
        <v>300</v>
      </c>
      <c r="L3488">
        <v>380.01196900000002</v>
      </c>
      <c r="R3488">
        <v>380.01196800000002</v>
      </c>
      <c r="S3488">
        <v>300</v>
      </c>
      <c r="T3488" s="194">
        <v>300</v>
      </c>
      <c r="U3488" t="s">
        <v>193</v>
      </c>
      <c r="V3488">
        <v>45657.333680555559</v>
      </c>
    </row>
    <row r="3489" spans="1:22" x14ac:dyDescent="0.3">
      <c r="A3489" t="s">
        <v>100</v>
      </c>
      <c r="B3489" t="s">
        <v>101</v>
      </c>
      <c r="C3489" t="s">
        <v>88</v>
      </c>
      <c r="D3489" s="29">
        <v>45930</v>
      </c>
      <c r="E3489" s="161">
        <v>0.21055118134976436</v>
      </c>
      <c r="F3489" s="161">
        <v>0.21055118134976436</v>
      </c>
      <c r="G3489" s="161">
        <v>0.21055117927233291</v>
      </c>
      <c r="H3489" s="161">
        <v>0.21055117927233291</v>
      </c>
      <c r="J3489">
        <v>300</v>
      </c>
      <c r="K3489">
        <v>300</v>
      </c>
      <c r="L3489">
        <v>380.01196900000002</v>
      </c>
      <c r="R3489">
        <v>380.01196800000002</v>
      </c>
      <c r="S3489">
        <v>300</v>
      </c>
      <c r="T3489" s="194">
        <v>300</v>
      </c>
      <c r="U3489" t="s">
        <v>193</v>
      </c>
      <c r="V3489">
        <v>45657.333680555559</v>
      </c>
    </row>
    <row r="3490" spans="1:22" x14ac:dyDescent="0.3">
      <c r="A3490" t="s">
        <v>100</v>
      </c>
      <c r="B3490" t="s">
        <v>101</v>
      </c>
      <c r="C3490" t="s">
        <v>88</v>
      </c>
      <c r="D3490" s="29">
        <v>45931</v>
      </c>
      <c r="E3490" s="161">
        <v>0.21055118134976436</v>
      </c>
      <c r="F3490" s="161">
        <v>0.21055118134976436</v>
      </c>
      <c r="G3490" s="161">
        <v>0.21055117927233291</v>
      </c>
      <c r="H3490" s="161">
        <v>0.21055117927233291</v>
      </c>
      <c r="J3490">
        <v>300</v>
      </c>
      <c r="K3490">
        <v>300</v>
      </c>
      <c r="L3490">
        <v>380.01196900000002</v>
      </c>
      <c r="R3490">
        <v>380.01196800000002</v>
      </c>
      <c r="S3490">
        <v>300</v>
      </c>
      <c r="T3490" s="194">
        <v>300</v>
      </c>
      <c r="U3490" t="s">
        <v>193</v>
      </c>
      <c r="V3490">
        <v>45657.333680555559</v>
      </c>
    </row>
    <row r="3491" spans="1:22" x14ac:dyDescent="0.3">
      <c r="A3491" t="s">
        <v>100</v>
      </c>
      <c r="B3491" t="s">
        <v>101</v>
      </c>
      <c r="C3491" t="s">
        <v>88</v>
      </c>
      <c r="D3491" s="29">
        <v>45932</v>
      </c>
      <c r="E3491" s="161">
        <v>0.21055118134976436</v>
      </c>
      <c r="F3491" s="161">
        <v>0.21055118134976436</v>
      </c>
      <c r="G3491" s="161">
        <v>0.21055117927233291</v>
      </c>
      <c r="H3491" s="161">
        <v>0.21055117927233291</v>
      </c>
      <c r="J3491">
        <v>300</v>
      </c>
      <c r="K3491">
        <v>300</v>
      </c>
      <c r="L3491">
        <v>380.01196900000002</v>
      </c>
      <c r="R3491">
        <v>380.01196800000002</v>
      </c>
      <c r="S3491">
        <v>300</v>
      </c>
      <c r="T3491" s="194">
        <v>300</v>
      </c>
      <c r="U3491" t="s">
        <v>193</v>
      </c>
      <c r="V3491">
        <v>45657.333680555559</v>
      </c>
    </row>
    <row r="3492" spans="1:22" x14ac:dyDescent="0.3">
      <c r="A3492" t="s">
        <v>100</v>
      </c>
      <c r="B3492" t="s">
        <v>101</v>
      </c>
      <c r="C3492" t="s">
        <v>88</v>
      </c>
      <c r="D3492" s="29">
        <v>45933</v>
      </c>
      <c r="E3492" s="161">
        <v>0.21055118134976436</v>
      </c>
      <c r="F3492" s="161">
        <v>0.21055118134976436</v>
      </c>
      <c r="G3492" s="161">
        <v>0.21055117927233291</v>
      </c>
      <c r="H3492" s="161">
        <v>0.21055117927233291</v>
      </c>
      <c r="J3492">
        <v>300</v>
      </c>
      <c r="K3492">
        <v>300</v>
      </c>
      <c r="L3492">
        <v>380.01196900000002</v>
      </c>
      <c r="R3492">
        <v>380.01196800000002</v>
      </c>
      <c r="S3492">
        <v>300</v>
      </c>
      <c r="T3492" s="194">
        <v>300</v>
      </c>
      <c r="U3492" t="s">
        <v>193</v>
      </c>
      <c r="V3492">
        <v>45657.333680555559</v>
      </c>
    </row>
    <row r="3493" spans="1:22" x14ac:dyDescent="0.3">
      <c r="A3493" t="s">
        <v>100</v>
      </c>
      <c r="B3493" t="s">
        <v>101</v>
      </c>
      <c r="C3493" t="s">
        <v>88</v>
      </c>
      <c r="D3493" s="29">
        <v>45934</v>
      </c>
      <c r="E3493" s="161">
        <v>0</v>
      </c>
      <c r="F3493" s="161">
        <v>0</v>
      </c>
      <c r="G3493" s="161">
        <v>0</v>
      </c>
      <c r="H3493" s="161">
        <v>0</v>
      </c>
      <c r="L3493">
        <v>380.01196900000002</v>
      </c>
      <c r="R3493">
        <v>380.01196800000002</v>
      </c>
      <c r="S3493">
        <v>380.01196800000002</v>
      </c>
      <c r="T3493" s="194">
        <v>380.01196800000002</v>
      </c>
      <c r="U3493" t="s">
        <v>193</v>
      </c>
      <c r="V3493">
        <v>45657.333680555559</v>
      </c>
    </row>
    <row r="3494" spans="1:22" x14ac:dyDescent="0.3">
      <c r="A3494" t="s">
        <v>100</v>
      </c>
      <c r="B3494" t="s">
        <v>101</v>
      </c>
      <c r="C3494" t="s">
        <v>88</v>
      </c>
      <c r="D3494" s="29">
        <v>45935</v>
      </c>
      <c r="E3494" s="161">
        <v>0</v>
      </c>
      <c r="F3494" s="161">
        <v>0</v>
      </c>
      <c r="G3494" s="161">
        <v>0</v>
      </c>
      <c r="H3494" s="161">
        <v>0</v>
      </c>
      <c r="L3494">
        <v>380.01196900000002</v>
      </c>
      <c r="R3494">
        <v>380.01196800000002</v>
      </c>
      <c r="S3494">
        <v>380.01196800000002</v>
      </c>
      <c r="T3494" s="194">
        <v>380.01196800000002</v>
      </c>
      <c r="U3494" t="s">
        <v>193</v>
      </c>
      <c r="V3494">
        <v>45657.333668981482</v>
      </c>
    </row>
    <row r="3495" spans="1:22" x14ac:dyDescent="0.3">
      <c r="A3495" t="s">
        <v>100</v>
      </c>
      <c r="B3495" t="s">
        <v>101</v>
      </c>
      <c r="C3495" t="s">
        <v>88</v>
      </c>
      <c r="D3495" s="29">
        <v>45936</v>
      </c>
      <c r="E3495" s="161">
        <v>0.21055118134976436</v>
      </c>
      <c r="F3495" s="161">
        <v>0.21055118134976436</v>
      </c>
      <c r="G3495" s="161">
        <v>0.21055117927233291</v>
      </c>
      <c r="H3495" s="161">
        <v>0.21055117927233291</v>
      </c>
      <c r="J3495">
        <v>300</v>
      </c>
      <c r="K3495">
        <v>300</v>
      </c>
      <c r="L3495">
        <v>380.01196900000002</v>
      </c>
      <c r="R3495">
        <v>380.01196800000002</v>
      </c>
      <c r="S3495">
        <v>300</v>
      </c>
      <c r="T3495" s="194">
        <v>300</v>
      </c>
      <c r="U3495" t="s">
        <v>193</v>
      </c>
      <c r="V3495">
        <v>45657.333680555559</v>
      </c>
    </row>
    <row r="3496" spans="1:22" x14ac:dyDescent="0.3">
      <c r="A3496" t="s">
        <v>100</v>
      </c>
      <c r="B3496" t="s">
        <v>101</v>
      </c>
      <c r="C3496" t="s">
        <v>88</v>
      </c>
      <c r="D3496" s="29">
        <v>45937</v>
      </c>
      <c r="E3496" s="161">
        <v>0.21055118134976436</v>
      </c>
      <c r="F3496" s="161">
        <v>0.21055118134976436</v>
      </c>
      <c r="G3496" s="161">
        <v>0.21055117927233291</v>
      </c>
      <c r="H3496" s="161">
        <v>0.21055117927233291</v>
      </c>
      <c r="J3496">
        <v>300</v>
      </c>
      <c r="K3496">
        <v>300</v>
      </c>
      <c r="L3496">
        <v>380.01196900000002</v>
      </c>
      <c r="R3496">
        <v>380.01196800000002</v>
      </c>
      <c r="S3496">
        <v>300</v>
      </c>
      <c r="T3496" s="194">
        <v>300</v>
      </c>
      <c r="U3496" t="s">
        <v>193</v>
      </c>
      <c r="V3496">
        <v>45657.333668981482</v>
      </c>
    </row>
    <row r="3497" spans="1:22" x14ac:dyDescent="0.3">
      <c r="A3497" t="s">
        <v>100</v>
      </c>
      <c r="B3497" t="s">
        <v>101</v>
      </c>
      <c r="C3497" t="s">
        <v>88</v>
      </c>
      <c r="D3497" s="29">
        <v>45938</v>
      </c>
      <c r="E3497" s="161">
        <v>0.21055118134976436</v>
      </c>
      <c r="F3497" s="161">
        <v>0.21055118134976436</v>
      </c>
      <c r="G3497" s="161">
        <v>0.21055117927233291</v>
      </c>
      <c r="H3497" s="161">
        <v>0.21055117927233291</v>
      </c>
      <c r="J3497">
        <v>300</v>
      </c>
      <c r="K3497">
        <v>300</v>
      </c>
      <c r="L3497">
        <v>380.01196900000002</v>
      </c>
      <c r="R3497">
        <v>380.01196800000002</v>
      </c>
      <c r="S3497">
        <v>300</v>
      </c>
      <c r="T3497" s="194">
        <v>300</v>
      </c>
      <c r="U3497" t="s">
        <v>193</v>
      </c>
      <c r="V3497">
        <v>45657.333680555559</v>
      </c>
    </row>
    <row r="3498" spans="1:22" x14ac:dyDescent="0.3">
      <c r="A3498" t="s">
        <v>100</v>
      </c>
      <c r="B3498" t="s">
        <v>101</v>
      </c>
      <c r="C3498" t="s">
        <v>88</v>
      </c>
      <c r="D3498" s="29">
        <v>45939</v>
      </c>
      <c r="E3498" s="161">
        <v>0.21055118134976436</v>
      </c>
      <c r="F3498" s="161">
        <v>0.21055118134976436</v>
      </c>
      <c r="G3498" s="161">
        <v>0.21055117927233291</v>
      </c>
      <c r="H3498" s="161">
        <v>0.21055117927233291</v>
      </c>
      <c r="J3498">
        <v>300</v>
      </c>
      <c r="K3498">
        <v>300</v>
      </c>
      <c r="L3498">
        <v>380.01196900000002</v>
      </c>
      <c r="R3498">
        <v>380.01196800000002</v>
      </c>
      <c r="S3498">
        <v>300</v>
      </c>
      <c r="T3498" s="194">
        <v>300</v>
      </c>
      <c r="U3498" t="s">
        <v>193</v>
      </c>
      <c r="V3498">
        <v>45657.333680555559</v>
      </c>
    </row>
    <row r="3499" spans="1:22" x14ac:dyDescent="0.3">
      <c r="A3499" t="s">
        <v>100</v>
      </c>
      <c r="B3499" t="s">
        <v>101</v>
      </c>
      <c r="C3499" t="s">
        <v>88</v>
      </c>
      <c r="D3499" s="29">
        <v>45940</v>
      </c>
      <c r="E3499" s="161">
        <v>0.21055118134976436</v>
      </c>
      <c r="F3499" s="161">
        <v>0.21055118134976436</v>
      </c>
      <c r="G3499" s="161">
        <v>0.21055117927233291</v>
      </c>
      <c r="H3499" s="161">
        <v>0.21055117927233291</v>
      </c>
      <c r="J3499">
        <v>300</v>
      </c>
      <c r="K3499">
        <v>300</v>
      </c>
      <c r="L3499">
        <v>380.01196900000002</v>
      </c>
      <c r="R3499">
        <v>380.01196800000002</v>
      </c>
      <c r="S3499">
        <v>300</v>
      </c>
      <c r="T3499" s="194">
        <v>300</v>
      </c>
      <c r="U3499" t="s">
        <v>193</v>
      </c>
      <c r="V3499">
        <v>45657.333668981482</v>
      </c>
    </row>
    <row r="3500" spans="1:22" x14ac:dyDescent="0.3">
      <c r="A3500" t="s">
        <v>100</v>
      </c>
      <c r="B3500" t="s">
        <v>101</v>
      </c>
      <c r="C3500" t="s">
        <v>88</v>
      </c>
      <c r="D3500" s="29">
        <v>45941</v>
      </c>
      <c r="E3500" s="161">
        <v>0</v>
      </c>
      <c r="F3500" s="161">
        <v>0</v>
      </c>
      <c r="G3500" s="161">
        <v>0</v>
      </c>
      <c r="H3500" s="161">
        <v>0</v>
      </c>
      <c r="L3500">
        <v>380.01196900000002</v>
      </c>
      <c r="R3500">
        <v>380.01196800000002</v>
      </c>
      <c r="S3500">
        <v>380.01196800000002</v>
      </c>
      <c r="T3500" s="194">
        <v>380.01196800000002</v>
      </c>
      <c r="U3500" t="s">
        <v>193</v>
      </c>
      <c r="V3500">
        <v>45657.333668981482</v>
      </c>
    </row>
    <row r="3501" spans="1:22" x14ac:dyDescent="0.3">
      <c r="A3501" t="s">
        <v>100</v>
      </c>
      <c r="B3501" t="s">
        <v>101</v>
      </c>
      <c r="C3501" t="s">
        <v>88</v>
      </c>
      <c r="D3501" s="29">
        <v>45942</v>
      </c>
      <c r="E3501" s="161">
        <v>0</v>
      </c>
      <c r="F3501" s="161">
        <v>0</v>
      </c>
      <c r="G3501" s="161">
        <v>0</v>
      </c>
      <c r="H3501" s="161">
        <v>0</v>
      </c>
      <c r="L3501">
        <v>380.01196900000002</v>
      </c>
      <c r="R3501">
        <v>380.01196800000002</v>
      </c>
      <c r="S3501">
        <v>380.01196800000002</v>
      </c>
      <c r="T3501" s="194">
        <v>380.01196800000002</v>
      </c>
      <c r="U3501" t="s">
        <v>193</v>
      </c>
      <c r="V3501">
        <v>45657.333680555559</v>
      </c>
    </row>
    <row r="3502" spans="1:22" x14ac:dyDescent="0.3">
      <c r="A3502" t="s">
        <v>100</v>
      </c>
      <c r="B3502" t="s">
        <v>101</v>
      </c>
      <c r="C3502" t="s">
        <v>88</v>
      </c>
      <c r="D3502" s="29">
        <v>45943</v>
      </c>
      <c r="E3502" s="161">
        <v>0.18423622072808976</v>
      </c>
      <c r="F3502" s="161">
        <v>0.18423622072808976</v>
      </c>
      <c r="G3502" s="161">
        <v>0.18423621858141059</v>
      </c>
      <c r="H3502" s="161">
        <v>0.18423621858141059</v>
      </c>
      <c r="J3502">
        <v>310</v>
      </c>
      <c r="K3502">
        <v>310</v>
      </c>
      <c r="L3502">
        <v>380.01196900000002</v>
      </c>
      <c r="R3502">
        <v>380.01196800000002</v>
      </c>
      <c r="S3502">
        <v>310</v>
      </c>
      <c r="T3502" s="194">
        <v>310</v>
      </c>
      <c r="U3502" t="s">
        <v>193</v>
      </c>
      <c r="V3502">
        <v>45657.333680555559</v>
      </c>
    </row>
    <row r="3503" spans="1:22" x14ac:dyDescent="0.3">
      <c r="A3503" t="s">
        <v>100</v>
      </c>
      <c r="B3503" t="s">
        <v>101</v>
      </c>
      <c r="C3503" t="s">
        <v>88</v>
      </c>
      <c r="D3503" s="29">
        <v>45944</v>
      </c>
      <c r="E3503" s="161">
        <v>0.18423622072808976</v>
      </c>
      <c r="F3503" s="161">
        <v>0.18423622072808976</v>
      </c>
      <c r="G3503" s="161">
        <v>0.18423621858141059</v>
      </c>
      <c r="H3503" s="161">
        <v>0.18423621858141059</v>
      </c>
      <c r="J3503">
        <v>310</v>
      </c>
      <c r="K3503">
        <v>310</v>
      </c>
      <c r="L3503">
        <v>380.01196900000002</v>
      </c>
      <c r="R3503">
        <v>380.01196800000002</v>
      </c>
      <c r="S3503">
        <v>310</v>
      </c>
      <c r="T3503" s="194">
        <v>310</v>
      </c>
      <c r="U3503" t="s">
        <v>193</v>
      </c>
      <c r="V3503">
        <v>45657.333680555559</v>
      </c>
    </row>
    <row r="3504" spans="1:22" x14ac:dyDescent="0.3">
      <c r="A3504" t="s">
        <v>100</v>
      </c>
      <c r="B3504" t="s">
        <v>101</v>
      </c>
      <c r="C3504" t="s">
        <v>88</v>
      </c>
      <c r="D3504" s="29">
        <v>45945</v>
      </c>
      <c r="E3504" s="161">
        <v>0.18423622072808976</v>
      </c>
      <c r="F3504" s="161">
        <v>0.18423622072808976</v>
      </c>
      <c r="G3504" s="161">
        <v>0.18423621858141059</v>
      </c>
      <c r="H3504" s="161">
        <v>0.18423621858141059</v>
      </c>
      <c r="J3504">
        <v>310</v>
      </c>
      <c r="K3504">
        <v>310</v>
      </c>
      <c r="L3504">
        <v>380.01196900000002</v>
      </c>
      <c r="R3504">
        <v>380.01196800000002</v>
      </c>
      <c r="S3504">
        <v>310</v>
      </c>
      <c r="T3504" s="194">
        <v>310</v>
      </c>
      <c r="U3504" t="s">
        <v>193</v>
      </c>
      <c r="V3504">
        <v>45657.333668981482</v>
      </c>
    </row>
    <row r="3505" spans="1:22" x14ac:dyDescent="0.3">
      <c r="A3505" t="s">
        <v>100</v>
      </c>
      <c r="B3505" t="s">
        <v>101</v>
      </c>
      <c r="C3505" t="s">
        <v>88</v>
      </c>
      <c r="D3505" s="29">
        <v>45946</v>
      </c>
      <c r="E3505" s="161">
        <v>0.18423622072808976</v>
      </c>
      <c r="F3505" s="161">
        <v>0.18423622072808976</v>
      </c>
      <c r="G3505" s="161">
        <v>0.18423621858141059</v>
      </c>
      <c r="H3505" s="161">
        <v>0.18423621858141059</v>
      </c>
      <c r="J3505">
        <v>310</v>
      </c>
      <c r="K3505">
        <v>310</v>
      </c>
      <c r="L3505">
        <v>380.01196900000002</v>
      </c>
      <c r="R3505">
        <v>380.01196800000002</v>
      </c>
      <c r="S3505">
        <v>310</v>
      </c>
      <c r="T3505" s="194">
        <v>310</v>
      </c>
      <c r="U3505" t="s">
        <v>193</v>
      </c>
      <c r="V3505">
        <v>45657.333668981482</v>
      </c>
    </row>
    <row r="3506" spans="1:22" x14ac:dyDescent="0.3">
      <c r="A3506" t="s">
        <v>100</v>
      </c>
      <c r="B3506" t="s">
        <v>101</v>
      </c>
      <c r="C3506" t="s">
        <v>88</v>
      </c>
      <c r="D3506" s="29">
        <v>45947</v>
      </c>
      <c r="E3506" s="161">
        <v>0.18423622072808976</v>
      </c>
      <c r="F3506" s="161">
        <v>0.18423622072808976</v>
      </c>
      <c r="G3506" s="161">
        <v>0.18423621858141059</v>
      </c>
      <c r="H3506" s="161">
        <v>0.18423621858141059</v>
      </c>
      <c r="J3506">
        <v>310</v>
      </c>
      <c r="K3506">
        <v>310</v>
      </c>
      <c r="L3506">
        <v>380.01196900000002</v>
      </c>
      <c r="R3506">
        <v>380.01196800000002</v>
      </c>
      <c r="S3506">
        <v>310</v>
      </c>
      <c r="T3506" s="194">
        <v>310</v>
      </c>
      <c r="U3506" t="s">
        <v>193</v>
      </c>
      <c r="V3506">
        <v>45657.333668981482</v>
      </c>
    </row>
    <row r="3507" spans="1:22" x14ac:dyDescent="0.3">
      <c r="A3507" t="s">
        <v>100</v>
      </c>
      <c r="B3507" t="s">
        <v>101</v>
      </c>
      <c r="C3507" t="s">
        <v>88</v>
      </c>
      <c r="D3507" s="29">
        <v>45948</v>
      </c>
      <c r="E3507" s="161">
        <v>0</v>
      </c>
      <c r="F3507" s="161">
        <v>0</v>
      </c>
      <c r="G3507" s="161">
        <v>0</v>
      </c>
      <c r="H3507" s="161">
        <v>0</v>
      </c>
      <c r="L3507">
        <v>380.01196900000002</v>
      </c>
      <c r="R3507">
        <v>380.01196800000002</v>
      </c>
      <c r="S3507">
        <v>380.01196800000002</v>
      </c>
      <c r="T3507" s="194">
        <v>380.01196800000002</v>
      </c>
      <c r="U3507" t="s">
        <v>193</v>
      </c>
      <c r="V3507">
        <v>45657.333668981482</v>
      </c>
    </row>
    <row r="3508" spans="1:22" x14ac:dyDescent="0.3">
      <c r="A3508" t="s">
        <v>100</v>
      </c>
      <c r="B3508" t="s">
        <v>101</v>
      </c>
      <c r="C3508" t="s">
        <v>88</v>
      </c>
      <c r="D3508" s="29">
        <v>45949</v>
      </c>
      <c r="E3508" s="161">
        <v>0</v>
      </c>
      <c r="F3508" s="161">
        <v>0</v>
      </c>
      <c r="G3508" s="161">
        <v>0</v>
      </c>
      <c r="H3508" s="161">
        <v>0</v>
      </c>
      <c r="L3508">
        <v>380.01196900000002</v>
      </c>
      <c r="R3508">
        <v>380.01196800000002</v>
      </c>
      <c r="S3508">
        <v>380.01196800000002</v>
      </c>
      <c r="T3508" s="194">
        <v>380.01196800000002</v>
      </c>
      <c r="U3508" t="s">
        <v>193</v>
      </c>
      <c r="V3508">
        <v>45657.333680555559</v>
      </c>
    </row>
    <row r="3509" spans="1:22" x14ac:dyDescent="0.3">
      <c r="A3509" t="s">
        <v>100</v>
      </c>
      <c r="B3509" t="s">
        <v>101</v>
      </c>
      <c r="C3509" t="s">
        <v>88</v>
      </c>
      <c r="D3509" s="29">
        <v>45950</v>
      </c>
      <c r="E3509" s="161">
        <v>0</v>
      </c>
      <c r="F3509" s="161">
        <v>0</v>
      </c>
      <c r="G3509" s="161">
        <v>0</v>
      </c>
      <c r="H3509" s="161">
        <v>0</v>
      </c>
      <c r="L3509">
        <v>380.01196900000002</v>
      </c>
      <c r="R3509">
        <v>380.01196800000002</v>
      </c>
      <c r="S3509">
        <v>380.01196800000002</v>
      </c>
      <c r="T3509" s="194">
        <v>380.01196800000002</v>
      </c>
      <c r="U3509" t="s">
        <v>193</v>
      </c>
      <c r="V3509">
        <v>45657.333668981482</v>
      </c>
    </row>
    <row r="3510" spans="1:22" x14ac:dyDescent="0.3">
      <c r="A3510" t="s">
        <v>100</v>
      </c>
      <c r="B3510" t="s">
        <v>101</v>
      </c>
      <c r="C3510" t="s">
        <v>88</v>
      </c>
      <c r="D3510" s="29">
        <v>45951</v>
      </c>
      <c r="E3510" s="161">
        <v>0</v>
      </c>
      <c r="F3510" s="161">
        <v>0</v>
      </c>
      <c r="G3510" s="161">
        <v>0</v>
      </c>
      <c r="H3510" s="161">
        <v>0</v>
      </c>
      <c r="L3510">
        <v>380.01196900000002</v>
      </c>
      <c r="R3510">
        <v>380.01196800000002</v>
      </c>
      <c r="S3510">
        <v>380.01196800000002</v>
      </c>
      <c r="T3510" s="194">
        <v>380.01196800000002</v>
      </c>
      <c r="U3510" t="s">
        <v>193</v>
      </c>
      <c r="V3510">
        <v>45657.333668981482</v>
      </c>
    </row>
    <row r="3511" spans="1:22" x14ac:dyDescent="0.3">
      <c r="A3511" t="s">
        <v>100</v>
      </c>
      <c r="B3511" t="s">
        <v>101</v>
      </c>
      <c r="C3511" t="s">
        <v>88</v>
      </c>
      <c r="D3511" s="29">
        <v>45952</v>
      </c>
      <c r="E3511" s="161">
        <v>0</v>
      </c>
      <c r="F3511" s="161">
        <v>0</v>
      </c>
      <c r="G3511" s="161">
        <v>0</v>
      </c>
      <c r="H3511" s="161">
        <v>0</v>
      </c>
      <c r="L3511">
        <v>380.01196900000002</v>
      </c>
      <c r="R3511">
        <v>380.01196800000002</v>
      </c>
      <c r="S3511">
        <v>380.01196800000002</v>
      </c>
      <c r="T3511" s="194">
        <v>380.01196800000002</v>
      </c>
      <c r="U3511" t="s">
        <v>193</v>
      </c>
      <c r="V3511">
        <v>45657.333668981482</v>
      </c>
    </row>
    <row r="3512" spans="1:22" x14ac:dyDescent="0.3">
      <c r="A3512" t="s">
        <v>100</v>
      </c>
      <c r="B3512" t="s">
        <v>101</v>
      </c>
      <c r="C3512" t="s">
        <v>88</v>
      </c>
      <c r="D3512" s="29">
        <v>45953</v>
      </c>
      <c r="E3512" s="161">
        <v>0</v>
      </c>
      <c r="F3512" s="161">
        <v>0</v>
      </c>
      <c r="G3512" s="161">
        <v>0</v>
      </c>
      <c r="H3512" s="161">
        <v>0</v>
      </c>
      <c r="L3512">
        <v>380.01196900000002</v>
      </c>
      <c r="R3512">
        <v>380.01196800000002</v>
      </c>
      <c r="S3512">
        <v>380.01196800000002</v>
      </c>
      <c r="T3512" s="194">
        <v>380.01196800000002</v>
      </c>
      <c r="U3512" t="s">
        <v>193</v>
      </c>
      <c r="V3512">
        <v>45657.333668981482</v>
      </c>
    </row>
    <row r="3513" spans="1:22" x14ac:dyDescent="0.3">
      <c r="A3513" t="s">
        <v>100</v>
      </c>
      <c r="B3513" t="s">
        <v>101</v>
      </c>
      <c r="C3513" t="s">
        <v>88</v>
      </c>
      <c r="D3513" s="29">
        <v>45954</v>
      </c>
      <c r="E3513" s="161">
        <v>0</v>
      </c>
      <c r="F3513" s="161">
        <v>0</v>
      </c>
      <c r="G3513" s="161">
        <v>0</v>
      </c>
      <c r="H3513" s="161">
        <v>0</v>
      </c>
      <c r="L3513">
        <v>380.01196900000002</v>
      </c>
      <c r="R3513">
        <v>380.01196800000002</v>
      </c>
      <c r="S3513">
        <v>380.01196800000002</v>
      </c>
      <c r="T3513" s="194">
        <v>380.01196800000002</v>
      </c>
      <c r="U3513" t="s">
        <v>193</v>
      </c>
      <c r="V3513">
        <v>45657.333668981482</v>
      </c>
    </row>
    <row r="3514" spans="1:22" x14ac:dyDescent="0.3">
      <c r="A3514" t="s">
        <v>100</v>
      </c>
      <c r="B3514" t="s">
        <v>101</v>
      </c>
      <c r="C3514" t="s">
        <v>88</v>
      </c>
      <c r="D3514" s="29">
        <v>45955</v>
      </c>
      <c r="E3514" s="161">
        <v>0</v>
      </c>
      <c r="F3514" s="161">
        <v>0</v>
      </c>
      <c r="G3514" s="161">
        <v>0</v>
      </c>
      <c r="H3514" s="161">
        <v>0</v>
      </c>
      <c r="L3514">
        <v>380.01196900000002</v>
      </c>
      <c r="R3514">
        <v>380.01196800000002</v>
      </c>
      <c r="S3514">
        <v>380.01196800000002</v>
      </c>
      <c r="T3514" s="194">
        <v>380.01196800000002</v>
      </c>
      <c r="U3514" t="s">
        <v>193</v>
      </c>
      <c r="V3514">
        <v>45657.333668981482</v>
      </c>
    </row>
    <row r="3515" spans="1:22" x14ac:dyDescent="0.3">
      <c r="A3515" t="s">
        <v>100</v>
      </c>
      <c r="B3515" t="s">
        <v>101</v>
      </c>
      <c r="C3515" t="s">
        <v>88</v>
      </c>
      <c r="D3515" s="29">
        <v>45956</v>
      </c>
      <c r="E3515" s="161">
        <v>0</v>
      </c>
      <c r="F3515" s="161">
        <v>0</v>
      </c>
      <c r="G3515" s="161">
        <v>0</v>
      </c>
      <c r="H3515" s="161">
        <v>0</v>
      </c>
      <c r="L3515">
        <v>380.01196900000002</v>
      </c>
      <c r="R3515">
        <v>380.01196800000002</v>
      </c>
      <c r="S3515">
        <v>380.01196800000002</v>
      </c>
      <c r="T3515" s="194">
        <v>380.01196800000002</v>
      </c>
      <c r="U3515" t="s">
        <v>193</v>
      </c>
      <c r="V3515">
        <v>45657.333668981482</v>
      </c>
    </row>
    <row r="3516" spans="1:22" x14ac:dyDescent="0.3">
      <c r="A3516" t="s">
        <v>100</v>
      </c>
      <c r="B3516" t="s">
        <v>101</v>
      </c>
      <c r="C3516" t="s">
        <v>88</v>
      </c>
      <c r="D3516" s="29">
        <v>45957</v>
      </c>
      <c r="E3516" s="161">
        <v>0</v>
      </c>
      <c r="F3516" s="161">
        <v>0</v>
      </c>
      <c r="G3516" s="161">
        <v>0</v>
      </c>
      <c r="H3516" s="161">
        <v>0</v>
      </c>
      <c r="L3516">
        <v>380.01196900000002</v>
      </c>
      <c r="R3516">
        <v>380.01196800000002</v>
      </c>
      <c r="S3516">
        <v>380.01196800000002</v>
      </c>
      <c r="T3516" s="194">
        <v>380.01196800000002</v>
      </c>
      <c r="U3516" t="s">
        <v>193</v>
      </c>
      <c r="V3516">
        <v>45657.333668981482</v>
      </c>
    </row>
    <row r="3517" spans="1:22" x14ac:dyDescent="0.3">
      <c r="A3517" t="s">
        <v>100</v>
      </c>
      <c r="B3517" t="s">
        <v>101</v>
      </c>
      <c r="C3517" t="s">
        <v>88</v>
      </c>
      <c r="D3517" s="29">
        <v>45958</v>
      </c>
      <c r="E3517" s="161">
        <v>0</v>
      </c>
      <c r="F3517" s="161">
        <v>0</v>
      </c>
      <c r="G3517" s="161">
        <v>0</v>
      </c>
      <c r="H3517" s="161">
        <v>0</v>
      </c>
      <c r="L3517">
        <v>380.01196900000002</v>
      </c>
      <c r="R3517">
        <v>380.01196800000002</v>
      </c>
      <c r="S3517">
        <v>380.01196800000002</v>
      </c>
      <c r="T3517" s="194">
        <v>380.01196800000002</v>
      </c>
      <c r="U3517" t="s">
        <v>193</v>
      </c>
      <c r="V3517">
        <v>45657.333680555559</v>
      </c>
    </row>
    <row r="3518" spans="1:22" x14ac:dyDescent="0.3">
      <c r="A3518" t="s">
        <v>100</v>
      </c>
      <c r="B3518" t="s">
        <v>101</v>
      </c>
      <c r="C3518" t="s">
        <v>88</v>
      </c>
      <c r="D3518" s="29">
        <v>45959</v>
      </c>
      <c r="E3518" s="161">
        <v>0</v>
      </c>
      <c r="F3518" s="161">
        <v>0</v>
      </c>
      <c r="G3518" s="161">
        <v>0</v>
      </c>
      <c r="H3518" s="161">
        <v>0</v>
      </c>
      <c r="L3518">
        <v>380.01196900000002</v>
      </c>
      <c r="R3518">
        <v>380.01196800000002</v>
      </c>
      <c r="S3518">
        <v>380.01196800000002</v>
      </c>
      <c r="T3518" s="194">
        <v>380.01196800000002</v>
      </c>
      <c r="U3518" t="s">
        <v>193</v>
      </c>
      <c r="V3518">
        <v>45657.333680555559</v>
      </c>
    </row>
    <row r="3519" spans="1:22" x14ac:dyDescent="0.3">
      <c r="A3519" t="s">
        <v>100</v>
      </c>
      <c r="B3519" t="s">
        <v>101</v>
      </c>
      <c r="C3519" t="s">
        <v>88</v>
      </c>
      <c r="D3519" s="29">
        <v>45960</v>
      </c>
      <c r="E3519" s="161">
        <v>0</v>
      </c>
      <c r="F3519" s="161">
        <v>0</v>
      </c>
      <c r="G3519" s="161">
        <v>0</v>
      </c>
      <c r="H3519" s="161">
        <v>0</v>
      </c>
      <c r="L3519">
        <v>380.01196900000002</v>
      </c>
      <c r="R3519">
        <v>380.01196800000002</v>
      </c>
      <c r="S3519">
        <v>380.01196800000002</v>
      </c>
      <c r="T3519" s="194">
        <v>380.01196800000002</v>
      </c>
      <c r="U3519" t="s">
        <v>193</v>
      </c>
      <c r="V3519">
        <v>45657.333668981482</v>
      </c>
    </row>
    <row r="3520" spans="1:22" x14ac:dyDescent="0.3">
      <c r="A3520" t="s">
        <v>100</v>
      </c>
      <c r="B3520" t="s">
        <v>101</v>
      </c>
      <c r="C3520" t="s">
        <v>88</v>
      </c>
      <c r="D3520" s="29">
        <v>45961</v>
      </c>
      <c r="E3520" s="161">
        <v>0</v>
      </c>
      <c r="F3520" s="161">
        <v>0</v>
      </c>
      <c r="G3520" s="161">
        <v>0</v>
      </c>
      <c r="H3520" s="161">
        <v>0</v>
      </c>
      <c r="L3520">
        <v>380.01196900000002</v>
      </c>
      <c r="R3520">
        <v>380.01196800000002</v>
      </c>
      <c r="S3520">
        <v>380.01196800000002</v>
      </c>
      <c r="T3520" s="194">
        <v>380.01196800000002</v>
      </c>
      <c r="U3520" t="s">
        <v>193</v>
      </c>
      <c r="V3520">
        <v>45657.333680555559</v>
      </c>
    </row>
    <row r="3521" spans="1:22" x14ac:dyDescent="0.3">
      <c r="A3521" t="s">
        <v>100</v>
      </c>
      <c r="B3521" t="s">
        <v>101</v>
      </c>
      <c r="C3521" t="s">
        <v>88</v>
      </c>
      <c r="D3521" s="29">
        <v>45962</v>
      </c>
      <c r="E3521" s="161">
        <v>0</v>
      </c>
      <c r="F3521" s="161">
        <v>0</v>
      </c>
      <c r="G3521" s="161">
        <v>0</v>
      </c>
      <c r="H3521" s="161">
        <v>0</v>
      </c>
      <c r="L3521">
        <v>404.947137</v>
      </c>
      <c r="R3521">
        <v>404.947137</v>
      </c>
      <c r="S3521">
        <v>404.947137</v>
      </c>
      <c r="T3521" s="194">
        <v>404.947137</v>
      </c>
      <c r="U3521" t="s">
        <v>193</v>
      </c>
      <c r="V3521">
        <v>45657.333680555559</v>
      </c>
    </row>
    <row r="3522" spans="1:22" x14ac:dyDescent="0.3">
      <c r="A3522" t="s">
        <v>100</v>
      </c>
      <c r="B3522" t="s">
        <v>101</v>
      </c>
      <c r="C3522" t="s">
        <v>88</v>
      </c>
      <c r="D3522" s="29">
        <v>45963</v>
      </c>
      <c r="E3522" s="161">
        <v>0</v>
      </c>
      <c r="F3522" s="161">
        <v>0</v>
      </c>
      <c r="G3522" s="161">
        <v>0</v>
      </c>
      <c r="H3522" s="161">
        <v>0</v>
      </c>
      <c r="L3522">
        <v>404.947137</v>
      </c>
      <c r="R3522">
        <v>404.947137</v>
      </c>
      <c r="S3522">
        <v>404.947137</v>
      </c>
      <c r="T3522" s="194">
        <v>404.947137</v>
      </c>
      <c r="U3522" t="s">
        <v>193</v>
      </c>
      <c r="V3522">
        <v>45657.333668981482</v>
      </c>
    </row>
    <row r="3523" spans="1:22" x14ac:dyDescent="0.3">
      <c r="A3523" t="s">
        <v>100</v>
      </c>
      <c r="B3523" t="s">
        <v>101</v>
      </c>
      <c r="C3523" t="s">
        <v>88</v>
      </c>
      <c r="D3523" s="29">
        <v>45964</v>
      </c>
      <c r="E3523" s="161">
        <v>0</v>
      </c>
      <c r="F3523" s="161">
        <v>0</v>
      </c>
      <c r="G3523" s="161">
        <v>0</v>
      </c>
      <c r="H3523" s="161">
        <v>0</v>
      </c>
      <c r="L3523">
        <v>404.947137</v>
      </c>
      <c r="R3523">
        <v>404.947137</v>
      </c>
      <c r="S3523">
        <v>404.947137</v>
      </c>
      <c r="T3523" s="194">
        <v>404.947137</v>
      </c>
      <c r="U3523" t="s">
        <v>193</v>
      </c>
      <c r="V3523">
        <v>45657.333668981482</v>
      </c>
    </row>
    <row r="3524" spans="1:22" x14ac:dyDescent="0.3">
      <c r="A3524" t="s">
        <v>100</v>
      </c>
      <c r="B3524" t="s">
        <v>101</v>
      </c>
      <c r="C3524" t="s">
        <v>88</v>
      </c>
      <c r="D3524" s="29">
        <v>45965</v>
      </c>
      <c r="E3524" s="161">
        <v>0</v>
      </c>
      <c r="F3524" s="161">
        <v>0</v>
      </c>
      <c r="G3524" s="161">
        <v>0</v>
      </c>
      <c r="H3524" s="161">
        <v>0</v>
      </c>
      <c r="L3524">
        <v>404.947137</v>
      </c>
      <c r="R3524">
        <v>404.947137</v>
      </c>
      <c r="S3524">
        <v>404.947137</v>
      </c>
      <c r="T3524" s="194">
        <v>404.947137</v>
      </c>
      <c r="U3524" t="s">
        <v>193</v>
      </c>
      <c r="V3524">
        <v>45657.333668981482</v>
      </c>
    </row>
    <row r="3525" spans="1:22" x14ac:dyDescent="0.3">
      <c r="A3525" t="s">
        <v>100</v>
      </c>
      <c r="B3525" t="s">
        <v>101</v>
      </c>
      <c r="C3525" t="s">
        <v>88</v>
      </c>
      <c r="D3525" s="29">
        <v>45966</v>
      </c>
      <c r="E3525" s="161">
        <v>0</v>
      </c>
      <c r="F3525" s="161">
        <v>0</v>
      </c>
      <c r="G3525" s="161">
        <v>0</v>
      </c>
      <c r="H3525" s="161">
        <v>0</v>
      </c>
      <c r="L3525">
        <v>404.947137</v>
      </c>
      <c r="R3525">
        <v>404.947137</v>
      </c>
      <c r="S3525">
        <v>404.947137</v>
      </c>
      <c r="T3525" s="194">
        <v>404.947137</v>
      </c>
      <c r="U3525" t="s">
        <v>193</v>
      </c>
      <c r="V3525">
        <v>45657.333680555559</v>
      </c>
    </row>
    <row r="3526" spans="1:22" x14ac:dyDescent="0.3">
      <c r="A3526" t="s">
        <v>100</v>
      </c>
      <c r="B3526" t="s">
        <v>101</v>
      </c>
      <c r="C3526" t="s">
        <v>88</v>
      </c>
      <c r="D3526" s="29">
        <v>45967</v>
      </c>
      <c r="E3526" s="161">
        <v>0</v>
      </c>
      <c r="F3526" s="161">
        <v>0</v>
      </c>
      <c r="G3526" s="161">
        <v>0</v>
      </c>
      <c r="H3526" s="161">
        <v>0</v>
      </c>
      <c r="L3526">
        <v>404.947137</v>
      </c>
      <c r="R3526">
        <v>404.947137</v>
      </c>
      <c r="S3526">
        <v>404.947137</v>
      </c>
      <c r="T3526" s="194">
        <v>404.947137</v>
      </c>
      <c r="U3526" t="s">
        <v>193</v>
      </c>
      <c r="V3526">
        <v>45657.333668981482</v>
      </c>
    </row>
    <row r="3527" spans="1:22" x14ac:dyDescent="0.3">
      <c r="A3527" t="s">
        <v>100</v>
      </c>
      <c r="B3527" t="s">
        <v>101</v>
      </c>
      <c r="C3527" t="s">
        <v>88</v>
      </c>
      <c r="D3527" s="29">
        <v>45968</v>
      </c>
      <c r="E3527" s="161">
        <v>0</v>
      </c>
      <c r="F3527" s="161">
        <v>0</v>
      </c>
      <c r="G3527" s="161">
        <v>0</v>
      </c>
      <c r="H3527" s="161">
        <v>0</v>
      </c>
      <c r="L3527">
        <v>404.947137</v>
      </c>
      <c r="R3527">
        <v>404.947137</v>
      </c>
      <c r="S3527">
        <v>404.947137</v>
      </c>
      <c r="T3527" s="194">
        <v>404.947137</v>
      </c>
      <c r="U3527" t="s">
        <v>193</v>
      </c>
      <c r="V3527">
        <v>45657.333668981482</v>
      </c>
    </row>
    <row r="3528" spans="1:22" x14ac:dyDescent="0.3">
      <c r="A3528" t="s">
        <v>100</v>
      </c>
      <c r="B3528" t="s">
        <v>101</v>
      </c>
      <c r="C3528" t="s">
        <v>88</v>
      </c>
      <c r="D3528" s="29">
        <v>45969</v>
      </c>
      <c r="E3528" s="161">
        <v>0</v>
      </c>
      <c r="F3528" s="161">
        <v>0</v>
      </c>
      <c r="G3528" s="161">
        <v>0</v>
      </c>
      <c r="H3528" s="161">
        <v>0</v>
      </c>
      <c r="L3528">
        <v>404.947137</v>
      </c>
      <c r="R3528">
        <v>404.947137</v>
      </c>
      <c r="S3528">
        <v>404.947137</v>
      </c>
      <c r="T3528" s="194">
        <v>404.947137</v>
      </c>
      <c r="U3528" t="s">
        <v>193</v>
      </c>
      <c r="V3528">
        <v>45657.333668981482</v>
      </c>
    </row>
    <row r="3529" spans="1:22" x14ac:dyDescent="0.3">
      <c r="A3529" t="s">
        <v>100</v>
      </c>
      <c r="B3529" t="s">
        <v>101</v>
      </c>
      <c r="C3529" t="s">
        <v>88</v>
      </c>
      <c r="D3529" s="29">
        <v>45970</v>
      </c>
      <c r="E3529" s="161">
        <v>0</v>
      </c>
      <c r="F3529" s="161">
        <v>0</v>
      </c>
      <c r="G3529" s="161">
        <v>0</v>
      </c>
      <c r="H3529" s="161">
        <v>0</v>
      </c>
      <c r="L3529">
        <v>404.947137</v>
      </c>
      <c r="R3529">
        <v>404.947137</v>
      </c>
      <c r="S3529">
        <v>404.947137</v>
      </c>
      <c r="T3529" s="194">
        <v>404.947137</v>
      </c>
      <c r="U3529" t="s">
        <v>193</v>
      </c>
      <c r="V3529">
        <v>45657.333692129629</v>
      </c>
    </row>
    <row r="3530" spans="1:22" x14ac:dyDescent="0.3">
      <c r="A3530" t="s">
        <v>100</v>
      </c>
      <c r="B3530" t="s">
        <v>101</v>
      </c>
      <c r="C3530" t="s">
        <v>88</v>
      </c>
      <c r="D3530" s="29">
        <v>45971</v>
      </c>
      <c r="E3530" s="161">
        <v>0</v>
      </c>
      <c r="F3530" s="161">
        <v>0</v>
      </c>
      <c r="G3530" s="161">
        <v>0</v>
      </c>
      <c r="H3530" s="161">
        <v>0</v>
      </c>
      <c r="L3530">
        <v>404.947137</v>
      </c>
      <c r="R3530">
        <v>404.947137</v>
      </c>
      <c r="S3530">
        <v>404.947137</v>
      </c>
      <c r="T3530" s="194">
        <v>404.947137</v>
      </c>
      <c r="U3530" t="s">
        <v>193</v>
      </c>
      <c r="V3530">
        <v>45657.333668981482</v>
      </c>
    </row>
    <row r="3531" spans="1:22" x14ac:dyDescent="0.3">
      <c r="A3531" t="s">
        <v>100</v>
      </c>
      <c r="B3531" t="s">
        <v>101</v>
      </c>
      <c r="C3531" t="s">
        <v>88</v>
      </c>
      <c r="D3531" s="29">
        <v>45972</v>
      </c>
      <c r="E3531" s="161">
        <v>0</v>
      </c>
      <c r="F3531" s="161">
        <v>0</v>
      </c>
      <c r="G3531" s="161">
        <v>0</v>
      </c>
      <c r="H3531" s="161">
        <v>0</v>
      </c>
      <c r="L3531">
        <v>404.947137</v>
      </c>
      <c r="R3531">
        <v>404.947137</v>
      </c>
      <c r="S3531">
        <v>404.947137</v>
      </c>
      <c r="T3531" s="194">
        <v>404.947137</v>
      </c>
      <c r="U3531" t="s">
        <v>193</v>
      </c>
      <c r="V3531">
        <v>45657.333668981482</v>
      </c>
    </row>
    <row r="3532" spans="1:22" x14ac:dyDescent="0.3">
      <c r="A3532" t="s">
        <v>100</v>
      </c>
      <c r="B3532" t="s">
        <v>101</v>
      </c>
      <c r="C3532" t="s">
        <v>88</v>
      </c>
      <c r="D3532" s="29">
        <v>45973</v>
      </c>
      <c r="E3532" s="161">
        <v>0</v>
      </c>
      <c r="F3532" s="161">
        <v>0</v>
      </c>
      <c r="G3532" s="161">
        <v>0</v>
      </c>
      <c r="H3532" s="161">
        <v>0</v>
      </c>
      <c r="L3532">
        <v>404.947137</v>
      </c>
      <c r="R3532">
        <v>404.947137</v>
      </c>
      <c r="S3532">
        <v>404.947137</v>
      </c>
      <c r="T3532" s="194">
        <v>404.947137</v>
      </c>
      <c r="U3532" t="s">
        <v>193</v>
      </c>
      <c r="V3532">
        <v>45657.333668981482</v>
      </c>
    </row>
    <row r="3533" spans="1:22" x14ac:dyDescent="0.3">
      <c r="A3533" t="s">
        <v>100</v>
      </c>
      <c r="B3533" t="s">
        <v>101</v>
      </c>
      <c r="C3533" t="s">
        <v>88</v>
      </c>
      <c r="D3533" s="29">
        <v>45974</v>
      </c>
      <c r="E3533" s="161">
        <v>0</v>
      </c>
      <c r="F3533" s="161">
        <v>0</v>
      </c>
      <c r="G3533" s="161">
        <v>0</v>
      </c>
      <c r="H3533" s="161">
        <v>0</v>
      </c>
      <c r="L3533">
        <v>404.947137</v>
      </c>
      <c r="R3533">
        <v>404.947137</v>
      </c>
      <c r="S3533">
        <v>404.947137</v>
      </c>
      <c r="T3533" s="194">
        <v>404.947137</v>
      </c>
      <c r="U3533" t="s">
        <v>193</v>
      </c>
      <c r="V3533">
        <v>45657.333668981482</v>
      </c>
    </row>
    <row r="3534" spans="1:22" x14ac:dyDescent="0.3">
      <c r="A3534" t="s">
        <v>100</v>
      </c>
      <c r="B3534" t="s">
        <v>101</v>
      </c>
      <c r="C3534" t="s">
        <v>88</v>
      </c>
      <c r="D3534" s="29">
        <v>45975</v>
      </c>
      <c r="E3534" s="161">
        <v>0</v>
      </c>
      <c r="F3534" s="161">
        <v>0</v>
      </c>
      <c r="G3534" s="161">
        <v>0</v>
      </c>
      <c r="H3534" s="161">
        <v>0</v>
      </c>
      <c r="L3534">
        <v>404.947137</v>
      </c>
      <c r="R3534">
        <v>404.947137</v>
      </c>
      <c r="S3534">
        <v>404.947137</v>
      </c>
      <c r="T3534" s="194">
        <v>404.947137</v>
      </c>
      <c r="U3534" t="s">
        <v>193</v>
      </c>
      <c r="V3534">
        <v>45657.333668981482</v>
      </c>
    </row>
    <row r="3535" spans="1:22" x14ac:dyDescent="0.3">
      <c r="A3535" t="s">
        <v>100</v>
      </c>
      <c r="B3535" t="s">
        <v>101</v>
      </c>
      <c r="C3535" t="s">
        <v>88</v>
      </c>
      <c r="D3535" s="29">
        <v>45976</v>
      </c>
      <c r="E3535" s="161">
        <v>0</v>
      </c>
      <c r="F3535" s="161">
        <v>0</v>
      </c>
      <c r="G3535" s="161">
        <v>0</v>
      </c>
      <c r="H3535" s="161">
        <v>0</v>
      </c>
      <c r="L3535">
        <v>404.947137</v>
      </c>
      <c r="R3535">
        <v>404.947137</v>
      </c>
      <c r="S3535">
        <v>404.947137</v>
      </c>
      <c r="T3535" s="194">
        <v>404.947137</v>
      </c>
      <c r="U3535" t="s">
        <v>193</v>
      </c>
      <c r="V3535">
        <v>45657.333668981482</v>
      </c>
    </row>
    <row r="3536" spans="1:22" x14ac:dyDescent="0.3">
      <c r="A3536" t="s">
        <v>100</v>
      </c>
      <c r="B3536" t="s">
        <v>101</v>
      </c>
      <c r="C3536" t="s">
        <v>88</v>
      </c>
      <c r="D3536" s="29">
        <v>45977</v>
      </c>
      <c r="E3536" s="161">
        <v>0</v>
      </c>
      <c r="F3536" s="161">
        <v>0</v>
      </c>
      <c r="G3536" s="161">
        <v>0</v>
      </c>
      <c r="H3536" s="161">
        <v>0</v>
      </c>
      <c r="L3536">
        <v>404.947137</v>
      </c>
      <c r="R3536">
        <v>404.947137</v>
      </c>
      <c r="S3536">
        <v>404.947137</v>
      </c>
      <c r="T3536" s="194">
        <v>404.947137</v>
      </c>
      <c r="U3536" t="s">
        <v>193</v>
      </c>
      <c r="V3536">
        <v>45657.333680555559</v>
      </c>
    </row>
    <row r="3537" spans="1:22" x14ac:dyDescent="0.3">
      <c r="A3537" t="s">
        <v>100</v>
      </c>
      <c r="B3537" t="s">
        <v>101</v>
      </c>
      <c r="C3537" t="s">
        <v>88</v>
      </c>
      <c r="D3537" s="29">
        <v>45978</v>
      </c>
      <c r="E3537" s="161">
        <v>0</v>
      </c>
      <c r="F3537" s="161">
        <v>0</v>
      </c>
      <c r="G3537" s="161">
        <v>0</v>
      </c>
      <c r="H3537" s="161">
        <v>0</v>
      </c>
      <c r="L3537">
        <v>404.947137</v>
      </c>
      <c r="R3537">
        <v>404.947137</v>
      </c>
      <c r="S3537">
        <v>404.947137</v>
      </c>
      <c r="T3537" s="194">
        <v>404.947137</v>
      </c>
      <c r="U3537" t="s">
        <v>193</v>
      </c>
      <c r="V3537">
        <v>45657.333692129629</v>
      </c>
    </row>
    <row r="3538" spans="1:22" x14ac:dyDescent="0.3">
      <c r="A3538" t="s">
        <v>100</v>
      </c>
      <c r="B3538" t="s">
        <v>101</v>
      </c>
      <c r="C3538" t="s">
        <v>88</v>
      </c>
      <c r="D3538" s="29">
        <v>45979</v>
      </c>
      <c r="E3538" s="161">
        <v>0</v>
      </c>
      <c r="F3538" s="161">
        <v>0</v>
      </c>
      <c r="G3538" s="161">
        <v>0</v>
      </c>
      <c r="H3538" s="161">
        <v>0</v>
      </c>
      <c r="L3538">
        <v>404.947137</v>
      </c>
      <c r="R3538">
        <v>404.947137</v>
      </c>
      <c r="S3538">
        <v>404.947137</v>
      </c>
      <c r="T3538" s="194">
        <v>404.947137</v>
      </c>
      <c r="U3538" t="s">
        <v>193</v>
      </c>
      <c r="V3538">
        <v>45657.333668981482</v>
      </c>
    </row>
    <row r="3539" spans="1:22" x14ac:dyDescent="0.3">
      <c r="A3539" t="s">
        <v>100</v>
      </c>
      <c r="B3539" t="s">
        <v>101</v>
      </c>
      <c r="C3539" t="s">
        <v>88</v>
      </c>
      <c r="D3539" s="29">
        <v>45980</v>
      </c>
      <c r="E3539" s="161">
        <v>0</v>
      </c>
      <c r="F3539" s="161">
        <v>0</v>
      </c>
      <c r="G3539" s="161">
        <v>0</v>
      </c>
      <c r="H3539" s="161">
        <v>0</v>
      </c>
      <c r="L3539">
        <v>404.947137</v>
      </c>
      <c r="R3539">
        <v>404.947137</v>
      </c>
      <c r="S3539">
        <v>404.947137</v>
      </c>
      <c r="T3539" s="194">
        <v>404.947137</v>
      </c>
      <c r="U3539" t="s">
        <v>193</v>
      </c>
      <c r="V3539">
        <v>45657.333680555559</v>
      </c>
    </row>
    <row r="3540" spans="1:22" x14ac:dyDescent="0.3">
      <c r="A3540" t="s">
        <v>100</v>
      </c>
      <c r="B3540" t="s">
        <v>101</v>
      </c>
      <c r="C3540" t="s">
        <v>88</v>
      </c>
      <c r="D3540" s="29">
        <v>45981</v>
      </c>
      <c r="E3540" s="161">
        <v>0</v>
      </c>
      <c r="F3540" s="161">
        <v>0</v>
      </c>
      <c r="G3540" s="161">
        <v>0</v>
      </c>
      <c r="H3540" s="161">
        <v>0</v>
      </c>
      <c r="L3540">
        <v>404.947137</v>
      </c>
      <c r="R3540">
        <v>404.947137</v>
      </c>
      <c r="S3540">
        <v>404.947137</v>
      </c>
      <c r="T3540" s="194">
        <v>404.947137</v>
      </c>
      <c r="U3540" t="s">
        <v>193</v>
      </c>
      <c r="V3540">
        <v>45657.333668981482</v>
      </c>
    </row>
    <row r="3541" spans="1:22" x14ac:dyDescent="0.3">
      <c r="A3541" t="s">
        <v>100</v>
      </c>
      <c r="B3541" t="s">
        <v>101</v>
      </c>
      <c r="C3541" t="s">
        <v>88</v>
      </c>
      <c r="D3541" s="29">
        <v>45982</v>
      </c>
      <c r="E3541" s="161">
        <v>0</v>
      </c>
      <c r="F3541" s="161">
        <v>0</v>
      </c>
      <c r="G3541" s="161">
        <v>0</v>
      </c>
      <c r="H3541" s="161">
        <v>0</v>
      </c>
      <c r="L3541">
        <v>404.947137</v>
      </c>
      <c r="R3541">
        <v>404.947137</v>
      </c>
      <c r="S3541">
        <v>404.947137</v>
      </c>
      <c r="T3541" s="194">
        <v>404.947137</v>
      </c>
      <c r="U3541" t="s">
        <v>193</v>
      </c>
      <c r="V3541">
        <v>45657.333680555559</v>
      </c>
    </row>
    <row r="3542" spans="1:22" x14ac:dyDescent="0.3">
      <c r="A3542" t="s">
        <v>100</v>
      </c>
      <c r="B3542" t="s">
        <v>101</v>
      </c>
      <c r="C3542" t="s">
        <v>88</v>
      </c>
      <c r="D3542" s="29">
        <v>45983</v>
      </c>
      <c r="E3542" s="161">
        <v>0</v>
      </c>
      <c r="F3542" s="161">
        <v>0</v>
      </c>
      <c r="G3542" s="161">
        <v>0</v>
      </c>
      <c r="H3542" s="161">
        <v>0</v>
      </c>
      <c r="L3542">
        <v>404.947137</v>
      </c>
      <c r="R3542">
        <v>404.947137</v>
      </c>
      <c r="S3542">
        <v>404.947137</v>
      </c>
      <c r="T3542" s="194">
        <v>404.947137</v>
      </c>
      <c r="U3542" t="s">
        <v>193</v>
      </c>
      <c r="V3542">
        <v>45657.333680555559</v>
      </c>
    </row>
    <row r="3543" spans="1:22" x14ac:dyDescent="0.3">
      <c r="A3543" t="s">
        <v>100</v>
      </c>
      <c r="B3543" t="s">
        <v>101</v>
      </c>
      <c r="C3543" t="s">
        <v>88</v>
      </c>
      <c r="D3543" s="29">
        <v>45984</v>
      </c>
      <c r="E3543" s="161">
        <v>0</v>
      </c>
      <c r="F3543" s="161">
        <v>0</v>
      </c>
      <c r="G3543" s="161">
        <v>0</v>
      </c>
      <c r="H3543" s="161">
        <v>0</v>
      </c>
      <c r="L3543">
        <v>404.947137</v>
      </c>
      <c r="R3543">
        <v>404.947137</v>
      </c>
      <c r="S3543">
        <v>404.947137</v>
      </c>
      <c r="T3543" s="194">
        <v>404.947137</v>
      </c>
      <c r="U3543" t="s">
        <v>193</v>
      </c>
      <c r="V3543">
        <v>45657.333680555559</v>
      </c>
    </row>
    <row r="3544" spans="1:22" x14ac:dyDescent="0.3">
      <c r="A3544" t="s">
        <v>100</v>
      </c>
      <c r="B3544" t="s">
        <v>101</v>
      </c>
      <c r="C3544" t="s">
        <v>88</v>
      </c>
      <c r="D3544" s="29">
        <v>45985</v>
      </c>
      <c r="E3544" s="161">
        <v>0</v>
      </c>
      <c r="F3544" s="161">
        <v>0</v>
      </c>
      <c r="G3544" s="161">
        <v>0</v>
      </c>
      <c r="H3544" s="161">
        <v>0</v>
      </c>
      <c r="L3544">
        <v>404.947137</v>
      </c>
      <c r="R3544">
        <v>404.947137</v>
      </c>
      <c r="S3544">
        <v>404.947137</v>
      </c>
      <c r="T3544" s="194">
        <v>404.947137</v>
      </c>
      <c r="U3544" t="s">
        <v>193</v>
      </c>
      <c r="V3544">
        <v>45657.333680555559</v>
      </c>
    </row>
    <row r="3545" spans="1:22" x14ac:dyDescent="0.3">
      <c r="A3545" t="s">
        <v>100</v>
      </c>
      <c r="B3545" t="s">
        <v>101</v>
      </c>
      <c r="C3545" t="s">
        <v>88</v>
      </c>
      <c r="D3545" s="29">
        <v>45986</v>
      </c>
      <c r="E3545" s="161">
        <v>0</v>
      </c>
      <c r="F3545" s="161">
        <v>0</v>
      </c>
      <c r="G3545" s="161">
        <v>0</v>
      </c>
      <c r="H3545" s="161">
        <v>0</v>
      </c>
      <c r="L3545">
        <v>404.947137</v>
      </c>
      <c r="R3545">
        <v>404.947137</v>
      </c>
      <c r="S3545">
        <v>404.947137</v>
      </c>
      <c r="T3545" s="194">
        <v>404.947137</v>
      </c>
      <c r="U3545" t="s">
        <v>193</v>
      </c>
      <c r="V3545">
        <v>45657.333680555559</v>
      </c>
    </row>
    <row r="3546" spans="1:22" x14ac:dyDescent="0.3">
      <c r="A3546" t="s">
        <v>100</v>
      </c>
      <c r="B3546" t="s">
        <v>101</v>
      </c>
      <c r="C3546" t="s">
        <v>88</v>
      </c>
      <c r="D3546" s="29">
        <v>45987</v>
      </c>
      <c r="E3546" s="161">
        <v>0</v>
      </c>
      <c r="F3546" s="161">
        <v>0</v>
      </c>
      <c r="G3546" s="161">
        <v>0</v>
      </c>
      <c r="H3546" s="161">
        <v>0</v>
      </c>
      <c r="L3546">
        <v>404.947137</v>
      </c>
      <c r="R3546">
        <v>404.947137</v>
      </c>
      <c r="S3546">
        <v>404.947137</v>
      </c>
      <c r="T3546" s="194">
        <v>404.947137</v>
      </c>
      <c r="U3546" t="s">
        <v>193</v>
      </c>
      <c r="V3546">
        <v>45657.333680555559</v>
      </c>
    </row>
    <row r="3547" spans="1:22" x14ac:dyDescent="0.3">
      <c r="A3547" t="s">
        <v>100</v>
      </c>
      <c r="B3547" t="s">
        <v>101</v>
      </c>
      <c r="C3547" t="s">
        <v>88</v>
      </c>
      <c r="D3547" s="29">
        <v>45988</v>
      </c>
      <c r="E3547" s="161">
        <v>0</v>
      </c>
      <c r="F3547" s="161">
        <v>0</v>
      </c>
      <c r="G3547" s="161">
        <v>0</v>
      </c>
      <c r="H3547" s="161">
        <v>0</v>
      </c>
      <c r="L3547">
        <v>404.947137</v>
      </c>
      <c r="R3547">
        <v>404.947137</v>
      </c>
      <c r="S3547">
        <v>404.947137</v>
      </c>
      <c r="T3547" s="194">
        <v>404.947137</v>
      </c>
      <c r="U3547" t="s">
        <v>193</v>
      </c>
      <c r="V3547">
        <v>45657.333680555559</v>
      </c>
    </row>
    <row r="3548" spans="1:22" x14ac:dyDescent="0.3">
      <c r="A3548" t="s">
        <v>100</v>
      </c>
      <c r="B3548" t="s">
        <v>101</v>
      </c>
      <c r="C3548" t="s">
        <v>88</v>
      </c>
      <c r="D3548" s="29">
        <v>45989</v>
      </c>
      <c r="E3548" s="161">
        <v>0</v>
      </c>
      <c r="F3548" s="161">
        <v>0</v>
      </c>
      <c r="G3548" s="161">
        <v>0</v>
      </c>
      <c r="H3548" s="161">
        <v>0</v>
      </c>
      <c r="L3548">
        <v>404.947137</v>
      </c>
      <c r="R3548">
        <v>404.947137</v>
      </c>
      <c r="S3548">
        <v>404.947137</v>
      </c>
      <c r="T3548" s="194">
        <v>404.947137</v>
      </c>
      <c r="U3548" t="s">
        <v>193</v>
      </c>
      <c r="V3548">
        <v>45657.333668981482</v>
      </c>
    </row>
    <row r="3549" spans="1:22" x14ac:dyDescent="0.3">
      <c r="A3549" t="s">
        <v>100</v>
      </c>
      <c r="B3549" t="s">
        <v>101</v>
      </c>
      <c r="C3549" t="s">
        <v>88</v>
      </c>
      <c r="D3549" s="29">
        <v>45990</v>
      </c>
      <c r="E3549" s="161">
        <v>0</v>
      </c>
      <c r="F3549" s="161">
        <v>0</v>
      </c>
      <c r="G3549" s="161">
        <v>0</v>
      </c>
      <c r="H3549" s="161">
        <v>0</v>
      </c>
      <c r="L3549">
        <v>404.947137</v>
      </c>
      <c r="R3549">
        <v>404.947137</v>
      </c>
      <c r="S3549">
        <v>404.947137</v>
      </c>
      <c r="T3549" s="194">
        <v>404.947137</v>
      </c>
      <c r="U3549" t="s">
        <v>193</v>
      </c>
      <c r="V3549">
        <v>45657.333668981482</v>
      </c>
    </row>
    <row r="3550" spans="1:22" x14ac:dyDescent="0.3">
      <c r="A3550" t="s">
        <v>100</v>
      </c>
      <c r="B3550" t="s">
        <v>101</v>
      </c>
      <c r="C3550" t="s">
        <v>88</v>
      </c>
      <c r="D3550" s="29">
        <v>45991</v>
      </c>
      <c r="E3550" s="161">
        <v>0</v>
      </c>
      <c r="F3550" s="161">
        <v>0</v>
      </c>
      <c r="G3550" s="161">
        <v>0</v>
      </c>
      <c r="H3550" s="161">
        <v>0</v>
      </c>
      <c r="L3550">
        <v>404.947137</v>
      </c>
      <c r="R3550">
        <v>404.947137</v>
      </c>
      <c r="S3550">
        <v>404.947137</v>
      </c>
      <c r="T3550" s="194">
        <v>404.947137</v>
      </c>
      <c r="U3550" t="s">
        <v>193</v>
      </c>
      <c r="V3550">
        <v>45657.333680555559</v>
      </c>
    </row>
    <row r="3551" spans="1:22" x14ac:dyDescent="0.3">
      <c r="A3551" t="s">
        <v>100</v>
      </c>
      <c r="B3551" t="s">
        <v>101</v>
      </c>
      <c r="C3551" t="s">
        <v>88</v>
      </c>
      <c r="D3551" s="29">
        <v>45992</v>
      </c>
      <c r="E3551" s="161">
        <v>0</v>
      </c>
      <c r="F3551" s="161">
        <v>0</v>
      </c>
      <c r="G3551" s="161">
        <v>0</v>
      </c>
      <c r="H3551" s="161">
        <v>0</v>
      </c>
      <c r="L3551">
        <v>404.947137</v>
      </c>
      <c r="R3551">
        <v>404.947137</v>
      </c>
      <c r="S3551">
        <v>404.947137</v>
      </c>
      <c r="T3551" s="194">
        <v>404.947137</v>
      </c>
      <c r="U3551" t="s">
        <v>193</v>
      </c>
      <c r="V3551">
        <v>45658.313356481478</v>
      </c>
    </row>
    <row r="3552" spans="1:22" x14ac:dyDescent="0.3">
      <c r="A3552" t="s">
        <v>100</v>
      </c>
      <c r="B3552" t="s">
        <v>101</v>
      </c>
      <c r="C3552" t="s">
        <v>88</v>
      </c>
      <c r="D3552" s="29">
        <v>45993</v>
      </c>
      <c r="E3552" s="161">
        <v>0</v>
      </c>
      <c r="F3552" s="161">
        <v>0</v>
      </c>
      <c r="G3552" s="161">
        <v>0</v>
      </c>
      <c r="H3552" s="161">
        <v>0</v>
      </c>
      <c r="L3552">
        <v>404.947137</v>
      </c>
      <c r="R3552">
        <v>404.947137</v>
      </c>
      <c r="S3552">
        <v>404.947137</v>
      </c>
      <c r="T3552" s="194">
        <v>404.947137</v>
      </c>
      <c r="U3552" t="s">
        <v>193</v>
      </c>
      <c r="V3552">
        <v>45658.312847222223</v>
      </c>
    </row>
    <row r="3553" spans="1:22" x14ac:dyDescent="0.3">
      <c r="A3553" t="s">
        <v>100</v>
      </c>
      <c r="B3553" t="s">
        <v>101</v>
      </c>
      <c r="C3553" t="s">
        <v>88</v>
      </c>
      <c r="D3553" s="29">
        <v>45994</v>
      </c>
      <c r="E3553" s="161">
        <v>0</v>
      </c>
      <c r="F3553" s="161">
        <v>0</v>
      </c>
      <c r="G3553" s="161">
        <v>0</v>
      </c>
      <c r="H3553" s="161">
        <v>0</v>
      </c>
      <c r="L3553">
        <v>404.947137</v>
      </c>
      <c r="R3553">
        <v>404.947137</v>
      </c>
      <c r="S3553">
        <v>404.947137</v>
      </c>
      <c r="T3553" s="194">
        <v>404.947137</v>
      </c>
      <c r="U3553" t="s">
        <v>193</v>
      </c>
      <c r="V3553">
        <v>45658.313194444447</v>
      </c>
    </row>
    <row r="3554" spans="1:22" x14ac:dyDescent="0.3">
      <c r="A3554" t="s">
        <v>100</v>
      </c>
      <c r="B3554" t="s">
        <v>101</v>
      </c>
      <c r="C3554" t="s">
        <v>88</v>
      </c>
      <c r="D3554" s="29">
        <v>45995</v>
      </c>
      <c r="E3554" s="161">
        <v>0</v>
      </c>
      <c r="F3554" s="161">
        <v>0</v>
      </c>
      <c r="G3554" s="161">
        <v>0</v>
      </c>
      <c r="H3554" s="161">
        <v>0</v>
      </c>
      <c r="L3554">
        <v>404.947137</v>
      </c>
      <c r="R3554">
        <v>404.947137</v>
      </c>
      <c r="S3554">
        <v>404.947137</v>
      </c>
      <c r="T3554" s="194">
        <v>404.947137</v>
      </c>
      <c r="U3554" t="s">
        <v>193</v>
      </c>
      <c r="V3554">
        <v>45658.313356481478</v>
      </c>
    </row>
    <row r="3555" spans="1:22" x14ac:dyDescent="0.3">
      <c r="A3555" t="s">
        <v>100</v>
      </c>
      <c r="B3555" t="s">
        <v>101</v>
      </c>
      <c r="C3555" t="s">
        <v>88</v>
      </c>
      <c r="D3555" s="29">
        <v>45996</v>
      </c>
      <c r="E3555" s="161">
        <v>0</v>
      </c>
      <c r="F3555" s="161">
        <v>0</v>
      </c>
      <c r="G3555" s="161">
        <v>0</v>
      </c>
      <c r="H3555" s="161">
        <v>0</v>
      </c>
      <c r="L3555">
        <v>404.947137</v>
      </c>
      <c r="R3555">
        <v>404.947137</v>
      </c>
      <c r="S3555">
        <v>404.947137</v>
      </c>
      <c r="T3555" s="194">
        <v>404.947137</v>
      </c>
      <c r="U3555" t="s">
        <v>193</v>
      </c>
      <c r="V3555">
        <v>45658.313356481478</v>
      </c>
    </row>
    <row r="3556" spans="1:22" x14ac:dyDescent="0.3">
      <c r="A3556" t="s">
        <v>100</v>
      </c>
      <c r="B3556" t="s">
        <v>101</v>
      </c>
      <c r="C3556" t="s">
        <v>88</v>
      </c>
      <c r="D3556" s="29">
        <v>45997</v>
      </c>
      <c r="E3556" s="161">
        <v>0</v>
      </c>
      <c r="F3556" s="161">
        <v>0</v>
      </c>
      <c r="G3556" s="161">
        <v>0</v>
      </c>
      <c r="H3556" s="161">
        <v>0</v>
      </c>
      <c r="L3556">
        <v>404.947137</v>
      </c>
      <c r="R3556">
        <v>404.947137</v>
      </c>
      <c r="S3556">
        <v>404.947137</v>
      </c>
      <c r="T3556" s="194">
        <v>404.947137</v>
      </c>
      <c r="U3556" t="s">
        <v>193</v>
      </c>
      <c r="V3556">
        <v>45658.313368055555</v>
      </c>
    </row>
    <row r="3557" spans="1:22" x14ac:dyDescent="0.3">
      <c r="A3557" t="s">
        <v>100</v>
      </c>
      <c r="B3557" t="s">
        <v>101</v>
      </c>
      <c r="C3557" t="s">
        <v>88</v>
      </c>
      <c r="D3557" s="29">
        <v>45998</v>
      </c>
      <c r="E3557" s="161">
        <v>0</v>
      </c>
      <c r="F3557" s="161">
        <v>0</v>
      </c>
      <c r="G3557" s="161">
        <v>0</v>
      </c>
      <c r="H3557" s="161">
        <v>0</v>
      </c>
      <c r="L3557">
        <v>404.947137</v>
      </c>
      <c r="R3557">
        <v>404.947137</v>
      </c>
      <c r="S3557">
        <v>404.947137</v>
      </c>
      <c r="T3557" s="194">
        <v>404.947137</v>
      </c>
      <c r="U3557" t="s">
        <v>193</v>
      </c>
      <c r="V3557">
        <v>45658.313379629632</v>
      </c>
    </row>
    <row r="3558" spans="1:22" x14ac:dyDescent="0.3">
      <c r="A3558" t="s">
        <v>100</v>
      </c>
      <c r="B3558" t="s">
        <v>101</v>
      </c>
      <c r="C3558" t="s">
        <v>88</v>
      </c>
      <c r="D3558" s="29">
        <v>45999</v>
      </c>
      <c r="E3558" s="161">
        <v>0</v>
      </c>
      <c r="F3558" s="161">
        <v>0</v>
      </c>
      <c r="G3558" s="161">
        <v>0</v>
      </c>
      <c r="H3558" s="161">
        <v>0</v>
      </c>
      <c r="L3558">
        <v>404.947137</v>
      </c>
      <c r="R3558">
        <v>404.947137</v>
      </c>
      <c r="S3558">
        <v>404.947137</v>
      </c>
      <c r="T3558" s="194">
        <v>404.947137</v>
      </c>
      <c r="U3558" t="s">
        <v>193</v>
      </c>
      <c r="V3558">
        <v>45658.313391203701</v>
      </c>
    </row>
    <row r="3559" spans="1:22" x14ac:dyDescent="0.3">
      <c r="A3559" t="s">
        <v>100</v>
      </c>
      <c r="B3559" t="s">
        <v>101</v>
      </c>
      <c r="C3559" t="s">
        <v>88</v>
      </c>
      <c r="D3559" s="29">
        <v>46000</v>
      </c>
      <c r="E3559" s="161">
        <v>0</v>
      </c>
      <c r="F3559" s="161">
        <v>0</v>
      </c>
      <c r="G3559" s="161">
        <v>0</v>
      </c>
      <c r="H3559" s="161">
        <v>0</v>
      </c>
      <c r="L3559">
        <v>404.947137</v>
      </c>
      <c r="R3559">
        <v>404.947137</v>
      </c>
      <c r="S3559">
        <v>404.947137</v>
      </c>
      <c r="T3559" s="194">
        <v>404.947137</v>
      </c>
      <c r="U3559" t="s">
        <v>193</v>
      </c>
      <c r="V3559">
        <v>45658.313379629632</v>
      </c>
    </row>
    <row r="3560" spans="1:22" x14ac:dyDescent="0.3">
      <c r="A3560" t="s">
        <v>100</v>
      </c>
      <c r="B3560" t="s">
        <v>101</v>
      </c>
      <c r="C3560" t="s">
        <v>88</v>
      </c>
      <c r="D3560" s="29">
        <v>46001</v>
      </c>
      <c r="E3560" s="161">
        <v>0</v>
      </c>
      <c r="F3560" s="161">
        <v>0</v>
      </c>
      <c r="G3560" s="161">
        <v>0</v>
      </c>
      <c r="H3560" s="161">
        <v>0</v>
      </c>
      <c r="L3560">
        <v>404.947137</v>
      </c>
      <c r="R3560">
        <v>404.947137</v>
      </c>
      <c r="S3560">
        <v>404.947137</v>
      </c>
      <c r="T3560" s="194">
        <v>404.947137</v>
      </c>
      <c r="U3560" t="s">
        <v>193</v>
      </c>
      <c r="V3560">
        <v>45658.313391203701</v>
      </c>
    </row>
    <row r="3561" spans="1:22" x14ac:dyDescent="0.3">
      <c r="A3561" t="s">
        <v>100</v>
      </c>
      <c r="B3561" t="s">
        <v>101</v>
      </c>
      <c r="C3561" t="s">
        <v>88</v>
      </c>
      <c r="D3561" s="29">
        <v>46002</v>
      </c>
      <c r="E3561" s="161">
        <v>0</v>
      </c>
      <c r="F3561" s="161">
        <v>0</v>
      </c>
      <c r="G3561" s="161">
        <v>0</v>
      </c>
      <c r="H3561" s="161">
        <v>0</v>
      </c>
      <c r="L3561">
        <v>404.947137</v>
      </c>
      <c r="R3561">
        <v>404.947137</v>
      </c>
      <c r="S3561">
        <v>404.947137</v>
      </c>
      <c r="T3561" s="194">
        <v>404.947137</v>
      </c>
      <c r="U3561" t="s">
        <v>193</v>
      </c>
      <c r="V3561">
        <v>45658.313368055555</v>
      </c>
    </row>
    <row r="3562" spans="1:22" x14ac:dyDescent="0.3">
      <c r="A3562" t="s">
        <v>100</v>
      </c>
      <c r="B3562" t="s">
        <v>101</v>
      </c>
      <c r="C3562" t="s">
        <v>88</v>
      </c>
      <c r="D3562" s="29">
        <v>46003</v>
      </c>
      <c r="E3562" s="161">
        <v>0</v>
      </c>
      <c r="F3562" s="161">
        <v>0</v>
      </c>
      <c r="G3562" s="161">
        <v>0</v>
      </c>
      <c r="H3562" s="161">
        <v>0</v>
      </c>
      <c r="L3562">
        <v>404.947137</v>
      </c>
      <c r="R3562">
        <v>404.947137</v>
      </c>
      <c r="S3562">
        <v>404.947137</v>
      </c>
      <c r="T3562" s="194">
        <v>404.947137</v>
      </c>
      <c r="U3562" t="s">
        <v>193</v>
      </c>
      <c r="V3562">
        <v>45658.313391203701</v>
      </c>
    </row>
    <row r="3563" spans="1:22" x14ac:dyDescent="0.3">
      <c r="A3563" t="s">
        <v>100</v>
      </c>
      <c r="B3563" t="s">
        <v>101</v>
      </c>
      <c r="C3563" t="s">
        <v>88</v>
      </c>
      <c r="D3563" s="29">
        <v>46004</v>
      </c>
      <c r="E3563" s="161">
        <v>0</v>
      </c>
      <c r="F3563" s="161">
        <v>0</v>
      </c>
      <c r="G3563" s="161">
        <v>0</v>
      </c>
      <c r="H3563" s="161">
        <v>0</v>
      </c>
      <c r="L3563">
        <v>404.947137</v>
      </c>
      <c r="R3563">
        <v>404.947137</v>
      </c>
      <c r="S3563">
        <v>404.947137</v>
      </c>
      <c r="T3563" s="194">
        <v>404.947137</v>
      </c>
      <c r="U3563" t="s">
        <v>193</v>
      </c>
      <c r="V3563">
        <v>45658.313402777778</v>
      </c>
    </row>
    <row r="3564" spans="1:22" x14ac:dyDescent="0.3">
      <c r="A3564" t="s">
        <v>100</v>
      </c>
      <c r="B3564" t="s">
        <v>101</v>
      </c>
      <c r="C3564" t="s">
        <v>88</v>
      </c>
      <c r="D3564" s="29">
        <v>46005</v>
      </c>
      <c r="E3564" s="161">
        <v>0</v>
      </c>
      <c r="F3564" s="161">
        <v>0</v>
      </c>
      <c r="G3564" s="161">
        <v>0</v>
      </c>
      <c r="H3564" s="161">
        <v>0</v>
      </c>
      <c r="L3564">
        <v>404.947137</v>
      </c>
      <c r="R3564">
        <v>404.947137</v>
      </c>
      <c r="S3564">
        <v>404.947137</v>
      </c>
      <c r="T3564" s="194">
        <v>404.947137</v>
      </c>
      <c r="U3564" t="s">
        <v>193</v>
      </c>
      <c r="V3564">
        <v>45658.313402777778</v>
      </c>
    </row>
    <row r="3565" spans="1:22" x14ac:dyDescent="0.3">
      <c r="A3565" t="s">
        <v>100</v>
      </c>
      <c r="B3565" t="s">
        <v>101</v>
      </c>
      <c r="C3565" t="s">
        <v>88</v>
      </c>
      <c r="D3565" s="29">
        <v>46006</v>
      </c>
      <c r="E3565" s="161">
        <v>0</v>
      </c>
      <c r="F3565" s="161">
        <v>0</v>
      </c>
      <c r="G3565" s="161">
        <v>0</v>
      </c>
      <c r="H3565" s="161">
        <v>0</v>
      </c>
      <c r="L3565">
        <v>404.947137</v>
      </c>
      <c r="R3565">
        <v>404.947137</v>
      </c>
      <c r="S3565">
        <v>404.947137</v>
      </c>
      <c r="T3565" s="194">
        <v>404.947137</v>
      </c>
      <c r="U3565" t="s">
        <v>193</v>
      </c>
      <c r="V3565">
        <v>45658.313414351855</v>
      </c>
    </row>
    <row r="3566" spans="1:22" x14ac:dyDescent="0.3">
      <c r="A3566" t="s">
        <v>100</v>
      </c>
      <c r="B3566" t="s">
        <v>101</v>
      </c>
      <c r="C3566" t="s">
        <v>88</v>
      </c>
      <c r="D3566" s="29">
        <v>46007</v>
      </c>
      <c r="E3566" s="161">
        <v>0</v>
      </c>
      <c r="F3566" s="161">
        <v>0</v>
      </c>
      <c r="G3566" s="161">
        <v>0</v>
      </c>
      <c r="H3566" s="161">
        <v>0</v>
      </c>
      <c r="L3566">
        <v>404.947137</v>
      </c>
      <c r="R3566">
        <v>404.947137</v>
      </c>
      <c r="S3566">
        <v>404.947137</v>
      </c>
      <c r="T3566" s="194">
        <v>404.947137</v>
      </c>
      <c r="U3566" t="s">
        <v>193</v>
      </c>
      <c r="V3566">
        <v>45658.313402777778</v>
      </c>
    </row>
    <row r="3567" spans="1:22" x14ac:dyDescent="0.3">
      <c r="A3567" t="s">
        <v>100</v>
      </c>
      <c r="B3567" t="s">
        <v>101</v>
      </c>
      <c r="C3567" t="s">
        <v>88</v>
      </c>
      <c r="D3567" s="29">
        <v>46008</v>
      </c>
      <c r="E3567" s="161">
        <v>0</v>
      </c>
      <c r="F3567" s="161">
        <v>0</v>
      </c>
      <c r="G3567" s="161">
        <v>0</v>
      </c>
      <c r="H3567" s="161">
        <v>0</v>
      </c>
      <c r="L3567">
        <v>404.947137</v>
      </c>
      <c r="R3567">
        <v>404.947137</v>
      </c>
      <c r="S3567">
        <v>404.947137</v>
      </c>
      <c r="T3567" s="194">
        <v>404.947137</v>
      </c>
      <c r="U3567" t="s">
        <v>193</v>
      </c>
      <c r="V3567">
        <v>45658.313414351855</v>
      </c>
    </row>
    <row r="3568" spans="1:22" x14ac:dyDescent="0.3">
      <c r="A3568" t="s">
        <v>100</v>
      </c>
      <c r="B3568" t="s">
        <v>101</v>
      </c>
      <c r="C3568" t="s">
        <v>88</v>
      </c>
      <c r="D3568" s="29">
        <v>46009</v>
      </c>
      <c r="E3568" s="161">
        <v>0</v>
      </c>
      <c r="F3568" s="161">
        <v>0</v>
      </c>
      <c r="G3568" s="161">
        <v>0</v>
      </c>
      <c r="H3568" s="161">
        <v>0</v>
      </c>
      <c r="L3568">
        <v>404.947137</v>
      </c>
      <c r="R3568">
        <v>404.947137</v>
      </c>
      <c r="S3568">
        <v>404.947137</v>
      </c>
      <c r="T3568" s="194">
        <v>404.947137</v>
      </c>
      <c r="U3568" t="s">
        <v>193</v>
      </c>
      <c r="V3568">
        <v>45658.313414351855</v>
      </c>
    </row>
    <row r="3569" spans="1:22" x14ac:dyDescent="0.3">
      <c r="A3569" t="s">
        <v>100</v>
      </c>
      <c r="B3569" t="s">
        <v>101</v>
      </c>
      <c r="C3569" t="s">
        <v>88</v>
      </c>
      <c r="D3569" s="29">
        <v>46010</v>
      </c>
      <c r="E3569" s="161">
        <v>0</v>
      </c>
      <c r="F3569" s="161">
        <v>0</v>
      </c>
      <c r="G3569" s="161">
        <v>0</v>
      </c>
      <c r="H3569" s="161">
        <v>0</v>
      </c>
      <c r="L3569">
        <v>404.947137</v>
      </c>
      <c r="R3569">
        <v>404.947137</v>
      </c>
      <c r="S3569">
        <v>404.947137</v>
      </c>
      <c r="T3569" s="194">
        <v>404.947137</v>
      </c>
      <c r="U3569" t="s">
        <v>193</v>
      </c>
      <c r="V3569">
        <v>45658.313425925924</v>
      </c>
    </row>
    <row r="3570" spans="1:22" x14ac:dyDescent="0.3">
      <c r="A3570" t="s">
        <v>100</v>
      </c>
      <c r="B3570" t="s">
        <v>101</v>
      </c>
      <c r="C3570" t="s">
        <v>88</v>
      </c>
      <c r="D3570" s="29">
        <v>46011</v>
      </c>
      <c r="E3570" s="161">
        <v>0</v>
      </c>
      <c r="F3570" s="161">
        <v>0</v>
      </c>
      <c r="G3570" s="161">
        <v>0</v>
      </c>
      <c r="H3570" s="161">
        <v>0</v>
      </c>
      <c r="L3570">
        <v>404.947137</v>
      </c>
      <c r="R3570">
        <v>404.947137</v>
      </c>
      <c r="S3570">
        <v>404.947137</v>
      </c>
      <c r="T3570" s="194">
        <v>404.947137</v>
      </c>
      <c r="U3570" t="s">
        <v>193</v>
      </c>
      <c r="V3570">
        <v>45658.313425925924</v>
      </c>
    </row>
    <row r="3571" spans="1:22" x14ac:dyDescent="0.3">
      <c r="A3571" t="s">
        <v>100</v>
      </c>
      <c r="B3571" t="s">
        <v>101</v>
      </c>
      <c r="C3571" t="s">
        <v>88</v>
      </c>
      <c r="D3571" s="29">
        <v>46012</v>
      </c>
      <c r="E3571" s="161">
        <v>0</v>
      </c>
      <c r="F3571" s="161">
        <v>0</v>
      </c>
      <c r="G3571" s="161">
        <v>0</v>
      </c>
      <c r="H3571" s="161">
        <v>0</v>
      </c>
      <c r="L3571">
        <v>404.947137</v>
      </c>
      <c r="R3571">
        <v>404.947137</v>
      </c>
      <c r="S3571">
        <v>404.947137</v>
      </c>
      <c r="T3571" s="194">
        <v>404.947137</v>
      </c>
      <c r="U3571" t="s">
        <v>193</v>
      </c>
      <c r="V3571">
        <v>45658.313437500001</v>
      </c>
    </row>
    <row r="3572" spans="1:22" x14ac:dyDescent="0.3">
      <c r="A3572" t="s">
        <v>100</v>
      </c>
      <c r="B3572" t="s">
        <v>101</v>
      </c>
      <c r="C3572" t="s">
        <v>88</v>
      </c>
      <c r="D3572" s="29">
        <v>46013</v>
      </c>
      <c r="E3572" s="161">
        <v>0</v>
      </c>
      <c r="F3572" s="161">
        <v>0</v>
      </c>
      <c r="G3572" s="161">
        <v>0</v>
      </c>
      <c r="H3572" s="161">
        <v>0</v>
      </c>
      <c r="L3572">
        <v>404.947137</v>
      </c>
      <c r="R3572">
        <v>404.947137</v>
      </c>
      <c r="S3572">
        <v>404.947137</v>
      </c>
      <c r="T3572" s="194">
        <v>404.947137</v>
      </c>
      <c r="U3572" t="s">
        <v>193</v>
      </c>
      <c r="V3572">
        <v>45658.313437500001</v>
      </c>
    </row>
    <row r="3573" spans="1:22" x14ac:dyDescent="0.3">
      <c r="A3573" t="s">
        <v>100</v>
      </c>
      <c r="B3573" t="s">
        <v>101</v>
      </c>
      <c r="C3573" t="s">
        <v>88</v>
      </c>
      <c r="D3573" s="29">
        <v>46014</v>
      </c>
      <c r="E3573" s="161">
        <v>0</v>
      </c>
      <c r="F3573" s="161">
        <v>0</v>
      </c>
      <c r="G3573" s="161">
        <v>0</v>
      </c>
      <c r="H3573" s="161">
        <v>0</v>
      </c>
      <c r="L3573">
        <v>404.947137</v>
      </c>
      <c r="R3573">
        <v>404.947137</v>
      </c>
      <c r="S3573">
        <v>404.947137</v>
      </c>
      <c r="T3573" s="194">
        <v>404.947137</v>
      </c>
      <c r="U3573" t="s">
        <v>193</v>
      </c>
      <c r="V3573">
        <v>45658.313437500001</v>
      </c>
    </row>
    <row r="3574" spans="1:22" x14ac:dyDescent="0.3">
      <c r="A3574" t="s">
        <v>100</v>
      </c>
      <c r="B3574" t="s">
        <v>101</v>
      </c>
      <c r="C3574" t="s">
        <v>88</v>
      </c>
      <c r="D3574" s="29">
        <v>46015</v>
      </c>
      <c r="E3574" s="161">
        <v>0</v>
      </c>
      <c r="F3574" s="161">
        <v>0</v>
      </c>
      <c r="G3574" s="161">
        <v>0</v>
      </c>
      <c r="H3574" s="161">
        <v>0</v>
      </c>
      <c r="L3574">
        <v>404.947137</v>
      </c>
      <c r="R3574">
        <v>404.947137</v>
      </c>
      <c r="S3574">
        <v>404.947137</v>
      </c>
      <c r="T3574" s="194">
        <v>404.947137</v>
      </c>
      <c r="U3574" t="s">
        <v>193</v>
      </c>
      <c r="V3574">
        <v>45658.313437500001</v>
      </c>
    </row>
    <row r="3575" spans="1:22" x14ac:dyDescent="0.3">
      <c r="A3575" t="s">
        <v>100</v>
      </c>
      <c r="B3575" t="s">
        <v>101</v>
      </c>
      <c r="C3575" t="s">
        <v>88</v>
      </c>
      <c r="D3575" s="29">
        <v>46016</v>
      </c>
      <c r="E3575" s="161">
        <v>0</v>
      </c>
      <c r="F3575" s="161">
        <v>0</v>
      </c>
      <c r="G3575" s="161">
        <v>0</v>
      </c>
      <c r="H3575" s="161">
        <v>0</v>
      </c>
      <c r="L3575">
        <v>404.947137</v>
      </c>
      <c r="R3575">
        <v>404.947137</v>
      </c>
      <c r="S3575">
        <v>404.947137</v>
      </c>
      <c r="T3575" s="194">
        <v>404.947137</v>
      </c>
      <c r="U3575" t="s">
        <v>193</v>
      </c>
      <c r="V3575">
        <v>45658.313460648147</v>
      </c>
    </row>
    <row r="3576" spans="1:22" x14ac:dyDescent="0.3">
      <c r="A3576" t="s">
        <v>100</v>
      </c>
      <c r="B3576" t="s">
        <v>101</v>
      </c>
      <c r="C3576" t="s">
        <v>88</v>
      </c>
      <c r="D3576" s="29">
        <v>46017</v>
      </c>
      <c r="E3576" s="161">
        <v>0</v>
      </c>
      <c r="F3576" s="161">
        <v>0</v>
      </c>
      <c r="G3576" s="161">
        <v>0</v>
      </c>
      <c r="H3576" s="161">
        <v>0</v>
      </c>
      <c r="L3576">
        <v>404.947137</v>
      </c>
      <c r="R3576">
        <v>404.947137</v>
      </c>
      <c r="S3576">
        <v>404.947137</v>
      </c>
      <c r="T3576" s="194">
        <v>404.947137</v>
      </c>
      <c r="U3576" t="s">
        <v>193</v>
      </c>
      <c r="V3576">
        <v>45658.313460648147</v>
      </c>
    </row>
    <row r="3577" spans="1:22" x14ac:dyDescent="0.3">
      <c r="A3577" t="s">
        <v>100</v>
      </c>
      <c r="B3577" t="s">
        <v>101</v>
      </c>
      <c r="C3577" t="s">
        <v>88</v>
      </c>
      <c r="D3577" s="29">
        <v>46018</v>
      </c>
      <c r="E3577" s="161">
        <v>0</v>
      </c>
      <c r="F3577" s="161">
        <v>0</v>
      </c>
      <c r="G3577" s="161">
        <v>0</v>
      </c>
      <c r="H3577" s="161">
        <v>0</v>
      </c>
      <c r="L3577">
        <v>404.947137</v>
      </c>
      <c r="R3577">
        <v>404.947137</v>
      </c>
      <c r="S3577">
        <v>404.947137</v>
      </c>
      <c r="T3577" s="194">
        <v>404.947137</v>
      </c>
      <c r="U3577" t="s">
        <v>193</v>
      </c>
      <c r="V3577">
        <v>45658.313449074078</v>
      </c>
    </row>
    <row r="3578" spans="1:22" x14ac:dyDescent="0.3">
      <c r="A3578" t="s">
        <v>100</v>
      </c>
      <c r="B3578" t="s">
        <v>101</v>
      </c>
      <c r="C3578" t="s">
        <v>88</v>
      </c>
      <c r="D3578" s="29">
        <v>46019</v>
      </c>
      <c r="E3578" s="161">
        <v>0</v>
      </c>
      <c r="F3578" s="161">
        <v>0</v>
      </c>
      <c r="G3578" s="161">
        <v>0</v>
      </c>
      <c r="H3578" s="161">
        <v>0</v>
      </c>
      <c r="L3578">
        <v>404.947137</v>
      </c>
      <c r="R3578">
        <v>404.947137</v>
      </c>
      <c r="S3578">
        <v>404.947137</v>
      </c>
      <c r="T3578" s="194">
        <v>404.947137</v>
      </c>
      <c r="U3578" t="s">
        <v>193</v>
      </c>
      <c r="V3578">
        <v>45658.313460648147</v>
      </c>
    </row>
    <row r="3579" spans="1:22" x14ac:dyDescent="0.3">
      <c r="A3579" t="s">
        <v>100</v>
      </c>
      <c r="B3579" t="s">
        <v>101</v>
      </c>
      <c r="C3579" t="s">
        <v>88</v>
      </c>
      <c r="D3579" s="29">
        <v>46020</v>
      </c>
      <c r="E3579" s="161">
        <v>0</v>
      </c>
      <c r="F3579" s="161">
        <v>0</v>
      </c>
      <c r="G3579" s="161">
        <v>0</v>
      </c>
      <c r="H3579" s="161">
        <v>0</v>
      </c>
      <c r="L3579">
        <v>404.947137</v>
      </c>
      <c r="R3579">
        <v>404.947137</v>
      </c>
      <c r="S3579">
        <v>404.947137</v>
      </c>
      <c r="T3579" s="194">
        <v>404.947137</v>
      </c>
      <c r="U3579" t="s">
        <v>193</v>
      </c>
      <c r="V3579">
        <v>45658.313472222224</v>
      </c>
    </row>
    <row r="3580" spans="1:22" x14ac:dyDescent="0.3">
      <c r="A3580" t="s">
        <v>100</v>
      </c>
      <c r="B3580" t="s">
        <v>101</v>
      </c>
      <c r="C3580" t="s">
        <v>88</v>
      </c>
      <c r="D3580" s="29">
        <v>46021</v>
      </c>
      <c r="E3580" s="161">
        <v>0</v>
      </c>
      <c r="F3580" s="161">
        <v>0</v>
      </c>
      <c r="G3580" s="161">
        <v>0</v>
      </c>
      <c r="H3580" s="161">
        <v>0</v>
      </c>
      <c r="L3580">
        <v>404.947137</v>
      </c>
      <c r="R3580">
        <v>404.947137</v>
      </c>
      <c r="S3580">
        <v>404.947137</v>
      </c>
      <c r="T3580" s="194">
        <v>404.947137</v>
      </c>
      <c r="U3580" t="s">
        <v>193</v>
      </c>
      <c r="V3580">
        <v>45658.313472222224</v>
      </c>
    </row>
    <row r="3581" spans="1:22" x14ac:dyDescent="0.3">
      <c r="A3581" t="s">
        <v>100</v>
      </c>
      <c r="B3581" t="s">
        <v>101</v>
      </c>
      <c r="C3581" t="s">
        <v>88</v>
      </c>
      <c r="D3581" s="29">
        <v>46022</v>
      </c>
      <c r="E3581" s="161">
        <v>0</v>
      </c>
      <c r="F3581" s="161">
        <v>0</v>
      </c>
      <c r="G3581" s="161">
        <v>0</v>
      </c>
      <c r="H3581" s="161">
        <v>0</v>
      </c>
      <c r="L3581">
        <v>404.947137</v>
      </c>
      <c r="R3581">
        <v>404.947137</v>
      </c>
      <c r="S3581">
        <v>404.947137</v>
      </c>
      <c r="T3581" s="194">
        <v>404.947137</v>
      </c>
      <c r="U3581" t="s">
        <v>193</v>
      </c>
      <c r="V3581">
        <v>45658.313472222224</v>
      </c>
    </row>
    <row r="3582" spans="1:22" x14ac:dyDescent="0.3">
      <c r="A3582" t="s">
        <v>102</v>
      </c>
      <c r="B3582" t="s">
        <v>103</v>
      </c>
      <c r="C3582" t="s">
        <v>88</v>
      </c>
      <c r="D3582" s="29">
        <v>45748</v>
      </c>
      <c r="E3582" s="161">
        <v>0</v>
      </c>
      <c r="F3582" s="161">
        <v>0</v>
      </c>
      <c r="G3582" s="161">
        <v>0</v>
      </c>
      <c r="H3582" s="161">
        <v>0</v>
      </c>
      <c r="L3582">
        <v>349.48772300000002</v>
      </c>
      <c r="R3582">
        <v>361.06124</v>
      </c>
      <c r="S3582">
        <v>361.06124</v>
      </c>
      <c r="T3582" s="194">
        <v>361.06124</v>
      </c>
      <c r="U3582" t="s">
        <v>193</v>
      </c>
      <c r="V3582">
        <v>45687.333518518521</v>
      </c>
    </row>
    <row r="3583" spans="1:22" x14ac:dyDescent="0.3">
      <c r="A3583" t="s">
        <v>102</v>
      </c>
      <c r="B3583" t="s">
        <v>103</v>
      </c>
      <c r="C3583" t="s">
        <v>88</v>
      </c>
      <c r="D3583" s="29">
        <v>45749</v>
      </c>
      <c r="E3583" s="161">
        <v>0</v>
      </c>
      <c r="F3583" s="161">
        <v>0</v>
      </c>
      <c r="G3583" s="161">
        <v>0</v>
      </c>
      <c r="H3583" s="161">
        <v>0</v>
      </c>
      <c r="L3583">
        <v>349.48772300000002</v>
      </c>
      <c r="R3583">
        <v>361.06124</v>
      </c>
      <c r="S3583">
        <v>361.06124</v>
      </c>
      <c r="T3583" s="194">
        <v>361.06124</v>
      </c>
      <c r="U3583" t="s">
        <v>193</v>
      </c>
      <c r="V3583">
        <v>45687.333518518521</v>
      </c>
    </row>
    <row r="3584" spans="1:22" x14ac:dyDescent="0.3">
      <c r="A3584" t="s">
        <v>102</v>
      </c>
      <c r="B3584" t="s">
        <v>103</v>
      </c>
      <c r="C3584" t="s">
        <v>88</v>
      </c>
      <c r="D3584" s="29">
        <v>45750</v>
      </c>
      <c r="E3584" s="161">
        <v>0</v>
      </c>
      <c r="F3584" s="161">
        <v>0</v>
      </c>
      <c r="G3584" s="161">
        <v>0</v>
      </c>
      <c r="H3584" s="161">
        <v>0</v>
      </c>
      <c r="L3584">
        <v>349.48772300000002</v>
      </c>
      <c r="R3584">
        <v>361.06124</v>
      </c>
      <c r="S3584">
        <v>361.06124</v>
      </c>
      <c r="T3584" s="194">
        <v>361.06124</v>
      </c>
      <c r="U3584" t="s">
        <v>193</v>
      </c>
      <c r="V3584">
        <v>45687.333518518521</v>
      </c>
    </row>
    <row r="3585" spans="1:22" x14ac:dyDescent="0.3">
      <c r="A3585" t="s">
        <v>102</v>
      </c>
      <c r="B3585" t="s">
        <v>103</v>
      </c>
      <c r="C3585" t="s">
        <v>88</v>
      </c>
      <c r="D3585" s="29">
        <v>45751</v>
      </c>
      <c r="E3585" s="161">
        <v>0</v>
      </c>
      <c r="F3585" s="161">
        <v>0</v>
      </c>
      <c r="G3585" s="161">
        <v>0</v>
      </c>
      <c r="H3585" s="161">
        <v>0</v>
      </c>
      <c r="L3585">
        <v>349.48772300000002</v>
      </c>
      <c r="R3585">
        <v>361.06124</v>
      </c>
      <c r="S3585">
        <v>361.06124</v>
      </c>
      <c r="T3585" s="194">
        <v>361.06124</v>
      </c>
      <c r="U3585" t="s">
        <v>193</v>
      </c>
      <c r="V3585">
        <v>45687.33353009259</v>
      </c>
    </row>
    <row r="3586" spans="1:22" x14ac:dyDescent="0.3">
      <c r="A3586" t="s">
        <v>102</v>
      </c>
      <c r="B3586" t="s">
        <v>103</v>
      </c>
      <c r="C3586" t="s">
        <v>88</v>
      </c>
      <c r="D3586" s="29">
        <v>45752</v>
      </c>
      <c r="E3586" s="161">
        <v>0</v>
      </c>
      <c r="F3586" s="161">
        <v>0</v>
      </c>
      <c r="G3586" s="161">
        <v>0</v>
      </c>
      <c r="H3586" s="161">
        <v>0</v>
      </c>
      <c r="L3586">
        <v>349.48772300000002</v>
      </c>
      <c r="R3586">
        <v>361.06124</v>
      </c>
      <c r="S3586">
        <v>361.06124</v>
      </c>
      <c r="T3586" s="194">
        <v>361.06124</v>
      </c>
      <c r="U3586" t="s">
        <v>193</v>
      </c>
      <c r="V3586">
        <v>45687.333518518521</v>
      </c>
    </row>
    <row r="3587" spans="1:22" x14ac:dyDescent="0.3">
      <c r="A3587" t="s">
        <v>102</v>
      </c>
      <c r="B3587" t="s">
        <v>103</v>
      </c>
      <c r="C3587" t="s">
        <v>88</v>
      </c>
      <c r="D3587" s="29">
        <v>45753</v>
      </c>
      <c r="E3587" s="161">
        <v>0</v>
      </c>
      <c r="F3587" s="161">
        <v>0</v>
      </c>
      <c r="G3587" s="161">
        <v>0</v>
      </c>
      <c r="H3587" s="161">
        <v>0</v>
      </c>
      <c r="L3587">
        <v>349.48772300000002</v>
      </c>
      <c r="R3587">
        <v>361.06124</v>
      </c>
      <c r="S3587">
        <v>361.06124</v>
      </c>
      <c r="T3587" s="194">
        <v>361.06124</v>
      </c>
      <c r="U3587" t="s">
        <v>193</v>
      </c>
      <c r="V3587">
        <v>45687.333518518521</v>
      </c>
    </row>
    <row r="3588" spans="1:22" x14ac:dyDescent="0.3">
      <c r="A3588" t="s">
        <v>102</v>
      </c>
      <c r="B3588" t="s">
        <v>103</v>
      </c>
      <c r="C3588" t="s">
        <v>88</v>
      </c>
      <c r="D3588" s="29">
        <v>45754</v>
      </c>
      <c r="E3588" s="161">
        <v>0</v>
      </c>
      <c r="F3588" s="161">
        <v>0</v>
      </c>
      <c r="G3588" s="161">
        <v>0</v>
      </c>
      <c r="H3588" s="161">
        <v>0</v>
      </c>
      <c r="L3588">
        <v>349.48772300000002</v>
      </c>
      <c r="R3588">
        <v>361.06124</v>
      </c>
      <c r="S3588">
        <v>361.06124</v>
      </c>
      <c r="T3588" s="194">
        <v>361.06124</v>
      </c>
      <c r="U3588" t="s">
        <v>193</v>
      </c>
      <c r="V3588">
        <v>45687.333518518521</v>
      </c>
    </row>
    <row r="3589" spans="1:22" x14ac:dyDescent="0.3">
      <c r="A3589" t="s">
        <v>102</v>
      </c>
      <c r="B3589" t="s">
        <v>103</v>
      </c>
      <c r="C3589" t="s">
        <v>88</v>
      </c>
      <c r="D3589" s="29">
        <v>45755</v>
      </c>
      <c r="E3589" s="161">
        <v>0</v>
      </c>
      <c r="F3589" s="161">
        <v>0</v>
      </c>
      <c r="G3589" s="161">
        <v>0</v>
      </c>
      <c r="H3589" s="161">
        <v>0</v>
      </c>
      <c r="L3589">
        <v>349.48772300000002</v>
      </c>
      <c r="R3589">
        <v>361.06124</v>
      </c>
      <c r="S3589">
        <v>361.06124</v>
      </c>
      <c r="T3589" s="194">
        <v>361.06124</v>
      </c>
      <c r="U3589" t="s">
        <v>193</v>
      </c>
      <c r="V3589">
        <v>45687.33353009259</v>
      </c>
    </row>
    <row r="3590" spans="1:22" x14ac:dyDescent="0.3">
      <c r="A3590" t="s">
        <v>102</v>
      </c>
      <c r="B3590" t="s">
        <v>103</v>
      </c>
      <c r="C3590" t="s">
        <v>88</v>
      </c>
      <c r="D3590" s="29">
        <v>45756</v>
      </c>
      <c r="E3590" s="161">
        <v>0</v>
      </c>
      <c r="F3590" s="161">
        <v>0</v>
      </c>
      <c r="G3590" s="161">
        <v>0</v>
      </c>
      <c r="H3590" s="161">
        <v>0</v>
      </c>
      <c r="L3590">
        <v>349.48772300000002</v>
      </c>
      <c r="R3590">
        <v>361.06124</v>
      </c>
      <c r="S3590">
        <v>361.06124</v>
      </c>
      <c r="T3590" s="194">
        <v>361.06124</v>
      </c>
      <c r="U3590" t="s">
        <v>193</v>
      </c>
      <c r="V3590">
        <v>45687.33353009259</v>
      </c>
    </row>
    <row r="3591" spans="1:22" x14ac:dyDescent="0.3">
      <c r="A3591" t="s">
        <v>102</v>
      </c>
      <c r="B3591" t="s">
        <v>103</v>
      </c>
      <c r="C3591" t="s">
        <v>88</v>
      </c>
      <c r="D3591" s="29">
        <v>45757</v>
      </c>
      <c r="E3591" s="161">
        <v>0</v>
      </c>
      <c r="F3591" s="161">
        <v>0</v>
      </c>
      <c r="G3591" s="161">
        <v>0</v>
      </c>
      <c r="H3591" s="161">
        <v>0</v>
      </c>
      <c r="L3591">
        <v>349.48772300000002</v>
      </c>
      <c r="R3591">
        <v>361.06124</v>
      </c>
      <c r="S3591">
        <v>361.06124</v>
      </c>
      <c r="T3591" s="194">
        <v>361.06124</v>
      </c>
      <c r="U3591" t="s">
        <v>193</v>
      </c>
      <c r="V3591">
        <v>45687.33353009259</v>
      </c>
    </row>
    <row r="3592" spans="1:22" x14ac:dyDescent="0.3">
      <c r="A3592" t="s">
        <v>102</v>
      </c>
      <c r="B3592" t="s">
        <v>103</v>
      </c>
      <c r="C3592" t="s">
        <v>88</v>
      </c>
      <c r="D3592" s="29">
        <v>45758</v>
      </c>
      <c r="E3592" s="161">
        <v>0</v>
      </c>
      <c r="F3592" s="161">
        <v>0</v>
      </c>
      <c r="G3592" s="161">
        <v>0</v>
      </c>
      <c r="H3592" s="161">
        <v>0</v>
      </c>
      <c r="L3592">
        <v>349.48772300000002</v>
      </c>
      <c r="R3592">
        <v>361.06124</v>
      </c>
      <c r="S3592">
        <v>361.06124</v>
      </c>
      <c r="T3592" s="194">
        <v>361.06124</v>
      </c>
      <c r="U3592" t="s">
        <v>193</v>
      </c>
      <c r="V3592">
        <v>45687.33353009259</v>
      </c>
    </row>
    <row r="3593" spans="1:22" x14ac:dyDescent="0.3">
      <c r="A3593" t="s">
        <v>102</v>
      </c>
      <c r="B3593" t="s">
        <v>103</v>
      </c>
      <c r="C3593" t="s">
        <v>88</v>
      </c>
      <c r="D3593" s="29">
        <v>45759</v>
      </c>
      <c r="E3593" s="161">
        <v>0</v>
      </c>
      <c r="F3593" s="161">
        <v>0</v>
      </c>
      <c r="G3593" s="161">
        <v>0</v>
      </c>
      <c r="H3593" s="161">
        <v>0</v>
      </c>
      <c r="L3593">
        <v>349.48772300000002</v>
      </c>
      <c r="R3593">
        <v>361.06124</v>
      </c>
      <c r="S3593">
        <v>361.06124</v>
      </c>
      <c r="T3593" s="194">
        <v>361.06124</v>
      </c>
      <c r="U3593" t="s">
        <v>193</v>
      </c>
      <c r="V3593">
        <v>45687.33353009259</v>
      </c>
    </row>
    <row r="3594" spans="1:22" x14ac:dyDescent="0.3">
      <c r="A3594" t="s">
        <v>102</v>
      </c>
      <c r="B3594" t="s">
        <v>103</v>
      </c>
      <c r="C3594" t="s">
        <v>88</v>
      </c>
      <c r="D3594" s="29">
        <v>45760</v>
      </c>
      <c r="E3594" s="161">
        <v>0</v>
      </c>
      <c r="F3594" s="161">
        <v>0</v>
      </c>
      <c r="G3594" s="161">
        <v>0</v>
      </c>
      <c r="H3594" s="161">
        <v>0</v>
      </c>
      <c r="L3594">
        <v>349.48772300000002</v>
      </c>
      <c r="R3594">
        <v>361.06124</v>
      </c>
      <c r="S3594">
        <v>361.06124</v>
      </c>
      <c r="T3594" s="194">
        <v>361.06124</v>
      </c>
      <c r="U3594" t="s">
        <v>193</v>
      </c>
      <c r="V3594">
        <v>45687.33353009259</v>
      </c>
    </row>
    <row r="3595" spans="1:22" x14ac:dyDescent="0.3">
      <c r="A3595" t="s">
        <v>102</v>
      </c>
      <c r="B3595" t="s">
        <v>103</v>
      </c>
      <c r="C3595" t="s">
        <v>88</v>
      </c>
      <c r="D3595" s="29">
        <v>45761</v>
      </c>
      <c r="E3595" s="161">
        <v>0</v>
      </c>
      <c r="F3595" s="161">
        <v>0</v>
      </c>
      <c r="G3595" s="161">
        <v>0</v>
      </c>
      <c r="H3595" s="161">
        <v>0</v>
      </c>
      <c r="J3595">
        <v>380</v>
      </c>
      <c r="K3595">
        <v>380</v>
      </c>
      <c r="L3595">
        <v>349.48772300000002</v>
      </c>
      <c r="R3595">
        <v>361.06124</v>
      </c>
      <c r="S3595">
        <v>361.06124</v>
      </c>
      <c r="T3595" s="194">
        <v>361.06124</v>
      </c>
      <c r="U3595" t="s">
        <v>193</v>
      </c>
      <c r="V3595">
        <v>45687.33353009259</v>
      </c>
    </row>
    <row r="3596" spans="1:22" x14ac:dyDescent="0.3">
      <c r="A3596" t="s">
        <v>102</v>
      </c>
      <c r="B3596" t="s">
        <v>103</v>
      </c>
      <c r="C3596" t="s">
        <v>88</v>
      </c>
      <c r="D3596" s="29">
        <v>45762</v>
      </c>
      <c r="E3596" s="161">
        <v>0</v>
      </c>
      <c r="F3596" s="161">
        <v>0</v>
      </c>
      <c r="G3596" s="161">
        <v>0</v>
      </c>
      <c r="H3596" s="161">
        <v>0</v>
      </c>
      <c r="J3596">
        <v>380</v>
      </c>
      <c r="K3596">
        <v>380</v>
      </c>
      <c r="L3596">
        <v>349.48772300000002</v>
      </c>
      <c r="R3596">
        <v>361.06124</v>
      </c>
      <c r="S3596">
        <v>361.06124</v>
      </c>
      <c r="T3596" s="194">
        <v>361.06124</v>
      </c>
      <c r="U3596" t="s">
        <v>193</v>
      </c>
      <c r="V3596">
        <v>45687.33353009259</v>
      </c>
    </row>
    <row r="3597" spans="1:22" x14ac:dyDescent="0.3">
      <c r="A3597" t="s">
        <v>102</v>
      </c>
      <c r="B3597" t="s">
        <v>103</v>
      </c>
      <c r="C3597" t="s">
        <v>88</v>
      </c>
      <c r="D3597" s="29">
        <v>45763</v>
      </c>
      <c r="E3597" s="161">
        <v>0</v>
      </c>
      <c r="F3597" s="161">
        <v>0</v>
      </c>
      <c r="G3597" s="161">
        <v>0</v>
      </c>
      <c r="H3597" s="161">
        <v>0</v>
      </c>
      <c r="J3597">
        <v>380</v>
      </c>
      <c r="K3597">
        <v>380</v>
      </c>
      <c r="L3597">
        <v>349.48772300000002</v>
      </c>
      <c r="R3597">
        <v>361.06124</v>
      </c>
      <c r="S3597">
        <v>361.06124</v>
      </c>
      <c r="T3597" s="194">
        <v>361.06124</v>
      </c>
      <c r="U3597" t="s">
        <v>193</v>
      </c>
      <c r="V3597">
        <v>45687.33353009259</v>
      </c>
    </row>
    <row r="3598" spans="1:22" x14ac:dyDescent="0.3">
      <c r="A3598" t="s">
        <v>102</v>
      </c>
      <c r="B3598" t="s">
        <v>103</v>
      </c>
      <c r="C3598" t="s">
        <v>88</v>
      </c>
      <c r="D3598" s="29">
        <v>45764</v>
      </c>
      <c r="E3598" s="161">
        <v>0</v>
      </c>
      <c r="F3598" s="161">
        <v>0</v>
      </c>
      <c r="G3598" s="161">
        <v>0</v>
      </c>
      <c r="H3598" s="161">
        <v>0</v>
      </c>
      <c r="J3598">
        <v>380</v>
      </c>
      <c r="K3598">
        <v>380</v>
      </c>
      <c r="L3598">
        <v>349.48772300000002</v>
      </c>
      <c r="R3598">
        <v>361.06124</v>
      </c>
      <c r="S3598">
        <v>361.06124</v>
      </c>
      <c r="T3598" s="194">
        <v>361.06124</v>
      </c>
      <c r="U3598" t="s">
        <v>193</v>
      </c>
      <c r="V3598">
        <v>45687.33353009259</v>
      </c>
    </row>
    <row r="3599" spans="1:22" x14ac:dyDescent="0.3">
      <c r="A3599" t="s">
        <v>102</v>
      </c>
      <c r="B3599" t="s">
        <v>103</v>
      </c>
      <c r="C3599" t="s">
        <v>88</v>
      </c>
      <c r="D3599" s="29">
        <v>45765</v>
      </c>
      <c r="E3599" s="161">
        <v>0</v>
      </c>
      <c r="F3599" s="161">
        <v>0</v>
      </c>
      <c r="G3599" s="161">
        <v>0</v>
      </c>
      <c r="H3599" s="161">
        <v>0</v>
      </c>
      <c r="J3599">
        <v>380</v>
      </c>
      <c r="K3599">
        <v>380</v>
      </c>
      <c r="L3599">
        <v>349.48772300000002</v>
      </c>
      <c r="R3599">
        <v>361.06124</v>
      </c>
      <c r="S3599">
        <v>361.06124</v>
      </c>
      <c r="T3599" s="194">
        <v>361.06124</v>
      </c>
      <c r="U3599" t="s">
        <v>193</v>
      </c>
      <c r="V3599">
        <v>45687.33353009259</v>
      </c>
    </row>
    <row r="3600" spans="1:22" x14ac:dyDescent="0.3">
      <c r="A3600" t="s">
        <v>102</v>
      </c>
      <c r="B3600" t="s">
        <v>103</v>
      </c>
      <c r="C3600" t="s">
        <v>88</v>
      </c>
      <c r="D3600" s="29">
        <v>45766</v>
      </c>
      <c r="E3600" s="161">
        <v>0</v>
      </c>
      <c r="F3600" s="161">
        <v>0</v>
      </c>
      <c r="G3600" s="161">
        <v>0</v>
      </c>
      <c r="H3600" s="161">
        <v>0</v>
      </c>
      <c r="J3600">
        <v>365</v>
      </c>
      <c r="K3600">
        <v>365</v>
      </c>
      <c r="L3600">
        <v>349.48772300000002</v>
      </c>
      <c r="R3600">
        <v>361.06124</v>
      </c>
      <c r="S3600">
        <v>361.06124</v>
      </c>
      <c r="T3600" s="194">
        <v>361.06124</v>
      </c>
      <c r="U3600" t="s">
        <v>193</v>
      </c>
      <c r="V3600">
        <v>45687.33353009259</v>
      </c>
    </row>
    <row r="3601" spans="1:22" x14ac:dyDescent="0.3">
      <c r="A3601" t="s">
        <v>102</v>
      </c>
      <c r="B3601" t="s">
        <v>103</v>
      </c>
      <c r="C3601" t="s">
        <v>88</v>
      </c>
      <c r="D3601" s="29">
        <v>45767</v>
      </c>
      <c r="E3601" s="161">
        <v>0</v>
      </c>
      <c r="F3601" s="161">
        <v>0</v>
      </c>
      <c r="G3601" s="161">
        <v>0</v>
      </c>
      <c r="H3601" s="161">
        <v>0</v>
      </c>
      <c r="J3601">
        <v>365</v>
      </c>
      <c r="K3601">
        <v>365</v>
      </c>
      <c r="L3601">
        <v>349.48772300000002</v>
      </c>
      <c r="R3601">
        <v>361.06124</v>
      </c>
      <c r="S3601">
        <v>361.06124</v>
      </c>
      <c r="T3601" s="194">
        <v>361.06124</v>
      </c>
      <c r="U3601" t="s">
        <v>193</v>
      </c>
      <c r="V3601">
        <v>45687.333518518521</v>
      </c>
    </row>
    <row r="3602" spans="1:22" x14ac:dyDescent="0.3">
      <c r="A3602" t="s">
        <v>102</v>
      </c>
      <c r="B3602" t="s">
        <v>103</v>
      </c>
      <c r="C3602" t="s">
        <v>88</v>
      </c>
      <c r="D3602" s="29">
        <v>45768</v>
      </c>
      <c r="E3602" s="161">
        <v>0</v>
      </c>
      <c r="F3602" s="161">
        <v>0</v>
      </c>
      <c r="G3602" s="161">
        <v>0</v>
      </c>
      <c r="H3602" s="161">
        <v>0</v>
      </c>
      <c r="J3602">
        <v>365</v>
      </c>
      <c r="K3602">
        <v>365</v>
      </c>
      <c r="L3602">
        <v>349.48772300000002</v>
      </c>
      <c r="R3602">
        <v>361.06124</v>
      </c>
      <c r="S3602">
        <v>361.06124</v>
      </c>
      <c r="T3602" s="194">
        <v>361.06124</v>
      </c>
      <c r="U3602" t="s">
        <v>193</v>
      </c>
      <c r="V3602">
        <v>45687.333518518521</v>
      </c>
    </row>
    <row r="3603" spans="1:22" x14ac:dyDescent="0.3">
      <c r="A3603" t="s">
        <v>102</v>
      </c>
      <c r="B3603" t="s">
        <v>103</v>
      </c>
      <c r="C3603" t="s">
        <v>88</v>
      </c>
      <c r="D3603" s="29">
        <v>45769</v>
      </c>
      <c r="E3603" s="161">
        <v>0</v>
      </c>
      <c r="F3603" s="161">
        <v>0</v>
      </c>
      <c r="G3603" s="161">
        <v>0</v>
      </c>
      <c r="H3603" s="161">
        <v>0</v>
      </c>
      <c r="J3603">
        <v>365</v>
      </c>
      <c r="K3603">
        <v>365</v>
      </c>
      <c r="L3603">
        <v>349.48772300000002</v>
      </c>
      <c r="R3603">
        <v>361.06124</v>
      </c>
      <c r="S3603">
        <v>361.06124</v>
      </c>
      <c r="T3603" s="194">
        <v>361.06124</v>
      </c>
      <c r="U3603" t="s">
        <v>193</v>
      </c>
      <c r="V3603">
        <v>45687.33353009259</v>
      </c>
    </row>
    <row r="3604" spans="1:22" x14ac:dyDescent="0.3">
      <c r="A3604" t="s">
        <v>102</v>
      </c>
      <c r="B3604" t="s">
        <v>103</v>
      </c>
      <c r="C3604" t="s">
        <v>88</v>
      </c>
      <c r="D3604" s="29">
        <v>45770</v>
      </c>
      <c r="E3604" s="161">
        <v>0</v>
      </c>
      <c r="F3604" s="161">
        <v>0</v>
      </c>
      <c r="G3604" s="161">
        <v>0</v>
      </c>
      <c r="H3604" s="161">
        <v>0</v>
      </c>
      <c r="J3604">
        <v>365</v>
      </c>
      <c r="K3604">
        <v>365</v>
      </c>
      <c r="L3604">
        <v>349.48772300000002</v>
      </c>
      <c r="R3604">
        <v>361.06124</v>
      </c>
      <c r="S3604">
        <v>361.06124</v>
      </c>
      <c r="T3604" s="194">
        <v>361.06124</v>
      </c>
      <c r="U3604" t="s">
        <v>193</v>
      </c>
      <c r="V3604">
        <v>45687.33353009259</v>
      </c>
    </row>
    <row r="3605" spans="1:22" x14ac:dyDescent="0.3">
      <c r="A3605" t="s">
        <v>102</v>
      </c>
      <c r="B3605" t="s">
        <v>103</v>
      </c>
      <c r="C3605" t="s">
        <v>88</v>
      </c>
      <c r="D3605" s="29">
        <v>45771</v>
      </c>
      <c r="E3605" s="161">
        <v>0</v>
      </c>
      <c r="F3605" s="161">
        <v>0</v>
      </c>
      <c r="G3605" s="161">
        <v>0</v>
      </c>
      <c r="H3605" s="161">
        <v>0</v>
      </c>
      <c r="J3605">
        <v>365</v>
      </c>
      <c r="K3605">
        <v>365</v>
      </c>
      <c r="L3605">
        <v>349.48772300000002</v>
      </c>
      <c r="R3605">
        <v>361.06124</v>
      </c>
      <c r="S3605">
        <v>361.06124</v>
      </c>
      <c r="T3605" s="194">
        <v>361.06124</v>
      </c>
      <c r="U3605" t="s">
        <v>193</v>
      </c>
      <c r="V3605">
        <v>45687.33353009259</v>
      </c>
    </row>
    <row r="3606" spans="1:22" x14ac:dyDescent="0.3">
      <c r="A3606" t="s">
        <v>102</v>
      </c>
      <c r="B3606" t="s">
        <v>103</v>
      </c>
      <c r="C3606" t="s">
        <v>88</v>
      </c>
      <c r="D3606" s="29">
        <v>45772</v>
      </c>
      <c r="E3606" s="161">
        <v>0</v>
      </c>
      <c r="F3606" s="161">
        <v>0</v>
      </c>
      <c r="G3606" s="161">
        <v>0</v>
      </c>
      <c r="H3606" s="161">
        <v>0</v>
      </c>
      <c r="J3606">
        <v>365</v>
      </c>
      <c r="K3606">
        <v>365</v>
      </c>
      <c r="L3606">
        <v>349.48772300000002</v>
      </c>
      <c r="R3606">
        <v>361.06124</v>
      </c>
      <c r="S3606">
        <v>361.06124</v>
      </c>
      <c r="T3606" s="194">
        <v>361.06124</v>
      </c>
      <c r="U3606" t="s">
        <v>193</v>
      </c>
      <c r="V3606">
        <v>45708.387314814812</v>
      </c>
    </row>
    <row r="3607" spans="1:22" x14ac:dyDescent="0.3">
      <c r="A3607" t="s">
        <v>102</v>
      </c>
      <c r="B3607" t="s">
        <v>103</v>
      </c>
      <c r="C3607" t="s">
        <v>88</v>
      </c>
      <c r="D3607" s="29">
        <v>45773</v>
      </c>
      <c r="E3607" s="161">
        <v>0</v>
      </c>
      <c r="F3607" s="161">
        <v>0</v>
      </c>
      <c r="G3607" s="161">
        <v>0</v>
      </c>
      <c r="H3607" s="161">
        <v>0</v>
      </c>
      <c r="J3607">
        <v>365</v>
      </c>
      <c r="K3607">
        <v>365</v>
      </c>
      <c r="L3607">
        <v>349.48772300000002</v>
      </c>
      <c r="R3607">
        <v>361.06124</v>
      </c>
      <c r="S3607">
        <v>361.06124</v>
      </c>
      <c r="T3607" s="194">
        <v>361.06124</v>
      </c>
      <c r="U3607" t="s">
        <v>193</v>
      </c>
      <c r="V3607">
        <v>45708.38721064815</v>
      </c>
    </row>
    <row r="3608" spans="1:22" x14ac:dyDescent="0.3">
      <c r="A3608" t="s">
        <v>102</v>
      </c>
      <c r="B3608" t="s">
        <v>103</v>
      </c>
      <c r="C3608" t="s">
        <v>88</v>
      </c>
      <c r="D3608" s="29">
        <v>45774</v>
      </c>
      <c r="E3608" s="161">
        <v>0</v>
      </c>
      <c r="F3608" s="161">
        <v>0</v>
      </c>
      <c r="G3608" s="161">
        <v>0</v>
      </c>
      <c r="H3608" s="161">
        <v>0</v>
      </c>
      <c r="J3608">
        <v>365</v>
      </c>
      <c r="K3608">
        <v>365</v>
      </c>
      <c r="L3608">
        <v>349.48772300000002</v>
      </c>
      <c r="R3608">
        <v>361.06124</v>
      </c>
      <c r="S3608">
        <v>361.06124</v>
      </c>
      <c r="T3608" s="194">
        <v>361.06124</v>
      </c>
      <c r="U3608" t="s">
        <v>193</v>
      </c>
      <c r="V3608">
        <v>45708.387164351851</v>
      </c>
    </row>
    <row r="3609" spans="1:22" x14ac:dyDescent="0.3">
      <c r="A3609" t="s">
        <v>102</v>
      </c>
      <c r="B3609" t="s">
        <v>103</v>
      </c>
      <c r="C3609" t="s">
        <v>88</v>
      </c>
      <c r="D3609" s="29">
        <v>45775</v>
      </c>
      <c r="E3609" s="161">
        <v>0</v>
      </c>
      <c r="F3609" s="161">
        <v>0</v>
      </c>
      <c r="G3609" s="161">
        <v>0</v>
      </c>
      <c r="H3609" s="161">
        <v>0</v>
      </c>
      <c r="J3609">
        <v>365</v>
      </c>
      <c r="K3609">
        <v>365</v>
      </c>
      <c r="L3609">
        <v>349.48772300000002</v>
      </c>
      <c r="R3609">
        <v>361.06124</v>
      </c>
      <c r="S3609">
        <v>361.06124</v>
      </c>
      <c r="T3609" s="194">
        <v>361.06124</v>
      </c>
      <c r="U3609" t="s">
        <v>193</v>
      </c>
      <c r="V3609">
        <v>45708.399953703702</v>
      </c>
    </row>
    <row r="3610" spans="1:22" x14ac:dyDescent="0.3">
      <c r="A3610" t="s">
        <v>102</v>
      </c>
      <c r="B3610" t="s">
        <v>103</v>
      </c>
      <c r="C3610" t="s">
        <v>88</v>
      </c>
      <c r="D3610" s="29">
        <v>45776</v>
      </c>
      <c r="E3610" s="161">
        <v>0</v>
      </c>
      <c r="F3610" s="161">
        <v>0</v>
      </c>
      <c r="G3610" s="161">
        <v>0</v>
      </c>
      <c r="H3610" s="161">
        <v>0</v>
      </c>
      <c r="J3610">
        <v>365</v>
      </c>
      <c r="K3610">
        <v>365</v>
      </c>
      <c r="L3610">
        <v>349.48772300000002</v>
      </c>
      <c r="R3610">
        <v>361.06124</v>
      </c>
      <c r="S3610">
        <v>361.06124</v>
      </c>
      <c r="T3610" s="194">
        <v>361.06124</v>
      </c>
      <c r="U3610" t="s">
        <v>193</v>
      </c>
      <c r="V3610">
        <v>45708.40048611111</v>
      </c>
    </row>
    <row r="3611" spans="1:22" x14ac:dyDescent="0.3">
      <c r="A3611" t="s">
        <v>102</v>
      </c>
      <c r="B3611" t="s">
        <v>103</v>
      </c>
      <c r="C3611" t="s">
        <v>88</v>
      </c>
      <c r="D3611" s="29">
        <v>45777</v>
      </c>
      <c r="E3611" s="161">
        <v>0</v>
      </c>
      <c r="F3611" s="161">
        <v>0</v>
      </c>
      <c r="G3611" s="161">
        <v>0</v>
      </c>
      <c r="H3611" s="161">
        <v>0</v>
      </c>
      <c r="J3611">
        <v>365</v>
      </c>
      <c r="K3611">
        <v>365</v>
      </c>
      <c r="L3611">
        <v>349.48772300000002</v>
      </c>
      <c r="R3611">
        <v>361.06124</v>
      </c>
      <c r="S3611">
        <v>361.06124</v>
      </c>
      <c r="T3611" s="194">
        <v>361.06124</v>
      </c>
      <c r="U3611" t="s">
        <v>193</v>
      </c>
      <c r="V3611">
        <v>45708.400381944448</v>
      </c>
    </row>
    <row r="3612" spans="1:22" x14ac:dyDescent="0.3">
      <c r="A3612" t="s">
        <v>102</v>
      </c>
      <c r="B3612" t="s">
        <v>103</v>
      </c>
      <c r="C3612" t="s">
        <v>88</v>
      </c>
      <c r="D3612" s="29">
        <v>45778</v>
      </c>
      <c r="E3612" s="161">
        <v>0</v>
      </c>
      <c r="F3612" s="161">
        <v>0</v>
      </c>
      <c r="G3612" s="161">
        <v>0</v>
      </c>
      <c r="H3612" s="161">
        <v>0</v>
      </c>
      <c r="J3612">
        <v>365</v>
      </c>
      <c r="K3612">
        <v>365</v>
      </c>
      <c r="L3612">
        <v>349.48772300000002</v>
      </c>
      <c r="R3612">
        <v>361.06124</v>
      </c>
      <c r="S3612">
        <v>361.06124</v>
      </c>
      <c r="T3612" s="194">
        <v>361.06124</v>
      </c>
      <c r="U3612" t="s">
        <v>193</v>
      </c>
      <c r="V3612">
        <v>45687.333518518521</v>
      </c>
    </row>
    <row r="3613" spans="1:22" x14ac:dyDescent="0.3">
      <c r="A3613" t="s">
        <v>102</v>
      </c>
      <c r="B3613" t="s">
        <v>103</v>
      </c>
      <c r="C3613" t="s">
        <v>88</v>
      </c>
      <c r="D3613" s="29">
        <v>45779</v>
      </c>
      <c r="E3613" s="161">
        <v>0</v>
      </c>
      <c r="F3613" s="161">
        <v>0</v>
      </c>
      <c r="G3613" s="161">
        <v>0</v>
      </c>
      <c r="H3613" s="161">
        <v>0</v>
      </c>
      <c r="J3613">
        <v>365</v>
      </c>
      <c r="K3613">
        <v>365</v>
      </c>
      <c r="L3613">
        <v>349.48772300000002</v>
      </c>
      <c r="R3613">
        <v>361.06124</v>
      </c>
      <c r="S3613">
        <v>361.06124</v>
      </c>
      <c r="T3613" s="194">
        <v>361.06124</v>
      </c>
      <c r="U3613" t="s">
        <v>193</v>
      </c>
      <c r="V3613">
        <v>45687.333518518521</v>
      </c>
    </row>
    <row r="3614" spans="1:22" x14ac:dyDescent="0.3">
      <c r="A3614" t="s">
        <v>102</v>
      </c>
      <c r="B3614" t="s">
        <v>103</v>
      </c>
      <c r="C3614" t="s">
        <v>88</v>
      </c>
      <c r="D3614" s="29">
        <v>45780</v>
      </c>
      <c r="E3614" s="161">
        <v>0</v>
      </c>
      <c r="F3614" s="161">
        <v>0</v>
      </c>
      <c r="G3614" s="161">
        <v>0</v>
      </c>
      <c r="H3614" s="161">
        <v>0</v>
      </c>
      <c r="J3614">
        <v>365</v>
      </c>
      <c r="K3614">
        <v>365</v>
      </c>
      <c r="L3614">
        <v>349.48772300000002</v>
      </c>
      <c r="R3614">
        <v>361.06124</v>
      </c>
      <c r="S3614">
        <v>361.06124</v>
      </c>
      <c r="T3614" s="194">
        <v>361.06124</v>
      </c>
      <c r="U3614" t="s">
        <v>193</v>
      </c>
      <c r="V3614">
        <v>45687.333472222221</v>
      </c>
    </row>
    <row r="3615" spans="1:22" x14ac:dyDescent="0.3">
      <c r="A3615" t="s">
        <v>102</v>
      </c>
      <c r="B3615" t="s">
        <v>103</v>
      </c>
      <c r="C3615" t="s">
        <v>88</v>
      </c>
      <c r="D3615" s="29">
        <v>45781</v>
      </c>
      <c r="E3615" s="161">
        <v>0</v>
      </c>
      <c r="F3615" s="161">
        <v>0</v>
      </c>
      <c r="G3615" s="161">
        <v>0</v>
      </c>
      <c r="H3615" s="161">
        <v>0</v>
      </c>
      <c r="J3615">
        <v>365</v>
      </c>
      <c r="K3615">
        <v>365</v>
      </c>
      <c r="L3615">
        <v>349.48772300000002</v>
      </c>
      <c r="R3615">
        <v>361.06124</v>
      </c>
      <c r="S3615">
        <v>361.06124</v>
      </c>
      <c r="T3615" s="194">
        <v>361.06124</v>
      </c>
      <c r="U3615" t="s">
        <v>193</v>
      </c>
      <c r="V3615">
        <v>45687.333495370367</v>
      </c>
    </row>
    <row r="3616" spans="1:22" x14ac:dyDescent="0.3">
      <c r="A3616" t="s">
        <v>102</v>
      </c>
      <c r="B3616" t="s">
        <v>103</v>
      </c>
      <c r="C3616" t="s">
        <v>88</v>
      </c>
      <c r="D3616" s="29">
        <v>45782</v>
      </c>
      <c r="E3616" s="161">
        <v>0</v>
      </c>
      <c r="F3616" s="161">
        <v>0</v>
      </c>
      <c r="G3616" s="161">
        <v>2.9392243819912345E-3</v>
      </c>
      <c r="H3616" s="161">
        <v>2.9392243819912345E-3</v>
      </c>
      <c r="J3616">
        <v>360</v>
      </c>
      <c r="K3616">
        <v>360</v>
      </c>
      <c r="L3616">
        <v>349.48772300000002</v>
      </c>
      <c r="R3616">
        <v>361.06124</v>
      </c>
      <c r="S3616">
        <v>360</v>
      </c>
      <c r="T3616" s="194">
        <v>360</v>
      </c>
      <c r="U3616" t="s">
        <v>193</v>
      </c>
      <c r="V3616">
        <v>45687.333518518521</v>
      </c>
    </row>
    <row r="3617" spans="1:22" x14ac:dyDescent="0.3">
      <c r="A3617" t="s">
        <v>102</v>
      </c>
      <c r="B3617" t="s">
        <v>103</v>
      </c>
      <c r="C3617" t="s">
        <v>88</v>
      </c>
      <c r="D3617" s="29">
        <v>45783</v>
      </c>
      <c r="E3617" s="161">
        <v>0</v>
      </c>
      <c r="F3617" s="161">
        <v>0</v>
      </c>
      <c r="G3617" s="161">
        <v>2.9392243819912345E-3</v>
      </c>
      <c r="H3617" s="161">
        <v>2.9392243819912345E-3</v>
      </c>
      <c r="J3617">
        <v>360</v>
      </c>
      <c r="K3617">
        <v>360</v>
      </c>
      <c r="L3617">
        <v>349.48772300000002</v>
      </c>
      <c r="R3617">
        <v>361.06124</v>
      </c>
      <c r="S3617">
        <v>360</v>
      </c>
      <c r="T3617" s="194">
        <v>360</v>
      </c>
      <c r="U3617" t="s">
        <v>193</v>
      </c>
      <c r="V3617">
        <v>45687.333506944444</v>
      </c>
    </row>
    <row r="3618" spans="1:22" x14ac:dyDescent="0.3">
      <c r="A3618" t="s">
        <v>102</v>
      </c>
      <c r="B3618" t="s">
        <v>103</v>
      </c>
      <c r="C3618" t="s">
        <v>88</v>
      </c>
      <c r="D3618" s="29">
        <v>45784</v>
      </c>
      <c r="E3618" s="161">
        <v>0</v>
      </c>
      <c r="F3618" s="161">
        <v>0</v>
      </c>
      <c r="G3618" s="161">
        <v>2.9392243819912345E-3</v>
      </c>
      <c r="H3618" s="161">
        <v>2.9392243819912345E-3</v>
      </c>
      <c r="J3618">
        <v>360</v>
      </c>
      <c r="K3618">
        <v>360</v>
      </c>
      <c r="L3618">
        <v>349.48772300000002</v>
      </c>
      <c r="R3618">
        <v>361.06124</v>
      </c>
      <c r="S3618">
        <v>360</v>
      </c>
      <c r="T3618" s="194">
        <v>360</v>
      </c>
      <c r="U3618" t="s">
        <v>193</v>
      </c>
      <c r="V3618">
        <v>45687.33353009259</v>
      </c>
    </row>
    <row r="3619" spans="1:22" x14ac:dyDescent="0.3">
      <c r="A3619" t="s">
        <v>102</v>
      </c>
      <c r="B3619" t="s">
        <v>103</v>
      </c>
      <c r="C3619" t="s">
        <v>88</v>
      </c>
      <c r="D3619" s="29">
        <v>45785</v>
      </c>
      <c r="E3619" s="161">
        <v>0</v>
      </c>
      <c r="F3619" s="161">
        <v>0</v>
      </c>
      <c r="G3619" s="161">
        <v>2.9392243819912345E-3</v>
      </c>
      <c r="H3619" s="161">
        <v>2.9392243819912345E-3</v>
      </c>
      <c r="J3619">
        <v>360</v>
      </c>
      <c r="K3619">
        <v>360</v>
      </c>
      <c r="L3619">
        <v>349.48772300000002</v>
      </c>
      <c r="R3619">
        <v>361.06124</v>
      </c>
      <c r="S3619">
        <v>360</v>
      </c>
      <c r="T3619" s="194">
        <v>360</v>
      </c>
      <c r="U3619" t="s">
        <v>193</v>
      </c>
      <c r="V3619">
        <v>45687.333518518521</v>
      </c>
    </row>
    <row r="3620" spans="1:22" x14ac:dyDescent="0.3">
      <c r="A3620" t="s">
        <v>102</v>
      </c>
      <c r="B3620" t="s">
        <v>103</v>
      </c>
      <c r="C3620" t="s">
        <v>88</v>
      </c>
      <c r="D3620" s="29">
        <v>45786</v>
      </c>
      <c r="E3620" s="161">
        <v>0</v>
      </c>
      <c r="F3620" s="161">
        <v>0</v>
      </c>
      <c r="G3620" s="161">
        <v>2.9392243819912345E-3</v>
      </c>
      <c r="H3620" s="161">
        <v>2.9392243819912345E-3</v>
      </c>
      <c r="J3620">
        <v>360</v>
      </c>
      <c r="K3620">
        <v>360</v>
      </c>
      <c r="L3620">
        <v>349.48772300000002</v>
      </c>
      <c r="R3620">
        <v>361.06124</v>
      </c>
      <c r="S3620">
        <v>360</v>
      </c>
      <c r="T3620" s="194">
        <v>360</v>
      </c>
      <c r="U3620" t="s">
        <v>193</v>
      </c>
      <c r="V3620">
        <v>45687.33353009259</v>
      </c>
    </row>
    <row r="3621" spans="1:22" x14ac:dyDescent="0.3">
      <c r="A3621" t="s">
        <v>102</v>
      </c>
      <c r="B3621" t="s">
        <v>103</v>
      </c>
      <c r="C3621" t="s">
        <v>88</v>
      </c>
      <c r="D3621" s="29">
        <v>45787</v>
      </c>
      <c r="E3621" s="161">
        <v>0</v>
      </c>
      <c r="F3621" s="161">
        <v>0</v>
      </c>
      <c r="G3621" s="161">
        <v>2.9392243819912345E-3</v>
      </c>
      <c r="H3621" s="161">
        <v>2.9392243819912345E-3</v>
      </c>
      <c r="J3621">
        <v>360</v>
      </c>
      <c r="K3621">
        <v>360</v>
      </c>
      <c r="L3621">
        <v>349.48772300000002</v>
      </c>
      <c r="R3621">
        <v>361.06124</v>
      </c>
      <c r="S3621">
        <v>360</v>
      </c>
      <c r="T3621" s="194">
        <v>360</v>
      </c>
      <c r="U3621" t="s">
        <v>193</v>
      </c>
      <c r="V3621">
        <v>45687.33353009259</v>
      </c>
    </row>
    <row r="3622" spans="1:22" x14ac:dyDescent="0.3">
      <c r="A3622" t="s">
        <v>102</v>
      </c>
      <c r="B3622" t="s">
        <v>103</v>
      </c>
      <c r="C3622" t="s">
        <v>88</v>
      </c>
      <c r="D3622" s="29">
        <v>45788</v>
      </c>
      <c r="E3622" s="161">
        <v>0</v>
      </c>
      <c r="F3622" s="161">
        <v>0</v>
      </c>
      <c r="G3622" s="161">
        <v>2.9392243819912345E-3</v>
      </c>
      <c r="H3622" s="161">
        <v>2.9392243819912345E-3</v>
      </c>
      <c r="J3622">
        <v>360</v>
      </c>
      <c r="K3622">
        <v>360</v>
      </c>
      <c r="L3622">
        <v>349.48772300000002</v>
      </c>
      <c r="R3622">
        <v>361.06124</v>
      </c>
      <c r="S3622">
        <v>360</v>
      </c>
      <c r="T3622" s="194">
        <v>360</v>
      </c>
      <c r="U3622" t="s">
        <v>193</v>
      </c>
      <c r="V3622">
        <v>45687.333518518521</v>
      </c>
    </row>
    <row r="3623" spans="1:22" x14ac:dyDescent="0.3">
      <c r="A3623" t="s">
        <v>102</v>
      </c>
      <c r="B3623" t="s">
        <v>103</v>
      </c>
      <c r="C3623" t="s">
        <v>88</v>
      </c>
      <c r="D3623" s="29">
        <v>45789</v>
      </c>
      <c r="E3623" s="161">
        <v>0.52788041141004549</v>
      </c>
      <c r="F3623" s="161">
        <v>0.52788041141004549</v>
      </c>
      <c r="G3623" s="161">
        <v>0.5430138111750793</v>
      </c>
      <c r="H3623" s="161">
        <v>0.5430138111750793</v>
      </c>
      <c r="J3623">
        <v>165</v>
      </c>
      <c r="K3623">
        <v>165</v>
      </c>
      <c r="L3623">
        <v>349.48772300000002</v>
      </c>
      <c r="R3623">
        <v>361.06124</v>
      </c>
      <c r="S3623">
        <v>165</v>
      </c>
      <c r="T3623" s="194">
        <v>165</v>
      </c>
      <c r="U3623" t="s">
        <v>193</v>
      </c>
      <c r="V3623">
        <v>45687.333495370367</v>
      </c>
    </row>
    <row r="3624" spans="1:22" x14ac:dyDescent="0.3">
      <c r="A3624" t="s">
        <v>102</v>
      </c>
      <c r="B3624" t="s">
        <v>103</v>
      </c>
      <c r="C3624" t="s">
        <v>88</v>
      </c>
      <c r="D3624" s="29">
        <v>45790</v>
      </c>
      <c r="E3624" s="161">
        <v>0.52788041141004549</v>
      </c>
      <c r="F3624" s="161">
        <v>0.52788041141004549</v>
      </c>
      <c r="G3624" s="161">
        <v>0.5430138111750793</v>
      </c>
      <c r="H3624" s="161">
        <v>0.5430138111750793</v>
      </c>
      <c r="J3624">
        <v>165</v>
      </c>
      <c r="K3624">
        <v>165</v>
      </c>
      <c r="L3624">
        <v>349.48772300000002</v>
      </c>
      <c r="R3624">
        <v>361.06124</v>
      </c>
      <c r="S3624">
        <v>165</v>
      </c>
      <c r="T3624" s="194">
        <v>165</v>
      </c>
      <c r="U3624" t="s">
        <v>193</v>
      </c>
      <c r="V3624">
        <v>45687.333518518521</v>
      </c>
    </row>
    <row r="3625" spans="1:22" x14ac:dyDescent="0.3">
      <c r="A3625" t="s">
        <v>102</v>
      </c>
      <c r="B3625" t="s">
        <v>103</v>
      </c>
      <c r="C3625" t="s">
        <v>88</v>
      </c>
      <c r="D3625" s="29">
        <v>45791</v>
      </c>
      <c r="E3625" s="161">
        <v>0.52788041141004549</v>
      </c>
      <c r="F3625" s="161">
        <v>0.52788041141004549</v>
      </c>
      <c r="G3625" s="161">
        <v>0.5430138111750793</v>
      </c>
      <c r="H3625" s="161">
        <v>0.5430138111750793</v>
      </c>
      <c r="J3625">
        <v>165</v>
      </c>
      <c r="K3625">
        <v>165</v>
      </c>
      <c r="L3625">
        <v>349.48772300000002</v>
      </c>
      <c r="R3625">
        <v>361.06124</v>
      </c>
      <c r="S3625">
        <v>165</v>
      </c>
      <c r="T3625" s="194">
        <v>165</v>
      </c>
      <c r="U3625" t="s">
        <v>193</v>
      </c>
      <c r="V3625">
        <v>45687.333449074074</v>
      </c>
    </row>
    <row r="3626" spans="1:22" x14ac:dyDescent="0.3">
      <c r="A3626" t="s">
        <v>102</v>
      </c>
      <c r="B3626" t="s">
        <v>103</v>
      </c>
      <c r="C3626" t="s">
        <v>88</v>
      </c>
      <c r="D3626" s="29">
        <v>45792</v>
      </c>
      <c r="E3626" s="161">
        <v>0.52788041141004549</v>
      </c>
      <c r="F3626" s="161">
        <v>0.52788041141004549</v>
      </c>
      <c r="G3626" s="161">
        <v>0.5430138111750793</v>
      </c>
      <c r="H3626" s="161">
        <v>0.5430138111750793</v>
      </c>
      <c r="J3626">
        <v>165</v>
      </c>
      <c r="K3626">
        <v>165</v>
      </c>
      <c r="L3626">
        <v>349.48772300000002</v>
      </c>
      <c r="R3626">
        <v>361.06124</v>
      </c>
      <c r="S3626">
        <v>165</v>
      </c>
      <c r="T3626" s="194">
        <v>165</v>
      </c>
      <c r="U3626" t="s">
        <v>193</v>
      </c>
      <c r="V3626">
        <v>45687.333518518521</v>
      </c>
    </row>
    <row r="3627" spans="1:22" x14ac:dyDescent="0.3">
      <c r="A3627" t="s">
        <v>102</v>
      </c>
      <c r="B3627" t="s">
        <v>103</v>
      </c>
      <c r="C3627" t="s">
        <v>88</v>
      </c>
      <c r="D3627" s="29">
        <v>45793</v>
      </c>
      <c r="E3627" s="161">
        <v>0.52788041141004549</v>
      </c>
      <c r="F3627" s="161">
        <v>0.52788041141004549</v>
      </c>
      <c r="G3627" s="161">
        <v>0.5430138111750793</v>
      </c>
      <c r="H3627" s="161">
        <v>0.5430138111750793</v>
      </c>
      <c r="J3627">
        <v>165</v>
      </c>
      <c r="K3627">
        <v>165</v>
      </c>
      <c r="L3627">
        <v>349.48772300000002</v>
      </c>
      <c r="R3627">
        <v>361.06124</v>
      </c>
      <c r="S3627">
        <v>165</v>
      </c>
      <c r="T3627" s="194">
        <v>165</v>
      </c>
      <c r="U3627" t="s">
        <v>193</v>
      </c>
      <c r="V3627">
        <v>45687.333460648151</v>
      </c>
    </row>
    <row r="3628" spans="1:22" x14ac:dyDescent="0.3">
      <c r="A3628" t="s">
        <v>102</v>
      </c>
      <c r="B3628" t="s">
        <v>103</v>
      </c>
      <c r="C3628" t="s">
        <v>88</v>
      </c>
      <c r="D3628" s="29">
        <v>45794</v>
      </c>
      <c r="E3628" s="161">
        <v>0.52788041141004549</v>
      </c>
      <c r="F3628" s="161">
        <v>0.52788041141004549</v>
      </c>
      <c r="G3628" s="161">
        <v>0.5430138111750793</v>
      </c>
      <c r="H3628" s="161">
        <v>0.5430138111750793</v>
      </c>
      <c r="J3628">
        <v>165</v>
      </c>
      <c r="K3628">
        <v>165</v>
      </c>
      <c r="L3628">
        <v>349.48772300000002</v>
      </c>
      <c r="R3628">
        <v>361.06124</v>
      </c>
      <c r="S3628">
        <v>165</v>
      </c>
      <c r="T3628" s="194">
        <v>165</v>
      </c>
      <c r="U3628" t="s">
        <v>193</v>
      </c>
      <c r="V3628">
        <v>45687.333437499998</v>
      </c>
    </row>
    <row r="3629" spans="1:22" x14ac:dyDescent="0.3">
      <c r="A3629" t="s">
        <v>102</v>
      </c>
      <c r="B3629" t="s">
        <v>103</v>
      </c>
      <c r="C3629" t="s">
        <v>88</v>
      </c>
      <c r="D3629" s="29">
        <v>45795</v>
      </c>
      <c r="E3629" s="161">
        <v>0.52788041141004549</v>
      </c>
      <c r="F3629" s="161">
        <v>0.52788041141004549</v>
      </c>
      <c r="G3629" s="161">
        <v>0.5430138111750793</v>
      </c>
      <c r="H3629" s="161">
        <v>0.5430138111750793</v>
      </c>
      <c r="J3629">
        <v>165</v>
      </c>
      <c r="K3629">
        <v>165</v>
      </c>
      <c r="L3629">
        <v>349.48772300000002</v>
      </c>
      <c r="R3629">
        <v>361.06124</v>
      </c>
      <c r="S3629">
        <v>165</v>
      </c>
      <c r="T3629" s="194">
        <v>165</v>
      </c>
      <c r="U3629" t="s">
        <v>193</v>
      </c>
      <c r="V3629">
        <v>45687.333460648151</v>
      </c>
    </row>
    <row r="3630" spans="1:22" x14ac:dyDescent="0.3">
      <c r="A3630" t="s">
        <v>102</v>
      </c>
      <c r="B3630" t="s">
        <v>103</v>
      </c>
      <c r="C3630" t="s">
        <v>88</v>
      </c>
      <c r="D3630" s="29">
        <v>45796</v>
      </c>
      <c r="E3630" s="161">
        <v>0.52788041141004549</v>
      </c>
      <c r="F3630" s="161">
        <v>0.52788041141004549</v>
      </c>
      <c r="G3630" s="161">
        <v>0.5430138111750793</v>
      </c>
      <c r="H3630" s="161">
        <v>0.5430138111750793</v>
      </c>
      <c r="J3630">
        <v>165</v>
      </c>
      <c r="K3630">
        <v>165</v>
      </c>
      <c r="L3630">
        <v>349.48772300000002</v>
      </c>
      <c r="R3630">
        <v>361.06124</v>
      </c>
      <c r="S3630">
        <v>165</v>
      </c>
      <c r="T3630" s="194">
        <v>165</v>
      </c>
      <c r="U3630" t="s">
        <v>193</v>
      </c>
      <c r="V3630">
        <v>45687.333437499998</v>
      </c>
    </row>
    <row r="3631" spans="1:22" x14ac:dyDescent="0.3">
      <c r="A3631" t="s">
        <v>102</v>
      </c>
      <c r="B3631" t="s">
        <v>103</v>
      </c>
      <c r="C3631" t="s">
        <v>88</v>
      </c>
      <c r="D3631" s="29">
        <v>45797</v>
      </c>
      <c r="E3631" s="161">
        <v>0.52788041141004549</v>
      </c>
      <c r="F3631" s="161">
        <v>0.52788041141004549</v>
      </c>
      <c r="G3631" s="161">
        <v>0.5430138111750793</v>
      </c>
      <c r="H3631" s="161">
        <v>0.5430138111750793</v>
      </c>
      <c r="J3631">
        <v>165</v>
      </c>
      <c r="K3631">
        <v>165</v>
      </c>
      <c r="L3631">
        <v>349.48772300000002</v>
      </c>
      <c r="R3631">
        <v>361.06124</v>
      </c>
      <c r="S3631">
        <v>165</v>
      </c>
      <c r="T3631" s="194">
        <v>165</v>
      </c>
      <c r="U3631" t="s">
        <v>193</v>
      </c>
      <c r="V3631">
        <v>45687.333518518521</v>
      </c>
    </row>
    <row r="3632" spans="1:22" x14ac:dyDescent="0.3">
      <c r="A3632" t="s">
        <v>102</v>
      </c>
      <c r="B3632" t="s">
        <v>103</v>
      </c>
      <c r="C3632" t="s">
        <v>88</v>
      </c>
      <c r="D3632" s="29">
        <v>45798</v>
      </c>
      <c r="E3632" s="161">
        <v>0.52788041141004549</v>
      </c>
      <c r="F3632" s="161">
        <v>0.52788041141004549</v>
      </c>
      <c r="G3632" s="161">
        <v>0.5430138111750793</v>
      </c>
      <c r="H3632" s="161">
        <v>0.5430138111750793</v>
      </c>
      <c r="J3632">
        <v>165</v>
      </c>
      <c r="K3632">
        <v>165</v>
      </c>
      <c r="L3632">
        <v>349.48772300000002</v>
      </c>
      <c r="R3632">
        <v>361.06124</v>
      </c>
      <c r="S3632">
        <v>165</v>
      </c>
      <c r="T3632" s="194">
        <v>165</v>
      </c>
      <c r="U3632" t="s">
        <v>193</v>
      </c>
      <c r="V3632">
        <v>45687.333518518521</v>
      </c>
    </row>
    <row r="3633" spans="1:22" x14ac:dyDescent="0.3">
      <c r="A3633" t="s">
        <v>102</v>
      </c>
      <c r="B3633" t="s">
        <v>103</v>
      </c>
      <c r="C3633" t="s">
        <v>88</v>
      </c>
      <c r="D3633" s="29">
        <v>45799</v>
      </c>
      <c r="E3633" s="161">
        <v>0.52788041141004549</v>
      </c>
      <c r="F3633" s="161">
        <v>0.52788041141004549</v>
      </c>
      <c r="G3633" s="161">
        <v>0.5430138111750793</v>
      </c>
      <c r="H3633" s="161">
        <v>0.5430138111750793</v>
      </c>
      <c r="J3633">
        <v>165</v>
      </c>
      <c r="K3633">
        <v>165</v>
      </c>
      <c r="L3633">
        <v>349.48772300000002</v>
      </c>
      <c r="R3633">
        <v>361.06124</v>
      </c>
      <c r="S3633">
        <v>165</v>
      </c>
      <c r="T3633" s="194">
        <v>165</v>
      </c>
      <c r="U3633" t="s">
        <v>193</v>
      </c>
      <c r="V3633">
        <v>45687.333518518521</v>
      </c>
    </row>
    <row r="3634" spans="1:22" x14ac:dyDescent="0.3">
      <c r="A3634" t="s">
        <v>102</v>
      </c>
      <c r="B3634" t="s">
        <v>103</v>
      </c>
      <c r="C3634" t="s">
        <v>88</v>
      </c>
      <c r="D3634" s="29">
        <v>45800</v>
      </c>
      <c r="E3634" s="161">
        <v>0.52788041141004549</v>
      </c>
      <c r="F3634" s="161">
        <v>0.52788041141004549</v>
      </c>
      <c r="G3634" s="161">
        <v>0.5430138111750793</v>
      </c>
      <c r="H3634" s="161">
        <v>0.5430138111750793</v>
      </c>
      <c r="J3634">
        <v>165</v>
      </c>
      <c r="K3634">
        <v>165</v>
      </c>
      <c r="L3634">
        <v>349.48772300000002</v>
      </c>
      <c r="R3634">
        <v>361.06124</v>
      </c>
      <c r="S3634">
        <v>165</v>
      </c>
      <c r="T3634" s="194">
        <v>165</v>
      </c>
      <c r="U3634" t="s">
        <v>193</v>
      </c>
      <c r="V3634">
        <v>45687.333518518521</v>
      </c>
    </row>
    <row r="3635" spans="1:22" x14ac:dyDescent="0.3">
      <c r="A3635" t="s">
        <v>102</v>
      </c>
      <c r="B3635" t="s">
        <v>103</v>
      </c>
      <c r="C3635" t="s">
        <v>88</v>
      </c>
      <c r="D3635" s="29">
        <v>45801</v>
      </c>
      <c r="E3635" s="161">
        <v>0</v>
      </c>
      <c r="F3635" s="161">
        <v>0</v>
      </c>
      <c r="G3635" s="161">
        <v>0</v>
      </c>
      <c r="H3635" s="161">
        <v>0</v>
      </c>
      <c r="L3635">
        <v>349.48772300000002</v>
      </c>
      <c r="R3635">
        <v>361.06124</v>
      </c>
      <c r="S3635">
        <v>361.06124</v>
      </c>
      <c r="T3635" s="194">
        <v>361.06124</v>
      </c>
      <c r="U3635" t="s">
        <v>193</v>
      </c>
      <c r="V3635">
        <v>45687.333518518521</v>
      </c>
    </row>
    <row r="3636" spans="1:22" x14ac:dyDescent="0.3">
      <c r="A3636" t="s">
        <v>102</v>
      </c>
      <c r="B3636" t="s">
        <v>103</v>
      </c>
      <c r="C3636" t="s">
        <v>88</v>
      </c>
      <c r="D3636" s="29">
        <v>45802</v>
      </c>
      <c r="E3636" s="161">
        <v>0</v>
      </c>
      <c r="F3636" s="161">
        <v>0</v>
      </c>
      <c r="G3636" s="161">
        <v>0</v>
      </c>
      <c r="H3636" s="161">
        <v>0</v>
      </c>
      <c r="L3636">
        <v>349.48772300000002</v>
      </c>
      <c r="R3636">
        <v>361.06124</v>
      </c>
      <c r="S3636">
        <v>361.06124</v>
      </c>
      <c r="T3636" s="194">
        <v>361.06124</v>
      </c>
      <c r="U3636" t="s">
        <v>193</v>
      </c>
      <c r="V3636">
        <v>45687.333449074074</v>
      </c>
    </row>
    <row r="3637" spans="1:22" x14ac:dyDescent="0.3">
      <c r="A3637" t="s">
        <v>102</v>
      </c>
      <c r="B3637" t="s">
        <v>103</v>
      </c>
      <c r="C3637" t="s">
        <v>88</v>
      </c>
      <c r="D3637" s="29">
        <v>45803</v>
      </c>
      <c r="E3637" s="161">
        <v>0</v>
      </c>
      <c r="F3637" s="161">
        <v>0</v>
      </c>
      <c r="G3637" s="161">
        <v>0</v>
      </c>
      <c r="H3637" s="161">
        <v>0</v>
      </c>
      <c r="L3637">
        <v>349.48772300000002</v>
      </c>
      <c r="R3637">
        <v>361.06124</v>
      </c>
      <c r="S3637">
        <v>361.06124</v>
      </c>
      <c r="T3637" s="194">
        <v>361.06124</v>
      </c>
      <c r="U3637" t="s">
        <v>193</v>
      </c>
      <c r="V3637">
        <v>45687.333449074074</v>
      </c>
    </row>
    <row r="3638" spans="1:22" x14ac:dyDescent="0.3">
      <c r="A3638" t="s">
        <v>102</v>
      </c>
      <c r="B3638" t="s">
        <v>103</v>
      </c>
      <c r="C3638" t="s">
        <v>88</v>
      </c>
      <c r="D3638" s="29">
        <v>45804</v>
      </c>
      <c r="E3638" s="161">
        <v>0</v>
      </c>
      <c r="F3638" s="161">
        <v>0</v>
      </c>
      <c r="G3638" s="161">
        <v>0</v>
      </c>
      <c r="H3638" s="161">
        <v>0</v>
      </c>
      <c r="L3638">
        <v>349.48772300000002</v>
      </c>
      <c r="R3638">
        <v>361.06124</v>
      </c>
      <c r="S3638">
        <v>361.06124</v>
      </c>
      <c r="T3638" s="194">
        <v>361.06124</v>
      </c>
      <c r="U3638" t="s">
        <v>193</v>
      </c>
      <c r="V3638">
        <v>45687.333483796298</v>
      </c>
    </row>
    <row r="3639" spans="1:22" x14ac:dyDescent="0.3">
      <c r="A3639" t="s">
        <v>102</v>
      </c>
      <c r="B3639" t="s">
        <v>103</v>
      </c>
      <c r="C3639" t="s">
        <v>88</v>
      </c>
      <c r="D3639" s="29">
        <v>45805</v>
      </c>
      <c r="E3639" s="161">
        <v>0</v>
      </c>
      <c r="F3639" s="161">
        <v>0</v>
      </c>
      <c r="G3639" s="161">
        <v>0</v>
      </c>
      <c r="H3639" s="161">
        <v>0</v>
      </c>
      <c r="L3639">
        <v>349.48772300000002</v>
      </c>
      <c r="R3639">
        <v>361.06124</v>
      </c>
      <c r="S3639">
        <v>361.06124</v>
      </c>
      <c r="T3639" s="194">
        <v>361.06124</v>
      </c>
      <c r="U3639" t="s">
        <v>193</v>
      </c>
      <c r="V3639">
        <v>45687.333472222221</v>
      </c>
    </row>
    <row r="3640" spans="1:22" x14ac:dyDescent="0.3">
      <c r="A3640" t="s">
        <v>102</v>
      </c>
      <c r="B3640" t="s">
        <v>103</v>
      </c>
      <c r="C3640" t="s">
        <v>88</v>
      </c>
      <c r="D3640" s="29">
        <v>45806</v>
      </c>
      <c r="E3640" s="161">
        <v>0</v>
      </c>
      <c r="F3640" s="161">
        <v>0</v>
      </c>
      <c r="G3640" s="161">
        <v>0</v>
      </c>
      <c r="H3640" s="161">
        <v>0</v>
      </c>
      <c r="L3640">
        <v>349.48772300000002</v>
      </c>
      <c r="R3640">
        <v>361.06124</v>
      </c>
      <c r="S3640">
        <v>361.06124</v>
      </c>
      <c r="T3640" s="194">
        <v>361.06124</v>
      </c>
      <c r="U3640" t="s">
        <v>193</v>
      </c>
      <c r="V3640">
        <v>45687.333472222221</v>
      </c>
    </row>
    <row r="3641" spans="1:22" x14ac:dyDescent="0.3">
      <c r="A3641" t="s">
        <v>102</v>
      </c>
      <c r="B3641" t="s">
        <v>103</v>
      </c>
      <c r="C3641" t="s">
        <v>88</v>
      </c>
      <c r="D3641" s="29">
        <v>45807</v>
      </c>
      <c r="E3641" s="161">
        <v>0</v>
      </c>
      <c r="F3641" s="161">
        <v>0</v>
      </c>
      <c r="G3641" s="161">
        <v>0</v>
      </c>
      <c r="H3641" s="161">
        <v>0</v>
      </c>
      <c r="L3641">
        <v>349.48772300000002</v>
      </c>
      <c r="R3641">
        <v>361.06124</v>
      </c>
      <c r="S3641">
        <v>361.06124</v>
      </c>
      <c r="T3641" s="194">
        <v>361.06124</v>
      </c>
      <c r="U3641" t="s">
        <v>193</v>
      </c>
      <c r="V3641">
        <v>45687.33353009259</v>
      </c>
    </row>
    <row r="3642" spans="1:22" x14ac:dyDescent="0.3">
      <c r="A3642" t="s">
        <v>102</v>
      </c>
      <c r="B3642" t="s">
        <v>103</v>
      </c>
      <c r="C3642" t="s">
        <v>88</v>
      </c>
      <c r="D3642" s="29">
        <v>45808</v>
      </c>
      <c r="E3642" s="161">
        <v>0</v>
      </c>
      <c r="F3642" s="161">
        <v>0</v>
      </c>
      <c r="G3642" s="161">
        <v>0</v>
      </c>
      <c r="H3642" s="161">
        <v>0</v>
      </c>
      <c r="L3642">
        <v>349.48772300000002</v>
      </c>
      <c r="R3642">
        <v>361.06124</v>
      </c>
      <c r="S3642">
        <v>361.06124</v>
      </c>
      <c r="T3642" s="194">
        <v>361.06124</v>
      </c>
      <c r="U3642" t="s">
        <v>193</v>
      </c>
      <c r="V3642">
        <v>45687.333518518521</v>
      </c>
    </row>
    <row r="3643" spans="1:22" x14ac:dyDescent="0.3">
      <c r="A3643" t="s">
        <v>102</v>
      </c>
      <c r="B3643" t="s">
        <v>103</v>
      </c>
      <c r="C3643" t="s">
        <v>88</v>
      </c>
      <c r="D3643" s="29">
        <v>45809</v>
      </c>
      <c r="E3643" s="161">
        <v>0</v>
      </c>
      <c r="F3643" s="161">
        <v>0</v>
      </c>
      <c r="G3643" s="161">
        <v>0</v>
      </c>
      <c r="H3643" s="161">
        <v>0</v>
      </c>
      <c r="L3643">
        <v>349.48772300000002</v>
      </c>
      <c r="R3643">
        <v>361.06124</v>
      </c>
      <c r="S3643">
        <v>361.06124</v>
      </c>
      <c r="T3643" s="194">
        <v>361.06124</v>
      </c>
      <c r="U3643" t="s">
        <v>193</v>
      </c>
      <c r="V3643">
        <v>45687.333518518521</v>
      </c>
    </row>
    <row r="3644" spans="1:22" x14ac:dyDescent="0.3">
      <c r="A3644" t="s">
        <v>102</v>
      </c>
      <c r="B3644" t="s">
        <v>103</v>
      </c>
      <c r="C3644" t="s">
        <v>88</v>
      </c>
      <c r="D3644" s="29">
        <v>45810</v>
      </c>
      <c r="E3644" s="161">
        <v>0</v>
      </c>
      <c r="F3644" s="161">
        <v>0</v>
      </c>
      <c r="G3644" s="161">
        <v>0</v>
      </c>
      <c r="H3644" s="161">
        <v>0</v>
      </c>
      <c r="L3644">
        <v>349.48772300000002</v>
      </c>
      <c r="R3644">
        <v>361.06124</v>
      </c>
      <c r="S3644">
        <v>361.06124</v>
      </c>
      <c r="T3644" s="194">
        <v>361.06124</v>
      </c>
      <c r="U3644" t="s">
        <v>193</v>
      </c>
      <c r="V3644">
        <v>45687.333506944444</v>
      </c>
    </row>
    <row r="3645" spans="1:22" x14ac:dyDescent="0.3">
      <c r="A3645" t="s">
        <v>102</v>
      </c>
      <c r="B3645" t="s">
        <v>103</v>
      </c>
      <c r="C3645" t="s">
        <v>88</v>
      </c>
      <c r="D3645" s="29">
        <v>45811</v>
      </c>
      <c r="E3645" s="161">
        <v>0</v>
      </c>
      <c r="F3645" s="161">
        <v>0</v>
      </c>
      <c r="G3645" s="161">
        <v>0</v>
      </c>
      <c r="H3645" s="161">
        <v>0</v>
      </c>
      <c r="L3645">
        <v>349.48772300000002</v>
      </c>
      <c r="R3645">
        <v>361.06124</v>
      </c>
      <c r="S3645">
        <v>361.06124</v>
      </c>
      <c r="T3645" s="194">
        <v>361.06124</v>
      </c>
      <c r="U3645" t="s">
        <v>193</v>
      </c>
      <c r="V3645">
        <v>45687.333495370367</v>
      </c>
    </row>
    <row r="3646" spans="1:22" x14ac:dyDescent="0.3">
      <c r="A3646" t="s">
        <v>102</v>
      </c>
      <c r="B3646" t="s">
        <v>103</v>
      </c>
      <c r="C3646" t="s">
        <v>88</v>
      </c>
      <c r="D3646" s="29">
        <v>45812</v>
      </c>
      <c r="E3646" s="161">
        <v>0</v>
      </c>
      <c r="F3646" s="161">
        <v>0</v>
      </c>
      <c r="G3646" s="161">
        <v>0</v>
      </c>
      <c r="H3646" s="161">
        <v>0</v>
      </c>
      <c r="L3646">
        <v>349.48772300000002</v>
      </c>
      <c r="R3646">
        <v>361.06124</v>
      </c>
      <c r="S3646">
        <v>361.06124</v>
      </c>
      <c r="T3646" s="194">
        <v>361.06124</v>
      </c>
      <c r="U3646" t="s">
        <v>193</v>
      </c>
      <c r="V3646">
        <v>45687.333518518521</v>
      </c>
    </row>
    <row r="3647" spans="1:22" x14ac:dyDescent="0.3">
      <c r="A3647" t="s">
        <v>102</v>
      </c>
      <c r="B3647" t="s">
        <v>103</v>
      </c>
      <c r="C3647" t="s">
        <v>88</v>
      </c>
      <c r="D3647" s="29">
        <v>45813</v>
      </c>
      <c r="E3647" s="161">
        <v>0</v>
      </c>
      <c r="F3647" s="161">
        <v>0</v>
      </c>
      <c r="G3647" s="161">
        <v>0</v>
      </c>
      <c r="H3647" s="161">
        <v>0</v>
      </c>
      <c r="L3647">
        <v>349.48772300000002</v>
      </c>
      <c r="R3647">
        <v>361.06124</v>
      </c>
      <c r="S3647">
        <v>361.06124</v>
      </c>
      <c r="T3647" s="194">
        <v>361.06124</v>
      </c>
      <c r="U3647" t="s">
        <v>193</v>
      </c>
      <c r="V3647">
        <v>45687.333472222221</v>
      </c>
    </row>
    <row r="3648" spans="1:22" x14ac:dyDescent="0.3">
      <c r="A3648" t="s">
        <v>102</v>
      </c>
      <c r="B3648" t="s">
        <v>103</v>
      </c>
      <c r="C3648" t="s">
        <v>88</v>
      </c>
      <c r="D3648" s="29">
        <v>45814</v>
      </c>
      <c r="E3648" s="161">
        <v>0</v>
      </c>
      <c r="F3648" s="161">
        <v>0</v>
      </c>
      <c r="G3648" s="161">
        <v>0</v>
      </c>
      <c r="H3648" s="161">
        <v>0</v>
      </c>
      <c r="L3648">
        <v>349.48772300000002</v>
      </c>
      <c r="R3648">
        <v>361.06124</v>
      </c>
      <c r="S3648">
        <v>361.06124</v>
      </c>
      <c r="T3648" s="194">
        <v>361.06124</v>
      </c>
      <c r="U3648" t="s">
        <v>193</v>
      </c>
      <c r="V3648">
        <v>45687.333506944444</v>
      </c>
    </row>
    <row r="3649" spans="1:22" x14ac:dyDescent="0.3">
      <c r="A3649" t="s">
        <v>102</v>
      </c>
      <c r="B3649" t="s">
        <v>103</v>
      </c>
      <c r="C3649" t="s">
        <v>88</v>
      </c>
      <c r="D3649" s="29">
        <v>45815</v>
      </c>
      <c r="E3649" s="161">
        <v>0</v>
      </c>
      <c r="F3649" s="161">
        <v>0</v>
      </c>
      <c r="G3649" s="161">
        <v>0</v>
      </c>
      <c r="H3649" s="161">
        <v>0</v>
      </c>
      <c r="L3649">
        <v>349.48772300000002</v>
      </c>
      <c r="R3649">
        <v>361.06124</v>
      </c>
      <c r="S3649">
        <v>361.06124</v>
      </c>
      <c r="T3649" s="194">
        <v>361.06124</v>
      </c>
      <c r="U3649" t="s">
        <v>193</v>
      </c>
      <c r="V3649">
        <v>45687.333518518521</v>
      </c>
    </row>
    <row r="3650" spans="1:22" x14ac:dyDescent="0.3">
      <c r="A3650" t="s">
        <v>102</v>
      </c>
      <c r="B3650" t="s">
        <v>103</v>
      </c>
      <c r="C3650" t="s">
        <v>88</v>
      </c>
      <c r="D3650" s="29">
        <v>45816</v>
      </c>
      <c r="E3650" s="161">
        <v>0</v>
      </c>
      <c r="F3650" s="161">
        <v>0</v>
      </c>
      <c r="G3650" s="161">
        <v>0</v>
      </c>
      <c r="H3650" s="161">
        <v>0</v>
      </c>
      <c r="L3650">
        <v>349.48772300000002</v>
      </c>
      <c r="R3650">
        <v>361.06124</v>
      </c>
      <c r="S3650">
        <v>361.06124</v>
      </c>
      <c r="T3650" s="194">
        <v>361.06124</v>
      </c>
      <c r="U3650" t="s">
        <v>193</v>
      </c>
      <c r="V3650">
        <v>45687.333518518521</v>
      </c>
    </row>
    <row r="3651" spans="1:22" x14ac:dyDescent="0.3">
      <c r="A3651" t="s">
        <v>102</v>
      </c>
      <c r="B3651" t="s">
        <v>103</v>
      </c>
      <c r="C3651" t="s">
        <v>88</v>
      </c>
      <c r="D3651" s="29">
        <v>45817</v>
      </c>
      <c r="E3651" s="161">
        <v>0</v>
      </c>
      <c r="F3651" s="161">
        <v>0</v>
      </c>
      <c r="G3651" s="161">
        <v>0</v>
      </c>
      <c r="H3651" s="161">
        <v>0</v>
      </c>
      <c r="L3651">
        <v>349.48772300000002</v>
      </c>
      <c r="R3651">
        <v>361.06124</v>
      </c>
      <c r="S3651">
        <v>361.06124</v>
      </c>
      <c r="T3651" s="194">
        <v>361.06124</v>
      </c>
      <c r="U3651" t="s">
        <v>193</v>
      </c>
      <c r="V3651">
        <v>45687.33353009259</v>
      </c>
    </row>
    <row r="3652" spans="1:22" x14ac:dyDescent="0.3">
      <c r="A3652" t="s">
        <v>102</v>
      </c>
      <c r="B3652" t="s">
        <v>103</v>
      </c>
      <c r="C3652" t="s">
        <v>88</v>
      </c>
      <c r="D3652" s="29">
        <v>45818</v>
      </c>
      <c r="E3652" s="161">
        <v>0</v>
      </c>
      <c r="F3652" s="161">
        <v>0</v>
      </c>
      <c r="G3652" s="161">
        <v>0</v>
      </c>
      <c r="H3652" s="161">
        <v>0</v>
      </c>
      <c r="L3652">
        <v>349.48772300000002</v>
      </c>
      <c r="R3652">
        <v>361.06124</v>
      </c>
      <c r="S3652">
        <v>361.06124</v>
      </c>
      <c r="T3652" s="194">
        <v>361.06124</v>
      </c>
      <c r="U3652" t="s">
        <v>193</v>
      </c>
      <c r="V3652">
        <v>45687.333506944444</v>
      </c>
    </row>
    <row r="3653" spans="1:22" x14ac:dyDescent="0.3">
      <c r="A3653" t="s">
        <v>102</v>
      </c>
      <c r="B3653" t="s">
        <v>103</v>
      </c>
      <c r="C3653" t="s">
        <v>88</v>
      </c>
      <c r="D3653" s="29">
        <v>45819</v>
      </c>
      <c r="E3653" s="161">
        <v>0</v>
      </c>
      <c r="F3653" s="161">
        <v>0</v>
      </c>
      <c r="G3653" s="161">
        <v>0</v>
      </c>
      <c r="H3653" s="161">
        <v>0</v>
      </c>
      <c r="L3653">
        <v>349.48772300000002</v>
      </c>
      <c r="R3653">
        <v>361.06124</v>
      </c>
      <c r="S3653">
        <v>361.06124</v>
      </c>
      <c r="T3653" s="194">
        <v>361.06124</v>
      </c>
      <c r="U3653" t="s">
        <v>193</v>
      </c>
      <c r="V3653">
        <v>45687.333506944444</v>
      </c>
    </row>
    <row r="3654" spans="1:22" x14ac:dyDescent="0.3">
      <c r="A3654" t="s">
        <v>102</v>
      </c>
      <c r="B3654" t="s">
        <v>103</v>
      </c>
      <c r="C3654" t="s">
        <v>88</v>
      </c>
      <c r="D3654" s="29">
        <v>45820</v>
      </c>
      <c r="E3654" s="161">
        <v>0</v>
      </c>
      <c r="F3654" s="161">
        <v>0</v>
      </c>
      <c r="G3654" s="161">
        <v>0</v>
      </c>
      <c r="H3654" s="161">
        <v>0</v>
      </c>
      <c r="L3654">
        <v>349.48772300000002</v>
      </c>
      <c r="R3654">
        <v>361.06124</v>
      </c>
      <c r="S3654">
        <v>361.06124</v>
      </c>
      <c r="T3654" s="194">
        <v>361.06124</v>
      </c>
      <c r="U3654" t="s">
        <v>193</v>
      </c>
      <c r="V3654">
        <v>45687.33353009259</v>
      </c>
    </row>
    <row r="3655" spans="1:22" x14ac:dyDescent="0.3">
      <c r="A3655" t="s">
        <v>102</v>
      </c>
      <c r="B3655" t="s">
        <v>103</v>
      </c>
      <c r="C3655" t="s">
        <v>88</v>
      </c>
      <c r="D3655" s="29">
        <v>45821</v>
      </c>
      <c r="E3655" s="161">
        <v>0</v>
      </c>
      <c r="F3655" s="161">
        <v>0</v>
      </c>
      <c r="G3655" s="161">
        <v>0</v>
      </c>
      <c r="H3655" s="161">
        <v>0</v>
      </c>
      <c r="L3655">
        <v>349.48772300000002</v>
      </c>
      <c r="R3655">
        <v>361.06124</v>
      </c>
      <c r="S3655">
        <v>361.06124</v>
      </c>
      <c r="T3655" s="194">
        <v>361.06124</v>
      </c>
      <c r="U3655" t="s">
        <v>193</v>
      </c>
      <c r="V3655">
        <v>45687.333506944444</v>
      </c>
    </row>
    <row r="3656" spans="1:22" x14ac:dyDescent="0.3">
      <c r="A3656" t="s">
        <v>102</v>
      </c>
      <c r="B3656" t="s">
        <v>103</v>
      </c>
      <c r="C3656" t="s">
        <v>88</v>
      </c>
      <c r="D3656" s="29">
        <v>45822</v>
      </c>
      <c r="E3656" s="161">
        <v>0</v>
      </c>
      <c r="F3656" s="161">
        <v>0</v>
      </c>
      <c r="G3656" s="161">
        <v>0</v>
      </c>
      <c r="H3656" s="161">
        <v>0</v>
      </c>
      <c r="L3656">
        <v>349.48772300000002</v>
      </c>
      <c r="R3656">
        <v>361.06124</v>
      </c>
      <c r="S3656">
        <v>361.06124</v>
      </c>
      <c r="T3656" s="194">
        <v>361.06124</v>
      </c>
      <c r="U3656" t="s">
        <v>193</v>
      </c>
      <c r="V3656">
        <v>45687.333518518521</v>
      </c>
    </row>
    <row r="3657" spans="1:22" x14ac:dyDescent="0.3">
      <c r="A3657" t="s">
        <v>102</v>
      </c>
      <c r="B3657" t="s">
        <v>103</v>
      </c>
      <c r="C3657" t="s">
        <v>88</v>
      </c>
      <c r="D3657" s="29">
        <v>45823</v>
      </c>
      <c r="E3657" s="161">
        <v>0</v>
      </c>
      <c r="F3657" s="161">
        <v>0</v>
      </c>
      <c r="G3657" s="161">
        <v>0</v>
      </c>
      <c r="H3657" s="161">
        <v>0</v>
      </c>
      <c r="L3657">
        <v>349.48772300000002</v>
      </c>
      <c r="R3657">
        <v>361.06124</v>
      </c>
      <c r="S3657">
        <v>361.06124</v>
      </c>
      <c r="T3657" s="194">
        <v>361.06124</v>
      </c>
      <c r="U3657" t="s">
        <v>193</v>
      </c>
      <c r="V3657">
        <v>45687.333518518521</v>
      </c>
    </row>
    <row r="3658" spans="1:22" x14ac:dyDescent="0.3">
      <c r="A3658" t="s">
        <v>102</v>
      </c>
      <c r="B3658" t="s">
        <v>103</v>
      </c>
      <c r="C3658" t="s">
        <v>88</v>
      </c>
      <c r="D3658" s="29">
        <v>45824</v>
      </c>
      <c r="E3658" s="161">
        <v>0</v>
      </c>
      <c r="F3658" s="161">
        <v>0</v>
      </c>
      <c r="G3658" s="161">
        <v>0</v>
      </c>
      <c r="H3658" s="161">
        <v>0</v>
      </c>
      <c r="L3658">
        <v>349.48772300000002</v>
      </c>
      <c r="R3658">
        <v>361.06124</v>
      </c>
      <c r="S3658">
        <v>361.06124</v>
      </c>
      <c r="T3658" s="194">
        <v>361.06124</v>
      </c>
      <c r="U3658" t="s">
        <v>193</v>
      </c>
      <c r="V3658">
        <v>45687.333506944444</v>
      </c>
    </row>
    <row r="3659" spans="1:22" x14ac:dyDescent="0.3">
      <c r="A3659" t="s">
        <v>102</v>
      </c>
      <c r="B3659" t="s">
        <v>103</v>
      </c>
      <c r="C3659" t="s">
        <v>88</v>
      </c>
      <c r="D3659" s="29">
        <v>45825</v>
      </c>
      <c r="E3659" s="161">
        <v>0</v>
      </c>
      <c r="F3659" s="161">
        <v>0</v>
      </c>
      <c r="G3659" s="161">
        <v>0</v>
      </c>
      <c r="H3659" s="161">
        <v>0</v>
      </c>
      <c r="L3659">
        <v>349.48772300000002</v>
      </c>
      <c r="R3659">
        <v>361.06124</v>
      </c>
      <c r="S3659">
        <v>361.06124</v>
      </c>
      <c r="T3659" s="194">
        <v>361.06124</v>
      </c>
      <c r="U3659" t="s">
        <v>193</v>
      </c>
      <c r="V3659">
        <v>45687.333506944444</v>
      </c>
    </row>
    <row r="3660" spans="1:22" x14ac:dyDescent="0.3">
      <c r="A3660" t="s">
        <v>102</v>
      </c>
      <c r="B3660" t="s">
        <v>103</v>
      </c>
      <c r="C3660" t="s">
        <v>88</v>
      </c>
      <c r="D3660" s="29">
        <v>45826</v>
      </c>
      <c r="E3660" s="161">
        <v>0</v>
      </c>
      <c r="F3660" s="161">
        <v>0</v>
      </c>
      <c r="G3660" s="161">
        <v>0</v>
      </c>
      <c r="H3660" s="161">
        <v>0</v>
      </c>
      <c r="L3660">
        <v>349.48772300000002</v>
      </c>
      <c r="R3660">
        <v>361.06124</v>
      </c>
      <c r="S3660">
        <v>361.06124</v>
      </c>
      <c r="T3660" s="194">
        <v>361.06124</v>
      </c>
      <c r="U3660" t="s">
        <v>193</v>
      </c>
      <c r="V3660">
        <v>45687.33353009259</v>
      </c>
    </row>
    <row r="3661" spans="1:22" x14ac:dyDescent="0.3">
      <c r="A3661" t="s">
        <v>102</v>
      </c>
      <c r="B3661" t="s">
        <v>103</v>
      </c>
      <c r="C3661" t="s">
        <v>88</v>
      </c>
      <c r="D3661" s="29">
        <v>45827</v>
      </c>
      <c r="E3661" s="161">
        <v>0</v>
      </c>
      <c r="F3661" s="161">
        <v>0</v>
      </c>
      <c r="G3661" s="161">
        <v>0</v>
      </c>
      <c r="H3661" s="161">
        <v>0</v>
      </c>
      <c r="L3661">
        <v>349.48772300000002</v>
      </c>
      <c r="R3661">
        <v>361.06124</v>
      </c>
      <c r="S3661">
        <v>361.06124</v>
      </c>
      <c r="T3661" s="194">
        <v>361.06124</v>
      </c>
      <c r="U3661" t="s">
        <v>193</v>
      </c>
      <c r="V3661">
        <v>45687.33353009259</v>
      </c>
    </row>
    <row r="3662" spans="1:22" x14ac:dyDescent="0.3">
      <c r="A3662" t="s">
        <v>102</v>
      </c>
      <c r="B3662" t="s">
        <v>103</v>
      </c>
      <c r="C3662" t="s">
        <v>88</v>
      </c>
      <c r="D3662" s="29">
        <v>45828</v>
      </c>
      <c r="E3662" s="161">
        <v>0</v>
      </c>
      <c r="F3662" s="161">
        <v>0</v>
      </c>
      <c r="G3662" s="161">
        <v>0</v>
      </c>
      <c r="H3662" s="161">
        <v>0</v>
      </c>
      <c r="L3662">
        <v>349.48772300000002</v>
      </c>
      <c r="R3662">
        <v>361.06124</v>
      </c>
      <c r="S3662">
        <v>361.06124</v>
      </c>
      <c r="T3662" s="194">
        <v>361.06124</v>
      </c>
      <c r="U3662" t="s">
        <v>193</v>
      </c>
      <c r="V3662">
        <v>45687.333518518521</v>
      </c>
    </row>
    <row r="3663" spans="1:22" x14ac:dyDescent="0.3">
      <c r="A3663" t="s">
        <v>102</v>
      </c>
      <c r="B3663" t="s">
        <v>103</v>
      </c>
      <c r="C3663" t="s">
        <v>88</v>
      </c>
      <c r="D3663" s="29">
        <v>45829</v>
      </c>
      <c r="E3663" s="161">
        <v>0</v>
      </c>
      <c r="F3663" s="161">
        <v>0</v>
      </c>
      <c r="G3663" s="161">
        <v>0</v>
      </c>
      <c r="H3663" s="161">
        <v>0</v>
      </c>
      <c r="L3663">
        <v>349.48772300000002</v>
      </c>
      <c r="R3663">
        <v>361.06124</v>
      </c>
      <c r="S3663">
        <v>361.06124</v>
      </c>
      <c r="T3663" s="194">
        <v>361.06124</v>
      </c>
      <c r="U3663" t="s">
        <v>193</v>
      </c>
      <c r="V3663">
        <v>45687.333506944444</v>
      </c>
    </row>
    <row r="3664" spans="1:22" x14ac:dyDescent="0.3">
      <c r="A3664" t="s">
        <v>102</v>
      </c>
      <c r="B3664" t="s">
        <v>103</v>
      </c>
      <c r="C3664" t="s">
        <v>88</v>
      </c>
      <c r="D3664" s="29">
        <v>45830</v>
      </c>
      <c r="E3664" s="161">
        <v>0</v>
      </c>
      <c r="F3664" s="161">
        <v>0</v>
      </c>
      <c r="G3664" s="161">
        <v>0</v>
      </c>
      <c r="H3664" s="161">
        <v>0</v>
      </c>
      <c r="L3664">
        <v>349.48772300000002</v>
      </c>
      <c r="R3664">
        <v>361.06124</v>
      </c>
      <c r="S3664">
        <v>361.06124</v>
      </c>
      <c r="T3664" s="194">
        <v>361.06124</v>
      </c>
      <c r="U3664" t="s">
        <v>193</v>
      </c>
      <c r="V3664">
        <v>45687.333506944444</v>
      </c>
    </row>
    <row r="3665" spans="1:22" x14ac:dyDescent="0.3">
      <c r="A3665" t="s">
        <v>102</v>
      </c>
      <c r="B3665" t="s">
        <v>103</v>
      </c>
      <c r="C3665" t="s">
        <v>88</v>
      </c>
      <c r="D3665" s="29">
        <v>45831</v>
      </c>
      <c r="E3665" s="161">
        <v>0</v>
      </c>
      <c r="F3665" s="161">
        <v>0</v>
      </c>
      <c r="G3665" s="161">
        <v>0</v>
      </c>
      <c r="H3665" s="161">
        <v>0</v>
      </c>
      <c r="L3665">
        <v>349.48772300000002</v>
      </c>
      <c r="R3665">
        <v>361.06124</v>
      </c>
      <c r="S3665">
        <v>361.06124</v>
      </c>
      <c r="T3665" s="194">
        <v>361.06124</v>
      </c>
      <c r="U3665" t="s">
        <v>193</v>
      </c>
      <c r="V3665">
        <v>45687.333518518521</v>
      </c>
    </row>
    <row r="3666" spans="1:22" x14ac:dyDescent="0.3">
      <c r="A3666" t="s">
        <v>102</v>
      </c>
      <c r="B3666" t="s">
        <v>103</v>
      </c>
      <c r="C3666" t="s">
        <v>88</v>
      </c>
      <c r="D3666" s="29">
        <v>45832</v>
      </c>
      <c r="E3666" s="161">
        <v>0</v>
      </c>
      <c r="F3666" s="161">
        <v>0</v>
      </c>
      <c r="G3666" s="161">
        <v>0</v>
      </c>
      <c r="H3666" s="161">
        <v>0</v>
      </c>
      <c r="L3666">
        <v>349.48772300000002</v>
      </c>
      <c r="R3666">
        <v>361.06124</v>
      </c>
      <c r="S3666">
        <v>361.06124</v>
      </c>
      <c r="T3666" s="194">
        <v>361.06124</v>
      </c>
      <c r="U3666" t="s">
        <v>193</v>
      </c>
      <c r="V3666">
        <v>45687.333518518521</v>
      </c>
    </row>
    <row r="3667" spans="1:22" x14ac:dyDescent="0.3">
      <c r="A3667" t="s">
        <v>102</v>
      </c>
      <c r="B3667" t="s">
        <v>103</v>
      </c>
      <c r="C3667" t="s">
        <v>88</v>
      </c>
      <c r="D3667" s="29">
        <v>45833</v>
      </c>
      <c r="E3667" s="161">
        <v>0</v>
      </c>
      <c r="F3667" s="161">
        <v>0</v>
      </c>
      <c r="G3667" s="161">
        <v>0</v>
      </c>
      <c r="H3667" s="161">
        <v>0</v>
      </c>
      <c r="L3667">
        <v>349.48772300000002</v>
      </c>
      <c r="R3667">
        <v>361.06124</v>
      </c>
      <c r="S3667">
        <v>361.06124</v>
      </c>
      <c r="T3667" s="194">
        <v>361.06124</v>
      </c>
      <c r="U3667" t="s">
        <v>193</v>
      </c>
      <c r="V3667">
        <v>45687.333518518521</v>
      </c>
    </row>
    <row r="3668" spans="1:22" x14ac:dyDescent="0.3">
      <c r="A3668" t="s">
        <v>102</v>
      </c>
      <c r="B3668" t="s">
        <v>103</v>
      </c>
      <c r="C3668" t="s">
        <v>88</v>
      </c>
      <c r="D3668" s="29">
        <v>45834</v>
      </c>
      <c r="E3668" s="161">
        <v>0</v>
      </c>
      <c r="F3668" s="161">
        <v>0</v>
      </c>
      <c r="G3668" s="161">
        <v>0</v>
      </c>
      <c r="H3668" s="161">
        <v>0</v>
      </c>
      <c r="L3668">
        <v>349.48772300000002</v>
      </c>
      <c r="R3668">
        <v>361.06124</v>
      </c>
      <c r="S3668">
        <v>361.06124</v>
      </c>
      <c r="T3668" s="194">
        <v>361.06124</v>
      </c>
      <c r="U3668" t="s">
        <v>193</v>
      </c>
      <c r="V3668">
        <v>45687.33353009259</v>
      </c>
    </row>
    <row r="3669" spans="1:22" x14ac:dyDescent="0.3">
      <c r="A3669" t="s">
        <v>102</v>
      </c>
      <c r="B3669" t="s">
        <v>103</v>
      </c>
      <c r="C3669" t="s">
        <v>88</v>
      </c>
      <c r="D3669" s="29">
        <v>45835</v>
      </c>
      <c r="E3669" s="161">
        <v>0</v>
      </c>
      <c r="F3669" s="161">
        <v>0</v>
      </c>
      <c r="G3669" s="161">
        <v>0</v>
      </c>
      <c r="H3669" s="161">
        <v>0</v>
      </c>
      <c r="L3669">
        <v>349.48772300000002</v>
      </c>
      <c r="R3669">
        <v>361.06124</v>
      </c>
      <c r="S3669">
        <v>361.06124</v>
      </c>
      <c r="T3669" s="194">
        <v>361.06124</v>
      </c>
      <c r="U3669" t="s">
        <v>193</v>
      </c>
      <c r="V3669">
        <v>45687.333518518521</v>
      </c>
    </row>
    <row r="3670" spans="1:22" x14ac:dyDescent="0.3">
      <c r="A3670" t="s">
        <v>102</v>
      </c>
      <c r="B3670" t="s">
        <v>103</v>
      </c>
      <c r="C3670" t="s">
        <v>88</v>
      </c>
      <c r="D3670" s="29">
        <v>45836</v>
      </c>
      <c r="E3670" s="161">
        <v>0</v>
      </c>
      <c r="F3670" s="161">
        <v>0</v>
      </c>
      <c r="G3670" s="161">
        <v>0</v>
      </c>
      <c r="H3670" s="161">
        <v>0</v>
      </c>
      <c r="L3670">
        <v>349.48772300000002</v>
      </c>
      <c r="R3670">
        <v>361.06124</v>
      </c>
      <c r="S3670">
        <v>361.06124</v>
      </c>
      <c r="T3670" s="194">
        <v>361.06124</v>
      </c>
      <c r="U3670" t="s">
        <v>193</v>
      </c>
      <c r="V3670">
        <v>45687.33353009259</v>
      </c>
    </row>
    <row r="3671" spans="1:22" x14ac:dyDescent="0.3">
      <c r="A3671" t="s">
        <v>102</v>
      </c>
      <c r="B3671" t="s">
        <v>103</v>
      </c>
      <c r="C3671" t="s">
        <v>88</v>
      </c>
      <c r="D3671" s="29">
        <v>45837</v>
      </c>
      <c r="E3671" s="161">
        <v>0</v>
      </c>
      <c r="F3671" s="161">
        <v>0</v>
      </c>
      <c r="G3671" s="161">
        <v>0</v>
      </c>
      <c r="H3671" s="161">
        <v>0</v>
      </c>
      <c r="L3671">
        <v>349.48772300000002</v>
      </c>
      <c r="R3671">
        <v>361.06124</v>
      </c>
      <c r="S3671">
        <v>361.06124</v>
      </c>
      <c r="T3671" s="194">
        <v>361.06124</v>
      </c>
      <c r="U3671" t="s">
        <v>193</v>
      </c>
      <c r="V3671">
        <v>45687.333518518521</v>
      </c>
    </row>
    <row r="3672" spans="1:22" x14ac:dyDescent="0.3">
      <c r="A3672" t="s">
        <v>102</v>
      </c>
      <c r="B3672" t="s">
        <v>103</v>
      </c>
      <c r="C3672" t="s">
        <v>88</v>
      </c>
      <c r="D3672" s="29">
        <v>45838</v>
      </c>
      <c r="E3672" s="161">
        <v>0</v>
      </c>
      <c r="F3672" s="161">
        <v>0</v>
      </c>
      <c r="G3672" s="161">
        <v>2.9392243819912345E-3</v>
      </c>
      <c r="H3672" s="161">
        <v>2.9392243819912345E-3</v>
      </c>
      <c r="J3672">
        <v>360</v>
      </c>
      <c r="K3672">
        <v>360</v>
      </c>
      <c r="L3672">
        <v>349.48772300000002</v>
      </c>
      <c r="R3672">
        <v>361.06124</v>
      </c>
      <c r="S3672">
        <v>360</v>
      </c>
      <c r="T3672" s="194">
        <v>360</v>
      </c>
      <c r="U3672" t="s">
        <v>193</v>
      </c>
      <c r="V3672">
        <v>45687.333518518521</v>
      </c>
    </row>
    <row r="3673" spans="1:22" x14ac:dyDescent="0.3">
      <c r="A3673" t="s">
        <v>102</v>
      </c>
      <c r="B3673" t="s">
        <v>103</v>
      </c>
      <c r="C3673" t="s">
        <v>88</v>
      </c>
      <c r="D3673" s="29">
        <v>45839</v>
      </c>
      <c r="E3673" s="161">
        <v>0</v>
      </c>
      <c r="F3673" s="161">
        <v>0</v>
      </c>
      <c r="G3673" s="161">
        <v>2.9392243819912345E-3</v>
      </c>
      <c r="H3673" s="161">
        <v>2.9392243819912345E-3</v>
      </c>
      <c r="J3673">
        <v>360</v>
      </c>
      <c r="K3673">
        <v>360</v>
      </c>
      <c r="L3673">
        <v>349.48772300000002</v>
      </c>
      <c r="R3673">
        <v>361.06124</v>
      </c>
      <c r="S3673">
        <v>360</v>
      </c>
      <c r="T3673" s="194">
        <v>360</v>
      </c>
      <c r="U3673" t="s">
        <v>193</v>
      </c>
      <c r="V3673">
        <v>45687.33353009259</v>
      </c>
    </row>
    <row r="3674" spans="1:22" x14ac:dyDescent="0.3">
      <c r="A3674" t="s">
        <v>102</v>
      </c>
      <c r="B3674" t="s">
        <v>103</v>
      </c>
      <c r="C3674" t="s">
        <v>88</v>
      </c>
      <c r="D3674" s="29">
        <v>45840</v>
      </c>
      <c r="E3674" s="161">
        <v>0</v>
      </c>
      <c r="F3674" s="161">
        <v>0</v>
      </c>
      <c r="G3674" s="161">
        <v>2.9392243819912345E-3</v>
      </c>
      <c r="H3674" s="161">
        <v>2.9392243819912345E-3</v>
      </c>
      <c r="J3674">
        <v>360</v>
      </c>
      <c r="K3674">
        <v>360</v>
      </c>
      <c r="L3674">
        <v>349.48772300000002</v>
      </c>
      <c r="R3674">
        <v>361.06124</v>
      </c>
      <c r="S3674">
        <v>360</v>
      </c>
      <c r="T3674" s="194">
        <v>360</v>
      </c>
      <c r="U3674" t="s">
        <v>193</v>
      </c>
      <c r="V3674">
        <v>45687.333506944444</v>
      </c>
    </row>
    <row r="3675" spans="1:22" x14ac:dyDescent="0.3">
      <c r="A3675" t="s">
        <v>102</v>
      </c>
      <c r="B3675" t="s">
        <v>103</v>
      </c>
      <c r="C3675" t="s">
        <v>88</v>
      </c>
      <c r="D3675" s="29">
        <v>45841</v>
      </c>
      <c r="E3675" s="161">
        <v>0</v>
      </c>
      <c r="F3675" s="161">
        <v>0</v>
      </c>
      <c r="G3675" s="161">
        <v>0</v>
      </c>
      <c r="H3675" s="161">
        <v>0</v>
      </c>
      <c r="L3675">
        <v>349.48772300000002</v>
      </c>
      <c r="R3675">
        <v>361.06124</v>
      </c>
      <c r="S3675">
        <v>361.06124</v>
      </c>
      <c r="T3675" s="194">
        <v>361.06124</v>
      </c>
      <c r="U3675" t="s">
        <v>193</v>
      </c>
      <c r="V3675">
        <v>45687.333518518521</v>
      </c>
    </row>
    <row r="3676" spans="1:22" x14ac:dyDescent="0.3">
      <c r="A3676" t="s">
        <v>102</v>
      </c>
      <c r="B3676" t="s">
        <v>103</v>
      </c>
      <c r="C3676" t="s">
        <v>88</v>
      </c>
      <c r="D3676" s="29">
        <v>45842</v>
      </c>
      <c r="E3676" s="161">
        <v>0</v>
      </c>
      <c r="F3676" s="161">
        <v>0</v>
      </c>
      <c r="G3676" s="161">
        <v>0</v>
      </c>
      <c r="H3676" s="161">
        <v>0</v>
      </c>
      <c r="L3676">
        <v>349.48772300000002</v>
      </c>
      <c r="R3676">
        <v>361.06124</v>
      </c>
      <c r="S3676">
        <v>361.06124</v>
      </c>
      <c r="T3676" s="194">
        <v>361.06124</v>
      </c>
      <c r="U3676" t="s">
        <v>193</v>
      </c>
      <c r="V3676">
        <v>45687.333518518521</v>
      </c>
    </row>
    <row r="3677" spans="1:22" x14ac:dyDescent="0.3">
      <c r="A3677" t="s">
        <v>102</v>
      </c>
      <c r="B3677" t="s">
        <v>103</v>
      </c>
      <c r="C3677" t="s">
        <v>88</v>
      </c>
      <c r="D3677" s="29">
        <v>45843</v>
      </c>
      <c r="E3677" s="161">
        <v>0</v>
      </c>
      <c r="F3677" s="161">
        <v>0</v>
      </c>
      <c r="G3677" s="161">
        <v>0</v>
      </c>
      <c r="H3677" s="161">
        <v>0</v>
      </c>
      <c r="L3677">
        <v>349.48772300000002</v>
      </c>
      <c r="R3677">
        <v>361.06124</v>
      </c>
      <c r="S3677">
        <v>361.06124</v>
      </c>
      <c r="T3677" s="194">
        <v>361.06124</v>
      </c>
      <c r="U3677" t="s">
        <v>193</v>
      </c>
      <c r="V3677">
        <v>45687.333518518521</v>
      </c>
    </row>
    <row r="3678" spans="1:22" x14ac:dyDescent="0.3">
      <c r="A3678" t="s">
        <v>102</v>
      </c>
      <c r="B3678" t="s">
        <v>103</v>
      </c>
      <c r="C3678" t="s">
        <v>88</v>
      </c>
      <c r="D3678" s="29">
        <v>45844</v>
      </c>
      <c r="E3678" s="161">
        <v>0</v>
      </c>
      <c r="F3678" s="161">
        <v>0</v>
      </c>
      <c r="G3678" s="161">
        <v>0</v>
      </c>
      <c r="H3678" s="161">
        <v>0</v>
      </c>
      <c r="L3678">
        <v>349.48772300000002</v>
      </c>
      <c r="R3678">
        <v>361.06124</v>
      </c>
      <c r="S3678">
        <v>361.06124</v>
      </c>
      <c r="T3678" s="194">
        <v>361.06124</v>
      </c>
      <c r="U3678" t="s">
        <v>193</v>
      </c>
      <c r="V3678">
        <v>45687.33353009259</v>
      </c>
    </row>
    <row r="3679" spans="1:22" x14ac:dyDescent="0.3">
      <c r="A3679" t="s">
        <v>102</v>
      </c>
      <c r="B3679" t="s">
        <v>103</v>
      </c>
      <c r="C3679" t="s">
        <v>88</v>
      </c>
      <c r="D3679" s="29">
        <v>45845</v>
      </c>
      <c r="E3679" s="161">
        <v>0</v>
      </c>
      <c r="F3679" s="161">
        <v>0</v>
      </c>
      <c r="G3679" s="161">
        <v>0</v>
      </c>
      <c r="H3679" s="161">
        <v>0</v>
      </c>
      <c r="L3679">
        <v>349.48772300000002</v>
      </c>
      <c r="R3679">
        <v>361.06124</v>
      </c>
      <c r="S3679">
        <v>361.06124</v>
      </c>
      <c r="T3679" s="194">
        <v>361.06124</v>
      </c>
      <c r="U3679" t="s">
        <v>193</v>
      </c>
      <c r="V3679">
        <v>45687.333518518521</v>
      </c>
    </row>
    <row r="3680" spans="1:22" x14ac:dyDescent="0.3">
      <c r="A3680" t="s">
        <v>102</v>
      </c>
      <c r="B3680" t="s">
        <v>103</v>
      </c>
      <c r="C3680" t="s">
        <v>88</v>
      </c>
      <c r="D3680" s="29">
        <v>45846</v>
      </c>
      <c r="E3680" s="161">
        <v>0</v>
      </c>
      <c r="F3680" s="161">
        <v>0</v>
      </c>
      <c r="G3680" s="161">
        <v>0</v>
      </c>
      <c r="H3680" s="161">
        <v>0</v>
      </c>
      <c r="L3680">
        <v>349.48772300000002</v>
      </c>
      <c r="R3680">
        <v>361.06124</v>
      </c>
      <c r="S3680">
        <v>361.06124</v>
      </c>
      <c r="T3680" s="194">
        <v>361.06124</v>
      </c>
      <c r="U3680" t="s">
        <v>193</v>
      </c>
      <c r="V3680">
        <v>45687.333518518521</v>
      </c>
    </row>
    <row r="3681" spans="1:22" x14ac:dyDescent="0.3">
      <c r="A3681" t="s">
        <v>102</v>
      </c>
      <c r="B3681" t="s">
        <v>103</v>
      </c>
      <c r="C3681" t="s">
        <v>88</v>
      </c>
      <c r="D3681" s="29">
        <v>45847</v>
      </c>
      <c r="E3681" s="161">
        <v>0</v>
      </c>
      <c r="F3681" s="161">
        <v>0</v>
      </c>
      <c r="G3681" s="161">
        <v>0</v>
      </c>
      <c r="H3681" s="161">
        <v>0</v>
      </c>
      <c r="L3681">
        <v>349.48772300000002</v>
      </c>
      <c r="R3681">
        <v>361.06124</v>
      </c>
      <c r="S3681">
        <v>361.06124</v>
      </c>
      <c r="T3681" s="194">
        <v>361.06124</v>
      </c>
      <c r="U3681" t="s">
        <v>193</v>
      </c>
      <c r="V3681">
        <v>45687.333518518521</v>
      </c>
    </row>
    <row r="3682" spans="1:22" x14ac:dyDescent="0.3">
      <c r="A3682" t="s">
        <v>102</v>
      </c>
      <c r="B3682" t="s">
        <v>103</v>
      </c>
      <c r="C3682" t="s">
        <v>88</v>
      </c>
      <c r="D3682" s="29">
        <v>45848</v>
      </c>
      <c r="E3682" s="161">
        <v>0</v>
      </c>
      <c r="F3682" s="161">
        <v>0</v>
      </c>
      <c r="G3682" s="161">
        <v>0</v>
      </c>
      <c r="H3682" s="161">
        <v>0</v>
      </c>
      <c r="L3682">
        <v>349.48772300000002</v>
      </c>
      <c r="R3682">
        <v>361.06124</v>
      </c>
      <c r="S3682">
        <v>361.06124</v>
      </c>
      <c r="T3682" s="194">
        <v>361.06124</v>
      </c>
      <c r="U3682" t="s">
        <v>193</v>
      </c>
      <c r="V3682">
        <v>45687.33353009259</v>
      </c>
    </row>
    <row r="3683" spans="1:22" x14ac:dyDescent="0.3">
      <c r="A3683" t="s">
        <v>102</v>
      </c>
      <c r="B3683" t="s">
        <v>103</v>
      </c>
      <c r="C3683" t="s">
        <v>88</v>
      </c>
      <c r="D3683" s="29">
        <v>45849</v>
      </c>
      <c r="E3683" s="161">
        <v>0</v>
      </c>
      <c r="F3683" s="161">
        <v>0</v>
      </c>
      <c r="G3683" s="161">
        <v>0</v>
      </c>
      <c r="H3683" s="161">
        <v>0</v>
      </c>
      <c r="L3683">
        <v>349.48772300000002</v>
      </c>
      <c r="R3683">
        <v>361.06124</v>
      </c>
      <c r="S3683">
        <v>361.06124</v>
      </c>
      <c r="T3683" s="194">
        <v>361.06124</v>
      </c>
      <c r="U3683" t="s">
        <v>193</v>
      </c>
      <c r="V3683">
        <v>45687.333518518521</v>
      </c>
    </row>
    <row r="3684" spans="1:22" x14ac:dyDescent="0.3">
      <c r="A3684" t="s">
        <v>102</v>
      </c>
      <c r="B3684" t="s">
        <v>103</v>
      </c>
      <c r="C3684" t="s">
        <v>88</v>
      </c>
      <c r="D3684" s="29">
        <v>45850</v>
      </c>
      <c r="E3684" s="161">
        <v>0</v>
      </c>
      <c r="F3684" s="161">
        <v>0</v>
      </c>
      <c r="G3684" s="161">
        <v>0</v>
      </c>
      <c r="H3684" s="161">
        <v>0</v>
      </c>
      <c r="L3684">
        <v>349.48772300000002</v>
      </c>
      <c r="R3684">
        <v>361.06124</v>
      </c>
      <c r="S3684">
        <v>361.06124</v>
      </c>
      <c r="T3684" s="194">
        <v>361.06124</v>
      </c>
      <c r="U3684" t="s">
        <v>193</v>
      </c>
      <c r="V3684">
        <v>45687.333518518521</v>
      </c>
    </row>
    <row r="3685" spans="1:22" x14ac:dyDescent="0.3">
      <c r="A3685" t="s">
        <v>102</v>
      </c>
      <c r="B3685" t="s">
        <v>103</v>
      </c>
      <c r="C3685" t="s">
        <v>88</v>
      </c>
      <c r="D3685" s="29">
        <v>45851</v>
      </c>
      <c r="E3685" s="161">
        <v>0</v>
      </c>
      <c r="F3685" s="161">
        <v>0</v>
      </c>
      <c r="G3685" s="161">
        <v>0</v>
      </c>
      <c r="H3685" s="161">
        <v>0</v>
      </c>
      <c r="L3685">
        <v>349.48772300000002</v>
      </c>
      <c r="R3685">
        <v>361.06124</v>
      </c>
      <c r="S3685">
        <v>361.06124</v>
      </c>
      <c r="T3685" s="194">
        <v>361.06124</v>
      </c>
      <c r="U3685" t="s">
        <v>193</v>
      </c>
      <c r="V3685">
        <v>45687.33353009259</v>
      </c>
    </row>
    <row r="3686" spans="1:22" x14ac:dyDescent="0.3">
      <c r="A3686" t="s">
        <v>102</v>
      </c>
      <c r="B3686" t="s">
        <v>103</v>
      </c>
      <c r="C3686" t="s">
        <v>88</v>
      </c>
      <c r="D3686" s="29">
        <v>45852</v>
      </c>
      <c r="E3686" s="161">
        <v>0</v>
      </c>
      <c r="F3686" s="161">
        <v>0</v>
      </c>
      <c r="G3686" s="161">
        <v>0</v>
      </c>
      <c r="H3686" s="161">
        <v>0</v>
      </c>
      <c r="L3686">
        <v>349.48772300000002</v>
      </c>
      <c r="R3686">
        <v>361.06124</v>
      </c>
      <c r="S3686">
        <v>361.06124</v>
      </c>
      <c r="T3686" s="194">
        <v>361.06124</v>
      </c>
      <c r="U3686" t="s">
        <v>193</v>
      </c>
      <c r="V3686">
        <v>45687.333518518521</v>
      </c>
    </row>
    <row r="3687" spans="1:22" x14ac:dyDescent="0.3">
      <c r="A3687" t="s">
        <v>102</v>
      </c>
      <c r="B3687" t="s">
        <v>103</v>
      </c>
      <c r="C3687" t="s">
        <v>88</v>
      </c>
      <c r="D3687" s="29">
        <v>45853</v>
      </c>
      <c r="E3687" s="161">
        <v>0</v>
      </c>
      <c r="F3687" s="161">
        <v>0</v>
      </c>
      <c r="G3687" s="161">
        <v>0</v>
      </c>
      <c r="H3687" s="161">
        <v>0</v>
      </c>
      <c r="L3687">
        <v>349.48772300000002</v>
      </c>
      <c r="R3687">
        <v>361.06124</v>
      </c>
      <c r="S3687">
        <v>361.06124</v>
      </c>
      <c r="T3687" s="194">
        <v>361.06124</v>
      </c>
      <c r="U3687" t="s">
        <v>193</v>
      </c>
      <c r="V3687">
        <v>45687.333506944444</v>
      </c>
    </row>
    <row r="3688" spans="1:22" x14ac:dyDescent="0.3">
      <c r="A3688" t="s">
        <v>102</v>
      </c>
      <c r="B3688" t="s">
        <v>103</v>
      </c>
      <c r="C3688" t="s">
        <v>88</v>
      </c>
      <c r="D3688" s="29">
        <v>45854</v>
      </c>
      <c r="E3688" s="161">
        <v>0</v>
      </c>
      <c r="F3688" s="161">
        <v>0</v>
      </c>
      <c r="G3688" s="161">
        <v>0</v>
      </c>
      <c r="H3688" s="161">
        <v>0</v>
      </c>
      <c r="L3688">
        <v>349.48772300000002</v>
      </c>
      <c r="R3688">
        <v>361.06124</v>
      </c>
      <c r="S3688">
        <v>361.06124</v>
      </c>
      <c r="T3688" s="194">
        <v>361.06124</v>
      </c>
      <c r="U3688" t="s">
        <v>193</v>
      </c>
      <c r="V3688">
        <v>45687.33353009259</v>
      </c>
    </row>
    <row r="3689" spans="1:22" x14ac:dyDescent="0.3">
      <c r="A3689" t="s">
        <v>102</v>
      </c>
      <c r="B3689" t="s">
        <v>103</v>
      </c>
      <c r="C3689" t="s">
        <v>88</v>
      </c>
      <c r="D3689" s="29">
        <v>45855</v>
      </c>
      <c r="E3689" s="161">
        <v>0</v>
      </c>
      <c r="F3689" s="161">
        <v>0</v>
      </c>
      <c r="G3689" s="161">
        <v>0</v>
      </c>
      <c r="H3689" s="161">
        <v>0</v>
      </c>
      <c r="L3689">
        <v>349.48772300000002</v>
      </c>
      <c r="R3689">
        <v>361.06124</v>
      </c>
      <c r="S3689">
        <v>361.06124</v>
      </c>
      <c r="T3689" s="194">
        <v>361.06124</v>
      </c>
      <c r="U3689" t="s">
        <v>193</v>
      </c>
      <c r="V3689">
        <v>45687.333506944444</v>
      </c>
    </row>
    <row r="3690" spans="1:22" x14ac:dyDescent="0.3">
      <c r="A3690" t="s">
        <v>102</v>
      </c>
      <c r="B3690" t="s">
        <v>103</v>
      </c>
      <c r="C3690" t="s">
        <v>88</v>
      </c>
      <c r="D3690" s="29">
        <v>45856</v>
      </c>
      <c r="E3690" s="161">
        <v>0</v>
      </c>
      <c r="F3690" s="161">
        <v>0</v>
      </c>
      <c r="G3690" s="161">
        <v>0</v>
      </c>
      <c r="H3690" s="161">
        <v>0</v>
      </c>
      <c r="L3690">
        <v>349.48772300000002</v>
      </c>
      <c r="R3690">
        <v>361.06124</v>
      </c>
      <c r="S3690">
        <v>361.06124</v>
      </c>
      <c r="T3690" s="194">
        <v>361.06124</v>
      </c>
      <c r="U3690" t="s">
        <v>193</v>
      </c>
      <c r="V3690">
        <v>45687.333506944444</v>
      </c>
    </row>
    <row r="3691" spans="1:22" x14ac:dyDescent="0.3">
      <c r="A3691" t="s">
        <v>102</v>
      </c>
      <c r="B3691" t="s">
        <v>103</v>
      </c>
      <c r="C3691" t="s">
        <v>88</v>
      </c>
      <c r="D3691" s="29">
        <v>45857</v>
      </c>
      <c r="E3691" s="161">
        <v>0</v>
      </c>
      <c r="F3691" s="161">
        <v>0</v>
      </c>
      <c r="G3691" s="161">
        <v>0</v>
      </c>
      <c r="H3691" s="161">
        <v>0</v>
      </c>
      <c r="L3691">
        <v>349.48772300000002</v>
      </c>
      <c r="R3691">
        <v>361.06124</v>
      </c>
      <c r="S3691">
        <v>361.06124</v>
      </c>
      <c r="T3691" s="194">
        <v>361.06124</v>
      </c>
      <c r="U3691" t="s">
        <v>193</v>
      </c>
      <c r="V3691">
        <v>45687.333506944444</v>
      </c>
    </row>
    <row r="3692" spans="1:22" x14ac:dyDescent="0.3">
      <c r="A3692" t="s">
        <v>102</v>
      </c>
      <c r="B3692" t="s">
        <v>103</v>
      </c>
      <c r="C3692" t="s">
        <v>88</v>
      </c>
      <c r="D3692" s="29">
        <v>45858</v>
      </c>
      <c r="E3692" s="161">
        <v>0</v>
      </c>
      <c r="F3692" s="161">
        <v>0</v>
      </c>
      <c r="G3692" s="161">
        <v>0</v>
      </c>
      <c r="H3692" s="161">
        <v>0</v>
      </c>
      <c r="L3692">
        <v>349.48772300000002</v>
      </c>
      <c r="R3692">
        <v>361.06124</v>
      </c>
      <c r="S3692">
        <v>361.06124</v>
      </c>
      <c r="T3692" s="194">
        <v>361.06124</v>
      </c>
      <c r="U3692" t="s">
        <v>193</v>
      </c>
      <c r="V3692">
        <v>45687.333506944444</v>
      </c>
    </row>
    <row r="3693" spans="1:22" x14ac:dyDescent="0.3">
      <c r="A3693" t="s">
        <v>102</v>
      </c>
      <c r="B3693" t="s">
        <v>103</v>
      </c>
      <c r="C3693" t="s">
        <v>88</v>
      </c>
      <c r="D3693" s="29">
        <v>45859</v>
      </c>
      <c r="E3693" s="161">
        <v>0</v>
      </c>
      <c r="F3693" s="161">
        <v>0</v>
      </c>
      <c r="G3693" s="161">
        <v>0</v>
      </c>
      <c r="H3693" s="161">
        <v>0</v>
      </c>
      <c r="L3693">
        <v>349.48772300000002</v>
      </c>
      <c r="R3693">
        <v>361.06124</v>
      </c>
      <c r="S3693">
        <v>361.06124</v>
      </c>
      <c r="T3693" s="194">
        <v>361.06124</v>
      </c>
      <c r="U3693" t="s">
        <v>193</v>
      </c>
      <c r="V3693">
        <v>45687.333506944444</v>
      </c>
    </row>
    <row r="3694" spans="1:22" x14ac:dyDescent="0.3">
      <c r="A3694" t="s">
        <v>102</v>
      </c>
      <c r="B3694" t="s">
        <v>103</v>
      </c>
      <c r="C3694" t="s">
        <v>88</v>
      </c>
      <c r="D3694" s="29">
        <v>45860</v>
      </c>
      <c r="E3694" s="161">
        <v>0</v>
      </c>
      <c r="F3694" s="161">
        <v>0</v>
      </c>
      <c r="G3694" s="161">
        <v>0</v>
      </c>
      <c r="H3694" s="161">
        <v>0</v>
      </c>
      <c r="L3694">
        <v>349.48772300000002</v>
      </c>
      <c r="R3694">
        <v>361.06124</v>
      </c>
      <c r="S3694">
        <v>361.06124</v>
      </c>
      <c r="T3694" s="194">
        <v>361.06124</v>
      </c>
      <c r="U3694" t="s">
        <v>193</v>
      </c>
      <c r="V3694">
        <v>45687.333518518521</v>
      </c>
    </row>
    <row r="3695" spans="1:22" x14ac:dyDescent="0.3">
      <c r="A3695" t="s">
        <v>102</v>
      </c>
      <c r="B3695" t="s">
        <v>103</v>
      </c>
      <c r="C3695" t="s">
        <v>88</v>
      </c>
      <c r="D3695" s="29">
        <v>45861</v>
      </c>
      <c r="E3695" s="161">
        <v>0</v>
      </c>
      <c r="F3695" s="161">
        <v>0</v>
      </c>
      <c r="G3695" s="161">
        <v>0</v>
      </c>
      <c r="H3695" s="161">
        <v>0</v>
      </c>
      <c r="L3695">
        <v>349.48772300000002</v>
      </c>
      <c r="R3695">
        <v>361.06124</v>
      </c>
      <c r="S3695">
        <v>361.06124</v>
      </c>
      <c r="T3695" s="194">
        <v>361.06124</v>
      </c>
      <c r="U3695" t="s">
        <v>193</v>
      </c>
      <c r="V3695">
        <v>45687.333518518521</v>
      </c>
    </row>
    <row r="3696" spans="1:22" x14ac:dyDescent="0.3">
      <c r="A3696" t="s">
        <v>102</v>
      </c>
      <c r="B3696" t="s">
        <v>103</v>
      </c>
      <c r="C3696" t="s">
        <v>88</v>
      </c>
      <c r="D3696" s="29">
        <v>45862</v>
      </c>
      <c r="E3696" s="161">
        <v>0</v>
      </c>
      <c r="F3696" s="161">
        <v>0</v>
      </c>
      <c r="G3696" s="161">
        <v>0</v>
      </c>
      <c r="H3696" s="161">
        <v>0</v>
      </c>
      <c r="L3696">
        <v>349.48772300000002</v>
      </c>
      <c r="R3696">
        <v>361.06124</v>
      </c>
      <c r="S3696">
        <v>361.06124</v>
      </c>
      <c r="T3696" s="194">
        <v>361.06124</v>
      </c>
      <c r="U3696" t="s">
        <v>193</v>
      </c>
      <c r="V3696">
        <v>45687.333506944444</v>
      </c>
    </row>
    <row r="3697" spans="1:22" x14ac:dyDescent="0.3">
      <c r="A3697" t="s">
        <v>102</v>
      </c>
      <c r="B3697" t="s">
        <v>103</v>
      </c>
      <c r="C3697" t="s">
        <v>88</v>
      </c>
      <c r="D3697" s="29">
        <v>45863</v>
      </c>
      <c r="E3697" s="161">
        <v>0</v>
      </c>
      <c r="F3697" s="161">
        <v>0</v>
      </c>
      <c r="G3697" s="161">
        <v>0</v>
      </c>
      <c r="H3697" s="161">
        <v>0</v>
      </c>
      <c r="L3697">
        <v>349.48772300000002</v>
      </c>
      <c r="R3697">
        <v>361.06124</v>
      </c>
      <c r="S3697">
        <v>361.06124</v>
      </c>
      <c r="T3697" s="194">
        <v>361.06124</v>
      </c>
      <c r="U3697" t="s">
        <v>193</v>
      </c>
      <c r="V3697">
        <v>45687.333506944444</v>
      </c>
    </row>
    <row r="3698" spans="1:22" x14ac:dyDescent="0.3">
      <c r="A3698" t="s">
        <v>102</v>
      </c>
      <c r="B3698" t="s">
        <v>103</v>
      </c>
      <c r="C3698" t="s">
        <v>88</v>
      </c>
      <c r="D3698" s="29">
        <v>45864</v>
      </c>
      <c r="E3698" s="161">
        <v>0</v>
      </c>
      <c r="F3698" s="161">
        <v>0</v>
      </c>
      <c r="G3698" s="161">
        <v>0</v>
      </c>
      <c r="H3698" s="161">
        <v>0</v>
      </c>
      <c r="L3698">
        <v>349.48772300000002</v>
      </c>
      <c r="R3698">
        <v>361.06124</v>
      </c>
      <c r="S3698">
        <v>361.06124</v>
      </c>
      <c r="T3698" s="194">
        <v>361.06124</v>
      </c>
      <c r="U3698" t="s">
        <v>193</v>
      </c>
      <c r="V3698">
        <v>45687.333506944444</v>
      </c>
    </row>
    <row r="3699" spans="1:22" x14ac:dyDescent="0.3">
      <c r="A3699" t="s">
        <v>102</v>
      </c>
      <c r="B3699" t="s">
        <v>103</v>
      </c>
      <c r="C3699" t="s">
        <v>88</v>
      </c>
      <c r="D3699" s="29">
        <v>45865</v>
      </c>
      <c r="E3699" s="161">
        <v>0</v>
      </c>
      <c r="F3699" s="161">
        <v>0</v>
      </c>
      <c r="G3699" s="161">
        <v>0</v>
      </c>
      <c r="H3699" s="161">
        <v>0</v>
      </c>
      <c r="L3699">
        <v>349.48772300000002</v>
      </c>
      <c r="R3699">
        <v>361.06124</v>
      </c>
      <c r="S3699">
        <v>361.06124</v>
      </c>
      <c r="T3699" s="194">
        <v>361.06124</v>
      </c>
      <c r="U3699" t="s">
        <v>193</v>
      </c>
      <c r="V3699">
        <v>45687.333506944444</v>
      </c>
    </row>
    <row r="3700" spans="1:22" x14ac:dyDescent="0.3">
      <c r="A3700" t="s">
        <v>102</v>
      </c>
      <c r="B3700" t="s">
        <v>103</v>
      </c>
      <c r="C3700" t="s">
        <v>88</v>
      </c>
      <c r="D3700" s="29">
        <v>45866</v>
      </c>
      <c r="E3700" s="161">
        <v>0</v>
      </c>
      <c r="F3700" s="161">
        <v>0</v>
      </c>
      <c r="G3700" s="161">
        <v>0</v>
      </c>
      <c r="H3700" s="161">
        <v>0</v>
      </c>
      <c r="L3700">
        <v>349.48772300000002</v>
      </c>
      <c r="R3700">
        <v>361.06124</v>
      </c>
      <c r="S3700">
        <v>361.06124</v>
      </c>
      <c r="T3700" s="194">
        <v>361.06124</v>
      </c>
      <c r="U3700" t="s">
        <v>193</v>
      </c>
      <c r="V3700">
        <v>45687.333506944444</v>
      </c>
    </row>
    <row r="3701" spans="1:22" x14ac:dyDescent="0.3">
      <c r="A3701" t="s">
        <v>102</v>
      </c>
      <c r="B3701" t="s">
        <v>103</v>
      </c>
      <c r="C3701" t="s">
        <v>88</v>
      </c>
      <c r="D3701" s="29">
        <v>45867</v>
      </c>
      <c r="E3701" s="161">
        <v>0</v>
      </c>
      <c r="F3701" s="161">
        <v>0</v>
      </c>
      <c r="G3701" s="161">
        <v>0</v>
      </c>
      <c r="H3701" s="161">
        <v>0</v>
      </c>
      <c r="L3701">
        <v>349.48772300000002</v>
      </c>
      <c r="R3701">
        <v>361.06124</v>
      </c>
      <c r="S3701">
        <v>361.06124</v>
      </c>
      <c r="T3701" s="194">
        <v>361.06124</v>
      </c>
      <c r="U3701" t="s">
        <v>193</v>
      </c>
      <c r="V3701">
        <v>45687.333518518521</v>
      </c>
    </row>
    <row r="3702" spans="1:22" x14ac:dyDescent="0.3">
      <c r="A3702" t="s">
        <v>102</v>
      </c>
      <c r="B3702" t="s">
        <v>103</v>
      </c>
      <c r="C3702" t="s">
        <v>88</v>
      </c>
      <c r="D3702" s="29">
        <v>45868</v>
      </c>
      <c r="E3702" s="161">
        <v>0</v>
      </c>
      <c r="F3702" s="161">
        <v>0</v>
      </c>
      <c r="G3702" s="161">
        <v>0</v>
      </c>
      <c r="H3702" s="161">
        <v>0</v>
      </c>
      <c r="L3702">
        <v>349.48772300000002</v>
      </c>
      <c r="R3702">
        <v>361.06124</v>
      </c>
      <c r="S3702">
        <v>361.06124</v>
      </c>
      <c r="T3702" s="194">
        <v>361.06124</v>
      </c>
      <c r="U3702" t="s">
        <v>193</v>
      </c>
      <c r="V3702">
        <v>45687.333506944444</v>
      </c>
    </row>
    <row r="3703" spans="1:22" x14ac:dyDescent="0.3">
      <c r="A3703" t="s">
        <v>102</v>
      </c>
      <c r="B3703" t="s">
        <v>103</v>
      </c>
      <c r="C3703" t="s">
        <v>88</v>
      </c>
      <c r="D3703" s="29">
        <v>45869</v>
      </c>
      <c r="E3703" s="161">
        <v>0</v>
      </c>
      <c r="F3703" s="161">
        <v>0</v>
      </c>
      <c r="G3703" s="161">
        <v>0</v>
      </c>
      <c r="H3703" s="161">
        <v>0</v>
      </c>
      <c r="L3703">
        <v>349.48772300000002</v>
      </c>
      <c r="R3703">
        <v>361.06124</v>
      </c>
      <c r="S3703">
        <v>361.06124</v>
      </c>
      <c r="T3703" s="194">
        <v>361.06124</v>
      </c>
      <c r="U3703" t="s">
        <v>193</v>
      </c>
      <c r="V3703">
        <v>45687.333518518521</v>
      </c>
    </row>
    <row r="3704" spans="1:22" x14ac:dyDescent="0.3">
      <c r="A3704" t="s">
        <v>102</v>
      </c>
      <c r="B3704" t="s">
        <v>103</v>
      </c>
      <c r="C3704" t="s">
        <v>88</v>
      </c>
      <c r="D3704" s="29">
        <v>45870</v>
      </c>
      <c r="E3704" s="161">
        <v>0</v>
      </c>
      <c r="F3704" s="161">
        <v>0</v>
      </c>
      <c r="G3704" s="161">
        <v>3.0635357038047095E-2</v>
      </c>
      <c r="H3704" s="161">
        <v>3.0635357038047095E-2</v>
      </c>
      <c r="J3704">
        <v>350</v>
      </c>
      <c r="K3704">
        <v>350</v>
      </c>
      <c r="L3704">
        <v>349.48772300000002</v>
      </c>
      <c r="R3704">
        <v>361.06124</v>
      </c>
      <c r="S3704">
        <v>350</v>
      </c>
      <c r="T3704" s="194">
        <v>350</v>
      </c>
      <c r="U3704" t="s">
        <v>193</v>
      </c>
      <c r="V3704">
        <v>45687.333506944444</v>
      </c>
    </row>
    <row r="3705" spans="1:22" x14ac:dyDescent="0.3">
      <c r="A3705" t="s">
        <v>102</v>
      </c>
      <c r="B3705" t="s">
        <v>103</v>
      </c>
      <c r="C3705" t="s">
        <v>88</v>
      </c>
      <c r="D3705" s="29">
        <v>45871</v>
      </c>
      <c r="E3705" s="161">
        <v>0</v>
      </c>
      <c r="F3705" s="161">
        <v>0</v>
      </c>
      <c r="G3705" s="161">
        <v>3.0635357038047095E-2</v>
      </c>
      <c r="H3705" s="161">
        <v>3.0635357038047095E-2</v>
      </c>
      <c r="J3705">
        <v>350</v>
      </c>
      <c r="K3705">
        <v>350</v>
      </c>
      <c r="L3705">
        <v>349.48772300000002</v>
      </c>
      <c r="R3705">
        <v>361.06124</v>
      </c>
      <c r="S3705">
        <v>350</v>
      </c>
      <c r="T3705" s="194">
        <v>350</v>
      </c>
      <c r="U3705" t="s">
        <v>193</v>
      </c>
      <c r="V3705">
        <v>45687.333506944444</v>
      </c>
    </row>
    <row r="3706" spans="1:22" x14ac:dyDescent="0.3">
      <c r="A3706" t="s">
        <v>102</v>
      </c>
      <c r="B3706" t="s">
        <v>103</v>
      </c>
      <c r="C3706" t="s">
        <v>88</v>
      </c>
      <c r="D3706" s="29">
        <v>45872</v>
      </c>
      <c r="E3706" s="161">
        <v>0</v>
      </c>
      <c r="F3706" s="161">
        <v>0</v>
      </c>
      <c r="G3706" s="161">
        <v>3.0635357038047095E-2</v>
      </c>
      <c r="H3706" s="161">
        <v>3.0635357038047095E-2</v>
      </c>
      <c r="J3706">
        <v>350</v>
      </c>
      <c r="K3706">
        <v>350</v>
      </c>
      <c r="L3706">
        <v>349.48772300000002</v>
      </c>
      <c r="R3706">
        <v>361.06124</v>
      </c>
      <c r="S3706">
        <v>350</v>
      </c>
      <c r="T3706" s="194">
        <v>350</v>
      </c>
      <c r="U3706" t="s">
        <v>193</v>
      </c>
      <c r="V3706">
        <v>45687.333518518521</v>
      </c>
    </row>
    <row r="3707" spans="1:22" x14ac:dyDescent="0.3">
      <c r="A3707" t="s">
        <v>102</v>
      </c>
      <c r="B3707" t="s">
        <v>103</v>
      </c>
      <c r="C3707" t="s">
        <v>88</v>
      </c>
      <c r="D3707" s="29">
        <v>45873</v>
      </c>
      <c r="E3707" s="161">
        <v>0</v>
      </c>
      <c r="F3707" s="161">
        <v>0</v>
      </c>
      <c r="G3707" s="161">
        <v>3.0635357038047095E-2</v>
      </c>
      <c r="H3707" s="161">
        <v>3.0635357038047095E-2</v>
      </c>
      <c r="J3707">
        <v>350</v>
      </c>
      <c r="K3707">
        <v>350</v>
      </c>
      <c r="L3707">
        <v>349.48772300000002</v>
      </c>
      <c r="R3707">
        <v>361.06124</v>
      </c>
      <c r="S3707">
        <v>350</v>
      </c>
      <c r="T3707" s="194">
        <v>350</v>
      </c>
      <c r="U3707" t="s">
        <v>193</v>
      </c>
      <c r="V3707">
        <v>45687.333506944444</v>
      </c>
    </row>
    <row r="3708" spans="1:22" x14ac:dyDescent="0.3">
      <c r="A3708" t="s">
        <v>102</v>
      </c>
      <c r="B3708" t="s">
        <v>103</v>
      </c>
      <c r="C3708" t="s">
        <v>88</v>
      </c>
      <c r="D3708" s="29">
        <v>45874</v>
      </c>
      <c r="E3708" s="161">
        <v>0</v>
      </c>
      <c r="F3708" s="161">
        <v>0</v>
      </c>
      <c r="G3708" s="161">
        <v>3.0635357038047095E-2</v>
      </c>
      <c r="H3708" s="161">
        <v>3.0635357038047095E-2</v>
      </c>
      <c r="J3708">
        <v>350</v>
      </c>
      <c r="K3708">
        <v>350</v>
      </c>
      <c r="L3708">
        <v>349.48772300000002</v>
      </c>
      <c r="R3708">
        <v>361.06124</v>
      </c>
      <c r="S3708">
        <v>350</v>
      </c>
      <c r="T3708" s="194">
        <v>350</v>
      </c>
      <c r="U3708" t="s">
        <v>193</v>
      </c>
      <c r="V3708">
        <v>45687.333506944444</v>
      </c>
    </row>
    <row r="3709" spans="1:22" x14ac:dyDescent="0.3">
      <c r="A3709" t="s">
        <v>102</v>
      </c>
      <c r="B3709" t="s">
        <v>103</v>
      </c>
      <c r="C3709" t="s">
        <v>88</v>
      </c>
      <c r="D3709" s="29">
        <v>45875</v>
      </c>
      <c r="E3709" s="161">
        <v>0</v>
      </c>
      <c r="F3709" s="161">
        <v>0</v>
      </c>
      <c r="G3709" s="161">
        <v>3.0635357038047095E-2</v>
      </c>
      <c r="H3709" s="161">
        <v>3.0635357038047095E-2</v>
      </c>
      <c r="J3709">
        <v>350</v>
      </c>
      <c r="K3709">
        <v>350</v>
      </c>
      <c r="L3709">
        <v>349.48772300000002</v>
      </c>
      <c r="R3709">
        <v>361.06124</v>
      </c>
      <c r="S3709">
        <v>350</v>
      </c>
      <c r="T3709" s="194">
        <v>350</v>
      </c>
      <c r="U3709" t="s">
        <v>193</v>
      </c>
      <c r="V3709">
        <v>45687.333518518521</v>
      </c>
    </row>
    <row r="3710" spans="1:22" x14ac:dyDescent="0.3">
      <c r="A3710" t="s">
        <v>102</v>
      </c>
      <c r="B3710" t="s">
        <v>103</v>
      </c>
      <c r="C3710" t="s">
        <v>88</v>
      </c>
      <c r="D3710" s="29">
        <v>45876</v>
      </c>
      <c r="E3710" s="161">
        <v>0</v>
      </c>
      <c r="F3710" s="161">
        <v>0</v>
      </c>
      <c r="G3710" s="161">
        <v>3.0635357038047095E-2</v>
      </c>
      <c r="H3710" s="161">
        <v>3.0635357038047095E-2</v>
      </c>
      <c r="J3710">
        <v>350</v>
      </c>
      <c r="K3710">
        <v>350</v>
      </c>
      <c r="L3710">
        <v>349.48772300000002</v>
      </c>
      <c r="R3710">
        <v>361.06124</v>
      </c>
      <c r="S3710">
        <v>350</v>
      </c>
      <c r="T3710" s="194">
        <v>350</v>
      </c>
      <c r="U3710" t="s">
        <v>193</v>
      </c>
      <c r="V3710">
        <v>45687.333506944444</v>
      </c>
    </row>
    <row r="3711" spans="1:22" x14ac:dyDescent="0.3">
      <c r="A3711" t="s">
        <v>102</v>
      </c>
      <c r="B3711" t="s">
        <v>103</v>
      </c>
      <c r="C3711" t="s">
        <v>88</v>
      </c>
      <c r="D3711" s="29">
        <v>45877</v>
      </c>
      <c r="E3711" s="161">
        <v>0</v>
      </c>
      <c r="F3711" s="161">
        <v>0</v>
      </c>
      <c r="G3711" s="161">
        <v>3.0635357038047095E-2</v>
      </c>
      <c r="H3711" s="161">
        <v>3.0635357038047095E-2</v>
      </c>
      <c r="J3711">
        <v>350</v>
      </c>
      <c r="K3711">
        <v>350</v>
      </c>
      <c r="L3711">
        <v>349.48772300000002</v>
      </c>
      <c r="R3711">
        <v>361.06124</v>
      </c>
      <c r="S3711">
        <v>350</v>
      </c>
      <c r="T3711" s="194">
        <v>350</v>
      </c>
      <c r="U3711" t="s">
        <v>193</v>
      </c>
      <c r="V3711">
        <v>45687.333506944444</v>
      </c>
    </row>
    <row r="3712" spans="1:22" x14ac:dyDescent="0.3">
      <c r="A3712" t="s">
        <v>102</v>
      </c>
      <c r="B3712" t="s">
        <v>103</v>
      </c>
      <c r="C3712" t="s">
        <v>88</v>
      </c>
      <c r="D3712" s="29">
        <v>45878</v>
      </c>
      <c r="E3712" s="161">
        <v>0</v>
      </c>
      <c r="F3712" s="161">
        <v>0</v>
      </c>
      <c r="G3712" s="161">
        <v>3.0635357038047095E-2</v>
      </c>
      <c r="H3712" s="161">
        <v>3.0635357038047095E-2</v>
      </c>
      <c r="J3712">
        <v>350</v>
      </c>
      <c r="K3712">
        <v>350</v>
      </c>
      <c r="L3712">
        <v>349.48772300000002</v>
      </c>
      <c r="R3712">
        <v>361.06124</v>
      </c>
      <c r="S3712">
        <v>350</v>
      </c>
      <c r="T3712" s="194">
        <v>350</v>
      </c>
      <c r="U3712" t="s">
        <v>193</v>
      </c>
      <c r="V3712">
        <v>45687.333506944444</v>
      </c>
    </row>
    <row r="3713" spans="1:22" x14ac:dyDescent="0.3">
      <c r="A3713" t="s">
        <v>102</v>
      </c>
      <c r="B3713" t="s">
        <v>103</v>
      </c>
      <c r="C3713" t="s">
        <v>88</v>
      </c>
      <c r="D3713" s="29">
        <v>45879</v>
      </c>
      <c r="E3713" s="161">
        <v>0</v>
      </c>
      <c r="F3713" s="161">
        <v>0</v>
      </c>
      <c r="G3713" s="161">
        <v>3.0635357038047095E-2</v>
      </c>
      <c r="H3713" s="161">
        <v>3.0635357038047095E-2</v>
      </c>
      <c r="J3713">
        <v>350</v>
      </c>
      <c r="K3713">
        <v>350</v>
      </c>
      <c r="L3713">
        <v>349.48772300000002</v>
      </c>
      <c r="R3713">
        <v>361.06124</v>
      </c>
      <c r="S3713">
        <v>350</v>
      </c>
      <c r="T3713" s="194">
        <v>350</v>
      </c>
      <c r="U3713" t="s">
        <v>193</v>
      </c>
      <c r="V3713">
        <v>45687.333506944444</v>
      </c>
    </row>
    <row r="3714" spans="1:22" x14ac:dyDescent="0.3">
      <c r="A3714" t="s">
        <v>102</v>
      </c>
      <c r="B3714" t="s">
        <v>103</v>
      </c>
      <c r="C3714" t="s">
        <v>88</v>
      </c>
      <c r="D3714" s="29">
        <v>45880</v>
      </c>
      <c r="E3714" s="161">
        <v>0</v>
      </c>
      <c r="F3714" s="161">
        <v>0</v>
      </c>
      <c r="G3714" s="161">
        <v>3.0635357038047095E-2</v>
      </c>
      <c r="H3714" s="161">
        <v>3.0635357038047095E-2</v>
      </c>
      <c r="J3714">
        <v>350</v>
      </c>
      <c r="K3714">
        <v>350</v>
      </c>
      <c r="L3714">
        <v>349.48772300000002</v>
      </c>
      <c r="R3714">
        <v>361.06124</v>
      </c>
      <c r="S3714">
        <v>350</v>
      </c>
      <c r="T3714" s="194">
        <v>350</v>
      </c>
      <c r="U3714" t="s">
        <v>193</v>
      </c>
      <c r="V3714">
        <v>45687.333506944444</v>
      </c>
    </row>
    <row r="3715" spans="1:22" x14ac:dyDescent="0.3">
      <c r="A3715" t="s">
        <v>102</v>
      </c>
      <c r="B3715" t="s">
        <v>103</v>
      </c>
      <c r="C3715" t="s">
        <v>88</v>
      </c>
      <c r="D3715" s="29">
        <v>45881</v>
      </c>
      <c r="E3715" s="161">
        <v>0</v>
      </c>
      <c r="F3715" s="161">
        <v>0</v>
      </c>
      <c r="G3715" s="161">
        <v>3.0635357038047095E-2</v>
      </c>
      <c r="H3715" s="161">
        <v>3.0635357038047095E-2</v>
      </c>
      <c r="J3715">
        <v>350</v>
      </c>
      <c r="K3715">
        <v>350</v>
      </c>
      <c r="L3715">
        <v>349.48772300000002</v>
      </c>
      <c r="R3715">
        <v>361.06124</v>
      </c>
      <c r="S3715">
        <v>350</v>
      </c>
      <c r="T3715" s="194">
        <v>350</v>
      </c>
      <c r="U3715" t="s">
        <v>193</v>
      </c>
      <c r="V3715">
        <v>45687.333506944444</v>
      </c>
    </row>
    <row r="3716" spans="1:22" x14ac:dyDescent="0.3">
      <c r="A3716" t="s">
        <v>102</v>
      </c>
      <c r="B3716" t="s">
        <v>103</v>
      </c>
      <c r="C3716" t="s">
        <v>88</v>
      </c>
      <c r="D3716" s="29">
        <v>45882</v>
      </c>
      <c r="E3716" s="161">
        <v>0</v>
      </c>
      <c r="F3716" s="161">
        <v>0</v>
      </c>
      <c r="G3716" s="161">
        <v>3.0635357038047095E-2</v>
      </c>
      <c r="H3716" s="161">
        <v>3.0635357038047095E-2</v>
      </c>
      <c r="J3716">
        <v>350</v>
      </c>
      <c r="K3716">
        <v>350</v>
      </c>
      <c r="L3716">
        <v>349.48772300000002</v>
      </c>
      <c r="R3716">
        <v>361.06124</v>
      </c>
      <c r="S3716">
        <v>350</v>
      </c>
      <c r="T3716" s="194">
        <v>350</v>
      </c>
      <c r="U3716" t="s">
        <v>193</v>
      </c>
      <c r="V3716">
        <v>45687.333506944444</v>
      </c>
    </row>
    <row r="3717" spans="1:22" x14ac:dyDescent="0.3">
      <c r="A3717" t="s">
        <v>102</v>
      </c>
      <c r="B3717" t="s">
        <v>103</v>
      </c>
      <c r="C3717" t="s">
        <v>88</v>
      </c>
      <c r="D3717" s="29">
        <v>45883</v>
      </c>
      <c r="E3717" s="161">
        <v>0</v>
      </c>
      <c r="F3717" s="161">
        <v>0</v>
      </c>
      <c r="G3717" s="161">
        <v>3.0635357038047095E-2</v>
      </c>
      <c r="H3717" s="161">
        <v>3.0635357038047095E-2</v>
      </c>
      <c r="J3717">
        <v>350</v>
      </c>
      <c r="K3717">
        <v>350</v>
      </c>
      <c r="L3717">
        <v>349.48772300000002</v>
      </c>
      <c r="R3717">
        <v>361.06124</v>
      </c>
      <c r="S3717">
        <v>350</v>
      </c>
      <c r="T3717" s="194">
        <v>350</v>
      </c>
      <c r="U3717" t="s">
        <v>193</v>
      </c>
      <c r="V3717">
        <v>45687.333506944444</v>
      </c>
    </row>
    <row r="3718" spans="1:22" x14ac:dyDescent="0.3">
      <c r="A3718" t="s">
        <v>102</v>
      </c>
      <c r="B3718" t="s">
        <v>103</v>
      </c>
      <c r="C3718" t="s">
        <v>88</v>
      </c>
      <c r="D3718" s="29">
        <v>45884</v>
      </c>
      <c r="E3718" s="161">
        <v>0</v>
      </c>
      <c r="F3718" s="161">
        <v>0</v>
      </c>
      <c r="G3718" s="161">
        <v>3.0635357038047095E-2</v>
      </c>
      <c r="H3718" s="161">
        <v>3.0635357038047095E-2</v>
      </c>
      <c r="J3718">
        <v>350</v>
      </c>
      <c r="K3718">
        <v>350</v>
      </c>
      <c r="L3718">
        <v>349.48772300000002</v>
      </c>
      <c r="R3718">
        <v>361.06124</v>
      </c>
      <c r="S3718">
        <v>350</v>
      </c>
      <c r="T3718" s="194">
        <v>350</v>
      </c>
      <c r="U3718" t="s">
        <v>193</v>
      </c>
      <c r="V3718">
        <v>45687.333506944444</v>
      </c>
    </row>
    <row r="3719" spans="1:22" x14ac:dyDescent="0.3">
      <c r="A3719" t="s">
        <v>102</v>
      </c>
      <c r="B3719" t="s">
        <v>103</v>
      </c>
      <c r="C3719" t="s">
        <v>88</v>
      </c>
      <c r="D3719" s="29">
        <v>45885</v>
      </c>
      <c r="E3719" s="161">
        <v>0</v>
      </c>
      <c r="F3719" s="161">
        <v>0</v>
      </c>
      <c r="G3719" s="161">
        <v>3.0635357038047095E-2</v>
      </c>
      <c r="H3719" s="161">
        <v>3.0635357038047095E-2</v>
      </c>
      <c r="J3719">
        <v>350</v>
      </c>
      <c r="K3719">
        <v>350</v>
      </c>
      <c r="L3719">
        <v>349.48772300000002</v>
      </c>
      <c r="R3719">
        <v>361.06124</v>
      </c>
      <c r="S3719">
        <v>350</v>
      </c>
      <c r="T3719" s="194">
        <v>350</v>
      </c>
      <c r="U3719" t="s">
        <v>193</v>
      </c>
      <c r="V3719">
        <v>45687.333506944444</v>
      </c>
    </row>
    <row r="3720" spans="1:22" x14ac:dyDescent="0.3">
      <c r="A3720" t="s">
        <v>102</v>
      </c>
      <c r="B3720" t="s">
        <v>103</v>
      </c>
      <c r="C3720" t="s">
        <v>88</v>
      </c>
      <c r="D3720" s="29">
        <v>45886</v>
      </c>
      <c r="E3720" s="161">
        <v>0</v>
      </c>
      <c r="F3720" s="161">
        <v>0</v>
      </c>
      <c r="G3720" s="161">
        <v>3.0635357038047095E-2</v>
      </c>
      <c r="H3720" s="161">
        <v>3.0635357038047095E-2</v>
      </c>
      <c r="J3720">
        <v>350</v>
      </c>
      <c r="K3720">
        <v>350</v>
      </c>
      <c r="L3720">
        <v>349.48772300000002</v>
      </c>
      <c r="R3720">
        <v>361.06124</v>
      </c>
      <c r="S3720">
        <v>350</v>
      </c>
      <c r="T3720" s="194">
        <v>350</v>
      </c>
      <c r="U3720" t="s">
        <v>193</v>
      </c>
      <c r="V3720">
        <v>45687.333506944444</v>
      </c>
    </row>
    <row r="3721" spans="1:22" x14ac:dyDescent="0.3">
      <c r="A3721" t="s">
        <v>102</v>
      </c>
      <c r="B3721" t="s">
        <v>103</v>
      </c>
      <c r="C3721" t="s">
        <v>88</v>
      </c>
      <c r="D3721" s="29">
        <v>45887</v>
      </c>
      <c r="E3721" s="161">
        <v>0</v>
      </c>
      <c r="F3721" s="161">
        <v>0</v>
      </c>
      <c r="G3721" s="161">
        <v>3.0635357038047095E-2</v>
      </c>
      <c r="H3721" s="161">
        <v>3.0635357038047095E-2</v>
      </c>
      <c r="J3721">
        <v>350</v>
      </c>
      <c r="K3721">
        <v>350</v>
      </c>
      <c r="L3721">
        <v>349.48772300000002</v>
      </c>
      <c r="R3721">
        <v>361.06124</v>
      </c>
      <c r="S3721">
        <v>350</v>
      </c>
      <c r="T3721" s="194">
        <v>350</v>
      </c>
      <c r="U3721" t="s">
        <v>193</v>
      </c>
      <c r="V3721">
        <v>45687.333506944444</v>
      </c>
    </row>
    <row r="3722" spans="1:22" x14ac:dyDescent="0.3">
      <c r="A3722" t="s">
        <v>102</v>
      </c>
      <c r="B3722" t="s">
        <v>103</v>
      </c>
      <c r="C3722" t="s">
        <v>88</v>
      </c>
      <c r="D3722" s="29">
        <v>45888</v>
      </c>
      <c r="E3722" s="161">
        <v>0</v>
      </c>
      <c r="F3722" s="161">
        <v>0</v>
      </c>
      <c r="G3722" s="161">
        <v>3.0635357038047095E-2</v>
      </c>
      <c r="H3722" s="161">
        <v>3.0635357038047095E-2</v>
      </c>
      <c r="J3722">
        <v>350</v>
      </c>
      <c r="K3722">
        <v>350</v>
      </c>
      <c r="L3722">
        <v>349.48772300000002</v>
      </c>
      <c r="R3722">
        <v>361.06124</v>
      </c>
      <c r="S3722">
        <v>350</v>
      </c>
      <c r="T3722" s="194">
        <v>350</v>
      </c>
      <c r="U3722" t="s">
        <v>193</v>
      </c>
      <c r="V3722">
        <v>45687.333506944444</v>
      </c>
    </row>
    <row r="3723" spans="1:22" x14ac:dyDescent="0.3">
      <c r="A3723" t="s">
        <v>102</v>
      </c>
      <c r="B3723" t="s">
        <v>103</v>
      </c>
      <c r="C3723" t="s">
        <v>88</v>
      </c>
      <c r="D3723" s="29">
        <v>45889</v>
      </c>
      <c r="E3723" s="161">
        <v>0</v>
      </c>
      <c r="F3723" s="161">
        <v>0</v>
      </c>
      <c r="G3723" s="161">
        <v>3.0635357038047095E-2</v>
      </c>
      <c r="H3723" s="161">
        <v>3.0635357038047095E-2</v>
      </c>
      <c r="J3723">
        <v>350</v>
      </c>
      <c r="K3723">
        <v>350</v>
      </c>
      <c r="L3723">
        <v>349.48772300000002</v>
      </c>
      <c r="R3723">
        <v>361.06124</v>
      </c>
      <c r="S3723">
        <v>350</v>
      </c>
      <c r="T3723" s="194">
        <v>350</v>
      </c>
      <c r="U3723" t="s">
        <v>193</v>
      </c>
      <c r="V3723">
        <v>45687.333506944444</v>
      </c>
    </row>
    <row r="3724" spans="1:22" x14ac:dyDescent="0.3">
      <c r="A3724" t="s">
        <v>102</v>
      </c>
      <c r="B3724" t="s">
        <v>103</v>
      </c>
      <c r="C3724" t="s">
        <v>88</v>
      </c>
      <c r="D3724" s="29">
        <v>45890</v>
      </c>
      <c r="E3724" s="161">
        <v>0</v>
      </c>
      <c r="F3724" s="161">
        <v>0</v>
      </c>
      <c r="G3724" s="161">
        <v>3.0635357038047095E-2</v>
      </c>
      <c r="H3724" s="161">
        <v>3.0635357038047095E-2</v>
      </c>
      <c r="J3724">
        <v>350</v>
      </c>
      <c r="K3724">
        <v>350</v>
      </c>
      <c r="L3724">
        <v>349.48772300000002</v>
      </c>
      <c r="R3724">
        <v>361.06124</v>
      </c>
      <c r="S3724">
        <v>350</v>
      </c>
      <c r="T3724" s="194">
        <v>350</v>
      </c>
      <c r="U3724" t="s">
        <v>193</v>
      </c>
      <c r="V3724">
        <v>45687.333506944444</v>
      </c>
    </row>
    <row r="3725" spans="1:22" x14ac:dyDescent="0.3">
      <c r="A3725" t="s">
        <v>102</v>
      </c>
      <c r="B3725" t="s">
        <v>103</v>
      </c>
      <c r="C3725" t="s">
        <v>88</v>
      </c>
      <c r="D3725" s="29">
        <v>45891</v>
      </c>
      <c r="E3725" s="161">
        <v>0</v>
      </c>
      <c r="F3725" s="161">
        <v>0</v>
      </c>
      <c r="G3725" s="161">
        <v>3.0635357038047095E-2</v>
      </c>
      <c r="H3725" s="161">
        <v>3.0635357038047095E-2</v>
      </c>
      <c r="J3725">
        <v>350</v>
      </c>
      <c r="K3725">
        <v>350</v>
      </c>
      <c r="L3725">
        <v>349.48772300000002</v>
      </c>
      <c r="R3725">
        <v>361.06124</v>
      </c>
      <c r="S3725">
        <v>350</v>
      </c>
      <c r="T3725" s="194">
        <v>350</v>
      </c>
      <c r="U3725" t="s">
        <v>193</v>
      </c>
      <c r="V3725">
        <v>45687.333506944444</v>
      </c>
    </row>
    <row r="3726" spans="1:22" x14ac:dyDescent="0.3">
      <c r="A3726" t="s">
        <v>102</v>
      </c>
      <c r="B3726" t="s">
        <v>103</v>
      </c>
      <c r="C3726" t="s">
        <v>88</v>
      </c>
      <c r="D3726" s="29">
        <v>45892</v>
      </c>
      <c r="E3726" s="161">
        <v>0</v>
      </c>
      <c r="F3726" s="161">
        <v>0</v>
      </c>
      <c r="G3726" s="161">
        <v>0</v>
      </c>
      <c r="H3726" s="161">
        <v>0</v>
      </c>
      <c r="L3726">
        <v>349.48772300000002</v>
      </c>
      <c r="R3726">
        <v>361.06124</v>
      </c>
      <c r="S3726">
        <v>361.06124</v>
      </c>
      <c r="T3726" s="194">
        <v>361.06124</v>
      </c>
      <c r="U3726" t="s">
        <v>193</v>
      </c>
      <c r="V3726">
        <v>45687.333506944444</v>
      </c>
    </row>
    <row r="3727" spans="1:22" x14ac:dyDescent="0.3">
      <c r="A3727" t="s">
        <v>102</v>
      </c>
      <c r="B3727" t="s">
        <v>103</v>
      </c>
      <c r="C3727" t="s">
        <v>88</v>
      </c>
      <c r="D3727" s="29">
        <v>45893</v>
      </c>
      <c r="E3727" s="161">
        <v>0</v>
      </c>
      <c r="F3727" s="161">
        <v>0</v>
      </c>
      <c r="G3727" s="161">
        <v>0</v>
      </c>
      <c r="H3727" s="161">
        <v>0</v>
      </c>
      <c r="L3727">
        <v>349.48772300000002</v>
      </c>
      <c r="R3727">
        <v>361.06124</v>
      </c>
      <c r="S3727">
        <v>361.06124</v>
      </c>
      <c r="T3727" s="194">
        <v>361.06124</v>
      </c>
      <c r="U3727" t="s">
        <v>193</v>
      </c>
      <c r="V3727">
        <v>45687.333506944444</v>
      </c>
    </row>
    <row r="3728" spans="1:22" x14ac:dyDescent="0.3">
      <c r="A3728" t="s">
        <v>102</v>
      </c>
      <c r="B3728" t="s">
        <v>103</v>
      </c>
      <c r="C3728" t="s">
        <v>88</v>
      </c>
      <c r="D3728" s="29">
        <v>45894</v>
      </c>
      <c r="E3728" s="161">
        <v>0</v>
      </c>
      <c r="F3728" s="161">
        <v>0</v>
      </c>
      <c r="G3728" s="161">
        <v>0</v>
      </c>
      <c r="H3728" s="161">
        <v>0</v>
      </c>
      <c r="L3728">
        <v>349.48772300000002</v>
      </c>
      <c r="R3728">
        <v>361.06124</v>
      </c>
      <c r="S3728">
        <v>361.06124</v>
      </c>
      <c r="T3728" s="194">
        <v>361.06124</v>
      </c>
      <c r="U3728" t="s">
        <v>193</v>
      </c>
      <c r="V3728">
        <v>45687.333518518521</v>
      </c>
    </row>
    <row r="3729" spans="1:22" x14ac:dyDescent="0.3">
      <c r="A3729" t="s">
        <v>102</v>
      </c>
      <c r="B3729" t="s">
        <v>103</v>
      </c>
      <c r="C3729" t="s">
        <v>88</v>
      </c>
      <c r="D3729" s="29">
        <v>45895</v>
      </c>
      <c r="E3729" s="161">
        <v>0</v>
      </c>
      <c r="F3729" s="161">
        <v>0</v>
      </c>
      <c r="G3729" s="161">
        <v>0</v>
      </c>
      <c r="H3729" s="161">
        <v>0</v>
      </c>
      <c r="L3729">
        <v>349.48772300000002</v>
      </c>
      <c r="R3729">
        <v>361.06124</v>
      </c>
      <c r="S3729">
        <v>361.06124</v>
      </c>
      <c r="T3729" s="194">
        <v>361.06124</v>
      </c>
      <c r="U3729" t="s">
        <v>193</v>
      </c>
      <c r="V3729">
        <v>45687.333506944444</v>
      </c>
    </row>
    <row r="3730" spans="1:22" x14ac:dyDescent="0.3">
      <c r="A3730" t="s">
        <v>102</v>
      </c>
      <c r="B3730" t="s">
        <v>103</v>
      </c>
      <c r="C3730" t="s">
        <v>88</v>
      </c>
      <c r="D3730" s="29">
        <v>45896</v>
      </c>
      <c r="E3730" s="161">
        <v>0</v>
      </c>
      <c r="F3730" s="161">
        <v>0</v>
      </c>
      <c r="G3730" s="161">
        <v>0</v>
      </c>
      <c r="H3730" s="161">
        <v>0</v>
      </c>
      <c r="L3730">
        <v>349.48772300000002</v>
      </c>
      <c r="R3730">
        <v>361.06124</v>
      </c>
      <c r="S3730">
        <v>361.06124</v>
      </c>
      <c r="T3730" s="194">
        <v>361.06124</v>
      </c>
      <c r="U3730" t="s">
        <v>193</v>
      </c>
      <c r="V3730">
        <v>45687.333518518521</v>
      </c>
    </row>
    <row r="3731" spans="1:22" x14ac:dyDescent="0.3">
      <c r="A3731" t="s">
        <v>102</v>
      </c>
      <c r="B3731" t="s">
        <v>103</v>
      </c>
      <c r="C3731" t="s">
        <v>88</v>
      </c>
      <c r="D3731" s="29">
        <v>45897</v>
      </c>
      <c r="E3731" s="161">
        <v>0</v>
      </c>
      <c r="F3731" s="161">
        <v>0</v>
      </c>
      <c r="G3731" s="161">
        <v>0</v>
      </c>
      <c r="H3731" s="161">
        <v>0</v>
      </c>
      <c r="L3731">
        <v>349.48772300000002</v>
      </c>
      <c r="R3731">
        <v>361.06124</v>
      </c>
      <c r="S3731">
        <v>361.06124</v>
      </c>
      <c r="T3731" s="194">
        <v>361.06124</v>
      </c>
      <c r="U3731" t="s">
        <v>193</v>
      </c>
      <c r="V3731">
        <v>45687.33353009259</v>
      </c>
    </row>
    <row r="3732" spans="1:22" x14ac:dyDescent="0.3">
      <c r="A3732" t="s">
        <v>102</v>
      </c>
      <c r="B3732" t="s">
        <v>103</v>
      </c>
      <c r="C3732" t="s">
        <v>88</v>
      </c>
      <c r="D3732" s="29">
        <v>45898</v>
      </c>
      <c r="E3732" s="161">
        <v>0</v>
      </c>
      <c r="F3732" s="161">
        <v>0</v>
      </c>
      <c r="G3732" s="161">
        <v>0</v>
      </c>
      <c r="H3732" s="161">
        <v>0</v>
      </c>
      <c r="L3732">
        <v>349.48772300000002</v>
      </c>
      <c r="R3732">
        <v>361.06124</v>
      </c>
      <c r="S3732">
        <v>361.06124</v>
      </c>
      <c r="T3732" s="194">
        <v>361.06124</v>
      </c>
      <c r="U3732" t="s">
        <v>193</v>
      </c>
      <c r="V3732">
        <v>45687.333506944444</v>
      </c>
    </row>
    <row r="3733" spans="1:22" x14ac:dyDescent="0.3">
      <c r="A3733" t="s">
        <v>102</v>
      </c>
      <c r="B3733" t="s">
        <v>103</v>
      </c>
      <c r="C3733" t="s">
        <v>88</v>
      </c>
      <c r="D3733" s="29">
        <v>45899</v>
      </c>
      <c r="E3733" s="161">
        <v>0</v>
      </c>
      <c r="F3733" s="161">
        <v>0</v>
      </c>
      <c r="G3733" s="161">
        <v>0</v>
      </c>
      <c r="H3733" s="161">
        <v>0</v>
      </c>
      <c r="L3733">
        <v>349.48772300000002</v>
      </c>
      <c r="R3733">
        <v>361.06124</v>
      </c>
      <c r="S3733">
        <v>361.06124</v>
      </c>
      <c r="T3733" s="194">
        <v>361.06124</v>
      </c>
      <c r="U3733" t="s">
        <v>193</v>
      </c>
      <c r="V3733">
        <v>45687.333518518521</v>
      </c>
    </row>
    <row r="3734" spans="1:22" x14ac:dyDescent="0.3">
      <c r="A3734" t="s">
        <v>102</v>
      </c>
      <c r="B3734" t="s">
        <v>103</v>
      </c>
      <c r="C3734" t="s">
        <v>88</v>
      </c>
      <c r="D3734" s="29">
        <v>45900</v>
      </c>
      <c r="E3734" s="161">
        <v>0</v>
      </c>
      <c r="F3734" s="161">
        <v>0</v>
      </c>
      <c r="G3734" s="161">
        <v>0</v>
      </c>
      <c r="H3734" s="161">
        <v>0</v>
      </c>
      <c r="L3734">
        <v>349.48772300000002</v>
      </c>
      <c r="R3734">
        <v>361.06124</v>
      </c>
      <c r="S3734">
        <v>361.06124</v>
      </c>
      <c r="T3734" s="194">
        <v>361.06124</v>
      </c>
      <c r="U3734" t="s">
        <v>193</v>
      </c>
      <c r="V3734">
        <v>45687.333518518521</v>
      </c>
    </row>
    <row r="3735" spans="1:22" x14ac:dyDescent="0.3">
      <c r="A3735" t="s">
        <v>102</v>
      </c>
      <c r="B3735" t="s">
        <v>103</v>
      </c>
      <c r="C3735" t="s">
        <v>88</v>
      </c>
      <c r="D3735" s="29">
        <v>45901</v>
      </c>
      <c r="E3735" s="161">
        <v>0</v>
      </c>
      <c r="F3735" s="161">
        <v>0</v>
      </c>
      <c r="G3735" s="161">
        <v>0</v>
      </c>
      <c r="H3735" s="161">
        <v>0</v>
      </c>
      <c r="L3735">
        <v>349.48772300000002</v>
      </c>
      <c r="R3735">
        <v>361.06124</v>
      </c>
      <c r="S3735">
        <v>361.06124</v>
      </c>
      <c r="T3735" s="194">
        <v>361.06124</v>
      </c>
      <c r="U3735" t="s">
        <v>193</v>
      </c>
      <c r="V3735">
        <v>45687.333518518521</v>
      </c>
    </row>
    <row r="3736" spans="1:22" x14ac:dyDescent="0.3">
      <c r="A3736" t="s">
        <v>102</v>
      </c>
      <c r="B3736" t="s">
        <v>103</v>
      </c>
      <c r="C3736" t="s">
        <v>88</v>
      </c>
      <c r="D3736" s="29">
        <v>45902</v>
      </c>
      <c r="E3736" s="161">
        <v>0</v>
      </c>
      <c r="F3736" s="161">
        <v>0</v>
      </c>
      <c r="G3736" s="161">
        <v>0</v>
      </c>
      <c r="H3736" s="161">
        <v>0</v>
      </c>
      <c r="L3736">
        <v>349.48772300000002</v>
      </c>
      <c r="R3736">
        <v>361.06124</v>
      </c>
      <c r="S3736">
        <v>361.06124</v>
      </c>
      <c r="T3736" s="194">
        <v>361.06124</v>
      </c>
      <c r="U3736" t="s">
        <v>193</v>
      </c>
      <c r="V3736">
        <v>45687.333506944444</v>
      </c>
    </row>
    <row r="3737" spans="1:22" x14ac:dyDescent="0.3">
      <c r="A3737" t="s">
        <v>102</v>
      </c>
      <c r="B3737" t="s">
        <v>103</v>
      </c>
      <c r="C3737" t="s">
        <v>88</v>
      </c>
      <c r="D3737" s="29">
        <v>45903</v>
      </c>
      <c r="E3737" s="161">
        <v>0</v>
      </c>
      <c r="F3737" s="161">
        <v>0</v>
      </c>
      <c r="G3737" s="161">
        <v>0</v>
      </c>
      <c r="H3737" s="161">
        <v>0</v>
      </c>
      <c r="L3737">
        <v>349.48772300000002</v>
      </c>
      <c r="R3737">
        <v>361.06124</v>
      </c>
      <c r="S3737">
        <v>361.06124</v>
      </c>
      <c r="T3737" s="194">
        <v>361.06124</v>
      </c>
      <c r="U3737" t="s">
        <v>193</v>
      </c>
      <c r="V3737">
        <v>45687.33353009259</v>
      </c>
    </row>
    <row r="3738" spans="1:22" x14ac:dyDescent="0.3">
      <c r="A3738" t="s">
        <v>102</v>
      </c>
      <c r="B3738" t="s">
        <v>103</v>
      </c>
      <c r="C3738" t="s">
        <v>88</v>
      </c>
      <c r="D3738" s="29">
        <v>45904</v>
      </c>
      <c r="E3738" s="161">
        <v>0</v>
      </c>
      <c r="F3738" s="161">
        <v>0</v>
      </c>
      <c r="G3738" s="161">
        <v>0</v>
      </c>
      <c r="H3738" s="161">
        <v>0</v>
      </c>
      <c r="L3738">
        <v>349.48772300000002</v>
      </c>
      <c r="R3738">
        <v>361.06124</v>
      </c>
      <c r="S3738">
        <v>361.06124</v>
      </c>
      <c r="T3738" s="194">
        <v>361.06124</v>
      </c>
      <c r="U3738" t="s">
        <v>193</v>
      </c>
      <c r="V3738">
        <v>45687.333506944444</v>
      </c>
    </row>
    <row r="3739" spans="1:22" x14ac:dyDescent="0.3">
      <c r="A3739" t="s">
        <v>102</v>
      </c>
      <c r="B3739" t="s">
        <v>103</v>
      </c>
      <c r="C3739" t="s">
        <v>88</v>
      </c>
      <c r="D3739" s="29">
        <v>45905</v>
      </c>
      <c r="E3739" s="161">
        <v>0</v>
      </c>
      <c r="F3739" s="161">
        <v>0</v>
      </c>
      <c r="G3739" s="161">
        <v>0</v>
      </c>
      <c r="H3739" s="161">
        <v>0</v>
      </c>
      <c r="L3739">
        <v>349.48772300000002</v>
      </c>
      <c r="R3739">
        <v>361.06124</v>
      </c>
      <c r="S3739">
        <v>361.06124</v>
      </c>
      <c r="T3739" s="194">
        <v>361.06124</v>
      </c>
      <c r="U3739" t="s">
        <v>193</v>
      </c>
      <c r="V3739">
        <v>45687.333506944444</v>
      </c>
    </row>
    <row r="3740" spans="1:22" x14ac:dyDescent="0.3">
      <c r="A3740" t="s">
        <v>102</v>
      </c>
      <c r="B3740" t="s">
        <v>103</v>
      </c>
      <c r="C3740" t="s">
        <v>88</v>
      </c>
      <c r="D3740" s="29">
        <v>45906</v>
      </c>
      <c r="E3740" s="161">
        <v>0</v>
      </c>
      <c r="F3740" s="161">
        <v>0</v>
      </c>
      <c r="G3740" s="161">
        <v>0</v>
      </c>
      <c r="H3740" s="161">
        <v>0</v>
      </c>
      <c r="L3740">
        <v>349.48772300000002</v>
      </c>
      <c r="R3740">
        <v>361.06124</v>
      </c>
      <c r="S3740">
        <v>361.06124</v>
      </c>
      <c r="T3740" s="194">
        <v>361.06124</v>
      </c>
      <c r="U3740" t="s">
        <v>193</v>
      </c>
      <c r="V3740">
        <v>45687.333506944444</v>
      </c>
    </row>
    <row r="3741" spans="1:22" x14ac:dyDescent="0.3">
      <c r="A3741" t="s">
        <v>102</v>
      </c>
      <c r="B3741" t="s">
        <v>103</v>
      </c>
      <c r="C3741" t="s">
        <v>88</v>
      </c>
      <c r="D3741" s="29">
        <v>45907</v>
      </c>
      <c r="E3741" s="161">
        <v>0</v>
      </c>
      <c r="F3741" s="161">
        <v>0</v>
      </c>
      <c r="G3741" s="161">
        <v>0</v>
      </c>
      <c r="H3741" s="161">
        <v>0</v>
      </c>
      <c r="L3741">
        <v>349.48772300000002</v>
      </c>
      <c r="R3741">
        <v>361.06124</v>
      </c>
      <c r="S3741">
        <v>361.06124</v>
      </c>
      <c r="T3741" s="194">
        <v>361.06124</v>
      </c>
      <c r="U3741" t="s">
        <v>193</v>
      </c>
      <c r="V3741">
        <v>45687.333506944444</v>
      </c>
    </row>
    <row r="3742" spans="1:22" x14ac:dyDescent="0.3">
      <c r="A3742" t="s">
        <v>102</v>
      </c>
      <c r="B3742" t="s">
        <v>103</v>
      </c>
      <c r="C3742" t="s">
        <v>88</v>
      </c>
      <c r="D3742" s="29">
        <v>45908</v>
      </c>
      <c r="E3742" s="161">
        <v>0</v>
      </c>
      <c r="F3742" s="161">
        <v>0</v>
      </c>
      <c r="G3742" s="161">
        <v>0</v>
      </c>
      <c r="H3742" s="161">
        <v>0</v>
      </c>
      <c r="L3742">
        <v>349.48772300000002</v>
      </c>
      <c r="R3742">
        <v>361.06124</v>
      </c>
      <c r="S3742">
        <v>361.06124</v>
      </c>
      <c r="T3742" s="194">
        <v>361.06124</v>
      </c>
      <c r="U3742" t="s">
        <v>193</v>
      </c>
      <c r="V3742">
        <v>45687.333518518521</v>
      </c>
    </row>
    <row r="3743" spans="1:22" x14ac:dyDescent="0.3">
      <c r="A3743" t="s">
        <v>102</v>
      </c>
      <c r="B3743" t="s">
        <v>103</v>
      </c>
      <c r="C3743" t="s">
        <v>88</v>
      </c>
      <c r="D3743" s="29">
        <v>45909</v>
      </c>
      <c r="E3743" s="161">
        <v>0</v>
      </c>
      <c r="F3743" s="161">
        <v>0</v>
      </c>
      <c r="G3743" s="161">
        <v>0</v>
      </c>
      <c r="H3743" s="161">
        <v>0</v>
      </c>
      <c r="L3743">
        <v>349.48772300000002</v>
      </c>
      <c r="R3743">
        <v>361.06124</v>
      </c>
      <c r="S3743">
        <v>361.06124</v>
      </c>
      <c r="T3743" s="194">
        <v>361.06124</v>
      </c>
      <c r="U3743" t="s">
        <v>193</v>
      </c>
      <c r="V3743">
        <v>45687.333506944444</v>
      </c>
    </row>
    <row r="3744" spans="1:22" x14ac:dyDescent="0.3">
      <c r="A3744" t="s">
        <v>102</v>
      </c>
      <c r="B3744" t="s">
        <v>103</v>
      </c>
      <c r="C3744" t="s">
        <v>88</v>
      </c>
      <c r="D3744" s="29">
        <v>45910</v>
      </c>
      <c r="E3744" s="161">
        <v>0</v>
      </c>
      <c r="F3744" s="161">
        <v>0</v>
      </c>
      <c r="G3744" s="161">
        <v>0</v>
      </c>
      <c r="H3744" s="161">
        <v>0</v>
      </c>
      <c r="L3744">
        <v>349.48772300000002</v>
      </c>
      <c r="R3744">
        <v>361.06124</v>
      </c>
      <c r="S3744">
        <v>361.06124</v>
      </c>
      <c r="T3744" s="194">
        <v>361.06124</v>
      </c>
      <c r="U3744" t="s">
        <v>193</v>
      </c>
      <c r="V3744">
        <v>45687.333506944444</v>
      </c>
    </row>
    <row r="3745" spans="1:22" x14ac:dyDescent="0.3">
      <c r="A3745" t="s">
        <v>102</v>
      </c>
      <c r="B3745" t="s">
        <v>103</v>
      </c>
      <c r="C3745" t="s">
        <v>88</v>
      </c>
      <c r="D3745" s="29">
        <v>45911</v>
      </c>
      <c r="E3745" s="161">
        <v>0</v>
      </c>
      <c r="F3745" s="161">
        <v>0</v>
      </c>
      <c r="G3745" s="161">
        <v>0</v>
      </c>
      <c r="H3745" s="161">
        <v>0</v>
      </c>
      <c r="L3745">
        <v>349.48772300000002</v>
      </c>
      <c r="R3745">
        <v>361.06124</v>
      </c>
      <c r="S3745">
        <v>361.06124</v>
      </c>
      <c r="T3745" s="194">
        <v>361.06124</v>
      </c>
      <c r="U3745" t="s">
        <v>193</v>
      </c>
      <c r="V3745">
        <v>45687.333506944444</v>
      </c>
    </row>
    <row r="3746" spans="1:22" x14ac:dyDescent="0.3">
      <c r="A3746" t="s">
        <v>102</v>
      </c>
      <c r="B3746" t="s">
        <v>103</v>
      </c>
      <c r="C3746" t="s">
        <v>88</v>
      </c>
      <c r="D3746" s="29">
        <v>45912</v>
      </c>
      <c r="E3746" s="161">
        <v>0</v>
      </c>
      <c r="F3746" s="161">
        <v>0</v>
      </c>
      <c r="G3746" s="161">
        <v>0</v>
      </c>
      <c r="H3746" s="161">
        <v>0</v>
      </c>
      <c r="L3746">
        <v>349.48772300000002</v>
      </c>
      <c r="R3746">
        <v>361.06124</v>
      </c>
      <c r="S3746">
        <v>361.06124</v>
      </c>
      <c r="T3746" s="194">
        <v>361.06124</v>
      </c>
      <c r="U3746" t="s">
        <v>193</v>
      </c>
      <c r="V3746">
        <v>45687.333518518521</v>
      </c>
    </row>
    <row r="3747" spans="1:22" x14ac:dyDescent="0.3">
      <c r="A3747" t="s">
        <v>102</v>
      </c>
      <c r="B3747" t="s">
        <v>103</v>
      </c>
      <c r="C3747" t="s">
        <v>88</v>
      </c>
      <c r="D3747" s="29">
        <v>45913</v>
      </c>
      <c r="E3747" s="161">
        <v>0</v>
      </c>
      <c r="F3747" s="161">
        <v>0</v>
      </c>
      <c r="G3747" s="161">
        <v>0</v>
      </c>
      <c r="H3747" s="161">
        <v>0</v>
      </c>
      <c r="L3747">
        <v>349.48772300000002</v>
      </c>
      <c r="R3747">
        <v>361.06124</v>
      </c>
      <c r="S3747">
        <v>361.06124</v>
      </c>
      <c r="T3747" s="194">
        <v>361.06124</v>
      </c>
      <c r="U3747" t="s">
        <v>193</v>
      </c>
      <c r="V3747">
        <v>45687.333518518521</v>
      </c>
    </row>
    <row r="3748" spans="1:22" x14ac:dyDescent="0.3">
      <c r="A3748" t="s">
        <v>102</v>
      </c>
      <c r="B3748" t="s">
        <v>103</v>
      </c>
      <c r="C3748" t="s">
        <v>88</v>
      </c>
      <c r="D3748" s="29">
        <v>45914</v>
      </c>
      <c r="E3748" s="161">
        <v>0</v>
      </c>
      <c r="F3748" s="161">
        <v>0</v>
      </c>
      <c r="G3748" s="161">
        <v>0</v>
      </c>
      <c r="H3748" s="161">
        <v>0</v>
      </c>
      <c r="L3748">
        <v>349.48772300000002</v>
      </c>
      <c r="R3748">
        <v>361.06124</v>
      </c>
      <c r="S3748">
        <v>361.06124</v>
      </c>
      <c r="T3748" s="194">
        <v>361.06124</v>
      </c>
      <c r="U3748" t="s">
        <v>193</v>
      </c>
      <c r="V3748">
        <v>45687.333506944444</v>
      </c>
    </row>
    <row r="3749" spans="1:22" x14ac:dyDescent="0.3">
      <c r="A3749" t="s">
        <v>102</v>
      </c>
      <c r="B3749" t="s">
        <v>103</v>
      </c>
      <c r="C3749" t="s">
        <v>88</v>
      </c>
      <c r="D3749" s="29">
        <v>45915</v>
      </c>
      <c r="E3749" s="161">
        <v>0</v>
      </c>
      <c r="F3749" s="161">
        <v>0</v>
      </c>
      <c r="G3749" s="161">
        <v>0</v>
      </c>
      <c r="H3749" s="161">
        <v>0</v>
      </c>
      <c r="L3749">
        <v>349.48772300000002</v>
      </c>
      <c r="R3749">
        <v>361.06124</v>
      </c>
      <c r="S3749">
        <v>361.06124</v>
      </c>
      <c r="T3749" s="194">
        <v>361.06124</v>
      </c>
      <c r="U3749" t="s">
        <v>193</v>
      </c>
      <c r="V3749">
        <v>45687.333518518521</v>
      </c>
    </row>
    <row r="3750" spans="1:22" x14ac:dyDescent="0.3">
      <c r="A3750" t="s">
        <v>102</v>
      </c>
      <c r="B3750" t="s">
        <v>103</v>
      </c>
      <c r="C3750" t="s">
        <v>88</v>
      </c>
      <c r="D3750" s="29">
        <v>45916</v>
      </c>
      <c r="E3750" s="161">
        <v>0</v>
      </c>
      <c r="F3750" s="161">
        <v>0</v>
      </c>
      <c r="G3750" s="161">
        <v>0</v>
      </c>
      <c r="H3750" s="161">
        <v>0</v>
      </c>
      <c r="L3750">
        <v>349.48772300000002</v>
      </c>
      <c r="R3750">
        <v>361.06124</v>
      </c>
      <c r="S3750">
        <v>361.06124</v>
      </c>
      <c r="T3750" s="194">
        <v>361.06124</v>
      </c>
      <c r="U3750" t="s">
        <v>193</v>
      </c>
      <c r="V3750">
        <v>45687.333506944444</v>
      </c>
    </row>
    <row r="3751" spans="1:22" x14ac:dyDescent="0.3">
      <c r="A3751" t="s">
        <v>102</v>
      </c>
      <c r="B3751" t="s">
        <v>103</v>
      </c>
      <c r="C3751" t="s">
        <v>88</v>
      </c>
      <c r="D3751" s="29">
        <v>45917</v>
      </c>
      <c r="E3751" s="161">
        <v>0</v>
      </c>
      <c r="F3751" s="161">
        <v>0</v>
      </c>
      <c r="G3751" s="161">
        <v>0</v>
      </c>
      <c r="H3751" s="161">
        <v>0</v>
      </c>
      <c r="L3751">
        <v>349.48772300000002</v>
      </c>
      <c r="R3751">
        <v>361.06124</v>
      </c>
      <c r="S3751">
        <v>361.06124</v>
      </c>
      <c r="T3751" s="194">
        <v>361.06124</v>
      </c>
      <c r="U3751" t="s">
        <v>193</v>
      </c>
      <c r="V3751">
        <v>45687.333518518521</v>
      </c>
    </row>
    <row r="3752" spans="1:22" x14ac:dyDescent="0.3">
      <c r="A3752" t="s">
        <v>102</v>
      </c>
      <c r="B3752" t="s">
        <v>103</v>
      </c>
      <c r="C3752" t="s">
        <v>88</v>
      </c>
      <c r="D3752" s="29">
        <v>45918</v>
      </c>
      <c r="E3752" s="161">
        <v>0</v>
      </c>
      <c r="F3752" s="161">
        <v>0</v>
      </c>
      <c r="G3752" s="161">
        <v>0</v>
      </c>
      <c r="H3752" s="161">
        <v>0</v>
      </c>
      <c r="L3752">
        <v>349.48772300000002</v>
      </c>
      <c r="R3752">
        <v>361.06124</v>
      </c>
      <c r="S3752">
        <v>361.06124</v>
      </c>
      <c r="T3752" s="194">
        <v>361.06124</v>
      </c>
      <c r="U3752" t="s">
        <v>193</v>
      </c>
      <c r="V3752">
        <v>45687.333506944444</v>
      </c>
    </row>
    <row r="3753" spans="1:22" x14ac:dyDescent="0.3">
      <c r="A3753" t="s">
        <v>102</v>
      </c>
      <c r="B3753" t="s">
        <v>103</v>
      </c>
      <c r="C3753" t="s">
        <v>88</v>
      </c>
      <c r="D3753" s="29">
        <v>45919</v>
      </c>
      <c r="E3753" s="161">
        <v>0</v>
      </c>
      <c r="F3753" s="161">
        <v>0</v>
      </c>
      <c r="G3753" s="161">
        <v>0</v>
      </c>
      <c r="H3753" s="161">
        <v>0</v>
      </c>
      <c r="L3753">
        <v>349.48772300000002</v>
      </c>
      <c r="R3753">
        <v>361.06124</v>
      </c>
      <c r="S3753">
        <v>361.06124</v>
      </c>
      <c r="T3753" s="194">
        <v>361.06124</v>
      </c>
      <c r="U3753" t="s">
        <v>193</v>
      </c>
      <c r="V3753">
        <v>45687.33353009259</v>
      </c>
    </row>
    <row r="3754" spans="1:22" x14ac:dyDescent="0.3">
      <c r="A3754" t="s">
        <v>102</v>
      </c>
      <c r="B3754" t="s">
        <v>103</v>
      </c>
      <c r="C3754" t="s">
        <v>88</v>
      </c>
      <c r="D3754" s="29">
        <v>45920</v>
      </c>
      <c r="E3754" s="161">
        <v>0</v>
      </c>
      <c r="F3754" s="161">
        <v>0</v>
      </c>
      <c r="G3754" s="161">
        <v>0</v>
      </c>
      <c r="H3754" s="161">
        <v>0</v>
      </c>
      <c r="L3754">
        <v>349.48772300000002</v>
      </c>
      <c r="R3754">
        <v>361.06124</v>
      </c>
      <c r="S3754">
        <v>361.06124</v>
      </c>
      <c r="T3754" s="194">
        <v>361.06124</v>
      </c>
      <c r="U3754" t="s">
        <v>193</v>
      </c>
      <c r="V3754">
        <v>45687.333518518521</v>
      </c>
    </row>
    <row r="3755" spans="1:22" x14ac:dyDescent="0.3">
      <c r="A3755" t="s">
        <v>102</v>
      </c>
      <c r="B3755" t="s">
        <v>103</v>
      </c>
      <c r="C3755" t="s">
        <v>88</v>
      </c>
      <c r="D3755" s="29">
        <v>45921</v>
      </c>
      <c r="E3755" s="161">
        <v>0</v>
      </c>
      <c r="F3755" s="161">
        <v>0</v>
      </c>
      <c r="G3755" s="161">
        <v>0</v>
      </c>
      <c r="H3755" s="161">
        <v>0</v>
      </c>
      <c r="L3755">
        <v>349.48772300000002</v>
      </c>
      <c r="R3755">
        <v>361.06124</v>
      </c>
      <c r="S3755">
        <v>361.06124</v>
      </c>
      <c r="T3755" s="194">
        <v>361.06124</v>
      </c>
      <c r="U3755" t="s">
        <v>193</v>
      </c>
      <c r="V3755">
        <v>45687.33353009259</v>
      </c>
    </row>
    <row r="3756" spans="1:22" x14ac:dyDescent="0.3">
      <c r="A3756" t="s">
        <v>102</v>
      </c>
      <c r="B3756" t="s">
        <v>103</v>
      </c>
      <c r="C3756" t="s">
        <v>88</v>
      </c>
      <c r="D3756" s="29">
        <v>45922</v>
      </c>
      <c r="E3756" s="161">
        <v>0</v>
      </c>
      <c r="F3756" s="161">
        <v>0</v>
      </c>
      <c r="G3756" s="161">
        <v>0</v>
      </c>
      <c r="H3756" s="161">
        <v>0</v>
      </c>
      <c r="L3756">
        <v>349.48772300000002</v>
      </c>
      <c r="R3756">
        <v>361.06124</v>
      </c>
      <c r="S3756">
        <v>361.06124</v>
      </c>
      <c r="T3756" s="194">
        <v>361.06124</v>
      </c>
      <c r="U3756" t="s">
        <v>193</v>
      </c>
      <c r="V3756">
        <v>45687.333518518521</v>
      </c>
    </row>
    <row r="3757" spans="1:22" x14ac:dyDescent="0.3">
      <c r="A3757" t="s">
        <v>102</v>
      </c>
      <c r="B3757" t="s">
        <v>103</v>
      </c>
      <c r="C3757" t="s">
        <v>88</v>
      </c>
      <c r="D3757" s="29">
        <v>45923</v>
      </c>
      <c r="E3757" s="161">
        <v>0</v>
      </c>
      <c r="F3757" s="161">
        <v>0</v>
      </c>
      <c r="G3757" s="161">
        <v>0</v>
      </c>
      <c r="H3757" s="161">
        <v>0</v>
      </c>
      <c r="L3757">
        <v>349.48772300000002</v>
      </c>
      <c r="R3757">
        <v>361.06124</v>
      </c>
      <c r="S3757">
        <v>361.06124</v>
      </c>
      <c r="T3757" s="194">
        <v>361.06124</v>
      </c>
      <c r="U3757" t="s">
        <v>193</v>
      </c>
      <c r="V3757">
        <v>45687.333518518521</v>
      </c>
    </row>
    <row r="3758" spans="1:22" x14ac:dyDescent="0.3">
      <c r="A3758" t="s">
        <v>102</v>
      </c>
      <c r="B3758" t="s">
        <v>103</v>
      </c>
      <c r="C3758" t="s">
        <v>88</v>
      </c>
      <c r="D3758" s="29">
        <v>45924</v>
      </c>
      <c r="E3758" s="161">
        <v>0</v>
      </c>
      <c r="F3758" s="161">
        <v>0</v>
      </c>
      <c r="G3758" s="161">
        <v>0</v>
      </c>
      <c r="H3758" s="161">
        <v>0</v>
      </c>
      <c r="L3758">
        <v>349.48772300000002</v>
      </c>
      <c r="R3758">
        <v>361.06124</v>
      </c>
      <c r="S3758">
        <v>361.06124</v>
      </c>
      <c r="T3758" s="194">
        <v>361.06124</v>
      </c>
      <c r="U3758" t="s">
        <v>193</v>
      </c>
      <c r="V3758">
        <v>45687.333518518521</v>
      </c>
    </row>
    <row r="3759" spans="1:22" x14ac:dyDescent="0.3">
      <c r="A3759" t="s">
        <v>102</v>
      </c>
      <c r="B3759" t="s">
        <v>103</v>
      </c>
      <c r="C3759" t="s">
        <v>88</v>
      </c>
      <c r="D3759" s="29">
        <v>45925</v>
      </c>
      <c r="E3759" s="161">
        <v>0</v>
      </c>
      <c r="F3759" s="161">
        <v>0</v>
      </c>
      <c r="G3759" s="161">
        <v>0</v>
      </c>
      <c r="H3759" s="161">
        <v>0</v>
      </c>
      <c r="L3759">
        <v>349.48772300000002</v>
      </c>
      <c r="R3759">
        <v>361.06124</v>
      </c>
      <c r="S3759">
        <v>361.06124</v>
      </c>
      <c r="T3759" s="194">
        <v>361.06124</v>
      </c>
      <c r="U3759" t="s">
        <v>193</v>
      </c>
      <c r="V3759">
        <v>45687.333518518521</v>
      </c>
    </row>
    <row r="3760" spans="1:22" x14ac:dyDescent="0.3">
      <c r="A3760" t="s">
        <v>102</v>
      </c>
      <c r="B3760" t="s">
        <v>103</v>
      </c>
      <c r="C3760" t="s">
        <v>88</v>
      </c>
      <c r="D3760" s="29">
        <v>45926</v>
      </c>
      <c r="E3760" s="161">
        <v>0</v>
      </c>
      <c r="F3760" s="161">
        <v>0</v>
      </c>
      <c r="G3760" s="161">
        <v>0</v>
      </c>
      <c r="H3760" s="161">
        <v>0</v>
      </c>
      <c r="L3760">
        <v>349.48772300000002</v>
      </c>
      <c r="R3760">
        <v>361.06124</v>
      </c>
      <c r="S3760">
        <v>361.06124</v>
      </c>
      <c r="T3760" s="194">
        <v>361.06124</v>
      </c>
      <c r="U3760" t="s">
        <v>193</v>
      </c>
      <c r="V3760">
        <v>45687.333518518521</v>
      </c>
    </row>
    <row r="3761" spans="1:22" x14ac:dyDescent="0.3">
      <c r="A3761" t="s">
        <v>102</v>
      </c>
      <c r="B3761" t="s">
        <v>103</v>
      </c>
      <c r="C3761" t="s">
        <v>88</v>
      </c>
      <c r="D3761" s="29">
        <v>45927</v>
      </c>
      <c r="E3761" s="161">
        <v>0</v>
      </c>
      <c r="F3761" s="161">
        <v>0</v>
      </c>
      <c r="G3761" s="161">
        <v>0</v>
      </c>
      <c r="H3761" s="161">
        <v>0</v>
      </c>
      <c r="L3761">
        <v>349.48772300000002</v>
      </c>
      <c r="R3761">
        <v>361.06124</v>
      </c>
      <c r="S3761">
        <v>361.06124</v>
      </c>
      <c r="T3761" s="194">
        <v>361.06124</v>
      </c>
      <c r="U3761" t="s">
        <v>193</v>
      </c>
      <c r="V3761">
        <v>45687.333518518521</v>
      </c>
    </row>
    <row r="3762" spans="1:22" x14ac:dyDescent="0.3">
      <c r="A3762" t="s">
        <v>102</v>
      </c>
      <c r="B3762" t="s">
        <v>103</v>
      </c>
      <c r="C3762" t="s">
        <v>88</v>
      </c>
      <c r="D3762" s="29">
        <v>45928</v>
      </c>
      <c r="E3762" s="161">
        <v>0</v>
      </c>
      <c r="F3762" s="161">
        <v>0</v>
      </c>
      <c r="G3762" s="161">
        <v>0</v>
      </c>
      <c r="H3762" s="161">
        <v>0</v>
      </c>
      <c r="L3762">
        <v>349.48772300000002</v>
      </c>
      <c r="R3762">
        <v>361.06124</v>
      </c>
      <c r="S3762">
        <v>361.06124</v>
      </c>
      <c r="T3762" s="194">
        <v>361.06124</v>
      </c>
      <c r="U3762" t="s">
        <v>193</v>
      </c>
      <c r="V3762">
        <v>45687.333518518521</v>
      </c>
    </row>
    <row r="3763" spans="1:22" x14ac:dyDescent="0.3">
      <c r="A3763" t="s">
        <v>102</v>
      </c>
      <c r="B3763" t="s">
        <v>103</v>
      </c>
      <c r="C3763" t="s">
        <v>88</v>
      </c>
      <c r="D3763" s="29">
        <v>45929</v>
      </c>
      <c r="E3763" s="161">
        <v>0.65664029920730571</v>
      </c>
      <c r="F3763" s="161">
        <v>0.65664029920730571</v>
      </c>
      <c r="G3763" s="161">
        <v>0.66764640812733034</v>
      </c>
      <c r="H3763" s="161">
        <v>0.66764640812733034</v>
      </c>
      <c r="J3763">
        <v>120</v>
      </c>
      <c r="K3763">
        <v>120</v>
      </c>
      <c r="L3763">
        <v>349.48772300000002</v>
      </c>
      <c r="R3763">
        <v>361.06124</v>
      </c>
      <c r="S3763">
        <v>120</v>
      </c>
      <c r="T3763" s="194">
        <v>120</v>
      </c>
      <c r="U3763" t="s">
        <v>193</v>
      </c>
      <c r="V3763">
        <v>45687.333518518521</v>
      </c>
    </row>
    <row r="3764" spans="1:22" x14ac:dyDescent="0.3">
      <c r="A3764" t="s">
        <v>102</v>
      </c>
      <c r="B3764" t="s">
        <v>103</v>
      </c>
      <c r="C3764" t="s">
        <v>88</v>
      </c>
      <c r="D3764" s="29">
        <v>45930</v>
      </c>
      <c r="E3764" s="161">
        <v>0.65664029920730571</v>
      </c>
      <c r="F3764" s="161">
        <v>0.65664029920730571</v>
      </c>
      <c r="G3764" s="161">
        <v>0.66764640812733034</v>
      </c>
      <c r="H3764" s="161">
        <v>0.66764640812733034</v>
      </c>
      <c r="J3764">
        <v>120</v>
      </c>
      <c r="K3764">
        <v>120</v>
      </c>
      <c r="L3764">
        <v>349.48772300000002</v>
      </c>
      <c r="R3764">
        <v>361.06124</v>
      </c>
      <c r="S3764">
        <v>120</v>
      </c>
      <c r="T3764" s="194">
        <v>120</v>
      </c>
      <c r="U3764" t="s">
        <v>193</v>
      </c>
      <c r="V3764">
        <v>45687.333506944444</v>
      </c>
    </row>
    <row r="3765" spans="1:22" x14ac:dyDescent="0.3">
      <c r="A3765" t="s">
        <v>102</v>
      </c>
      <c r="B3765" t="s">
        <v>103</v>
      </c>
      <c r="C3765" t="s">
        <v>88</v>
      </c>
      <c r="D3765" s="29">
        <v>45931</v>
      </c>
      <c r="E3765" s="161">
        <v>0.59941368240852344</v>
      </c>
      <c r="F3765" s="161">
        <v>0.59941368240852344</v>
      </c>
      <c r="G3765" s="161">
        <v>0.61225414281521884</v>
      </c>
      <c r="H3765" s="161">
        <v>0.61225414281521884</v>
      </c>
      <c r="J3765">
        <v>140</v>
      </c>
      <c r="K3765">
        <v>140</v>
      </c>
      <c r="L3765">
        <v>349.48772300000002</v>
      </c>
      <c r="R3765">
        <v>361.06124</v>
      </c>
      <c r="S3765">
        <v>140</v>
      </c>
      <c r="T3765" s="194">
        <v>140</v>
      </c>
      <c r="U3765" t="s">
        <v>193</v>
      </c>
      <c r="V3765">
        <v>45687.333506944444</v>
      </c>
    </row>
    <row r="3766" spans="1:22" x14ac:dyDescent="0.3">
      <c r="A3766" t="s">
        <v>102</v>
      </c>
      <c r="B3766" t="s">
        <v>103</v>
      </c>
      <c r="C3766" t="s">
        <v>88</v>
      </c>
      <c r="D3766" s="29">
        <v>45932</v>
      </c>
      <c r="E3766" s="161">
        <v>0.59941368240852344</v>
      </c>
      <c r="F3766" s="161">
        <v>0.59941368240852344</v>
      </c>
      <c r="G3766" s="161">
        <v>0.61225414281521884</v>
      </c>
      <c r="H3766" s="161">
        <v>0.61225414281521884</v>
      </c>
      <c r="J3766">
        <v>140</v>
      </c>
      <c r="K3766">
        <v>140</v>
      </c>
      <c r="L3766">
        <v>349.48772300000002</v>
      </c>
      <c r="R3766">
        <v>361.06124</v>
      </c>
      <c r="S3766">
        <v>140</v>
      </c>
      <c r="T3766" s="194">
        <v>140</v>
      </c>
      <c r="U3766" t="s">
        <v>193</v>
      </c>
      <c r="V3766">
        <v>45687.333518518521</v>
      </c>
    </row>
    <row r="3767" spans="1:22" x14ac:dyDescent="0.3">
      <c r="A3767" t="s">
        <v>102</v>
      </c>
      <c r="B3767" t="s">
        <v>103</v>
      </c>
      <c r="C3767" t="s">
        <v>88</v>
      </c>
      <c r="D3767" s="29">
        <v>45933</v>
      </c>
      <c r="E3767" s="161">
        <v>0.59941368240852344</v>
      </c>
      <c r="F3767" s="161">
        <v>0.59941368240852344</v>
      </c>
      <c r="G3767" s="161">
        <v>0.61225414281521884</v>
      </c>
      <c r="H3767" s="161">
        <v>0.61225414281521884</v>
      </c>
      <c r="J3767">
        <v>140</v>
      </c>
      <c r="K3767">
        <v>140</v>
      </c>
      <c r="L3767">
        <v>349.48772300000002</v>
      </c>
      <c r="R3767">
        <v>361.06124</v>
      </c>
      <c r="S3767">
        <v>140</v>
      </c>
      <c r="T3767" s="194">
        <v>140</v>
      </c>
      <c r="U3767" t="s">
        <v>193</v>
      </c>
      <c r="V3767">
        <v>45687.33353009259</v>
      </c>
    </row>
    <row r="3768" spans="1:22" x14ac:dyDescent="0.3">
      <c r="A3768" t="s">
        <v>102</v>
      </c>
      <c r="B3768" t="s">
        <v>103</v>
      </c>
      <c r="C3768" t="s">
        <v>88</v>
      </c>
      <c r="D3768" s="29">
        <v>45934</v>
      </c>
      <c r="E3768" s="161">
        <v>0.59941368240852344</v>
      </c>
      <c r="F3768" s="161">
        <v>0.59941368240852344</v>
      </c>
      <c r="G3768" s="161">
        <v>0.61225414281521884</v>
      </c>
      <c r="H3768" s="161">
        <v>0.61225414281521884</v>
      </c>
      <c r="J3768">
        <v>140</v>
      </c>
      <c r="K3768">
        <v>140</v>
      </c>
      <c r="L3768">
        <v>349.48772300000002</v>
      </c>
      <c r="R3768">
        <v>361.06124</v>
      </c>
      <c r="S3768">
        <v>140</v>
      </c>
      <c r="T3768" s="194">
        <v>140</v>
      </c>
      <c r="U3768" t="s">
        <v>193</v>
      </c>
      <c r="V3768">
        <v>45687.333506944444</v>
      </c>
    </row>
    <row r="3769" spans="1:22" x14ac:dyDescent="0.3">
      <c r="A3769" t="s">
        <v>102</v>
      </c>
      <c r="B3769" t="s">
        <v>103</v>
      </c>
      <c r="C3769" t="s">
        <v>88</v>
      </c>
      <c r="D3769" s="29">
        <v>45935</v>
      </c>
      <c r="E3769" s="161">
        <v>0.59941368240852344</v>
      </c>
      <c r="F3769" s="161">
        <v>0.59941368240852344</v>
      </c>
      <c r="G3769" s="161">
        <v>0.61225414281521884</v>
      </c>
      <c r="H3769" s="161">
        <v>0.61225414281521884</v>
      </c>
      <c r="J3769">
        <v>140</v>
      </c>
      <c r="K3769">
        <v>140</v>
      </c>
      <c r="L3769">
        <v>349.48772300000002</v>
      </c>
      <c r="R3769">
        <v>361.06124</v>
      </c>
      <c r="S3769">
        <v>140</v>
      </c>
      <c r="T3769" s="194">
        <v>140</v>
      </c>
      <c r="U3769" t="s">
        <v>193</v>
      </c>
      <c r="V3769">
        <v>45687.333506944444</v>
      </c>
    </row>
    <row r="3770" spans="1:22" x14ac:dyDescent="0.3">
      <c r="A3770" t="s">
        <v>102</v>
      </c>
      <c r="B3770" t="s">
        <v>103</v>
      </c>
      <c r="C3770" t="s">
        <v>88</v>
      </c>
      <c r="D3770" s="29">
        <v>45936</v>
      </c>
      <c r="E3770" s="161">
        <v>0.59941368240852344</v>
      </c>
      <c r="F3770" s="161">
        <v>0.59941368240852344</v>
      </c>
      <c r="G3770" s="161">
        <v>0.61225414281521884</v>
      </c>
      <c r="H3770" s="161">
        <v>0.61225414281521884</v>
      </c>
      <c r="J3770">
        <v>140</v>
      </c>
      <c r="K3770">
        <v>140</v>
      </c>
      <c r="L3770">
        <v>349.48772300000002</v>
      </c>
      <c r="R3770">
        <v>361.06124</v>
      </c>
      <c r="S3770">
        <v>140</v>
      </c>
      <c r="T3770" s="194">
        <v>140</v>
      </c>
      <c r="U3770" t="s">
        <v>193</v>
      </c>
      <c r="V3770">
        <v>45687.333518518521</v>
      </c>
    </row>
    <row r="3771" spans="1:22" x14ac:dyDescent="0.3">
      <c r="A3771" t="s">
        <v>102</v>
      </c>
      <c r="B3771" t="s">
        <v>103</v>
      </c>
      <c r="C3771" t="s">
        <v>88</v>
      </c>
      <c r="D3771" s="29">
        <v>45937</v>
      </c>
      <c r="E3771" s="161">
        <v>0.59941368240852344</v>
      </c>
      <c r="F3771" s="161">
        <v>0.59941368240852344</v>
      </c>
      <c r="G3771" s="161">
        <v>0.61225414281521884</v>
      </c>
      <c r="H3771" s="161">
        <v>0.61225414281521884</v>
      </c>
      <c r="J3771">
        <v>140</v>
      </c>
      <c r="K3771">
        <v>140</v>
      </c>
      <c r="L3771">
        <v>349.48772300000002</v>
      </c>
      <c r="R3771">
        <v>361.06124</v>
      </c>
      <c r="S3771">
        <v>140</v>
      </c>
      <c r="T3771" s="194">
        <v>140</v>
      </c>
      <c r="U3771" t="s">
        <v>193</v>
      </c>
      <c r="V3771">
        <v>45687.333518518521</v>
      </c>
    </row>
    <row r="3772" spans="1:22" x14ac:dyDescent="0.3">
      <c r="A3772" t="s">
        <v>102</v>
      </c>
      <c r="B3772" t="s">
        <v>103</v>
      </c>
      <c r="C3772" t="s">
        <v>88</v>
      </c>
      <c r="D3772" s="29">
        <v>45938</v>
      </c>
      <c r="E3772" s="161">
        <v>0.59941368240852344</v>
      </c>
      <c r="F3772" s="161">
        <v>0.59941368240852344</v>
      </c>
      <c r="G3772" s="161">
        <v>0.61225414281521884</v>
      </c>
      <c r="H3772" s="161">
        <v>0.61225414281521884</v>
      </c>
      <c r="J3772">
        <v>140</v>
      </c>
      <c r="K3772">
        <v>140</v>
      </c>
      <c r="L3772">
        <v>349.48772300000002</v>
      </c>
      <c r="R3772">
        <v>361.06124</v>
      </c>
      <c r="S3772">
        <v>140</v>
      </c>
      <c r="T3772" s="194">
        <v>140</v>
      </c>
      <c r="U3772" t="s">
        <v>193</v>
      </c>
      <c r="V3772">
        <v>45687.333506944444</v>
      </c>
    </row>
    <row r="3773" spans="1:22" x14ac:dyDescent="0.3">
      <c r="A3773" t="s">
        <v>102</v>
      </c>
      <c r="B3773" t="s">
        <v>103</v>
      </c>
      <c r="C3773" t="s">
        <v>88</v>
      </c>
      <c r="D3773" s="29">
        <v>45939</v>
      </c>
      <c r="E3773" s="161">
        <v>0.59941368240852344</v>
      </c>
      <c r="F3773" s="161">
        <v>0.59941368240852344</v>
      </c>
      <c r="G3773" s="161">
        <v>0.61225414281521884</v>
      </c>
      <c r="H3773" s="161">
        <v>0.61225414281521884</v>
      </c>
      <c r="J3773">
        <v>140</v>
      </c>
      <c r="K3773">
        <v>140</v>
      </c>
      <c r="L3773">
        <v>349.48772300000002</v>
      </c>
      <c r="R3773">
        <v>361.06124</v>
      </c>
      <c r="S3773">
        <v>140</v>
      </c>
      <c r="T3773" s="194">
        <v>140</v>
      </c>
      <c r="U3773" t="s">
        <v>193</v>
      </c>
      <c r="V3773">
        <v>45687.333518518521</v>
      </c>
    </row>
    <row r="3774" spans="1:22" x14ac:dyDescent="0.3">
      <c r="A3774" t="s">
        <v>102</v>
      </c>
      <c r="B3774" t="s">
        <v>103</v>
      </c>
      <c r="C3774" t="s">
        <v>88</v>
      </c>
      <c r="D3774" s="29">
        <v>45940</v>
      </c>
      <c r="E3774" s="161">
        <v>0.7138669160060882</v>
      </c>
      <c r="F3774" s="161">
        <v>0.7138669160060882</v>
      </c>
      <c r="G3774" s="161">
        <v>0.72303867343944206</v>
      </c>
      <c r="H3774" s="161">
        <v>0.72303867343944206</v>
      </c>
      <c r="J3774">
        <v>100</v>
      </c>
      <c r="K3774">
        <v>100</v>
      </c>
      <c r="L3774">
        <v>349.48772300000002</v>
      </c>
      <c r="R3774">
        <v>361.06124</v>
      </c>
      <c r="S3774">
        <v>100</v>
      </c>
      <c r="T3774" s="194">
        <v>100</v>
      </c>
      <c r="U3774" t="s">
        <v>193</v>
      </c>
      <c r="V3774">
        <v>45687.333518518521</v>
      </c>
    </row>
    <row r="3775" spans="1:22" x14ac:dyDescent="0.3">
      <c r="A3775" t="s">
        <v>102</v>
      </c>
      <c r="B3775" t="s">
        <v>103</v>
      </c>
      <c r="C3775" t="s">
        <v>88</v>
      </c>
      <c r="D3775" s="29">
        <v>45941</v>
      </c>
      <c r="E3775" s="161">
        <v>0.7138669160060882</v>
      </c>
      <c r="F3775" s="161">
        <v>0.7138669160060882</v>
      </c>
      <c r="G3775" s="161">
        <v>0.72303867343944206</v>
      </c>
      <c r="H3775" s="161">
        <v>0.72303867343944206</v>
      </c>
      <c r="J3775">
        <v>100</v>
      </c>
      <c r="K3775">
        <v>100</v>
      </c>
      <c r="L3775">
        <v>349.48772300000002</v>
      </c>
      <c r="R3775">
        <v>361.06124</v>
      </c>
      <c r="S3775">
        <v>100</v>
      </c>
      <c r="T3775" s="194">
        <v>100</v>
      </c>
      <c r="U3775" t="s">
        <v>193</v>
      </c>
      <c r="V3775">
        <v>45687.333506944444</v>
      </c>
    </row>
    <row r="3776" spans="1:22" x14ac:dyDescent="0.3">
      <c r="A3776" t="s">
        <v>102</v>
      </c>
      <c r="B3776" t="s">
        <v>103</v>
      </c>
      <c r="C3776" t="s">
        <v>88</v>
      </c>
      <c r="D3776" s="29">
        <v>45942</v>
      </c>
      <c r="E3776" s="161">
        <v>0.7138669160060882</v>
      </c>
      <c r="F3776" s="161">
        <v>0.7138669160060882</v>
      </c>
      <c r="G3776" s="161">
        <v>0.72303867343944206</v>
      </c>
      <c r="H3776" s="161">
        <v>0.72303867343944206</v>
      </c>
      <c r="J3776">
        <v>100</v>
      </c>
      <c r="K3776">
        <v>100</v>
      </c>
      <c r="L3776">
        <v>349.48772300000002</v>
      </c>
      <c r="R3776">
        <v>361.06124</v>
      </c>
      <c r="S3776">
        <v>100</v>
      </c>
      <c r="T3776" s="194">
        <v>100</v>
      </c>
      <c r="U3776" t="s">
        <v>193</v>
      </c>
      <c r="V3776">
        <v>45687.333506944444</v>
      </c>
    </row>
    <row r="3777" spans="1:22" x14ac:dyDescent="0.3">
      <c r="A3777" t="s">
        <v>102</v>
      </c>
      <c r="B3777" t="s">
        <v>103</v>
      </c>
      <c r="C3777" t="s">
        <v>88</v>
      </c>
      <c r="D3777" s="29">
        <v>45943</v>
      </c>
      <c r="E3777" s="161">
        <v>0.7138669160060882</v>
      </c>
      <c r="F3777" s="161">
        <v>0.7138669160060882</v>
      </c>
      <c r="G3777" s="161">
        <v>0.72303867343944206</v>
      </c>
      <c r="H3777" s="161">
        <v>0.72303867343944206</v>
      </c>
      <c r="J3777">
        <v>100</v>
      </c>
      <c r="K3777">
        <v>100</v>
      </c>
      <c r="L3777">
        <v>349.48772300000002</v>
      </c>
      <c r="R3777">
        <v>361.06124</v>
      </c>
      <c r="S3777">
        <v>100</v>
      </c>
      <c r="T3777" s="194">
        <v>100</v>
      </c>
      <c r="U3777" t="s">
        <v>193</v>
      </c>
      <c r="V3777">
        <v>45687.333518518521</v>
      </c>
    </row>
    <row r="3778" spans="1:22" x14ac:dyDescent="0.3">
      <c r="A3778" t="s">
        <v>102</v>
      </c>
      <c r="B3778" t="s">
        <v>103</v>
      </c>
      <c r="C3778" t="s">
        <v>88</v>
      </c>
      <c r="D3778" s="29">
        <v>45944</v>
      </c>
      <c r="E3778" s="161">
        <v>0.7138669160060882</v>
      </c>
      <c r="F3778" s="161">
        <v>0.7138669160060882</v>
      </c>
      <c r="G3778" s="161">
        <v>0.72303867343944206</v>
      </c>
      <c r="H3778" s="161">
        <v>0.72303867343944206</v>
      </c>
      <c r="J3778">
        <v>100</v>
      </c>
      <c r="K3778">
        <v>100</v>
      </c>
      <c r="L3778">
        <v>349.48772300000002</v>
      </c>
      <c r="R3778">
        <v>361.06124</v>
      </c>
      <c r="S3778">
        <v>100</v>
      </c>
      <c r="T3778" s="194">
        <v>100</v>
      </c>
      <c r="U3778" t="s">
        <v>193</v>
      </c>
      <c r="V3778">
        <v>45687.333506944444</v>
      </c>
    </row>
    <row r="3779" spans="1:22" x14ac:dyDescent="0.3">
      <c r="A3779" t="s">
        <v>102</v>
      </c>
      <c r="B3779" t="s">
        <v>103</v>
      </c>
      <c r="C3779" t="s">
        <v>88</v>
      </c>
      <c r="D3779" s="29">
        <v>45945</v>
      </c>
      <c r="E3779" s="161">
        <v>0.7138669160060882</v>
      </c>
      <c r="F3779" s="161">
        <v>0.7138669160060882</v>
      </c>
      <c r="G3779" s="161">
        <v>0.72303867343944206</v>
      </c>
      <c r="H3779" s="161">
        <v>0.72303867343944206</v>
      </c>
      <c r="J3779">
        <v>100</v>
      </c>
      <c r="K3779">
        <v>100</v>
      </c>
      <c r="L3779">
        <v>349.48772300000002</v>
      </c>
      <c r="R3779">
        <v>361.06124</v>
      </c>
      <c r="S3779">
        <v>100</v>
      </c>
      <c r="T3779" s="194">
        <v>100</v>
      </c>
      <c r="U3779" t="s">
        <v>193</v>
      </c>
      <c r="V3779">
        <v>45687.333506944444</v>
      </c>
    </row>
    <row r="3780" spans="1:22" x14ac:dyDescent="0.3">
      <c r="A3780" t="s">
        <v>102</v>
      </c>
      <c r="B3780" t="s">
        <v>103</v>
      </c>
      <c r="C3780" t="s">
        <v>88</v>
      </c>
      <c r="D3780" s="29">
        <v>45946</v>
      </c>
      <c r="E3780" s="161">
        <v>0.7138669160060882</v>
      </c>
      <c r="F3780" s="161">
        <v>0.7138669160060882</v>
      </c>
      <c r="G3780" s="161">
        <v>0.72303867343944206</v>
      </c>
      <c r="H3780" s="161">
        <v>0.72303867343944206</v>
      </c>
      <c r="J3780">
        <v>100</v>
      </c>
      <c r="K3780">
        <v>100</v>
      </c>
      <c r="L3780">
        <v>349.48772300000002</v>
      </c>
      <c r="R3780">
        <v>361.06124</v>
      </c>
      <c r="S3780">
        <v>100</v>
      </c>
      <c r="T3780" s="194">
        <v>100</v>
      </c>
      <c r="U3780" t="s">
        <v>193</v>
      </c>
      <c r="V3780">
        <v>45687.333506944444</v>
      </c>
    </row>
    <row r="3781" spans="1:22" x14ac:dyDescent="0.3">
      <c r="A3781" t="s">
        <v>102</v>
      </c>
      <c r="B3781" t="s">
        <v>103</v>
      </c>
      <c r="C3781" t="s">
        <v>88</v>
      </c>
      <c r="D3781" s="29">
        <v>45947</v>
      </c>
      <c r="E3781" s="161">
        <v>0.7138669160060882</v>
      </c>
      <c r="F3781" s="161">
        <v>0.7138669160060882</v>
      </c>
      <c r="G3781" s="161">
        <v>0.72303867343944206</v>
      </c>
      <c r="H3781" s="161">
        <v>0.72303867343944206</v>
      </c>
      <c r="J3781">
        <v>100</v>
      </c>
      <c r="K3781">
        <v>100</v>
      </c>
      <c r="L3781">
        <v>349.48772300000002</v>
      </c>
      <c r="R3781">
        <v>361.06124</v>
      </c>
      <c r="S3781">
        <v>100</v>
      </c>
      <c r="T3781" s="194">
        <v>100</v>
      </c>
      <c r="U3781" t="s">
        <v>193</v>
      </c>
      <c r="V3781">
        <v>45687.333518518521</v>
      </c>
    </row>
    <row r="3782" spans="1:22" x14ac:dyDescent="0.3">
      <c r="A3782" t="s">
        <v>102</v>
      </c>
      <c r="B3782" t="s">
        <v>103</v>
      </c>
      <c r="C3782" t="s">
        <v>88</v>
      </c>
      <c r="D3782" s="29">
        <v>45948</v>
      </c>
      <c r="E3782" s="161">
        <v>0.7138669160060882</v>
      </c>
      <c r="F3782" s="161">
        <v>0.7138669160060882</v>
      </c>
      <c r="G3782" s="161">
        <v>0.72303867343944206</v>
      </c>
      <c r="H3782" s="161">
        <v>0.72303867343944206</v>
      </c>
      <c r="J3782">
        <v>100</v>
      </c>
      <c r="K3782">
        <v>100</v>
      </c>
      <c r="L3782">
        <v>349.48772300000002</v>
      </c>
      <c r="R3782">
        <v>361.06124</v>
      </c>
      <c r="S3782">
        <v>100</v>
      </c>
      <c r="T3782" s="194">
        <v>100</v>
      </c>
      <c r="U3782" t="s">
        <v>193</v>
      </c>
      <c r="V3782">
        <v>45687.333506944444</v>
      </c>
    </row>
    <row r="3783" spans="1:22" x14ac:dyDescent="0.3">
      <c r="A3783" t="s">
        <v>102</v>
      </c>
      <c r="B3783" t="s">
        <v>103</v>
      </c>
      <c r="C3783" t="s">
        <v>88</v>
      </c>
      <c r="D3783" s="29">
        <v>45949</v>
      </c>
      <c r="E3783" s="161">
        <v>0.7138669160060882</v>
      </c>
      <c r="F3783" s="161">
        <v>0.7138669160060882</v>
      </c>
      <c r="G3783" s="161">
        <v>0.72303867343944206</v>
      </c>
      <c r="H3783" s="161">
        <v>0.72303867343944206</v>
      </c>
      <c r="J3783">
        <v>100</v>
      </c>
      <c r="K3783">
        <v>100</v>
      </c>
      <c r="L3783">
        <v>349.48772300000002</v>
      </c>
      <c r="R3783">
        <v>361.06124</v>
      </c>
      <c r="S3783">
        <v>100</v>
      </c>
      <c r="T3783" s="194">
        <v>100</v>
      </c>
      <c r="U3783" t="s">
        <v>193</v>
      </c>
      <c r="V3783">
        <v>45687.333506944444</v>
      </c>
    </row>
    <row r="3784" spans="1:22" x14ac:dyDescent="0.3">
      <c r="A3784" t="s">
        <v>102</v>
      </c>
      <c r="B3784" t="s">
        <v>103</v>
      </c>
      <c r="C3784" t="s">
        <v>88</v>
      </c>
      <c r="D3784" s="29">
        <v>45950</v>
      </c>
      <c r="E3784" s="161">
        <v>0.7138669160060882</v>
      </c>
      <c r="F3784" s="161">
        <v>0.7138669160060882</v>
      </c>
      <c r="G3784" s="161">
        <v>0.72303867343944206</v>
      </c>
      <c r="H3784" s="161">
        <v>0.72303867343944206</v>
      </c>
      <c r="J3784">
        <v>100</v>
      </c>
      <c r="K3784">
        <v>100</v>
      </c>
      <c r="L3784">
        <v>349.48772300000002</v>
      </c>
      <c r="R3784">
        <v>361.06124</v>
      </c>
      <c r="S3784">
        <v>100</v>
      </c>
      <c r="T3784" s="194">
        <v>100</v>
      </c>
      <c r="U3784" t="s">
        <v>193</v>
      </c>
      <c r="V3784">
        <v>45687.33353009259</v>
      </c>
    </row>
    <row r="3785" spans="1:22" x14ac:dyDescent="0.3">
      <c r="A3785" t="s">
        <v>102</v>
      </c>
      <c r="B3785" t="s">
        <v>103</v>
      </c>
      <c r="C3785" t="s">
        <v>88</v>
      </c>
      <c r="D3785" s="29">
        <v>45951</v>
      </c>
      <c r="E3785" s="161">
        <v>0.7138669160060882</v>
      </c>
      <c r="F3785" s="161">
        <v>0.7138669160060882</v>
      </c>
      <c r="G3785" s="161">
        <v>0.72303867343944206</v>
      </c>
      <c r="H3785" s="161">
        <v>0.72303867343944206</v>
      </c>
      <c r="J3785">
        <v>100</v>
      </c>
      <c r="K3785">
        <v>100</v>
      </c>
      <c r="L3785">
        <v>349.48772300000002</v>
      </c>
      <c r="R3785">
        <v>361.06124</v>
      </c>
      <c r="S3785">
        <v>100</v>
      </c>
      <c r="T3785" s="194">
        <v>100</v>
      </c>
      <c r="U3785" t="s">
        <v>193</v>
      </c>
      <c r="V3785">
        <v>45687.333506944444</v>
      </c>
    </row>
    <row r="3786" spans="1:22" x14ac:dyDescent="0.3">
      <c r="A3786" t="s">
        <v>102</v>
      </c>
      <c r="B3786" t="s">
        <v>103</v>
      </c>
      <c r="C3786" t="s">
        <v>88</v>
      </c>
      <c r="D3786" s="29">
        <v>45952</v>
      </c>
      <c r="E3786" s="161">
        <v>0.7138669160060882</v>
      </c>
      <c r="F3786" s="161">
        <v>0.7138669160060882</v>
      </c>
      <c r="G3786" s="161">
        <v>0.72303867343944206</v>
      </c>
      <c r="H3786" s="161">
        <v>0.72303867343944206</v>
      </c>
      <c r="J3786">
        <v>100</v>
      </c>
      <c r="K3786">
        <v>100</v>
      </c>
      <c r="L3786">
        <v>349.48772300000002</v>
      </c>
      <c r="R3786">
        <v>361.06124</v>
      </c>
      <c r="S3786">
        <v>100</v>
      </c>
      <c r="T3786" s="194">
        <v>100</v>
      </c>
      <c r="U3786" t="s">
        <v>193</v>
      </c>
      <c r="V3786">
        <v>45687.333506944444</v>
      </c>
    </row>
    <row r="3787" spans="1:22" x14ac:dyDescent="0.3">
      <c r="A3787" t="s">
        <v>102</v>
      </c>
      <c r="B3787" t="s">
        <v>103</v>
      </c>
      <c r="C3787" t="s">
        <v>88</v>
      </c>
      <c r="D3787" s="29">
        <v>45953</v>
      </c>
      <c r="E3787" s="161">
        <v>0.7138669160060882</v>
      </c>
      <c r="F3787" s="161">
        <v>0.7138669160060882</v>
      </c>
      <c r="G3787" s="161">
        <v>0.72303867343944206</v>
      </c>
      <c r="H3787" s="161">
        <v>0.72303867343944206</v>
      </c>
      <c r="J3787">
        <v>100</v>
      </c>
      <c r="K3787">
        <v>100</v>
      </c>
      <c r="L3787">
        <v>349.48772300000002</v>
      </c>
      <c r="R3787">
        <v>361.06124</v>
      </c>
      <c r="S3787">
        <v>100</v>
      </c>
      <c r="T3787" s="194">
        <v>100</v>
      </c>
      <c r="U3787" t="s">
        <v>193</v>
      </c>
      <c r="V3787">
        <v>45687.333506944444</v>
      </c>
    </row>
    <row r="3788" spans="1:22" x14ac:dyDescent="0.3">
      <c r="A3788" t="s">
        <v>102</v>
      </c>
      <c r="B3788" t="s">
        <v>103</v>
      </c>
      <c r="C3788" t="s">
        <v>88</v>
      </c>
      <c r="D3788" s="29">
        <v>45954</v>
      </c>
      <c r="E3788" s="161">
        <v>0.7138669160060882</v>
      </c>
      <c r="F3788" s="161">
        <v>0.7138669160060882</v>
      </c>
      <c r="G3788" s="161">
        <v>0.72303867343944206</v>
      </c>
      <c r="H3788" s="161">
        <v>0.72303867343944206</v>
      </c>
      <c r="J3788">
        <v>100</v>
      </c>
      <c r="K3788">
        <v>100</v>
      </c>
      <c r="L3788">
        <v>349.48772300000002</v>
      </c>
      <c r="R3788">
        <v>361.06124</v>
      </c>
      <c r="S3788">
        <v>100</v>
      </c>
      <c r="T3788" s="194">
        <v>100</v>
      </c>
      <c r="U3788" t="s">
        <v>193</v>
      </c>
      <c r="V3788">
        <v>45687.333518518521</v>
      </c>
    </row>
    <row r="3789" spans="1:22" x14ac:dyDescent="0.3">
      <c r="A3789" t="s">
        <v>102</v>
      </c>
      <c r="B3789" t="s">
        <v>103</v>
      </c>
      <c r="C3789" t="s">
        <v>88</v>
      </c>
      <c r="D3789" s="29">
        <v>45955</v>
      </c>
      <c r="E3789" s="161">
        <v>0</v>
      </c>
      <c r="F3789" s="161">
        <v>0</v>
      </c>
      <c r="G3789" s="161">
        <v>0</v>
      </c>
      <c r="H3789" s="161">
        <v>0</v>
      </c>
      <c r="L3789">
        <v>349.48772300000002</v>
      </c>
      <c r="R3789">
        <v>361.06124</v>
      </c>
      <c r="S3789">
        <v>361.06124</v>
      </c>
      <c r="T3789" s="194">
        <v>361.06124</v>
      </c>
      <c r="U3789" t="s">
        <v>193</v>
      </c>
      <c r="V3789">
        <v>45687.333506944444</v>
      </c>
    </row>
    <row r="3790" spans="1:22" x14ac:dyDescent="0.3">
      <c r="A3790" t="s">
        <v>102</v>
      </c>
      <c r="B3790" t="s">
        <v>103</v>
      </c>
      <c r="C3790" t="s">
        <v>88</v>
      </c>
      <c r="D3790" s="29">
        <v>45956</v>
      </c>
      <c r="E3790" s="161">
        <v>0</v>
      </c>
      <c r="F3790" s="161">
        <v>0</v>
      </c>
      <c r="G3790" s="161">
        <v>0</v>
      </c>
      <c r="H3790" s="161">
        <v>0</v>
      </c>
      <c r="L3790">
        <v>349.48772300000002</v>
      </c>
      <c r="R3790">
        <v>361.06124</v>
      </c>
      <c r="S3790">
        <v>361.06124</v>
      </c>
      <c r="T3790" s="194">
        <v>361.06124</v>
      </c>
      <c r="U3790" t="s">
        <v>193</v>
      </c>
      <c r="V3790">
        <v>45687.333506944444</v>
      </c>
    </row>
    <row r="3791" spans="1:22" x14ac:dyDescent="0.3">
      <c r="A3791" t="s">
        <v>102</v>
      </c>
      <c r="B3791" t="s">
        <v>103</v>
      </c>
      <c r="C3791" t="s">
        <v>88</v>
      </c>
      <c r="D3791" s="29">
        <v>45957</v>
      </c>
      <c r="E3791" s="161">
        <v>0</v>
      </c>
      <c r="F3791" s="161">
        <v>0</v>
      </c>
      <c r="G3791" s="161">
        <v>0</v>
      </c>
      <c r="H3791" s="161">
        <v>0</v>
      </c>
      <c r="L3791">
        <v>349.48772300000002</v>
      </c>
      <c r="R3791">
        <v>361.06124</v>
      </c>
      <c r="S3791">
        <v>361.06124</v>
      </c>
      <c r="T3791" s="194">
        <v>361.06124</v>
      </c>
      <c r="U3791" t="s">
        <v>193</v>
      </c>
      <c r="V3791">
        <v>45687.333506944444</v>
      </c>
    </row>
    <row r="3792" spans="1:22" x14ac:dyDescent="0.3">
      <c r="A3792" t="s">
        <v>102</v>
      </c>
      <c r="B3792" t="s">
        <v>103</v>
      </c>
      <c r="C3792" t="s">
        <v>88</v>
      </c>
      <c r="D3792" s="29">
        <v>45958</v>
      </c>
      <c r="E3792" s="161">
        <v>0</v>
      </c>
      <c r="F3792" s="161">
        <v>0</v>
      </c>
      <c r="G3792" s="161">
        <v>0</v>
      </c>
      <c r="H3792" s="161">
        <v>0</v>
      </c>
      <c r="L3792">
        <v>349.48772300000002</v>
      </c>
      <c r="R3792">
        <v>361.06124</v>
      </c>
      <c r="S3792">
        <v>361.06124</v>
      </c>
      <c r="T3792" s="194">
        <v>361.06124</v>
      </c>
      <c r="U3792" t="s">
        <v>193</v>
      </c>
      <c r="V3792">
        <v>45687.333506944444</v>
      </c>
    </row>
    <row r="3793" spans="1:22" x14ac:dyDescent="0.3">
      <c r="A3793" t="s">
        <v>102</v>
      </c>
      <c r="B3793" t="s">
        <v>103</v>
      </c>
      <c r="C3793" t="s">
        <v>88</v>
      </c>
      <c r="D3793" s="29">
        <v>45959</v>
      </c>
      <c r="E3793" s="161">
        <v>0</v>
      </c>
      <c r="F3793" s="161">
        <v>0</v>
      </c>
      <c r="G3793" s="161">
        <v>0</v>
      </c>
      <c r="H3793" s="161">
        <v>0</v>
      </c>
      <c r="L3793">
        <v>349.48772300000002</v>
      </c>
      <c r="R3793">
        <v>361.06124</v>
      </c>
      <c r="S3793">
        <v>361.06124</v>
      </c>
      <c r="T3793" s="194">
        <v>361.06124</v>
      </c>
      <c r="U3793" t="s">
        <v>193</v>
      </c>
      <c r="V3793">
        <v>45687.333506944444</v>
      </c>
    </row>
    <row r="3794" spans="1:22" x14ac:dyDescent="0.3">
      <c r="A3794" t="s">
        <v>102</v>
      </c>
      <c r="B3794" t="s">
        <v>103</v>
      </c>
      <c r="C3794" t="s">
        <v>88</v>
      </c>
      <c r="D3794" s="29">
        <v>45960</v>
      </c>
      <c r="E3794" s="161">
        <v>0</v>
      </c>
      <c r="F3794" s="161">
        <v>0</v>
      </c>
      <c r="G3794" s="161">
        <v>0</v>
      </c>
      <c r="H3794" s="161">
        <v>0</v>
      </c>
      <c r="L3794">
        <v>349.48772300000002</v>
      </c>
      <c r="R3794">
        <v>361.06124</v>
      </c>
      <c r="S3794">
        <v>361.06124</v>
      </c>
      <c r="T3794" s="194">
        <v>361.06124</v>
      </c>
      <c r="U3794" t="s">
        <v>193</v>
      </c>
      <c r="V3794">
        <v>45687.333518518521</v>
      </c>
    </row>
    <row r="3795" spans="1:22" x14ac:dyDescent="0.3">
      <c r="A3795" t="s">
        <v>102</v>
      </c>
      <c r="B3795" t="s">
        <v>103</v>
      </c>
      <c r="C3795" t="s">
        <v>88</v>
      </c>
      <c r="D3795" s="29">
        <v>45961</v>
      </c>
      <c r="E3795" s="161">
        <v>0</v>
      </c>
      <c r="F3795" s="161">
        <v>0</v>
      </c>
      <c r="G3795" s="161">
        <v>0</v>
      </c>
      <c r="H3795" s="161">
        <v>0</v>
      </c>
      <c r="L3795">
        <v>349.48772300000002</v>
      </c>
      <c r="R3795">
        <v>361.06124</v>
      </c>
      <c r="S3795">
        <v>361.06124</v>
      </c>
      <c r="T3795" s="194">
        <v>361.06124</v>
      </c>
      <c r="U3795" t="s">
        <v>193</v>
      </c>
      <c r="V3795">
        <v>45687.333518518521</v>
      </c>
    </row>
    <row r="3796" spans="1:22" x14ac:dyDescent="0.3">
      <c r="A3796" t="s">
        <v>102</v>
      </c>
      <c r="B3796" t="s">
        <v>103</v>
      </c>
      <c r="C3796" t="s">
        <v>88</v>
      </c>
      <c r="D3796" s="29">
        <v>45962</v>
      </c>
      <c r="E3796" s="161">
        <v>0</v>
      </c>
      <c r="F3796" s="161">
        <v>0</v>
      </c>
      <c r="G3796" s="161">
        <v>0</v>
      </c>
      <c r="H3796" s="161">
        <v>0</v>
      </c>
      <c r="L3796">
        <v>373.30133899999998</v>
      </c>
      <c r="R3796">
        <v>384.00159500000001</v>
      </c>
      <c r="S3796">
        <v>384.00159500000001</v>
      </c>
      <c r="T3796" s="194">
        <v>384.00159500000001</v>
      </c>
      <c r="U3796" t="s">
        <v>193</v>
      </c>
      <c r="V3796">
        <v>45687.333518518521</v>
      </c>
    </row>
    <row r="3797" spans="1:22" x14ac:dyDescent="0.3">
      <c r="A3797" t="s">
        <v>102</v>
      </c>
      <c r="B3797" t="s">
        <v>103</v>
      </c>
      <c r="C3797" t="s">
        <v>88</v>
      </c>
      <c r="D3797" s="29">
        <v>45963</v>
      </c>
      <c r="E3797" s="161">
        <v>0</v>
      </c>
      <c r="F3797" s="161">
        <v>0</v>
      </c>
      <c r="G3797" s="161">
        <v>0</v>
      </c>
      <c r="H3797" s="161">
        <v>0</v>
      </c>
      <c r="L3797">
        <v>373.30133899999998</v>
      </c>
      <c r="R3797">
        <v>384.00159500000001</v>
      </c>
      <c r="S3797">
        <v>384.00159500000001</v>
      </c>
      <c r="T3797" s="194">
        <v>384.00159500000001</v>
      </c>
      <c r="U3797" t="s">
        <v>193</v>
      </c>
      <c r="V3797">
        <v>45687.333518518521</v>
      </c>
    </row>
    <row r="3798" spans="1:22" x14ac:dyDescent="0.3">
      <c r="A3798" t="s">
        <v>102</v>
      </c>
      <c r="B3798" t="s">
        <v>103</v>
      </c>
      <c r="C3798" t="s">
        <v>88</v>
      </c>
      <c r="D3798" s="29">
        <v>45964</v>
      </c>
      <c r="E3798" s="161">
        <v>0</v>
      </c>
      <c r="F3798" s="161">
        <v>0</v>
      </c>
      <c r="G3798" s="161">
        <v>0</v>
      </c>
      <c r="H3798" s="161">
        <v>0</v>
      </c>
      <c r="L3798">
        <v>373.30133899999998</v>
      </c>
      <c r="R3798">
        <v>384.00159500000001</v>
      </c>
      <c r="S3798">
        <v>384.00159500000001</v>
      </c>
      <c r="T3798" s="194">
        <v>384.00159500000001</v>
      </c>
      <c r="U3798" t="s">
        <v>193</v>
      </c>
      <c r="V3798">
        <v>45687.333518518521</v>
      </c>
    </row>
    <row r="3799" spans="1:22" x14ac:dyDescent="0.3">
      <c r="A3799" t="s">
        <v>102</v>
      </c>
      <c r="B3799" t="s">
        <v>103</v>
      </c>
      <c r="C3799" t="s">
        <v>88</v>
      </c>
      <c r="D3799" s="29">
        <v>45965</v>
      </c>
      <c r="E3799" s="161">
        <v>0</v>
      </c>
      <c r="F3799" s="161">
        <v>0</v>
      </c>
      <c r="G3799" s="161">
        <v>0</v>
      </c>
      <c r="H3799" s="161">
        <v>0</v>
      </c>
      <c r="L3799">
        <v>373.30133899999998</v>
      </c>
      <c r="R3799">
        <v>384.00159500000001</v>
      </c>
      <c r="S3799">
        <v>384.00159500000001</v>
      </c>
      <c r="T3799" s="194">
        <v>384.00159500000001</v>
      </c>
      <c r="U3799" t="s">
        <v>193</v>
      </c>
      <c r="V3799">
        <v>45687.333518518521</v>
      </c>
    </row>
    <row r="3800" spans="1:22" x14ac:dyDescent="0.3">
      <c r="A3800" t="s">
        <v>102</v>
      </c>
      <c r="B3800" t="s">
        <v>103</v>
      </c>
      <c r="C3800" t="s">
        <v>88</v>
      </c>
      <c r="D3800" s="29">
        <v>45966</v>
      </c>
      <c r="E3800" s="161">
        <v>0</v>
      </c>
      <c r="F3800" s="161">
        <v>0</v>
      </c>
      <c r="G3800" s="161">
        <v>0</v>
      </c>
      <c r="H3800" s="161">
        <v>0</v>
      </c>
      <c r="L3800">
        <v>373.30133899999998</v>
      </c>
      <c r="R3800">
        <v>384.00159500000001</v>
      </c>
      <c r="S3800">
        <v>384.00159500000001</v>
      </c>
      <c r="T3800" s="194">
        <v>384.00159500000001</v>
      </c>
      <c r="U3800" t="s">
        <v>193</v>
      </c>
      <c r="V3800">
        <v>45687.333518518521</v>
      </c>
    </row>
    <row r="3801" spans="1:22" x14ac:dyDescent="0.3">
      <c r="A3801" t="s">
        <v>102</v>
      </c>
      <c r="B3801" t="s">
        <v>103</v>
      </c>
      <c r="C3801" t="s">
        <v>88</v>
      </c>
      <c r="D3801" s="29">
        <v>45967</v>
      </c>
      <c r="E3801" s="161">
        <v>0</v>
      </c>
      <c r="F3801" s="161">
        <v>0</v>
      </c>
      <c r="G3801" s="161">
        <v>0</v>
      </c>
      <c r="H3801" s="161">
        <v>0</v>
      </c>
      <c r="L3801">
        <v>373.30133899999998</v>
      </c>
      <c r="R3801">
        <v>384.00159500000001</v>
      </c>
      <c r="S3801">
        <v>384.00159500000001</v>
      </c>
      <c r="T3801" s="194">
        <v>384.00159500000001</v>
      </c>
      <c r="U3801" t="s">
        <v>193</v>
      </c>
      <c r="V3801">
        <v>45687.333518518521</v>
      </c>
    </row>
    <row r="3802" spans="1:22" x14ac:dyDescent="0.3">
      <c r="A3802" t="s">
        <v>102</v>
      </c>
      <c r="B3802" t="s">
        <v>103</v>
      </c>
      <c r="C3802" t="s">
        <v>88</v>
      </c>
      <c r="D3802" s="29">
        <v>45968</v>
      </c>
      <c r="E3802" s="161">
        <v>0</v>
      </c>
      <c r="F3802" s="161">
        <v>0</v>
      </c>
      <c r="G3802" s="161">
        <v>0</v>
      </c>
      <c r="H3802" s="161">
        <v>0</v>
      </c>
      <c r="L3802">
        <v>373.30133899999998</v>
      </c>
      <c r="R3802">
        <v>384.00159500000001</v>
      </c>
      <c r="S3802">
        <v>384.00159500000001</v>
      </c>
      <c r="T3802" s="194">
        <v>384.00159500000001</v>
      </c>
      <c r="U3802" t="s">
        <v>193</v>
      </c>
      <c r="V3802">
        <v>45687.333518518521</v>
      </c>
    </row>
    <row r="3803" spans="1:22" x14ac:dyDescent="0.3">
      <c r="A3803" t="s">
        <v>102</v>
      </c>
      <c r="B3803" t="s">
        <v>103</v>
      </c>
      <c r="C3803" t="s">
        <v>88</v>
      </c>
      <c r="D3803" s="29">
        <v>45969</v>
      </c>
      <c r="E3803" s="161">
        <v>0</v>
      </c>
      <c r="F3803" s="161">
        <v>0</v>
      </c>
      <c r="G3803" s="161">
        <v>0</v>
      </c>
      <c r="H3803" s="161">
        <v>0</v>
      </c>
      <c r="L3803">
        <v>373.30133899999998</v>
      </c>
      <c r="R3803">
        <v>384.00159500000001</v>
      </c>
      <c r="S3803">
        <v>384.00159500000001</v>
      </c>
      <c r="T3803" s="194">
        <v>384.00159500000001</v>
      </c>
      <c r="U3803" t="s">
        <v>193</v>
      </c>
      <c r="V3803">
        <v>45687.333518518521</v>
      </c>
    </row>
    <row r="3804" spans="1:22" x14ac:dyDescent="0.3">
      <c r="A3804" t="s">
        <v>102</v>
      </c>
      <c r="B3804" t="s">
        <v>103</v>
      </c>
      <c r="C3804" t="s">
        <v>88</v>
      </c>
      <c r="D3804" s="29">
        <v>45970</v>
      </c>
      <c r="E3804" s="161">
        <v>0</v>
      </c>
      <c r="F3804" s="161">
        <v>0</v>
      </c>
      <c r="G3804" s="161">
        <v>0</v>
      </c>
      <c r="H3804" s="161">
        <v>0</v>
      </c>
      <c r="L3804">
        <v>373.30133899999998</v>
      </c>
      <c r="R3804">
        <v>384.00159500000001</v>
      </c>
      <c r="S3804">
        <v>384.00159500000001</v>
      </c>
      <c r="T3804" s="194">
        <v>384.00159500000001</v>
      </c>
      <c r="U3804" t="s">
        <v>193</v>
      </c>
      <c r="V3804">
        <v>45687.333518518521</v>
      </c>
    </row>
    <row r="3805" spans="1:22" x14ac:dyDescent="0.3">
      <c r="A3805" t="s">
        <v>102</v>
      </c>
      <c r="B3805" t="s">
        <v>103</v>
      </c>
      <c r="C3805" t="s">
        <v>88</v>
      </c>
      <c r="D3805" s="29">
        <v>45971</v>
      </c>
      <c r="E3805" s="161">
        <v>0</v>
      </c>
      <c r="F3805" s="161">
        <v>0</v>
      </c>
      <c r="G3805" s="161">
        <v>0</v>
      </c>
      <c r="H3805" s="161">
        <v>0</v>
      </c>
      <c r="L3805">
        <v>373.30133899999998</v>
      </c>
      <c r="R3805">
        <v>384.00159500000001</v>
      </c>
      <c r="S3805">
        <v>384.00159500000001</v>
      </c>
      <c r="T3805" s="194">
        <v>384.00159500000001</v>
      </c>
      <c r="U3805" t="s">
        <v>193</v>
      </c>
      <c r="V3805">
        <v>45687.333518518521</v>
      </c>
    </row>
    <row r="3806" spans="1:22" x14ac:dyDescent="0.3">
      <c r="A3806" t="s">
        <v>102</v>
      </c>
      <c r="B3806" t="s">
        <v>103</v>
      </c>
      <c r="C3806" t="s">
        <v>88</v>
      </c>
      <c r="D3806" s="29">
        <v>45972</v>
      </c>
      <c r="E3806" s="161">
        <v>0</v>
      </c>
      <c r="F3806" s="161">
        <v>0</v>
      </c>
      <c r="G3806" s="161">
        <v>0</v>
      </c>
      <c r="H3806" s="161">
        <v>0</v>
      </c>
      <c r="L3806">
        <v>373.30133899999998</v>
      </c>
      <c r="R3806">
        <v>384.00159500000001</v>
      </c>
      <c r="S3806">
        <v>384.00159500000001</v>
      </c>
      <c r="T3806" s="194">
        <v>384.00159500000001</v>
      </c>
      <c r="U3806" t="s">
        <v>193</v>
      </c>
      <c r="V3806">
        <v>45687.333518518521</v>
      </c>
    </row>
    <row r="3807" spans="1:22" x14ac:dyDescent="0.3">
      <c r="A3807" t="s">
        <v>102</v>
      </c>
      <c r="B3807" t="s">
        <v>103</v>
      </c>
      <c r="C3807" t="s">
        <v>88</v>
      </c>
      <c r="D3807" s="29">
        <v>45973</v>
      </c>
      <c r="E3807" s="161">
        <v>0</v>
      </c>
      <c r="F3807" s="161">
        <v>0</v>
      </c>
      <c r="G3807" s="161">
        <v>0</v>
      </c>
      <c r="H3807" s="161">
        <v>0</v>
      </c>
      <c r="L3807">
        <v>373.30133899999998</v>
      </c>
      <c r="R3807">
        <v>384.00159500000001</v>
      </c>
      <c r="S3807">
        <v>384.00159500000001</v>
      </c>
      <c r="T3807" s="194">
        <v>384.00159500000001</v>
      </c>
      <c r="U3807" t="s">
        <v>193</v>
      </c>
      <c r="V3807">
        <v>45687.33353009259</v>
      </c>
    </row>
    <row r="3808" spans="1:22" x14ac:dyDescent="0.3">
      <c r="A3808" t="s">
        <v>102</v>
      </c>
      <c r="B3808" t="s">
        <v>103</v>
      </c>
      <c r="C3808" t="s">
        <v>88</v>
      </c>
      <c r="D3808" s="29">
        <v>45974</v>
      </c>
      <c r="E3808" s="161">
        <v>0</v>
      </c>
      <c r="F3808" s="161">
        <v>0</v>
      </c>
      <c r="G3808" s="161">
        <v>0</v>
      </c>
      <c r="H3808" s="161">
        <v>0</v>
      </c>
      <c r="L3808">
        <v>373.30133899999998</v>
      </c>
      <c r="R3808">
        <v>384.00159500000001</v>
      </c>
      <c r="S3808">
        <v>384.00159500000001</v>
      </c>
      <c r="T3808" s="194">
        <v>384.00159500000001</v>
      </c>
      <c r="U3808" t="s">
        <v>193</v>
      </c>
      <c r="V3808">
        <v>45687.333518518521</v>
      </c>
    </row>
    <row r="3809" spans="1:22" x14ac:dyDescent="0.3">
      <c r="A3809" t="s">
        <v>102</v>
      </c>
      <c r="B3809" t="s">
        <v>103</v>
      </c>
      <c r="C3809" t="s">
        <v>88</v>
      </c>
      <c r="D3809" s="29">
        <v>45975</v>
      </c>
      <c r="E3809" s="161">
        <v>0</v>
      </c>
      <c r="F3809" s="161">
        <v>0</v>
      </c>
      <c r="G3809" s="161">
        <v>0</v>
      </c>
      <c r="H3809" s="161">
        <v>0</v>
      </c>
      <c r="L3809">
        <v>373.30133899999998</v>
      </c>
      <c r="R3809">
        <v>384.00159500000001</v>
      </c>
      <c r="S3809">
        <v>384.00159500000001</v>
      </c>
      <c r="T3809" s="194">
        <v>384.00159500000001</v>
      </c>
      <c r="U3809" t="s">
        <v>193</v>
      </c>
      <c r="V3809">
        <v>45687.333518518521</v>
      </c>
    </row>
    <row r="3810" spans="1:22" x14ac:dyDescent="0.3">
      <c r="A3810" t="s">
        <v>102</v>
      </c>
      <c r="B3810" t="s">
        <v>103</v>
      </c>
      <c r="C3810" t="s">
        <v>88</v>
      </c>
      <c r="D3810" s="29">
        <v>45976</v>
      </c>
      <c r="E3810" s="161">
        <v>0</v>
      </c>
      <c r="F3810" s="161">
        <v>0</v>
      </c>
      <c r="G3810" s="161">
        <v>0</v>
      </c>
      <c r="H3810" s="161">
        <v>0</v>
      </c>
      <c r="L3810">
        <v>373.30133899999998</v>
      </c>
      <c r="R3810">
        <v>384.00159500000001</v>
      </c>
      <c r="S3810">
        <v>384.00159500000001</v>
      </c>
      <c r="T3810" s="194">
        <v>384.00159500000001</v>
      </c>
      <c r="U3810" t="s">
        <v>193</v>
      </c>
      <c r="V3810">
        <v>45687.333518518521</v>
      </c>
    </row>
    <row r="3811" spans="1:22" x14ac:dyDescent="0.3">
      <c r="A3811" t="s">
        <v>102</v>
      </c>
      <c r="B3811" t="s">
        <v>103</v>
      </c>
      <c r="C3811" t="s">
        <v>88</v>
      </c>
      <c r="D3811" s="29">
        <v>45977</v>
      </c>
      <c r="E3811" s="161">
        <v>0</v>
      </c>
      <c r="F3811" s="161">
        <v>0</v>
      </c>
      <c r="G3811" s="161">
        <v>0</v>
      </c>
      <c r="H3811" s="161">
        <v>0</v>
      </c>
      <c r="L3811">
        <v>373.30133899999998</v>
      </c>
      <c r="R3811">
        <v>384.00159500000001</v>
      </c>
      <c r="S3811">
        <v>384.00159500000001</v>
      </c>
      <c r="T3811" s="194">
        <v>384.00159500000001</v>
      </c>
      <c r="U3811" t="s">
        <v>193</v>
      </c>
      <c r="V3811">
        <v>45687.333518518521</v>
      </c>
    </row>
    <row r="3812" spans="1:22" x14ac:dyDescent="0.3">
      <c r="A3812" t="s">
        <v>102</v>
      </c>
      <c r="B3812" t="s">
        <v>103</v>
      </c>
      <c r="C3812" t="s">
        <v>88</v>
      </c>
      <c r="D3812" s="29">
        <v>45978</v>
      </c>
      <c r="E3812" s="161">
        <v>0</v>
      </c>
      <c r="F3812" s="161">
        <v>0</v>
      </c>
      <c r="G3812" s="161">
        <v>0</v>
      </c>
      <c r="H3812" s="161">
        <v>0</v>
      </c>
      <c r="L3812">
        <v>373.30133899999998</v>
      </c>
      <c r="R3812">
        <v>384.00159500000001</v>
      </c>
      <c r="S3812">
        <v>384.00159500000001</v>
      </c>
      <c r="T3812" s="194">
        <v>384.00159500000001</v>
      </c>
      <c r="U3812" t="s">
        <v>193</v>
      </c>
      <c r="V3812">
        <v>45687.333518518521</v>
      </c>
    </row>
    <row r="3813" spans="1:22" x14ac:dyDescent="0.3">
      <c r="A3813" t="s">
        <v>102</v>
      </c>
      <c r="B3813" t="s">
        <v>103</v>
      </c>
      <c r="C3813" t="s">
        <v>88</v>
      </c>
      <c r="D3813" s="29">
        <v>45979</v>
      </c>
      <c r="E3813" s="161">
        <v>0</v>
      </c>
      <c r="F3813" s="161">
        <v>0</v>
      </c>
      <c r="G3813" s="161">
        <v>0</v>
      </c>
      <c r="H3813" s="161">
        <v>0</v>
      </c>
      <c r="L3813">
        <v>373.30133899999998</v>
      </c>
      <c r="R3813">
        <v>384.00159500000001</v>
      </c>
      <c r="S3813">
        <v>384.00159500000001</v>
      </c>
      <c r="T3813" s="194">
        <v>384.00159500000001</v>
      </c>
      <c r="U3813" t="s">
        <v>193</v>
      </c>
      <c r="V3813">
        <v>45687.33353009259</v>
      </c>
    </row>
    <row r="3814" spans="1:22" x14ac:dyDescent="0.3">
      <c r="A3814" t="s">
        <v>102</v>
      </c>
      <c r="B3814" t="s">
        <v>103</v>
      </c>
      <c r="C3814" t="s">
        <v>88</v>
      </c>
      <c r="D3814" s="29">
        <v>45980</v>
      </c>
      <c r="E3814" s="161">
        <v>0</v>
      </c>
      <c r="F3814" s="161">
        <v>0</v>
      </c>
      <c r="G3814" s="161">
        <v>0</v>
      </c>
      <c r="H3814" s="161">
        <v>0</v>
      </c>
      <c r="L3814">
        <v>373.30133899999998</v>
      </c>
      <c r="R3814">
        <v>384.00159500000001</v>
      </c>
      <c r="S3814">
        <v>384.00159500000001</v>
      </c>
      <c r="T3814" s="194">
        <v>384.00159500000001</v>
      </c>
      <c r="U3814" t="s">
        <v>193</v>
      </c>
      <c r="V3814">
        <v>45687.333518518521</v>
      </c>
    </row>
    <row r="3815" spans="1:22" x14ac:dyDescent="0.3">
      <c r="A3815" t="s">
        <v>102</v>
      </c>
      <c r="B3815" t="s">
        <v>103</v>
      </c>
      <c r="C3815" t="s">
        <v>88</v>
      </c>
      <c r="D3815" s="29">
        <v>45981</v>
      </c>
      <c r="E3815" s="161">
        <v>0</v>
      </c>
      <c r="F3815" s="161">
        <v>0</v>
      </c>
      <c r="G3815" s="161">
        <v>0</v>
      </c>
      <c r="H3815" s="161">
        <v>0</v>
      </c>
      <c r="L3815">
        <v>373.30133899999998</v>
      </c>
      <c r="R3815">
        <v>384.00159500000001</v>
      </c>
      <c r="S3815">
        <v>384.00159500000001</v>
      </c>
      <c r="T3815" s="194">
        <v>384.00159500000001</v>
      </c>
      <c r="U3815" t="s">
        <v>193</v>
      </c>
      <c r="V3815">
        <v>45687.333518518521</v>
      </c>
    </row>
    <row r="3816" spans="1:22" x14ac:dyDescent="0.3">
      <c r="A3816" t="s">
        <v>102</v>
      </c>
      <c r="B3816" t="s">
        <v>103</v>
      </c>
      <c r="C3816" t="s">
        <v>88</v>
      </c>
      <c r="D3816" s="29">
        <v>45982</v>
      </c>
      <c r="E3816" s="161">
        <v>0</v>
      </c>
      <c r="F3816" s="161">
        <v>0</v>
      </c>
      <c r="G3816" s="161">
        <v>0</v>
      </c>
      <c r="H3816" s="161">
        <v>0</v>
      </c>
      <c r="L3816">
        <v>373.30133899999998</v>
      </c>
      <c r="R3816">
        <v>384.00159500000001</v>
      </c>
      <c r="S3816">
        <v>384.00159500000001</v>
      </c>
      <c r="T3816" s="194">
        <v>384.00159500000001</v>
      </c>
      <c r="U3816" t="s">
        <v>193</v>
      </c>
      <c r="V3816">
        <v>45687.333518518521</v>
      </c>
    </row>
    <row r="3817" spans="1:22" x14ac:dyDescent="0.3">
      <c r="A3817" t="s">
        <v>102</v>
      </c>
      <c r="B3817" t="s">
        <v>103</v>
      </c>
      <c r="C3817" t="s">
        <v>88</v>
      </c>
      <c r="D3817" s="29">
        <v>45983</v>
      </c>
      <c r="E3817" s="161">
        <v>0</v>
      </c>
      <c r="F3817" s="161">
        <v>0</v>
      </c>
      <c r="G3817" s="161">
        <v>0</v>
      </c>
      <c r="H3817" s="161">
        <v>0</v>
      </c>
      <c r="L3817">
        <v>373.30133899999998</v>
      </c>
      <c r="R3817">
        <v>384.00159500000001</v>
      </c>
      <c r="S3817">
        <v>384.00159500000001</v>
      </c>
      <c r="T3817" s="194">
        <v>384.00159500000001</v>
      </c>
      <c r="U3817" t="s">
        <v>193</v>
      </c>
      <c r="V3817">
        <v>45687.333518518521</v>
      </c>
    </row>
    <row r="3818" spans="1:22" x14ac:dyDescent="0.3">
      <c r="A3818" t="s">
        <v>102</v>
      </c>
      <c r="B3818" t="s">
        <v>103</v>
      </c>
      <c r="C3818" t="s">
        <v>88</v>
      </c>
      <c r="D3818" s="29">
        <v>45984</v>
      </c>
      <c r="E3818" s="161">
        <v>0</v>
      </c>
      <c r="F3818" s="161">
        <v>0</v>
      </c>
      <c r="G3818" s="161">
        <v>0</v>
      </c>
      <c r="H3818" s="161">
        <v>0</v>
      </c>
      <c r="L3818">
        <v>373.30133899999998</v>
      </c>
      <c r="R3818">
        <v>384.00159500000001</v>
      </c>
      <c r="S3818">
        <v>384.00159500000001</v>
      </c>
      <c r="T3818" s="194">
        <v>384.00159500000001</v>
      </c>
      <c r="U3818" t="s">
        <v>193</v>
      </c>
      <c r="V3818">
        <v>45687.333518518521</v>
      </c>
    </row>
    <row r="3819" spans="1:22" x14ac:dyDescent="0.3">
      <c r="A3819" t="s">
        <v>102</v>
      </c>
      <c r="B3819" t="s">
        <v>103</v>
      </c>
      <c r="C3819" t="s">
        <v>88</v>
      </c>
      <c r="D3819" s="29">
        <v>45985</v>
      </c>
      <c r="E3819" s="161">
        <v>0</v>
      </c>
      <c r="F3819" s="161">
        <v>0</v>
      </c>
      <c r="G3819" s="161">
        <v>0</v>
      </c>
      <c r="H3819" s="161">
        <v>0</v>
      </c>
      <c r="L3819">
        <v>373.30133899999998</v>
      </c>
      <c r="R3819">
        <v>384.00159500000001</v>
      </c>
      <c r="S3819">
        <v>384.00159500000001</v>
      </c>
      <c r="T3819" s="194">
        <v>384.00159500000001</v>
      </c>
      <c r="U3819" t="s">
        <v>193</v>
      </c>
      <c r="V3819">
        <v>45687.333518518521</v>
      </c>
    </row>
    <row r="3820" spans="1:22" x14ac:dyDescent="0.3">
      <c r="A3820" t="s">
        <v>102</v>
      </c>
      <c r="B3820" t="s">
        <v>103</v>
      </c>
      <c r="C3820" t="s">
        <v>88</v>
      </c>
      <c r="D3820" s="29">
        <v>45986</v>
      </c>
      <c r="E3820" s="161">
        <v>0</v>
      </c>
      <c r="F3820" s="161">
        <v>0</v>
      </c>
      <c r="G3820" s="161">
        <v>0</v>
      </c>
      <c r="H3820" s="161">
        <v>0</v>
      </c>
      <c r="L3820">
        <v>373.30133899999998</v>
      </c>
      <c r="R3820">
        <v>384.00159500000001</v>
      </c>
      <c r="S3820">
        <v>384.00159500000001</v>
      </c>
      <c r="T3820" s="194">
        <v>384.00159500000001</v>
      </c>
      <c r="U3820" t="s">
        <v>193</v>
      </c>
      <c r="V3820">
        <v>45687.333518518521</v>
      </c>
    </row>
    <row r="3821" spans="1:22" x14ac:dyDescent="0.3">
      <c r="A3821" t="s">
        <v>102</v>
      </c>
      <c r="B3821" t="s">
        <v>103</v>
      </c>
      <c r="C3821" t="s">
        <v>88</v>
      </c>
      <c r="D3821" s="29">
        <v>45987</v>
      </c>
      <c r="E3821" s="161">
        <v>0</v>
      </c>
      <c r="F3821" s="161">
        <v>0</v>
      </c>
      <c r="G3821" s="161">
        <v>0</v>
      </c>
      <c r="H3821" s="161">
        <v>0</v>
      </c>
      <c r="L3821">
        <v>373.30133899999998</v>
      </c>
      <c r="R3821">
        <v>384.00159500000001</v>
      </c>
      <c r="S3821">
        <v>384.00159500000001</v>
      </c>
      <c r="T3821" s="194">
        <v>384.00159500000001</v>
      </c>
      <c r="U3821" t="s">
        <v>193</v>
      </c>
      <c r="V3821">
        <v>45687.333518518521</v>
      </c>
    </row>
    <row r="3822" spans="1:22" x14ac:dyDescent="0.3">
      <c r="A3822" t="s">
        <v>102</v>
      </c>
      <c r="B3822" t="s">
        <v>103</v>
      </c>
      <c r="C3822" t="s">
        <v>88</v>
      </c>
      <c r="D3822" s="29">
        <v>45988</v>
      </c>
      <c r="E3822" s="161">
        <v>0</v>
      </c>
      <c r="F3822" s="161">
        <v>0</v>
      </c>
      <c r="G3822" s="161">
        <v>0</v>
      </c>
      <c r="H3822" s="161">
        <v>0</v>
      </c>
      <c r="L3822">
        <v>373.30133899999998</v>
      </c>
      <c r="R3822">
        <v>384.00159500000001</v>
      </c>
      <c r="S3822">
        <v>384.00159500000001</v>
      </c>
      <c r="T3822" s="194">
        <v>384.00159500000001</v>
      </c>
      <c r="U3822" t="s">
        <v>193</v>
      </c>
      <c r="V3822">
        <v>45687.333518518521</v>
      </c>
    </row>
    <row r="3823" spans="1:22" x14ac:dyDescent="0.3">
      <c r="A3823" t="s">
        <v>102</v>
      </c>
      <c r="B3823" t="s">
        <v>103</v>
      </c>
      <c r="C3823" t="s">
        <v>88</v>
      </c>
      <c r="D3823" s="29">
        <v>45989</v>
      </c>
      <c r="E3823" s="161">
        <v>0</v>
      </c>
      <c r="F3823" s="161">
        <v>0</v>
      </c>
      <c r="G3823" s="161">
        <v>0</v>
      </c>
      <c r="H3823" s="161">
        <v>0</v>
      </c>
      <c r="L3823">
        <v>373.30133899999998</v>
      </c>
      <c r="R3823">
        <v>384.00159500000001</v>
      </c>
      <c r="S3823">
        <v>384.00159500000001</v>
      </c>
      <c r="T3823" s="194">
        <v>384.00159500000001</v>
      </c>
      <c r="U3823" t="s">
        <v>193</v>
      </c>
      <c r="V3823">
        <v>45687.333518518521</v>
      </c>
    </row>
    <row r="3824" spans="1:22" x14ac:dyDescent="0.3">
      <c r="A3824" t="s">
        <v>102</v>
      </c>
      <c r="B3824" t="s">
        <v>103</v>
      </c>
      <c r="C3824" t="s">
        <v>88</v>
      </c>
      <c r="D3824" s="29">
        <v>45990</v>
      </c>
      <c r="E3824" s="161">
        <v>0</v>
      </c>
      <c r="F3824" s="161">
        <v>0</v>
      </c>
      <c r="G3824" s="161">
        <v>0</v>
      </c>
      <c r="H3824" s="161">
        <v>0</v>
      </c>
      <c r="L3824">
        <v>373.30133899999998</v>
      </c>
      <c r="R3824">
        <v>384.00159500000001</v>
      </c>
      <c r="S3824">
        <v>384.00159500000001</v>
      </c>
      <c r="T3824" s="194">
        <v>384.00159500000001</v>
      </c>
      <c r="U3824" t="s">
        <v>193</v>
      </c>
      <c r="V3824">
        <v>45687.333518518521</v>
      </c>
    </row>
    <row r="3825" spans="1:22" x14ac:dyDescent="0.3">
      <c r="A3825" t="s">
        <v>102</v>
      </c>
      <c r="B3825" t="s">
        <v>103</v>
      </c>
      <c r="C3825" t="s">
        <v>88</v>
      </c>
      <c r="D3825" s="29">
        <v>45991</v>
      </c>
      <c r="E3825" s="161">
        <v>0</v>
      </c>
      <c r="F3825" s="161">
        <v>0</v>
      </c>
      <c r="G3825" s="161">
        <v>0</v>
      </c>
      <c r="H3825" s="161">
        <v>0</v>
      </c>
      <c r="L3825">
        <v>373.30133899999998</v>
      </c>
      <c r="R3825">
        <v>384.00159500000001</v>
      </c>
      <c r="S3825">
        <v>384.00159500000001</v>
      </c>
      <c r="T3825" s="194">
        <v>384.00159500000001</v>
      </c>
      <c r="U3825" t="s">
        <v>193</v>
      </c>
      <c r="V3825">
        <v>45687.333518518521</v>
      </c>
    </row>
    <row r="3826" spans="1:22" x14ac:dyDescent="0.3">
      <c r="A3826" t="s">
        <v>102</v>
      </c>
      <c r="B3826" t="s">
        <v>103</v>
      </c>
      <c r="C3826" t="s">
        <v>88</v>
      </c>
      <c r="D3826" s="29">
        <v>45992</v>
      </c>
      <c r="E3826" s="161">
        <v>0</v>
      </c>
      <c r="F3826" s="161">
        <v>0</v>
      </c>
      <c r="G3826" s="161">
        <v>0</v>
      </c>
      <c r="H3826" s="161">
        <v>0</v>
      </c>
      <c r="L3826">
        <v>373.30133899999998</v>
      </c>
      <c r="R3826">
        <v>384.00159500000001</v>
      </c>
      <c r="S3826">
        <v>384.00159500000001</v>
      </c>
      <c r="T3826" s="194">
        <v>384.00159500000001</v>
      </c>
      <c r="U3826" t="s">
        <v>193</v>
      </c>
      <c r="V3826">
        <v>45687.333518518521</v>
      </c>
    </row>
    <row r="3827" spans="1:22" x14ac:dyDescent="0.3">
      <c r="A3827" t="s">
        <v>102</v>
      </c>
      <c r="B3827" t="s">
        <v>103</v>
      </c>
      <c r="C3827" t="s">
        <v>88</v>
      </c>
      <c r="D3827" s="29">
        <v>45993</v>
      </c>
      <c r="E3827" s="161">
        <v>0</v>
      </c>
      <c r="F3827" s="161">
        <v>0</v>
      </c>
      <c r="G3827" s="161">
        <v>0</v>
      </c>
      <c r="H3827" s="161">
        <v>0</v>
      </c>
      <c r="L3827">
        <v>373.30133899999998</v>
      </c>
      <c r="R3827">
        <v>384.00159500000001</v>
      </c>
      <c r="S3827">
        <v>384.00159500000001</v>
      </c>
      <c r="T3827" s="194">
        <v>384.00159500000001</v>
      </c>
      <c r="U3827" t="s">
        <v>193</v>
      </c>
      <c r="V3827">
        <v>45687.33353009259</v>
      </c>
    </row>
    <row r="3828" spans="1:22" x14ac:dyDescent="0.3">
      <c r="A3828" t="s">
        <v>102</v>
      </c>
      <c r="B3828" t="s">
        <v>103</v>
      </c>
      <c r="C3828" t="s">
        <v>88</v>
      </c>
      <c r="D3828" s="29">
        <v>45994</v>
      </c>
      <c r="E3828" s="161">
        <v>0</v>
      </c>
      <c r="F3828" s="161">
        <v>0</v>
      </c>
      <c r="G3828" s="161">
        <v>0</v>
      </c>
      <c r="H3828" s="161">
        <v>0</v>
      </c>
      <c r="L3828">
        <v>373.30133899999998</v>
      </c>
      <c r="R3828">
        <v>384.00159500000001</v>
      </c>
      <c r="S3828">
        <v>384.00159500000001</v>
      </c>
      <c r="T3828" s="194">
        <v>384.00159500000001</v>
      </c>
      <c r="U3828" t="s">
        <v>193</v>
      </c>
      <c r="V3828">
        <v>45687.33353009259</v>
      </c>
    </row>
    <row r="3829" spans="1:22" x14ac:dyDescent="0.3">
      <c r="A3829" t="s">
        <v>102</v>
      </c>
      <c r="B3829" t="s">
        <v>103</v>
      </c>
      <c r="C3829" t="s">
        <v>88</v>
      </c>
      <c r="D3829" s="29">
        <v>45995</v>
      </c>
      <c r="E3829" s="161">
        <v>0</v>
      </c>
      <c r="F3829" s="161">
        <v>0</v>
      </c>
      <c r="G3829" s="161">
        <v>0</v>
      </c>
      <c r="H3829" s="161">
        <v>0</v>
      </c>
      <c r="L3829">
        <v>373.30133899999998</v>
      </c>
      <c r="R3829">
        <v>384.00159500000001</v>
      </c>
      <c r="S3829">
        <v>384.00159500000001</v>
      </c>
      <c r="T3829" s="194">
        <v>384.00159500000001</v>
      </c>
      <c r="U3829" t="s">
        <v>193</v>
      </c>
      <c r="V3829">
        <v>45687.333518518521</v>
      </c>
    </row>
    <row r="3830" spans="1:22" x14ac:dyDescent="0.3">
      <c r="A3830" t="s">
        <v>102</v>
      </c>
      <c r="B3830" t="s">
        <v>103</v>
      </c>
      <c r="C3830" t="s">
        <v>88</v>
      </c>
      <c r="D3830" s="29">
        <v>45996</v>
      </c>
      <c r="E3830" s="161">
        <v>0</v>
      </c>
      <c r="F3830" s="161">
        <v>0</v>
      </c>
      <c r="G3830" s="161">
        <v>0</v>
      </c>
      <c r="H3830" s="161">
        <v>0</v>
      </c>
      <c r="L3830">
        <v>373.30133899999998</v>
      </c>
      <c r="R3830">
        <v>384.00159500000001</v>
      </c>
      <c r="S3830">
        <v>384.00159500000001</v>
      </c>
      <c r="T3830" s="194">
        <v>384.00159500000001</v>
      </c>
      <c r="U3830" t="s">
        <v>193</v>
      </c>
      <c r="V3830">
        <v>45687.333518518521</v>
      </c>
    </row>
    <row r="3831" spans="1:22" x14ac:dyDescent="0.3">
      <c r="A3831" t="s">
        <v>102</v>
      </c>
      <c r="B3831" t="s">
        <v>103</v>
      </c>
      <c r="C3831" t="s">
        <v>88</v>
      </c>
      <c r="D3831" s="29">
        <v>45997</v>
      </c>
      <c r="E3831" s="161">
        <v>0</v>
      </c>
      <c r="F3831" s="161">
        <v>0</v>
      </c>
      <c r="G3831" s="161">
        <v>0</v>
      </c>
      <c r="H3831" s="161">
        <v>0</v>
      </c>
      <c r="L3831">
        <v>373.30133899999998</v>
      </c>
      <c r="R3831">
        <v>384.00159500000001</v>
      </c>
      <c r="S3831">
        <v>384.00159500000001</v>
      </c>
      <c r="T3831" s="194">
        <v>384.00159500000001</v>
      </c>
      <c r="U3831" t="s">
        <v>193</v>
      </c>
      <c r="V3831">
        <v>45687.333518518521</v>
      </c>
    </row>
    <row r="3832" spans="1:22" x14ac:dyDescent="0.3">
      <c r="A3832" t="s">
        <v>102</v>
      </c>
      <c r="B3832" t="s">
        <v>103</v>
      </c>
      <c r="C3832" t="s">
        <v>88</v>
      </c>
      <c r="D3832" s="29">
        <v>45998</v>
      </c>
      <c r="E3832" s="161">
        <v>0</v>
      </c>
      <c r="F3832" s="161">
        <v>0</v>
      </c>
      <c r="G3832" s="161">
        <v>0</v>
      </c>
      <c r="H3832" s="161">
        <v>0</v>
      </c>
      <c r="L3832">
        <v>373.30133899999998</v>
      </c>
      <c r="R3832">
        <v>384.00159500000001</v>
      </c>
      <c r="S3832">
        <v>384.00159500000001</v>
      </c>
      <c r="T3832" s="194">
        <v>384.00159500000001</v>
      </c>
      <c r="U3832" t="s">
        <v>193</v>
      </c>
      <c r="V3832">
        <v>45687.33353009259</v>
      </c>
    </row>
    <row r="3833" spans="1:22" x14ac:dyDescent="0.3">
      <c r="A3833" t="s">
        <v>102</v>
      </c>
      <c r="B3833" t="s">
        <v>103</v>
      </c>
      <c r="C3833" t="s">
        <v>88</v>
      </c>
      <c r="D3833" s="29">
        <v>45999</v>
      </c>
      <c r="E3833" s="161">
        <v>0</v>
      </c>
      <c r="F3833" s="161">
        <v>0</v>
      </c>
      <c r="G3833" s="161">
        <v>0</v>
      </c>
      <c r="H3833" s="161">
        <v>0</v>
      </c>
      <c r="L3833">
        <v>373.30133899999998</v>
      </c>
      <c r="R3833">
        <v>384.00159500000001</v>
      </c>
      <c r="S3833">
        <v>384.00159500000001</v>
      </c>
      <c r="T3833" s="194">
        <v>384.00159500000001</v>
      </c>
      <c r="U3833" t="s">
        <v>193</v>
      </c>
      <c r="V3833">
        <v>45687.33353009259</v>
      </c>
    </row>
    <row r="3834" spans="1:22" x14ac:dyDescent="0.3">
      <c r="A3834" t="s">
        <v>102</v>
      </c>
      <c r="B3834" t="s">
        <v>103</v>
      </c>
      <c r="C3834" t="s">
        <v>88</v>
      </c>
      <c r="D3834" s="29">
        <v>46000</v>
      </c>
      <c r="E3834" s="161">
        <v>0</v>
      </c>
      <c r="F3834" s="161">
        <v>0</v>
      </c>
      <c r="G3834" s="161">
        <v>0</v>
      </c>
      <c r="H3834" s="161">
        <v>0</v>
      </c>
      <c r="L3834">
        <v>373.30133899999998</v>
      </c>
      <c r="R3834">
        <v>384.00159500000001</v>
      </c>
      <c r="S3834">
        <v>384.00159500000001</v>
      </c>
      <c r="T3834" s="194">
        <v>384.00159500000001</v>
      </c>
      <c r="U3834" t="s">
        <v>193</v>
      </c>
      <c r="V3834">
        <v>45687.333518518521</v>
      </c>
    </row>
    <row r="3835" spans="1:22" x14ac:dyDescent="0.3">
      <c r="A3835" t="s">
        <v>102</v>
      </c>
      <c r="B3835" t="s">
        <v>103</v>
      </c>
      <c r="C3835" t="s">
        <v>88</v>
      </c>
      <c r="D3835" s="29">
        <v>46001</v>
      </c>
      <c r="E3835" s="161">
        <v>0</v>
      </c>
      <c r="F3835" s="161">
        <v>0</v>
      </c>
      <c r="G3835" s="161">
        <v>0</v>
      </c>
      <c r="H3835" s="161">
        <v>0</v>
      </c>
      <c r="L3835">
        <v>373.30133899999998</v>
      </c>
      <c r="R3835">
        <v>384.00159500000001</v>
      </c>
      <c r="S3835">
        <v>384.00159500000001</v>
      </c>
      <c r="T3835" s="194">
        <v>384.00159500000001</v>
      </c>
      <c r="U3835" t="s">
        <v>193</v>
      </c>
      <c r="V3835">
        <v>45687.333518518521</v>
      </c>
    </row>
    <row r="3836" spans="1:22" x14ac:dyDescent="0.3">
      <c r="A3836" t="s">
        <v>102</v>
      </c>
      <c r="B3836" t="s">
        <v>103</v>
      </c>
      <c r="C3836" t="s">
        <v>88</v>
      </c>
      <c r="D3836" s="29">
        <v>46002</v>
      </c>
      <c r="E3836" s="161">
        <v>0</v>
      </c>
      <c r="F3836" s="161">
        <v>0</v>
      </c>
      <c r="G3836" s="161">
        <v>0</v>
      </c>
      <c r="H3836" s="161">
        <v>0</v>
      </c>
      <c r="L3836">
        <v>373.30133899999998</v>
      </c>
      <c r="R3836">
        <v>384.00159500000001</v>
      </c>
      <c r="S3836">
        <v>384.00159500000001</v>
      </c>
      <c r="T3836" s="194">
        <v>384.00159500000001</v>
      </c>
      <c r="U3836" t="s">
        <v>193</v>
      </c>
      <c r="V3836">
        <v>45687.333518518521</v>
      </c>
    </row>
    <row r="3837" spans="1:22" x14ac:dyDescent="0.3">
      <c r="A3837" t="s">
        <v>102</v>
      </c>
      <c r="B3837" t="s">
        <v>103</v>
      </c>
      <c r="C3837" t="s">
        <v>88</v>
      </c>
      <c r="D3837" s="29">
        <v>46003</v>
      </c>
      <c r="E3837" s="161">
        <v>0</v>
      </c>
      <c r="F3837" s="161">
        <v>0</v>
      </c>
      <c r="G3837" s="161">
        <v>0</v>
      </c>
      <c r="H3837" s="161">
        <v>0</v>
      </c>
      <c r="L3837">
        <v>373.30133899999998</v>
      </c>
      <c r="R3837">
        <v>384.00159500000001</v>
      </c>
      <c r="S3837">
        <v>384.00159500000001</v>
      </c>
      <c r="T3837" s="194">
        <v>384.00159500000001</v>
      </c>
      <c r="U3837" t="s">
        <v>193</v>
      </c>
      <c r="V3837">
        <v>45687.333518518521</v>
      </c>
    </row>
    <row r="3838" spans="1:22" x14ac:dyDescent="0.3">
      <c r="A3838" t="s">
        <v>102</v>
      </c>
      <c r="B3838" t="s">
        <v>103</v>
      </c>
      <c r="C3838" t="s">
        <v>88</v>
      </c>
      <c r="D3838" s="29">
        <v>46004</v>
      </c>
      <c r="E3838" s="161">
        <v>0</v>
      </c>
      <c r="F3838" s="161">
        <v>0</v>
      </c>
      <c r="G3838" s="161">
        <v>0</v>
      </c>
      <c r="H3838" s="161">
        <v>0</v>
      </c>
      <c r="L3838">
        <v>373.30133899999998</v>
      </c>
      <c r="R3838">
        <v>384.00159500000001</v>
      </c>
      <c r="S3838">
        <v>384.00159500000001</v>
      </c>
      <c r="T3838" s="194">
        <v>384.00159500000001</v>
      </c>
      <c r="U3838" t="s">
        <v>193</v>
      </c>
      <c r="V3838">
        <v>45687.333518518521</v>
      </c>
    </row>
    <row r="3839" spans="1:22" x14ac:dyDescent="0.3">
      <c r="A3839" t="s">
        <v>102</v>
      </c>
      <c r="B3839" t="s">
        <v>103</v>
      </c>
      <c r="C3839" t="s">
        <v>88</v>
      </c>
      <c r="D3839" s="29">
        <v>46005</v>
      </c>
      <c r="E3839" s="161">
        <v>0</v>
      </c>
      <c r="F3839" s="161">
        <v>0</v>
      </c>
      <c r="G3839" s="161">
        <v>0</v>
      </c>
      <c r="H3839" s="161">
        <v>0</v>
      </c>
      <c r="L3839">
        <v>373.30133899999998</v>
      </c>
      <c r="R3839">
        <v>384.00159500000001</v>
      </c>
      <c r="S3839">
        <v>384.00159500000001</v>
      </c>
      <c r="T3839" s="194">
        <v>384.00159500000001</v>
      </c>
      <c r="U3839" t="s">
        <v>193</v>
      </c>
      <c r="V3839">
        <v>45687.333518518521</v>
      </c>
    </row>
    <row r="3840" spans="1:22" x14ac:dyDescent="0.3">
      <c r="A3840" t="s">
        <v>102</v>
      </c>
      <c r="B3840" t="s">
        <v>103</v>
      </c>
      <c r="C3840" t="s">
        <v>88</v>
      </c>
      <c r="D3840" s="29">
        <v>46006</v>
      </c>
      <c r="E3840" s="161">
        <v>0</v>
      </c>
      <c r="F3840" s="161">
        <v>0</v>
      </c>
      <c r="G3840" s="161">
        <v>0</v>
      </c>
      <c r="H3840" s="161">
        <v>0</v>
      </c>
      <c r="L3840">
        <v>373.30133899999998</v>
      </c>
      <c r="R3840">
        <v>384.00159500000001</v>
      </c>
      <c r="S3840">
        <v>384.00159500000001</v>
      </c>
      <c r="T3840" s="194">
        <v>384.00159500000001</v>
      </c>
      <c r="U3840" t="s">
        <v>193</v>
      </c>
      <c r="V3840">
        <v>45687.333518518521</v>
      </c>
    </row>
    <row r="3841" spans="1:22" x14ac:dyDescent="0.3">
      <c r="A3841" t="s">
        <v>102</v>
      </c>
      <c r="B3841" t="s">
        <v>103</v>
      </c>
      <c r="C3841" t="s">
        <v>88</v>
      </c>
      <c r="D3841" s="29">
        <v>46007</v>
      </c>
      <c r="E3841" s="161">
        <v>0</v>
      </c>
      <c r="F3841" s="161">
        <v>0</v>
      </c>
      <c r="G3841" s="161">
        <v>0</v>
      </c>
      <c r="H3841" s="161">
        <v>0</v>
      </c>
      <c r="L3841">
        <v>373.30133899999998</v>
      </c>
      <c r="R3841">
        <v>384.00159500000001</v>
      </c>
      <c r="S3841">
        <v>384.00159500000001</v>
      </c>
      <c r="T3841" s="194">
        <v>384.00159500000001</v>
      </c>
      <c r="U3841" t="s">
        <v>193</v>
      </c>
      <c r="V3841">
        <v>45687.333518518521</v>
      </c>
    </row>
    <row r="3842" spans="1:22" x14ac:dyDescent="0.3">
      <c r="A3842" t="s">
        <v>102</v>
      </c>
      <c r="B3842" t="s">
        <v>103</v>
      </c>
      <c r="C3842" t="s">
        <v>88</v>
      </c>
      <c r="D3842" s="29">
        <v>46008</v>
      </c>
      <c r="E3842" s="161">
        <v>0</v>
      </c>
      <c r="F3842" s="161">
        <v>0</v>
      </c>
      <c r="G3842" s="161">
        <v>0</v>
      </c>
      <c r="H3842" s="161">
        <v>0</v>
      </c>
      <c r="L3842">
        <v>373.30133899999998</v>
      </c>
      <c r="R3842">
        <v>384.00159500000001</v>
      </c>
      <c r="S3842">
        <v>384.00159500000001</v>
      </c>
      <c r="T3842" s="194">
        <v>384.00159500000001</v>
      </c>
      <c r="U3842" t="s">
        <v>193</v>
      </c>
      <c r="V3842">
        <v>45687.333518518521</v>
      </c>
    </row>
    <row r="3843" spans="1:22" x14ac:dyDescent="0.3">
      <c r="A3843" t="s">
        <v>102</v>
      </c>
      <c r="B3843" t="s">
        <v>103</v>
      </c>
      <c r="C3843" t="s">
        <v>88</v>
      </c>
      <c r="D3843" s="29">
        <v>46009</v>
      </c>
      <c r="E3843" s="161">
        <v>0</v>
      </c>
      <c r="F3843" s="161">
        <v>0</v>
      </c>
      <c r="G3843" s="161">
        <v>0</v>
      </c>
      <c r="H3843" s="161">
        <v>0</v>
      </c>
      <c r="L3843">
        <v>373.30133899999998</v>
      </c>
      <c r="R3843">
        <v>384.00159500000001</v>
      </c>
      <c r="S3843">
        <v>384.00159500000001</v>
      </c>
      <c r="T3843" s="194">
        <v>384.00159500000001</v>
      </c>
      <c r="U3843" t="s">
        <v>193</v>
      </c>
      <c r="V3843">
        <v>45687.333518518521</v>
      </c>
    </row>
    <row r="3844" spans="1:22" x14ac:dyDescent="0.3">
      <c r="A3844" t="s">
        <v>102</v>
      </c>
      <c r="B3844" t="s">
        <v>103</v>
      </c>
      <c r="C3844" t="s">
        <v>88</v>
      </c>
      <c r="D3844" s="29">
        <v>46010</v>
      </c>
      <c r="E3844" s="161">
        <v>0</v>
      </c>
      <c r="F3844" s="161">
        <v>0</v>
      </c>
      <c r="G3844" s="161">
        <v>0</v>
      </c>
      <c r="H3844" s="161">
        <v>0</v>
      </c>
      <c r="L3844">
        <v>373.30133899999998</v>
      </c>
      <c r="R3844">
        <v>384.00159500000001</v>
      </c>
      <c r="S3844">
        <v>384.00159500000001</v>
      </c>
      <c r="T3844" s="194">
        <v>384.00159500000001</v>
      </c>
      <c r="U3844" t="s">
        <v>193</v>
      </c>
      <c r="V3844">
        <v>45687.333518518521</v>
      </c>
    </row>
    <row r="3845" spans="1:22" x14ac:dyDescent="0.3">
      <c r="A3845" t="s">
        <v>102</v>
      </c>
      <c r="B3845" t="s">
        <v>103</v>
      </c>
      <c r="C3845" t="s">
        <v>88</v>
      </c>
      <c r="D3845" s="29">
        <v>46011</v>
      </c>
      <c r="E3845" s="161">
        <v>0</v>
      </c>
      <c r="F3845" s="161">
        <v>0</v>
      </c>
      <c r="G3845" s="161">
        <v>0</v>
      </c>
      <c r="H3845" s="161">
        <v>0</v>
      </c>
      <c r="L3845">
        <v>373.30133899999998</v>
      </c>
      <c r="R3845">
        <v>384.00159500000001</v>
      </c>
      <c r="S3845">
        <v>384.00159500000001</v>
      </c>
      <c r="T3845" s="194">
        <v>384.00159500000001</v>
      </c>
      <c r="U3845" t="s">
        <v>193</v>
      </c>
      <c r="V3845">
        <v>45687.333518518521</v>
      </c>
    </row>
    <row r="3846" spans="1:22" x14ac:dyDescent="0.3">
      <c r="A3846" t="s">
        <v>102</v>
      </c>
      <c r="B3846" t="s">
        <v>103</v>
      </c>
      <c r="C3846" t="s">
        <v>88</v>
      </c>
      <c r="D3846" s="29">
        <v>46012</v>
      </c>
      <c r="E3846" s="161">
        <v>0</v>
      </c>
      <c r="F3846" s="161">
        <v>0</v>
      </c>
      <c r="G3846" s="161">
        <v>0</v>
      </c>
      <c r="H3846" s="161">
        <v>0</v>
      </c>
      <c r="L3846">
        <v>373.30133899999998</v>
      </c>
      <c r="R3846">
        <v>384.00159500000001</v>
      </c>
      <c r="S3846">
        <v>384.00159500000001</v>
      </c>
      <c r="T3846" s="194">
        <v>384.00159500000001</v>
      </c>
      <c r="U3846" t="s">
        <v>193</v>
      </c>
      <c r="V3846">
        <v>45687.333518518521</v>
      </c>
    </row>
    <row r="3847" spans="1:22" x14ac:dyDescent="0.3">
      <c r="A3847" t="s">
        <v>102</v>
      </c>
      <c r="B3847" t="s">
        <v>103</v>
      </c>
      <c r="C3847" t="s">
        <v>88</v>
      </c>
      <c r="D3847" s="29">
        <v>46013</v>
      </c>
      <c r="E3847" s="161">
        <v>0</v>
      </c>
      <c r="F3847" s="161">
        <v>0</v>
      </c>
      <c r="G3847" s="161">
        <v>0</v>
      </c>
      <c r="H3847" s="161">
        <v>0</v>
      </c>
      <c r="L3847">
        <v>373.30133899999998</v>
      </c>
      <c r="R3847">
        <v>384.00159500000001</v>
      </c>
      <c r="S3847">
        <v>384.00159500000001</v>
      </c>
      <c r="T3847" s="194">
        <v>384.00159500000001</v>
      </c>
      <c r="U3847" t="s">
        <v>193</v>
      </c>
      <c r="V3847">
        <v>45687.333518518521</v>
      </c>
    </row>
    <row r="3848" spans="1:22" x14ac:dyDescent="0.3">
      <c r="A3848" t="s">
        <v>102</v>
      </c>
      <c r="B3848" t="s">
        <v>103</v>
      </c>
      <c r="C3848" t="s">
        <v>88</v>
      </c>
      <c r="D3848" s="29">
        <v>46014</v>
      </c>
      <c r="E3848" s="161">
        <v>0</v>
      </c>
      <c r="F3848" s="161">
        <v>0</v>
      </c>
      <c r="G3848" s="161">
        <v>0</v>
      </c>
      <c r="H3848" s="161">
        <v>0</v>
      </c>
      <c r="L3848">
        <v>373.30133899999998</v>
      </c>
      <c r="R3848">
        <v>384.00159500000001</v>
      </c>
      <c r="S3848">
        <v>384.00159500000001</v>
      </c>
      <c r="T3848" s="194">
        <v>384.00159500000001</v>
      </c>
      <c r="U3848" t="s">
        <v>193</v>
      </c>
      <c r="V3848">
        <v>45687.333518518521</v>
      </c>
    </row>
    <row r="3849" spans="1:22" x14ac:dyDescent="0.3">
      <c r="A3849" t="s">
        <v>102</v>
      </c>
      <c r="B3849" t="s">
        <v>103</v>
      </c>
      <c r="C3849" t="s">
        <v>88</v>
      </c>
      <c r="D3849" s="29">
        <v>46015</v>
      </c>
      <c r="E3849" s="161">
        <v>0</v>
      </c>
      <c r="F3849" s="161">
        <v>0</v>
      </c>
      <c r="G3849" s="161">
        <v>0</v>
      </c>
      <c r="H3849" s="161">
        <v>0</v>
      </c>
      <c r="L3849">
        <v>373.30133899999998</v>
      </c>
      <c r="R3849">
        <v>384.00159500000001</v>
      </c>
      <c r="S3849">
        <v>384.00159500000001</v>
      </c>
      <c r="T3849" s="194">
        <v>384.00159500000001</v>
      </c>
      <c r="U3849" t="s">
        <v>193</v>
      </c>
      <c r="V3849">
        <v>45687.33353009259</v>
      </c>
    </row>
    <row r="3850" spans="1:22" x14ac:dyDescent="0.3">
      <c r="A3850" t="s">
        <v>102</v>
      </c>
      <c r="B3850" t="s">
        <v>103</v>
      </c>
      <c r="C3850" t="s">
        <v>88</v>
      </c>
      <c r="D3850" s="29">
        <v>46016</v>
      </c>
      <c r="E3850" s="161">
        <v>0</v>
      </c>
      <c r="F3850" s="161">
        <v>0</v>
      </c>
      <c r="G3850" s="161">
        <v>0</v>
      </c>
      <c r="H3850" s="161">
        <v>0</v>
      </c>
      <c r="L3850">
        <v>373.30133899999998</v>
      </c>
      <c r="R3850">
        <v>384.00159500000001</v>
      </c>
      <c r="S3850">
        <v>384.00159500000001</v>
      </c>
      <c r="T3850" s="194">
        <v>384.00159500000001</v>
      </c>
      <c r="U3850" t="s">
        <v>193</v>
      </c>
      <c r="V3850">
        <v>45687.33353009259</v>
      </c>
    </row>
    <row r="3851" spans="1:22" x14ac:dyDescent="0.3">
      <c r="A3851" t="s">
        <v>102</v>
      </c>
      <c r="B3851" t="s">
        <v>103</v>
      </c>
      <c r="C3851" t="s">
        <v>88</v>
      </c>
      <c r="D3851" s="29">
        <v>46017</v>
      </c>
      <c r="E3851" s="161">
        <v>0</v>
      </c>
      <c r="F3851" s="161">
        <v>0</v>
      </c>
      <c r="G3851" s="161">
        <v>0</v>
      </c>
      <c r="H3851" s="161">
        <v>0</v>
      </c>
      <c r="L3851">
        <v>373.30133899999998</v>
      </c>
      <c r="R3851">
        <v>384.00159500000001</v>
      </c>
      <c r="S3851">
        <v>384.00159500000001</v>
      </c>
      <c r="T3851" s="194">
        <v>384.00159500000001</v>
      </c>
      <c r="U3851" t="s">
        <v>193</v>
      </c>
      <c r="V3851">
        <v>45687.333518518521</v>
      </c>
    </row>
    <row r="3852" spans="1:22" x14ac:dyDescent="0.3">
      <c r="A3852" t="s">
        <v>102</v>
      </c>
      <c r="B3852" t="s">
        <v>103</v>
      </c>
      <c r="C3852" t="s">
        <v>88</v>
      </c>
      <c r="D3852" s="29">
        <v>46018</v>
      </c>
      <c r="E3852" s="161">
        <v>0</v>
      </c>
      <c r="F3852" s="161">
        <v>0</v>
      </c>
      <c r="G3852" s="161">
        <v>0</v>
      </c>
      <c r="H3852" s="161">
        <v>0</v>
      </c>
      <c r="L3852">
        <v>373.30133899999998</v>
      </c>
      <c r="R3852">
        <v>384.00159500000001</v>
      </c>
      <c r="S3852">
        <v>384.00159500000001</v>
      </c>
      <c r="T3852" s="194">
        <v>384.00159500000001</v>
      </c>
      <c r="U3852" t="s">
        <v>193</v>
      </c>
      <c r="V3852">
        <v>45687.33353009259</v>
      </c>
    </row>
    <row r="3853" spans="1:22" x14ac:dyDescent="0.3">
      <c r="A3853" t="s">
        <v>102</v>
      </c>
      <c r="B3853" t="s">
        <v>103</v>
      </c>
      <c r="C3853" t="s">
        <v>88</v>
      </c>
      <c r="D3853" s="29">
        <v>46019</v>
      </c>
      <c r="E3853" s="161">
        <v>0</v>
      </c>
      <c r="F3853" s="161">
        <v>0</v>
      </c>
      <c r="G3853" s="161">
        <v>0</v>
      </c>
      <c r="H3853" s="161">
        <v>0</v>
      </c>
      <c r="L3853">
        <v>373.30133899999998</v>
      </c>
      <c r="R3853">
        <v>384.00159500000001</v>
      </c>
      <c r="S3853">
        <v>384.00159500000001</v>
      </c>
      <c r="T3853" s="194">
        <v>384.00159500000001</v>
      </c>
      <c r="U3853" t="s">
        <v>193</v>
      </c>
      <c r="V3853">
        <v>45687.333518518521</v>
      </c>
    </row>
    <row r="3854" spans="1:22" x14ac:dyDescent="0.3">
      <c r="A3854" t="s">
        <v>102</v>
      </c>
      <c r="B3854" t="s">
        <v>103</v>
      </c>
      <c r="C3854" t="s">
        <v>88</v>
      </c>
      <c r="D3854" s="29">
        <v>46020</v>
      </c>
      <c r="E3854" s="161">
        <v>0</v>
      </c>
      <c r="F3854" s="161">
        <v>0</v>
      </c>
      <c r="G3854" s="161">
        <v>0</v>
      </c>
      <c r="H3854" s="161">
        <v>0</v>
      </c>
      <c r="L3854">
        <v>373.30133899999998</v>
      </c>
      <c r="R3854">
        <v>384.00159500000001</v>
      </c>
      <c r="S3854">
        <v>384.00159500000001</v>
      </c>
      <c r="T3854" s="194">
        <v>384.00159500000001</v>
      </c>
      <c r="U3854" t="s">
        <v>193</v>
      </c>
      <c r="V3854">
        <v>45687.333518518521</v>
      </c>
    </row>
    <row r="3855" spans="1:22" x14ac:dyDescent="0.3">
      <c r="A3855" t="s">
        <v>102</v>
      </c>
      <c r="B3855" t="s">
        <v>103</v>
      </c>
      <c r="C3855" t="s">
        <v>88</v>
      </c>
      <c r="D3855" s="29">
        <v>46021</v>
      </c>
      <c r="E3855" s="161">
        <v>0</v>
      </c>
      <c r="F3855" s="161">
        <v>0</v>
      </c>
      <c r="G3855" s="161">
        <v>0</v>
      </c>
      <c r="H3855" s="161">
        <v>0</v>
      </c>
      <c r="L3855">
        <v>373.30133899999998</v>
      </c>
      <c r="R3855">
        <v>384.00159500000001</v>
      </c>
      <c r="S3855">
        <v>384.00159500000001</v>
      </c>
      <c r="T3855" s="194">
        <v>384.00159500000001</v>
      </c>
      <c r="U3855" t="s">
        <v>193</v>
      </c>
      <c r="V3855">
        <v>45687.33353009259</v>
      </c>
    </row>
    <row r="3856" spans="1:22" x14ac:dyDescent="0.3">
      <c r="A3856" t="s">
        <v>102</v>
      </c>
      <c r="B3856" t="s">
        <v>103</v>
      </c>
      <c r="C3856" t="s">
        <v>88</v>
      </c>
      <c r="D3856" s="29">
        <v>46022</v>
      </c>
      <c r="E3856" s="161">
        <v>0</v>
      </c>
      <c r="F3856" s="161">
        <v>0</v>
      </c>
      <c r="G3856" s="161">
        <v>0</v>
      </c>
      <c r="H3856" s="161">
        <v>0</v>
      </c>
      <c r="L3856">
        <v>373.30133899999998</v>
      </c>
      <c r="R3856">
        <v>384.00159500000001</v>
      </c>
      <c r="S3856">
        <v>384.00159500000001</v>
      </c>
      <c r="T3856" s="194">
        <v>384.00159500000001</v>
      </c>
      <c r="U3856" t="s">
        <v>193</v>
      </c>
      <c r="V3856">
        <v>45687.333518518521</v>
      </c>
    </row>
    <row r="3857" spans="1:22" x14ac:dyDescent="0.3">
      <c r="A3857" t="s">
        <v>104</v>
      </c>
      <c r="B3857" t="s">
        <v>105</v>
      </c>
      <c r="C3857" t="s">
        <v>88</v>
      </c>
      <c r="D3857" s="29">
        <v>45748</v>
      </c>
      <c r="E3857" s="161">
        <v>0</v>
      </c>
      <c r="F3857" s="161">
        <v>0</v>
      </c>
      <c r="G3857" s="161">
        <v>0</v>
      </c>
      <c r="H3857" s="161">
        <v>0</v>
      </c>
      <c r="L3857">
        <v>359.309619</v>
      </c>
      <c r="R3857">
        <v>517.65409899999997</v>
      </c>
      <c r="S3857">
        <v>517.65409899999997</v>
      </c>
      <c r="T3857" s="194">
        <v>517.65409899999997</v>
      </c>
      <c r="U3857" t="s">
        <v>193</v>
      </c>
      <c r="V3857">
        <v>45413.312916666669</v>
      </c>
    </row>
    <row r="3858" spans="1:22" x14ac:dyDescent="0.3">
      <c r="A3858" t="s">
        <v>104</v>
      </c>
      <c r="B3858" t="s">
        <v>105</v>
      </c>
      <c r="C3858" t="s">
        <v>88</v>
      </c>
      <c r="D3858" s="29">
        <v>45749</v>
      </c>
      <c r="E3858" s="161">
        <v>0</v>
      </c>
      <c r="F3858" s="161">
        <v>0</v>
      </c>
      <c r="G3858" s="161">
        <v>0</v>
      </c>
      <c r="H3858" s="161">
        <v>0</v>
      </c>
      <c r="L3858">
        <v>359.309619</v>
      </c>
      <c r="R3858">
        <v>517.65409899999997</v>
      </c>
      <c r="S3858">
        <v>517.65409899999997</v>
      </c>
      <c r="T3858" s="194">
        <v>517.65409899999997</v>
      </c>
      <c r="U3858" t="s">
        <v>193</v>
      </c>
      <c r="V3858">
        <v>45413.313159722224</v>
      </c>
    </row>
    <row r="3859" spans="1:22" x14ac:dyDescent="0.3">
      <c r="A3859" t="s">
        <v>104</v>
      </c>
      <c r="B3859" t="s">
        <v>105</v>
      </c>
      <c r="C3859" t="s">
        <v>88</v>
      </c>
      <c r="D3859" s="29">
        <v>45750</v>
      </c>
      <c r="E3859" s="161">
        <v>0</v>
      </c>
      <c r="F3859" s="161">
        <v>0</v>
      </c>
      <c r="G3859" s="161">
        <v>0</v>
      </c>
      <c r="H3859" s="161">
        <v>0</v>
      </c>
      <c r="L3859">
        <v>359.309619</v>
      </c>
      <c r="R3859">
        <v>517.65409899999997</v>
      </c>
      <c r="S3859">
        <v>517.65409899999997</v>
      </c>
      <c r="T3859" s="194">
        <v>517.65409899999997</v>
      </c>
      <c r="U3859" t="s">
        <v>193</v>
      </c>
      <c r="V3859">
        <v>45413.313379629632</v>
      </c>
    </row>
    <row r="3860" spans="1:22" x14ac:dyDescent="0.3">
      <c r="A3860" t="s">
        <v>104</v>
      </c>
      <c r="B3860" t="s">
        <v>105</v>
      </c>
      <c r="C3860" t="s">
        <v>88</v>
      </c>
      <c r="D3860" s="29">
        <v>45751</v>
      </c>
      <c r="E3860" s="161">
        <v>0</v>
      </c>
      <c r="F3860" s="161">
        <v>0</v>
      </c>
      <c r="G3860" s="161">
        <v>0</v>
      </c>
      <c r="H3860" s="161">
        <v>0</v>
      </c>
      <c r="L3860">
        <v>359.309619</v>
      </c>
      <c r="R3860">
        <v>517.65409899999997</v>
      </c>
      <c r="S3860">
        <v>517.65409899999997</v>
      </c>
      <c r="T3860" s="194">
        <v>517.65409899999997</v>
      </c>
      <c r="U3860" t="s">
        <v>193</v>
      </c>
      <c r="V3860">
        <v>45413.313379629632</v>
      </c>
    </row>
    <row r="3861" spans="1:22" x14ac:dyDescent="0.3">
      <c r="A3861" t="s">
        <v>104</v>
      </c>
      <c r="B3861" t="s">
        <v>105</v>
      </c>
      <c r="C3861" t="s">
        <v>88</v>
      </c>
      <c r="D3861" s="29">
        <v>45752</v>
      </c>
      <c r="E3861" s="161">
        <v>0</v>
      </c>
      <c r="F3861" s="161">
        <v>0</v>
      </c>
      <c r="G3861" s="161">
        <v>0</v>
      </c>
      <c r="H3861" s="161">
        <v>0</v>
      </c>
      <c r="L3861">
        <v>359.309619</v>
      </c>
      <c r="R3861">
        <v>517.65409899999997</v>
      </c>
      <c r="S3861">
        <v>517.65409899999997</v>
      </c>
      <c r="T3861" s="194">
        <v>517.65409899999997</v>
      </c>
      <c r="U3861" t="s">
        <v>193</v>
      </c>
      <c r="V3861">
        <v>45413.313379629632</v>
      </c>
    </row>
    <row r="3862" spans="1:22" x14ac:dyDescent="0.3">
      <c r="A3862" t="s">
        <v>104</v>
      </c>
      <c r="B3862" t="s">
        <v>105</v>
      </c>
      <c r="C3862" t="s">
        <v>88</v>
      </c>
      <c r="D3862" s="29">
        <v>45753</v>
      </c>
      <c r="E3862" s="161">
        <v>0</v>
      </c>
      <c r="F3862" s="161">
        <v>0</v>
      </c>
      <c r="G3862" s="161">
        <v>0</v>
      </c>
      <c r="H3862" s="161">
        <v>0</v>
      </c>
      <c r="L3862">
        <v>359.309619</v>
      </c>
      <c r="R3862">
        <v>517.65409899999997</v>
      </c>
      <c r="S3862">
        <v>517.65409899999997</v>
      </c>
      <c r="T3862" s="194">
        <v>517.65409899999997</v>
      </c>
      <c r="U3862" t="s">
        <v>193</v>
      </c>
      <c r="V3862">
        <v>45413.313379629632</v>
      </c>
    </row>
    <row r="3863" spans="1:22" x14ac:dyDescent="0.3">
      <c r="A3863" t="s">
        <v>104</v>
      </c>
      <c r="B3863" t="s">
        <v>105</v>
      </c>
      <c r="C3863" t="s">
        <v>88</v>
      </c>
      <c r="D3863" s="29">
        <v>45754</v>
      </c>
      <c r="E3863" s="161">
        <v>0</v>
      </c>
      <c r="F3863" s="161">
        <v>0</v>
      </c>
      <c r="G3863" s="161">
        <v>0</v>
      </c>
      <c r="H3863" s="161">
        <v>0</v>
      </c>
      <c r="L3863">
        <v>359.309619</v>
      </c>
      <c r="R3863">
        <v>517.65409899999997</v>
      </c>
      <c r="S3863">
        <v>517.65409899999997</v>
      </c>
      <c r="T3863" s="194">
        <v>517.65409899999997</v>
      </c>
      <c r="U3863" t="s">
        <v>193</v>
      </c>
      <c r="V3863">
        <v>45413.313379629632</v>
      </c>
    </row>
    <row r="3864" spans="1:22" x14ac:dyDescent="0.3">
      <c r="A3864" t="s">
        <v>104</v>
      </c>
      <c r="B3864" t="s">
        <v>105</v>
      </c>
      <c r="C3864" t="s">
        <v>88</v>
      </c>
      <c r="D3864" s="29">
        <v>45755</v>
      </c>
      <c r="E3864" s="161">
        <v>0</v>
      </c>
      <c r="F3864" s="161">
        <v>0</v>
      </c>
      <c r="G3864" s="161">
        <v>0</v>
      </c>
      <c r="H3864" s="161">
        <v>0</v>
      </c>
      <c r="L3864">
        <v>359.309619</v>
      </c>
      <c r="R3864">
        <v>517.65409899999997</v>
      </c>
      <c r="S3864">
        <v>517.65409899999997</v>
      </c>
      <c r="T3864" s="194">
        <v>517.65409899999997</v>
      </c>
      <c r="U3864" t="s">
        <v>193</v>
      </c>
      <c r="V3864">
        <v>45413.313391203701</v>
      </c>
    </row>
    <row r="3865" spans="1:22" x14ac:dyDescent="0.3">
      <c r="A3865" t="s">
        <v>104</v>
      </c>
      <c r="B3865" t="s">
        <v>105</v>
      </c>
      <c r="C3865" t="s">
        <v>88</v>
      </c>
      <c r="D3865" s="29">
        <v>45756</v>
      </c>
      <c r="E3865" s="161">
        <v>0</v>
      </c>
      <c r="F3865" s="161">
        <v>0</v>
      </c>
      <c r="G3865" s="161">
        <v>0</v>
      </c>
      <c r="H3865" s="161">
        <v>0</v>
      </c>
      <c r="L3865">
        <v>359.309619</v>
      </c>
      <c r="R3865">
        <v>517.65409899999997</v>
      </c>
      <c r="S3865">
        <v>517.65409899999997</v>
      </c>
      <c r="T3865" s="194">
        <v>517.65409899999997</v>
      </c>
      <c r="U3865" t="s">
        <v>193</v>
      </c>
      <c r="V3865">
        <v>45413.313391203701</v>
      </c>
    </row>
    <row r="3866" spans="1:22" x14ac:dyDescent="0.3">
      <c r="A3866" t="s">
        <v>104</v>
      </c>
      <c r="B3866" t="s">
        <v>105</v>
      </c>
      <c r="C3866" t="s">
        <v>88</v>
      </c>
      <c r="D3866" s="29">
        <v>45757</v>
      </c>
      <c r="E3866" s="161">
        <v>0</v>
      </c>
      <c r="F3866" s="161">
        <v>0</v>
      </c>
      <c r="G3866" s="161">
        <v>0</v>
      </c>
      <c r="H3866" s="161">
        <v>0</v>
      </c>
      <c r="L3866">
        <v>359.309619</v>
      </c>
      <c r="R3866">
        <v>517.65409899999997</v>
      </c>
      <c r="S3866">
        <v>517.65409899999997</v>
      </c>
      <c r="T3866" s="194">
        <v>517.65409899999997</v>
      </c>
      <c r="U3866" t="s">
        <v>193</v>
      </c>
      <c r="V3866">
        <v>45413.313391203701</v>
      </c>
    </row>
    <row r="3867" spans="1:22" x14ac:dyDescent="0.3">
      <c r="A3867" t="s">
        <v>104</v>
      </c>
      <c r="B3867" t="s">
        <v>105</v>
      </c>
      <c r="C3867" t="s">
        <v>88</v>
      </c>
      <c r="D3867" s="29">
        <v>45758</v>
      </c>
      <c r="E3867" s="161">
        <v>0</v>
      </c>
      <c r="F3867" s="161">
        <v>0</v>
      </c>
      <c r="G3867" s="161">
        <v>0</v>
      </c>
      <c r="H3867" s="161">
        <v>0</v>
      </c>
      <c r="L3867">
        <v>359.309619</v>
      </c>
      <c r="R3867">
        <v>517.65409899999997</v>
      </c>
      <c r="S3867">
        <v>517.65409899999997</v>
      </c>
      <c r="T3867" s="194">
        <v>517.65409899999997</v>
      </c>
      <c r="U3867" t="s">
        <v>193</v>
      </c>
      <c r="V3867">
        <v>45413.313402777778</v>
      </c>
    </row>
    <row r="3868" spans="1:22" x14ac:dyDescent="0.3">
      <c r="A3868" t="s">
        <v>104</v>
      </c>
      <c r="B3868" t="s">
        <v>105</v>
      </c>
      <c r="C3868" t="s">
        <v>88</v>
      </c>
      <c r="D3868" s="29">
        <v>45759</v>
      </c>
      <c r="E3868" s="161">
        <v>0</v>
      </c>
      <c r="F3868" s="161">
        <v>0</v>
      </c>
      <c r="G3868" s="161">
        <v>0</v>
      </c>
      <c r="H3868" s="161">
        <v>0</v>
      </c>
      <c r="L3868">
        <v>359.309619</v>
      </c>
      <c r="R3868">
        <v>517.65409899999997</v>
      </c>
      <c r="S3868">
        <v>517.65409899999997</v>
      </c>
      <c r="T3868" s="194">
        <v>517.65409899999997</v>
      </c>
      <c r="U3868" t="s">
        <v>193</v>
      </c>
      <c r="V3868">
        <v>45413.313402777778</v>
      </c>
    </row>
    <row r="3869" spans="1:22" x14ac:dyDescent="0.3">
      <c r="A3869" t="s">
        <v>104</v>
      </c>
      <c r="B3869" t="s">
        <v>105</v>
      </c>
      <c r="C3869" t="s">
        <v>88</v>
      </c>
      <c r="D3869" s="29">
        <v>45760</v>
      </c>
      <c r="E3869" s="161">
        <v>0</v>
      </c>
      <c r="F3869" s="161">
        <v>0</v>
      </c>
      <c r="G3869" s="161">
        <v>0</v>
      </c>
      <c r="H3869" s="161">
        <v>0</v>
      </c>
      <c r="L3869">
        <v>359.309619</v>
      </c>
      <c r="R3869">
        <v>517.65409899999997</v>
      </c>
      <c r="S3869">
        <v>517.65409899999997</v>
      </c>
      <c r="T3869" s="194">
        <v>517.65409899999997</v>
      </c>
      <c r="U3869" t="s">
        <v>193</v>
      </c>
      <c r="V3869">
        <v>45413.313402777778</v>
      </c>
    </row>
    <row r="3870" spans="1:22" x14ac:dyDescent="0.3">
      <c r="A3870" t="s">
        <v>104</v>
      </c>
      <c r="B3870" t="s">
        <v>105</v>
      </c>
      <c r="C3870" t="s">
        <v>88</v>
      </c>
      <c r="D3870" s="29">
        <v>45761</v>
      </c>
      <c r="E3870" s="161">
        <v>0</v>
      </c>
      <c r="F3870" s="161">
        <v>0</v>
      </c>
      <c r="G3870" s="161">
        <v>0</v>
      </c>
      <c r="H3870" s="161">
        <v>0</v>
      </c>
      <c r="L3870">
        <v>359.309619</v>
      </c>
      <c r="R3870">
        <v>517.65409899999997</v>
      </c>
      <c r="S3870">
        <v>517.65409899999997</v>
      </c>
      <c r="T3870" s="194">
        <v>517.65409899999997</v>
      </c>
      <c r="U3870" t="s">
        <v>193</v>
      </c>
      <c r="V3870">
        <v>45413.313402777778</v>
      </c>
    </row>
    <row r="3871" spans="1:22" x14ac:dyDescent="0.3">
      <c r="A3871" t="s">
        <v>104</v>
      </c>
      <c r="B3871" t="s">
        <v>105</v>
      </c>
      <c r="C3871" t="s">
        <v>88</v>
      </c>
      <c r="D3871" s="29">
        <v>45762</v>
      </c>
      <c r="E3871" s="161">
        <v>0</v>
      </c>
      <c r="F3871" s="161">
        <v>0</v>
      </c>
      <c r="G3871" s="161">
        <v>0</v>
      </c>
      <c r="H3871" s="161">
        <v>0</v>
      </c>
      <c r="L3871">
        <v>359.309619</v>
      </c>
      <c r="R3871">
        <v>517.65409899999997</v>
      </c>
      <c r="S3871">
        <v>517.65409899999997</v>
      </c>
      <c r="T3871" s="194">
        <v>517.65409899999997</v>
      </c>
      <c r="U3871" t="s">
        <v>193</v>
      </c>
      <c r="V3871">
        <v>45413.313414351855</v>
      </c>
    </row>
    <row r="3872" spans="1:22" x14ac:dyDescent="0.3">
      <c r="A3872" t="s">
        <v>104</v>
      </c>
      <c r="B3872" t="s">
        <v>105</v>
      </c>
      <c r="C3872" t="s">
        <v>88</v>
      </c>
      <c r="D3872" s="29">
        <v>45763</v>
      </c>
      <c r="E3872" s="161">
        <v>0</v>
      </c>
      <c r="F3872" s="161">
        <v>0</v>
      </c>
      <c r="G3872" s="161">
        <v>0</v>
      </c>
      <c r="H3872" s="161">
        <v>0</v>
      </c>
      <c r="L3872">
        <v>359.309619</v>
      </c>
      <c r="R3872">
        <v>517.65409899999997</v>
      </c>
      <c r="S3872">
        <v>517.65409899999997</v>
      </c>
      <c r="T3872" s="194">
        <v>517.65409899999997</v>
      </c>
      <c r="U3872" t="s">
        <v>193</v>
      </c>
      <c r="V3872">
        <v>45413.313414351855</v>
      </c>
    </row>
    <row r="3873" spans="1:22" x14ac:dyDescent="0.3">
      <c r="A3873" t="s">
        <v>104</v>
      </c>
      <c r="B3873" t="s">
        <v>105</v>
      </c>
      <c r="C3873" t="s">
        <v>88</v>
      </c>
      <c r="D3873" s="29">
        <v>45764</v>
      </c>
      <c r="E3873" s="161">
        <v>0</v>
      </c>
      <c r="F3873" s="161">
        <v>0</v>
      </c>
      <c r="G3873" s="161">
        <v>0</v>
      </c>
      <c r="H3873" s="161">
        <v>0</v>
      </c>
      <c r="L3873">
        <v>359.309619</v>
      </c>
      <c r="R3873">
        <v>517.65409899999997</v>
      </c>
      <c r="S3873">
        <v>517.65409899999997</v>
      </c>
      <c r="T3873" s="194">
        <v>517.65409899999997</v>
      </c>
      <c r="U3873" t="s">
        <v>193</v>
      </c>
      <c r="V3873">
        <v>45413.313414351855</v>
      </c>
    </row>
    <row r="3874" spans="1:22" x14ac:dyDescent="0.3">
      <c r="A3874" t="s">
        <v>104</v>
      </c>
      <c r="B3874" t="s">
        <v>105</v>
      </c>
      <c r="C3874" t="s">
        <v>88</v>
      </c>
      <c r="D3874" s="29">
        <v>45765</v>
      </c>
      <c r="E3874" s="161">
        <v>0</v>
      </c>
      <c r="F3874" s="161">
        <v>0</v>
      </c>
      <c r="G3874" s="161">
        <v>0</v>
      </c>
      <c r="H3874" s="161">
        <v>0</v>
      </c>
      <c r="L3874">
        <v>359.309619</v>
      </c>
      <c r="R3874">
        <v>517.65409899999997</v>
      </c>
      <c r="S3874">
        <v>517.65409899999997</v>
      </c>
      <c r="T3874" s="194">
        <v>517.65409899999997</v>
      </c>
      <c r="U3874" t="s">
        <v>193</v>
      </c>
      <c r="V3874">
        <v>45413.313425925924</v>
      </c>
    </row>
    <row r="3875" spans="1:22" x14ac:dyDescent="0.3">
      <c r="A3875" t="s">
        <v>104</v>
      </c>
      <c r="B3875" t="s">
        <v>105</v>
      </c>
      <c r="C3875" t="s">
        <v>88</v>
      </c>
      <c r="D3875" s="29">
        <v>45766</v>
      </c>
      <c r="E3875" s="161">
        <v>0</v>
      </c>
      <c r="F3875" s="161">
        <v>0</v>
      </c>
      <c r="G3875" s="161">
        <v>0</v>
      </c>
      <c r="H3875" s="161">
        <v>0</v>
      </c>
      <c r="L3875">
        <v>359.309619</v>
      </c>
      <c r="R3875">
        <v>517.65409899999997</v>
      </c>
      <c r="S3875">
        <v>517.65409899999997</v>
      </c>
      <c r="T3875" s="194">
        <v>517.65409899999997</v>
      </c>
      <c r="U3875" t="s">
        <v>193</v>
      </c>
      <c r="V3875">
        <v>45413.313425925924</v>
      </c>
    </row>
    <row r="3876" spans="1:22" x14ac:dyDescent="0.3">
      <c r="A3876" t="s">
        <v>104</v>
      </c>
      <c r="B3876" t="s">
        <v>105</v>
      </c>
      <c r="C3876" t="s">
        <v>88</v>
      </c>
      <c r="D3876" s="29">
        <v>45767</v>
      </c>
      <c r="E3876" s="161">
        <v>0</v>
      </c>
      <c r="F3876" s="161">
        <v>0</v>
      </c>
      <c r="G3876" s="161">
        <v>0</v>
      </c>
      <c r="H3876" s="161">
        <v>0</v>
      </c>
      <c r="L3876">
        <v>359.309619</v>
      </c>
      <c r="R3876">
        <v>517.65409899999997</v>
      </c>
      <c r="S3876">
        <v>517.65409899999997</v>
      </c>
      <c r="T3876" s="194">
        <v>517.65409899999997</v>
      </c>
      <c r="U3876" t="s">
        <v>193</v>
      </c>
      <c r="V3876">
        <v>45413.313425925924</v>
      </c>
    </row>
    <row r="3877" spans="1:22" x14ac:dyDescent="0.3">
      <c r="A3877" t="s">
        <v>104</v>
      </c>
      <c r="B3877" t="s">
        <v>105</v>
      </c>
      <c r="C3877" t="s">
        <v>88</v>
      </c>
      <c r="D3877" s="29">
        <v>45768</v>
      </c>
      <c r="E3877" s="161">
        <v>0</v>
      </c>
      <c r="F3877" s="161">
        <v>0</v>
      </c>
      <c r="G3877" s="161">
        <v>0</v>
      </c>
      <c r="H3877" s="161">
        <v>0</v>
      </c>
      <c r="L3877">
        <v>359.309619</v>
      </c>
      <c r="R3877">
        <v>517.65409899999997</v>
      </c>
      <c r="S3877">
        <v>517.65409899999997</v>
      </c>
      <c r="T3877" s="194">
        <v>517.65409899999997</v>
      </c>
      <c r="U3877" t="s">
        <v>193</v>
      </c>
      <c r="V3877">
        <v>45413.313425925924</v>
      </c>
    </row>
    <row r="3878" spans="1:22" x14ac:dyDescent="0.3">
      <c r="A3878" t="s">
        <v>104</v>
      </c>
      <c r="B3878" t="s">
        <v>105</v>
      </c>
      <c r="C3878" t="s">
        <v>88</v>
      </c>
      <c r="D3878" s="29">
        <v>45769</v>
      </c>
      <c r="E3878" s="161">
        <v>0</v>
      </c>
      <c r="F3878" s="161">
        <v>0</v>
      </c>
      <c r="G3878" s="161">
        <v>0</v>
      </c>
      <c r="H3878" s="161">
        <v>0</v>
      </c>
      <c r="L3878">
        <v>359.309619</v>
      </c>
      <c r="R3878">
        <v>517.65409899999997</v>
      </c>
      <c r="S3878">
        <v>517.65409899999997</v>
      </c>
      <c r="T3878" s="194">
        <v>517.65409899999997</v>
      </c>
      <c r="U3878" t="s">
        <v>193</v>
      </c>
      <c r="V3878">
        <v>45413.313437500001</v>
      </c>
    </row>
    <row r="3879" spans="1:22" x14ac:dyDescent="0.3">
      <c r="A3879" t="s">
        <v>104</v>
      </c>
      <c r="B3879" t="s">
        <v>105</v>
      </c>
      <c r="C3879" t="s">
        <v>88</v>
      </c>
      <c r="D3879" s="29">
        <v>45770</v>
      </c>
      <c r="E3879" s="161">
        <v>0</v>
      </c>
      <c r="F3879" s="161">
        <v>0</v>
      </c>
      <c r="G3879" s="161">
        <v>0</v>
      </c>
      <c r="H3879" s="161">
        <v>0</v>
      </c>
      <c r="L3879">
        <v>359.309619</v>
      </c>
      <c r="R3879">
        <v>517.65409899999997</v>
      </c>
      <c r="S3879">
        <v>517.65409899999997</v>
      </c>
      <c r="T3879" s="194">
        <v>517.65409899999997</v>
      </c>
      <c r="U3879" t="s">
        <v>193</v>
      </c>
      <c r="V3879">
        <v>45413.313437500001</v>
      </c>
    </row>
    <row r="3880" spans="1:22" x14ac:dyDescent="0.3">
      <c r="A3880" t="s">
        <v>104</v>
      </c>
      <c r="B3880" t="s">
        <v>105</v>
      </c>
      <c r="C3880" t="s">
        <v>88</v>
      </c>
      <c r="D3880" s="29">
        <v>45771</v>
      </c>
      <c r="E3880" s="161">
        <v>0</v>
      </c>
      <c r="F3880" s="161">
        <v>0</v>
      </c>
      <c r="G3880" s="161">
        <v>0</v>
      </c>
      <c r="H3880" s="161">
        <v>0</v>
      </c>
      <c r="L3880">
        <v>359.309619</v>
      </c>
      <c r="R3880">
        <v>517.65409899999997</v>
      </c>
      <c r="S3880">
        <v>517.65409899999997</v>
      </c>
      <c r="T3880" s="194">
        <v>517.65409899999997</v>
      </c>
      <c r="U3880" t="s">
        <v>193</v>
      </c>
      <c r="V3880">
        <v>45413.313437500001</v>
      </c>
    </row>
    <row r="3881" spans="1:22" x14ac:dyDescent="0.3">
      <c r="A3881" t="s">
        <v>104</v>
      </c>
      <c r="B3881" t="s">
        <v>105</v>
      </c>
      <c r="C3881" t="s">
        <v>88</v>
      </c>
      <c r="D3881" s="29">
        <v>45772</v>
      </c>
      <c r="E3881" s="161">
        <v>0</v>
      </c>
      <c r="F3881" s="161">
        <v>0</v>
      </c>
      <c r="G3881" s="161">
        <v>0</v>
      </c>
      <c r="H3881" s="161">
        <v>0</v>
      </c>
      <c r="L3881">
        <v>359.309619</v>
      </c>
      <c r="R3881">
        <v>517.65409899999997</v>
      </c>
      <c r="S3881">
        <v>517.65409899999997</v>
      </c>
      <c r="T3881" s="194">
        <v>517.65409899999997</v>
      </c>
      <c r="U3881" t="s">
        <v>193</v>
      </c>
      <c r="V3881">
        <v>45413.313437500001</v>
      </c>
    </row>
    <row r="3882" spans="1:22" x14ac:dyDescent="0.3">
      <c r="A3882" t="s">
        <v>104</v>
      </c>
      <c r="B3882" t="s">
        <v>105</v>
      </c>
      <c r="C3882" t="s">
        <v>88</v>
      </c>
      <c r="D3882" s="29">
        <v>45773</v>
      </c>
      <c r="E3882" s="161">
        <v>0</v>
      </c>
      <c r="F3882" s="161">
        <v>0</v>
      </c>
      <c r="G3882" s="161">
        <v>0</v>
      </c>
      <c r="H3882" s="161">
        <v>0</v>
      </c>
      <c r="L3882">
        <v>359.309619</v>
      </c>
      <c r="R3882">
        <v>517.65409899999997</v>
      </c>
      <c r="S3882">
        <v>517.65409899999997</v>
      </c>
      <c r="T3882" s="194">
        <v>517.65409899999997</v>
      </c>
      <c r="U3882" t="s">
        <v>193</v>
      </c>
      <c r="V3882">
        <v>45413.313449074078</v>
      </c>
    </row>
    <row r="3883" spans="1:22" x14ac:dyDescent="0.3">
      <c r="A3883" t="s">
        <v>104</v>
      </c>
      <c r="B3883" t="s">
        <v>105</v>
      </c>
      <c r="C3883" t="s">
        <v>88</v>
      </c>
      <c r="D3883" s="29">
        <v>45774</v>
      </c>
      <c r="E3883" s="161">
        <v>0</v>
      </c>
      <c r="F3883" s="161">
        <v>0</v>
      </c>
      <c r="G3883" s="161">
        <v>0</v>
      </c>
      <c r="H3883" s="161">
        <v>0</v>
      </c>
      <c r="L3883">
        <v>359.309619</v>
      </c>
      <c r="R3883">
        <v>517.65409899999997</v>
      </c>
      <c r="S3883">
        <v>517.65409899999997</v>
      </c>
      <c r="T3883" s="194">
        <v>517.65409899999997</v>
      </c>
      <c r="U3883" t="s">
        <v>193</v>
      </c>
      <c r="V3883">
        <v>45413.313449074078</v>
      </c>
    </row>
    <row r="3884" spans="1:22" x14ac:dyDescent="0.3">
      <c r="A3884" t="s">
        <v>104</v>
      </c>
      <c r="B3884" t="s">
        <v>105</v>
      </c>
      <c r="C3884" t="s">
        <v>88</v>
      </c>
      <c r="D3884" s="29">
        <v>45775</v>
      </c>
      <c r="E3884" s="161">
        <v>0</v>
      </c>
      <c r="F3884" s="161">
        <v>0</v>
      </c>
      <c r="G3884" s="161">
        <v>0</v>
      </c>
      <c r="H3884" s="161">
        <v>0</v>
      </c>
      <c r="L3884">
        <v>359.309619</v>
      </c>
      <c r="R3884">
        <v>517.65409899999997</v>
      </c>
      <c r="S3884">
        <v>517.65409899999997</v>
      </c>
      <c r="T3884" s="194">
        <v>517.65409899999997</v>
      </c>
      <c r="U3884" t="s">
        <v>193</v>
      </c>
      <c r="V3884">
        <v>45413.313449074078</v>
      </c>
    </row>
    <row r="3885" spans="1:22" x14ac:dyDescent="0.3">
      <c r="A3885" t="s">
        <v>104</v>
      </c>
      <c r="B3885" t="s">
        <v>105</v>
      </c>
      <c r="C3885" t="s">
        <v>88</v>
      </c>
      <c r="D3885" s="29">
        <v>45776</v>
      </c>
      <c r="E3885" s="161">
        <v>0</v>
      </c>
      <c r="F3885" s="161">
        <v>0</v>
      </c>
      <c r="G3885" s="161">
        <v>0</v>
      </c>
      <c r="H3885" s="161">
        <v>0</v>
      </c>
      <c r="L3885">
        <v>359.309619</v>
      </c>
      <c r="R3885">
        <v>517.65409899999997</v>
      </c>
      <c r="S3885">
        <v>517.65409899999997</v>
      </c>
      <c r="T3885" s="194">
        <v>517.65409899999997</v>
      </c>
      <c r="U3885" t="s">
        <v>193</v>
      </c>
      <c r="V3885">
        <v>45413.313460648147</v>
      </c>
    </row>
    <row r="3886" spans="1:22" x14ac:dyDescent="0.3">
      <c r="A3886" t="s">
        <v>104</v>
      </c>
      <c r="B3886" t="s">
        <v>105</v>
      </c>
      <c r="C3886" t="s">
        <v>88</v>
      </c>
      <c r="D3886" s="29">
        <v>45777</v>
      </c>
      <c r="E3886" s="161">
        <v>0</v>
      </c>
      <c r="F3886" s="161">
        <v>0</v>
      </c>
      <c r="G3886" s="161">
        <v>0</v>
      </c>
      <c r="H3886" s="161">
        <v>0</v>
      </c>
      <c r="L3886">
        <v>359.309619</v>
      </c>
      <c r="R3886">
        <v>517.65409899999997</v>
      </c>
      <c r="S3886">
        <v>517.65409899999997</v>
      </c>
      <c r="T3886" s="194">
        <v>517.65409899999997</v>
      </c>
      <c r="U3886" t="s">
        <v>193</v>
      </c>
      <c r="V3886">
        <v>45413.313460648147</v>
      </c>
    </row>
    <row r="3887" spans="1:22" x14ac:dyDescent="0.3">
      <c r="A3887" t="s">
        <v>104</v>
      </c>
      <c r="B3887" t="s">
        <v>105</v>
      </c>
      <c r="C3887" t="s">
        <v>88</v>
      </c>
      <c r="D3887" s="29">
        <v>45778</v>
      </c>
      <c r="E3887" s="161">
        <v>0</v>
      </c>
      <c r="F3887" s="161">
        <v>0</v>
      </c>
      <c r="G3887" s="161">
        <v>0</v>
      </c>
      <c r="H3887" s="161">
        <v>0</v>
      </c>
      <c r="L3887">
        <v>359.309619</v>
      </c>
      <c r="R3887">
        <v>517.65409899999997</v>
      </c>
      <c r="S3887">
        <v>517.65409899999997</v>
      </c>
      <c r="T3887" s="194">
        <v>517.65409899999997</v>
      </c>
      <c r="U3887" t="s">
        <v>193</v>
      </c>
      <c r="V3887">
        <v>45444.313449074078</v>
      </c>
    </row>
    <row r="3888" spans="1:22" x14ac:dyDescent="0.3">
      <c r="A3888" t="s">
        <v>104</v>
      </c>
      <c r="B3888" t="s">
        <v>105</v>
      </c>
      <c r="C3888" t="s">
        <v>88</v>
      </c>
      <c r="D3888" s="29">
        <v>45779</v>
      </c>
      <c r="E3888" s="161">
        <v>0</v>
      </c>
      <c r="F3888" s="161">
        <v>0</v>
      </c>
      <c r="G3888" s="161">
        <v>0</v>
      </c>
      <c r="H3888" s="161">
        <v>0</v>
      </c>
      <c r="L3888">
        <v>359.309619</v>
      </c>
      <c r="R3888">
        <v>517.65409899999997</v>
      </c>
      <c r="S3888">
        <v>517.65409899999997</v>
      </c>
      <c r="T3888" s="194">
        <v>517.65409899999997</v>
      </c>
      <c r="U3888" t="s">
        <v>193</v>
      </c>
      <c r="V3888">
        <v>45444.313356481478</v>
      </c>
    </row>
    <row r="3889" spans="1:22" x14ac:dyDescent="0.3">
      <c r="A3889" t="s">
        <v>104</v>
      </c>
      <c r="B3889" t="s">
        <v>105</v>
      </c>
      <c r="C3889" t="s">
        <v>88</v>
      </c>
      <c r="D3889" s="29">
        <v>45780</v>
      </c>
      <c r="E3889" s="161">
        <v>0</v>
      </c>
      <c r="F3889" s="161">
        <v>0</v>
      </c>
      <c r="G3889" s="161">
        <v>0</v>
      </c>
      <c r="H3889" s="161">
        <v>0</v>
      </c>
      <c r="L3889">
        <v>359.309619</v>
      </c>
      <c r="R3889">
        <v>517.65409899999997</v>
      </c>
      <c r="S3889">
        <v>517.65409899999997</v>
      </c>
      <c r="T3889" s="194">
        <v>517.65409899999997</v>
      </c>
      <c r="U3889" t="s">
        <v>193</v>
      </c>
      <c r="V3889">
        <v>45444.313344907408</v>
      </c>
    </row>
    <row r="3890" spans="1:22" x14ac:dyDescent="0.3">
      <c r="A3890" t="s">
        <v>104</v>
      </c>
      <c r="B3890" t="s">
        <v>105</v>
      </c>
      <c r="C3890" t="s">
        <v>88</v>
      </c>
      <c r="D3890" s="29">
        <v>45781</v>
      </c>
      <c r="E3890" s="161">
        <v>0</v>
      </c>
      <c r="F3890" s="161">
        <v>0</v>
      </c>
      <c r="G3890" s="161">
        <v>0</v>
      </c>
      <c r="H3890" s="161">
        <v>0</v>
      </c>
      <c r="L3890">
        <v>359.309619</v>
      </c>
      <c r="R3890">
        <v>517.65409899999997</v>
      </c>
      <c r="S3890">
        <v>517.65409899999997</v>
      </c>
      <c r="T3890" s="194">
        <v>517.65409899999997</v>
      </c>
      <c r="U3890" t="s">
        <v>193</v>
      </c>
      <c r="V3890">
        <v>45444.313449074078</v>
      </c>
    </row>
    <row r="3891" spans="1:22" x14ac:dyDescent="0.3">
      <c r="A3891" t="s">
        <v>104</v>
      </c>
      <c r="B3891" t="s">
        <v>105</v>
      </c>
      <c r="C3891" t="s">
        <v>88</v>
      </c>
      <c r="D3891" s="29">
        <v>45782</v>
      </c>
      <c r="E3891" s="161">
        <v>0</v>
      </c>
      <c r="F3891" s="161">
        <v>0</v>
      </c>
      <c r="G3891" s="161">
        <v>0</v>
      </c>
      <c r="H3891" s="161">
        <v>0</v>
      </c>
      <c r="L3891">
        <v>359.309619</v>
      </c>
      <c r="R3891">
        <v>517.65409899999997</v>
      </c>
      <c r="S3891">
        <v>517.65409899999997</v>
      </c>
      <c r="T3891" s="194">
        <v>517.65409899999997</v>
      </c>
      <c r="U3891" t="s">
        <v>193</v>
      </c>
      <c r="V3891">
        <v>45444.313449074078</v>
      </c>
    </row>
    <row r="3892" spans="1:22" x14ac:dyDescent="0.3">
      <c r="A3892" t="s">
        <v>104</v>
      </c>
      <c r="B3892" t="s">
        <v>105</v>
      </c>
      <c r="C3892" t="s">
        <v>88</v>
      </c>
      <c r="D3892" s="29">
        <v>45783</v>
      </c>
      <c r="E3892" s="161">
        <v>0</v>
      </c>
      <c r="F3892" s="161">
        <v>0</v>
      </c>
      <c r="G3892" s="161">
        <v>0</v>
      </c>
      <c r="H3892" s="161">
        <v>0</v>
      </c>
      <c r="L3892">
        <v>359.309619</v>
      </c>
      <c r="R3892">
        <v>517.65409899999997</v>
      </c>
      <c r="S3892">
        <v>517.65409899999997</v>
      </c>
      <c r="T3892" s="194">
        <v>517.65409899999997</v>
      </c>
      <c r="U3892" t="s">
        <v>193</v>
      </c>
      <c r="V3892">
        <v>45444.313460648147</v>
      </c>
    </row>
    <row r="3893" spans="1:22" x14ac:dyDescent="0.3">
      <c r="A3893" t="s">
        <v>104</v>
      </c>
      <c r="B3893" t="s">
        <v>105</v>
      </c>
      <c r="C3893" t="s">
        <v>88</v>
      </c>
      <c r="D3893" s="29">
        <v>45784</v>
      </c>
      <c r="E3893" s="161">
        <v>0</v>
      </c>
      <c r="F3893" s="161">
        <v>0</v>
      </c>
      <c r="G3893" s="161">
        <v>0</v>
      </c>
      <c r="H3893" s="161">
        <v>0</v>
      </c>
      <c r="L3893">
        <v>359.309619</v>
      </c>
      <c r="R3893">
        <v>517.65409899999997</v>
      </c>
      <c r="S3893">
        <v>517.65409899999997</v>
      </c>
      <c r="T3893" s="194">
        <v>517.65409899999997</v>
      </c>
      <c r="U3893" t="s">
        <v>193</v>
      </c>
      <c r="V3893">
        <v>45444.313460648147</v>
      </c>
    </row>
    <row r="3894" spans="1:22" x14ac:dyDescent="0.3">
      <c r="A3894" t="s">
        <v>104</v>
      </c>
      <c r="B3894" t="s">
        <v>105</v>
      </c>
      <c r="C3894" t="s">
        <v>88</v>
      </c>
      <c r="D3894" s="29">
        <v>45785</v>
      </c>
      <c r="E3894" s="161">
        <v>0</v>
      </c>
      <c r="F3894" s="161">
        <v>0</v>
      </c>
      <c r="G3894" s="161">
        <v>0</v>
      </c>
      <c r="H3894" s="161">
        <v>0</v>
      </c>
      <c r="L3894">
        <v>359.309619</v>
      </c>
      <c r="R3894">
        <v>517.65409899999997</v>
      </c>
      <c r="S3894">
        <v>517.65409899999997</v>
      </c>
      <c r="T3894" s="194">
        <v>517.65409899999997</v>
      </c>
      <c r="U3894" t="s">
        <v>193</v>
      </c>
      <c r="V3894">
        <v>45444.313460648147</v>
      </c>
    </row>
    <row r="3895" spans="1:22" x14ac:dyDescent="0.3">
      <c r="A3895" t="s">
        <v>104</v>
      </c>
      <c r="B3895" t="s">
        <v>105</v>
      </c>
      <c r="C3895" t="s">
        <v>88</v>
      </c>
      <c r="D3895" s="29">
        <v>45786</v>
      </c>
      <c r="E3895" s="161">
        <v>0</v>
      </c>
      <c r="F3895" s="161">
        <v>0</v>
      </c>
      <c r="G3895" s="161">
        <v>0</v>
      </c>
      <c r="H3895" s="161">
        <v>0</v>
      </c>
      <c r="L3895">
        <v>359.309619</v>
      </c>
      <c r="R3895">
        <v>517.65409899999997</v>
      </c>
      <c r="S3895">
        <v>517.65409899999997</v>
      </c>
      <c r="T3895" s="194">
        <v>517.65409899999997</v>
      </c>
      <c r="U3895" t="s">
        <v>193</v>
      </c>
      <c r="V3895">
        <v>45444.313460648147</v>
      </c>
    </row>
    <row r="3896" spans="1:22" x14ac:dyDescent="0.3">
      <c r="A3896" t="s">
        <v>104</v>
      </c>
      <c r="B3896" t="s">
        <v>105</v>
      </c>
      <c r="C3896" t="s">
        <v>88</v>
      </c>
      <c r="D3896" s="29">
        <v>45787</v>
      </c>
      <c r="E3896" s="161">
        <v>0</v>
      </c>
      <c r="F3896" s="161">
        <v>0</v>
      </c>
      <c r="G3896" s="161">
        <v>0</v>
      </c>
      <c r="H3896" s="161">
        <v>0</v>
      </c>
      <c r="L3896">
        <v>359.309619</v>
      </c>
      <c r="R3896">
        <v>517.65409899999997</v>
      </c>
      <c r="S3896">
        <v>517.65409899999997</v>
      </c>
      <c r="T3896" s="194">
        <v>517.65409899999997</v>
      </c>
      <c r="U3896" t="s">
        <v>193</v>
      </c>
      <c r="V3896">
        <v>45444.313472222224</v>
      </c>
    </row>
    <row r="3897" spans="1:22" x14ac:dyDescent="0.3">
      <c r="A3897" t="s">
        <v>104</v>
      </c>
      <c r="B3897" t="s">
        <v>105</v>
      </c>
      <c r="C3897" t="s">
        <v>88</v>
      </c>
      <c r="D3897" s="29">
        <v>45788</v>
      </c>
      <c r="E3897" s="161">
        <v>0</v>
      </c>
      <c r="F3897" s="161">
        <v>0</v>
      </c>
      <c r="G3897" s="161">
        <v>0</v>
      </c>
      <c r="H3897" s="161">
        <v>0</v>
      </c>
      <c r="L3897">
        <v>359.309619</v>
      </c>
      <c r="R3897">
        <v>517.65409899999997</v>
      </c>
      <c r="S3897">
        <v>517.65409899999997</v>
      </c>
      <c r="T3897" s="194">
        <v>517.65409899999997</v>
      </c>
      <c r="U3897" t="s">
        <v>193</v>
      </c>
      <c r="V3897">
        <v>45444.313472222224</v>
      </c>
    </row>
    <row r="3898" spans="1:22" x14ac:dyDescent="0.3">
      <c r="A3898" t="s">
        <v>104</v>
      </c>
      <c r="B3898" t="s">
        <v>105</v>
      </c>
      <c r="C3898" t="s">
        <v>88</v>
      </c>
      <c r="D3898" s="29">
        <v>45789</v>
      </c>
      <c r="E3898" s="161">
        <v>0</v>
      </c>
      <c r="F3898" s="161">
        <v>0</v>
      </c>
      <c r="G3898" s="161">
        <v>0</v>
      </c>
      <c r="H3898" s="161">
        <v>0</v>
      </c>
      <c r="L3898">
        <v>359.309619</v>
      </c>
      <c r="R3898">
        <v>517.65409899999997</v>
      </c>
      <c r="S3898">
        <v>517.65409899999997</v>
      </c>
      <c r="T3898" s="194">
        <v>517.65409899999997</v>
      </c>
      <c r="U3898" t="s">
        <v>193</v>
      </c>
      <c r="V3898">
        <v>45444.313472222224</v>
      </c>
    </row>
    <row r="3899" spans="1:22" x14ac:dyDescent="0.3">
      <c r="A3899" t="s">
        <v>104</v>
      </c>
      <c r="B3899" t="s">
        <v>105</v>
      </c>
      <c r="C3899" t="s">
        <v>88</v>
      </c>
      <c r="D3899" s="29">
        <v>45790</v>
      </c>
      <c r="E3899" s="161">
        <v>0</v>
      </c>
      <c r="F3899" s="161">
        <v>0</v>
      </c>
      <c r="G3899" s="161">
        <v>0</v>
      </c>
      <c r="H3899" s="161">
        <v>0</v>
      </c>
      <c r="L3899">
        <v>359.309619</v>
      </c>
      <c r="R3899">
        <v>517.65409899999997</v>
      </c>
      <c r="S3899">
        <v>517.65409899999997</v>
      </c>
      <c r="T3899" s="194">
        <v>517.65409899999997</v>
      </c>
      <c r="U3899" t="s">
        <v>193</v>
      </c>
      <c r="V3899">
        <v>45444.313483796293</v>
      </c>
    </row>
    <row r="3900" spans="1:22" x14ac:dyDescent="0.3">
      <c r="A3900" t="s">
        <v>104</v>
      </c>
      <c r="B3900" t="s">
        <v>105</v>
      </c>
      <c r="C3900" t="s">
        <v>88</v>
      </c>
      <c r="D3900" s="29">
        <v>45791</v>
      </c>
      <c r="E3900" s="161">
        <v>0</v>
      </c>
      <c r="F3900" s="161">
        <v>0</v>
      </c>
      <c r="G3900" s="161">
        <v>0</v>
      </c>
      <c r="H3900" s="161">
        <v>0</v>
      </c>
      <c r="L3900">
        <v>359.309619</v>
      </c>
      <c r="R3900">
        <v>517.65409899999997</v>
      </c>
      <c r="S3900">
        <v>517.65409899999997</v>
      </c>
      <c r="T3900" s="194">
        <v>517.65409899999997</v>
      </c>
      <c r="U3900" t="s">
        <v>193</v>
      </c>
      <c r="V3900">
        <v>45444.313483796293</v>
      </c>
    </row>
    <row r="3901" spans="1:22" x14ac:dyDescent="0.3">
      <c r="A3901" t="s">
        <v>104</v>
      </c>
      <c r="B3901" t="s">
        <v>105</v>
      </c>
      <c r="C3901" t="s">
        <v>88</v>
      </c>
      <c r="D3901" s="29">
        <v>45792</v>
      </c>
      <c r="E3901" s="161">
        <v>0.49903929513225753</v>
      </c>
      <c r="F3901" s="161">
        <v>0.49903929513225753</v>
      </c>
      <c r="G3901" s="161">
        <v>0.65227745641786172</v>
      </c>
      <c r="H3901" s="161">
        <v>0.65227745641786172</v>
      </c>
      <c r="J3901">
        <v>180</v>
      </c>
      <c r="K3901">
        <v>180</v>
      </c>
      <c r="L3901">
        <v>359.309619</v>
      </c>
      <c r="R3901">
        <v>517.65409899999997</v>
      </c>
      <c r="S3901">
        <v>180</v>
      </c>
      <c r="T3901" s="194">
        <v>180</v>
      </c>
      <c r="U3901" t="s">
        <v>193</v>
      </c>
      <c r="V3901">
        <v>45444.31349537037</v>
      </c>
    </row>
    <row r="3902" spans="1:22" x14ac:dyDescent="0.3">
      <c r="A3902" t="s">
        <v>104</v>
      </c>
      <c r="B3902" t="s">
        <v>105</v>
      </c>
      <c r="C3902" t="s">
        <v>88</v>
      </c>
      <c r="D3902" s="29">
        <v>45793</v>
      </c>
      <c r="E3902" s="161">
        <v>0</v>
      </c>
      <c r="F3902" s="161">
        <v>0</v>
      </c>
      <c r="G3902" s="161">
        <v>0</v>
      </c>
      <c r="H3902" s="161">
        <v>0</v>
      </c>
      <c r="L3902">
        <v>359.309619</v>
      </c>
      <c r="R3902">
        <v>517.65409899999997</v>
      </c>
      <c r="S3902">
        <v>517.65409899999997</v>
      </c>
      <c r="T3902" s="194">
        <v>517.65409899999997</v>
      </c>
      <c r="U3902" t="s">
        <v>193</v>
      </c>
      <c r="V3902">
        <v>45444.31349537037</v>
      </c>
    </row>
    <row r="3903" spans="1:22" x14ac:dyDescent="0.3">
      <c r="A3903" t="s">
        <v>104</v>
      </c>
      <c r="B3903" t="s">
        <v>105</v>
      </c>
      <c r="C3903" t="s">
        <v>88</v>
      </c>
      <c r="D3903" s="29">
        <v>45794</v>
      </c>
      <c r="E3903" s="161">
        <v>0</v>
      </c>
      <c r="F3903" s="161">
        <v>0</v>
      </c>
      <c r="G3903" s="161">
        <v>0</v>
      </c>
      <c r="H3903" s="161">
        <v>0</v>
      </c>
      <c r="L3903">
        <v>359.309619</v>
      </c>
      <c r="R3903">
        <v>517.65409899999997</v>
      </c>
      <c r="S3903">
        <v>517.65409899999997</v>
      </c>
      <c r="T3903" s="194">
        <v>517.65409899999997</v>
      </c>
      <c r="U3903" t="s">
        <v>193</v>
      </c>
      <c r="V3903">
        <v>45444.31349537037</v>
      </c>
    </row>
    <row r="3904" spans="1:22" x14ac:dyDescent="0.3">
      <c r="A3904" t="s">
        <v>104</v>
      </c>
      <c r="B3904" t="s">
        <v>105</v>
      </c>
      <c r="C3904" t="s">
        <v>88</v>
      </c>
      <c r="D3904" s="29">
        <v>45795</v>
      </c>
      <c r="E3904" s="161">
        <v>0</v>
      </c>
      <c r="F3904" s="161">
        <v>0</v>
      </c>
      <c r="G3904" s="161">
        <v>0</v>
      </c>
      <c r="H3904" s="161">
        <v>0</v>
      </c>
      <c r="L3904">
        <v>359.309619</v>
      </c>
      <c r="R3904">
        <v>517.65409899999997</v>
      </c>
      <c r="S3904">
        <v>517.65409899999997</v>
      </c>
      <c r="T3904" s="194">
        <v>517.65409899999997</v>
      </c>
      <c r="U3904" t="s">
        <v>193</v>
      </c>
      <c r="V3904">
        <v>45444.31349537037</v>
      </c>
    </row>
    <row r="3905" spans="1:22" x14ac:dyDescent="0.3">
      <c r="A3905" t="s">
        <v>104</v>
      </c>
      <c r="B3905" t="s">
        <v>105</v>
      </c>
      <c r="C3905" t="s">
        <v>88</v>
      </c>
      <c r="D3905" s="29">
        <v>45796</v>
      </c>
      <c r="E3905" s="161">
        <v>0</v>
      </c>
      <c r="F3905" s="161">
        <v>0</v>
      </c>
      <c r="G3905" s="161">
        <v>0</v>
      </c>
      <c r="H3905" s="161">
        <v>0</v>
      </c>
      <c r="L3905">
        <v>359.309619</v>
      </c>
      <c r="R3905">
        <v>517.65409899999997</v>
      </c>
      <c r="S3905">
        <v>517.65409899999997</v>
      </c>
      <c r="T3905" s="194">
        <v>517.65409899999997</v>
      </c>
      <c r="U3905" t="s">
        <v>193</v>
      </c>
      <c r="V3905">
        <v>45444.31349537037</v>
      </c>
    </row>
    <row r="3906" spans="1:22" x14ac:dyDescent="0.3">
      <c r="A3906" t="s">
        <v>104</v>
      </c>
      <c r="B3906" t="s">
        <v>105</v>
      </c>
      <c r="C3906" t="s">
        <v>88</v>
      </c>
      <c r="D3906" s="29">
        <v>45797</v>
      </c>
      <c r="E3906" s="161">
        <v>0</v>
      </c>
      <c r="F3906" s="161">
        <v>0</v>
      </c>
      <c r="G3906" s="161">
        <v>0</v>
      </c>
      <c r="H3906" s="161">
        <v>0</v>
      </c>
      <c r="L3906">
        <v>359.309619</v>
      </c>
      <c r="R3906">
        <v>517.65409899999997</v>
      </c>
      <c r="S3906">
        <v>517.65409899999997</v>
      </c>
      <c r="T3906" s="194">
        <v>517.65409899999997</v>
      </c>
      <c r="U3906" t="s">
        <v>193</v>
      </c>
      <c r="V3906">
        <v>45444.313506944447</v>
      </c>
    </row>
    <row r="3907" spans="1:22" x14ac:dyDescent="0.3">
      <c r="A3907" t="s">
        <v>104</v>
      </c>
      <c r="B3907" t="s">
        <v>105</v>
      </c>
      <c r="C3907" t="s">
        <v>88</v>
      </c>
      <c r="D3907" s="29">
        <v>45798</v>
      </c>
      <c r="E3907" s="161">
        <v>0</v>
      </c>
      <c r="F3907" s="161">
        <v>0</v>
      </c>
      <c r="G3907" s="161">
        <v>0</v>
      </c>
      <c r="H3907" s="161">
        <v>0</v>
      </c>
      <c r="L3907">
        <v>359.309619</v>
      </c>
      <c r="R3907">
        <v>517.65409899999997</v>
      </c>
      <c r="S3907">
        <v>517.65409899999997</v>
      </c>
      <c r="T3907" s="194">
        <v>517.65409899999997</v>
      </c>
      <c r="U3907" t="s">
        <v>193</v>
      </c>
      <c r="V3907">
        <v>45444.313506944447</v>
      </c>
    </row>
    <row r="3908" spans="1:22" x14ac:dyDescent="0.3">
      <c r="A3908" t="s">
        <v>104</v>
      </c>
      <c r="B3908" t="s">
        <v>105</v>
      </c>
      <c r="C3908" t="s">
        <v>88</v>
      </c>
      <c r="D3908" s="29">
        <v>45799</v>
      </c>
      <c r="E3908" s="161">
        <v>0</v>
      </c>
      <c r="F3908" s="161">
        <v>0</v>
      </c>
      <c r="G3908" s="161">
        <v>0</v>
      </c>
      <c r="H3908" s="161">
        <v>0</v>
      </c>
      <c r="L3908">
        <v>359.309619</v>
      </c>
      <c r="R3908">
        <v>517.65409899999997</v>
      </c>
      <c r="S3908">
        <v>517.65409899999997</v>
      </c>
      <c r="T3908" s="194">
        <v>517.65409899999997</v>
      </c>
      <c r="U3908" t="s">
        <v>193</v>
      </c>
      <c r="V3908">
        <v>45444.313506944447</v>
      </c>
    </row>
    <row r="3909" spans="1:22" x14ac:dyDescent="0.3">
      <c r="A3909" t="s">
        <v>104</v>
      </c>
      <c r="B3909" t="s">
        <v>105</v>
      </c>
      <c r="C3909" t="s">
        <v>88</v>
      </c>
      <c r="D3909" s="29">
        <v>45800</v>
      </c>
      <c r="E3909" s="161">
        <v>0</v>
      </c>
      <c r="F3909" s="161">
        <v>0</v>
      </c>
      <c r="G3909" s="161">
        <v>0</v>
      </c>
      <c r="H3909" s="161">
        <v>0</v>
      </c>
      <c r="L3909">
        <v>359.309619</v>
      </c>
      <c r="R3909">
        <v>517.65409899999997</v>
      </c>
      <c r="S3909">
        <v>517.65409899999997</v>
      </c>
      <c r="T3909" s="194">
        <v>517.65409899999997</v>
      </c>
      <c r="U3909" t="s">
        <v>193</v>
      </c>
      <c r="V3909">
        <v>45444.313518518517</v>
      </c>
    </row>
    <row r="3910" spans="1:22" x14ac:dyDescent="0.3">
      <c r="A3910" t="s">
        <v>104</v>
      </c>
      <c r="B3910" t="s">
        <v>105</v>
      </c>
      <c r="C3910" t="s">
        <v>88</v>
      </c>
      <c r="D3910" s="29">
        <v>45801</v>
      </c>
      <c r="E3910" s="161">
        <v>0</v>
      </c>
      <c r="F3910" s="161">
        <v>0</v>
      </c>
      <c r="G3910" s="161">
        <v>0</v>
      </c>
      <c r="H3910" s="161">
        <v>0</v>
      </c>
      <c r="L3910">
        <v>359.309619</v>
      </c>
      <c r="R3910">
        <v>517.65409899999997</v>
      </c>
      <c r="S3910">
        <v>517.65409899999997</v>
      </c>
      <c r="T3910" s="194">
        <v>517.65409899999997</v>
      </c>
      <c r="U3910" t="s">
        <v>193</v>
      </c>
      <c r="V3910">
        <v>45444.313518518517</v>
      </c>
    </row>
    <row r="3911" spans="1:22" x14ac:dyDescent="0.3">
      <c r="A3911" t="s">
        <v>104</v>
      </c>
      <c r="B3911" t="s">
        <v>105</v>
      </c>
      <c r="C3911" t="s">
        <v>88</v>
      </c>
      <c r="D3911" s="29">
        <v>45802</v>
      </c>
      <c r="E3911" s="161">
        <v>0</v>
      </c>
      <c r="F3911" s="161">
        <v>0</v>
      </c>
      <c r="G3911" s="161">
        <v>0</v>
      </c>
      <c r="H3911" s="161">
        <v>0</v>
      </c>
      <c r="L3911">
        <v>359.309619</v>
      </c>
      <c r="R3911">
        <v>517.65409899999997</v>
      </c>
      <c r="S3911">
        <v>517.65409899999997</v>
      </c>
      <c r="T3911" s="194">
        <v>517.65409899999997</v>
      </c>
      <c r="U3911" t="s">
        <v>193</v>
      </c>
      <c r="V3911">
        <v>45444.313518518517</v>
      </c>
    </row>
    <row r="3912" spans="1:22" x14ac:dyDescent="0.3">
      <c r="A3912" t="s">
        <v>104</v>
      </c>
      <c r="B3912" t="s">
        <v>105</v>
      </c>
      <c r="C3912" t="s">
        <v>88</v>
      </c>
      <c r="D3912" s="29">
        <v>45803</v>
      </c>
      <c r="E3912" s="161">
        <v>0</v>
      </c>
      <c r="F3912" s="161">
        <v>0</v>
      </c>
      <c r="G3912" s="161">
        <v>0</v>
      </c>
      <c r="H3912" s="161">
        <v>0</v>
      </c>
      <c r="L3912">
        <v>359.309619</v>
      </c>
      <c r="R3912">
        <v>517.65409899999997</v>
      </c>
      <c r="S3912">
        <v>517.65409899999997</v>
      </c>
      <c r="T3912" s="194">
        <v>517.65409899999997</v>
      </c>
      <c r="U3912" t="s">
        <v>193</v>
      </c>
      <c r="V3912">
        <v>45444.313518518517</v>
      </c>
    </row>
    <row r="3913" spans="1:22" x14ac:dyDescent="0.3">
      <c r="A3913" t="s">
        <v>104</v>
      </c>
      <c r="B3913" t="s">
        <v>105</v>
      </c>
      <c r="C3913" t="s">
        <v>88</v>
      </c>
      <c r="D3913" s="29">
        <v>45804</v>
      </c>
      <c r="E3913" s="161">
        <v>0</v>
      </c>
      <c r="F3913" s="161">
        <v>0</v>
      </c>
      <c r="G3913" s="161">
        <v>0</v>
      </c>
      <c r="H3913" s="161">
        <v>0</v>
      </c>
      <c r="L3913">
        <v>359.309619</v>
      </c>
      <c r="R3913">
        <v>517.65409899999997</v>
      </c>
      <c r="S3913">
        <v>517.65409899999997</v>
      </c>
      <c r="T3913" s="194">
        <v>517.65409899999997</v>
      </c>
      <c r="U3913" t="s">
        <v>193</v>
      </c>
      <c r="V3913">
        <v>45444.313530092593</v>
      </c>
    </row>
    <row r="3914" spans="1:22" x14ac:dyDescent="0.3">
      <c r="A3914" t="s">
        <v>104</v>
      </c>
      <c r="B3914" t="s">
        <v>105</v>
      </c>
      <c r="C3914" t="s">
        <v>88</v>
      </c>
      <c r="D3914" s="29">
        <v>45805</v>
      </c>
      <c r="E3914" s="161">
        <v>0</v>
      </c>
      <c r="F3914" s="161">
        <v>0</v>
      </c>
      <c r="G3914" s="161">
        <v>0</v>
      </c>
      <c r="H3914" s="161">
        <v>0</v>
      </c>
      <c r="L3914">
        <v>359.309619</v>
      </c>
      <c r="R3914">
        <v>517.65409899999997</v>
      </c>
      <c r="S3914">
        <v>517.65409899999997</v>
      </c>
      <c r="T3914" s="194">
        <v>517.65409899999997</v>
      </c>
      <c r="U3914" t="s">
        <v>193</v>
      </c>
      <c r="V3914">
        <v>45444.313530092593</v>
      </c>
    </row>
    <row r="3915" spans="1:22" x14ac:dyDescent="0.3">
      <c r="A3915" t="s">
        <v>104</v>
      </c>
      <c r="B3915" t="s">
        <v>105</v>
      </c>
      <c r="C3915" t="s">
        <v>88</v>
      </c>
      <c r="D3915" s="29">
        <v>45806</v>
      </c>
      <c r="E3915" s="161">
        <v>0</v>
      </c>
      <c r="F3915" s="161">
        <v>0</v>
      </c>
      <c r="G3915" s="161">
        <v>0</v>
      </c>
      <c r="H3915" s="161">
        <v>0</v>
      </c>
      <c r="L3915">
        <v>359.309619</v>
      </c>
      <c r="R3915">
        <v>517.65409899999997</v>
      </c>
      <c r="S3915">
        <v>517.65409899999997</v>
      </c>
      <c r="T3915" s="194">
        <v>517.65409899999997</v>
      </c>
      <c r="U3915" t="s">
        <v>193</v>
      </c>
      <c r="V3915">
        <v>45444.313530092593</v>
      </c>
    </row>
    <row r="3916" spans="1:22" x14ac:dyDescent="0.3">
      <c r="A3916" t="s">
        <v>104</v>
      </c>
      <c r="B3916" t="s">
        <v>105</v>
      </c>
      <c r="C3916" t="s">
        <v>88</v>
      </c>
      <c r="D3916" s="29">
        <v>45807</v>
      </c>
      <c r="E3916" s="161">
        <v>0</v>
      </c>
      <c r="F3916" s="161">
        <v>0</v>
      </c>
      <c r="G3916" s="161">
        <v>0</v>
      </c>
      <c r="H3916" s="161">
        <v>0</v>
      </c>
      <c r="L3916">
        <v>359.309619</v>
      </c>
      <c r="R3916">
        <v>517.65409899999997</v>
      </c>
      <c r="S3916">
        <v>517.65409899999997</v>
      </c>
      <c r="T3916" s="194">
        <v>517.65409899999997</v>
      </c>
      <c r="U3916" t="s">
        <v>193</v>
      </c>
      <c r="V3916">
        <v>45444.31354166667</v>
      </c>
    </row>
    <row r="3917" spans="1:22" x14ac:dyDescent="0.3">
      <c r="A3917" t="s">
        <v>104</v>
      </c>
      <c r="B3917" t="s">
        <v>105</v>
      </c>
      <c r="C3917" t="s">
        <v>88</v>
      </c>
      <c r="D3917" s="29">
        <v>45808</v>
      </c>
      <c r="E3917" s="161">
        <v>0</v>
      </c>
      <c r="F3917" s="161">
        <v>0</v>
      </c>
      <c r="G3917" s="161">
        <v>0</v>
      </c>
      <c r="H3917" s="161">
        <v>0</v>
      </c>
      <c r="L3917">
        <v>359.309619</v>
      </c>
      <c r="R3917">
        <v>517.65409899999997</v>
      </c>
      <c r="S3917">
        <v>517.65409899999997</v>
      </c>
      <c r="T3917" s="194">
        <v>517.65409899999997</v>
      </c>
      <c r="U3917" t="s">
        <v>193</v>
      </c>
      <c r="V3917">
        <v>45444.31354166667</v>
      </c>
    </row>
    <row r="3918" spans="1:22" x14ac:dyDescent="0.3">
      <c r="A3918" t="s">
        <v>104</v>
      </c>
      <c r="B3918" t="s">
        <v>105</v>
      </c>
      <c r="C3918" t="s">
        <v>88</v>
      </c>
      <c r="D3918" s="29">
        <v>45809</v>
      </c>
      <c r="E3918" s="161">
        <v>0</v>
      </c>
      <c r="F3918" s="161">
        <v>0</v>
      </c>
      <c r="G3918" s="161">
        <v>0</v>
      </c>
      <c r="H3918" s="161">
        <v>0</v>
      </c>
      <c r="L3918">
        <v>359.309619</v>
      </c>
      <c r="R3918">
        <v>517.65409899999997</v>
      </c>
      <c r="S3918">
        <v>517.65409899999997</v>
      </c>
      <c r="T3918" s="194">
        <v>517.65409899999997</v>
      </c>
      <c r="U3918" t="s">
        <v>193</v>
      </c>
      <c r="V3918">
        <v>45474.312719907408</v>
      </c>
    </row>
    <row r="3919" spans="1:22" x14ac:dyDescent="0.3">
      <c r="A3919" t="s">
        <v>104</v>
      </c>
      <c r="B3919" t="s">
        <v>105</v>
      </c>
      <c r="C3919" t="s">
        <v>88</v>
      </c>
      <c r="D3919" s="29">
        <v>45810</v>
      </c>
      <c r="E3919" s="161">
        <v>0</v>
      </c>
      <c r="F3919" s="161">
        <v>0</v>
      </c>
      <c r="G3919" s="161">
        <v>0</v>
      </c>
      <c r="H3919" s="161">
        <v>0</v>
      </c>
      <c r="L3919">
        <v>359.309619</v>
      </c>
      <c r="R3919">
        <v>517.65409899999997</v>
      </c>
      <c r="S3919">
        <v>517.65409899999997</v>
      </c>
      <c r="T3919" s="194">
        <v>517.65409899999997</v>
      </c>
      <c r="U3919" t="s">
        <v>193</v>
      </c>
      <c r="V3919">
        <v>45474.313113425924</v>
      </c>
    </row>
    <row r="3920" spans="1:22" x14ac:dyDescent="0.3">
      <c r="A3920" t="s">
        <v>104</v>
      </c>
      <c r="B3920" t="s">
        <v>105</v>
      </c>
      <c r="C3920" t="s">
        <v>88</v>
      </c>
      <c r="D3920" s="29">
        <v>45811</v>
      </c>
      <c r="E3920" s="161">
        <v>0</v>
      </c>
      <c r="F3920" s="161">
        <v>0</v>
      </c>
      <c r="G3920" s="161">
        <v>0.13069364104465442</v>
      </c>
      <c r="H3920" s="161">
        <v>0.13069364104465442</v>
      </c>
      <c r="J3920">
        <v>450</v>
      </c>
      <c r="K3920">
        <v>450</v>
      </c>
      <c r="L3920">
        <v>359.309619</v>
      </c>
      <c r="R3920">
        <v>517.65409899999997</v>
      </c>
      <c r="S3920">
        <v>450</v>
      </c>
      <c r="T3920" s="194">
        <v>450</v>
      </c>
      <c r="U3920" t="s">
        <v>193</v>
      </c>
      <c r="V3920">
        <v>45474.313263888886</v>
      </c>
    </row>
    <row r="3921" spans="1:22" x14ac:dyDescent="0.3">
      <c r="A3921" t="s">
        <v>104</v>
      </c>
      <c r="B3921" t="s">
        <v>105</v>
      </c>
      <c r="C3921" t="s">
        <v>88</v>
      </c>
      <c r="D3921" s="29">
        <v>45812</v>
      </c>
      <c r="E3921" s="161">
        <v>0</v>
      </c>
      <c r="F3921" s="161">
        <v>0</v>
      </c>
      <c r="G3921" s="161">
        <v>0</v>
      </c>
      <c r="H3921" s="161">
        <v>0</v>
      </c>
      <c r="L3921">
        <v>359.309619</v>
      </c>
      <c r="R3921">
        <v>517.65409899999997</v>
      </c>
      <c r="S3921">
        <v>517.65409899999997</v>
      </c>
      <c r="T3921" s="194">
        <v>517.65409899999997</v>
      </c>
      <c r="U3921" t="s">
        <v>193</v>
      </c>
      <c r="V3921">
        <v>45474.313379629632</v>
      </c>
    </row>
    <row r="3922" spans="1:22" x14ac:dyDescent="0.3">
      <c r="A3922" t="s">
        <v>104</v>
      </c>
      <c r="B3922" t="s">
        <v>105</v>
      </c>
      <c r="C3922" t="s">
        <v>88</v>
      </c>
      <c r="D3922" s="29">
        <v>45813</v>
      </c>
      <c r="E3922" s="161">
        <v>0</v>
      </c>
      <c r="F3922" s="161">
        <v>0</v>
      </c>
      <c r="G3922" s="161">
        <v>0</v>
      </c>
      <c r="H3922" s="161">
        <v>0</v>
      </c>
      <c r="L3922">
        <v>359.309619</v>
      </c>
      <c r="R3922">
        <v>517.65409899999997</v>
      </c>
      <c r="S3922">
        <v>517.65409899999997</v>
      </c>
      <c r="T3922" s="194">
        <v>517.65409899999997</v>
      </c>
      <c r="U3922" t="s">
        <v>193</v>
      </c>
      <c r="V3922">
        <v>45474.313379629632</v>
      </c>
    </row>
    <row r="3923" spans="1:22" x14ac:dyDescent="0.3">
      <c r="A3923" t="s">
        <v>104</v>
      </c>
      <c r="B3923" t="s">
        <v>105</v>
      </c>
      <c r="C3923" t="s">
        <v>88</v>
      </c>
      <c r="D3923" s="29">
        <v>45814</v>
      </c>
      <c r="E3923" s="161">
        <v>0.61036389621397813</v>
      </c>
      <c r="F3923" s="161">
        <v>0.61036389621397813</v>
      </c>
      <c r="G3923" s="161">
        <v>0.72954913276944811</v>
      </c>
      <c r="H3923" s="161">
        <v>0.72954913276944811</v>
      </c>
      <c r="J3923">
        <v>140</v>
      </c>
      <c r="K3923">
        <v>140</v>
      </c>
      <c r="L3923">
        <v>359.309619</v>
      </c>
      <c r="R3923">
        <v>517.65409899999997</v>
      </c>
      <c r="S3923">
        <v>140</v>
      </c>
      <c r="T3923" s="194">
        <v>140</v>
      </c>
      <c r="U3923" t="s">
        <v>193</v>
      </c>
      <c r="V3923">
        <v>45474.313391203701</v>
      </c>
    </row>
    <row r="3924" spans="1:22" x14ac:dyDescent="0.3">
      <c r="A3924" t="s">
        <v>104</v>
      </c>
      <c r="B3924" t="s">
        <v>105</v>
      </c>
      <c r="C3924" t="s">
        <v>88</v>
      </c>
      <c r="D3924" s="29">
        <v>45815</v>
      </c>
      <c r="E3924" s="161">
        <v>0</v>
      </c>
      <c r="F3924" s="161">
        <v>0</v>
      </c>
      <c r="G3924" s="161">
        <v>0</v>
      </c>
      <c r="H3924" s="161">
        <v>0</v>
      </c>
      <c r="L3924">
        <v>359.309619</v>
      </c>
      <c r="R3924">
        <v>517.65409899999997</v>
      </c>
      <c r="S3924">
        <v>517.65409899999997</v>
      </c>
      <c r="T3924" s="194">
        <v>517.65409899999997</v>
      </c>
      <c r="U3924" t="s">
        <v>193</v>
      </c>
      <c r="V3924">
        <v>45474.313391203701</v>
      </c>
    </row>
    <row r="3925" spans="1:22" x14ac:dyDescent="0.3">
      <c r="A3925" t="s">
        <v>104</v>
      </c>
      <c r="B3925" t="s">
        <v>105</v>
      </c>
      <c r="C3925" t="s">
        <v>88</v>
      </c>
      <c r="D3925" s="29">
        <v>45816</v>
      </c>
      <c r="E3925" s="161">
        <v>0</v>
      </c>
      <c r="F3925" s="161">
        <v>0</v>
      </c>
      <c r="G3925" s="161">
        <v>0</v>
      </c>
      <c r="H3925" s="161">
        <v>0</v>
      </c>
      <c r="L3925">
        <v>359.309619</v>
      </c>
      <c r="R3925">
        <v>517.65409899999997</v>
      </c>
      <c r="S3925">
        <v>517.65409899999997</v>
      </c>
      <c r="T3925" s="194">
        <v>517.65409899999997</v>
      </c>
      <c r="U3925" t="s">
        <v>193</v>
      </c>
      <c r="V3925">
        <v>45474.313402777778</v>
      </c>
    </row>
    <row r="3926" spans="1:22" x14ac:dyDescent="0.3">
      <c r="A3926" t="s">
        <v>104</v>
      </c>
      <c r="B3926" t="s">
        <v>105</v>
      </c>
      <c r="C3926" t="s">
        <v>88</v>
      </c>
      <c r="D3926" s="29">
        <v>45817</v>
      </c>
      <c r="E3926" s="161">
        <v>0</v>
      </c>
      <c r="F3926" s="161">
        <v>0</v>
      </c>
      <c r="G3926" s="161">
        <v>0</v>
      </c>
      <c r="H3926" s="161">
        <v>0</v>
      </c>
      <c r="L3926">
        <v>359.309619</v>
      </c>
      <c r="R3926">
        <v>517.65409899999997</v>
      </c>
      <c r="S3926">
        <v>517.65409899999997</v>
      </c>
      <c r="T3926" s="194">
        <v>517.65409899999997</v>
      </c>
      <c r="U3926" t="s">
        <v>193</v>
      </c>
      <c r="V3926">
        <v>45474.313414351855</v>
      </c>
    </row>
    <row r="3927" spans="1:22" x14ac:dyDescent="0.3">
      <c r="A3927" t="s">
        <v>104</v>
      </c>
      <c r="B3927" t="s">
        <v>105</v>
      </c>
      <c r="C3927" t="s">
        <v>88</v>
      </c>
      <c r="D3927" s="29">
        <v>45818</v>
      </c>
      <c r="E3927" s="161">
        <v>0</v>
      </c>
      <c r="F3927" s="161">
        <v>0</v>
      </c>
      <c r="G3927" s="161">
        <v>0</v>
      </c>
      <c r="H3927" s="161">
        <v>0</v>
      </c>
      <c r="L3927">
        <v>359.309619</v>
      </c>
      <c r="R3927">
        <v>517.65409899999997</v>
      </c>
      <c r="S3927">
        <v>517.65409899999997</v>
      </c>
      <c r="T3927" s="194">
        <v>517.65409899999997</v>
      </c>
      <c r="U3927" t="s">
        <v>193</v>
      </c>
      <c r="V3927">
        <v>45474.313402777778</v>
      </c>
    </row>
    <row r="3928" spans="1:22" x14ac:dyDescent="0.3">
      <c r="A3928" t="s">
        <v>104</v>
      </c>
      <c r="B3928" t="s">
        <v>105</v>
      </c>
      <c r="C3928" t="s">
        <v>88</v>
      </c>
      <c r="D3928" s="29">
        <v>45819</v>
      </c>
      <c r="E3928" s="161">
        <v>0</v>
      </c>
      <c r="F3928" s="161">
        <v>0</v>
      </c>
      <c r="G3928" s="161">
        <v>0</v>
      </c>
      <c r="H3928" s="161">
        <v>0</v>
      </c>
      <c r="L3928">
        <v>359.309619</v>
      </c>
      <c r="R3928">
        <v>517.65409899999997</v>
      </c>
      <c r="S3928">
        <v>517.65409899999997</v>
      </c>
      <c r="T3928" s="194">
        <v>517.65409899999997</v>
      </c>
      <c r="U3928" t="s">
        <v>193</v>
      </c>
      <c r="V3928">
        <v>45474.313402777778</v>
      </c>
    </row>
    <row r="3929" spans="1:22" x14ac:dyDescent="0.3">
      <c r="A3929" t="s">
        <v>104</v>
      </c>
      <c r="B3929" t="s">
        <v>105</v>
      </c>
      <c r="C3929" t="s">
        <v>88</v>
      </c>
      <c r="D3929" s="29">
        <v>45820</v>
      </c>
      <c r="E3929" s="161">
        <v>0</v>
      </c>
      <c r="F3929" s="161">
        <v>0</v>
      </c>
      <c r="G3929" s="161">
        <v>0</v>
      </c>
      <c r="H3929" s="161">
        <v>0</v>
      </c>
      <c r="L3929">
        <v>359.309619</v>
      </c>
      <c r="R3929">
        <v>517.65409899999997</v>
      </c>
      <c r="S3929">
        <v>517.65409899999997</v>
      </c>
      <c r="T3929" s="194">
        <v>517.65409899999997</v>
      </c>
      <c r="U3929" t="s">
        <v>193</v>
      </c>
      <c r="V3929">
        <v>45474.313414351855</v>
      </c>
    </row>
    <row r="3930" spans="1:22" x14ac:dyDescent="0.3">
      <c r="A3930" t="s">
        <v>104</v>
      </c>
      <c r="B3930" t="s">
        <v>105</v>
      </c>
      <c r="C3930" t="s">
        <v>88</v>
      </c>
      <c r="D3930" s="29">
        <v>45821</v>
      </c>
      <c r="E3930" s="161">
        <v>0</v>
      </c>
      <c r="F3930" s="161">
        <v>0</v>
      </c>
      <c r="G3930" s="161">
        <v>0</v>
      </c>
      <c r="H3930" s="161">
        <v>0</v>
      </c>
      <c r="L3930">
        <v>359.309619</v>
      </c>
      <c r="R3930">
        <v>517.65409899999997</v>
      </c>
      <c r="S3930">
        <v>517.65409899999997</v>
      </c>
      <c r="T3930" s="194">
        <v>517.65409899999997</v>
      </c>
      <c r="U3930" t="s">
        <v>193</v>
      </c>
      <c r="V3930">
        <v>45474.313414351855</v>
      </c>
    </row>
    <row r="3931" spans="1:22" x14ac:dyDescent="0.3">
      <c r="A3931" t="s">
        <v>104</v>
      </c>
      <c r="B3931" t="s">
        <v>105</v>
      </c>
      <c r="C3931" t="s">
        <v>88</v>
      </c>
      <c r="D3931" s="29">
        <v>45822</v>
      </c>
      <c r="E3931" s="161">
        <v>0</v>
      </c>
      <c r="F3931" s="161">
        <v>0</v>
      </c>
      <c r="G3931" s="161">
        <v>0</v>
      </c>
      <c r="H3931" s="161">
        <v>0</v>
      </c>
      <c r="L3931">
        <v>359.309619</v>
      </c>
      <c r="R3931">
        <v>517.65409899999997</v>
      </c>
      <c r="S3931">
        <v>517.65409899999997</v>
      </c>
      <c r="T3931" s="194">
        <v>517.65409899999997</v>
      </c>
      <c r="U3931" t="s">
        <v>193</v>
      </c>
      <c r="V3931">
        <v>45474.313414351855</v>
      </c>
    </row>
    <row r="3932" spans="1:22" x14ac:dyDescent="0.3">
      <c r="A3932" t="s">
        <v>104</v>
      </c>
      <c r="B3932" t="s">
        <v>105</v>
      </c>
      <c r="C3932" t="s">
        <v>88</v>
      </c>
      <c r="D3932" s="29">
        <v>45823</v>
      </c>
      <c r="E3932" s="161">
        <v>0</v>
      </c>
      <c r="F3932" s="161">
        <v>0</v>
      </c>
      <c r="G3932" s="161">
        <v>0</v>
      </c>
      <c r="H3932" s="161">
        <v>0</v>
      </c>
      <c r="L3932">
        <v>359.309619</v>
      </c>
      <c r="R3932">
        <v>517.65409899999997</v>
      </c>
      <c r="S3932">
        <v>517.65409899999997</v>
      </c>
      <c r="T3932" s="194">
        <v>517.65409899999997</v>
      </c>
      <c r="U3932" t="s">
        <v>193</v>
      </c>
      <c r="V3932">
        <v>45474.313425925924</v>
      </c>
    </row>
    <row r="3933" spans="1:22" x14ac:dyDescent="0.3">
      <c r="A3933" t="s">
        <v>104</v>
      </c>
      <c r="B3933" t="s">
        <v>105</v>
      </c>
      <c r="C3933" t="s">
        <v>88</v>
      </c>
      <c r="D3933" s="29">
        <v>45824</v>
      </c>
      <c r="E3933" s="161">
        <v>0</v>
      </c>
      <c r="F3933" s="161">
        <v>0</v>
      </c>
      <c r="G3933" s="161">
        <v>0</v>
      </c>
      <c r="H3933" s="161">
        <v>0</v>
      </c>
      <c r="L3933">
        <v>359.309619</v>
      </c>
      <c r="R3933">
        <v>517.65409899999997</v>
      </c>
      <c r="S3933">
        <v>517.65409899999997</v>
      </c>
      <c r="T3933" s="194">
        <v>517.65409899999997</v>
      </c>
      <c r="U3933" t="s">
        <v>193</v>
      </c>
      <c r="V3933">
        <v>45474.313425925924</v>
      </c>
    </row>
    <row r="3934" spans="1:22" x14ac:dyDescent="0.3">
      <c r="A3934" t="s">
        <v>104</v>
      </c>
      <c r="B3934" t="s">
        <v>105</v>
      </c>
      <c r="C3934" t="s">
        <v>88</v>
      </c>
      <c r="D3934" s="29">
        <v>45825</v>
      </c>
      <c r="E3934" s="161">
        <v>0.47120814486182738</v>
      </c>
      <c r="F3934" s="161">
        <v>0.47120814486182738</v>
      </c>
      <c r="G3934" s="161">
        <v>0.63295953732996524</v>
      </c>
      <c r="H3934" s="161">
        <v>0.63295953732996524</v>
      </c>
      <c r="J3934">
        <v>190</v>
      </c>
      <c r="K3934">
        <v>190</v>
      </c>
      <c r="L3934">
        <v>359.309619</v>
      </c>
      <c r="R3934">
        <v>517.65409899999997</v>
      </c>
      <c r="S3934">
        <v>190</v>
      </c>
      <c r="T3934" s="194">
        <v>190</v>
      </c>
      <c r="U3934" t="s">
        <v>193</v>
      </c>
      <c r="V3934">
        <v>45474.313437500001</v>
      </c>
    </row>
    <row r="3935" spans="1:22" x14ac:dyDescent="0.3">
      <c r="A3935" t="s">
        <v>104</v>
      </c>
      <c r="B3935" t="s">
        <v>105</v>
      </c>
      <c r="C3935" t="s">
        <v>88</v>
      </c>
      <c r="D3935" s="29">
        <v>45826</v>
      </c>
      <c r="E3935" s="161">
        <v>0</v>
      </c>
      <c r="F3935" s="161">
        <v>0</v>
      </c>
      <c r="G3935" s="161">
        <v>0</v>
      </c>
      <c r="H3935" s="161">
        <v>0</v>
      </c>
      <c r="L3935">
        <v>359.309619</v>
      </c>
      <c r="R3935">
        <v>517.65409899999997</v>
      </c>
      <c r="S3935">
        <v>517.65409899999997</v>
      </c>
      <c r="T3935" s="194">
        <v>517.65409899999997</v>
      </c>
      <c r="U3935" t="s">
        <v>193</v>
      </c>
      <c r="V3935">
        <v>45474.313437500001</v>
      </c>
    </row>
    <row r="3936" spans="1:22" x14ac:dyDescent="0.3">
      <c r="A3936" t="s">
        <v>104</v>
      </c>
      <c r="B3936" t="s">
        <v>105</v>
      </c>
      <c r="C3936" t="s">
        <v>88</v>
      </c>
      <c r="D3936" s="29">
        <v>45827</v>
      </c>
      <c r="E3936" s="161">
        <v>0</v>
      </c>
      <c r="F3936" s="161">
        <v>0</v>
      </c>
      <c r="G3936" s="161">
        <v>0</v>
      </c>
      <c r="H3936" s="161">
        <v>0</v>
      </c>
      <c r="L3936">
        <v>359.309619</v>
      </c>
      <c r="R3936">
        <v>517.65409899999997</v>
      </c>
      <c r="S3936">
        <v>517.65409899999997</v>
      </c>
      <c r="T3936" s="194">
        <v>517.65409899999997</v>
      </c>
      <c r="U3936" t="s">
        <v>193</v>
      </c>
      <c r="V3936">
        <v>45474.313437500001</v>
      </c>
    </row>
    <row r="3937" spans="1:22" x14ac:dyDescent="0.3">
      <c r="A3937" t="s">
        <v>104</v>
      </c>
      <c r="B3937" t="s">
        <v>105</v>
      </c>
      <c r="C3937" t="s">
        <v>88</v>
      </c>
      <c r="D3937" s="29">
        <v>45828</v>
      </c>
      <c r="E3937" s="161">
        <v>0</v>
      </c>
      <c r="F3937" s="161">
        <v>0</v>
      </c>
      <c r="G3937" s="161">
        <v>0</v>
      </c>
      <c r="H3937" s="161">
        <v>0</v>
      </c>
      <c r="L3937">
        <v>359.309619</v>
      </c>
      <c r="R3937">
        <v>517.65409899999997</v>
      </c>
      <c r="S3937">
        <v>517.65409899999997</v>
      </c>
      <c r="T3937" s="194">
        <v>517.65409899999997</v>
      </c>
      <c r="U3937" t="s">
        <v>193</v>
      </c>
      <c r="V3937">
        <v>45474.313437500001</v>
      </c>
    </row>
    <row r="3938" spans="1:22" x14ac:dyDescent="0.3">
      <c r="A3938" t="s">
        <v>104</v>
      </c>
      <c r="B3938" t="s">
        <v>105</v>
      </c>
      <c r="C3938" t="s">
        <v>88</v>
      </c>
      <c r="D3938" s="29">
        <v>45829</v>
      </c>
      <c r="E3938" s="161">
        <v>0</v>
      </c>
      <c r="F3938" s="161">
        <v>0</v>
      </c>
      <c r="G3938" s="161">
        <v>0</v>
      </c>
      <c r="H3938" s="161">
        <v>0</v>
      </c>
      <c r="L3938">
        <v>359.309619</v>
      </c>
      <c r="R3938">
        <v>517.65409899999997</v>
      </c>
      <c r="S3938">
        <v>517.65409899999997</v>
      </c>
      <c r="T3938" s="194">
        <v>517.65409899999997</v>
      </c>
      <c r="U3938" t="s">
        <v>193</v>
      </c>
      <c r="V3938">
        <v>45474.313437500001</v>
      </c>
    </row>
    <row r="3939" spans="1:22" x14ac:dyDescent="0.3">
      <c r="A3939" t="s">
        <v>104</v>
      </c>
      <c r="B3939" t="s">
        <v>105</v>
      </c>
      <c r="C3939" t="s">
        <v>88</v>
      </c>
      <c r="D3939" s="29">
        <v>45830</v>
      </c>
      <c r="E3939" s="161">
        <v>0</v>
      </c>
      <c r="F3939" s="161">
        <v>0</v>
      </c>
      <c r="G3939" s="161">
        <v>0</v>
      </c>
      <c r="H3939" s="161">
        <v>0</v>
      </c>
      <c r="L3939">
        <v>359.309619</v>
      </c>
      <c r="R3939">
        <v>517.65409899999997</v>
      </c>
      <c r="S3939">
        <v>517.65409899999997</v>
      </c>
      <c r="T3939" s="194">
        <v>517.65409899999997</v>
      </c>
      <c r="U3939" t="s">
        <v>193</v>
      </c>
      <c r="V3939">
        <v>45474.313449074078</v>
      </c>
    </row>
    <row r="3940" spans="1:22" x14ac:dyDescent="0.3">
      <c r="A3940" t="s">
        <v>104</v>
      </c>
      <c r="B3940" t="s">
        <v>105</v>
      </c>
      <c r="C3940" t="s">
        <v>88</v>
      </c>
      <c r="D3940" s="29">
        <v>45831</v>
      </c>
      <c r="E3940" s="161">
        <v>0</v>
      </c>
      <c r="F3940" s="161">
        <v>0</v>
      </c>
      <c r="G3940" s="161">
        <v>0</v>
      </c>
      <c r="H3940" s="161">
        <v>0</v>
      </c>
      <c r="L3940">
        <v>359.309619</v>
      </c>
      <c r="R3940">
        <v>517.65409899999997</v>
      </c>
      <c r="S3940">
        <v>517.65409899999997</v>
      </c>
      <c r="T3940" s="194">
        <v>517.65409899999997</v>
      </c>
      <c r="U3940" t="s">
        <v>193</v>
      </c>
      <c r="V3940">
        <v>45474.313449074078</v>
      </c>
    </row>
    <row r="3941" spans="1:22" x14ac:dyDescent="0.3">
      <c r="A3941" t="s">
        <v>104</v>
      </c>
      <c r="B3941" t="s">
        <v>105</v>
      </c>
      <c r="C3941" t="s">
        <v>88</v>
      </c>
      <c r="D3941" s="29">
        <v>45832</v>
      </c>
      <c r="E3941" s="161">
        <v>0</v>
      </c>
      <c r="F3941" s="161">
        <v>0</v>
      </c>
      <c r="G3941" s="161">
        <v>0</v>
      </c>
      <c r="H3941" s="161">
        <v>0</v>
      </c>
      <c r="L3941">
        <v>359.309619</v>
      </c>
      <c r="R3941">
        <v>517.65409899999997</v>
      </c>
      <c r="S3941">
        <v>517.65409899999997</v>
      </c>
      <c r="T3941" s="194">
        <v>517.65409899999997</v>
      </c>
      <c r="U3941" t="s">
        <v>193</v>
      </c>
      <c r="V3941">
        <v>45474.313449074078</v>
      </c>
    </row>
    <row r="3942" spans="1:22" x14ac:dyDescent="0.3">
      <c r="A3942" t="s">
        <v>104</v>
      </c>
      <c r="B3942" t="s">
        <v>105</v>
      </c>
      <c r="C3942" t="s">
        <v>88</v>
      </c>
      <c r="D3942" s="29">
        <v>45833</v>
      </c>
      <c r="E3942" s="161">
        <v>0</v>
      </c>
      <c r="F3942" s="161">
        <v>0</v>
      </c>
      <c r="G3942" s="161">
        <v>0</v>
      </c>
      <c r="H3942" s="161">
        <v>0</v>
      </c>
      <c r="L3942">
        <v>359.309619</v>
      </c>
      <c r="R3942">
        <v>517.65409899999997</v>
      </c>
      <c r="S3942">
        <v>517.65409899999997</v>
      </c>
      <c r="T3942" s="194">
        <v>517.65409899999997</v>
      </c>
      <c r="U3942" t="s">
        <v>193</v>
      </c>
      <c r="V3942">
        <v>45474.313460648147</v>
      </c>
    </row>
    <row r="3943" spans="1:22" x14ac:dyDescent="0.3">
      <c r="A3943" t="s">
        <v>104</v>
      </c>
      <c r="B3943" t="s">
        <v>105</v>
      </c>
      <c r="C3943" t="s">
        <v>88</v>
      </c>
      <c r="D3943" s="29">
        <v>45834</v>
      </c>
      <c r="E3943" s="161">
        <v>0.49903929513225753</v>
      </c>
      <c r="F3943" s="161">
        <v>0.49903929513225753</v>
      </c>
      <c r="G3943" s="161">
        <v>0.65227745641786172</v>
      </c>
      <c r="H3943" s="161">
        <v>0.65227745641786172</v>
      </c>
      <c r="J3943">
        <v>180</v>
      </c>
      <c r="K3943">
        <v>180</v>
      </c>
      <c r="L3943">
        <v>359.309619</v>
      </c>
      <c r="R3943">
        <v>517.65409899999997</v>
      </c>
      <c r="S3943">
        <v>180</v>
      </c>
      <c r="T3943" s="194">
        <v>180</v>
      </c>
      <c r="U3943" t="s">
        <v>193</v>
      </c>
      <c r="V3943">
        <v>45474.313472222224</v>
      </c>
    </row>
    <row r="3944" spans="1:22" x14ac:dyDescent="0.3">
      <c r="A3944" t="s">
        <v>104</v>
      </c>
      <c r="B3944" t="s">
        <v>105</v>
      </c>
      <c r="C3944" t="s">
        <v>88</v>
      </c>
      <c r="D3944" s="29">
        <v>45835</v>
      </c>
      <c r="E3944" s="161">
        <v>0</v>
      </c>
      <c r="F3944" s="161">
        <v>0</v>
      </c>
      <c r="G3944" s="161">
        <v>0</v>
      </c>
      <c r="H3944" s="161">
        <v>0</v>
      </c>
      <c r="L3944">
        <v>359.309619</v>
      </c>
      <c r="R3944">
        <v>517.65409899999997</v>
      </c>
      <c r="S3944">
        <v>517.65409899999997</v>
      </c>
      <c r="T3944" s="194">
        <v>517.65409899999997</v>
      </c>
      <c r="U3944" t="s">
        <v>193</v>
      </c>
      <c r="V3944">
        <v>45474.313472222224</v>
      </c>
    </row>
    <row r="3945" spans="1:22" x14ac:dyDescent="0.3">
      <c r="A3945" t="s">
        <v>104</v>
      </c>
      <c r="B3945" t="s">
        <v>105</v>
      </c>
      <c r="C3945" t="s">
        <v>88</v>
      </c>
      <c r="D3945" s="29">
        <v>45836</v>
      </c>
      <c r="E3945" s="161">
        <v>0</v>
      </c>
      <c r="F3945" s="161">
        <v>0</v>
      </c>
      <c r="G3945" s="161">
        <v>0</v>
      </c>
      <c r="H3945" s="161">
        <v>0</v>
      </c>
      <c r="L3945">
        <v>359.309619</v>
      </c>
      <c r="R3945">
        <v>517.65409899999997</v>
      </c>
      <c r="S3945">
        <v>517.65409899999997</v>
      </c>
      <c r="T3945" s="194">
        <v>517.65409899999997</v>
      </c>
      <c r="U3945" t="s">
        <v>193</v>
      </c>
      <c r="V3945">
        <v>45474.313472222224</v>
      </c>
    </row>
    <row r="3946" spans="1:22" x14ac:dyDescent="0.3">
      <c r="A3946" t="s">
        <v>104</v>
      </c>
      <c r="B3946" t="s">
        <v>105</v>
      </c>
      <c r="C3946" t="s">
        <v>88</v>
      </c>
      <c r="D3946" s="29">
        <v>45837</v>
      </c>
      <c r="E3946" s="161">
        <v>0</v>
      </c>
      <c r="F3946" s="161">
        <v>0</v>
      </c>
      <c r="G3946" s="161">
        <v>0</v>
      </c>
      <c r="H3946" s="161">
        <v>0</v>
      </c>
      <c r="L3946">
        <v>359.309619</v>
      </c>
      <c r="R3946">
        <v>517.65409899999997</v>
      </c>
      <c r="S3946">
        <v>517.65409899999997</v>
      </c>
      <c r="T3946" s="194">
        <v>517.65409899999997</v>
      </c>
      <c r="U3946" t="s">
        <v>193</v>
      </c>
      <c r="V3946">
        <v>45474.313472222224</v>
      </c>
    </row>
    <row r="3947" spans="1:22" x14ac:dyDescent="0.3">
      <c r="A3947" t="s">
        <v>104</v>
      </c>
      <c r="B3947" t="s">
        <v>105</v>
      </c>
      <c r="C3947" t="s">
        <v>88</v>
      </c>
      <c r="D3947" s="29">
        <v>45838</v>
      </c>
      <c r="E3947" s="161">
        <v>0</v>
      </c>
      <c r="F3947" s="161">
        <v>0</v>
      </c>
      <c r="G3947" s="161">
        <v>0</v>
      </c>
      <c r="H3947" s="161">
        <v>0</v>
      </c>
      <c r="L3947">
        <v>359.309619</v>
      </c>
      <c r="R3947">
        <v>517.65409899999997</v>
      </c>
      <c r="S3947">
        <v>517.65409899999997</v>
      </c>
      <c r="T3947" s="194">
        <v>517.65409899999997</v>
      </c>
      <c r="U3947" t="s">
        <v>193</v>
      </c>
      <c r="V3947">
        <v>45474.313472222224</v>
      </c>
    </row>
    <row r="3948" spans="1:22" x14ac:dyDescent="0.3">
      <c r="A3948" t="s">
        <v>104</v>
      </c>
      <c r="B3948" t="s">
        <v>105</v>
      </c>
      <c r="C3948" t="s">
        <v>88</v>
      </c>
      <c r="D3948" s="29">
        <v>45839</v>
      </c>
      <c r="E3948" s="161">
        <v>0</v>
      </c>
      <c r="F3948" s="161">
        <v>0</v>
      </c>
      <c r="G3948" s="161">
        <v>0</v>
      </c>
      <c r="H3948" s="161">
        <v>0</v>
      </c>
      <c r="L3948">
        <v>359.309619</v>
      </c>
      <c r="R3948">
        <v>517.65409899999997</v>
      </c>
      <c r="S3948">
        <v>517.65409899999997</v>
      </c>
      <c r="T3948" s="194">
        <v>517.65409899999997</v>
      </c>
      <c r="U3948" t="s">
        <v>193</v>
      </c>
      <c r="V3948">
        <v>45505.313298611109</v>
      </c>
    </row>
    <row r="3949" spans="1:22" x14ac:dyDescent="0.3">
      <c r="A3949" t="s">
        <v>104</v>
      </c>
      <c r="B3949" t="s">
        <v>105</v>
      </c>
      <c r="C3949" t="s">
        <v>88</v>
      </c>
      <c r="D3949" s="29">
        <v>45840</v>
      </c>
      <c r="E3949" s="161">
        <v>0</v>
      </c>
      <c r="F3949" s="161">
        <v>0</v>
      </c>
      <c r="G3949" s="161">
        <v>0</v>
      </c>
      <c r="H3949" s="161">
        <v>0</v>
      </c>
      <c r="L3949">
        <v>359.309619</v>
      </c>
      <c r="R3949">
        <v>517.65409899999997</v>
      </c>
      <c r="S3949">
        <v>517.65409899999997</v>
      </c>
      <c r="T3949" s="194">
        <v>517.65409899999997</v>
      </c>
      <c r="U3949" t="s">
        <v>193</v>
      </c>
      <c r="V3949">
        <v>45505.312974537039</v>
      </c>
    </row>
    <row r="3950" spans="1:22" x14ac:dyDescent="0.3">
      <c r="A3950" t="s">
        <v>104</v>
      </c>
      <c r="B3950" t="s">
        <v>105</v>
      </c>
      <c r="C3950" t="s">
        <v>88</v>
      </c>
      <c r="D3950" s="29">
        <v>45841</v>
      </c>
      <c r="E3950" s="161">
        <v>0</v>
      </c>
      <c r="F3950" s="161">
        <v>0</v>
      </c>
      <c r="G3950" s="161">
        <v>0</v>
      </c>
      <c r="H3950" s="161">
        <v>0</v>
      </c>
      <c r="L3950">
        <v>359.309619</v>
      </c>
      <c r="R3950">
        <v>517.65409899999997</v>
      </c>
      <c r="S3950">
        <v>517.65409899999997</v>
      </c>
      <c r="T3950" s="194">
        <v>517.65409899999997</v>
      </c>
      <c r="U3950" t="s">
        <v>193</v>
      </c>
      <c r="V3950">
        <v>45505.31354166667</v>
      </c>
    </row>
    <row r="3951" spans="1:22" x14ac:dyDescent="0.3">
      <c r="A3951" t="s">
        <v>104</v>
      </c>
      <c r="B3951" t="s">
        <v>105</v>
      </c>
      <c r="C3951" t="s">
        <v>88</v>
      </c>
      <c r="D3951" s="29">
        <v>45842</v>
      </c>
      <c r="E3951" s="161">
        <v>0</v>
      </c>
      <c r="F3951" s="161">
        <v>0</v>
      </c>
      <c r="G3951" s="161">
        <v>0</v>
      </c>
      <c r="H3951" s="161">
        <v>0</v>
      </c>
      <c r="L3951">
        <v>359.309619</v>
      </c>
      <c r="R3951">
        <v>517.65409899999997</v>
      </c>
      <c r="S3951">
        <v>517.65409899999997</v>
      </c>
      <c r="T3951" s="194">
        <v>517.65409899999997</v>
      </c>
      <c r="U3951" t="s">
        <v>193</v>
      </c>
      <c r="V3951">
        <v>45505.31354166667</v>
      </c>
    </row>
    <row r="3952" spans="1:22" x14ac:dyDescent="0.3">
      <c r="A3952" t="s">
        <v>104</v>
      </c>
      <c r="B3952" t="s">
        <v>105</v>
      </c>
      <c r="C3952" t="s">
        <v>88</v>
      </c>
      <c r="D3952" s="29">
        <v>45843</v>
      </c>
      <c r="E3952" s="161">
        <v>0</v>
      </c>
      <c r="F3952" s="161">
        <v>0</v>
      </c>
      <c r="G3952" s="161">
        <v>0</v>
      </c>
      <c r="H3952" s="161">
        <v>0</v>
      </c>
      <c r="L3952">
        <v>359.309619</v>
      </c>
      <c r="R3952">
        <v>517.65409899999997</v>
      </c>
      <c r="S3952">
        <v>517.65409899999997</v>
      </c>
      <c r="T3952" s="194">
        <v>517.65409899999997</v>
      </c>
      <c r="U3952" t="s">
        <v>193</v>
      </c>
      <c r="V3952">
        <v>45505.31354166667</v>
      </c>
    </row>
    <row r="3953" spans="1:22" x14ac:dyDescent="0.3">
      <c r="A3953" t="s">
        <v>104</v>
      </c>
      <c r="B3953" t="s">
        <v>105</v>
      </c>
      <c r="C3953" t="s">
        <v>88</v>
      </c>
      <c r="D3953" s="29">
        <v>45844</v>
      </c>
      <c r="E3953" s="161">
        <v>0</v>
      </c>
      <c r="F3953" s="161">
        <v>0</v>
      </c>
      <c r="G3953" s="161">
        <v>0</v>
      </c>
      <c r="H3953" s="161">
        <v>0</v>
      </c>
      <c r="L3953">
        <v>359.309619</v>
      </c>
      <c r="R3953">
        <v>517.65409899999997</v>
      </c>
      <c r="S3953">
        <v>517.65409899999997</v>
      </c>
      <c r="T3953" s="194">
        <v>517.65409899999997</v>
      </c>
      <c r="U3953" t="s">
        <v>193</v>
      </c>
      <c r="V3953">
        <v>45505.31354166667</v>
      </c>
    </row>
    <row r="3954" spans="1:22" x14ac:dyDescent="0.3">
      <c r="A3954" t="s">
        <v>104</v>
      </c>
      <c r="B3954" t="s">
        <v>105</v>
      </c>
      <c r="C3954" t="s">
        <v>88</v>
      </c>
      <c r="D3954" s="29">
        <v>45845</v>
      </c>
      <c r="E3954" s="161">
        <v>0</v>
      </c>
      <c r="F3954" s="161">
        <v>0</v>
      </c>
      <c r="G3954" s="161">
        <v>0</v>
      </c>
      <c r="H3954" s="161">
        <v>0</v>
      </c>
      <c r="L3954">
        <v>359.309619</v>
      </c>
      <c r="R3954">
        <v>517.65409899999997</v>
      </c>
      <c r="S3954">
        <v>517.65409899999997</v>
      </c>
      <c r="T3954" s="194">
        <v>517.65409899999997</v>
      </c>
      <c r="U3954" t="s">
        <v>193</v>
      </c>
      <c r="V3954">
        <v>45505.31354166667</v>
      </c>
    </row>
    <row r="3955" spans="1:22" x14ac:dyDescent="0.3">
      <c r="A3955" t="s">
        <v>104</v>
      </c>
      <c r="B3955" t="s">
        <v>105</v>
      </c>
      <c r="C3955" t="s">
        <v>88</v>
      </c>
      <c r="D3955" s="29">
        <v>45846</v>
      </c>
      <c r="E3955" s="161">
        <v>0</v>
      </c>
      <c r="F3955" s="161">
        <v>0</v>
      </c>
      <c r="G3955" s="161">
        <v>0</v>
      </c>
      <c r="H3955" s="161">
        <v>0</v>
      </c>
      <c r="L3955">
        <v>359.309619</v>
      </c>
      <c r="R3955">
        <v>517.65409899999997</v>
      </c>
      <c r="S3955">
        <v>517.65409899999997</v>
      </c>
      <c r="T3955" s="194">
        <v>517.65409899999997</v>
      </c>
      <c r="U3955" t="s">
        <v>193</v>
      </c>
      <c r="V3955">
        <v>45505.31355324074</v>
      </c>
    </row>
    <row r="3956" spans="1:22" x14ac:dyDescent="0.3">
      <c r="A3956" t="s">
        <v>104</v>
      </c>
      <c r="B3956" t="s">
        <v>105</v>
      </c>
      <c r="C3956" t="s">
        <v>88</v>
      </c>
      <c r="D3956" s="29">
        <v>45847</v>
      </c>
      <c r="E3956" s="161">
        <v>0</v>
      </c>
      <c r="F3956" s="161">
        <v>0</v>
      </c>
      <c r="G3956" s="161">
        <v>0</v>
      </c>
      <c r="H3956" s="161">
        <v>0</v>
      </c>
      <c r="L3956">
        <v>359.309619</v>
      </c>
      <c r="R3956">
        <v>517.65409899999997</v>
      </c>
      <c r="S3956">
        <v>517.65409899999997</v>
      </c>
      <c r="T3956" s="194">
        <v>517.65409899999997</v>
      </c>
      <c r="U3956" t="s">
        <v>193</v>
      </c>
      <c r="V3956">
        <v>45505.31355324074</v>
      </c>
    </row>
    <row r="3957" spans="1:22" x14ac:dyDescent="0.3">
      <c r="A3957" t="s">
        <v>104</v>
      </c>
      <c r="B3957" t="s">
        <v>105</v>
      </c>
      <c r="C3957" t="s">
        <v>88</v>
      </c>
      <c r="D3957" s="29">
        <v>45848</v>
      </c>
      <c r="E3957" s="161">
        <v>0</v>
      </c>
      <c r="F3957" s="161">
        <v>0</v>
      </c>
      <c r="G3957" s="161">
        <v>0</v>
      </c>
      <c r="H3957" s="161">
        <v>0</v>
      </c>
      <c r="L3957">
        <v>359.309619</v>
      </c>
      <c r="R3957">
        <v>517.65409899999997</v>
      </c>
      <c r="S3957">
        <v>517.65409899999997</v>
      </c>
      <c r="T3957" s="194">
        <v>517.65409899999997</v>
      </c>
      <c r="U3957" t="s">
        <v>193</v>
      </c>
      <c r="V3957">
        <v>45505.31355324074</v>
      </c>
    </row>
    <row r="3958" spans="1:22" x14ac:dyDescent="0.3">
      <c r="A3958" t="s">
        <v>104</v>
      </c>
      <c r="B3958" t="s">
        <v>105</v>
      </c>
      <c r="C3958" t="s">
        <v>88</v>
      </c>
      <c r="D3958" s="29">
        <v>45849</v>
      </c>
      <c r="E3958" s="161">
        <v>0</v>
      </c>
      <c r="F3958" s="161">
        <v>0</v>
      </c>
      <c r="G3958" s="161">
        <v>0</v>
      </c>
      <c r="H3958" s="161">
        <v>0</v>
      </c>
      <c r="L3958">
        <v>359.309619</v>
      </c>
      <c r="R3958">
        <v>517.65409899999997</v>
      </c>
      <c r="S3958">
        <v>517.65409899999997</v>
      </c>
      <c r="T3958" s="194">
        <v>517.65409899999997</v>
      </c>
      <c r="U3958" t="s">
        <v>193</v>
      </c>
      <c r="V3958">
        <v>45505.31355324074</v>
      </c>
    </row>
    <row r="3959" spans="1:22" x14ac:dyDescent="0.3">
      <c r="A3959" t="s">
        <v>104</v>
      </c>
      <c r="B3959" t="s">
        <v>105</v>
      </c>
      <c r="C3959" t="s">
        <v>88</v>
      </c>
      <c r="D3959" s="29">
        <v>45850</v>
      </c>
      <c r="E3959" s="161">
        <v>0</v>
      </c>
      <c r="F3959" s="161">
        <v>0</v>
      </c>
      <c r="G3959" s="161">
        <v>0</v>
      </c>
      <c r="H3959" s="161">
        <v>0</v>
      </c>
      <c r="L3959">
        <v>359.309619</v>
      </c>
      <c r="R3959">
        <v>517.65409899999997</v>
      </c>
      <c r="S3959">
        <v>517.65409899999997</v>
      </c>
      <c r="T3959" s="194">
        <v>517.65409899999997</v>
      </c>
      <c r="U3959" t="s">
        <v>193</v>
      </c>
      <c r="V3959">
        <v>45505.313564814816</v>
      </c>
    </row>
    <row r="3960" spans="1:22" x14ac:dyDescent="0.3">
      <c r="A3960" t="s">
        <v>104</v>
      </c>
      <c r="B3960" t="s">
        <v>105</v>
      </c>
      <c r="C3960" t="s">
        <v>88</v>
      </c>
      <c r="D3960" s="29">
        <v>45851</v>
      </c>
      <c r="E3960" s="161">
        <v>0</v>
      </c>
      <c r="F3960" s="161">
        <v>0</v>
      </c>
      <c r="G3960" s="161">
        <v>0</v>
      </c>
      <c r="H3960" s="161">
        <v>0</v>
      </c>
      <c r="L3960">
        <v>359.309619</v>
      </c>
      <c r="R3960">
        <v>517.65409899999997</v>
      </c>
      <c r="S3960">
        <v>517.65409899999997</v>
      </c>
      <c r="T3960" s="194">
        <v>517.65409899999997</v>
      </c>
      <c r="U3960" t="s">
        <v>193</v>
      </c>
      <c r="V3960">
        <v>45505.31355324074</v>
      </c>
    </row>
    <row r="3961" spans="1:22" x14ac:dyDescent="0.3">
      <c r="A3961" t="s">
        <v>104</v>
      </c>
      <c r="B3961" t="s">
        <v>105</v>
      </c>
      <c r="C3961" t="s">
        <v>88</v>
      </c>
      <c r="D3961" s="29">
        <v>45852</v>
      </c>
      <c r="E3961" s="161">
        <v>0</v>
      </c>
      <c r="F3961" s="161">
        <v>0</v>
      </c>
      <c r="G3961" s="161">
        <v>0</v>
      </c>
      <c r="H3961" s="161">
        <v>0</v>
      </c>
      <c r="L3961">
        <v>359.309619</v>
      </c>
      <c r="R3961">
        <v>517.65409899999997</v>
      </c>
      <c r="S3961">
        <v>517.65409899999997</v>
      </c>
      <c r="T3961" s="194">
        <v>517.65409899999997</v>
      </c>
      <c r="U3961" t="s">
        <v>193</v>
      </c>
      <c r="V3961">
        <v>45505.313564814816</v>
      </c>
    </row>
    <row r="3962" spans="1:22" x14ac:dyDescent="0.3">
      <c r="A3962" t="s">
        <v>104</v>
      </c>
      <c r="B3962" t="s">
        <v>105</v>
      </c>
      <c r="C3962" t="s">
        <v>88</v>
      </c>
      <c r="D3962" s="29">
        <v>45853</v>
      </c>
      <c r="E3962" s="161">
        <v>0</v>
      </c>
      <c r="F3962" s="161">
        <v>0</v>
      </c>
      <c r="G3962" s="161">
        <v>0</v>
      </c>
      <c r="H3962" s="161">
        <v>0</v>
      </c>
      <c r="L3962">
        <v>359.309619</v>
      </c>
      <c r="R3962">
        <v>517.65409899999997</v>
      </c>
      <c r="S3962">
        <v>517.65409899999997</v>
      </c>
      <c r="T3962" s="194">
        <v>517.65409899999997</v>
      </c>
      <c r="U3962" t="s">
        <v>193</v>
      </c>
      <c r="V3962">
        <v>45505.313564814816</v>
      </c>
    </row>
    <row r="3963" spans="1:22" x14ac:dyDescent="0.3">
      <c r="A3963" t="s">
        <v>104</v>
      </c>
      <c r="B3963" t="s">
        <v>105</v>
      </c>
      <c r="C3963" t="s">
        <v>88</v>
      </c>
      <c r="D3963" s="29">
        <v>45854</v>
      </c>
      <c r="E3963" s="161">
        <v>0</v>
      </c>
      <c r="F3963" s="161">
        <v>0</v>
      </c>
      <c r="G3963" s="161">
        <v>0</v>
      </c>
      <c r="H3963" s="161">
        <v>0</v>
      </c>
      <c r="L3963">
        <v>359.309619</v>
      </c>
      <c r="R3963">
        <v>517.65409899999997</v>
      </c>
      <c r="S3963">
        <v>517.65409899999997</v>
      </c>
      <c r="T3963" s="194">
        <v>517.65409899999997</v>
      </c>
      <c r="U3963" t="s">
        <v>193</v>
      </c>
      <c r="V3963">
        <v>45505.313564814816</v>
      </c>
    </row>
    <row r="3964" spans="1:22" x14ac:dyDescent="0.3">
      <c r="A3964" t="s">
        <v>104</v>
      </c>
      <c r="B3964" t="s">
        <v>105</v>
      </c>
      <c r="C3964" t="s">
        <v>88</v>
      </c>
      <c r="D3964" s="29">
        <v>45855</v>
      </c>
      <c r="E3964" s="161">
        <v>0.49903929513225753</v>
      </c>
      <c r="F3964" s="161">
        <v>0.49903929513225753</v>
      </c>
      <c r="G3964" s="161">
        <v>0.65227745641786172</v>
      </c>
      <c r="H3964" s="161">
        <v>0.65227745641786172</v>
      </c>
      <c r="J3964">
        <v>180</v>
      </c>
      <c r="K3964">
        <v>180</v>
      </c>
      <c r="L3964">
        <v>359.309619</v>
      </c>
      <c r="R3964">
        <v>517.65409899999997</v>
      </c>
      <c r="S3964">
        <v>180</v>
      </c>
      <c r="T3964" s="194">
        <v>180</v>
      </c>
      <c r="U3964" t="s">
        <v>193</v>
      </c>
      <c r="V3964">
        <v>45505.313576388886</v>
      </c>
    </row>
    <row r="3965" spans="1:22" x14ac:dyDescent="0.3">
      <c r="A3965" t="s">
        <v>104</v>
      </c>
      <c r="B3965" t="s">
        <v>105</v>
      </c>
      <c r="C3965" t="s">
        <v>88</v>
      </c>
      <c r="D3965" s="29">
        <v>45856</v>
      </c>
      <c r="E3965" s="161">
        <v>0</v>
      </c>
      <c r="F3965" s="161">
        <v>0</v>
      </c>
      <c r="G3965" s="161">
        <v>0</v>
      </c>
      <c r="H3965" s="161">
        <v>0</v>
      </c>
      <c r="L3965">
        <v>359.309619</v>
      </c>
      <c r="R3965">
        <v>517.65409899999997</v>
      </c>
      <c r="S3965">
        <v>517.65409899999997</v>
      </c>
      <c r="T3965" s="194">
        <v>517.65409899999997</v>
      </c>
      <c r="U3965" t="s">
        <v>193</v>
      </c>
      <c r="V3965">
        <v>45505.313576388886</v>
      </c>
    </row>
    <row r="3966" spans="1:22" x14ac:dyDescent="0.3">
      <c r="A3966" t="s">
        <v>104</v>
      </c>
      <c r="B3966" t="s">
        <v>105</v>
      </c>
      <c r="C3966" t="s">
        <v>88</v>
      </c>
      <c r="D3966" s="29">
        <v>45857</v>
      </c>
      <c r="E3966" s="161">
        <v>0</v>
      </c>
      <c r="F3966" s="161">
        <v>0</v>
      </c>
      <c r="G3966" s="161">
        <v>0</v>
      </c>
      <c r="H3966" s="161">
        <v>0</v>
      </c>
      <c r="L3966">
        <v>359.309619</v>
      </c>
      <c r="R3966">
        <v>517.65409899999997</v>
      </c>
      <c r="S3966">
        <v>517.65409899999997</v>
      </c>
      <c r="T3966" s="194">
        <v>517.65409899999997</v>
      </c>
      <c r="U3966" t="s">
        <v>193</v>
      </c>
      <c r="V3966">
        <v>45505.313576388886</v>
      </c>
    </row>
    <row r="3967" spans="1:22" x14ac:dyDescent="0.3">
      <c r="A3967" t="s">
        <v>104</v>
      </c>
      <c r="B3967" t="s">
        <v>105</v>
      </c>
      <c r="C3967" t="s">
        <v>88</v>
      </c>
      <c r="D3967" s="29">
        <v>45858</v>
      </c>
      <c r="E3967" s="161">
        <v>0</v>
      </c>
      <c r="F3967" s="161">
        <v>0</v>
      </c>
      <c r="G3967" s="161">
        <v>0</v>
      </c>
      <c r="H3967" s="161">
        <v>0</v>
      </c>
      <c r="L3967">
        <v>359.309619</v>
      </c>
      <c r="R3967">
        <v>517.65409899999997</v>
      </c>
      <c r="S3967">
        <v>517.65409899999997</v>
      </c>
      <c r="T3967" s="194">
        <v>517.65409899999997</v>
      </c>
      <c r="U3967" t="s">
        <v>193</v>
      </c>
      <c r="V3967">
        <v>45505.313587962963</v>
      </c>
    </row>
    <row r="3968" spans="1:22" x14ac:dyDescent="0.3">
      <c r="A3968" t="s">
        <v>104</v>
      </c>
      <c r="B3968" t="s">
        <v>105</v>
      </c>
      <c r="C3968" t="s">
        <v>88</v>
      </c>
      <c r="D3968" s="29">
        <v>45859</v>
      </c>
      <c r="E3968" s="161">
        <v>0</v>
      </c>
      <c r="F3968" s="161">
        <v>0</v>
      </c>
      <c r="G3968" s="161">
        <v>0</v>
      </c>
      <c r="H3968" s="161">
        <v>0</v>
      </c>
      <c r="L3968">
        <v>359.309619</v>
      </c>
      <c r="R3968">
        <v>517.65409899999997</v>
      </c>
      <c r="S3968">
        <v>517.65409899999997</v>
      </c>
      <c r="T3968" s="194">
        <v>517.65409899999997</v>
      </c>
      <c r="U3968" t="s">
        <v>193</v>
      </c>
      <c r="V3968">
        <v>45505.313599537039</v>
      </c>
    </row>
    <row r="3969" spans="1:22" x14ac:dyDescent="0.3">
      <c r="A3969" t="s">
        <v>104</v>
      </c>
      <c r="B3969" t="s">
        <v>105</v>
      </c>
      <c r="C3969" t="s">
        <v>88</v>
      </c>
      <c r="D3969" s="29">
        <v>45860</v>
      </c>
      <c r="E3969" s="161">
        <v>0</v>
      </c>
      <c r="F3969" s="161">
        <v>0</v>
      </c>
      <c r="G3969" s="161">
        <v>0</v>
      </c>
      <c r="H3969" s="161">
        <v>0</v>
      </c>
      <c r="L3969">
        <v>359.309619</v>
      </c>
      <c r="R3969">
        <v>517.65409899999997</v>
      </c>
      <c r="S3969">
        <v>517.65409899999997</v>
      </c>
      <c r="T3969" s="194">
        <v>517.65409899999997</v>
      </c>
      <c r="U3969" t="s">
        <v>193</v>
      </c>
      <c r="V3969">
        <v>45505.313599537039</v>
      </c>
    </row>
    <row r="3970" spans="1:22" x14ac:dyDescent="0.3">
      <c r="A3970" t="s">
        <v>104</v>
      </c>
      <c r="B3970" t="s">
        <v>105</v>
      </c>
      <c r="C3970" t="s">
        <v>88</v>
      </c>
      <c r="D3970" s="29">
        <v>45861</v>
      </c>
      <c r="E3970" s="161">
        <v>0</v>
      </c>
      <c r="F3970" s="161">
        <v>0</v>
      </c>
      <c r="G3970" s="161">
        <v>0</v>
      </c>
      <c r="H3970" s="161">
        <v>0</v>
      </c>
      <c r="L3970">
        <v>359.309619</v>
      </c>
      <c r="R3970">
        <v>517.65409899999997</v>
      </c>
      <c r="S3970">
        <v>517.65409899999997</v>
      </c>
      <c r="T3970" s="194">
        <v>517.65409899999997</v>
      </c>
      <c r="U3970" t="s">
        <v>193</v>
      </c>
      <c r="V3970">
        <v>45505.313611111109</v>
      </c>
    </row>
    <row r="3971" spans="1:22" x14ac:dyDescent="0.3">
      <c r="A3971" t="s">
        <v>104</v>
      </c>
      <c r="B3971" t="s">
        <v>105</v>
      </c>
      <c r="C3971" t="s">
        <v>88</v>
      </c>
      <c r="D3971" s="29">
        <v>45862</v>
      </c>
      <c r="E3971" s="161">
        <v>0</v>
      </c>
      <c r="F3971" s="161">
        <v>0</v>
      </c>
      <c r="G3971" s="161">
        <v>0</v>
      </c>
      <c r="H3971" s="161">
        <v>0</v>
      </c>
      <c r="L3971">
        <v>359.309619</v>
      </c>
      <c r="R3971">
        <v>517.65409899999997</v>
      </c>
      <c r="S3971">
        <v>517.65409899999997</v>
      </c>
      <c r="T3971" s="194">
        <v>517.65409899999997</v>
      </c>
      <c r="U3971" t="s">
        <v>193</v>
      </c>
      <c r="V3971">
        <v>45505.313599537039</v>
      </c>
    </row>
    <row r="3972" spans="1:22" x14ac:dyDescent="0.3">
      <c r="A3972" t="s">
        <v>104</v>
      </c>
      <c r="B3972" t="s">
        <v>105</v>
      </c>
      <c r="C3972" t="s">
        <v>88</v>
      </c>
      <c r="D3972" s="29">
        <v>45863</v>
      </c>
      <c r="E3972" s="161">
        <v>0</v>
      </c>
      <c r="F3972" s="161">
        <v>0</v>
      </c>
      <c r="G3972" s="161">
        <v>0</v>
      </c>
      <c r="H3972" s="161">
        <v>0</v>
      </c>
      <c r="L3972">
        <v>359.309619</v>
      </c>
      <c r="R3972">
        <v>517.65409899999997</v>
      </c>
      <c r="S3972">
        <v>517.65409899999997</v>
      </c>
      <c r="T3972" s="194">
        <v>517.65409899999997</v>
      </c>
      <c r="U3972" t="s">
        <v>193</v>
      </c>
      <c r="V3972">
        <v>45505.313611111109</v>
      </c>
    </row>
    <row r="3973" spans="1:22" x14ac:dyDescent="0.3">
      <c r="A3973" t="s">
        <v>104</v>
      </c>
      <c r="B3973" t="s">
        <v>105</v>
      </c>
      <c r="C3973" t="s">
        <v>88</v>
      </c>
      <c r="D3973" s="29">
        <v>45864</v>
      </c>
      <c r="E3973" s="161">
        <v>0</v>
      </c>
      <c r="F3973" s="161">
        <v>0</v>
      </c>
      <c r="G3973" s="161">
        <v>0</v>
      </c>
      <c r="H3973" s="161">
        <v>0</v>
      </c>
      <c r="L3973">
        <v>359.309619</v>
      </c>
      <c r="R3973">
        <v>517.65409899999997</v>
      </c>
      <c r="S3973">
        <v>517.65409899999997</v>
      </c>
      <c r="T3973" s="194">
        <v>517.65409899999997</v>
      </c>
      <c r="U3973" t="s">
        <v>193</v>
      </c>
      <c r="V3973">
        <v>45505.313611111109</v>
      </c>
    </row>
    <row r="3974" spans="1:22" x14ac:dyDescent="0.3">
      <c r="A3974" t="s">
        <v>104</v>
      </c>
      <c r="B3974" t="s">
        <v>105</v>
      </c>
      <c r="C3974" t="s">
        <v>88</v>
      </c>
      <c r="D3974" s="29">
        <v>45865</v>
      </c>
      <c r="E3974" s="161">
        <v>0</v>
      </c>
      <c r="F3974" s="161">
        <v>0</v>
      </c>
      <c r="G3974" s="161">
        <v>0</v>
      </c>
      <c r="H3974" s="161">
        <v>0</v>
      </c>
      <c r="L3974">
        <v>359.309619</v>
      </c>
      <c r="R3974">
        <v>517.65409899999997</v>
      </c>
      <c r="S3974">
        <v>517.65409899999997</v>
      </c>
      <c r="T3974" s="194">
        <v>517.65409899999997</v>
      </c>
      <c r="U3974" t="s">
        <v>193</v>
      </c>
      <c r="V3974">
        <v>45505.313622685186</v>
      </c>
    </row>
    <row r="3975" spans="1:22" x14ac:dyDescent="0.3">
      <c r="A3975" t="s">
        <v>104</v>
      </c>
      <c r="B3975" t="s">
        <v>105</v>
      </c>
      <c r="C3975" t="s">
        <v>88</v>
      </c>
      <c r="D3975" s="29">
        <v>45866</v>
      </c>
      <c r="E3975" s="161">
        <v>0</v>
      </c>
      <c r="F3975" s="161">
        <v>0</v>
      </c>
      <c r="G3975" s="161">
        <v>0</v>
      </c>
      <c r="H3975" s="161">
        <v>0</v>
      </c>
      <c r="L3975">
        <v>359.309619</v>
      </c>
      <c r="R3975">
        <v>517.65409899999997</v>
      </c>
      <c r="S3975">
        <v>517.65409899999997</v>
      </c>
      <c r="T3975" s="194">
        <v>517.65409899999997</v>
      </c>
      <c r="U3975" t="s">
        <v>193</v>
      </c>
      <c r="V3975">
        <v>45505.313622685186</v>
      </c>
    </row>
    <row r="3976" spans="1:22" x14ac:dyDescent="0.3">
      <c r="A3976" t="s">
        <v>104</v>
      </c>
      <c r="B3976" t="s">
        <v>105</v>
      </c>
      <c r="C3976" t="s">
        <v>88</v>
      </c>
      <c r="D3976" s="29">
        <v>45867</v>
      </c>
      <c r="E3976" s="161">
        <v>0</v>
      </c>
      <c r="F3976" s="161">
        <v>0</v>
      </c>
      <c r="G3976" s="161">
        <v>0</v>
      </c>
      <c r="H3976" s="161">
        <v>0</v>
      </c>
      <c r="L3976">
        <v>359.309619</v>
      </c>
      <c r="R3976">
        <v>517.65409899999997</v>
      </c>
      <c r="S3976">
        <v>517.65409899999997</v>
      </c>
      <c r="T3976" s="194">
        <v>517.65409899999997</v>
      </c>
      <c r="U3976" t="s">
        <v>193</v>
      </c>
      <c r="V3976">
        <v>45505.313622685186</v>
      </c>
    </row>
    <row r="3977" spans="1:22" x14ac:dyDescent="0.3">
      <c r="A3977" t="s">
        <v>104</v>
      </c>
      <c r="B3977" t="s">
        <v>105</v>
      </c>
      <c r="C3977" t="s">
        <v>88</v>
      </c>
      <c r="D3977" s="29">
        <v>45868</v>
      </c>
      <c r="E3977" s="161">
        <v>0.47120814486182738</v>
      </c>
      <c r="F3977" s="161">
        <v>0.47120814486182738</v>
      </c>
      <c r="G3977" s="161">
        <v>0.63295953732996524</v>
      </c>
      <c r="H3977" s="161">
        <v>0.63295953732996524</v>
      </c>
      <c r="J3977">
        <v>190</v>
      </c>
      <c r="K3977">
        <v>190</v>
      </c>
      <c r="L3977">
        <v>359.309619</v>
      </c>
      <c r="R3977">
        <v>517.65409899999997</v>
      </c>
      <c r="S3977">
        <v>190</v>
      </c>
      <c r="T3977" s="194">
        <v>190</v>
      </c>
      <c r="U3977" t="s">
        <v>193</v>
      </c>
      <c r="V3977">
        <v>45505.313634259262</v>
      </c>
    </row>
    <row r="3978" spans="1:22" x14ac:dyDescent="0.3">
      <c r="A3978" t="s">
        <v>104</v>
      </c>
      <c r="B3978" t="s">
        <v>105</v>
      </c>
      <c r="C3978" t="s">
        <v>88</v>
      </c>
      <c r="D3978" s="29">
        <v>45869</v>
      </c>
      <c r="E3978" s="161">
        <v>0</v>
      </c>
      <c r="F3978" s="161">
        <v>0</v>
      </c>
      <c r="G3978" s="161">
        <v>0</v>
      </c>
      <c r="H3978" s="161">
        <v>0</v>
      </c>
      <c r="L3978">
        <v>359.309619</v>
      </c>
      <c r="R3978">
        <v>517.65409899999997</v>
      </c>
      <c r="S3978">
        <v>517.65409899999997</v>
      </c>
      <c r="T3978" s="194">
        <v>517.65409899999997</v>
      </c>
      <c r="U3978" t="s">
        <v>193</v>
      </c>
      <c r="V3978">
        <v>45505.313634259262</v>
      </c>
    </row>
    <row r="3979" spans="1:22" x14ac:dyDescent="0.3">
      <c r="A3979" t="s">
        <v>104</v>
      </c>
      <c r="B3979" t="s">
        <v>105</v>
      </c>
      <c r="C3979" t="s">
        <v>88</v>
      </c>
      <c r="D3979" s="29">
        <v>45870</v>
      </c>
      <c r="E3979" s="161">
        <v>0</v>
      </c>
      <c r="F3979" s="161">
        <v>0</v>
      </c>
      <c r="G3979" s="161">
        <v>0</v>
      </c>
      <c r="H3979" s="161">
        <v>0</v>
      </c>
      <c r="L3979">
        <v>359.309619</v>
      </c>
      <c r="R3979">
        <v>517.65409899999997</v>
      </c>
      <c r="S3979">
        <v>517.65409899999997</v>
      </c>
      <c r="T3979" s="194">
        <v>517.65409899999997</v>
      </c>
      <c r="U3979" t="s">
        <v>193</v>
      </c>
      <c r="V3979">
        <v>45536.313043981485</v>
      </c>
    </row>
    <row r="3980" spans="1:22" x14ac:dyDescent="0.3">
      <c r="A3980" t="s">
        <v>104</v>
      </c>
      <c r="B3980" t="s">
        <v>105</v>
      </c>
      <c r="C3980" t="s">
        <v>88</v>
      </c>
      <c r="D3980" s="29">
        <v>45871</v>
      </c>
      <c r="E3980" s="161">
        <v>0</v>
      </c>
      <c r="F3980" s="161">
        <v>0</v>
      </c>
      <c r="G3980" s="161">
        <v>0</v>
      </c>
      <c r="H3980" s="161">
        <v>0</v>
      </c>
      <c r="L3980">
        <v>359.309619</v>
      </c>
      <c r="R3980">
        <v>517.65409899999997</v>
      </c>
      <c r="S3980">
        <v>517.65409899999997</v>
      </c>
      <c r="T3980" s="194">
        <v>517.65409899999997</v>
      </c>
      <c r="U3980" t="s">
        <v>193</v>
      </c>
      <c r="V3980">
        <v>45536.313437500001</v>
      </c>
    </row>
    <row r="3981" spans="1:22" x14ac:dyDescent="0.3">
      <c r="A3981" t="s">
        <v>104</v>
      </c>
      <c r="B3981" t="s">
        <v>105</v>
      </c>
      <c r="C3981" t="s">
        <v>88</v>
      </c>
      <c r="D3981" s="29">
        <v>45872</v>
      </c>
      <c r="E3981" s="161">
        <v>0</v>
      </c>
      <c r="F3981" s="161">
        <v>0</v>
      </c>
      <c r="G3981" s="161">
        <v>0</v>
      </c>
      <c r="H3981" s="161">
        <v>0</v>
      </c>
      <c r="L3981">
        <v>359.309619</v>
      </c>
      <c r="R3981">
        <v>517.65409899999997</v>
      </c>
      <c r="S3981">
        <v>517.65409899999997</v>
      </c>
      <c r="T3981" s="194">
        <v>517.65409899999997</v>
      </c>
      <c r="U3981" t="s">
        <v>193</v>
      </c>
      <c r="V3981">
        <v>45536.313206018516</v>
      </c>
    </row>
    <row r="3982" spans="1:22" x14ac:dyDescent="0.3">
      <c r="A3982" t="s">
        <v>104</v>
      </c>
      <c r="B3982" t="s">
        <v>105</v>
      </c>
      <c r="C3982" t="s">
        <v>88</v>
      </c>
      <c r="D3982" s="29">
        <v>45873</v>
      </c>
      <c r="E3982" s="161">
        <v>0</v>
      </c>
      <c r="F3982" s="161">
        <v>0</v>
      </c>
      <c r="G3982" s="161">
        <v>0</v>
      </c>
      <c r="H3982" s="161">
        <v>0</v>
      </c>
      <c r="L3982">
        <v>359.309619</v>
      </c>
      <c r="R3982">
        <v>517.65409899999997</v>
      </c>
      <c r="S3982">
        <v>517.65409899999997</v>
      </c>
      <c r="T3982" s="194">
        <v>517.65409899999997</v>
      </c>
      <c r="U3982" t="s">
        <v>193</v>
      </c>
      <c r="V3982">
        <v>45536.313391203701</v>
      </c>
    </row>
    <row r="3983" spans="1:22" x14ac:dyDescent="0.3">
      <c r="A3983" t="s">
        <v>104</v>
      </c>
      <c r="B3983" t="s">
        <v>105</v>
      </c>
      <c r="C3983" t="s">
        <v>88</v>
      </c>
      <c r="D3983" s="29">
        <v>45874</v>
      </c>
      <c r="E3983" s="161">
        <v>0</v>
      </c>
      <c r="F3983" s="161">
        <v>0</v>
      </c>
      <c r="G3983" s="161">
        <v>0</v>
      </c>
      <c r="H3983" s="161">
        <v>0</v>
      </c>
      <c r="L3983">
        <v>359.309619</v>
      </c>
      <c r="R3983">
        <v>517.65409899999997</v>
      </c>
      <c r="S3983">
        <v>517.65409899999997</v>
      </c>
      <c r="T3983" s="194">
        <v>517.65409899999997</v>
      </c>
      <c r="U3983" t="s">
        <v>193</v>
      </c>
      <c r="V3983">
        <v>45536.313506944447</v>
      </c>
    </row>
    <row r="3984" spans="1:22" x14ac:dyDescent="0.3">
      <c r="A3984" t="s">
        <v>104</v>
      </c>
      <c r="B3984" t="s">
        <v>105</v>
      </c>
      <c r="C3984" t="s">
        <v>88</v>
      </c>
      <c r="D3984" s="29">
        <v>45875</v>
      </c>
      <c r="E3984" s="161">
        <v>0</v>
      </c>
      <c r="F3984" s="161">
        <v>0</v>
      </c>
      <c r="G3984" s="161">
        <v>0</v>
      </c>
      <c r="H3984" s="161">
        <v>0</v>
      </c>
      <c r="L3984">
        <v>359.309619</v>
      </c>
      <c r="R3984">
        <v>517.65409899999997</v>
      </c>
      <c r="S3984">
        <v>517.65409899999997</v>
      </c>
      <c r="T3984" s="194">
        <v>517.65409899999997</v>
      </c>
      <c r="U3984" t="s">
        <v>193</v>
      </c>
      <c r="V3984">
        <v>45536.31349537037</v>
      </c>
    </row>
    <row r="3985" spans="1:22" x14ac:dyDescent="0.3">
      <c r="A3985" t="s">
        <v>104</v>
      </c>
      <c r="B3985" t="s">
        <v>105</v>
      </c>
      <c r="C3985" t="s">
        <v>88</v>
      </c>
      <c r="D3985" s="29">
        <v>45876</v>
      </c>
      <c r="E3985" s="161">
        <v>0</v>
      </c>
      <c r="F3985" s="161">
        <v>0</v>
      </c>
      <c r="G3985" s="161">
        <v>0</v>
      </c>
      <c r="H3985" s="161">
        <v>0</v>
      </c>
      <c r="L3985">
        <v>359.309619</v>
      </c>
      <c r="R3985">
        <v>517.65409899999997</v>
      </c>
      <c r="S3985">
        <v>517.65409899999997</v>
      </c>
      <c r="T3985" s="194">
        <v>517.65409899999997</v>
      </c>
      <c r="U3985" t="s">
        <v>193</v>
      </c>
      <c r="V3985">
        <v>45536.313506944447</v>
      </c>
    </row>
    <row r="3986" spans="1:22" x14ac:dyDescent="0.3">
      <c r="A3986" t="s">
        <v>104</v>
      </c>
      <c r="B3986" t="s">
        <v>105</v>
      </c>
      <c r="C3986" t="s">
        <v>88</v>
      </c>
      <c r="D3986" s="29">
        <v>45877</v>
      </c>
      <c r="E3986" s="161">
        <v>0</v>
      </c>
      <c r="F3986" s="161">
        <v>0</v>
      </c>
      <c r="G3986" s="161">
        <v>0</v>
      </c>
      <c r="H3986" s="161">
        <v>0</v>
      </c>
      <c r="L3986">
        <v>359.309619</v>
      </c>
      <c r="R3986">
        <v>517.65409899999997</v>
      </c>
      <c r="S3986">
        <v>517.65409899999997</v>
      </c>
      <c r="T3986" s="194">
        <v>517.65409899999997</v>
      </c>
      <c r="U3986" t="s">
        <v>193</v>
      </c>
      <c r="V3986">
        <v>45536.313506944447</v>
      </c>
    </row>
    <row r="3987" spans="1:22" x14ac:dyDescent="0.3">
      <c r="A3987" t="s">
        <v>104</v>
      </c>
      <c r="B3987" t="s">
        <v>105</v>
      </c>
      <c r="C3987" t="s">
        <v>88</v>
      </c>
      <c r="D3987" s="29">
        <v>45878</v>
      </c>
      <c r="E3987" s="161">
        <v>0</v>
      </c>
      <c r="F3987" s="161">
        <v>0</v>
      </c>
      <c r="G3987" s="161">
        <v>0</v>
      </c>
      <c r="H3987" s="161">
        <v>0</v>
      </c>
      <c r="L3987">
        <v>359.309619</v>
      </c>
      <c r="R3987">
        <v>517.65409899999997</v>
      </c>
      <c r="S3987">
        <v>517.65409899999997</v>
      </c>
      <c r="T3987" s="194">
        <v>517.65409899999997</v>
      </c>
      <c r="U3987" t="s">
        <v>193</v>
      </c>
      <c r="V3987">
        <v>45536.313518518517</v>
      </c>
    </row>
    <row r="3988" spans="1:22" x14ac:dyDescent="0.3">
      <c r="A3988" t="s">
        <v>104</v>
      </c>
      <c r="B3988" t="s">
        <v>105</v>
      </c>
      <c r="C3988" t="s">
        <v>88</v>
      </c>
      <c r="D3988" s="29">
        <v>45879</v>
      </c>
      <c r="E3988" s="161">
        <v>0</v>
      </c>
      <c r="F3988" s="161">
        <v>0</v>
      </c>
      <c r="G3988" s="161">
        <v>0</v>
      </c>
      <c r="H3988" s="161">
        <v>0</v>
      </c>
      <c r="L3988">
        <v>359.309619</v>
      </c>
      <c r="R3988">
        <v>517.65409899999997</v>
      </c>
      <c r="S3988">
        <v>517.65409899999997</v>
      </c>
      <c r="T3988" s="194">
        <v>517.65409899999997</v>
      </c>
      <c r="U3988" t="s">
        <v>193</v>
      </c>
      <c r="V3988">
        <v>45536.313518518517</v>
      </c>
    </row>
    <row r="3989" spans="1:22" x14ac:dyDescent="0.3">
      <c r="A3989" t="s">
        <v>104</v>
      </c>
      <c r="B3989" t="s">
        <v>105</v>
      </c>
      <c r="C3989" t="s">
        <v>88</v>
      </c>
      <c r="D3989" s="29">
        <v>45880</v>
      </c>
      <c r="E3989" s="161">
        <v>0</v>
      </c>
      <c r="F3989" s="161">
        <v>0</v>
      </c>
      <c r="G3989" s="161">
        <v>0</v>
      </c>
      <c r="H3989" s="161">
        <v>0</v>
      </c>
      <c r="L3989">
        <v>359.309619</v>
      </c>
      <c r="R3989">
        <v>517.65409899999997</v>
      </c>
      <c r="S3989">
        <v>517.65409899999997</v>
      </c>
      <c r="T3989" s="194">
        <v>517.65409899999997</v>
      </c>
      <c r="U3989" t="s">
        <v>193</v>
      </c>
      <c r="V3989">
        <v>45536.313518518517</v>
      </c>
    </row>
    <row r="3990" spans="1:22" x14ac:dyDescent="0.3">
      <c r="A3990" t="s">
        <v>104</v>
      </c>
      <c r="B3990" t="s">
        <v>105</v>
      </c>
      <c r="C3990" t="s">
        <v>88</v>
      </c>
      <c r="D3990" s="29">
        <v>45881</v>
      </c>
      <c r="E3990" s="161">
        <v>0</v>
      </c>
      <c r="F3990" s="161">
        <v>0</v>
      </c>
      <c r="G3990" s="161">
        <v>0</v>
      </c>
      <c r="H3990" s="161">
        <v>0</v>
      </c>
      <c r="L3990">
        <v>359.309619</v>
      </c>
      <c r="R3990">
        <v>517.65409899999997</v>
      </c>
      <c r="S3990">
        <v>517.65409899999997</v>
      </c>
      <c r="T3990" s="194">
        <v>517.65409899999997</v>
      </c>
      <c r="U3990" t="s">
        <v>193</v>
      </c>
      <c r="V3990">
        <v>45536.313518518517</v>
      </c>
    </row>
    <row r="3991" spans="1:22" x14ac:dyDescent="0.3">
      <c r="A3991" t="s">
        <v>104</v>
      </c>
      <c r="B3991" t="s">
        <v>105</v>
      </c>
      <c r="C3991" t="s">
        <v>88</v>
      </c>
      <c r="D3991" s="29">
        <v>45882</v>
      </c>
      <c r="E3991" s="161">
        <v>0</v>
      </c>
      <c r="F3991" s="161">
        <v>0</v>
      </c>
      <c r="G3991" s="161">
        <v>0</v>
      </c>
      <c r="H3991" s="161">
        <v>0</v>
      </c>
      <c r="L3991">
        <v>359.309619</v>
      </c>
      <c r="R3991">
        <v>517.65409899999997</v>
      </c>
      <c r="S3991">
        <v>517.65409899999997</v>
      </c>
      <c r="T3991" s="194">
        <v>517.65409899999997</v>
      </c>
      <c r="U3991" t="s">
        <v>193</v>
      </c>
      <c r="V3991">
        <v>45536.313518518517</v>
      </c>
    </row>
    <row r="3992" spans="1:22" x14ac:dyDescent="0.3">
      <c r="A3992" t="s">
        <v>104</v>
      </c>
      <c r="B3992" t="s">
        <v>105</v>
      </c>
      <c r="C3992" t="s">
        <v>88</v>
      </c>
      <c r="D3992" s="29">
        <v>45883</v>
      </c>
      <c r="E3992" s="161">
        <v>0.47120814486182738</v>
      </c>
      <c r="F3992" s="161">
        <v>0.47120814486182738</v>
      </c>
      <c r="G3992" s="161">
        <v>0.63295953732996524</v>
      </c>
      <c r="H3992" s="161">
        <v>0.63295953732996524</v>
      </c>
      <c r="J3992">
        <v>190</v>
      </c>
      <c r="K3992">
        <v>190</v>
      </c>
      <c r="L3992">
        <v>359.309619</v>
      </c>
      <c r="R3992">
        <v>517.65409899999997</v>
      </c>
      <c r="S3992">
        <v>190</v>
      </c>
      <c r="T3992" s="194">
        <v>190</v>
      </c>
      <c r="U3992" t="s">
        <v>193</v>
      </c>
      <c r="V3992">
        <v>45536.313530092593</v>
      </c>
    </row>
    <row r="3993" spans="1:22" x14ac:dyDescent="0.3">
      <c r="A3993" t="s">
        <v>104</v>
      </c>
      <c r="B3993" t="s">
        <v>105</v>
      </c>
      <c r="C3993" t="s">
        <v>88</v>
      </c>
      <c r="D3993" s="29">
        <v>45884</v>
      </c>
      <c r="E3993" s="161">
        <v>0</v>
      </c>
      <c r="F3993" s="161">
        <v>0</v>
      </c>
      <c r="G3993" s="161">
        <v>0</v>
      </c>
      <c r="H3993" s="161">
        <v>0</v>
      </c>
      <c r="L3993">
        <v>359.309619</v>
      </c>
      <c r="R3993">
        <v>517.65409899999997</v>
      </c>
      <c r="S3993">
        <v>517.65409899999997</v>
      </c>
      <c r="T3993" s="194">
        <v>517.65409899999997</v>
      </c>
      <c r="U3993" t="s">
        <v>193</v>
      </c>
      <c r="V3993">
        <v>45536.313530092593</v>
      </c>
    </row>
    <row r="3994" spans="1:22" x14ac:dyDescent="0.3">
      <c r="A3994" t="s">
        <v>104</v>
      </c>
      <c r="B3994" t="s">
        <v>105</v>
      </c>
      <c r="C3994" t="s">
        <v>88</v>
      </c>
      <c r="D3994" s="29">
        <v>45885</v>
      </c>
      <c r="E3994" s="161">
        <v>0</v>
      </c>
      <c r="F3994" s="161">
        <v>0</v>
      </c>
      <c r="G3994" s="161">
        <v>0</v>
      </c>
      <c r="H3994" s="161">
        <v>0</v>
      </c>
      <c r="L3994">
        <v>359.309619</v>
      </c>
      <c r="R3994">
        <v>517.65409899999997</v>
      </c>
      <c r="S3994">
        <v>517.65409899999997</v>
      </c>
      <c r="T3994" s="194">
        <v>517.65409899999997</v>
      </c>
      <c r="U3994" t="s">
        <v>193</v>
      </c>
      <c r="V3994">
        <v>45536.31354166667</v>
      </c>
    </row>
    <row r="3995" spans="1:22" x14ac:dyDescent="0.3">
      <c r="A3995" t="s">
        <v>104</v>
      </c>
      <c r="B3995" t="s">
        <v>105</v>
      </c>
      <c r="C3995" t="s">
        <v>88</v>
      </c>
      <c r="D3995" s="29">
        <v>45886</v>
      </c>
      <c r="E3995" s="161">
        <v>0</v>
      </c>
      <c r="F3995" s="161">
        <v>0</v>
      </c>
      <c r="G3995" s="161">
        <v>0</v>
      </c>
      <c r="H3995" s="161">
        <v>0</v>
      </c>
      <c r="L3995">
        <v>359.309619</v>
      </c>
      <c r="R3995">
        <v>517.65409899999997</v>
      </c>
      <c r="S3995">
        <v>517.65409899999997</v>
      </c>
      <c r="T3995" s="194">
        <v>517.65409899999997</v>
      </c>
      <c r="U3995" t="s">
        <v>193</v>
      </c>
      <c r="V3995">
        <v>45536.31354166667</v>
      </c>
    </row>
    <row r="3996" spans="1:22" x14ac:dyDescent="0.3">
      <c r="A3996" t="s">
        <v>104</v>
      </c>
      <c r="B3996" t="s">
        <v>105</v>
      </c>
      <c r="C3996" t="s">
        <v>88</v>
      </c>
      <c r="D3996" s="29">
        <v>45887</v>
      </c>
      <c r="E3996" s="161">
        <v>0</v>
      </c>
      <c r="F3996" s="161">
        <v>0</v>
      </c>
      <c r="G3996" s="161">
        <v>0</v>
      </c>
      <c r="H3996" s="161">
        <v>0</v>
      </c>
      <c r="L3996">
        <v>359.309619</v>
      </c>
      <c r="R3996">
        <v>517.65409899999997</v>
      </c>
      <c r="S3996">
        <v>517.65409899999997</v>
      </c>
      <c r="T3996" s="194">
        <v>517.65409899999997</v>
      </c>
      <c r="U3996" t="s">
        <v>193</v>
      </c>
      <c r="V3996">
        <v>45536.31354166667</v>
      </c>
    </row>
    <row r="3997" spans="1:22" x14ac:dyDescent="0.3">
      <c r="A3997" t="s">
        <v>104</v>
      </c>
      <c r="B3997" t="s">
        <v>105</v>
      </c>
      <c r="C3997" t="s">
        <v>88</v>
      </c>
      <c r="D3997" s="29">
        <v>45888</v>
      </c>
      <c r="E3997" s="161">
        <v>0</v>
      </c>
      <c r="F3997" s="161">
        <v>0</v>
      </c>
      <c r="G3997" s="161">
        <v>0</v>
      </c>
      <c r="H3997" s="161">
        <v>0</v>
      </c>
      <c r="L3997">
        <v>359.309619</v>
      </c>
      <c r="R3997">
        <v>517.65409899999997</v>
      </c>
      <c r="S3997">
        <v>517.65409899999997</v>
      </c>
      <c r="T3997" s="194">
        <v>517.65409899999997</v>
      </c>
      <c r="U3997" t="s">
        <v>193</v>
      </c>
      <c r="V3997">
        <v>45536.31354166667</v>
      </c>
    </row>
    <row r="3998" spans="1:22" x14ac:dyDescent="0.3">
      <c r="A3998" t="s">
        <v>104</v>
      </c>
      <c r="B3998" t="s">
        <v>105</v>
      </c>
      <c r="C3998" t="s">
        <v>88</v>
      </c>
      <c r="D3998" s="29">
        <v>45889</v>
      </c>
      <c r="E3998" s="161">
        <v>0</v>
      </c>
      <c r="F3998" s="161">
        <v>0</v>
      </c>
      <c r="G3998" s="161">
        <v>0</v>
      </c>
      <c r="H3998" s="161">
        <v>0</v>
      </c>
      <c r="L3998">
        <v>359.309619</v>
      </c>
      <c r="R3998">
        <v>517.65409899999997</v>
      </c>
      <c r="S3998">
        <v>517.65409899999997</v>
      </c>
      <c r="T3998" s="194">
        <v>517.65409899999997</v>
      </c>
      <c r="U3998" t="s">
        <v>193</v>
      </c>
      <c r="V3998">
        <v>45536.31354166667</v>
      </c>
    </row>
    <row r="3999" spans="1:22" x14ac:dyDescent="0.3">
      <c r="A3999" t="s">
        <v>104</v>
      </c>
      <c r="B3999" t="s">
        <v>105</v>
      </c>
      <c r="C3999" t="s">
        <v>88</v>
      </c>
      <c r="D3999" s="29">
        <v>45890</v>
      </c>
      <c r="E3999" s="161">
        <v>0</v>
      </c>
      <c r="F3999" s="161">
        <v>0</v>
      </c>
      <c r="G3999" s="161">
        <v>0</v>
      </c>
      <c r="H3999" s="161">
        <v>0</v>
      </c>
      <c r="L3999">
        <v>359.309619</v>
      </c>
      <c r="R3999">
        <v>517.65409899999997</v>
      </c>
      <c r="S3999">
        <v>517.65409899999997</v>
      </c>
      <c r="T3999" s="194">
        <v>517.65409899999997</v>
      </c>
      <c r="U3999" t="s">
        <v>193</v>
      </c>
      <c r="V3999">
        <v>45536.31355324074</v>
      </c>
    </row>
    <row r="4000" spans="1:22" x14ac:dyDescent="0.3">
      <c r="A4000" t="s">
        <v>104</v>
      </c>
      <c r="B4000" t="s">
        <v>105</v>
      </c>
      <c r="C4000" t="s">
        <v>88</v>
      </c>
      <c r="D4000" s="29">
        <v>45891</v>
      </c>
      <c r="E4000" s="161">
        <v>0</v>
      </c>
      <c r="F4000" s="161">
        <v>0</v>
      </c>
      <c r="G4000" s="161">
        <v>0</v>
      </c>
      <c r="H4000" s="161">
        <v>0</v>
      </c>
      <c r="L4000">
        <v>359.309619</v>
      </c>
      <c r="R4000">
        <v>517.65409899999997</v>
      </c>
      <c r="S4000">
        <v>517.65409899999997</v>
      </c>
      <c r="T4000" s="194">
        <v>517.65409899999997</v>
      </c>
      <c r="U4000" t="s">
        <v>193</v>
      </c>
      <c r="V4000">
        <v>45536.31355324074</v>
      </c>
    </row>
    <row r="4001" spans="1:22" x14ac:dyDescent="0.3">
      <c r="A4001" t="s">
        <v>104</v>
      </c>
      <c r="B4001" t="s">
        <v>105</v>
      </c>
      <c r="C4001" t="s">
        <v>88</v>
      </c>
      <c r="D4001" s="29">
        <v>45892</v>
      </c>
      <c r="E4001" s="161">
        <v>0</v>
      </c>
      <c r="F4001" s="161">
        <v>0</v>
      </c>
      <c r="G4001" s="161">
        <v>0</v>
      </c>
      <c r="H4001" s="161">
        <v>0</v>
      </c>
      <c r="L4001">
        <v>359.309619</v>
      </c>
      <c r="R4001">
        <v>517.65409899999997</v>
      </c>
      <c r="S4001">
        <v>517.65409899999997</v>
      </c>
      <c r="T4001" s="194">
        <v>517.65409899999997</v>
      </c>
      <c r="U4001" t="s">
        <v>193</v>
      </c>
      <c r="V4001">
        <v>45536.31355324074</v>
      </c>
    </row>
    <row r="4002" spans="1:22" x14ac:dyDescent="0.3">
      <c r="A4002" t="s">
        <v>104</v>
      </c>
      <c r="B4002" t="s">
        <v>105</v>
      </c>
      <c r="C4002" t="s">
        <v>88</v>
      </c>
      <c r="D4002" s="29">
        <v>45893</v>
      </c>
      <c r="E4002" s="161">
        <v>0</v>
      </c>
      <c r="F4002" s="161">
        <v>0</v>
      </c>
      <c r="G4002" s="161">
        <v>0</v>
      </c>
      <c r="H4002" s="161">
        <v>0</v>
      </c>
      <c r="L4002">
        <v>359.309619</v>
      </c>
      <c r="R4002">
        <v>517.65409899999997</v>
      </c>
      <c r="S4002">
        <v>517.65409899999997</v>
      </c>
      <c r="T4002" s="194">
        <v>517.65409899999997</v>
      </c>
      <c r="U4002" t="s">
        <v>193</v>
      </c>
      <c r="V4002">
        <v>45536.313564814816</v>
      </c>
    </row>
    <row r="4003" spans="1:22" x14ac:dyDescent="0.3">
      <c r="A4003" t="s">
        <v>104</v>
      </c>
      <c r="B4003" t="s">
        <v>105</v>
      </c>
      <c r="C4003" t="s">
        <v>88</v>
      </c>
      <c r="D4003" s="29">
        <v>45894</v>
      </c>
      <c r="E4003" s="161">
        <v>0</v>
      </c>
      <c r="F4003" s="161">
        <v>0</v>
      </c>
      <c r="G4003" s="161">
        <v>0</v>
      </c>
      <c r="H4003" s="161">
        <v>0</v>
      </c>
      <c r="L4003">
        <v>359.309619</v>
      </c>
      <c r="R4003">
        <v>517.65409899999997</v>
      </c>
      <c r="S4003">
        <v>517.65409899999997</v>
      </c>
      <c r="T4003" s="194">
        <v>517.65409899999997</v>
      </c>
      <c r="U4003" t="s">
        <v>193</v>
      </c>
      <c r="V4003">
        <v>45536.313564814816</v>
      </c>
    </row>
    <row r="4004" spans="1:22" x14ac:dyDescent="0.3">
      <c r="A4004" t="s">
        <v>104</v>
      </c>
      <c r="B4004" t="s">
        <v>105</v>
      </c>
      <c r="C4004" t="s">
        <v>88</v>
      </c>
      <c r="D4004" s="29">
        <v>45895</v>
      </c>
      <c r="E4004" s="161">
        <v>0</v>
      </c>
      <c r="F4004" s="161">
        <v>0</v>
      </c>
      <c r="G4004" s="161">
        <v>0</v>
      </c>
      <c r="H4004" s="161">
        <v>0</v>
      </c>
      <c r="L4004">
        <v>359.309619</v>
      </c>
      <c r="R4004">
        <v>517.65409899999997</v>
      </c>
      <c r="S4004">
        <v>517.65409899999997</v>
      </c>
      <c r="T4004" s="194">
        <v>517.65409899999997</v>
      </c>
      <c r="U4004" t="s">
        <v>193</v>
      </c>
      <c r="V4004">
        <v>45536.313564814816</v>
      </c>
    </row>
    <row r="4005" spans="1:22" x14ac:dyDescent="0.3">
      <c r="A4005" t="s">
        <v>104</v>
      </c>
      <c r="B4005" t="s">
        <v>105</v>
      </c>
      <c r="C4005" t="s">
        <v>88</v>
      </c>
      <c r="D4005" s="29">
        <v>45896</v>
      </c>
      <c r="E4005" s="161">
        <v>0</v>
      </c>
      <c r="F4005" s="161">
        <v>0</v>
      </c>
      <c r="G4005" s="161">
        <v>0</v>
      </c>
      <c r="H4005" s="161">
        <v>0</v>
      </c>
      <c r="L4005">
        <v>359.309619</v>
      </c>
      <c r="R4005">
        <v>517.65409899999997</v>
      </c>
      <c r="S4005">
        <v>517.65409899999997</v>
      </c>
      <c r="T4005" s="194">
        <v>517.65409899999997</v>
      </c>
      <c r="U4005" t="s">
        <v>193</v>
      </c>
      <c r="V4005">
        <v>45536.313576388886</v>
      </c>
    </row>
    <row r="4006" spans="1:22" x14ac:dyDescent="0.3">
      <c r="A4006" t="s">
        <v>104</v>
      </c>
      <c r="B4006" t="s">
        <v>105</v>
      </c>
      <c r="C4006" t="s">
        <v>88</v>
      </c>
      <c r="D4006" s="29">
        <v>45897</v>
      </c>
      <c r="E4006" s="161">
        <v>0</v>
      </c>
      <c r="F4006" s="161">
        <v>0</v>
      </c>
      <c r="G4006" s="161">
        <v>0</v>
      </c>
      <c r="H4006" s="161">
        <v>0</v>
      </c>
      <c r="L4006">
        <v>359.309619</v>
      </c>
      <c r="R4006">
        <v>517.65409899999997</v>
      </c>
      <c r="S4006">
        <v>517.65409899999997</v>
      </c>
      <c r="T4006" s="194">
        <v>517.65409899999997</v>
      </c>
      <c r="U4006" t="s">
        <v>193</v>
      </c>
      <c r="V4006">
        <v>45536.313576388886</v>
      </c>
    </row>
    <row r="4007" spans="1:22" x14ac:dyDescent="0.3">
      <c r="A4007" t="s">
        <v>104</v>
      </c>
      <c r="B4007" t="s">
        <v>105</v>
      </c>
      <c r="C4007" t="s">
        <v>88</v>
      </c>
      <c r="D4007" s="29">
        <v>45898</v>
      </c>
      <c r="E4007" s="161">
        <v>0</v>
      </c>
      <c r="F4007" s="161">
        <v>0</v>
      </c>
      <c r="G4007" s="161">
        <v>0</v>
      </c>
      <c r="H4007" s="161">
        <v>0</v>
      </c>
      <c r="L4007">
        <v>359.309619</v>
      </c>
      <c r="R4007">
        <v>517.65409899999997</v>
      </c>
      <c r="S4007">
        <v>517.65409899999997</v>
      </c>
      <c r="T4007" s="194">
        <v>517.65409899999997</v>
      </c>
      <c r="U4007" t="s">
        <v>193</v>
      </c>
      <c r="V4007">
        <v>45536.313587962963</v>
      </c>
    </row>
    <row r="4008" spans="1:22" x14ac:dyDescent="0.3">
      <c r="A4008" t="s">
        <v>104</v>
      </c>
      <c r="B4008" t="s">
        <v>105</v>
      </c>
      <c r="C4008" t="s">
        <v>88</v>
      </c>
      <c r="D4008" s="29">
        <v>45899</v>
      </c>
      <c r="E4008" s="161">
        <v>0</v>
      </c>
      <c r="F4008" s="161">
        <v>0</v>
      </c>
      <c r="G4008" s="161">
        <v>0</v>
      </c>
      <c r="H4008" s="161">
        <v>0</v>
      </c>
      <c r="L4008">
        <v>359.309619</v>
      </c>
      <c r="R4008">
        <v>517.65409899999997</v>
      </c>
      <c r="S4008">
        <v>517.65409899999997</v>
      </c>
      <c r="T4008" s="194">
        <v>517.65409899999997</v>
      </c>
      <c r="U4008" t="s">
        <v>193</v>
      </c>
      <c r="V4008">
        <v>45536.313587962963</v>
      </c>
    </row>
    <row r="4009" spans="1:22" x14ac:dyDescent="0.3">
      <c r="A4009" t="s">
        <v>104</v>
      </c>
      <c r="B4009" t="s">
        <v>105</v>
      </c>
      <c r="C4009" t="s">
        <v>88</v>
      </c>
      <c r="D4009" s="29">
        <v>45900</v>
      </c>
      <c r="E4009" s="161">
        <v>0</v>
      </c>
      <c r="F4009" s="161">
        <v>0</v>
      </c>
      <c r="G4009" s="161">
        <v>0</v>
      </c>
      <c r="H4009" s="161">
        <v>0</v>
      </c>
      <c r="L4009">
        <v>359.309619</v>
      </c>
      <c r="R4009">
        <v>517.65409899999997</v>
      </c>
      <c r="S4009">
        <v>517.65409899999997</v>
      </c>
      <c r="T4009" s="194">
        <v>517.65409899999997</v>
      </c>
      <c r="U4009" t="s">
        <v>193</v>
      </c>
      <c r="V4009">
        <v>45536.313587962963</v>
      </c>
    </row>
    <row r="4010" spans="1:22" x14ac:dyDescent="0.3">
      <c r="A4010" t="s">
        <v>104</v>
      </c>
      <c r="B4010" t="s">
        <v>105</v>
      </c>
      <c r="C4010" t="s">
        <v>88</v>
      </c>
      <c r="D4010" s="29">
        <v>45901</v>
      </c>
      <c r="E4010" s="161">
        <v>0</v>
      </c>
      <c r="F4010" s="161">
        <v>0</v>
      </c>
      <c r="G4010" s="161">
        <v>0</v>
      </c>
      <c r="H4010" s="161">
        <v>0</v>
      </c>
      <c r="L4010">
        <v>359.309619</v>
      </c>
      <c r="R4010">
        <v>517.65409899999997</v>
      </c>
      <c r="S4010">
        <v>517.65409899999997</v>
      </c>
      <c r="T4010" s="194">
        <v>517.65409899999997</v>
      </c>
      <c r="U4010" t="s">
        <v>193</v>
      </c>
      <c r="V4010">
        <v>45566.312743055554</v>
      </c>
    </row>
    <row r="4011" spans="1:22" x14ac:dyDescent="0.3">
      <c r="A4011" t="s">
        <v>104</v>
      </c>
      <c r="B4011" t="s">
        <v>105</v>
      </c>
      <c r="C4011" t="s">
        <v>88</v>
      </c>
      <c r="D4011" s="29">
        <v>45902</v>
      </c>
      <c r="E4011" s="161">
        <v>0</v>
      </c>
      <c r="F4011" s="161">
        <v>0</v>
      </c>
      <c r="G4011" s="161">
        <v>0</v>
      </c>
      <c r="H4011" s="161">
        <v>0</v>
      </c>
      <c r="L4011">
        <v>359.309619</v>
      </c>
      <c r="R4011">
        <v>517.65409899999997</v>
      </c>
      <c r="S4011">
        <v>517.65409899999997</v>
      </c>
      <c r="T4011" s="194">
        <v>517.65409899999997</v>
      </c>
      <c r="U4011" t="s">
        <v>193</v>
      </c>
      <c r="V4011">
        <v>45566.313113425924</v>
      </c>
    </row>
    <row r="4012" spans="1:22" x14ac:dyDescent="0.3">
      <c r="A4012" t="s">
        <v>104</v>
      </c>
      <c r="B4012" t="s">
        <v>105</v>
      </c>
      <c r="C4012" t="s">
        <v>88</v>
      </c>
      <c r="D4012" s="29">
        <v>45903</v>
      </c>
      <c r="E4012" s="161">
        <v>0</v>
      </c>
      <c r="F4012" s="161">
        <v>0</v>
      </c>
      <c r="G4012" s="161">
        <v>0</v>
      </c>
      <c r="H4012" s="161">
        <v>0</v>
      </c>
      <c r="L4012">
        <v>359.309619</v>
      </c>
      <c r="R4012">
        <v>517.65409899999997</v>
      </c>
      <c r="S4012">
        <v>517.65409899999997</v>
      </c>
      <c r="T4012" s="194">
        <v>517.65409899999997</v>
      </c>
      <c r="U4012" t="s">
        <v>193</v>
      </c>
      <c r="V4012">
        <v>45566.313252314816</v>
      </c>
    </row>
    <row r="4013" spans="1:22" x14ac:dyDescent="0.3">
      <c r="A4013" t="s">
        <v>104</v>
      </c>
      <c r="B4013" t="s">
        <v>105</v>
      </c>
      <c r="C4013" t="s">
        <v>88</v>
      </c>
      <c r="D4013" s="29">
        <v>45904</v>
      </c>
      <c r="E4013" s="161">
        <v>0</v>
      </c>
      <c r="F4013" s="161">
        <v>0</v>
      </c>
      <c r="G4013" s="161">
        <v>0</v>
      </c>
      <c r="H4013" s="161">
        <v>0</v>
      </c>
      <c r="L4013">
        <v>359.309619</v>
      </c>
      <c r="R4013">
        <v>517.65409899999997</v>
      </c>
      <c r="S4013">
        <v>517.65409899999997</v>
      </c>
      <c r="T4013" s="194">
        <v>517.65409899999997</v>
      </c>
      <c r="U4013" t="s">
        <v>193</v>
      </c>
      <c r="V4013">
        <v>45566.313425925924</v>
      </c>
    </row>
    <row r="4014" spans="1:22" x14ac:dyDescent="0.3">
      <c r="A4014" t="s">
        <v>104</v>
      </c>
      <c r="B4014" t="s">
        <v>105</v>
      </c>
      <c r="C4014" t="s">
        <v>88</v>
      </c>
      <c r="D4014" s="29">
        <v>45905</v>
      </c>
      <c r="E4014" s="161">
        <v>0</v>
      </c>
      <c r="F4014" s="161">
        <v>0</v>
      </c>
      <c r="G4014" s="161">
        <v>0</v>
      </c>
      <c r="H4014" s="161">
        <v>0</v>
      </c>
      <c r="L4014">
        <v>359.309619</v>
      </c>
      <c r="R4014">
        <v>517.65409899999997</v>
      </c>
      <c r="S4014">
        <v>517.65409899999997</v>
      </c>
      <c r="T4014" s="194">
        <v>517.65409899999997</v>
      </c>
      <c r="U4014" t="s">
        <v>193</v>
      </c>
      <c r="V4014">
        <v>45566.313425925924</v>
      </c>
    </row>
    <row r="4015" spans="1:22" x14ac:dyDescent="0.3">
      <c r="A4015" t="s">
        <v>104</v>
      </c>
      <c r="B4015" t="s">
        <v>105</v>
      </c>
      <c r="C4015" t="s">
        <v>88</v>
      </c>
      <c r="D4015" s="29">
        <v>45906</v>
      </c>
      <c r="E4015" s="161">
        <v>0</v>
      </c>
      <c r="F4015" s="161">
        <v>0</v>
      </c>
      <c r="G4015" s="161">
        <v>0</v>
      </c>
      <c r="H4015" s="161">
        <v>0</v>
      </c>
      <c r="L4015">
        <v>359.309619</v>
      </c>
      <c r="R4015">
        <v>517.65409899999997</v>
      </c>
      <c r="S4015">
        <v>517.65409899999997</v>
      </c>
      <c r="T4015" s="194">
        <v>517.65409899999997</v>
      </c>
      <c r="U4015" t="s">
        <v>193</v>
      </c>
      <c r="V4015">
        <v>45566.313437500001</v>
      </c>
    </row>
    <row r="4016" spans="1:22" x14ac:dyDescent="0.3">
      <c r="A4016" t="s">
        <v>104</v>
      </c>
      <c r="B4016" t="s">
        <v>105</v>
      </c>
      <c r="C4016" t="s">
        <v>88</v>
      </c>
      <c r="D4016" s="29">
        <v>45907</v>
      </c>
      <c r="E4016" s="161">
        <v>0</v>
      </c>
      <c r="F4016" s="161">
        <v>0</v>
      </c>
      <c r="G4016" s="161">
        <v>0</v>
      </c>
      <c r="H4016" s="161">
        <v>0</v>
      </c>
      <c r="L4016">
        <v>359.309619</v>
      </c>
      <c r="R4016">
        <v>517.65409899999997</v>
      </c>
      <c r="S4016">
        <v>517.65409899999997</v>
      </c>
      <c r="T4016" s="194">
        <v>517.65409899999997</v>
      </c>
      <c r="U4016" t="s">
        <v>193</v>
      </c>
      <c r="V4016">
        <v>45566.313425925924</v>
      </c>
    </row>
    <row r="4017" spans="1:22" x14ac:dyDescent="0.3">
      <c r="A4017" t="s">
        <v>104</v>
      </c>
      <c r="B4017" t="s">
        <v>105</v>
      </c>
      <c r="C4017" t="s">
        <v>88</v>
      </c>
      <c r="D4017" s="29">
        <v>45908</v>
      </c>
      <c r="E4017" s="161">
        <v>0</v>
      </c>
      <c r="F4017" s="161">
        <v>0</v>
      </c>
      <c r="G4017" s="161">
        <v>0</v>
      </c>
      <c r="H4017" s="161">
        <v>0</v>
      </c>
      <c r="L4017">
        <v>359.309619</v>
      </c>
      <c r="R4017">
        <v>517.65409899999997</v>
      </c>
      <c r="S4017">
        <v>517.65409899999997</v>
      </c>
      <c r="T4017" s="194">
        <v>517.65409899999997</v>
      </c>
      <c r="U4017" t="s">
        <v>193</v>
      </c>
      <c r="V4017">
        <v>45566.313425925924</v>
      </c>
    </row>
    <row r="4018" spans="1:22" x14ac:dyDescent="0.3">
      <c r="A4018" t="s">
        <v>104</v>
      </c>
      <c r="B4018" t="s">
        <v>105</v>
      </c>
      <c r="C4018" t="s">
        <v>88</v>
      </c>
      <c r="D4018" s="29">
        <v>45909</v>
      </c>
      <c r="E4018" s="161">
        <v>0</v>
      </c>
      <c r="F4018" s="161">
        <v>0</v>
      </c>
      <c r="G4018" s="161">
        <v>0</v>
      </c>
      <c r="H4018" s="161">
        <v>0</v>
      </c>
      <c r="L4018">
        <v>359.309619</v>
      </c>
      <c r="R4018">
        <v>517.65409899999997</v>
      </c>
      <c r="S4018">
        <v>517.65409899999997</v>
      </c>
      <c r="T4018" s="194">
        <v>517.65409899999997</v>
      </c>
      <c r="U4018" t="s">
        <v>193</v>
      </c>
      <c r="V4018">
        <v>45566.313425925924</v>
      </c>
    </row>
    <row r="4019" spans="1:22" x14ac:dyDescent="0.3">
      <c r="A4019" t="s">
        <v>104</v>
      </c>
      <c r="B4019" t="s">
        <v>105</v>
      </c>
      <c r="C4019" t="s">
        <v>88</v>
      </c>
      <c r="D4019" s="29">
        <v>45910</v>
      </c>
      <c r="E4019" s="161">
        <v>0</v>
      </c>
      <c r="F4019" s="161">
        <v>0</v>
      </c>
      <c r="G4019" s="161">
        <v>0</v>
      </c>
      <c r="H4019" s="161">
        <v>0</v>
      </c>
      <c r="L4019">
        <v>359.309619</v>
      </c>
      <c r="R4019">
        <v>517.65409899999997</v>
      </c>
      <c r="S4019">
        <v>517.65409899999997</v>
      </c>
      <c r="T4019" s="194">
        <v>517.65409899999997</v>
      </c>
      <c r="U4019" t="s">
        <v>193</v>
      </c>
      <c r="V4019">
        <v>45566.313437500001</v>
      </c>
    </row>
    <row r="4020" spans="1:22" x14ac:dyDescent="0.3">
      <c r="A4020" t="s">
        <v>104</v>
      </c>
      <c r="B4020" t="s">
        <v>105</v>
      </c>
      <c r="C4020" t="s">
        <v>88</v>
      </c>
      <c r="D4020" s="29">
        <v>45911</v>
      </c>
      <c r="E4020" s="161">
        <v>0</v>
      </c>
      <c r="F4020" s="161">
        <v>0</v>
      </c>
      <c r="G4020" s="161">
        <v>0</v>
      </c>
      <c r="H4020" s="161">
        <v>0</v>
      </c>
      <c r="L4020">
        <v>359.309619</v>
      </c>
      <c r="R4020">
        <v>517.65409899999997</v>
      </c>
      <c r="S4020">
        <v>517.65409899999997</v>
      </c>
      <c r="T4020" s="194">
        <v>517.65409899999997</v>
      </c>
      <c r="U4020" t="s">
        <v>193</v>
      </c>
      <c r="V4020">
        <v>45566.313449074078</v>
      </c>
    </row>
    <row r="4021" spans="1:22" x14ac:dyDescent="0.3">
      <c r="A4021" t="s">
        <v>104</v>
      </c>
      <c r="B4021" t="s">
        <v>105</v>
      </c>
      <c r="C4021" t="s">
        <v>88</v>
      </c>
      <c r="D4021" s="29">
        <v>45912</v>
      </c>
      <c r="E4021" s="161">
        <v>0</v>
      </c>
      <c r="F4021" s="161">
        <v>0</v>
      </c>
      <c r="G4021" s="161">
        <v>0</v>
      </c>
      <c r="H4021" s="161">
        <v>0</v>
      </c>
      <c r="L4021">
        <v>359.309619</v>
      </c>
      <c r="R4021">
        <v>517.65409899999997</v>
      </c>
      <c r="S4021">
        <v>517.65409899999997</v>
      </c>
      <c r="T4021" s="194">
        <v>517.65409899999997</v>
      </c>
      <c r="U4021" t="s">
        <v>193</v>
      </c>
      <c r="V4021">
        <v>45566.313449074078</v>
      </c>
    </row>
    <row r="4022" spans="1:22" x14ac:dyDescent="0.3">
      <c r="A4022" t="s">
        <v>104</v>
      </c>
      <c r="B4022" t="s">
        <v>105</v>
      </c>
      <c r="C4022" t="s">
        <v>88</v>
      </c>
      <c r="D4022" s="29">
        <v>45913</v>
      </c>
      <c r="E4022" s="161">
        <v>0</v>
      </c>
      <c r="F4022" s="161">
        <v>0</v>
      </c>
      <c r="G4022" s="161">
        <v>0</v>
      </c>
      <c r="H4022" s="161">
        <v>0</v>
      </c>
      <c r="L4022">
        <v>359.309619</v>
      </c>
      <c r="R4022">
        <v>517.65409899999997</v>
      </c>
      <c r="S4022">
        <v>517.65409899999997</v>
      </c>
      <c r="T4022" s="194">
        <v>517.65409899999997</v>
      </c>
      <c r="U4022" t="s">
        <v>193</v>
      </c>
      <c r="V4022">
        <v>45566.313437500001</v>
      </c>
    </row>
    <row r="4023" spans="1:22" x14ac:dyDescent="0.3">
      <c r="A4023" t="s">
        <v>104</v>
      </c>
      <c r="B4023" t="s">
        <v>105</v>
      </c>
      <c r="C4023" t="s">
        <v>88</v>
      </c>
      <c r="D4023" s="29">
        <v>45914</v>
      </c>
      <c r="E4023" s="161">
        <v>0</v>
      </c>
      <c r="F4023" s="161">
        <v>0</v>
      </c>
      <c r="G4023" s="161">
        <v>0</v>
      </c>
      <c r="H4023" s="161">
        <v>0</v>
      </c>
      <c r="L4023">
        <v>359.309619</v>
      </c>
      <c r="R4023">
        <v>517.65409899999997</v>
      </c>
      <c r="S4023">
        <v>517.65409899999997</v>
      </c>
      <c r="T4023" s="194">
        <v>517.65409899999997</v>
      </c>
      <c r="U4023" t="s">
        <v>193</v>
      </c>
      <c r="V4023">
        <v>45566.313449074078</v>
      </c>
    </row>
    <row r="4024" spans="1:22" x14ac:dyDescent="0.3">
      <c r="A4024" t="s">
        <v>104</v>
      </c>
      <c r="B4024" t="s">
        <v>105</v>
      </c>
      <c r="C4024" t="s">
        <v>88</v>
      </c>
      <c r="D4024" s="29">
        <v>45915</v>
      </c>
      <c r="E4024" s="161">
        <v>0.52687044540268757</v>
      </c>
      <c r="F4024" s="161">
        <v>0.52687044540268757</v>
      </c>
      <c r="G4024" s="161">
        <v>0.67159537550575832</v>
      </c>
      <c r="H4024" s="161">
        <v>0.67159537550575832</v>
      </c>
      <c r="J4024">
        <v>170</v>
      </c>
      <c r="K4024">
        <v>170</v>
      </c>
      <c r="L4024">
        <v>359.309619</v>
      </c>
      <c r="R4024">
        <v>517.65409899999997</v>
      </c>
      <c r="S4024">
        <v>170</v>
      </c>
      <c r="T4024" s="194">
        <v>170</v>
      </c>
      <c r="U4024" t="s">
        <v>193</v>
      </c>
      <c r="V4024">
        <v>45566.313460648147</v>
      </c>
    </row>
    <row r="4025" spans="1:22" x14ac:dyDescent="0.3">
      <c r="A4025" t="s">
        <v>104</v>
      </c>
      <c r="B4025" t="s">
        <v>105</v>
      </c>
      <c r="C4025" t="s">
        <v>88</v>
      </c>
      <c r="D4025" s="29">
        <v>45916</v>
      </c>
      <c r="E4025" s="161">
        <v>0.52687044540268757</v>
      </c>
      <c r="F4025" s="161">
        <v>0.52687044540268757</v>
      </c>
      <c r="G4025" s="161">
        <v>0.67159537550575832</v>
      </c>
      <c r="H4025" s="161">
        <v>0.67159537550575832</v>
      </c>
      <c r="J4025">
        <v>170</v>
      </c>
      <c r="K4025">
        <v>170</v>
      </c>
      <c r="L4025">
        <v>359.309619</v>
      </c>
      <c r="R4025">
        <v>517.65409899999997</v>
      </c>
      <c r="S4025">
        <v>170</v>
      </c>
      <c r="T4025" s="194">
        <v>170</v>
      </c>
      <c r="U4025" t="s">
        <v>193</v>
      </c>
      <c r="V4025">
        <v>45566.313460648147</v>
      </c>
    </row>
    <row r="4026" spans="1:22" x14ac:dyDescent="0.3">
      <c r="A4026" t="s">
        <v>104</v>
      </c>
      <c r="B4026" t="s">
        <v>105</v>
      </c>
      <c r="C4026" t="s">
        <v>88</v>
      </c>
      <c r="D4026" s="29">
        <v>45917</v>
      </c>
      <c r="E4026" s="161">
        <v>0.52687044540268757</v>
      </c>
      <c r="F4026" s="161">
        <v>0.52687044540268757</v>
      </c>
      <c r="G4026" s="161">
        <v>0.67159537550575832</v>
      </c>
      <c r="H4026" s="161">
        <v>0.67159537550575832</v>
      </c>
      <c r="J4026">
        <v>170</v>
      </c>
      <c r="K4026">
        <v>170</v>
      </c>
      <c r="L4026">
        <v>359.309619</v>
      </c>
      <c r="R4026">
        <v>517.65409899999997</v>
      </c>
      <c r="S4026">
        <v>170</v>
      </c>
      <c r="T4026" s="194">
        <v>170</v>
      </c>
      <c r="U4026" t="s">
        <v>193</v>
      </c>
      <c r="V4026">
        <v>45566.313460648147</v>
      </c>
    </row>
    <row r="4027" spans="1:22" x14ac:dyDescent="0.3">
      <c r="A4027" t="s">
        <v>104</v>
      </c>
      <c r="B4027" t="s">
        <v>105</v>
      </c>
      <c r="C4027" t="s">
        <v>88</v>
      </c>
      <c r="D4027" s="29">
        <v>45918</v>
      </c>
      <c r="E4027" s="161">
        <v>0.52687044540268757</v>
      </c>
      <c r="F4027" s="161">
        <v>0.52687044540268757</v>
      </c>
      <c r="G4027" s="161">
        <v>0.67159537550575832</v>
      </c>
      <c r="H4027" s="161">
        <v>0.67159537550575832</v>
      </c>
      <c r="J4027">
        <v>170</v>
      </c>
      <c r="K4027">
        <v>170</v>
      </c>
      <c r="L4027">
        <v>359.309619</v>
      </c>
      <c r="R4027">
        <v>517.65409899999997</v>
      </c>
      <c r="S4027">
        <v>170</v>
      </c>
      <c r="T4027" s="194">
        <v>170</v>
      </c>
      <c r="U4027" t="s">
        <v>193</v>
      </c>
      <c r="V4027">
        <v>45566.313460648147</v>
      </c>
    </row>
    <row r="4028" spans="1:22" x14ac:dyDescent="0.3">
      <c r="A4028" t="s">
        <v>104</v>
      </c>
      <c r="B4028" t="s">
        <v>105</v>
      </c>
      <c r="C4028" t="s">
        <v>88</v>
      </c>
      <c r="D4028" s="29">
        <v>45919</v>
      </c>
      <c r="E4028" s="161">
        <v>0.52687044540268757</v>
      </c>
      <c r="F4028" s="161">
        <v>0.52687044540268757</v>
      </c>
      <c r="G4028" s="161">
        <v>0.67159537550575832</v>
      </c>
      <c r="H4028" s="161">
        <v>0.67159537550575832</v>
      </c>
      <c r="J4028">
        <v>170</v>
      </c>
      <c r="K4028">
        <v>170</v>
      </c>
      <c r="L4028">
        <v>359.309619</v>
      </c>
      <c r="R4028">
        <v>517.65409899999997</v>
      </c>
      <c r="S4028">
        <v>170</v>
      </c>
      <c r="T4028" s="194">
        <v>170</v>
      </c>
      <c r="U4028" t="s">
        <v>193</v>
      </c>
      <c r="V4028">
        <v>45566.313460648147</v>
      </c>
    </row>
    <row r="4029" spans="1:22" x14ac:dyDescent="0.3">
      <c r="A4029" t="s">
        <v>104</v>
      </c>
      <c r="B4029" t="s">
        <v>105</v>
      </c>
      <c r="C4029" t="s">
        <v>88</v>
      </c>
      <c r="D4029" s="29">
        <v>45920</v>
      </c>
      <c r="E4029" s="161">
        <v>0</v>
      </c>
      <c r="F4029" s="161">
        <v>0</v>
      </c>
      <c r="G4029" s="161">
        <v>0</v>
      </c>
      <c r="H4029" s="161">
        <v>0</v>
      </c>
      <c r="L4029">
        <v>359.309619</v>
      </c>
      <c r="R4029">
        <v>517.65409899999997</v>
      </c>
      <c r="S4029">
        <v>517.65409899999997</v>
      </c>
      <c r="T4029" s="194">
        <v>517.65409899999997</v>
      </c>
      <c r="U4029" t="s">
        <v>193</v>
      </c>
      <c r="V4029">
        <v>45566.313472222224</v>
      </c>
    </row>
    <row r="4030" spans="1:22" x14ac:dyDescent="0.3">
      <c r="A4030" t="s">
        <v>104</v>
      </c>
      <c r="B4030" t="s">
        <v>105</v>
      </c>
      <c r="C4030" t="s">
        <v>88</v>
      </c>
      <c r="D4030" s="29">
        <v>45921</v>
      </c>
      <c r="E4030" s="161">
        <v>0</v>
      </c>
      <c r="F4030" s="161">
        <v>0</v>
      </c>
      <c r="G4030" s="161">
        <v>0</v>
      </c>
      <c r="H4030" s="161">
        <v>0</v>
      </c>
      <c r="L4030">
        <v>359.309619</v>
      </c>
      <c r="R4030">
        <v>517.65409899999997</v>
      </c>
      <c r="S4030">
        <v>517.65409899999997</v>
      </c>
      <c r="T4030" s="194">
        <v>517.65409899999997</v>
      </c>
      <c r="U4030" t="s">
        <v>193</v>
      </c>
      <c r="V4030">
        <v>45566.313472222224</v>
      </c>
    </row>
    <row r="4031" spans="1:22" x14ac:dyDescent="0.3">
      <c r="A4031" t="s">
        <v>104</v>
      </c>
      <c r="B4031" t="s">
        <v>105</v>
      </c>
      <c r="C4031" t="s">
        <v>88</v>
      </c>
      <c r="D4031" s="29">
        <v>45922</v>
      </c>
      <c r="E4031" s="161">
        <v>0.52687044540268757</v>
      </c>
      <c r="F4031" s="161">
        <v>0.52687044540268757</v>
      </c>
      <c r="G4031" s="161">
        <v>0.67159537550575832</v>
      </c>
      <c r="H4031" s="161">
        <v>0.67159537550575832</v>
      </c>
      <c r="J4031">
        <v>170</v>
      </c>
      <c r="K4031">
        <v>170</v>
      </c>
      <c r="L4031">
        <v>359.309619</v>
      </c>
      <c r="R4031">
        <v>517.65409899999997</v>
      </c>
      <c r="S4031">
        <v>170</v>
      </c>
      <c r="T4031" s="194">
        <v>170</v>
      </c>
      <c r="U4031" t="s">
        <v>193</v>
      </c>
      <c r="V4031">
        <v>45566.313483796293</v>
      </c>
    </row>
    <row r="4032" spans="1:22" x14ac:dyDescent="0.3">
      <c r="A4032" t="s">
        <v>104</v>
      </c>
      <c r="B4032" t="s">
        <v>105</v>
      </c>
      <c r="C4032" t="s">
        <v>88</v>
      </c>
      <c r="D4032" s="29">
        <v>45923</v>
      </c>
      <c r="E4032" s="161">
        <v>0.52687044540268757</v>
      </c>
      <c r="F4032" s="161">
        <v>0.52687044540268757</v>
      </c>
      <c r="G4032" s="161">
        <v>0.67159537550575832</v>
      </c>
      <c r="H4032" s="161">
        <v>0.67159537550575832</v>
      </c>
      <c r="J4032">
        <v>170</v>
      </c>
      <c r="K4032">
        <v>170</v>
      </c>
      <c r="L4032">
        <v>359.309619</v>
      </c>
      <c r="R4032">
        <v>517.65409899999997</v>
      </c>
      <c r="S4032">
        <v>170</v>
      </c>
      <c r="T4032" s="194">
        <v>170</v>
      </c>
      <c r="U4032" t="s">
        <v>193</v>
      </c>
      <c r="V4032">
        <v>45566.313483796293</v>
      </c>
    </row>
    <row r="4033" spans="1:22" x14ac:dyDescent="0.3">
      <c r="A4033" t="s">
        <v>104</v>
      </c>
      <c r="B4033" t="s">
        <v>105</v>
      </c>
      <c r="C4033" t="s">
        <v>88</v>
      </c>
      <c r="D4033" s="29">
        <v>45924</v>
      </c>
      <c r="E4033" s="161">
        <v>0.52687044540268757</v>
      </c>
      <c r="F4033" s="161">
        <v>0.52687044540268757</v>
      </c>
      <c r="G4033" s="161">
        <v>0.67159537550575832</v>
      </c>
      <c r="H4033" s="161">
        <v>0.67159537550575832</v>
      </c>
      <c r="J4033">
        <v>170</v>
      </c>
      <c r="K4033">
        <v>170</v>
      </c>
      <c r="L4033">
        <v>359.309619</v>
      </c>
      <c r="R4033">
        <v>517.65409899999997</v>
      </c>
      <c r="S4033">
        <v>170</v>
      </c>
      <c r="T4033" s="194">
        <v>170</v>
      </c>
      <c r="U4033" t="s">
        <v>193</v>
      </c>
      <c r="V4033">
        <v>45566.313483796293</v>
      </c>
    </row>
    <row r="4034" spans="1:22" x14ac:dyDescent="0.3">
      <c r="A4034" t="s">
        <v>104</v>
      </c>
      <c r="B4034" t="s">
        <v>105</v>
      </c>
      <c r="C4034" t="s">
        <v>88</v>
      </c>
      <c r="D4034" s="29">
        <v>45925</v>
      </c>
      <c r="E4034" s="161">
        <v>0.52687044540268757</v>
      </c>
      <c r="F4034" s="161">
        <v>0.52687044540268757</v>
      </c>
      <c r="G4034" s="161">
        <v>0.67159537550575832</v>
      </c>
      <c r="H4034" s="161">
        <v>0.67159537550575832</v>
      </c>
      <c r="J4034">
        <v>170</v>
      </c>
      <c r="K4034">
        <v>170</v>
      </c>
      <c r="L4034">
        <v>359.309619</v>
      </c>
      <c r="R4034">
        <v>517.65409899999997</v>
      </c>
      <c r="S4034">
        <v>170</v>
      </c>
      <c r="T4034" s="194">
        <v>170</v>
      </c>
      <c r="U4034" t="s">
        <v>193</v>
      </c>
      <c r="V4034">
        <v>45566.313483796293</v>
      </c>
    </row>
    <row r="4035" spans="1:22" x14ac:dyDescent="0.3">
      <c r="A4035" t="s">
        <v>104</v>
      </c>
      <c r="B4035" t="s">
        <v>105</v>
      </c>
      <c r="C4035" t="s">
        <v>88</v>
      </c>
      <c r="D4035" s="29">
        <v>45926</v>
      </c>
      <c r="E4035" s="161">
        <v>0.52687044540268757</v>
      </c>
      <c r="F4035" s="161">
        <v>0.52687044540268757</v>
      </c>
      <c r="G4035" s="161">
        <v>0.67159537550575832</v>
      </c>
      <c r="H4035" s="161">
        <v>0.67159537550575832</v>
      </c>
      <c r="J4035">
        <v>170</v>
      </c>
      <c r="K4035">
        <v>170</v>
      </c>
      <c r="L4035">
        <v>359.309619</v>
      </c>
      <c r="R4035">
        <v>517.65409899999997</v>
      </c>
      <c r="S4035">
        <v>170</v>
      </c>
      <c r="T4035" s="194">
        <v>170</v>
      </c>
      <c r="U4035" t="s">
        <v>193</v>
      </c>
      <c r="V4035">
        <v>45566.31349537037</v>
      </c>
    </row>
    <row r="4036" spans="1:22" x14ac:dyDescent="0.3">
      <c r="A4036" t="s">
        <v>104</v>
      </c>
      <c r="B4036" t="s">
        <v>105</v>
      </c>
      <c r="C4036" t="s">
        <v>88</v>
      </c>
      <c r="D4036" s="29">
        <v>45927</v>
      </c>
      <c r="E4036" s="161">
        <v>0</v>
      </c>
      <c r="F4036" s="161">
        <v>0</v>
      </c>
      <c r="G4036" s="161">
        <v>0</v>
      </c>
      <c r="H4036" s="161">
        <v>0</v>
      </c>
      <c r="L4036">
        <v>359.309619</v>
      </c>
      <c r="R4036">
        <v>517.65409899999997</v>
      </c>
      <c r="S4036">
        <v>517.65409899999997</v>
      </c>
      <c r="T4036" s="194">
        <v>517.65409899999997</v>
      </c>
      <c r="U4036" t="s">
        <v>193</v>
      </c>
      <c r="V4036">
        <v>45566.31349537037</v>
      </c>
    </row>
    <row r="4037" spans="1:22" x14ac:dyDescent="0.3">
      <c r="A4037" t="s">
        <v>104</v>
      </c>
      <c r="B4037" t="s">
        <v>105</v>
      </c>
      <c r="C4037" t="s">
        <v>88</v>
      </c>
      <c r="D4037" s="29">
        <v>45928</v>
      </c>
      <c r="E4037" s="161">
        <v>0</v>
      </c>
      <c r="F4037" s="161">
        <v>0</v>
      </c>
      <c r="G4037" s="161">
        <v>0</v>
      </c>
      <c r="H4037" s="161">
        <v>0</v>
      </c>
      <c r="L4037">
        <v>359.309619</v>
      </c>
      <c r="R4037">
        <v>517.65409899999997</v>
      </c>
      <c r="S4037">
        <v>517.65409899999997</v>
      </c>
      <c r="T4037" s="194">
        <v>517.65409899999997</v>
      </c>
      <c r="U4037" t="s">
        <v>193</v>
      </c>
      <c r="V4037">
        <v>45566.31349537037</v>
      </c>
    </row>
    <row r="4038" spans="1:22" x14ac:dyDescent="0.3">
      <c r="A4038" t="s">
        <v>104</v>
      </c>
      <c r="B4038" t="s">
        <v>105</v>
      </c>
      <c r="C4038" t="s">
        <v>88</v>
      </c>
      <c r="D4038" s="29">
        <v>45929</v>
      </c>
      <c r="E4038" s="161">
        <v>0.52687044540268757</v>
      </c>
      <c r="F4038" s="161">
        <v>0.52687044540268757</v>
      </c>
      <c r="G4038" s="161">
        <v>0.67159537550575832</v>
      </c>
      <c r="H4038" s="161">
        <v>0.67159537550575832</v>
      </c>
      <c r="J4038">
        <v>170</v>
      </c>
      <c r="K4038">
        <v>170</v>
      </c>
      <c r="L4038">
        <v>359.309619</v>
      </c>
      <c r="R4038">
        <v>517.65409899999997</v>
      </c>
      <c r="S4038">
        <v>170</v>
      </c>
      <c r="T4038" s="194">
        <v>170</v>
      </c>
      <c r="U4038" t="s">
        <v>193</v>
      </c>
      <c r="V4038">
        <v>45566.313506944447</v>
      </c>
    </row>
    <row r="4039" spans="1:22" x14ac:dyDescent="0.3">
      <c r="A4039" t="s">
        <v>104</v>
      </c>
      <c r="B4039" t="s">
        <v>105</v>
      </c>
      <c r="C4039" t="s">
        <v>88</v>
      </c>
      <c r="D4039" s="29">
        <v>45930</v>
      </c>
      <c r="E4039" s="161">
        <v>0.52687044540268757</v>
      </c>
      <c r="F4039" s="161">
        <v>0.52687044540268757</v>
      </c>
      <c r="G4039" s="161">
        <v>0.67159537550575832</v>
      </c>
      <c r="H4039" s="161">
        <v>0.67159537550575832</v>
      </c>
      <c r="J4039">
        <v>170</v>
      </c>
      <c r="K4039">
        <v>170</v>
      </c>
      <c r="L4039">
        <v>359.309619</v>
      </c>
      <c r="R4039">
        <v>517.65409899999997</v>
      </c>
      <c r="S4039">
        <v>170</v>
      </c>
      <c r="T4039" s="194">
        <v>170</v>
      </c>
      <c r="U4039" t="s">
        <v>193</v>
      </c>
      <c r="V4039">
        <v>45566.313506944447</v>
      </c>
    </row>
    <row r="4040" spans="1:22" x14ac:dyDescent="0.3">
      <c r="A4040" t="s">
        <v>104</v>
      </c>
      <c r="B4040" t="s">
        <v>105</v>
      </c>
      <c r="C4040" t="s">
        <v>88</v>
      </c>
      <c r="D4040" s="29">
        <v>45931</v>
      </c>
      <c r="E4040" s="161">
        <v>0.52687044540268757</v>
      </c>
      <c r="F4040" s="161">
        <v>0.52687044540268757</v>
      </c>
      <c r="G4040" s="161">
        <v>0.67159537550575832</v>
      </c>
      <c r="H4040" s="161">
        <v>0.67159537550575832</v>
      </c>
      <c r="J4040">
        <v>170</v>
      </c>
      <c r="K4040">
        <v>170</v>
      </c>
      <c r="L4040">
        <v>359.309619</v>
      </c>
      <c r="R4040">
        <v>517.65409899999997</v>
      </c>
      <c r="S4040">
        <v>170</v>
      </c>
      <c r="T4040" s="194">
        <v>170</v>
      </c>
      <c r="U4040" t="s">
        <v>193</v>
      </c>
      <c r="V4040">
        <v>45597.312881944446</v>
      </c>
    </row>
    <row r="4041" spans="1:22" x14ac:dyDescent="0.3">
      <c r="A4041" t="s">
        <v>104</v>
      </c>
      <c r="B4041" t="s">
        <v>105</v>
      </c>
      <c r="C4041" t="s">
        <v>88</v>
      </c>
      <c r="D4041" s="29">
        <v>45932</v>
      </c>
      <c r="E4041" s="161">
        <v>0.52687044540268757</v>
      </c>
      <c r="F4041" s="161">
        <v>0.52687044540268757</v>
      </c>
      <c r="G4041" s="161">
        <v>0.67159537550575832</v>
      </c>
      <c r="H4041" s="161">
        <v>0.67159537550575832</v>
      </c>
      <c r="J4041">
        <v>170</v>
      </c>
      <c r="K4041">
        <v>170</v>
      </c>
      <c r="L4041">
        <v>359.309619</v>
      </c>
      <c r="R4041">
        <v>517.65409899999997</v>
      </c>
      <c r="S4041">
        <v>170</v>
      </c>
      <c r="T4041" s="194">
        <v>170</v>
      </c>
      <c r="U4041" t="s">
        <v>193</v>
      </c>
      <c r="V4041">
        <v>45597.312731481485</v>
      </c>
    </row>
    <row r="4042" spans="1:22" x14ac:dyDescent="0.3">
      <c r="A4042" t="s">
        <v>104</v>
      </c>
      <c r="B4042" t="s">
        <v>105</v>
      </c>
      <c r="C4042" t="s">
        <v>88</v>
      </c>
      <c r="D4042" s="29">
        <v>45933</v>
      </c>
      <c r="E4042" s="161">
        <v>0.52687044540268757</v>
      </c>
      <c r="F4042" s="161">
        <v>0.52687044540268757</v>
      </c>
      <c r="G4042" s="161">
        <v>0.67159537550575832</v>
      </c>
      <c r="H4042" s="161">
        <v>0.67159537550575832</v>
      </c>
      <c r="J4042">
        <v>170</v>
      </c>
      <c r="K4042">
        <v>170</v>
      </c>
      <c r="L4042">
        <v>359.309619</v>
      </c>
      <c r="R4042">
        <v>517.65409899999997</v>
      </c>
      <c r="S4042">
        <v>170</v>
      </c>
      <c r="T4042" s="194">
        <v>170</v>
      </c>
      <c r="U4042" t="s">
        <v>193</v>
      </c>
      <c r="V4042">
        <v>45597.313194444447</v>
      </c>
    </row>
    <row r="4043" spans="1:22" x14ac:dyDescent="0.3">
      <c r="A4043" t="s">
        <v>104</v>
      </c>
      <c r="B4043" t="s">
        <v>105</v>
      </c>
      <c r="C4043" t="s">
        <v>88</v>
      </c>
      <c r="D4043" s="29">
        <v>45934</v>
      </c>
      <c r="E4043" s="161">
        <v>0</v>
      </c>
      <c r="F4043" s="161">
        <v>0</v>
      </c>
      <c r="G4043" s="161">
        <v>0</v>
      </c>
      <c r="H4043" s="161">
        <v>0</v>
      </c>
      <c r="L4043">
        <v>359.309619</v>
      </c>
      <c r="R4043">
        <v>517.65409899999997</v>
      </c>
      <c r="S4043">
        <v>517.65409899999997</v>
      </c>
      <c r="T4043" s="194">
        <v>517.65409899999997</v>
      </c>
      <c r="U4043" t="s">
        <v>193</v>
      </c>
      <c r="V4043">
        <v>45597.31318287037</v>
      </c>
    </row>
    <row r="4044" spans="1:22" x14ac:dyDescent="0.3">
      <c r="A4044" t="s">
        <v>104</v>
      </c>
      <c r="B4044" t="s">
        <v>105</v>
      </c>
      <c r="C4044" t="s">
        <v>88</v>
      </c>
      <c r="D4044" s="29">
        <v>45935</v>
      </c>
      <c r="E4044" s="161">
        <v>0</v>
      </c>
      <c r="F4044" s="161">
        <v>0</v>
      </c>
      <c r="G4044" s="161">
        <v>0</v>
      </c>
      <c r="H4044" s="161">
        <v>0</v>
      </c>
      <c r="L4044">
        <v>359.309619</v>
      </c>
      <c r="R4044">
        <v>517.65409899999997</v>
      </c>
      <c r="S4044">
        <v>517.65409899999997</v>
      </c>
      <c r="T4044" s="194">
        <v>517.65409899999997</v>
      </c>
      <c r="U4044" t="s">
        <v>193</v>
      </c>
      <c r="V4044">
        <v>45597.313310185185</v>
      </c>
    </row>
    <row r="4045" spans="1:22" x14ac:dyDescent="0.3">
      <c r="A4045" t="s">
        <v>104</v>
      </c>
      <c r="B4045" t="s">
        <v>105</v>
      </c>
      <c r="C4045" t="s">
        <v>88</v>
      </c>
      <c r="D4045" s="29">
        <v>45936</v>
      </c>
      <c r="E4045" s="161">
        <v>0</v>
      </c>
      <c r="F4045" s="161">
        <v>0</v>
      </c>
      <c r="G4045" s="161">
        <v>0</v>
      </c>
      <c r="H4045" s="161">
        <v>0</v>
      </c>
      <c r="L4045">
        <v>359.309619</v>
      </c>
      <c r="R4045">
        <v>517.65409899999997</v>
      </c>
      <c r="S4045">
        <v>517.65409899999997</v>
      </c>
      <c r="T4045" s="194">
        <v>517.65409899999997</v>
      </c>
      <c r="U4045" t="s">
        <v>193</v>
      </c>
      <c r="V4045">
        <v>45597.313344907408</v>
      </c>
    </row>
    <row r="4046" spans="1:22" x14ac:dyDescent="0.3">
      <c r="A4046" t="s">
        <v>104</v>
      </c>
      <c r="B4046" t="s">
        <v>105</v>
      </c>
      <c r="C4046" t="s">
        <v>88</v>
      </c>
      <c r="D4046" s="29">
        <v>45937</v>
      </c>
      <c r="E4046" s="161">
        <v>0</v>
      </c>
      <c r="F4046" s="161">
        <v>0</v>
      </c>
      <c r="G4046" s="161">
        <v>0</v>
      </c>
      <c r="H4046" s="161">
        <v>0</v>
      </c>
      <c r="L4046">
        <v>359.309619</v>
      </c>
      <c r="R4046">
        <v>517.65409899999997</v>
      </c>
      <c r="S4046">
        <v>517.65409899999997</v>
      </c>
      <c r="T4046" s="194">
        <v>517.65409899999997</v>
      </c>
      <c r="U4046" t="s">
        <v>193</v>
      </c>
      <c r="V4046">
        <v>45597.313356481478</v>
      </c>
    </row>
    <row r="4047" spans="1:22" x14ac:dyDescent="0.3">
      <c r="A4047" t="s">
        <v>104</v>
      </c>
      <c r="B4047" t="s">
        <v>105</v>
      </c>
      <c r="C4047" t="s">
        <v>88</v>
      </c>
      <c r="D4047" s="29">
        <v>45938</v>
      </c>
      <c r="E4047" s="161">
        <v>0</v>
      </c>
      <c r="F4047" s="161">
        <v>0</v>
      </c>
      <c r="G4047" s="161">
        <v>0</v>
      </c>
      <c r="H4047" s="161">
        <v>0</v>
      </c>
      <c r="L4047">
        <v>359.309619</v>
      </c>
      <c r="R4047">
        <v>517.65409899999997</v>
      </c>
      <c r="S4047">
        <v>517.65409899999997</v>
      </c>
      <c r="T4047" s="194">
        <v>517.65409899999997</v>
      </c>
      <c r="U4047" t="s">
        <v>193</v>
      </c>
      <c r="V4047">
        <v>45597.313368055555</v>
      </c>
    </row>
    <row r="4048" spans="1:22" x14ac:dyDescent="0.3">
      <c r="A4048" t="s">
        <v>104</v>
      </c>
      <c r="B4048" t="s">
        <v>105</v>
      </c>
      <c r="C4048" t="s">
        <v>88</v>
      </c>
      <c r="D4048" s="29">
        <v>45939</v>
      </c>
      <c r="E4048" s="161">
        <v>0</v>
      </c>
      <c r="F4048" s="161">
        <v>0</v>
      </c>
      <c r="G4048" s="161">
        <v>0</v>
      </c>
      <c r="H4048" s="161">
        <v>0</v>
      </c>
      <c r="L4048">
        <v>359.309619</v>
      </c>
      <c r="R4048">
        <v>517.65409899999997</v>
      </c>
      <c r="S4048">
        <v>517.65409899999997</v>
      </c>
      <c r="T4048" s="194">
        <v>517.65409899999997</v>
      </c>
      <c r="U4048" t="s">
        <v>193</v>
      </c>
      <c r="V4048">
        <v>45597.313379629632</v>
      </c>
    </row>
    <row r="4049" spans="1:22" x14ac:dyDescent="0.3">
      <c r="A4049" t="s">
        <v>104</v>
      </c>
      <c r="B4049" t="s">
        <v>105</v>
      </c>
      <c r="C4049" t="s">
        <v>88</v>
      </c>
      <c r="D4049" s="29">
        <v>45940</v>
      </c>
      <c r="E4049" s="161">
        <v>0</v>
      </c>
      <c r="F4049" s="161">
        <v>0</v>
      </c>
      <c r="G4049" s="161">
        <v>0</v>
      </c>
      <c r="H4049" s="161">
        <v>0</v>
      </c>
      <c r="L4049">
        <v>359.309619</v>
      </c>
      <c r="R4049">
        <v>517.65409899999997</v>
      </c>
      <c r="S4049">
        <v>517.65409899999997</v>
      </c>
      <c r="T4049" s="194">
        <v>517.65409899999997</v>
      </c>
      <c r="U4049" t="s">
        <v>193</v>
      </c>
      <c r="V4049">
        <v>45597.313368055555</v>
      </c>
    </row>
    <row r="4050" spans="1:22" x14ac:dyDescent="0.3">
      <c r="A4050" t="s">
        <v>104</v>
      </c>
      <c r="B4050" t="s">
        <v>105</v>
      </c>
      <c r="C4050" t="s">
        <v>88</v>
      </c>
      <c r="D4050" s="29">
        <v>45941</v>
      </c>
      <c r="E4050" s="161">
        <v>0</v>
      </c>
      <c r="F4050" s="161">
        <v>0</v>
      </c>
      <c r="G4050" s="161">
        <v>0</v>
      </c>
      <c r="H4050" s="161">
        <v>0</v>
      </c>
      <c r="L4050">
        <v>359.309619</v>
      </c>
      <c r="R4050">
        <v>517.65409899999997</v>
      </c>
      <c r="S4050">
        <v>517.65409899999997</v>
      </c>
      <c r="T4050" s="194">
        <v>517.65409899999997</v>
      </c>
      <c r="U4050" t="s">
        <v>193</v>
      </c>
      <c r="V4050">
        <v>45597.313368055555</v>
      </c>
    </row>
    <row r="4051" spans="1:22" x14ac:dyDescent="0.3">
      <c r="A4051" t="s">
        <v>104</v>
      </c>
      <c r="B4051" t="s">
        <v>105</v>
      </c>
      <c r="C4051" t="s">
        <v>88</v>
      </c>
      <c r="D4051" s="29">
        <v>45942</v>
      </c>
      <c r="E4051" s="161">
        <v>0</v>
      </c>
      <c r="F4051" s="161">
        <v>0</v>
      </c>
      <c r="G4051" s="161">
        <v>0</v>
      </c>
      <c r="H4051" s="161">
        <v>0</v>
      </c>
      <c r="L4051">
        <v>359.309619</v>
      </c>
      <c r="R4051">
        <v>517.65409899999997</v>
      </c>
      <c r="S4051">
        <v>517.65409899999997</v>
      </c>
      <c r="T4051" s="194">
        <v>517.65409899999997</v>
      </c>
      <c r="U4051" t="s">
        <v>193</v>
      </c>
      <c r="V4051">
        <v>45597.313414351855</v>
      </c>
    </row>
    <row r="4052" spans="1:22" x14ac:dyDescent="0.3">
      <c r="A4052" t="s">
        <v>104</v>
      </c>
      <c r="B4052" t="s">
        <v>105</v>
      </c>
      <c r="C4052" t="s">
        <v>88</v>
      </c>
      <c r="D4052" s="29">
        <v>45943</v>
      </c>
      <c r="E4052" s="161">
        <v>0</v>
      </c>
      <c r="F4052" s="161">
        <v>0</v>
      </c>
      <c r="G4052" s="161">
        <v>0</v>
      </c>
      <c r="H4052" s="161">
        <v>0</v>
      </c>
      <c r="L4052">
        <v>359.309619</v>
      </c>
      <c r="R4052">
        <v>517.65409899999997</v>
      </c>
      <c r="S4052">
        <v>517.65409899999997</v>
      </c>
      <c r="T4052" s="194">
        <v>517.65409899999997</v>
      </c>
      <c r="U4052" t="s">
        <v>193</v>
      </c>
      <c r="V4052">
        <v>45597.313379629632</v>
      </c>
    </row>
    <row r="4053" spans="1:22" x14ac:dyDescent="0.3">
      <c r="A4053" t="s">
        <v>104</v>
      </c>
      <c r="B4053" t="s">
        <v>105</v>
      </c>
      <c r="C4053" t="s">
        <v>88</v>
      </c>
      <c r="D4053" s="29">
        <v>45944</v>
      </c>
      <c r="E4053" s="161">
        <v>0</v>
      </c>
      <c r="F4053" s="161">
        <v>0</v>
      </c>
      <c r="G4053" s="161">
        <v>0</v>
      </c>
      <c r="H4053" s="161">
        <v>0</v>
      </c>
      <c r="L4053">
        <v>359.309619</v>
      </c>
      <c r="R4053">
        <v>517.65409899999997</v>
      </c>
      <c r="S4053">
        <v>517.65409899999997</v>
      </c>
      <c r="T4053" s="194">
        <v>517.65409899999997</v>
      </c>
      <c r="U4053" t="s">
        <v>193</v>
      </c>
      <c r="V4053">
        <v>45597.313379629632</v>
      </c>
    </row>
    <row r="4054" spans="1:22" x14ac:dyDescent="0.3">
      <c r="A4054" t="s">
        <v>104</v>
      </c>
      <c r="B4054" t="s">
        <v>105</v>
      </c>
      <c r="C4054" t="s">
        <v>88</v>
      </c>
      <c r="D4054" s="29">
        <v>45945</v>
      </c>
      <c r="E4054" s="161">
        <v>0</v>
      </c>
      <c r="F4054" s="161">
        <v>0</v>
      </c>
      <c r="G4054" s="161">
        <v>0</v>
      </c>
      <c r="H4054" s="161">
        <v>0</v>
      </c>
      <c r="L4054">
        <v>359.309619</v>
      </c>
      <c r="R4054">
        <v>517.65409899999997</v>
      </c>
      <c r="S4054">
        <v>517.65409899999997</v>
      </c>
      <c r="T4054" s="194">
        <v>517.65409899999997</v>
      </c>
      <c r="U4054" t="s">
        <v>193</v>
      </c>
      <c r="V4054">
        <v>45597.313391203701</v>
      </c>
    </row>
    <row r="4055" spans="1:22" x14ac:dyDescent="0.3">
      <c r="A4055" t="s">
        <v>104</v>
      </c>
      <c r="B4055" t="s">
        <v>105</v>
      </c>
      <c r="C4055" t="s">
        <v>88</v>
      </c>
      <c r="D4055" s="29">
        <v>45946</v>
      </c>
      <c r="E4055" s="161">
        <v>0</v>
      </c>
      <c r="F4055" s="161">
        <v>0</v>
      </c>
      <c r="G4055" s="161">
        <v>0</v>
      </c>
      <c r="H4055" s="161">
        <v>0</v>
      </c>
      <c r="L4055">
        <v>359.309619</v>
      </c>
      <c r="R4055">
        <v>517.65409899999997</v>
      </c>
      <c r="S4055">
        <v>517.65409899999997</v>
      </c>
      <c r="T4055" s="194">
        <v>517.65409899999997</v>
      </c>
      <c r="U4055" t="s">
        <v>193</v>
      </c>
      <c r="V4055">
        <v>45597.313402777778</v>
      </c>
    </row>
    <row r="4056" spans="1:22" x14ac:dyDescent="0.3">
      <c r="A4056" t="s">
        <v>104</v>
      </c>
      <c r="B4056" t="s">
        <v>105</v>
      </c>
      <c r="C4056" t="s">
        <v>88</v>
      </c>
      <c r="D4056" s="29">
        <v>45947</v>
      </c>
      <c r="E4056" s="161">
        <v>0</v>
      </c>
      <c r="F4056" s="161">
        <v>0</v>
      </c>
      <c r="G4056" s="161">
        <v>0</v>
      </c>
      <c r="H4056" s="161">
        <v>0</v>
      </c>
      <c r="L4056">
        <v>359.309619</v>
      </c>
      <c r="R4056">
        <v>517.65409899999997</v>
      </c>
      <c r="S4056">
        <v>517.65409899999997</v>
      </c>
      <c r="T4056" s="194">
        <v>517.65409899999997</v>
      </c>
      <c r="U4056" t="s">
        <v>193</v>
      </c>
      <c r="V4056">
        <v>45597.313391203701</v>
      </c>
    </row>
    <row r="4057" spans="1:22" x14ac:dyDescent="0.3">
      <c r="A4057" t="s">
        <v>104</v>
      </c>
      <c r="B4057" t="s">
        <v>105</v>
      </c>
      <c r="C4057" t="s">
        <v>88</v>
      </c>
      <c r="D4057" s="29">
        <v>45948</v>
      </c>
      <c r="E4057" s="161">
        <v>0</v>
      </c>
      <c r="F4057" s="161">
        <v>0</v>
      </c>
      <c r="G4057" s="161">
        <v>0</v>
      </c>
      <c r="H4057" s="161">
        <v>0</v>
      </c>
      <c r="L4057">
        <v>359.309619</v>
      </c>
      <c r="R4057">
        <v>517.65409899999997</v>
      </c>
      <c r="S4057">
        <v>517.65409899999997</v>
      </c>
      <c r="T4057" s="194">
        <v>517.65409899999997</v>
      </c>
      <c r="U4057" t="s">
        <v>193</v>
      </c>
      <c r="V4057">
        <v>45597.313402777778</v>
      </c>
    </row>
    <row r="4058" spans="1:22" x14ac:dyDescent="0.3">
      <c r="A4058" t="s">
        <v>104</v>
      </c>
      <c r="B4058" t="s">
        <v>105</v>
      </c>
      <c r="C4058" t="s">
        <v>88</v>
      </c>
      <c r="D4058" s="29">
        <v>45949</v>
      </c>
      <c r="E4058" s="161">
        <v>0</v>
      </c>
      <c r="F4058" s="161">
        <v>0</v>
      </c>
      <c r="G4058" s="161">
        <v>0</v>
      </c>
      <c r="H4058" s="161">
        <v>0</v>
      </c>
      <c r="L4058">
        <v>359.309619</v>
      </c>
      <c r="R4058">
        <v>517.65409899999997</v>
      </c>
      <c r="S4058">
        <v>517.65409899999997</v>
      </c>
      <c r="T4058" s="194">
        <v>517.65409899999997</v>
      </c>
      <c r="U4058" t="s">
        <v>193</v>
      </c>
      <c r="V4058">
        <v>45597.313402777778</v>
      </c>
    </row>
    <row r="4059" spans="1:22" x14ac:dyDescent="0.3">
      <c r="A4059" t="s">
        <v>104</v>
      </c>
      <c r="B4059" t="s">
        <v>105</v>
      </c>
      <c r="C4059" t="s">
        <v>88</v>
      </c>
      <c r="D4059" s="29">
        <v>45950</v>
      </c>
      <c r="E4059" s="161">
        <v>0</v>
      </c>
      <c r="F4059" s="161">
        <v>0</v>
      </c>
      <c r="G4059" s="161">
        <v>0</v>
      </c>
      <c r="H4059" s="161">
        <v>0</v>
      </c>
      <c r="L4059">
        <v>359.309619</v>
      </c>
      <c r="R4059">
        <v>517.65409899999997</v>
      </c>
      <c r="S4059">
        <v>517.65409899999997</v>
      </c>
      <c r="T4059" s="194">
        <v>517.65409899999997</v>
      </c>
      <c r="U4059" t="s">
        <v>193</v>
      </c>
      <c r="V4059">
        <v>45597.313414351855</v>
      </c>
    </row>
    <row r="4060" spans="1:22" x14ac:dyDescent="0.3">
      <c r="A4060" t="s">
        <v>104</v>
      </c>
      <c r="B4060" t="s">
        <v>105</v>
      </c>
      <c r="C4060" t="s">
        <v>88</v>
      </c>
      <c r="D4060" s="29">
        <v>45951</v>
      </c>
      <c r="E4060" s="161">
        <v>0</v>
      </c>
      <c r="F4060" s="161">
        <v>0</v>
      </c>
      <c r="G4060" s="161">
        <v>0</v>
      </c>
      <c r="H4060" s="161">
        <v>0</v>
      </c>
      <c r="L4060">
        <v>359.309619</v>
      </c>
      <c r="R4060">
        <v>517.65409899999997</v>
      </c>
      <c r="S4060">
        <v>517.65409899999997</v>
      </c>
      <c r="T4060" s="194">
        <v>517.65409899999997</v>
      </c>
      <c r="U4060" t="s">
        <v>193</v>
      </c>
      <c r="V4060">
        <v>45597.313414351855</v>
      </c>
    </row>
    <row r="4061" spans="1:22" x14ac:dyDescent="0.3">
      <c r="A4061" t="s">
        <v>104</v>
      </c>
      <c r="B4061" t="s">
        <v>105</v>
      </c>
      <c r="C4061" t="s">
        <v>88</v>
      </c>
      <c r="D4061" s="29">
        <v>45952</v>
      </c>
      <c r="E4061" s="161">
        <v>0</v>
      </c>
      <c r="F4061" s="161">
        <v>0</v>
      </c>
      <c r="G4061" s="161">
        <v>0</v>
      </c>
      <c r="H4061" s="161">
        <v>0</v>
      </c>
      <c r="L4061">
        <v>359.309619</v>
      </c>
      <c r="R4061">
        <v>517.65409899999997</v>
      </c>
      <c r="S4061">
        <v>517.65409899999997</v>
      </c>
      <c r="T4061" s="194">
        <v>517.65409899999997</v>
      </c>
      <c r="U4061" t="s">
        <v>193</v>
      </c>
      <c r="V4061">
        <v>45597.313414351855</v>
      </c>
    </row>
    <row r="4062" spans="1:22" x14ac:dyDescent="0.3">
      <c r="A4062" t="s">
        <v>104</v>
      </c>
      <c r="B4062" t="s">
        <v>105</v>
      </c>
      <c r="C4062" t="s">
        <v>88</v>
      </c>
      <c r="D4062" s="29">
        <v>45953</v>
      </c>
      <c r="E4062" s="161">
        <v>0</v>
      </c>
      <c r="F4062" s="161">
        <v>0</v>
      </c>
      <c r="G4062" s="161">
        <v>0</v>
      </c>
      <c r="H4062" s="161">
        <v>0</v>
      </c>
      <c r="L4062">
        <v>359.309619</v>
      </c>
      <c r="R4062">
        <v>517.65409899999997</v>
      </c>
      <c r="S4062">
        <v>517.65409899999997</v>
      </c>
      <c r="T4062" s="194">
        <v>517.65409899999997</v>
      </c>
      <c r="U4062" t="s">
        <v>193</v>
      </c>
      <c r="V4062">
        <v>45597.313425925924</v>
      </c>
    </row>
    <row r="4063" spans="1:22" x14ac:dyDescent="0.3">
      <c r="A4063" t="s">
        <v>104</v>
      </c>
      <c r="B4063" t="s">
        <v>105</v>
      </c>
      <c r="C4063" t="s">
        <v>88</v>
      </c>
      <c r="D4063" s="29">
        <v>45954</v>
      </c>
      <c r="E4063" s="161">
        <v>0</v>
      </c>
      <c r="F4063" s="161">
        <v>0</v>
      </c>
      <c r="G4063" s="161">
        <v>0</v>
      </c>
      <c r="H4063" s="161">
        <v>0</v>
      </c>
      <c r="L4063">
        <v>359.309619</v>
      </c>
      <c r="R4063">
        <v>517.65409899999997</v>
      </c>
      <c r="S4063">
        <v>517.65409899999997</v>
      </c>
      <c r="T4063" s="194">
        <v>517.65409899999997</v>
      </c>
      <c r="U4063" t="s">
        <v>193</v>
      </c>
      <c r="V4063">
        <v>45597.313425925924</v>
      </c>
    </row>
    <row r="4064" spans="1:22" x14ac:dyDescent="0.3">
      <c r="A4064" t="s">
        <v>104</v>
      </c>
      <c r="B4064" t="s">
        <v>105</v>
      </c>
      <c r="C4064" t="s">
        <v>88</v>
      </c>
      <c r="D4064" s="29">
        <v>45955</v>
      </c>
      <c r="E4064" s="161">
        <v>0</v>
      </c>
      <c r="F4064" s="161">
        <v>0</v>
      </c>
      <c r="G4064" s="161">
        <v>0</v>
      </c>
      <c r="H4064" s="161">
        <v>0</v>
      </c>
      <c r="L4064">
        <v>359.309619</v>
      </c>
      <c r="R4064">
        <v>540.625</v>
      </c>
      <c r="S4064">
        <v>540.625</v>
      </c>
      <c r="T4064" s="194">
        <v>540.625</v>
      </c>
      <c r="U4064" t="s">
        <v>193</v>
      </c>
      <c r="V4064">
        <v>45597.313425925924</v>
      </c>
    </row>
    <row r="4065" spans="1:22" x14ac:dyDescent="0.3">
      <c r="A4065" t="s">
        <v>104</v>
      </c>
      <c r="B4065" t="s">
        <v>105</v>
      </c>
      <c r="C4065" t="s">
        <v>88</v>
      </c>
      <c r="D4065" s="29">
        <v>45956</v>
      </c>
      <c r="E4065" s="161">
        <v>0</v>
      </c>
      <c r="F4065" s="161">
        <v>0</v>
      </c>
      <c r="G4065" s="161">
        <v>0</v>
      </c>
      <c r="H4065" s="161">
        <v>0</v>
      </c>
      <c r="L4065">
        <v>359.309619</v>
      </c>
      <c r="R4065">
        <v>519</v>
      </c>
      <c r="S4065">
        <v>519</v>
      </c>
      <c r="T4065" s="194">
        <v>519</v>
      </c>
      <c r="U4065" t="s">
        <v>193</v>
      </c>
      <c r="V4065">
        <v>45597.313425925924</v>
      </c>
    </row>
    <row r="4066" spans="1:22" x14ac:dyDescent="0.3">
      <c r="A4066" t="s">
        <v>104</v>
      </c>
      <c r="B4066" t="s">
        <v>105</v>
      </c>
      <c r="C4066" t="s">
        <v>88</v>
      </c>
      <c r="D4066" s="29">
        <v>45957</v>
      </c>
      <c r="E4066" s="161">
        <v>0</v>
      </c>
      <c r="F4066" s="161">
        <v>0</v>
      </c>
      <c r="G4066" s="161">
        <v>0</v>
      </c>
      <c r="H4066" s="161">
        <v>0</v>
      </c>
      <c r="L4066">
        <v>359.309619</v>
      </c>
      <c r="R4066">
        <v>517.65409899999997</v>
      </c>
      <c r="S4066">
        <v>517.65409899999997</v>
      </c>
      <c r="T4066" s="194">
        <v>517.65409899999997</v>
      </c>
      <c r="U4066" t="s">
        <v>193</v>
      </c>
      <c r="V4066">
        <v>45597.313437500001</v>
      </c>
    </row>
    <row r="4067" spans="1:22" x14ac:dyDescent="0.3">
      <c r="A4067" t="s">
        <v>104</v>
      </c>
      <c r="B4067" t="s">
        <v>105</v>
      </c>
      <c r="C4067" t="s">
        <v>88</v>
      </c>
      <c r="D4067" s="29">
        <v>45958</v>
      </c>
      <c r="E4067" s="161">
        <v>0</v>
      </c>
      <c r="F4067" s="161">
        <v>0</v>
      </c>
      <c r="G4067" s="161">
        <v>0</v>
      </c>
      <c r="H4067" s="161">
        <v>0</v>
      </c>
      <c r="L4067">
        <v>359.309619</v>
      </c>
      <c r="R4067">
        <v>517.65409899999997</v>
      </c>
      <c r="S4067">
        <v>517.65409899999997</v>
      </c>
      <c r="T4067" s="194">
        <v>517.65409899999997</v>
      </c>
      <c r="U4067" t="s">
        <v>193</v>
      </c>
      <c r="V4067">
        <v>45597.313437500001</v>
      </c>
    </row>
    <row r="4068" spans="1:22" x14ac:dyDescent="0.3">
      <c r="A4068" t="s">
        <v>104</v>
      </c>
      <c r="B4068" t="s">
        <v>105</v>
      </c>
      <c r="C4068" t="s">
        <v>88</v>
      </c>
      <c r="D4068" s="29">
        <v>45959</v>
      </c>
      <c r="E4068" s="161">
        <v>0</v>
      </c>
      <c r="F4068" s="161">
        <v>0</v>
      </c>
      <c r="G4068" s="161">
        <v>0</v>
      </c>
      <c r="H4068" s="161">
        <v>0</v>
      </c>
      <c r="L4068">
        <v>359.309619</v>
      </c>
      <c r="R4068">
        <v>517.65409899999997</v>
      </c>
      <c r="S4068">
        <v>517.65409899999997</v>
      </c>
      <c r="T4068" s="194">
        <v>517.65409899999997</v>
      </c>
      <c r="U4068" t="s">
        <v>193</v>
      </c>
      <c r="V4068">
        <v>45597.313437500001</v>
      </c>
    </row>
    <row r="4069" spans="1:22" x14ac:dyDescent="0.3">
      <c r="A4069" t="s">
        <v>104</v>
      </c>
      <c r="B4069" t="s">
        <v>105</v>
      </c>
      <c r="C4069" t="s">
        <v>88</v>
      </c>
      <c r="D4069" s="29">
        <v>45960</v>
      </c>
      <c r="E4069" s="161">
        <v>0</v>
      </c>
      <c r="F4069" s="161">
        <v>0</v>
      </c>
      <c r="G4069" s="161">
        <v>0</v>
      </c>
      <c r="H4069" s="161">
        <v>0</v>
      </c>
      <c r="L4069">
        <v>359.309619</v>
      </c>
      <c r="R4069">
        <v>517.65409899999997</v>
      </c>
      <c r="S4069">
        <v>517.65409899999997</v>
      </c>
      <c r="T4069" s="194">
        <v>517.65409899999997</v>
      </c>
      <c r="U4069" t="s">
        <v>193</v>
      </c>
      <c r="V4069">
        <v>45597.313449074078</v>
      </c>
    </row>
    <row r="4070" spans="1:22" x14ac:dyDescent="0.3">
      <c r="A4070" t="s">
        <v>104</v>
      </c>
      <c r="B4070" t="s">
        <v>105</v>
      </c>
      <c r="C4070" t="s">
        <v>88</v>
      </c>
      <c r="D4070" s="29">
        <v>45961</v>
      </c>
      <c r="E4070" s="161">
        <v>0</v>
      </c>
      <c r="F4070" s="161">
        <v>0</v>
      </c>
      <c r="G4070" s="161">
        <v>0</v>
      </c>
      <c r="H4070" s="161">
        <v>0</v>
      </c>
      <c r="L4070">
        <v>359.309619</v>
      </c>
      <c r="R4070">
        <v>517.65409899999997</v>
      </c>
      <c r="S4070">
        <v>517.65409899999997</v>
      </c>
      <c r="T4070" s="194">
        <v>517.65409899999997</v>
      </c>
      <c r="U4070" t="s">
        <v>193</v>
      </c>
      <c r="V4070">
        <v>45597.313449074078</v>
      </c>
    </row>
    <row r="4071" spans="1:22" x14ac:dyDescent="0.3">
      <c r="A4071" t="s">
        <v>104</v>
      </c>
      <c r="B4071" t="s">
        <v>105</v>
      </c>
      <c r="C4071" t="s">
        <v>88</v>
      </c>
      <c r="D4071" s="29">
        <v>45962</v>
      </c>
      <c r="E4071" s="161">
        <v>0</v>
      </c>
      <c r="F4071" s="161">
        <v>0</v>
      </c>
      <c r="G4071" s="161">
        <v>0</v>
      </c>
      <c r="H4071" s="161">
        <v>0</v>
      </c>
      <c r="L4071">
        <v>359.309619</v>
      </c>
      <c r="R4071">
        <v>517.65409899999997</v>
      </c>
      <c r="S4071">
        <v>517.65409899999997</v>
      </c>
      <c r="T4071" s="194">
        <v>517.65409899999997</v>
      </c>
      <c r="U4071" t="s">
        <v>193</v>
      </c>
      <c r="V4071">
        <v>45627.313113425924</v>
      </c>
    </row>
    <row r="4072" spans="1:22" x14ac:dyDescent="0.3">
      <c r="A4072" t="s">
        <v>104</v>
      </c>
      <c r="B4072" t="s">
        <v>105</v>
      </c>
      <c r="C4072" t="s">
        <v>88</v>
      </c>
      <c r="D4072" s="29">
        <v>45963</v>
      </c>
      <c r="E4072" s="161">
        <v>0</v>
      </c>
      <c r="F4072" s="161">
        <v>0</v>
      </c>
      <c r="G4072" s="161">
        <v>0</v>
      </c>
      <c r="H4072" s="161">
        <v>0</v>
      </c>
      <c r="L4072">
        <v>359.309619</v>
      </c>
      <c r="R4072">
        <v>517.65409899999997</v>
      </c>
      <c r="S4072">
        <v>517.65409899999997</v>
      </c>
      <c r="T4072" s="194">
        <v>517.65409899999997</v>
      </c>
      <c r="U4072" t="s">
        <v>193</v>
      </c>
      <c r="V4072">
        <v>45627.312789351854</v>
      </c>
    </row>
    <row r="4073" spans="1:22" x14ac:dyDescent="0.3">
      <c r="A4073" t="s">
        <v>104</v>
      </c>
      <c r="B4073" t="s">
        <v>105</v>
      </c>
      <c r="C4073" t="s">
        <v>88</v>
      </c>
      <c r="D4073" s="29">
        <v>45964</v>
      </c>
      <c r="E4073" s="161">
        <v>0</v>
      </c>
      <c r="F4073" s="161">
        <v>0</v>
      </c>
      <c r="G4073" s="161">
        <v>0</v>
      </c>
      <c r="H4073" s="161">
        <v>0</v>
      </c>
      <c r="L4073">
        <v>359.309619</v>
      </c>
      <c r="R4073">
        <v>517.65409899999997</v>
      </c>
      <c r="S4073">
        <v>517.65409899999997</v>
      </c>
      <c r="T4073" s="194">
        <v>517.65409899999997</v>
      </c>
      <c r="U4073" t="s">
        <v>193</v>
      </c>
      <c r="V4073">
        <v>45627.313310185185</v>
      </c>
    </row>
    <row r="4074" spans="1:22" x14ac:dyDescent="0.3">
      <c r="A4074" t="s">
        <v>104</v>
      </c>
      <c r="B4074" t="s">
        <v>105</v>
      </c>
      <c r="C4074" t="s">
        <v>88</v>
      </c>
      <c r="D4074" s="29">
        <v>45965</v>
      </c>
      <c r="E4074" s="161">
        <v>0</v>
      </c>
      <c r="F4074" s="161">
        <v>0</v>
      </c>
      <c r="G4074" s="161">
        <v>0</v>
      </c>
      <c r="H4074" s="161">
        <v>0</v>
      </c>
      <c r="L4074">
        <v>359.309619</v>
      </c>
      <c r="R4074">
        <v>517.65409899999997</v>
      </c>
      <c r="S4074">
        <v>517.65409899999997</v>
      </c>
      <c r="T4074" s="194">
        <v>517.65409899999997</v>
      </c>
      <c r="U4074" t="s">
        <v>193</v>
      </c>
      <c r="V4074">
        <v>45627.313402777778</v>
      </c>
    </row>
    <row r="4075" spans="1:22" x14ac:dyDescent="0.3">
      <c r="A4075" t="s">
        <v>104</v>
      </c>
      <c r="B4075" t="s">
        <v>105</v>
      </c>
      <c r="C4075" t="s">
        <v>88</v>
      </c>
      <c r="D4075" s="29">
        <v>45966</v>
      </c>
      <c r="E4075" s="161">
        <v>0</v>
      </c>
      <c r="F4075" s="161">
        <v>0</v>
      </c>
      <c r="G4075" s="161">
        <v>0</v>
      </c>
      <c r="H4075" s="161">
        <v>0</v>
      </c>
      <c r="L4075">
        <v>359.309619</v>
      </c>
      <c r="R4075">
        <v>517.65409899999997</v>
      </c>
      <c r="S4075">
        <v>517.65409899999997</v>
      </c>
      <c r="T4075" s="194">
        <v>517.65409899999997</v>
      </c>
      <c r="U4075" t="s">
        <v>193</v>
      </c>
      <c r="V4075">
        <v>45627.313414351855</v>
      </c>
    </row>
    <row r="4076" spans="1:22" x14ac:dyDescent="0.3">
      <c r="A4076" t="s">
        <v>104</v>
      </c>
      <c r="B4076" t="s">
        <v>105</v>
      </c>
      <c r="C4076" t="s">
        <v>88</v>
      </c>
      <c r="D4076" s="29">
        <v>45967</v>
      </c>
      <c r="E4076" s="161">
        <v>0</v>
      </c>
      <c r="F4076" s="161">
        <v>0</v>
      </c>
      <c r="G4076" s="161">
        <v>0</v>
      </c>
      <c r="H4076" s="161">
        <v>0</v>
      </c>
      <c r="L4076">
        <v>359.309619</v>
      </c>
      <c r="R4076">
        <v>517.65409899999997</v>
      </c>
      <c r="S4076">
        <v>517.65409899999997</v>
      </c>
      <c r="T4076" s="194">
        <v>517.65409899999997</v>
      </c>
      <c r="U4076" t="s">
        <v>193</v>
      </c>
      <c r="V4076">
        <v>45627.313402777778</v>
      </c>
    </row>
    <row r="4077" spans="1:22" x14ac:dyDescent="0.3">
      <c r="A4077" t="s">
        <v>104</v>
      </c>
      <c r="B4077" t="s">
        <v>105</v>
      </c>
      <c r="C4077" t="s">
        <v>88</v>
      </c>
      <c r="D4077" s="29">
        <v>45968</v>
      </c>
      <c r="E4077" s="161">
        <v>0</v>
      </c>
      <c r="F4077" s="161">
        <v>0</v>
      </c>
      <c r="G4077" s="161">
        <v>0</v>
      </c>
      <c r="H4077" s="161">
        <v>0</v>
      </c>
      <c r="L4077">
        <v>359.309619</v>
      </c>
      <c r="R4077">
        <v>517.65409899999997</v>
      </c>
      <c r="S4077">
        <v>517.65409899999997</v>
      </c>
      <c r="T4077" s="194">
        <v>517.65409899999997</v>
      </c>
      <c r="U4077" t="s">
        <v>193</v>
      </c>
      <c r="V4077">
        <v>45627.313414351855</v>
      </c>
    </row>
    <row r="4078" spans="1:22" x14ac:dyDescent="0.3">
      <c r="A4078" t="s">
        <v>104</v>
      </c>
      <c r="B4078" t="s">
        <v>105</v>
      </c>
      <c r="C4078" t="s">
        <v>88</v>
      </c>
      <c r="D4078" s="29">
        <v>45969</v>
      </c>
      <c r="E4078" s="161">
        <v>0</v>
      </c>
      <c r="F4078" s="161">
        <v>0</v>
      </c>
      <c r="G4078" s="161">
        <v>0</v>
      </c>
      <c r="H4078" s="161">
        <v>0</v>
      </c>
      <c r="L4078">
        <v>359.309619</v>
      </c>
      <c r="R4078">
        <v>517.65409899999997</v>
      </c>
      <c r="S4078">
        <v>517.65409899999997</v>
      </c>
      <c r="T4078" s="194">
        <v>517.65409899999997</v>
      </c>
      <c r="U4078" t="s">
        <v>193</v>
      </c>
      <c r="V4078">
        <v>45627.313402777778</v>
      </c>
    </row>
    <row r="4079" spans="1:22" x14ac:dyDescent="0.3">
      <c r="A4079" t="s">
        <v>104</v>
      </c>
      <c r="B4079" t="s">
        <v>105</v>
      </c>
      <c r="C4079" t="s">
        <v>88</v>
      </c>
      <c r="D4079" s="29">
        <v>45970</v>
      </c>
      <c r="E4079" s="161">
        <v>0</v>
      </c>
      <c r="F4079" s="161">
        <v>0</v>
      </c>
      <c r="G4079" s="161">
        <v>0</v>
      </c>
      <c r="H4079" s="161">
        <v>0</v>
      </c>
      <c r="L4079">
        <v>359.309619</v>
      </c>
      <c r="R4079">
        <v>517.65409899999997</v>
      </c>
      <c r="S4079">
        <v>517.65409899999997</v>
      </c>
      <c r="T4079" s="194">
        <v>517.65409899999997</v>
      </c>
      <c r="U4079" t="s">
        <v>193</v>
      </c>
      <c r="V4079">
        <v>45627.313414351855</v>
      </c>
    </row>
    <row r="4080" spans="1:22" x14ac:dyDescent="0.3">
      <c r="A4080" t="s">
        <v>104</v>
      </c>
      <c r="B4080" t="s">
        <v>105</v>
      </c>
      <c r="C4080" t="s">
        <v>88</v>
      </c>
      <c r="D4080" s="29">
        <v>45971</v>
      </c>
      <c r="E4080" s="161">
        <v>0</v>
      </c>
      <c r="F4080" s="161">
        <v>0</v>
      </c>
      <c r="G4080" s="161">
        <v>0</v>
      </c>
      <c r="H4080" s="161">
        <v>0</v>
      </c>
      <c r="L4080">
        <v>359.309619</v>
      </c>
      <c r="R4080">
        <v>517.65409899999997</v>
      </c>
      <c r="S4080">
        <v>517.65409899999997</v>
      </c>
      <c r="T4080" s="194">
        <v>517.65409899999997</v>
      </c>
      <c r="U4080" t="s">
        <v>193</v>
      </c>
      <c r="V4080">
        <v>45627.313414351855</v>
      </c>
    </row>
    <row r="4081" spans="1:22" x14ac:dyDescent="0.3">
      <c r="A4081" t="s">
        <v>104</v>
      </c>
      <c r="B4081" t="s">
        <v>105</v>
      </c>
      <c r="C4081" t="s">
        <v>88</v>
      </c>
      <c r="D4081" s="29">
        <v>45972</v>
      </c>
      <c r="E4081" s="161">
        <v>0</v>
      </c>
      <c r="F4081" s="161">
        <v>0</v>
      </c>
      <c r="G4081" s="161">
        <v>0</v>
      </c>
      <c r="H4081" s="161">
        <v>0</v>
      </c>
      <c r="L4081">
        <v>359.309619</v>
      </c>
      <c r="R4081">
        <v>517.65409899999997</v>
      </c>
      <c r="S4081">
        <v>517.65409899999997</v>
      </c>
      <c r="T4081" s="194">
        <v>517.65409899999997</v>
      </c>
      <c r="U4081" t="s">
        <v>193</v>
      </c>
      <c r="V4081">
        <v>45627.313425925924</v>
      </c>
    </row>
    <row r="4082" spans="1:22" x14ac:dyDescent="0.3">
      <c r="A4082" t="s">
        <v>104</v>
      </c>
      <c r="B4082" t="s">
        <v>105</v>
      </c>
      <c r="C4082" t="s">
        <v>88</v>
      </c>
      <c r="D4082" s="29">
        <v>45973</v>
      </c>
      <c r="E4082" s="161">
        <v>0</v>
      </c>
      <c r="F4082" s="161">
        <v>0</v>
      </c>
      <c r="G4082" s="161">
        <v>0</v>
      </c>
      <c r="H4082" s="161">
        <v>0</v>
      </c>
      <c r="L4082">
        <v>359.309619</v>
      </c>
      <c r="R4082">
        <v>517.65409899999997</v>
      </c>
      <c r="S4082">
        <v>517.65409899999997</v>
      </c>
      <c r="T4082" s="194">
        <v>517.65409899999997</v>
      </c>
      <c r="U4082" t="s">
        <v>193</v>
      </c>
      <c r="V4082">
        <v>45627.313425925924</v>
      </c>
    </row>
    <row r="4083" spans="1:22" x14ac:dyDescent="0.3">
      <c r="A4083" t="s">
        <v>104</v>
      </c>
      <c r="B4083" t="s">
        <v>105</v>
      </c>
      <c r="C4083" t="s">
        <v>88</v>
      </c>
      <c r="D4083" s="29">
        <v>45974</v>
      </c>
      <c r="E4083" s="161">
        <v>0</v>
      </c>
      <c r="F4083" s="161">
        <v>0</v>
      </c>
      <c r="G4083" s="161">
        <v>0</v>
      </c>
      <c r="H4083" s="161">
        <v>0</v>
      </c>
      <c r="L4083">
        <v>359.309619</v>
      </c>
      <c r="R4083">
        <v>517.65409899999997</v>
      </c>
      <c r="S4083">
        <v>517.65409899999997</v>
      </c>
      <c r="T4083" s="194">
        <v>517.65409899999997</v>
      </c>
      <c r="U4083" t="s">
        <v>193</v>
      </c>
      <c r="V4083">
        <v>45627.313425925924</v>
      </c>
    </row>
    <row r="4084" spans="1:22" x14ac:dyDescent="0.3">
      <c r="A4084" t="s">
        <v>104</v>
      </c>
      <c r="B4084" t="s">
        <v>105</v>
      </c>
      <c r="C4084" t="s">
        <v>88</v>
      </c>
      <c r="D4084" s="29">
        <v>45975</v>
      </c>
      <c r="E4084" s="161">
        <v>0</v>
      </c>
      <c r="F4084" s="161">
        <v>0</v>
      </c>
      <c r="G4084" s="161">
        <v>0</v>
      </c>
      <c r="H4084" s="161">
        <v>0</v>
      </c>
      <c r="L4084">
        <v>359.309619</v>
      </c>
      <c r="R4084">
        <v>517.65409899999997</v>
      </c>
      <c r="S4084">
        <v>517.65409899999997</v>
      </c>
      <c r="T4084" s="194">
        <v>517.65409899999997</v>
      </c>
      <c r="U4084" t="s">
        <v>193</v>
      </c>
      <c r="V4084">
        <v>45627.313437500001</v>
      </c>
    </row>
    <row r="4085" spans="1:22" x14ac:dyDescent="0.3">
      <c r="A4085" t="s">
        <v>104</v>
      </c>
      <c r="B4085" t="s">
        <v>105</v>
      </c>
      <c r="C4085" t="s">
        <v>88</v>
      </c>
      <c r="D4085" s="29">
        <v>45976</v>
      </c>
      <c r="E4085" s="161">
        <v>0</v>
      </c>
      <c r="F4085" s="161">
        <v>0</v>
      </c>
      <c r="G4085" s="161">
        <v>0</v>
      </c>
      <c r="H4085" s="161">
        <v>0</v>
      </c>
      <c r="L4085">
        <v>359.309619</v>
      </c>
      <c r="R4085">
        <v>517.65409899999997</v>
      </c>
      <c r="S4085">
        <v>517.65409899999997</v>
      </c>
      <c r="T4085" s="194">
        <v>517.65409899999997</v>
      </c>
      <c r="U4085" t="s">
        <v>193</v>
      </c>
      <c r="V4085">
        <v>45627.313425925924</v>
      </c>
    </row>
    <row r="4086" spans="1:22" x14ac:dyDescent="0.3">
      <c r="A4086" t="s">
        <v>104</v>
      </c>
      <c r="B4086" t="s">
        <v>105</v>
      </c>
      <c r="C4086" t="s">
        <v>88</v>
      </c>
      <c r="D4086" s="29">
        <v>45977</v>
      </c>
      <c r="E4086" s="161">
        <v>0</v>
      </c>
      <c r="F4086" s="161">
        <v>0</v>
      </c>
      <c r="G4086" s="161">
        <v>0</v>
      </c>
      <c r="H4086" s="161">
        <v>0</v>
      </c>
      <c r="L4086">
        <v>359.309619</v>
      </c>
      <c r="R4086">
        <v>517.65409899999997</v>
      </c>
      <c r="S4086">
        <v>517.65409899999997</v>
      </c>
      <c r="T4086" s="194">
        <v>517.65409899999997</v>
      </c>
      <c r="U4086" t="s">
        <v>193</v>
      </c>
      <c r="V4086">
        <v>45627.313437500001</v>
      </c>
    </row>
    <row r="4087" spans="1:22" x14ac:dyDescent="0.3">
      <c r="A4087" t="s">
        <v>104</v>
      </c>
      <c r="B4087" t="s">
        <v>105</v>
      </c>
      <c r="C4087" t="s">
        <v>88</v>
      </c>
      <c r="D4087" s="29">
        <v>45978</v>
      </c>
      <c r="E4087" s="161">
        <v>0</v>
      </c>
      <c r="F4087" s="161">
        <v>0</v>
      </c>
      <c r="G4087" s="161">
        <v>0</v>
      </c>
      <c r="H4087" s="161">
        <v>0</v>
      </c>
      <c r="L4087">
        <v>359.309619</v>
      </c>
      <c r="R4087">
        <v>517.65409899999997</v>
      </c>
      <c r="S4087">
        <v>517.65409899999997</v>
      </c>
      <c r="T4087" s="194">
        <v>517.65409899999997</v>
      </c>
      <c r="U4087" t="s">
        <v>193</v>
      </c>
      <c r="V4087">
        <v>45627.313437500001</v>
      </c>
    </row>
    <row r="4088" spans="1:22" x14ac:dyDescent="0.3">
      <c r="A4088" t="s">
        <v>104</v>
      </c>
      <c r="B4088" t="s">
        <v>105</v>
      </c>
      <c r="C4088" t="s">
        <v>88</v>
      </c>
      <c r="D4088" s="29">
        <v>45979</v>
      </c>
      <c r="E4088" s="161">
        <v>0</v>
      </c>
      <c r="F4088" s="161">
        <v>0</v>
      </c>
      <c r="G4088" s="161">
        <v>0</v>
      </c>
      <c r="H4088" s="161">
        <v>0</v>
      </c>
      <c r="L4088">
        <v>359.309619</v>
      </c>
      <c r="R4088">
        <v>517.65409899999997</v>
      </c>
      <c r="S4088">
        <v>517.65409899999997</v>
      </c>
      <c r="T4088" s="194">
        <v>517.65409899999997</v>
      </c>
      <c r="U4088" t="s">
        <v>193</v>
      </c>
      <c r="V4088">
        <v>45627.313437500001</v>
      </c>
    </row>
    <row r="4089" spans="1:22" x14ac:dyDescent="0.3">
      <c r="A4089" t="s">
        <v>104</v>
      </c>
      <c r="B4089" t="s">
        <v>105</v>
      </c>
      <c r="C4089" t="s">
        <v>88</v>
      </c>
      <c r="D4089" s="29">
        <v>45980</v>
      </c>
      <c r="E4089" s="161">
        <v>0</v>
      </c>
      <c r="F4089" s="161">
        <v>0</v>
      </c>
      <c r="G4089" s="161">
        <v>0</v>
      </c>
      <c r="H4089" s="161">
        <v>0</v>
      </c>
      <c r="L4089">
        <v>359.309619</v>
      </c>
      <c r="R4089">
        <v>517.65409899999997</v>
      </c>
      <c r="S4089">
        <v>517.65409899999997</v>
      </c>
      <c r="T4089" s="194">
        <v>517.65409899999997</v>
      </c>
      <c r="U4089" t="s">
        <v>193</v>
      </c>
      <c r="V4089">
        <v>45627.313449074078</v>
      </c>
    </row>
    <row r="4090" spans="1:22" x14ac:dyDescent="0.3">
      <c r="A4090" t="s">
        <v>104</v>
      </c>
      <c r="B4090" t="s">
        <v>105</v>
      </c>
      <c r="C4090" t="s">
        <v>88</v>
      </c>
      <c r="D4090" s="29">
        <v>45981</v>
      </c>
      <c r="E4090" s="161">
        <v>0</v>
      </c>
      <c r="F4090" s="161">
        <v>0</v>
      </c>
      <c r="G4090" s="161">
        <v>0</v>
      </c>
      <c r="H4090" s="161">
        <v>0</v>
      </c>
      <c r="L4090">
        <v>359.309619</v>
      </c>
      <c r="R4090">
        <v>517.65409899999997</v>
      </c>
      <c r="S4090">
        <v>517.65409899999997</v>
      </c>
      <c r="T4090" s="194">
        <v>517.65409899999997</v>
      </c>
      <c r="U4090" t="s">
        <v>193</v>
      </c>
      <c r="V4090">
        <v>45627.313449074078</v>
      </c>
    </row>
    <row r="4091" spans="1:22" x14ac:dyDescent="0.3">
      <c r="A4091" t="s">
        <v>104</v>
      </c>
      <c r="B4091" t="s">
        <v>105</v>
      </c>
      <c r="C4091" t="s">
        <v>88</v>
      </c>
      <c r="D4091" s="29">
        <v>45982</v>
      </c>
      <c r="E4091" s="161">
        <v>0</v>
      </c>
      <c r="F4091" s="161">
        <v>0</v>
      </c>
      <c r="G4091" s="161">
        <v>0</v>
      </c>
      <c r="H4091" s="161">
        <v>0</v>
      </c>
      <c r="L4091">
        <v>359.309619</v>
      </c>
      <c r="R4091">
        <v>517.65409899999997</v>
      </c>
      <c r="S4091">
        <v>517.65409899999997</v>
      </c>
      <c r="T4091" s="194">
        <v>517.65409899999997</v>
      </c>
      <c r="U4091" t="s">
        <v>193</v>
      </c>
      <c r="V4091">
        <v>45627.313460648147</v>
      </c>
    </row>
    <row r="4092" spans="1:22" x14ac:dyDescent="0.3">
      <c r="A4092" t="s">
        <v>104</v>
      </c>
      <c r="B4092" t="s">
        <v>105</v>
      </c>
      <c r="C4092" t="s">
        <v>88</v>
      </c>
      <c r="D4092" s="29">
        <v>45983</v>
      </c>
      <c r="E4092" s="161">
        <v>0</v>
      </c>
      <c r="F4092" s="161">
        <v>0</v>
      </c>
      <c r="G4092" s="161">
        <v>0</v>
      </c>
      <c r="H4092" s="161">
        <v>0</v>
      </c>
      <c r="L4092">
        <v>359.309619</v>
      </c>
      <c r="R4092">
        <v>517.65409899999997</v>
      </c>
      <c r="S4092">
        <v>517.65409899999997</v>
      </c>
      <c r="T4092" s="194">
        <v>517.65409899999997</v>
      </c>
      <c r="U4092" t="s">
        <v>193</v>
      </c>
      <c r="V4092">
        <v>45627.313460648147</v>
      </c>
    </row>
    <row r="4093" spans="1:22" x14ac:dyDescent="0.3">
      <c r="A4093" t="s">
        <v>104</v>
      </c>
      <c r="B4093" t="s">
        <v>105</v>
      </c>
      <c r="C4093" t="s">
        <v>88</v>
      </c>
      <c r="D4093" s="29">
        <v>45984</v>
      </c>
      <c r="E4093" s="161">
        <v>0</v>
      </c>
      <c r="F4093" s="161">
        <v>0</v>
      </c>
      <c r="G4093" s="161">
        <v>0</v>
      </c>
      <c r="H4093" s="161">
        <v>0</v>
      </c>
      <c r="L4093">
        <v>359.309619</v>
      </c>
      <c r="R4093">
        <v>517.65409899999997</v>
      </c>
      <c r="S4093">
        <v>517.65409899999997</v>
      </c>
      <c r="T4093" s="194">
        <v>517.65409899999997</v>
      </c>
      <c r="U4093" t="s">
        <v>193</v>
      </c>
      <c r="V4093">
        <v>45627.313460648147</v>
      </c>
    </row>
    <row r="4094" spans="1:22" x14ac:dyDescent="0.3">
      <c r="A4094" t="s">
        <v>104</v>
      </c>
      <c r="B4094" t="s">
        <v>105</v>
      </c>
      <c r="C4094" t="s">
        <v>88</v>
      </c>
      <c r="D4094" s="29">
        <v>45985</v>
      </c>
      <c r="E4094" s="161">
        <v>0</v>
      </c>
      <c r="F4094" s="161">
        <v>0</v>
      </c>
      <c r="G4094" s="161">
        <v>0</v>
      </c>
      <c r="H4094" s="161">
        <v>0</v>
      </c>
      <c r="L4094">
        <v>359.309619</v>
      </c>
      <c r="R4094">
        <v>517.65409899999997</v>
      </c>
      <c r="S4094">
        <v>517.65409899999997</v>
      </c>
      <c r="T4094" s="194">
        <v>517.65409899999997</v>
      </c>
      <c r="U4094" t="s">
        <v>193</v>
      </c>
      <c r="V4094">
        <v>45627.313460648147</v>
      </c>
    </row>
    <row r="4095" spans="1:22" x14ac:dyDescent="0.3">
      <c r="A4095" t="s">
        <v>104</v>
      </c>
      <c r="B4095" t="s">
        <v>105</v>
      </c>
      <c r="C4095" t="s">
        <v>88</v>
      </c>
      <c r="D4095" s="29">
        <v>45986</v>
      </c>
      <c r="E4095" s="161">
        <v>0</v>
      </c>
      <c r="F4095" s="161">
        <v>0</v>
      </c>
      <c r="G4095" s="161">
        <v>0</v>
      </c>
      <c r="H4095" s="161">
        <v>0</v>
      </c>
      <c r="L4095">
        <v>359.309619</v>
      </c>
      <c r="R4095">
        <v>517.65409899999997</v>
      </c>
      <c r="S4095">
        <v>517.65409899999997</v>
      </c>
      <c r="T4095" s="194">
        <v>517.65409899999997</v>
      </c>
      <c r="U4095" t="s">
        <v>193</v>
      </c>
      <c r="V4095">
        <v>45627.313472222224</v>
      </c>
    </row>
    <row r="4096" spans="1:22" x14ac:dyDescent="0.3">
      <c r="A4096" t="s">
        <v>104</v>
      </c>
      <c r="B4096" t="s">
        <v>105</v>
      </c>
      <c r="C4096" t="s">
        <v>88</v>
      </c>
      <c r="D4096" s="29">
        <v>45987</v>
      </c>
      <c r="E4096" s="161">
        <v>0</v>
      </c>
      <c r="F4096" s="161">
        <v>0</v>
      </c>
      <c r="G4096" s="161">
        <v>0</v>
      </c>
      <c r="H4096" s="161">
        <v>0</v>
      </c>
      <c r="L4096">
        <v>359.309619</v>
      </c>
      <c r="R4096">
        <v>517.65409899999997</v>
      </c>
      <c r="S4096">
        <v>517.65409899999997</v>
      </c>
      <c r="T4096" s="194">
        <v>517.65409899999997</v>
      </c>
      <c r="U4096" t="s">
        <v>193</v>
      </c>
      <c r="V4096">
        <v>45627.313472222224</v>
      </c>
    </row>
    <row r="4097" spans="1:22" x14ac:dyDescent="0.3">
      <c r="A4097" t="s">
        <v>104</v>
      </c>
      <c r="B4097" t="s">
        <v>105</v>
      </c>
      <c r="C4097" t="s">
        <v>88</v>
      </c>
      <c r="D4097" s="29">
        <v>45988</v>
      </c>
      <c r="E4097" s="161">
        <v>0</v>
      </c>
      <c r="F4097" s="161">
        <v>0</v>
      </c>
      <c r="G4097" s="161">
        <v>0</v>
      </c>
      <c r="H4097" s="161">
        <v>0</v>
      </c>
      <c r="L4097">
        <v>359.309619</v>
      </c>
      <c r="R4097">
        <v>517.65409899999997</v>
      </c>
      <c r="S4097">
        <v>517.65409899999997</v>
      </c>
      <c r="T4097" s="194">
        <v>517.65409899999997</v>
      </c>
      <c r="U4097" t="s">
        <v>193</v>
      </c>
      <c r="V4097">
        <v>45627.313483796293</v>
      </c>
    </row>
    <row r="4098" spans="1:22" x14ac:dyDescent="0.3">
      <c r="A4098" t="s">
        <v>104</v>
      </c>
      <c r="B4098" t="s">
        <v>105</v>
      </c>
      <c r="C4098" t="s">
        <v>88</v>
      </c>
      <c r="D4098" s="29">
        <v>45989</v>
      </c>
      <c r="E4098" s="161">
        <v>0</v>
      </c>
      <c r="F4098" s="161">
        <v>0</v>
      </c>
      <c r="G4098" s="161">
        <v>0</v>
      </c>
      <c r="H4098" s="161">
        <v>0</v>
      </c>
      <c r="L4098">
        <v>359.309619</v>
      </c>
      <c r="R4098">
        <v>517.65409899999997</v>
      </c>
      <c r="S4098">
        <v>517.65409899999997</v>
      </c>
      <c r="T4098" s="194">
        <v>517.65409899999997</v>
      </c>
      <c r="U4098" t="s">
        <v>193</v>
      </c>
      <c r="V4098">
        <v>45627.313483796293</v>
      </c>
    </row>
    <row r="4099" spans="1:22" x14ac:dyDescent="0.3">
      <c r="A4099" t="s">
        <v>104</v>
      </c>
      <c r="B4099" t="s">
        <v>105</v>
      </c>
      <c r="C4099" t="s">
        <v>88</v>
      </c>
      <c r="D4099" s="29">
        <v>45990</v>
      </c>
      <c r="E4099" s="161">
        <v>0</v>
      </c>
      <c r="F4099" s="161">
        <v>0</v>
      </c>
      <c r="G4099" s="161">
        <v>0</v>
      </c>
      <c r="H4099" s="161">
        <v>0</v>
      </c>
      <c r="L4099">
        <v>359.309619</v>
      </c>
      <c r="R4099">
        <v>517.65409899999997</v>
      </c>
      <c r="S4099">
        <v>517.65409899999997</v>
      </c>
      <c r="T4099" s="194">
        <v>517.65409899999997</v>
      </c>
      <c r="U4099" t="s">
        <v>193</v>
      </c>
      <c r="V4099">
        <v>45627.313483796293</v>
      </c>
    </row>
    <row r="4100" spans="1:22" x14ac:dyDescent="0.3">
      <c r="A4100" t="s">
        <v>104</v>
      </c>
      <c r="B4100" t="s">
        <v>105</v>
      </c>
      <c r="C4100" t="s">
        <v>88</v>
      </c>
      <c r="D4100" s="29">
        <v>45991</v>
      </c>
      <c r="E4100" s="161">
        <v>0</v>
      </c>
      <c r="F4100" s="161">
        <v>0</v>
      </c>
      <c r="G4100" s="161">
        <v>0</v>
      </c>
      <c r="H4100" s="161">
        <v>0</v>
      </c>
      <c r="L4100">
        <v>359.309619</v>
      </c>
      <c r="R4100">
        <v>517.65409899999997</v>
      </c>
      <c r="S4100">
        <v>517.65409899999997</v>
      </c>
      <c r="T4100" s="194">
        <v>517.65409899999997</v>
      </c>
      <c r="U4100" t="s">
        <v>193</v>
      </c>
      <c r="V4100">
        <v>45627.31349537037</v>
      </c>
    </row>
    <row r="4101" spans="1:22" x14ac:dyDescent="0.3">
      <c r="A4101" t="s">
        <v>104</v>
      </c>
      <c r="B4101" t="s">
        <v>105</v>
      </c>
      <c r="C4101" t="s">
        <v>88</v>
      </c>
      <c r="D4101" s="29">
        <v>45992</v>
      </c>
      <c r="E4101" s="161">
        <v>0</v>
      </c>
      <c r="F4101" s="161">
        <v>0</v>
      </c>
      <c r="G4101" s="161">
        <v>0</v>
      </c>
      <c r="H4101" s="161">
        <v>0</v>
      </c>
      <c r="L4101">
        <v>359.309619</v>
      </c>
      <c r="R4101">
        <v>517.65409899999997</v>
      </c>
      <c r="S4101">
        <v>517.65409899999997</v>
      </c>
      <c r="T4101" s="194">
        <v>517.65409899999997</v>
      </c>
      <c r="U4101" t="s">
        <v>193</v>
      </c>
      <c r="V4101">
        <v>45658.313356481478</v>
      </c>
    </row>
    <row r="4102" spans="1:22" x14ac:dyDescent="0.3">
      <c r="A4102" t="s">
        <v>104</v>
      </c>
      <c r="B4102" t="s">
        <v>105</v>
      </c>
      <c r="C4102" t="s">
        <v>88</v>
      </c>
      <c r="D4102" s="29">
        <v>45993</v>
      </c>
      <c r="E4102" s="161">
        <v>0</v>
      </c>
      <c r="F4102" s="161">
        <v>0</v>
      </c>
      <c r="G4102" s="161">
        <v>0</v>
      </c>
      <c r="H4102" s="161">
        <v>0</v>
      </c>
      <c r="L4102">
        <v>359.309619</v>
      </c>
      <c r="R4102">
        <v>517.65409899999997</v>
      </c>
      <c r="S4102">
        <v>517.65409899999997</v>
      </c>
      <c r="T4102" s="194">
        <v>517.65409899999997</v>
      </c>
      <c r="U4102" t="s">
        <v>193</v>
      </c>
      <c r="V4102">
        <v>45658.312951388885</v>
      </c>
    </row>
    <row r="4103" spans="1:22" x14ac:dyDescent="0.3">
      <c r="A4103" t="s">
        <v>104</v>
      </c>
      <c r="B4103" t="s">
        <v>105</v>
      </c>
      <c r="C4103" t="s">
        <v>88</v>
      </c>
      <c r="D4103" s="29">
        <v>45994</v>
      </c>
      <c r="E4103" s="161">
        <v>0</v>
      </c>
      <c r="F4103" s="161">
        <v>0</v>
      </c>
      <c r="G4103" s="161">
        <v>0</v>
      </c>
      <c r="H4103" s="161">
        <v>0</v>
      </c>
      <c r="L4103">
        <v>359.309619</v>
      </c>
      <c r="R4103">
        <v>517.65409899999997</v>
      </c>
      <c r="S4103">
        <v>517.65409899999997</v>
      </c>
      <c r="T4103" s="194">
        <v>517.65409899999997</v>
      </c>
      <c r="U4103" t="s">
        <v>193</v>
      </c>
      <c r="V4103">
        <v>45658.313368055555</v>
      </c>
    </row>
    <row r="4104" spans="1:22" x14ac:dyDescent="0.3">
      <c r="A4104" t="s">
        <v>104</v>
      </c>
      <c r="B4104" t="s">
        <v>105</v>
      </c>
      <c r="C4104" t="s">
        <v>88</v>
      </c>
      <c r="D4104" s="29">
        <v>45995</v>
      </c>
      <c r="E4104" s="161">
        <v>0</v>
      </c>
      <c r="F4104" s="161">
        <v>0</v>
      </c>
      <c r="G4104" s="161">
        <v>0</v>
      </c>
      <c r="H4104" s="161">
        <v>0</v>
      </c>
      <c r="L4104">
        <v>359.309619</v>
      </c>
      <c r="R4104">
        <v>517.65409899999997</v>
      </c>
      <c r="S4104">
        <v>517.65409899999997</v>
      </c>
      <c r="T4104" s="194">
        <v>517.65409899999997</v>
      </c>
      <c r="U4104" t="s">
        <v>193</v>
      </c>
      <c r="V4104">
        <v>45658.313368055555</v>
      </c>
    </row>
    <row r="4105" spans="1:22" x14ac:dyDescent="0.3">
      <c r="A4105" t="s">
        <v>104</v>
      </c>
      <c r="B4105" t="s">
        <v>105</v>
      </c>
      <c r="C4105" t="s">
        <v>88</v>
      </c>
      <c r="D4105" s="29">
        <v>45996</v>
      </c>
      <c r="E4105" s="161">
        <v>0</v>
      </c>
      <c r="F4105" s="161">
        <v>0</v>
      </c>
      <c r="G4105" s="161">
        <v>0</v>
      </c>
      <c r="H4105" s="161">
        <v>0</v>
      </c>
      <c r="L4105">
        <v>359.309619</v>
      </c>
      <c r="R4105">
        <v>517.65409899999997</v>
      </c>
      <c r="S4105">
        <v>517.65409899999997</v>
      </c>
      <c r="T4105" s="194">
        <v>517.65409899999997</v>
      </c>
      <c r="U4105" t="s">
        <v>193</v>
      </c>
      <c r="V4105">
        <v>45658.313356481478</v>
      </c>
    </row>
    <row r="4106" spans="1:22" x14ac:dyDescent="0.3">
      <c r="A4106" t="s">
        <v>104</v>
      </c>
      <c r="B4106" t="s">
        <v>105</v>
      </c>
      <c r="C4106" t="s">
        <v>88</v>
      </c>
      <c r="D4106" s="29">
        <v>45997</v>
      </c>
      <c r="E4106" s="161">
        <v>0</v>
      </c>
      <c r="F4106" s="161">
        <v>0</v>
      </c>
      <c r="G4106" s="161">
        <v>0</v>
      </c>
      <c r="H4106" s="161">
        <v>0</v>
      </c>
      <c r="L4106">
        <v>359.309619</v>
      </c>
      <c r="R4106">
        <v>517.65409899999997</v>
      </c>
      <c r="S4106">
        <v>517.65409899999997</v>
      </c>
      <c r="T4106" s="194">
        <v>517.65409899999997</v>
      </c>
      <c r="U4106" t="s">
        <v>193</v>
      </c>
      <c r="V4106">
        <v>45658.313368055555</v>
      </c>
    </row>
    <row r="4107" spans="1:22" x14ac:dyDescent="0.3">
      <c r="A4107" t="s">
        <v>104</v>
      </c>
      <c r="B4107" t="s">
        <v>105</v>
      </c>
      <c r="C4107" t="s">
        <v>88</v>
      </c>
      <c r="D4107" s="29">
        <v>45998</v>
      </c>
      <c r="E4107" s="161">
        <v>0</v>
      </c>
      <c r="F4107" s="161">
        <v>0</v>
      </c>
      <c r="G4107" s="161">
        <v>0</v>
      </c>
      <c r="H4107" s="161">
        <v>0</v>
      </c>
      <c r="L4107">
        <v>359.309619</v>
      </c>
      <c r="R4107">
        <v>517.65409899999997</v>
      </c>
      <c r="S4107">
        <v>517.65409899999997</v>
      </c>
      <c r="T4107" s="194">
        <v>517.65409899999997</v>
      </c>
      <c r="U4107" t="s">
        <v>193</v>
      </c>
      <c r="V4107">
        <v>45658.313368055555</v>
      </c>
    </row>
    <row r="4108" spans="1:22" x14ac:dyDescent="0.3">
      <c r="A4108" t="s">
        <v>104</v>
      </c>
      <c r="B4108" t="s">
        <v>105</v>
      </c>
      <c r="C4108" t="s">
        <v>88</v>
      </c>
      <c r="D4108" s="29">
        <v>45999</v>
      </c>
      <c r="E4108" s="161">
        <v>0</v>
      </c>
      <c r="F4108" s="161">
        <v>0</v>
      </c>
      <c r="G4108" s="161">
        <v>0</v>
      </c>
      <c r="H4108" s="161">
        <v>0</v>
      </c>
      <c r="L4108">
        <v>359.309619</v>
      </c>
      <c r="R4108">
        <v>517.65409899999997</v>
      </c>
      <c r="S4108">
        <v>517.65409899999997</v>
      </c>
      <c r="T4108" s="194">
        <v>517.65409899999997</v>
      </c>
      <c r="U4108" t="s">
        <v>193</v>
      </c>
      <c r="V4108">
        <v>45658.313368055555</v>
      </c>
    </row>
    <row r="4109" spans="1:22" x14ac:dyDescent="0.3">
      <c r="A4109" t="s">
        <v>104</v>
      </c>
      <c r="B4109" t="s">
        <v>105</v>
      </c>
      <c r="C4109" t="s">
        <v>88</v>
      </c>
      <c r="D4109" s="29">
        <v>46000</v>
      </c>
      <c r="E4109" s="161">
        <v>0</v>
      </c>
      <c r="F4109" s="161">
        <v>0</v>
      </c>
      <c r="G4109" s="161">
        <v>0</v>
      </c>
      <c r="H4109" s="161">
        <v>0</v>
      </c>
      <c r="L4109">
        <v>359.309619</v>
      </c>
      <c r="R4109">
        <v>517.65409899999997</v>
      </c>
      <c r="S4109">
        <v>517.65409899999997</v>
      </c>
      <c r="T4109" s="194">
        <v>517.65409899999997</v>
      </c>
      <c r="U4109" t="s">
        <v>193</v>
      </c>
      <c r="V4109">
        <v>45658.313379629632</v>
      </c>
    </row>
    <row r="4110" spans="1:22" x14ac:dyDescent="0.3">
      <c r="A4110" t="s">
        <v>104</v>
      </c>
      <c r="B4110" t="s">
        <v>105</v>
      </c>
      <c r="C4110" t="s">
        <v>88</v>
      </c>
      <c r="D4110" s="29">
        <v>46001</v>
      </c>
      <c r="E4110" s="161">
        <v>0</v>
      </c>
      <c r="F4110" s="161">
        <v>0</v>
      </c>
      <c r="G4110" s="161">
        <v>0</v>
      </c>
      <c r="H4110" s="161">
        <v>0</v>
      </c>
      <c r="L4110">
        <v>359.309619</v>
      </c>
      <c r="R4110">
        <v>517.65409899999997</v>
      </c>
      <c r="S4110">
        <v>517.65409899999997</v>
      </c>
      <c r="T4110" s="194">
        <v>517.65409899999997</v>
      </c>
      <c r="U4110" t="s">
        <v>193</v>
      </c>
      <c r="V4110">
        <v>45658.313379629632</v>
      </c>
    </row>
    <row r="4111" spans="1:22" x14ac:dyDescent="0.3">
      <c r="A4111" t="s">
        <v>104</v>
      </c>
      <c r="B4111" t="s">
        <v>105</v>
      </c>
      <c r="C4111" t="s">
        <v>88</v>
      </c>
      <c r="D4111" s="29">
        <v>46002</v>
      </c>
      <c r="E4111" s="161">
        <v>0</v>
      </c>
      <c r="F4111" s="161">
        <v>0</v>
      </c>
      <c r="G4111" s="161">
        <v>0</v>
      </c>
      <c r="H4111" s="161">
        <v>0</v>
      </c>
      <c r="L4111">
        <v>359.309619</v>
      </c>
      <c r="R4111">
        <v>517.65409899999997</v>
      </c>
      <c r="S4111">
        <v>517.65409899999997</v>
      </c>
      <c r="T4111" s="194">
        <v>517.65409899999997</v>
      </c>
      <c r="U4111" t="s">
        <v>193</v>
      </c>
      <c r="V4111">
        <v>45658.313368055555</v>
      </c>
    </row>
    <row r="4112" spans="1:22" x14ac:dyDescent="0.3">
      <c r="A4112" t="s">
        <v>104</v>
      </c>
      <c r="B4112" t="s">
        <v>105</v>
      </c>
      <c r="C4112" t="s">
        <v>88</v>
      </c>
      <c r="D4112" s="29">
        <v>46003</v>
      </c>
      <c r="E4112" s="161">
        <v>0</v>
      </c>
      <c r="F4112" s="161">
        <v>0</v>
      </c>
      <c r="G4112" s="161">
        <v>0</v>
      </c>
      <c r="H4112" s="161">
        <v>0</v>
      </c>
      <c r="L4112">
        <v>359.309619</v>
      </c>
      <c r="R4112">
        <v>517.65409899999997</v>
      </c>
      <c r="S4112">
        <v>517.65409899999997</v>
      </c>
      <c r="T4112" s="194">
        <v>517.65409899999997</v>
      </c>
      <c r="U4112" t="s">
        <v>193</v>
      </c>
      <c r="V4112">
        <v>45658.313391203701</v>
      </c>
    </row>
    <row r="4113" spans="1:22" x14ac:dyDescent="0.3">
      <c r="A4113" t="s">
        <v>104</v>
      </c>
      <c r="B4113" t="s">
        <v>105</v>
      </c>
      <c r="C4113" t="s">
        <v>88</v>
      </c>
      <c r="D4113" s="29">
        <v>46004</v>
      </c>
      <c r="E4113" s="161">
        <v>0</v>
      </c>
      <c r="F4113" s="161">
        <v>0</v>
      </c>
      <c r="G4113" s="161">
        <v>0</v>
      </c>
      <c r="H4113" s="161">
        <v>0</v>
      </c>
      <c r="L4113">
        <v>359.309619</v>
      </c>
      <c r="R4113">
        <v>517.65409899999997</v>
      </c>
      <c r="S4113">
        <v>517.65409899999997</v>
      </c>
      <c r="T4113" s="194">
        <v>517.65409899999997</v>
      </c>
      <c r="U4113" t="s">
        <v>193</v>
      </c>
      <c r="V4113">
        <v>45658.313391203701</v>
      </c>
    </row>
    <row r="4114" spans="1:22" x14ac:dyDescent="0.3">
      <c r="A4114" t="s">
        <v>104</v>
      </c>
      <c r="B4114" t="s">
        <v>105</v>
      </c>
      <c r="C4114" t="s">
        <v>88</v>
      </c>
      <c r="D4114" s="29">
        <v>46005</v>
      </c>
      <c r="E4114" s="161">
        <v>0</v>
      </c>
      <c r="F4114" s="161">
        <v>0</v>
      </c>
      <c r="G4114" s="161">
        <v>0</v>
      </c>
      <c r="H4114" s="161">
        <v>0</v>
      </c>
      <c r="L4114">
        <v>359.309619</v>
      </c>
      <c r="R4114">
        <v>517.65409899999997</v>
      </c>
      <c r="S4114">
        <v>517.65409899999997</v>
      </c>
      <c r="T4114" s="194">
        <v>517.65409899999997</v>
      </c>
      <c r="U4114" t="s">
        <v>193</v>
      </c>
      <c r="V4114">
        <v>45658.313391203701</v>
      </c>
    </row>
    <row r="4115" spans="1:22" x14ac:dyDescent="0.3">
      <c r="A4115" t="s">
        <v>104</v>
      </c>
      <c r="B4115" t="s">
        <v>105</v>
      </c>
      <c r="C4115" t="s">
        <v>88</v>
      </c>
      <c r="D4115" s="29">
        <v>46006</v>
      </c>
      <c r="E4115" s="161">
        <v>0</v>
      </c>
      <c r="F4115" s="161">
        <v>0</v>
      </c>
      <c r="G4115" s="161">
        <v>0</v>
      </c>
      <c r="H4115" s="161">
        <v>0</v>
      </c>
      <c r="L4115">
        <v>359.309619</v>
      </c>
      <c r="R4115">
        <v>517.65409899999997</v>
      </c>
      <c r="S4115">
        <v>517.65409899999997</v>
      </c>
      <c r="T4115" s="194">
        <v>517.65409899999997</v>
      </c>
      <c r="U4115" t="s">
        <v>193</v>
      </c>
      <c r="V4115">
        <v>45658.313414351855</v>
      </c>
    </row>
    <row r="4116" spans="1:22" x14ac:dyDescent="0.3">
      <c r="A4116" t="s">
        <v>104</v>
      </c>
      <c r="B4116" t="s">
        <v>105</v>
      </c>
      <c r="C4116" t="s">
        <v>88</v>
      </c>
      <c r="D4116" s="29">
        <v>46007</v>
      </c>
      <c r="E4116" s="161">
        <v>0</v>
      </c>
      <c r="F4116" s="161">
        <v>0</v>
      </c>
      <c r="G4116" s="161">
        <v>0</v>
      </c>
      <c r="H4116" s="161">
        <v>0</v>
      </c>
      <c r="L4116">
        <v>359.309619</v>
      </c>
      <c r="R4116">
        <v>517.65409899999997</v>
      </c>
      <c r="S4116">
        <v>517.65409899999997</v>
      </c>
      <c r="T4116" s="194">
        <v>517.65409899999997</v>
      </c>
      <c r="U4116" t="s">
        <v>193</v>
      </c>
      <c r="V4116">
        <v>45658.313414351855</v>
      </c>
    </row>
    <row r="4117" spans="1:22" x14ac:dyDescent="0.3">
      <c r="A4117" t="s">
        <v>104</v>
      </c>
      <c r="B4117" t="s">
        <v>105</v>
      </c>
      <c r="C4117" t="s">
        <v>88</v>
      </c>
      <c r="D4117" s="29">
        <v>46008</v>
      </c>
      <c r="E4117" s="161">
        <v>0</v>
      </c>
      <c r="F4117" s="161">
        <v>0</v>
      </c>
      <c r="G4117" s="161">
        <v>0</v>
      </c>
      <c r="H4117" s="161">
        <v>0</v>
      </c>
      <c r="L4117">
        <v>359.309619</v>
      </c>
      <c r="R4117">
        <v>517.65409899999997</v>
      </c>
      <c r="S4117">
        <v>517.65409899999997</v>
      </c>
      <c r="T4117" s="194">
        <v>517.65409899999997</v>
      </c>
      <c r="U4117" t="s">
        <v>193</v>
      </c>
      <c r="V4117">
        <v>45658.313414351855</v>
      </c>
    </row>
    <row r="4118" spans="1:22" x14ac:dyDescent="0.3">
      <c r="A4118" t="s">
        <v>104</v>
      </c>
      <c r="B4118" t="s">
        <v>105</v>
      </c>
      <c r="C4118" t="s">
        <v>88</v>
      </c>
      <c r="D4118" s="29">
        <v>46009</v>
      </c>
      <c r="E4118" s="161">
        <v>0</v>
      </c>
      <c r="F4118" s="161">
        <v>0</v>
      </c>
      <c r="G4118" s="161">
        <v>0</v>
      </c>
      <c r="H4118" s="161">
        <v>0</v>
      </c>
      <c r="L4118">
        <v>359.309619</v>
      </c>
      <c r="R4118">
        <v>517.65409899999997</v>
      </c>
      <c r="S4118">
        <v>517.65409899999997</v>
      </c>
      <c r="T4118" s="194">
        <v>517.65409899999997</v>
      </c>
      <c r="U4118" t="s">
        <v>193</v>
      </c>
      <c r="V4118">
        <v>45658.313425925924</v>
      </c>
    </row>
    <row r="4119" spans="1:22" x14ac:dyDescent="0.3">
      <c r="A4119" t="s">
        <v>104</v>
      </c>
      <c r="B4119" t="s">
        <v>105</v>
      </c>
      <c r="C4119" t="s">
        <v>88</v>
      </c>
      <c r="D4119" s="29">
        <v>46010</v>
      </c>
      <c r="E4119" s="161">
        <v>0</v>
      </c>
      <c r="F4119" s="161">
        <v>0</v>
      </c>
      <c r="G4119" s="161">
        <v>0</v>
      </c>
      <c r="H4119" s="161">
        <v>0</v>
      </c>
      <c r="L4119">
        <v>359.309619</v>
      </c>
      <c r="R4119">
        <v>517.65409899999997</v>
      </c>
      <c r="S4119">
        <v>517.65409899999997</v>
      </c>
      <c r="T4119" s="194">
        <v>517.65409899999997</v>
      </c>
      <c r="U4119" t="s">
        <v>193</v>
      </c>
      <c r="V4119">
        <v>45658.313425925924</v>
      </c>
    </row>
    <row r="4120" spans="1:22" x14ac:dyDescent="0.3">
      <c r="A4120" t="s">
        <v>104</v>
      </c>
      <c r="B4120" t="s">
        <v>105</v>
      </c>
      <c r="C4120" t="s">
        <v>88</v>
      </c>
      <c r="D4120" s="29">
        <v>46011</v>
      </c>
      <c r="E4120" s="161">
        <v>0</v>
      </c>
      <c r="F4120" s="161">
        <v>0</v>
      </c>
      <c r="G4120" s="161">
        <v>0</v>
      </c>
      <c r="H4120" s="161">
        <v>0</v>
      </c>
      <c r="L4120">
        <v>359.309619</v>
      </c>
      <c r="R4120">
        <v>517.65409899999997</v>
      </c>
      <c r="S4120">
        <v>517.65409899999997</v>
      </c>
      <c r="T4120" s="194">
        <v>517.65409899999997</v>
      </c>
      <c r="U4120" t="s">
        <v>193</v>
      </c>
      <c r="V4120">
        <v>45658.313425925924</v>
      </c>
    </row>
    <row r="4121" spans="1:22" x14ac:dyDescent="0.3">
      <c r="A4121" t="s">
        <v>104</v>
      </c>
      <c r="B4121" t="s">
        <v>105</v>
      </c>
      <c r="C4121" t="s">
        <v>88</v>
      </c>
      <c r="D4121" s="29">
        <v>46012</v>
      </c>
      <c r="E4121" s="161">
        <v>0</v>
      </c>
      <c r="F4121" s="161">
        <v>0</v>
      </c>
      <c r="G4121" s="161">
        <v>0</v>
      </c>
      <c r="H4121" s="161">
        <v>0</v>
      </c>
      <c r="L4121">
        <v>359.309619</v>
      </c>
      <c r="R4121">
        <v>517.65409899999997</v>
      </c>
      <c r="S4121">
        <v>517.65409899999997</v>
      </c>
      <c r="T4121" s="194">
        <v>517.65409899999997</v>
      </c>
      <c r="U4121" t="s">
        <v>193</v>
      </c>
      <c r="V4121">
        <v>45658.313425925924</v>
      </c>
    </row>
    <row r="4122" spans="1:22" x14ac:dyDescent="0.3">
      <c r="A4122" t="s">
        <v>104</v>
      </c>
      <c r="B4122" t="s">
        <v>105</v>
      </c>
      <c r="C4122" t="s">
        <v>88</v>
      </c>
      <c r="D4122" s="29">
        <v>46013</v>
      </c>
      <c r="E4122" s="161">
        <v>0</v>
      </c>
      <c r="F4122" s="161">
        <v>0</v>
      </c>
      <c r="G4122" s="161">
        <v>0</v>
      </c>
      <c r="H4122" s="161">
        <v>0</v>
      </c>
      <c r="L4122">
        <v>359.309619</v>
      </c>
      <c r="R4122">
        <v>517.65409899999997</v>
      </c>
      <c r="S4122">
        <v>517.65409899999997</v>
      </c>
      <c r="T4122" s="194">
        <v>517.65409899999997</v>
      </c>
      <c r="U4122" t="s">
        <v>193</v>
      </c>
      <c r="V4122">
        <v>45658.313437500001</v>
      </c>
    </row>
    <row r="4123" spans="1:22" x14ac:dyDescent="0.3">
      <c r="A4123" t="s">
        <v>104</v>
      </c>
      <c r="B4123" t="s">
        <v>105</v>
      </c>
      <c r="C4123" t="s">
        <v>88</v>
      </c>
      <c r="D4123" s="29">
        <v>46014</v>
      </c>
      <c r="E4123" s="161">
        <v>0</v>
      </c>
      <c r="F4123" s="161">
        <v>0</v>
      </c>
      <c r="G4123" s="161">
        <v>0</v>
      </c>
      <c r="H4123" s="161">
        <v>0</v>
      </c>
      <c r="L4123">
        <v>359.309619</v>
      </c>
      <c r="R4123">
        <v>517.65409899999997</v>
      </c>
      <c r="S4123">
        <v>517.65409899999997</v>
      </c>
      <c r="T4123" s="194">
        <v>517.65409899999997</v>
      </c>
      <c r="U4123" t="s">
        <v>193</v>
      </c>
      <c r="V4123">
        <v>45658.313437500001</v>
      </c>
    </row>
    <row r="4124" spans="1:22" x14ac:dyDescent="0.3">
      <c r="A4124" t="s">
        <v>104</v>
      </c>
      <c r="B4124" t="s">
        <v>105</v>
      </c>
      <c r="C4124" t="s">
        <v>88</v>
      </c>
      <c r="D4124" s="29">
        <v>46015</v>
      </c>
      <c r="E4124" s="161">
        <v>0</v>
      </c>
      <c r="F4124" s="161">
        <v>0</v>
      </c>
      <c r="G4124" s="161">
        <v>0</v>
      </c>
      <c r="H4124" s="161">
        <v>0</v>
      </c>
      <c r="L4124">
        <v>359.309619</v>
      </c>
      <c r="R4124">
        <v>517.65409899999997</v>
      </c>
      <c r="S4124">
        <v>517.65409899999997</v>
      </c>
      <c r="T4124" s="194">
        <v>517.65409899999997</v>
      </c>
      <c r="U4124" t="s">
        <v>193</v>
      </c>
      <c r="V4124">
        <v>45658.313449074078</v>
      </c>
    </row>
    <row r="4125" spans="1:22" x14ac:dyDescent="0.3">
      <c r="A4125" t="s">
        <v>104</v>
      </c>
      <c r="B4125" t="s">
        <v>105</v>
      </c>
      <c r="C4125" t="s">
        <v>88</v>
      </c>
      <c r="D4125" s="29">
        <v>46016</v>
      </c>
      <c r="E4125" s="161">
        <v>0</v>
      </c>
      <c r="F4125" s="161">
        <v>0</v>
      </c>
      <c r="G4125" s="161">
        <v>0</v>
      </c>
      <c r="H4125" s="161">
        <v>0</v>
      </c>
      <c r="L4125">
        <v>359.309619</v>
      </c>
      <c r="R4125">
        <v>517.65409899999997</v>
      </c>
      <c r="S4125">
        <v>517.65409899999997</v>
      </c>
      <c r="T4125" s="194">
        <v>517.65409899999997</v>
      </c>
      <c r="U4125" t="s">
        <v>193</v>
      </c>
      <c r="V4125">
        <v>45658.313449074078</v>
      </c>
    </row>
    <row r="4126" spans="1:22" x14ac:dyDescent="0.3">
      <c r="A4126" t="s">
        <v>104</v>
      </c>
      <c r="B4126" t="s">
        <v>105</v>
      </c>
      <c r="C4126" t="s">
        <v>88</v>
      </c>
      <c r="D4126" s="29">
        <v>46017</v>
      </c>
      <c r="E4126" s="161">
        <v>0</v>
      </c>
      <c r="F4126" s="161">
        <v>0</v>
      </c>
      <c r="G4126" s="161">
        <v>0</v>
      </c>
      <c r="H4126" s="161">
        <v>0</v>
      </c>
      <c r="L4126">
        <v>359.309619</v>
      </c>
      <c r="R4126">
        <v>517.65409899999997</v>
      </c>
      <c r="S4126">
        <v>517.65409899999997</v>
      </c>
      <c r="T4126" s="194">
        <v>517.65409899999997</v>
      </c>
      <c r="U4126" t="s">
        <v>193</v>
      </c>
      <c r="V4126">
        <v>45658.313449074078</v>
      </c>
    </row>
    <row r="4127" spans="1:22" x14ac:dyDescent="0.3">
      <c r="A4127" t="s">
        <v>104</v>
      </c>
      <c r="B4127" t="s">
        <v>105</v>
      </c>
      <c r="C4127" t="s">
        <v>88</v>
      </c>
      <c r="D4127" s="29">
        <v>46018</v>
      </c>
      <c r="E4127" s="161">
        <v>0</v>
      </c>
      <c r="F4127" s="161">
        <v>0</v>
      </c>
      <c r="G4127" s="161">
        <v>0</v>
      </c>
      <c r="H4127" s="161">
        <v>0</v>
      </c>
      <c r="L4127">
        <v>359.309619</v>
      </c>
      <c r="R4127">
        <v>517.65409899999997</v>
      </c>
      <c r="S4127">
        <v>517.65409899999997</v>
      </c>
      <c r="T4127" s="194">
        <v>517.65409899999997</v>
      </c>
      <c r="U4127" t="s">
        <v>193</v>
      </c>
      <c r="V4127">
        <v>45658.313460648147</v>
      </c>
    </row>
    <row r="4128" spans="1:22" x14ac:dyDescent="0.3">
      <c r="A4128" t="s">
        <v>104</v>
      </c>
      <c r="B4128" t="s">
        <v>105</v>
      </c>
      <c r="C4128" t="s">
        <v>88</v>
      </c>
      <c r="D4128" s="29">
        <v>46019</v>
      </c>
      <c r="E4128" s="161">
        <v>0</v>
      </c>
      <c r="F4128" s="161">
        <v>0</v>
      </c>
      <c r="G4128" s="161">
        <v>0</v>
      </c>
      <c r="H4128" s="161">
        <v>0</v>
      </c>
      <c r="L4128">
        <v>359.309619</v>
      </c>
      <c r="R4128">
        <v>517.65409899999997</v>
      </c>
      <c r="S4128">
        <v>517.65409899999997</v>
      </c>
      <c r="T4128" s="194">
        <v>517.65409899999997</v>
      </c>
      <c r="U4128" t="s">
        <v>193</v>
      </c>
      <c r="V4128">
        <v>45658.313460648147</v>
      </c>
    </row>
    <row r="4129" spans="1:22" x14ac:dyDescent="0.3">
      <c r="A4129" t="s">
        <v>104</v>
      </c>
      <c r="B4129" t="s">
        <v>105</v>
      </c>
      <c r="C4129" t="s">
        <v>88</v>
      </c>
      <c r="D4129" s="29">
        <v>46020</v>
      </c>
      <c r="E4129" s="161">
        <v>0</v>
      </c>
      <c r="F4129" s="161">
        <v>0</v>
      </c>
      <c r="G4129" s="161">
        <v>0</v>
      </c>
      <c r="H4129" s="161">
        <v>0</v>
      </c>
      <c r="L4129">
        <v>359.309619</v>
      </c>
      <c r="R4129">
        <v>517.65409899999997</v>
      </c>
      <c r="S4129">
        <v>517.65409899999997</v>
      </c>
      <c r="T4129" s="194">
        <v>517.65409899999997</v>
      </c>
      <c r="U4129" t="s">
        <v>193</v>
      </c>
      <c r="V4129">
        <v>45658.313472222224</v>
      </c>
    </row>
    <row r="4130" spans="1:22" x14ac:dyDescent="0.3">
      <c r="A4130" t="s">
        <v>104</v>
      </c>
      <c r="B4130" t="s">
        <v>105</v>
      </c>
      <c r="C4130" t="s">
        <v>88</v>
      </c>
      <c r="D4130" s="29">
        <v>46021</v>
      </c>
      <c r="E4130" s="161">
        <v>0</v>
      </c>
      <c r="F4130" s="161">
        <v>0</v>
      </c>
      <c r="G4130" s="161">
        <v>0</v>
      </c>
      <c r="H4130" s="161">
        <v>0</v>
      </c>
      <c r="L4130">
        <v>359.309619</v>
      </c>
      <c r="R4130">
        <v>517.65409899999997</v>
      </c>
      <c r="S4130">
        <v>517.65409899999997</v>
      </c>
      <c r="T4130" s="194">
        <v>517.65409899999997</v>
      </c>
      <c r="U4130" t="s">
        <v>193</v>
      </c>
      <c r="V4130">
        <v>45658.313472222224</v>
      </c>
    </row>
    <row r="4131" spans="1:22" x14ac:dyDescent="0.3">
      <c r="A4131" t="s">
        <v>104</v>
      </c>
      <c r="B4131" t="s">
        <v>105</v>
      </c>
      <c r="C4131" t="s">
        <v>88</v>
      </c>
      <c r="D4131" s="29">
        <v>46022</v>
      </c>
      <c r="E4131" s="161">
        <v>0</v>
      </c>
      <c r="F4131" s="161">
        <v>0</v>
      </c>
      <c r="G4131" s="161">
        <v>0</v>
      </c>
      <c r="H4131" s="161">
        <v>0</v>
      </c>
      <c r="L4131">
        <v>359.309619</v>
      </c>
      <c r="R4131">
        <v>517.65409899999997</v>
      </c>
      <c r="S4131">
        <v>517.65409899999997</v>
      </c>
      <c r="T4131" s="194">
        <v>517.65409899999997</v>
      </c>
      <c r="U4131" t="s">
        <v>193</v>
      </c>
      <c r="V4131">
        <v>45658.313472222224</v>
      </c>
    </row>
    <row r="4132" spans="1:22" x14ac:dyDescent="0.3">
      <c r="A4132" t="s">
        <v>218</v>
      </c>
      <c r="B4132" t="s">
        <v>261</v>
      </c>
      <c r="C4132" t="s">
        <v>88</v>
      </c>
      <c r="D4132" s="29">
        <v>45748</v>
      </c>
      <c r="E4132" s="161">
        <v>0</v>
      </c>
      <c r="F4132" s="161">
        <v>0</v>
      </c>
      <c r="G4132" s="161">
        <v>0</v>
      </c>
      <c r="H4132" s="161">
        <v>0</v>
      </c>
      <c r="L4132">
        <v>67.324955000000003</v>
      </c>
      <c r="R4132">
        <v>134.64991000000001</v>
      </c>
      <c r="S4132">
        <v>134.64991000000001</v>
      </c>
      <c r="T4132" s="194">
        <v>134.64991000000001</v>
      </c>
      <c r="U4132" t="s">
        <v>193</v>
      </c>
      <c r="V4132">
        <v>45707.735486111109</v>
      </c>
    </row>
    <row r="4133" spans="1:22" x14ac:dyDescent="0.3">
      <c r="A4133" t="s">
        <v>218</v>
      </c>
      <c r="B4133" t="s">
        <v>261</v>
      </c>
      <c r="C4133" t="s">
        <v>88</v>
      </c>
      <c r="D4133" s="29">
        <v>45749</v>
      </c>
      <c r="E4133" s="161">
        <v>0</v>
      </c>
      <c r="F4133" s="161">
        <v>0</v>
      </c>
      <c r="G4133" s="161">
        <v>0</v>
      </c>
      <c r="H4133" s="161">
        <v>0</v>
      </c>
      <c r="L4133">
        <v>67.324955000000003</v>
      </c>
      <c r="R4133">
        <v>134.64991000000001</v>
      </c>
      <c r="S4133">
        <v>134.64991000000001</v>
      </c>
      <c r="T4133" s="194">
        <v>134.64991000000001</v>
      </c>
      <c r="U4133" t="s">
        <v>193</v>
      </c>
      <c r="V4133">
        <v>45707.735509259262</v>
      </c>
    </row>
    <row r="4134" spans="1:22" x14ac:dyDescent="0.3">
      <c r="A4134" t="s">
        <v>218</v>
      </c>
      <c r="B4134" t="s">
        <v>261</v>
      </c>
      <c r="C4134" t="s">
        <v>88</v>
      </c>
      <c r="D4134" s="29">
        <v>45750</v>
      </c>
      <c r="E4134" s="161">
        <v>0</v>
      </c>
      <c r="F4134" s="161">
        <v>0</v>
      </c>
      <c r="G4134" s="161">
        <v>0</v>
      </c>
      <c r="H4134" s="161">
        <v>0</v>
      </c>
      <c r="L4134">
        <v>67.324955000000003</v>
      </c>
      <c r="R4134">
        <v>134.64991000000001</v>
      </c>
      <c r="S4134">
        <v>134.64991000000001</v>
      </c>
      <c r="T4134" s="194">
        <v>134.64991000000001</v>
      </c>
      <c r="U4134" t="s">
        <v>193</v>
      </c>
      <c r="V4134">
        <v>45707.736064814817</v>
      </c>
    </row>
    <row r="4135" spans="1:22" x14ac:dyDescent="0.3">
      <c r="A4135" t="s">
        <v>218</v>
      </c>
      <c r="B4135" t="s">
        <v>261</v>
      </c>
      <c r="C4135" t="s">
        <v>88</v>
      </c>
      <c r="D4135" s="29">
        <v>45751</v>
      </c>
      <c r="E4135" s="161">
        <v>0</v>
      </c>
      <c r="F4135" s="161">
        <v>0</v>
      </c>
      <c r="G4135" s="161">
        <v>0</v>
      </c>
      <c r="H4135" s="161">
        <v>0</v>
      </c>
      <c r="L4135">
        <v>67.324955000000003</v>
      </c>
      <c r="R4135">
        <v>134.64991000000001</v>
      </c>
      <c r="S4135">
        <v>134.64991000000001</v>
      </c>
      <c r="T4135" s="194">
        <v>134.64991000000001</v>
      </c>
      <c r="U4135" t="s">
        <v>193</v>
      </c>
      <c r="V4135">
        <v>45707.736226851855</v>
      </c>
    </row>
    <row r="4136" spans="1:22" x14ac:dyDescent="0.3">
      <c r="A4136" t="s">
        <v>218</v>
      </c>
      <c r="B4136" t="s">
        <v>261</v>
      </c>
      <c r="C4136" t="s">
        <v>88</v>
      </c>
      <c r="D4136" s="29">
        <v>45752</v>
      </c>
      <c r="E4136" s="161">
        <v>0</v>
      </c>
      <c r="F4136" s="161">
        <v>0</v>
      </c>
      <c r="G4136" s="161">
        <v>0</v>
      </c>
      <c r="H4136" s="161">
        <v>0</v>
      </c>
      <c r="L4136">
        <v>67.324955000000003</v>
      </c>
      <c r="R4136">
        <v>134.64991000000001</v>
      </c>
      <c r="S4136">
        <v>134.64991000000001</v>
      </c>
      <c r="T4136" s="194">
        <v>134.64991000000001</v>
      </c>
      <c r="U4136" t="s">
        <v>193</v>
      </c>
      <c r="V4136">
        <v>45707.735509259262</v>
      </c>
    </row>
    <row r="4137" spans="1:22" x14ac:dyDescent="0.3">
      <c r="A4137" t="s">
        <v>218</v>
      </c>
      <c r="B4137" t="s">
        <v>261</v>
      </c>
      <c r="C4137" t="s">
        <v>88</v>
      </c>
      <c r="D4137" s="29">
        <v>45753</v>
      </c>
      <c r="E4137" s="161">
        <v>0</v>
      </c>
      <c r="F4137" s="161">
        <v>0</v>
      </c>
      <c r="G4137" s="161">
        <v>0</v>
      </c>
      <c r="H4137" s="161">
        <v>0</v>
      </c>
      <c r="L4137">
        <v>67.324955000000003</v>
      </c>
      <c r="R4137">
        <v>134.64991000000001</v>
      </c>
      <c r="S4137">
        <v>134.64991000000001</v>
      </c>
      <c r="T4137" s="194">
        <v>134.64991000000001</v>
      </c>
      <c r="U4137" t="s">
        <v>193</v>
      </c>
      <c r="V4137">
        <v>45707.735509259262</v>
      </c>
    </row>
    <row r="4138" spans="1:22" x14ac:dyDescent="0.3">
      <c r="A4138" t="s">
        <v>218</v>
      </c>
      <c r="B4138" t="s">
        <v>261</v>
      </c>
      <c r="C4138" t="s">
        <v>88</v>
      </c>
      <c r="D4138" s="29">
        <v>45754</v>
      </c>
      <c r="E4138" s="161">
        <v>0</v>
      </c>
      <c r="F4138" s="161">
        <v>0</v>
      </c>
      <c r="G4138" s="161">
        <v>0</v>
      </c>
      <c r="H4138" s="161">
        <v>0</v>
      </c>
      <c r="L4138">
        <v>67.324955000000003</v>
      </c>
      <c r="R4138">
        <v>134.64991000000001</v>
      </c>
      <c r="S4138">
        <v>134.64991000000001</v>
      </c>
      <c r="T4138" s="194">
        <v>134.64991000000001</v>
      </c>
      <c r="U4138" t="s">
        <v>193</v>
      </c>
      <c r="V4138">
        <v>45707.73609953704</v>
      </c>
    </row>
    <row r="4139" spans="1:22" x14ac:dyDescent="0.3">
      <c r="A4139" t="s">
        <v>218</v>
      </c>
      <c r="B4139" t="s">
        <v>261</v>
      </c>
      <c r="C4139" t="s">
        <v>88</v>
      </c>
      <c r="D4139" s="29">
        <v>45755</v>
      </c>
      <c r="E4139" s="161">
        <v>0</v>
      </c>
      <c r="F4139" s="161">
        <v>0</v>
      </c>
      <c r="G4139" s="161">
        <v>0</v>
      </c>
      <c r="H4139" s="161">
        <v>0</v>
      </c>
      <c r="L4139">
        <v>67.324955000000003</v>
      </c>
      <c r="R4139">
        <v>134.64991000000001</v>
      </c>
      <c r="S4139">
        <v>134.64991000000001</v>
      </c>
      <c r="T4139" s="194">
        <v>134.64991000000001</v>
      </c>
      <c r="U4139" t="s">
        <v>193</v>
      </c>
      <c r="V4139">
        <v>45707.735509259262</v>
      </c>
    </row>
    <row r="4140" spans="1:22" x14ac:dyDescent="0.3">
      <c r="A4140" t="s">
        <v>218</v>
      </c>
      <c r="B4140" t="s">
        <v>261</v>
      </c>
      <c r="C4140" t="s">
        <v>88</v>
      </c>
      <c r="D4140" s="29">
        <v>45756</v>
      </c>
      <c r="E4140" s="161">
        <v>0</v>
      </c>
      <c r="F4140" s="161">
        <v>0</v>
      </c>
      <c r="G4140" s="161">
        <v>0</v>
      </c>
      <c r="H4140" s="161">
        <v>0</v>
      </c>
      <c r="L4140">
        <v>67.324955000000003</v>
      </c>
      <c r="R4140">
        <v>134.64991000000001</v>
      </c>
      <c r="S4140">
        <v>134.64991000000001</v>
      </c>
      <c r="T4140" s="194">
        <v>134.64991000000001</v>
      </c>
      <c r="U4140" t="s">
        <v>193</v>
      </c>
      <c r="V4140">
        <v>45707.735509259262</v>
      </c>
    </row>
    <row r="4141" spans="1:22" x14ac:dyDescent="0.3">
      <c r="A4141" t="s">
        <v>218</v>
      </c>
      <c r="B4141" t="s">
        <v>261</v>
      </c>
      <c r="C4141" t="s">
        <v>88</v>
      </c>
      <c r="D4141" s="29">
        <v>45757</v>
      </c>
      <c r="E4141" s="161">
        <v>0</v>
      </c>
      <c r="F4141" s="161">
        <v>0</v>
      </c>
      <c r="G4141" s="161">
        <v>0</v>
      </c>
      <c r="H4141" s="161">
        <v>0</v>
      </c>
      <c r="L4141">
        <v>67.324955000000003</v>
      </c>
      <c r="R4141">
        <v>134.64991000000001</v>
      </c>
      <c r="S4141">
        <v>134.64991000000001</v>
      </c>
      <c r="T4141" s="194">
        <v>134.64991000000001</v>
      </c>
      <c r="U4141" t="s">
        <v>193</v>
      </c>
      <c r="V4141">
        <v>45707.735509259262</v>
      </c>
    </row>
    <row r="4142" spans="1:22" x14ac:dyDescent="0.3">
      <c r="A4142" t="s">
        <v>218</v>
      </c>
      <c r="B4142" t="s">
        <v>261</v>
      </c>
      <c r="C4142" t="s">
        <v>88</v>
      </c>
      <c r="D4142" s="29">
        <v>45758</v>
      </c>
      <c r="E4142" s="161">
        <v>0</v>
      </c>
      <c r="F4142" s="161">
        <v>0</v>
      </c>
      <c r="G4142" s="161">
        <v>0</v>
      </c>
      <c r="H4142" s="161">
        <v>0</v>
      </c>
      <c r="L4142">
        <v>67.324955000000003</v>
      </c>
      <c r="R4142">
        <v>134.64991000000001</v>
      </c>
      <c r="S4142">
        <v>134.64991000000001</v>
      </c>
      <c r="T4142" s="194">
        <v>134.64991000000001</v>
      </c>
      <c r="U4142" t="s">
        <v>193</v>
      </c>
      <c r="V4142">
        <v>45707.735509259262</v>
      </c>
    </row>
    <row r="4143" spans="1:22" x14ac:dyDescent="0.3">
      <c r="A4143" t="s">
        <v>218</v>
      </c>
      <c r="B4143" t="s">
        <v>261</v>
      </c>
      <c r="C4143" t="s">
        <v>88</v>
      </c>
      <c r="D4143" s="29">
        <v>45759</v>
      </c>
      <c r="E4143" s="161">
        <v>0</v>
      </c>
      <c r="F4143" s="161">
        <v>0</v>
      </c>
      <c r="G4143" s="161">
        <v>0</v>
      </c>
      <c r="H4143" s="161">
        <v>0</v>
      </c>
      <c r="L4143">
        <v>67.324955000000003</v>
      </c>
      <c r="R4143">
        <v>134.64991000000001</v>
      </c>
      <c r="S4143">
        <v>134.64991000000001</v>
      </c>
      <c r="T4143" s="194">
        <v>134.64991000000001</v>
      </c>
      <c r="U4143" t="s">
        <v>193</v>
      </c>
      <c r="V4143">
        <v>45707.735509259262</v>
      </c>
    </row>
    <row r="4144" spans="1:22" x14ac:dyDescent="0.3">
      <c r="A4144" t="s">
        <v>218</v>
      </c>
      <c r="B4144" t="s">
        <v>261</v>
      </c>
      <c r="C4144" t="s">
        <v>88</v>
      </c>
      <c r="D4144" s="29">
        <v>45760</v>
      </c>
      <c r="E4144" s="161">
        <v>0</v>
      </c>
      <c r="F4144" s="161">
        <v>0</v>
      </c>
      <c r="G4144" s="161">
        <v>0</v>
      </c>
      <c r="H4144" s="161">
        <v>0</v>
      </c>
      <c r="L4144">
        <v>67.324955000000003</v>
      </c>
      <c r="R4144">
        <v>134.64991000000001</v>
      </c>
      <c r="S4144">
        <v>134.64991000000001</v>
      </c>
      <c r="T4144" s="194">
        <v>134.64991000000001</v>
      </c>
      <c r="U4144" t="s">
        <v>193</v>
      </c>
      <c r="V4144">
        <v>45707.735509259262</v>
      </c>
    </row>
    <row r="4145" spans="1:22" x14ac:dyDescent="0.3">
      <c r="A4145" t="s">
        <v>218</v>
      </c>
      <c r="B4145" t="s">
        <v>261</v>
      </c>
      <c r="C4145" t="s">
        <v>88</v>
      </c>
      <c r="D4145" s="29">
        <v>45761</v>
      </c>
      <c r="E4145" s="161">
        <v>0</v>
      </c>
      <c r="F4145" s="161">
        <v>0</v>
      </c>
      <c r="G4145" s="161">
        <v>0</v>
      </c>
      <c r="H4145" s="161">
        <v>0</v>
      </c>
      <c r="L4145">
        <v>67.324955000000003</v>
      </c>
      <c r="R4145">
        <v>134.64991000000001</v>
      </c>
      <c r="S4145">
        <v>134.64991000000001</v>
      </c>
      <c r="T4145" s="194">
        <v>134.64991000000001</v>
      </c>
      <c r="U4145" t="s">
        <v>193</v>
      </c>
      <c r="V4145">
        <v>45707.735509259262</v>
      </c>
    </row>
    <row r="4146" spans="1:22" x14ac:dyDescent="0.3">
      <c r="A4146" t="s">
        <v>218</v>
      </c>
      <c r="B4146" t="s">
        <v>261</v>
      </c>
      <c r="C4146" t="s">
        <v>88</v>
      </c>
      <c r="D4146" s="29">
        <v>45762</v>
      </c>
      <c r="E4146" s="161">
        <v>0</v>
      </c>
      <c r="F4146" s="161">
        <v>0</v>
      </c>
      <c r="G4146" s="161">
        <v>0</v>
      </c>
      <c r="H4146" s="161">
        <v>0</v>
      </c>
      <c r="L4146">
        <v>67.324955000000003</v>
      </c>
      <c r="R4146">
        <v>134.64991000000001</v>
      </c>
      <c r="S4146">
        <v>134.64991000000001</v>
      </c>
      <c r="T4146" s="194">
        <v>134.64991000000001</v>
      </c>
      <c r="U4146" t="s">
        <v>193</v>
      </c>
      <c r="V4146">
        <v>45707.735509259262</v>
      </c>
    </row>
    <row r="4147" spans="1:22" x14ac:dyDescent="0.3">
      <c r="A4147" t="s">
        <v>218</v>
      </c>
      <c r="B4147" t="s">
        <v>261</v>
      </c>
      <c r="C4147" t="s">
        <v>88</v>
      </c>
      <c r="D4147" s="29">
        <v>45763</v>
      </c>
      <c r="E4147" s="161">
        <v>0</v>
      </c>
      <c r="F4147" s="161">
        <v>0</v>
      </c>
      <c r="G4147" s="161">
        <v>0</v>
      </c>
      <c r="H4147" s="161">
        <v>0</v>
      </c>
      <c r="L4147">
        <v>67.324955000000003</v>
      </c>
      <c r="R4147">
        <v>134.64991000000001</v>
      </c>
      <c r="S4147">
        <v>134.64991000000001</v>
      </c>
      <c r="T4147" s="194">
        <v>134.64991000000001</v>
      </c>
      <c r="U4147" t="s">
        <v>193</v>
      </c>
      <c r="V4147">
        <v>45707.735509259262</v>
      </c>
    </row>
    <row r="4148" spans="1:22" x14ac:dyDescent="0.3">
      <c r="A4148" t="s">
        <v>218</v>
      </c>
      <c r="B4148" t="s">
        <v>261</v>
      </c>
      <c r="C4148" t="s">
        <v>88</v>
      </c>
      <c r="D4148" s="29">
        <v>45764</v>
      </c>
      <c r="E4148" s="161">
        <v>0</v>
      </c>
      <c r="F4148" s="161">
        <v>0</v>
      </c>
      <c r="G4148" s="161">
        <v>0</v>
      </c>
      <c r="H4148" s="161">
        <v>0</v>
      </c>
      <c r="L4148">
        <v>67.324955000000003</v>
      </c>
      <c r="R4148">
        <v>134.64991000000001</v>
      </c>
      <c r="S4148">
        <v>134.64991000000001</v>
      </c>
      <c r="T4148" s="194">
        <v>134.64991000000001</v>
      </c>
      <c r="U4148" t="s">
        <v>193</v>
      </c>
      <c r="V4148">
        <v>45707.735509259262</v>
      </c>
    </row>
    <row r="4149" spans="1:22" x14ac:dyDescent="0.3">
      <c r="A4149" t="s">
        <v>218</v>
      </c>
      <c r="B4149" t="s">
        <v>261</v>
      </c>
      <c r="C4149" t="s">
        <v>88</v>
      </c>
      <c r="D4149" s="29">
        <v>45765</v>
      </c>
      <c r="E4149" s="161">
        <v>0</v>
      </c>
      <c r="F4149" s="161">
        <v>0</v>
      </c>
      <c r="G4149" s="161">
        <v>0</v>
      </c>
      <c r="H4149" s="161">
        <v>0</v>
      </c>
      <c r="L4149">
        <v>67.324955000000003</v>
      </c>
      <c r="R4149">
        <v>134.64991000000001</v>
      </c>
      <c r="S4149">
        <v>134.64991000000001</v>
      </c>
      <c r="T4149" s="194">
        <v>134.64991000000001</v>
      </c>
      <c r="U4149" t="s">
        <v>193</v>
      </c>
      <c r="V4149">
        <v>45707.735509259262</v>
      </c>
    </row>
    <row r="4150" spans="1:22" x14ac:dyDescent="0.3">
      <c r="A4150" t="s">
        <v>218</v>
      </c>
      <c r="B4150" t="s">
        <v>261</v>
      </c>
      <c r="C4150" t="s">
        <v>88</v>
      </c>
      <c r="D4150" s="29">
        <v>45766</v>
      </c>
      <c r="E4150" s="161">
        <v>0</v>
      </c>
      <c r="F4150" s="161">
        <v>0</v>
      </c>
      <c r="G4150" s="161">
        <v>0</v>
      </c>
      <c r="H4150" s="161">
        <v>0</v>
      </c>
      <c r="L4150">
        <v>67.324955000000003</v>
      </c>
      <c r="R4150">
        <v>134.64991000000001</v>
      </c>
      <c r="S4150">
        <v>134.64991000000001</v>
      </c>
      <c r="T4150" s="194">
        <v>134.64991000000001</v>
      </c>
      <c r="U4150" t="s">
        <v>193</v>
      </c>
      <c r="V4150">
        <v>45707.735509259262</v>
      </c>
    </row>
    <row r="4151" spans="1:22" x14ac:dyDescent="0.3">
      <c r="A4151" t="s">
        <v>218</v>
      </c>
      <c r="B4151" t="s">
        <v>261</v>
      </c>
      <c r="C4151" t="s">
        <v>88</v>
      </c>
      <c r="D4151" s="29">
        <v>45767</v>
      </c>
      <c r="E4151" s="161">
        <v>0</v>
      </c>
      <c r="F4151" s="161">
        <v>0</v>
      </c>
      <c r="G4151" s="161">
        <v>0</v>
      </c>
      <c r="H4151" s="161">
        <v>0</v>
      </c>
      <c r="L4151">
        <v>67.324955000000003</v>
      </c>
      <c r="R4151">
        <v>134.64991000000001</v>
      </c>
      <c r="S4151">
        <v>134.64991000000001</v>
      </c>
      <c r="T4151" s="194">
        <v>134.64991000000001</v>
      </c>
      <c r="U4151" t="s">
        <v>193</v>
      </c>
      <c r="V4151">
        <v>45707.735509259262</v>
      </c>
    </row>
    <row r="4152" spans="1:22" x14ac:dyDescent="0.3">
      <c r="A4152" t="s">
        <v>218</v>
      </c>
      <c r="B4152" t="s">
        <v>261</v>
      </c>
      <c r="C4152" t="s">
        <v>88</v>
      </c>
      <c r="D4152" s="29">
        <v>45768</v>
      </c>
      <c r="E4152" s="161">
        <v>0</v>
      </c>
      <c r="F4152" s="161">
        <v>0</v>
      </c>
      <c r="G4152" s="161">
        <v>0</v>
      </c>
      <c r="H4152" s="161">
        <v>0</v>
      </c>
      <c r="L4152">
        <v>67.324955000000003</v>
      </c>
      <c r="R4152">
        <v>134.64991000000001</v>
      </c>
      <c r="S4152">
        <v>134.64991000000001</v>
      </c>
      <c r="T4152" s="194">
        <v>134.64991000000001</v>
      </c>
      <c r="U4152" t="s">
        <v>193</v>
      </c>
      <c r="V4152">
        <v>45707.735509259262</v>
      </c>
    </row>
    <row r="4153" spans="1:22" x14ac:dyDescent="0.3">
      <c r="A4153" t="s">
        <v>218</v>
      </c>
      <c r="B4153" t="s">
        <v>261</v>
      </c>
      <c r="C4153" t="s">
        <v>88</v>
      </c>
      <c r="D4153" s="29">
        <v>45769</v>
      </c>
      <c r="E4153" s="161">
        <v>0</v>
      </c>
      <c r="F4153" s="161">
        <v>0</v>
      </c>
      <c r="G4153" s="161">
        <v>0</v>
      </c>
      <c r="H4153" s="161">
        <v>0</v>
      </c>
      <c r="L4153">
        <v>67.324955000000003</v>
      </c>
      <c r="R4153">
        <v>134.64991000000001</v>
      </c>
      <c r="S4153">
        <v>134.64991000000001</v>
      </c>
      <c r="T4153" s="194">
        <v>134.64991000000001</v>
      </c>
      <c r="U4153" t="s">
        <v>193</v>
      </c>
      <c r="V4153">
        <v>45707.735509259262</v>
      </c>
    </row>
    <row r="4154" spans="1:22" x14ac:dyDescent="0.3">
      <c r="A4154" t="s">
        <v>218</v>
      </c>
      <c r="B4154" t="s">
        <v>261</v>
      </c>
      <c r="C4154" t="s">
        <v>88</v>
      </c>
      <c r="D4154" s="29">
        <v>45770</v>
      </c>
      <c r="E4154" s="161">
        <v>0</v>
      </c>
      <c r="F4154" s="161">
        <v>0</v>
      </c>
      <c r="G4154" s="161">
        <v>0</v>
      </c>
      <c r="H4154" s="161">
        <v>0</v>
      </c>
      <c r="L4154">
        <v>67.324955000000003</v>
      </c>
      <c r="R4154">
        <v>134.64991000000001</v>
      </c>
      <c r="S4154">
        <v>134.64991000000001</v>
      </c>
      <c r="T4154" s="194">
        <v>134.64991000000001</v>
      </c>
      <c r="U4154" t="s">
        <v>193</v>
      </c>
      <c r="V4154">
        <v>45707.735509259262</v>
      </c>
    </row>
    <row r="4155" spans="1:22" x14ac:dyDescent="0.3">
      <c r="A4155" t="s">
        <v>218</v>
      </c>
      <c r="B4155" t="s">
        <v>261</v>
      </c>
      <c r="C4155" t="s">
        <v>88</v>
      </c>
      <c r="D4155" s="29">
        <v>45771</v>
      </c>
      <c r="E4155" s="161">
        <v>0</v>
      </c>
      <c r="F4155" s="161">
        <v>0</v>
      </c>
      <c r="G4155" s="161">
        <v>0</v>
      </c>
      <c r="H4155" s="161">
        <v>0</v>
      </c>
      <c r="L4155">
        <v>67.324955000000003</v>
      </c>
      <c r="R4155">
        <v>134.64991000000001</v>
      </c>
      <c r="S4155">
        <v>134.64991000000001</v>
      </c>
      <c r="T4155" s="194">
        <v>134.64991000000001</v>
      </c>
      <c r="U4155" t="s">
        <v>193</v>
      </c>
      <c r="V4155">
        <v>45707.735509259262</v>
      </c>
    </row>
    <row r="4156" spans="1:22" x14ac:dyDescent="0.3">
      <c r="A4156" t="s">
        <v>218</v>
      </c>
      <c r="B4156" t="s">
        <v>261</v>
      </c>
      <c r="C4156" t="s">
        <v>88</v>
      </c>
      <c r="D4156" s="29">
        <v>45772</v>
      </c>
      <c r="E4156" s="161">
        <v>0</v>
      </c>
      <c r="F4156" s="161">
        <v>0</v>
      </c>
      <c r="G4156" s="161">
        <v>0</v>
      </c>
      <c r="H4156" s="161">
        <v>0</v>
      </c>
      <c r="L4156">
        <v>67.324955000000003</v>
      </c>
      <c r="R4156">
        <v>134.64991000000001</v>
      </c>
      <c r="S4156">
        <v>134.64991000000001</v>
      </c>
      <c r="T4156" s="194">
        <v>134.64991000000001</v>
      </c>
      <c r="U4156" t="s">
        <v>193</v>
      </c>
      <c r="V4156">
        <v>45707.735509259262</v>
      </c>
    </row>
    <row r="4157" spans="1:22" x14ac:dyDescent="0.3">
      <c r="A4157" t="s">
        <v>218</v>
      </c>
      <c r="B4157" t="s">
        <v>261</v>
      </c>
      <c r="C4157" t="s">
        <v>88</v>
      </c>
      <c r="D4157" s="29">
        <v>45773</v>
      </c>
      <c r="E4157" s="161">
        <v>0</v>
      </c>
      <c r="F4157" s="161">
        <v>0</v>
      </c>
      <c r="G4157" s="161">
        <v>0</v>
      </c>
      <c r="H4157" s="161">
        <v>0</v>
      </c>
      <c r="L4157">
        <v>67.324955000000003</v>
      </c>
      <c r="R4157">
        <v>134.64991000000001</v>
      </c>
      <c r="S4157">
        <v>134.64991000000001</v>
      </c>
      <c r="T4157" s="194">
        <v>134.64991000000001</v>
      </c>
      <c r="U4157" t="s">
        <v>193</v>
      </c>
      <c r="V4157">
        <v>45707.735509259262</v>
      </c>
    </row>
    <row r="4158" spans="1:22" x14ac:dyDescent="0.3">
      <c r="A4158" t="s">
        <v>218</v>
      </c>
      <c r="B4158" t="s">
        <v>261</v>
      </c>
      <c r="C4158" t="s">
        <v>88</v>
      </c>
      <c r="D4158" s="29">
        <v>45774</v>
      </c>
      <c r="E4158" s="161">
        <v>0</v>
      </c>
      <c r="F4158" s="161">
        <v>0</v>
      </c>
      <c r="G4158" s="161">
        <v>0</v>
      </c>
      <c r="H4158" s="161">
        <v>0</v>
      </c>
      <c r="L4158">
        <v>67.324955000000003</v>
      </c>
      <c r="R4158">
        <v>134.64991000000001</v>
      </c>
      <c r="S4158">
        <v>134.64991000000001</v>
      </c>
      <c r="T4158" s="194">
        <v>134.64991000000001</v>
      </c>
      <c r="U4158" t="s">
        <v>193</v>
      </c>
      <c r="V4158">
        <v>45707.735509259262</v>
      </c>
    </row>
    <row r="4159" spans="1:22" x14ac:dyDescent="0.3">
      <c r="A4159" t="s">
        <v>218</v>
      </c>
      <c r="B4159" t="s">
        <v>261</v>
      </c>
      <c r="C4159" t="s">
        <v>88</v>
      </c>
      <c r="D4159" s="29">
        <v>45775</v>
      </c>
      <c r="E4159" s="161">
        <v>0</v>
      </c>
      <c r="F4159" s="161">
        <v>0</v>
      </c>
      <c r="G4159" s="161">
        <v>0</v>
      </c>
      <c r="H4159" s="161">
        <v>0</v>
      </c>
      <c r="L4159">
        <v>67.324955000000003</v>
      </c>
      <c r="R4159">
        <v>134.64991000000001</v>
      </c>
      <c r="S4159">
        <v>134.64991000000001</v>
      </c>
      <c r="T4159" s="194">
        <v>134.64991000000001</v>
      </c>
      <c r="U4159" t="s">
        <v>193</v>
      </c>
      <c r="V4159">
        <v>45707.735509259262</v>
      </c>
    </row>
    <row r="4160" spans="1:22" x14ac:dyDescent="0.3">
      <c r="A4160" t="s">
        <v>218</v>
      </c>
      <c r="B4160" t="s">
        <v>261</v>
      </c>
      <c r="C4160" t="s">
        <v>88</v>
      </c>
      <c r="D4160" s="29">
        <v>45776</v>
      </c>
      <c r="E4160" s="161">
        <v>0</v>
      </c>
      <c r="F4160" s="161">
        <v>0</v>
      </c>
      <c r="G4160" s="161">
        <v>0</v>
      </c>
      <c r="H4160" s="161">
        <v>0</v>
      </c>
      <c r="L4160">
        <v>67.324955000000003</v>
      </c>
      <c r="R4160">
        <v>134.64991000000001</v>
      </c>
      <c r="S4160">
        <v>134.64991000000001</v>
      </c>
      <c r="T4160" s="194">
        <v>134.64991000000001</v>
      </c>
      <c r="U4160" t="s">
        <v>193</v>
      </c>
      <c r="V4160">
        <v>45707.735509259262</v>
      </c>
    </row>
    <row r="4161" spans="1:22" x14ac:dyDescent="0.3">
      <c r="A4161" t="s">
        <v>218</v>
      </c>
      <c r="B4161" t="s">
        <v>261</v>
      </c>
      <c r="C4161" t="s">
        <v>88</v>
      </c>
      <c r="D4161" s="29">
        <v>45777</v>
      </c>
      <c r="E4161" s="161">
        <v>0</v>
      </c>
      <c r="F4161" s="161">
        <v>0</v>
      </c>
      <c r="G4161" s="161">
        <v>0</v>
      </c>
      <c r="H4161" s="161">
        <v>0</v>
      </c>
      <c r="L4161">
        <v>67.324955000000003</v>
      </c>
      <c r="R4161">
        <v>134.64991000000001</v>
      </c>
      <c r="S4161">
        <v>134.64991000000001</v>
      </c>
      <c r="T4161" s="194">
        <v>134.64991000000001</v>
      </c>
      <c r="U4161" t="s">
        <v>193</v>
      </c>
      <c r="V4161">
        <v>45707.735509259262</v>
      </c>
    </row>
    <row r="4162" spans="1:22" x14ac:dyDescent="0.3">
      <c r="A4162" t="s">
        <v>218</v>
      </c>
      <c r="B4162" t="s">
        <v>261</v>
      </c>
      <c r="C4162" t="s">
        <v>88</v>
      </c>
      <c r="D4162" s="29">
        <v>45778</v>
      </c>
      <c r="E4162" s="161">
        <v>0</v>
      </c>
      <c r="F4162" s="161">
        <v>0</v>
      </c>
      <c r="G4162" s="161">
        <v>0</v>
      </c>
      <c r="H4162" s="161">
        <v>0</v>
      </c>
      <c r="L4162">
        <v>69.818472</v>
      </c>
      <c r="R4162">
        <v>139.636943</v>
      </c>
      <c r="S4162">
        <v>139.636943</v>
      </c>
      <c r="T4162" s="194">
        <v>139.636943</v>
      </c>
      <c r="U4162" t="s">
        <v>193</v>
      </c>
      <c r="V4162">
        <v>45707.735972222225</v>
      </c>
    </row>
    <row r="4163" spans="1:22" x14ac:dyDescent="0.3">
      <c r="A4163" t="s">
        <v>218</v>
      </c>
      <c r="B4163" t="s">
        <v>261</v>
      </c>
      <c r="C4163" t="s">
        <v>88</v>
      </c>
      <c r="D4163" s="29">
        <v>45779</v>
      </c>
      <c r="E4163" s="161">
        <v>0</v>
      </c>
      <c r="F4163" s="161">
        <v>0</v>
      </c>
      <c r="G4163" s="161">
        <v>0</v>
      </c>
      <c r="H4163" s="161">
        <v>0</v>
      </c>
      <c r="L4163">
        <v>69.818472</v>
      </c>
      <c r="R4163">
        <v>139.636943</v>
      </c>
      <c r="S4163">
        <v>139.636943</v>
      </c>
      <c r="T4163" s="194">
        <v>139.636943</v>
      </c>
      <c r="U4163" t="s">
        <v>193</v>
      </c>
      <c r="V4163">
        <v>45707.735902777778</v>
      </c>
    </row>
    <row r="4164" spans="1:22" x14ac:dyDescent="0.3">
      <c r="A4164" t="s">
        <v>218</v>
      </c>
      <c r="B4164" t="s">
        <v>261</v>
      </c>
      <c r="C4164" t="s">
        <v>88</v>
      </c>
      <c r="D4164" s="29">
        <v>45780</v>
      </c>
      <c r="E4164" s="161">
        <v>0</v>
      </c>
      <c r="F4164" s="161">
        <v>0</v>
      </c>
      <c r="G4164" s="161">
        <v>0</v>
      </c>
      <c r="H4164" s="161">
        <v>0</v>
      </c>
      <c r="L4164">
        <v>69.818472</v>
      </c>
      <c r="R4164">
        <v>139.636943</v>
      </c>
      <c r="S4164">
        <v>139.636943</v>
      </c>
      <c r="T4164" s="194">
        <v>139.636943</v>
      </c>
      <c r="U4164" t="s">
        <v>193</v>
      </c>
      <c r="V4164">
        <v>45707.735914351855</v>
      </c>
    </row>
    <row r="4165" spans="1:22" x14ac:dyDescent="0.3">
      <c r="A4165" t="s">
        <v>218</v>
      </c>
      <c r="B4165" t="s">
        <v>261</v>
      </c>
      <c r="C4165" t="s">
        <v>88</v>
      </c>
      <c r="D4165" s="29">
        <v>45781</v>
      </c>
      <c r="E4165" s="161">
        <v>0</v>
      </c>
      <c r="F4165" s="161">
        <v>0</v>
      </c>
      <c r="G4165" s="161">
        <v>0</v>
      </c>
      <c r="H4165" s="161">
        <v>0</v>
      </c>
      <c r="L4165">
        <v>69.818472</v>
      </c>
      <c r="R4165">
        <v>139.636943</v>
      </c>
      <c r="S4165">
        <v>139.636943</v>
      </c>
      <c r="T4165" s="194">
        <v>139.636943</v>
      </c>
      <c r="U4165" t="s">
        <v>193</v>
      </c>
      <c r="V4165">
        <v>45707.735891203702</v>
      </c>
    </row>
    <row r="4166" spans="1:22" x14ac:dyDescent="0.3">
      <c r="A4166" t="s">
        <v>218</v>
      </c>
      <c r="B4166" t="s">
        <v>261</v>
      </c>
      <c r="C4166" t="s">
        <v>88</v>
      </c>
      <c r="D4166" s="29">
        <v>45782</v>
      </c>
      <c r="E4166" s="161">
        <v>0</v>
      </c>
      <c r="F4166" s="161">
        <v>0</v>
      </c>
      <c r="G4166" s="161">
        <v>0</v>
      </c>
      <c r="H4166" s="161">
        <v>0</v>
      </c>
      <c r="L4166">
        <v>69.818472</v>
      </c>
      <c r="R4166">
        <v>139.636943</v>
      </c>
      <c r="S4166">
        <v>139.636943</v>
      </c>
      <c r="T4166" s="194">
        <v>139.636943</v>
      </c>
      <c r="U4166" t="s">
        <v>193</v>
      </c>
      <c r="V4166">
        <v>45707.735902777778</v>
      </c>
    </row>
    <row r="4167" spans="1:22" x14ac:dyDescent="0.3">
      <c r="A4167" t="s">
        <v>218</v>
      </c>
      <c r="B4167" t="s">
        <v>261</v>
      </c>
      <c r="C4167" t="s">
        <v>88</v>
      </c>
      <c r="D4167" s="29">
        <v>45783</v>
      </c>
      <c r="E4167" s="161">
        <v>0</v>
      </c>
      <c r="F4167" s="161">
        <v>0</v>
      </c>
      <c r="G4167" s="161">
        <v>0</v>
      </c>
      <c r="H4167" s="161">
        <v>0</v>
      </c>
      <c r="L4167">
        <v>69.818472</v>
      </c>
      <c r="R4167">
        <v>139.636943</v>
      </c>
      <c r="S4167">
        <v>139.636943</v>
      </c>
      <c r="T4167" s="194">
        <v>139.636943</v>
      </c>
      <c r="U4167" t="s">
        <v>193</v>
      </c>
      <c r="V4167">
        <v>45707.735902777778</v>
      </c>
    </row>
    <row r="4168" spans="1:22" x14ac:dyDescent="0.3">
      <c r="A4168" t="s">
        <v>218</v>
      </c>
      <c r="B4168" t="s">
        <v>261</v>
      </c>
      <c r="C4168" t="s">
        <v>88</v>
      </c>
      <c r="D4168" s="29">
        <v>45784</v>
      </c>
      <c r="E4168" s="161">
        <v>0</v>
      </c>
      <c r="F4168" s="161">
        <v>0</v>
      </c>
      <c r="G4168" s="161">
        <v>0</v>
      </c>
      <c r="H4168" s="161">
        <v>0</v>
      </c>
      <c r="L4168">
        <v>69.818472</v>
      </c>
      <c r="R4168">
        <v>139.636943</v>
      </c>
      <c r="S4168">
        <v>139.636943</v>
      </c>
      <c r="T4168" s="194">
        <v>139.636943</v>
      </c>
      <c r="U4168" t="s">
        <v>193</v>
      </c>
      <c r="V4168">
        <v>45707.735960648148</v>
      </c>
    </row>
    <row r="4169" spans="1:22" x14ac:dyDescent="0.3">
      <c r="A4169" t="s">
        <v>218</v>
      </c>
      <c r="B4169" t="s">
        <v>261</v>
      </c>
      <c r="C4169" t="s">
        <v>88</v>
      </c>
      <c r="D4169" s="29">
        <v>45785</v>
      </c>
      <c r="E4169" s="161">
        <v>0</v>
      </c>
      <c r="F4169" s="161">
        <v>0</v>
      </c>
      <c r="G4169" s="161">
        <v>0</v>
      </c>
      <c r="H4169" s="161">
        <v>0</v>
      </c>
      <c r="L4169">
        <v>69.818472</v>
      </c>
      <c r="R4169">
        <v>139.636943</v>
      </c>
      <c r="S4169">
        <v>139.636943</v>
      </c>
      <c r="T4169" s="194">
        <v>139.636943</v>
      </c>
      <c r="U4169" t="s">
        <v>193</v>
      </c>
      <c r="V4169">
        <v>45707.735914351855</v>
      </c>
    </row>
    <row r="4170" spans="1:22" x14ac:dyDescent="0.3">
      <c r="A4170" t="s">
        <v>218</v>
      </c>
      <c r="B4170" t="s">
        <v>261</v>
      </c>
      <c r="C4170" t="s">
        <v>88</v>
      </c>
      <c r="D4170" s="29">
        <v>45786</v>
      </c>
      <c r="E4170" s="161">
        <v>0</v>
      </c>
      <c r="F4170" s="161">
        <v>0</v>
      </c>
      <c r="G4170" s="161">
        <v>0</v>
      </c>
      <c r="H4170" s="161">
        <v>0</v>
      </c>
      <c r="L4170">
        <v>69.818472</v>
      </c>
      <c r="R4170">
        <v>139.636943</v>
      </c>
      <c r="S4170">
        <v>139.636943</v>
      </c>
      <c r="T4170" s="194">
        <v>139.636943</v>
      </c>
      <c r="U4170" t="s">
        <v>193</v>
      </c>
      <c r="V4170">
        <v>45707.735960648148</v>
      </c>
    </row>
    <row r="4171" spans="1:22" x14ac:dyDescent="0.3">
      <c r="A4171" t="s">
        <v>218</v>
      </c>
      <c r="B4171" t="s">
        <v>261</v>
      </c>
      <c r="C4171" t="s">
        <v>88</v>
      </c>
      <c r="D4171" s="29">
        <v>45787</v>
      </c>
      <c r="E4171" s="161">
        <v>0</v>
      </c>
      <c r="F4171" s="161">
        <v>0</v>
      </c>
      <c r="G4171" s="161">
        <v>0</v>
      </c>
      <c r="H4171" s="161">
        <v>0</v>
      </c>
      <c r="L4171">
        <v>69.818472</v>
      </c>
      <c r="R4171">
        <v>139.636943</v>
      </c>
      <c r="S4171">
        <v>139.636943</v>
      </c>
      <c r="T4171" s="194">
        <v>139.636943</v>
      </c>
      <c r="U4171" t="s">
        <v>193</v>
      </c>
      <c r="V4171">
        <v>45707.735995370371</v>
      </c>
    </row>
    <row r="4172" spans="1:22" x14ac:dyDescent="0.3">
      <c r="A4172" t="s">
        <v>218</v>
      </c>
      <c r="B4172" t="s">
        <v>261</v>
      </c>
      <c r="C4172" t="s">
        <v>88</v>
      </c>
      <c r="D4172" s="29">
        <v>45788</v>
      </c>
      <c r="E4172" s="161">
        <v>0</v>
      </c>
      <c r="F4172" s="161">
        <v>0</v>
      </c>
      <c r="G4172" s="161">
        <v>0</v>
      </c>
      <c r="H4172" s="161">
        <v>0</v>
      </c>
      <c r="L4172">
        <v>69.818472</v>
      </c>
      <c r="R4172">
        <v>139.636943</v>
      </c>
      <c r="S4172">
        <v>139.636943</v>
      </c>
      <c r="T4172" s="194">
        <v>139.636943</v>
      </c>
      <c r="U4172" t="s">
        <v>193</v>
      </c>
      <c r="V4172">
        <v>45707.735949074071</v>
      </c>
    </row>
    <row r="4173" spans="1:22" x14ac:dyDescent="0.3">
      <c r="A4173" t="s">
        <v>218</v>
      </c>
      <c r="B4173" t="s">
        <v>261</v>
      </c>
      <c r="C4173" t="s">
        <v>88</v>
      </c>
      <c r="D4173" s="29">
        <v>45789</v>
      </c>
      <c r="E4173" s="161">
        <v>1</v>
      </c>
      <c r="F4173" s="161">
        <v>1</v>
      </c>
      <c r="G4173" s="161">
        <v>1</v>
      </c>
      <c r="H4173" s="161">
        <v>1</v>
      </c>
      <c r="J4173">
        <v>0</v>
      </c>
      <c r="K4173">
        <v>0</v>
      </c>
      <c r="L4173">
        <v>69.818472</v>
      </c>
      <c r="R4173">
        <v>139.636943</v>
      </c>
      <c r="S4173">
        <v>0</v>
      </c>
      <c r="T4173" s="194">
        <v>0</v>
      </c>
      <c r="U4173" t="s">
        <v>193</v>
      </c>
      <c r="V4173">
        <v>45707.735937500001</v>
      </c>
    </row>
    <row r="4174" spans="1:22" x14ac:dyDescent="0.3">
      <c r="A4174" t="s">
        <v>218</v>
      </c>
      <c r="B4174" t="s">
        <v>261</v>
      </c>
      <c r="C4174" t="s">
        <v>88</v>
      </c>
      <c r="D4174" s="29">
        <v>45790</v>
      </c>
      <c r="E4174" s="161">
        <v>1</v>
      </c>
      <c r="F4174" s="161">
        <v>1</v>
      </c>
      <c r="G4174" s="161">
        <v>1</v>
      </c>
      <c r="H4174" s="161">
        <v>1</v>
      </c>
      <c r="J4174">
        <v>0</v>
      </c>
      <c r="K4174">
        <v>0</v>
      </c>
      <c r="L4174">
        <v>69.818472</v>
      </c>
      <c r="R4174">
        <v>139.636943</v>
      </c>
      <c r="S4174">
        <v>0</v>
      </c>
      <c r="T4174" s="194">
        <v>0</v>
      </c>
      <c r="U4174" t="s">
        <v>193</v>
      </c>
      <c r="V4174">
        <v>45707.735925925925</v>
      </c>
    </row>
    <row r="4175" spans="1:22" x14ac:dyDescent="0.3">
      <c r="A4175" t="s">
        <v>218</v>
      </c>
      <c r="B4175" t="s">
        <v>261</v>
      </c>
      <c r="C4175" t="s">
        <v>88</v>
      </c>
      <c r="D4175" s="29">
        <v>45791</v>
      </c>
      <c r="E4175" s="161">
        <v>0</v>
      </c>
      <c r="F4175" s="161">
        <v>0</v>
      </c>
      <c r="G4175" s="161">
        <v>0.24804999490715007</v>
      </c>
      <c r="H4175" s="161">
        <v>0.24804999490715007</v>
      </c>
      <c r="J4175">
        <v>105</v>
      </c>
      <c r="K4175">
        <v>105</v>
      </c>
      <c r="L4175">
        <v>69.818472</v>
      </c>
      <c r="R4175">
        <v>139.636943</v>
      </c>
      <c r="S4175">
        <v>105</v>
      </c>
      <c r="T4175" s="194">
        <v>105</v>
      </c>
      <c r="U4175" t="s">
        <v>193</v>
      </c>
      <c r="V4175">
        <v>45707.73605324074</v>
      </c>
    </row>
    <row r="4176" spans="1:22" x14ac:dyDescent="0.3">
      <c r="A4176" t="s">
        <v>218</v>
      </c>
      <c r="B4176" t="s">
        <v>261</v>
      </c>
      <c r="C4176" t="s">
        <v>88</v>
      </c>
      <c r="D4176" s="29">
        <v>45792</v>
      </c>
      <c r="E4176" s="161">
        <v>0</v>
      </c>
      <c r="F4176" s="161">
        <v>0</v>
      </c>
      <c r="G4176" s="161">
        <v>0.24804999490715007</v>
      </c>
      <c r="H4176" s="161">
        <v>0.24804999490715007</v>
      </c>
      <c r="J4176">
        <v>105</v>
      </c>
      <c r="K4176">
        <v>105</v>
      </c>
      <c r="L4176">
        <v>69.818472</v>
      </c>
      <c r="R4176">
        <v>139.636943</v>
      </c>
      <c r="S4176">
        <v>105</v>
      </c>
      <c r="T4176" s="194">
        <v>105</v>
      </c>
      <c r="U4176" t="s">
        <v>193</v>
      </c>
      <c r="V4176">
        <v>45707.735972222225</v>
      </c>
    </row>
    <row r="4177" spans="1:22" x14ac:dyDescent="0.3">
      <c r="A4177" t="s">
        <v>218</v>
      </c>
      <c r="B4177" t="s">
        <v>261</v>
      </c>
      <c r="C4177" t="s">
        <v>88</v>
      </c>
      <c r="D4177" s="29">
        <v>45793</v>
      </c>
      <c r="E4177" s="161">
        <v>0</v>
      </c>
      <c r="F4177" s="161">
        <v>0</v>
      </c>
      <c r="G4177" s="161">
        <v>0.24804999490715007</v>
      </c>
      <c r="H4177" s="161">
        <v>0.24804999490715007</v>
      </c>
      <c r="J4177">
        <v>105</v>
      </c>
      <c r="K4177">
        <v>105</v>
      </c>
      <c r="L4177">
        <v>69.818472</v>
      </c>
      <c r="R4177">
        <v>139.636943</v>
      </c>
      <c r="S4177">
        <v>105</v>
      </c>
      <c r="T4177" s="194">
        <v>105</v>
      </c>
      <c r="U4177" t="s">
        <v>193</v>
      </c>
      <c r="V4177">
        <v>45707.735925925925</v>
      </c>
    </row>
    <row r="4178" spans="1:22" x14ac:dyDescent="0.3">
      <c r="A4178" t="s">
        <v>218</v>
      </c>
      <c r="B4178" t="s">
        <v>261</v>
      </c>
      <c r="C4178" t="s">
        <v>88</v>
      </c>
      <c r="D4178" s="29">
        <v>45794</v>
      </c>
      <c r="E4178" s="161">
        <v>0</v>
      </c>
      <c r="F4178" s="161">
        <v>0</v>
      </c>
      <c r="G4178" s="161">
        <v>0.24804999490715007</v>
      </c>
      <c r="H4178" s="161">
        <v>0.24804999490715007</v>
      </c>
      <c r="J4178">
        <v>105</v>
      </c>
      <c r="K4178">
        <v>105</v>
      </c>
      <c r="L4178">
        <v>69.818472</v>
      </c>
      <c r="R4178">
        <v>139.636943</v>
      </c>
      <c r="S4178">
        <v>105</v>
      </c>
      <c r="T4178" s="194">
        <v>105</v>
      </c>
      <c r="U4178" t="s">
        <v>193</v>
      </c>
      <c r="V4178">
        <v>45707.735949074071</v>
      </c>
    </row>
    <row r="4179" spans="1:22" x14ac:dyDescent="0.3">
      <c r="A4179" t="s">
        <v>218</v>
      </c>
      <c r="B4179" t="s">
        <v>261</v>
      </c>
      <c r="C4179" t="s">
        <v>88</v>
      </c>
      <c r="D4179" s="29">
        <v>45795</v>
      </c>
      <c r="E4179" s="161">
        <v>0</v>
      </c>
      <c r="F4179" s="161">
        <v>0</v>
      </c>
      <c r="G4179" s="161">
        <v>0.24804999490715007</v>
      </c>
      <c r="H4179" s="161">
        <v>0.24804999490715007</v>
      </c>
      <c r="J4179">
        <v>105</v>
      </c>
      <c r="K4179">
        <v>105</v>
      </c>
      <c r="L4179">
        <v>69.818472</v>
      </c>
      <c r="R4179">
        <v>139.636943</v>
      </c>
      <c r="S4179">
        <v>105</v>
      </c>
      <c r="T4179" s="194">
        <v>105</v>
      </c>
      <c r="U4179" t="s">
        <v>193</v>
      </c>
      <c r="V4179">
        <v>45707.735937500001</v>
      </c>
    </row>
    <row r="4180" spans="1:22" x14ac:dyDescent="0.3">
      <c r="A4180" t="s">
        <v>218</v>
      </c>
      <c r="B4180" t="s">
        <v>261</v>
      </c>
      <c r="C4180" t="s">
        <v>88</v>
      </c>
      <c r="D4180" s="29">
        <v>45796</v>
      </c>
      <c r="E4180" s="161">
        <v>0</v>
      </c>
      <c r="F4180" s="161">
        <v>0</v>
      </c>
      <c r="G4180" s="161">
        <v>0.24804999490715007</v>
      </c>
      <c r="H4180" s="161">
        <v>0.24804999490715007</v>
      </c>
      <c r="J4180">
        <v>105</v>
      </c>
      <c r="K4180">
        <v>105</v>
      </c>
      <c r="L4180">
        <v>69.818472</v>
      </c>
      <c r="R4180">
        <v>139.636943</v>
      </c>
      <c r="S4180">
        <v>105</v>
      </c>
      <c r="T4180" s="194">
        <v>105</v>
      </c>
      <c r="U4180" t="s">
        <v>193</v>
      </c>
      <c r="V4180">
        <v>45707.735925925925</v>
      </c>
    </row>
    <row r="4181" spans="1:22" x14ac:dyDescent="0.3">
      <c r="A4181" t="s">
        <v>218</v>
      </c>
      <c r="B4181" t="s">
        <v>261</v>
      </c>
      <c r="C4181" t="s">
        <v>88</v>
      </c>
      <c r="D4181" s="29">
        <v>45797</v>
      </c>
      <c r="E4181" s="161">
        <v>0</v>
      </c>
      <c r="F4181" s="161">
        <v>0</v>
      </c>
      <c r="G4181" s="161">
        <v>0.24804999490715007</v>
      </c>
      <c r="H4181" s="161">
        <v>0.24804999490715007</v>
      </c>
      <c r="J4181">
        <v>105</v>
      </c>
      <c r="K4181">
        <v>105</v>
      </c>
      <c r="L4181">
        <v>69.818472</v>
      </c>
      <c r="R4181">
        <v>139.636943</v>
      </c>
      <c r="S4181">
        <v>105</v>
      </c>
      <c r="T4181" s="194">
        <v>105</v>
      </c>
      <c r="U4181" t="s">
        <v>193</v>
      </c>
      <c r="V4181">
        <v>45707.736030092594</v>
      </c>
    </row>
    <row r="4182" spans="1:22" x14ac:dyDescent="0.3">
      <c r="A4182" t="s">
        <v>218</v>
      </c>
      <c r="B4182" t="s">
        <v>261</v>
      </c>
      <c r="C4182" t="s">
        <v>88</v>
      </c>
      <c r="D4182" s="29">
        <v>45798</v>
      </c>
      <c r="E4182" s="161">
        <v>0</v>
      </c>
      <c r="F4182" s="161">
        <v>0</v>
      </c>
      <c r="G4182" s="161">
        <v>0.24804999490715007</v>
      </c>
      <c r="H4182" s="161">
        <v>0.24804999490715007</v>
      </c>
      <c r="J4182">
        <v>105</v>
      </c>
      <c r="K4182">
        <v>105</v>
      </c>
      <c r="L4182">
        <v>69.818472</v>
      </c>
      <c r="R4182">
        <v>139.636943</v>
      </c>
      <c r="S4182">
        <v>105</v>
      </c>
      <c r="T4182" s="194">
        <v>105</v>
      </c>
      <c r="U4182" t="s">
        <v>193</v>
      </c>
      <c r="V4182">
        <v>45707.735960648148</v>
      </c>
    </row>
    <row r="4183" spans="1:22" x14ac:dyDescent="0.3">
      <c r="A4183" t="s">
        <v>218</v>
      </c>
      <c r="B4183" t="s">
        <v>261</v>
      </c>
      <c r="C4183" t="s">
        <v>88</v>
      </c>
      <c r="D4183" s="29">
        <v>45799</v>
      </c>
      <c r="E4183" s="161">
        <v>0</v>
      </c>
      <c r="F4183" s="161">
        <v>0</v>
      </c>
      <c r="G4183" s="161">
        <v>0.24804999490715007</v>
      </c>
      <c r="H4183" s="161">
        <v>0.24804999490715007</v>
      </c>
      <c r="J4183">
        <v>105</v>
      </c>
      <c r="K4183">
        <v>105</v>
      </c>
      <c r="L4183">
        <v>69.818472</v>
      </c>
      <c r="R4183">
        <v>139.636943</v>
      </c>
      <c r="S4183">
        <v>105</v>
      </c>
      <c r="T4183" s="194">
        <v>105</v>
      </c>
      <c r="U4183" t="s">
        <v>193</v>
      </c>
      <c r="V4183">
        <v>45707.73605324074</v>
      </c>
    </row>
    <row r="4184" spans="1:22" x14ac:dyDescent="0.3">
      <c r="A4184" t="s">
        <v>218</v>
      </c>
      <c r="B4184" t="s">
        <v>261</v>
      </c>
      <c r="C4184" t="s">
        <v>88</v>
      </c>
      <c r="D4184" s="29">
        <v>45800</v>
      </c>
      <c r="E4184" s="161">
        <v>0</v>
      </c>
      <c r="F4184" s="161">
        <v>0</v>
      </c>
      <c r="G4184" s="161">
        <v>0.24804999490715007</v>
      </c>
      <c r="H4184" s="161">
        <v>0.24804999490715007</v>
      </c>
      <c r="J4184">
        <v>105</v>
      </c>
      <c r="K4184">
        <v>105</v>
      </c>
      <c r="L4184">
        <v>69.818472</v>
      </c>
      <c r="R4184">
        <v>139.636943</v>
      </c>
      <c r="S4184">
        <v>105</v>
      </c>
      <c r="T4184" s="194">
        <v>105</v>
      </c>
      <c r="U4184" t="s">
        <v>193</v>
      </c>
      <c r="V4184">
        <v>45707.736006944448</v>
      </c>
    </row>
    <row r="4185" spans="1:22" x14ac:dyDescent="0.3">
      <c r="A4185" t="s">
        <v>218</v>
      </c>
      <c r="B4185" t="s">
        <v>261</v>
      </c>
      <c r="C4185" t="s">
        <v>88</v>
      </c>
      <c r="D4185" s="29">
        <v>45801</v>
      </c>
      <c r="E4185" s="161">
        <v>0</v>
      </c>
      <c r="F4185" s="161">
        <v>0</v>
      </c>
      <c r="G4185" s="161">
        <v>0</v>
      </c>
      <c r="H4185" s="161">
        <v>0</v>
      </c>
      <c r="L4185">
        <v>69.818472</v>
      </c>
      <c r="R4185">
        <v>139.636943</v>
      </c>
      <c r="S4185">
        <v>139.636943</v>
      </c>
      <c r="T4185" s="194">
        <v>139.636943</v>
      </c>
      <c r="U4185" t="s">
        <v>193</v>
      </c>
      <c r="V4185">
        <v>45707.735983796294</v>
      </c>
    </row>
    <row r="4186" spans="1:22" x14ac:dyDescent="0.3">
      <c r="A4186" t="s">
        <v>218</v>
      </c>
      <c r="B4186" t="s">
        <v>261</v>
      </c>
      <c r="C4186" t="s">
        <v>88</v>
      </c>
      <c r="D4186" s="29">
        <v>45802</v>
      </c>
      <c r="E4186" s="161">
        <v>0</v>
      </c>
      <c r="F4186" s="161">
        <v>0</v>
      </c>
      <c r="G4186" s="161">
        <v>0</v>
      </c>
      <c r="H4186" s="161">
        <v>0</v>
      </c>
      <c r="L4186">
        <v>69.818472</v>
      </c>
      <c r="R4186">
        <v>139.636943</v>
      </c>
      <c r="S4186">
        <v>139.636943</v>
      </c>
      <c r="T4186" s="194">
        <v>139.636943</v>
      </c>
      <c r="U4186" t="s">
        <v>193</v>
      </c>
      <c r="V4186">
        <v>45707.735995370371</v>
      </c>
    </row>
    <row r="4187" spans="1:22" x14ac:dyDescent="0.3">
      <c r="A4187" t="s">
        <v>218</v>
      </c>
      <c r="B4187" t="s">
        <v>261</v>
      </c>
      <c r="C4187" t="s">
        <v>88</v>
      </c>
      <c r="D4187" s="29">
        <v>45803</v>
      </c>
      <c r="E4187" s="161">
        <v>0</v>
      </c>
      <c r="F4187" s="161">
        <v>0</v>
      </c>
      <c r="G4187" s="161">
        <v>0.21224285180749047</v>
      </c>
      <c r="H4187" s="161">
        <v>0.21224285180749047</v>
      </c>
      <c r="J4187">
        <v>110</v>
      </c>
      <c r="K4187">
        <v>110</v>
      </c>
      <c r="L4187">
        <v>69.818472</v>
      </c>
      <c r="R4187">
        <v>139.636943</v>
      </c>
      <c r="S4187">
        <v>110</v>
      </c>
      <c r="T4187" s="194">
        <v>110</v>
      </c>
      <c r="U4187" t="s">
        <v>193</v>
      </c>
      <c r="V4187">
        <v>45707.735937500001</v>
      </c>
    </row>
    <row r="4188" spans="1:22" x14ac:dyDescent="0.3">
      <c r="A4188" t="s">
        <v>218</v>
      </c>
      <c r="B4188" t="s">
        <v>261</v>
      </c>
      <c r="C4188" t="s">
        <v>88</v>
      </c>
      <c r="D4188" s="29">
        <v>45804</v>
      </c>
      <c r="E4188" s="161">
        <v>0</v>
      </c>
      <c r="F4188" s="161">
        <v>0</v>
      </c>
      <c r="G4188" s="161">
        <v>0.21224285180749047</v>
      </c>
      <c r="H4188" s="161">
        <v>0.21224285180749047</v>
      </c>
      <c r="J4188">
        <v>110</v>
      </c>
      <c r="K4188">
        <v>110</v>
      </c>
      <c r="L4188">
        <v>69.818472</v>
      </c>
      <c r="R4188">
        <v>139.636943</v>
      </c>
      <c r="S4188">
        <v>110</v>
      </c>
      <c r="T4188" s="194">
        <v>110</v>
      </c>
      <c r="U4188" t="s">
        <v>193</v>
      </c>
      <c r="V4188">
        <v>45707.736018518517</v>
      </c>
    </row>
    <row r="4189" spans="1:22" x14ac:dyDescent="0.3">
      <c r="A4189" t="s">
        <v>218</v>
      </c>
      <c r="B4189" t="s">
        <v>261</v>
      </c>
      <c r="C4189" t="s">
        <v>88</v>
      </c>
      <c r="D4189" s="29">
        <v>45805</v>
      </c>
      <c r="E4189" s="161">
        <v>0</v>
      </c>
      <c r="F4189" s="161">
        <v>0</v>
      </c>
      <c r="G4189" s="161">
        <v>0.21224285180749047</v>
      </c>
      <c r="H4189" s="161">
        <v>0.21224285180749047</v>
      </c>
      <c r="J4189">
        <v>110</v>
      </c>
      <c r="K4189">
        <v>110</v>
      </c>
      <c r="L4189">
        <v>69.818472</v>
      </c>
      <c r="R4189">
        <v>139.636943</v>
      </c>
      <c r="S4189">
        <v>110</v>
      </c>
      <c r="T4189" s="194">
        <v>110</v>
      </c>
      <c r="U4189" t="s">
        <v>193</v>
      </c>
      <c r="V4189">
        <v>45707.736030092594</v>
      </c>
    </row>
    <row r="4190" spans="1:22" x14ac:dyDescent="0.3">
      <c r="A4190" t="s">
        <v>218</v>
      </c>
      <c r="B4190" t="s">
        <v>261</v>
      </c>
      <c r="C4190" t="s">
        <v>88</v>
      </c>
      <c r="D4190" s="29">
        <v>45806</v>
      </c>
      <c r="E4190" s="161">
        <v>0</v>
      </c>
      <c r="F4190" s="161">
        <v>0</v>
      </c>
      <c r="G4190" s="161">
        <v>0.21224285180749047</v>
      </c>
      <c r="H4190" s="161">
        <v>0.21224285180749047</v>
      </c>
      <c r="J4190">
        <v>110</v>
      </c>
      <c r="K4190">
        <v>110</v>
      </c>
      <c r="L4190">
        <v>69.818472</v>
      </c>
      <c r="R4190">
        <v>139.636943</v>
      </c>
      <c r="S4190">
        <v>110</v>
      </c>
      <c r="T4190" s="194">
        <v>110</v>
      </c>
      <c r="U4190" t="s">
        <v>193</v>
      </c>
      <c r="V4190">
        <v>45707.735972222225</v>
      </c>
    </row>
    <row r="4191" spans="1:22" x14ac:dyDescent="0.3">
      <c r="A4191" t="s">
        <v>218</v>
      </c>
      <c r="B4191" t="s">
        <v>261</v>
      </c>
      <c r="C4191" t="s">
        <v>88</v>
      </c>
      <c r="D4191" s="29">
        <v>45807</v>
      </c>
      <c r="E4191" s="161">
        <v>0</v>
      </c>
      <c r="F4191" s="161">
        <v>0</v>
      </c>
      <c r="G4191" s="161">
        <v>0.21224285180749047</v>
      </c>
      <c r="H4191" s="161">
        <v>0.21224285180749047</v>
      </c>
      <c r="J4191">
        <v>110</v>
      </c>
      <c r="K4191">
        <v>110</v>
      </c>
      <c r="L4191">
        <v>69.818472</v>
      </c>
      <c r="R4191">
        <v>139.636943</v>
      </c>
      <c r="S4191">
        <v>110</v>
      </c>
      <c r="T4191" s="194">
        <v>110</v>
      </c>
      <c r="U4191" t="s">
        <v>193</v>
      </c>
      <c r="V4191">
        <v>45707.736006944448</v>
      </c>
    </row>
    <row r="4192" spans="1:22" x14ac:dyDescent="0.3">
      <c r="A4192" t="s">
        <v>218</v>
      </c>
      <c r="B4192" t="s">
        <v>261</v>
      </c>
      <c r="C4192" t="s">
        <v>88</v>
      </c>
      <c r="D4192" s="29">
        <v>45808</v>
      </c>
      <c r="E4192" s="161">
        <v>0</v>
      </c>
      <c r="F4192" s="161">
        <v>0</v>
      </c>
      <c r="G4192" s="161">
        <v>0.21224285180749047</v>
      </c>
      <c r="H4192" s="161">
        <v>0.21224285180749047</v>
      </c>
      <c r="J4192">
        <v>110</v>
      </c>
      <c r="K4192">
        <v>110</v>
      </c>
      <c r="L4192">
        <v>69.818472</v>
      </c>
      <c r="R4192">
        <v>139.636943</v>
      </c>
      <c r="S4192">
        <v>110</v>
      </c>
      <c r="T4192" s="194">
        <v>110</v>
      </c>
      <c r="U4192" t="s">
        <v>193</v>
      </c>
      <c r="V4192">
        <v>45707.735983796294</v>
      </c>
    </row>
    <row r="4193" spans="1:22" x14ac:dyDescent="0.3">
      <c r="A4193" t="s">
        <v>218</v>
      </c>
      <c r="B4193" t="s">
        <v>261</v>
      </c>
      <c r="C4193" t="s">
        <v>88</v>
      </c>
      <c r="D4193" s="29">
        <v>45809</v>
      </c>
      <c r="E4193" s="161">
        <v>0</v>
      </c>
      <c r="F4193" s="161">
        <v>0</v>
      </c>
      <c r="G4193" s="161">
        <v>0.21224285180749047</v>
      </c>
      <c r="H4193" s="161">
        <v>0.21224285180749047</v>
      </c>
      <c r="J4193">
        <v>110</v>
      </c>
      <c r="K4193">
        <v>110</v>
      </c>
      <c r="L4193">
        <v>69.818472</v>
      </c>
      <c r="R4193">
        <v>139.636943</v>
      </c>
      <c r="S4193">
        <v>110</v>
      </c>
      <c r="T4193" s="194">
        <v>110</v>
      </c>
      <c r="U4193" t="s">
        <v>193</v>
      </c>
      <c r="V4193">
        <v>45707.735983796294</v>
      </c>
    </row>
    <row r="4194" spans="1:22" x14ac:dyDescent="0.3">
      <c r="A4194" t="s">
        <v>218</v>
      </c>
      <c r="B4194" t="s">
        <v>261</v>
      </c>
      <c r="C4194" t="s">
        <v>88</v>
      </c>
      <c r="D4194" s="29">
        <v>45810</v>
      </c>
      <c r="E4194" s="161">
        <v>0</v>
      </c>
      <c r="F4194" s="161">
        <v>0</v>
      </c>
      <c r="G4194" s="161">
        <v>0.21224285180749047</v>
      </c>
      <c r="H4194" s="161">
        <v>0.21224285180749047</v>
      </c>
      <c r="J4194">
        <v>110</v>
      </c>
      <c r="K4194">
        <v>110</v>
      </c>
      <c r="L4194">
        <v>69.818472</v>
      </c>
      <c r="R4194">
        <v>139.636943</v>
      </c>
      <c r="S4194">
        <v>110</v>
      </c>
      <c r="T4194" s="194">
        <v>110</v>
      </c>
      <c r="U4194" t="s">
        <v>193</v>
      </c>
      <c r="V4194">
        <v>45707.736018518517</v>
      </c>
    </row>
    <row r="4195" spans="1:22" x14ac:dyDescent="0.3">
      <c r="A4195" t="s">
        <v>218</v>
      </c>
      <c r="B4195" t="s">
        <v>261</v>
      </c>
      <c r="C4195" t="s">
        <v>88</v>
      </c>
      <c r="D4195" s="29">
        <v>45811</v>
      </c>
      <c r="E4195" s="161">
        <v>0</v>
      </c>
      <c r="F4195" s="161">
        <v>0</v>
      </c>
      <c r="G4195" s="161">
        <v>0.21224285180749047</v>
      </c>
      <c r="H4195" s="161">
        <v>0.21224285180749047</v>
      </c>
      <c r="J4195">
        <v>110</v>
      </c>
      <c r="K4195">
        <v>110</v>
      </c>
      <c r="L4195">
        <v>69.818472</v>
      </c>
      <c r="R4195">
        <v>139.636943</v>
      </c>
      <c r="S4195">
        <v>110</v>
      </c>
      <c r="T4195" s="194">
        <v>110</v>
      </c>
      <c r="U4195" t="s">
        <v>193</v>
      </c>
      <c r="V4195">
        <v>45707.736006944448</v>
      </c>
    </row>
    <row r="4196" spans="1:22" x14ac:dyDescent="0.3">
      <c r="A4196" t="s">
        <v>218</v>
      </c>
      <c r="B4196" t="s">
        <v>261</v>
      </c>
      <c r="C4196" t="s">
        <v>88</v>
      </c>
      <c r="D4196" s="29">
        <v>45812</v>
      </c>
      <c r="E4196" s="161">
        <v>0</v>
      </c>
      <c r="F4196" s="161">
        <v>0</v>
      </c>
      <c r="G4196" s="161">
        <v>0.21224285180749047</v>
      </c>
      <c r="H4196" s="161">
        <v>0.21224285180749047</v>
      </c>
      <c r="J4196">
        <v>110</v>
      </c>
      <c r="K4196">
        <v>110</v>
      </c>
      <c r="L4196">
        <v>69.818472</v>
      </c>
      <c r="R4196">
        <v>139.636943</v>
      </c>
      <c r="S4196">
        <v>110</v>
      </c>
      <c r="T4196" s="194">
        <v>110</v>
      </c>
      <c r="U4196" t="s">
        <v>193</v>
      </c>
      <c r="V4196">
        <v>45707.736018518517</v>
      </c>
    </row>
    <row r="4197" spans="1:22" x14ac:dyDescent="0.3">
      <c r="A4197" t="s">
        <v>218</v>
      </c>
      <c r="B4197" t="s">
        <v>261</v>
      </c>
      <c r="C4197" t="s">
        <v>88</v>
      </c>
      <c r="D4197" s="29">
        <v>45813</v>
      </c>
      <c r="E4197" s="161">
        <v>0</v>
      </c>
      <c r="F4197" s="161">
        <v>0</v>
      </c>
      <c r="G4197" s="161">
        <v>0.21224285180749047</v>
      </c>
      <c r="H4197" s="161">
        <v>0.21224285180749047</v>
      </c>
      <c r="J4197">
        <v>110</v>
      </c>
      <c r="K4197">
        <v>110</v>
      </c>
      <c r="L4197">
        <v>69.818472</v>
      </c>
      <c r="R4197">
        <v>139.636943</v>
      </c>
      <c r="S4197">
        <v>110</v>
      </c>
      <c r="T4197" s="194">
        <v>110</v>
      </c>
      <c r="U4197" t="s">
        <v>193</v>
      </c>
      <c r="V4197">
        <v>45707.736122685186</v>
      </c>
    </row>
    <row r="4198" spans="1:22" x14ac:dyDescent="0.3">
      <c r="A4198" t="s">
        <v>218</v>
      </c>
      <c r="B4198" t="s">
        <v>261</v>
      </c>
      <c r="C4198" t="s">
        <v>88</v>
      </c>
      <c r="D4198" s="29">
        <v>45814</v>
      </c>
      <c r="E4198" s="161">
        <v>0</v>
      </c>
      <c r="F4198" s="161">
        <v>0</v>
      </c>
      <c r="G4198" s="161">
        <v>0.21224285180749047</v>
      </c>
      <c r="H4198" s="161">
        <v>0.21224285180749047</v>
      </c>
      <c r="J4198">
        <v>110</v>
      </c>
      <c r="K4198">
        <v>110</v>
      </c>
      <c r="L4198">
        <v>69.818472</v>
      </c>
      <c r="R4198">
        <v>139.636943</v>
      </c>
      <c r="S4198">
        <v>110</v>
      </c>
      <c r="T4198" s="194">
        <v>110</v>
      </c>
      <c r="U4198" t="s">
        <v>193</v>
      </c>
      <c r="V4198">
        <v>45707.736064814817</v>
      </c>
    </row>
    <row r="4199" spans="1:22" x14ac:dyDescent="0.3">
      <c r="A4199" t="s">
        <v>218</v>
      </c>
      <c r="B4199" t="s">
        <v>261</v>
      </c>
      <c r="C4199" t="s">
        <v>88</v>
      </c>
      <c r="D4199" s="29">
        <v>45815</v>
      </c>
      <c r="E4199" s="161">
        <v>0</v>
      </c>
      <c r="F4199" s="161">
        <v>0</v>
      </c>
      <c r="G4199" s="161">
        <v>0</v>
      </c>
      <c r="H4199" s="161">
        <v>0</v>
      </c>
      <c r="L4199">
        <v>69.818472</v>
      </c>
      <c r="R4199">
        <v>139.636943</v>
      </c>
      <c r="S4199">
        <v>139.636943</v>
      </c>
      <c r="T4199" s="194">
        <v>139.636943</v>
      </c>
      <c r="U4199" t="s">
        <v>193</v>
      </c>
      <c r="V4199">
        <v>45707.736087962963</v>
      </c>
    </row>
    <row r="4200" spans="1:22" x14ac:dyDescent="0.3">
      <c r="A4200" t="s">
        <v>218</v>
      </c>
      <c r="B4200" t="s">
        <v>261</v>
      </c>
      <c r="C4200" t="s">
        <v>88</v>
      </c>
      <c r="D4200" s="29">
        <v>45816</v>
      </c>
      <c r="E4200" s="161">
        <v>0</v>
      </c>
      <c r="F4200" s="161">
        <v>0</v>
      </c>
      <c r="G4200" s="161">
        <v>0</v>
      </c>
      <c r="H4200" s="161">
        <v>0</v>
      </c>
      <c r="L4200">
        <v>69.818472</v>
      </c>
      <c r="R4200">
        <v>139.636943</v>
      </c>
      <c r="S4200">
        <v>139.636943</v>
      </c>
      <c r="T4200" s="194">
        <v>139.636943</v>
      </c>
      <c r="U4200" t="s">
        <v>193</v>
      </c>
      <c r="V4200">
        <v>45707.736041666663</v>
      </c>
    </row>
    <row r="4201" spans="1:22" x14ac:dyDescent="0.3">
      <c r="A4201" t="s">
        <v>218</v>
      </c>
      <c r="B4201" t="s">
        <v>261</v>
      </c>
      <c r="C4201" t="s">
        <v>88</v>
      </c>
      <c r="D4201" s="29">
        <v>45817</v>
      </c>
      <c r="E4201" s="161">
        <v>0</v>
      </c>
      <c r="F4201" s="161">
        <v>0</v>
      </c>
      <c r="G4201" s="161">
        <v>0</v>
      </c>
      <c r="H4201" s="161">
        <v>0</v>
      </c>
      <c r="L4201">
        <v>69.818472</v>
      </c>
      <c r="R4201">
        <v>139.636943</v>
      </c>
      <c r="S4201">
        <v>139.636943</v>
      </c>
      <c r="T4201" s="194">
        <v>139.636943</v>
      </c>
      <c r="U4201" t="s">
        <v>193</v>
      </c>
      <c r="V4201">
        <v>45707.736157407409</v>
      </c>
    </row>
    <row r="4202" spans="1:22" x14ac:dyDescent="0.3">
      <c r="A4202" t="s">
        <v>218</v>
      </c>
      <c r="B4202" t="s">
        <v>261</v>
      </c>
      <c r="C4202" t="s">
        <v>88</v>
      </c>
      <c r="D4202" s="29">
        <v>45818</v>
      </c>
      <c r="E4202" s="161">
        <v>0</v>
      </c>
      <c r="F4202" s="161">
        <v>0</v>
      </c>
      <c r="G4202" s="161">
        <v>0</v>
      </c>
      <c r="H4202" s="161">
        <v>0</v>
      </c>
      <c r="L4202">
        <v>69.818472</v>
      </c>
      <c r="R4202">
        <v>139.636943</v>
      </c>
      <c r="S4202">
        <v>139.636943</v>
      </c>
      <c r="T4202" s="194">
        <v>139.636943</v>
      </c>
      <c r="U4202" t="s">
        <v>193</v>
      </c>
      <c r="V4202">
        <v>45707.736157407409</v>
      </c>
    </row>
    <row r="4203" spans="1:22" x14ac:dyDescent="0.3">
      <c r="A4203" t="s">
        <v>218</v>
      </c>
      <c r="B4203" t="s">
        <v>261</v>
      </c>
      <c r="C4203" t="s">
        <v>88</v>
      </c>
      <c r="D4203" s="29">
        <v>45819</v>
      </c>
      <c r="E4203" s="161">
        <v>0</v>
      </c>
      <c r="F4203" s="161">
        <v>0</v>
      </c>
      <c r="G4203" s="161">
        <v>0</v>
      </c>
      <c r="H4203" s="161">
        <v>0</v>
      </c>
      <c r="L4203">
        <v>69.818472</v>
      </c>
      <c r="R4203">
        <v>139.636943</v>
      </c>
      <c r="S4203">
        <v>139.636943</v>
      </c>
      <c r="T4203" s="194">
        <v>139.636943</v>
      </c>
      <c r="U4203" t="s">
        <v>193</v>
      </c>
      <c r="V4203">
        <v>45707.736145833333</v>
      </c>
    </row>
    <row r="4204" spans="1:22" x14ac:dyDescent="0.3">
      <c r="A4204" t="s">
        <v>218</v>
      </c>
      <c r="B4204" t="s">
        <v>261</v>
      </c>
      <c r="C4204" t="s">
        <v>88</v>
      </c>
      <c r="D4204" s="29">
        <v>45820</v>
      </c>
      <c r="E4204" s="161">
        <v>0</v>
      </c>
      <c r="F4204" s="161">
        <v>0</v>
      </c>
      <c r="G4204" s="161">
        <v>0</v>
      </c>
      <c r="H4204" s="161">
        <v>0</v>
      </c>
      <c r="L4204">
        <v>69.818472</v>
      </c>
      <c r="R4204">
        <v>139.636943</v>
      </c>
      <c r="S4204">
        <v>139.636943</v>
      </c>
      <c r="T4204" s="194">
        <v>139.636943</v>
      </c>
      <c r="U4204" t="s">
        <v>193</v>
      </c>
      <c r="V4204">
        <v>45707.736111111109</v>
      </c>
    </row>
    <row r="4205" spans="1:22" x14ac:dyDescent="0.3">
      <c r="A4205" t="s">
        <v>218</v>
      </c>
      <c r="B4205" t="s">
        <v>261</v>
      </c>
      <c r="C4205" t="s">
        <v>88</v>
      </c>
      <c r="D4205" s="29">
        <v>45821</v>
      </c>
      <c r="E4205" s="161">
        <v>0</v>
      </c>
      <c r="F4205" s="161">
        <v>0</v>
      </c>
      <c r="G4205" s="161">
        <v>0</v>
      </c>
      <c r="H4205" s="161">
        <v>0</v>
      </c>
      <c r="L4205">
        <v>69.818472</v>
      </c>
      <c r="R4205">
        <v>139.636943</v>
      </c>
      <c r="S4205">
        <v>139.636943</v>
      </c>
      <c r="T4205" s="194">
        <v>139.636943</v>
      </c>
      <c r="U4205" t="s">
        <v>193</v>
      </c>
      <c r="V4205">
        <v>45707.736296296294</v>
      </c>
    </row>
    <row r="4206" spans="1:22" x14ac:dyDescent="0.3">
      <c r="A4206" t="s">
        <v>218</v>
      </c>
      <c r="B4206" t="s">
        <v>261</v>
      </c>
      <c r="C4206" t="s">
        <v>88</v>
      </c>
      <c r="D4206" s="29">
        <v>45822</v>
      </c>
      <c r="E4206" s="161">
        <v>0</v>
      </c>
      <c r="F4206" s="161">
        <v>0</v>
      </c>
      <c r="G4206" s="161">
        <v>0</v>
      </c>
      <c r="H4206" s="161">
        <v>0</v>
      </c>
      <c r="L4206">
        <v>69.818472</v>
      </c>
      <c r="R4206">
        <v>139.636943</v>
      </c>
      <c r="S4206">
        <v>139.636943</v>
      </c>
      <c r="T4206" s="194">
        <v>139.636943</v>
      </c>
      <c r="U4206" t="s">
        <v>193</v>
      </c>
      <c r="V4206">
        <v>45707.736168981479</v>
      </c>
    </row>
    <row r="4207" spans="1:22" x14ac:dyDescent="0.3">
      <c r="A4207" t="s">
        <v>218</v>
      </c>
      <c r="B4207" t="s">
        <v>261</v>
      </c>
      <c r="C4207" t="s">
        <v>88</v>
      </c>
      <c r="D4207" s="29">
        <v>45823</v>
      </c>
      <c r="E4207" s="161">
        <v>0</v>
      </c>
      <c r="F4207" s="161">
        <v>0</v>
      </c>
      <c r="G4207" s="161">
        <v>0</v>
      </c>
      <c r="H4207" s="161">
        <v>0</v>
      </c>
      <c r="L4207">
        <v>69.818472</v>
      </c>
      <c r="R4207">
        <v>139.636943</v>
      </c>
      <c r="S4207">
        <v>139.636943</v>
      </c>
      <c r="T4207" s="194">
        <v>139.636943</v>
      </c>
      <c r="U4207" t="s">
        <v>193</v>
      </c>
      <c r="V4207">
        <v>45707.736331018517</v>
      </c>
    </row>
    <row r="4208" spans="1:22" x14ac:dyDescent="0.3">
      <c r="A4208" t="s">
        <v>218</v>
      </c>
      <c r="B4208" t="s">
        <v>261</v>
      </c>
      <c r="C4208" t="s">
        <v>88</v>
      </c>
      <c r="D4208" s="29">
        <v>45824</v>
      </c>
      <c r="E4208" s="161">
        <v>0</v>
      </c>
      <c r="F4208" s="161">
        <v>0</v>
      </c>
      <c r="G4208" s="161">
        <v>0</v>
      </c>
      <c r="H4208" s="161">
        <v>0</v>
      </c>
      <c r="L4208">
        <v>69.818472</v>
      </c>
      <c r="R4208">
        <v>139.636943</v>
      </c>
      <c r="S4208">
        <v>139.636943</v>
      </c>
      <c r="T4208" s="194">
        <v>139.636943</v>
      </c>
      <c r="U4208" t="s">
        <v>193</v>
      </c>
      <c r="V4208">
        <v>45707.736354166664</v>
      </c>
    </row>
    <row r="4209" spans="1:22" x14ac:dyDescent="0.3">
      <c r="A4209" t="s">
        <v>218</v>
      </c>
      <c r="B4209" t="s">
        <v>261</v>
      </c>
      <c r="C4209" t="s">
        <v>88</v>
      </c>
      <c r="D4209" s="29">
        <v>45825</v>
      </c>
      <c r="E4209" s="161">
        <v>0</v>
      </c>
      <c r="F4209" s="161">
        <v>0</v>
      </c>
      <c r="G4209" s="161">
        <v>0</v>
      </c>
      <c r="H4209" s="161">
        <v>0</v>
      </c>
      <c r="L4209">
        <v>69.818472</v>
      </c>
      <c r="R4209">
        <v>139.636943</v>
      </c>
      <c r="S4209">
        <v>139.636943</v>
      </c>
      <c r="T4209" s="194">
        <v>139.636943</v>
      </c>
      <c r="U4209" t="s">
        <v>193</v>
      </c>
      <c r="V4209">
        <v>45707.736134259256</v>
      </c>
    </row>
    <row r="4210" spans="1:22" x14ac:dyDescent="0.3">
      <c r="A4210" t="s">
        <v>218</v>
      </c>
      <c r="B4210" t="s">
        <v>261</v>
      </c>
      <c r="C4210" t="s">
        <v>88</v>
      </c>
      <c r="D4210" s="29">
        <v>45826</v>
      </c>
      <c r="E4210" s="161">
        <v>0</v>
      </c>
      <c r="F4210" s="161">
        <v>0</v>
      </c>
      <c r="G4210" s="161">
        <v>0</v>
      </c>
      <c r="H4210" s="161">
        <v>0</v>
      </c>
      <c r="L4210">
        <v>69.818472</v>
      </c>
      <c r="R4210">
        <v>139.636943</v>
      </c>
      <c r="S4210">
        <v>139.636943</v>
      </c>
      <c r="T4210" s="194">
        <v>139.636943</v>
      </c>
      <c r="U4210" t="s">
        <v>193</v>
      </c>
      <c r="V4210">
        <v>45707.736192129632</v>
      </c>
    </row>
    <row r="4211" spans="1:22" x14ac:dyDescent="0.3">
      <c r="A4211" t="s">
        <v>218</v>
      </c>
      <c r="B4211" t="s">
        <v>261</v>
      </c>
      <c r="C4211" t="s">
        <v>88</v>
      </c>
      <c r="D4211" s="29">
        <v>45827</v>
      </c>
      <c r="E4211" s="161">
        <v>0</v>
      </c>
      <c r="F4211" s="161">
        <v>0</v>
      </c>
      <c r="G4211" s="161">
        <v>0</v>
      </c>
      <c r="H4211" s="161">
        <v>0</v>
      </c>
      <c r="L4211">
        <v>69.818472</v>
      </c>
      <c r="R4211">
        <v>139.636943</v>
      </c>
      <c r="S4211">
        <v>139.636943</v>
      </c>
      <c r="T4211" s="194">
        <v>139.636943</v>
      </c>
      <c r="U4211" t="s">
        <v>193</v>
      </c>
      <c r="V4211">
        <v>45707.736168981479</v>
      </c>
    </row>
    <row r="4212" spans="1:22" x14ac:dyDescent="0.3">
      <c r="A4212" t="s">
        <v>218</v>
      </c>
      <c r="B4212" t="s">
        <v>261</v>
      </c>
      <c r="C4212" t="s">
        <v>88</v>
      </c>
      <c r="D4212" s="29">
        <v>45828</v>
      </c>
      <c r="E4212" s="161">
        <v>0</v>
      </c>
      <c r="F4212" s="161">
        <v>0</v>
      </c>
      <c r="G4212" s="161">
        <v>0</v>
      </c>
      <c r="H4212" s="161">
        <v>0</v>
      </c>
      <c r="L4212">
        <v>69.818472</v>
      </c>
      <c r="R4212">
        <v>139.636943</v>
      </c>
      <c r="S4212">
        <v>139.636943</v>
      </c>
      <c r="T4212" s="194">
        <v>139.636943</v>
      </c>
      <c r="U4212" t="s">
        <v>193</v>
      </c>
      <c r="V4212">
        <v>45707.73636574074</v>
      </c>
    </row>
    <row r="4213" spans="1:22" x14ac:dyDescent="0.3">
      <c r="A4213" t="s">
        <v>218</v>
      </c>
      <c r="B4213" t="s">
        <v>261</v>
      </c>
      <c r="C4213" t="s">
        <v>88</v>
      </c>
      <c r="D4213" s="29">
        <v>45829</v>
      </c>
      <c r="E4213" s="161">
        <v>0</v>
      </c>
      <c r="F4213" s="161">
        <v>0</v>
      </c>
      <c r="G4213" s="161">
        <v>0</v>
      </c>
      <c r="H4213" s="161">
        <v>0</v>
      </c>
      <c r="L4213">
        <v>69.818472</v>
      </c>
      <c r="R4213">
        <v>139.636943</v>
      </c>
      <c r="S4213">
        <v>139.636943</v>
      </c>
      <c r="T4213" s="194">
        <v>139.636943</v>
      </c>
      <c r="U4213" t="s">
        <v>193</v>
      </c>
      <c r="V4213">
        <v>45707.736122685186</v>
      </c>
    </row>
    <row r="4214" spans="1:22" x14ac:dyDescent="0.3">
      <c r="A4214" t="s">
        <v>218</v>
      </c>
      <c r="B4214" t="s">
        <v>261</v>
      </c>
      <c r="C4214" t="s">
        <v>88</v>
      </c>
      <c r="D4214" s="29">
        <v>45830</v>
      </c>
      <c r="E4214" s="161">
        <v>0</v>
      </c>
      <c r="F4214" s="161">
        <v>0</v>
      </c>
      <c r="G4214" s="161">
        <v>0</v>
      </c>
      <c r="H4214" s="161">
        <v>0</v>
      </c>
      <c r="L4214">
        <v>69.818472</v>
      </c>
      <c r="R4214">
        <v>139.636943</v>
      </c>
      <c r="S4214">
        <v>139.636943</v>
      </c>
      <c r="T4214" s="194">
        <v>139.636943</v>
      </c>
      <c r="U4214" t="s">
        <v>193</v>
      </c>
      <c r="V4214">
        <v>45707.736296296294</v>
      </c>
    </row>
    <row r="4215" spans="1:22" x14ac:dyDescent="0.3">
      <c r="A4215" t="s">
        <v>218</v>
      </c>
      <c r="B4215" t="s">
        <v>261</v>
      </c>
      <c r="C4215" t="s">
        <v>88</v>
      </c>
      <c r="D4215" s="29">
        <v>45831</v>
      </c>
      <c r="E4215" s="161">
        <v>0</v>
      </c>
      <c r="F4215" s="161">
        <v>0</v>
      </c>
      <c r="G4215" s="161">
        <v>0</v>
      </c>
      <c r="H4215" s="161">
        <v>0</v>
      </c>
      <c r="L4215">
        <v>69.818472</v>
      </c>
      <c r="R4215">
        <v>139.636943</v>
      </c>
      <c r="S4215">
        <v>139.636943</v>
      </c>
      <c r="T4215" s="194">
        <v>139.636943</v>
      </c>
      <c r="U4215" t="s">
        <v>193</v>
      </c>
      <c r="V4215">
        <v>45707.736145833333</v>
      </c>
    </row>
    <row r="4216" spans="1:22" x14ac:dyDescent="0.3">
      <c r="A4216" t="s">
        <v>218</v>
      </c>
      <c r="B4216" t="s">
        <v>261</v>
      </c>
      <c r="C4216" t="s">
        <v>88</v>
      </c>
      <c r="D4216" s="29">
        <v>45832</v>
      </c>
      <c r="E4216" s="161">
        <v>0</v>
      </c>
      <c r="F4216" s="161">
        <v>0</v>
      </c>
      <c r="G4216" s="161">
        <v>0</v>
      </c>
      <c r="H4216" s="161">
        <v>0</v>
      </c>
      <c r="L4216">
        <v>69.818472</v>
      </c>
      <c r="R4216">
        <v>139.636943</v>
      </c>
      <c r="S4216">
        <v>139.636943</v>
      </c>
      <c r="T4216" s="194">
        <v>139.636943</v>
      </c>
      <c r="U4216" t="s">
        <v>193</v>
      </c>
      <c r="V4216">
        <v>45707.736134259256</v>
      </c>
    </row>
    <row r="4217" spans="1:22" x14ac:dyDescent="0.3">
      <c r="A4217" t="s">
        <v>218</v>
      </c>
      <c r="B4217" t="s">
        <v>261</v>
      </c>
      <c r="C4217" t="s">
        <v>88</v>
      </c>
      <c r="D4217" s="29">
        <v>45833</v>
      </c>
      <c r="E4217" s="161">
        <v>0</v>
      </c>
      <c r="F4217" s="161">
        <v>0</v>
      </c>
      <c r="G4217" s="161">
        <v>0</v>
      </c>
      <c r="H4217" s="161">
        <v>0</v>
      </c>
      <c r="L4217">
        <v>69.818472</v>
      </c>
      <c r="R4217">
        <v>139.636943</v>
      </c>
      <c r="S4217">
        <v>139.636943</v>
      </c>
      <c r="T4217" s="194">
        <v>139.636943</v>
      </c>
      <c r="U4217" t="s">
        <v>193</v>
      </c>
      <c r="V4217">
        <v>45707.736168981479</v>
      </c>
    </row>
    <row r="4218" spans="1:22" x14ac:dyDescent="0.3">
      <c r="A4218" t="s">
        <v>218</v>
      </c>
      <c r="B4218" t="s">
        <v>261</v>
      </c>
      <c r="C4218" t="s">
        <v>88</v>
      </c>
      <c r="D4218" s="29">
        <v>45834</v>
      </c>
      <c r="E4218" s="161">
        <v>0</v>
      </c>
      <c r="F4218" s="161">
        <v>0</v>
      </c>
      <c r="G4218" s="161">
        <v>0</v>
      </c>
      <c r="H4218" s="161">
        <v>0</v>
      </c>
      <c r="L4218">
        <v>69.818472</v>
      </c>
      <c r="R4218">
        <v>139.636943</v>
      </c>
      <c r="S4218">
        <v>139.636943</v>
      </c>
      <c r="T4218" s="194">
        <v>139.636943</v>
      </c>
      <c r="U4218" t="s">
        <v>193</v>
      </c>
      <c r="V4218">
        <v>45707.736215277779</v>
      </c>
    </row>
    <row r="4219" spans="1:22" x14ac:dyDescent="0.3">
      <c r="A4219" t="s">
        <v>218</v>
      </c>
      <c r="B4219" t="s">
        <v>261</v>
      </c>
      <c r="C4219" t="s">
        <v>88</v>
      </c>
      <c r="D4219" s="29">
        <v>45835</v>
      </c>
      <c r="E4219" s="161">
        <v>0</v>
      </c>
      <c r="F4219" s="161">
        <v>0</v>
      </c>
      <c r="G4219" s="161">
        <v>0</v>
      </c>
      <c r="H4219" s="161">
        <v>0</v>
      </c>
      <c r="L4219">
        <v>69.818472</v>
      </c>
      <c r="R4219">
        <v>139.636943</v>
      </c>
      <c r="S4219">
        <v>139.636943</v>
      </c>
      <c r="T4219" s="194">
        <v>139.636943</v>
      </c>
      <c r="U4219" t="s">
        <v>193</v>
      </c>
      <c r="V4219">
        <v>45707.736134259256</v>
      </c>
    </row>
    <row r="4220" spans="1:22" x14ac:dyDescent="0.3">
      <c r="A4220" t="s">
        <v>218</v>
      </c>
      <c r="B4220" t="s">
        <v>261</v>
      </c>
      <c r="C4220" t="s">
        <v>88</v>
      </c>
      <c r="D4220" s="29">
        <v>45836</v>
      </c>
      <c r="E4220" s="161">
        <v>0</v>
      </c>
      <c r="F4220" s="161">
        <v>0</v>
      </c>
      <c r="G4220" s="161">
        <v>0</v>
      </c>
      <c r="H4220" s="161">
        <v>0</v>
      </c>
      <c r="L4220">
        <v>69.818472</v>
      </c>
      <c r="R4220">
        <v>139.636943</v>
      </c>
      <c r="S4220">
        <v>139.636943</v>
      </c>
      <c r="T4220" s="194">
        <v>139.636943</v>
      </c>
      <c r="U4220" t="s">
        <v>193</v>
      </c>
      <c r="V4220">
        <v>45707.736388888887</v>
      </c>
    </row>
    <row r="4221" spans="1:22" x14ac:dyDescent="0.3">
      <c r="A4221" t="s">
        <v>218</v>
      </c>
      <c r="B4221" t="s">
        <v>261</v>
      </c>
      <c r="C4221" t="s">
        <v>88</v>
      </c>
      <c r="D4221" s="29">
        <v>45837</v>
      </c>
      <c r="E4221" s="161">
        <v>0</v>
      </c>
      <c r="F4221" s="161">
        <v>0</v>
      </c>
      <c r="G4221" s="161">
        <v>0</v>
      </c>
      <c r="H4221" s="161">
        <v>0</v>
      </c>
      <c r="L4221">
        <v>69.818472</v>
      </c>
      <c r="R4221">
        <v>139.636943</v>
      </c>
      <c r="S4221">
        <v>139.636943</v>
      </c>
      <c r="T4221" s="194">
        <v>139.636943</v>
      </c>
      <c r="U4221" t="s">
        <v>193</v>
      </c>
      <c r="V4221">
        <v>45707.736180555556</v>
      </c>
    </row>
    <row r="4222" spans="1:22" x14ac:dyDescent="0.3">
      <c r="A4222" t="s">
        <v>218</v>
      </c>
      <c r="B4222" t="s">
        <v>261</v>
      </c>
      <c r="C4222" t="s">
        <v>88</v>
      </c>
      <c r="D4222" s="29">
        <v>45838</v>
      </c>
      <c r="E4222" s="161">
        <v>0</v>
      </c>
      <c r="F4222" s="161">
        <v>0</v>
      </c>
      <c r="G4222" s="161">
        <v>0</v>
      </c>
      <c r="H4222" s="161">
        <v>0</v>
      </c>
      <c r="L4222">
        <v>69.818472</v>
      </c>
      <c r="R4222">
        <v>139.636943</v>
      </c>
      <c r="S4222">
        <v>139.636943</v>
      </c>
      <c r="T4222" s="194">
        <v>139.636943</v>
      </c>
      <c r="U4222" t="s">
        <v>193</v>
      </c>
      <c r="V4222">
        <v>45707.736319444448</v>
      </c>
    </row>
    <row r="4223" spans="1:22" x14ac:dyDescent="0.3">
      <c r="A4223" t="s">
        <v>218</v>
      </c>
      <c r="B4223" t="s">
        <v>261</v>
      </c>
      <c r="C4223" t="s">
        <v>88</v>
      </c>
      <c r="D4223" s="29">
        <v>45839</v>
      </c>
      <c r="E4223" s="161">
        <v>0</v>
      </c>
      <c r="F4223" s="161">
        <v>0</v>
      </c>
      <c r="G4223" s="161">
        <v>0</v>
      </c>
      <c r="H4223" s="161">
        <v>0</v>
      </c>
      <c r="L4223">
        <v>69.818472</v>
      </c>
      <c r="R4223">
        <v>139.636943</v>
      </c>
      <c r="S4223">
        <v>139.636943</v>
      </c>
      <c r="T4223" s="194">
        <v>139.636943</v>
      </c>
      <c r="U4223" t="s">
        <v>193</v>
      </c>
      <c r="V4223">
        <v>45707.736307870371</v>
      </c>
    </row>
    <row r="4224" spans="1:22" x14ac:dyDescent="0.3">
      <c r="A4224" t="s">
        <v>218</v>
      </c>
      <c r="B4224" t="s">
        <v>261</v>
      </c>
      <c r="C4224" t="s">
        <v>88</v>
      </c>
      <c r="D4224" s="29">
        <v>45840</v>
      </c>
      <c r="E4224" s="161">
        <v>0</v>
      </c>
      <c r="F4224" s="161">
        <v>0</v>
      </c>
      <c r="G4224" s="161">
        <v>0</v>
      </c>
      <c r="H4224" s="161">
        <v>0</v>
      </c>
      <c r="L4224">
        <v>69.818472</v>
      </c>
      <c r="R4224">
        <v>139.636943</v>
      </c>
      <c r="S4224">
        <v>139.636943</v>
      </c>
      <c r="T4224" s="194">
        <v>139.636943</v>
      </c>
      <c r="U4224" t="s">
        <v>193</v>
      </c>
      <c r="V4224">
        <v>45707.736331018517</v>
      </c>
    </row>
    <row r="4225" spans="1:22" x14ac:dyDescent="0.3">
      <c r="A4225" t="s">
        <v>218</v>
      </c>
      <c r="B4225" t="s">
        <v>261</v>
      </c>
      <c r="C4225" t="s">
        <v>88</v>
      </c>
      <c r="D4225" s="29">
        <v>45841</v>
      </c>
      <c r="E4225" s="161">
        <v>0</v>
      </c>
      <c r="F4225" s="161">
        <v>0</v>
      </c>
      <c r="G4225" s="161">
        <v>0</v>
      </c>
      <c r="H4225" s="161">
        <v>0</v>
      </c>
      <c r="L4225">
        <v>69.818472</v>
      </c>
      <c r="R4225">
        <v>139.636943</v>
      </c>
      <c r="S4225">
        <v>139.636943</v>
      </c>
      <c r="T4225" s="194">
        <v>139.636943</v>
      </c>
      <c r="U4225" t="s">
        <v>193</v>
      </c>
      <c r="V4225">
        <v>45707.736203703702</v>
      </c>
    </row>
    <row r="4226" spans="1:22" x14ac:dyDescent="0.3">
      <c r="A4226" t="s">
        <v>218</v>
      </c>
      <c r="B4226" t="s">
        <v>261</v>
      </c>
      <c r="C4226" t="s">
        <v>88</v>
      </c>
      <c r="D4226" s="29">
        <v>45842</v>
      </c>
      <c r="E4226" s="161">
        <v>0</v>
      </c>
      <c r="F4226" s="161">
        <v>0</v>
      </c>
      <c r="G4226" s="161">
        <v>0</v>
      </c>
      <c r="H4226" s="161">
        <v>0</v>
      </c>
      <c r="L4226">
        <v>69.818472</v>
      </c>
      <c r="R4226">
        <v>139.636943</v>
      </c>
      <c r="S4226">
        <v>139.636943</v>
      </c>
      <c r="T4226" s="194">
        <v>139.636943</v>
      </c>
      <c r="U4226" t="s">
        <v>193</v>
      </c>
      <c r="V4226">
        <v>45707.736238425925</v>
      </c>
    </row>
    <row r="4227" spans="1:22" x14ac:dyDescent="0.3">
      <c r="A4227" t="s">
        <v>218</v>
      </c>
      <c r="B4227" t="s">
        <v>261</v>
      </c>
      <c r="C4227" t="s">
        <v>88</v>
      </c>
      <c r="D4227" s="29">
        <v>45843</v>
      </c>
      <c r="E4227" s="161">
        <v>0</v>
      </c>
      <c r="F4227" s="161">
        <v>0</v>
      </c>
      <c r="G4227" s="161">
        <v>0</v>
      </c>
      <c r="H4227" s="161">
        <v>0</v>
      </c>
      <c r="L4227">
        <v>69.818472</v>
      </c>
      <c r="R4227">
        <v>139.636943</v>
      </c>
      <c r="S4227">
        <v>139.636943</v>
      </c>
      <c r="T4227" s="194">
        <v>139.636943</v>
      </c>
      <c r="U4227" t="s">
        <v>193</v>
      </c>
      <c r="V4227">
        <v>45707.736203703702</v>
      </c>
    </row>
    <row r="4228" spans="1:22" x14ac:dyDescent="0.3">
      <c r="A4228" t="s">
        <v>218</v>
      </c>
      <c r="B4228" t="s">
        <v>261</v>
      </c>
      <c r="C4228" t="s">
        <v>88</v>
      </c>
      <c r="D4228" s="29">
        <v>45844</v>
      </c>
      <c r="E4228" s="161">
        <v>0</v>
      </c>
      <c r="F4228" s="161">
        <v>0</v>
      </c>
      <c r="G4228" s="161">
        <v>0</v>
      </c>
      <c r="H4228" s="161">
        <v>0</v>
      </c>
      <c r="L4228">
        <v>69.818472</v>
      </c>
      <c r="R4228">
        <v>139.636943</v>
      </c>
      <c r="S4228">
        <v>139.636943</v>
      </c>
      <c r="T4228" s="194">
        <v>139.636943</v>
      </c>
      <c r="U4228" t="s">
        <v>193</v>
      </c>
      <c r="V4228">
        <v>45707.736180555556</v>
      </c>
    </row>
    <row r="4229" spans="1:22" x14ac:dyDescent="0.3">
      <c r="A4229" t="s">
        <v>218</v>
      </c>
      <c r="B4229" t="s">
        <v>261</v>
      </c>
      <c r="C4229" t="s">
        <v>88</v>
      </c>
      <c r="D4229" s="29">
        <v>45845</v>
      </c>
      <c r="E4229" s="161">
        <v>0</v>
      </c>
      <c r="F4229" s="161">
        <v>0</v>
      </c>
      <c r="G4229" s="161">
        <v>0</v>
      </c>
      <c r="H4229" s="161">
        <v>0</v>
      </c>
      <c r="L4229">
        <v>69.818472</v>
      </c>
      <c r="R4229">
        <v>139.636943</v>
      </c>
      <c r="S4229">
        <v>139.636943</v>
      </c>
      <c r="T4229" s="194">
        <v>139.636943</v>
      </c>
      <c r="U4229" t="s">
        <v>193</v>
      </c>
      <c r="V4229">
        <v>45707.736157407409</v>
      </c>
    </row>
    <row r="4230" spans="1:22" x14ac:dyDescent="0.3">
      <c r="A4230" t="s">
        <v>218</v>
      </c>
      <c r="B4230" t="s">
        <v>261</v>
      </c>
      <c r="C4230" t="s">
        <v>88</v>
      </c>
      <c r="D4230" s="29">
        <v>45846</v>
      </c>
      <c r="E4230" s="161">
        <v>0</v>
      </c>
      <c r="F4230" s="161">
        <v>0</v>
      </c>
      <c r="G4230" s="161">
        <v>0</v>
      </c>
      <c r="H4230" s="161">
        <v>0</v>
      </c>
      <c r="L4230">
        <v>69.818472</v>
      </c>
      <c r="R4230">
        <v>139.636943</v>
      </c>
      <c r="S4230">
        <v>139.636943</v>
      </c>
      <c r="T4230" s="194">
        <v>139.636943</v>
      </c>
      <c r="U4230" t="s">
        <v>193</v>
      </c>
      <c r="V4230">
        <v>45707.736215277779</v>
      </c>
    </row>
    <row r="4231" spans="1:22" x14ac:dyDescent="0.3">
      <c r="A4231" t="s">
        <v>218</v>
      </c>
      <c r="B4231" t="s">
        <v>261</v>
      </c>
      <c r="C4231" t="s">
        <v>88</v>
      </c>
      <c r="D4231" s="29">
        <v>45847</v>
      </c>
      <c r="E4231" s="161">
        <v>0</v>
      </c>
      <c r="F4231" s="161">
        <v>0</v>
      </c>
      <c r="G4231" s="161">
        <v>0</v>
      </c>
      <c r="H4231" s="161">
        <v>0</v>
      </c>
      <c r="L4231">
        <v>69.818472</v>
      </c>
      <c r="R4231">
        <v>139.636943</v>
      </c>
      <c r="S4231">
        <v>139.636943</v>
      </c>
      <c r="T4231" s="194">
        <v>139.636943</v>
      </c>
      <c r="U4231" t="s">
        <v>193</v>
      </c>
      <c r="V4231">
        <v>45707.736342592594</v>
      </c>
    </row>
    <row r="4232" spans="1:22" x14ac:dyDescent="0.3">
      <c r="A4232" t="s">
        <v>218</v>
      </c>
      <c r="B4232" t="s">
        <v>261</v>
      </c>
      <c r="C4232" t="s">
        <v>88</v>
      </c>
      <c r="D4232" s="29">
        <v>45848</v>
      </c>
      <c r="E4232" s="161">
        <v>0</v>
      </c>
      <c r="F4232" s="161">
        <v>0</v>
      </c>
      <c r="G4232" s="161">
        <v>0</v>
      </c>
      <c r="H4232" s="161">
        <v>0</v>
      </c>
      <c r="L4232">
        <v>69.818472</v>
      </c>
      <c r="R4232">
        <v>139.636943</v>
      </c>
      <c r="S4232">
        <v>139.636943</v>
      </c>
      <c r="T4232" s="194">
        <v>139.636943</v>
      </c>
      <c r="U4232" t="s">
        <v>193</v>
      </c>
      <c r="V4232">
        <v>45707.736435185187</v>
      </c>
    </row>
    <row r="4233" spans="1:22" x14ac:dyDescent="0.3">
      <c r="A4233" t="s">
        <v>218</v>
      </c>
      <c r="B4233" t="s">
        <v>261</v>
      </c>
      <c r="C4233" t="s">
        <v>88</v>
      </c>
      <c r="D4233" s="29">
        <v>45849</v>
      </c>
      <c r="E4233" s="161">
        <v>0</v>
      </c>
      <c r="F4233" s="161">
        <v>0</v>
      </c>
      <c r="G4233" s="161">
        <v>0</v>
      </c>
      <c r="H4233" s="161">
        <v>0</v>
      </c>
      <c r="L4233">
        <v>69.818472</v>
      </c>
      <c r="R4233">
        <v>139.636943</v>
      </c>
      <c r="S4233">
        <v>139.636943</v>
      </c>
      <c r="T4233" s="194">
        <v>139.636943</v>
      </c>
      <c r="U4233" t="s">
        <v>193</v>
      </c>
      <c r="V4233">
        <v>45707.736319444448</v>
      </c>
    </row>
    <row r="4234" spans="1:22" x14ac:dyDescent="0.3">
      <c r="A4234" t="s">
        <v>218</v>
      </c>
      <c r="B4234" t="s">
        <v>261</v>
      </c>
      <c r="C4234" t="s">
        <v>88</v>
      </c>
      <c r="D4234" s="29">
        <v>45850</v>
      </c>
      <c r="E4234" s="161">
        <v>0</v>
      </c>
      <c r="F4234" s="161">
        <v>0</v>
      </c>
      <c r="G4234" s="161">
        <v>0</v>
      </c>
      <c r="H4234" s="161">
        <v>0</v>
      </c>
      <c r="L4234">
        <v>69.818472</v>
      </c>
      <c r="R4234">
        <v>139.636943</v>
      </c>
      <c r="S4234">
        <v>139.636943</v>
      </c>
      <c r="T4234" s="194">
        <v>139.636943</v>
      </c>
      <c r="U4234" t="s">
        <v>193</v>
      </c>
      <c r="V4234">
        <v>45707.736250000002</v>
      </c>
    </row>
    <row r="4235" spans="1:22" x14ac:dyDescent="0.3">
      <c r="A4235" t="s">
        <v>218</v>
      </c>
      <c r="B4235" t="s">
        <v>261</v>
      </c>
      <c r="C4235" t="s">
        <v>88</v>
      </c>
      <c r="D4235" s="29">
        <v>45851</v>
      </c>
      <c r="E4235" s="161">
        <v>0</v>
      </c>
      <c r="F4235" s="161">
        <v>0</v>
      </c>
      <c r="G4235" s="161">
        <v>0</v>
      </c>
      <c r="H4235" s="161">
        <v>0</v>
      </c>
      <c r="L4235">
        <v>69.818472</v>
      </c>
      <c r="R4235">
        <v>139.636943</v>
      </c>
      <c r="S4235">
        <v>139.636943</v>
      </c>
      <c r="T4235" s="194">
        <v>139.636943</v>
      </c>
      <c r="U4235" t="s">
        <v>193</v>
      </c>
      <c r="V4235">
        <v>45707.736273148148</v>
      </c>
    </row>
    <row r="4236" spans="1:22" x14ac:dyDescent="0.3">
      <c r="A4236" t="s">
        <v>218</v>
      </c>
      <c r="B4236" t="s">
        <v>261</v>
      </c>
      <c r="C4236" t="s">
        <v>88</v>
      </c>
      <c r="D4236" s="29">
        <v>45852</v>
      </c>
      <c r="E4236" s="161">
        <v>0</v>
      </c>
      <c r="F4236" s="161">
        <v>0</v>
      </c>
      <c r="G4236" s="161">
        <v>0</v>
      </c>
      <c r="H4236" s="161">
        <v>0</v>
      </c>
      <c r="L4236">
        <v>69.818472</v>
      </c>
      <c r="R4236">
        <v>139.636943</v>
      </c>
      <c r="S4236">
        <v>139.636943</v>
      </c>
      <c r="T4236" s="194">
        <v>139.636943</v>
      </c>
      <c r="U4236" t="s">
        <v>193</v>
      </c>
      <c r="V4236">
        <v>45707.736307870371</v>
      </c>
    </row>
    <row r="4237" spans="1:22" x14ac:dyDescent="0.3">
      <c r="A4237" t="s">
        <v>218</v>
      </c>
      <c r="B4237" t="s">
        <v>261</v>
      </c>
      <c r="C4237" t="s">
        <v>88</v>
      </c>
      <c r="D4237" s="29">
        <v>45853</v>
      </c>
      <c r="E4237" s="161">
        <v>0</v>
      </c>
      <c r="F4237" s="161">
        <v>0</v>
      </c>
      <c r="G4237" s="161">
        <v>0.10482142250851201</v>
      </c>
      <c r="H4237" s="161">
        <v>0.10482142250851201</v>
      </c>
      <c r="J4237">
        <v>125</v>
      </c>
      <c r="K4237">
        <v>125</v>
      </c>
      <c r="L4237">
        <v>69.818472</v>
      </c>
      <c r="R4237">
        <v>139.636943</v>
      </c>
      <c r="S4237">
        <v>125</v>
      </c>
      <c r="T4237" s="194">
        <v>125</v>
      </c>
      <c r="U4237" t="s">
        <v>193</v>
      </c>
      <c r="V4237">
        <v>45707.736238425925</v>
      </c>
    </row>
    <row r="4238" spans="1:22" x14ac:dyDescent="0.3">
      <c r="A4238" t="s">
        <v>218</v>
      </c>
      <c r="B4238" t="s">
        <v>261</v>
      </c>
      <c r="C4238" t="s">
        <v>88</v>
      </c>
      <c r="D4238" s="29">
        <v>45854</v>
      </c>
      <c r="E4238" s="161">
        <v>0</v>
      </c>
      <c r="F4238" s="161">
        <v>0</v>
      </c>
      <c r="G4238" s="161">
        <v>0.10482142250851201</v>
      </c>
      <c r="H4238" s="161">
        <v>0.10482142250851201</v>
      </c>
      <c r="J4238">
        <v>125</v>
      </c>
      <c r="K4238">
        <v>125</v>
      </c>
      <c r="L4238">
        <v>69.818472</v>
      </c>
      <c r="R4238">
        <v>139.636943</v>
      </c>
      <c r="S4238">
        <v>125</v>
      </c>
      <c r="T4238" s="194">
        <v>125</v>
      </c>
      <c r="U4238" t="s">
        <v>193</v>
      </c>
      <c r="V4238">
        <v>45707.736307870371</v>
      </c>
    </row>
    <row r="4239" spans="1:22" x14ac:dyDescent="0.3">
      <c r="A4239" t="s">
        <v>218</v>
      </c>
      <c r="B4239" t="s">
        <v>261</v>
      </c>
      <c r="C4239" t="s">
        <v>88</v>
      </c>
      <c r="D4239" s="29">
        <v>45855</v>
      </c>
      <c r="E4239" s="161">
        <v>0</v>
      </c>
      <c r="F4239" s="161">
        <v>0</v>
      </c>
      <c r="G4239" s="161">
        <v>0.10482142250851201</v>
      </c>
      <c r="H4239" s="161">
        <v>0.10482142250851201</v>
      </c>
      <c r="J4239">
        <v>125</v>
      </c>
      <c r="K4239">
        <v>125</v>
      </c>
      <c r="L4239">
        <v>69.818472</v>
      </c>
      <c r="R4239">
        <v>139.636943</v>
      </c>
      <c r="S4239">
        <v>125</v>
      </c>
      <c r="T4239" s="194">
        <v>125</v>
      </c>
      <c r="U4239" t="s">
        <v>193</v>
      </c>
      <c r="V4239">
        <v>45707.73641203704</v>
      </c>
    </row>
    <row r="4240" spans="1:22" x14ac:dyDescent="0.3">
      <c r="A4240" t="s">
        <v>218</v>
      </c>
      <c r="B4240" t="s">
        <v>261</v>
      </c>
      <c r="C4240" t="s">
        <v>88</v>
      </c>
      <c r="D4240" s="29">
        <v>45856</v>
      </c>
      <c r="E4240" s="161">
        <v>0</v>
      </c>
      <c r="F4240" s="161">
        <v>0</v>
      </c>
      <c r="G4240" s="161">
        <v>0.10482142250851201</v>
      </c>
      <c r="H4240" s="161">
        <v>0.10482142250851201</v>
      </c>
      <c r="J4240">
        <v>125</v>
      </c>
      <c r="K4240">
        <v>125</v>
      </c>
      <c r="L4240">
        <v>69.818472</v>
      </c>
      <c r="R4240">
        <v>139.636943</v>
      </c>
      <c r="S4240">
        <v>125</v>
      </c>
      <c r="T4240" s="194">
        <v>125</v>
      </c>
      <c r="U4240" t="s">
        <v>193</v>
      </c>
      <c r="V4240">
        <v>45707.736446759256</v>
      </c>
    </row>
    <row r="4241" spans="1:22" x14ac:dyDescent="0.3">
      <c r="A4241" t="s">
        <v>218</v>
      </c>
      <c r="B4241" t="s">
        <v>261</v>
      </c>
      <c r="C4241" t="s">
        <v>88</v>
      </c>
      <c r="D4241" s="29">
        <v>45857</v>
      </c>
      <c r="E4241" s="161">
        <v>0</v>
      </c>
      <c r="F4241" s="161">
        <v>0</v>
      </c>
      <c r="G4241" s="161">
        <v>0.10482142250851201</v>
      </c>
      <c r="H4241" s="161">
        <v>0.10482142250851201</v>
      </c>
      <c r="J4241">
        <v>125</v>
      </c>
      <c r="K4241">
        <v>125</v>
      </c>
      <c r="L4241">
        <v>69.818472</v>
      </c>
      <c r="R4241">
        <v>139.636943</v>
      </c>
      <c r="S4241">
        <v>125</v>
      </c>
      <c r="T4241" s="194">
        <v>125</v>
      </c>
      <c r="U4241" t="s">
        <v>193</v>
      </c>
      <c r="V4241">
        <v>45707.736261574071</v>
      </c>
    </row>
    <row r="4242" spans="1:22" x14ac:dyDescent="0.3">
      <c r="A4242" t="s">
        <v>218</v>
      </c>
      <c r="B4242" t="s">
        <v>261</v>
      </c>
      <c r="C4242" t="s">
        <v>88</v>
      </c>
      <c r="D4242" s="29">
        <v>45858</v>
      </c>
      <c r="E4242" s="161">
        <v>0</v>
      </c>
      <c r="F4242" s="161">
        <v>0</v>
      </c>
      <c r="G4242" s="161">
        <v>0.10482142250851201</v>
      </c>
      <c r="H4242" s="161">
        <v>0.10482142250851201</v>
      </c>
      <c r="J4242">
        <v>125</v>
      </c>
      <c r="K4242">
        <v>125</v>
      </c>
      <c r="L4242">
        <v>69.818472</v>
      </c>
      <c r="R4242">
        <v>139.636943</v>
      </c>
      <c r="S4242">
        <v>125</v>
      </c>
      <c r="T4242" s="194">
        <v>125</v>
      </c>
      <c r="U4242" t="s">
        <v>193</v>
      </c>
      <c r="V4242">
        <v>45707.736342592594</v>
      </c>
    </row>
    <row r="4243" spans="1:22" x14ac:dyDescent="0.3">
      <c r="A4243" t="s">
        <v>218</v>
      </c>
      <c r="B4243" t="s">
        <v>261</v>
      </c>
      <c r="C4243" t="s">
        <v>88</v>
      </c>
      <c r="D4243" s="29">
        <v>45859</v>
      </c>
      <c r="E4243" s="161">
        <v>0</v>
      </c>
      <c r="F4243" s="161">
        <v>0</v>
      </c>
      <c r="G4243" s="161">
        <v>0.10482142250851201</v>
      </c>
      <c r="H4243" s="161">
        <v>0.10482142250851201</v>
      </c>
      <c r="J4243">
        <v>125</v>
      </c>
      <c r="K4243">
        <v>125</v>
      </c>
      <c r="L4243">
        <v>69.818472</v>
      </c>
      <c r="R4243">
        <v>139.636943</v>
      </c>
      <c r="S4243">
        <v>125</v>
      </c>
      <c r="T4243" s="194">
        <v>125</v>
      </c>
      <c r="U4243" t="s">
        <v>193</v>
      </c>
      <c r="V4243">
        <v>45707.736388888887</v>
      </c>
    </row>
    <row r="4244" spans="1:22" x14ac:dyDescent="0.3">
      <c r="A4244" t="s">
        <v>218</v>
      </c>
      <c r="B4244" t="s">
        <v>261</v>
      </c>
      <c r="C4244" t="s">
        <v>88</v>
      </c>
      <c r="D4244" s="29">
        <v>45860</v>
      </c>
      <c r="E4244" s="161">
        <v>0</v>
      </c>
      <c r="F4244" s="161">
        <v>0</v>
      </c>
      <c r="G4244" s="161">
        <v>0.10482142250851201</v>
      </c>
      <c r="H4244" s="161">
        <v>0.10482142250851201</v>
      </c>
      <c r="J4244">
        <v>125</v>
      </c>
      <c r="K4244">
        <v>125</v>
      </c>
      <c r="L4244">
        <v>69.818472</v>
      </c>
      <c r="R4244">
        <v>139.636943</v>
      </c>
      <c r="S4244">
        <v>125</v>
      </c>
      <c r="T4244" s="194">
        <v>125</v>
      </c>
      <c r="U4244" t="s">
        <v>193</v>
      </c>
      <c r="V4244">
        <v>45707.736284722225</v>
      </c>
    </row>
    <row r="4245" spans="1:22" x14ac:dyDescent="0.3">
      <c r="A4245" t="s">
        <v>218</v>
      </c>
      <c r="B4245" t="s">
        <v>261</v>
      </c>
      <c r="C4245" t="s">
        <v>88</v>
      </c>
      <c r="D4245" s="29">
        <v>45861</v>
      </c>
      <c r="E4245" s="161">
        <v>0</v>
      </c>
      <c r="F4245" s="161">
        <v>0</v>
      </c>
      <c r="G4245" s="161">
        <v>0.10482142250851201</v>
      </c>
      <c r="H4245" s="161">
        <v>0.10482142250851201</v>
      </c>
      <c r="J4245">
        <v>125</v>
      </c>
      <c r="K4245">
        <v>125</v>
      </c>
      <c r="L4245">
        <v>69.818472</v>
      </c>
      <c r="R4245">
        <v>139.636943</v>
      </c>
      <c r="S4245">
        <v>125</v>
      </c>
      <c r="T4245" s="194">
        <v>125</v>
      </c>
      <c r="U4245" t="s">
        <v>193</v>
      </c>
      <c r="V4245">
        <v>45707.736261574071</v>
      </c>
    </row>
    <row r="4246" spans="1:22" x14ac:dyDescent="0.3">
      <c r="A4246" t="s">
        <v>218</v>
      </c>
      <c r="B4246" t="s">
        <v>261</v>
      </c>
      <c r="C4246" t="s">
        <v>88</v>
      </c>
      <c r="D4246" s="29">
        <v>45862</v>
      </c>
      <c r="E4246" s="161">
        <v>0</v>
      </c>
      <c r="F4246" s="161">
        <v>0</v>
      </c>
      <c r="G4246" s="161">
        <v>0.10482142250851201</v>
      </c>
      <c r="H4246" s="161">
        <v>0.10482142250851201</v>
      </c>
      <c r="J4246">
        <v>125</v>
      </c>
      <c r="K4246">
        <v>125</v>
      </c>
      <c r="L4246">
        <v>69.818472</v>
      </c>
      <c r="R4246">
        <v>139.636943</v>
      </c>
      <c r="S4246">
        <v>125</v>
      </c>
      <c r="T4246" s="194">
        <v>125</v>
      </c>
      <c r="U4246" t="s">
        <v>193</v>
      </c>
      <c r="V4246">
        <v>45707.736377314817</v>
      </c>
    </row>
    <row r="4247" spans="1:22" x14ac:dyDescent="0.3">
      <c r="A4247" t="s">
        <v>218</v>
      </c>
      <c r="B4247" t="s">
        <v>261</v>
      </c>
      <c r="C4247" t="s">
        <v>88</v>
      </c>
      <c r="D4247" s="29">
        <v>45863</v>
      </c>
      <c r="E4247" s="161">
        <v>0</v>
      </c>
      <c r="F4247" s="161">
        <v>0</v>
      </c>
      <c r="G4247" s="161">
        <v>0.10482142250851201</v>
      </c>
      <c r="H4247" s="161">
        <v>0.10482142250851201</v>
      </c>
      <c r="J4247">
        <v>125</v>
      </c>
      <c r="K4247">
        <v>125</v>
      </c>
      <c r="L4247">
        <v>69.818472</v>
      </c>
      <c r="R4247">
        <v>139.636943</v>
      </c>
      <c r="S4247">
        <v>125</v>
      </c>
      <c r="T4247" s="194">
        <v>125</v>
      </c>
      <c r="U4247" t="s">
        <v>193</v>
      </c>
      <c r="V4247">
        <v>45707.736377314817</v>
      </c>
    </row>
    <row r="4248" spans="1:22" x14ac:dyDescent="0.3">
      <c r="A4248" t="s">
        <v>218</v>
      </c>
      <c r="B4248" t="s">
        <v>261</v>
      </c>
      <c r="C4248" t="s">
        <v>88</v>
      </c>
      <c r="D4248" s="29">
        <v>45864</v>
      </c>
      <c r="E4248" s="161">
        <v>0</v>
      </c>
      <c r="F4248" s="161">
        <v>0</v>
      </c>
      <c r="G4248" s="161">
        <v>0.10482142250851201</v>
      </c>
      <c r="H4248" s="161">
        <v>0.10482142250851201</v>
      </c>
      <c r="J4248">
        <v>125</v>
      </c>
      <c r="K4248">
        <v>125</v>
      </c>
      <c r="L4248">
        <v>69.818472</v>
      </c>
      <c r="R4248">
        <v>139.636943</v>
      </c>
      <c r="S4248">
        <v>125</v>
      </c>
      <c r="T4248" s="194">
        <v>125</v>
      </c>
      <c r="U4248" t="s">
        <v>193</v>
      </c>
      <c r="V4248">
        <v>45707.736226851855</v>
      </c>
    </row>
    <row r="4249" spans="1:22" x14ac:dyDescent="0.3">
      <c r="A4249" t="s">
        <v>218</v>
      </c>
      <c r="B4249" t="s">
        <v>261</v>
      </c>
      <c r="C4249" t="s">
        <v>88</v>
      </c>
      <c r="D4249" s="29">
        <v>45865</v>
      </c>
      <c r="E4249" s="161">
        <v>0</v>
      </c>
      <c r="F4249" s="161">
        <v>0</v>
      </c>
      <c r="G4249" s="161">
        <v>0.10482142250851201</v>
      </c>
      <c r="H4249" s="161">
        <v>0.10482142250851201</v>
      </c>
      <c r="J4249">
        <v>125</v>
      </c>
      <c r="K4249">
        <v>125</v>
      </c>
      <c r="L4249">
        <v>69.818472</v>
      </c>
      <c r="R4249">
        <v>139.636943</v>
      </c>
      <c r="S4249">
        <v>125</v>
      </c>
      <c r="T4249" s="194">
        <v>125</v>
      </c>
      <c r="U4249" t="s">
        <v>193</v>
      </c>
      <c r="V4249">
        <v>45707.736400462964</v>
      </c>
    </row>
    <row r="4250" spans="1:22" x14ac:dyDescent="0.3">
      <c r="A4250" t="s">
        <v>218</v>
      </c>
      <c r="B4250" t="s">
        <v>261</v>
      </c>
      <c r="C4250" t="s">
        <v>88</v>
      </c>
      <c r="D4250" s="29">
        <v>45866</v>
      </c>
      <c r="E4250" s="161">
        <v>0</v>
      </c>
      <c r="F4250" s="161">
        <v>0</v>
      </c>
      <c r="G4250" s="161">
        <v>0.10482142250851201</v>
      </c>
      <c r="H4250" s="161">
        <v>0.10482142250851201</v>
      </c>
      <c r="J4250">
        <v>125</v>
      </c>
      <c r="K4250">
        <v>125</v>
      </c>
      <c r="L4250">
        <v>69.818472</v>
      </c>
      <c r="R4250">
        <v>139.636943</v>
      </c>
      <c r="S4250">
        <v>125</v>
      </c>
      <c r="T4250" s="194">
        <v>125</v>
      </c>
      <c r="U4250" t="s">
        <v>193</v>
      </c>
      <c r="V4250">
        <v>45707.736215277779</v>
      </c>
    </row>
    <row r="4251" spans="1:22" x14ac:dyDescent="0.3">
      <c r="A4251" t="s">
        <v>218</v>
      </c>
      <c r="B4251" t="s">
        <v>261</v>
      </c>
      <c r="C4251" t="s">
        <v>88</v>
      </c>
      <c r="D4251" s="29">
        <v>45867</v>
      </c>
      <c r="E4251" s="161">
        <v>0</v>
      </c>
      <c r="F4251" s="161">
        <v>0</v>
      </c>
      <c r="G4251" s="161">
        <v>0.10482142250851201</v>
      </c>
      <c r="H4251" s="161">
        <v>0.10482142250851201</v>
      </c>
      <c r="J4251">
        <v>125</v>
      </c>
      <c r="K4251">
        <v>125</v>
      </c>
      <c r="L4251">
        <v>69.818472</v>
      </c>
      <c r="R4251">
        <v>139.636943</v>
      </c>
      <c r="S4251">
        <v>125</v>
      </c>
      <c r="T4251" s="194">
        <v>125</v>
      </c>
      <c r="U4251" t="s">
        <v>193</v>
      </c>
      <c r="V4251">
        <v>45707.73636574074</v>
      </c>
    </row>
    <row r="4252" spans="1:22" x14ac:dyDescent="0.3">
      <c r="A4252" t="s">
        <v>218</v>
      </c>
      <c r="B4252" t="s">
        <v>261</v>
      </c>
      <c r="C4252" t="s">
        <v>88</v>
      </c>
      <c r="D4252" s="29">
        <v>45868</v>
      </c>
      <c r="E4252" s="161">
        <v>0</v>
      </c>
      <c r="F4252" s="161">
        <v>0</v>
      </c>
      <c r="G4252" s="161">
        <v>0.10482142250851201</v>
      </c>
      <c r="H4252" s="161">
        <v>0.10482142250851201</v>
      </c>
      <c r="J4252">
        <v>125</v>
      </c>
      <c r="K4252">
        <v>125</v>
      </c>
      <c r="L4252">
        <v>69.818472</v>
      </c>
      <c r="R4252">
        <v>139.636943</v>
      </c>
      <c r="S4252">
        <v>125</v>
      </c>
      <c r="T4252" s="194">
        <v>125</v>
      </c>
      <c r="U4252" t="s">
        <v>193</v>
      </c>
      <c r="V4252">
        <v>45707.73642361111</v>
      </c>
    </row>
    <row r="4253" spans="1:22" x14ac:dyDescent="0.3">
      <c r="A4253" t="s">
        <v>218</v>
      </c>
      <c r="B4253" t="s">
        <v>261</v>
      </c>
      <c r="C4253" t="s">
        <v>88</v>
      </c>
      <c r="D4253" s="29">
        <v>45869</v>
      </c>
      <c r="E4253" s="161">
        <v>0</v>
      </c>
      <c r="F4253" s="161">
        <v>0</v>
      </c>
      <c r="G4253" s="161">
        <v>0.10482142250851201</v>
      </c>
      <c r="H4253" s="161">
        <v>0.10482142250851201</v>
      </c>
      <c r="J4253">
        <v>125</v>
      </c>
      <c r="K4253">
        <v>125</v>
      </c>
      <c r="L4253">
        <v>69.818472</v>
      </c>
      <c r="R4253">
        <v>139.636943</v>
      </c>
      <c r="S4253">
        <v>125</v>
      </c>
      <c r="T4253" s="194">
        <v>125</v>
      </c>
      <c r="U4253" t="s">
        <v>193</v>
      </c>
      <c r="V4253">
        <v>45707.736250000002</v>
      </c>
    </row>
    <row r="4254" spans="1:22" x14ac:dyDescent="0.3">
      <c r="A4254" t="s">
        <v>218</v>
      </c>
      <c r="B4254" t="s">
        <v>261</v>
      </c>
      <c r="C4254" t="s">
        <v>88</v>
      </c>
      <c r="D4254" s="29">
        <v>45870</v>
      </c>
      <c r="E4254" s="161">
        <v>0</v>
      </c>
      <c r="F4254" s="161">
        <v>0</v>
      </c>
      <c r="G4254" s="161">
        <v>0.10482142250851201</v>
      </c>
      <c r="H4254" s="161">
        <v>0.10482142250851201</v>
      </c>
      <c r="J4254">
        <v>125</v>
      </c>
      <c r="K4254">
        <v>125</v>
      </c>
      <c r="L4254">
        <v>69.818472</v>
      </c>
      <c r="R4254">
        <v>139.636943</v>
      </c>
      <c r="S4254">
        <v>125</v>
      </c>
      <c r="T4254" s="194">
        <v>125</v>
      </c>
      <c r="U4254" t="s">
        <v>193</v>
      </c>
      <c r="V4254">
        <v>45707.737141203703</v>
      </c>
    </row>
    <row r="4255" spans="1:22" x14ac:dyDescent="0.3">
      <c r="A4255" t="s">
        <v>218</v>
      </c>
      <c r="B4255" t="s">
        <v>261</v>
      </c>
      <c r="C4255" t="s">
        <v>88</v>
      </c>
      <c r="D4255" s="29">
        <v>45871</v>
      </c>
      <c r="E4255" s="161">
        <v>0</v>
      </c>
      <c r="F4255" s="161">
        <v>0</v>
      </c>
      <c r="G4255" s="161">
        <v>0.10482142250851201</v>
      </c>
      <c r="H4255" s="161">
        <v>0.10482142250851201</v>
      </c>
      <c r="J4255">
        <v>125</v>
      </c>
      <c r="K4255">
        <v>125</v>
      </c>
      <c r="L4255">
        <v>69.818472</v>
      </c>
      <c r="R4255">
        <v>139.636943</v>
      </c>
      <c r="S4255">
        <v>125</v>
      </c>
      <c r="T4255" s="194">
        <v>125</v>
      </c>
      <c r="U4255" t="s">
        <v>193</v>
      </c>
      <c r="V4255">
        <v>45707.736250000002</v>
      </c>
    </row>
    <row r="4256" spans="1:22" x14ac:dyDescent="0.3">
      <c r="A4256" t="s">
        <v>218</v>
      </c>
      <c r="B4256" t="s">
        <v>261</v>
      </c>
      <c r="C4256" t="s">
        <v>88</v>
      </c>
      <c r="D4256" s="29">
        <v>45872</v>
      </c>
      <c r="E4256" s="161">
        <v>0</v>
      </c>
      <c r="F4256" s="161">
        <v>0</v>
      </c>
      <c r="G4256" s="161">
        <v>0.10482142250851201</v>
      </c>
      <c r="H4256" s="161">
        <v>0.10482142250851201</v>
      </c>
      <c r="J4256">
        <v>125</v>
      </c>
      <c r="K4256">
        <v>125</v>
      </c>
      <c r="L4256">
        <v>69.818472</v>
      </c>
      <c r="R4256">
        <v>139.636943</v>
      </c>
      <c r="S4256">
        <v>125</v>
      </c>
      <c r="T4256" s="194">
        <v>125</v>
      </c>
      <c r="U4256" t="s">
        <v>193</v>
      </c>
      <c r="V4256">
        <v>45707.736377314817</v>
      </c>
    </row>
    <row r="4257" spans="1:22" x14ac:dyDescent="0.3">
      <c r="A4257" t="s">
        <v>218</v>
      </c>
      <c r="B4257" t="s">
        <v>261</v>
      </c>
      <c r="C4257" t="s">
        <v>88</v>
      </c>
      <c r="D4257" s="29">
        <v>45873</v>
      </c>
      <c r="E4257" s="161">
        <v>0</v>
      </c>
      <c r="F4257" s="161">
        <v>0</v>
      </c>
      <c r="G4257" s="161">
        <v>0.10482142250851201</v>
      </c>
      <c r="H4257" s="161">
        <v>0.10482142250851201</v>
      </c>
      <c r="J4257">
        <v>125</v>
      </c>
      <c r="K4257">
        <v>125</v>
      </c>
      <c r="L4257">
        <v>69.818472</v>
      </c>
      <c r="R4257">
        <v>139.636943</v>
      </c>
      <c r="S4257">
        <v>125</v>
      </c>
      <c r="T4257" s="194">
        <v>125</v>
      </c>
      <c r="U4257" t="s">
        <v>193</v>
      </c>
      <c r="V4257">
        <v>45707.736458333333</v>
      </c>
    </row>
    <row r="4258" spans="1:22" x14ac:dyDescent="0.3">
      <c r="A4258" t="s">
        <v>218</v>
      </c>
      <c r="B4258" t="s">
        <v>261</v>
      </c>
      <c r="C4258" t="s">
        <v>88</v>
      </c>
      <c r="D4258" s="29">
        <v>45874</v>
      </c>
      <c r="E4258" s="161">
        <v>0</v>
      </c>
      <c r="F4258" s="161">
        <v>0</v>
      </c>
      <c r="G4258" s="161">
        <v>0.10482142250851201</v>
      </c>
      <c r="H4258" s="161">
        <v>0.10482142250851201</v>
      </c>
      <c r="J4258">
        <v>125</v>
      </c>
      <c r="K4258">
        <v>125</v>
      </c>
      <c r="L4258">
        <v>69.818472</v>
      </c>
      <c r="R4258">
        <v>139.636943</v>
      </c>
      <c r="S4258">
        <v>125</v>
      </c>
      <c r="T4258" s="194">
        <v>125</v>
      </c>
      <c r="U4258" t="s">
        <v>193</v>
      </c>
      <c r="V4258">
        <v>45707.736342592594</v>
      </c>
    </row>
    <row r="4259" spans="1:22" x14ac:dyDescent="0.3">
      <c r="A4259" t="s">
        <v>218</v>
      </c>
      <c r="B4259" t="s">
        <v>261</v>
      </c>
      <c r="C4259" t="s">
        <v>88</v>
      </c>
      <c r="D4259" s="29">
        <v>45875</v>
      </c>
      <c r="E4259" s="161">
        <v>0</v>
      </c>
      <c r="F4259" s="161">
        <v>0</v>
      </c>
      <c r="G4259" s="161">
        <v>0.10482142250851201</v>
      </c>
      <c r="H4259" s="161">
        <v>0.10482142250851201</v>
      </c>
      <c r="J4259">
        <v>125</v>
      </c>
      <c r="K4259">
        <v>125</v>
      </c>
      <c r="L4259">
        <v>69.818472</v>
      </c>
      <c r="R4259">
        <v>139.636943</v>
      </c>
      <c r="S4259">
        <v>125</v>
      </c>
      <c r="T4259" s="194">
        <v>125</v>
      </c>
      <c r="U4259" t="s">
        <v>193</v>
      </c>
      <c r="V4259">
        <v>45707.736319444448</v>
      </c>
    </row>
    <row r="4260" spans="1:22" x14ac:dyDescent="0.3">
      <c r="A4260" t="s">
        <v>218</v>
      </c>
      <c r="B4260" t="s">
        <v>261</v>
      </c>
      <c r="C4260" t="s">
        <v>88</v>
      </c>
      <c r="D4260" s="29">
        <v>45876</v>
      </c>
      <c r="E4260" s="161">
        <v>0</v>
      </c>
      <c r="F4260" s="161">
        <v>0</v>
      </c>
      <c r="G4260" s="161">
        <v>0.10482142250851201</v>
      </c>
      <c r="H4260" s="161">
        <v>0.10482142250851201</v>
      </c>
      <c r="J4260">
        <v>125</v>
      </c>
      <c r="K4260">
        <v>125</v>
      </c>
      <c r="L4260">
        <v>69.818472</v>
      </c>
      <c r="R4260">
        <v>139.636943</v>
      </c>
      <c r="S4260">
        <v>125</v>
      </c>
      <c r="T4260" s="194">
        <v>125</v>
      </c>
      <c r="U4260" t="s">
        <v>193</v>
      </c>
      <c r="V4260">
        <v>45707.736481481479</v>
      </c>
    </row>
    <row r="4261" spans="1:22" x14ac:dyDescent="0.3">
      <c r="A4261" t="s">
        <v>218</v>
      </c>
      <c r="B4261" t="s">
        <v>261</v>
      </c>
      <c r="C4261" t="s">
        <v>88</v>
      </c>
      <c r="D4261" s="29">
        <v>45877</v>
      </c>
      <c r="E4261" s="161">
        <v>0</v>
      </c>
      <c r="F4261" s="161">
        <v>0</v>
      </c>
      <c r="G4261" s="161">
        <v>0.10482142250851201</v>
      </c>
      <c r="H4261" s="161">
        <v>0.10482142250851201</v>
      </c>
      <c r="J4261">
        <v>125</v>
      </c>
      <c r="K4261">
        <v>125</v>
      </c>
      <c r="L4261">
        <v>69.818472</v>
      </c>
      <c r="R4261">
        <v>139.636943</v>
      </c>
      <c r="S4261">
        <v>125</v>
      </c>
      <c r="T4261" s="194">
        <v>125</v>
      </c>
      <c r="U4261" t="s">
        <v>193</v>
      </c>
      <c r="V4261">
        <v>45707.73642361111</v>
      </c>
    </row>
    <row r="4262" spans="1:22" x14ac:dyDescent="0.3">
      <c r="A4262" t="s">
        <v>218</v>
      </c>
      <c r="B4262" t="s">
        <v>261</v>
      </c>
      <c r="C4262" t="s">
        <v>88</v>
      </c>
      <c r="D4262" s="29">
        <v>45878</v>
      </c>
      <c r="E4262" s="161">
        <v>0</v>
      </c>
      <c r="F4262" s="161">
        <v>0</v>
      </c>
      <c r="G4262" s="161">
        <v>0</v>
      </c>
      <c r="H4262" s="161">
        <v>0</v>
      </c>
      <c r="L4262">
        <v>69.818472</v>
      </c>
      <c r="R4262">
        <v>139.636943</v>
      </c>
      <c r="S4262">
        <v>139.636943</v>
      </c>
      <c r="T4262" s="194">
        <v>139.636943</v>
      </c>
      <c r="U4262" t="s">
        <v>193</v>
      </c>
      <c r="V4262">
        <v>45707.736354166664</v>
      </c>
    </row>
    <row r="4263" spans="1:22" x14ac:dyDescent="0.3">
      <c r="A4263" t="s">
        <v>218</v>
      </c>
      <c r="B4263" t="s">
        <v>261</v>
      </c>
      <c r="C4263" t="s">
        <v>88</v>
      </c>
      <c r="D4263" s="29">
        <v>45879</v>
      </c>
      <c r="E4263" s="161">
        <v>0</v>
      </c>
      <c r="F4263" s="161">
        <v>0</v>
      </c>
      <c r="G4263" s="161">
        <v>0</v>
      </c>
      <c r="H4263" s="161">
        <v>0</v>
      </c>
      <c r="L4263">
        <v>69.818472</v>
      </c>
      <c r="R4263">
        <v>139.636943</v>
      </c>
      <c r="S4263">
        <v>139.636943</v>
      </c>
      <c r="T4263" s="194">
        <v>139.636943</v>
      </c>
      <c r="U4263" t="s">
        <v>193</v>
      </c>
      <c r="V4263">
        <v>45707.736192129632</v>
      </c>
    </row>
    <row r="4264" spans="1:22" x14ac:dyDescent="0.3">
      <c r="A4264" t="s">
        <v>218</v>
      </c>
      <c r="B4264" t="s">
        <v>261</v>
      </c>
      <c r="C4264" t="s">
        <v>88</v>
      </c>
      <c r="D4264" s="29">
        <v>45880</v>
      </c>
      <c r="E4264" s="161">
        <v>0</v>
      </c>
      <c r="F4264" s="161">
        <v>0</v>
      </c>
      <c r="G4264" s="161">
        <v>0</v>
      </c>
      <c r="H4264" s="161">
        <v>0</v>
      </c>
      <c r="L4264">
        <v>69.818472</v>
      </c>
      <c r="R4264">
        <v>139.636943</v>
      </c>
      <c r="S4264">
        <v>139.636943</v>
      </c>
      <c r="T4264" s="194">
        <v>139.636943</v>
      </c>
      <c r="U4264" t="s">
        <v>193</v>
      </c>
      <c r="V4264">
        <v>45707.73642361111</v>
      </c>
    </row>
    <row r="4265" spans="1:22" x14ac:dyDescent="0.3">
      <c r="A4265" t="s">
        <v>218</v>
      </c>
      <c r="B4265" t="s">
        <v>261</v>
      </c>
      <c r="C4265" t="s">
        <v>88</v>
      </c>
      <c r="D4265" s="29">
        <v>45881</v>
      </c>
      <c r="E4265" s="161">
        <v>0</v>
      </c>
      <c r="F4265" s="161">
        <v>0</v>
      </c>
      <c r="G4265" s="161">
        <v>0</v>
      </c>
      <c r="H4265" s="161">
        <v>0</v>
      </c>
      <c r="L4265">
        <v>69.818472</v>
      </c>
      <c r="R4265">
        <v>139.636943</v>
      </c>
      <c r="S4265">
        <v>139.636943</v>
      </c>
      <c r="T4265" s="194">
        <v>139.636943</v>
      </c>
      <c r="U4265" t="s">
        <v>193</v>
      </c>
      <c r="V4265">
        <v>45707.73641203704</v>
      </c>
    </row>
    <row r="4266" spans="1:22" x14ac:dyDescent="0.3">
      <c r="A4266" t="s">
        <v>218</v>
      </c>
      <c r="B4266" t="s">
        <v>261</v>
      </c>
      <c r="C4266" t="s">
        <v>88</v>
      </c>
      <c r="D4266" s="29">
        <v>45882</v>
      </c>
      <c r="E4266" s="161">
        <v>0</v>
      </c>
      <c r="F4266" s="161">
        <v>0</v>
      </c>
      <c r="G4266" s="161">
        <v>0</v>
      </c>
      <c r="H4266" s="161">
        <v>0</v>
      </c>
      <c r="L4266">
        <v>69.818472</v>
      </c>
      <c r="R4266">
        <v>139.636943</v>
      </c>
      <c r="S4266">
        <v>139.636943</v>
      </c>
      <c r="T4266" s="194">
        <v>139.636943</v>
      </c>
      <c r="U4266" t="s">
        <v>193</v>
      </c>
      <c r="V4266">
        <v>45707.736504629633</v>
      </c>
    </row>
    <row r="4267" spans="1:22" x14ac:dyDescent="0.3">
      <c r="A4267" t="s">
        <v>218</v>
      </c>
      <c r="B4267" t="s">
        <v>261</v>
      </c>
      <c r="C4267" t="s">
        <v>88</v>
      </c>
      <c r="D4267" s="29">
        <v>45883</v>
      </c>
      <c r="E4267" s="161">
        <v>0</v>
      </c>
      <c r="F4267" s="161">
        <v>0</v>
      </c>
      <c r="G4267" s="161">
        <v>0</v>
      </c>
      <c r="H4267" s="161">
        <v>0</v>
      </c>
      <c r="L4267">
        <v>69.818472</v>
      </c>
      <c r="R4267">
        <v>139.636943</v>
      </c>
      <c r="S4267">
        <v>139.636943</v>
      </c>
      <c r="T4267" s="194">
        <v>139.636943</v>
      </c>
      <c r="U4267" t="s">
        <v>193</v>
      </c>
      <c r="V4267">
        <v>45707.736504629633</v>
      </c>
    </row>
    <row r="4268" spans="1:22" x14ac:dyDescent="0.3">
      <c r="A4268" t="s">
        <v>218</v>
      </c>
      <c r="B4268" t="s">
        <v>261</v>
      </c>
      <c r="C4268" t="s">
        <v>88</v>
      </c>
      <c r="D4268" s="29">
        <v>45884</v>
      </c>
      <c r="E4268" s="161">
        <v>0</v>
      </c>
      <c r="F4268" s="161">
        <v>0</v>
      </c>
      <c r="G4268" s="161">
        <v>0</v>
      </c>
      <c r="H4268" s="161">
        <v>0</v>
      </c>
      <c r="L4268">
        <v>69.818472</v>
      </c>
      <c r="R4268">
        <v>139.636943</v>
      </c>
      <c r="S4268">
        <v>139.636943</v>
      </c>
      <c r="T4268" s="194">
        <v>139.636943</v>
      </c>
      <c r="U4268" t="s">
        <v>193</v>
      </c>
      <c r="V4268">
        <v>45707.736400462964</v>
      </c>
    </row>
    <row r="4269" spans="1:22" x14ac:dyDescent="0.3">
      <c r="A4269" t="s">
        <v>218</v>
      </c>
      <c r="B4269" t="s">
        <v>261</v>
      </c>
      <c r="C4269" t="s">
        <v>88</v>
      </c>
      <c r="D4269" s="29">
        <v>45885</v>
      </c>
      <c r="E4269" s="161">
        <v>0</v>
      </c>
      <c r="F4269" s="161">
        <v>0</v>
      </c>
      <c r="G4269" s="161">
        <v>0</v>
      </c>
      <c r="H4269" s="161">
        <v>0</v>
      </c>
      <c r="L4269">
        <v>69.818472</v>
      </c>
      <c r="R4269">
        <v>139.636943</v>
      </c>
      <c r="S4269">
        <v>139.636943</v>
      </c>
      <c r="T4269" s="194">
        <v>139.636943</v>
      </c>
      <c r="U4269" t="s">
        <v>193</v>
      </c>
      <c r="V4269">
        <v>45707.736481481479</v>
      </c>
    </row>
    <row r="4270" spans="1:22" x14ac:dyDescent="0.3">
      <c r="A4270" t="s">
        <v>218</v>
      </c>
      <c r="B4270" t="s">
        <v>261</v>
      </c>
      <c r="C4270" t="s">
        <v>88</v>
      </c>
      <c r="D4270" s="29">
        <v>45886</v>
      </c>
      <c r="E4270" s="161">
        <v>0</v>
      </c>
      <c r="F4270" s="161">
        <v>0</v>
      </c>
      <c r="G4270" s="161">
        <v>0</v>
      </c>
      <c r="H4270" s="161">
        <v>0</v>
      </c>
      <c r="L4270">
        <v>69.818472</v>
      </c>
      <c r="R4270">
        <v>139.636943</v>
      </c>
      <c r="S4270">
        <v>139.636943</v>
      </c>
      <c r="T4270" s="194">
        <v>139.636943</v>
      </c>
      <c r="U4270" t="s">
        <v>193</v>
      </c>
      <c r="V4270">
        <v>45707.736516203702</v>
      </c>
    </row>
    <row r="4271" spans="1:22" x14ac:dyDescent="0.3">
      <c r="A4271" t="s">
        <v>218</v>
      </c>
      <c r="B4271" t="s">
        <v>261</v>
      </c>
      <c r="C4271" t="s">
        <v>88</v>
      </c>
      <c r="D4271" s="29">
        <v>45887</v>
      </c>
      <c r="E4271" s="161">
        <v>0</v>
      </c>
      <c r="F4271" s="161">
        <v>0</v>
      </c>
      <c r="G4271" s="161">
        <v>0</v>
      </c>
      <c r="H4271" s="161">
        <v>0</v>
      </c>
      <c r="L4271">
        <v>69.818472</v>
      </c>
      <c r="R4271">
        <v>139.636943</v>
      </c>
      <c r="S4271">
        <v>139.636943</v>
      </c>
      <c r="T4271" s="194">
        <v>139.636943</v>
      </c>
      <c r="U4271" t="s">
        <v>193</v>
      </c>
      <c r="V4271">
        <v>45707.73641203704</v>
      </c>
    </row>
    <row r="4272" spans="1:22" x14ac:dyDescent="0.3">
      <c r="A4272" t="s">
        <v>218</v>
      </c>
      <c r="B4272" t="s">
        <v>261</v>
      </c>
      <c r="C4272" t="s">
        <v>88</v>
      </c>
      <c r="D4272" s="29">
        <v>45888</v>
      </c>
      <c r="E4272" s="161">
        <v>0</v>
      </c>
      <c r="F4272" s="161">
        <v>0</v>
      </c>
      <c r="G4272" s="161">
        <v>0</v>
      </c>
      <c r="H4272" s="161">
        <v>0</v>
      </c>
      <c r="L4272">
        <v>69.818472</v>
      </c>
      <c r="R4272">
        <v>139.636943</v>
      </c>
      <c r="S4272">
        <v>139.636943</v>
      </c>
      <c r="T4272" s="194">
        <v>139.636943</v>
      </c>
      <c r="U4272" t="s">
        <v>193</v>
      </c>
      <c r="V4272">
        <v>45707.736493055556</v>
      </c>
    </row>
    <row r="4273" spans="1:22" x14ac:dyDescent="0.3">
      <c r="A4273" t="s">
        <v>218</v>
      </c>
      <c r="B4273" t="s">
        <v>261</v>
      </c>
      <c r="C4273" t="s">
        <v>88</v>
      </c>
      <c r="D4273" s="29">
        <v>45889</v>
      </c>
      <c r="E4273" s="161">
        <v>0</v>
      </c>
      <c r="F4273" s="161">
        <v>0</v>
      </c>
      <c r="G4273" s="161">
        <v>0</v>
      </c>
      <c r="H4273" s="161">
        <v>0</v>
      </c>
      <c r="L4273">
        <v>69.818472</v>
      </c>
      <c r="R4273">
        <v>139.636943</v>
      </c>
      <c r="S4273">
        <v>139.636943</v>
      </c>
      <c r="T4273" s="194">
        <v>139.636943</v>
      </c>
      <c r="U4273" t="s">
        <v>193</v>
      </c>
      <c r="V4273">
        <v>45707.736458333333</v>
      </c>
    </row>
    <row r="4274" spans="1:22" x14ac:dyDescent="0.3">
      <c r="A4274" t="s">
        <v>218</v>
      </c>
      <c r="B4274" t="s">
        <v>261</v>
      </c>
      <c r="C4274" t="s">
        <v>88</v>
      </c>
      <c r="D4274" s="29">
        <v>45890</v>
      </c>
      <c r="E4274" s="161">
        <v>0</v>
      </c>
      <c r="F4274" s="161">
        <v>0</v>
      </c>
      <c r="G4274" s="161">
        <v>0</v>
      </c>
      <c r="H4274" s="161">
        <v>0</v>
      </c>
      <c r="L4274">
        <v>69.818472</v>
      </c>
      <c r="R4274">
        <v>139.636943</v>
      </c>
      <c r="S4274">
        <v>139.636943</v>
      </c>
      <c r="T4274" s="194">
        <v>139.636943</v>
      </c>
      <c r="U4274" t="s">
        <v>193</v>
      </c>
      <c r="V4274">
        <v>45707.736516203702</v>
      </c>
    </row>
    <row r="4275" spans="1:22" x14ac:dyDescent="0.3">
      <c r="A4275" t="s">
        <v>218</v>
      </c>
      <c r="B4275" t="s">
        <v>261</v>
      </c>
      <c r="C4275" t="s">
        <v>88</v>
      </c>
      <c r="D4275" s="29">
        <v>45891</v>
      </c>
      <c r="E4275" s="161">
        <v>0</v>
      </c>
      <c r="F4275" s="161">
        <v>0</v>
      </c>
      <c r="G4275" s="161">
        <v>0</v>
      </c>
      <c r="H4275" s="161">
        <v>0</v>
      </c>
      <c r="L4275">
        <v>69.818472</v>
      </c>
      <c r="R4275">
        <v>139.636943</v>
      </c>
      <c r="S4275">
        <v>139.636943</v>
      </c>
      <c r="T4275" s="194">
        <v>139.636943</v>
      </c>
      <c r="U4275" t="s">
        <v>193</v>
      </c>
      <c r="V4275">
        <v>45707.736446759256</v>
      </c>
    </row>
    <row r="4276" spans="1:22" x14ac:dyDescent="0.3">
      <c r="A4276" t="s">
        <v>218</v>
      </c>
      <c r="B4276" t="s">
        <v>261</v>
      </c>
      <c r="C4276" t="s">
        <v>88</v>
      </c>
      <c r="D4276" s="29">
        <v>45892</v>
      </c>
      <c r="E4276" s="161">
        <v>0</v>
      </c>
      <c r="F4276" s="161">
        <v>0</v>
      </c>
      <c r="G4276" s="161">
        <v>0</v>
      </c>
      <c r="H4276" s="161">
        <v>0</v>
      </c>
      <c r="L4276">
        <v>69.818472</v>
      </c>
      <c r="R4276">
        <v>139.636943</v>
      </c>
      <c r="S4276">
        <v>139.636943</v>
      </c>
      <c r="T4276" s="194">
        <v>139.636943</v>
      </c>
      <c r="U4276" t="s">
        <v>193</v>
      </c>
      <c r="V4276">
        <v>45707.736493055556</v>
      </c>
    </row>
    <row r="4277" spans="1:22" x14ac:dyDescent="0.3">
      <c r="A4277" t="s">
        <v>218</v>
      </c>
      <c r="B4277" t="s">
        <v>261</v>
      </c>
      <c r="C4277" t="s">
        <v>88</v>
      </c>
      <c r="D4277" s="29">
        <v>45893</v>
      </c>
      <c r="E4277" s="161">
        <v>0</v>
      </c>
      <c r="F4277" s="161">
        <v>0</v>
      </c>
      <c r="G4277" s="161">
        <v>0.35547142420612865</v>
      </c>
      <c r="H4277" s="161">
        <v>0.35547142420612865</v>
      </c>
      <c r="J4277">
        <v>90</v>
      </c>
      <c r="K4277">
        <v>90</v>
      </c>
      <c r="L4277">
        <v>69.818472</v>
      </c>
      <c r="R4277">
        <v>139.636943</v>
      </c>
      <c r="S4277">
        <v>90</v>
      </c>
      <c r="T4277" s="194">
        <v>90</v>
      </c>
      <c r="U4277" t="s">
        <v>193</v>
      </c>
      <c r="V4277">
        <v>45707.736435185187</v>
      </c>
    </row>
    <row r="4278" spans="1:22" x14ac:dyDescent="0.3">
      <c r="A4278" t="s">
        <v>218</v>
      </c>
      <c r="B4278" t="s">
        <v>261</v>
      </c>
      <c r="C4278" t="s">
        <v>88</v>
      </c>
      <c r="D4278" s="29">
        <v>45894</v>
      </c>
      <c r="E4278" s="161">
        <v>0</v>
      </c>
      <c r="F4278" s="161">
        <v>0</v>
      </c>
      <c r="G4278" s="161">
        <v>0.35547142420612865</v>
      </c>
      <c r="H4278" s="161">
        <v>0.35547142420612865</v>
      </c>
      <c r="J4278">
        <v>90</v>
      </c>
      <c r="K4278">
        <v>90</v>
      </c>
      <c r="L4278">
        <v>69.818472</v>
      </c>
      <c r="R4278">
        <v>139.636943</v>
      </c>
      <c r="S4278">
        <v>90</v>
      </c>
      <c r="T4278" s="194">
        <v>90</v>
      </c>
      <c r="U4278" t="s">
        <v>193</v>
      </c>
      <c r="V4278">
        <v>45707.736493055556</v>
      </c>
    </row>
    <row r="4279" spans="1:22" x14ac:dyDescent="0.3">
      <c r="A4279" t="s">
        <v>218</v>
      </c>
      <c r="B4279" t="s">
        <v>261</v>
      </c>
      <c r="C4279" t="s">
        <v>88</v>
      </c>
      <c r="D4279" s="29">
        <v>45895</v>
      </c>
      <c r="E4279" s="161">
        <v>0</v>
      </c>
      <c r="F4279" s="161">
        <v>0</v>
      </c>
      <c r="G4279" s="161">
        <v>0.35547142420612865</v>
      </c>
      <c r="H4279" s="161">
        <v>0.35547142420612865</v>
      </c>
      <c r="J4279">
        <v>90</v>
      </c>
      <c r="K4279">
        <v>90</v>
      </c>
      <c r="L4279">
        <v>69.818472</v>
      </c>
      <c r="R4279">
        <v>139.636943</v>
      </c>
      <c r="S4279">
        <v>90</v>
      </c>
      <c r="T4279" s="194">
        <v>90</v>
      </c>
      <c r="U4279" t="s">
        <v>193</v>
      </c>
      <c r="V4279">
        <v>45707.736388888887</v>
      </c>
    </row>
    <row r="4280" spans="1:22" x14ac:dyDescent="0.3">
      <c r="A4280" t="s">
        <v>218</v>
      </c>
      <c r="B4280" t="s">
        <v>261</v>
      </c>
      <c r="C4280" t="s">
        <v>88</v>
      </c>
      <c r="D4280" s="29">
        <v>45896</v>
      </c>
      <c r="E4280" s="161">
        <v>0</v>
      </c>
      <c r="F4280" s="161">
        <v>0</v>
      </c>
      <c r="G4280" s="161">
        <v>0.35547142420612865</v>
      </c>
      <c r="H4280" s="161">
        <v>0.35547142420612865</v>
      </c>
      <c r="J4280">
        <v>90</v>
      </c>
      <c r="K4280">
        <v>90</v>
      </c>
      <c r="L4280">
        <v>69.818472</v>
      </c>
      <c r="R4280">
        <v>139.636943</v>
      </c>
      <c r="S4280">
        <v>90</v>
      </c>
      <c r="T4280" s="194">
        <v>90</v>
      </c>
      <c r="U4280" t="s">
        <v>193</v>
      </c>
      <c r="V4280">
        <v>45707.736944444441</v>
      </c>
    </row>
    <row r="4281" spans="1:22" x14ac:dyDescent="0.3">
      <c r="A4281" t="s">
        <v>218</v>
      </c>
      <c r="B4281" t="s">
        <v>261</v>
      </c>
      <c r="C4281" t="s">
        <v>88</v>
      </c>
      <c r="D4281" s="29">
        <v>45897</v>
      </c>
      <c r="E4281" s="161">
        <v>0</v>
      </c>
      <c r="F4281" s="161">
        <v>0</v>
      </c>
      <c r="G4281" s="161">
        <v>0.35547142420612865</v>
      </c>
      <c r="H4281" s="161">
        <v>0.35547142420612865</v>
      </c>
      <c r="J4281">
        <v>90</v>
      </c>
      <c r="K4281">
        <v>90</v>
      </c>
      <c r="L4281">
        <v>69.818472</v>
      </c>
      <c r="R4281">
        <v>139.636943</v>
      </c>
      <c r="S4281">
        <v>90</v>
      </c>
      <c r="T4281" s="194">
        <v>90</v>
      </c>
      <c r="U4281" t="s">
        <v>193</v>
      </c>
      <c r="V4281">
        <v>45707.736574074072</v>
      </c>
    </row>
    <row r="4282" spans="1:22" x14ac:dyDescent="0.3">
      <c r="A4282" t="s">
        <v>218</v>
      </c>
      <c r="B4282" t="s">
        <v>261</v>
      </c>
      <c r="C4282" t="s">
        <v>88</v>
      </c>
      <c r="D4282" s="29">
        <v>45898</v>
      </c>
      <c r="E4282" s="161">
        <v>0</v>
      </c>
      <c r="F4282" s="161">
        <v>0</v>
      </c>
      <c r="G4282" s="161">
        <v>0.35547142420612865</v>
      </c>
      <c r="H4282" s="161">
        <v>0.35547142420612865</v>
      </c>
      <c r="J4282">
        <v>90</v>
      </c>
      <c r="K4282">
        <v>90</v>
      </c>
      <c r="L4282">
        <v>69.818472</v>
      </c>
      <c r="R4282">
        <v>139.636943</v>
      </c>
      <c r="S4282">
        <v>90</v>
      </c>
      <c r="T4282" s="194">
        <v>90</v>
      </c>
      <c r="U4282" t="s">
        <v>193</v>
      </c>
      <c r="V4282">
        <v>45707.736620370371</v>
      </c>
    </row>
    <row r="4283" spans="1:22" x14ac:dyDescent="0.3">
      <c r="A4283" t="s">
        <v>218</v>
      </c>
      <c r="B4283" t="s">
        <v>261</v>
      </c>
      <c r="C4283" t="s">
        <v>88</v>
      </c>
      <c r="D4283" s="29">
        <v>45899</v>
      </c>
      <c r="E4283" s="161">
        <v>0</v>
      </c>
      <c r="F4283" s="161">
        <v>0</v>
      </c>
      <c r="G4283" s="161">
        <v>0.35547142420612865</v>
      </c>
      <c r="H4283" s="161">
        <v>0.35547142420612865</v>
      </c>
      <c r="J4283">
        <v>90</v>
      </c>
      <c r="K4283">
        <v>90</v>
      </c>
      <c r="L4283">
        <v>69.818472</v>
      </c>
      <c r="R4283">
        <v>139.636943</v>
      </c>
      <c r="S4283">
        <v>90</v>
      </c>
      <c r="T4283" s="194">
        <v>90</v>
      </c>
      <c r="U4283" t="s">
        <v>193</v>
      </c>
      <c r="V4283">
        <v>45707.736527777779</v>
      </c>
    </row>
    <row r="4284" spans="1:22" x14ac:dyDescent="0.3">
      <c r="A4284" t="s">
        <v>218</v>
      </c>
      <c r="B4284" t="s">
        <v>261</v>
      </c>
      <c r="C4284" t="s">
        <v>88</v>
      </c>
      <c r="D4284" s="29">
        <v>45900</v>
      </c>
      <c r="E4284" s="161">
        <v>0</v>
      </c>
      <c r="F4284" s="161">
        <v>0</v>
      </c>
      <c r="G4284" s="161">
        <v>0.35547142420612865</v>
      </c>
      <c r="H4284" s="161">
        <v>0.35547142420612865</v>
      </c>
      <c r="J4284">
        <v>90</v>
      </c>
      <c r="K4284">
        <v>90</v>
      </c>
      <c r="L4284">
        <v>69.818472</v>
      </c>
      <c r="R4284">
        <v>139.636943</v>
      </c>
      <c r="S4284">
        <v>90</v>
      </c>
      <c r="T4284" s="194">
        <v>90</v>
      </c>
      <c r="U4284" t="s">
        <v>193</v>
      </c>
      <c r="V4284">
        <v>45707.736562500002</v>
      </c>
    </row>
    <row r="4285" spans="1:22" x14ac:dyDescent="0.3">
      <c r="A4285" t="s">
        <v>218</v>
      </c>
      <c r="B4285" t="s">
        <v>261</v>
      </c>
      <c r="C4285" t="s">
        <v>88</v>
      </c>
      <c r="D4285" s="29">
        <v>45901</v>
      </c>
      <c r="E4285" s="161">
        <v>0</v>
      </c>
      <c r="F4285" s="161">
        <v>0</v>
      </c>
      <c r="G4285" s="161">
        <v>0.35547142420612865</v>
      </c>
      <c r="H4285" s="161">
        <v>0.35547142420612865</v>
      </c>
      <c r="J4285">
        <v>90</v>
      </c>
      <c r="K4285">
        <v>90</v>
      </c>
      <c r="L4285">
        <v>69.818472</v>
      </c>
      <c r="R4285">
        <v>139.636943</v>
      </c>
      <c r="S4285">
        <v>90</v>
      </c>
      <c r="T4285" s="194">
        <v>90</v>
      </c>
      <c r="U4285" t="s">
        <v>193</v>
      </c>
      <c r="V4285">
        <v>45707.736550925925</v>
      </c>
    </row>
    <row r="4286" spans="1:22" x14ac:dyDescent="0.3">
      <c r="A4286" t="s">
        <v>218</v>
      </c>
      <c r="B4286" t="s">
        <v>261</v>
      </c>
      <c r="C4286" t="s">
        <v>88</v>
      </c>
      <c r="D4286" s="29">
        <v>45902</v>
      </c>
      <c r="E4286" s="161">
        <v>0</v>
      </c>
      <c r="F4286" s="161">
        <v>0</v>
      </c>
      <c r="G4286" s="161">
        <v>0.35547142420612865</v>
      </c>
      <c r="H4286" s="161">
        <v>0.35547142420612865</v>
      </c>
      <c r="J4286">
        <v>90</v>
      </c>
      <c r="K4286">
        <v>90</v>
      </c>
      <c r="L4286">
        <v>69.818472</v>
      </c>
      <c r="R4286">
        <v>139.636943</v>
      </c>
      <c r="S4286">
        <v>90</v>
      </c>
      <c r="T4286" s="194">
        <v>90</v>
      </c>
      <c r="U4286" t="s">
        <v>193</v>
      </c>
      <c r="V4286">
        <v>45707.73678240741</v>
      </c>
    </row>
    <row r="4287" spans="1:22" x14ac:dyDescent="0.3">
      <c r="A4287" t="s">
        <v>218</v>
      </c>
      <c r="B4287" t="s">
        <v>261</v>
      </c>
      <c r="C4287" t="s">
        <v>88</v>
      </c>
      <c r="D4287" s="29">
        <v>45903</v>
      </c>
      <c r="E4287" s="161">
        <v>0</v>
      </c>
      <c r="F4287" s="161">
        <v>0</v>
      </c>
      <c r="G4287" s="161">
        <v>0.35547142420612865</v>
      </c>
      <c r="H4287" s="161">
        <v>0.35547142420612865</v>
      </c>
      <c r="J4287">
        <v>90</v>
      </c>
      <c r="K4287">
        <v>90</v>
      </c>
      <c r="L4287">
        <v>69.818472</v>
      </c>
      <c r="R4287">
        <v>139.636943</v>
      </c>
      <c r="S4287">
        <v>90</v>
      </c>
      <c r="T4287" s="194">
        <v>90</v>
      </c>
      <c r="U4287" t="s">
        <v>193</v>
      </c>
      <c r="V4287">
        <v>45707.736597222225</v>
      </c>
    </row>
    <row r="4288" spans="1:22" x14ac:dyDescent="0.3">
      <c r="A4288" t="s">
        <v>218</v>
      </c>
      <c r="B4288" t="s">
        <v>261</v>
      </c>
      <c r="C4288" t="s">
        <v>88</v>
      </c>
      <c r="D4288" s="29">
        <v>45904</v>
      </c>
      <c r="E4288" s="161">
        <v>0</v>
      </c>
      <c r="F4288" s="161">
        <v>0</v>
      </c>
      <c r="G4288" s="161">
        <v>0.35547142420612865</v>
      </c>
      <c r="H4288" s="161">
        <v>0.35547142420612865</v>
      </c>
      <c r="J4288">
        <v>90</v>
      </c>
      <c r="K4288">
        <v>90</v>
      </c>
      <c r="L4288">
        <v>69.818472</v>
      </c>
      <c r="R4288">
        <v>139.636943</v>
      </c>
      <c r="S4288">
        <v>90</v>
      </c>
      <c r="T4288" s="194">
        <v>90</v>
      </c>
      <c r="U4288" t="s">
        <v>193</v>
      </c>
      <c r="V4288">
        <v>45707.736527777779</v>
      </c>
    </row>
    <row r="4289" spans="1:22" x14ac:dyDescent="0.3">
      <c r="A4289" t="s">
        <v>218</v>
      </c>
      <c r="B4289" t="s">
        <v>261</v>
      </c>
      <c r="C4289" t="s">
        <v>88</v>
      </c>
      <c r="D4289" s="29">
        <v>45905</v>
      </c>
      <c r="E4289" s="161">
        <v>0</v>
      </c>
      <c r="F4289" s="161">
        <v>0</v>
      </c>
      <c r="G4289" s="161">
        <v>0.35547142420612865</v>
      </c>
      <c r="H4289" s="161">
        <v>0.35547142420612865</v>
      </c>
      <c r="J4289">
        <v>90</v>
      </c>
      <c r="K4289">
        <v>90</v>
      </c>
      <c r="L4289">
        <v>69.818472</v>
      </c>
      <c r="R4289">
        <v>139.636943</v>
      </c>
      <c r="S4289">
        <v>90</v>
      </c>
      <c r="T4289" s="194">
        <v>90</v>
      </c>
      <c r="U4289" t="s">
        <v>193</v>
      </c>
      <c r="V4289">
        <v>45707.736539351848</v>
      </c>
    </row>
    <row r="4290" spans="1:22" x14ac:dyDescent="0.3">
      <c r="A4290" t="s">
        <v>218</v>
      </c>
      <c r="B4290" t="s">
        <v>261</v>
      </c>
      <c r="C4290" t="s">
        <v>88</v>
      </c>
      <c r="D4290" s="29">
        <v>45906</v>
      </c>
      <c r="E4290" s="161">
        <v>0</v>
      </c>
      <c r="F4290" s="161">
        <v>0</v>
      </c>
      <c r="G4290" s="161">
        <v>0.35547142420612865</v>
      </c>
      <c r="H4290" s="161">
        <v>0.35547142420612865</v>
      </c>
      <c r="J4290">
        <v>90</v>
      </c>
      <c r="K4290">
        <v>90</v>
      </c>
      <c r="L4290">
        <v>69.818472</v>
      </c>
      <c r="R4290">
        <v>139.636943</v>
      </c>
      <c r="S4290">
        <v>90</v>
      </c>
      <c r="T4290" s="194">
        <v>90</v>
      </c>
      <c r="U4290" t="s">
        <v>193</v>
      </c>
      <c r="V4290">
        <v>45707.736562500002</v>
      </c>
    </row>
    <row r="4291" spans="1:22" x14ac:dyDescent="0.3">
      <c r="A4291" t="s">
        <v>218</v>
      </c>
      <c r="B4291" t="s">
        <v>261</v>
      </c>
      <c r="C4291" t="s">
        <v>88</v>
      </c>
      <c r="D4291" s="29">
        <v>45907</v>
      </c>
      <c r="E4291" s="161">
        <v>0</v>
      </c>
      <c r="F4291" s="161">
        <v>0</v>
      </c>
      <c r="G4291" s="161">
        <v>0.35547142420612865</v>
      </c>
      <c r="H4291" s="161">
        <v>0.35547142420612865</v>
      </c>
      <c r="J4291">
        <v>90</v>
      </c>
      <c r="K4291">
        <v>90</v>
      </c>
      <c r="L4291">
        <v>69.818472</v>
      </c>
      <c r="R4291">
        <v>139.636943</v>
      </c>
      <c r="S4291">
        <v>90</v>
      </c>
      <c r="T4291" s="194">
        <v>90</v>
      </c>
      <c r="U4291" t="s">
        <v>193</v>
      </c>
      <c r="V4291">
        <v>45707.736516203702</v>
      </c>
    </row>
    <row r="4292" spans="1:22" x14ac:dyDescent="0.3">
      <c r="A4292" t="s">
        <v>218</v>
      </c>
      <c r="B4292" t="s">
        <v>261</v>
      </c>
      <c r="C4292" t="s">
        <v>88</v>
      </c>
      <c r="D4292" s="29">
        <v>45908</v>
      </c>
      <c r="E4292" s="161">
        <v>0</v>
      </c>
      <c r="F4292" s="161">
        <v>0</v>
      </c>
      <c r="G4292" s="161">
        <v>0.35547142420612865</v>
      </c>
      <c r="H4292" s="161">
        <v>0.35547142420612865</v>
      </c>
      <c r="J4292">
        <v>90</v>
      </c>
      <c r="K4292">
        <v>90</v>
      </c>
      <c r="L4292">
        <v>69.818472</v>
      </c>
      <c r="R4292">
        <v>139.636943</v>
      </c>
      <c r="S4292">
        <v>90</v>
      </c>
      <c r="T4292" s="194">
        <v>90</v>
      </c>
      <c r="U4292" t="s">
        <v>193</v>
      </c>
      <c r="V4292">
        <v>45707.736655092594</v>
      </c>
    </row>
    <row r="4293" spans="1:22" x14ac:dyDescent="0.3">
      <c r="A4293" t="s">
        <v>218</v>
      </c>
      <c r="B4293" t="s">
        <v>261</v>
      </c>
      <c r="C4293" t="s">
        <v>88</v>
      </c>
      <c r="D4293" s="29">
        <v>45909</v>
      </c>
      <c r="E4293" s="161">
        <v>0</v>
      </c>
      <c r="F4293" s="161">
        <v>0</v>
      </c>
      <c r="G4293" s="161">
        <v>0.35547142420612865</v>
      </c>
      <c r="H4293" s="161">
        <v>0.35547142420612865</v>
      </c>
      <c r="J4293">
        <v>90</v>
      </c>
      <c r="K4293">
        <v>90</v>
      </c>
      <c r="L4293">
        <v>69.818472</v>
      </c>
      <c r="R4293">
        <v>139.636943</v>
      </c>
      <c r="S4293">
        <v>90</v>
      </c>
      <c r="T4293" s="194">
        <v>90</v>
      </c>
      <c r="U4293" t="s">
        <v>193</v>
      </c>
      <c r="V4293">
        <v>45707.736550925925</v>
      </c>
    </row>
    <row r="4294" spans="1:22" x14ac:dyDescent="0.3">
      <c r="A4294" t="s">
        <v>218</v>
      </c>
      <c r="B4294" t="s">
        <v>261</v>
      </c>
      <c r="C4294" t="s">
        <v>88</v>
      </c>
      <c r="D4294" s="29">
        <v>45910</v>
      </c>
      <c r="E4294" s="161">
        <v>0</v>
      </c>
      <c r="F4294" s="161">
        <v>0</v>
      </c>
      <c r="G4294" s="161">
        <v>0.35547142420612865</v>
      </c>
      <c r="H4294" s="161">
        <v>0.35547142420612865</v>
      </c>
      <c r="J4294">
        <v>90</v>
      </c>
      <c r="K4294">
        <v>90</v>
      </c>
      <c r="L4294">
        <v>69.818472</v>
      </c>
      <c r="R4294">
        <v>139.636943</v>
      </c>
      <c r="S4294">
        <v>90</v>
      </c>
      <c r="T4294" s="194">
        <v>90</v>
      </c>
      <c r="U4294" t="s">
        <v>193</v>
      </c>
      <c r="V4294">
        <v>45707.736608796295</v>
      </c>
    </row>
    <row r="4295" spans="1:22" x14ac:dyDescent="0.3">
      <c r="A4295" t="s">
        <v>218</v>
      </c>
      <c r="B4295" t="s">
        <v>261</v>
      </c>
      <c r="C4295" t="s">
        <v>88</v>
      </c>
      <c r="D4295" s="29">
        <v>45911</v>
      </c>
      <c r="E4295" s="161">
        <v>0</v>
      </c>
      <c r="F4295" s="161">
        <v>0</v>
      </c>
      <c r="G4295" s="161">
        <v>0.35547142420612865</v>
      </c>
      <c r="H4295" s="161">
        <v>0.35547142420612865</v>
      </c>
      <c r="J4295">
        <v>90</v>
      </c>
      <c r="K4295">
        <v>90</v>
      </c>
      <c r="L4295">
        <v>69.818472</v>
      </c>
      <c r="R4295">
        <v>139.636943</v>
      </c>
      <c r="S4295">
        <v>90</v>
      </c>
      <c r="T4295" s="194">
        <v>90</v>
      </c>
      <c r="U4295" t="s">
        <v>193</v>
      </c>
      <c r="V4295">
        <v>45707.736597222225</v>
      </c>
    </row>
    <row r="4296" spans="1:22" x14ac:dyDescent="0.3">
      <c r="A4296" t="s">
        <v>218</v>
      </c>
      <c r="B4296" t="s">
        <v>261</v>
      </c>
      <c r="C4296" t="s">
        <v>88</v>
      </c>
      <c r="D4296" s="29">
        <v>45912</v>
      </c>
      <c r="E4296" s="161">
        <v>0</v>
      </c>
      <c r="F4296" s="161">
        <v>0</v>
      </c>
      <c r="G4296" s="161">
        <v>0.35547142420612865</v>
      </c>
      <c r="H4296" s="161">
        <v>0.35547142420612865</v>
      </c>
      <c r="J4296">
        <v>90</v>
      </c>
      <c r="K4296">
        <v>90</v>
      </c>
      <c r="L4296">
        <v>69.818472</v>
      </c>
      <c r="R4296">
        <v>139.636943</v>
      </c>
      <c r="S4296">
        <v>90</v>
      </c>
      <c r="T4296" s="194">
        <v>90</v>
      </c>
      <c r="U4296" t="s">
        <v>193</v>
      </c>
      <c r="V4296">
        <v>45707.736585648148</v>
      </c>
    </row>
    <row r="4297" spans="1:22" x14ac:dyDescent="0.3">
      <c r="A4297" t="s">
        <v>218</v>
      </c>
      <c r="B4297" t="s">
        <v>261</v>
      </c>
      <c r="C4297" t="s">
        <v>88</v>
      </c>
      <c r="D4297" s="29">
        <v>45913</v>
      </c>
      <c r="E4297" s="161">
        <v>0</v>
      </c>
      <c r="F4297" s="161">
        <v>0</v>
      </c>
      <c r="G4297" s="161">
        <v>0.35547142420612865</v>
      </c>
      <c r="H4297" s="161">
        <v>0.35547142420612865</v>
      </c>
      <c r="J4297">
        <v>90</v>
      </c>
      <c r="K4297">
        <v>90</v>
      </c>
      <c r="L4297">
        <v>69.818472</v>
      </c>
      <c r="R4297">
        <v>139.636943</v>
      </c>
      <c r="S4297">
        <v>90</v>
      </c>
      <c r="T4297" s="194">
        <v>90</v>
      </c>
      <c r="U4297" t="s">
        <v>193</v>
      </c>
      <c r="V4297">
        <v>45707.736828703702</v>
      </c>
    </row>
    <row r="4298" spans="1:22" x14ac:dyDescent="0.3">
      <c r="A4298" t="s">
        <v>218</v>
      </c>
      <c r="B4298" t="s">
        <v>261</v>
      </c>
      <c r="C4298" t="s">
        <v>88</v>
      </c>
      <c r="D4298" s="29">
        <v>45914</v>
      </c>
      <c r="E4298" s="161">
        <v>0</v>
      </c>
      <c r="F4298" s="161">
        <v>0</v>
      </c>
      <c r="G4298" s="161">
        <v>0.35547142420612865</v>
      </c>
      <c r="H4298" s="161">
        <v>0.35547142420612865</v>
      </c>
      <c r="J4298">
        <v>90</v>
      </c>
      <c r="K4298">
        <v>90</v>
      </c>
      <c r="L4298">
        <v>69.818472</v>
      </c>
      <c r="R4298">
        <v>139.636943</v>
      </c>
      <c r="S4298">
        <v>90</v>
      </c>
      <c r="T4298" s="194">
        <v>90</v>
      </c>
      <c r="U4298" t="s">
        <v>193</v>
      </c>
      <c r="V4298">
        <v>45707.736678240741</v>
      </c>
    </row>
    <row r="4299" spans="1:22" x14ac:dyDescent="0.3">
      <c r="A4299" t="s">
        <v>218</v>
      </c>
      <c r="B4299" t="s">
        <v>261</v>
      </c>
      <c r="C4299" t="s">
        <v>88</v>
      </c>
      <c r="D4299" s="29">
        <v>45915</v>
      </c>
      <c r="E4299" s="161">
        <v>0</v>
      </c>
      <c r="F4299" s="161">
        <v>0</v>
      </c>
      <c r="G4299" s="161">
        <v>0.35547142420612865</v>
      </c>
      <c r="H4299" s="161">
        <v>0.35547142420612865</v>
      </c>
      <c r="J4299">
        <v>90</v>
      </c>
      <c r="K4299">
        <v>90</v>
      </c>
      <c r="L4299">
        <v>69.818472</v>
      </c>
      <c r="R4299">
        <v>139.636943</v>
      </c>
      <c r="S4299">
        <v>90</v>
      </c>
      <c r="T4299" s="194">
        <v>90</v>
      </c>
      <c r="U4299" t="s">
        <v>193</v>
      </c>
      <c r="V4299">
        <v>45707.736631944441</v>
      </c>
    </row>
    <row r="4300" spans="1:22" x14ac:dyDescent="0.3">
      <c r="A4300" t="s">
        <v>218</v>
      </c>
      <c r="B4300" t="s">
        <v>261</v>
      </c>
      <c r="C4300" t="s">
        <v>88</v>
      </c>
      <c r="D4300" s="29">
        <v>45916</v>
      </c>
      <c r="E4300" s="161">
        <v>0</v>
      </c>
      <c r="F4300" s="161">
        <v>0</v>
      </c>
      <c r="G4300" s="161">
        <v>0.35547142420612865</v>
      </c>
      <c r="H4300" s="161">
        <v>0.35547142420612865</v>
      </c>
      <c r="J4300">
        <v>90</v>
      </c>
      <c r="K4300">
        <v>90</v>
      </c>
      <c r="L4300">
        <v>69.818472</v>
      </c>
      <c r="R4300">
        <v>139.636943</v>
      </c>
      <c r="S4300">
        <v>90</v>
      </c>
      <c r="T4300" s="194">
        <v>90</v>
      </c>
      <c r="U4300" t="s">
        <v>193</v>
      </c>
      <c r="V4300">
        <v>45707.736724537041</v>
      </c>
    </row>
    <row r="4301" spans="1:22" x14ac:dyDescent="0.3">
      <c r="A4301" t="s">
        <v>218</v>
      </c>
      <c r="B4301" t="s">
        <v>261</v>
      </c>
      <c r="C4301" t="s">
        <v>88</v>
      </c>
      <c r="D4301" s="29">
        <v>45917</v>
      </c>
      <c r="E4301" s="161">
        <v>0</v>
      </c>
      <c r="F4301" s="161">
        <v>0</v>
      </c>
      <c r="G4301" s="161">
        <v>0.35547142420612865</v>
      </c>
      <c r="H4301" s="161">
        <v>0.35547142420612865</v>
      </c>
      <c r="J4301">
        <v>90</v>
      </c>
      <c r="K4301">
        <v>90</v>
      </c>
      <c r="L4301">
        <v>69.818472</v>
      </c>
      <c r="R4301">
        <v>139.636943</v>
      </c>
      <c r="S4301">
        <v>90</v>
      </c>
      <c r="T4301" s="194">
        <v>90</v>
      </c>
      <c r="U4301" t="s">
        <v>193</v>
      </c>
      <c r="V4301">
        <v>45707.736990740741</v>
      </c>
    </row>
    <row r="4302" spans="1:22" x14ac:dyDescent="0.3">
      <c r="A4302" t="s">
        <v>218</v>
      </c>
      <c r="B4302" t="s">
        <v>261</v>
      </c>
      <c r="C4302" t="s">
        <v>88</v>
      </c>
      <c r="D4302" s="29">
        <v>45918</v>
      </c>
      <c r="E4302" s="161">
        <v>0</v>
      </c>
      <c r="F4302" s="161">
        <v>0</v>
      </c>
      <c r="G4302" s="161">
        <v>0.35547142420612865</v>
      </c>
      <c r="H4302" s="161">
        <v>0.35547142420612865</v>
      </c>
      <c r="J4302">
        <v>90</v>
      </c>
      <c r="K4302">
        <v>90</v>
      </c>
      <c r="L4302">
        <v>69.818472</v>
      </c>
      <c r="R4302">
        <v>139.636943</v>
      </c>
      <c r="S4302">
        <v>90</v>
      </c>
      <c r="T4302" s="194">
        <v>90</v>
      </c>
      <c r="U4302" t="s">
        <v>193</v>
      </c>
      <c r="V4302">
        <v>45707.736527777779</v>
      </c>
    </row>
    <row r="4303" spans="1:22" x14ac:dyDescent="0.3">
      <c r="A4303" t="s">
        <v>218</v>
      </c>
      <c r="B4303" t="s">
        <v>261</v>
      </c>
      <c r="C4303" t="s">
        <v>88</v>
      </c>
      <c r="D4303" s="29">
        <v>45919</v>
      </c>
      <c r="E4303" s="161">
        <v>0</v>
      </c>
      <c r="F4303" s="161">
        <v>0</v>
      </c>
      <c r="G4303" s="161">
        <v>0.35547142420612865</v>
      </c>
      <c r="H4303" s="161">
        <v>0.35547142420612865</v>
      </c>
      <c r="J4303">
        <v>90</v>
      </c>
      <c r="K4303">
        <v>90</v>
      </c>
      <c r="L4303">
        <v>69.818472</v>
      </c>
      <c r="R4303">
        <v>139.636943</v>
      </c>
      <c r="S4303">
        <v>90</v>
      </c>
      <c r="T4303" s="194">
        <v>90</v>
      </c>
      <c r="U4303" t="s">
        <v>193</v>
      </c>
      <c r="V4303">
        <v>45707.736539351848</v>
      </c>
    </row>
    <row r="4304" spans="1:22" x14ac:dyDescent="0.3">
      <c r="A4304" t="s">
        <v>218</v>
      </c>
      <c r="B4304" t="s">
        <v>261</v>
      </c>
      <c r="C4304" t="s">
        <v>88</v>
      </c>
      <c r="D4304" s="29">
        <v>45920</v>
      </c>
      <c r="E4304" s="161">
        <v>0</v>
      </c>
      <c r="F4304" s="161">
        <v>0</v>
      </c>
      <c r="G4304" s="161">
        <v>0</v>
      </c>
      <c r="H4304" s="161">
        <v>0</v>
      </c>
      <c r="L4304">
        <v>69.818472</v>
      </c>
      <c r="R4304">
        <v>139.636943</v>
      </c>
      <c r="S4304">
        <v>139.636943</v>
      </c>
      <c r="T4304" s="194">
        <v>139.636943</v>
      </c>
      <c r="U4304" t="s">
        <v>193</v>
      </c>
      <c r="V4304">
        <v>45707.736585648148</v>
      </c>
    </row>
    <row r="4305" spans="1:22" x14ac:dyDescent="0.3">
      <c r="A4305" t="s">
        <v>218</v>
      </c>
      <c r="B4305" t="s">
        <v>261</v>
      </c>
      <c r="C4305" t="s">
        <v>88</v>
      </c>
      <c r="D4305" s="29">
        <v>45921</v>
      </c>
      <c r="E4305" s="161">
        <v>0</v>
      </c>
      <c r="F4305" s="161">
        <v>0</v>
      </c>
      <c r="G4305" s="161">
        <v>0</v>
      </c>
      <c r="H4305" s="161">
        <v>0</v>
      </c>
      <c r="L4305">
        <v>69.818472</v>
      </c>
      <c r="R4305">
        <v>139.636943</v>
      </c>
      <c r="S4305">
        <v>139.636943</v>
      </c>
      <c r="T4305" s="194">
        <v>139.636943</v>
      </c>
      <c r="U4305" t="s">
        <v>193</v>
      </c>
      <c r="V4305">
        <v>45707.736574074072</v>
      </c>
    </row>
    <row r="4306" spans="1:22" x14ac:dyDescent="0.3">
      <c r="A4306" t="s">
        <v>218</v>
      </c>
      <c r="B4306" t="s">
        <v>261</v>
      </c>
      <c r="C4306" t="s">
        <v>88</v>
      </c>
      <c r="D4306" s="29">
        <v>45922</v>
      </c>
      <c r="E4306" s="161">
        <v>0</v>
      </c>
      <c r="F4306" s="161">
        <v>0</v>
      </c>
      <c r="G4306" s="161">
        <v>0.10482142250851201</v>
      </c>
      <c r="H4306" s="161">
        <v>0.10482142250851201</v>
      </c>
      <c r="J4306">
        <v>125</v>
      </c>
      <c r="K4306">
        <v>125</v>
      </c>
      <c r="L4306">
        <v>69.818472</v>
      </c>
      <c r="R4306">
        <v>139.636943</v>
      </c>
      <c r="S4306">
        <v>125</v>
      </c>
      <c r="T4306" s="194">
        <v>125</v>
      </c>
      <c r="U4306" t="s">
        <v>193</v>
      </c>
      <c r="V4306">
        <v>45707.736539351848</v>
      </c>
    </row>
    <row r="4307" spans="1:22" x14ac:dyDescent="0.3">
      <c r="A4307" t="s">
        <v>218</v>
      </c>
      <c r="B4307" t="s">
        <v>261</v>
      </c>
      <c r="C4307" t="s">
        <v>88</v>
      </c>
      <c r="D4307" s="29">
        <v>45923</v>
      </c>
      <c r="E4307" s="161">
        <v>0</v>
      </c>
      <c r="F4307" s="161">
        <v>0</v>
      </c>
      <c r="G4307" s="161">
        <v>0.10482142250851201</v>
      </c>
      <c r="H4307" s="161">
        <v>0.10482142250851201</v>
      </c>
      <c r="J4307">
        <v>125</v>
      </c>
      <c r="K4307">
        <v>125</v>
      </c>
      <c r="L4307">
        <v>69.818472</v>
      </c>
      <c r="R4307">
        <v>139.636943</v>
      </c>
      <c r="S4307">
        <v>125</v>
      </c>
      <c r="T4307" s="194">
        <v>125</v>
      </c>
      <c r="U4307" t="s">
        <v>193</v>
      </c>
      <c r="V4307">
        <v>45707.736631944441</v>
      </c>
    </row>
    <row r="4308" spans="1:22" x14ac:dyDescent="0.3">
      <c r="A4308" t="s">
        <v>218</v>
      </c>
      <c r="B4308" t="s">
        <v>261</v>
      </c>
      <c r="C4308" t="s">
        <v>88</v>
      </c>
      <c r="D4308" s="29">
        <v>45924</v>
      </c>
      <c r="E4308" s="161">
        <v>0</v>
      </c>
      <c r="F4308" s="161">
        <v>0</v>
      </c>
      <c r="G4308" s="161">
        <v>0.10482142250851201</v>
      </c>
      <c r="H4308" s="161">
        <v>0.10482142250851201</v>
      </c>
      <c r="J4308">
        <v>125</v>
      </c>
      <c r="K4308">
        <v>125</v>
      </c>
      <c r="L4308">
        <v>69.818472</v>
      </c>
      <c r="R4308">
        <v>139.636943</v>
      </c>
      <c r="S4308">
        <v>125</v>
      </c>
      <c r="T4308" s="194">
        <v>125</v>
      </c>
      <c r="U4308" t="s">
        <v>193</v>
      </c>
      <c r="V4308">
        <v>45707.736666666664</v>
      </c>
    </row>
    <row r="4309" spans="1:22" x14ac:dyDescent="0.3">
      <c r="A4309" t="s">
        <v>218</v>
      </c>
      <c r="B4309" t="s">
        <v>261</v>
      </c>
      <c r="C4309" t="s">
        <v>88</v>
      </c>
      <c r="D4309" s="29">
        <v>45925</v>
      </c>
      <c r="E4309" s="161">
        <v>0</v>
      </c>
      <c r="F4309" s="161">
        <v>0</v>
      </c>
      <c r="G4309" s="161">
        <v>0.10482142250851201</v>
      </c>
      <c r="H4309" s="161">
        <v>0.10482142250851201</v>
      </c>
      <c r="J4309">
        <v>125</v>
      </c>
      <c r="K4309">
        <v>125</v>
      </c>
      <c r="L4309">
        <v>69.818472</v>
      </c>
      <c r="R4309">
        <v>139.636943</v>
      </c>
      <c r="S4309">
        <v>125</v>
      </c>
      <c r="T4309" s="194">
        <v>125</v>
      </c>
      <c r="U4309" t="s">
        <v>193</v>
      </c>
      <c r="V4309">
        <v>45707.736805555556</v>
      </c>
    </row>
    <row r="4310" spans="1:22" x14ac:dyDescent="0.3">
      <c r="A4310" t="s">
        <v>218</v>
      </c>
      <c r="B4310" t="s">
        <v>261</v>
      </c>
      <c r="C4310" t="s">
        <v>88</v>
      </c>
      <c r="D4310" s="29">
        <v>45926</v>
      </c>
      <c r="E4310" s="161">
        <v>0</v>
      </c>
      <c r="F4310" s="161">
        <v>0</v>
      </c>
      <c r="G4310" s="161">
        <v>0.10482142250851201</v>
      </c>
      <c r="H4310" s="161">
        <v>0.10482142250851201</v>
      </c>
      <c r="J4310">
        <v>125</v>
      </c>
      <c r="K4310">
        <v>125</v>
      </c>
      <c r="L4310">
        <v>69.818472</v>
      </c>
      <c r="R4310">
        <v>139.636943</v>
      </c>
      <c r="S4310">
        <v>125</v>
      </c>
      <c r="T4310" s="194">
        <v>125</v>
      </c>
      <c r="U4310" t="s">
        <v>193</v>
      </c>
      <c r="V4310">
        <v>45707.736678240741</v>
      </c>
    </row>
    <row r="4311" spans="1:22" x14ac:dyDescent="0.3">
      <c r="A4311" t="s">
        <v>218</v>
      </c>
      <c r="B4311" t="s">
        <v>261</v>
      </c>
      <c r="C4311" t="s">
        <v>88</v>
      </c>
      <c r="D4311" s="29">
        <v>45927</v>
      </c>
      <c r="E4311" s="161">
        <v>0</v>
      </c>
      <c r="F4311" s="161">
        <v>0</v>
      </c>
      <c r="G4311" s="161">
        <v>0.10482142250851201</v>
      </c>
      <c r="H4311" s="161">
        <v>0.10482142250851201</v>
      </c>
      <c r="J4311">
        <v>125</v>
      </c>
      <c r="K4311">
        <v>125</v>
      </c>
      <c r="L4311">
        <v>69.818472</v>
      </c>
      <c r="R4311">
        <v>139.636943</v>
      </c>
      <c r="S4311">
        <v>125</v>
      </c>
      <c r="T4311" s="194">
        <v>125</v>
      </c>
      <c r="U4311" t="s">
        <v>193</v>
      </c>
      <c r="V4311">
        <v>45707.736712962964</v>
      </c>
    </row>
    <row r="4312" spans="1:22" x14ac:dyDescent="0.3">
      <c r="A4312" t="s">
        <v>218</v>
      </c>
      <c r="B4312" t="s">
        <v>261</v>
      </c>
      <c r="C4312" t="s">
        <v>88</v>
      </c>
      <c r="D4312" s="29">
        <v>45928</v>
      </c>
      <c r="E4312" s="161">
        <v>0</v>
      </c>
      <c r="F4312" s="161">
        <v>0</v>
      </c>
      <c r="G4312" s="161">
        <v>0.10482142250851201</v>
      </c>
      <c r="H4312" s="161">
        <v>0.10482142250851201</v>
      </c>
      <c r="J4312">
        <v>125</v>
      </c>
      <c r="K4312">
        <v>125</v>
      </c>
      <c r="L4312">
        <v>69.818472</v>
      </c>
      <c r="R4312">
        <v>139.636943</v>
      </c>
      <c r="S4312">
        <v>125</v>
      </c>
      <c r="T4312" s="194">
        <v>125</v>
      </c>
      <c r="U4312" t="s">
        <v>193</v>
      </c>
      <c r="V4312">
        <v>45707.73715277778</v>
      </c>
    </row>
    <row r="4313" spans="1:22" x14ac:dyDescent="0.3">
      <c r="A4313" t="s">
        <v>218</v>
      </c>
      <c r="B4313" t="s">
        <v>261</v>
      </c>
      <c r="C4313" t="s">
        <v>88</v>
      </c>
      <c r="D4313" s="29">
        <v>45929</v>
      </c>
      <c r="E4313" s="161">
        <v>0</v>
      </c>
      <c r="F4313" s="161">
        <v>0</v>
      </c>
      <c r="G4313" s="161">
        <v>0.10482142250851201</v>
      </c>
      <c r="H4313" s="161">
        <v>0.10482142250851201</v>
      </c>
      <c r="J4313">
        <v>125</v>
      </c>
      <c r="K4313">
        <v>125</v>
      </c>
      <c r="L4313">
        <v>69.818472</v>
      </c>
      <c r="R4313">
        <v>139.636943</v>
      </c>
      <c r="S4313">
        <v>125</v>
      </c>
      <c r="T4313" s="194">
        <v>125</v>
      </c>
      <c r="U4313" t="s">
        <v>193</v>
      </c>
      <c r="V4313">
        <v>45707.736701388887</v>
      </c>
    </row>
    <row r="4314" spans="1:22" x14ac:dyDescent="0.3">
      <c r="A4314" t="s">
        <v>218</v>
      </c>
      <c r="B4314" t="s">
        <v>261</v>
      </c>
      <c r="C4314" t="s">
        <v>88</v>
      </c>
      <c r="D4314" s="29">
        <v>45930</v>
      </c>
      <c r="E4314" s="161">
        <v>0</v>
      </c>
      <c r="F4314" s="161">
        <v>0</v>
      </c>
      <c r="G4314" s="161">
        <v>0.10482142250851201</v>
      </c>
      <c r="H4314" s="161">
        <v>0.10482142250851201</v>
      </c>
      <c r="J4314">
        <v>125</v>
      </c>
      <c r="K4314">
        <v>125</v>
      </c>
      <c r="L4314">
        <v>69.818472</v>
      </c>
      <c r="R4314">
        <v>139.636943</v>
      </c>
      <c r="S4314">
        <v>125</v>
      </c>
      <c r="T4314" s="194">
        <v>125</v>
      </c>
      <c r="U4314" t="s">
        <v>193</v>
      </c>
      <c r="V4314">
        <v>45707.736770833333</v>
      </c>
    </row>
    <row r="4315" spans="1:22" x14ac:dyDescent="0.3">
      <c r="A4315" t="s">
        <v>218</v>
      </c>
      <c r="B4315" t="s">
        <v>261</v>
      </c>
      <c r="C4315" t="s">
        <v>88</v>
      </c>
      <c r="D4315" s="29">
        <v>45931</v>
      </c>
      <c r="E4315" s="161">
        <v>0</v>
      </c>
      <c r="F4315" s="161">
        <v>0</v>
      </c>
      <c r="G4315" s="161">
        <v>0.10482142250851201</v>
      </c>
      <c r="H4315" s="161">
        <v>0.10482142250851201</v>
      </c>
      <c r="J4315">
        <v>125</v>
      </c>
      <c r="K4315">
        <v>125</v>
      </c>
      <c r="L4315">
        <v>69.818472</v>
      </c>
      <c r="R4315">
        <v>139.636943</v>
      </c>
      <c r="S4315">
        <v>125</v>
      </c>
      <c r="T4315" s="194">
        <v>125</v>
      </c>
      <c r="U4315" t="s">
        <v>193</v>
      </c>
      <c r="V4315">
        <v>45707.736990740741</v>
      </c>
    </row>
    <row r="4316" spans="1:22" x14ac:dyDescent="0.3">
      <c r="A4316" t="s">
        <v>218</v>
      </c>
      <c r="B4316" t="s">
        <v>261</v>
      </c>
      <c r="C4316" t="s">
        <v>88</v>
      </c>
      <c r="D4316" s="29">
        <v>45932</v>
      </c>
      <c r="E4316" s="161">
        <v>0</v>
      </c>
      <c r="F4316" s="161">
        <v>0</v>
      </c>
      <c r="G4316" s="161">
        <v>0.10482142250851201</v>
      </c>
      <c r="H4316" s="161">
        <v>0.10482142250851201</v>
      </c>
      <c r="J4316">
        <v>125</v>
      </c>
      <c r="K4316">
        <v>125</v>
      </c>
      <c r="L4316">
        <v>69.818472</v>
      </c>
      <c r="R4316">
        <v>139.636943</v>
      </c>
      <c r="S4316">
        <v>125</v>
      </c>
      <c r="T4316" s="194">
        <v>125</v>
      </c>
      <c r="U4316" t="s">
        <v>193</v>
      </c>
      <c r="V4316">
        <v>45707.736817129633</v>
      </c>
    </row>
    <row r="4317" spans="1:22" x14ac:dyDescent="0.3">
      <c r="A4317" t="s">
        <v>218</v>
      </c>
      <c r="B4317" t="s">
        <v>261</v>
      </c>
      <c r="C4317" t="s">
        <v>88</v>
      </c>
      <c r="D4317" s="29">
        <v>45933</v>
      </c>
      <c r="E4317" s="161">
        <v>0</v>
      </c>
      <c r="F4317" s="161">
        <v>0</v>
      </c>
      <c r="G4317" s="161">
        <v>0.10482142250851201</v>
      </c>
      <c r="H4317" s="161">
        <v>0.10482142250851201</v>
      </c>
      <c r="J4317">
        <v>125</v>
      </c>
      <c r="K4317">
        <v>125</v>
      </c>
      <c r="L4317">
        <v>69.818472</v>
      </c>
      <c r="R4317">
        <v>139.636943</v>
      </c>
      <c r="S4317">
        <v>125</v>
      </c>
      <c r="T4317" s="194">
        <v>125</v>
      </c>
      <c r="U4317" t="s">
        <v>193</v>
      </c>
      <c r="V4317">
        <v>45707.736921296295</v>
      </c>
    </row>
    <row r="4318" spans="1:22" x14ac:dyDescent="0.3">
      <c r="A4318" t="s">
        <v>218</v>
      </c>
      <c r="B4318" t="s">
        <v>261</v>
      </c>
      <c r="C4318" t="s">
        <v>88</v>
      </c>
      <c r="D4318" s="29">
        <v>45934</v>
      </c>
      <c r="E4318" s="161">
        <v>0</v>
      </c>
      <c r="F4318" s="161">
        <v>0</v>
      </c>
      <c r="G4318" s="161">
        <v>0</v>
      </c>
      <c r="H4318" s="161">
        <v>0</v>
      </c>
      <c r="L4318">
        <v>69.818472</v>
      </c>
      <c r="R4318">
        <v>139.636943</v>
      </c>
      <c r="S4318">
        <v>139.636943</v>
      </c>
      <c r="T4318" s="194">
        <v>139.636943</v>
      </c>
      <c r="U4318" t="s">
        <v>193</v>
      </c>
      <c r="V4318">
        <v>45707.736759259256</v>
      </c>
    </row>
    <row r="4319" spans="1:22" x14ac:dyDescent="0.3">
      <c r="A4319" t="s">
        <v>218</v>
      </c>
      <c r="B4319" t="s">
        <v>261</v>
      </c>
      <c r="C4319" t="s">
        <v>88</v>
      </c>
      <c r="D4319" s="29">
        <v>45935</v>
      </c>
      <c r="E4319" s="161">
        <v>0</v>
      </c>
      <c r="F4319" s="161">
        <v>0</v>
      </c>
      <c r="G4319" s="161">
        <v>0</v>
      </c>
      <c r="H4319" s="161">
        <v>0</v>
      </c>
      <c r="L4319">
        <v>69.818472</v>
      </c>
      <c r="R4319">
        <v>139.636943</v>
      </c>
      <c r="S4319">
        <v>139.636943</v>
      </c>
      <c r="T4319" s="194">
        <v>139.636943</v>
      </c>
      <c r="U4319" t="s">
        <v>193</v>
      </c>
      <c r="V4319">
        <v>45707.736759259256</v>
      </c>
    </row>
    <row r="4320" spans="1:22" x14ac:dyDescent="0.3">
      <c r="A4320" t="s">
        <v>218</v>
      </c>
      <c r="B4320" t="s">
        <v>261</v>
      </c>
      <c r="C4320" t="s">
        <v>88</v>
      </c>
      <c r="D4320" s="29">
        <v>45936</v>
      </c>
      <c r="E4320" s="161">
        <v>0</v>
      </c>
      <c r="F4320" s="161">
        <v>0</v>
      </c>
      <c r="G4320" s="161">
        <v>0</v>
      </c>
      <c r="H4320" s="161">
        <v>0</v>
      </c>
      <c r="L4320">
        <v>69.818472</v>
      </c>
      <c r="R4320">
        <v>139.636943</v>
      </c>
      <c r="S4320">
        <v>139.636943</v>
      </c>
      <c r="T4320" s="194">
        <v>139.636943</v>
      </c>
      <c r="U4320" t="s">
        <v>193</v>
      </c>
      <c r="V4320">
        <v>45707.736608796295</v>
      </c>
    </row>
    <row r="4321" spans="1:22" x14ac:dyDescent="0.3">
      <c r="A4321" t="s">
        <v>218</v>
      </c>
      <c r="B4321" t="s">
        <v>261</v>
      </c>
      <c r="C4321" t="s">
        <v>88</v>
      </c>
      <c r="D4321" s="29">
        <v>45937</v>
      </c>
      <c r="E4321" s="161">
        <v>0</v>
      </c>
      <c r="F4321" s="161">
        <v>0</v>
      </c>
      <c r="G4321" s="161">
        <v>0</v>
      </c>
      <c r="H4321" s="161">
        <v>0</v>
      </c>
      <c r="L4321">
        <v>69.818472</v>
      </c>
      <c r="R4321">
        <v>139.636943</v>
      </c>
      <c r="S4321">
        <v>139.636943</v>
      </c>
      <c r="T4321" s="194">
        <v>139.636943</v>
      </c>
      <c r="U4321" t="s">
        <v>193</v>
      </c>
      <c r="V4321">
        <v>45707.736562500002</v>
      </c>
    </row>
    <row r="4322" spans="1:22" x14ac:dyDescent="0.3">
      <c r="A4322" t="s">
        <v>218</v>
      </c>
      <c r="B4322" t="s">
        <v>261</v>
      </c>
      <c r="C4322" t="s">
        <v>88</v>
      </c>
      <c r="D4322" s="29">
        <v>45938</v>
      </c>
      <c r="E4322" s="161">
        <v>0</v>
      </c>
      <c r="F4322" s="161">
        <v>0</v>
      </c>
      <c r="G4322" s="161">
        <v>0</v>
      </c>
      <c r="H4322" s="161">
        <v>0</v>
      </c>
      <c r="L4322">
        <v>69.818472</v>
      </c>
      <c r="R4322">
        <v>139.636943</v>
      </c>
      <c r="S4322">
        <v>139.636943</v>
      </c>
      <c r="T4322" s="194">
        <v>139.636943</v>
      </c>
      <c r="U4322" t="s">
        <v>193</v>
      </c>
      <c r="V4322">
        <v>45707.737002314818</v>
      </c>
    </row>
    <row r="4323" spans="1:22" x14ac:dyDescent="0.3">
      <c r="A4323" t="s">
        <v>218</v>
      </c>
      <c r="B4323" t="s">
        <v>261</v>
      </c>
      <c r="C4323" t="s">
        <v>88</v>
      </c>
      <c r="D4323" s="29">
        <v>45939</v>
      </c>
      <c r="E4323" s="161">
        <v>0</v>
      </c>
      <c r="F4323" s="161">
        <v>0</v>
      </c>
      <c r="G4323" s="161">
        <v>0</v>
      </c>
      <c r="H4323" s="161">
        <v>0</v>
      </c>
      <c r="L4323">
        <v>69.818472</v>
      </c>
      <c r="R4323">
        <v>139.636943</v>
      </c>
      <c r="S4323">
        <v>139.636943</v>
      </c>
      <c r="T4323" s="194">
        <v>139.636943</v>
      </c>
      <c r="U4323" t="s">
        <v>193</v>
      </c>
      <c r="V4323">
        <v>45707.736643518518</v>
      </c>
    </row>
    <row r="4324" spans="1:22" x14ac:dyDescent="0.3">
      <c r="A4324" t="s">
        <v>218</v>
      </c>
      <c r="B4324" t="s">
        <v>261</v>
      </c>
      <c r="C4324" t="s">
        <v>88</v>
      </c>
      <c r="D4324" s="29">
        <v>45940</v>
      </c>
      <c r="E4324" s="161">
        <v>0</v>
      </c>
      <c r="F4324" s="161">
        <v>0</v>
      </c>
      <c r="G4324" s="161">
        <v>0</v>
      </c>
      <c r="H4324" s="161">
        <v>0</v>
      </c>
      <c r="L4324">
        <v>69.818472</v>
      </c>
      <c r="R4324">
        <v>139.636943</v>
      </c>
      <c r="S4324">
        <v>139.636943</v>
      </c>
      <c r="T4324" s="194">
        <v>139.636943</v>
      </c>
      <c r="U4324" t="s">
        <v>193</v>
      </c>
      <c r="V4324">
        <v>45707.736793981479</v>
      </c>
    </row>
    <row r="4325" spans="1:22" x14ac:dyDescent="0.3">
      <c r="A4325" t="s">
        <v>218</v>
      </c>
      <c r="B4325" t="s">
        <v>261</v>
      </c>
      <c r="C4325" t="s">
        <v>88</v>
      </c>
      <c r="D4325" s="29">
        <v>45941</v>
      </c>
      <c r="E4325" s="161">
        <v>0</v>
      </c>
      <c r="F4325" s="161">
        <v>0</v>
      </c>
      <c r="G4325" s="161">
        <v>0</v>
      </c>
      <c r="H4325" s="161">
        <v>0</v>
      </c>
      <c r="L4325">
        <v>69.818472</v>
      </c>
      <c r="R4325">
        <v>139.636943</v>
      </c>
      <c r="S4325">
        <v>139.636943</v>
      </c>
      <c r="T4325" s="194">
        <v>139.636943</v>
      </c>
      <c r="U4325" t="s">
        <v>193</v>
      </c>
      <c r="V4325">
        <v>45707.736979166664</v>
      </c>
    </row>
    <row r="4326" spans="1:22" x14ac:dyDescent="0.3">
      <c r="A4326" t="s">
        <v>218</v>
      </c>
      <c r="B4326" t="s">
        <v>261</v>
      </c>
      <c r="C4326" t="s">
        <v>88</v>
      </c>
      <c r="D4326" s="29">
        <v>45942</v>
      </c>
      <c r="E4326" s="161">
        <v>0</v>
      </c>
      <c r="F4326" s="161">
        <v>0</v>
      </c>
      <c r="G4326" s="161">
        <v>0</v>
      </c>
      <c r="H4326" s="161">
        <v>0</v>
      </c>
      <c r="L4326">
        <v>69.818472</v>
      </c>
      <c r="R4326">
        <v>139.636943</v>
      </c>
      <c r="S4326">
        <v>139.636943</v>
      </c>
      <c r="T4326" s="194">
        <v>139.636943</v>
      </c>
      <c r="U4326" t="s">
        <v>193</v>
      </c>
      <c r="V4326">
        <v>45707.736620370371</v>
      </c>
    </row>
    <row r="4327" spans="1:22" x14ac:dyDescent="0.3">
      <c r="A4327" t="s">
        <v>218</v>
      </c>
      <c r="B4327" t="s">
        <v>261</v>
      </c>
      <c r="C4327" t="s">
        <v>88</v>
      </c>
      <c r="D4327" s="29">
        <v>45943</v>
      </c>
      <c r="E4327" s="161">
        <v>0</v>
      </c>
      <c r="F4327" s="161">
        <v>0</v>
      </c>
      <c r="G4327" s="161">
        <v>0</v>
      </c>
      <c r="H4327" s="161">
        <v>0</v>
      </c>
      <c r="L4327">
        <v>69.818472</v>
      </c>
      <c r="R4327">
        <v>139.636943</v>
      </c>
      <c r="S4327">
        <v>139.636943</v>
      </c>
      <c r="T4327" s="194">
        <v>139.636943</v>
      </c>
      <c r="U4327" t="s">
        <v>193</v>
      </c>
      <c r="V4327">
        <v>45707.736643518518</v>
      </c>
    </row>
    <row r="4328" spans="1:22" x14ac:dyDescent="0.3">
      <c r="A4328" t="s">
        <v>218</v>
      </c>
      <c r="B4328" t="s">
        <v>261</v>
      </c>
      <c r="C4328" t="s">
        <v>88</v>
      </c>
      <c r="D4328" s="29">
        <v>45944</v>
      </c>
      <c r="E4328" s="161">
        <v>0</v>
      </c>
      <c r="F4328" s="161">
        <v>0</v>
      </c>
      <c r="G4328" s="161">
        <v>0</v>
      </c>
      <c r="H4328" s="161">
        <v>0</v>
      </c>
      <c r="L4328">
        <v>69.818472</v>
      </c>
      <c r="R4328">
        <v>139.636943</v>
      </c>
      <c r="S4328">
        <v>139.636943</v>
      </c>
      <c r="T4328" s="194">
        <v>139.636943</v>
      </c>
      <c r="U4328" t="s">
        <v>193</v>
      </c>
      <c r="V4328">
        <v>45707.736689814818</v>
      </c>
    </row>
    <row r="4329" spans="1:22" x14ac:dyDescent="0.3">
      <c r="A4329" t="s">
        <v>218</v>
      </c>
      <c r="B4329" t="s">
        <v>261</v>
      </c>
      <c r="C4329" t="s">
        <v>88</v>
      </c>
      <c r="D4329" s="29">
        <v>45945</v>
      </c>
      <c r="E4329" s="161">
        <v>0</v>
      </c>
      <c r="F4329" s="161">
        <v>0</v>
      </c>
      <c r="G4329" s="161">
        <v>0</v>
      </c>
      <c r="H4329" s="161">
        <v>0</v>
      </c>
      <c r="L4329">
        <v>69.818472</v>
      </c>
      <c r="R4329">
        <v>139.636943</v>
      </c>
      <c r="S4329">
        <v>139.636943</v>
      </c>
      <c r="T4329" s="194">
        <v>139.636943</v>
      </c>
      <c r="U4329" t="s">
        <v>193</v>
      </c>
      <c r="V4329">
        <v>45707.736863425926</v>
      </c>
    </row>
    <row r="4330" spans="1:22" x14ac:dyDescent="0.3">
      <c r="A4330" t="s">
        <v>218</v>
      </c>
      <c r="B4330" t="s">
        <v>261</v>
      </c>
      <c r="C4330" t="s">
        <v>88</v>
      </c>
      <c r="D4330" s="29">
        <v>45946</v>
      </c>
      <c r="E4330" s="161">
        <v>0</v>
      </c>
      <c r="F4330" s="161">
        <v>0</v>
      </c>
      <c r="G4330" s="161">
        <v>0</v>
      </c>
      <c r="H4330" s="161">
        <v>0</v>
      </c>
      <c r="L4330">
        <v>69.818472</v>
      </c>
      <c r="R4330">
        <v>139.636943</v>
      </c>
      <c r="S4330">
        <v>139.636943</v>
      </c>
      <c r="T4330" s="194">
        <v>139.636943</v>
      </c>
      <c r="U4330" t="s">
        <v>193</v>
      </c>
      <c r="V4330">
        <v>45707.736759259256</v>
      </c>
    </row>
    <row r="4331" spans="1:22" x14ac:dyDescent="0.3">
      <c r="A4331" t="s">
        <v>218</v>
      </c>
      <c r="B4331" t="s">
        <v>261</v>
      </c>
      <c r="C4331" t="s">
        <v>88</v>
      </c>
      <c r="D4331" s="29">
        <v>45947</v>
      </c>
      <c r="E4331" s="161">
        <v>0</v>
      </c>
      <c r="F4331" s="161">
        <v>0</v>
      </c>
      <c r="G4331" s="161">
        <v>0</v>
      </c>
      <c r="H4331" s="161">
        <v>0</v>
      </c>
      <c r="L4331">
        <v>69.818472</v>
      </c>
      <c r="R4331">
        <v>139.636943</v>
      </c>
      <c r="S4331">
        <v>139.636943</v>
      </c>
      <c r="T4331" s="194">
        <v>139.636943</v>
      </c>
      <c r="U4331" t="s">
        <v>193</v>
      </c>
      <c r="V4331">
        <v>45707.736574074072</v>
      </c>
    </row>
    <row r="4332" spans="1:22" x14ac:dyDescent="0.3">
      <c r="A4332" t="s">
        <v>218</v>
      </c>
      <c r="B4332" t="s">
        <v>261</v>
      </c>
      <c r="C4332" t="s">
        <v>88</v>
      </c>
      <c r="D4332" s="29">
        <v>45948</v>
      </c>
      <c r="E4332" s="161">
        <v>0</v>
      </c>
      <c r="F4332" s="161">
        <v>0</v>
      </c>
      <c r="G4332" s="161">
        <v>0</v>
      </c>
      <c r="H4332" s="161">
        <v>0</v>
      </c>
      <c r="L4332">
        <v>69.818472</v>
      </c>
      <c r="R4332">
        <v>139.636943</v>
      </c>
      <c r="S4332">
        <v>139.636943</v>
      </c>
      <c r="T4332" s="194">
        <v>139.636943</v>
      </c>
      <c r="U4332" t="s">
        <v>193</v>
      </c>
      <c r="V4332">
        <v>45707.736724537041</v>
      </c>
    </row>
    <row r="4333" spans="1:22" x14ac:dyDescent="0.3">
      <c r="A4333" t="s">
        <v>218</v>
      </c>
      <c r="B4333" t="s">
        <v>261</v>
      </c>
      <c r="C4333" t="s">
        <v>88</v>
      </c>
      <c r="D4333" s="29">
        <v>45949</v>
      </c>
      <c r="E4333" s="161">
        <v>0</v>
      </c>
      <c r="F4333" s="161">
        <v>0</v>
      </c>
      <c r="G4333" s="161">
        <v>0</v>
      </c>
      <c r="H4333" s="161">
        <v>0</v>
      </c>
      <c r="L4333">
        <v>69.818472</v>
      </c>
      <c r="R4333">
        <v>139.636943</v>
      </c>
      <c r="S4333">
        <v>139.636943</v>
      </c>
      <c r="T4333" s="194">
        <v>139.636943</v>
      </c>
      <c r="U4333" t="s">
        <v>193</v>
      </c>
      <c r="V4333">
        <v>45707.736770833333</v>
      </c>
    </row>
    <row r="4334" spans="1:22" x14ac:dyDescent="0.3">
      <c r="A4334" t="s">
        <v>218</v>
      </c>
      <c r="B4334" t="s">
        <v>261</v>
      </c>
      <c r="C4334" t="s">
        <v>88</v>
      </c>
      <c r="D4334" s="29">
        <v>45950</v>
      </c>
      <c r="E4334" s="161">
        <v>0</v>
      </c>
      <c r="F4334" s="161">
        <v>0</v>
      </c>
      <c r="G4334" s="161">
        <v>0</v>
      </c>
      <c r="H4334" s="161">
        <v>0</v>
      </c>
      <c r="L4334">
        <v>69.818472</v>
      </c>
      <c r="R4334">
        <v>139.636943</v>
      </c>
      <c r="S4334">
        <v>139.636943</v>
      </c>
      <c r="T4334" s="194">
        <v>139.636943</v>
      </c>
      <c r="U4334" t="s">
        <v>193</v>
      </c>
      <c r="V4334">
        <v>45707.736701388887</v>
      </c>
    </row>
    <row r="4335" spans="1:22" x14ac:dyDescent="0.3">
      <c r="A4335" t="s">
        <v>218</v>
      </c>
      <c r="B4335" t="s">
        <v>261</v>
      </c>
      <c r="C4335" t="s">
        <v>88</v>
      </c>
      <c r="D4335" s="29">
        <v>45951</v>
      </c>
      <c r="E4335" s="161">
        <v>0</v>
      </c>
      <c r="F4335" s="161">
        <v>0</v>
      </c>
      <c r="G4335" s="161">
        <v>0</v>
      </c>
      <c r="H4335" s="161">
        <v>0</v>
      </c>
      <c r="L4335">
        <v>69.818472</v>
      </c>
      <c r="R4335">
        <v>139.636943</v>
      </c>
      <c r="S4335">
        <v>139.636943</v>
      </c>
      <c r="T4335" s="194">
        <v>139.636943</v>
      </c>
      <c r="U4335" t="s">
        <v>193</v>
      </c>
      <c r="V4335">
        <v>45707.736944444441</v>
      </c>
    </row>
    <row r="4336" spans="1:22" x14ac:dyDescent="0.3">
      <c r="A4336" t="s">
        <v>218</v>
      </c>
      <c r="B4336" t="s">
        <v>261</v>
      </c>
      <c r="C4336" t="s">
        <v>88</v>
      </c>
      <c r="D4336" s="29">
        <v>45952</v>
      </c>
      <c r="E4336" s="161">
        <v>0</v>
      </c>
      <c r="F4336" s="161">
        <v>0</v>
      </c>
      <c r="G4336" s="161">
        <v>0</v>
      </c>
      <c r="H4336" s="161">
        <v>0</v>
      </c>
      <c r="L4336">
        <v>69.818472</v>
      </c>
      <c r="R4336">
        <v>139.636943</v>
      </c>
      <c r="S4336">
        <v>139.636943</v>
      </c>
      <c r="T4336" s="194">
        <v>139.636943</v>
      </c>
      <c r="U4336" t="s">
        <v>193</v>
      </c>
      <c r="V4336">
        <v>45707.736875000002</v>
      </c>
    </row>
    <row r="4337" spans="1:22" x14ac:dyDescent="0.3">
      <c r="A4337" t="s">
        <v>218</v>
      </c>
      <c r="B4337" t="s">
        <v>261</v>
      </c>
      <c r="C4337" t="s">
        <v>88</v>
      </c>
      <c r="D4337" s="29">
        <v>45953</v>
      </c>
      <c r="E4337" s="161">
        <v>0</v>
      </c>
      <c r="F4337" s="161">
        <v>0</v>
      </c>
      <c r="G4337" s="161">
        <v>0</v>
      </c>
      <c r="H4337" s="161">
        <v>0</v>
      </c>
      <c r="L4337">
        <v>69.818472</v>
      </c>
      <c r="R4337">
        <v>139.636943</v>
      </c>
      <c r="S4337">
        <v>139.636943</v>
      </c>
      <c r="T4337" s="194">
        <v>139.636943</v>
      </c>
      <c r="U4337" t="s">
        <v>193</v>
      </c>
      <c r="V4337">
        <v>45707.736956018518</v>
      </c>
    </row>
    <row r="4338" spans="1:22" x14ac:dyDescent="0.3">
      <c r="A4338" t="s">
        <v>218</v>
      </c>
      <c r="B4338" t="s">
        <v>261</v>
      </c>
      <c r="C4338" t="s">
        <v>88</v>
      </c>
      <c r="D4338" s="29">
        <v>45954</v>
      </c>
      <c r="E4338" s="161">
        <v>0</v>
      </c>
      <c r="F4338" s="161">
        <v>0</v>
      </c>
      <c r="G4338" s="161">
        <v>0</v>
      </c>
      <c r="H4338" s="161">
        <v>0</v>
      </c>
      <c r="L4338">
        <v>69.818472</v>
      </c>
      <c r="R4338">
        <v>139.636943</v>
      </c>
      <c r="S4338">
        <v>139.636943</v>
      </c>
      <c r="T4338" s="194">
        <v>139.636943</v>
      </c>
      <c r="U4338" t="s">
        <v>193</v>
      </c>
      <c r="V4338">
        <v>45707.736608796295</v>
      </c>
    </row>
    <row r="4339" spans="1:22" x14ac:dyDescent="0.3">
      <c r="A4339" t="s">
        <v>218</v>
      </c>
      <c r="B4339" t="s">
        <v>261</v>
      </c>
      <c r="C4339" t="s">
        <v>88</v>
      </c>
      <c r="D4339" s="29">
        <v>45955</v>
      </c>
      <c r="E4339" s="161">
        <v>0</v>
      </c>
      <c r="F4339" s="161">
        <v>0</v>
      </c>
      <c r="G4339" s="161">
        <v>0</v>
      </c>
      <c r="H4339" s="161">
        <v>0</v>
      </c>
      <c r="L4339">
        <v>69.818472</v>
      </c>
      <c r="R4339">
        <v>139.636943</v>
      </c>
      <c r="S4339">
        <v>139.636943</v>
      </c>
      <c r="T4339" s="194">
        <v>139.636943</v>
      </c>
      <c r="U4339" t="s">
        <v>193</v>
      </c>
      <c r="V4339">
        <v>45707.73673611111</v>
      </c>
    </row>
    <row r="4340" spans="1:22" x14ac:dyDescent="0.3">
      <c r="A4340" t="s">
        <v>218</v>
      </c>
      <c r="B4340" t="s">
        <v>261</v>
      </c>
      <c r="C4340" t="s">
        <v>88</v>
      </c>
      <c r="D4340" s="29">
        <v>45956</v>
      </c>
      <c r="E4340" s="161">
        <v>0</v>
      </c>
      <c r="F4340" s="161">
        <v>0</v>
      </c>
      <c r="G4340" s="161">
        <v>0</v>
      </c>
      <c r="H4340" s="161">
        <v>0</v>
      </c>
      <c r="L4340">
        <v>69.818472</v>
      </c>
      <c r="R4340">
        <v>139.636943</v>
      </c>
      <c r="S4340">
        <v>139.636943</v>
      </c>
      <c r="T4340" s="194">
        <v>139.636943</v>
      </c>
      <c r="U4340" t="s">
        <v>193</v>
      </c>
      <c r="V4340">
        <v>45707.736840277779</v>
      </c>
    </row>
    <row r="4341" spans="1:22" x14ac:dyDescent="0.3">
      <c r="A4341" t="s">
        <v>218</v>
      </c>
      <c r="B4341" t="s">
        <v>261</v>
      </c>
      <c r="C4341" t="s">
        <v>88</v>
      </c>
      <c r="D4341" s="29">
        <v>45957</v>
      </c>
      <c r="E4341" s="161">
        <v>0</v>
      </c>
      <c r="F4341" s="161">
        <v>0</v>
      </c>
      <c r="G4341" s="161">
        <v>0</v>
      </c>
      <c r="H4341" s="161">
        <v>0</v>
      </c>
      <c r="L4341">
        <v>69.818472</v>
      </c>
      <c r="R4341">
        <v>139.636943</v>
      </c>
      <c r="S4341">
        <v>139.636943</v>
      </c>
      <c r="T4341" s="194">
        <v>139.636943</v>
      </c>
      <c r="U4341" t="s">
        <v>193</v>
      </c>
      <c r="V4341">
        <v>45707.736979166664</v>
      </c>
    </row>
    <row r="4342" spans="1:22" x14ac:dyDescent="0.3">
      <c r="A4342" t="s">
        <v>218</v>
      </c>
      <c r="B4342" t="s">
        <v>261</v>
      </c>
      <c r="C4342" t="s">
        <v>88</v>
      </c>
      <c r="D4342" s="29">
        <v>45958</v>
      </c>
      <c r="E4342" s="161">
        <v>0</v>
      </c>
      <c r="F4342" s="161">
        <v>0</v>
      </c>
      <c r="G4342" s="161">
        <v>0</v>
      </c>
      <c r="H4342" s="161">
        <v>0</v>
      </c>
      <c r="L4342">
        <v>69.818472</v>
      </c>
      <c r="R4342">
        <v>139.636943</v>
      </c>
      <c r="S4342">
        <v>139.636943</v>
      </c>
      <c r="T4342" s="194">
        <v>139.636943</v>
      </c>
      <c r="U4342" t="s">
        <v>193</v>
      </c>
      <c r="V4342">
        <v>45707.736793981479</v>
      </c>
    </row>
    <row r="4343" spans="1:22" x14ac:dyDescent="0.3">
      <c r="A4343" t="s">
        <v>218</v>
      </c>
      <c r="B4343" t="s">
        <v>261</v>
      </c>
      <c r="C4343" t="s">
        <v>88</v>
      </c>
      <c r="D4343" s="29">
        <v>45959</v>
      </c>
      <c r="E4343" s="161">
        <v>0</v>
      </c>
      <c r="F4343" s="161">
        <v>0</v>
      </c>
      <c r="G4343" s="161">
        <v>0</v>
      </c>
      <c r="H4343" s="161">
        <v>0</v>
      </c>
      <c r="L4343">
        <v>69.818472</v>
      </c>
      <c r="R4343">
        <v>139.636943</v>
      </c>
      <c r="S4343">
        <v>139.636943</v>
      </c>
      <c r="T4343" s="194">
        <v>139.636943</v>
      </c>
      <c r="U4343" t="s">
        <v>193</v>
      </c>
      <c r="V4343">
        <v>45707.736875000002</v>
      </c>
    </row>
    <row r="4344" spans="1:22" x14ac:dyDescent="0.3">
      <c r="A4344" t="s">
        <v>218</v>
      </c>
      <c r="B4344" t="s">
        <v>261</v>
      </c>
      <c r="C4344" t="s">
        <v>88</v>
      </c>
      <c r="D4344" s="29">
        <v>45960</v>
      </c>
      <c r="E4344" s="161">
        <v>0</v>
      </c>
      <c r="F4344" s="161">
        <v>0</v>
      </c>
      <c r="G4344" s="161">
        <v>0</v>
      </c>
      <c r="H4344" s="161">
        <v>0</v>
      </c>
      <c r="L4344">
        <v>69.818472</v>
      </c>
      <c r="R4344">
        <v>139.636943</v>
      </c>
      <c r="S4344">
        <v>139.636943</v>
      </c>
      <c r="T4344" s="194">
        <v>139.636943</v>
      </c>
      <c r="U4344" t="s">
        <v>193</v>
      </c>
      <c r="V4344">
        <v>45707.736817129633</v>
      </c>
    </row>
    <row r="4345" spans="1:22" x14ac:dyDescent="0.3">
      <c r="A4345" t="s">
        <v>218</v>
      </c>
      <c r="B4345" t="s">
        <v>261</v>
      </c>
      <c r="C4345" t="s">
        <v>88</v>
      </c>
      <c r="D4345" s="29">
        <v>45961</v>
      </c>
      <c r="E4345" s="161">
        <v>0</v>
      </c>
      <c r="F4345" s="161">
        <v>0</v>
      </c>
      <c r="G4345" s="161">
        <v>0</v>
      </c>
      <c r="H4345" s="161">
        <v>0</v>
      </c>
      <c r="L4345">
        <v>69.818472</v>
      </c>
      <c r="R4345">
        <v>139.636943</v>
      </c>
      <c r="S4345">
        <v>139.636943</v>
      </c>
      <c r="T4345" s="194">
        <v>139.636943</v>
      </c>
      <c r="U4345" t="s">
        <v>193</v>
      </c>
      <c r="V4345">
        <v>45707.73678240741</v>
      </c>
    </row>
    <row r="4346" spans="1:22" x14ac:dyDescent="0.3">
      <c r="A4346" t="s">
        <v>218</v>
      </c>
      <c r="B4346" t="s">
        <v>261</v>
      </c>
      <c r="C4346" t="s">
        <v>88</v>
      </c>
      <c r="D4346" s="29">
        <v>45962</v>
      </c>
      <c r="E4346" s="161">
        <v>0</v>
      </c>
      <c r="F4346" s="161">
        <v>0</v>
      </c>
      <c r="G4346" s="161">
        <v>0</v>
      </c>
      <c r="H4346" s="161">
        <v>0</v>
      </c>
      <c r="L4346">
        <v>69.818472</v>
      </c>
      <c r="R4346">
        <v>139.636943</v>
      </c>
      <c r="S4346">
        <v>139.636943</v>
      </c>
      <c r="T4346" s="194">
        <v>139.636943</v>
      </c>
      <c r="U4346" t="s">
        <v>193</v>
      </c>
      <c r="V4346">
        <v>45707.736817129633</v>
      </c>
    </row>
    <row r="4347" spans="1:22" x14ac:dyDescent="0.3">
      <c r="A4347" t="s">
        <v>218</v>
      </c>
      <c r="B4347" t="s">
        <v>261</v>
      </c>
      <c r="C4347" t="s">
        <v>88</v>
      </c>
      <c r="D4347" s="29">
        <v>45963</v>
      </c>
      <c r="E4347" s="161">
        <v>0</v>
      </c>
      <c r="F4347" s="161">
        <v>0</v>
      </c>
      <c r="G4347" s="161">
        <v>0</v>
      </c>
      <c r="H4347" s="161">
        <v>0</v>
      </c>
      <c r="L4347">
        <v>69.818472</v>
      </c>
      <c r="R4347">
        <v>139.636943</v>
      </c>
      <c r="S4347">
        <v>139.636943</v>
      </c>
      <c r="T4347" s="194">
        <v>139.636943</v>
      </c>
      <c r="U4347" t="s">
        <v>193</v>
      </c>
      <c r="V4347">
        <v>45707.736747685187</v>
      </c>
    </row>
    <row r="4348" spans="1:22" x14ac:dyDescent="0.3">
      <c r="A4348" t="s">
        <v>218</v>
      </c>
      <c r="B4348" t="s">
        <v>261</v>
      </c>
      <c r="C4348" t="s">
        <v>88</v>
      </c>
      <c r="D4348" s="29">
        <v>45964</v>
      </c>
      <c r="E4348" s="161">
        <v>0</v>
      </c>
      <c r="F4348" s="161">
        <v>0</v>
      </c>
      <c r="G4348" s="161">
        <v>0</v>
      </c>
      <c r="H4348" s="161">
        <v>0</v>
      </c>
      <c r="L4348">
        <v>69.818472</v>
      </c>
      <c r="R4348">
        <v>139.636943</v>
      </c>
      <c r="S4348">
        <v>139.636943</v>
      </c>
      <c r="T4348" s="194">
        <v>139.636943</v>
      </c>
      <c r="U4348" t="s">
        <v>193</v>
      </c>
      <c r="V4348">
        <v>45707.736689814818</v>
      </c>
    </row>
    <row r="4349" spans="1:22" x14ac:dyDescent="0.3">
      <c r="A4349" t="s">
        <v>218</v>
      </c>
      <c r="B4349" t="s">
        <v>261</v>
      </c>
      <c r="C4349" t="s">
        <v>88</v>
      </c>
      <c r="D4349" s="29">
        <v>45965</v>
      </c>
      <c r="E4349" s="161">
        <v>0</v>
      </c>
      <c r="F4349" s="161">
        <v>0</v>
      </c>
      <c r="G4349" s="161">
        <v>0</v>
      </c>
      <c r="H4349" s="161">
        <v>0</v>
      </c>
      <c r="L4349">
        <v>69.818472</v>
      </c>
      <c r="R4349">
        <v>139.636943</v>
      </c>
      <c r="S4349">
        <v>139.636943</v>
      </c>
      <c r="T4349" s="194">
        <v>139.636943</v>
      </c>
      <c r="U4349" t="s">
        <v>193</v>
      </c>
      <c r="V4349">
        <v>45707.736678240741</v>
      </c>
    </row>
    <row r="4350" spans="1:22" x14ac:dyDescent="0.3">
      <c r="A4350" t="s">
        <v>218</v>
      </c>
      <c r="B4350" t="s">
        <v>261</v>
      </c>
      <c r="C4350" t="s">
        <v>88</v>
      </c>
      <c r="D4350" s="29">
        <v>45966</v>
      </c>
      <c r="E4350" s="161">
        <v>0</v>
      </c>
      <c r="F4350" s="161">
        <v>0</v>
      </c>
      <c r="G4350" s="161">
        <v>0</v>
      </c>
      <c r="H4350" s="161">
        <v>0</v>
      </c>
      <c r="L4350">
        <v>69.818472</v>
      </c>
      <c r="R4350">
        <v>139.636943</v>
      </c>
      <c r="S4350">
        <v>139.636943</v>
      </c>
      <c r="T4350" s="194">
        <v>139.636943</v>
      </c>
      <c r="U4350" t="s">
        <v>193</v>
      </c>
      <c r="V4350">
        <v>45707.737002314818</v>
      </c>
    </row>
    <row r="4351" spans="1:22" x14ac:dyDescent="0.3">
      <c r="A4351" t="s">
        <v>218</v>
      </c>
      <c r="B4351" t="s">
        <v>261</v>
      </c>
      <c r="C4351" t="s">
        <v>88</v>
      </c>
      <c r="D4351" s="29">
        <v>45967</v>
      </c>
      <c r="E4351" s="161">
        <v>0</v>
      </c>
      <c r="F4351" s="161">
        <v>0</v>
      </c>
      <c r="G4351" s="161">
        <v>0</v>
      </c>
      <c r="H4351" s="161">
        <v>0</v>
      </c>
      <c r="L4351">
        <v>69.818472</v>
      </c>
      <c r="R4351">
        <v>139.636943</v>
      </c>
      <c r="S4351">
        <v>139.636943</v>
      </c>
      <c r="T4351" s="194">
        <v>139.636943</v>
      </c>
      <c r="U4351" t="s">
        <v>193</v>
      </c>
      <c r="V4351">
        <v>45707.736724537041</v>
      </c>
    </row>
    <row r="4352" spans="1:22" x14ac:dyDescent="0.3">
      <c r="A4352" t="s">
        <v>218</v>
      </c>
      <c r="B4352" t="s">
        <v>261</v>
      </c>
      <c r="C4352" t="s">
        <v>88</v>
      </c>
      <c r="D4352" s="29">
        <v>45968</v>
      </c>
      <c r="E4352" s="161">
        <v>0</v>
      </c>
      <c r="F4352" s="161">
        <v>0</v>
      </c>
      <c r="G4352" s="161">
        <v>0</v>
      </c>
      <c r="H4352" s="161">
        <v>0</v>
      </c>
      <c r="L4352">
        <v>69.818472</v>
      </c>
      <c r="R4352">
        <v>139.636943</v>
      </c>
      <c r="S4352">
        <v>139.636943</v>
      </c>
      <c r="T4352" s="194">
        <v>139.636943</v>
      </c>
      <c r="U4352" t="s">
        <v>193</v>
      </c>
      <c r="V4352">
        <v>45707.736747685187</v>
      </c>
    </row>
    <row r="4353" spans="1:22" x14ac:dyDescent="0.3">
      <c r="A4353" t="s">
        <v>218</v>
      </c>
      <c r="B4353" t="s">
        <v>261</v>
      </c>
      <c r="C4353" t="s">
        <v>88</v>
      </c>
      <c r="D4353" s="29">
        <v>45969</v>
      </c>
      <c r="E4353" s="161">
        <v>0</v>
      </c>
      <c r="F4353" s="161">
        <v>0</v>
      </c>
      <c r="G4353" s="161">
        <v>0</v>
      </c>
      <c r="H4353" s="161">
        <v>0</v>
      </c>
      <c r="L4353">
        <v>69.818472</v>
      </c>
      <c r="R4353">
        <v>139.636943</v>
      </c>
      <c r="S4353">
        <v>139.636943</v>
      </c>
      <c r="T4353" s="194">
        <v>139.636943</v>
      </c>
      <c r="U4353" t="s">
        <v>193</v>
      </c>
      <c r="V4353">
        <v>45707.736944444441</v>
      </c>
    </row>
    <row r="4354" spans="1:22" x14ac:dyDescent="0.3">
      <c r="A4354" t="s">
        <v>218</v>
      </c>
      <c r="B4354" t="s">
        <v>261</v>
      </c>
      <c r="C4354" t="s">
        <v>88</v>
      </c>
      <c r="D4354" s="29">
        <v>45970</v>
      </c>
      <c r="E4354" s="161">
        <v>0</v>
      </c>
      <c r="F4354" s="161">
        <v>0</v>
      </c>
      <c r="G4354" s="161">
        <v>0</v>
      </c>
      <c r="H4354" s="161">
        <v>0</v>
      </c>
      <c r="L4354">
        <v>69.818472</v>
      </c>
      <c r="R4354">
        <v>139.636943</v>
      </c>
      <c r="S4354">
        <v>139.636943</v>
      </c>
      <c r="T4354" s="194">
        <v>139.636943</v>
      </c>
      <c r="U4354" t="s">
        <v>193</v>
      </c>
      <c r="V4354">
        <v>45707.736620370371</v>
      </c>
    </row>
    <row r="4355" spans="1:22" x14ac:dyDescent="0.3">
      <c r="A4355" t="s">
        <v>218</v>
      </c>
      <c r="B4355" t="s">
        <v>261</v>
      </c>
      <c r="C4355" t="s">
        <v>88</v>
      </c>
      <c r="D4355" s="29">
        <v>45971</v>
      </c>
      <c r="E4355" s="161">
        <v>0</v>
      </c>
      <c r="F4355" s="161">
        <v>0</v>
      </c>
      <c r="G4355" s="161">
        <v>0</v>
      </c>
      <c r="H4355" s="161">
        <v>0</v>
      </c>
      <c r="L4355">
        <v>69.818472</v>
      </c>
      <c r="R4355">
        <v>139.636943</v>
      </c>
      <c r="S4355">
        <v>139.636943</v>
      </c>
      <c r="T4355" s="194">
        <v>139.636943</v>
      </c>
      <c r="U4355" t="s">
        <v>193</v>
      </c>
      <c r="V4355">
        <v>45707.736747685187</v>
      </c>
    </row>
    <row r="4356" spans="1:22" x14ac:dyDescent="0.3">
      <c r="A4356" t="s">
        <v>218</v>
      </c>
      <c r="B4356" t="s">
        <v>261</v>
      </c>
      <c r="C4356" t="s">
        <v>88</v>
      </c>
      <c r="D4356" s="29">
        <v>45972</v>
      </c>
      <c r="E4356" s="161">
        <v>0</v>
      </c>
      <c r="F4356" s="161">
        <v>0</v>
      </c>
      <c r="G4356" s="161">
        <v>0</v>
      </c>
      <c r="H4356" s="161">
        <v>0</v>
      </c>
      <c r="L4356">
        <v>69.818472</v>
      </c>
      <c r="R4356">
        <v>139.636943</v>
      </c>
      <c r="S4356">
        <v>139.636943</v>
      </c>
      <c r="T4356" s="194">
        <v>139.636943</v>
      </c>
      <c r="U4356" t="s">
        <v>193</v>
      </c>
      <c r="V4356">
        <v>45707.736828703702</v>
      </c>
    </row>
    <row r="4357" spans="1:22" x14ac:dyDescent="0.3">
      <c r="A4357" t="s">
        <v>218</v>
      </c>
      <c r="B4357" t="s">
        <v>261</v>
      </c>
      <c r="C4357" t="s">
        <v>88</v>
      </c>
      <c r="D4357" s="29">
        <v>45973</v>
      </c>
      <c r="E4357" s="161">
        <v>0</v>
      </c>
      <c r="F4357" s="161">
        <v>0</v>
      </c>
      <c r="G4357" s="161">
        <v>0</v>
      </c>
      <c r="H4357" s="161">
        <v>0</v>
      </c>
      <c r="L4357">
        <v>69.818472</v>
      </c>
      <c r="R4357">
        <v>139.636943</v>
      </c>
      <c r="S4357">
        <v>139.636943</v>
      </c>
      <c r="T4357" s="194">
        <v>139.636943</v>
      </c>
      <c r="U4357" t="s">
        <v>193</v>
      </c>
      <c r="V4357">
        <v>45707.73673611111</v>
      </c>
    </row>
    <row r="4358" spans="1:22" x14ac:dyDescent="0.3">
      <c r="A4358" t="s">
        <v>218</v>
      </c>
      <c r="B4358" t="s">
        <v>261</v>
      </c>
      <c r="C4358" t="s">
        <v>88</v>
      </c>
      <c r="D4358" s="29">
        <v>45974</v>
      </c>
      <c r="E4358" s="161">
        <v>0</v>
      </c>
      <c r="F4358" s="161">
        <v>0</v>
      </c>
      <c r="G4358" s="161">
        <v>0</v>
      </c>
      <c r="H4358" s="161">
        <v>0</v>
      </c>
      <c r="L4358">
        <v>69.818472</v>
      </c>
      <c r="R4358">
        <v>139.636943</v>
      </c>
      <c r="S4358">
        <v>139.636943</v>
      </c>
      <c r="T4358" s="194">
        <v>139.636943</v>
      </c>
      <c r="U4358" t="s">
        <v>193</v>
      </c>
      <c r="V4358">
        <v>45707.736956018518</v>
      </c>
    </row>
    <row r="4359" spans="1:22" x14ac:dyDescent="0.3">
      <c r="A4359" t="s">
        <v>218</v>
      </c>
      <c r="B4359" t="s">
        <v>261</v>
      </c>
      <c r="C4359" t="s">
        <v>88</v>
      </c>
      <c r="D4359" s="29">
        <v>45975</v>
      </c>
      <c r="E4359" s="161">
        <v>0</v>
      </c>
      <c r="F4359" s="161">
        <v>0</v>
      </c>
      <c r="G4359" s="161">
        <v>0</v>
      </c>
      <c r="H4359" s="161">
        <v>0</v>
      </c>
      <c r="L4359">
        <v>69.818472</v>
      </c>
      <c r="R4359">
        <v>139.636943</v>
      </c>
      <c r="S4359">
        <v>139.636943</v>
      </c>
      <c r="T4359" s="194">
        <v>139.636943</v>
      </c>
      <c r="U4359" t="s">
        <v>193</v>
      </c>
      <c r="V4359">
        <v>45707.736712962964</v>
      </c>
    </row>
    <row r="4360" spans="1:22" x14ac:dyDescent="0.3">
      <c r="A4360" t="s">
        <v>218</v>
      </c>
      <c r="B4360" t="s">
        <v>261</v>
      </c>
      <c r="C4360" t="s">
        <v>88</v>
      </c>
      <c r="D4360" s="29">
        <v>45976</v>
      </c>
      <c r="E4360" s="161">
        <v>0</v>
      </c>
      <c r="F4360" s="161">
        <v>0</v>
      </c>
      <c r="G4360" s="161">
        <v>0</v>
      </c>
      <c r="H4360" s="161">
        <v>0</v>
      </c>
      <c r="L4360">
        <v>69.818472</v>
      </c>
      <c r="R4360">
        <v>139.636943</v>
      </c>
      <c r="S4360">
        <v>139.636943</v>
      </c>
      <c r="T4360" s="194">
        <v>139.636943</v>
      </c>
      <c r="U4360" t="s">
        <v>193</v>
      </c>
      <c r="V4360">
        <v>45707.73678240741</v>
      </c>
    </row>
    <row r="4361" spans="1:22" x14ac:dyDescent="0.3">
      <c r="A4361" t="s">
        <v>218</v>
      </c>
      <c r="B4361" t="s">
        <v>261</v>
      </c>
      <c r="C4361" t="s">
        <v>88</v>
      </c>
      <c r="D4361" s="29">
        <v>45977</v>
      </c>
      <c r="E4361" s="161">
        <v>0</v>
      </c>
      <c r="F4361" s="161">
        <v>0</v>
      </c>
      <c r="G4361" s="161">
        <v>0</v>
      </c>
      <c r="H4361" s="161">
        <v>0</v>
      </c>
      <c r="L4361">
        <v>69.818472</v>
      </c>
      <c r="R4361">
        <v>139.636943</v>
      </c>
      <c r="S4361">
        <v>139.636943</v>
      </c>
      <c r="T4361" s="194">
        <v>139.636943</v>
      </c>
      <c r="U4361" t="s">
        <v>193</v>
      </c>
      <c r="V4361">
        <v>45707.736909722225</v>
      </c>
    </row>
    <row r="4362" spans="1:22" x14ac:dyDescent="0.3">
      <c r="A4362" t="s">
        <v>218</v>
      </c>
      <c r="B4362" t="s">
        <v>261</v>
      </c>
      <c r="C4362" t="s">
        <v>88</v>
      </c>
      <c r="D4362" s="29">
        <v>45978</v>
      </c>
      <c r="E4362" s="161">
        <v>0</v>
      </c>
      <c r="F4362" s="161">
        <v>0</v>
      </c>
      <c r="G4362" s="161">
        <v>0</v>
      </c>
      <c r="H4362" s="161">
        <v>0</v>
      </c>
      <c r="L4362">
        <v>69.818472</v>
      </c>
      <c r="R4362">
        <v>139.636943</v>
      </c>
      <c r="S4362">
        <v>139.636943</v>
      </c>
      <c r="T4362" s="194">
        <v>139.636943</v>
      </c>
      <c r="U4362" t="s">
        <v>193</v>
      </c>
      <c r="V4362">
        <v>45707.736921296295</v>
      </c>
    </row>
    <row r="4363" spans="1:22" x14ac:dyDescent="0.3">
      <c r="A4363" t="s">
        <v>218</v>
      </c>
      <c r="B4363" t="s">
        <v>261</v>
      </c>
      <c r="C4363" t="s">
        <v>88</v>
      </c>
      <c r="D4363" s="29">
        <v>45979</v>
      </c>
      <c r="E4363" s="161">
        <v>0</v>
      </c>
      <c r="F4363" s="161">
        <v>0</v>
      </c>
      <c r="G4363" s="161">
        <v>0</v>
      </c>
      <c r="H4363" s="161">
        <v>0</v>
      </c>
      <c r="L4363">
        <v>69.818472</v>
      </c>
      <c r="R4363">
        <v>139.636943</v>
      </c>
      <c r="S4363">
        <v>139.636943</v>
      </c>
      <c r="T4363" s="194">
        <v>139.636943</v>
      </c>
      <c r="U4363" t="s">
        <v>193</v>
      </c>
      <c r="V4363">
        <v>45707.736805555556</v>
      </c>
    </row>
    <row r="4364" spans="1:22" x14ac:dyDescent="0.3">
      <c r="A4364" t="s">
        <v>218</v>
      </c>
      <c r="B4364" t="s">
        <v>261</v>
      </c>
      <c r="C4364" t="s">
        <v>88</v>
      </c>
      <c r="D4364" s="29">
        <v>45980</v>
      </c>
      <c r="E4364" s="161">
        <v>0</v>
      </c>
      <c r="F4364" s="161">
        <v>0</v>
      </c>
      <c r="G4364" s="161">
        <v>0</v>
      </c>
      <c r="H4364" s="161">
        <v>0</v>
      </c>
      <c r="L4364">
        <v>69.818472</v>
      </c>
      <c r="R4364">
        <v>139.636943</v>
      </c>
      <c r="S4364">
        <v>139.636943</v>
      </c>
      <c r="T4364" s="194">
        <v>139.636943</v>
      </c>
      <c r="U4364" t="s">
        <v>193</v>
      </c>
      <c r="V4364">
        <v>45707.736712962964</v>
      </c>
    </row>
    <row r="4365" spans="1:22" x14ac:dyDescent="0.3">
      <c r="A4365" t="s">
        <v>218</v>
      </c>
      <c r="B4365" t="s">
        <v>261</v>
      </c>
      <c r="C4365" t="s">
        <v>88</v>
      </c>
      <c r="D4365" s="29">
        <v>45981</v>
      </c>
      <c r="E4365" s="161">
        <v>0</v>
      </c>
      <c r="F4365" s="161">
        <v>0</v>
      </c>
      <c r="G4365" s="161">
        <v>0</v>
      </c>
      <c r="H4365" s="161">
        <v>0</v>
      </c>
      <c r="L4365">
        <v>69.818472</v>
      </c>
      <c r="R4365">
        <v>139.636943</v>
      </c>
      <c r="S4365">
        <v>139.636943</v>
      </c>
      <c r="T4365" s="194">
        <v>139.636943</v>
      </c>
      <c r="U4365" t="s">
        <v>193</v>
      </c>
      <c r="V4365">
        <v>45707.736840277779</v>
      </c>
    </row>
    <row r="4366" spans="1:22" x14ac:dyDescent="0.3">
      <c r="A4366" t="s">
        <v>218</v>
      </c>
      <c r="B4366" t="s">
        <v>261</v>
      </c>
      <c r="C4366" t="s">
        <v>88</v>
      </c>
      <c r="D4366" s="29">
        <v>45982</v>
      </c>
      <c r="E4366" s="161">
        <v>0</v>
      </c>
      <c r="F4366" s="161">
        <v>0</v>
      </c>
      <c r="G4366" s="161">
        <v>0</v>
      </c>
      <c r="H4366" s="161">
        <v>0</v>
      </c>
      <c r="L4366">
        <v>69.818472</v>
      </c>
      <c r="R4366">
        <v>139.636943</v>
      </c>
      <c r="S4366">
        <v>139.636943</v>
      </c>
      <c r="T4366" s="194">
        <v>139.636943</v>
      </c>
      <c r="U4366" t="s">
        <v>193</v>
      </c>
      <c r="V4366">
        <v>45707.736898148149</v>
      </c>
    </row>
    <row r="4367" spans="1:22" x14ac:dyDescent="0.3">
      <c r="A4367" t="s">
        <v>218</v>
      </c>
      <c r="B4367" t="s">
        <v>261</v>
      </c>
      <c r="C4367" t="s">
        <v>88</v>
      </c>
      <c r="D4367" s="29">
        <v>45983</v>
      </c>
      <c r="E4367" s="161">
        <v>0</v>
      </c>
      <c r="F4367" s="161">
        <v>0</v>
      </c>
      <c r="G4367" s="161">
        <v>0</v>
      </c>
      <c r="H4367" s="161">
        <v>0</v>
      </c>
      <c r="L4367">
        <v>69.818472</v>
      </c>
      <c r="R4367">
        <v>139.636943</v>
      </c>
      <c r="S4367">
        <v>139.636943</v>
      </c>
      <c r="T4367" s="194">
        <v>139.636943</v>
      </c>
      <c r="U4367" t="s">
        <v>193</v>
      </c>
      <c r="V4367">
        <v>45707.736886574072</v>
      </c>
    </row>
    <row r="4368" spans="1:22" x14ac:dyDescent="0.3">
      <c r="A4368" t="s">
        <v>218</v>
      </c>
      <c r="B4368" t="s">
        <v>261</v>
      </c>
      <c r="C4368" t="s">
        <v>88</v>
      </c>
      <c r="D4368" s="29">
        <v>45984</v>
      </c>
      <c r="E4368" s="161">
        <v>0</v>
      </c>
      <c r="F4368" s="161">
        <v>0</v>
      </c>
      <c r="G4368" s="161">
        <v>0</v>
      </c>
      <c r="H4368" s="161">
        <v>0</v>
      </c>
      <c r="L4368">
        <v>69.818472</v>
      </c>
      <c r="R4368">
        <v>139.636943</v>
      </c>
      <c r="S4368">
        <v>139.636943</v>
      </c>
      <c r="T4368" s="194">
        <v>139.636943</v>
      </c>
      <c r="U4368" t="s">
        <v>193</v>
      </c>
      <c r="V4368">
        <v>45707.736863425926</v>
      </c>
    </row>
    <row r="4369" spans="1:22" x14ac:dyDescent="0.3">
      <c r="A4369" t="s">
        <v>218</v>
      </c>
      <c r="B4369" t="s">
        <v>261</v>
      </c>
      <c r="C4369" t="s">
        <v>88</v>
      </c>
      <c r="D4369" s="29">
        <v>45985</v>
      </c>
      <c r="E4369" s="161">
        <v>0</v>
      </c>
      <c r="F4369" s="161">
        <v>0</v>
      </c>
      <c r="G4369" s="161">
        <v>0</v>
      </c>
      <c r="H4369" s="161">
        <v>0</v>
      </c>
      <c r="L4369">
        <v>69.818472</v>
      </c>
      <c r="R4369">
        <v>139.636943</v>
      </c>
      <c r="S4369">
        <v>139.636943</v>
      </c>
      <c r="T4369" s="194">
        <v>139.636943</v>
      </c>
      <c r="U4369" t="s">
        <v>193</v>
      </c>
      <c r="V4369">
        <v>45707.736886574072</v>
      </c>
    </row>
    <row r="4370" spans="1:22" x14ac:dyDescent="0.3">
      <c r="A4370" t="s">
        <v>218</v>
      </c>
      <c r="B4370" t="s">
        <v>261</v>
      </c>
      <c r="C4370" t="s">
        <v>88</v>
      </c>
      <c r="D4370" s="29">
        <v>45986</v>
      </c>
      <c r="E4370" s="161">
        <v>0</v>
      </c>
      <c r="F4370" s="161">
        <v>0</v>
      </c>
      <c r="G4370" s="161">
        <v>0</v>
      </c>
      <c r="H4370" s="161">
        <v>0</v>
      </c>
      <c r="L4370">
        <v>69.818472</v>
      </c>
      <c r="R4370">
        <v>139.636943</v>
      </c>
      <c r="S4370">
        <v>139.636943</v>
      </c>
      <c r="T4370" s="194">
        <v>139.636943</v>
      </c>
      <c r="U4370" t="s">
        <v>193</v>
      </c>
      <c r="V4370">
        <v>45707.736689814818</v>
      </c>
    </row>
    <row r="4371" spans="1:22" x14ac:dyDescent="0.3">
      <c r="A4371" t="s">
        <v>218</v>
      </c>
      <c r="B4371" t="s">
        <v>261</v>
      </c>
      <c r="C4371" t="s">
        <v>88</v>
      </c>
      <c r="D4371" s="29">
        <v>45987</v>
      </c>
      <c r="E4371" s="161">
        <v>0</v>
      </c>
      <c r="F4371" s="161">
        <v>0</v>
      </c>
      <c r="G4371" s="161">
        <v>0</v>
      </c>
      <c r="H4371" s="161">
        <v>0</v>
      </c>
      <c r="L4371">
        <v>69.818472</v>
      </c>
      <c r="R4371">
        <v>139.636943</v>
      </c>
      <c r="S4371">
        <v>139.636943</v>
      </c>
      <c r="T4371" s="194">
        <v>139.636943</v>
      </c>
      <c r="U4371" t="s">
        <v>193</v>
      </c>
      <c r="V4371">
        <v>45707.736932870372</v>
      </c>
    </row>
    <row r="4372" spans="1:22" x14ac:dyDescent="0.3">
      <c r="A4372" t="s">
        <v>218</v>
      </c>
      <c r="B4372" t="s">
        <v>261</v>
      </c>
      <c r="C4372" t="s">
        <v>88</v>
      </c>
      <c r="D4372" s="29">
        <v>45988</v>
      </c>
      <c r="E4372" s="161">
        <v>0</v>
      </c>
      <c r="F4372" s="161">
        <v>0</v>
      </c>
      <c r="G4372" s="161">
        <v>0</v>
      </c>
      <c r="H4372" s="161">
        <v>0</v>
      </c>
      <c r="L4372">
        <v>69.818472</v>
      </c>
      <c r="R4372">
        <v>139.636943</v>
      </c>
      <c r="S4372">
        <v>139.636943</v>
      </c>
      <c r="T4372" s="194">
        <v>139.636943</v>
      </c>
      <c r="U4372" t="s">
        <v>193</v>
      </c>
      <c r="V4372">
        <v>45707.736921296295</v>
      </c>
    </row>
    <row r="4373" spans="1:22" x14ac:dyDescent="0.3">
      <c r="A4373" t="s">
        <v>218</v>
      </c>
      <c r="B4373" t="s">
        <v>261</v>
      </c>
      <c r="C4373" t="s">
        <v>88</v>
      </c>
      <c r="D4373" s="29">
        <v>45989</v>
      </c>
      <c r="E4373" s="161">
        <v>0</v>
      </c>
      <c r="F4373" s="161">
        <v>0</v>
      </c>
      <c r="G4373" s="161">
        <v>0</v>
      </c>
      <c r="H4373" s="161">
        <v>0</v>
      </c>
      <c r="L4373">
        <v>69.818472</v>
      </c>
      <c r="R4373">
        <v>139.636943</v>
      </c>
      <c r="S4373">
        <v>139.636943</v>
      </c>
      <c r="T4373" s="194">
        <v>139.636943</v>
      </c>
      <c r="U4373" t="s">
        <v>193</v>
      </c>
      <c r="V4373">
        <v>45707.736898148149</v>
      </c>
    </row>
    <row r="4374" spans="1:22" x14ac:dyDescent="0.3">
      <c r="A4374" t="s">
        <v>218</v>
      </c>
      <c r="B4374" t="s">
        <v>261</v>
      </c>
      <c r="C4374" t="s">
        <v>88</v>
      </c>
      <c r="D4374" s="29">
        <v>45990</v>
      </c>
      <c r="E4374" s="161">
        <v>0</v>
      </c>
      <c r="F4374" s="161">
        <v>0</v>
      </c>
      <c r="G4374" s="161">
        <v>0</v>
      </c>
      <c r="H4374" s="161">
        <v>0</v>
      </c>
      <c r="L4374">
        <v>69.818472</v>
      </c>
      <c r="R4374">
        <v>139.636943</v>
      </c>
      <c r="S4374">
        <v>139.636943</v>
      </c>
      <c r="T4374" s="194">
        <v>139.636943</v>
      </c>
      <c r="U4374" t="s">
        <v>193</v>
      </c>
      <c r="V4374">
        <v>45707.73710648148</v>
      </c>
    </row>
    <row r="4375" spans="1:22" x14ac:dyDescent="0.3">
      <c r="A4375" t="s">
        <v>218</v>
      </c>
      <c r="B4375" t="s">
        <v>261</v>
      </c>
      <c r="C4375" t="s">
        <v>88</v>
      </c>
      <c r="D4375" s="29">
        <v>45991</v>
      </c>
      <c r="E4375" s="161">
        <v>0</v>
      </c>
      <c r="F4375" s="161">
        <v>0</v>
      </c>
      <c r="G4375" s="161">
        <v>0</v>
      </c>
      <c r="H4375" s="161">
        <v>0</v>
      </c>
      <c r="L4375">
        <v>69.818472</v>
      </c>
      <c r="R4375">
        <v>139.636943</v>
      </c>
      <c r="S4375">
        <v>139.636943</v>
      </c>
      <c r="T4375" s="194">
        <v>139.636943</v>
      </c>
      <c r="U4375" t="s">
        <v>193</v>
      </c>
      <c r="V4375">
        <v>45707.736909722225</v>
      </c>
    </row>
    <row r="4376" spans="1:22" x14ac:dyDescent="0.3">
      <c r="A4376" t="s">
        <v>218</v>
      </c>
      <c r="B4376" t="s">
        <v>261</v>
      </c>
      <c r="C4376" t="s">
        <v>88</v>
      </c>
      <c r="D4376" s="29">
        <v>45992</v>
      </c>
      <c r="E4376" s="161">
        <v>0</v>
      </c>
      <c r="F4376" s="161">
        <v>0</v>
      </c>
      <c r="G4376" s="161">
        <v>0</v>
      </c>
      <c r="H4376" s="161">
        <v>0</v>
      </c>
      <c r="L4376">
        <v>72.810692000000003</v>
      </c>
      <c r="R4376">
        <v>145.62138400000001</v>
      </c>
      <c r="S4376">
        <v>145.62138400000001</v>
      </c>
      <c r="T4376" s="194">
        <v>145.62138400000001</v>
      </c>
      <c r="U4376" t="s">
        <v>193</v>
      </c>
      <c r="V4376">
        <v>45707.73704861111</v>
      </c>
    </row>
    <row r="4377" spans="1:22" x14ac:dyDescent="0.3">
      <c r="A4377" t="s">
        <v>218</v>
      </c>
      <c r="B4377" t="s">
        <v>261</v>
      </c>
      <c r="C4377" t="s">
        <v>88</v>
      </c>
      <c r="D4377" s="29">
        <v>45993</v>
      </c>
      <c r="E4377" s="161">
        <v>0</v>
      </c>
      <c r="F4377" s="161">
        <v>0</v>
      </c>
      <c r="G4377" s="161">
        <v>0</v>
      </c>
      <c r="H4377" s="161">
        <v>0</v>
      </c>
      <c r="L4377">
        <v>72.810692000000003</v>
      </c>
      <c r="R4377">
        <v>145.62138400000001</v>
      </c>
      <c r="S4377">
        <v>145.62138400000001</v>
      </c>
      <c r="T4377" s="194">
        <v>145.62138400000001</v>
      </c>
      <c r="U4377" t="s">
        <v>193</v>
      </c>
      <c r="V4377">
        <v>45707.73710648148</v>
      </c>
    </row>
    <row r="4378" spans="1:22" x14ac:dyDescent="0.3">
      <c r="A4378" t="s">
        <v>218</v>
      </c>
      <c r="B4378" t="s">
        <v>261</v>
      </c>
      <c r="C4378" t="s">
        <v>88</v>
      </c>
      <c r="D4378" s="29">
        <v>45994</v>
      </c>
      <c r="E4378" s="161">
        <v>0</v>
      </c>
      <c r="F4378" s="161">
        <v>0</v>
      </c>
      <c r="G4378" s="161">
        <v>0</v>
      </c>
      <c r="H4378" s="161">
        <v>0</v>
      </c>
      <c r="L4378">
        <v>72.810692000000003</v>
      </c>
      <c r="R4378">
        <v>145.62138400000001</v>
      </c>
      <c r="S4378">
        <v>145.62138400000001</v>
      </c>
      <c r="T4378" s="194">
        <v>145.62138400000001</v>
      </c>
      <c r="U4378" t="s">
        <v>193</v>
      </c>
      <c r="V4378">
        <v>45707.736990740741</v>
      </c>
    </row>
    <row r="4379" spans="1:22" x14ac:dyDescent="0.3">
      <c r="A4379" t="s">
        <v>218</v>
      </c>
      <c r="B4379" t="s">
        <v>261</v>
      </c>
      <c r="C4379" t="s">
        <v>88</v>
      </c>
      <c r="D4379" s="29">
        <v>45995</v>
      </c>
      <c r="E4379" s="161">
        <v>0</v>
      </c>
      <c r="F4379" s="161">
        <v>0</v>
      </c>
      <c r="G4379" s="161">
        <v>0</v>
      </c>
      <c r="H4379" s="161">
        <v>0</v>
      </c>
      <c r="L4379">
        <v>72.810692000000003</v>
      </c>
      <c r="R4379">
        <v>145.62138400000001</v>
      </c>
      <c r="S4379">
        <v>145.62138400000001</v>
      </c>
      <c r="T4379" s="194">
        <v>145.62138400000001</v>
      </c>
      <c r="U4379" t="s">
        <v>193</v>
      </c>
      <c r="V4379">
        <v>45707.737013888887</v>
      </c>
    </row>
    <row r="4380" spans="1:22" x14ac:dyDescent="0.3">
      <c r="A4380" t="s">
        <v>218</v>
      </c>
      <c r="B4380" t="s">
        <v>261</v>
      </c>
      <c r="C4380" t="s">
        <v>88</v>
      </c>
      <c r="D4380" s="29">
        <v>45996</v>
      </c>
      <c r="E4380" s="161">
        <v>0</v>
      </c>
      <c r="F4380" s="161">
        <v>0</v>
      </c>
      <c r="G4380" s="161">
        <v>0</v>
      </c>
      <c r="H4380" s="161">
        <v>0</v>
      </c>
      <c r="L4380">
        <v>72.810692000000003</v>
      </c>
      <c r="R4380">
        <v>145.62138400000001</v>
      </c>
      <c r="S4380">
        <v>145.62138400000001</v>
      </c>
      <c r="T4380" s="194">
        <v>145.62138400000001</v>
      </c>
      <c r="U4380" t="s">
        <v>193</v>
      </c>
      <c r="V4380">
        <v>45707.737083333333</v>
      </c>
    </row>
    <row r="4381" spans="1:22" x14ac:dyDescent="0.3">
      <c r="A4381" t="s">
        <v>218</v>
      </c>
      <c r="B4381" t="s">
        <v>261</v>
      </c>
      <c r="C4381" t="s">
        <v>88</v>
      </c>
      <c r="D4381" s="29">
        <v>45997</v>
      </c>
      <c r="E4381" s="161">
        <v>0</v>
      </c>
      <c r="F4381" s="161">
        <v>0</v>
      </c>
      <c r="G4381" s="161">
        <v>0</v>
      </c>
      <c r="H4381" s="161">
        <v>0</v>
      </c>
      <c r="L4381">
        <v>72.810692000000003</v>
      </c>
      <c r="R4381">
        <v>145.62138400000001</v>
      </c>
      <c r="S4381">
        <v>145.62138400000001</v>
      </c>
      <c r="T4381" s="194">
        <v>145.62138400000001</v>
      </c>
      <c r="U4381" t="s">
        <v>193</v>
      </c>
      <c r="V4381">
        <v>45707.737071759257</v>
      </c>
    </row>
    <row r="4382" spans="1:22" x14ac:dyDescent="0.3">
      <c r="A4382" t="s">
        <v>218</v>
      </c>
      <c r="B4382" t="s">
        <v>261</v>
      </c>
      <c r="C4382" t="s">
        <v>88</v>
      </c>
      <c r="D4382" s="29">
        <v>45998</v>
      </c>
      <c r="E4382" s="161">
        <v>0</v>
      </c>
      <c r="F4382" s="161">
        <v>0</v>
      </c>
      <c r="G4382" s="161">
        <v>0</v>
      </c>
      <c r="H4382" s="161">
        <v>0</v>
      </c>
      <c r="L4382">
        <v>72.810692000000003</v>
      </c>
      <c r="R4382">
        <v>145.62138400000001</v>
      </c>
      <c r="S4382">
        <v>145.62138400000001</v>
      </c>
      <c r="T4382" s="194">
        <v>145.62138400000001</v>
      </c>
      <c r="U4382" t="s">
        <v>193</v>
      </c>
      <c r="V4382">
        <v>45707.736979166664</v>
      </c>
    </row>
    <row r="4383" spans="1:22" x14ac:dyDescent="0.3">
      <c r="A4383" t="s">
        <v>218</v>
      </c>
      <c r="B4383" t="s">
        <v>261</v>
      </c>
      <c r="C4383" t="s">
        <v>88</v>
      </c>
      <c r="D4383" s="29">
        <v>45999</v>
      </c>
      <c r="E4383" s="161">
        <v>0</v>
      </c>
      <c r="F4383" s="161">
        <v>0</v>
      </c>
      <c r="G4383" s="161">
        <v>0</v>
      </c>
      <c r="H4383" s="161">
        <v>0</v>
      </c>
      <c r="L4383">
        <v>72.810692000000003</v>
      </c>
      <c r="R4383">
        <v>145.62138400000001</v>
      </c>
      <c r="S4383">
        <v>145.62138400000001</v>
      </c>
      <c r="T4383" s="194">
        <v>145.62138400000001</v>
      </c>
      <c r="U4383" t="s">
        <v>193</v>
      </c>
      <c r="V4383">
        <v>45707.737037037034</v>
      </c>
    </row>
    <row r="4384" spans="1:22" x14ac:dyDescent="0.3">
      <c r="A4384" t="s">
        <v>218</v>
      </c>
      <c r="B4384" t="s">
        <v>261</v>
      </c>
      <c r="C4384" t="s">
        <v>88</v>
      </c>
      <c r="D4384" s="29">
        <v>46000</v>
      </c>
      <c r="E4384" s="161">
        <v>0</v>
      </c>
      <c r="F4384" s="161">
        <v>0</v>
      </c>
      <c r="G4384" s="161">
        <v>0</v>
      </c>
      <c r="H4384" s="161">
        <v>0</v>
      </c>
      <c r="L4384">
        <v>72.810692000000003</v>
      </c>
      <c r="R4384">
        <v>145.62138400000001</v>
      </c>
      <c r="S4384">
        <v>145.62138400000001</v>
      </c>
      <c r="T4384" s="194">
        <v>145.62138400000001</v>
      </c>
      <c r="U4384" t="s">
        <v>193</v>
      </c>
      <c r="V4384">
        <v>45707.736967592595</v>
      </c>
    </row>
    <row r="4385" spans="1:22" x14ac:dyDescent="0.3">
      <c r="A4385" t="s">
        <v>218</v>
      </c>
      <c r="B4385" t="s">
        <v>261</v>
      </c>
      <c r="C4385" t="s">
        <v>88</v>
      </c>
      <c r="D4385" s="29">
        <v>46001</v>
      </c>
      <c r="E4385" s="161">
        <v>0</v>
      </c>
      <c r="F4385" s="161">
        <v>0</v>
      </c>
      <c r="G4385" s="161">
        <v>0</v>
      </c>
      <c r="H4385" s="161">
        <v>0</v>
      </c>
      <c r="L4385">
        <v>72.810692000000003</v>
      </c>
      <c r="R4385">
        <v>145.62138400000001</v>
      </c>
      <c r="S4385">
        <v>145.62138400000001</v>
      </c>
      <c r="T4385" s="194">
        <v>145.62138400000001</v>
      </c>
      <c r="U4385" t="s">
        <v>193</v>
      </c>
      <c r="V4385">
        <v>45707.736967592595</v>
      </c>
    </row>
    <row r="4386" spans="1:22" x14ac:dyDescent="0.3">
      <c r="A4386" t="s">
        <v>218</v>
      </c>
      <c r="B4386" t="s">
        <v>261</v>
      </c>
      <c r="C4386" t="s">
        <v>88</v>
      </c>
      <c r="D4386" s="29">
        <v>46002</v>
      </c>
      <c r="E4386" s="161">
        <v>0</v>
      </c>
      <c r="F4386" s="161">
        <v>0</v>
      </c>
      <c r="G4386" s="161">
        <v>0</v>
      </c>
      <c r="H4386" s="161">
        <v>0</v>
      </c>
      <c r="L4386">
        <v>72.810692000000003</v>
      </c>
      <c r="R4386">
        <v>145.62138400000001</v>
      </c>
      <c r="S4386">
        <v>145.62138400000001</v>
      </c>
      <c r="T4386" s="194">
        <v>145.62138400000001</v>
      </c>
      <c r="U4386" t="s">
        <v>193</v>
      </c>
      <c r="V4386">
        <v>45707.736932870372</v>
      </c>
    </row>
    <row r="4387" spans="1:22" x14ac:dyDescent="0.3">
      <c r="A4387" t="s">
        <v>218</v>
      </c>
      <c r="B4387" t="s">
        <v>261</v>
      </c>
      <c r="C4387" t="s">
        <v>88</v>
      </c>
      <c r="D4387" s="29">
        <v>46003</v>
      </c>
      <c r="E4387" s="161">
        <v>0</v>
      </c>
      <c r="F4387" s="161">
        <v>0</v>
      </c>
      <c r="G4387" s="161">
        <v>0</v>
      </c>
      <c r="H4387" s="161">
        <v>0</v>
      </c>
      <c r="L4387">
        <v>72.810692000000003</v>
      </c>
      <c r="R4387">
        <v>145.62138400000001</v>
      </c>
      <c r="S4387">
        <v>145.62138400000001</v>
      </c>
      <c r="T4387" s="194">
        <v>145.62138400000001</v>
      </c>
      <c r="U4387" t="s">
        <v>193</v>
      </c>
      <c r="V4387">
        <v>45707.73709490741</v>
      </c>
    </row>
    <row r="4388" spans="1:22" x14ac:dyDescent="0.3">
      <c r="A4388" t="s">
        <v>218</v>
      </c>
      <c r="B4388" t="s">
        <v>261</v>
      </c>
      <c r="C4388" t="s">
        <v>88</v>
      </c>
      <c r="D4388" s="29">
        <v>46004</v>
      </c>
      <c r="E4388" s="161">
        <v>0</v>
      </c>
      <c r="F4388" s="161">
        <v>0</v>
      </c>
      <c r="G4388" s="161">
        <v>0</v>
      </c>
      <c r="H4388" s="161">
        <v>0</v>
      </c>
      <c r="L4388">
        <v>72.810692000000003</v>
      </c>
      <c r="R4388">
        <v>145.62138400000001</v>
      </c>
      <c r="S4388">
        <v>145.62138400000001</v>
      </c>
      <c r="T4388" s="194">
        <v>145.62138400000001</v>
      </c>
      <c r="U4388" t="s">
        <v>193</v>
      </c>
      <c r="V4388">
        <v>45707.737037037034</v>
      </c>
    </row>
    <row r="4389" spans="1:22" x14ac:dyDescent="0.3">
      <c r="A4389" t="s">
        <v>218</v>
      </c>
      <c r="B4389" t="s">
        <v>261</v>
      </c>
      <c r="C4389" t="s">
        <v>88</v>
      </c>
      <c r="D4389" s="29">
        <v>46005</v>
      </c>
      <c r="E4389" s="161">
        <v>0</v>
      </c>
      <c r="F4389" s="161">
        <v>0</v>
      </c>
      <c r="G4389" s="161">
        <v>0</v>
      </c>
      <c r="H4389" s="161">
        <v>0</v>
      </c>
      <c r="L4389">
        <v>72.810692000000003</v>
      </c>
      <c r="R4389">
        <v>145.62138400000001</v>
      </c>
      <c r="S4389">
        <v>145.62138400000001</v>
      </c>
      <c r="T4389" s="194">
        <v>145.62138400000001</v>
      </c>
      <c r="U4389" t="s">
        <v>193</v>
      </c>
      <c r="V4389">
        <v>45707.73709490741</v>
      </c>
    </row>
    <row r="4390" spans="1:22" x14ac:dyDescent="0.3">
      <c r="A4390" t="s">
        <v>218</v>
      </c>
      <c r="B4390" t="s">
        <v>261</v>
      </c>
      <c r="C4390" t="s">
        <v>88</v>
      </c>
      <c r="D4390" s="29">
        <v>46006</v>
      </c>
      <c r="E4390" s="161">
        <v>0</v>
      </c>
      <c r="F4390" s="161">
        <v>0</v>
      </c>
      <c r="G4390" s="161">
        <v>0</v>
      </c>
      <c r="H4390" s="161">
        <v>0</v>
      </c>
      <c r="L4390">
        <v>72.810692000000003</v>
      </c>
      <c r="R4390">
        <v>145.62138400000001</v>
      </c>
      <c r="S4390">
        <v>145.62138400000001</v>
      </c>
      <c r="T4390" s="194">
        <v>145.62138400000001</v>
      </c>
      <c r="U4390" t="s">
        <v>193</v>
      </c>
      <c r="V4390">
        <v>45707.737118055556</v>
      </c>
    </row>
    <row r="4391" spans="1:22" x14ac:dyDescent="0.3">
      <c r="A4391" t="s">
        <v>218</v>
      </c>
      <c r="B4391" t="s">
        <v>261</v>
      </c>
      <c r="C4391" t="s">
        <v>88</v>
      </c>
      <c r="D4391" s="29">
        <v>46007</v>
      </c>
      <c r="E4391" s="161">
        <v>0</v>
      </c>
      <c r="F4391" s="161">
        <v>0</v>
      </c>
      <c r="G4391" s="161">
        <v>0</v>
      </c>
      <c r="H4391" s="161">
        <v>0</v>
      </c>
      <c r="L4391">
        <v>72.810692000000003</v>
      </c>
      <c r="R4391">
        <v>145.62138400000001</v>
      </c>
      <c r="S4391">
        <v>145.62138400000001</v>
      </c>
      <c r="T4391" s="194">
        <v>145.62138400000001</v>
      </c>
      <c r="U4391" t="s">
        <v>193</v>
      </c>
      <c r="V4391">
        <v>45707.737118055556</v>
      </c>
    </row>
    <row r="4392" spans="1:22" x14ac:dyDescent="0.3">
      <c r="A4392" t="s">
        <v>218</v>
      </c>
      <c r="B4392" t="s">
        <v>261</v>
      </c>
      <c r="C4392" t="s">
        <v>88</v>
      </c>
      <c r="D4392" s="29">
        <v>46008</v>
      </c>
      <c r="E4392" s="161">
        <v>0</v>
      </c>
      <c r="F4392" s="161">
        <v>0</v>
      </c>
      <c r="G4392" s="161">
        <v>0</v>
      </c>
      <c r="H4392" s="161">
        <v>0</v>
      </c>
      <c r="L4392">
        <v>72.810692000000003</v>
      </c>
      <c r="R4392">
        <v>145.62138400000001</v>
      </c>
      <c r="S4392">
        <v>145.62138400000001</v>
      </c>
      <c r="T4392" s="194">
        <v>145.62138400000001</v>
      </c>
      <c r="U4392" t="s">
        <v>193</v>
      </c>
      <c r="V4392">
        <v>45707.737013888887</v>
      </c>
    </row>
    <row r="4393" spans="1:22" x14ac:dyDescent="0.3">
      <c r="A4393" t="s">
        <v>218</v>
      </c>
      <c r="B4393" t="s">
        <v>261</v>
      </c>
      <c r="C4393" t="s">
        <v>88</v>
      </c>
      <c r="D4393" s="29">
        <v>46009</v>
      </c>
      <c r="E4393" s="161">
        <v>0</v>
      </c>
      <c r="F4393" s="161">
        <v>0</v>
      </c>
      <c r="G4393" s="161">
        <v>0</v>
      </c>
      <c r="H4393" s="161">
        <v>0</v>
      </c>
      <c r="L4393">
        <v>72.810692000000003</v>
      </c>
      <c r="R4393">
        <v>145.62138400000001</v>
      </c>
      <c r="S4393">
        <v>145.62138400000001</v>
      </c>
      <c r="T4393" s="194">
        <v>145.62138400000001</v>
      </c>
      <c r="U4393" t="s">
        <v>193</v>
      </c>
      <c r="V4393">
        <v>45707.737060185187</v>
      </c>
    </row>
    <row r="4394" spans="1:22" x14ac:dyDescent="0.3">
      <c r="A4394" t="s">
        <v>218</v>
      </c>
      <c r="B4394" t="s">
        <v>261</v>
      </c>
      <c r="C4394" t="s">
        <v>88</v>
      </c>
      <c r="D4394" s="29">
        <v>46010</v>
      </c>
      <c r="E4394" s="161">
        <v>0</v>
      </c>
      <c r="F4394" s="161">
        <v>0</v>
      </c>
      <c r="G4394" s="161">
        <v>0</v>
      </c>
      <c r="H4394" s="161">
        <v>0</v>
      </c>
      <c r="L4394">
        <v>72.810692000000003</v>
      </c>
      <c r="R4394">
        <v>145.62138400000001</v>
      </c>
      <c r="S4394">
        <v>145.62138400000001</v>
      </c>
      <c r="T4394" s="194">
        <v>145.62138400000001</v>
      </c>
      <c r="U4394" t="s">
        <v>193</v>
      </c>
      <c r="V4394">
        <v>45707.737129629626</v>
      </c>
    </row>
    <row r="4395" spans="1:22" x14ac:dyDescent="0.3">
      <c r="A4395" t="s">
        <v>218</v>
      </c>
      <c r="B4395" t="s">
        <v>261</v>
      </c>
      <c r="C4395" t="s">
        <v>88</v>
      </c>
      <c r="D4395" s="29">
        <v>46011</v>
      </c>
      <c r="E4395" s="161">
        <v>0</v>
      </c>
      <c r="F4395" s="161">
        <v>0</v>
      </c>
      <c r="G4395" s="161">
        <v>0</v>
      </c>
      <c r="H4395" s="161">
        <v>0</v>
      </c>
      <c r="L4395">
        <v>72.810692000000003</v>
      </c>
      <c r="R4395">
        <v>145.62138400000001</v>
      </c>
      <c r="S4395">
        <v>145.62138400000001</v>
      </c>
      <c r="T4395" s="194">
        <v>145.62138400000001</v>
      </c>
      <c r="U4395" t="s">
        <v>193</v>
      </c>
      <c r="V4395">
        <v>45707.737083333333</v>
      </c>
    </row>
    <row r="4396" spans="1:22" x14ac:dyDescent="0.3">
      <c r="A4396" t="s">
        <v>218</v>
      </c>
      <c r="B4396" t="s">
        <v>261</v>
      </c>
      <c r="C4396" t="s">
        <v>88</v>
      </c>
      <c r="D4396" s="29">
        <v>46012</v>
      </c>
      <c r="E4396" s="161">
        <v>0</v>
      </c>
      <c r="F4396" s="161">
        <v>0</v>
      </c>
      <c r="G4396" s="161">
        <v>0</v>
      </c>
      <c r="H4396" s="161">
        <v>0</v>
      </c>
      <c r="L4396">
        <v>72.810692000000003</v>
      </c>
      <c r="R4396">
        <v>145.62138400000001</v>
      </c>
      <c r="S4396">
        <v>145.62138400000001</v>
      </c>
      <c r="T4396" s="194">
        <v>145.62138400000001</v>
      </c>
      <c r="U4396" t="s">
        <v>193</v>
      </c>
      <c r="V4396">
        <v>45707.736956018518</v>
      </c>
    </row>
    <row r="4397" spans="1:22" x14ac:dyDescent="0.3">
      <c r="A4397" t="s">
        <v>218</v>
      </c>
      <c r="B4397" t="s">
        <v>261</v>
      </c>
      <c r="C4397" t="s">
        <v>88</v>
      </c>
      <c r="D4397" s="29">
        <v>46013</v>
      </c>
      <c r="E4397" s="161">
        <v>0</v>
      </c>
      <c r="F4397" s="161">
        <v>0</v>
      </c>
      <c r="G4397" s="161">
        <v>0</v>
      </c>
      <c r="H4397" s="161">
        <v>0</v>
      </c>
      <c r="L4397">
        <v>72.810692000000003</v>
      </c>
      <c r="R4397">
        <v>145.62138400000001</v>
      </c>
      <c r="S4397">
        <v>145.62138400000001</v>
      </c>
      <c r="T4397" s="194">
        <v>145.62138400000001</v>
      </c>
      <c r="U4397" t="s">
        <v>193</v>
      </c>
      <c r="V4397">
        <v>45707.737118055556</v>
      </c>
    </row>
    <row r="4398" spans="1:22" x14ac:dyDescent="0.3">
      <c r="A4398" t="s">
        <v>218</v>
      </c>
      <c r="B4398" t="s">
        <v>261</v>
      </c>
      <c r="C4398" t="s">
        <v>88</v>
      </c>
      <c r="D4398" s="29">
        <v>46014</v>
      </c>
      <c r="E4398" s="161">
        <v>0</v>
      </c>
      <c r="F4398" s="161">
        <v>0</v>
      </c>
      <c r="G4398" s="161">
        <v>0</v>
      </c>
      <c r="H4398" s="161">
        <v>0</v>
      </c>
      <c r="L4398">
        <v>72.810692000000003</v>
      </c>
      <c r="R4398">
        <v>145.62138400000001</v>
      </c>
      <c r="S4398">
        <v>145.62138400000001</v>
      </c>
      <c r="T4398" s="194">
        <v>145.62138400000001</v>
      </c>
      <c r="U4398" t="s">
        <v>193</v>
      </c>
      <c r="V4398">
        <v>45707.737129629626</v>
      </c>
    </row>
    <row r="4399" spans="1:22" x14ac:dyDescent="0.3">
      <c r="A4399" t="s">
        <v>218</v>
      </c>
      <c r="B4399" t="s">
        <v>261</v>
      </c>
      <c r="C4399" t="s">
        <v>88</v>
      </c>
      <c r="D4399" s="29">
        <v>46015</v>
      </c>
      <c r="E4399" s="161">
        <v>0</v>
      </c>
      <c r="F4399" s="161">
        <v>0</v>
      </c>
      <c r="G4399" s="161">
        <v>0</v>
      </c>
      <c r="H4399" s="161">
        <v>0</v>
      </c>
      <c r="L4399">
        <v>72.810692000000003</v>
      </c>
      <c r="R4399">
        <v>145.62138400000001</v>
      </c>
      <c r="S4399">
        <v>145.62138400000001</v>
      </c>
      <c r="T4399" s="194">
        <v>145.62138400000001</v>
      </c>
      <c r="U4399" t="s">
        <v>193</v>
      </c>
      <c r="V4399">
        <v>45707.73709490741</v>
      </c>
    </row>
    <row r="4400" spans="1:22" x14ac:dyDescent="0.3">
      <c r="A4400" t="s">
        <v>218</v>
      </c>
      <c r="B4400" t="s">
        <v>261</v>
      </c>
      <c r="C4400" t="s">
        <v>88</v>
      </c>
      <c r="D4400" s="29">
        <v>46016</v>
      </c>
      <c r="E4400" s="161">
        <v>0</v>
      </c>
      <c r="F4400" s="161">
        <v>0</v>
      </c>
      <c r="G4400" s="161">
        <v>0</v>
      </c>
      <c r="H4400" s="161">
        <v>0</v>
      </c>
      <c r="L4400">
        <v>72.810692000000003</v>
      </c>
      <c r="R4400">
        <v>145.62138400000001</v>
      </c>
      <c r="S4400">
        <v>145.62138400000001</v>
      </c>
      <c r="T4400" s="194">
        <v>145.62138400000001</v>
      </c>
      <c r="U4400" t="s">
        <v>193</v>
      </c>
      <c r="V4400">
        <v>45707.737129629626</v>
      </c>
    </row>
    <row r="4401" spans="1:22" x14ac:dyDescent="0.3">
      <c r="A4401" t="s">
        <v>218</v>
      </c>
      <c r="B4401" t="s">
        <v>261</v>
      </c>
      <c r="C4401" t="s">
        <v>88</v>
      </c>
      <c r="D4401" s="29">
        <v>46017</v>
      </c>
      <c r="E4401" s="161">
        <v>0</v>
      </c>
      <c r="F4401" s="161">
        <v>0</v>
      </c>
      <c r="G4401" s="161">
        <v>0</v>
      </c>
      <c r="H4401" s="161">
        <v>0</v>
      </c>
      <c r="L4401">
        <v>72.810692000000003</v>
      </c>
      <c r="R4401">
        <v>145.62138400000001</v>
      </c>
      <c r="S4401">
        <v>145.62138400000001</v>
      </c>
      <c r="T4401" s="194">
        <v>145.62138400000001</v>
      </c>
      <c r="U4401" t="s">
        <v>193</v>
      </c>
      <c r="V4401">
        <v>45707.737025462964</v>
      </c>
    </row>
    <row r="4402" spans="1:22" x14ac:dyDescent="0.3">
      <c r="A4402" t="s">
        <v>218</v>
      </c>
      <c r="B4402" t="s">
        <v>261</v>
      </c>
      <c r="C4402" t="s">
        <v>88</v>
      </c>
      <c r="D4402" s="29">
        <v>46018</v>
      </c>
      <c r="E4402" s="161">
        <v>0</v>
      </c>
      <c r="F4402" s="161">
        <v>0</v>
      </c>
      <c r="G4402" s="161">
        <v>0</v>
      </c>
      <c r="H4402" s="161">
        <v>0</v>
      </c>
      <c r="L4402">
        <v>72.810692000000003</v>
      </c>
      <c r="R4402">
        <v>145.62138400000001</v>
      </c>
      <c r="S4402">
        <v>145.62138400000001</v>
      </c>
      <c r="T4402" s="194">
        <v>145.62138400000001</v>
      </c>
      <c r="U4402" t="s">
        <v>193</v>
      </c>
      <c r="V4402">
        <v>45707.737071759257</v>
      </c>
    </row>
    <row r="4403" spans="1:22" x14ac:dyDescent="0.3">
      <c r="A4403" t="s">
        <v>218</v>
      </c>
      <c r="B4403" t="s">
        <v>261</v>
      </c>
      <c r="C4403" t="s">
        <v>88</v>
      </c>
      <c r="D4403" s="29">
        <v>46019</v>
      </c>
      <c r="E4403" s="161">
        <v>0</v>
      </c>
      <c r="F4403" s="161">
        <v>0</v>
      </c>
      <c r="G4403" s="161">
        <v>0</v>
      </c>
      <c r="H4403" s="161">
        <v>0</v>
      </c>
      <c r="L4403">
        <v>72.810692000000003</v>
      </c>
      <c r="R4403">
        <v>145.62138400000001</v>
      </c>
      <c r="S4403">
        <v>145.62138400000001</v>
      </c>
      <c r="T4403" s="194">
        <v>145.62138400000001</v>
      </c>
      <c r="U4403" t="s">
        <v>193</v>
      </c>
      <c r="V4403">
        <v>45707.737141203703</v>
      </c>
    </row>
    <row r="4404" spans="1:22" x14ac:dyDescent="0.3">
      <c r="A4404" t="s">
        <v>218</v>
      </c>
      <c r="B4404" t="s">
        <v>261</v>
      </c>
      <c r="C4404" t="s">
        <v>88</v>
      </c>
      <c r="D4404" s="29">
        <v>46020</v>
      </c>
      <c r="E4404" s="161">
        <v>0</v>
      </c>
      <c r="F4404" s="161">
        <v>0</v>
      </c>
      <c r="G4404" s="161">
        <v>0</v>
      </c>
      <c r="H4404" s="161">
        <v>0</v>
      </c>
      <c r="L4404">
        <v>72.810692000000003</v>
      </c>
      <c r="R4404">
        <v>145.62138400000001</v>
      </c>
      <c r="S4404">
        <v>145.62138400000001</v>
      </c>
      <c r="T4404" s="194">
        <v>145.62138400000001</v>
      </c>
      <c r="U4404" t="s">
        <v>193</v>
      </c>
      <c r="V4404">
        <v>45707.737025462964</v>
      </c>
    </row>
    <row r="4405" spans="1:22" x14ac:dyDescent="0.3">
      <c r="A4405" t="s">
        <v>218</v>
      </c>
      <c r="B4405" t="s">
        <v>261</v>
      </c>
      <c r="C4405" t="s">
        <v>88</v>
      </c>
      <c r="D4405" s="29">
        <v>46021</v>
      </c>
      <c r="E4405" s="161">
        <v>0</v>
      </c>
      <c r="F4405" s="161">
        <v>0</v>
      </c>
      <c r="G4405" s="161">
        <v>0</v>
      </c>
      <c r="H4405" s="161">
        <v>0</v>
      </c>
      <c r="L4405">
        <v>72.810692000000003</v>
      </c>
      <c r="R4405">
        <v>145.62138400000001</v>
      </c>
      <c r="S4405">
        <v>145.62138400000001</v>
      </c>
      <c r="T4405" s="194">
        <v>145.62138400000001</v>
      </c>
      <c r="U4405" t="s">
        <v>193</v>
      </c>
      <c r="V4405">
        <v>45707.737002314818</v>
      </c>
    </row>
    <row r="4406" spans="1:22" x14ac:dyDescent="0.3">
      <c r="A4406" t="s">
        <v>218</v>
      </c>
      <c r="B4406" t="s">
        <v>261</v>
      </c>
      <c r="C4406" t="s">
        <v>88</v>
      </c>
      <c r="D4406" s="29">
        <v>46022</v>
      </c>
      <c r="E4406" s="161">
        <v>0</v>
      </c>
      <c r="F4406" s="161">
        <v>0</v>
      </c>
      <c r="G4406" s="161">
        <v>0</v>
      </c>
      <c r="H4406" s="161">
        <v>0</v>
      </c>
      <c r="L4406">
        <v>72.810692000000003</v>
      </c>
      <c r="R4406">
        <v>145.62138400000001</v>
      </c>
      <c r="S4406">
        <v>145.62138400000001</v>
      </c>
      <c r="T4406" s="194">
        <v>145.62138400000001</v>
      </c>
      <c r="U4406" t="s">
        <v>193</v>
      </c>
      <c r="V4406">
        <v>45707.73704861111</v>
      </c>
    </row>
    <row r="4407" spans="1:22" x14ac:dyDescent="0.3">
      <c r="A4407" t="s">
        <v>106</v>
      </c>
      <c r="B4407" t="s">
        <v>107</v>
      </c>
      <c r="C4407" t="s">
        <v>93</v>
      </c>
      <c r="D4407" s="29">
        <v>45748</v>
      </c>
      <c r="E4407" s="161">
        <v>0</v>
      </c>
      <c r="F4407" s="161">
        <v>0</v>
      </c>
      <c r="G4407" s="161">
        <v>0</v>
      </c>
      <c r="H4407" s="161">
        <v>0</v>
      </c>
      <c r="R4407">
        <v>114.701775</v>
      </c>
      <c r="S4407">
        <v>114.701775</v>
      </c>
      <c r="T4407" s="194">
        <v>114.701775</v>
      </c>
      <c r="U4407" t="s">
        <v>193</v>
      </c>
      <c r="V4407">
        <v>45413.312939814816</v>
      </c>
    </row>
    <row r="4408" spans="1:22" x14ac:dyDescent="0.3">
      <c r="A4408" t="s">
        <v>106</v>
      </c>
      <c r="B4408" t="s">
        <v>107</v>
      </c>
      <c r="C4408" t="s">
        <v>88</v>
      </c>
      <c r="D4408" s="29">
        <v>45748</v>
      </c>
      <c r="E4408" s="161">
        <v>0</v>
      </c>
      <c r="F4408" s="161">
        <v>0</v>
      </c>
      <c r="G4408" s="161">
        <v>0</v>
      </c>
      <c r="H4408" s="161">
        <v>0</v>
      </c>
      <c r="L4408">
        <v>109.321321</v>
      </c>
      <c r="R4408">
        <v>124.675842</v>
      </c>
      <c r="S4408">
        <v>124.675842</v>
      </c>
      <c r="T4408" s="194">
        <v>124.675842</v>
      </c>
      <c r="U4408" t="s">
        <v>193</v>
      </c>
      <c r="V4408">
        <v>45708.387708333335</v>
      </c>
    </row>
    <row r="4409" spans="1:22" x14ac:dyDescent="0.3">
      <c r="A4409" t="s">
        <v>106</v>
      </c>
      <c r="B4409" t="s">
        <v>107</v>
      </c>
      <c r="C4409" t="s">
        <v>93</v>
      </c>
      <c r="D4409" s="29">
        <v>45749</v>
      </c>
      <c r="E4409" s="161">
        <v>0</v>
      </c>
      <c r="F4409" s="161">
        <v>0</v>
      </c>
      <c r="G4409" s="161">
        <v>0</v>
      </c>
      <c r="H4409" s="161">
        <v>0</v>
      </c>
      <c r="R4409">
        <v>114.701775</v>
      </c>
      <c r="S4409">
        <v>114.701775</v>
      </c>
      <c r="T4409" s="194">
        <v>114.701775</v>
      </c>
      <c r="U4409" t="s">
        <v>193</v>
      </c>
      <c r="V4409">
        <v>45413.313275462962</v>
      </c>
    </row>
    <row r="4410" spans="1:22" x14ac:dyDescent="0.3">
      <c r="A4410" t="s">
        <v>106</v>
      </c>
      <c r="B4410" t="s">
        <v>107</v>
      </c>
      <c r="C4410" t="s">
        <v>88</v>
      </c>
      <c r="D4410" s="29">
        <v>45749</v>
      </c>
      <c r="E4410" s="161">
        <v>0</v>
      </c>
      <c r="F4410" s="161">
        <v>0</v>
      </c>
      <c r="G4410" s="161">
        <v>0</v>
      </c>
      <c r="H4410" s="161">
        <v>0</v>
      </c>
      <c r="L4410">
        <v>109.321321</v>
      </c>
      <c r="R4410">
        <v>124.675842</v>
      </c>
      <c r="S4410">
        <v>124.675842</v>
      </c>
      <c r="T4410" s="194">
        <v>124.675842</v>
      </c>
      <c r="U4410" t="s">
        <v>193</v>
      </c>
      <c r="V4410">
        <v>45708.387685185182</v>
      </c>
    </row>
    <row r="4411" spans="1:22" x14ac:dyDescent="0.3">
      <c r="A4411" t="s">
        <v>106</v>
      </c>
      <c r="B4411" t="s">
        <v>107</v>
      </c>
      <c r="C4411" t="s">
        <v>93</v>
      </c>
      <c r="D4411" s="29">
        <v>45750</v>
      </c>
      <c r="E4411" s="161">
        <v>0</v>
      </c>
      <c r="F4411" s="161">
        <v>0</v>
      </c>
      <c r="G4411" s="161">
        <v>0</v>
      </c>
      <c r="H4411" s="161">
        <v>0</v>
      </c>
      <c r="R4411">
        <v>114.701775</v>
      </c>
      <c r="S4411">
        <v>114.701775</v>
      </c>
      <c r="T4411" s="194">
        <v>114.701775</v>
      </c>
      <c r="U4411" t="s">
        <v>193</v>
      </c>
      <c r="V4411">
        <v>45413.313344907408</v>
      </c>
    </row>
    <row r="4412" spans="1:22" x14ac:dyDescent="0.3">
      <c r="A4412" t="s">
        <v>106</v>
      </c>
      <c r="B4412" t="s">
        <v>107</v>
      </c>
      <c r="C4412" t="s">
        <v>88</v>
      </c>
      <c r="D4412" s="29">
        <v>45750</v>
      </c>
      <c r="E4412" s="161">
        <v>0</v>
      </c>
      <c r="F4412" s="161">
        <v>0</v>
      </c>
      <c r="G4412" s="161">
        <v>0</v>
      </c>
      <c r="H4412" s="161">
        <v>0</v>
      </c>
      <c r="L4412">
        <v>109.321321</v>
      </c>
      <c r="R4412">
        <v>124.675842</v>
      </c>
      <c r="S4412">
        <v>124.675842</v>
      </c>
      <c r="T4412" s="194">
        <v>124.675842</v>
      </c>
      <c r="U4412" t="s">
        <v>193</v>
      </c>
      <c r="V4412">
        <v>45708.389374999999</v>
      </c>
    </row>
    <row r="4413" spans="1:22" x14ac:dyDescent="0.3">
      <c r="A4413" t="s">
        <v>106</v>
      </c>
      <c r="B4413" t="s">
        <v>107</v>
      </c>
      <c r="C4413" t="s">
        <v>93</v>
      </c>
      <c r="D4413" s="29">
        <v>45751</v>
      </c>
      <c r="E4413" s="161">
        <v>0</v>
      </c>
      <c r="F4413" s="161">
        <v>0</v>
      </c>
      <c r="G4413" s="161">
        <v>0</v>
      </c>
      <c r="H4413" s="161">
        <v>0</v>
      </c>
      <c r="R4413">
        <v>114.701775</v>
      </c>
      <c r="S4413">
        <v>114.701775</v>
      </c>
      <c r="T4413" s="194">
        <v>114.701775</v>
      </c>
      <c r="U4413" t="s">
        <v>193</v>
      </c>
      <c r="V4413">
        <v>45413.313379629632</v>
      </c>
    </row>
    <row r="4414" spans="1:22" x14ac:dyDescent="0.3">
      <c r="A4414" t="s">
        <v>106</v>
      </c>
      <c r="B4414" t="s">
        <v>107</v>
      </c>
      <c r="C4414" t="s">
        <v>88</v>
      </c>
      <c r="D4414" s="29">
        <v>45751</v>
      </c>
      <c r="E4414" s="161">
        <v>0</v>
      </c>
      <c r="F4414" s="161">
        <v>0</v>
      </c>
      <c r="G4414" s="161">
        <v>0</v>
      </c>
      <c r="H4414" s="161">
        <v>0</v>
      </c>
      <c r="L4414">
        <v>109.321321</v>
      </c>
      <c r="R4414">
        <v>124.675842</v>
      </c>
      <c r="S4414">
        <v>124.675842</v>
      </c>
      <c r="T4414" s="194">
        <v>124.675842</v>
      </c>
      <c r="U4414" t="s">
        <v>193</v>
      </c>
      <c r="V4414">
        <v>45708.393692129626</v>
      </c>
    </row>
    <row r="4415" spans="1:22" x14ac:dyDescent="0.3">
      <c r="A4415" t="s">
        <v>106</v>
      </c>
      <c r="B4415" t="s">
        <v>107</v>
      </c>
      <c r="C4415" t="s">
        <v>93</v>
      </c>
      <c r="D4415" s="29">
        <v>45752</v>
      </c>
      <c r="E4415" s="161">
        <v>0</v>
      </c>
      <c r="F4415" s="161">
        <v>0</v>
      </c>
      <c r="G4415" s="161">
        <v>0</v>
      </c>
      <c r="H4415" s="161">
        <v>0</v>
      </c>
      <c r="R4415">
        <v>114.701775</v>
      </c>
      <c r="S4415">
        <v>114.701775</v>
      </c>
      <c r="T4415" s="194">
        <v>114.701775</v>
      </c>
      <c r="U4415" t="s">
        <v>193</v>
      </c>
      <c r="V4415">
        <v>45413.313379629632</v>
      </c>
    </row>
    <row r="4416" spans="1:22" x14ac:dyDescent="0.3">
      <c r="A4416" t="s">
        <v>106</v>
      </c>
      <c r="B4416" t="s">
        <v>107</v>
      </c>
      <c r="C4416" t="s">
        <v>88</v>
      </c>
      <c r="D4416" s="29">
        <v>45752</v>
      </c>
      <c r="E4416" s="161">
        <v>0</v>
      </c>
      <c r="F4416" s="161">
        <v>0</v>
      </c>
      <c r="G4416" s="161">
        <v>0</v>
      </c>
      <c r="H4416" s="161">
        <v>0</v>
      </c>
      <c r="L4416">
        <v>109.321321</v>
      </c>
      <c r="R4416">
        <v>124.675842</v>
      </c>
      <c r="S4416">
        <v>124.675842</v>
      </c>
      <c r="T4416" s="194">
        <v>124.675842</v>
      </c>
      <c r="U4416" t="s">
        <v>193</v>
      </c>
      <c r="V4416">
        <v>45708.392013888886</v>
      </c>
    </row>
    <row r="4417" spans="1:22" x14ac:dyDescent="0.3">
      <c r="A4417" t="s">
        <v>106</v>
      </c>
      <c r="B4417" t="s">
        <v>107</v>
      </c>
      <c r="C4417" t="s">
        <v>93</v>
      </c>
      <c r="D4417" s="29">
        <v>45753</v>
      </c>
      <c r="E4417" s="161">
        <v>0</v>
      </c>
      <c r="F4417" s="161">
        <v>0</v>
      </c>
      <c r="G4417" s="161">
        <v>0</v>
      </c>
      <c r="H4417" s="161">
        <v>0</v>
      </c>
      <c r="R4417">
        <v>114.701775</v>
      </c>
      <c r="S4417">
        <v>114.701775</v>
      </c>
      <c r="T4417" s="194">
        <v>114.701775</v>
      </c>
      <c r="U4417" t="s">
        <v>193</v>
      </c>
      <c r="V4417">
        <v>45413.313379629632</v>
      </c>
    </row>
    <row r="4418" spans="1:22" x14ac:dyDescent="0.3">
      <c r="A4418" t="s">
        <v>106</v>
      </c>
      <c r="B4418" t="s">
        <v>107</v>
      </c>
      <c r="C4418" t="s">
        <v>88</v>
      </c>
      <c r="D4418" s="29">
        <v>45753</v>
      </c>
      <c r="E4418" s="161">
        <v>0</v>
      </c>
      <c r="F4418" s="161">
        <v>0</v>
      </c>
      <c r="G4418" s="161">
        <v>0</v>
      </c>
      <c r="H4418" s="161">
        <v>0</v>
      </c>
      <c r="L4418">
        <v>109.321321</v>
      </c>
      <c r="R4418">
        <v>124.675842</v>
      </c>
      <c r="S4418">
        <v>124.675842</v>
      </c>
      <c r="T4418" s="194">
        <v>124.675842</v>
      </c>
      <c r="U4418" t="s">
        <v>193</v>
      </c>
      <c r="V4418">
        <v>45708.387800925928</v>
      </c>
    </row>
    <row r="4419" spans="1:22" x14ac:dyDescent="0.3">
      <c r="A4419" t="s">
        <v>106</v>
      </c>
      <c r="B4419" t="s">
        <v>107</v>
      </c>
      <c r="C4419" t="s">
        <v>93</v>
      </c>
      <c r="D4419" s="29">
        <v>45754</v>
      </c>
      <c r="E4419" s="161">
        <v>0</v>
      </c>
      <c r="F4419" s="161">
        <v>0</v>
      </c>
      <c r="G4419" s="161">
        <v>0</v>
      </c>
      <c r="H4419" s="161">
        <v>0</v>
      </c>
      <c r="R4419">
        <v>114.701775</v>
      </c>
      <c r="S4419">
        <v>114.701775</v>
      </c>
      <c r="T4419" s="194">
        <v>114.701775</v>
      </c>
      <c r="U4419" t="s">
        <v>193</v>
      </c>
      <c r="V4419">
        <v>45413.313379629632</v>
      </c>
    </row>
    <row r="4420" spans="1:22" x14ac:dyDescent="0.3">
      <c r="A4420" t="s">
        <v>106</v>
      </c>
      <c r="B4420" t="s">
        <v>107</v>
      </c>
      <c r="C4420" t="s">
        <v>88</v>
      </c>
      <c r="D4420" s="29">
        <v>45754</v>
      </c>
      <c r="E4420" s="161">
        <v>0</v>
      </c>
      <c r="F4420" s="161">
        <v>0</v>
      </c>
      <c r="G4420" s="161">
        <v>0</v>
      </c>
      <c r="H4420" s="161">
        <v>0</v>
      </c>
      <c r="L4420">
        <v>109.321321</v>
      </c>
      <c r="R4420">
        <v>124.675842</v>
      </c>
      <c r="S4420">
        <v>124.675842</v>
      </c>
      <c r="T4420" s="194">
        <v>124.675842</v>
      </c>
      <c r="U4420" t="s">
        <v>193</v>
      </c>
      <c r="V4420">
        <v>45708.389479166668</v>
      </c>
    </row>
    <row r="4421" spans="1:22" x14ac:dyDescent="0.3">
      <c r="A4421" t="s">
        <v>106</v>
      </c>
      <c r="B4421" t="s">
        <v>107</v>
      </c>
      <c r="C4421" t="s">
        <v>93</v>
      </c>
      <c r="D4421" s="29">
        <v>45755</v>
      </c>
      <c r="E4421" s="161">
        <v>0</v>
      </c>
      <c r="F4421" s="161">
        <v>0</v>
      </c>
      <c r="G4421" s="161">
        <v>0</v>
      </c>
      <c r="H4421" s="161">
        <v>0</v>
      </c>
      <c r="R4421">
        <v>114.701775</v>
      </c>
      <c r="S4421">
        <v>114.701775</v>
      </c>
      <c r="T4421" s="194">
        <v>114.701775</v>
      </c>
      <c r="U4421" t="s">
        <v>193</v>
      </c>
      <c r="V4421">
        <v>45413.313391203701</v>
      </c>
    </row>
    <row r="4422" spans="1:22" x14ac:dyDescent="0.3">
      <c r="A4422" t="s">
        <v>106</v>
      </c>
      <c r="B4422" t="s">
        <v>107</v>
      </c>
      <c r="C4422" t="s">
        <v>88</v>
      </c>
      <c r="D4422" s="29">
        <v>45755</v>
      </c>
      <c r="E4422" s="161">
        <v>0</v>
      </c>
      <c r="F4422" s="161">
        <v>0</v>
      </c>
      <c r="G4422" s="161">
        <v>0</v>
      </c>
      <c r="H4422" s="161">
        <v>0</v>
      </c>
      <c r="L4422">
        <v>109.321321</v>
      </c>
      <c r="R4422">
        <v>124.675842</v>
      </c>
      <c r="S4422">
        <v>124.675842</v>
      </c>
      <c r="T4422" s="194">
        <v>124.675842</v>
      </c>
      <c r="U4422" t="s">
        <v>193</v>
      </c>
      <c r="V4422">
        <v>45708.389247685183</v>
      </c>
    </row>
    <row r="4423" spans="1:22" x14ac:dyDescent="0.3">
      <c r="A4423" t="s">
        <v>106</v>
      </c>
      <c r="B4423" t="s">
        <v>107</v>
      </c>
      <c r="C4423" t="s">
        <v>93</v>
      </c>
      <c r="D4423" s="29">
        <v>45756</v>
      </c>
      <c r="E4423" s="161">
        <v>0</v>
      </c>
      <c r="F4423" s="161">
        <v>0</v>
      </c>
      <c r="G4423" s="161">
        <v>0</v>
      </c>
      <c r="H4423" s="161">
        <v>0</v>
      </c>
      <c r="R4423">
        <v>114.701775</v>
      </c>
      <c r="S4423">
        <v>114.701775</v>
      </c>
      <c r="T4423" s="194">
        <v>114.701775</v>
      </c>
      <c r="U4423" t="s">
        <v>193</v>
      </c>
      <c r="V4423">
        <v>45413.313391203701</v>
      </c>
    </row>
    <row r="4424" spans="1:22" x14ac:dyDescent="0.3">
      <c r="A4424" t="s">
        <v>106</v>
      </c>
      <c r="B4424" t="s">
        <v>107</v>
      </c>
      <c r="C4424" t="s">
        <v>88</v>
      </c>
      <c r="D4424" s="29">
        <v>45756</v>
      </c>
      <c r="E4424" s="161">
        <v>0</v>
      </c>
      <c r="F4424" s="161">
        <v>0</v>
      </c>
      <c r="G4424" s="161">
        <v>0</v>
      </c>
      <c r="H4424" s="161">
        <v>0</v>
      </c>
      <c r="L4424">
        <v>109.321321</v>
      </c>
      <c r="R4424">
        <v>124.675842</v>
      </c>
      <c r="S4424">
        <v>124.675842</v>
      </c>
      <c r="T4424" s="194">
        <v>124.675842</v>
      </c>
      <c r="U4424" t="s">
        <v>193</v>
      </c>
      <c r="V4424">
        <v>45708.394791666666</v>
      </c>
    </row>
    <row r="4425" spans="1:22" x14ac:dyDescent="0.3">
      <c r="A4425" t="s">
        <v>106</v>
      </c>
      <c r="B4425" t="s">
        <v>107</v>
      </c>
      <c r="C4425" t="s">
        <v>93</v>
      </c>
      <c r="D4425" s="29">
        <v>45757</v>
      </c>
      <c r="E4425" s="161">
        <v>0</v>
      </c>
      <c r="F4425" s="161">
        <v>0</v>
      </c>
      <c r="G4425" s="161">
        <v>0</v>
      </c>
      <c r="H4425" s="161">
        <v>0</v>
      </c>
      <c r="R4425">
        <v>114.701775</v>
      </c>
      <c r="S4425">
        <v>114.701775</v>
      </c>
      <c r="T4425" s="194">
        <v>114.701775</v>
      </c>
      <c r="U4425" t="s">
        <v>193</v>
      </c>
      <c r="V4425">
        <v>45413.313391203701</v>
      </c>
    </row>
    <row r="4426" spans="1:22" x14ac:dyDescent="0.3">
      <c r="A4426" t="s">
        <v>106</v>
      </c>
      <c r="B4426" t="s">
        <v>107</v>
      </c>
      <c r="C4426" t="s">
        <v>88</v>
      </c>
      <c r="D4426" s="29">
        <v>45757</v>
      </c>
      <c r="E4426" s="161">
        <v>0</v>
      </c>
      <c r="F4426" s="161">
        <v>0</v>
      </c>
      <c r="G4426" s="161">
        <v>0</v>
      </c>
      <c r="H4426" s="161">
        <v>0</v>
      </c>
      <c r="L4426">
        <v>109.321321</v>
      </c>
      <c r="R4426">
        <v>124.675842</v>
      </c>
      <c r="S4426">
        <v>124.675842</v>
      </c>
      <c r="T4426" s="194">
        <v>124.675842</v>
      </c>
      <c r="U4426" t="s">
        <v>193</v>
      </c>
      <c r="V4426">
        <v>45708.395254629628</v>
      </c>
    </row>
    <row r="4427" spans="1:22" x14ac:dyDescent="0.3">
      <c r="A4427" t="s">
        <v>106</v>
      </c>
      <c r="B4427" t="s">
        <v>107</v>
      </c>
      <c r="C4427" t="s">
        <v>93</v>
      </c>
      <c r="D4427" s="29">
        <v>45758</v>
      </c>
      <c r="E4427" s="161">
        <v>0</v>
      </c>
      <c r="F4427" s="161">
        <v>0</v>
      </c>
      <c r="G4427" s="161">
        <v>0</v>
      </c>
      <c r="H4427" s="161">
        <v>0</v>
      </c>
      <c r="R4427">
        <v>114.701775</v>
      </c>
      <c r="S4427">
        <v>114.701775</v>
      </c>
      <c r="T4427" s="194">
        <v>114.701775</v>
      </c>
      <c r="U4427" t="s">
        <v>193</v>
      </c>
      <c r="V4427">
        <v>45413.313402777778</v>
      </c>
    </row>
    <row r="4428" spans="1:22" x14ac:dyDescent="0.3">
      <c r="A4428" t="s">
        <v>106</v>
      </c>
      <c r="B4428" t="s">
        <v>107</v>
      </c>
      <c r="C4428" t="s">
        <v>88</v>
      </c>
      <c r="D4428" s="29">
        <v>45758</v>
      </c>
      <c r="E4428" s="161">
        <v>0</v>
      </c>
      <c r="F4428" s="161">
        <v>0</v>
      </c>
      <c r="G4428" s="161">
        <v>0</v>
      </c>
      <c r="H4428" s="161">
        <v>0</v>
      </c>
      <c r="L4428">
        <v>109.321321</v>
      </c>
      <c r="R4428">
        <v>124.675842</v>
      </c>
      <c r="S4428">
        <v>124.675842</v>
      </c>
      <c r="T4428" s="194">
        <v>124.675842</v>
      </c>
      <c r="U4428" t="s">
        <v>193</v>
      </c>
      <c r="V4428">
        <v>45708.392268518517</v>
      </c>
    </row>
    <row r="4429" spans="1:22" x14ac:dyDescent="0.3">
      <c r="A4429" t="s">
        <v>106</v>
      </c>
      <c r="B4429" t="s">
        <v>107</v>
      </c>
      <c r="C4429" t="s">
        <v>93</v>
      </c>
      <c r="D4429" s="29">
        <v>45759</v>
      </c>
      <c r="E4429" s="161">
        <v>0</v>
      </c>
      <c r="F4429" s="161">
        <v>0</v>
      </c>
      <c r="G4429" s="161">
        <v>0</v>
      </c>
      <c r="H4429" s="161">
        <v>0</v>
      </c>
      <c r="R4429">
        <v>114.701775</v>
      </c>
      <c r="S4429">
        <v>114.701775</v>
      </c>
      <c r="T4429" s="194">
        <v>114.701775</v>
      </c>
      <c r="U4429" t="s">
        <v>193</v>
      </c>
      <c r="V4429">
        <v>45413.313402777778</v>
      </c>
    </row>
    <row r="4430" spans="1:22" x14ac:dyDescent="0.3">
      <c r="A4430" t="s">
        <v>106</v>
      </c>
      <c r="B4430" t="s">
        <v>107</v>
      </c>
      <c r="C4430" t="s">
        <v>88</v>
      </c>
      <c r="D4430" s="29">
        <v>45759</v>
      </c>
      <c r="E4430" s="161">
        <v>0</v>
      </c>
      <c r="F4430" s="161">
        <v>0</v>
      </c>
      <c r="G4430" s="161">
        <v>0</v>
      </c>
      <c r="H4430" s="161">
        <v>0</v>
      </c>
      <c r="L4430">
        <v>109.321321</v>
      </c>
      <c r="R4430">
        <v>124.675842</v>
      </c>
      <c r="S4430">
        <v>124.675842</v>
      </c>
      <c r="T4430" s="194">
        <v>124.675842</v>
      </c>
      <c r="U4430" t="s">
        <v>193</v>
      </c>
      <c r="V4430">
        <v>45708.391273148147</v>
      </c>
    </row>
    <row r="4431" spans="1:22" x14ac:dyDescent="0.3">
      <c r="A4431" t="s">
        <v>106</v>
      </c>
      <c r="B4431" t="s">
        <v>107</v>
      </c>
      <c r="C4431" t="s">
        <v>93</v>
      </c>
      <c r="D4431" s="29">
        <v>45760</v>
      </c>
      <c r="E4431" s="161">
        <v>0</v>
      </c>
      <c r="F4431" s="161">
        <v>0</v>
      </c>
      <c r="G4431" s="161">
        <v>0</v>
      </c>
      <c r="H4431" s="161">
        <v>0</v>
      </c>
      <c r="R4431">
        <v>114.701775</v>
      </c>
      <c r="S4431">
        <v>114.701775</v>
      </c>
      <c r="T4431" s="194">
        <v>114.701775</v>
      </c>
      <c r="U4431" t="s">
        <v>193</v>
      </c>
      <c r="V4431">
        <v>45413.313402777778</v>
      </c>
    </row>
    <row r="4432" spans="1:22" x14ac:dyDescent="0.3">
      <c r="A4432" t="s">
        <v>106</v>
      </c>
      <c r="B4432" t="s">
        <v>107</v>
      </c>
      <c r="C4432" t="s">
        <v>88</v>
      </c>
      <c r="D4432" s="29">
        <v>45760</v>
      </c>
      <c r="E4432" s="161">
        <v>0</v>
      </c>
      <c r="F4432" s="161">
        <v>0</v>
      </c>
      <c r="G4432" s="161">
        <v>0</v>
      </c>
      <c r="H4432" s="161">
        <v>0</v>
      </c>
      <c r="L4432">
        <v>109.321321</v>
      </c>
      <c r="R4432">
        <v>124.675842</v>
      </c>
      <c r="S4432">
        <v>124.675842</v>
      </c>
      <c r="T4432" s="194">
        <v>124.675842</v>
      </c>
      <c r="U4432" t="s">
        <v>193</v>
      </c>
      <c r="V4432">
        <v>45708.391759259262</v>
      </c>
    </row>
    <row r="4433" spans="1:22" x14ac:dyDescent="0.3">
      <c r="A4433" t="s">
        <v>106</v>
      </c>
      <c r="B4433" t="s">
        <v>107</v>
      </c>
      <c r="C4433" t="s">
        <v>93</v>
      </c>
      <c r="D4433" s="29">
        <v>45761</v>
      </c>
      <c r="E4433" s="161">
        <v>0</v>
      </c>
      <c r="F4433" s="161">
        <v>0</v>
      </c>
      <c r="G4433" s="161">
        <v>0</v>
      </c>
      <c r="H4433" s="161">
        <v>0</v>
      </c>
      <c r="R4433">
        <v>114.701775</v>
      </c>
      <c r="S4433">
        <v>114.701775</v>
      </c>
      <c r="T4433" s="194">
        <v>114.701775</v>
      </c>
      <c r="U4433" t="s">
        <v>193</v>
      </c>
      <c r="V4433">
        <v>45413.313414351855</v>
      </c>
    </row>
    <row r="4434" spans="1:22" x14ac:dyDescent="0.3">
      <c r="A4434" t="s">
        <v>106</v>
      </c>
      <c r="B4434" t="s">
        <v>107</v>
      </c>
      <c r="C4434" t="s">
        <v>88</v>
      </c>
      <c r="D4434" s="29">
        <v>45761</v>
      </c>
      <c r="E4434" s="161">
        <v>0</v>
      </c>
      <c r="F4434" s="161">
        <v>0</v>
      </c>
      <c r="G4434" s="161">
        <v>0</v>
      </c>
      <c r="H4434" s="161">
        <v>0</v>
      </c>
      <c r="L4434">
        <v>109.321321</v>
      </c>
      <c r="R4434">
        <v>124.675842</v>
      </c>
      <c r="S4434">
        <v>124.675842</v>
      </c>
      <c r="T4434" s="194">
        <v>124.675842</v>
      </c>
      <c r="U4434" t="s">
        <v>193</v>
      </c>
      <c r="V4434">
        <v>45708.396296296298</v>
      </c>
    </row>
    <row r="4435" spans="1:22" x14ac:dyDescent="0.3">
      <c r="A4435" t="s">
        <v>106</v>
      </c>
      <c r="B4435" t="s">
        <v>107</v>
      </c>
      <c r="C4435" t="s">
        <v>93</v>
      </c>
      <c r="D4435" s="29">
        <v>45762</v>
      </c>
      <c r="E4435" s="161">
        <v>0</v>
      </c>
      <c r="F4435" s="161">
        <v>0</v>
      </c>
      <c r="G4435" s="161">
        <v>0</v>
      </c>
      <c r="H4435" s="161">
        <v>0</v>
      </c>
      <c r="R4435">
        <v>114.701775</v>
      </c>
      <c r="S4435">
        <v>114.701775</v>
      </c>
      <c r="T4435" s="194">
        <v>114.701775</v>
      </c>
      <c r="U4435" t="s">
        <v>193</v>
      </c>
      <c r="V4435">
        <v>45413.313414351855</v>
      </c>
    </row>
    <row r="4436" spans="1:22" x14ac:dyDescent="0.3">
      <c r="A4436" t="s">
        <v>106</v>
      </c>
      <c r="B4436" t="s">
        <v>107</v>
      </c>
      <c r="C4436" t="s">
        <v>88</v>
      </c>
      <c r="D4436" s="29">
        <v>45762</v>
      </c>
      <c r="E4436" s="161">
        <v>0</v>
      </c>
      <c r="F4436" s="161">
        <v>0</v>
      </c>
      <c r="G4436" s="161">
        <v>0</v>
      </c>
      <c r="H4436" s="161">
        <v>0</v>
      </c>
      <c r="L4436">
        <v>109.321321</v>
      </c>
      <c r="R4436">
        <v>124.675842</v>
      </c>
      <c r="S4436">
        <v>124.675842</v>
      </c>
      <c r="T4436" s="194">
        <v>124.675842</v>
      </c>
      <c r="U4436" t="s">
        <v>193</v>
      </c>
      <c r="V4436">
        <v>45708.395798611113</v>
      </c>
    </row>
    <row r="4437" spans="1:22" x14ac:dyDescent="0.3">
      <c r="A4437" t="s">
        <v>106</v>
      </c>
      <c r="B4437" t="s">
        <v>107</v>
      </c>
      <c r="C4437" t="s">
        <v>93</v>
      </c>
      <c r="D4437" s="29">
        <v>45763</v>
      </c>
      <c r="E4437" s="161">
        <v>0</v>
      </c>
      <c r="F4437" s="161">
        <v>0</v>
      </c>
      <c r="G4437" s="161">
        <v>0</v>
      </c>
      <c r="H4437" s="161">
        <v>0</v>
      </c>
      <c r="R4437">
        <v>114.701775</v>
      </c>
      <c r="S4437">
        <v>114.701775</v>
      </c>
      <c r="T4437" s="194">
        <v>114.701775</v>
      </c>
      <c r="U4437" t="s">
        <v>193</v>
      </c>
      <c r="V4437">
        <v>45413.313414351855</v>
      </c>
    </row>
    <row r="4438" spans="1:22" x14ac:dyDescent="0.3">
      <c r="A4438" t="s">
        <v>106</v>
      </c>
      <c r="B4438" t="s">
        <v>107</v>
      </c>
      <c r="C4438" t="s">
        <v>88</v>
      </c>
      <c r="D4438" s="29">
        <v>45763</v>
      </c>
      <c r="E4438" s="161">
        <v>0</v>
      </c>
      <c r="F4438" s="161">
        <v>0</v>
      </c>
      <c r="G4438" s="161">
        <v>0</v>
      </c>
      <c r="H4438" s="161">
        <v>0</v>
      </c>
      <c r="L4438">
        <v>109.321321</v>
      </c>
      <c r="R4438">
        <v>124.675842</v>
      </c>
      <c r="S4438">
        <v>124.675842</v>
      </c>
      <c r="T4438" s="194">
        <v>124.675842</v>
      </c>
      <c r="U4438" t="s">
        <v>193</v>
      </c>
      <c r="V4438">
        <v>45708.391377314816</v>
      </c>
    </row>
    <row r="4439" spans="1:22" x14ac:dyDescent="0.3">
      <c r="A4439" t="s">
        <v>106</v>
      </c>
      <c r="B4439" t="s">
        <v>107</v>
      </c>
      <c r="C4439" t="s">
        <v>93</v>
      </c>
      <c r="D4439" s="29">
        <v>45764</v>
      </c>
      <c r="E4439" s="161">
        <v>0</v>
      </c>
      <c r="F4439" s="161">
        <v>0</v>
      </c>
      <c r="G4439" s="161">
        <v>0</v>
      </c>
      <c r="H4439" s="161">
        <v>0</v>
      </c>
      <c r="R4439">
        <v>114.701775</v>
      </c>
      <c r="S4439">
        <v>114.701775</v>
      </c>
      <c r="T4439" s="194">
        <v>114.701775</v>
      </c>
      <c r="U4439" t="s">
        <v>193</v>
      </c>
      <c r="V4439">
        <v>45413.313414351855</v>
      </c>
    </row>
    <row r="4440" spans="1:22" x14ac:dyDescent="0.3">
      <c r="A4440" t="s">
        <v>106</v>
      </c>
      <c r="B4440" t="s">
        <v>107</v>
      </c>
      <c r="C4440" t="s">
        <v>88</v>
      </c>
      <c r="D4440" s="29">
        <v>45764</v>
      </c>
      <c r="E4440" s="161">
        <v>0</v>
      </c>
      <c r="F4440" s="161">
        <v>0</v>
      </c>
      <c r="G4440" s="161">
        <v>0</v>
      </c>
      <c r="H4440" s="161">
        <v>0</v>
      </c>
      <c r="L4440">
        <v>109.321321</v>
      </c>
      <c r="R4440">
        <v>124.675842</v>
      </c>
      <c r="S4440">
        <v>124.675842</v>
      </c>
      <c r="T4440" s="194">
        <v>124.675842</v>
      </c>
      <c r="U4440" t="s">
        <v>193</v>
      </c>
      <c r="V4440">
        <v>45708.391550925924</v>
      </c>
    </row>
    <row r="4441" spans="1:22" x14ac:dyDescent="0.3">
      <c r="A4441" t="s">
        <v>106</v>
      </c>
      <c r="B4441" t="s">
        <v>107</v>
      </c>
      <c r="C4441" t="s">
        <v>93</v>
      </c>
      <c r="D4441" s="29">
        <v>45765</v>
      </c>
      <c r="E4441" s="161">
        <v>0</v>
      </c>
      <c r="F4441" s="161">
        <v>0</v>
      </c>
      <c r="G4441" s="161">
        <v>0</v>
      </c>
      <c r="H4441" s="161">
        <v>0</v>
      </c>
      <c r="R4441">
        <v>114.701775</v>
      </c>
      <c r="S4441">
        <v>114.701775</v>
      </c>
      <c r="T4441" s="194">
        <v>114.701775</v>
      </c>
      <c r="U4441" t="s">
        <v>193</v>
      </c>
      <c r="V4441">
        <v>45413.313425925924</v>
      </c>
    </row>
    <row r="4442" spans="1:22" x14ac:dyDescent="0.3">
      <c r="A4442" t="s">
        <v>106</v>
      </c>
      <c r="B4442" t="s">
        <v>107</v>
      </c>
      <c r="C4442" t="s">
        <v>88</v>
      </c>
      <c r="D4442" s="29">
        <v>45765</v>
      </c>
      <c r="E4442" s="161">
        <v>0</v>
      </c>
      <c r="F4442" s="161">
        <v>0</v>
      </c>
      <c r="G4442" s="161">
        <v>0</v>
      </c>
      <c r="H4442" s="161">
        <v>0</v>
      </c>
      <c r="L4442">
        <v>109.321321</v>
      </c>
      <c r="R4442">
        <v>124.675842</v>
      </c>
      <c r="S4442">
        <v>124.675842</v>
      </c>
      <c r="T4442" s="194">
        <v>124.675842</v>
      </c>
      <c r="U4442" t="s">
        <v>193</v>
      </c>
      <c r="V4442">
        <v>45708.387916666667</v>
      </c>
    </row>
    <row r="4443" spans="1:22" x14ac:dyDescent="0.3">
      <c r="A4443" t="s">
        <v>106</v>
      </c>
      <c r="B4443" t="s">
        <v>107</v>
      </c>
      <c r="C4443" t="s">
        <v>93</v>
      </c>
      <c r="D4443" s="29">
        <v>45766</v>
      </c>
      <c r="E4443" s="161">
        <v>0</v>
      </c>
      <c r="F4443" s="161">
        <v>0</v>
      </c>
      <c r="G4443" s="161">
        <v>0</v>
      </c>
      <c r="H4443" s="161">
        <v>0</v>
      </c>
      <c r="R4443">
        <v>114.701775</v>
      </c>
      <c r="S4443">
        <v>114.701775</v>
      </c>
      <c r="T4443" s="194">
        <v>114.701775</v>
      </c>
      <c r="U4443" t="s">
        <v>193</v>
      </c>
      <c r="V4443">
        <v>45413.313425925924</v>
      </c>
    </row>
    <row r="4444" spans="1:22" x14ac:dyDescent="0.3">
      <c r="A4444" t="s">
        <v>106</v>
      </c>
      <c r="B4444" t="s">
        <v>107</v>
      </c>
      <c r="C4444" t="s">
        <v>88</v>
      </c>
      <c r="D4444" s="29">
        <v>45766</v>
      </c>
      <c r="E4444" s="161">
        <v>0</v>
      </c>
      <c r="F4444" s="161">
        <v>0</v>
      </c>
      <c r="G4444" s="161">
        <v>0</v>
      </c>
      <c r="H4444" s="161">
        <v>0</v>
      </c>
      <c r="L4444">
        <v>109.321321</v>
      </c>
      <c r="R4444">
        <v>124.675842</v>
      </c>
      <c r="S4444">
        <v>124.675842</v>
      </c>
      <c r="T4444" s="194">
        <v>124.675842</v>
      </c>
      <c r="U4444" t="s">
        <v>193</v>
      </c>
      <c r="V4444">
        <v>45708.396111111113</v>
      </c>
    </row>
    <row r="4445" spans="1:22" x14ac:dyDescent="0.3">
      <c r="A4445" t="s">
        <v>106</v>
      </c>
      <c r="B4445" t="s">
        <v>107</v>
      </c>
      <c r="C4445" t="s">
        <v>93</v>
      </c>
      <c r="D4445" s="29">
        <v>45767</v>
      </c>
      <c r="E4445" s="161">
        <v>0</v>
      </c>
      <c r="F4445" s="161">
        <v>0</v>
      </c>
      <c r="G4445" s="161">
        <v>0</v>
      </c>
      <c r="H4445" s="161">
        <v>0</v>
      </c>
      <c r="R4445">
        <v>114.701775</v>
      </c>
      <c r="S4445">
        <v>114.701775</v>
      </c>
      <c r="T4445" s="194">
        <v>114.701775</v>
      </c>
      <c r="U4445" t="s">
        <v>193</v>
      </c>
      <c r="V4445">
        <v>45413.313425925924</v>
      </c>
    </row>
    <row r="4446" spans="1:22" x14ac:dyDescent="0.3">
      <c r="A4446" t="s">
        <v>106</v>
      </c>
      <c r="B4446" t="s">
        <v>107</v>
      </c>
      <c r="C4446" t="s">
        <v>88</v>
      </c>
      <c r="D4446" s="29">
        <v>45767</v>
      </c>
      <c r="E4446" s="161">
        <v>0</v>
      </c>
      <c r="F4446" s="161">
        <v>0</v>
      </c>
      <c r="G4446" s="161">
        <v>0</v>
      </c>
      <c r="H4446" s="161">
        <v>0</v>
      </c>
      <c r="L4446">
        <v>109.321321</v>
      </c>
      <c r="R4446">
        <v>124.675842</v>
      </c>
      <c r="S4446">
        <v>124.675842</v>
      </c>
      <c r="T4446" s="194">
        <v>124.675842</v>
      </c>
      <c r="U4446" t="s">
        <v>193</v>
      </c>
      <c r="V4446">
        <v>45708.396574074075</v>
      </c>
    </row>
    <row r="4447" spans="1:22" x14ac:dyDescent="0.3">
      <c r="A4447" t="s">
        <v>106</v>
      </c>
      <c r="B4447" t="s">
        <v>107</v>
      </c>
      <c r="C4447" t="s">
        <v>93</v>
      </c>
      <c r="D4447" s="29">
        <v>45768</v>
      </c>
      <c r="E4447" s="161">
        <v>0</v>
      </c>
      <c r="F4447" s="161">
        <v>0</v>
      </c>
      <c r="G4447" s="161">
        <v>0</v>
      </c>
      <c r="H4447" s="161">
        <v>0</v>
      </c>
      <c r="R4447">
        <v>114.701775</v>
      </c>
      <c r="S4447">
        <v>114.701775</v>
      </c>
      <c r="T4447" s="194">
        <v>114.701775</v>
      </c>
      <c r="U4447" t="s">
        <v>193</v>
      </c>
      <c r="V4447">
        <v>45413.313425925924</v>
      </c>
    </row>
    <row r="4448" spans="1:22" x14ac:dyDescent="0.3">
      <c r="A4448" t="s">
        <v>106</v>
      </c>
      <c r="B4448" t="s">
        <v>107</v>
      </c>
      <c r="C4448" t="s">
        <v>88</v>
      </c>
      <c r="D4448" s="29">
        <v>45768</v>
      </c>
      <c r="E4448" s="161">
        <v>0</v>
      </c>
      <c r="F4448" s="161">
        <v>0</v>
      </c>
      <c r="G4448" s="161">
        <v>0</v>
      </c>
      <c r="H4448" s="161">
        <v>0</v>
      </c>
      <c r="L4448">
        <v>109.321321</v>
      </c>
      <c r="R4448">
        <v>124.675842</v>
      </c>
      <c r="S4448">
        <v>124.675842</v>
      </c>
      <c r="T4448" s="194">
        <v>124.675842</v>
      </c>
      <c r="U4448" t="s">
        <v>193</v>
      </c>
      <c r="V4448">
        <v>45708.392523148148</v>
      </c>
    </row>
    <row r="4449" spans="1:22" x14ac:dyDescent="0.3">
      <c r="A4449" t="s">
        <v>106</v>
      </c>
      <c r="B4449" t="s">
        <v>107</v>
      </c>
      <c r="C4449" t="s">
        <v>93</v>
      </c>
      <c r="D4449" s="29">
        <v>45769</v>
      </c>
      <c r="E4449" s="161">
        <v>0</v>
      </c>
      <c r="F4449" s="161">
        <v>0</v>
      </c>
      <c r="G4449" s="161">
        <v>0</v>
      </c>
      <c r="H4449" s="161">
        <v>0</v>
      </c>
      <c r="R4449">
        <v>114.701775</v>
      </c>
      <c r="S4449">
        <v>114.701775</v>
      </c>
      <c r="T4449" s="194">
        <v>114.701775</v>
      </c>
      <c r="U4449" t="s">
        <v>193</v>
      </c>
      <c r="V4449">
        <v>45413.313437500001</v>
      </c>
    </row>
    <row r="4450" spans="1:22" x14ac:dyDescent="0.3">
      <c r="A4450" t="s">
        <v>106</v>
      </c>
      <c r="B4450" t="s">
        <v>107</v>
      </c>
      <c r="C4450" t="s">
        <v>88</v>
      </c>
      <c r="D4450" s="29">
        <v>45769</v>
      </c>
      <c r="E4450" s="161">
        <v>0</v>
      </c>
      <c r="F4450" s="161">
        <v>0</v>
      </c>
      <c r="G4450" s="161">
        <v>0</v>
      </c>
      <c r="H4450" s="161">
        <v>0</v>
      </c>
      <c r="L4450">
        <v>109.321321</v>
      </c>
      <c r="R4450">
        <v>124.675842</v>
      </c>
      <c r="S4450">
        <v>124.675842</v>
      </c>
      <c r="T4450" s="194">
        <v>124.675842</v>
      </c>
      <c r="U4450" t="s">
        <v>193</v>
      </c>
      <c r="V4450">
        <v>45708.392731481479</v>
      </c>
    </row>
    <row r="4451" spans="1:22" x14ac:dyDescent="0.3">
      <c r="A4451" t="s">
        <v>106</v>
      </c>
      <c r="B4451" t="s">
        <v>107</v>
      </c>
      <c r="C4451" t="s">
        <v>93</v>
      </c>
      <c r="D4451" s="29">
        <v>45770</v>
      </c>
      <c r="E4451" s="161">
        <v>0</v>
      </c>
      <c r="F4451" s="161">
        <v>0</v>
      </c>
      <c r="G4451" s="161">
        <v>0</v>
      </c>
      <c r="H4451" s="161">
        <v>0</v>
      </c>
      <c r="R4451">
        <v>114.701775</v>
      </c>
      <c r="S4451">
        <v>114.701775</v>
      </c>
      <c r="T4451" s="194">
        <v>114.701775</v>
      </c>
      <c r="U4451" t="s">
        <v>193</v>
      </c>
      <c r="V4451">
        <v>45413.313437500001</v>
      </c>
    </row>
    <row r="4452" spans="1:22" x14ac:dyDescent="0.3">
      <c r="A4452" t="s">
        <v>106</v>
      </c>
      <c r="B4452" t="s">
        <v>107</v>
      </c>
      <c r="C4452" t="s">
        <v>88</v>
      </c>
      <c r="D4452" s="29">
        <v>45770</v>
      </c>
      <c r="E4452" s="161">
        <v>0</v>
      </c>
      <c r="F4452" s="161">
        <v>0</v>
      </c>
      <c r="G4452" s="161">
        <v>0</v>
      </c>
      <c r="H4452" s="161">
        <v>0</v>
      </c>
      <c r="L4452">
        <v>109.321321</v>
      </c>
      <c r="R4452">
        <v>124.675842</v>
      </c>
      <c r="S4452">
        <v>124.675842</v>
      </c>
      <c r="T4452" s="194">
        <v>124.675842</v>
      </c>
      <c r="U4452" t="s">
        <v>193</v>
      </c>
      <c r="V4452">
        <v>45708.392905092594</v>
      </c>
    </row>
    <row r="4453" spans="1:22" x14ac:dyDescent="0.3">
      <c r="A4453" t="s">
        <v>106</v>
      </c>
      <c r="B4453" t="s">
        <v>107</v>
      </c>
      <c r="C4453" t="s">
        <v>93</v>
      </c>
      <c r="D4453" s="29">
        <v>45771</v>
      </c>
      <c r="E4453" s="161">
        <v>0</v>
      </c>
      <c r="F4453" s="161">
        <v>0</v>
      </c>
      <c r="G4453" s="161">
        <v>0</v>
      </c>
      <c r="H4453" s="161">
        <v>0</v>
      </c>
      <c r="R4453">
        <v>114.701775</v>
      </c>
      <c r="S4453">
        <v>114.701775</v>
      </c>
      <c r="T4453" s="194">
        <v>114.701775</v>
      </c>
      <c r="U4453" t="s">
        <v>193</v>
      </c>
      <c r="V4453">
        <v>45413.313449074078</v>
      </c>
    </row>
    <row r="4454" spans="1:22" x14ac:dyDescent="0.3">
      <c r="A4454" t="s">
        <v>106</v>
      </c>
      <c r="B4454" t="s">
        <v>107</v>
      </c>
      <c r="C4454" t="s">
        <v>88</v>
      </c>
      <c r="D4454" s="29">
        <v>45771</v>
      </c>
      <c r="E4454" s="161">
        <v>0</v>
      </c>
      <c r="F4454" s="161">
        <v>0</v>
      </c>
      <c r="G4454" s="161">
        <v>0</v>
      </c>
      <c r="H4454" s="161">
        <v>0</v>
      </c>
      <c r="L4454">
        <v>109.321321</v>
      </c>
      <c r="R4454">
        <v>124.675842</v>
      </c>
      <c r="S4454">
        <v>124.675842</v>
      </c>
      <c r="T4454" s="194">
        <v>124.675842</v>
      </c>
      <c r="U4454" t="s">
        <v>193</v>
      </c>
      <c r="V4454">
        <v>45708.389930555553</v>
      </c>
    </row>
    <row r="4455" spans="1:22" x14ac:dyDescent="0.3">
      <c r="A4455" t="s">
        <v>106</v>
      </c>
      <c r="B4455" t="s">
        <v>107</v>
      </c>
      <c r="C4455" t="s">
        <v>93</v>
      </c>
      <c r="D4455" s="29">
        <v>45772</v>
      </c>
      <c r="E4455" s="161">
        <v>0</v>
      </c>
      <c r="F4455" s="161">
        <v>0</v>
      </c>
      <c r="G4455" s="161">
        <v>0</v>
      </c>
      <c r="H4455" s="161">
        <v>0</v>
      </c>
      <c r="R4455">
        <v>114.701775</v>
      </c>
      <c r="S4455">
        <v>114.701775</v>
      </c>
      <c r="T4455" s="194">
        <v>114.701775</v>
      </c>
      <c r="U4455" t="s">
        <v>193</v>
      </c>
      <c r="V4455">
        <v>45413.313449074078</v>
      </c>
    </row>
    <row r="4456" spans="1:22" x14ac:dyDescent="0.3">
      <c r="A4456" t="s">
        <v>106</v>
      </c>
      <c r="B4456" t="s">
        <v>107</v>
      </c>
      <c r="C4456" t="s">
        <v>88</v>
      </c>
      <c r="D4456" s="29">
        <v>45772</v>
      </c>
      <c r="E4456" s="161">
        <v>0</v>
      </c>
      <c r="F4456" s="161">
        <v>0</v>
      </c>
      <c r="G4456" s="161">
        <v>0</v>
      </c>
      <c r="H4456" s="161">
        <v>0</v>
      </c>
      <c r="L4456">
        <v>109.321321</v>
      </c>
      <c r="R4456">
        <v>124.675842</v>
      </c>
      <c r="S4456">
        <v>124.675842</v>
      </c>
      <c r="T4456" s="194">
        <v>124.675842</v>
      </c>
      <c r="U4456" t="s">
        <v>193</v>
      </c>
      <c r="V4456">
        <v>45708.393252314818</v>
      </c>
    </row>
    <row r="4457" spans="1:22" x14ac:dyDescent="0.3">
      <c r="A4457" t="s">
        <v>106</v>
      </c>
      <c r="B4457" t="s">
        <v>107</v>
      </c>
      <c r="C4457" t="s">
        <v>93</v>
      </c>
      <c r="D4457" s="29">
        <v>45773</v>
      </c>
      <c r="E4457" s="161">
        <v>0</v>
      </c>
      <c r="F4457" s="161">
        <v>0</v>
      </c>
      <c r="G4457" s="161">
        <v>0</v>
      </c>
      <c r="H4457" s="161">
        <v>0</v>
      </c>
      <c r="R4457">
        <v>114.701775</v>
      </c>
      <c r="S4457">
        <v>114.701775</v>
      </c>
      <c r="T4457" s="194">
        <v>114.701775</v>
      </c>
      <c r="U4457" t="s">
        <v>193</v>
      </c>
      <c r="V4457">
        <v>45413.313449074078</v>
      </c>
    </row>
    <row r="4458" spans="1:22" x14ac:dyDescent="0.3">
      <c r="A4458" t="s">
        <v>106</v>
      </c>
      <c r="B4458" t="s">
        <v>107</v>
      </c>
      <c r="C4458" t="s">
        <v>88</v>
      </c>
      <c r="D4458" s="29">
        <v>45773</v>
      </c>
      <c r="E4458" s="161">
        <v>0</v>
      </c>
      <c r="F4458" s="161">
        <v>0</v>
      </c>
      <c r="G4458" s="161">
        <v>0</v>
      </c>
      <c r="H4458" s="161">
        <v>0</v>
      </c>
      <c r="L4458">
        <v>109.321321</v>
      </c>
      <c r="R4458">
        <v>124.675842</v>
      </c>
      <c r="S4458">
        <v>124.675842</v>
      </c>
      <c r="T4458" s="194">
        <v>124.675842</v>
      </c>
      <c r="U4458" t="s">
        <v>193</v>
      </c>
      <c r="V4458">
        <v>45708.396840277775</v>
      </c>
    </row>
    <row r="4459" spans="1:22" x14ac:dyDescent="0.3">
      <c r="A4459" t="s">
        <v>106</v>
      </c>
      <c r="B4459" t="s">
        <v>107</v>
      </c>
      <c r="C4459" t="s">
        <v>93</v>
      </c>
      <c r="D4459" s="29">
        <v>45774</v>
      </c>
      <c r="E4459" s="161">
        <v>0</v>
      </c>
      <c r="F4459" s="161">
        <v>0</v>
      </c>
      <c r="G4459" s="161">
        <v>0</v>
      </c>
      <c r="H4459" s="161">
        <v>0</v>
      </c>
      <c r="R4459">
        <v>114.701775</v>
      </c>
      <c r="S4459">
        <v>114.701775</v>
      </c>
      <c r="T4459" s="194">
        <v>114.701775</v>
      </c>
      <c r="U4459" t="s">
        <v>193</v>
      </c>
      <c r="V4459">
        <v>45413.313449074078</v>
      </c>
    </row>
    <row r="4460" spans="1:22" x14ac:dyDescent="0.3">
      <c r="A4460" t="s">
        <v>106</v>
      </c>
      <c r="B4460" t="s">
        <v>107</v>
      </c>
      <c r="C4460" t="s">
        <v>88</v>
      </c>
      <c r="D4460" s="29">
        <v>45774</v>
      </c>
      <c r="E4460" s="161">
        <v>0</v>
      </c>
      <c r="F4460" s="161">
        <v>0</v>
      </c>
      <c r="G4460" s="161">
        <v>0</v>
      </c>
      <c r="H4460" s="161">
        <v>0</v>
      </c>
      <c r="L4460">
        <v>109.321321</v>
      </c>
      <c r="R4460">
        <v>124.675842</v>
      </c>
      <c r="S4460">
        <v>124.675842</v>
      </c>
      <c r="T4460" s="194">
        <v>124.675842</v>
      </c>
      <c r="U4460" t="s">
        <v>193</v>
      </c>
      <c r="V4460">
        <v>45708.397175925929</v>
      </c>
    </row>
    <row r="4461" spans="1:22" x14ac:dyDescent="0.3">
      <c r="A4461" t="s">
        <v>106</v>
      </c>
      <c r="B4461" t="s">
        <v>107</v>
      </c>
      <c r="C4461" t="s">
        <v>93</v>
      </c>
      <c r="D4461" s="29">
        <v>45775</v>
      </c>
      <c r="E4461" s="161">
        <v>0</v>
      </c>
      <c r="F4461" s="161">
        <v>0</v>
      </c>
      <c r="G4461" s="161">
        <v>0</v>
      </c>
      <c r="H4461" s="161">
        <v>0</v>
      </c>
      <c r="R4461">
        <v>114.701775</v>
      </c>
      <c r="S4461">
        <v>114.701775</v>
      </c>
      <c r="T4461" s="194">
        <v>114.701775</v>
      </c>
      <c r="U4461" t="s">
        <v>193</v>
      </c>
      <c r="V4461">
        <v>45413.313449074078</v>
      </c>
    </row>
    <row r="4462" spans="1:22" x14ac:dyDescent="0.3">
      <c r="A4462" t="s">
        <v>106</v>
      </c>
      <c r="B4462" t="s">
        <v>107</v>
      </c>
      <c r="C4462" t="s">
        <v>88</v>
      </c>
      <c r="D4462" s="29">
        <v>45775</v>
      </c>
      <c r="E4462" s="161">
        <v>0</v>
      </c>
      <c r="F4462" s="161">
        <v>0</v>
      </c>
      <c r="G4462" s="161">
        <v>0</v>
      </c>
      <c r="H4462" s="161">
        <v>0</v>
      </c>
      <c r="L4462">
        <v>109.321321</v>
      </c>
      <c r="R4462">
        <v>124.675842</v>
      </c>
      <c r="S4462">
        <v>124.675842</v>
      </c>
      <c r="T4462" s="194">
        <v>124.675842</v>
      </c>
      <c r="U4462" t="s">
        <v>193</v>
      </c>
      <c r="V4462">
        <v>45708.388032407405</v>
      </c>
    </row>
    <row r="4463" spans="1:22" x14ac:dyDescent="0.3">
      <c r="A4463" t="s">
        <v>106</v>
      </c>
      <c r="B4463" t="s">
        <v>107</v>
      </c>
      <c r="C4463" t="s">
        <v>93</v>
      </c>
      <c r="D4463" s="29">
        <v>45776</v>
      </c>
      <c r="E4463" s="161">
        <v>0</v>
      </c>
      <c r="F4463" s="161">
        <v>0</v>
      </c>
      <c r="G4463" s="161">
        <v>0</v>
      </c>
      <c r="H4463" s="161">
        <v>0</v>
      </c>
      <c r="R4463">
        <v>114.701775</v>
      </c>
      <c r="S4463">
        <v>114.701775</v>
      </c>
      <c r="T4463" s="194">
        <v>114.701775</v>
      </c>
      <c r="U4463" t="s">
        <v>193</v>
      </c>
      <c r="V4463">
        <v>45413.313460648147</v>
      </c>
    </row>
    <row r="4464" spans="1:22" x14ac:dyDescent="0.3">
      <c r="A4464" t="s">
        <v>106</v>
      </c>
      <c r="B4464" t="s">
        <v>107</v>
      </c>
      <c r="C4464" t="s">
        <v>88</v>
      </c>
      <c r="D4464" s="29">
        <v>45776</v>
      </c>
      <c r="E4464" s="161">
        <v>0</v>
      </c>
      <c r="F4464" s="161">
        <v>0</v>
      </c>
      <c r="G4464" s="161">
        <v>0</v>
      </c>
      <c r="H4464" s="161">
        <v>0</v>
      </c>
      <c r="L4464">
        <v>109.321321</v>
      </c>
      <c r="R4464">
        <v>124.675842</v>
      </c>
      <c r="S4464">
        <v>124.675842</v>
      </c>
      <c r="T4464" s="194">
        <v>124.675842</v>
      </c>
      <c r="U4464" t="s">
        <v>193</v>
      </c>
      <c r="V4464">
        <v>45708.389143518521</v>
      </c>
    </row>
    <row r="4465" spans="1:22" x14ac:dyDescent="0.3">
      <c r="A4465" t="s">
        <v>106</v>
      </c>
      <c r="B4465" t="s">
        <v>107</v>
      </c>
      <c r="C4465" t="s">
        <v>93</v>
      </c>
      <c r="D4465" s="29">
        <v>45777</v>
      </c>
      <c r="E4465" s="161">
        <v>0</v>
      </c>
      <c r="F4465" s="161">
        <v>0</v>
      </c>
      <c r="G4465" s="161">
        <v>0</v>
      </c>
      <c r="H4465" s="161">
        <v>0</v>
      </c>
      <c r="R4465">
        <v>114.701775</v>
      </c>
      <c r="S4465">
        <v>114.701775</v>
      </c>
      <c r="T4465" s="194">
        <v>114.701775</v>
      </c>
      <c r="U4465" t="s">
        <v>193</v>
      </c>
      <c r="V4465">
        <v>45413.313460648147</v>
      </c>
    </row>
    <row r="4466" spans="1:22" x14ac:dyDescent="0.3">
      <c r="A4466" t="s">
        <v>106</v>
      </c>
      <c r="B4466" t="s">
        <v>107</v>
      </c>
      <c r="C4466" t="s">
        <v>88</v>
      </c>
      <c r="D4466" s="29">
        <v>45777</v>
      </c>
      <c r="E4466" s="161">
        <v>0</v>
      </c>
      <c r="F4466" s="161">
        <v>0</v>
      </c>
      <c r="G4466" s="161">
        <v>0</v>
      </c>
      <c r="H4466" s="161">
        <v>0</v>
      </c>
      <c r="L4466">
        <v>109.321321</v>
      </c>
      <c r="R4466">
        <v>124.675842</v>
      </c>
      <c r="S4466">
        <v>124.675842</v>
      </c>
      <c r="T4466" s="194">
        <v>124.675842</v>
      </c>
      <c r="U4466" t="s">
        <v>193</v>
      </c>
      <c r="V4466">
        <v>45708.393460648149</v>
      </c>
    </row>
    <row r="4467" spans="1:22" x14ac:dyDescent="0.3">
      <c r="A4467" t="s">
        <v>106</v>
      </c>
      <c r="B4467" t="s">
        <v>107</v>
      </c>
      <c r="C4467" t="s">
        <v>93</v>
      </c>
      <c r="D4467" s="29">
        <v>45778</v>
      </c>
      <c r="E4467" s="161">
        <v>0</v>
      </c>
      <c r="F4467" s="161">
        <v>0</v>
      </c>
      <c r="G4467" s="161">
        <v>0</v>
      </c>
      <c r="H4467" s="161">
        <v>0</v>
      </c>
      <c r="L4467">
        <v>33.637329000000001</v>
      </c>
      <c r="R4467">
        <v>114.701775</v>
      </c>
      <c r="S4467">
        <v>114.701775</v>
      </c>
      <c r="T4467" s="194">
        <v>114.701775</v>
      </c>
      <c r="U4467" t="s">
        <v>193</v>
      </c>
      <c r="V4467">
        <v>45708.618807870371</v>
      </c>
    </row>
    <row r="4468" spans="1:22" x14ac:dyDescent="0.3">
      <c r="A4468" t="s">
        <v>106</v>
      </c>
      <c r="B4468" t="s">
        <v>107</v>
      </c>
      <c r="C4468" t="s">
        <v>88</v>
      </c>
      <c r="D4468" s="29">
        <v>45778</v>
      </c>
      <c r="E4468" s="161">
        <v>0</v>
      </c>
      <c r="F4468" s="161">
        <v>0</v>
      </c>
      <c r="G4468" s="161">
        <v>0</v>
      </c>
      <c r="H4468" s="161">
        <v>0</v>
      </c>
      <c r="L4468">
        <v>109.321321</v>
      </c>
      <c r="R4468">
        <v>124.675842</v>
      </c>
      <c r="S4468">
        <v>124.675842</v>
      </c>
      <c r="T4468" s="194">
        <v>124.675842</v>
      </c>
      <c r="U4468" t="s">
        <v>193</v>
      </c>
      <c r="V4468">
        <v>45708.619687500002</v>
      </c>
    </row>
    <row r="4469" spans="1:22" x14ac:dyDescent="0.3">
      <c r="A4469" t="s">
        <v>106</v>
      </c>
      <c r="B4469" t="s">
        <v>107</v>
      </c>
      <c r="C4469" t="s">
        <v>93</v>
      </c>
      <c r="D4469" s="29">
        <v>45779</v>
      </c>
      <c r="E4469" s="161">
        <v>0</v>
      </c>
      <c r="F4469" s="161">
        <v>0</v>
      </c>
      <c r="G4469" s="161">
        <v>0</v>
      </c>
      <c r="H4469" s="161">
        <v>0</v>
      </c>
      <c r="L4469">
        <v>33.637329000000001</v>
      </c>
      <c r="R4469">
        <v>114.701775</v>
      </c>
      <c r="S4469">
        <v>114.701775</v>
      </c>
      <c r="T4469" s="194">
        <v>114.701775</v>
      </c>
      <c r="U4469" t="s">
        <v>193</v>
      </c>
      <c r="V4469">
        <v>45708.614050925928</v>
      </c>
    </row>
    <row r="4470" spans="1:22" x14ac:dyDescent="0.3">
      <c r="A4470" t="s">
        <v>106</v>
      </c>
      <c r="B4470" t="s">
        <v>107</v>
      </c>
      <c r="C4470" t="s">
        <v>88</v>
      </c>
      <c r="D4470" s="29">
        <v>45779</v>
      </c>
      <c r="E4470" s="161">
        <v>0</v>
      </c>
      <c r="F4470" s="161">
        <v>0</v>
      </c>
      <c r="G4470" s="161">
        <v>0</v>
      </c>
      <c r="H4470" s="161">
        <v>0</v>
      </c>
      <c r="L4470">
        <v>109.321321</v>
      </c>
      <c r="R4470">
        <v>124.675842</v>
      </c>
      <c r="S4470">
        <v>124.675842</v>
      </c>
      <c r="T4470" s="194">
        <v>124.675842</v>
      </c>
      <c r="U4470" t="s">
        <v>193</v>
      </c>
      <c r="V4470">
        <v>45708.619675925926</v>
      </c>
    </row>
    <row r="4471" spans="1:22" x14ac:dyDescent="0.3">
      <c r="A4471" t="s">
        <v>106</v>
      </c>
      <c r="B4471" t="s">
        <v>107</v>
      </c>
      <c r="C4471" t="s">
        <v>93</v>
      </c>
      <c r="D4471" s="29">
        <v>45780</v>
      </c>
      <c r="E4471" s="161">
        <v>0</v>
      </c>
      <c r="F4471" s="161">
        <v>0</v>
      </c>
      <c r="G4471" s="161">
        <v>0</v>
      </c>
      <c r="H4471" s="161">
        <v>0</v>
      </c>
      <c r="L4471">
        <v>33.637329000000001</v>
      </c>
      <c r="R4471">
        <v>114.701775</v>
      </c>
      <c r="S4471">
        <v>114.701775</v>
      </c>
      <c r="T4471" s="194">
        <v>114.701775</v>
      </c>
      <c r="U4471" t="s">
        <v>193</v>
      </c>
      <c r="V4471">
        <v>45708.618668981479</v>
      </c>
    </row>
    <row r="4472" spans="1:22" x14ac:dyDescent="0.3">
      <c r="A4472" t="s">
        <v>106</v>
      </c>
      <c r="B4472" t="s">
        <v>107</v>
      </c>
      <c r="C4472" t="s">
        <v>88</v>
      </c>
      <c r="D4472" s="29">
        <v>45780</v>
      </c>
      <c r="E4472" s="161">
        <v>0</v>
      </c>
      <c r="F4472" s="161">
        <v>0</v>
      </c>
      <c r="G4472" s="161">
        <v>0</v>
      </c>
      <c r="H4472" s="161">
        <v>0</v>
      </c>
      <c r="L4472">
        <v>109.321321</v>
      </c>
      <c r="R4472">
        <v>124.675842</v>
      </c>
      <c r="S4472">
        <v>124.675842</v>
      </c>
      <c r="T4472" s="194">
        <v>124.675842</v>
      </c>
      <c r="U4472" t="s">
        <v>193</v>
      </c>
      <c r="V4472">
        <v>45708.619710648149</v>
      </c>
    </row>
    <row r="4473" spans="1:22" x14ac:dyDescent="0.3">
      <c r="A4473" t="s">
        <v>106</v>
      </c>
      <c r="B4473" t="s">
        <v>107</v>
      </c>
      <c r="C4473" t="s">
        <v>93</v>
      </c>
      <c r="D4473" s="29">
        <v>45781</v>
      </c>
      <c r="E4473" s="161">
        <v>0</v>
      </c>
      <c r="F4473" s="161">
        <v>0</v>
      </c>
      <c r="G4473" s="161">
        <v>0</v>
      </c>
      <c r="H4473" s="161">
        <v>0</v>
      </c>
      <c r="L4473">
        <v>33.637329000000001</v>
      </c>
      <c r="R4473">
        <v>114.701775</v>
      </c>
      <c r="S4473">
        <v>114.701775</v>
      </c>
      <c r="T4473" s="194">
        <v>114.701775</v>
      </c>
      <c r="U4473" t="s">
        <v>193</v>
      </c>
      <c r="V4473">
        <v>45708.614942129629</v>
      </c>
    </row>
    <row r="4474" spans="1:22" x14ac:dyDescent="0.3">
      <c r="A4474" t="s">
        <v>106</v>
      </c>
      <c r="B4474" t="s">
        <v>107</v>
      </c>
      <c r="C4474" t="s">
        <v>88</v>
      </c>
      <c r="D4474" s="29">
        <v>45781</v>
      </c>
      <c r="E4474" s="161">
        <v>0</v>
      </c>
      <c r="F4474" s="161">
        <v>0</v>
      </c>
      <c r="G4474" s="161">
        <v>0</v>
      </c>
      <c r="H4474" s="161">
        <v>0</v>
      </c>
      <c r="L4474">
        <v>109.321321</v>
      </c>
      <c r="R4474">
        <v>124.675842</v>
      </c>
      <c r="S4474">
        <v>124.675842</v>
      </c>
      <c r="T4474" s="194">
        <v>124.675842</v>
      </c>
      <c r="U4474" t="s">
        <v>193</v>
      </c>
      <c r="V4474">
        <v>45708.619652777779</v>
      </c>
    </row>
    <row r="4475" spans="1:22" x14ac:dyDescent="0.3">
      <c r="A4475" t="s">
        <v>106</v>
      </c>
      <c r="B4475" t="s">
        <v>107</v>
      </c>
      <c r="C4475" t="s">
        <v>93</v>
      </c>
      <c r="D4475" s="29">
        <v>45782</v>
      </c>
      <c r="E4475" s="161">
        <v>0</v>
      </c>
      <c r="F4475" s="161">
        <v>0</v>
      </c>
      <c r="G4475" s="161">
        <v>0</v>
      </c>
      <c r="H4475" s="161">
        <v>0</v>
      </c>
      <c r="L4475">
        <v>33.637329000000001</v>
      </c>
      <c r="R4475">
        <v>114.701775</v>
      </c>
      <c r="S4475">
        <v>114.701775</v>
      </c>
      <c r="T4475" s="194">
        <v>114.701775</v>
      </c>
      <c r="U4475" t="s">
        <v>193</v>
      </c>
      <c r="V4475">
        <v>45708.618842592594</v>
      </c>
    </row>
    <row r="4476" spans="1:22" x14ac:dyDescent="0.3">
      <c r="A4476" t="s">
        <v>106</v>
      </c>
      <c r="B4476" t="s">
        <v>107</v>
      </c>
      <c r="C4476" t="s">
        <v>88</v>
      </c>
      <c r="D4476" s="29">
        <v>45782</v>
      </c>
      <c r="E4476" s="161">
        <v>0</v>
      </c>
      <c r="F4476" s="161">
        <v>0</v>
      </c>
      <c r="G4476" s="161">
        <v>0</v>
      </c>
      <c r="H4476" s="161">
        <v>0</v>
      </c>
      <c r="L4476">
        <v>109.321321</v>
      </c>
      <c r="R4476">
        <v>124.675842</v>
      </c>
      <c r="S4476">
        <v>124.675842</v>
      </c>
      <c r="T4476" s="194">
        <v>124.675842</v>
      </c>
      <c r="U4476" t="s">
        <v>193</v>
      </c>
      <c r="V4476">
        <v>45708.619722222225</v>
      </c>
    </row>
    <row r="4477" spans="1:22" x14ac:dyDescent="0.3">
      <c r="A4477" t="s">
        <v>106</v>
      </c>
      <c r="B4477" t="s">
        <v>107</v>
      </c>
      <c r="C4477" t="s">
        <v>93</v>
      </c>
      <c r="D4477" s="29">
        <v>45783</v>
      </c>
      <c r="E4477" s="161">
        <v>0</v>
      </c>
      <c r="F4477" s="161">
        <v>0</v>
      </c>
      <c r="G4477" s="161">
        <v>0</v>
      </c>
      <c r="H4477" s="161">
        <v>0</v>
      </c>
      <c r="L4477">
        <v>33.637329000000001</v>
      </c>
      <c r="R4477">
        <v>114.701775</v>
      </c>
      <c r="S4477">
        <v>114.701775</v>
      </c>
      <c r="T4477" s="194">
        <v>114.701775</v>
      </c>
      <c r="U4477" t="s">
        <v>193</v>
      </c>
      <c r="V4477">
        <v>45708.618680555555</v>
      </c>
    </row>
    <row r="4478" spans="1:22" x14ac:dyDescent="0.3">
      <c r="A4478" t="s">
        <v>106</v>
      </c>
      <c r="B4478" t="s">
        <v>107</v>
      </c>
      <c r="C4478" t="s">
        <v>88</v>
      </c>
      <c r="D4478" s="29">
        <v>45783</v>
      </c>
      <c r="E4478" s="161">
        <v>0</v>
      </c>
      <c r="F4478" s="161">
        <v>0</v>
      </c>
      <c r="G4478" s="161">
        <v>0</v>
      </c>
      <c r="H4478" s="161">
        <v>0</v>
      </c>
      <c r="L4478">
        <v>109.321321</v>
      </c>
      <c r="R4478">
        <v>124.675842</v>
      </c>
      <c r="S4478">
        <v>124.675842</v>
      </c>
      <c r="T4478" s="194">
        <v>124.675842</v>
      </c>
      <c r="U4478" t="s">
        <v>193</v>
      </c>
      <c r="V4478">
        <v>45708.619756944441</v>
      </c>
    </row>
    <row r="4479" spans="1:22" x14ac:dyDescent="0.3">
      <c r="A4479" t="s">
        <v>106</v>
      </c>
      <c r="B4479" t="s">
        <v>107</v>
      </c>
      <c r="C4479" t="s">
        <v>93</v>
      </c>
      <c r="D4479" s="29">
        <v>45784</v>
      </c>
      <c r="E4479" s="161">
        <v>0</v>
      </c>
      <c r="F4479" s="161">
        <v>0</v>
      </c>
      <c r="G4479" s="161">
        <v>0</v>
      </c>
      <c r="H4479" s="161">
        <v>0</v>
      </c>
      <c r="L4479">
        <v>33.637329000000001</v>
      </c>
      <c r="R4479">
        <v>114.701775</v>
      </c>
      <c r="S4479">
        <v>114.701775</v>
      </c>
      <c r="T4479" s="194">
        <v>114.701775</v>
      </c>
      <c r="U4479" t="s">
        <v>193</v>
      </c>
      <c r="V4479">
        <v>45708.618981481479</v>
      </c>
    </row>
    <row r="4480" spans="1:22" x14ac:dyDescent="0.3">
      <c r="A4480" t="s">
        <v>106</v>
      </c>
      <c r="B4480" t="s">
        <v>107</v>
      </c>
      <c r="C4480" t="s">
        <v>88</v>
      </c>
      <c r="D4480" s="29">
        <v>45784</v>
      </c>
      <c r="E4480" s="161">
        <v>0</v>
      </c>
      <c r="F4480" s="161">
        <v>0</v>
      </c>
      <c r="G4480" s="161">
        <v>0</v>
      </c>
      <c r="H4480" s="161">
        <v>0</v>
      </c>
      <c r="L4480">
        <v>109.321321</v>
      </c>
      <c r="R4480">
        <v>124.675842</v>
      </c>
      <c r="S4480">
        <v>124.675842</v>
      </c>
      <c r="T4480" s="194">
        <v>124.675842</v>
      </c>
      <c r="U4480" t="s">
        <v>193</v>
      </c>
      <c r="V4480">
        <v>45708.619780092595</v>
      </c>
    </row>
    <row r="4481" spans="1:22" x14ac:dyDescent="0.3">
      <c r="A4481" t="s">
        <v>106</v>
      </c>
      <c r="B4481" t="s">
        <v>107</v>
      </c>
      <c r="C4481" t="s">
        <v>93</v>
      </c>
      <c r="D4481" s="29">
        <v>45785</v>
      </c>
      <c r="E4481" s="161">
        <v>0</v>
      </c>
      <c r="F4481" s="161">
        <v>0</v>
      </c>
      <c r="G4481" s="161">
        <v>0</v>
      </c>
      <c r="H4481" s="161">
        <v>0</v>
      </c>
      <c r="L4481">
        <v>33.637329000000001</v>
      </c>
      <c r="R4481">
        <v>114.701775</v>
      </c>
      <c r="S4481">
        <v>114.701775</v>
      </c>
      <c r="T4481" s="194">
        <v>114.701775</v>
      </c>
      <c r="U4481" t="s">
        <v>193</v>
      </c>
      <c r="V4481">
        <v>45708.618993055556</v>
      </c>
    </row>
    <row r="4482" spans="1:22" x14ac:dyDescent="0.3">
      <c r="A4482" t="s">
        <v>106</v>
      </c>
      <c r="B4482" t="s">
        <v>107</v>
      </c>
      <c r="C4482" t="s">
        <v>88</v>
      </c>
      <c r="D4482" s="29">
        <v>45785</v>
      </c>
      <c r="E4482" s="161">
        <v>0</v>
      </c>
      <c r="F4482" s="161">
        <v>0</v>
      </c>
      <c r="G4482" s="161">
        <v>0</v>
      </c>
      <c r="H4482" s="161">
        <v>0</v>
      </c>
      <c r="L4482">
        <v>109.321321</v>
      </c>
      <c r="R4482">
        <v>124.675842</v>
      </c>
      <c r="S4482">
        <v>124.675842</v>
      </c>
      <c r="T4482" s="194">
        <v>124.675842</v>
      </c>
      <c r="U4482" t="s">
        <v>193</v>
      </c>
      <c r="V4482">
        <v>45708.619768518518</v>
      </c>
    </row>
    <row r="4483" spans="1:22" x14ac:dyDescent="0.3">
      <c r="A4483" t="s">
        <v>106</v>
      </c>
      <c r="B4483" t="s">
        <v>107</v>
      </c>
      <c r="C4483" t="s">
        <v>93</v>
      </c>
      <c r="D4483" s="29">
        <v>45786</v>
      </c>
      <c r="E4483" s="161">
        <v>0</v>
      </c>
      <c r="F4483" s="161">
        <v>0</v>
      </c>
      <c r="G4483" s="161">
        <v>0</v>
      </c>
      <c r="H4483" s="161">
        <v>0</v>
      </c>
      <c r="L4483">
        <v>33.637329000000001</v>
      </c>
      <c r="R4483">
        <v>114.701775</v>
      </c>
      <c r="S4483">
        <v>114.701775</v>
      </c>
      <c r="T4483" s="194">
        <v>114.701775</v>
      </c>
      <c r="U4483" t="s">
        <v>193</v>
      </c>
      <c r="V4483">
        <v>45708.618692129632</v>
      </c>
    </row>
    <row r="4484" spans="1:22" x14ac:dyDescent="0.3">
      <c r="A4484" t="s">
        <v>106</v>
      </c>
      <c r="B4484" t="s">
        <v>107</v>
      </c>
      <c r="C4484" t="s">
        <v>88</v>
      </c>
      <c r="D4484" s="29">
        <v>45786</v>
      </c>
      <c r="E4484" s="161">
        <v>0</v>
      </c>
      <c r="F4484" s="161">
        <v>0</v>
      </c>
      <c r="G4484" s="161">
        <v>0</v>
      </c>
      <c r="H4484" s="161">
        <v>0</v>
      </c>
      <c r="L4484">
        <v>109.321321</v>
      </c>
      <c r="R4484">
        <v>124.675842</v>
      </c>
      <c r="S4484">
        <v>124.675842</v>
      </c>
      <c r="T4484" s="194">
        <v>124.675842</v>
      </c>
      <c r="U4484" t="s">
        <v>193</v>
      </c>
      <c r="V4484">
        <v>45708.619641203702</v>
      </c>
    </row>
    <row r="4485" spans="1:22" x14ac:dyDescent="0.3">
      <c r="A4485" t="s">
        <v>106</v>
      </c>
      <c r="B4485" t="s">
        <v>107</v>
      </c>
      <c r="C4485" t="s">
        <v>93</v>
      </c>
      <c r="D4485" s="29">
        <v>45787</v>
      </c>
      <c r="E4485" s="161">
        <v>0</v>
      </c>
      <c r="F4485" s="161">
        <v>0</v>
      </c>
      <c r="G4485" s="161">
        <v>0</v>
      </c>
      <c r="H4485" s="161">
        <v>0</v>
      </c>
      <c r="L4485">
        <v>33.637329000000001</v>
      </c>
      <c r="R4485">
        <v>114.701775</v>
      </c>
      <c r="S4485">
        <v>114.701775</v>
      </c>
      <c r="T4485" s="194">
        <v>114.701775</v>
      </c>
      <c r="U4485" t="s">
        <v>193</v>
      </c>
      <c r="V4485">
        <v>45708.618726851855</v>
      </c>
    </row>
    <row r="4486" spans="1:22" x14ac:dyDescent="0.3">
      <c r="A4486" t="s">
        <v>106</v>
      </c>
      <c r="B4486" t="s">
        <v>107</v>
      </c>
      <c r="C4486" t="s">
        <v>88</v>
      </c>
      <c r="D4486" s="29">
        <v>45787</v>
      </c>
      <c r="E4486" s="161">
        <v>0</v>
      </c>
      <c r="F4486" s="161">
        <v>0</v>
      </c>
      <c r="G4486" s="161">
        <v>0</v>
      </c>
      <c r="H4486" s="161">
        <v>0</v>
      </c>
      <c r="L4486">
        <v>109.321321</v>
      </c>
      <c r="R4486">
        <v>124.675842</v>
      </c>
      <c r="S4486">
        <v>124.675842</v>
      </c>
      <c r="T4486" s="194">
        <v>124.675842</v>
      </c>
      <c r="U4486" t="s">
        <v>193</v>
      </c>
      <c r="V4486">
        <v>45708.619699074072</v>
      </c>
    </row>
    <row r="4487" spans="1:22" x14ac:dyDescent="0.3">
      <c r="A4487" t="s">
        <v>106</v>
      </c>
      <c r="B4487" t="s">
        <v>107</v>
      </c>
      <c r="C4487" t="s">
        <v>93</v>
      </c>
      <c r="D4487" s="29">
        <v>45788</v>
      </c>
      <c r="E4487" s="161">
        <v>0</v>
      </c>
      <c r="F4487" s="161">
        <v>0</v>
      </c>
      <c r="G4487" s="161">
        <v>0</v>
      </c>
      <c r="H4487" s="161">
        <v>0</v>
      </c>
      <c r="L4487">
        <v>33.637329000000001</v>
      </c>
      <c r="R4487">
        <v>114.701775</v>
      </c>
      <c r="S4487">
        <v>114.701775</v>
      </c>
      <c r="T4487" s="194">
        <v>114.701775</v>
      </c>
      <c r="U4487" t="s">
        <v>193</v>
      </c>
      <c r="V4487">
        <v>45708.619016203702</v>
      </c>
    </row>
    <row r="4488" spans="1:22" x14ac:dyDescent="0.3">
      <c r="A4488" t="s">
        <v>106</v>
      </c>
      <c r="B4488" t="s">
        <v>107</v>
      </c>
      <c r="C4488" t="s">
        <v>88</v>
      </c>
      <c r="D4488" s="29">
        <v>45788</v>
      </c>
      <c r="E4488" s="161">
        <v>0</v>
      </c>
      <c r="F4488" s="161">
        <v>0</v>
      </c>
      <c r="G4488" s="161">
        <v>0</v>
      </c>
      <c r="H4488" s="161">
        <v>0</v>
      </c>
      <c r="L4488">
        <v>109.321321</v>
      </c>
      <c r="R4488">
        <v>124.675842</v>
      </c>
      <c r="S4488">
        <v>124.675842</v>
      </c>
      <c r="T4488" s="194">
        <v>124.675842</v>
      </c>
      <c r="U4488" t="s">
        <v>193</v>
      </c>
      <c r="V4488">
        <v>45708.619722222225</v>
      </c>
    </row>
    <row r="4489" spans="1:22" x14ac:dyDescent="0.3">
      <c r="A4489" t="s">
        <v>106</v>
      </c>
      <c r="B4489" t="s">
        <v>107</v>
      </c>
      <c r="C4489" t="s">
        <v>93</v>
      </c>
      <c r="D4489" s="29">
        <v>45789</v>
      </c>
      <c r="E4489" s="161">
        <v>0</v>
      </c>
      <c r="F4489" s="161">
        <v>0</v>
      </c>
      <c r="G4489" s="161">
        <v>0</v>
      </c>
      <c r="H4489" s="161">
        <v>0</v>
      </c>
      <c r="L4489">
        <v>33.637329000000001</v>
      </c>
      <c r="R4489">
        <v>114.701775</v>
      </c>
      <c r="S4489">
        <v>114.701775</v>
      </c>
      <c r="T4489" s="194">
        <v>114.701775</v>
      </c>
      <c r="U4489" t="s">
        <v>193</v>
      </c>
      <c r="V4489">
        <v>45708.618819444448</v>
      </c>
    </row>
    <row r="4490" spans="1:22" x14ac:dyDescent="0.3">
      <c r="A4490" t="s">
        <v>106</v>
      </c>
      <c r="B4490" t="s">
        <v>107</v>
      </c>
      <c r="C4490" t="s">
        <v>88</v>
      </c>
      <c r="D4490" s="29">
        <v>45789</v>
      </c>
      <c r="E4490" s="161">
        <v>0</v>
      </c>
      <c r="F4490" s="161">
        <v>0</v>
      </c>
      <c r="G4490" s="161">
        <v>0</v>
      </c>
      <c r="H4490" s="161">
        <v>0</v>
      </c>
      <c r="L4490">
        <v>109.321321</v>
      </c>
      <c r="R4490">
        <v>124.675842</v>
      </c>
      <c r="S4490">
        <v>124.675842</v>
      </c>
      <c r="T4490" s="194">
        <v>124.675842</v>
      </c>
      <c r="U4490" t="s">
        <v>193</v>
      </c>
      <c r="V4490">
        <v>45708.619675925926</v>
      </c>
    </row>
    <row r="4491" spans="1:22" x14ac:dyDescent="0.3">
      <c r="A4491" t="s">
        <v>106</v>
      </c>
      <c r="B4491" t="s">
        <v>107</v>
      </c>
      <c r="C4491" t="s">
        <v>93</v>
      </c>
      <c r="D4491" s="29">
        <v>45790</v>
      </c>
      <c r="E4491" s="161">
        <v>0</v>
      </c>
      <c r="F4491" s="161">
        <v>0</v>
      </c>
      <c r="G4491" s="161">
        <v>0</v>
      </c>
      <c r="H4491" s="161">
        <v>0</v>
      </c>
      <c r="L4491">
        <v>33.637329000000001</v>
      </c>
      <c r="R4491">
        <v>114.701775</v>
      </c>
      <c r="S4491">
        <v>114.701775</v>
      </c>
      <c r="T4491" s="194">
        <v>114.701775</v>
      </c>
      <c r="U4491" t="s">
        <v>193</v>
      </c>
      <c r="V4491">
        <v>45708.619027777779</v>
      </c>
    </row>
    <row r="4492" spans="1:22" x14ac:dyDescent="0.3">
      <c r="A4492" t="s">
        <v>106</v>
      </c>
      <c r="B4492" t="s">
        <v>107</v>
      </c>
      <c r="C4492" t="s">
        <v>88</v>
      </c>
      <c r="D4492" s="29">
        <v>45790</v>
      </c>
      <c r="E4492" s="161">
        <v>0</v>
      </c>
      <c r="F4492" s="161">
        <v>0</v>
      </c>
      <c r="G4492" s="161">
        <v>0</v>
      </c>
      <c r="H4492" s="161">
        <v>0</v>
      </c>
      <c r="L4492">
        <v>109.321321</v>
      </c>
      <c r="R4492">
        <v>124.675842</v>
      </c>
      <c r="S4492">
        <v>124.675842</v>
      </c>
      <c r="T4492" s="194">
        <v>124.675842</v>
      </c>
      <c r="U4492" t="s">
        <v>193</v>
      </c>
      <c r="V4492">
        <v>45708.619652777779</v>
      </c>
    </row>
    <row r="4493" spans="1:22" x14ac:dyDescent="0.3">
      <c r="A4493" t="s">
        <v>106</v>
      </c>
      <c r="B4493" t="s">
        <v>107</v>
      </c>
      <c r="C4493" t="s">
        <v>93</v>
      </c>
      <c r="D4493" s="29">
        <v>45791</v>
      </c>
      <c r="E4493" s="161">
        <v>0</v>
      </c>
      <c r="F4493" s="161">
        <v>0</v>
      </c>
      <c r="G4493" s="161">
        <v>0</v>
      </c>
      <c r="H4493" s="161">
        <v>0</v>
      </c>
      <c r="L4493">
        <v>33.637329000000001</v>
      </c>
      <c r="R4493">
        <v>114.701775</v>
      </c>
      <c r="S4493">
        <v>114.701775</v>
      </c>
      <c r="T4493" s="194">
        <v>114.701775</v>
      </c>
      <c r="U4493" t="s">
        <v>193</v>
      </c>
      <c r="V4493">
        <v>45708.616585648146</v>
      </c>
    </row>
    <row r="4494" spans="1:22" x14ac:dyDescent="0.3">
      <c r="A4494" t="s">
        <v>106</v>
      </c>
      <c r="B4494" t="s">
        <v>107</v>
      </c>
      <c r="C4494" t="s">
        <v>88</v>
      </c>
      <c r="D4494" s="29">
        <v>45791</v>
      </c>
      <c r="E4494" s="161">
        <v>0</v>
      </c>
      <c r="F4494" s="161">
        <v>0</v>
      </c>
      <c r="G4494" s="161">
        <v>0</v>
      </c>
      <c r="H4494" s="161">
        <v>0</v>
      </c>
      <c r="L4494">
        <v>109.321321</v>
      </c>
      <c r="R4494">
        <v>124.675842</v>
      </c>
      <c r="S4494">
        <v>124.675842</v>
      </c>
      <c r="T4494" s="194">
        <v>124.675842</v>
      </c>
      <c r="U4494" t="s">
        <v>193</v>
      </c>
      <c r="V4494">
        <v>45708.619652777779</v>
      </c>
    </row>
    <row r="4495" spans="1:22" x14ac:dyDescent="0.3">
      <c r="A4495" t="s">
        <v>106</v>
      </c>
      <c r="B4495" t="s">
        <v>107</v>
      </c>
      <c r="C4495" t="s">
        <v>93</v>
      </c>
      <c r="D4495" s="29">
        <v>45792</v>
      </c>
      <c r="E4495" s="161">
        <v>0</v>
      </c>
      <c r="F4495" s="161">
        <v>0</v>
      </c>
      <c r="G4495" s="161">
        <v>0</v>
      </c>
      <c r="H4495" s="161">
        <v>0</v>
      </c>
      <c r="L4495">
        <v>33.637329000000001</v>
      </c>
      <c r="R4495">
        <v>114.701775</v>
      </c>
      <c r="S4495">
        <v>114.701775</v>
      </c>
      <c r="T4495" s="194">
        <v>114.701775</v>
      </c>
      <c r="U4495" t="s">
        <v>193</v>
      </c>
      <c r="V4495">
        <v>45708.615081018521</v>
      </c>
    </row>
    <row r="4496" spans="1:22" x14ac:dyDescent="0.3">
      <c r="A4496" t="s">
        <v>106</v>
      </c>
      <c r="B4496" t="s">
        <v>107</v>
      </c>
      <c r="C4496" t="s">
        <v>88</v>
      </c>
      <c r="D4496" s="29">
        <v>45792</v>
      </c>
      <c r="E4496" s="161">
        <v>0</v>
      </c>
      <c r="F4496" s="161">
        <v>0</v>
      </c>
      <c r="G4496" s="161">
        <v>0</v>
      </c>
      <c r="H4496" s="161">
        <v>0</v>
      </c>
      <c r="L4496">
        <v>109.321321</v>
      </c>
      <c r="R4496">
        <v>124.675842</v>
      </c>
      <c r="S4496">
        <v>124.675842</v>
      </c>
      <c r="T4496" s="194">
        <v>124.675842</v>
      </c>
      <c r="U4496" t="s">
        <v>193</v>
      </c>
      <c r="V4496">
        <v>45708.619675925926</v>
      </c>
    </row>
    <row r="4497" spans="1:22" x14ac:dyDescent="0.3">
      <c r="A4497" t="s">
        <v>106</v>
      </c>
      <c r="B4497" t="s">
        <v>107</v>
      </c>
      <c r="C4497" t="s">
        <v>93</v>
      </c>
      <c r="D4497" s="29">
        <v>45793</v>
      </c>
      <c r="E4497" s="161">
        <v>0</v>
      </c>
      <c r="F4497" s="161">
        <v>0</v>
      </c>
      <c r="G4497" s="161">
        <v>0</v>
      </c>
      <c r="H4497" s="161">
        <v>0</v>
      </c>
      <c r="L4497">
        <v>33.637329000000001</v>
      </c>
      <c r="R4497">
        <v>114.701775</v>
      </c>
      <c r="S4497">
        <v>114.701775</v>
      </c>
      <c r="T4497" s="194">
        <v>114.701775</v>
      </c>
      <c r="U4497" t="s">
        <v>193</v>
      </c>
      <c r="V4497">
        <v>45708.618784722225</v>
      </c>
    </row>
    <row r="4498" spans="1:22" x14ac:dyDescent="0.3">
      <c r="A4498" t="s">
        <v>106</v>
      </c>
      <c r="B4498" t="s">
        <v>107</v>
      </c>
      <c r="C4498" t="s">
        <v>88</v>
      </c>
      <c r="D4498" s="29">
        <v>45793</v>
      </c>
      <c r="E4498" s="161">
        <v>0</v>
      </c>
      <c r="F4498" s="161">
        <v>0</v>
      </c>
      <c r="G4498" s="161">
        <v>0</v>
      </c>
      <c r="H4498" s="161">
        <v>0</v>
      </c>
      <c r="L4498">
        <v>109.321321</v>
      </c>
      <c r="R4498">
        <v>124.675842</v>
      </c>
      <c r="S4498">
        <v>124.675842</v>
      </c>
      <c r="T4498" s="194">
        <v>124.675842</v>
      </c>
      <c r="U4498" t="s">
        <v>193</v>
      </c>
      <c r="V4498">
        <v>45708.619687500002</v>
      </c>
    </row>
    <row r="4499" spans="1:22" x14ac:dyDescent="0.3">
      <c r="A4499" t="s">
        <v>106</v>
      </c>
      <c r="B4499" t="s">
        <v>107</v>
      </c>
      <c r="C4499" t="s">
        <v>93</v>
      </c>
      <c r="D4499" s="29">
        <v>45794</v>
      </c>
      <c r="E4499" s="161">
        <v>0</v>
      </c>
      <c r="F4499" s="161">
        <v>0</v>
      </c>
      <c r="G4499" s="161">
        <v>0</v>
      </c>
      <c r="H4499" s="161">
        <v>0</v>
      </c>
      <c r="L4499">
        <v>33.637329000000001</v>
      </c>
      <c r="R4499">
        <v>114.701775</v>
      </c>
      <c r="S4499">
        <v>114.701775</v>
      </c>
      <c r="T4499" s="194">
        <v>114.701775</v>
      </c>
      <c r="U4499" t="s">
        <v>193</v>
      </c>
      <c r="V4499">
        <v>45708.616446759261</v>
      </c>
    </row>
    <row r="4500" spans="1:22" x14ac:dyDescent="0.3">
      <c r="A4500" t="s">
        <v>106</v>
      </c>
      <c r="B4500" t="s">
        <v>107</v>
      </c>
      <c r="C4500" t="s">
        <v>88</v>
      </c>
      <c r="D4500" s="29">
        <v>45794</v>
      </c>
      <c r="E4500" s="161">
        <v>0</v>
      </c>
      <c r="F4500" s="161">
        <v>0</v>
      </c>
      <c r="G4500" s="161">
        <v>0</v>
      </c>
      <c r="H4500" s="161">
        <v>0</v>
      </c>
      <c r="L4500">
        <v>109.321321</v>
      </c>
      <c r="R4500">
        <v>124.675842</v>
      </c>
      <c r="S4500">
        <v>124.675842</v>
      </c>
      <c r="T4500" s="194">
        <v>124.675842</v>
      </c>
      <c r="U4500" t="s">
        <v>193</v>
      </c>
      <c r="V4500">
        <v>45708.619756944441</v>
      </c>
    </row>
    <row r="4501" spans="1:22" x14ac:dyDescent="0.3">
      <c r="A4501" t="s">
        <v>106</v>
      </c>
      <c r="B4501" t="s">
        <v>107</v>
      </c>
      <c r="C4501" t="s">
        <v>93</v>
      </c>
      <c r="D4501" s="29">
        <v>45795</v>
      </c>
      <c r="E4501" s="161">
        <v>0</v>
      </c>
      <c r="F4501" s="161">
        <v>0</v>
      </c>
      <c r="G4501" s="161">
        <v>0</v>
      </c>
      <c r="H4501" s="161">
        <v>0</v>
      </c>
      <c r="L4501">
        <v>33.637329000000001</v>
      </c>
      <c r="R4501">
        <v>114.701775</v>
      </c>
      <c r="S4501">
        <v>114.701775</v>
      </c>
      <c r="T4501" s="194">
        <v>114.701775</v>
      </c>
      <c r="U4501" t="s">
        <v>193</v>
      </c>
      <c r="V4501">
        <v>45708.618668981479</v>
      </c>
    </row>
    <row r="4502" spans="1:22" x14ac:dyDescent="0.3">
      <c r="A4502" t="s">
        <v>106</v>
      </c>
      <c r="B4502" t="s">
        <v>107</v>
      </c>
      <c r="C4502" t="s">
        <v>88</v>
      </c>
      <c r="D4502" s="29">
        <v>45795</v>
      </c>
      <c r="E4502" s="161">
        <v>0</v>
      </c>
      <c r="F4502" s="161">
        <v>0</v>
      </c>
      <c r="G4502" s="161">
        <v>0</v>
      </c>
      <c r="H4502" s="161">
        <v>0</v>
      </c>
      <c r="L4502">
        <v>109.321321</v>
      </c>
      <c r="R4502">
        <v>124.675842</v>
      </c>
      <c r="S4502">
        <v>124.675842</v>
      </c>
      <c r="T4502" s="194">
        <v>124.675842</v>
      </c>
      <c r="U4502" t="s">
        <v>193</v>
      </c>
      <c r="V4502">
        <v>45708.619699074072</v>
      </c>
    </row>
    <row r="4503" spans="1:22" x14ac:dyDescent="0.3">
      <c r="A4503" t="s">
        <v>106</v>
      </c>
      <c r="B4503" t="s">
        <v>107</v>
      </c>
      <c r="C4503" t="s">
        <v>93</v>
      </c>
      <c r="D4503" s="29">
        <v>45796</v>
      </c>
      <c r="E4503" s="161">
        <v>0</v>
      </c>
      <c r="F4503" s="161">
        <v>0</v>
      </c>
      <c r="G4503" s="161">
        <v>0</v>
      </c>
      <c r="H4503" s="161">
        <v>0</v>
      </c>
      <c r="L4503">
        <v>33.637329000000001</v>
      </c>
      <c r="R4503">
        <v>114.701775</v>
      </c>
      <c r="S4503">
        <v>114.701775</v>
      </c>
      <c r="T4503" s="194">
        <v>114.701775</v>
      </c>
      <c r="U4503" t="s">
        <v>193</v>
      </c>
      <c r="V4503">
        <v>45708.618738425925</v>
      </c>
    </row>
    <row r="4504" spans="1:22" x14ac:dyDescent="0.3">
      <c r="A4504" t="s">
        <v>106</v>
      </c>
      <c r="B4504" t="s">
        <v>107</v>
      </c>
      <c r="C4504" t="s">
        <v>88</v>
      </c>
      <c r="D4504" s="29">
        <v>45796</v>
      </c>
      <c r="E4504" s="161">
        <v>0</v>
      </c>
      <c r="F4504" s="161">
        <v>0</v>
      </c>
      <c r="G4504" s="161">
        <v>0</v>
      </c>
      <c r="H4504" s="161">
        <v>0</v>
      </c>
      <c r="L4504">
        <v>109.321321</v>
      </c>
      <c r="R4504">
        <v>124.675842</v>
      </c>
      <c r="S4504">
        <v>124.675842</v>
      </c>
      <c r="T4504" s="194">
        <v>124.675842</v>
      </c>
      <c r="U4504" t="s">
        <v>193</v>
      </c>
      <c r="V4504">
        <v>45708.619768518518</v>
      </c>
    </row>
    <row r="4505" spans="1:22" x14ac:dyDescent="0.3">
      <c r="A4505" t="s">
        <v>106</v>
      </c>
      <c r="B4505" t="s">
        <v>107</v>
      </c>
      <c r="C4505" t="s">
        <v>93</v>
      </c>
      <c r="D4505" s="29">
        <v>45797</v>
      </c>
      <c r="E4505" s="161">
        <v>0</v>
      </c>
      <c r="F4505" s="161">
        <v>0</v>
      </c>
      <c r="G4505" s="161">
        <v>0</v>
      </c>
      <c r="H4505" s="161">
        <v>0</v>
      </c>
      <c r="L4505">
        <v>33.637329000000001</v>
      </c>
      <c r="R4505">
        <v>114.701775</v>
      </c>
      <c r="S4505">
        <v>114.701775</v>
      </c>
      <c r="T4505" s="194">
        <v>114.701775</v>
      </c>
      <c r="U4505" t="s">
        <v>193</v>
      </c>
      <c r="V4505">
        <v>45708.618877314817</v>
      </c>
    </row>
    <row r="4506" spans="1:22" x14ac:dyDescent="0.3">
      <c r="A4506" t="s">
        <v>106</v>
      </c>
      <c r="B4506" t="s">
        <v>107</v>
      </c>
      <c r="C4506" t="s">
        <v>88</v>
      </c>
      <c r="D4506" s="29">
        <v>45797</v>
      </c>
      <c r="E4506" s="161">
        <v>0</v>
      </c>
      <c r="F4506" s="161">
        <v>0</v>
      </c>
      <c r="G4506" s="161">
        <v>0</v>
      </c>
      <c r="H4506" s="161">
        <v>0</v>
      </c>
      <c r="L4506">
        <v>109.321321</v>
      </c>
      <c r="R4506">
        <v>124.675842</v>
      </c>
      <c r="S4506">
        <v>124.675842</v>
      </c>
      <c r="T4506" s="194">
        <v>124.675842</v>
      </c>
      <c r="U4506" t="s">
        <v>193</v>
      </c>
      <c r="V4506">
        <v>45708.619664351849</v>
      </c>
    </row>
    <row r="4507" spans="1:22" x14ac:dyDescent="0.3">
      <c r="A4507" t="s">
        <v>106</v>
      </c>
      <c r="B4507" t="s">
        <v>107</v>
      </c>
      <c r="C4507" t="s">
        <v>93</v>
      </c>
      <c r="D4507" s="29">
        <v>45798</v>
      </c>
      <c r="E4507" s="161">
        <v>0</v>
      </c>
      <c r="F4507" s="161">
        <v>0</v>
      </c>
      <c r="G4507" s="161">
        <v>0</v>
      </c>
      <c r="H4507" s="161">
        <v>0</v>
      </c>
      <c r="L4507">
        <v>33.637329000000001</v>
      </c>
      <c r="R4507">
        <v>114.701775</v>
      </c>
      <c r="S4507">
        <v>114.701775</v>
      </c>
      <c r="T4507" s="194">
        <v>114.701775</v>
      </c>
      <c r="U4507" t="s">
        <v>193</v>
      </c>
      <c r="V4507">
        <v>45708.614178240743</v>
      </c>
    </row>
    <row r="4508" spans="1:22" x14ac:dyDescent="0.3">
      <c r="A4508" t="s">
        <v>106</v>
      </c>
      <c r="B4508" t="s">
        <v>107</v>
      </c>
      <c r="C4508" t="s">
        <v>88</v>
      </c>
      <c r="D4508" s="29">
        <v>45798</v>
      </c>
      <c r="E4508" s="161">
        <v>0</v>
      </c>
      <c r="F4508" s="161">
        <v>0</v>
      </c>
      <c r="G4508" s="161">
        <v>0</v>
      </c>
      <c r="H4508" s="161">
        <v>0</v>
      </c>
      <c r="L4508">
        <v>109.321321</v>
      </c>
      <c r="R4508">
        <v>124.675842</v>
      </c>
      <c r="S4508">
        <v>124.675842</v>
      </c>
      <c r="T4508" s="194">
        <v>124.675842</v>
      </c>
      <c r="U4508" t="s">
        <v>193</v>
      </c>
      <c r="V4508">
        <v>45708.619641203702</v>
      </c>
    </row>
    <row r="4509" spans="1:22" x14ac:dyDescent="0.3">
      <c r="A4509" t="s">
        <v>106</v>
      </c>
      <c r="B4509" t="s">
        <v>107</v>
      </c>
      <c r="C4509" t="s">
        <v>93</v>
      </c>
      <c r="D4509" s="29">
        <v>45799</v>
      </c>
      <c r="E4509" s="161">
        <v>0</v>
      </c>
      <c r="F4509" s="161">
        <v>0</v>
      </c>
      <c r="G4509" s="161">
        <v>0</v>
      </c>
      <c r="H4509" s="161">
        <v>0</v>
      </c>
      <c r="L4509">
        <v>33.637329000000001</v>
      </c>
      <c r="R4509">
        <v>114.701775</v>
      </c>
      <c r="S4509">
        <v>114.701775</v>
      </c>
      <c r="T4509" s="194">
        <v>114.701775</v>
      </c>
      <c r="U4509" t="s">
        <v>193</v>
      </c>
      <c r="V4509">
        <v>45708.618888888886</v>
      </c>
    </row>
    <row r="4510" spans="1:22" x14ac:dyDescent="0.3">
      <c r="A4510" t="s">
        <v>106</v>
      </c>
      <c r="B4510" t="s">
        <v>107</v>
      </c>
      <c r="C4510" t="s">
        <v>88</v>
      </c>
      <c r="D4510" s="29">
        <v>45799</v>
      </c>
      <c r="E4510" s="161">
        <v>0</v>
      </c>
      <c r="F4510" s="161">
        <v>0</v>
      </c>
      <c r="G4510" s="161">
        <v>0</v>
      </c>
      <c r="H4510" s="161">
        <v>0</v>
      </c>
      <c r="L4510">
        <v>109.321321</v>
      </c>
      <c r="R4510">
        <v>124.675842</v>
      </c>
      <c r="S4510">
        <v>124.675842</v>
      </c>
      <c r="T4510" s="194">
        <v>124.675842</v>
      </c>
      <c r="U4510" t="s">
        <v>193</v>
      </c>
      <c r="V4510">
        <v>45708.619710648149</v>
      </c>
    </row>
    <row r="4511" spans="1:22" x14ac:dyDescent="0.3">
      <c r="A4511" t="s">
        <v>106</v>
      </c>
      <c r="B4511" t="s">
        <v>107</v>
      </c>
      <c r="C4511" t="s">
        <v>93</v>
      </c>
      <c r="D4511" s="29">
        <v>45800</v>
      </c>
      <c r="E4511" s="161">
        <v>0</v>
      </c>
      <c r="F4511" s="161">
        <v>0</v>
      </c>
      <c r="G4511" s="161">
        <v>0</v>
      </c>
      <c r="H4511" s="161">
        <v>0</v>
      </c>
      <c r="L4511">
        <v>33.637329000000001</v>
      </c>
      <c r="R4511">
        <v>114.701775</v>
      </c>
      <c r="S4511">
        <v>114.701775</v>
      </c>
      <c r="T4511" s="194">
        <v>114.701775</v>
      </c>
      <c r="U4511" t="s">
        <v>193</v>
      </c>
      <c r="V4511">
        <v>45708.618819444448</v>
      </c>
    </row>
    <row r="4512" spans="1:22" x14ac:dyDescent="0.3">
      <c r="A4512" t="s">
        <v>106</v>
      </c>
      <c r="B4512" t="s">
        <v>107</v>
      </c>
      <c r="C4512" t="s">
        <v>88</v>
      </c>
      <c r="D4512" s="29">
        <v>45800</v>
      </c>
      <c r="E4512" s="161">
        <v>0</v>
      </c>
      <c r="F4512" s="161">
        <v>0</v>
      </c>
      <c r="G4512" s="161">
        <v>0</v>
      </c>
      <c r="H4512" s="161">
        <v>0</v>
      </c>
      <c r="L4512">
        <v>109.321321</v>
      </c>
      <c r="R4512">
        <v>124.675842</v>
      </c>
      <c r="S4512">
        <v>124.675842</v>
      </c>
      <c r="T4512" s="194">
        <v>124.675842</v>
      </c>
      <c r="U4512" t="s">
        <v>193</v>
      </c>
      <c r="V4512">
        <v>45708.619745370372</v>
      </c>
    </row>
    <row r="4513" spans="1:22" x14ac:dyDescent="0.3">
      <c r="A4513" t="s">
        <v>106</v>
      </c>
      <c r="B4513" t="s">
        <v>107</v>
      </c>
      <c r="C4513" t="s">
        <v>93</v>
      </c>
      <c r="D4513" s="29">
        <v>45801</v>
      </c>
      <c r="E4513" s="161">
        <v>0</v>
      </c>
      <c r="F4513" s="161">
        <v>0</v>
      </c>
      <c r="G4513" s="161">
        <v>0</v>
      </c>
      <c r="H4513" s="161">
        <v>0</v>
      </c>
      <c r="L4513">
        <v>33.637329000000001</v>
      </c>
      <c r="R4513">
        <v>114.701775</v>
      </c>
      <c r="S4513">
        <v>114.701775</v>
      </c>
      <c r="T4513" s="194">
        <v>114.701775</v>
      </c>
      <c r="U4513" t="s">
        <v>193</v>
      </c>
      <c r="V4513">
        <v>45708.616064814814</v>
      </c>
    </row>
    <row r="4514" spans="1:22" x14ac:dyDescent="0.3">
      <c r="A4514" t="s">
        <v>106</v>
      </c>
      <c r="B4514" t="s">
        <v>107</v>
      </c>
      <c r="C4514" t="s">
        <v>88</v>
      </c>
      <c r="D4514" s="29">
        <v>45801</v>
      </c>
      <c r="E4514" s="161">
        <v>0</v>
      </c>
      <c r="F4514" s="161">
        <v>0</v>
      </c>
      <c r="G4514" s="161">
        <v>0</v>
      </c>
      <c r="H4514" s="161">
        <v>0</v>
      </c>
      <c r="L4514">
        <v>109.321321</v>
      </c>
      <c r="R4514">
        <v>124.675842</v>
      </c>
      <c r="S4514">
        <v>124.675842</v>
      </c>
      <c r="T4514" s="194">
        <v>124.675842</v>
      </c>
      <c r="U4514" t="s">
        <v>193</v>
      </c>
      <c r="V4514">
        <v>45708.619745370372</v>
      </c>
    </row>
    <row r="4515" spans="1:22" x14ac:dyDescent="0.3">
      <c r="A4515" t="s">
        <v>106</v>
      </c>
      <c r="B4515" t="s">
        <v>107</v>
      </c>
      <c r="C4515" t="s">
        <v>93</v>
      </c>
      <c r="D4515" s="29">
        <v>45802</v>
      </c>
      <c r="E4515" s="161">
        <v>0</v>
      </c>
      <c r="F4515" s="161">
        <v>0</v>
      </c>
      <c r="G4515" s="161">
        <v>0</v>
      </c>
      <c r="H4515" s="161">
        <v>0</v>
      </c>
      <c r="L4515">
        <v>33.637329000000001</v>
      </c>
      <c r="R4515">
        <v>114.701775</v>
      </c>
      <c r="S4515">
        <v>114.701775</v>
      </c>
      <c r="T4515" s="194">
        <v>114.701775</v>
      </c>
      <c r="U4515" t="s">
        <v>193</v>
      </c>
      <c r="V4515">
        <v>45708.618807870371</v>
      </c>
    </row>
    <row r="4516" spans="1:22" x14ac:dyDescent="0.3">
      <c r="A4516" t="s">
        <v>106</v>
      </c>
      <c r="B4516" t="s">
        <v>107</v>
      </c>
      <c r="C4516" t="s">
        <v>88</v>
      </c>
      <c r="D4516" s="29">
        <v>45802</v>
      </c>
      <c r="E4516" s="161">
        <v>0</v>
      </c>
      <c r="F4516" s="161">
        <v>0</v>
      </c>
      <c r="G4516" s="161">
        <v>0</v>
      </c>
      <c r="H4516" s="161">
        <v>0</v>
      </c>
      <c r="L4516">
        <v>109.321321</v>
      </c>
      <c r="R4516">
        <v>124.675842</v>
      </c>
      <c r="S4516">
        <v>124.675842</v>
      </c>
      <c r="T4516" s="194">
        <v>124.675842</v>
      </c>
      <c r="U4516" t="s">
        <v>193</v>
      </c>
      <c r="V4516">
        <v>45708.619780092595</v>
      </c>
    </row>
    <row r="4517" spans="1:22" x14ac:dyDescent="0.3">
      <c r="A4517" t="s">
        <v>106</v>
      </c>
      <c r="B4517" t="s">
        <v>107</v>
      </c>
      <c r="C4517" t="s">
        <v>93</v>
      </c>
      <c r="D4517" s="29">
        <v>45803</v>
      </c>
      <c r="E4517" s="161">
        <v>0</v>
      </c>
      <c r="F4517" s="161">
        <v>0</v>
      </c>
      <c r="G4517" s="161">
        <v>0</v>
      </c>
      <c r="H4517" s="161">
        <v>0</v>
      </c>
      <c r="L4517">
        <v>33.637329000000001</v>
      </c>
      <c r="R4517">
        <v>114.701775</v>
      </c>
      <c r="S4517">
        <v>114.701775</v>
      </c>
      <c r="T4517" s="194">
        <v>114.701775</v>
      </c>
      <c r="U4517" t="s">
        <v>193</v>
      </c>
      <c r="V4517">
        <v>45708.619016203702</v>
      </c>
    </row>
    <row r="4518" spans="1:22" x14ac:dyDescent="0.3">
      <c r="A4518" t="s">
        <v>106</v>
      </c>
      <c r="B4518" t="s">
        <v>107</v>
      </c>
      <c r="C4518" t="s">
        <v>88</v>
      </c>
      <c r="D4518" s="29">
        <v>45803</v>
      </c>
      <c r="E4518" s="161">
        <v>0</v>
      </c>
      <c r="F4518" s="161">
        <v>0</v>
      </c>
      <c r="G4518" s="161">
        <v>0</v>
      </c>
      <c r="H4518" s="161">
        <v>0</v>
      </c>
      <c r="L4518">
        <v>109.321321</v>
      </c>
      <c r="R4518">
        <v>124.675842</v>
      </c>
      <c r="S4518">
        <v>124.675842</v>
      </c>
      <c r="T4518" s="194">
        <v>124.675842</v>
      </c>
      <c r="U4518" t="s">
        <v>193</v>
      </c>
      <c r="V4518">
        <v>45708.619733796295</v>
      </c>
    </row>
    <row r="4519" spans="1:22" x14ac:dyDescent="0.3">
      <c r="A4519" t="s">
        <v>106</v>
      </c>
      <c r="B4519" t="s">
        <v>107</v>
      </c>
      <c r="C4519" t="s">
        <v>93</v>
      </c>
      <c r="D4519" s="29">
        <v>45804</v>
      </c>
      <c r="E4519" s="161">
        <v>0</v>
      </c>
      <c r="F4519" s="161">
        <v>0</v>
      </c>
      <c r="G4519" s="161">
        <v>0</v>
      </c>
      <c r="H4519" s="161">
        <v>0</v>
      </c>
      <c r="L4519">
        <v>33.637329000000001</v>
      </c>
      <c r="R4519">
        <v>114.701775</v>
      </c>
      <c r="S4519">
        <v>114.701775</v>
      </c>
      <c r="T4519" s="194">
        <v>114.701775</v>
      </c>
      <c r="U4519" t="s">
        <v>193</v>
      </c>
      <c r="V4519">
        <v>45708.614236111112</v>
      </c>
    </row>
    <row r="4520" spans="1:22" x14ac:dyDescent="0.3">
      <c r="A4520" t="s">
        <v>106</v>
      </c>
      <c r="B4520" t="s">
        <v>107</v>
      </c>
      <c r="C4520" t="s">
        <v>88</v>
      </c>
      <c r="D4520" s="29">
        <v>45804</v>
      </c>
      <c r="E4520" s="161">
        <v>0</v>
      </c>
      <c r="F4520" s="161">
        <v>0</v>
      </c>
      <c r="G4520" s="161">
        <v>0</v>
      </c>
      <c r="H4520" s="161">
        <v>0</v>
      </c>
      <c r="L4520">
        <v>109.321321</v>
      </c>
      <c r="R4520">
        <v>124.675842</v>
      </c>
      <c r="S4520">
        <v>124.675842</v>
      </c>
      <c r="T4520" s="194">
        <v>124.675842</v>
      </c>
      <c r="U4520" t="s">
        <v>193</v>
      </c>
      <c r="V4520">
        <v>45708.619814814818</v>
      </c>
    </row>
    <row r="4521" spans="1:22" x14ac:dyDescent="0.3">
      <c r="A4521" t="s">
        <v>106</v>
      </c>
      <c r="B4521" t="s">
        <v>107</v>
      </c>
      <c r="C4521" t="s">
        <v>93</v>
      </c>
      <c r="D4521" s="29">
        <v>45805</v>
      </c>
      <c r="E4521" s="161">
        <v>0</v>
      </c>
      <c r="F4521" s="161">
        <v>0</v>
      </c>
      <c r="G4521" s="161">
        <v>0</v>
      </c>
      <c r="H4521" s="161">
        <v>0</v>
      </c>
      <c r="L4521">
        <v>33.637329000000001</v>
      </c>
      <c r="R4521">
        <v>114.701775</v>
      </c>
      <c r="S4521">
        <v>114.701775</v>
      </c>
      <c r="T4521" s="194">
        <v>114.701775</v>
      </c>
      <c r="U4521" t="s">
        <v>193</v>
      </c>
      <c r="V4521">
        <v>45708.618773148148</v>
      </c>
    </row>
    <row r="4522" spans="1:22" x14ac:dyDescent="0.3">
      <c r="A4522" t="s">
        <v>106</v>
      </c>
      <c r="B4522" t="s">
        <v>107</v>
      </c>
      <c r="C4522" t="s">
        <v>88</v>
      </c>
      <c r="D4522" s="29">
        <v>45805</v>
      </c>
      <c r="E4522" s="161">
        <v>0</v>
      </c>
      <c r="F4522" s="161">
        <v>0</v>
      </c>
      <c r="G4522" s="161">
        <v>0</v>
      </c>
      <c r="H4522" s="161">
        <v>0</v>
      </c>
      <c r="L4522">
        <v>109.321321</v>
      </c>
      <c r="R4522">
        <v>124.675842</v>
      </c>
      <c r="S4522">
        <v>124.675842</v>
      </c>
      <c r="T4522" s="194">
        <v>124.675842</v>
      </c>
      <c r="U4522" t="s">
        <v>193</v>
      </c>
      <c r="V4522">
        <v>45708.619710648149</v>
      </c>
    </row>
    <row r="4523" spans="1:22" x14ac:dyDescent="0.3">
      <c r="A4523" t="s">
        <v>106</v>
      </c>
      <c r="B4523" t="s">
        <v>107</v>
      </c>
      <c r="C4523" t="s">
        <v>93</v>
      </c>
      <c r="D4523" s="29">
        <v>45806</v>
      </c>
      <c r="E4523" s="161">
        <v>0</v>
      </c>
      <c r="F4523" s="161">
        <v>0</v>
      </c>
      <c r="G4523" s="161">
        <v>0</v>
      </c>
      <c r="H4523" s="161">
        <v>0</v>
      </c>
      <c r="L4523">
        <v>33.637329000000001</v>
      </c>
      <c r="R4523">
        <v>114.701775</v>
      </c>
      <c r="S4523">
        <v>114.701775</v>
      </c>
      <c r="T4523" s="194">
        <v>114.701775</v>
      </c>
      <c r="U4523" t="s">
        <v>193</v>
      </c>
      <c r="V4523">
        <v>45708.61440972222</v>
      </c>
    </row>
    <row r="4524" spans="1:22" x14ac:dyDescent="0.3">
      <c r="A4524" t="s">
        <v>106</v>
      </c>
      <c r="B4524" t="s">
        <v>107</v>
      </c>
      <c r="C4524" t="s">
        <v>88</v>
      </c>
      <c r="D4524" s="29">
        <v>45806</v>
      </c>
      <c r="E4524" s="161">
        <v>0</v>
      </c>
      <c r="F4524" s="161">
        <v>0</v>
      </c>
      <c r="G4524" s="161">
        <v>0</v>
      </c>
      <c r="H4524" s="161">
        <v>0</v>
      </c>
      <c r="L4524">
        <v>109.321321</v>
      </c>
      <c r="R4524">
        <v>124.675842</v>
      </c>
      <c r="S4524">
        <v>124.675842</v>
      </c>
      <c r="T4524" s="194">
        <v>124.675842</v>
      </c>
      <c r="U4524" t="s">
        <v>193</v>
      </c>
      <c r="V4524">
        <v>45708.619930555556</v>
      </c>
    </row>
    <row r="4525" spans="1:22" x14ac:dyDescent="0.3">
      <c r="A4525" t="s">
        <v>106</v>
      </c>
      <c r="B4525" t="s">
        <v>107</v>
      </c>
      <c r="C4525" t="s">
        <v>93</v>
      </c>
      <c r="D4525" s="29">
        <v>45807</v>
      </c>
      <c r="E4525" s="161">
        <v>0</v>
      </c>
      <c r="F4525" s="161">
        <v>0</v>
      </c>
      <c r="G4525" s="161">
        <v>0</v>
      </c>
      <c r="H4525" s="161">
        <v>0</v>
      </c>
      <c r="L4525">
        <v>33.637329000000001</v>
      </c>
      <c r="R4525">
        <v>114.701775</v>
      </c>
      <c r="S4525">
        <v>114.701775</v>
      </c>
      <c r="T4525" s="194">
        <v>114.701775</v>
      </c>
      <c r="U4525" t="s">
        <v>193</v>
      </c>
      <c r="V4525">
        <v>45708.614537037036</v>
      </c>
    </row>
    <row r="4526" spans="1:22" x14ac:dyDescent="0.3">
      <c r="A4526" t="s">
        <v>106</v>
      </c>
      <c r="B4526" t="s">
        <v>107</v>
      </c>
      <c r="C4526" t="s">
        <v>88</v>
      </c>
      <c r="D4526" s="29">
        <v>45807</v>
      </c>
      <c r="E4526" s="161">
        <v>0</v>
      </c>
      <c r="F4526" s="161">
        <v>0</v>
      </c>
      <c r="G4526" s="161">
        <v>0</v>
      </c>
      <c r="H4526" s="161">
        <v>0</v>
      </c>
      <c r="L4526">
        <v>109.321321</v>
      </c>
      <c r="R4526">
        <v>124.675842</v>
      </c>
      <c r="S4526">
        <v>124.675842</v>
      </c>
      <c r="T4526" s="194">
        <v>124.675842</v>
      </c>
      <c r="U4526" t="s">
        <v>193</v>
      </c>
      <c r="V4526">
        <v>45708.619837962964</v>
      </c>
    </row>
    <row r="4527" spans="1:22" x14ac:dyDescent="0.3">
      <c r="A4527" t="s">
        <v>106</v>
      </c>
      <c r="B4527" t="s">
        <v>107</v>
      </c>
      <c r="C4527" t="s">
        <v>93</v>
      </c>
      <c r="D4527" s="29">
        <v>45808</v>
      </c>
      <c r="E4527" s="161">
        <v>0</v>
      </c>
      <c r="F4527" s="161">
        <v>0</v>
      </c>
      <c r="G4527" s="161">
        <v>0</v>
      </c>
      <c r="H4527" s="161">
        <v>0</v>
      </c>
      <c r="L4527">
        <v>33.637329000000001</v>
      </c>
      <c r="R4527">
        <v>114.701775</v>
      </c>
      <c r="S4527">
        <v>114.701775</v>
      </c>
      <c r="T4527" s="194">
        <v>114.701775</v>
      </c>
      <c r="U4527" t="s">
        <v>193</v>
      </c>
      <c r="V4527">
        <v>45708.614606481482</v>
      </c>
    </row>
    <row r="4528" spans="1:22" x14ac:dyDescent="0.3">
      <c r="A4528" t="s">
        <v>106</v>
      </c>
      <c r="B4528" t="s">
        <v>107</v>
      </c>
      <c r="C4528" t="s">
        <v>88</v>
      </c>
      <c r="D4528" s="29">
        <v>45808</v>
      </c>
      <c r="E4528" s="161">
        <v>0</v>
      </c>
      <c r="F4528" s="161">
        <v>0</v>
      </c>
      <c r="G4528" s="161">
        <v>0</v>
      </c>
      <c r="H4528" s="161">
        <v>0</v>
      </c>
      <c r="L4528">
        <v>109.321321</v>
      </c>
      <c r="R4528">
        <v>124.675842</v>
      </c>
      <c r="S4528">
        <v>124.675842</v>
      </c>
      <c r="T4528" s="194">
        <v>124.675842</v>
      </c>
      <c r="U4528" t="s">
        <v>193</v>
      </c>
      <c r="V4528">
        <v>45708.62023148148</v>
      </c>
    </row>
    <row r="4529" spans="1:22" x14ac:dyDescent="0.3">
      <c r="A4529" t="s">
        <v>106</v>
      </c>
      <c r="B4529" t="s">
        <v>107</v>
      </c>
      <c r="C4529" t="s">
        <v>93</v>
      </c>
      <c r="D4529" s="29">
        <v>45809</v>
      </c>
      <c r="E4529" s="161">
        <v>0</v>
      </c>
      <c r="F4529" s="161">
        <v>0</v>
      </c>
      <c r="G4529" s="161">
        <v>0</v>
      </c>
      <c r="H4529" s="161">
        <v>0</v>
      </c>
      <c r="L4529">
        <v>33.637329000000001</v>
      </c>
      <c r="R4529">
        <v>114.701775</v>
      </c>
      <c r="S4529">
        <v>114.701775</v>
      </c>
      <c r="T4529" s="194">
        <v>114.701775</v>
      </c>
      <c r="U4529" t="s">
        <v>193</v>
      </c>
      <c r="V4529">
        <v>45708.614282407405</v>
      </c>
    </row>
    <row r="4530" spans="1:22" x14ac:dyDescent="0.3">
      <c r="A4530" t="s">
        <v>106</v>
      </c>
      <c r="B4530" t="s">
        <v>107</v>
      </c>
      <c r="C4530" t="s">
        <v>88</v>
      </c>
      <c r="D4530" s="29">
        <v>45809</v>
      </c>
      <c r="E4530" s="161">
        <v>0</v>
      </c>
      <c r="F4530" s="161">
        <v>0</v>
      </c>
      <c r="G4530" s="161">
        <v>0</v>
      </c>
      <c r="H4530" s="161">
        <v>0</v>
      </c>
      <c r="L4530">
        <v>109.321321</v>
      </c>
      <c r="R4530">
        <v>124.675842</v>
      </c>
      <c r="S4530">
        <v>124.675842</v>
      </c>
      <c r="T4530" s="194">
        <v>124.675842</v>
      </c>
      <c r="U4530" t="s">
        <v>193</v>
      </c>
      <c r="V4530">
        <v>45708.619849537034</v>
      </c>
    </row>
    <row r="4531" spans="1:22" x14ac:dyDescent="0.3">
      <c r="A4531" t="s">
        <v>106</v>
      </c>
      <c r="B4531" t="s">
        <v>107</v>
      </c>
      <c r="C4531" t="s">
        <v>93</v>
      </c>
      <c r="D4531" s="29">
        <v>45810</v>
      </c>
      <c r="E4531" s="161">
        <v>1</v>
      </c>
      <c r="F4531" s="161">
        <v>1</v>
      </c>
      <c r="G4531" s="161">
        <v>1</v>
      </c>
      <c r="H4531" s="161">
        <v>1</v>
      </c>
      <c r="J4531">
        <v>0</v>
      </c>
      <c r="K4531">
        <v>0</v>
      </c>
      <c r="L4531">
        <v>33.637329000000001</v>
      </c>
      <c r="R4531">
        <v>114.701775</v>
      </c>
      <c r="S4531">
        <v>0</v>
      </c>
      <c r="T4531" s="194">
        <v>0</v>
      </c>
      <c r="U4531" t="s">
        <v>193</v>
      </c>
      <c r="V4531">
        <v>45708.618761574071</v>
      </c>
    </row>
    <row r="4532" spans="1:22" x14ac:dyDescent="0.3">
      <c r="A4532" t="s">
        <v>106</v>
      </c>
      <c r="B4532" t="s">
        <v>107</v>
      </c>
      <c r="C4532" t="s">
        <v>88</v>
      </c>
      <c r="D4532" s="29">
        <v>45810</v>
      </c>
      <c r="E4532" s="161">
        <v>0</v>
      </c>
      <c r="F4532" s="161">
        <v>0</v>
      </c>
      <c r="G4532" s="161">
        <v>0</v>
      </c>
      <c r="H4532" s="161">
        <v>0</v>
      </c>
      <c r="L4532">
        <v>109.321321</v>
      </c>
      <c r="R4532">
        <v>124.675842</v>
      </c>
      <c r="S4532">
        <v>124.675842</v>
      </c>
      <c r="T4532" s="194">
        <v>124.675842</v>
      </c>
      <c r="U4532" t="s">
        <v>193</v>
      </c>
      <c r="V4532">
        <v>45708.619733796295</v>
      </c>
    </row>
    <row r="4533" spans="1:22" x14ac:dyDescent="0.3">
      <c r="A4533" t="s">
        <v>106</v>
      </c>
      <c r="B4533" t="s">
        <v>107</v>
      </c>
      <c r="C4533" t="s">
        <v>93</v>
      </c>
      <c r="D4533" s="29">
        <v>45811</v>
      </c>
      <c r="E4533" s="161">
        <v>1</v>
      </c>
      <c r="F4533" s="161">
        <v>1</v>
      </c>
      <c r="G4533" s="161">
        <v>1</v>
      </c>
      <c r="H4533" s="161">
        <v>1</v>
      </c>
      <c r="J4533">
        <v>0</v>
      </c>
      <c r="K4533">
        <v>0</v>
      </c>
      <c r="L4533">
        <v>33.637329000000001</v>
      </c>
      <c r="R4533">
        <v>114.701775</v>
      </c>
      <c r="S4533">
        <v>0</v>
      </c>
      <c r="T4533" s="194">
        <v>0</v>
      </c>
      <c r="U4533" t="s">
        <v>193</v>
      </c>
      <c r="V4533">
        <v>45708.614131944443</v>
      </c>
    </row>
    <row r="4534" spans="1:22" x14ac:dyDescent="0.3">
      <c r="A4534" t="s">
        <v>106</v>
      </c>
      <c r="B4534" t="s">
        <v>107</v>
      </c>
      <c r="C4534" t="s">
        <v>88</v>
      </c>
      <c r="D4534" s="29">
        <v>45811</v>
      </c>
      <c r="E4534" s="161">
        <v>0</v>
      </c>
      <c r="F4534" s="161">
        <v>0</v>
      </c>
      <c r="G4534" s="161">
        <v>0</v>
      </c>
      <c r="H4534" s="161">
        <v>0</v>
      </c>
      <c r="L4534">
        <v>109.321321</v>
      </c>
      <c r="R4534">
        <v>124.675842</v>
      </c>
      <c r="S4534">
        <v>124.675842</v>
      </c>
      <c r="T4534" s="194">
        <v>124.675842</v>
      </c>
      <c r="U4534" t="s">
        <v>193</v>
      </c>
      <c r="V4534">
        <v>45708.619953703703</v>
      </c>
    </row>
    <row r="4535" spans="1:22" x14ac:dyDescent="0.3">
      <c r="A4535" t="s">
        <v>106</v>
      </c>
      <c r="B4535" t="s">
        <v>107</v>
      </c>
      <c r="C4535" t="s">
        <v>93</v>
      </c>
      <c r="D4535" s="29">
        <v>45812</v>
      </c>
      <c r="E4535" s="161">
        <v>1</v>
      </c>
      <c r="F4535" s="161">
        <v>1</v>
      </c>
      <c r="G4535" s="161">
        <v>1</v>
      </c>
      <c r="H4535" s="161">
        <v>1</v>
      </c>
      <c r="J4535">
        <v>0</v>
      </c>
      <c r="K4535">
        <v>0</v>
      </c>
      <c r="L4535">
        <v>33.637329000000001</v>
      </c>
      <c r="R4535">
        <v>114.701775</v>
      </c>
      <c r="S4535">
        <v>0</v>
      </c>
      <c r="T4535" s="194">
        <v>0</v>
      </c>
      <c r="U4535" t="s">
        <v>193</v>
      </c>
      <c r="V4535">
        <v>45708.615208333336</v>
      </c>
    </row>
    <row r="4536" spans="1:22" x14ac:dyDescent="0.3">
      <c r="A4536" t="s">
        <v>106</v>
      </c>
      <c r="B4536" t="s">
        <v>107</v>
      </c>
      <c r="C4536" t="s">
        <v>88</v>
      </c>
      <c r="D4536" s="29">
        <v>45812</v>
      </c>
      <c r="E4536" s="161">
        <v>0</v>
      </c>
      <c r="F4536" s="161">
        <v>0</v>
      </c>
      <c r="G4536" s="161">
        <v>0</v>
      </c>
      <c r="H4536" s="161">
        <v>0</v>
      </c>
      <c r="L4536">
        <v>109.321321</v>
      </c>
      <c r="R4536">
        <v>124.675842</v>
      </c>
      <c r="S4536">
        <v>124.675842</v>
      </c>
      <c r="T4536" s="194">
        <v>124.675842</v>
      </c>
      <c r="U4536" t="s">
        <v>193</v>
      </c>
      <c r="V4536">
        <v>45708.619872685187</v>
      </c>
    </row>
    <row r="4537" spans="1:22" x14ac:dyDescent="0.3">
      <c r="A4537" t="s">
        <v>106</v>
      </c>
      <c r="B4537" t="s">
        <v>107</v>
      </c>
      <c r="C4537" t="s">
        <v>93</v>
      </c>
      <c r="D4537" s="29">
        <v>45813</v>
      </c>
      <c r="E4537" s="161">
        <v>1</v>
      </c>
      <c r="F4537" s="161">
        <v>1</v>
      </c>
      <c r="G4537" s="161">
        <v>1</v>
      </c>
      <c r="H4537" s="161">
        <v>1</v>
      </c>
      <c r="J4537">
        <v>0</v>
      </c>
      <c r="K4537">
        <v>0</v>
      </c>
      <c r="L4537">
        <v>33.637329000000001</v>
      </c>
      <c r="R4537">
        <v>114.701775</v>
      </c>
      <c r="S4537">
        <v>0</v>
      </c>
      <c r="T4537" s="194">
        <v>0</v>
      </c>
      <c r="U4537" t="s">
        <v>193</v>
      </c>
      <c r="V4537">
        <v>45708.614687499998</v>
      </c>
    </row>
    <row r="4538" spans="1:22" x14ac:dyDescent="0.3">
      <c r="A4538" t="s">
        <v>106</v>
      </c>
      <c r="B4538" t="s">
        <v>107</v>
      </c>
      <c r="C4538" t="s">
        <v>88</v>
      </c>
      <c r="D4538" s="29">
        <v>45813</v>
      </c>
      <c r="E4538" s="161">
        <v>0</v>
      </c>
      <c r="F4538" s="161">
        <v>0</v>
      </c>
      <c r="G4538" s="161">
        <v>0</v>
      </c>
      <c r="H4538" s="161">
        <v>0</v>
      </c>
      <c r="L4538">
        <v>109.321321</v>
      </c>
      <c r="R4538">
        <v>124.675842</v>
      </c>
      <c r="S4538">
        <v>124.675842</v>
      </c>
      <c r="T4538" s="194">
        <v>124.675842</v>
      </c>
      <c r="U4538" t="s">
        <v>193</v>
      </c>
      <c r="V4538">
        <v>45708.619826388887</v>
      </c>
    </row>
    <row r="4539" spans="1:22" x14ac:dyDescent="0.3">
      <c r="A4539" t="s">
        <v>106</v>
      </c>
      <c r="B4539" t="s">
        <v>107</v>
      </c>
      <c r="C4539" t="s">
        <v>93</v>
      </c>
      <c r="D4539" s="29">
        <v>45814</v>
      </c>
      <c r="E4539" s="161">
        <v>1</v>
      </c>
      <c r="F4539" s="161">
        <v>1</v>
      </c>
      <c r="G4539" s="161">
        <v>1</v>
      </c>
      <c r="H4539" s="161">
        <v>1</v>
      </c>
      <c r="J4539">
        <v>0</v>
      </c>
      <c r="K4539">
        <v>0</v>
      </c>
      <c r="L4539">
        <v>33.637329000000001</v>
      </c>
      <c r="R4539">
        <v>114.701775</v>
      </c>
      <c r="S4539">
        <v>0</v>
      </c>
      <c r="T4539" s="194">
        <v>0</v>
      </c>
      <c r="U4539" t="s">
        <v>193</v>
      </c>
      <c r="V4539">
        <v>45708.61409722222</v>
      </c>
    </row>
    <row r="4540" spans="1:22" x14ac:dyDescent="0.3">
      <c r="A4540" t="s">
        <v>106</v>
      </c>
      <c r="B4540" t="s">
        <v>107</v>
      </c>
      <c r="C4540" t="s">
        <v>88</v>
      </c>
      <c r="D4540" s="29">
        <v>45814</v>
      </c>
      <c r="E4540" s="161">
        <v>0</v>
      </c>
      <c r="F4540" s="161">
        <v>0</v>
      </c>
      <c r="G4540" s="161">
        <v>0</v>
      </c>
      <c r="H4540" s="161">
        <v>0</v>
      </c>
      <c r="L4540">
        <v>109.321321</v>
      </c>
      <c r="R4540">
        <v>124.675842</v>
      </c>
      <c r="S4540">
        <v>124.675842</v>
      </c>
      <c r="T4540" s="194">
        <v>124.675842</v>
      </c>
      <c r="U4540" t="s">
        <v>193</v>
      </c>
      <c r="V4540">
        <v>45708.619849537034</v>
      </c>
    </row>
    <row r="4541" spans="1:22" x14ac:dyDescent="0.3">
      <c r="A4541" t="s">
        <v>106</v>
      </c>
      <c r="B4541" t="s">
        <v>107</v>
      </c>
      <c r="C4541" t="s">
        <v>93</v>
      </c>
      <c r="D4541" s="29">
        <v>45815</v>
      </c>
      <c r="E4541" s="161">
        <v>0</v>
      </c>
      <c r="F4541" s="161">
        <v>0</v>
      </c>
      <c r="G4541" s="161">
        <v>0</v>
      </c>
      <c r="H4541" s="161">
        <v>0</v>
      </c>
      <c r="L4541">
        <v>33.637329000000001</v>
      </c>
      <c r="R4541">
        <v>114.701775</v>
      </c>
      <c r="S4541">
        <v>114.701775</v>
      </c>
      <c r="T4541" s="194">
        <v>114.701775</v>
      </c>
      <c r="U4541" t="s">
        <v>193</v>
      </c>
      <c r="V4541">
        <v>45708.619027777779</v>
      </c>
    </row>
    <row r="4542" spans="1:22" x14ac:dyDescent="0.3">
      <c r="A4542" t="s">
        <v>106</v>
      </c>
      <c r="B4542" t="s">
        <v>107</v>
      </c>
      <c r="C4542" t="s">
        <v>88</v>
      </c>
      <c r="D4542" s="29">
        <v>45815</v>
      </c>
      <c r="E4542" s="161">
        <v>0</v>
      </c>
      <c r="F4542" s="161">
        <v>0</v>
      </c>
      <c r="G4542" s="161">
        <v>0</v>
      </c>
      <c r="H4542" s="161">
        <v>0</v>
      </c>
      <c r="L4542">
        <v>109.321321</v>
      </c>
      <c r="R4542">
        <v>124.675842</v>
      </c>
      <c r="S4542">
        <v>124.675842</v>
      </c>
      <c r="T4542" s="194">
        <v>124.675842</v>
      </c>
      <c r="U4542" t="s">
        <v>193</v>
      </c>
      <c r="V4542">
        <v>45708.619826388887</v>
      </c>
    </row>
    <row r="4543" spans="1:22" x14ac:dyDescent="0.3">
      <c r="A4543" t="s">
        <v>106</v>
      </c>
      <c r="B4543" t="s">
        <v>107</v>
      </c>
      <c r="C4543" t="s">
        <v>93</v>
      </c>
      <c r="D4543" s="29">
        <v>45816</v>
      </c>
      <c r="E4543" s="161">
        <v>0</v>
      </c>
      <c r="F4543" s="161">
        <v>0</v>
      </c>
      <c r="G4543" s="161">
        <v>0</v>
      </c>
      <c r="H4543" s="161">
        <v>0</v>
      </c>
      <c r="L4543">
        <v>33.637329000000001</v>
      </c>
      <c r="R4543">
        <v>114.701775</v>
      </c>
      <c r="S4543">
        <v>114.701775</v>
      </c>
      <c r="T4543" s="194">
        <v>114.701775</v>
      </c>
      <c r="U4543" t="s">
        <v>193</v>
      </c>
      <c r="V4543">
        <v>45708.614074074074</v>
      </c>
    </row>
    <row r="4544" spans="1:22" x14ac:dyDescent="0.3">
      <c r="A4544" t="s">
        <v>106</v>
      </c>
      <c r="B4544" t="s">
        <v>107</v>
      </c>
      <c r="C4544" t="s">
        <v>88</v>
      </c>
      <c r="D4544" s="29">
        <v>45816</v>
      </c>
      <c r="E4544" s="161">
        <v>0</v>
      </c>
      <c r="F4544" s="161">
        <v>0</v>
      </c>
      <c r="G4544" s="161">
        <v>0</v>
      </c>
      <c r="H4544" s="161">
        <v>0</v>
      </c>
      <c r="L4544">
        <v>109.321321</v>
      </c>
      <c r="R4544">
        <v>124.675842</v>
      </c>
      <c r="S4544">
        <v>124.675842</v>
      </c>
      <c r="T4544" s="194">
        <v>124.675842</v>
      </c>
      <c r="U4544" t="s">
        <v>193</v>
      </c>
      <c r="V4544">
        <v>45708.620092592595</v>
      </c>
    </row>
    <row r="4545" spans="1:22" x14ac:dyDescent="0.3">
      <c r="A4545" t="s">
        <v>106</v>
      </c>
      <c r="B4545" t="s">
        <v>107</v>
      </c>
      <c r="C4545" t="s">
        <v>93</v>
      </c>
      <c r="D4545" s="29">
        <v>45817</v>
      </c>
      <c r="E4545" s="161">
        <v>0</v>
      </c>
      <c r="F4545" s="161">
        <v>0</v>
      </c>
      <c r="G4545" s="161">
        <v>0</v>
      </c>
      <c r="H4545" s="161">
        <v>0</v>
      </c>
      <c r="L4545">
        <v>33.637329000000001</v>
      </c>
      <c r="R4545">
        <v>114.701775</v>
      </c>
      <c r="S4545">
        <v>114.701775</v>
      </c>
      <c r="T4545" s="194">
        <v>114.701775</v>
      </c>
      <c r="U4545" t="s">
        <v>193</v>
      </c>
      <c r="V4545">
        <v>45708.614791666667</v>
      </c>
    </row>
    <row r="4546" spans="1:22" x14ac:dyDescent="0.3">
      <c r="A4546" t="s">
        <v>106</v>
      </c>
      <c r="B4546" t="s">
        <v>107</v>
      </c>
      <c r="C4546" t="s">
        <v>88</v>
      </c>
      <c r="D4546" s="29">
        <v>45817</v>
      </c>
      <c r="E4546" s="161">
        <v>0</v>
      </c>
      <c r="F4546" s="161">
        <v>0</v>
      </c>
      <c r="G4546" s="161">
        <v>0</v>
      </c>
      <c r="H4546" s="161">
        <v>0</v>
      </c>
      <c r="L4546">
        <v>109.321321</v>
      </c>
      <c r="R4546">
        <v>124.675842</v>
      </c>
      <c r="S4546">
        <v>124.675842</v>
      </c>
      <c r="T4546" s="194">
        <v>124.675842</v>
      </c>
      <c r="U4546" t="s">
        <v>193</v>
      </c>
      <c r="V4546">
        <v>45708.619733796295</v>
      </c>
    </row>
    <row r="4547" spans="1:22" x14ac:dyDescent="0.3">
      <c r="A4547" t="s">
        <v>106</v>
      </c>
      <c r="B4547" t="s">
        <v>107</v>
      </c>
      <c r="C4547" t="s">
        <v>93</v>
      </c>
      <c r="D4547" s="29">
        <v>45818</v>
      </c>
      <c r="E4547" s="161">
        <v>0</v>
      </c>
      <c r="F4547" s="161">
        <v>0</v>
      </c>
      <c r="G4547" s="161">
        <v>0</v>
      </c>
      <c r="H4547" s="161">
        <v>0</v>
      </c>
      <c r="L4547">
        <v>33.637329000000001</v>
      </c>
      <c r="R4547">
        <v>114.701775</v>
      </c>
      <c r="S4547">
        <v>114.701775</v>
      </c>
      <c r="T4547" s="194">
        <v>114.701775</v>
      </c>
      <c r="U4547" t="s">
        <v>193</v>
      </c>
      <c r="V4547">
        <v>45708.615358796298</v>
      </c>
    </row>
    <row r="4548" spans="1:22" x14ac:dyDescent="0.3">
      <c r="A4548" t="s">
        <v>106</v>
      </c>
      <c r="B4548" t="s">
        <v>107</v>
      </c>
      <c r="C4548" t="s">
        <v>88</v>
      </c>
      <c r="D4548" s="29">
        <v>45818</v>
      </c>
      <c r="E4548" s="161">
        <v>0</v>
      </c>
      <c r="F4548" s="161">
        <v>0</v>
      </c>
      <c r="G4548" s="161">
        <v>0</v>
      </c>
      <c r="H4548" s="161">
        <v>0</v>
      </c>
      <c r="L4548">
        <v>109.321321</v>
      </c>
      <c r="R4548">
        <v>124.675842</v>
      </c>
      <c r="S4548">
        <v>124.675842</v>
      </c>
      <c r="T4548" s="194">
        <v>124.675842</v>
      </c>
      <c r="U4548" t="s">
        <v>193</v>
      </c>
      <c r="V4548">
        <v>45708.619837962964</v>
      </c>
    </row>
    <row r="4549" spans="1:22" x14ac:dyDescent="0.3">
      <c r="A4549" t="s">
        <v>106</v>
      </c>
      <c r="B4549" t="s">
        <v>107</v>
      </c>
      <c r="C4549" t="s">
        <v>93</v>
      </c>
      <c r="D4549" s="29">
        <v>45819</v>
      </c>
      <c r="E4549" s="161">
        <v>0</v>
      </c>
      <c r="F4549" s="161">
        <v>0</v>
      </c>
      <c r="G4549" s="161">
        <v>0</v>
      </c>
      <c r="H4549" s="161">
        <v>0</v>
      </c>
      <c r="L4549">
        <v>33.637329000000001</v>
      </c>
      <c r="R4549">
        <v>114.701775</v>
      </c>
      <c r="S4549">
        <v>114.701775</v>
      </c>
      <c r="T4549" s="194">
        <v>114.701775</v>
      </c>
      <c r="U4549" t="s">
        <v>193</v>
      </c>
      <c r="V4549">
        <v>45708.615543981483</v>
      </c>
    </row>
    <row r="4550" spans="1:22" x14ac:dyDescent="0.3">
      <c r="A4550" t="s">
        <v>106</v>
      </c>
      <c r="B4550" t="s">
        <v>107</v>
      </c>
      <c r="C4550" t="s">
        <v>88</v>
      </c>
      <c r="D4550" s="29">
        <v>45819</v>
      </c>
      <c r="E4550" s="161">
        <v>0</v>
      </c>
      <c r="F4550" s="161">
        <v>0</v>
      </c>
      <c r="G4550" s="161">
        <v>0</v>
      </c>
      <c r="H4550" s="161">
        <v>0</v>
      </c>
      <c r="L4550">
        <v>109.321321</v>
      </c>
      <c r="R4550">
        <v>124.675842</v>
      </c>
      <c r="S4550">
        <v>124.675842</v>
      </c>
      <c r="T4550" s="194">
        <v>124.675842</v>
      </c>
      <c r="U4550" t="s">
        <v>193</v>
      </c>
      <c r="V4550">
        <v>45708.619930555556</v>
      </c>
    </row>
    <row r="4551" spans="1:22" x14ac:dyDescent="0.3">
      <c r="A4551" t="s">
        <v>106</v>
      </c>
      <c r="B4551" t="s">
        <v>107</v>
      </c>
      <c r="C4551" t="s">
        <v>93</v>
      </c>
      <c r="D4551" s="29">
        <v>45820</v>
      </c>
      <c r="E4551" s="161">
        <v>0</v>
      </c>
      <c r="F4551" s="161">
        <v>0</v>
      </c>
      <c r="G4551" s="161">
        <v>0</v>
      </c>
      <c r="H4551" s="161">
        <v>0</v>
      </c>
      <c r="L4551">
        <v>33.637329000000001</v>
      </c>
      <c r="R4551">
        <v>114.701775</v>
      </c>
      <c r="S4551">
        <v>114.701775</v>
      </c>
      <c r="T4551" s="194">
        <v>114.701775</v>
      </c>
      <c r="U4551" t="s">
        <v>193</v>
      </c>
      <c r="V4551">
        <v>45708.617071759261</v>
      </c>
    </row>
    <row r="4552" spans="1:22" x14ac:dyDescent="0.3">
      <c r="A4552" t="s">
        <v>106</v>
      </c>
      <c r="B4552" t="s">
        <v>107</v>
      </c>
      <c r="C4552" t="s">
        <v>88</v>
      </c>
      <c r="D4552" s="29">
        <v>45820</v>
      </c>
      <c r="E4552" s="161">
        <v>0</v>
      </c>
      <c r="F4552" s="161">
        <v>0</v>
      </c>
      <c r="G4552" s="161">
        <v>0</v>
      </c>
      <c r="H4552" s="161">
        <v>0</v>
      </c>
      <c r="L4552">
        <v>109.321321</v>
      </c>
      <c r="R4552">
        <v>124.675842</v>
      </c>
      <c r="S4552">
        <v>124.675842</v>
      </c>
      <c r="T4552" s="194">
        <v>124.675842</v>
      </c>
      <c r="U4552" t="s">
        <v>193</v>
      </c>
      <c r="V4552">
        <v>45708.619849537034</v>
      </c>
    </row>
    <row r="4553" spans="1:22" x14ac:dyDescent="0.3">
      <c r="A4553" t="s">
        <v>106</v>
      </c>
      <c r="B4553" t="s">
        <v>107</v>
      </c>
      <c r="C4553" t="s">
        <v>93</v>
      </c>
      <c r="D4553" s="29">
        <v>45821</v>
      </c>
      <c r="E4553" s="161">
        <v>0</v>
      </c>
      <c r="F4553" s="161">
        <v>0</v>
      </c>
      <c r="G4553" s="161">
        <v>0</v>
      </c>
      <c r="H4553" s="161">
        <v>0</v>
      </c>
      <c r="L4553">
        <v>33.637329000000001</v>
      </c>
      <c r="R4553">
        <v>114.701775</v>
      </c>
      <c r="S4553">
        <v>114.701775</v>
      </c>
      <c r="T4553" s="194">
        <v>114.701775</v>
      </c>
      <c r="U4553" t="s">
        <v>193</v>
      </c>
      <c r="V4553">
        <v>45708.617673611108</v>
      </c>
    </row>
    <row r="4554" spans="1:22" x14ac:dyDescent="0.3">
      <c r="A4554" t="s">
        <v>106</v>
      </c>
      <c r="B4554" t="s">
        <v>107</v>
      </c>
      <c r="C4554" t="s">
        <v>88</v>
      </c>
      <c r="D4554" s="29">
        <v>45821</v>
      </c>
      <c r="E4554" s="161">
        <v>0</v>
      </c>
      <c r="F4554" s="161">
        <v>0</v>
      </c>
      <c r="G4554" s="161">
        <v>0</v>
      </c>
      <c r="H4554" s="161">
        <v>0</v>
      </c>
      <c r="L4554">
        <v>109.321321</v>
      </c>
      <c r="R4554">
        <v>124.675842</v>
      </c>
      <c r="S4554">
        <v>124.675842</v>
      </c>
      <c r="T4554" s="194">
        <v>124.675842</v>
      </c>
      <c r="U4554" t="s">
        <v>193</v>
      </c>
      <c r="V4554">
        <v>45708.619895833333</v>
      </c>
    </row>
    <row r="4555" spans="1:22" x14ac:dyDescent="0.3">
      <c r="A4555" t="s">
        <v>106</v>
      </c>
      <c r="B4555" t="s">
        <v>107</v>
      </c>
      <c r="C4555" t="s">
        <v>93</v>
      </c>
      <c r="D4555" s="29">
        <v>45822</v>
      </c>
      <c r="E4555" s="161">
        <v>0</v>
      </c>
      <c r="F4555" s="161">
        <v>0</v>
      </c>
      <c r="G4555" s="161">
        <v>0</v>
      </c>
      <c r="H4555" s="161">
        <v>0</v>
      </c>
      <c r="L4555">
        <v>33.637329000000001</v>
      </c>
      <c r="R4555">
        <v>114.701775</v>
      </c>
      <c r="S4555">
        <v>114.701775</v>
      </c>
      <c r="T4555" s="194">
        <v>114.701775</v>
      </c>
      <c r="U4555" t="s">
        <v>193</v>
      </c>
      <c r="V4555">
        <v>45708.61891203704</v>
      </c>
    </row>
    <row r="4556" spans="1:22" x14ac:dyDescent="0.3">
      <c r="A4556" t="s">
        <v>106</v>
      </c>
      <c r="B4556" t="s">
        <v>107</v>
      </c>
      <c r="C4556" t="s">
        <v>88</v>
      </c>
      <c r="D4556" s="29">
        <v>45822</v>
      </c>
      <c r="E4556" s="161">
        <v>0</v>
      </c>
      <c r="F4556" s="161">
        <v>0</v>
      </c>
      <c r="G4556" s="161">
        <v>0</v>
      </c>
      <c r="H4556" s="161">
        <v>0</v>
      </c>
      <c r="L4556">
        <v>109.321321</v>
      </c>
      <c r="R4556">
        <v>124.675842</v>
      </c>
      <c r="S4556">
        <v>124.675842</v>
      </c>
      <c r="T4556" s="194">
        <v>124.675842</v>
      </c>
      <c r="U4556" t="s">
        <v>193</v>
      </c>
      <c r="V4556">
        <v>45708.61986111111</v>
      </c>
    </row>
    <row r="4557" spans="1:22" x14ac:dyDescent="0.3">
      <c r="A4557" t="s">
        <v>106</v>
      </c>
      <c r="B4557" t="s">
        <v>107</v>
      </c>
      <c r="C4557" t="s">
        <v>93</v>
      </c>
      <c r="D4557" s="29">
        <v>45823</v>
      </c>
      <c r="E4557" s="161">
        <v>0</v>
      </c>
      <c r="F4557" s="161">
        <v>0</v>
      </c>
      <c r="G4557" s="161">
        <v>0</v>
      </c>
      <c r="H4557" s="161">
        <v>0</v>
      </c>
      <c r="L4557">
        <v>33.637329000000001</v>
      </c>
      <c r="R4557">
        <v>114.701775</v>
      </c>
      <c r="S4557">
        <v>114.701775</v>
      </c>
      <c r="T4557" s="194">
        <v>114.701775</v>
      </c>
      <c r="U4557" t="s">
        <v>193</v>
      </c>
      <c r="V4557">
        <v>45708.618854166663</v>
      </c>
    </row>
    <row r="4558" spans="1:22" x14ac:dyDescent="0.3">
      <c r="A4558" t="s">
        <v>106</v>
      </c>
      <c r="B4558" t="s">
        <v>107</v>
      </c>
      <c r="C4558" t="s">
        <v>88</v>
      </c>
      <c r="D4558" s="29">
        <v>45823</v>
      </c>
      <c r="E4558" s="161">
        <v>0</v>
      </c>
      <c r="F4558" s="161">
        <v>0</v>
      </c>
      <c r="G4558" s="161">
        <v>0</v>
      </c>
      <c r="H4558" s="161">
        <v>0</v>
      </c>
      <c r="L4558">
        <v>109.321321</v>
      </c>
      <c r="R4558">
        <v>124.675842</v>
      </c>
      <c r="S4558">
        <v>124.675842</v>
      </c>
      <c r="T4558" s="194">
        <v>124.675842</v>
      </c>
      <c r="U4558" t="s">
        <v>193</v>
      </c>
      <c r="V4558">
        <v>45708.61986111111</v>
      </c>
    </row>
    <row r="4559" spans="1:22" x14ac:dyDescent="0.3">
      <c r="A4559" t="s">
        <v>106</v>
      </c>
      <c r="B4559" t="s">
        <v>107</v>
      </c>
      <c r="C4559" t="s">
        <v>93</v>
      </c>
      <c r="D4559" s="29">
        <v>45824</v>
      </c>
      <c r="E4559" s="161">
        <v>0</v>
      </c>
      <c r="F4559" s="161">
        <v>0</v>
      </c>
      <c r="G4559" s="161">
        <v>0</v>
      </c>
      <c r="H4559" s="161">
        <v>0</v>
      </c>
      <c r="L4559">
        <v>33.637329000000001</v>
      </c>
      <c r="R4559">
        <v>114.701775</v>
      </c>
      <c r="S4559">
        <v>114.701775</v>
      </c>
      <c r="T4559" s="194">
        <v>114.701775</v>
      </c>
      <c r="U4559" t="s">
        <v>193</v>
      </c>
      <c r="V4559">
        <v>45708.615937499999</v>
      </c>
    </row>
    <row r="4560" spans="1:22" x14ac:dyDescent="0.3">
      <c r="A4560" t="s">
        <v>106</v>
      </c>
      <c r="B4560" t="s">
        <v>107</v>
      </c>
      <c r="C4560" t="s">
        <v>88</v>
      </c>
      <c r="D4560" s="29">
        <v>45824</v>
      </c>
      <c r="E4560" s="161">
        <v>0</v>
      </c>
      <c r="F4560" s="161">
        <v>0</v>
      </c>
      <c r="G4560" s="161">
        <v>0</v>
      </c>
      <c r="H4560" s="161">
        <v>0</v>
      </c>
      <c r="L4560">
        <v>109.321321</v>
      </c>
      <c r="R4560">
        <v>124.675842</v>
      </c>
      <c r="S4560">
        <v>124.675842</v>
      </c>
      <c r="T4560" s="194">
        <v>124.675842</v>
      </c>
      <c r="U4560" t="s">
        <v>193</v>
      </c>
      <c r="V4560">
        <v>45708.619942129626</v>
      </c>
    </row>
    <row r="4561" spans="1:22" x14ac:dyDescent="0.3">
      <c r="A4561" t="s">
        <v>106</v>
      </c>
      <c r="B4561" t="s">
        <v>107</v>
      </c>
      <c r="C4561" t="s">
        <v>93</v>
      </c>
      <c r="D4561" s="29">
        <v>45825</v>
      </c>
      <c r="E4561" s="161">
        <v>0</v>
      </c>
      <c r="F4561" s="161">
        <v>0</v>
      </c>
      <c r="G4561" s="161">
        <v>0</v>
      </c>
      <c r="H4561" s="161">
        <v>0</v>
      </c>
      <c r="L4561">
        <v>33.637329000000001</v>
      </c>
      <c r="R4561">
        <v>114.701775</v>
      </c>
      <c r="S4561">
        <v>114.701775</v>
      </c>
      <c r="T4561" s="194">
        <v>114.701775</v>
      </c>
      <c r="U4561" t="s">
        <v>193</v>
      </c>
      <c r="V4561">
        <v>45708.614085648151</v>
      </c>
    </row>
    <row r="4562" spans="1:22" x14ac:dyDescent="0.3">
      <c r="A4562" t="s">
        <v>106</v>
      </c>
      <c r="B4562" t="s">
        <v>107</v>
      </c>
      <c r="C4562" t="s">
        <v>88</v>
      </c>
      <c r="D4562" s="29">
        <v>45825</v>
      </c>
      <c r="E4562" s="161">
        <v>0</v>
      </c>
      <c r="F4562" s="161">
        <v>0</v>
      </c>
      <c r="G4562" s="161">
        <v>0</v>
      </c>
      <c r="H4562" s="161">
        <v>0</v>
      </c>
      <c r="L4562">
        <v>109.321321</v>
      </c>
      <c r="R4562">
        <v>124.675842</v>
      </c>
      <c r="S4562">
        <v>124.675842</v>
      </c>
      <c r="T4562" s="194">
        <v>124.675842</v>
      </c>
      <c r="U4562" t="s">
        <v>193</v>
      </c>
      <c r="V4562">
        <v>45708.619895833333</v>
      </c>
    </row>
    <row r="4563" spans="1:22" x14ac:dyDescent="0.3">
      <c r="A4563" t="s">
        <v>106</v>
      </c>
      <c r="B4563" t="s">
        <v>107</v>
      </c>
      <c r="C4563" t="s">
        <v>93</v>
      </c>
      <c r="D4563" s="29">
        <v>45826</v>
      </c>
      <c r="E4563" s="161">
        <v>0</v>
      </c>
      <c r="F4563" s="161">
        <v>0</v>
      </c>
      <c r="G4563" s="161">
        <v>0</v>
      </c>
      <c r="H4563" s="161">
        <v>0</v>
      </c>
      <c r="L4563">
        <v>33.637329000000001</v>
      </c>
      <c r="R4563">
        <v>114.701775</v>
      </c>
      <c r="S4563">
        <v>114.701775</v>
      </c>
      <c r="T4563" s="194">
        <v>114.701775</v>
      </c>
      <c r="U4563" t="s">
        <v>193</v>
      </c>
      <c r="V4563">
        <v>45708.615752314814</v>
      </c>
    </row>
    <row r="4564" spans="1:22" x14ac:dyDescent="0.3">
      <c r="A4564" t="s">
        <v>106</v>
      </c>
      <c r="B4564" t="s">
        <v>107</v>
      </c>
      <c r="C4564" t="s">
        <v>88</v>
      </c>
      <c r="D4564" s="29">
        <v>45826</v>
      </c>
      <c r="E4564" s="161">
        <v>0</v>
      </c>
      <c r="F4564" s="161">
        <v>0</v>
      </c>
      <c r="G4564" s="161">
        <v>0</v>
      </c>
      <c r="H4564" s="161">
        <v>0</v>
      </c>
      <c r="L4564">
        <v>109.321321</v>
      </c>
      <c r="R4564">
        <v>124.675842</v>
      </c>
      <c r="S4564">
        <v>124.675842</v>
      </c>
      <c r="T4564" s="194">
        <v>124.675842</v>
      </c>
      <c r="U4564" t="s">
        <v>193</v>
      </c>
      <c r="V4564">
        <v>45708.619872685187</v>
      </c>
    </row>
    <row r="4565" spans="1:22" x14ac:dyDescent="0.3">
      <c r="A4565" t="s">
        <v>106</v>
      </c>
      <c r="B4565" t="s">
        <v>107</v>
      </c>
      <c r="C4565" t="s">
        <v>93</v>
      </c>
      <c r="D4565" s="29">
        <v>45827</v>
      </c>
      <c r="E4565" s="161">
        <v>0</v>
      </c>
      <c r="F4565" s="161">
        <v>0</v>
      </c>
      <c r="G4565" s="161">
        <v>0</v>
      </c>
      <c r="H4565" s="161">
        <v>0</v>
      </c>
      <c r="L4565">
        <v>33.637329000000001</v>
      </c>
      <c r="R4565">
        <v>114.701775</v>
      </c>
      <c r="S4565">
        <v>114.701775</v>
      </c>
      <c r="T4565" s="194">
        <v>114.701775</v>
      </c>
      <c r="U4565" t="s">
        <v>193</v>
      </c>
      <c r="V4565">
        <v>45708.616747685184</v>
      </c>
    </row>
    <row r="4566" spans="1:22" x14ac:dyDescent="0.3">
      <c r="A4566" t="s">
        <v>106</v>
      </c>
      <c r="B4566" t="s">
        <v>107</v>
      </c>
      <c r="C4566" t="s">
        <v>88</v>
      </c>
      <c r="D4566" s="29">
        <v>45827</v>
      </c>
      <c r="E4566" s="161">
        <v>0</v>
      </c>
      <c r="F4566" s="161">
        <v>0</v>
      </c>
      <c r="G4566" s="161">
        <v>0</v>
      </c>
      <c r="H4566" s="161">
        <v>0</v>
      </c>
      <c r="L4566">
        <v>109.321321</v>
      </c>
      <c r="R4566">
        <v>124.675842</v>
      </c>
      <c r="S4566">
        <v>124.675842</v>
      </c>
      <c r="T4566" s="194">
        <v>124.675842</v>
      </c>
      <c r="U4566" t="s">
        <v>193</v>
      </c>
      <c r="V4566">
        <v>45708.619814814818</v>
      </c>
    </row>
    <row r="4567" spans="1:22" x14ac:dyDescent="0.3">
      <c r="A4567" t="s">
        <v>106</v>
      </c>
      <c r="B4567" t="s">
        <v>107</v>
      </c>
      <c r="C4567" t="s">
        <v>93</v>
      </c>
      <c r="D4567" s="29">
        <v>45828</v>
      </c>
      <c r="E4567" s="161">
        <v>0</v>
      </c>
      <c r="F4567" s="161">
        <v>0</v>
      </c>
      <c r="G4567" s="161">
        <v>0</v>
      </c>
      <c r="H4567" s="161">
        <v>0</v>
      </c>
      <c r="L4567">
        <v>33.637329000000001</v>
      </c>
      <c r="R4567">
        <v>114.701775</v>
      </c>
      <c r="S4567">
        <v>114.701775</v>
      </c>
      <c r="T4567" s="194">
        <v>114.701775</v>
      </c>
      <c r="U4567" t="s">
        <v>193</v>
      </c>
      <c r="V4567">
        <v>45708.616319444445</v>
      </c>
    </row>
    <row r="4568" spans="1:22" x14ac:dyDescent="0.3">
      <c r="A4568" t="s">
        <v>106</v>
      </c>
      <c r="B4568" t="s">
        <v>107</v>
      </c>
      <c r="C4568" t="s">
        <v>88</v>
      </c>
      <c r="D4568" s="29">
        <v>45828</v>
      </c>
      <c r="E4568" s="161">
        <v>0</v>
      </c>
      <c r="F4568" s="161">
        <v>0</v>
      </c>
      <c r="G4568" s="161">
        <v>0</v>
      </c>
      <c r="H4568" s="161">
        <v>0</v>
      </c>
      <c r="L4568">
        <v>109.321321</v>
      </c>
      <c r="R4568">
        <v>124.675842</v>
      </c>
      <c r="S4568">
        <v>124.675842</v>
      </c>
      <c r="T4568" s="194">
        <v>124.675842</v>
      </c>
      <c r="U4568" t="s">
        <v>193</v>
      </c>
      <c r="V4568">
        <v>45708.620104166665</v>
      </c>
    </row>
    <row r="4569" spans="1:22" x14ac:dyDescent="0.3">
      <c r="A4569" t="s">
        <v>106</v>
      </c>
      <c r="B4569" t="s">
        <v>107</v>
      </c>
      <c r="C4569" t="s">
        <v>93</v>
      </c>
      <c r="D4569" s="29">
        <v>45829</v>
      </c>
      <c r="E4569" s="161">
        <v>0</v>
      </c>
      <c r="F4569" s="161">
        <v>0</v>
      </c>
      <c r="G4569" s="161">
        <v>0</v>
      </c>
      <c r="H4569" s="161">
        <v>0</v>
      </c>
      <c r="L4569">
        <v>33.637329000000001</v>
      </c>
      <c r="R4569">
        <v>114.701775</v>
      </c>
      <c r="S4569">
        <v>114.701775</v>
      </c>
      <c r="T4569" s="194">
        <v>114.701775</v>
      </c>
      <c r="U4569" t="s">
        <v>193</v>
      </c>
      <c r="V4569">
        <v>45708.618969907409</v>
      </c>
    </row>
    <row r="4570" spans="1:22" x14ac:dyDescent="0.3">
      <c r="A4570" t="s">
        <v>106</v>
      </c>
      <c r="B4570" t="s">
        <v>107</v>
      </c>
      <c r="C4570" t="s">
        <v>88</v>
      </c>
      <c r="D4570" s="29">
        <v>45829</v>
      </c>
      <c r="E4570" s="161">
        <v>0</v>
      </c>
      <c r="F4570" s="161">
        <v>0</v>
      </c>
      <c r="G4570" s="161">
        <v>0</v>
      </c>
      <c r="H4570" s="161">
        <v>0</v>
      </c>
      <c r="L4570">
        <v>109.321321</v>
      </c>
      <c r="R4570">
        <v>124.675842</v>
      </c>
      <c r="S4570">
        <v>124.675842</v>
      </c>
      <c r="T4570" s="194">
        <v>124.675842</v>
      </c>
      <c r="U4570" t="s">
        <v>193</v>
      </c>
      <c r="V4570">
        <v>45708.619988425926</v>
      </c>
    </row>
    <row r="4571" spans="1:22" x14ac:dyDescent="0.3">
      <c r="A4571" t="s">
        <v>106</v>
      </c>
      <c r="B4571" t="s">
        <v>107</v>
      </c>
      <c r="C4571" t="s">
        <v>93</v>
      </c>
      <c r="D4571" s="29">
        <v>45830</v>
      </c>
      <c r="E4571" s="161">
        <v>0</v>
      </c>
      <c r="F4571" s="161">
        <v>0</v>
      </c>
      <c r="G4571" s="161">
        <v>0</v>
      </c>
      <c r="H4571" s="161">
        <v>0</v>
      </c>
      <c r="L4571">
        <v>33.637329000000001</v>
      </c>
      <c r="R4571">
        <v>114.701775</v>
      </c>
      <c r="S4571">
        <v>114.701775</v>
      </c>
      <c r="T4571" s="194">
        <v>114.701775</v>
      </c>
      <c r="U4571" t="s">
        <v>193</v>
      </c>
      <c r="V4571">
        <v>45708.616215277776</v>
      </c>
    </row>
    <row r="4572" spans="1:22" x14ac:dyDescent="0.3">
      <c r="A4572" t="s">
        <v>106</v>
      </c>
      <c r="B4572" t="s">
        <v>107</v>
      </c>
      <c r="C4572" t="s">
        <v>88</v>
      </c>
      <c r="D4572" s="29">
        <v>45830</v>
      </c>
      <c r="E4572" s="161">
        <v>0</v>
      </c>
      <c r="F4572" s="161">
        <v>0</v>
      </c>
      <c r="G4572" s="161">
        <v>0</v>
      </c>
      <c r="H4572" s="161">
        <v>0</v>
      </c>
      <c r="L4572">
        <v>109.321321</v>
      </c>
      <c r="R4572">
        <v>124.675842</v>
      </c>
      <c r="S4572">
        <v>124.675842</v>
      </c>
      <c r="T4572" s="194">
        <v>124.675842</v>
      </c>
      <c r="U4572" t="s">
        <v>193</v>
      </c>
      <c r="V4572">
        <v>45708.61996527778</v>
      </c>
    </row>
    <row r="4573" spans="1:22" x14ac:dyDescent="0.3">
      <c r="A4573" t="s">
        <v>106</v>
      </c>
      <c r="B4573" t="s">
        <v>107</v>
      </c>
      <c r="C4573" t="s">
        <v>93</v>
      </c>
      <c r="D4573" s="29">
        <v>45831</v>
      </c>
      <c r="E4573" s="161">
        <v>0</v>
      </c>
      <c r="F4573" s="161">
        <v>0</v>
      </c>
      <c r="G4573" s="161">
        <v>0</v>
      </c>
      <c r="H4573" s="161">
        <v>0</v>
      </c>
      <c r="L4573">
        <v>33.637329000000001</v>
      </c>
      <c r="R4573">
        <v>114.701775</v>
      </c>
      <c r="S4573">
        <v>114.701775</v>
      </c>
      <c r="T4573" s="194">
        <v>114.701775</v>
      </c>
      <c r="U4573" t="s">
        <v>193</v>
      </c>
      <c r="V4573">
        <v>45708.618900462963</v>
      </c>
    </row>
    <row r="4574" spans="1:22" x14ac:dyDescent="0.3">
      <c r="A4574" t="s">
        <v>106</v>
      </c>
      <c r="B4574" t="s">
        <v>107</v>
      </c>
      <c r="C4574" t="s">
        <v>88</v>
      </c>
      <c r="D4574" s="29">
        <v>45831</v>
      </c>
      <c r="E4574" s="161">
        <v>0</v>
      </c>
      <c r="F4574" s="161">
        <v>0</v>
      </c>
      <c r="G4574" s="161">
        <v>0</v>
      </c>
      <c r="H4574" s="161">
        <v>0</v>
      </c>
      <c r="L4574">
        <v>109.321321</v>
      </c>
      <c r="R4574">
        <v>124.675842</v>
      </c>
      <c r="S4574">
        <v>124.675842</v>
      </c>
      <c r="T4574" s="194">
        <v>124.675842</v>
      </c>
      <c r="U4574" t="s">
        <v>193</v>
      </c>
      <c r="V4574">
        <v>45708.620011574072</v>
      </c>
    </row>
    <row r="4575" spans="1:22" x14ac:dyDescent="0.3">
      <c r="A4575" t="s">
        <v>106</v>
      </c>
      <c r="B4575" t="s">
        <v>107</v>
      </c>
      <c r="C4575" t="s">
        <v>93</v>
      </c>
      <c r="D4575" s="29">
        <v>45832</v>
      </c>
      <c r="E4575" s="161">
        <v>0</v>
      </c>
      <c r="F4575" s="161">
        <v>0</v>
      </c>
      <c r="G4575" s="161">
        <v>0</v>
      </c>
      <c r="H4575" s="161">
        <v>0</v>
      </c>
      <c r="L4575">
        <v>33.637329000000001</v>
      </c>
      <c r="R4575">
        <v>114.701775</v>
      </c>
      <c r="S4575">
        <v>114.701775</v>
      </c>
      <c r="T4575" s="194">
        <v>114.701775</v>
      </c>
      <c r="U4575" t="s">
        <v>193</v>
      </c>
      <c r="V4575">
        <v>45708.619166666664</v>
      </c>
    </row>
    <row r="4576" spans="1:22" x14ac:dyDescent="0.3">
      <c r="A4576" t="s">
        <v>106</v>
      </c>
      <c r="B4576" t="s">
        <v>107</v>
      </c>
      <c r="C4576" t="s">
        <v>88</v>
      </c>
      <c r="D4576" s="29">
        <v>45832</v>
      </c>
      <c r="E4576" s="161">
        <v>0</v>
      </c>
      <c r="F4576" s="161">
        <v>0</v>
      </c>
      <c r="G4576" s="161">
        <v>0</v>
      </c>
      <c r="H4576" s="161">
        <v>0</v>
      </c>
      <c r="L4576">
        <v>109.321321</v>
      </c>
      <c r="R4576">
        <v>124.675842</v>
      </c>
      <c r="S4576">
        <v>124.675842</v>
      </c>
      <c r="T4576" s="194">
        <v>124.675842</v>
      </c>
      <c r="U4576" t="s">
        <v>193</v>
      </c>
      <c r="V4576">
        <v>45708.619976851849</v>
      </c>
    </row>
    <row r="4577" spans="1:22" x14ac:dyDescent="0.3">
      <c r="A4577" t="s">
        <v>106</v>
      </c>
      <c r="B4577" t="s">
        <v>107</v>
      </c>
      <c r="C4577" t="s">
        <v>93</v>
      </c>
      <c r="D4577" s="29">
        <v>45833</v>
      </c>
      <c r="E4577" s="161">
        <v>0</v>
      </c>
      <c r="F4577" s="161">
        <v>0</v>
      </c>
      <c r="G4577" s="161">
        <v>0</v>
      </c>
      <c r="H4577" s="161">
        <v>0</v>
      </c>
      <c r="L4577">
        <v>33.637329000000001</v>
      </c>
      <c r="R4577">
        <v>114.701775</v>
      </c>
      <c r="S4577">
        <v>114.701775</v>
      </c>
      <c r="T4577" s="194">
        <v>114.701775</v>
      </c>
      <c r="U4577" t="s">
        <v>193</v>
      </c>
      <c r="V4577">
        <v>45708.61886574074</v>
      </c>
    </row>
    <row r="4578" spans="1:22" x14ac:dyDescent="0.3">
      <c r="A4578" t="s">
        <v>106</v>
      </c>
      <c r="B4578" t="s">
        <v>107</v>
      </c>
      <c r="C4578" t="s">
        <v>88</v>
      </c>
      <c r="D4578" s="29">
        <v>45833</v>
      </c>
      <c r="E4578" s="161">
        <v>0</v>
      </c>
      <c r="F4578" s="161">
        <v>0</v>
      </c>
      <c r="G4578" s="161">
        <v>0</v>
      </c>
      <c r="H4578" s="161">
        <v>0</v>
      </c>
      <c r="L4578">
        <v>109.321321</v>
      </c>
      <c r="R4578">
        <v>124.675842</v>
      </c>
      <c r="S4578">
        <v>124.675842</v>
      </c>
      <c r="T4578" s="194">
        <v>124.675842</v>
      </c>
      <c r="U4578" t="s">
        <v>193</v>
      </c>
      <c r="V4578">
        <v>45708.620081018518</v>
      </c>
    </row>
    <row r="4579" spans="1:22" x14ac:dyDescent="0.3">
      <c r="A4579" t="s">
        <v>106</v>
      </c>
      <c r="B4579" t="s">
        <v>107</v>
      </c>
      <c r="C4579" t="s">
        <v>93</v>
      </c>
      <c r="D4579" s="29">
        <v>45834</v>
      </c>
      <c r="E4579" s="161">
        <v>0</v>
      </c>
      <c r="F4579" s="161">
        <v>0</v>
      </c>
      <c r="G4579" s="161">
        <v>0</v>
      </c>
      <c r="H4579" s="161">
        <v>0</v>
      </c>
      <c r="L4579">
        <v>33.637329000000001</v>
      </c>
      <c r="R4579">
        <v>114.701775</v>
      </c>
      <c r="S4579">
        <v>114.701775</v>
      </c>
      <c r="T4579" s="194">
        <v>114.701775</v>
      </c>
      <c r="U4579" t="s">
        <v>193</v>
      </c>
      <c r="V4579">
        <v>45708.618587962963</v>
      </c>
    </row>
    <row r="4580" spans="1:22" x14ac:dyDescent="0.3">
      <c r="A4580" t="s">
        <v>106</v>
      </c>
      <c r="B4580" t="s">
        <v>107</v>
      </c>
      <c r="C4580" t="s">
        <v>88</v>
      </c>
      <c r="D4580" s="29">
        <v>45834</v>
      </c>
      <c r="E4580" s="161">
        <v>0</v>
      </c>
      <c r="F4580" s="161">
        <v>0</v>
      </c>
      <c r="G4580" s="161">
        <v>0</v>
      </c>
      <c r="H4580" s="161">
        <v>0</v>
      </c>
      <c r="L4580">
        <v>109.321321</v>
      </c>
      <c r="R4580">
        <v>124.675842</v>
      </c>
      <c r="S4580">
        <v>124.675842</v>
      </c>
      <c r="T4580" s="194">
        <v>124.675842</v>
      </c>
      <c r="U4580" t="s">
        <v>193</v>
      </c>
      <c r="V4580">
        <v>45708.619884259257</v>
      </c>
    </row>
    <row r="4581" spans="1:22" x14ac:dyDescent="0.3">
      <c r="A4581" t="s">
        <v>106</v>
      </c>
      <c r="B4581" t="s">
        <v>107</v>
      </c>
      <c r="C4581" t="s">
        <v>93</v>
      </c>
      <c r="D4581" s="29">
        <v>45835</v>
      </c>
      <c r="E4581" s="161">
        <v>0</v>
      </c>
      <c r="F4581" s="161">
        <v>0</v>
      </c>
      <c r="G4581" s="161">
        <v>0</v>
      </c>
      <c r="H4581" s="161">
        <v>0</v>
      </c>
      <c r="L4581">
        <v>33.637329000000001</v>
      </c>
      <c r="R4581">
        <v>114.701775</v>
      </c>
      <c r="S4581">
        <v>114.701775</v>
      </c>
      <c r="T4581" s="194">
        <v>114.701775</v>
      </c>
      <c r="U4581" t="s">
        <v>193</v>
      </c>
      <c r="V4581">
        <v>45708.618993055556</v>
      </c>
    </row>
    <row r="4582" spans="1:22" x14ac:dyDescent="0.3">
      <c r="A4582" t="s">
        <v>106</v>
      </c>
      <c r="B4582" t="s">
        <v>107</v>
      </c>
      <c r="C4582" t="s">
        <v>88</v>
      </c>
      <c r="D4582" s="29">
        <v>45835</v>
      </c>
      <c r="E4582" s="161">
        <v>0</v>
      </c>
      <c r="F4582" s="161">
        <v>0</v>
      </c>
      <c r="G4582" s="161">
        <v>0</v>
      </c>
      <c r="H4582" s="161">
        <v>0</v>
      </c>
      <c r="L4582">
        <v>109.321321</v>
      </c>
      <c r="R4582">
        <v>124.675842</v>
      </c>
      <c r="S4582">
        <v>124.675842</v>
      </c>
      <c r="T4582" s="194">
        <v>124.675842</v>
      </c>
      <c r="U4582" t="s">
        <v>193</v>
      </c>
      <c r="V4582">
        <v>45708.620219907411</v>
      </c>
    </row>
    <row r="4583" spans="1:22" x14ac:dyDescent="0.3">
      <c r="A4583" t="s">
        <v>106</v>
      </c>
      <c r="B4583" t="s">
        <v>107</v>
      </c>
      <c r="C4583" t="s">
        <v>93</v>
      </c>
      <c r="D4583" s="29">
        <v>45836</v>
      </c>
      <c r="E4583" s="161">
        <v>0</v>
      </c>
      <c r="F4583" s="161">
        <v>0</v>
      </c>
      <c r="G4583" s="161">
        <v>0</v>
      </c>
      <c r="H4583" s="161">
        <v>0</v>
      </c>
      <c r="L4583">
        <v>33.637329000000001</v>
      </c>
      <c r="R4583">
        <v>114.701775</v>
      </c>
      <c r="S4583">
        <v>114.701775</v>
      </c>
      <c r="T4583" s="194">
        <v>114.701775</v>
      </c>
      <c r="U4583" t="s">
        <v>193</v>
      </c>
      <c r="V4583">
        <v>45708.618680555555</v>
      </c>
    </row>
    <row r="4584" spans="1:22" x14ac:dyDescent="0.3">
      <c r="A4584" t="s">
        <v>106</v>
      </c>
      <c r="B4584" t="s">
        <v>107</v>
      </c>
      <c r="C4584" t="s">
        <v>88</v>
      </c>
      <c r="D4584" s="29">
        <v>45836</v>
      </c>
      <c r="E4584" s="161">
        <v>0</v>
      </c>
      <c r="F4584" s="161">
        <v>0</v>
      </c>
      <c r="G4584" s="161">
        <v>0</v>
      </c>
      <c r="H4584" s="161">
        <v>0</v>
      </c>
      <c r="L4584">
        <v>109.321321</v>
      </c>
      <c r="R4584">
        <v>124.675842</v>
      </c>
      <c r="S4584">
        <v>124.675842</v>
      </c>
      <c r="T4584" s="194">
        <v>124.675842</v>
      </c>
      <c r="U4584" t="s">
        <v>193</v>
      </c>
      <c r="V4584">
        <v>45708.619895833333</v>
      </c>
    </row>
    <row r="4585" spans="1:22" x14ac:dyDescent="0.3">
      <c r="A4585" t="s">
        <v>106</v>
      </c>
      <c r="B4585" t="s">
        <v>107</v>
      </c>
      <c r="C4585" t="s">
        <v>93</v>
      </c>
      <c r="D4585" s="29">
        <v>45837</v>
      </c>
      <c r="E4585" s="161">
        <v>0</v>
      </c>
      <c r="F4585" s="161">
        <v>0</v>
      </c>
      <c r="G4585" s="161">
        <v>0</v>
      </c>
      <c r="H4585" s="161">
        <v>0</v>
      </c>
      <c r="L4585">
        <v>33.637329000000001</v>
      </c>
      <c r="R4585">
        <v>114.701775</v>
      </c>
      <c r="S4585">
        <v>114.701775</v>
      </c>
      <c r="T4585" s="194">
        <v>114.701775</v>
      </c>
      <c r="U4585" t="s">
        <v>193</v>
      </c>
      <c r="V4585">
        <v>45708.617546296293</v>
      </c>
    </row>
    <row r="4586" spans="1:22" x14ac:dyDescent="0.3">
      <c r="A4586" t="s">
        <v>106</v>
      </c>
      <c r="B4586" t="s">
        <v>107</v>
      </c>
      <c r="C4586" t="s">
        <v>88</v>
      </c>
      <c r="D4586" s="29">
        <v>45837</v>
      </c>
      <c r="E4586" s="161">
        <v>0</v>
      </c>
      <c r="F4586" s="161">
        <v>0</v>
      </c>
      <c r="G4586" s="161">
        <v>0</v>
      </c>
      <c r="H4586" s="161">
        <v>0</v>
      </c>
      <c r="L4586">
        <v>109.321321</v>
      </c>
      <c r="R4586">
        <v>124.675842</v>
      </c>
      <c r="S4586">
        <v>124.675842</v>
      </c>
      <c r="T4586" s="194">
        <v>124.675842</v>
      </c>
      <c r="U4586" t="s">
        <v>193</v>
      </c>
      <c r="V4586">
        <v>45708.620150462964</v>
      </c>
    </row>
    <row r="4587" spans="1:22" x14ac:dyDescent="0.3">
      <c r="A4587" t="s">
        <v>106</v>
      </c>
      <c r="B4587" t="s">
        <v>107</v>
      </c>
      <c r="C4587" t="s">
        <v>93</v>
      </c>
      <c r="D4587" s="29">
        <v>45838</v>
      </c>
      <c r="E4587" s="161">
        <v>0</v>
      </c>
      <c r="F4587" s="161">
        <v>0</v>
      </c>
      <c r="G4587" s="161">
        <v>0</v>
      </c>
      <c r="H4587" s="161">
        <v>0</v>
      </c>
      <c r="L4587">
        <v>33.637329000000001</v>
      </c>
      <c r="R4587">
        <v>114.701775</v>
      </c>
      <c r="S4587">
        <v>114.701775</v>
      </c>
      <c r="T4587" s="194">
        <v>114.701775</v>
      </c>
      <c r="U4587" t="s">
        <v>193</v>
      </c>
      <c r="V4587">
        <v>45708.619085648148</v>
      </c>
    </row>
    <row r="4588" spans="1:22" x14ac:dyDescent="0.3">
      <c r="A4588" t="s">
        <v>106</v>
      </c>
      <c r="B4588" t="s">
        <v>107</v>
      </c>
      <c r="C4588" t="s">
        <v>88</v>
      </c>
      <c r="D4588" s="29">
        <v>45838</v>
      </c>
      <c r="E4588" s="161">
        <v>0</v>
      </c>
      <c r="F4588" s="161">
        <v>0</v>
      </c>
      <c r="G4588" s="161">
        <v>0</v>
      </c>
      <c r="H4588" s="161">
        <v>0</v>
      </c>
      <c r="L4588">
        <v>109.321321</v>
      </c>
      <c r="R4588">
        <v>124.675842</v>
      </c>
      <c r="S4588">
        <v>124.675842</v>
      </c>
      <c r="T4588" s="194">
        <v>124.675842</v>
      </c>
      <c r="U4588" t="s">
        <v>193</v>
      </c>
      <c r="V4588">
        <v>45708.620127314818</v>
      </c>
    </row>
    <row r="4589" spans="1:22" x14ac:dyDescent="0.3">
      <c r="A4589" t="s">
        <v>106</v>
      </c>
      <c r="B4589" t="s">
        <v>107</v>
      </c>
      <c r="C4589" t="s">
        <v>93</v>
      </c>
      <c r="D4589" s="29">
        <v>45839</v>
      </c>
      <c r="E4589" s="161">
        <v>0</v>
      </c>
      <c r="F4589" s="161">
        <v>0</v>
      </c>
      <c r="G4589" s="161">
        <v>0</v>
      </c>
      <c r="H4589" s="161">
        <v>0</v>
      </c>
      <c r="L4589">
        <v>33.637329000000001</v>
      </c>
      <c r="R4589">
        <v>114.701775</v>
      </c>
      <c r="S4589">
        <v>114.701775</v>
      </c>
      <c r="T4589" s="194">
        <v>114.701775</v>
      </c>
      <c r="U4589" t="s">
        <v>193</v>
      </c>
      <c r="V4589">
        <v>45708.619502314818</v>
      </c>
    </row>
    <row r="4590" spans="1:22" x14ac:dyDescent="0.3">
      <c r="A4590" t="s">
        <v>106</v>
      </c>
      <c r="B4590" t="s">
        <v>107</v>
      </c>
      <c r="C4590" t="s">
        <v>88</v>
      </c>
      <c r="D4590" s="29">
        <v>45839</v>
      </c>
      <c r="E4590" s="161">
        <v>0</v>
      </c>
      <c r="F4590" s="161">
        <v>0</v>
      </c>
      <c r="G4590" s="161">
        <v>0</v>
      </c>
      <c r="H4590" s="161">
        <v>0</v>
      </c>
      <c r="L4590">
        <v>109.321321</v>
      </c>
      <c r="R4590">
        <v>124.675842</v>
      </c>
      <c r="S4590">
        <v>124.675842</v>
      </c>
      <c r="T4590" s="194">
        <v>124.675842</v>
      </c>
      <c r="U4590" t="s">
        <v>193</v>
      </c>
      <c r="V4590">
        <v>45708.61990740741</v>
      </c>
    </row>
    <row r="4591" spans="1:22" x14ac:dyDescent="0.3">
      <c r="A4591" t="s">
        <v>106</v>
      </c>
      <c r="B4591" t="s">
        <v>107</v>
      </c>
      <c r="C4591" t="s">
        <v>93</v>
      </c>
      <c r="D4591" s="29">
        <v>45840</v>
      </c>
      <c r="E4591" s="161">
        <v>0</v>
      </c>
      <c r="F4591" s="161">
        <v>0</v>
      </c>
      <c r="G4591" s="161">
        <v>0</v>
      </c>
      <c r="H4591" s="161">
        <v>0</v>
      </c>
      <c r="L4591">
        <v>33.637329000000001</v>
      </c>
      <c r="R4591">
        <v>114.701775</v>
      </c>
      <c r="S4591">
        <v>114.701775</v>
      </c>
      <c r="T4591" s="194">
        <v>114.701775</v>
      </c>
      <c r="U4591" t="s">
        <v>193</v>
      </c>
      <c r="V4591">
        <v>45708.618541666663</v>
      </c>
    </row>
    <row r="4592" spans="1:22" x14ac:dyDescent="0.3">
      <c r="A4592" t="s">
        <v>106</v>
      </c>
      <c r="B4592" t="s">
        <v>107</v>
      </c>
      <c r="C4592" t="s">
        <v>88</v>
      </c>
      <c r="D4592" s="29">
        <v>45840</v>
      </c>
      <c r="E4592" s="161">
        <v>0</v>
      </c>
      <c r="F4592" s="161">
        <v>0</v>
      </c>
      <c r="G4592" s="161">
        <v>0</v>
      </c>
      <c r="H4592" s="161">
        <v>0</v>
      </c>
      <c r="L4592">
        <v>109.321321</v>
      </c>
      <c r="R4592">
        <v>124.675842</v>
      </c>
      <c r="S4592">
        <v>124.675842</v>
      </c>
      <c r="T4592" s="194">
        <v>124.675842</v>
      </c>
      <c r="U4592" t="s">
        <v>193</v>
      </c>
      <c r="V4592">
        <v>45708.619930555556</v>
      </c>
    </row>
    <row r="4593" spans="1:22" x14ac:dyDescent="0.3">
      <c r="A4593" t="s">
        <v>106</v>
      </c>
      <c r="B4593" t="s">
        <v>107</v>
      </c>
      <c r="C4593" t="s">
        <v>93</v>
      </c>
      <c r="D4593" s="29">
        <v>45841</v>
      </c>
      <c r="E4593" s="161">
        <v>0</v>
      </c>
      <c r="F4593" s="161">
        <v>0</v>
      </c>
      <c r="G4593" s="161">
        <v>0</v>
      </c>
      <c r="H4593" s="161">
        <v>0</v>
      </c>
      <c r="L4593">
        <v>33.637329000000001</v>
      </c>
      <c r="R4593">
        <v>114.701775</v>
      </c>
      <c r="S4593">
        <v>114.701775</v>
      </c>
      <c r="T4593" s="194">
        <v>114.701775</v>
      </c>
      <c r="U4593" t="s">
        <v>193</v>
      </c>
      <c r="V4593">
        <v>45708.618402777778</v>
      </c>
    </row>
    <row r="4594" spans="1:22" x14ac:dyDescent="0.3">
      <c r="A4594" t="s">
        <v>106</v>
      </c>
      <c r="B4594" t="s">
        <v>107</v>
      </c>
      <c r="C4594" t="s">
        <v>88</v>
      </c>
      <c r="D4594" s="29">
        <v>45841</v>
      </c>
      <c r="E4594" s="161">
        <v>0</v>
      </c>
      <c r="F4594" s="161">
        <v>0</v>
      </c>
      <c r="G4594" s="161">
        <v>0</v>
      </c>
      <c r="H4594" s="161">
        <v>0</v>
      </c>
      <c r="L4594">
        <v>109.321321</v>
      </c>
      <c r="R4594">
        <v>124.675842</v>
      </c>
      <c r="S4594">
        <v>124.675842</v>
      </c>
      <c r="T4594" s="194">
        <v>124.675842</v>
      </c>
      <c r="U4594" t="s">
        <v>193</v>
      </c>
      <c r="V4594">
        <v>45708.619826388887</v>
      </c>
    </row>
    <row r="4595" spans="1:22" x14ac:dyDescent="0.3">
      <c r="A4595" t="s">
        <v>106</v>
      </c>
      <c r="B4595" t="s">
        <v>107</v>
      </c>
      <c r="C4595" t="s">
        <v>93</v>
      </c>
      <c r="D4595" s="29">
        <v>45842</v>
      </c>
      <c r="E4595" s="161">
        <v>0</v>
      </c>
      <c r="F4595" s="161">
        <v>0</v>
      </c>
      <c r="G4595" s="161">
        <v>0</v>
      </c>
      <c r="H4595" s="161">
        <v>0</v>
      </c>
      <c r="L4595">
        <v>33.637329000000001</v>
      </c>
      <c r="R4595">
        <v>114.701775</v>
      </c>
      <c r="S4595">
        <v>114.701775</v>
      </c>
      <c r="T4595" s="194">
        <v>114.701775</v>
      </c>
      <c r="U4595" t="s">
        <v>193</v>
      </c>
      <c r="V4595">
        <v>45708.618831018517</v>
      </c>
    </row>
    <row r="4596" spans="1:22" x14ac:dyDescent="0.3">
      <c r="A4596" t="s">
        <v>106</v>
      </c>
      <c r="B4596" t="s">
        <v>107</v>
      </c>
      <c r="C4596" t="s">
        <v>88</v>
      </c>
      <c r="D4596" s="29">
        <v>45842</v>
      </c>
      <c r="E4596" s="161">
        <v>0</v>
      </c>
      <c r="F4596" s="161">
        <v>0</v>
      </c>
      <c r="G4596" s="161">
        <v>0</v>
      </c>
      <c r="H4596" s="161">
        <v>0</v>
      </c>
      <c r="L4596">
        <v>109.321321</v>
      </c>
      <c r="R4596">
        <v>124.675842</v>
      </c>
      <c r="S4596">
        <v>124.675842</v>
      </c>
      <c r="T4596" s="194">
        <v>124.675842</v>
      </c>
      <c r="U4596" t="s">
        <v>193</v>
      </c>
      <c r="V4596">
        <v>45708.61991898148</v>
      </c>
    </row>
    <row r="4597" spans="1:22" x14ac:dyDescent="0.3">
      <c r="A4597" t="s">
        <v>106</v>
      </c>
      <c r="B4597" t="s">
        <v>107</v>
      </c>
      <c r="C4597" t="s">
        <v>93</v>
      </c>
      <c r="D4597" s="29">
        <v>45843</v>
      </c>
      <c r="E4597" s="161">
        <v>0</v>
      </c>
      <c r="F4597" s="161">
        <v>0</v>
      </c>
      <c r="G4597" s="161">
        <v>0</v>
      </c>
      <c r="H4597" s="161">
        <v>0</v>
      </c>
      <c r="L4597">
        <v>33.637329000000001</v>
      </c>
      <c r="R4597">
        <v>114.701775</v>
      </c>
      <c r="S4597">
        <v>114.701775</v>
      </c>
      <c r="T4597" s="194">
        <v>114.701775</v>
      </c>
      <c r="U4597" t="s">
        <v>193</v>
      </c>
      <c r="V4597">
        <v>45708.619131944448</v>
      </c>
    </row>
    <row r="4598" spans="1:22" x14ac:dyDescent="0.3">
      <c r="A4598" t="s">
        <v>106</v>
      </c>
      <c r="B4598" t="s">
        <v>107</v>
      </c>
      <c r="C4598" t="s">
        <v>88</v>
      </c>
      <c r="D4598" s="29">
        <v>45843</v>
      </c>
      <c r="E4598" s="161">
        <v>0</v>
      </c>
      <c r="F4598" s="161">
        <v>0</v>
      </c>
      <c r="G4598" s="161">
        <v>0</v>
      </c>
      <c r="H4598" s="161">
        <v>0</v>
      </c>
      <c r="L4598">
        <v>109.321321</v>
      </c>
      <c r="R4598">
        <v>124.675842</v>
      </c>
      <c r="S4598">
        <v>124.675842</v>
      </c>
      <c r="T4598" s="194">
        <v>124.675842</v>
      </c>
      <c r="U4598" t="s">
        <v>193</v>
      </c>
      <c r="V4598">
        <v>45708.620104166665</v>
      </c>
    </row>
    <row r="4599" spans="1:22" x14ac:dyDescent="0.3">
      <c r="A4599" t="s">
        <v>106</v>
      </c>
      <c r="B4599" t="s">
        <v>107</v>
      </c>
      <c r="C4599" t="s">
        <v>93</v>
      </c>
      <c r="D4599" s="29">
        <v>45844</v>
      </c>
      <c r="E4599" s="161">
        <v>0</v>
      </c>
      <c r="F4599" s="161">
        <v>0</v>
      </c>
      <c r="G4599" s="161">
        <v>0</v>
      </c>
      <c r="H4599" s="161">
        <v>0</v>
      </c>
      <c r="L4599">
        <v>33.637329000000001</v>
      </c>
      <c r="R4599">
        <v>114.701775</v>
      </c>
      <c r="S4599">
        <v>114.701775</v>
      </c>
      <c r="T4599" s="194">
        <v>114.701775</v>
      </c>
      <c r="U4599" t="s">
        <v>193</v>
      </c>
      <c r="V4599">
        <v>45708.617881944447</v>
      </c>
    </row>
    <row r="4600" spans="1:22" x14ac:dyDescent="0.3">
      <c r="A4600" t="s">
        <v>106</v>
      </c>
      <c r="B4600" t="s">
        <v>107</v>
      </c>
      <c r="C4600" t="s">
        <v>88</v>
      </c>
      <c r="D4600" s="29">
        <v>45844</v>
      </c>
      <c r="E4600" s="161">
        <v>0</v>
      </c>
      <c r="F4600" s="161">
        <v>0</v>
      </c>
      <c r="G4600" s="161">
        <v>0</v>
      </c>
      <c r="H4600" s="161">
        <v>0</v>
      </c>
      <c r="L4600">
        <v>109.321321</v>
      </c>
      <c r="R4600">
        <v>124.675842</v>
      </c>
      <c r="S4600">
        <v>124.675842</v>
      </c>
      <c r="T4600" s="194">
        <v>124.675842</v>
      </c>
      <c r="U4600" t="s">
        <v>193</v>
      </c>
      <c r="V4600">
        <v>45708.619884259257</v>
      </c>
    </row>
    <row r="4601" spans="1:22" x14ac:dyDescent="0.3">
      <c r="A4601" t="s">
        <v>106</v>
      </c>
      <c r="B4601" t="s">
        <v>107</v>
      </c>
      <c r="C4601" t="s">
        <v>93</v>
      </c>
      <c r="D4601" s="29">
        <v>45845</v>
      </c>
      <c r="E4601" s="161">
        <v>0</v>
      </c>
      <c r="F4601" s="161">
        <v>0</v>
      </c>
      <c r="G4601" s="161">
        <v>0</v>
      </c>
      <c r="H4601" s="161">
        <v>0</v>
      </c>
      <c r="L4601">
        <v>33.637329000000001</v>
      </c>
      <c r="R4601">
        <v>114.701775</v>
      </c>
      <c r="S4601">
        <v>114.701775</v>
      </c>
      <c r="T4601" s="194">
        <v>114.701775</v>
      </c>
      <c r="U4601" t="s">
        <v>193</v>
      </c>
      <c r="V4601">
        <v>45708.61954861111</v>
      </c>
    </row>
    <row r="4602" spans="1:22" x14ac:dyDescent="0.3">
      <c r="A4602" t="s">
        <v>106</v>
      </c>
      <c r="B4602" t="s">
        <v>107</v>
      </c>
      <c r="C4602" t="s">
        <v>88</v>
      </c>
      <c r="D4602" s="29">
        <v>45845</v>
      </c>
      <c r="E4602" s="161">
        <v>0</v>
      </c>
      <c r="F4602" s="161">
        <v>0</v>
      </c>
      <c r="G4602" s="161">
        <v>0</v>
      </c>
      <c r="H4602" s="161">
        <v>0</v>
      </c>
      <c r="L4602">
        <v>109.321321</v>
      </c>
      <c r="R4602">
        <v>124.675842</v>
      </c>
      <c r="S4602">
        <v>124.675842</v>
      </c>
      <c r="T4602" s="194">
        <v>124.675842</v>
      </c>
      <c r="U4602" t="s">
        <v>193</v>
      </c>
      <c r="V4602">
        <v>45708.620138888888</v>
      </c>
    </row>
    <row r="4603" spans="1:22" x14ac:dyDescent="0.3">
      <c r="A4603" t="s">
        <v>106</v>
      </c>
      <c r="B4603" t="s">
        <v>107</v>
      </c>
      <c r="C4603" t="s">
        <v>93</v>
      </c>
      <c r="D4603" s="29">
        <v>45846</v>
      </c>
      <c r="E4603" s="161">
        <v>0</v>
      </c>
      <c r="F4603" s="161">
        <v>0</v>
      </c>
      <c r="G4603" s="161">
        <v>0</v>
      </c>
      <c r="H4603" s="161">
        <v>0</v>
      </c>
      <c r="L4603">
        <v>33.637329000000001</v>
      </c>
      <c r="R4603">
        <v>114.701775</v>
      </c>
      <c r="S4603">
        <v>114.701775</v>
      </c>
      <c r="T4603" s="194">
        <v>114.701775</v>
      </c>
      <c r="U4603" t="s">
        <v>193</v>
      </c>
      <c r="V4603">
        <v>45708.619039351855</v>
      </c>
    </row>
    <row r="4604" spans="1:22" x14ac:dyDescent="0.3">
      <c r="A4604" t="s">
        <v>106</v>
      </c>
      <c r="B4604" t="s">
        <v>107</v>
      </c>
      <c r="C4604" t="s">
        <v>88</v>
      </c>
      <c r="D4604" s="29">
        <v>45846</v>
      </c>
      <c r="E4604" s="161">
        <v>0</v>
      </c>
      <c r="F4604" s="161">
        <v>0</v>
      </c>
      <c r="G4604" s="161">
        <v>0</v>
      </c>
      <c r="H4604" s="161">
        <v>0</v>
      </c>
      <c r="L4604">
        <v>109.321321</v>
      </c>
      <c r="R4604">
        <v>124.675842</v>
      </c>
      <c r="S4604">
        <v>124.675842</v>
      </c>
      <c r="T4604" s="194">
        <v>124.675842</v>
      </c>
      <c r="U4604" t="s">
        <v>193</v>
      </c>
      <c r="V4604">
        <v>45708.619872685187</v>
      </c>
    </row>
    <row r="4605" spans="1:22" x14ac:dyDescent="0.3">
      <c r="A4605" t="s">
        <v>106</v>
      </c>
      <c r="B4605" t="s">
        <v>107</v>
      </c>
      <c r="C4605" t="s">
        <v>93</v>
      </c>
      <c r="D4605" s="29">
        <v>45847</v>
      </c>
      <c r="E4605" s="161">
        <v>1</v>
      </c>
      <c r="F4605" s="161">
        <v>1</v>
      </c>
      <c r="G4605" s="161">
        <v>1</v>
      </c>
      <c r="H4605" s="161">
        <v>1</v>
      </c>
      <c r="J4605">
        <v>0</v>
      </c>
      <c r="K4605">
        <v>0</v>
      </c>
      <c r="L4605">
        <v>33.637329000000001</v>
      </c>
      <c r="R4605">
        <v>114.701775</v>
      </c>
      <c r="S4605">
        <v>0</v>
      </c>
      <c r="T4605" s="194">
        <v>0</v>
      </c>
      <c r="U4605" t="s">
        <v>193</v>
      </c>
      <c r="V4605">
        <v>45708.619085648148</v>
      </c>
    </row>
    <row r="4606" spans="1:22" x14ac:dyDescent="0.3">
      <c r="A4606" t="s">
        <v>106</v>
      </c>
      <c r="B4606" t="s">
        <v>107</v>
      </c>
      <c r="C4606" t="s">
        <v>88</v>
      </c>
      <c r="D4606" s="29">
        <v>45847</v>
      </c>
      <c r="E4606" s="161">
        <v>0</v>
      </c>
      <c r="F4606" s="161">
        <v>0</v>
      </c>
      <c r="G4606" s="161">
        <v>0</v>
      </c>
      <c r="H4606" s="161">
        <v>0</v>
      </c>
      <c r="L4606">
        <v>109.321321</v>
      </c>
      <c r="R4606">
        <v>124.675842</v>
      </c>
      <c r="S4606">
        <v>124.675842</v>
      </c>
      <c r="T4606" s="194">
        <v>124.675842</v>
      </c>
      <c r="U4606" t="s">
        <v>193</v>
      </c>
      <c r="V4606">
        <v>45708.61990740741</v>
      </c>
    </row>
    <row r="4607" spans="1:22" x14ac:dyDescent="0.3">
      <c r="A4607" t="s">
        <v>106</v>
      </c>
      <c r="B4607" t="s">
        <v>107</v>
      </c>
      <c r="C4607" t="s">
        <v>93</v>
      </c>
      <c r="D4607" s="29">
        <v>45848</v>
      </c>
      <c r="E4607" s="161">
        <v>1</v>
      </c>
      <c r="F4607" s="161">
        <v>1</v>
      </c>
      <c r="G4607" s="161">
        <v>1</v>
      </c>
      <c r="H4607" s="161">
        <v>1</v>
      </c>
      <c r="J4607">
        <v>0</v>
      </c>
      <c r="K4607">
        <v>0</v>
      </c>
      <c r="L4607">
        <v>33.637329000000001</v>
      </c>
      <c r="R4607">
        <v>114.701775</v>
      </c>
      <c r="S4607">
        <v>0</v>
      </c>
      <c r="T4607" s="194">
        <v>0</v>
      </c>
      <c r="U4607" t="s">
        <v>193</v>
      </c>
      <c r="V4607">
        <v>45708.619004629632</v>
      </c>
    </row>
    <row r="4608" spans="1:22" x14ac:dyDescent="0.3">
      <c r="A4608" t="s">
        <v>106</v>
      </c>
      <c r="B4608" t="s">
        <v>107</v>
      </c>
      <c r="C4608" t="s">
        <v>88</v>
      </c>
      <c r="D4608" s="29">
        <v>45848</v>
      </c>
      <c r="E4608" s="161">
        <v>0</v>
      </c>
      <c r="F4608" s="161">
        <v>0</v>
      </c>
      <c r="G4608" s="161">
        <v>0</v>
      </c>
      <c r="H4608" s="161">
        <v>0</v>
      </c>
      <c r="L4608">
        <v>109.321321</v>
      </c>
      <c r="R4608">
        <v>124.675842</v>
      </c>
      <c r="S4608">
        <v>124.675842</v>
      </c>
      <c r="T4608" s="194">
        <v>124.675842</v>
      </c>
      <c r="U4608" t="s">
        <v>193</v>
      </c>
      <c r="V4608">
        <v>45708.61991898148</v>
      </c>
    </row>
    <row r="4609" spans="1:22" x14ac:dyDescent="0.3">
      <c r="A4609" t="s">
        <v>106</v>
      </c>
      <c r="B4609" t="s">
        <v>107</v>
      </c>
      <c r="C4609" t="s">
        <v>93</v>
      </c>
      <c r="D4609" s="29">
        <v>45849</v>
      </c>
      <c r="E4609" s="161">
        <v>1</v>
      </c>
      <c r="F4609" s="161">
        <v>1</v>
      </c>
      <c r="G4609" s="161">
        <v>1</v>
      </c>
      <c r="H4609" s="161">
        <v>1</v>
      </c>
      <c r="J4609">
        <v>0</v>
      </c>
      <c r="K4609">
        <v>0</v>
      </c>
      <c r="L4609">
        <v>33.637329000000001</v>
      </c>
      <c r="R4609">
        <v>114.701775</v>
      </c>
      <c r="S4609">
        <v>0</v>
      </c>
      <c r="T4609" s="194">
        <v>0</v>
      </c>
      <c r="U4609" t="s">
        <v>193</v>
      </c>
      <c r="V4609">
        <v>45708.618530092594</v>
      </c>
    </row>
    <row r="4610" spans="1:22" x14ac:dyDescent="0.3">
      <c r="A4610" t="s">
        <v>106</v>
      </c>
      <c r="B4610" t="s">
        <v>107</v>
      </c>
      <c r="C4610" t="s">
        <v>88</v>
      </c>
      <c r="D4610" s="29">
        <v>45849</v>
      </c>
      <c r="E4610" s="161">
        <v>0</v>
      </c>
      <c r="F4610" s="161">
        <v>0</v>
      </c>
      <c r="G4610" s="161">
        <v>0</v>
      </c>
      <c r="H4610" s="161">
        <v>0</v>
      </c>
      <c r="L4610">
        <v>109.321321</v>
      </c>
      <c r="R4610">
        <v>124.675842</v>
      </c>
      <c r="S4610">
        <v>124.675842</v>
      </c>
      <c r="T4610" s="194">
        <v>124.675842</v>
      </c>
      <c r="U4610" t="s">
        <v>193</v>
      </c>
      <c r="V4610">
        <v>45708.620648148149</v>
      </c>
    </row>
    <row r="4611" spans="1:22" x14ac:dyDescent="0.3">
      <c r="A4611" t="s">
        <v>106</v>
      </c>
      <c r="B4611" t="s">
        <v>107</v>
      </c>
      <c r="C4611" t="s">
        <v>93</v>
      </c>
      <c r="D4611" s="29">
        <v>45850</v>
      </c>
      <c r="E4611" s="161">
        <v>0</v>
      </c>
      <c r="F4611" s="161">
        <v>0</v>
      </c>
      <c r="G4611" s="161">
        <v>0</v>
      </c>
      <c r="H4611" s="161">
        <v>0</v>
      </c>
      <c r="L4611">
        <v>33.637329000000001</v>
      </c>
      <c r="R4611">
        <v>114.701775</v>
      </c>
      <c r="S4611">
        <v>114.701775</v>
      </c>
      <c r="T4611" s="194">
        <v>114.701775</v>
      </c>
      <c r="U4611" t="s">
        <v>193</v>
      </c>
      <c r="V4611">
        <v>45708.618796296294</v>
      </c>
    </row>
    <row r="4612" spans="1:22" x14ac:dyDescent="0.3">
      <c r="A4612" t="s">
        <v>106</v>
      </c>
      <c r="B4612" t="s">
        <v>107</v>
      </c>
      <c r="C4612" t="s">
        <v>88</v>
      </c>
      <c r="D4612" s="29">
        <v>45850</v>
      </c>
      <c r="E4612" s="161">
        <v>0</v>
      </c>
      <c r="F4612" s="161">
        <v>0</v>
      </c>
      <c r="G4612" s="161">
        <v>0</v>
      </c>
      <c r="H4612" s="161">
        <v>0</v>
      </c>
      <c r="L4612">
        <v>109.321321</v>
      </c>
      <c r="R4612">
        <v>124.675842</v>
      </c>
      <c r="S4612">
        <v>124.675842</v>
      </c>
      <c r="T4612" s="194">
        <v>124.675842</v>
      </c>
      <c r="U4612" t="s">
        <v>193</v>
      </c>
      <c r="V4612">
        <v>45708.620115740741</v>
      </c>
    </row>
    <row r="4613" spans="1:22" x14ac:dyDescent="0.3">
      <c r="A4613" t="s">
        <v>106</v>
      </c>
      <c r="B4613" t="s">
        <v>107</v>
      </c>
      <c r="C4613" t="s">
        <v>93</v>
      </c>
      <c r="D4613" s="29">
        <v>45851</v>
      </c>
      <c r="E4613" s="161">
        <v>0</v>
      </c>
      <c r="F4613" s="161">
        <v>0</v>
      </c>
      <c r="G4613" s="161">
        <v>0</v>
      </c>
      <c r="H4613" s="161">
        <v>0</v>
      </c>
      <c r="L4613">
        <v>33.637329000000001</v>
      </c>
      <c r="R4613">
        <v>114.701775</v>
      </c>
      <c r="S4613">
        <v>114.701775</v>
      </c>
      <c r="T4613" s="194">
        <v>114.701775</v>
      </c>
      <c r="U4613" t="s">
        <v>193</v>
      </c>
      <c r="V4613">
        <v>45708.618437500001</v>
      </c>
    </row>
    <row r="4614" spans="1:22" x14ac:dyDescent="0.3">
      <c r="A4614" t="s">
        <v>106</v>
      </c>
      <c r="B4614" t="s">
        <v>107</v>
      </c>
      <c r="C4614" t="s">
        <v>88</v>
      </c>
      <c r="D4614" s="29">
        <v>45851</v>
      </c>
      <c r="E4614" s="161">
        <v>0</v>
      </c>
      <c r="F4614" s="161">
        <v>0</v>
      </c>
      <c r="G4614" s="161">
        <v>0</v>
      </c>
      <c r="H4614" s="161">
        <v>0</v>
      </c>
      <c r="L4614">
        <v>109.321321</v>
      </c>
      <c r="R4614">
        <v>124.675842</v>
      </c>
      <c r="S4614">
        <v>124.675842</v>
      </c>
      <c r="T4614" s="194">
        <v>124.675842</v>
      </c>
      <c r="U4614" t="s">
        <v>193</v>
      </c>
      <c r="V4614">
        <v>45708.620115740741</v>
      </c>
    </row>
    <row r="4615" spans="1:22" x14ac:dyDescent="0.3">
      <c r="A4615" t="s">
        <v>106</v>
      </c>
      <c r="B4615" t="s">
        <v>107</v>
      </c>
      <c r="C4615" t="s">
        <v>93</v>
      </c>
      <c r="D4615" s="29">
        <v>45852</v>
      </c>
      <c r="E4615" s="161">
        <v>0</v>
      </c>
      <c r="F4615" s="161">
        <v>0</v>
      </c>
      <c r="G4615" s="161">
        <v>0</v>
      </c>
      <c r="H4615" s="161">
        <v>0</v>
      </c>
      <c r="L4615">
        <v>33.637329000000001</v>
      </c>
      <c r="R4615">
        <v>114.701775</v>
      </c>
      <c r="S4615">
        <v>114.701775</v>
      </c>
      <c r="T4615" s="194">
        <v>114.701775</v>
      </c>
      <c r="U4615" t="s">
        <v>193</v>
      </c>
      <c r="V4615">
        <v>45708.619062500002</v>
      </c>
    </row>
    <row r="4616" spans="1:22" x14ac:dyDescent="0.3">
      <c r="A4616" t="s">
        <v>106</v>
      </c>
      <c r="B4616" t="s">
        <v>107</v>
      </c>
      <c r="C4616" t="s">
        <v>88</v>
      </c>
      <c r="D4616" s="29">
        <v>45852</v>
      </c>
      <c r="E4616" s="161">
        <v>0</v>
      </c>
      <c r="F4616" s="161">
        <v>0</v>
      </c>
      <c r="G4616" s="161">
        <v>0</v>
      </c>
      <c r="H4616" s="161">
        <v>0</v>
      </c>
      <c r="L4616">
        <v>109.321321</v>
      </c>
      <c r="R4616">
        <v>124.675842</v>
      </c>
      <c r="S4616">
        <v>124.675842</v>
      </c>
      <c r="T4616" s="194">
        <v>124.675842</v>
      </c>
      <c r="U4616" t="s">
        <v>193</v>
      </c>
      <c r="V4616">
        <v>45708.620196759257</v>
      </c>
    </row>
    <row r="4617" spans="1:22" x14ac:dyDescent="0.3">
      <c r="A4617" t="s">
        <v>106</v>
      </c>
      <c r="B4617" t="s">
        <v>107</v>
      </c>
      <c r="C4617" t="s">
        <v>93</v>
      </c>
      <c r="D4617" s="29">
        <v>45853</v>
      </c>
      <c r="E4617" s="161">
        <v>0</v>
      </c>
      <c r="F4617" s="161">
        <v>0</v>
      </c>
      <c r="G4617" s="161">
        <v>0</v>
      </c>
      <c r="H4617" s="161">
        <v>0</v>
      </c>
      <c r="L4617">
        <v>33.637329000000001</v>
      </c>
      <c r="R4617">
        <v>114.701775</v>
      </c>
      <c r="S4617">
        <v>114.701775</v>
      </c>
      <c r="T4617" s="194">
        <v>114.701775</v>
      </c>
      <c r="U4617" t="s">
        <v>193</v>
      </c>
      <c r="V4617">
        <v>45708.618506944447</v>
      </c>
    </row>
    <row r="4618" spans="1:22" x14ac:dyDescent="0.3">
      <c r="A4618" t="s">
        <v>106</v>
      </c>
      <c r="B4618" t="s">
        <v>107</v>
      </c>
      <c r="C4618" t="s">
        <v>88</v>
      </c>
      <c r="D4618" s="29">
        <v>45853</v>
      </c>
      <c r="E4618" s="161">
        <v>0</v>
      </c>
      <c r="F4618" s="161">
        <v>0</v>
      </c>
      <c r="G4618" s="161">
        <v>0</v>
      </c>
      <c r="H4618" s="161">
        <v>0</v>
      </c>
      <c r="L4618">
        <v>109.321321</v>
      </c>
      <c r="R4618">
        <v>124.675842</v>
      </c>
      <c r="S4618">
        <v>124.675842</v>
      </c>
      <c r="T4618" s="194">
        <v>124.675842</v>
      </c>
      <c r="U4618" t="s">
        <v>193</v>
      </c>
      <c r="V4618">
        <v>45708.620092592595</v>
      </c>
    </row>
    <row r="4619" spans="1:22" x14ac:dyDescent="0.3">
      <c r="A4619" t="s">
        <v>106</v>
      </c>
      <c r="B4619" t="s">
        <v>107</v>
      </c>
      <c r="C4619" t="s">
        <v>93</v>
      </c>
      <c r="D4619" s="29">
        <v>45854</v>
      </c>
      <c r="E4619" s="161">
        <v>0</v>
      </c>
      <c r="F4619" s="161">
        <v>0</v>
      </c>
      <c r="G4619" s="161">
        <v>0</v>
      </c>
      <c r="H4619" s="161">
        <v>0</v>
      </c>
      <c r="L4619">
        <v>33.637329000000001</v>
      </c>
      <c r="R4619">
        <v>114.701775</v>
      </c>
      <c r="S4619">
        <v>114.701775</v>
      </c>
      <c r="T4619" s="194">
        <v>114.701775</v>
      </c>
      <c r="U4619" t="s">
        <v>193</v>
      </c>
      <c r="V4619">
        <v>45708.61822916667</v>
      </c>
    </row>
    <row r="4620" spans="1:22" x14ac:dyDescent="0.3">
      <c r="A4620" t="s">
        <v>106</v>
      </c>
      <c r="B4620" t="s">
        <v>107</v>
      </c>
      <c r="C4620" t="s">
        <v>88</v>
      </c>
      <c r="D4620" s="29">
        <v>45854</v>
      </c>
      <c r="E4620" s="161">
        <v>0</v>
      </c>
      <c r="F4620" s="161">
        <v>0</v>
      </c>
      <c r="G4620" s="161">
        <v>0</v>
      </c>
      <c r="H4620" s="161">
        <v>0</v>
      </c>
      <c r="L4620">
        <v>109.321321</v>
      </c>
      <c r="R4620">
        <v>124.675842</v>
      </c>
      <c r="S4620">
        <v>124.675842</v>
      </c>
      <c r="T4620" s="194">
        <v>124.675842</v>
      </c>
      <c r="U4620" t="s">
        <v>193</v>
      </c>
      <c r="V4620">
        <v>45708.619976851849</v>
      </c>
    </row>
    <row r="4621" spans="1:22" x14ac:dyDescent="0.3">
      <c r="A4621" t="s">
        <v>106</v>
      </c>
      <c r="B4621" t="s">
        <v>107</v>
      </c>
      <c r="C4621" t="s">
        <v>93</v>
      </c>
      <c r="D4621" s="29">
        <v>45855</v>
      </c>
      <c r="E4621" s="161">
        <v>0</v>
      </c>
      <c r="F4621" s="161">
        <v>0</v>
      </c>
      <c r="G4621" s="161">
        <v>0</v>
      </c>
      <c r="H4621" s="161">
        <v>0</v>
      </c>
      <c r="L4621">
        <v>33.637329000000001</v>
      </c>
      <c r="R4621">
        <v>114.701775</v>
      </c>
      <c r="S4621">
        <v>114.701775</v>
      </c>
      <c r="T4621" s="194">
        <v>114.701775</v>
      </c>
      <c r="U4621" t="s">
        <v>193</v>
      </c>
      <c r="V4621">
        <v>45708.618842592594</v>
      </c>
    </row>
    <row r="4622" spans="1:22" x14ac:dyDescent="0.3">
      <c r="A4622" t="s">
        <v>106</v>
      </c>
      <c r="B4622" t="s">
        <v>107</v>
      </c>
      <c r="C4622" t="s">
        <v>88</v>
      </c>
      <c r="D4622" s="29">
        <v>45855</v>
      </c>
      <c r="E4622" s="161">
        <v>0</v>
      </c>
      <c r="F4622" s="161">
        <v>0</v>
      </c>
      <c r="G4622" s="161">
        <v>0</v>
      </c>
      <c r="H4622" s="161">
        <v>0</v>
      </c>
      <c r="L4622">
        <v>109.321321</v>
      </c>
      <c r="R4622">
        <v>124.675842</v>
      </c>
      <c r="S4622">
        <v>124.675842</v>
      </c>
      <c r="T4622" s="194">
        <v>124.675842</v>
      </c>
      <c r="U4622" t="s">
        <v>193</v>
      </c>
      <c r="V4622">
        <v>45708.620092592595</v>
      </c>
    </row>
    <row r="4623" spans="1:22" x14ac:dyDescent="0.3">
      <c r="A4623" t="s">
        <v>106</v>
      </c>
      <c r="B4623" t="s">
        <v>107</v>
      </c>
      <c r="C4623" t="s">
        <v>93</v>
      </c>
      <c r="D4623" s="29">
        <v>45856</v>
      </c>
      <c r="E4623" s="161">
        <v>0</v>
      </c>
      <c r="F4623" s="161">
        <v>0</v>
      </c>
      <c r="G4623" s="161">
        <v>0</v>
      </c>
      <c r="H4623" s="161">
        <v>0</v>
      </c>
      <c r="L4623">
        <v>33.637329000000001</v>
      </c>
      <c r="R4623">
        <v>114.701775</v>
      </c>
      <c r="S4623">
        <v>114.701775</v>
      </c>
      <c r="T4623" s="194">
        <v>114.701775</v>
      </c>
      <c r="U4623" t="s">
        <v>193</v>
      </c>
      <c r="V4623">
        <v>45708.617268518516</v>
      </c>
    </row>
    <row r="4624" spans="1:22" x14ac:dyDescent="0.3">
      <c r="A4624" t="s">
        <v>106</v>
      </c>
      <c r="B4624" t="s">
        <v>107</v>
      </c>
      <c r="C4624" t="s">
        <v>88</v>
      </c>
      <c r="D4624" s="29">
        <v>45856</v>
      </c>
      <c r="E4624" s="161">
        <v>0</v>
      </c>
      <c r="F4624" s="161">
        <v>0</v>
      </c>
      <c r="G4624" s="161">
        <v>0</v>
      </c>
      <c r="H4624" s="161">
        <v>0</v>
      </c>
      <c r="L4624">
        <v>109.321321</v>
      </c>
      <c r="R4624">
        <v>124.675842</v>
      </c>
      <c r="S4624">
        <v>124.675842</v>
      </c>
      <c r="T4624" s="194">
        <v>124.675842</v>
      </c>
      <c r="U4624" t="s">
        <v>193</v>
      </c>
      <c r="V4624">
        <v>45708.620150462964</v>
      </c>
    </row>
    <row r="4625" spans="1:22" x14ac:dyDescent="0.3">
      <c r="A4625" t="s">
        <v>106</v>
      </c>
      <c r="B4625" t="s">
        <v>107</v>
      </c>
      <c r="C4625" t="s">
        <v>93</v>
      </c>
      <c r="D4625" s="29">
        <v>45857</v>
      </c>
      <c r="E4625" s="161">
        <v>0</v>
      </c>
      <c r="F4625" s="161">
        <v>0</v>
      </c>
      <c r="G4625" s="161">
        <v>0</v>
      </c>
      <c r="H4625" s="161">
        <v>0</v>
      </c>
      <c r="L4625">
        <v>33.637329000000001</v>
      </c>
      <c r="R4625">
        <v>114.701775</v>
      </c>
      <c r="S4625">
        <v>114.701775</v>
      </c>
      <c r="T4625" s="194">
        <v>114.701775</v>
      </c>
      <c r="U4625" t="s">
        <v>193</v>
      </c>
      <c r="V4625">
        <v>45708.618958333333</v>
      </c>
    </row>
    <row r="4626" spans="1:22" x14ac:dyDescent="0.3">
      <c r="A4626" t="s">
        <v>106</v>
      </c>
      <c r="B4626" t="s">
        <v>107</v>
      </c>
      <c r="C4626" t="s">
        <v>88</v>
      </c>
      <c r="D4626" s="29">
        <v>45857</v>
      </c>
      <c r="E4626" s="161">
        <v>0</v>
      </c>
      <c r="F4626" s="161">
        <v>0</v>
      </c>
      <c r="G4626" s="161">
        <v>0</v>
      </c>
      <c r="H4626" s="161">
        <v>0</v>
      </c>
      <c r="L4626">
        <v>109.321321</v>
      </c>
      <c r="R4626">
        <v>124.675842</v>
      </c>
      <c r="S4626">
        <v>124.675842</v>
      </c>
      <c r="T4626" s="194">
        <v>124.675842</v>
      </c>
      <c r="U4626" t="s">
        <v>193</v>
      </c>
      <c r="V4626">
        <v>45708.61991898148</v>
      </c>
    </row>
    <row r="4627" spans="1:22" x14ac:dyDescent="0.3">
      <c r="A4627" t="s">
        <v>106</v>
      </c>
      <c r="B4627" t="s">
        <v>107</v>
      </c>
      <c r="C4627" t="s">
        <v>93</v>
      </c>
      <c r="D4627" s="29">
        <v>45858</v>
      </c>
      <c r="E4627" s="161">
        <v>0</v>
      </c>
      <c r="F4627" s="161">
        <v>0</v>
      </c>
      <c r="G4627" s="161">
        <v>0</v>
      </c>
      <c r="H4627" s="161">
        <v>0</v>
      </c>
      <c r="L4627">
        <v>33.637329000000001</v>
      </c>
      <c r="R4627">
        <v>114.701775</v>
      </c>
      <c r="S4627">
        <v>114.701775</v>
      </c>
      <c r="T4627" s="194">
        <v>114.701775</v>
      </c>
      <c r="U4627" t="s">
        <v>193</v>
      </c>
      <c r="V4627">
        <v>45708.618842592594</v>
      </c>
    </row>
    <row r="4628" spans="1:22" x14ac:dyDescent="0.3">
      <c r="A4628" t="s">
        <v>106</v>
      </c>
      <c r="B4628" t="s">
        <v>107</v>
      </c>
      <c r="C4628" t="s">
        <v>88</v>
      </c>
      <c r="D4628" s="29">
        <v>45858</v>
      </c>
      <c r="E4628" s="161">
        <v>0</v>
      </c>
      <c r="F4628" s="161">
        <v>0</v>
      </c>
      <c r="G4628" s="161">
        <v>0</v>
      </c>
      <c r="H4628" s="161">
        <v>0</v>
      </c>
      <c r="L4628">
        <v>109.321321</v>
      </c>
      <c r="R4628">
        <v>124.675842</v>
      </c>
      <c r="S4628">
        <v>124.675842</v>
      </c>
      <c r="T4628" s="194">
        <v>124.675842</v>
      </c>
      <c r="U4628" t="s">
        <v>193</v>
      </c>
      <c r="V4628">
        <v>45708.620034722226</v>
      </c>
    </row>
    <row r="4629" spans="1:22" x14ac:dyDescent="0.3">
      <c r="A4629" t="s">
        <v>106</v>
      </c>
      <c r="B4629" t="s">
        <v>107</v>
      </c>
      <c r="C4629" t="s">
        <v>93</v>
      </c>
      <c r="D4629" s="29">
        <v>45859</v>
      </c>
      <c r="E4629" s="161">
        <v>0</v>
      </c>
      <c r="F4629" s="161">
        <v>0</v>
      </c>
      <c r="G4629" s="161">
        <v>0</v>
      </c>
      <c r="H4629" s="161">
        <v>0</v>
      </c>
      <c r="L4629">
        <v>33.637329000000001</v>
      </c>
      <c r="R4629">
        <v>114.701775</v>
      </c>
      <c r="S4629">
        <v>114.701775</v>
      </c>
      <c r="T4629" s="194">
        <v>114.701775</v>
      </c>
      <c r="U4629" t="s">
        <v>193</v>
      </c>
      <c r="V4629">
        <v>45708.619386574072</v>
      </c>
    </row>
    <row r="4630" spans="1:22" x14ac:dyDescent="0.3">
      <c r="A4630" t="s">
        <v>106</v>
      </c>
      <c r="B4630" t="s">
        <v>107</v>
      </c>
      <c r="C4630" t="s">
        <v>88</v>
      </c>
      <c r="D4630" s="29">
        <v>45859</v>
      </c>
      <c r="E4630" s="161">
        <v>0</v>
      </c>
      <c r="F4630" s="161">
        <v>0</v>
      </c>
      <c r="G4630" s="161">
        <v>0</v>
      </c>
      <c r="H4630" s="161">
        <v>0</v>
      </c>
      <c r="L4630">
        <v>109.321321</v>
      </c>
      <c r="R4630">
        <v>124.675842</v>
      </c>
      <c r="S4630">
        <v>124.675842</v>
      </c>
      <c r="T4630" s="194">
        <v>124.675842</v>
      </c>
      <c r="U4630" t="s">
        <v>193</v>
      </c>
      <c r="V4630">
        <v>45708.620347222219</v>
      </c>
    </row>
    <row r="4631" spans="1:22" x14ac:dyDescent="0.3">
      <c r="A4631" t="s">
        <v>106</v>
      </c>
      <c r="B4631" t="s">
        <v>107</v>
      </c>
      <c r="C4631" t="s">
        <v>93</v>
      </c>
      <c r="D4631" s="29">
        <v>45860</v>
      </c>
      <c r="E4631" s="161">
        <v>0</v>
      </c>
      <c r="F4631" s="161">
        <v>0</v>
      </c>
      <c r="G4631" s="161">
        <v>0</v>
      </c>
      <c r="H4631" s="161">
        <v>0</v>
      </c>
      <c r="L4631">
        <v>33.637329000000001</v>
      </c>
      <c r="R4631">
        <v>114.701775</v>
      </c>
      <c r="S4631">
        <v>114.701775</v>
      </c>
      <c r="T4631" s="194">
        <v>114.701775</v>
      </c>
      <c r="U4631" t="s">
        <v>193</v>
      </c>
      <c r="V4631">
        <v>45708.619328703702</v>
      </c>
    </row>
    <row r="4632" spans="1:22" x14ac:dyDescent="0.3">
      <c r="A4632" t="s">
        <v>106</v>
      </c>
      <c r="B4632" t="s">
        <v>107</v>
      </c>
      <c r="C4632" t="s">
        <v>88</v>
      </c>
      <c r="D4632" s="29">
        <v>45860</v>
      </c>
      <c r="E4632" s="161">
        <v>0</v>
      </c>
      <c r="F4632" s="161">
        <v>0</v>
      </c>
      <c r="G4632" s="161">
        <v>0</v>
      </c>
      <c r="H4632" s="161">
        <v>0</v>
      </c>
      <c r="L4632">
        <v>109.321321</v>
      </c>
      <c r="R4632">
        <v>124.675842</v>
      </c>
      <c r="S4632">
        <v>124.675842</v>
      </c>
      <c r="T4632" s="194">
        <v>124.675842</v>
      </c>
      <c r="U4632" t="s">
        <v>193</v>
      </c>
      <c r="V4632">
        <v>45708.620115740741</v>
      </c>
    </row>
    <row r="4633" spans="1:22" x14ac:dyDescent="0.3">
      <c r="A4633" t="s">
        <v>106</v>
      </c>
      <c r="B4633" t="s">
        <v>107</v>
      </c>
      <c r="C4633" t="s">
        <v>93</v>
      </c>
      <c r="D4633" s="29">
        <v>45861</v>
      </c>
      <c r="E4633" s="161">
        <v>0</v>
      </c>
      <c r="F4633" s="161">
        <v>0</v>
      </c>
      <c r="G4633" s="161">
        <v>0</v>
      </c>
      <c r="H4633" s="161">
        <v>0</v>
      </c>
      <c r="L4633">
        <v>33.637329000000001</v>
      </c>
      <c r="R4633">
        <v>114.701775</v>
      </c>
      <c r="S4633">
        <v>114.701775</v>
      </c>
      <c r="T4633" s="194">
        <v>114.701775</v>
      </c>
      <c r="U4633" t="s">
        <v>193</v>
      </c>
      <c r="V4633">
        <v>45708.618611111109</v>
      </c>
    </row>
    <row r="4634" spans="1:22" x14ac:dyDescent="0.3">
      <c r="A4634" t="s">
        <v>106</v>
      </c>
      <c r="B4634" t="s">
        <v>107</v>
      </c>
      <c r="C4634" t="s">
        <v>88</v>
      </c>
      <c r="D4634" s="29">
        <v>45861</v>
      </c>
      <c r="E4634" s="161">
        <v>0</v>
      </c>
      <c r="F4634" s="161">
        <v>0</v>
      </c>
      <c r="G4634" s="161">
        <v>0</v>
      </c>
      <c r="H4634" s="161">
        <v>0</v>
      </c>
      <c r="L4634">
        <v>109.321321</v>
      </c>
      <c r="R4634">
        <v>124.675842</v>
      </c>
      <c r="S4634">
        <v>124.675842</v>
      </c>
      <c r="T4634" s="194">
        <v>124.675842</v>
      </c>
      <c r="U4634" t="s">
        <v>193</v>
      </c>
      <c r="V4634">
        <v>45708.620069444441</v>
      </c>
    </row>
    <row r="4635" spans="1:22" x14ac:dyDescent="0.3">
      <c r="A4635" t="s">
        <v>106</v>
      </c>
      <c r="B4635" t="s">
        <v>107</v>
      </c>
      <c r="C4635" t="s">
        <v>93</v>
      </c>
      <c r="D4635" s="29">
        <v>45862</v>
      </c>
      <c r="E4635" s="161">
        <v>0</v>
      </c>
      <c r="F4635" s="161">
        <v>0</v>
      </c>
      <c r="G4635" s="161">
        <v>0</v>
      </c>
      <c r="H4635" s="161">
        <v>0</v>
      </c>
      <c r="L4635">
        <v>33.637329000000001</v>
      </c>
      <c r="R4635">
        <v>114.701775</v>
      </c>
      <c r="S4635">
        <v>114.701775</v>
      </c>
      <c r="T4635" s="194">
        <v>114.701775</v>
      </c>
      <c r="U4635" t="s">
        <v>193</v>
      </c>
      <c r="V4635">
        <v>45708.618715277778</v>
      </c>
    </row>
    <row r="4636" spans="1:22" x14ac:dyDescent="0.3">
      <c r="A4636" t="s">
        <v>106</v>
      </c>
      <c r="B4636" t="s">
        <v>107</v>
      </c>
      <c r="C4636" t="s">
        <v>88</v>
      </c>
      <c r="D4636" s="29">
        <v>45862</v>
      </c>
      <c r="E4636" s="161">
        <v>0</v>
      </c>
      <c r="F4636" s="161">
        <v>0</v>
      </c>
      <c r="G4636" s="161">
        <v>0</v>
      </c>
      <c r="H4636" s="161">
        <v>0</v>
      </c>
      <c r="L4636">
        <v>109.321321</v>
      </c>
      <c r="R4636">
        <v>124.675842</v>
      </c>
      <c r="S4636">
        <v>124.675842</v>
      </c>
      <c r="T4636" s="194">
        <v>124.675842</v>
      </c>
      <c r="U4636" t="s">
        <v>193</v>
      </c>
      <c r="V4636">
        <v>45708.620069444441</v>
      </c>
    </row>
    <row r="4637" spans="1:22" x14ac:dyDescent="0.3">
      <c r="A4637" t="s">
        <v>106</v>
      </c>
      <c r="B4637" t="s">
        <v>107</v>
      </c>
      <c r="C4637" t="s">
        <v>93</v>
      </c>
      <c r="D4637" s="29">
        <v>45863</v>
      </c>
      <c r="E4637" s="161">
        <v>0</v>
      </c>
      <c r="F4637" s="161">
        <v>0</v>
      </c>
      <c r="G4637" s="161">
        <v>0</v>
      </c>
      <c r="H4637" s="161">
        <v>0</v>
      </c>
      <c r="L4637">
        <v>33.637329000000001</v>
      </c>
      <c r="R4637">
        <v>114.701775</v>
      </c>
      <c r="S4637">
        <v>114.701775</v>
      </c>
      <c r="T4637" s="194">
        <v>114.701775</v>
      </c>
      <c r="U4637" t="s">
        <v>193</v>
      </c>
      <c r="V4637">
        <v>45708.619525462964</v>
      </c>
    </row>
    <row r="4638" spans="1:22" x14ac:dyDescent="0.3">
      <c r="A4638" t="s">
        <v>106</v>
      </c>
      <c r="B4638" t="s">
        <v>107</v>
      </c>
      <c r="C4638" t="s">
        <v>88</v>
      </c>
      <c r="D4638" s="29">
        <v>45863</v>
      </c>
      <c r="E4638" s="161">
        <v>0</v>
      </c>
      <c r="F4638" s="161">
        <v>0</v>
      </c>
      <c r="G4638" s="161">
        <v>0</v>
      </c>
      <c r="H4638" s="161">
        <v>0</v>
      </c>
      <c r="L4638">
        <v>109.321321</v>
      </c>
      <c r="R4638">
        <v>124.675842</v>
      </c>
      <c r="S4638">
        <v>124.675842</v>
      </c>
      <c r="T4638" s="194">
        <v>124.675842</v>
      </c>
      <c r="U4638" t="s">
        <v>193</v>
      </c>
      <c r="V4638">
        <v>45708.620370370372</v>
      </c>
    </row>
    <row r="4639" spans="1:22" x14ac:dyDescent="0.3">
      <c r="A4639" t="s">
        <v>106</v>
      </c>
      <c r="B4639" t="s">
        <v>107</v>
      </c>
      <c r="C4639" t="s">
        <v>93</v>
      </c>
      <c r="D4639" s="29">
        <v>45864</v>
      </c>
      <c r="E4639" s="161">
        <v>0</v>
      </c>
      <c r="F4639" s="161">
        <v>0</v>
      </c>
      <c r="G4639" s="161">
        <v>0</v>
      </c>
      <c r="H4639" s="161">
        <v>0</v>
      </c>
      <c r="L4639">
        <v>33.637329000000001</v>
      </c>
      <c r="R4639">
        <v>114.701775</v>
      </c>
      <c r="S4639">
        <v>114.701775</v>
      </c>
      <c r="T4639" s="194">
        <v>114.701775</v>
      </c>
      <c r="U4639" t="s">
        <v>193</v>
      </c>
      <c r="V4639">
        <v>45708.619537037041</v>
      </c>
    </row>
    <row r="4640" spans="1:22" x14ac:dyDescent="0.3">
      <c r="A4640" t="s">
        <v>106</v>
      </c>
      <c r="B4640" t="s">
        <v>107</v>
      </c>
      <c r="C4640" t="s">
        <v>88</v>
      </c>
      <c r="D4640" s="29">
        <v>45864</v>
      </c>
      <c r="E4640" s="161">
        <v>0</v>
      </c>
      <c r="F4640" s="161">
        <v>0</v>
      </c>
      <c r="G4640" s="161">
        <v>0</v>
      </c>
      <c r="H4640" s="161">
        <v>0</v>
      </c>
      <c r="L4640">
        <v>109.321321</v>
      </c>
      <c r="R4640">
        <v>124.675842</v>
      </c>
      <c r="S4640">
        <v>124.675842</v>
      </c>
      <c r="T4640" s="194">
        <v>124.675842</v>
      </c>
      <c r="U4640" t="s">
        <v>193</v>
      </c>
      <c r="V4640">
        <v>45708.620300925926</v>
      </c>
    </row>
    <row r="4641" spans="1:22" x14ac:dyDescent="0.3">
      <c r="A4641" t="s">
        <v>106</v>
      </c>
      <c r="B4641" t="s">
        <v>107</v>
      </c>
      <c r="C4641" t="s">
        <v>93</v>
      </c>
      <c r="D4641" s="29">
        <v>45865</v>
      </c>
      <c r="E4641" s="161">
        <v>0</v>
      </c>
      <c r="F4641" s="161">
        <v>0</v>
      </c>
      <c r="G4641" s="161">
        <v>0</v>
      </c>
      <c r="H4641" s="161">
        <v>0</v>
      </c>
      <c r="L4641">
        <v>33.637329000000001</v>
      </c>
      <c r="R4641">
        <v>114.701775</v>
      </c>
      <c r="S4641">
        <v>114.701775</v>
      </c>
      <c r="T4641" s="194">
        <v>114.701775</v>
      </c>
      <c r="U4641" t="s">
        <v>193</v>
      </c>
      <c r="V4641">
        <v>45708.619293981479</v>
      </c>
    </row>
    <row r="4642" spans="1:22" x14ac:dyDescent="0.3">
      <c r="A4642" t="s">
        <v>106</v>
      </c>
      <c r="B4642" t="s">
        <v>107</v>
      </c>
      <c r="C4642" t="s">
        <v>88</v>
      </c>
      <c r="D4642" s="29">
        <v>45865</v>
      </c>
      <c r="E4642" s="161">
        <v>0</v>
      </c>
      <c r="F4642" s="161">
        <v>0</v>
      </c>
      <c r="G4642" s="161">
        <v>0</v>
      </c>
      <c r="H4642" s="161">
        <v>0</v>
      </c>
      <c r="L4642">
        <v>109.321321</v>
      </c>
      <c r="R4642">
        <v>124.675842</v>
      </c>
      <c r="S4642">
        <v>124.675842</v>
      </c>
      <c r="T4642" s="194">
        <v>124.675842</v>
      </c>
      <c r="U4642" t="s">
        <v>193</v>
      </c>
      <c r="V4642">
        <v>45708.620162037034</v>
      </c>
    </row>
    <row r="4643" spans="1:22" x14ac:dyDescent="0.3">
      <c r="A4643" t="s">
        <v>106</v>
      </c>
      <c r="B4643" t="s">
        <v>107</v>
      </c>
      <c r="C4643" t="s">
        <v>93</v>
      </c>
      <c r="D4643" s="29">
        <v>45866</v>
      </c>
      <c r="E4643" s="161">
        <v>0</v>
      </c>
      <c r="F4643" s="161">
        <v>0</v>
      </c>
      <c r="G4643" s="161">
        <v>0</v>
      </c>
      <c r="H4643" s="161">
        <v>0</v>
      </c>
      <c r="L4643">
        <v>33.637329000000001</v>
      </c>
      <c r="R4643">
        <v>114.701775</v>
      </c>
      <c r="S4643">
        <v>114.701775</v>
      </c>
      <c r="T4643" s="194">
        <v>114.701775</v>
      </c>
      <c r="U4643" t="s">
        <v>193</v>
      </c>
      <c r="V4643">
        <v>45708.618564814817</v>
      </c>
    </row>
    <row r="4644" spans="1:22" x14ac:dyDescent="0.3">
      <c r="A4644" t="s">
        <v>106</v>
      </c>
      <c r="B4644" t="s">
        <v>107</v>
      </c>
      <c r="C4644" t="s">
        <v>88</v>
      </c>
      <c r="D4644" s="29">
        <v>45866</v>
      </c>
      <c r="E4644" s="161">
        <v>0</v>
      </c>
      <c r="F4644" s="161">
        <v>0</v>
      </c>
      <c r="G4644" s="161">
        <v>0</v>
      </c>
      <c r="H4644" s="161">
        <v>0</v>
      </c>
      <c r="L4644">
        <v>109.321321</v>
      </c>
      <c r="R4644">
        <v>124.675842</v>
      </c>
      <c r="S4644">
        <v>124.675842</v>
      </c>
      <c r="T4644" s="194">
        <v>124.675842</v>
      </c>
      <c r="U4644" t="s">
        <v>193</v>
      </c>
      <c r="V4644">
        <v>45708.620335648149</v>
      </c>
    </row>
    <row r="4645" spans="1:22" x14ac:dyDescent="0.3">
      <c r="A4645" t="s">
        <v>106</v>
      </c>
      <c r="B4645" t="s">
        <v>107</v>
      </c>
      <c r="C4645" t="s">
        <v>93</v>
      </c>
      <c r="D4645" s="29">
        <v>45867</v>
      </c>
      <c r="E4645" s="161">
        <v>0</v>
      </c>
      <c r="F4645" s="161">
        <v>0</v>
      </c>
      <c r="G4645" s="161">
        <v>0</v>
      </c>
      <c r="H4645" s="161">
        <v>0</v>
      </c>
      <c r="L4645">
        <v>33.637329000000001</v>
      </c>
      <c r="R4645">
        <v>114.701775</v>
      </c>
      <c r="S4645">
        <v>114.701775</v>
      </c>
      <c r="T4645" s="194">
        <v>114.701775</v>
      </c>
      <c r="U4645" t="s">
        <v>193</v>
      </c>
      <c r="V4645">
        <v>45708.61859953704</v>
      </c>
    </row>
    <row r="4646" spans="1:22" x14ac:dyDescent="0.3">
      <c r="A4646" t="s">
        <v>106</v>
      </c>
      <c r="B4646" t="s">
        <v>107</v>
      </c>
      <c r="C4646" t="s">
        <v>88</v>
      </c>
      <c r="D4646" s="29">
        <v>45867</v>
      </c>
      <c r="E4646" s="161">
        <v>0</v>
      </c>
      <c r="F4646" s="161">
        <v>0</v>
      </c>
      <c r="G4646" s="161">
        <v>0</v>
      </c>
      <c r="H4646" s="161">
        <v>0</v>
      </c>
      <c r="L4646">
        <v>109.321321</v>
      </c>
      <c r="R4646">
        <v>124.675842</v>
      </c>
      <c r="S4646">
        <v>124.675842</v>
      </c>
      <c r="T4646" s="194">
        <v>124.675842</v>
      </c>
      <c r="U4646" t="s">
        <v>193</v>
      </c>
      <c r="V4646">
        <v>45708.620358796295</v>
      </c>
    </row>
    <row r="4647" spans="1:22" x14ac:dyDescent="0.3">
      <c r="A4647" t="s">
        <v>106</v>
      </c>
      <c r="B4647" t="s">
        <v>107</v>
      </c>
      <c r="C4647" t="s">
        <v>93</v>
      </c>
      <c r="D4647" s="29">
        <v>45868</v>
      </c>
      <c r="E4647" s="161">
        <v>0</v>
      </c>
      <c r="F4647" s="161">
        <v>0</v>
      </c>
      <c r="G4647" s="161">
        <v>0</v>
      </c>
      <c r="H4647" s="161">
        <v>0</v>
      </c>
      <c r="L4647">
        <v>33.637329000000001</v>
      </c>
      <c r="R4647">
        <v>114.701775</v>
      </c>
      <c r="S4647">
        <v>114.701775</v>
      </c>
      <c r="T4647" s="194">
        <v>114.701775</v>
      </c>
      <c r="U4647" t="s">
        <v>193</v>
      </c>
      <c r="V4647">
        <v>45708.61859953704</v>
      </c>
    </row>
    <row r="4648" spans="1:22" x14ac:dyDescent="0.3">
      <c r="A4648" t="s">
        <v>106</v>
      </c>
      <c r="B4648" t="s">
        <v>107</v>
      </c>
      <c r="C4648" t="s">
        <v>88</v>
      </c>
      <c r="D4648" s="29">
        <v>45868</v>
      </c>
      <c r="E4648" s="161">
        <v>0</v>
      </c>
      <c r="F4648" s="161">
        <v>0</v>
      </c>
      <c r="G4648" s="161">
        <v>0</v>
      </c>
      <c r="H4648" s="161">
        <v>0</v>
      </c>
      <c r="L4648">
        <v>109.321321</v>
      </c>
      <c r="R4648">
        <v>124.675842</v>
      </c>
      <c r="S4648">
        <v>124.675842</v>
      </c>
      <c r="T4648" s="194">
        <v>124.675842</v>
      </c>
      <c r="U4648" t="s">
        <v>193</v>
      </c>
      <c r="V4648">
        <v>45708.619942129626</v>
      </c>
    </row>
    <row r="4649" spans="1:22" x14ac:dyDescent="0.3">
      <c r="A4649" t="s">
        <v>106</v>
      </c>
      <c r="B4649" t="s">
        <v>107</v>
      </c>
      <c r="C4649" t="s">
        <v>93</v>
      </c>
      <c r="D4649" s="29">
        <v>45869</v>
      </c>
      <c r="E4649" s="161">
        <v>0</v>
      </c>
      <c r="F4649" s="161">
        <v>0</v>
      </c>
      <c r="G4649" s="161">
        <v>0</v>
      </c>
      <c r="H4649" s="161">
        <v>0</v>
      </c>
      <c r="L4649">
        <v>33.637329000000001</v>
      </c>
      <c r="R4649">
        <v>114.701775</v>
      </c>
      <c r="S4649">
        <v>114.701775</v>
      </c>
      <c r="T4649" s="194">
        <v>114.701775</v>
      </c>
      <c r="U4649" t="s">
        <v>193</v>
      </c>
      <c r="V4649">
        <v>45708.619189814817</v>
      </c>
    </row>
    <row r="4650" spans="1:22" x14ac:dyDescent="0.3">
      <c r="A4650" t="s">
        <v>106</v>
      </c>
      <c r="B4650" t="s">
        <v>107</v>
      </c>
      <c r="C4650" t="s">
        <v>88</v>
      </c>
      <c r="D4650" s="29">
        <v>45869</v>
      </c>
      <c r="E4650" s="161">
        <v>0</v>
      </c>
      <c r="F4650" s="161">
        <v>0</v>
      </c>
      <c r="G4650" s="161">
        <v>0</v>
      </c>
      <c r="H4650" s="161">
        <v>0</v>
      </c>
      <c r="L4650">
        <v>109.321321</v>
      </c>
      <c r="R4650">
        <v>124.675842</v>
      </c>
      <c r="S4650">
        <v>124.675842</v>
      </c>
      <c r="T4650" s="194">
        <v>124.675842</v>
      </c>
      <c r="U4650" t="s">
        <v>193</v>
      </c>
      <c r="V4650">
        <v>45708.620312500003</v>
      </c>
    </row>
    <row r="4651" spans="1:22" x14ac:dyDescent="0.3">
      <c r="A4651" t="s">
        <v>106</v>
      </c>
      <c r="B4651" t="s">
        <v>107</v>
      </c>
      <c r="C4651" t="s">
        <v>93</v>
      </c>
      <c r="D4651" s="29">
        <v>45870</v>
      </c>
      <c r="E4651" s="161">
        <v>0</v>
      </c>
      <c r="F4651" s="161">
        <v>0</v>
      </c>
      <c r="G4651" s="161">
        <v>0</v>
      </c>
      <c r="H4651" s="161">
        <v>0</v>
      </c>
      <c r="L4651">
        <v>33.637329000000001</v>
      </c>
      <c r="R4651">
        <v>114.701775</v>
      </c>
      <c r="S4651">
        <v>114.701775</v>
      </c>
      <c r="T4651" s="194">
        <v>114.701775</v>
      </c>
      <c r="U4651" t="s">
        <v>193</v>
      </c>
      <c r="V4651">
        <v>45708.619247685187</v>
      </c>
    </row>
    <row r="4652" spans="1:22" x14ac:dyDescent="0.3">
      <c r="A4652" t="s">
        <v>106</v>
      </c>
      <c r="B4652" t="s">
        <v>107</v>
      </c>
      <c r="C4652" t="s">
        <v>88</v>
      </c>
      <c r="D4652" s="29">
        <v>45870</v>
      </c>
      <c r="E4652" s="161">
        <v>0</v>
      </c>
      <c r="F4652" s="161">
        <v>0</v>
      </c>
      <c r="G4652" s="161">
        <v>0</v>
      </c>
      <c r="H4652" s="161">
        <v>0</v>
      </c>
      <c r="L4652">
        <v>109.321321</v>
      </c>
      <c r="R4652">
        <v>124.675842</v>
      </c>
      <c r="S4652">
        <v>124.675842</v>
      </c>
      <c r="T4652" s="194">
        <v>124.675842</v>
      </c>
      <c r="U4652" t="s">
        <v>193</v>
      </c>
      <c r="V4652">
        <v>45708.620138888888</v>
      </c>
    </row>
    <row r="4653" spans="1:22" x14ac:dyDescent="0.3">
      <c r="A4653" t="s">
        <v>106</v>
      </c>
      <c r="B4653" t="s">
        <v>107</v>
      </c>
      <c r="C4653" t="s">
        <v>93</v>
      </c>
      <c r="D4653" s="29">
        <v>45871</v>
      </c>
      <c r="E4653" s="161">
        <v>0</v>
      </c>
      <c r="F4653" s="161">
        <v>0</v>
      </c>
      <c r="G4653" s="161">
        <v>0</v>
      </c>
      <c r="H4653" s="161">
        <v>0</v>
      </c>
      <c r="L4653">
        <v>33.637329000000001</v>
      </c>
      <c r="R4653">
        <v>114.701775</v>
      </c>
      <c r="S4653">
        <v>114.701775</v>
      </c>
      <c r="T4653" s="194">
        <v>114.701775</v>
      </c>
      <c r="U4653" t="s">
        <v>193</v>
      </c>
      <c r="V4653">
        <v>45708.619317129633</v>
      </c>
    </row>
    <row r="4654" spans="1:22" x14ac:dyDescent="0.3">
      <c r="A4654" t="s">
        <v>106</v>
      </c>
      <c r="B4654" t="s">
        <v>107</v>
      </c>
      <c r="C4654" t="s">
        <v>88</v>
      </c>
      <c r="D4654" s="29">
        <v>45871</v>
      </c>
      <c r="E4654" s="161">
        <v>0</v>
      </c>
      <c r="F4654" s="161">
        <v>0</v>
      </c>
      <c r="G4654" s="161">
        <v>0</v>
      </c>
      <c r="H4654" s="161">
        <v>0</v>
      </c>
      <c r="L4654">
        <v>109.321321</v>
      </c>
      <c r="R4654">
        <v>124.675842</v>
      </c>
      <c r="S4654">
        <v>124.675842</v>
      </c>
      <c r="T4654" s="194">
        <v>124.675842</v>
      </c>
      <c r="U4654" t="s">
        <v>193</v>
      </c>
      <c r="V4654">
        <v>45708.620046296295</v>
      </c>
    </row>
    <row r="4655" spans="1:22" x14ac:dyDescent="0.3">
      <c r="A4655" t="s">
        <v>106</v>
      </c>
      <c r="B4655" t="s">
        <v>107</v>
      </c>
      <c r="C4655" t="s">
        <v>93</v>
      </c>
      <c r="D4655" s="29">
        <v>45872</v>
      </c>
      <c r="E4655" s="161">
        <v>0</v>
      </c>
      <c r="F4655" s="161">
        <v>0</v>
      </c>
      <c r="G4655" s="161">
        <v>0</v>
      </c>
      <c r="H4655" s="161">
        <v>0</v>
      </c>
      <c r="L4655">
        <v>33.637329000000001</v>
      </c>
      <c r="R4655">
        <v>114.701775</v>
      </c>
      <c r="S4655">
        <v>114.701775</v>
      </c>
      <c r="T4655" s="194">
        <v>114.701775</v>
      </c>
      <c r="U4655" t="s">
        <v>193</v>
      </c>
      <c r="V4655">
        <v>45708.619004629632</v>
      </c>
    </row>
    <row r="4656" spans="1:22" x14ac:dyDescent="0.3">
      <c r="A4656" t="s">
        <v>106</v>
      </c>
      <c r="B4656" t="s">
        <v>107</v>
      </c>
      <c r="C4656" t="s">
        <v>88</v>
      </c>
      <c r="D4656" s="29">
        <v>45872</v>
      </c>
      <c r="E4656" s="161">
        <v>0</v>
      </c>
      <c r="F4656" s="161">
        <v>0</v>
      </c>
      <c r="G4656" s="161">
        <v>0</v>
      </c>
      <c r="H4656" s="161">
        <v>0</v>
      </c>
      <c r="L4656">
        <v>109.321321</v>
      </c>
      <c r="R4656">
        <v>124.675842</v>
      </c>
      <c r="S4656">
        <v>124.675842</v>
      </c>
      <c r="T4656" s="194">
        <v>124.675842</v>
      </c>
      <c r="U4656" t="s">
        <v>193</v>
      </c>
      <c r="V4656">
        <v>45708.620057870372</v>
      </c>
    </row>
    <row r="4657" spans="1:22" x14ac:dyDescent="0.3">
      <c r="A4657" t="s">
        <v>106</v>
      </c>
      <c r="B4657" t="s">
        <v>107</v>
      </c>
      <c r="C4657" t="s">
        <v>93</v>
      </c>
      <c r="D4657" s="29">
        <v>45873</v>
      </c>
      <c r="E4657" s="161">
        <v>0</v>
      </c>
      <c r="F4657" s="161">
        <v>0</v>
      </c>
      <c r="G4657" s="161">
        <v>0</v>
      </c>
      <c r="H4657" s="161">
        <v>0</v>
      </c>
      <c r="L4657">
        <v>33.637329000000001</v>
      </c>
      <c r="R4657">
        <v>114.701775</v>
      </c>
      <c r="S4657">
        <v>114.701775</v>
      </c>
      <c r="T4657" s="194">
        <v>114.701775</v>
      </c>
      <c r="U4657" t="s">
        <v>193</v>
      </c>
      <c r="V4657">
        <v>45708.619259259256</v>
      </c>
    </row>
    <row r="4658" spans="1:22" x14ac:dyDescent="0.3">
      <c r="A4658" t="s">
        <v>106</v>
      </c>
      <c r="B4658" t="s">
        <v>107</v>
      </c>
      <c r="C4658" t="s">
        <v>88</v>
      </c>
      <c r="D4658" s="29">
        <v>45873</v>
      </c>
      <c r="E4658" s="161">
        <v>0</v>
      </c>
      <c r="F4658" s="161">
        <v>0</v>
      </c>
      <c r="G4658" s="161">
        <v>0</v>
      </c>
      <c r="H4658" s="161">
        <v>0</v>
      </c>
      <c r="L4658">
        <v>109.321321</v>
      </c>
      <c r="R4658">
        <v>124.675842</v>
      </c>
      <c r="S4658">
        <v>124.675842</v>
      </c>
      <c r="T4658" s="194">
        <v>124.675842</v>
      </c>
      <c r="U4658" t="s">
        <v>193</v>
      </c>
      <c r="V4658">
        <v>45708.620347222219</v>
      </c>
    </row>
    <row r="4659" spans="1:22" x14ac:dyDescent="0.3">
      <c r="A4659" t="s">
        <v>106</v>
      </c>
      <c r="B4659" t="s">
        <v>107</v>
      </c>
      <c r="C4659" t="s">
        <v>93</v>
      </c>
      <c r="D4659" s="29">
        <v>45874</v>
      </c>
      <c r="E4659" s="161">
        <v>0</v>
      </c>
      <c r="F4659" s="161">
        <v>0</v>
      </c>
      <c r="G4659" s="161">
        <v>0</v>
      </c>
      <c r="H4659" s="161">
        <v>0</v>
      </c>
      <c r="L4659">
        <v>33.637329000000001</v>
      </c>
      <c r="R4659">
        <v>114.701775</v>
      </c>
      <c r="S4659">
        <v>114.701775</v>
      </c>
      <c r="T4659" s="194">
        <v>114.701775</v>
      </c>
      <c r="U4659" t="s">
        <v>193</v>
      </c>
      <c r="V4659">
        <v>45708.618692129632</v>
      </c>
    </row>
    <row r="4660" spans="1:22" x14ac:dyDescent="0.3">
      <c r="A4660" t="s">
        <v>106</v>
      </c>
      <c r="B4660" t="s">
        <v>107</v>
      </c>
      <c r="C4660" t="s">
        <v>88</v>
      </c>
      <c r="D4660" s="29">
        <v>45874</v>
      </c>
      <c r="E4660" s="161">
        <v>0</v>
      </c>
      <c r="F4660" s="161">
        <v>0</v>
      </c>
      <c r="G4660" s="161">
        <v>0</v>
      </c>
      <c r="H4660" s="161">
        <v>0</v>
      </c>
      <c r="L4660">
        <v>109.321321</v>
      </c>
      <c r="R4660">
        <v>124.675842</v>
      </c>
      <c r="S4660">
        <v>124.675842</v>
      </c>
      <c r="T4660" s="194">
        <v>124.675842</v>
      </c>
      <c r="U4660" t="s">
        <v>193</v>
      </c>
      <c r="V4660">
        <v>45708.620034722226</v>
      </c>
    </row>
    <row r="4661" spans="1:22" x14ac:dyDescent="0.3">
      <c r="A4661" t="s">
        <v>106</v>
      </c>
      <c r="B4661" t="s">
        <v>107</v>
      </c>
      <c r="C4661" t="s">
        <v>93</v>
      </c>
      <c r="D4661" s="29">
        <v>45875</v>
      </c>
      <c r="E4661" s="161">
        <v>0</v>
      </c>
      <c r="F4661" s="161">
        <v>0</v>
      </c>
      <c r="G4661" s="161">
        <v>0</v>
      </c>
      <c r="H4661" s="161">
        <v>0</v>
      </c>
      <c r="L4661">
        <v>33.637329000000001</v>
      </c>
      <c r="R4661">
        <v>114.701775</v>
      </c>
      <c r="S4661">
        <v>114.701775</v>
      </c>
      <c r="T4661" s="194">
        <v>114.701775</v>
      </c>
      <c r="U4661" t="s">
        <v>193</v>
      </c>
      <c r="V4661">
        <v>45708.618425925924</v>
      </c>
    </row>
    <row r="4662" spans="1:22" x14ac:dyDescent="0.3">
      <c r="A4662" t="s">
        <v>106</v>
      </c>
      <c r="B4662" t="s">
        <v>107</v>
      </c>
      <c r="C4662" t="s">
        <v>88</v>
      </c>
      <c r="D4662" s="29">
        <v>45875</v>
      </c>
      <c r="E4662" s="161">
        <v>0</v>
      </c>
      <c r="F4662" s="161">
        <v>0</v>
      </c>
      <c r="G4662" s="161">
        <v>0</v>
      </c>
      <c r="H4662" s="161">
        <v>0</v>
      </c>
      <c r="L4662">
        <v>109.321321</v>
      </c>
      <c r="R4662">
        <v>124.675842</v>
      </c>
      <c r="S4662">
        <v>124.675842</v>
      </c>
      <c r="T4662" s="194">
        <v>124.675842</v>
      </c>
      <c r="U4662" t="s">
        <v>193</v>
      </c>
      <c r="V4662">
        <v>45708.620266203703</v>
      </c>
    </row>
    <row r="4663" spans="1:22" x14ac:dyDescent="0.3">
      <c r="A4663" t="s">
        <v>106</v>
      </c>
      <c r="B4663" t="s">
        <v>107</v>
      </c>
      <c r="C4663" t="s">
        <v>93</v>
      </c>
      <c r="D4663" s="29">
        <v>45876</v>
      </c>
      <c r="E4663" s="161">
        <v>0</v>
      </c>
      <c r="F4663" s="161">
        <v>0</v>
      </c>
      <c r="G4663" s="161">
        <v>0</v>
      </c>
      <c r="H4663" s="161">
        <v>0</v>
      </c>
      <c r="L4663">
        <v>33.637329000000001</v>
      </c>
      <c r="R4663">
        <v>114.701775</v>
      </c>
      <c r="S4663">
        <v>114.701775</v>
      </c>
      <c r="T4663" s="194">
        <v>114.701775</v>
      </c>
      <c r="U4663" t="s">
        <v>193</v>
      </c>
      <c r="V4663">
        <v>45708.61859953704</v>
      </c>
    </row>
    <row r="4664" spans="1:22" x14ac:dyDescent="0.3">
      <c r="A4664" t="s">
        <v>106</v>
      </c>
      <c r="B4664" t="s">
        <v>107</v>
      </c>
      <c r="C4664" t="s">
        <v>88</v>
      </c>
      <c r="D4664" s="29">
        <v>45876</v>
      </c>
      <c r="E4664" s="161">
        <v>0</v>
      </c>
      <c r="F4664" s="161">
        <v>0</v>
      </c>
      <c r="G4664" s="161">
        <v>0</v>
      </c>
      <c r="H4664" s="161">
        <v>0</v>
      </c>
      <c r="L4664">
        <v>109.321321</v>
      </c>
      <c r="R4664">
        <v>124.675842</v>
      </c>
      <c r="S4664">
        <v>124.675842</v>
      </c>
      <c r="T4664" s="194">
        <v>124.675842</v>
      </c>
      <c r="U4664" t="s">
        <v>193</v>
      </c>
      <c r="V4664">
        <v>45708.620208333334</v>
      </c>
    </row>
    <row r="4665" spans="1:22" x14ac:dyDescent="0.3">
      <c r="A4665" t="s">
        <v>106</v>
      </c>
      <c r="B4665" t="s">
        <v>107</v>
      </c>
      <c r="C4665" t="s">
        <v>93</v>
      </c>
      <c r="D4665" s="29">
        <v>45877</v>
      </c>
      <c r="E4665" s="161">
        <v>0</v>
      </c>
      <c r="F4665" s="161">
        <v>0</v>
      </c>
      <c r="G4665" s="161">
        <v>0</v>
      </c>
      <c r="H4665" s="161">
        <v>0</v>
      </c>
      <c r="L4665">
        <v>33.637329000000001</v>
      </c>
      <c r="R4665">
        <v>114.701775</v>
      </c>
      <c r="S4665">
        <v>114.701775</v>
      </c>
      <c r="T4665" s="194">
        <v>114.701775</v>
      </c>
      <c r="U4665" t="s">
        <v>193</v>
      </c>
      <c r="V4665">
        <v>45708.618530092594</v>
      </c>
    </row>
    <row r="4666" spans="1:22" x14ac:dyDescent="0.3">
      <c r="A4666" t="s">
        <v>106</v>
      </c>
      <c r="B4666" t="s">
        <v>107</v>
      </c>
      <c r="C4666" t="s">
        <v>88</v>
      </c>
      <c r="D4666" s="29">
        <v>45877</v>
      </c>
      <c r="E4666" s="161">
        <v>0</v>
      </c>
      <c r="F4666" s="161">
        <v>0</v>
      </c>
      <c r="G4666" s="161">
        <v>0</v>
      </c>
      <c r="H4666" s="161">
        <v>0</v>
      </c>
      <c r="L4666">
        <v>109.321321</v>
      </c>
      <c r="R4666">
        <v>124.675842</v>
      </c>
      <c r="S4666">
        <v>124.675842</v>
      </c>
      <c r="T4666" s="194">
        <v>124.675842</v>
      </c>
      <c r="U4666" t="s">
        <v>193</v>
      </c>
      <c r="V4666">
        <v>45708.620219907411</v>
      </c>
    </row>
    <row r="4667" spans="1:22" x14ac:dyDescent="0.3">
      <c r="A4667" t="s">
        <v>106</v>
      </c>
      <c r="B4667" t="s">
        <v>107</v>
      </c>
      <c r="C4667" t="s">
        <v>93</v>
      </c>
      <c r="D4667" s="29">
        <v>45878</v>
      </c>
      <c r="E4667" s="161">
        <v>0</v>
      </c>
      <c r="F4667" s="161">
        <v>0</v>
      </c>
      <c r="G4667" s="161">
        <v>0</v>
      </c>
      <c r="H4667" s="161">
        <v>0</v>
      </c>
      <c r="L4667">
        <v>33.637329000000001</v>
      </c>
      <c r="R4667">
        <v>114.701775</v>
      </c>
      <c r="S4667">
        <v>114.701775</v>
      </c>
      <c r="T4667" s="194">
        <v>114.701775</v>
      </c>
      <c r="U4667" t="s">
        <v>193</v>
      </c>
      <c r="V4667">
        <v>45708.619039351855</v>
      </c>
    </row>
    <row r="4668" spans="1:22" x14ac:dyDescent="0.3">
      <c r="A4668" t="s">
        <v>106</v>
      </c>
      <c r="B4668" t="s">
        <v>107</v>
      </c>
      <c r="C4668" t="s">
        <v>88</v>
      </c>
      <c r="D4668" s="29">
        <v>45878</v>
      </c>
      <c r="E4668" s="161">
        <v>0</v>
      </c>
      <c r="F4668" s="161">
        <v>0</v>
      </c>
      <c r="G4668" s="161">
        <v>0</v>
      </c>
      <c r="H4668" s="161">
        <v>0</v>
      </c>
      <c r="L4668">
        <v>109.321321</v>
      </c>
      <c r="R4668">
        <v>124.675842</v>
      </c>
      <c r="S4668">
        <v>124.675842</v>
      </c>
      <c r="T4668" s="194">
        <v>124.675842</v>
      </c>
      <c r="U4668" t="s">
        <v>193</v>
      </c>
      <c r="V4668">
        <v>45708.620069444441</v>
      </c>
    </row>
    <row r="4669" spans="1:22" x14ac:dyDescent="0.3">
      <c r="A4669" t="s">
        <v>106</v>
      </c>
      <c r="B4669" t="s">
        <v>107</v>
      </c>
      <c r="C4669" t="s">
        <v>93</v>
      </c>
      <c r="D4669" s="29">
        <v>45879</v>
      </c>
      <c r="E4669" s="161">
        <v>0</v>
      </c>
      <c r="F4669" s="161">
        <v>0</v>
      </c>
      <c r="G4669" s="161">
        <v>0</v>
      </c>
      <c r="H4669" s="161">
        <v>0</v>
      </c>
      <c r="L4669">
        <v>33.637329000000001</v>
      </c>
      <c r="R4669">
        <v>114.701775</v>
      </c>
      <c r="S4669">
        <v>114.701775</v>
      </c>
      <c r="T4669" s="194">
        <v>114.701775</v>
      </c>
      <c r="U4669" t="s">
        <v>193</v>
      </c>
      <c r="V4669">
        <v>45708.618703703702</v>
      </c>
    </row>
    <row r="4670" spans="1:22" x14ac:dyDescent="0.3">
      <c r="A4670" t="s">
        <v>106</v>
      </c>
      <c r="B4670" t="s">
        <v>107</v>
      </c>
      <c r="C4670" t="s">
        <v>88</v>
      </c>
      <c r="D4670" s="29">
        <v>45879</v>
      </c>
      <c r="E4670" s="161">
        <v>0</v>
      </c>
      <c r="F4670" s="161">
        <v>0</v>
      </c>
      <c r="G4670" s="161">
        <v>0</v>
      </c>
      <c r="H4670" s="161">
        <v>0</v>
      </c>
      <c r="L4670">
        <v>109.321321</v>
      </c>
      <c r="R4670">
        <v>124.675842</v>
      </c>
      <c r="S4670">
        <v>124.675842</v>
      </c>
      <c r="T4670" s="194">
        <v>124.675842</v>
      </c>
      <c r="U4670" t="s">
        <v>193</v>
      </c>
      <c r="V4670">
        <v>45708.620289351849</v>
      </c>
    </row>
    <row r="4671" spans="1:22" x14ac:dyDescent="0.3">
      <c r="A4671" t="s">
        <v>106</v>
      </c>
      <c r="B4671" t="s">
        <v>107</v>
      </c>
      <c r="C4671" t="s">
        <v>93</v>
      </c>
      <c r="D4671" s="29">
        <v>45880</v>
      </c>
      <c r="E4671" s="161">
        <v>0</v>
      </c>
      <c r="F4671" s="161">
        <v>0</v>
      </c>
      <c r="G4671" s="161">
        <v>0</v>
      </c>
      <c r="H4671" s="161">
        <v>0</v>
      </c>
      <c r="L4671">
        <v>33.637329000000001</v>
      </c>
      <c r="R4671">
        <v>114.701775</v>
      </c>
      <c r="S4671">
        <v>114.701775</v>
      </c>
      <c r="T4671" s="194">
        <v>114.701775</v>
      </c>
      <c r="U4671" t="s">
        <v>193</v>
      </c>
      <c r="V4671">
        <v>45708.619432870371</v>
      </c>
    </row>
    <row r="4672" spans="1:22" x14ac:dyDescent="0.3">
      <c r="A4672" t="s">
        <v>106</v>
      </c>
      <c r="B4672" t="s">
        <v>107</v>
      </c>
      <c r="C4672" t="s">
        <v>88</v>
      </c>
      <c r="D4672" s="29">
        <v>45880</v>
      </c>
      <c r="E4672" s="161">
        <v>0</v>
      </c>
      <c r="F4672" s="161">
        <v>0</v>
      </c>
      <c r="G4672" s="161">
        <v>0</v>
      </c>
      <c r="H4672" s="161">
        <v>0</v>
      </c>
      <c r="L4672">
        <v>109.321321</v>
      </c>
      <c r="R4672">
        <v>124.675842</v>
      </c>
      <c r="S4672">
        <v>124.675842</v>
      </c>
      <c r="T4672" s="194">
        <v>124.675842</v>
      </c>
      <c r="U4672" t="s">
        <v>193</v>
      </c>
      <c r="V4672">
        <v>45708.620046296295</v>
      </c>
    </row>
    <row r="4673" spans="1:22" x14ac:dyDescent="0.3">
      <c r="A4673" t="s">
        <v>106</v>
      </c>
      <c r="B4673" t="s">
        <v>107</v>
      </c>
      <c r="C4673" t="s">
        <v>93</v>
      </c>
      <c r="D4673" s="29">
        <v>45881</v>
      </c>
      <c r="E4673" s="161">
        <v>0</v>
      </c>
      <c r="F4673" s="161">
        <v>0</v>
      </c>
      <c r="G4673" s="161">
        <v>0</v>
      </c>
      <c r="H4673" s="161">
        <v>0</v>
      </c>
      <c r="L4673">
        <v>33.637329000000001</v>
      </c>
      <c r="R4673">
        <v>114.701775</v>
      </c>
      <c r="S4673">
        <v>114.701775</v>
      </c>
      <c r="T4673" s="194">
        <v>114.701775</v>
      </c>
      <c r="U4673" t="s">
        <v>193</v>
      </c>
      <c r="V4673">
        <v>45708.617430555554</v>
      </c>
    </row>
    <row r="4674" spans="1:22" x14ac:dyDescent="0.3">
      <c r="A4674" t="s">
        <v>106</v>
      </c>
      <c r="B4674" t="s">
        <v>107</v>
      </c>
      <c r="C4674" t="s">
        <v>88</v>
      </c>
      <c r="D4674" s="29">
        <v>45881</v>
      </c>
      <c r="E4674" s="161">
        <v>0</v>
      </c>
      <c r="F4674" s="161">
        <v>0</v>
      </c>
      <c r="G4674" s="161">
        <v>0</v>
      </c>
      <c r="H4674" s="161">
        <v>0</v>
      </c>
      <c r="L4674">
        <v>109.321321</v>
      </c>
      <c r="R4674">
        <v>124.675842</v>
      </c>
      <c r="S4674">
        <v>124.675842</v>
      </c>
      <c r="T4674" s="194">
        <v>124.675842</v>
      </c>
      <c r="U4674" t="s">
        <v>193</v>
      </c>
      <c r="V4674">
        <v>45708.620162037034</v>
      </c>
    </row>
    <row r="4675" spans="1:22" x14ac:dyDescent="0.3">
      <c r="A4675" t="s">
        <v>106</v>
      </c>
      <c r="B4675" t="s">
        <v>107</v>
      </c>
      <c r="C4675" t="s">
        <v>93</v>
      </c>
      <c r="D4675" s="29">
        <v>45882</v>
      </c>
      <c r="E4675" s="161">
        <v>0</v>
      </c>
      <c r="F4675" s="161">
        <v>0</v>
      </c>
      <c r="G4675" s="161">
        <v>0</v>
      </c>
      <c r="H4675" s="161">
        <v>0</v>
      </c>
      <c r="L4675">
        <v>33.637329000000001</v>
      </c>
      <c r="R4675">
        <v>114.701775</v>
      </c>
      <c r="S4675">
        <v>114.701775</v>
      </c>
      <c r="T4675" s="194">
        <v>114.701775</v>
      </c>
      <c r="U4675" t="s">
        <v>193</v>
      </c>
      <c r="V4675">
        <v>45708.618055555555</v>
      </c>
    </row>
    <row r="4676" spans="1:22" x14ac:dyDescent="0.3">
      <c r="A4676" t="s">
        <v>106</v>
      </c>
      <c r="B4676" t="s">
        <v>107</v>
      </c>
      <c r="C4676" t="s">
        <v>88</v>
      </c>
      <c r="D4676" s="29">
        <v>45882</v>
      </c>
      <c r="E4676" s="161">
        <v>0</v>
      </c>
      <c r="F4676" s="161">
        <v>0</v>
      </c>
      <c r="G4676" s="161">
        <v>0</v>
      </c>
      <c r="H4676" s="161">
        <v>0</v>
      </c>
      <c r="L4676">
        <v>109.321321</v>
      </c>
      <c r="R4676">
        <v>124.675842</v>
      </c>
      <c r="S4676">
        <v>124.675842</v>
      </c>
      <c r="T4676" s="194">
        <v>124.675842</v>
      </c>
      <c r="U4676" t="s">
        <v>193</v>
      </c>
      <c r="V4676">
        <v>45708.620370370372</v>
      </c>
    </row>
    <row r="4677" spans="1:22" x14ac:dyDescent="0.3">
      <c r="A4677" t="s">
        <v>106</v>
      </c>
      <c r="B4677" t="s">
        <v>107</v>
      </c>
      <c r="C4677" t="s">
        <v>93</v>
      </c>
      <c r="D4677" s="29">
        <v>45883</v>
      </c>
      <c r="E4677" s="161">
        <v>0</v>
      </c>
      <c r="F4677" s="161">
        <v>0</v>
      </c>
      <c r="G4677" s="161">
        <v>0</v>
      </c>
      <c r="H4677" s="161">
        <v>0</v>
      </c>
      <c r="L4677">
        <v>33.637329000000001</v>
      </c>
      <c r="R4677">
        <v>114.701775</v>
      </c>
      <c r="S4677">
        <v>114.701775</v>
      </c>
      <c r="T4677" s="194">
        <v>114.701775</v>
      </c>
      <c r="U4677" t="s">
        <v>193</v>
      </c>
      <c r="V4677">
        <v>45708.618645833332</v>
      </c>
    </row>
    <row r="4678" spans="1:22" x14ac:dyDescent="0.3">
      <c r="A4678" t="s">
        <v>106</v>
      </c>
      <c r="B4678" t="s">
        <v>107</v>
      </c>
      <c r="C4678" t="s">
        <v>88</v>
      </c>
      <c r="D4678" s="29">
        <v>45883</v>
      </c>
      <c r="E4678" s="161">
        <v>0</v>
      </c>
      <c r="F4678" s="161">
        <v>0</v>
      </c>
      <c r="G4678" s="161">
        <v>0</v>
      </c>
      <c r="H4678" s="161">
        <v>0</v>
      </c>
      <c r="L4678">
        <v>109.321321</v>
      </c>
      <c r="R4678">
        <v>124.675842</v>
      </c>
      <c r="S4678">
        <v>124.675842</v>
      </c>
      <c r="T4678" s="194">
        <v>124.675842</v>
      </c>
      <c r="U4678" t="s">
        <v>193</v>
      </c>
      <c r="V4678">
        <v>45708.620127314818</v>
      </c>
    </row>
    <row r="4679" spans="1:22" x14ac:dyDescent="0.3">
      <c r="A4679" t="s">
        <v>106</v>
      </c>
      <c r="B4679" t="s">
        <v>107</v>
      </c>
      <c r="C4679" t="s">
        <v>93</v>
      </c>
      <c r="D4679" s="29">
        <v>45884</v>
      </c>
      <c r="E4679" s="161">
        <v>0</v>
      </c>
      <c r="F4679" s="161">
        <v>0</v>
      </c>
      <c r="G4679" s="161">
        <v>0</v>
      </c>
      <c r="H4679" s="161">
        <v>0</v>
      </c>
      <c r="L4679">
        <v>33.637329000000001</v>
      </c>
      <c r="R4679">
        <v>114.701775</v>
      </c>
      <c r="S4679">
        <v>114.701775</v>
      </c>
      <c r="T4679" s="194">
        <v>114.701775</v>
      </c>
      <c r="U4679" t="s">
        <v>193</v>
      </c>
      <c r="V4679">
        <v>45708.618969907409</v>
      </c>
    </row>
    <row r="4680" spans="1:22" x14ac:dyDescent="0.3">
      <c r="A4680" t="s">
        <v>106</v>
      </c>
      <c r="B4680" t="s">
        <v>107</v>
      </c>
      <c r="C4680" t="s">
        <v>88</v>
      </c>
      <c r="D4680" s="29">
        <v>45884</v>
      </c>
      <c r="E4680" s="161">
        <v>0</v>
      </c>
      <c r="F4680" s="161">
        <v>0</v>
      </c>
      <c r="G4680" s="161">
        <v>0</v>
      </c>
      <c r="H4680" s="161">
        <v>0</v>
      </c>
      <c r="L4680">
        <v>109.321321</v>
      </c>
      <c r="R4680">
        <v>124.675842</v>
      </c>
      <c r="S4680">
        <v>124.675842</v>
      </c>
      <c r="T4680" s="194">
        <v>124.675842</v>
      </c>
      <c r="U4680" t="s">
        <v>193</v>
      </c>
      <c r="V4680">
        <v>45708.620196759257</v>
      </c>
    </row>
    <row r="4681" spans="1:22" x14ac:dyDescent="0.3">
      <c r="A4681" t="s">
        <v>106</v>
      </c>
      <c r="B4681" t="s">
        <v>107</v>
      </c>
      <c r="C4681" t="s">
        <v>93</v>
      </c>
      <c r="D4681" s="29">
        <v>45885</v>
      </c>
      <c r="E4681" s="161">
        <v>0</v>
      </c>
      <c r="F4681" s="161">
        <v>0</v>
      </c>
      <c r="G4681" s="161">
        <v>0</v>
      </c>
      <c r="H4681" s="161">
        <v>0</v>
      </c>
      <c r="L4681">
        <v>33.637329000000001</v>
      </c>
      <c r="R4681">
        <v>114.701775</v>
      </c>
      <c r="S4681">
        <v>114.701775</v>
      </c>
      <c r="T4681" s="194">
        <v>114.701775</v>
      </c>
      <c r="U4681" t="s">
        <v>193</v>
      </c>
      <c r="V4681">
        <v>45708.618391203701</v>
      </c>
    </row>
    <row r="4682" spans="1:22" x14ac:dyDescent="0.3">
      <c r="A4682" t="s">
        <v>106</v>
      </c>
      <c r="B4682" t="s">
        <v>107</v>
      </c>
      <c r="C4682" t="s">
        <v>88</v>
      </c>
      <c r="D4682" s="29">
        <v>45885</v>
      </c>
      <c r="E4682" s="161">
        <v>0</v>
      </c>
      <c r="F4682" s="161">
        <v>0</v>
      </c>
      <c r="G4682" s="161">
        <v>0</v>
      </c>
      <c r="H4682" s="161">
        <v>0</v>
      </c>
      <c r="L4682">
        <v>109.321321</v>
      </c>
      <c r="R4682">
        <v>124.675842</v>
      </c>
      <c r="S4682">
        <v>124.675842</v>
      </c>
      <c r="T4682" s="194">
        <v>124.675842</v>
      </c>
      <c r="U4682" t="s">
        <v>193</v>
      </c>
      <c r="V4682">
        <v>45708.620416666665</v>
      </c>
    </row>
    <row r="4683" spans="1:22" x14ac:dyDescent="0.3">
      <c r="A4683" t="s">
        <v>106</v>
      </c>
      <c r="B4683" t="s">
        <v>107</v>
      </c>
      <c r="C4683" t="s">
        <v>93</v>
      </c>
      <c r="D4683" s="29">
        <v>45886</v>
      </c>
      <c r="E4683" s="161">
        <v>0</v>
      </c>
      <c r="F4683" s="161">
        <v>0</v>
      </c>
      <c r="G4683" s="161">
        <v>0</v>
      </c>
      <c r="H4683" s="161">
        <v>0</v>
      </c>
      <c r="L4683">
        <v>33.637329000000001</v>
      </c>
      <c r="R4683">
        <v>114.701775</v>
      </c>
      <c r="S4683">
        <v>114.701775</v>
      </c>
      <c r="T4683" s="194">
        <v>114.701775</v>
      </c>
      <c r="U4683" t="s">
        <v>193</v>
      </c>
      <c r="V4683">
        <v>45708.619513888887</v>
      </c>
    </row>
    <row r="4684" spans="1:22" x14ac:dyDescent="0.3">
      <c r="A4684" t="s">
        <v>106</v>
      </c>
      <c r="B4684" t="s">
        <v>107</v>
      </c>
      <c r="C4684" t="s">
        <v>88</v>
      </c>
      <c r="D4684" s="29">
        <v>45886</v>
      </c>
      <c r="E4684" s="161">
        <v>0</v>
      </c>
      <c r="F4684" s="161">
        <v>0</v>
      </c>
      <c r="G4684" s="161">
        <v>0</v>
      </c>
      <c r="H4684" s="161">
        <v>0</v>
      </c>
      <c r="L4684">
        <v>109.321321</v>
      </c>
      <c r="R4684">
        <v>124.675842</v>
      </c>
      <c r="S4684">
        <v>124.675842</v>
      </c>
      <c r="T4684" s="194">
        <v>124.675842</v>
      </c>
      <c r="U4684" t="s">
        <v>193</v>
      </c>
      <c r="V4684">
        <v>45708.620428240742</v>
      </c>
    </row>
    <row r="4685" spans="1:22" x14ac:dyDescent="0.3">
      <c r="A4685" t="s">
        <v>106</v>
      </c>
      <c r="B4685" t="s">
        <v>107</v>
      </c>
      <c r="C4685" t="s">
        <v>93</v>
      </c>
      <c r="D4685" s="29">
        <v>45887</v>
      </c>
      <c r="E4685" s="161">
        <v>0</v>
      </c>
      <c r="F4685" s="161">
        <v>0</v>
      </c>
      <c r="G4685" s="161">
        <v>0</v>
      </c>
      <c r="H4685" s="161">
        <v>0</v>
      </c>
      <c r="L4685">
        <v>33.637329000000001</v>
      </c>
      <c r="R4685">
        <v>114.701775</v>
      </c>
      <c r="S4685">
        <v>114.701775</v>
      </c>
      <c r="T4685" s="194">
        <v>114.701775</v>
      </c>
      <c r="U4685" t="s">
        <v>193</v>
      </c>
      <c r="V4685">
        <v>45708.618622685186</v>
      </c>
    </row>
    <row r="4686" spans="1:22" x14ac:dyDescent="0.3">
      <c r="A4686" t="s">
        <v>106</v>
      </c>
      <c r="B4686" t="s">
        <v>107</v>
      </c>
      <c r="C4686" t="s">
        <v>88</v>
      </c>
      <c r="D4686" s="29">
        <v>45887</v>
      </c>
      <c r="E4686" s="161">
        <v>0</v>
      </c>
      <c r="F4686" s="161">
        <v>0</v>
      </c>
      <c r="G4686" s="161">
        <v>0</v>
      </c>
      <c r="H4686" s="161">
        <v>0</v>
      </c>
      <c r="L4686">
        <v>109.321321</v>
      </c>
      <c r="R4686">
        <v>124.675842</v>
      </c>
      <c r="S4686">
        <v>124.675842</v>
      </c>
      <c r="T4686" s="194">
        <v>124.675842</v>
      </c>
      <c r="U4686" t="s">
        <v>193</v>
      </c>
      <c r="V4686">
        <v>45708.62091435185</v>
      </c>
    </row>
    <row r="4687" spans="1:22" x14ac:dyDescent="0.3">
      <c r="A4687" t="s">
        <v>106</v>
      </c>
      <c r="B4687" t="s">
        <v>107</v>
      </c>
      <c r="C4687" t="s">
        <v>93</v>
      </c>
      <c r="D4687" s="29">
        <v>45888</v>
      </c>
      <c r="E4687" s="161">
        <v>0</v>
      </c>
      <c r="F4687" s="161">
        <v>0</v>
      </c>
      <c r="G4687" s="161">
        <v>0</v>
      </c>
      <c r="H4687" s="161">
        <v>0</v>
      </c>
      <c r="L4687">
        <v>33.637329000000001</v>
      </c>
      <c r="R4687">
        <v>114.701775</v>
      </c>
      <c r="S4687">
        <v>114.701775</v>
      </c>
      <c r="T4687" s="194">
        <v>114.701775</v>
      </c>
      <c r="U4687" t="s">
        <v>193</v>
      </c>
      <c r="V4687">
        <v>45708.61855324074</v>
      </c>
    </row>
    <row r="4688" spans="1:22" x14ac:dyDescent="0.3">
      <c r="A4688" t="s">
        <v>106</v>
      </c>
      <c r="B4688" t="s">
        <v>107</v>
      </c>
      <c r="C4688" t="s">
        <v>88</v>
      </c>
      <c r="D4688" s="29">
        <v>45888</v>
      </c>
      <c r="E4688" s="161">
        <v>0</v>
      </c>
      <c r="F4688" s="161">
        <v>0</v>
      </c>
      <c r="G4688" s="161">
        <v>0</v>
      </c>
      <c r="H4688" s="161">
        <v>0</v>
      </c>
      <c r="L4688">
        <v>109.321321</v>
      </c>
      <c r="R4688">
        <v>124.675842</v>
      </c>
      <c r="S4688">
        <v>124.675842</v>
      </c>
      <c r="T4688" s="194">
        <v>124.675842</v>
      </c>
      <c r="U4688" t="s">
        <v>193</v>
      </c>
      <c r="V4688">
        <v>45708.620381944442</v>
      </c>
    </row>
    <row r="4689" spans="1:22" x14ac:dyDescent="0.3">
      <c r="A4689" t="s">
        <v>106</v>
      </c>
      <c r="B4689" t="s">
        <v>107</v>
      </c>
      <c r="C4689" t="s">
        <v>93</v>
      </c>
      <c r="D4689" s="29">
        <v>45889</v>
      </c>
      <c r="E4689" s="161">
        <v>0</v>
      </c>
      <c r="F4689" s="161">
        <v>0</v>
      </c>
      <c r="G4689" s="161">
        <v>0</v>
      </c>
      <c r="H4689" s="161">
        <v>0</v>
      </c>
      <c r="L4689">
        <v>33.637329000000001</v>
      </c>
      <c r="R4689">
        <v>114.701775</v>
      </c>
      <c r="S4689">
        <v>114.701775</v>
      </c>
      <c r="T4689" s="194">
        <v>114.701775</v>
      </c>
      <c r="U4689" t="s">
        <v>193</v>
      </c>
      <c r="V4689">
        <v>45708.619201388887</v>
      </c>
    </row>
    <row r="4690" spans="1:22" x14ac:dyDescent="0.3">
      <c r="A4690" t="s">
        <v>106</v>
      </c>
      <c r="B4690" t="s">
        <v>107</v>
      </c>
      <c r="C4690" t="s">
        <v>88</v>
      </c>
      <c r="D4690" s="29">
        <v>45889</v>
      </c>
      <c r="E4690" s="161">
        <v>0</v>
      </c>
      <c r="F4690" s="161">
        <v>0</v>
      </c>
      <c r="G4690" s="161">
        <v>0</v>
      </c>
      <c r="H4690" s="161">
        <v>0</v>
      </c>
      <c r="L4690">
        <v>109.321321</v>
      </c>
      <c r="R4690">
        <v>124.675842</v>
      </c>
      <c r="S4690">
        <v>124.675842</v>
      </c>
      <c r="T4690" s="194">
        <v>124.675842</v>
      </c>
      <c r="U4690" t="s">
        <v>193</v>
      </c>
      <c r="V4690">
        <v>45708.620949074073</v>
      </c>
    </row>
    <row r="4691" spans="1:22" x14ac:dyDescent="0.3">
      <c r="A4691" t="s">
        <v>106</v>
      </c>
      <c r="B4691" t="s">
        <v>107</v>
      </c>
      <c r="C4691" t="s">
        <v>93</v>
      </c>
      <c r="D4691" s="29">
        <v>45890</v>
      </c>
      <c r="E4691" s="161">
        <v>0</v>
      </c>
      <c r="F4691" s="161">
        <v>0</v>
      </c>
      <c r="G4691" s="161">
        <v>0</v>
      </c>
      <c r="H4691" s="161">
        <v>0</v>
      </c>
      <c r="L4691">
        <v>33.637329000000001</v>
      </c>
      <c r="R4691">
        <v>114.701775</v>
      </c>
      <c r="S4691">
        <v>114.701775</v>
      </c>
      <c r="T4691" s="194">
        <v>114.701775</v>
      </c>
      <c r="U4691" t="s">
        <v>193</v>
      </c>
      <c r="V4691">
        <v>45708.618437500001</v>
      </c>
    </row>
    <row r="4692" spans="1:22" x14ac:dyDescent="0.3">
      <c r="A4692" t="s">
        <v>106</v>
      </c>
      <c r="B4692" t="s">
        <v>107</v>
      </c>
      <c r="C4692" t="s">
        <v>88</v>
      </c>
      <c r="D4692" s="29">
        <v>45890</v>
      </c>
      <c r="E4692" s="161">
        <v>0</v>
      </c>
      <c r="F4692" s="161">
        <v>0</v>
      </c>
      <c r="G4692" s="161">
        <v>0</v>
      </c>
      <c r="H4692" s="161">
        <v>0</v>
      </c>
      <c r="L4692">
        <v>109.321321</v>
      </c>
      <c r="R4692">
        <v>124.675842</v>
      </c>
      <c r="S4692">
        <v>124.675842</v>
      </c>
      <c r="T4692" s="194">
        <v>124.675842</v>
      </c>
      <c r="U4692" t="s">
        <v>193</v>
      </c>
      <c r="V4692">
        <v>45708.620567129627</v>
      </c>
    </row>
    <row r="4693" spans="1:22" x14ac:dyDescent="0.3">
      <c r="A4693" t="s">
        <v>106</v>
      </c>
      <c r="B4693" t="s">
        <v>107</v>
      </c>
      <c r="C4693" t="s">
        <v>93</v>
      </c>
      <c r="D4693" s="29">
        <v>45891</v>
      </c>
      <c r="E4693" s="161">
        <v>0</v>
      </c>
      <c r="F4693" s="161">
        <v>0</v>
      </c>
      <c r="G4693" s="161">
        <v>0</v>
      </c>
      <c r="H4693" s="161">
        <v>0</v>
      </c>
      <c r="L4693">
        <v>33.637329000000001</v>
      </c>
      <c r="R4693">
        <v>114.701775</v>
      </c>
      <c r="S4693">
        <v>114.701775</v>
      </c>
      <c r="T4693" s="194">
        <v>114.701775</v>
      </c>
      <c r="U4693" t="s">
        <v>193</v>
      </c>
      <c r="V4693">
        <v>45708.618680555555</v>
      </c>
    </row>
    <row r="4694" spans="1:22" x14ac:dyDescent="0.3">
      <c r="A4694" t="s">
        <v>106</v>
      </c>
      <c r="B4694" t="s">
        <v>107</v>
      </c>
      <c r="C4694" t="s">
        <v>88</v>
      </c>
      <c r="D4694" s="29">
        <v>45891</v>
      </c>
      <c r="E4694" s="161">
        <v>0</v>
      </c>
      <c r="F4694" s="161">
        <v>0</v>
      </c>
      <c r="G4694" s="161">
        <v>0</v>
      </c>
      <c r="H4694" s="161">
        <v>0</v>
      </c>
      <c r="L4694">
        <v>109.321321</v>
      </c>
      <c r="R4694">
        <v>124.675842</v>
      </c>
      <c r="S4694">
        <v>124.675842</v>
      </c>
      <c r="T4694" s="194">
        <v>124.675842</v>
      </c>
      <c r="U4694" t="s">
        <v>193</v>
      </c>
      <c r="V4694">
        <v>45708.619988425926</v>
      </c>
    </row>
    <row r="4695" spans="1:22" x14ac:dyDescent="0.3">
      <c r="A4695" t="s">
        <v>106</v>
      </c>
      <c r="B4695" t="s">
        <v>107</v>
      </c>
      <c r="C4695" t="s">
        <v>93</v>
      </c>
      <c r="D4695" s="29">
        <v>45892</v>
      </c>
      <c r="E4695" s="161">
        <v>0</v>
      </c>
      <c r="F4695" s="161">
        <v>0</v>
      </c>
      <c r="G4695" s="161">
        <v>0</v>
      </c>
      <c r="H4695" s="161">
        <v>0</v>
      </c>
      <c r="L4695">
        <v>33.637329000000001</v>
      </c>
      <c r="R4695">
        <v>114.701775</v>
      </c>
      <c r="S4695">
        <v>114.701775</v>
      </c>
      <c r="T4695" s="194">
        <v>114.701775</v>
      </c>
      <c r="U4695" t="s">
        <v>193</v>
      </c>
      <c r="V4695">
        <v>45708.619212962964</v>
      </c>
    </row>
    <row r="4696" spans="1:22" x14ac:dyDescent="0.3">
      <c r="A4696" t="s">
        <v>106</v>
      </c>
      <c r="B4696" t="s">
        <v>107</v>
      </c>
      <c r="C4696" t="s">
        <v>88</v>
      </c>
      <c r="D4696" s="29">
        <v>45892</v>
      </c>
      <c r="E4696" s="161">
        <v>0</v>
      </c>
      <c r="F4696" s="161">
        <v>0</v>
      </c>
      <c r="G4696" s="161">
        <v>0</v>
      </c>
      <c r="H4696" s="161">
        <v>0</v>
      </c>
      <c r="L4696">
        <v>109.321321</v>
      </c>
      <c r="R4696">
        <v>124.675842</v>
      </c>
      <c r="S4696">
        <v>124.675842</v>
      </c>
      <c r="T4696" s="194">
        <v>124.675842</v>
      </c>
      <c r="U4696" t="s">
        <v>193</v>
      </c>
      <c r="V4696">
        <v>45708.620775462965</v>
      </c>
    </row>
    <row r="4697" spans="1:22" x14ac:dyDescent="0.3">
      <c r="A4697" t="s">
        <v>106</v>
      </c>
      <c r="B4697" t="s">
        <v>107</v>
      </c>
      <c r="C4697" t="s">
        <v>93</v>
      </c>
      <c r="D4697" s="29">
        <v>45893</v>
      </c>
      <c r="E4697" s="161">
        <v>0</v>
      </c>
      <c r="F4697" s="161">
        <v>0</v>
      </c>
      <c r="G4697" s="161">
        <v>0</v>
      </c>
      <c r="H4697" s="161">
        <v>0</v>
      </c>
      <c r="L4697">
        <v>33.637329000000001</v>
      </c>
      <c r="R4697">
        <v>114.701775</v>
      </c>
      <c r="S4697">
        <v>114.701775</v>
      </c>
      <c r="T4697" s="194">
        <v>114.701775</v>
      </c>
      <c r="U4697" t="s">
        <v>193</v>
      </c>
      <c r="V4697">
        <v>45708.618495370371</v>
      </c>
    </row>
    <row r="4698" spans="1:22" x14ac:dyDescent="0.3">
      <c r="A4698" t="s">
        <v>106</v>
      </c>
      <c r="B4698" t="s">
        <v>107</v>
      </c>
      <c r="C4698" t="s">
        <v>88</v>
      </c>
      <c r="D4698" s="29">
        <v>45893</v>
      </c>
      <c r="E4698" s="161">
        <v>0</v>
      </c>
      <c r="F4698" s="161">
        <v>0</v>
      </c>
      <c r="G4698" s="161">
        <v>0</v>
      </c>
      <c r="H4698" s="161">
        <v>0</v>
      </c>
      <c r="L4698">
        <v>109.321321</v>
      </c>
      <c r="R4698">
        <v>124.675842</v>
      </c>
      <c r="S4698">
        <v>124.675842</v>
      </c>
      <c r="T4698" s="194">
        <v>124.675842</v>
      </c>
      <c r="U4698" t="s">
        <v>193</v>
      </c>
      <c r="V4698">
        <v>45708.620625000003</v>
      </c>
    </row>
    <row r="4699" spans="1:22" x14ac:dyDescent="0.3">
      <c r="A4699" t="s">
        <v>106</v>
      </c>
      <c r="B4699" t="s">
        <v>107</v>
      </c>
      <c r="C4699" t="s">
        <v>93</v>
      </c>
      <c r="D4699" s="29">
        <v>45894</v>
      </c>
      <c r="E4699" s="161">
        <v>0</v>
      </c>
      <c r="F4699" s="161">
        <v>0</v>
      </c>
      <c r="G4699" s="161">
        <v>0</v>
      </c>
      <c r="H4699" s="161">
        <v>0</v>
      </c>
      <c r="L4699">
        <v>33.637329000000001</v>
      </c>
      <c r="R4699">
        <v>114.701775</v>
      </c>
      <c r="S4699">
        <v>114.701775</v>
      </c>
      <c r="T4699" s="194">
        <v>114.701775</v>
      </c>
      <c r="U4699" t="s">
        <v>193</v>
      </c>
      <c r="V4699">
        <v>45708.618773148148</v>
      </c>
    </row>
    <row r="4700" spans="1:22" x14ac:dyDescent="0.3">
      <c r="A4700" t="s">
        <v>106</v>
      </c>
      <c r="B4700" t="s">
        <v>107</v>
      </c>
      <c r="C4700" t="s">
        <v>88</v>
      </c>
      <c r="D4700" s="29">
        <v>45894</v>
      </c>
      <c r="E4700" s="161">
        <v>0</v>
      </c>
      <c r="F4700" s="161">
        <v>0</v>
      </c>
      <c r="G4700" s="161">
        <v>0</v>
      </c>
      <c r="H4700" s="161">
        <v>0</v>
      </c>
      <c r="L4700">
        <v>109.321321</v>
      </c>
      <c r="R4700">
        <v>124.675842</v>
      </c>
      <c r="S4700">
        <v>124.675842</v>
      </c>
      <c r="T4700" s="194">
        <v>124.675842</v>
      </c>
      <c r="U4700" t="s">
        <v>193</v>
      </c>
      <c r="V4700">
        <v>45708.620324074072</v>
      </c>
    </row>
    <row r="4701" spans="1:22" x14ac:dyDescent="0.3">
      <c r="A4701" t="s">
        <v>106</v>
      </c>
      <c r="B4701" t="s">
        <v>107</v>
      </c>
      <c r="C4701" t="s">
        <v>93</v>
      </c>
      <c r="D4701" s="29">
        <v>45895</v>
      </c>
      <c r="E4701" s="161">
        <v>0</v>
      </c>
      <c r="F4701" s="161">
        <v>0</v>
      </c>
      <c r="G4701" s="161">
        <v>0</v>
      </c>
      <c r="H4701" s="161">
        <v>0</v>
      </c>
      <c r="L4701">
        <v>33.637329000000001</v>
      </c>
      <c r="R4701">
        <v>114.701775</v>
      </c>
      <c r="S4701">
        <v>114.701775</v>
      </c>
      <c r="T4701" s="194">
        <v>114.701775</v>
      </c>
      <c r="U4701" t="s">
        <v>193</v>
      </c>
      <c r="V4701">
        <v>45708.618506944447</v>
      </c>
    </row>
    <row r="4702" spans="1:22" x14ac:dyDescent="0.3">
      <c r="A4702" t="s">
        <v>106</v>
      </c>
      <c r="B4702" t="s">
        <v>107</v>
      </c>
      <c r="C4702" t="s">
        <v>88</v>
      </c>
      <c r="D4702" s="29">
        <v>45895</v>
      </c>
      <c r="E4702" s="161">
        <v>0</v>
      </c>
      <c r="F4702" s="161">
        <v>0</v>
      </c>
      <c r="G4702" s="161">
        <v>0</v>
      </c>
      <c r="H4702" s="161">
        <v>0</v>
      </c>
      <c r="L4702">
        <v>109.321321</v>
      </c>
      <c r="R4702">
        <v>124.675842</v>
      </c>
      <c r="S4702">
        <v>124.675842</v>
      </c>
      <c r="T4702" s="194">
        <v>124.675842</v>
      </c>
      <c r="U4702" t="s">
        <v>193</v>
      </c>
      <c r="V4702">
        <v>45708.620289351849</v>
      </c>
    </row>
    <row r="4703" spans="1:22" x14ac:dyDescent="0.3">
      <c r="A4703" t="s">
        <v>106</v>
      </c>
      <c r="B4703" t="s">
        <v>107</v>
      </c>
      <c r="C4703" t="s">
        <v>93</v>
      </c>
      <c r="D4703" s="29">
        <v>45896</v>
      </c>
      <c r="E4703" s="161">
        <v>0</v>
      </c>
      <c r="F4703" s="161">
        <v>0</v>
      </c>
      <c r="G4703" s="161">
        <v>0</v>
      </c>
      <c r="H4703" s="161">
        <v>0</v>
      </c>
      <c r="L4703">
        <v>33.637329000000001</v>
      </c>
      <c r="R4703">
        <v>114.701775</v>
      </c>
      <c r="S4703">
        <v>114.701775</v>
      </c>
      <c r="T4703" s="194">
        <v>114.701775</v>
      </c>
      <c r="U4703" t="s">
        <v>193</v>
      </c>
      <c r="V4703">
        <v>45708.618460648147</v>
      </c>
    </row>
    <row r="4704" spans="1:22" x14ac:dyDescent="0.3">
      <c r="A4704" t="s">
        <v>106</v>
      </c>
      <c r="B4704" t="s">
        <v>107</v>
      </c>
      <c r="C4704" t="s">
        <v>88</v>
      </c>
      <c r="D4704" s="29">
        <v>45896</v>
      </c>
      <c r="E4704" s="161">
        <v>0</v>
      </c>
      <c r="F4704" s="161">
        <v>0</v>
      </c>
      <c r="G4704" s="161">
        <v>0</v>
      </c>
      <c r="H4704" s="161">
        <v>0</v>
      </c>
      <c r="L4704">
        <v>109.321321</v>
      </c>
      <c r="R4704">
        <v>124.675842</v>
      </c>
      <c r="S4704">
        <v>124.675842</v>
      </c>
      <c r="T4704" s="194">
        <v>124.675842</v>
      </c>
      <c r="U4704" t="s">
        <v>193</v>
      </c>
      <c r="V4704">
        <v>45708.620312500003</v>
      </c>
    </row>
    <row r="4705" spans="1:22" x14ac:dyDescent="0.3">
      <c r="A4705" t="s">
        <v>106</v>
      </c>
      <c r="B4705" t="s">
        <v>107</v>
      </c>
      <c r="C4705" t="s">
        <v>93</v>
      </c>
      <c r="D4705" s="29">
        <v>45897</v>
      </c>
      <c r="E4705" s="161">
        <v>0</v>
      </c>
      <c r="F4705" s="161">
        <v>0</v>
      </c>
      <c r="G4705" s="161">
        <v>0</v>
      </c>
      <c r="H4705" s="161">
        <v>0</v>
      </c>
      <c r="L4705">
        <v>33.637329000000001</v>
      </c>
      <c r="R4705">
        <v>114.701775</v>
      </c>
      <c r="S4705">
        <v>114.701775</v>
      </c>
      <c r="T4705" s="194">
        <v>114.701775</v>
      </c>
      <c r="U4705" t="s">
        <v>193</v>
      </c>
      <c r="V4705">
        <v>45708.618831018517</v>
      </c>
    </row>
    <row r="4706" spans="1:22" x14ac:dyDescent="0.3">
      <c r="A4706" t="s">
        <v>106</v>
      </c>
      <c r="B4706" t="s">
        <v>107</v>
      </c>
      <c r="C4706" t="s">
        <v>88</v>
      </c>
      <c r="D4706" s="29">
        <v>45897</v>
      </c>
      <c r="E4706" s="161">
        <v>0</v>
      </c>
      <c r="F4706" s="161">
        <v>0</v>
      </c>
      <c r="G4706" s="161">
        <v>0</v>
      </c>
      <c r="H4706" s="161">
        <v>0</v>
      </c>
      <c r="L4706">
        <v>109.321321</v>
      </c>
      <c r="R4706">
        <v>124.675842</v>
      </c>
      <c r="S4706">
        <v>124.675842</v>
      </c>
      <c r="T4706" s="194">
        <v>124.675842</v>
      </c>
      <c r="U4706" t="s">
        <v>193</v>
      </c>
      <c r="V4706">
        <v>45708.620416666665</v>
      </c>
    </row>
    <row r="4707" spans="1:22" x14ac:dyDescent="0.3">
      <c r="A4707" t="s">
        <v>106</v>
      </c>
      <c r="B4707" t="s">
        <v>107</v>
      </c>
      <c r="C4707" t="s">
        <v>93</v>
      </c>
      <c r="D4707" s="29">
        <v>45898</v>
      </c>
      <c r="E4707" s="161">
        <v>0</v>
      </c>
      <c r="F4707" s="161">
        <v>0</v>
      </c>
      <c r="G4707" s="161">
        <v>0</v>
      </c>
      <c r="H4707" s="161">
        <v>0</v>
      </c>
      <c r="L4707">
        <v>33.637329000000001</v>
      </c>
      <c r="R4707">
        <v>114.701775</v>
      </c>
      <c r="S4707">
        <v>114.701775</v>
      </c>
      <c r="T4707" s="194">
        <v>114.701775</v>
      </c>
      <c r="U4707" t="s">
        <v>193</v>
      </c>
      <c r="V4707">
        <v>45708.619479166664</v>
      </c>
    </row>
    <row r="4708" spans="1:22" x14ac:dyDescent="0.3">
      <c r="A4708" t="s">
        <v>106</v>
      </c>
      <c r="B4708" t="s">
        <v>107</v>
      </c>
      <c r="C4708" t="s">
        <v>88</v>
      </c>
      <c r="D4708" s="29">
        <v>45898</v>
      </c>
      <c r="E4708" s="161">
        <v>0</v>
      </c>
      <c r="F4708" s="161">
        <v>0</v>
      </c>
      <c r="G4708" s="161">
        <v>0</v>
      </c>
      <c r="H4708" s="161">
        <v>0</v>
      </c>
      <c r="L4708">
        <v>109.321321</v>
      </c>
      <c r="R4708">
        <v>124.675842</v>
      </c>
      <c r="S4708">
        <v>124.675842</v>
      </c>
      <c r="T4708" s="194">
        <v>124.675842</v>
      </c>
      <c r="U4708" t="s">
        <v>193</v>
      </c>
      <c r="V4708">
        <v>45708.62027777778</v>
      </c>
    </row>
    <row r="4709" spans="1:22" x14ac:dyDescent="0.3">
      <c r="A4709" t="s">
        <v>106</v>
      </c>
      <c r="B4709" t="s">
        <v>107</v>
      </c>
      <c r="C4709" t="s">
        <v>93</v>
      </c>
      <c r="D4709" s="29">
        <v>45899</v>
      </c>
      <c r="E4709" s="161">
        <v>0</v>
      </c>
      <c r="F4709" s="161">
        <v>0</v>
      </c>
      <c r="G4709" s="161">
        <v>0</v>
      </c>
      <c r="H4709" s="161">
        <v>0</v>
      </c>
      <c r="L4709">
        <v>33.637329000000001</v>
      </c>
      <c r="R4709">
        <v>114.701775</v>
      </c>
      <c r="S4709">
        <v>114.701775</v>
      </c>
      <c r="T4709" s="194">
        <v>114.701775</v>
      </c>
      <c r="U4709" t="s">
        <v>193</v>
      </c>
      <c r="V4709">
        <v>45708.619270833333</v>
      </c>
    </row>
    <row r="4710" spans="1:22" x14ac:dyDescent="0.3">
      <c r="A4710" t="s">
        <v>106</v>
      </c>
      <c r="B4710" t="s">
        <v>107</v>
      </c>
      <c r="C4710" t="s">
        <v>88</v>
      </c>
      <c r="D4710" s="29">
        <v>45899</v>
      </c>
      <c r="E4710" s="161">
        <v>0</v>
      </c>
      <c r="F4710" s="161">
        <v>0</v>
      </c>
      <c r="G4710" s="161">
        <v>0</v>
      </c>
      <c r="H4710" s="161">
        <v>0</v>
      </c>
      <c r="L4710">
        <v>109.321321</v>
      </c>
      <c r="R4710">
        <v>124.675842</v>
      </c>
      <c r="S4710">
        <v>124.675842</v>
      </c>
      <c r="T4710" s="194">
        <v>124.675842</v>
      </c>
      <c r="U4710" t="s">
        <v>193</v>
      </c>
      <c r="V4710">
        <v>45708.620358796295</v>
      </c>
    </row>
    <row r="4711" spans="1:22" x14ac:dyDescent="0.3">
      <c r="A4711" t="s">
        <v>106</v>
      </c>
      <c r="B4711" t="s">
        <v>107</v>
      </c>
      <c r="C4711" t="s">
        <v>93</v>
      </c>
      <c r="D4711" s="29">
        <v>45900</v>
      </c>
      <c r="E4711" s="161">
        <v>0</v>
      </c>
      <c r="F4711" s="161">
        <v>0</v>
      </c>
      <c r="G4711" s="161">
        <v>0</v>
      </c>
      <c r="H4711" s="161">
        <v>0</v>
      </c>
      <c r="L4711">
        <v>33.637329000000001</v>
      </c>
      <c r="R4711">
        <v>114.701775</v>
      </c>
      <c r="S4711">
        <v>114.701775</v>
      </c>
      <c r="T4711" s="194">
        <v>114.701775</v>
      </c>
      <c r="U4711" t="s">
        <v>193</v>
      </c>
      <c r="V4711">
        <v>45708.618425925924</v>
      </c>
    </row>
    <row r="4712" spans="1:22" x14ac:dyDescent="0.3">
      <c r="A4712" t="s">
        <v>106</v>
      </c>
      <c r="B4712" t="s">
        <v>107</v>
      </c>
      <c r="C4712" t="s">
        <v>88</v>
      </c>
      <c r="D4712" s="29">
        <v>45900</v>
      </c>
      <c r="E4712" s="161">
        <v>0</v>
      </c>
      <c r="F4712" s="161">
        <v>0</v>
      </c>
      <c r="G4712" s="161">
        <v>0</v>
      </c>
      <c r="H4712" s="161">
        <v>0</v>
      </c>
      <c r="L4712">
        <v>109.321321</v>
      </c>
      <c r="R4712">
        <v>124.675842</v>
      </c>
      <c r="S4712">
        <v>124.675842</v>
      </c>
      <c r="T4712" s="194">
        <v>124.675842</v>
      </c>
      <c r="U4712" t="s">
        <v>193</v>
      </c>
      <c r="V4712">
        <v>45708.620266203703</v>
      </c>
    </row>
    <row r="4713" spans="1:22" x14ac:dyDescent="0.3">
      <c r="A4713" t="s">
        <v>106</v>
      </c>
      <c r="B4713" t="s">
        <v>107</v>
      </c>
      <c r="C4713" t="s">
        <v>93</v>
      </c>
      <c r="D4713" s="29">
        <v>45901</v>
      </c>
      <c r="E4713" s="161">
        <v>0</v>
      </c>
      <c r="F4713" s="161">
        <v>0</v>
      </c>
      <c r="G4713" s="161">
        <v>0</v>
      </c>
      <c r="H4713" s="161">
        <v>0</v>
      </c>
      <c r="L4713">
        <v>33.637329000000001</v>
      </c>
      <c r="R4713">
        <v>114.701775</v>
      </c>
      <c r="S4713">
        <v>114.701775</v>
      </c>
      <c r="T4713" s="194">
        <v>114.701775</v>
      </c>
      <c r="U4713" t="s">
        <v>193</v>
      </c>
      <c r="V4713">
        <v>45708.618657407409</v>
      </c>
    </row>
    <row r="4714" spans="1:22" x14ac:dyDescent="0.3">
      <c r="A4714" t="s">
        <v>106</v>
      </c>
      <c r="B4714" t="s">
        <v>107</v>
      </c>
      <c r="C4714" t="s">
        <v>88</v>
      </c>
      <c r="D4714" s="29">
        <v>45901</v>
      </c>
      <c r="E4714" s="161">
        <v>0</v>
      </c>
      <c r="F4714" s="161">
        <v>0</v>
      </c>
      <c r="G4714" s="161">
        <v>0</v>
      </c>
      <c r="H4714" s="161">
        <v>0</v>
      </c>
      <c r="L4714">
        <v>109.321321</v>
      </c>
      <c r="R4714">
        <v>124.675842</v>
      </c>
      <c r="S4714">
        <v>124.675842</v>
      </c>
      <c r="T4714" s="194">
        <v>124.675842</v>
      </c>
      <c r="U4714" t="s">
        <v>193</v>
      </c>
      <c r="V4714">
        <v>45708.620451388888</v>
      </c>
    </row>
    <row r="4715" spans="1:22" x14ac:dyDescent="0.3">
      <c r="A4715" t="s">
        <v>106</v>
      </c>
      <c r="B4715" t="s">
        <v>107</v>
      </c>
      <c r="C4715" t="s">
        <v>93</v>
      </c>
      <c r="D4715" s="29">
        <v>45902</v>
      </c>
      <c r="E4715" s="161">
        <v>0</v>
      </c>
      <c r="F4715" s="161">
        <v>0</v>
      </c>
      <c r="G4715" s="161">
        <v>0</v>
      </c>
      <c r="H4715" s="161">
        <v>0</v>
      </c>
      <c r="L4715">
        <v>33.637329000000001</v>
      </c>
      <c r="R4715">
        <v>114.701775</v>
      </c>
      <c r="S4715">
        <v>114.701775</v>
      </c>
      <c r="T4715" s="194">
        <v>114.701775</v>
      </c>
      <c r="U4715" t="s">
        <v>193</v>
      </c>
      <c r="V4715">
        <v>45708.618472222224</v>
      </c>
    </row>
    <row r="4716" spans="1:22" x14ac:dyDescent="0.3">
      <c r="A4716" t="s">
        <v>106</v>
      </c>
      <c r="B4716" t="s">
        <v>107</v>
      </c>
      <c r="C4716" t="s">
        <v>88</v>
      </c>
      <c r="D4716" s="29">
        <v>45902</v>
      </c>
      <c r="E4716" s="161">
        <v>0</v>
      </c>
      <c r="F4716" s="161">
        <v>0</v>
      </c>
      <c r="G4716" s="161">
        <v>0</v>
      </c>
      <c r="H4716" s="161">
        <v>0</v>
      </c>
      <c r="L4716">
        <v>109.321321</v>
      </c>
      <c r="R4716">
        <v>124.675842</v>
      </c>
      <c r="S4716">
        <v>124.675842</v>
      </c>
      <c r="T4716" s="194">
        <v>124.675842</v>
      </c>
      <c r="U4716" t="s">
        <v>193</v>
      </c>
      <c r="V4716">
        <v>45708.62</v>
      </c>
    </row>
    <row r="4717" spans="1:22" x14ac:dyDescent="0.3">
      <c r="A4717" t="s">
        <v>106</v>
      </c>
      <c r="B4717" t="s">
        <v>107</v>
      </c>
      <c r="C4717" t="s">
        <v>93</v>
      </c>
      <c r="D4717" s="29">
        <v>45903</v>
      </c>
      <c r="E4717" s="161">
        <v>0</v>
      </c>
      <c r="F4717" s="161">
        <v>0</v>
      </c>
      <c r="G4717" s="161">
        <v>0</v>
      </c>
      <c r="H4717" s="161">
        <v>0</v>
      </c>
      <c r="L4717">
        <v>33.637329000000001</v>
      </c>
      <c r="R4717">
        <v>114.701775</v>
      </c>
      <c r="S4717">
        <v>114.701775</v>
      </c>
      <c r="T4717" s="194">
        <v>114.701775</v>
      </c>
      <c r="U4717" t="s">
        <v>193</v>
      </c>
      <c r="V4717">
        <v>45708.618460648147</v>
      </c>
    </row>
    <row r="4718" spans="1:22" x14ac:dyDescent="0.3">
      <c r="A4718" t="s">
        <v>106</v>
      </c>
      <c r="B4718" t="s">
        <v>107</v>
      </c>
      <c r="C4718" t="s">
        <v>88</v>
      </c>
      <c r="D4718" s="29">
        <v>45903</v>
      </c>
      <c r="E4718" s="161">
        <v>0</v>
      </c>
      <c r="F4718" s="161">
        <v>0</v>
      </c>
      <c r="G4718" s="161">
        <v>0</v>
      </c>
      <c r="H4718" s="161">
        <v>0</v>
      </c>
      <c r="L4718">
        <v>109.321321</v>
      </c>
      <c r="R4718">
        <v>124.675842</v>
      </c>
      <c r="S4718">
        <v>124.675842</v>
      </c>
      <c r="T4718" s="194">
        <v>124.675842</v>
      </c>
      <c r="U4718" t="s">
        <v>193</v>
      </c>
      <c r="V4718">
        <v>45708.620173611111</v>
      </c>
    </row>
    <row r="4719" spans="1:22" x14ac:dyDescent="0.3">
      <c r="A4719" t="s">
        <v>106</v>
      </c>
      <c r="B4719" t="s">
        <v>107</v>
      </c>
      <c r="C4719" t="s">
        <v>93</v>
      </c>
      <c r="D4719" s="29">
        <v>45904</v>
      </c>
      <c r="E4719" s="161">
        <v>0</v>
      </c>
      <c r="F4719" s="161">
        <v>0</v>
      </c>
      <c r="G4719" s="161">
        <v>0</v>
      </c>
      <c r="H4719" s="161">
        <v>0</v>
      </c>
      <c r="L4719">
        <v>33.637329000000001</v>
      </c>
      <c r="R4719">
        <v>114.701775</v>
      </c>
      <c r="S4719">
        <v>114.701775</v>
      </c>
      <c r="T4719" s="194">
        <v>114.701775</v>
      </c>
      <c r="U4719" t="s">
        <v>193</v>
      </c>
      <c r="V4719">
        <v>45708.618854166663</v>
      </c>
    </row>
    <row r="4720" spans="1:22" x14ac:dyDescent="0.3">
      <c r="A4720" t="s">
        <v>106</v>
      </c>
      <c r="B4720" t="s">
        <v>107</v>
      </c>
      <c r="C4720" t="s">
        <v>88</v>
      </c>
      <c r="D4720" s="29">
        <v>45904</v>
      </c>
      <c r="E4720" s="161">
        <v>0</v>
      </c>
      <c r="F4720" s="161">
        <v>0</v>
      </c>
      <c r="G4720" s="161">
        <v>0</v>
      </c>
      <c r="H4720" s="161">
        <v>0</v>
      </c>
      <c r="L4720">
        <v>109.321321</v>
      </c>
      <c r="R4720">
        <v>124.675842</v>
      </c>
      <c r="S4720">
        <v>124.675842</v>
      </c>
      <c r="T4720" s="194">
        <v>124.675842</v>
      </c>
      <c r="U4720" t="s">
        <v>193</v>
      </c>
      <c r="V4720">
        <v>45708.620208333334</v>
      </c>
    </row>
    <row r="4721" spans="1:22" x14ac:dyDescent="0.3">
      <c r="A4721" t="s">
        <v>106</v>
      </c>
      <c r="B4721" t="s">
        <v>107</v>
      </c>
      <c r="C4721" t="s">
        <v>93</v>
      </c>
      <c r="D4721" s="29">
        <v>45905</v>
      </c>
      <c r="E4721" s="161">
        <v>0</v>
      </c>
      <c r="F4721" s="161">
        <v>0</v>
      </c>
      <c r="G4721" s="161">
        <v>0</v>
      </c>
      <c r="H4721" s="161">
        <v>0</v>
      </c>
      <c r="L4721">
        <v>33.637329000000001</v>
      </c>
      <c r="R4721">
        <v>114.701775</v>
      </c>
      <c r="S4721">
        <v>114.701775</v>
      </c>
      <c r="T4721" s="194">
        <v>114.701775</v>
      </c>
      <c r="U4721" t="s">
        <v>193</v>
      </c>
      <c r="V4721">
        <v>45708.618449074071</v>
      </c>
    </row>
    <row r="4722" spans="1:22" x14ac:dyDescent="0.3">
      <c r="A4722" t="s">
        <v>106</v>
      </c>
      <c r="B4722" t="s">
        <v>107</v>
      </c>
      <c r="C4722" t="s">
        <v>88</v>
      </c>
      <c r="D4722" s="29">
        <v>45905</v>
      </c>
      <c r="E4722" s="161">
        <v>0</v>
      </c>
      <c r="F4722" s="161">
        <v>0</v>
      </c>
      <c r="G4722" s="161">
        <v>0</v>
      </c>
      <c r="H4722" s="161">
        <v>0</v>
      </c>
      <c r="L4722">
        <v>109.321321</v>
      </c>
      <c r="R4722">
        <v>124.675842</v>
      </c>
      <c r="S4722">
        <v>124.675842</v>
      </c>
      <c r="T4722" s="194">
        <v>124.675842</v>
      </c>
      <c r="U4722" t="s">
        <v>193</v>
      </c>
      <c r="V4722">
        <v>45708.620057870372</v>
      </c>
    </row>
    <row r="4723" spans="1:22" x14ac:dyDescent="0.3">
      <c r="A4723" t="s">
        <v>106</v>
      </c>
      <c r="B4723" t="s">
        <v>107</v>
      </c>
      <c r="C4723" t="s">
        <v>93</v>
      </c>
      <c r="D4723" s="29">
        <v>45906</v>
      </c>
      <c r="E4723" s="161">
        <v>0</v>
      </c>
      <c r="F4723" s="161">
        <v>0</v>
      </c>
      <c r="G4723" s="161">
        <v>0</v>
      </c>
      <c r="H4723" s="161">
        <v>0</v>
      </c>
      <c r="L4723">
        <v>33.637329000000001</v>
      </c>
      <c r="R4723">
        <v>114.701775</v>
      </c>
      <c r="S4723">
        <v>114.701775</v>
      </c>
      <c r="T4723" s="194">
        <v>114.701775</v>
      </c>
      <c r="U4723" t="s">
        <v>193</v>
      </c>
      <c r="V4723">
        <v>45708.618611111109</v>
      </c>
    </row>
    <row r="4724" spans="1:22" x14ac:dyDescent="0.3">
      <c r="A4724" t="s">
        <v>106</v>
      </c>
      <c r="B4724" t="s">
        <v>107</v>
      </c>
      <c r="C4724" t="s">
        <v>88</v>
      </c>
      <c r="D4724" s="29">
        <v>45906</v>
      </c>
      <c r="E4724" s="161">
        <v>0</v>
      </c>
      <c r="F4724" s="161">
        <v>0</v>
      </c>
      <c r="G4724" s="161">
        <v>0</v>
      </c>
      <c r="H4724" s="161">
        <v>0</v>
      </c>
      <c r="L4724">
        <v>109.321321</v>
      </c>
      <c r="R4724">
        <v>124.675842</v>
      </c>
      <c r="S4724">
        <v>124.675842</v>
      </c>
      <c r="T4724" s="194">
        <v>124.675842</v>
      </c>
      <c r="U4724" t="s">
        <v>193</v>
      </c>
      <c r="V4724">
        <v>45708.61996527778</v>
      </c>
    </row>
    <row r="4725" spans="1:22" x14ac:dyDescent="0.3">
      <c r="A4725" t="s">
        <v>106</v>
      </c>
      <c r="B4725" t="s">
        <v>107</v>
      </c>
      <c r="C4725" t="s">
        <v>93</v>
      </c>
      <c r="D4725" s="29">
        <v>45907</v>
      </c>
      <c r="E4725" s="161">
        <v>0</v>
      </c>
      <c r="F4725" s="161">
        <v>0</v>
      </c>
      <c r="G4725" s="161">
        <v>0</v>
      </c>
      <c r="H4725" s="161">
        <v>0</v>
      </c>
      <c r="L4725">
        <v>33.637329000000001</v>
      </c>
      <c r="R4725">
        <v>114.701775</v>
      </c>
      <c r="S4725">
        <v>114.701775</v>
      </c>
      <c r="T4725" s="194">
        <v>114.701775</v>
      </c>
      <c r="U4725" t="s">
        <v>193</v>
      </c>
      <c r="V4725">
        <v>45708.618472222224</v>
      </c>
    </row>
    <row r="4726" spans="1:22" x14ac:dyDescent="0.3">
      <c r="A4726" t="s">
        <v>106</v>
      </c>
      <c r="B4726" t="s">
        <v>107</v>
      </c>
      <c r="C4726" t="s">
        <v>88</v>
      </c>
      <c r="D4726" s="29">
        <v>45907</v>
      </c>
      <c r="E4726" s="161">
        <v>0</v>
      </c>
      <c r="F4726" s="161">
        <v>0</v>
      </c>
      <c r="G4726" s="161">
        <v>0</v>
      </c>
      <c r="H4726" s="161">
        <v>0</v>
      </c>
      <c r="L4726">
        <v>109.321321</v>
      </c>
      <c r="R4726">
        <v>124.675842</v>
      </c>
      <c r="S4726">
        <v>124.675842</v>
      </c>
      <c r="T4726" s="194">
        <v>124.675842</v>
      </c>
      <c r="U4726" t="s">
        <v>193</v>
      </c>
      <c r="V4726">
        <v>45708.620185185187</v>
      </c>
    </row>
    <row r="4727" spans="1:22" x14ac:dyDescent="0.3">
      <c r="A4727" t="s">
        <v>106</v>
      </c>
      <c r="B4727" t="s">
        <v>107</v>
      </c>
      <c r="C4727" t="s">
        <v>93</v>
      </c>
      <c r="D4727" s="29">
        <v>45908</v>
      </c>
      <c r="E4727" s="161">
        <v>0</v>
      </c>
      <c r="F4727" s="161">
        <v>0</v>
      </c>
      <c r="G4727" s="161">
        <v>0</v>
      </c>
      <c r="H4727" s="161">
        <v>0</v>
      </c>
      <c r="L4727">
        <v>33.637329000000001</v>
      </c>
      <c r="R4727">
        <v>114.701775</v>
      </c>
      <c r="S4727">
        <v>114.701775</v>
      </c>
      <c r="T4727" s="194">
        <v>114.701775</v>
      </c>
      <c r="U4727" t="s">
        <v>193</v>
      </c>
      <c r="V4727">
        <v>45708.618726851855</v>
      </c>
    </row>
    <row r="4728" spans="1:22" x14ac:dyDescent="0.3">
      <c r="A4728" t="s">
        <v>106</v>
      </c>
      <c r="B4728" t="s">
        <v>107</v>
      </c>
      <c r="C4728" t="s">
        <v>88</v>
      </c>
      <c r="D4728" s="29">
        <v>45908</v>
      </c>
      <c r="E4728" s="161">
        <v>0</v>
      </c>
      <c r="F4728" s="161">
        <v>0</v>
      </c>
      <c r="G4728" s="161">
        <v>0</v>
      </c>
      <c r="H4728" s="161">
        <v>0</v>
      </c>
      <c r="L4728">
        <v>109.321321</v>
      </c>
      <c r="R4728">
        <v>124.675842</v>
      </c>
      <c r="S4728">
        <v>124.675842</v>
      </c>
      <c r="T4728" s="194">
        <v>124.675842</v>
      </c>
      <c r="U4728" t="s">
        <v>193</v>
      </c>
      <c r="V4728">
        <v>45708.620324074072</v>
      </c>
    </row>
    <row r="4729" spans="1:22" x14ac:dyDescent="0.3">
      <c r="A4729" t="s">
        <v>106</v>
      </c>
      <c r="B4729" t="s">
        <v>107</v>
      </c>
      <c r="C4729" t="s">
        <v>93</v>
      </c>
      <c r="D4729" s="29">
        <v>45909</v>
      </c>
      <c r="E4729" s="161">
        <v>0</v>
      </c>
      <c r="F4729" s="161">
        <v>0</v>
      </c>
      <c r="G4729" s="161">
        <v>0</v>
      </c>
      <c r="H4729" s="161">
        <v>0</v>
      </c>
      <c r="L4729">
        <v>33.637329000000001</v>
      </c>
      <c r="R4729">
        <v>114.701775</v>
      </c>
      <c r="S4729">
        <v>114.701775</v>
      </c>
      <c r="T4729" s="194">
        <v>114.701775</v>
      </c>
      <c r="U4729" t="s">
        <v>193</v>
      </c>
      <c r="V4729">
        <v>45708.618472222224</v>
      </c>
    </row>
    <row r="4730" spans="1:22" x14ac:dyDescent="0.3">
      <c r="A4730" t="s">
        <v>106</v>
      </c>
      <c r="B4730" t="s">
        <v>107</v>
      </c>
      <c r="C4730" t="s">
        <v>88</v>
      </c>
      <c r="D4730" s="29">
        <v>45909</v>
      </c>
      <c r="E4730" s="161">
        <v>0</v>
      </c>
      <c r="F4730" s="161">
        <v>0</v>
      </c>
      <c r="G4730" s="161">
        <v>0</v>
      </c>
      <c r="H4730" s="161">
        <v>0</v>
      </c>
      <c r="L4730">
        <v>109.321321</v>
      </c>
      <c r="R4730">
        <v>124.675842</v>
      </c>
      <c r="S4730">
        <v>124.675842</v>
      </c>
      <c r="T4730" s="194">
        <v>124.675842</v>
      </c>
      <c r="U4730" t="s">
        <v>193</v>
      </c>
      <c r="V4730">
        <v>45708.620173611111</v>
      </c>
    </row>
    <row r="4731" spans="1:22" x14ac:dyDescent="0.3">
      <c r="A4731" t="s">
        <v>106</v>
      </c>
      <c r="B4731" t="s">
        <v>107</v>
      </c>
      <c r="C4731" t="s">
        <v>93</v>
      </c>
      <c r="D4731" s="29">
        <v>45910</v>
      </c>
      <c r="E4731" s="161">
        <v>0</v>
      </c>
      <c r="F4731" s="161">
        <v>0</v>
      </c>
      <c r="G4731" s="161">
        <v>0</v>
      </c>
      <c r="H4731" s="161">
        <v>0</v>
      </c>
      <c r="L4731">
        <v>33.637329000000001</v>
      </c>
      <c r="R4731">
        <v>114.701775</v>
      </c>
      <c r="S4731">
        <v>114.701775</v>
      </c>
      <c r="T4731" s="194">
        <v>114.701775</v>
      </c>
      <c r="U4731" t="s">
        <v>193</v>
      </c>
      <c r="V4731">
        <v>45708.618761574071</v>
      </c>
    </row>
    <row r="4732" spans="1:22" x14ac:dyDescent="0.3">
      <c r="A4732" t="s">
        <v>106</v>
      </c>
      <c r="B4732" t="s">
        <v>107</v>
      </c>
      <c r="C4732" t="s">
        <v>88</v>
      </c>
      <c r="D4732" s="29">
        <v>45910</v>
      </c>
      <c r="E4732" s="161">
        <v>0</v>
      </c>
      <c r="F4732" s="161">
        <v>0</v>
      </c>
      <c r="G4732" s="161">
        <v>0</v>
      </c>
      <c r="H4732" s="161">
        <v>0</v>
      </c>
      <c r="L4732">
        <v>109.321321</v>
      </c>
      <c r="R4732">
        <v>124.675842</v>
      </c>
      <c r="S4732">
        <v>124.675842</v>
      </c>
      <c r="T4732" s="194">
        <v>124.675842</v>
      </c>
      <c r="U4732" t="s">
        <v>193</v>
      </c>
      <c r="V4732">
        <v>45708.62023148148</v>
      </c>
    </row>
    <row r="4733" spans="1:22" x14ac:dyDescent="0.3">
      <c r="A4733" t="s">
        <v>106</v>
      </c>
      <c r="B4733" t="s">
        <v>107</v>
      </c>
      <c r="C4733" t="s">
        <v>93</v>
      </c>
      <c r="D4733" s="29">
        <v>45911</v>
      </c>
      <c r="E4733" s="161">
        <v>0</v>
      </c>
      <c r="F4733" s="161">
        <v>0</v>
      </c>
      <c r="G4733" s="161">
        <v>0</v>
      </c>
      <c r="H4733" s="161">
        <v>0</v>
      </c>
      <c r="L4733">
        <v>33.637329000000001</v>
      </c>
      <c r="R4733">
        <v>114.701775</v>
      </c>
      <c r="S4733">
        <v>114.701775</v>
      </c>
      <c r="T4733" s="194">
        <v>114.701775</v>
      </c>
      <c r="U4733" t="s">
        <v>193</v>
      </c>
      <c r="V4733">
        <v>45708.61917824074</v>
      </c>
    </row>
    <row r="4734" spans="1:22" x14ac:dyDescent="0.3">
      <c r="A4734" t="s">
        <v>106</v>
      </c>
      <c r="B4734" t="s">
        <v>107</v>
      </c>
      <c r="C4734" t="s">
        <v>88</v>
      </c>
      <c r="D4734" s="29">
        <v>45911</v>
      </c>
      <c r="E4734" s="161">
        <v>0</v>
      </c>
      <c r="F4734" s="161">
        <v>0</v>
      </c>
      <c r="G4734" s="161">
        <v>0</v>
      </c>
      <c r="H4734" s="161">
        <v>0</v>
      </c>
      <c r="L4734">
        <v>109.321321</v>
      </c>
      <c r="R4734">
        <v>124.675842</v>
      </c>
      <c r="S4734">
        <v>124.675842</v>
      </c>
      <c r="T4734" s="194">
        <v>124.675842</v>
      </c>
      <c r="U4734" t="s">
        <v>193</v>
      </c>
      <c r="V4734">
        <v>45708.619953703703</v>
      </c>
    </row>
    <row r="4735" spans="1:22" x14ac:dyDescent="0.3">
      <c r="A4735" t="s">
        <v>106</v>
      </c>
      <c r="B4735" t="s">
        <v>107</v>
      </c>
      <c r="C4735" t="s">
        <v>93</v>
      </c>
      <c r="D4735" s="29">
        <v>45912</v>
      </c>
      <c r="E4735" s="161">
        <v>0</v>
      </c>
      <c r="F4735" s="161">
        <v>0</v>
      </c>
      <c r="G4735" s="161">
        <v>0</v>
      </c>
      <c r="H4735" s="161">
        <v>0</v>
      </c>
      <c r="L4735">
        <v>33.637329000000001</v>
      </c>
      <c r="R4735">
        <v>114.701775</v>
      </c>
      <c r="S4735">
        <v>114.701775</v>
      </c>
      <c r="T4735" s="194">
        <v>114.701775</v>
      </c>
      <c r="U4735" t="s">
        <v>193</v>
      </c>
      <c r="V4735">
        <v>45708.618634259263</v>
      </c>
    </row>
    <row r="4736" spans="1:22" x14ac:dyDescent="0.3">
      <c r="A4736" t="s">
        <v>106</v>
      </c>
      <c r="B4736" t="s">
        <v>107</v>
      </c>
      <c r="C4736" t="s">
        <v>88</v>
      </c>
      <c r="D4736" s="29">
        <v>45912</v>
      </c>
      <c r="E4736" s="161">
        <v>0</v>
      </c>
      <c r="F4736" s="161">
        <v>0</v>
      </c>
      <c r="G4736" s="161">
        <v>0</v>
      </c>
      <c r="H4736" s="161">
        <v>0</v>
      </c>
      <c r="L4736">
        <v>109.321321</v>
      </c>
      <c r="R4736">
        <v>124.675842</v>
      </c>
      <c r="S4736">
        <v>124.675842</v>
      </c>
      <c r="T4736" s="194">
        <v>124.675842</v>
      </c>
      <c r="U4736" t="s">
        <v>193</v>
      </c>
      <c r="V4736">
        <v>45708.620185185187</v>
      </c>
    </row>
    <row r="4737" spans="1:22" x14ac:dyDescent="0.3">
      <c r="A4737" t="s">
        <v>106</v>
      </c>
      <c r="B4737" t="s">
        <v>107</v>
      </c>
      <c r="C4737" t="s">
        <v>93</v>
      </c>
      <c r="D4737" s="29">
        <v>45913</v>
      </c>
      <c r="E4737" s="161">
        <v>0</v>
      </c>
      <c r="F4737" s="161">
        <v>0</v>
      </c>
      <c r="G4737" s="161">
        <v>0</v>
      </c>
      <c r="H4737" s="161">
        <v>0</v>
      </c>
      <c r="L4737">
        <v>33.637329000000001</v>
      </c>
      <c r="R4737">
        <v>114.701775</v>
      </c>
      <c r="S4737">
        <v>114.701775</v>
      </c>
      <c r="T4737" s="194">
        <v>114.701775</v>
      </c>
      <c r="U4737" t="s">
        <v>193</v>
      </c>
      <c r="V4737">
        <v>45708.619097222225</v>
      </c>
    </row>
    <row r="4738" spans="1:22" x14ac:dyDescent="0.3">
      <c r="A4738" t="s">
        <v>106</v>
      </c>
      <c r="B4738" t="s">
        <v>107</v>
      </c>
      <c r="C4738" t="s">
        <v>88</v>
      </c>
      <c r="D4738" s="29">
        <v>45913</v>
      </c>
      <c r="E4738" s="161">
        <v>0</v>
      </c>
      <c r="F4738" s="161">
        <v>0</v>
      </c>
      <c r="G4738" s="161">
        <v>0</v>
      </c>
      <c r="H4738" s="161">
        <v>0</v>
      </c>
      <c r="L4738">
        <v>109.321321</v>
      </c>
      <c r="R4738">
        <v>124.675842</v>
      </c>
      <c r="S4738">
        <v>124.675842</v>
      </c>
      <c r="T4738" s="194">
        <v>124.675842</v>
      </c>
      <c r="U4738" t="s">
        <v>193</v>
      </c>
      <c r="V4738">
        <v>45708.620057870372</v>
      </c>
    </row>
    <row r="4739" spans="1:22" x14ac:dyDescent="0.3">
      <c r="A4739" t="s">
        <v>106</v>
      </c>
      <c r="B4739" t="s">
        <v>107</v>
      </c>
      <c r="C4739" t="s">
        <v>93</v>
      </c>
      <c r="D4739" s="29">
        <v>45914</v>
      </c>
      <c r="E4739" s="161">
        <v>0</v>
      </c>
      <c r="F4739" s="161">
        <v>0</v>
      </c>
      <c r="G4739" s="161">
        <v>0</v>
      </c>
      <c r="H4739" s="161">
        <v>0</v>
      </c>
      <c r="L4739">
        <v>33.637329000000001</v>
      </c>
      <c r="R4739">
        <v>114.701775</v>
      </c>
      <c r="S4739">
        <v>114.701775</v>
      </c>
      <c r="T4739" s="194">
        <v>114.701775</v>
      </c>
      <c r="U4739" t="s">
        <v>193</v>
      </c>
      <c r="V4739">
        <v>45708.618819444448</v>
      </c>
    </row>
    <row r="4740" spans="1:22" x14ac:dyDescent="0.3">
      <c r="A4740" t="s">
        <v>106</v>
      </c>
      <c r="B4740" t="s">
        <v>107</v>
      </c>
      <c r="C4740" t="s">
        <v>88</v>
      </c>
      <c r="D4740" s="29">
        <v>45914</v>
      </c>
      <c r="E4740" s="161">
        <v>0</v>
      </c>
      <c r="F4740" s="161">
        <v>0</v>
      </c>
      <c r="G4740" s="161">
        <v>0</v>
      </c>
      <c r="H4740" s="161">
        <v>0</v>
      </c>
      <c r="L4740">
        <v>109.321321</v>
      </c>
      <c r="R4740">
        <v>124.675842</v>
      </c>
      <c r="S4740">
        <v>124.675842</v>
      </c>
      <c r="T4740" s="194">
        <v>124.675842</v>
      </c>
      <c r="U4740" t="s">
        <v>193</v>
      </c>
      <c r="V4740">
        <v>45708.620393518519</v>
      </c>
    </row>
    <row r="4741" spans="1:22" x14ac:dyDescent="0.3">
      <c r="A4741" t="s">
        <v>106</v>
      </c>
      <c r="B4741" t="s">
        <v>107</v>
      </c>
      <c r="C4741" t="s">
        <v>93</v>
      </c>
      <c r="D4741" s="29">
        <v>45915</v>
      </c>
      <c r="E4741" s="161">
        <v>0</v>
      </c>
      <c r="F4741" s="161">
        <v>0</v>
      </c>
      <c r="G4741" s="161">
        <v>0</v>
      </c>
      <c r="H4741" s="161">
        <v>0</v>
      </c>
      <c r="L4741">
        <v>33.637329000000001</v>
      </c>
      <c r="R4741">
        <v>114.701775</v>
      </c>
      <c r="S4741">
        <v>114.701775</v>
      </c>
      <c r="T4741" s="194">
        <v>114.701775</v>
      </c>
      <c r="U4741" t="s">
        <v>193</v>
      </c>
      <c r="V4741">
        <v>45708.619398148148</v>
      </c>
    </row>
    <row r="4742" spans="1:22" x14ac:dyDescent="0.3">
      <c r="A4742" t="s">
        <v>106</v>
      </c>
      <c r="B4742" t="s">
        <v>107</v>
      </c>
      <c r="C4742" t="s">
        <v>88</v>
      </c>
      <c r="D4742" s="29">
        <v>45915</v>
      </c>
      <c r="E4742" s="161">
        <v>0</v>
      </c>
      <c r="F4742" s="161">
        <v>0</v>
      </c>
      <c r="G4742" s="161">
        <v>0</v>
      </c>
      <c r="H4742" s="161">
        <v>0</v>
      </c>
      <c r="L4742">
        <v>109.321321</v>
      </c>
      <c r="R4742">
        <v>124.675842</v>
      </c>
      <c r="S4742">
        <v>124.675842</v>
      </c>
      <c r="T4742" s="194">
        <v>124.675842</v>
      </c>
      <c r="U4742" t="s">
        <v>193</v>
      </c>
      <c r="V4742">
        <v>45708.620081018518</v>
      </c>
    </row>
    <row r="4743" spans="1:22" x14ac:dyDescent="0.3">
      <c r="A4743" t="s">
        <v>106</v>
      </c>
      <c r="B4743" t="s">
        <v>107</v>
      </c>
      <c r="C4743" t="s">
        <v>93</v>
      </c>
      <c r="D4743" s="29">
        <v>45916</v>
      </c>
      <c r="E4743" s="161">
        <v>0</v>
      </c>
      <c r="F4743" s="161">
        <v>0</v>
      </c>
      <c r="G4743" s="161">
        <v>0</v>
      </c>
      <c r="H4743" s="161">
        <v>0</v>
      </c>
      <c r="L4743">
        <v>33.637329000000001</v>
      </c>
      <c r="R4743">
        <v>114.701775</v>
      </c>
      <c r="S4743">
        <v>114.701775</v>
      </c>
      <c r="T4743" s="194">
        <v>114.701775</v>
      </c>
      <c r="U4743" t="s">
        <v>193</v>
      </c>
      <c r="V4743">
        <v>45708.619108796294</v>
      </c>
    </row>
    <row r="4744" spans="1:22" x14ac:dyDescent="0.3">
      <c r="A4744" t="s">
        <v>106</v>
      </c>
      <c r="B4744" t="s">
        <v>107</v>
      </c>
      <c r="C4744" t="s">
        <v>88</v>
      </c>
      <c r="D4744" s="29">
        <v>45916</v>
      </c>
      <c r="E4744" s="161">
        <v>0</v>
      </c>
      <c r="F4744" s="161">
        <v>0</v>
      </c>
      <c r="G4744" s="161">
        <v>0</v>
      </c>
      <c r="H4744" s="161">
        <v>0</v>
      </c>
      <c r="L4744">
        <v>109.321321</v>
      </c>
      <c r="R4744">
        <v>124.675842</v>
      </c>
      <c r="S4744">
        <v>124.675842</v>
      </c>
      <c r="T4744" s="194">
        <v>124.675842</v>
      </c>
      <c r="U4744" t="s">
        <v>193</v>
      </c>
      <c r="V4744">
        <v>45708.620173611111</v>
      </c>
    </row>
    <row r="4745" spans="1:22" x14ac:dyDescent="0.3">
      <c r="A4745" t="s">
        <v>106</v>
      </c>
      <c r="B4745" t="s">
        <v>107</v>
      </c>
      <c r="C4745" t="s">
        <v>93</v>
      </c>
      <c r="D4745" s="29">
        <v>45917</v>
      </c>
      <c r="E4745" s="161">
        <v>0</v>
      </c>
      <c r="F4745" s="161">
        <v>0</v>
      </c>
      <c r="G4745" s="161">
        <v>0</v>
      </c>
      <c r="H4745" s="161">
        <v>0</v>
      </c>
      <c r="L4745">
        <v>33.637329000000001</v>
      </c>
      <c r="R4745">
        <v>114.701775</v>
      </c>
      <c r="S4745">
        <v>114.701775</v>
      </c>
      <c r="T4745" s="194">
        <v>114.701775</v>
      </c>
      <c r="U4745" t="s">
        <v>193</v>
      </c>
      <c r="V4745">
        <v>45708.618796296294</v>
      </c>
    </row>
    <row r="4746" spans="1:22" x14ac:dyDescent="0.3">
      <c r="A4746" t="s">
        <v>106</v>
      </c>
      <c r="B4746" t="s">
        <v>107</v>
      </c>
      <c r="C4746" t="s">
        <v>88</v>
      </c>
      <c r="D4746" s="29">
        <v>45917</v>
      </c>
      <c r="E4746" s="161">
        <v>0</v>
      </c>
      <c r="F4746" s="161">
        <v>0</v>
      </c>
      <c r="G4746" s="161">
        <v>0</v>
      </c>
      <c r="H4746" s="161">
        <v>0</v>
      </c>
      <c r="L4746">
        <v>109.321321</v>
      </c>
      <c r="R4746">
        <v>124.675842</v>
      </c>
      <c r="S4746">
        <v>124.675842</v>
      </c>
      <c r="T4746" s="194">
        <v>124.675842</v>
      </c>
      <c r="U4746" t="s">
        <v>193</v>
      </c>
      <c r="V4746">
        <v>45708.619953703703</v>
      </c>
    </row>
    <row r="4747" spans="1:22" x14ac:dyDescent="0.3">
      <c r="A4747" t="s">
        <v>106</v>
      </c>
      <c r="B4747" t="s">
        <v>107</v>
      </c>
      <c r="C4747" t="s">
        <v>93</v>
      </c>
      <c r="D4747" s="29">
        <v>45918</v>
      </c>
      <c r="E4747" s="161">
        <v>0</v>
      </c>
      <c r="F4747" s="161">
        <v>0</v>
      </c>
      <c r="G4747" s="161">
        <v>0</v>
      </c>
      <c r="H4747" s="161">
        <v>0</v>
      </c>
      <c r="L4747">
        <v>33.637329000000001</v>
      </c>
      <c r="R4747">
        <v>114.701775</v>
      </c>
      <c r="S4747">
        <v>114.701775</v>
      </c>
      <c r="T4747" s="194">
        <v>114.701775</v>
      </c>
      <c r="U4747" t="s">
        <v>193</v>
      </c>
      <c r="V4747">
        <v>45708.619456018518</v>
      </c>
    </row>
    <row r="4748" spans="1:22" x14ac:dyDescent="0.3">
      <c r="A4748" t="s">
        <v>106</v>
      </c>
      <c r="B4748" t="s">
        <v>107</v>
      </c>
      <c r="C4748" t="s">
        <v>88</v>
      </c>
      <c r="D4748" s="29">
        <v>45918</v>
      </c>
      <c r="E4748" s="161">
        <v>0</v>
      </c>
      <c r="F4748" s="161">
        <v>0</v>
      </c>
      <c r="G4748" s="161">
        <v>0</v>
      </c>
      <c r="H4748" s="161">
        <v>0</v>
      </c>
      <c r="L4748">
        <v>109.321321</v>
      </c>
      <c r="R4748">
        <v>124.675842</v>
      </c>
      <c r="S4748">
        <v>124.675842</v>
      </c>
      <c r="T4748" s="194">
        <v>124.675842</v>
      </c>
      <c r="U4748" t="s">
        <v>193</v>
      </c>
      <c r="V4748">
        <v>45708.620405092595</v>
      </c>
    </row>
    <row r="4749" spans="1:22" x14ac:dyDescent="0.3">
      <c r="A4749" t="s">
        <v>106</v>
      </c>
      <c r="B4749" t="s">
        <v>107</v>
      </c>
      <c r="C4749" t="s">
        <v>93</v>
      </c>
      <c r="D4749" s="29">
        <v>45919</v>
      </c>
      <c r="E4749" s="161">
        <v>0</v>
      </c>
      <c r="F4749" s="161">
        <v>0</v>
      </c>
      <c r="G4749" s="161">
        <v>0</v>
      </c>
      <c r="H4749" s="161">
        <v>0</v>
      </c>
      <c r="L4749">
        <v>33.637329000000001</v>
      </c>
      <c r="R4749">
        <v>114.701775</v>
      </c>
      <c r="S4749">
        <v>114.701775</v>
      </c>
      <c r="T4749" s="194">
        <v>114.701775</v>
      </c>
      <c r="U4749" t="s">
        <v>193</v>
      </c>
      <c r="V4749">
        <v>45708.618483796294</v>
      </c>
    </row>
    <row r="4750" spans="1:22" x14ac:dyDescent="0.3">
      <c r="A4750" t="s">
        <v>106</v>
      </c>
      <c r="B4750" t="s">
        <v>107</v>
      </c>
      <c r="C4750" t="s">
        <v>88</v>
      </c>
      <c r="D4750" s="29">
        <v>45919</v>
      </c>
      <c r="E4750" s="161">
        <v>0</v>
      </c>
      <c r="F4750" s="161">
        <v>0</v>
      </c>
      <c r="G4750" s="161">
        <v>0</v>
      </c>
      <c r="H4750" s="161">
        <v>0</v>
      </c>
      <c r="L4750">
        <v>109.321321</v>
      </c>
      <c r="R4750">
        <v>124.675842</v>
      </c>
      <c r="S4750">
        <v>124.675842</v>
      </c>
      <c r="T4750" s="194">
        <v>124.675842</v>
      </c>
      <c r="U4750" t="s">
        <v>193</v>
      </c>
      <c r="V4750">
        <v>45708.620752314811</v>
      </c>
    </row>
    <row r="4751" spans="1:22" x14ac:dyDescent="0.3">
      <c r="A4751" t="s">
        <v>106</v>
      </c>
      <c r="B4751" t="s">
        <v>107</v>
      </c>
      <c r="C4751" t="s">
        <v>93</v>
      </c>
      <c r="D4751" s="29">
        <v>45920</v>
      </c>
      <c r="E4751" s="161">
        <v>0</v>
      </c>
      <c r="F4751" s="161">
        <v>0</v>
      </c>
      <c r="G4751" s="161">
        <v>0</v>
      </c>
      <c r="H4751" s="161">
        <v>0</v>
      </c>
      <c r="L4751">
        <v>33.637329000000001</v>
      </c>
      <c r="R4751">
        <v>114.701775</v>
      </c>
      <c r="S4751">
        <v>114.701775</v>
      </c>
      <c r="T4751" s="194">
        <v>114.701775</v>
      </c>
      <c r="U4751" t="s">
        <v>193</v>
      </c>
      <c r="V4751">
        <v>45708.618981481479</v>
      </c>
    </row>
    <row r="4752" spans="1:22" x14ac:dyDescent="0.3">
      <c r="A4752" t="s">
        <v>106</v>
      </c>
      <c r="B4752" t="s">
        <v>107</v>
      </c>
      <c r="C4752" t="s">
        <v>88</v>
      </c>
      <c r="D4752" s="29">
        <v>45920</v>
      </c>
      <c r="E4752" s="161">
        <v>0</v>
      </c>
      <c r="F4752" s="161">
        <v>0</v>
      </c>
      <c r="G4752" s="161">
        <v>0</v>
      </c>
      <c r="H4752" s="161">
        <v>0</v>
      </c>
      <c r="L4752">
        <v>109.321321</v>
      </c>
      <c r="R4752">
        <v>124.675842</v>
      </c>
      <c r="S4752">
        <v>124.675842</v>
      </c>
      <c r="T4752" s="194">
        <v>124.675842</v>
      </c>
      <c r="U4752" t="s">
        <v>193</v>
      </c>
      <c r="V4752">
        <v>45708.620891203704</v>
      </c>
    </row>
    <row r="4753" spans="1:22" x14ac:dyDescent="0.3">
      <c r="A4753" t="s">
        <v>106</v>
      </c>
      <c r="B4753" t="s">
        <v>107</v>
      </c>
      <c r="C4753" t="s">
        <v>93</v>
      </c>
      <c r="D4753" s="29">
        <v>45921</v>
      </c>
      <c r="E4753" s="161">
        <v>0</v>
      </c>
      <c r="F4753" s="161">
        <v>0</v>
      </c>
      <c r="G4753" s="161">
        <v>0</v>
      </c>
      <c r="H4753" s="161">
        <v>0</v>
      </c>
      <c r="L4753">
        <v>33.637329000000001</v>
      </c>
      <c r="R4753">
        <v>114.701775</v>
      </c>
      <c r="S4753">
        <v>114.701775</v>
      </c>
      <c r="T4753" s="194">
        <v>114.701775</v>
      </c>
      <c r="U4753" t="s">
        <v>193</v>
      </c>
      <c r="V4753">
        <v>45708.618368055555</v>
      </c>
    </row>
    <row r="4754" spans="1:22" x14ac:dyDescent="0.3">
      <c r="A4754" t="s">
        <v>106</v>
      </c>
      <c r="B4754" t="s">
        <v>107</v>
      </c>
      <c r="C4754" t="s">
        <v>88</v>
      </c>
      <c r="D4754" s="29">
        <v>45921</v>
      </c>
      <c r="E4754" s="161">
        <v>0</v>
      </c>
      <c r="F4754" s="161">
        <v>0</v>
      </c>
      <c r="G4754" s="161">
        <v>0</v>
      </c>
      <c r="H4754" s="161">
        <v>0</v>
      </c>
      <c r="L4754">
        <v>109.321321</v>
      </c>
      <c r="R4754">
        <v>124.675842</v>
      </c>
      <c r="S4754">
        <v>124.675842</v>
      </c>
      <c r="T4754" s="194">
        <v>124.675842</v>
      </c>
      <c r="U4754" t="s">
        <v>193</v>
      </c>
      <c r="V4754">
        <v>45708.620763888888</v>
      </c>
    </row>
    <row r="4755" spans="1:22" x14ac:dyDescent="0.3">
      <c r="A4755" t="s">
        <v>106</v>
      </c>
      <c r="B4755" t="s">
        <v>107</v>
      </c>
      <c r="C4755" t="s">
        <v>93</v>
      </c>
      <c r="D4755" s="29">
        <v>45922</v>
      </c>
      <c r="E4755" s="161">
        <v>0</v>
      </c>
      <c r="F4755" s="161">
        <v>0</v>
      </c>
      <c r="G4755" s="161">
        <v>0</v>
      </c>
      <c r="H4755" s="161">
        <v>0</v>
      </c>
      <c r="L4755">
        <v>33.637329000000001</v>
      </c>
      <c r="R4755">
        <v>114.701775</v>
      </c>
      <c r="S4755">
        <v>114.701775</v>
      </c>
      <c r="T4755" s="194">
        <v>114.701775</v>
      </c>
      <c r="U4755" t="s">
        <v>193</v>
      </c>
      <c r="V4755">
        <v>45708.618495370371</v>
      </c>
    </row>
    <row r="4756" spans="1:22" x14ac:dyDescent="0.3">
      <c r="A4756" t="s">
        <v>106</v>
      </c>
      <c r="B4756" t="s">
        <v>107</v>
      </c>
      <c r="C4756" t="s">
        <v>88</v>
      </c>
      <c r="D4756" s="29">
        <v>45922</v>
      </c>
      <c r="E4756" s="161">
        <v>0</v>
      </c>
      <c r="F4756" s="161">
        <v>0</v>
      </c>
      <c r="G4756" s="161">
        <v>0</v>
      </c>
      <c r="H4756" s="161">
        <v>0</v>
      </c>
      <c r="L4756">
        <v>109.321321</v>
      </c>
      <c r="R4756">
        <v>124.675842</v>
      </c>
      <c r="S4756">
        <v>124.675842</v>
      </c>
      <c r="T4756" s="194">
        <v>124.675842</v>
      </c>
      <c r="U4756" t="s">
        <v>193</v>
      </c>
      <c r="V4756">
        <v>45708.620520833334</v>
      </c>
    </row>
    <row r="4757" spans="1:22" x14ac:dyDescent="0.3">
      <c r="A4757" t="s">
        <v>106</v>
      </c>
      <c r="B4757" t="s">
        <v>107</v>
      </c>
      <c r="C4757" t="s">
        <v>93</v>
      </c>
      <c r="D4757" s="29">
        <v>45923</v>
      </c>
      <c r="E4757" s="161">
        <v>0</v>
      </c>
      <c r="F4757" s="161">
        <v>0</v>
      </c>
      <c r="G4757" s="161">
        <v>0</v>
      </c>
      <c r="H4757" s="161">
        <v>0</v>
      </c>
      <c r="L4757">
        <v>33.637329000000001</v>
      </c>
      <c r="R4757">
        <v>114.701775</v>
      </c>
      <c r="S4757">
        <v>114.701775</v>
      </c>
      <c r="T4757" s="194">
        <v>114.701775</v>
      </c>
      <c r="U4757" t="s">
        <v>193</v>
      </c>
      <c r="V4757">
        <v>45708.619039351855</v>
      </c>
    </row>
    <row r="4758" spans="1:22" x14ac:dyDescent="0.3">
      <c r="A4758" t="s">
        <v>106</v>
      </c>
      <c r="B4758" t="s">
        <v>107</v>
      </c>
      <c r="C4758" t="s">
        <v>88</v>
      </c>
      <c r="D4758" s="29">
        <v>45923</v>
      </c>
      <c r="E4758" s="161">
        <v>0</v>
      </c>
      <c r="F4758" s="161">
        <v>0</v>
      </c>
      <c r="G4758" s="161">
        <v>0</v>
      </c>
      <c r="H4758" s="161">
        <v>0</v>
      </c>
      <c r="L4758">
        <v>109.321321</v>
      </c>
      <c r="R4758">
        <v>124.675842</v>
      </c>
      <c r="S4758">
        <v>124.675842</v>
      </c>
      <c r="T4758" s="194">
        <v>124.675842</v>
      </c>
      <c r="U4758" t="s">
        <v>193</v>
      </c>
      <c r="V4758">
        <v>45708.620405092595</v>
      </c>
    </row>
    <row r="4759" spans="1:22" x14ac:dyDescent="0.3">
      <c r="A4759" t="s">
        <v>106</v>
      </c>
      <c r="B4759" t="s">
        <v>107</v>
      </c>
      <c r="C4759" t="s">
        <v>93</v>
      </c>
      <c r="D4759" s="29">
        <v>45924</v>
      </c>
      <c r="E4759" s="161">
        <v>0</v>
      </c>
      <c r="F4759" s="161">
        <v>0</v>
      </c>
      <c r="G4759" s="161">
        <v>0</v>
      </c>
      <c r="H4759" s="161">
        <v>0</v>
      </c>
      <c r="L4759">
        <v>33.637329000000001</v>
      </c>
      <c r="R4759">
        <v>114.701775</v>
      </c>
      <c r="S4759">
        <v>114.701775</v>
      </c>
      <c r="T4759" s="194">
        <v>114.701775</v>
      </c>
      <c r="U4759" t="s">
        <v>193</v>
      </c>
      <c r="V4759">
        <v>45708.618935185186</v>
      </c>
    </row>
    <row r="4760" spans="1:22" x14ac:dyDescent="0.3">
      <c r="A4760" t="s">
        <v>106</v>
      </c>
      <c r="B4760" t="s">
        <v>107</v>
      </c>
      <c r="C4760" t="s">
        <v>88</v>
      </c>
      <c r="D4760" s="29">
        <v>45924</v>
      </c>
      <c r="E4760" s="161">
        <v>0</v>
      </c>
      <c r="F4760" s="161">
        <v>0</v>
      </c>
      <c r="G4760" s="161">
        <v>0</v>
      </c>
      <c r="H4760" s="161">
        <v>0</v>
      </c>
      <c r="L4760">
        <v>109.321321</v>
      </c>
      <c r="R4760">
        <v>124.675842</v>
      </c>
      <c r="S4760">
        <v>124.675842</v>
      </c>
      <c r="T4760" s="194">
        <v>124.675842</v>
      </c>
      <c r="U4760" t="s">
        <v>193</v>
      </c>
      <c r="V4760">
        <v>45708.620439814818</v>
      </c>
    </row>
    <row r="4761" spans="1:22" x14ac:dyDescent="0.3">
      <c r="A4761" t="s">
        <v>106</v>
      </c>
      <c r="B4761" t="s">
        <v>107</v>
      </c>
      <c r="C4761" t="s">
        <v>93</v>
      </c>
      <c r="D4761" s="29">
        <v>45925</v>
      </c>
      <c r="E4761" s="161">
        <v>0</v>
      </c>
      <c r="F4761" s="161">
        <v>0</v>
      </c>
      <c r="G4761" s="161">
        <v>0</v>
      </c>
      <c r="H4761" s="161">
        <v>0</v>
      </c>
      <c r="L4761">
        <v>33.637329000000001</v>
      </c>
      <c r="R4761">
        <v>114.701775</v>
      </c>
      <c r="S4761">
        <v>114.701775</v>
      </c>
      <c r="T4761" s="194">
        <v>114.701775</v>
      </c>
      <c r="U4761" t="s">
        <v>193</v>
      </c>
      <c r="V4761">
        <v>45708.619340277779</v>
      </c>
    </row>
    <row r="4762" spans="1:22" x14ac:dyDescent="0.3">
      <c r="A4762" t="s">
        <v>106</v>
      </c>
      <c r="B4762" t="s">
        <v>107</v>
      </c>
      <c r="C4762" t="s">
        <v>88</v>
      </c>
      <c r="D4762" s="29">
        <v>45925</v>
      </c>
      <c r="E4762" s="161">
        <v>0</v>
      </c>
      <c r="F4762" s="161">
        <v>0</v>
      </c>
      <c r="G4762" s="161">
        <v>0</v>
      </c>
      <c r="H4762" s="161">
        <v>0</v>
      </c>
      <c r="L4762">
        <v>109.321321</v>
      </c>
      <c r="R4762">
        <v>124.675842</v>
      </c>
      <c r="S4762">
        <v>124.675842</v>
      </c>
      <c r="T4762" s="194">
        <v>124.675842</v>
      </c>
      <c r="U4762" t="s">
        <v>193</v>
      </c>
      <c r="V4762">
        <v>45708.620381944442</v>
      </c>
    </row>
    <row r="4763" spans="1:22" x14ac:dyDescent="0.3">
      <c r="A4763" t="s">
        <v>106</v>
      </c>
      <c r="B4763" t="s">
        <v>107</v>
      </c>
      <c r="C4763" t="s">
        <v>93</v>
      </c>
      <c r="D4763" s="29">
        <v>45926</v>
      </c>
      <c r="E4763" s="161">
        <v>0</v>
      </c>
      <c r="F4763" s="161">
        <v>0</v>
      </c>
      <c r="G4763" s="161">
        <v>0</v>
      </c>
      <c r="H4763" s="161">
        <v>0</v>
      </c>
      <c r="L4763">
        <v>33.637329000000001</v>
      </c>
      <c r="R4763">
        <v>114.701775</v>
      </c>
      <c r="S4763">
        <v>114.701775</v>
      </c>
      <c r="T4763" s="194">
        <v>114.701775</v>
      </c>
      <c r="U4763" t="s">
        <v>193</v>
      </c>
      <c r="V4763">
        <v>45708.619490740741</v>
      </c>
    </row>
    <row r="4764" spans="1:22" x14ac:dyDescent="0.3">
      <c r="A4764" t="s">
        <v>106</v>
      </c>
      <c r="B4764" t="s">
        <v>107</v>
      </c>
      <c r="C4764" t="s">
        <v>88</v>
      </c>
      <c r="D4764" s="29">
        <v>45926</v>
      </c>
      <c r="E4764" s="161">
        <v>0</v>
      </c>
      <c r="F4764" s="161">
        <v>0</v>
      </c>
      <c r="G4764" s="161">
        <v>0</v>
      </c>
      <c r="H4764" s="161">
        <v>0</v>
      </c>
      <c r="L4764">
        <v>109.321321</v>
      </c>
      <c r="R4764">
        <v>124.675842</v>
      </c>
      <c r="S4764">
        <v>124.675842</v>
      </c>
      <c r="T4764" s="194">
        <v>124.675842</v>
      </c>
      <c r="U4764" t="s">
        <v>193</v>
      </c>
      <c r="V4764">
        <v>45708.620532407411</v>
      </c>
    </row>
    <row r="4765" spans="1:22" x14ac:dyDescent="0.3">
      <c r="A4765" t="s">
        <v>106</v>
      </c>
      <c r="B4765" t="s">
        <v>107</v>
      </c>
      <c r="C4765" t="s">
        <v>93</v>
      </c>
      <c r="D4765" s="29">
        <v>45927</v>
      </c>
      <c r="E4765" s="161">
        <v>0</v>
      </c>
      <c r="F4765" s="161">
        <v>0</v>
      </c>
      <c r="G4765" s="161">
        <v>0</v>
      </c>
      <c r="H4765" s="161">
        <v>0</v>
      </c>
      <c r="L4765">
        <v>33.637329000000001</v>
      </c>
      <c r="R4765">
        <v>114.701775</v>
      </c>
      <c r="S4765">
        <v>114.701775</v>
      </c>
      <c r="T4765" s="194">
        <v>114.701775</v>
      </c>
      <c r="U4765" t="s">
        <v>193</v>
      </c>
      <c r="V4765">
        <v>45708.619270833333</v>
      </c>
    </row>
    <row r="4766" spans="1:22" x14ac:dyDescent="0.3">
      <c r="A4766" t="s">
        <v>106</v>
      </c>
      <c r="B4766" t="s">
        <v>107</v>
      </c>
      <c r="C4766" t="s">
        <v>88</v>
      </c>
      <c r="D4766" s="29">
        <v>45927</v>
      </c>
      <c r="E4766" s="161">
        <v>0</v>
      </c>
      <c r="F4766" s="161">
        <v>0</v>
      </c>
      <c r="G4766" s="161">
        <v>0</v>
      </c>
      <c r="H4766" s="161">
        <v>0</v>
      </c>
      <c r="L4766">
        <v>109.321321</v>
      </c>
      <c r="R4766">
        <v>124.675842</v>
      </c>
      <c r="S4766">
        <v>124.675842</v>
      </c>
      <c r="T4766" s="194">
        <v>124.675842</v>
      </c>
      <c r="U4766" t="s">
        <v>193</v>
      </c>
      <c r="V4766">
        <v>45708.620532407411</v>
      </c>
    </row>
    <row r="4767" spans="1:22" x14ac:dyDescent="0.3">
      <c r="A4767" t="s">
        <v>106</v>
      </c>
      <c r="B4767" t="s">
        <v>107</v>
      </c>
      <c r="C4767" t="s">
        <v>93</v>
      </c>
      <c r="D4767" s="29">
        <v>45928</v>
      </c>
      <c r="E4767" s="161">
        <v>0</v>
      </c>
      <c r="F4767" s="161">
        <v>0</v>
      </c>
      <c r="G4767" s="161">
        <v>0</v>
      </c>
      <c r="H4767" s="161">
        <v>0</v>
      </c>
      <c r="L4767">
        <v>33.637329000000001</v>
      </c>
      <c r="R4767">
        <v>114.701775</v>
      </c>
      <c r="S4767">
        <v>114.701775</v>
      </c>
      <c r="T4767" s="194">
        <v>114.701775</v>
      </c>
      <c r="U4767" t="s">
        <v>193</v>
      </c>
      <c r="V4767">
        <v>45708.618634259263</v>
      </c>
    </row>
    <row r="4768" spans="1:22" x14ac:dyDescent="0.3">
      <c r="A4768" t="s">
        <v>106</v>
      </c>
      <c r="B4768" t="s">
        <v>107</v>
      </c>
      <c r="C4768" t="s">
        <v>88</v>
      </c>
      <c r="D4768" s="29">
        <v>45928</v>
      </c>
      <c r="E4768" s="161">
        <v>0</v>
      </c>
      <c r="F4768" s="161">
        <v>0</v>
      </c>
      <c r="G4768" s="161">
        <v>0</v>
      </c>
      <c r="H4768" s="161">
        <v>0</v>
      </c>
      <c r="L4768">
        <v>109.321321</v>
      </c>
      <c r="R4768">
        <v>124.675842</v>
      </c>
      <c r="S4768">
        <v>124.675842</v>
      </c>
      <c r="T4768" s="194">
        <v>124.675842</v>
      </c>
      <c r="U4768" t="s">
        <v>193</v>
      </c>
      <c r="V4768">
        <v>45708.620428240742</v>
      </c>
    </row>
    <row r="4769" spans="1:22" x14ac:dyDescent="0.3">
      <c r="A4769" t="s">
        <v>106</v>
      </c>
      <c r="B4769" t="s">
        <v>107</v>
      </c>
      <c r="C4769" t="s">
        <v>93</v>
      </c>
      <c r="D4769" s="29">
        <v>45929</v>
      </c>
      <c r="E4769" s="161">
        <v>0</v>
      </c>
      <c r="F4769" s="161">
        <v>0</v>
      </c>
      <c r="G4769" s="161">
        <v>0</v>
      </c>
      <c r="H4769" s="161">
        <v>0</v>
      </c>
      <c r="L4769">
        <v>33.637329000000001</v>
      </c>
      <c r="R4769">
        <v>114.701775</v>
      </c>
      <c r="S4769">
        <v>114.701775</v>
      </c>
      <c r="T4769" s="194">
        <v>114.701775</v>
      </c>
      <c r="U4769" t="s">
        <v>193</v>
      </c>
      <c r="V4769">
        <v>45708.618483796294</v>
      </c>
    </row>
    <row r="4770" spans="1:22" x14ac:dyDescent="0.3">
      <c r="A4770" t="s">
        <v>106</v>
      </c>
      <c r="B4770" t="s">
        <v>107</v>
      </c>
      <c r="C4770" t="s">
        <v>88</v>
      </c>
      <c r="D4770" s="29">
        <v>45929</v>
      </c>
      <c r="E4770" s="161">
        <v>0</v>
      </c>
      <c r="F4770" s="161">
        <v>0</v>
      </c>
      <c r="G4770" s="161">
        <v>0</v>
      </c>
      <c r="H4770" s="161">
        <v>0</v>
      </c>
      <c r="L4770">
        <v>109.321321</v>
      </c>
      <c r="R4770">
        <v>124.675842</v>
      </c>
      <c r="S4770">
        <v>124.675842</v>
      </c>
      <c r="T4770" s="194">
        <v>124.675842</v>
      </c>
      <c r="U4770" t="s">
        <v>193</v>
      </c>
      <c r="V4770">
        <v>45708.62060185185</v>
      </c>
    </row>
    <row r="4771" spans="1:22" x14ac:dyDescent="0.3">
      <c r="A4771" t="s">
        <v>106</v>
      </c>
      <c r="B4771" t="s">
        <v>107</v>
      </c>
      <c r="C4771" t="s">
        <v>93</v>
      </c>
      <c r="D4771" s="29">
        <v>45930</v>
      </c>
      <c r="E4771" s="161">
        <v>0</v>
      </c>
      <c r="F4771" s="161">
        <v>0</v>
      </c>
      <c r="G4771" s="161">
        <v>0</v>
      </c>
      <c r="H4771" s="161">
        <v>0</v>
      </c>
      <c r="L4771">
        <v>33.637329000000001</v>
      </c>
      <c r="R4771">
        <v>114.701775</v>
      </c>
      <c r="S4771">
        <v>114.701775</v>
      </c>
      <c r="T4771" s="194">
        <v>114.701775</v>
      </c>
      <c r="U4771" t="s">
        <v>193</v>
      </c>
      <c r="V4771">
        <v>45708.619293981479</v>
      </c>
    </row>
    <row r="4772" spans="1:22" x14ac:dyDescent="0.3">
      <c r="A4772" t="s">
        <v>106</v>
      </c>
      <c r="B4772" t="s">
        <v>107</v>
      </c>
      <c r="C4772" t="s">
        <v>88</v>
      </c>
      <c r="D4772" s="29">
        <v>45930</v>
      </c>
      <c r="E4772" s="161">
        <v>0</v>
      </c>
      <c r="F4772" s="161">
        <v>0</v>
      </c>
      <c r="G4772" s="161">
        <v>0</v>
      </c>
      <c r="H4772" s="161">
        <v>0</v>
      </c>
      <c r="L4772">
        <v>109.321321</v>
      </c>
      <c r="R4772">
        <v>124.675842</v>
      </c>
      <c r="S4772">
        <v>124.675842</v>
      </c>
      <c r="T4772" s="194">
        <v>124.675842</v>
      </c>
      <c r="U4772" t="s">
        <v>193</v>
      </c>
      <c r="V4772">
        <v>45708.620405092595</v>
      </c>
    </row>
    <row r="4773" spans="1:22" x14ac:dyDescent="0.3">
      <c r="A4773" t="s">
        <v>106</v>
      </c>
      <c r="B4773" t="s">
        <v>107</v>
      </c>
      <c r="C4773" t="s">
        <v>93</v>
      </c>
      <c r="D4773" s="29">
        <v>45931</v>
      </c>
      <c r="E4773" s="161">
        <v>0</v>
      </c>
      <c r="F4773" s="161">
        <v>0</v>
      </c>
      <c r="G4773" s="161">
        <v>0</v>
      </c>
      <c r="H4773" s="161">
        <v>0</v>
      </c>
      <c r="L4773">
        <v>33.637329000000001</v>
      </c>
      <c r="R4773">
        <v>114.701775</v>
      </c>
      <c r="S4773">
        <v>114.701775</v>
      </c>
      <c r="T4773" s="194">
        <v>114.701775</v>
      </c>
      <c r="U4773" t="s">
        <v>193</v>
      </c>
      <c r="V4773">
        <v>45708.616898148146</v>
      </c>
    </row>
    <row r="4774" spans="1:22" x14ac:dyDescent="0.3">
      <c r="A4774" t="s">
        <v>106</v>
      </c>
      <c r="B4774" t="s">
        <v>107</v>
      </c>
      <c r="C4774" t="s">
        <v>88</v>
      </c>
      <c r="D4774" s="29">
        <v>45931</v>
      </c>
      <c r="E4774" s="161">
        <v>0</v>
      </c>
      <c r="F4774" s="161">
        <v>0</v>
      </c>
      <c r="G4774" s="161">
        <v>0</v>
      </c>
      <c r="H4774" s="161">
        <v>0</v>
      </c>
      <c r="L4774">
        <v>109.321321</v>
      </c>
      <c r="R4774">
        <v>89.766605999999996</v>
      </c>
      <c r="S4774">
        <v>89.766605999999996</v>
      </c>
      <c r="T4774" s="194">
        <v>89.766605999999996</v>
      </c>
      <c r="U4774" t="s">
        <v>193</v>
      </c>
      <c r="V4774">
        <v>45708.620567129627</v>
      </c>
    </row>
    <row r="4775" spans="1:22" x14ac:dyDescent="0.3">
      <c r="A4775" t="s">
        <v>106</v>
      </c>
      <c r="B4775" t="s">
        <v>107</v>
      </c>
      <c r="C4775" t="s">
        <v>93</v>
      </c>
      <c r="D4775" s="29">
        <v>45932</v>
      </c>
      <c r="E4775" s="161">
        <v>0</v>
      </c>
      <c r="F4775" s="161">
        <v>0</v>
      </c>
      <c r="G4775" s="161">
        <v>0</v>
      </c>
      <c r="H4775" s="161">
        <v>0</v>
      </c>
      <c r="L4775">
        <v>33.637329000000001</v>
      </c>
      <c r="R4775">
        <v>114.701775</v>
      </c>
      <c r="S4775">
        <v>114.701775</v>
      </c>
      <c r="T4775" s="194">
        <v>114.701775</v>
      </c>
      <c r="U4775" t="s">
        <v>193</v>
      </c>
      <c r="V4775">
        <v>45708.619467592594</v>
      </c>
    </row>
    <row r="4776" spans="1:22" x14ac:dyDescent="0.3">
      <c r="A4776" t="s">
        <v>106</v>
      </c>
      <c r="B4776" t="s">
        <v>107</v>
      </c>
      <c r="C4776" t="s">
        <v>88</v>
      </c>
      <c r="D4776" s="29">
        <v>45932</v>
      </c>
      <c r="E4776" s="161">
        <v>0</v>
      </c>
      <c r="F4776" s="161">
        <v>0</v>
      </c>
      <c r="G4776" s="161">
        <v>0</v>
      </c>
      <c r="H4776" s="161">
        <v>0</v>
      </c>
      <c r="L4776">
        <v>109.321321</v>
      </c>
      <c r="R4776">
        <v>89.766605999999996</v>
      </c>
      <c r="S4776">
        <v>89.766605999999996</v>
      </c>
      <c r="T4776" s="194">
        <v>89.766605999999996</v>
      </c>
      <c r="U4776" t="s">
        <v>193</v>
      </c>
      <c r="V4776">
        <v>45708.620706018519</v>
      </c>
    </row>
    <row r="4777" spans="1:22" x14ac:dyDescent="0.3">
      <c r="A4777" t="s">
        <v>106</v>
      </c>
      <c r="B4777" t="s">
        <v>107</v>
      </c>
      <c r="C4777" t="s">
        <v>93</v>
      </c>
      <c r="D4777" s="29">
        <v>45933</v>
      </c>
      <c r="E4777" s="161">
        <v>0</v>
      </c>
      <c r="F4777" s="161">
        <v>0</v>
      </c>
      <c r="G4777" s="161">
        <v>0</v>
      </c>
      <c r="H4777" s="161">
        <v>0</v>
      </c>
      <c r="L4777">
        <v>33.637329000000001</v>
      </c>
      <c r="R4777">
        <v>114.701775</v>
      </c>
      <c r="S4777">
        <v>114.701775</v>
      </c>
      <c r="T4777" s="194">
        <v>114.701775</v>
      </c>
      <c r="U4777" t="s">
        <v>193</v>
      </c>
      <c r="V4777">
        <v>45708.619421296295</v>
      </c>
    </row>
    <row r="4778" spans="1:22" x14ac:dyDescent="0.3">
      <c r="A4778" t="s">
        <v>106</v>
      </c>
      <c r="B4778" t="s">
        <v>107</v>
      </c>
      <c r="C4778" t="s">
        <v>88</v>
      </c>
      <c r="D4778" s="29">
        <v>45933</v>
      </c>
      <c r="E4778" s="161">
        <v>0</v>
      </c>
      <c r="F4778" s="161">
        <v>0</v>
      </c>
      <c r="G4778" s="161">
        <v>0</v>
      </c>
      <c r="H4778" s="161">
        <v>0</v>
      </c>
      <c r="L4778">
        <v>109.321321</v>
      </c>
      <c r="R4778">
        <v>89.766605999999996</v>
      </c>
      <c r="S4778">
        <v>89.766605999999996</v>
      </c>
      <c r="T4778" s="194">
        <v>89.766605999999996</v>
      </c>
      <c r="U4778" t="s">
        <v>193</v>
      </c>
      <c r="V4778">
        <v>45708.620462962965</v>
      </c>
    </row>
    <row r="4779" spans="1:22" x14ac:dyDescent="0.3">
      <c r="A4779" t="s">
        <v>106</v>
      </c>
      <c r="B4779" t="s">
        <v>107</v>
      </c>
      <c r="C4779" t="s">
        <v>93</v>
      </c>
      <c r="D4779" s="29">
        <v>45934</v>
      </c>
      <c r="E4779" s="161">
        <v>0</v>
      </c>
      <c r="F4779" s="161">
        <v>0</v>
      </c>
      <c r="G4779" s="161">
        <v>0</v>
      </c>
      <c r="H4779" s="161">
        <v>0</v>
      </c>
      <c r="L4779">
        <v>33.637329000000001</v>
      </c>
      <c r="R4779">
        <v>114.701775</v>
      </c>
      <c r="S4779">
        <v>114.701775</v>
      </c>
      <c r="T4779" s="194">
        <v>114.701775</v>
      </c>
      <c r="U4779" t="s">
        <v>193</v>
      </c>
      <c r="V4779">
        <v>45708.618877314817</v>
      </c>
    </row>
    <row r="4780" spans="1:22" x14ac:dyDescent="0.3">
      <c r="A4780" t="s">
        <v>106</v>
      </c>
      <c r="B4780" t="s">
        <v>107</v>
      </c>
      <c r="C4780" t="s">
        <v>88</v>
      </c>
      <c r="D4780" s="29">
        <v>45934</v>
      </c>
      <c r="E4780" s="161">
        <v>0</v>
      </c>
      <c r="F4780" s="161">
        <v>0</v>
      </c>
      <c r="G4780" s="161">
        <v>0</v>
      </c>
      <c r="H4780" s="161">
        <v>0</v>
      </c>
      <c r="L4780">
        <v>109.321321</v>
      </c>
      <c r="R4780">
        <v>89.766605999999996</v>
      </c>
      <c r="S4780">
        <v>89.766605999999996</v>
      </c>
      <c r="T4780" s="194">
        <v>89.766605999999996</v>
      </c>
      <c r="U4780" t="s">
        <v>193</v>
      </c>
      <c r="V4780">
        <v>45708.620555555557</v>
      </c>
    </row>
    <row r="4781" spans="1:22" x14ac:dyDescent="0.3">
      <c r="A4781" t="s">
        <v>106</v>
      </c>
      <c r="B4781" t="s">
        <v>107</v>
      </c>
      <c r="C4781" t="s">
        <v>93</v>
      </c>
      <c r="D4781" s="29">
        <v>45935</v>
      </c>
      <c r="E4781" s="161">
        <v>0</v>
      </c>
      <c r="F4781" s="161">
        <v>0</v>
      </c>
      <c r="G4781" s="161">
        <v>0</v>
      </c>
      <c r="H4781" s="161">
        <v>0</v>
      </c>
      <c r="L4781">
        <v>33.637329000000001</v>
      </c>
      <c r="R4781">
        <v>114.701775</v>
      </c>
      <c r="S4781">
        <v>114.701775</v>
      </c>
      <c r="T4781" s="194">
        <v>114.701775</v>
      </c>
      <c r="U4781" t="s">
        <v>193</v>
      </c>
      <c r="V4781">
        <v>45708.618576388886</v>
      </c>
    </row>
    <row r="4782" spans="1:22" x14ac:dyDescent="0.3">
      <c r="A4782" t="s">
        <v>106</v>
      </c>
      <c r="B4782" t="s">
        <v>107</v>
      </c>
      <c r="C4782" t="s">
        <v>88</v>
      </c>
      <c r="D4782" s="29">
        <v>45935</v>
      </c>
      <c r="E4782" s="161">
        <v>0</v>
      </c>
      <c r="F4782" s="161">
        <v>0</v>
      </c>
      <c r="G4782" s="161">
        <v>0</v>
      </c>
      <c r="H4782" s="161">
        <v>0</v>
      </c>
      <c r="L4782">
        <v>109.321321</v>
      </c>
      <c r="R4782">
        <v>89.766605999999996</v>
      </c>
      <c r="S4782">
        <v>89.766605999999996</v>
      </c>
      <c r="T4782" s="194">
        <v>89.766605999999996</v>
      </c>
      <c r="U4782" t="s">
        <v>193</v>
      </c>
      <c r="V4782">
        <v>45708.620486111111</v>
      </c>
    </row>
    <row r="4783" spans="1:22" x14ac:dyDescent="0.3">
      <c r="A4783" t="s">
        <v>106</v>
      </c>
      <c r="B4783" t="s">
        <v>107</v>
      </c>
      <c r="C4783" t="s">
        <v>93</v>
      </c>
      <c r="D4783" s="29">
        <v>45936</v>
      </c>
      <c r="E4783" s="161">
        <v>0</v>
      </c>
      <c r="F4783" s="161">
        <v>0</v>
      </c>
      <c r="G4783" s="161">
        <v>0</v>
      </c>
      <c r="H4783" s="161">
        <v>0</v>
      </c>
      <c r="L4783">
        <v>33.637329000000001</v>
      </c>
      <c r="R4783">
        <v>114.701775</v>
      </c>
      <c r="S4783">
        <v>114.701775</v>
      </c>
      <c r="T4783" s="194">
        <v>114.701775</v>
      </c>
      <c r="U4783" t="s">
        <v>193</v>
      </c>
      <c r="V4783">
        <v>45708.619375000002</v>
      </c>
    </row>
    <row r="4784" spans="1:22" x14ac:dyDescent="0.3">
      <c r="A4784" t="s">
        <v>106</v>
      </c>
      <c r="B4784" t="s">
        <v>107</v>
      </c>
      <c r="C4784" t="s">
        <v>88</v>
      </c>
      <c r="D4784" s="29">
        <v>45936</v>
      </c>
      <c r="E4784" s="161">
        <v>0</v>
      </c>
      <c r="F4784" s="161">
        <v>0</v>
      </c>
      <c r="G4784" s="161">
        <v>0</v>
      </c>
      <c r="H4784" s="161">
        <v>0</v>
      </c>
      <c r="L4784">
        <v>109.321321</v>
      </c>
      <c r="R4784">
        <v>89.766605999999996</v>
      </c>
      <c r="S4784">
        <v>89.766605999999996</v>
      </c>
      <c r="T4784" s="194">
        <v>89.766605999999996</v>
      </c>
      <c r="U4784" t="s">
        <v>193</v>
      </c>
      <c r="V4784">
        <v>45708.620509259257</v>
      </c>
    </row>
    <row r="4785" spans="1:22" x14ac:dyDescent="0.3">
      <c r="A4785" t="s">
        <v>106</v>
      </c>
      <c r="B4785" t="s">
        <v>107</v>
      </c>
      <c r="C4785" t="s">
        <v>93</v>
      </c>
      <c r="D4785" s="29">
        <v>45937</v>
      </c>
      <c r="E4785" s="161">
        <v>0</v>
      </c>
      <c r="F4785" s="161">
        <v>0</v>
      </c>
      <c r="G4785" s="161">
        <v>0</v>
      </c>
      <c r="H4785" s="161">
        <v>0</v>
      </c>
      <c r="L4785">
        <v>33.637329000000001</v>
      </c>
      <c r="R4785">
        <v>114.701775</v>
      </c>
      <c r="S4785">
        <v>114.701775</v>
      </c>
      <c r="T4785" s="194">
        <v>114.701775</v>
      </c>
      <c r="U4785" t="s">
        <v>193</v>
      </c>
      <c r="V4785">
        <v>45708.618449074071</v>
      </c>
    </row>
    <row r="4786" spans="1:22" x14ac:dyDescent="0.3">
      <c r="A4786" t="s">
        <v>106</v>
      </c>
      <c r="B4786" t="s">
        <v>107</v>
      </c>
      <c r="C4786" t="s">
        <v>88</v>
      </c>
      <c r="D4786" s="29">
        <v>45937</v>
      </c>
      <c r="E4786" s="161">
        <v>0</v>
      </c>
      <c r="F4786" s="161">
        <v>0</v>
      </c>
      <c r="G4786" s="161">
        <v>0</v>
      </c>
      <c r="H4786" s="161">
        <v>0</v>
      </c>
      <c r="L4786">
        <v>109.321321</v>
      </c>
      <c r="R4786">
        <v>89.766605999999996</v>
      </c>
      <c r="S4786">
        <v>89.766605999999996</v>
      </c>
      <c r="T4786" s="194">
        <v>89.766605999999996</v>
      </c>
      <c r="U4786" t="s">
        <v>193</v>
      </c>
      <c r="V4786">
        <v>45708.620578703703</v>
      </c>
    </row>
    <row r="4787" spans="1:22" x14ac:dyDescent="0.3">
      <c r="A4787" t="s">
        <v>106</v>
      </c>
      <c r="B4787" t="s">
        <v>107</v>
      </c>
      <c r="C4787" t="s">
        <v>93</v>
      </c>
      <c r="D4787" s="29">
        <v>45938</v>
      </c>
      <c r="E4787" s="161">
        <v>0</v>
      </c>
      <c r="F4787" s="161">
        <v>0</v>
      </c>
      <c r="G4787" s="161">
        <v>0</v>
      </c>
      <c r="H4787" s="161">
        <v>0</v>
      </c>
      <c r="L4787">
        <v>33.637329000000001</v>
      </c>
      <c r="R4787">
        <v>114.701775</v>
      </c>
      <c r="S4787">
        <v>114.701775</v>
      </c>
      <c r="T4787" s="194">
        <v>114.701775</v>
      </c>
      <c r="U4787" t="s">
        <v>193</v>
      </c>
      <c r="V4787">
        <v>45708.61928240741</v>
      </c>
    </row>
    <row r="4788" spans="1:22" x14ac:dyDescent="0.3">
      <c r="A4788" t="s">
        <v>106</v>
      </c>
      <c r="B4788" t="s">
        <v>107</v>
      </c>
      <c r="C4788" t="s">
        <v>88</v>
      </c>
      <c r="D4788" s="29">
        <v>45938</v>
      </c>
      <c r="E4788" s="161">
        <v>0</v>
      </c>
      <c r="F4788" s="161">
        <v>0</v>
      </c>
      <c r="G4788" s="161">
        <v>0</v>
      </c>
      <c r="H4788" s="161">
        <v>0</v>
      </c>
      <c r="L4788">
        <v>109.321321</v>
      </c>
      <c r="R4788">
        <v>89.766605999999996</v>
      </c>
      <c r="S4788">
        <v>89.766605999999996</v>
      </c>
      <c r="T4788" s="194">
        <v>89.766605999999996</v>
      </c>
      <c r="U4788" t="s">
        <v>193</v>
      </c>
      <c r="V4788">
        <v>45708.62027777778</v>
      </c>
    </row>
    <row r="4789" spans="1:22" x14ac:dyDescent="0.3">
      <c r="A4789" t="s">
        <v>106</v>
      </c>
      <c r="B4789" t="s">
        <v>107</v>
      </c>
      <c r="C4789" t="s">
        <v>93</v>
      </c>
      <c r="D4789" s="29">
        <v>45939</v>
      </c>
      <c r="E4789" s="161">
        <v>0</v>
      </c>
      <c r="F4789" s="161">
        <v>0</v>
      </c>
      <c r="G4789" s="161">
        <v>0</v>
      </c>
      <c r="H4789" s="161">
        <v>0</v>
      </c>
      <c r="L4789">
        <v>33.637329000000001</v>
      </c>
      <c r="R4789">
        <v>114.701775</v>
      </c>
      <c r="S4789">
        <v>114.701775</v>
      </c>
      <c r="T4789" s="194">
        <v>114.701775</v>
      </c>
      <c r="U4789" t="s">
        <v>193</v>
      </c>
      <c r="V4789">
        <v>45708.618958333333</v>
      </c>
    </row>
    <row r="4790" spans="1:22" x14ac:dyDescent="0.3">
      <c r="A4790" t="s">
        <v>106</v>
      </c>
      <c r="B4790" t="s">
        <v>107</v>
      </c>
      <c r="C4790" t="s">
        <v>88</v>
      </c>
      <c r="D4790" s="29">
        <v>45939</v>
      </c>
      <c r="E4790" s="161">
        <v>0</v>
      </c>
      <c r="F4790" s="161">
        <v>0</v>
      </c>
      <c r="G4790" s="161">
        <v>0</v>
      </c>
      <c r="H4790" s="161">
        <v>0</v>
      </c>
      <c r="L4790">
        <v>109.321321</v>
      </c>
      <c r="R4790">
        <v>89.766605999999996</v>
      </c>
      <c r="S4790">
        <v>89.766605999999996</v>
      </c>
      <c r="T4790" s="194">
        <v>89.766605999999996</v>
      </c>
      <c r="U4790" t="s">
        <v>193</v>
      </c>
      <c r="V4790">
        <v>45708.620335648149</v>
      </c>
    </row>
    <row r="4791" spans="1:22" x14ac:dyDescent="0.3">
      <c r="A4791" t="s">
        <v>106</v>
      </c>
      <c r="B4791" t="s">
        <v>107</v>
      </c>
      <c r="C4791" t="s">
        <v>93</v>
      </c>
      <c r="D4791" s="29">
        <v>45940</v>
      </c>
      <c r="E4791" s="161">
        <v>0</v>
      </c>
      <c r="F4791" s="161">
        <v>0</v>
      </c>
      <c r="G4791" s="161">
        <v>0</v>
      </c>
      <c r="H4791" s="161">
        <v>0</v>
      </c>
      <c r="L4791">
        <v>33.637329000000001</v>
      </c>
      <c r="R4791">
        <v>114.701775</v>
      </c>
      <c r="S4791">
        <v>114.701775</v>
      </c>
      <c r="T4791" s="194">
        <v>114.701775</v>
      </c>
      <c r="U4791" t="s">
        <v>193</v>
      </c>
      <c r="V4791">
        <v>45708.619525462964</v>
      </c>
    </row>
    <row r="4792" spans="1:22" x14ac:dyDescent="0.3">
      <c r="A4792" t="s">
        <v>106</v>
      </c>
      <c r="B4792" t="s">
        <v>107</v>
      </c>
      <c r="C4792" t="s">
        <v>88</v>
      </c>
      <c r="D4792" s="29">
        <v>45940</v>
      </c>
      <c r="E4792" s="161">
        <v>0</v>
      </c>
      <c r="F4792" s="161">
        <v>0</v>
      </c>
      <c r="G4792" s="161">
        <v>0</v>
      </c>
      <c r="H4792" s="161">
        <v>0</v>
      </c>
      <c r="L4792">
        <v>109.321321</v>
      </c>
      <c r="R4792">
        <v>89.766605999999996</v>
      </c>
      <c r="S4792">
        <v>89.766605999999996</v>
      </c>
      <c r="T4792" s="194">
        <v>89.766605999999996</v>
      </c>
      <c r="U4792" t="s">
        <v>193</v>
      </c>
      <c r="V4792">
        <v>45708.620393518519</v>
      </c>
    </row>
    <row r="4793" spans="1:22" x14ac:dyDescent="0.3">
      <c r="A4793" t="s">
        <v>106</v>
      </c>
      <c r="B4793" t="s">
        <v>107</v>
      </c>
      <c r="C4793" t="s">
        <v>93</v>
      </c>
      <c r="D4793" s="29">
        <v>45941</v>
      </c>
      <c r="E4793" s="161">
        <v>0</v>
      </c>
      <c r="F4793" s="161">
        <v>0</v>
      </c>
      <c r="G4793" s="161">
        <v>0</v>
      </c>
      <c r="H4793" s="161">
        <v>0</v>
      </c>
      <c r="L4793">
        <v>33.637329000000001</v>
      </c>
      <c r="R4793">
        <v>114.701775</v>
      </c>
      <c r="S4793">
        <v>114.701775</v>
      </c>
      <c r="T4793" s="194">
        <v>114.701775</v>
      </c>
      <c r="U4793" t="s">
        <v>193</v>
      </c>
      <c r="V4793">
        <v>45708.618900462963</v>
      </c>
    </row>
    <row r="4794" spans="1:22" x14ac:dyDescent="0.3">
      <c r="A4794" t="s">
        <v>106</v>
      </c>
      <c r="B4794" t="s">
        <v>107</v>
      </c>
      <c r="C4794" t="s">
        <v>88</v>
      </c>
      <c r="D4794" s="29">
        <v>45941</v>
      </c>
      <c r="E4794" s="161">
        <v>0</v>
      </c>
      <c r="F4794" s="161">
        <v>0</v>
      </c>
      <c r="G4794" s="161">
        <v>0</v>
      </c>
      <c r="H4794" s="161">
        <v>0</v>
      </c>
      <c r="L4794">
        <v>109.321321</v>
      </c>
      <c r="R4794">
        <v>89.766605999999996</v>
      </c>
      <c r="S4794">
        <v>89.766605999999996</v>
      </c>
      <c r="T4794" s="194">
        <v>89.766605999999996</v>
      </c>
      <c r="U4794" t="s">
        <v>193</v>
      </c>
      <c r="V4794">
        <v>45708.62054398148</v>
      </c>
    </row>
    <row r="4795" spans="1:22" x14ac:dyDescent="0.3">
      <c r="A4795" t="s">
        <v>106</v>
      </c>
      <c r="B4795" t="s">
        <v>107</v>
      </c>
      <c r="C4795" t="s">
        <v>93</v>
      </c>
      <c r="D4795" s="29">
        <v>45942</v>
      </c>
      <c r="E4795" s="161">
        <v>0</v>
      </c>
      <c r="F4795" s="161">
        <v>0</v>
      </c>
      <c r="G4795" s="161">
        <v>0</v>
      </c>
      <c r="H4795" s="161">
        <v>0</v>
      </c>
      <c r="L4795">
        <v>33.637329000000001</v>
      </c>
      <c r="R4795">
        <v>114.701775</v>
      </c>
      <c r="S4795">
        <v>114.701775</v>
      </c>
      <c r="T4795" s="194">
        <v>114.701775</v>
      </c>
      <c r="U4795" t="s">
        <v>193</v>
      </c>
      <c r="V4795">
        <v>45708.619560185187</v>
      </c>
    </row>
    <row r="4796" spans="1:22" x14ac:dyDescent="0.3">
      <c r="A4796" t="s">
        <v>106</v>
      </c>
      <c r="B4796" t="s">
        <v>107</v>
      </c>
      <c r="C4796" t="s">
        <v>88</v>
      </c>
      <c r="D4796" s="29">
        <v>45942</v>
      </c>
      <c r="E4796" s="161">
        <v>0</v>
      </c>
      <c r="F4796" s="161">
        <v>0</v>
      </c>
      <c r="G4796" s="161">
        <v>0</v>
      </c>
      <c r="H4796" s="161">
        <v>0</v>
      </c>
      <c r="L4796">
        <v>109.321321</v>
      </c>
      <c r="R4796">
        <v>89.766605999999996</v>
      </c>
      <c r="S4796">
        <v>89.766605999999996</v>
      </c>
      <c r="T4796" s="194">
        <v>89.766605999999996</v>
      </c>
      <c r="U4796" t="s">
        <v>193</v>
      </c>
      <c r="V4796">
        <v>45708.620312500003</v>
      </c>
    </row>
    <row r="4797" spans="1:22" x14ac:dyDescent="0.3">
      <c r="A4797" t="s">
        <v>106</v>
      </c>
      <c r="B4797" t="s">
        <v>107</v>
      </c>
      <c r="C4797" t="s">
        <v>93</v>
      </c>
      <c r="D4797" s="29">
        <v>45943</v>
      </c>
      <c r="E4797" s="161">
        <v>0</v>
      </c>
      <c r="F4797" s="161">
        <v>0</v>
      </c>
      <c r="G4797" s="161">
        <v>0</v>
      </c>
      <c r="H4797" s="161">
        <v>0</v>
      </c>
      <c r="L4797">
        <v>33.637329000000001</v>
      </c>
      <c r="R4797">
        <v>114.701775</v>
      </c>
      <c r="S4797">
        <v>114.701775</v>
      </c>
      <c r="T4797" s="194">
        <v>114.701775</v>
      </c>
      <c r="U4797" t="s">
        <v>193</v>
      </c>
      <c r="V4797">
        <v>45708.61928240741</v>
      </c>
    </row>
    <row r="4798" spans="1:22" x14ac:dyDescent="0.3">
      <c r="A4798" t="s">
        <v>106</v>
      </c>
      <c r="B4798" t="s">
        <v>107</v>
      </c>
      <c r="C4798" t="s">
        <v>88</v>
      </c>
      <c r="D4798" s="29">
        <v>45943</v>
      </c>
      <c r="E4798" s="161">
        <v>0</v>
      </c>
      <c r="F4798" s="161">
        <v>0</v>
      </c>
      <c r="G4798" s="161">
        <v>0</v>
      </c>
      <c r="H4798" s="161">
        <v>0</v>
      </c>
      <c r="L4798">
        <v>109.321321</v>
      </c>
      <c r="R4798">
        <v>89.766605999999996</v>
      </c>
      <c r="S4798">
        <v>89.766605999999996</v>
      </c>
      <c r="T4798" s="194">
        <v>89.766605999999996</v>
      </c>
      <c r="U4798" t="s">
        <v>193</v>
      </c>
      <c r="V4798">
        <v>45708.620381944442</v>
      </c>
    </row>
    <row r="4799" spans="1:22" x14ac:dyDescent="0.3">
      <c r="A4799" t="s">
        <v>106</v>
      </c>
      <c r="B4799" t="s">
        <v>107</v>
      </c>
      <c r="C4799" t="s">
        <v>93</v>
      </c>
      <c r="D4799" s="29">
        <v>45944</v>
      </c>
      <c r="E4799" s="161">
        <v>0</v>
      </c>
      <c r="F4799" s="161">
        <v>0</v>
      </c>
      <c r="G4799" s="161">
        <v>0</v>
      </c>
      <c r="H4799" s="161">
        <v>0</v>
      </c>
      <c r="L4799">
        <v>33.637329000000001</v>
      </c>
      <c r="R4799">
        <v>114.701775</v>
      </c>
      <c r="S4799">
        <v>114.701775</v>
      </c>
      <c r="T4799" s="194">
        <v>114.701775</v>
      </c>
      <c r="U4799" t="s">
        <v>193</v>
      </c>
      <c r="V4799">
        <v>45708.619456018518</v>
      </c>
    </row>
    <row r="4800" spans="1:22" x14ac:dyDescent="0.3">
      <c r="A4800" t="s">
        <v>106</v>
      </c>
      <c r="B4800" t="s">
        <v>107</v>
      </c>
      <c r="C4800" t="s">
        <v>88</v>
      </c>
      <c r="D4800" s="29">
        <v>45944</v>
      </c>
      <c r="E4800" s="161">
        <v>0</v>
      </c>
      <c r="F4800" s="161">
        <v>0</v>
      </c>
      <c r="G4800" s="161">
        <v>0</v>
      </c>
      <c r="H4800" s="161">
        <v>0</v>
      </c>
      <c r="L4800">
        <v>109.321321</v>
      </c>
      <c r="R4800">
        <v>89.766605999999996</v>
      </c>
      <c r="S4800">
        <v>89.766605999999996</v>
      </c>
      <c r="T4800" s="194">
        <v>89.766605999999996</v>
      </c>
      <c r="U4800" t="s">
        <v>193</v>
      </c>
      <c r="V4800">
        <v>45708.620335648149</v>
      </c>
    </row>
    <row r="4801" spans="1:22" x14ac:dyDescent="0.3">
      <c r="A4801" t="s">
        <v>106</v>
      </c>
      <c r="B4801" t="s">
        <v>107</v>
      </c>
      <c r="C4801" t="s">
        <v>93</v>
      </c>
      <c r="D4801" s="29">
        <v>45945</v>
      </c>
      <c r="E4801" s="161">
        <v>0</v>
      </c>
      <c r="F4801" s="161">
        <v>0</v>
      </c>
      <c r="G4801" s="161">
        <v>0</v>
      </c>
      <c r="H4801" s="161">
        <v>0</v>
      </c>
      <c r="L4801">
        <v>33.637329000000001</v>
      </c>
      <c r="R4801">
        <v>114.701775</v>
      </c>
      <c r="S4801">
        <v>114.701775</v>
      </c>
      <c r="T4801" s="194">
        <v>114.701775</v>
      </c>
      <c r="U4801" t="s">
        <v>193</v>
      </c>
      <c r="V4801">
        <v>45708.619432870371</v>
      </c>
    </row>
    <row r="4802" spans="1:22" x14ac:dyDescent="0.3">
      <c r="A4802" t="s">
        <v>106</v>
      </c>
      <c r="B4802" t="s">
        <v>107</v>
      </c>
      <c r="C4802" t="s">
        <v>88</v>
      </c>
      <c r="D4802" s="29">
        <v>45945</v>
      </c>
      <c r="E4802" s="161">
        <v>0</v>
      </c>
      <c r="F4802" s="161">
        <v>0</v>
      </c>
      <c r="G4802" s="161">
        <v>0</v>
      </c>
      <c r="H4802" s="161">
        <v>0</v>
      </c>
      <c r="L4802">
        <v>109.321321</v>
      </c>
      <c r="R4802">
        <v>89.766605999999996</v>
      </c>
      <c r="S4802">
        <v>89.766605999999996</v>
      </c>
      <c r="T4802" s="194">
        <v>89.766605999999996</v>
      </c>
      <c r="U4802" t="s">
        <v>193</v>
      </c>
      <c r="V4802">
        <v>45708.620578703703</v>
      </c>
    </row>
    <row r="4803" spans="1:22" x14ac:dyDescent="0.3">
      <c r="A4803" t="s">
        <v>106</v>
      </c>
      <c r="B4803" t="s">
        <v>107</v>
      </c>
      <c r="C4803" t="s">
        <v>93</v>
      </c>
      <c r="D4803" s="29">
        <v>45946</v>
      </c>
      <c r="E4803" s="161">
        <v>0</v>
      </c>
      <c r="F4803" s="161">
        <v>0</v>
      </c>
      <c r="G4803" s="161">
        <v>0</v>
      </c>
      <c r="H4803" s="161">
        <v>0</v>
      </c>
      <c r="L4803">
        <v>33.637329000000001</v>
      </c>
      <c r="R4803">
        <v>114.701775</v>
      </c>
      <c r="S4803">
        <v>114.701775</v>
      </c>
      <c r="T4803" s="194">
        <v>114.701775</v>
      </c>
      <c r="U4803" t="s">
        <v>193</v>
      </c>
      <c r="V4803">
        <v>45708.619293981479</v>
      </c>
    </row>
    <row r="4804" spans="1:22" x14ac:dyDescent="0.3">
      <c r="A4804" t="s">
        <v>106</v>
      </c>
      <c r="B4804" t="s">
        <v>107</v>
      </c>
      <c r="C4804" t="s">
        <v>88</v>
      </c>
      <c r="D4804" s="29">
        <v>45946</v>
      </c>
      <c r="E4804" s="161">
        <v>0</v>
      </c>
      <c r="F4804" s="161">
        <v>0</v>
      </c>
      <c r="G4804" s="161">
        <v>0</v>
      </c>
      <c r="H4804" s="161">
        <v>0</v>
      </c>
      <c r="L4804">
        <v>109.321321</v>
      </c>
      <c r="R4804">
        <v>89.766605999999996</v>
      </c>
      <c r="S4804">
        <v>89.766605999999996</v>
      </c>
      <c r="T4804" s="194">
        <v>89.766605999999996</v>
      </c>
      <c r="U4804" t="s">
        <v>193</v>
      </c>
      <c r="V4804">
        <v>45708.620613425926</v>
      </c>
    </row>
    <row r="4805" spans="1:22" x14ac:dyDescent="0.3">
      <c r="A4805" t="s">
        <v>106</v>
      </c>
      <c r="B4805" t="s">
        <v>107</v>
      </c>
      <c r="C4805" t="s">
        <v>93</v>
      </c>
      <c r="D4805" s="29">
        <v>45947</v>
      </c>
      <c r="E4805" s="161">
        <v>0</v>
      </c>
      <c r="F4805" s="161">
        <v>0</v>
      </c>
      <c r="G4805" s="161">
        <v>0</v>
      </c>
      <c r="H4805" s="161">
        <v>0</v>
      </c>
      <c r="L4805">
        <v>33.637329000000001</v>
      </c>
      <c r="R4805">
        <v>114.701775</v>
      </c>
      <c r="S4805">
        <v>114.701775</v>
      </c>
      <c r="T4805" s="194">
        <v>114.701775</v>
      </c>
      <c r="U4805" t="s">
        <v>193</v>
      </c>
      <c r="V4805">
        <v>45708.618449074071</v>
      </c>
    </row>
    <row r="4806" spans="1:22" x14ac:dyDescent="0.3">
      <c r="A4806" t="s">
        <v>106</v>
      </c>
      <c r="B4806" t="s">
        <v>107</v>
      </c>
      <c r="C4806" t="s">
        <v>88</v>
      </c>
      <c r="D4806" s="29">
        <v>45947</v>
      </c>
      <c r="E4806" s="161">
        <v>0</v>
      </c>
      <c r="F4806" s="161">
        <v>0</v>
      </c>
      <c r="G4806" s="161">
        <v>0</v>
      </c>
      <c r="H4806" s="161">
        <v>0</v>
      </c>
      <c r="L4806">
        <v>109.321321</v>
      </c>
      <c r="R4806">
        <v>89.766605999999996</v>
      </c>
      <c r="S4806">
        <v>89.766605999999996</v>
      </c>
      <c r="T4806" s="194">
        <v>89.766605999999996</v>
      </c>
      <c r="U4806" t="s">
        <v>193</v>
      </c>
      <c r="V4806">
        <v>45708.62059027778</v>
      </c>
    </row>
    <row r="4807" spans="1:22" x14ac:dyDescent="0.3">
      <c r="A4807" t="s">
        <v>106</v>
      </c>
      <c r="B4807" t="s">
        <v>107</v>
      </c>
      <c r="C4807" t="s">
        <v>93</v>
      </c>
      <c r="D4807" s="29">
        <v>45948</v>
      </c>
      <c r="E4807" s="161">
        <v>0</v>
      </c>
      <c r="F4807" s="161">
        <v>0</v>
      </c>
      <c r="G4807" s="161">
        <v>0</v>
      </c>
      <c r="H4807" s="161">
        <v>0</v>
      </c>
      <c r="L4807">
        <v>33.637329000000001</v>
      </c>
      <c r="R4807">
        <v>114.701775</v>
      </c>
      <c r="S4807">
        <v>114.701775</v>
      </c>
      <c r="T4807" s="194">
        <v>114.701775</v>
      </c>
      <c r="U4807" t="s">
        <v>193</v>
      </c>
      <c r="V4807">
        <v>45708.61855324074</v>
      </c>
    </row>
    <row r="4808" spans="1:22" x14ac:dyDescent="0.3">
      <c r="A4808" t="s">
        <v>106</v>
      </c>
      <c r="B4808" t="s">
        <v>107</v>
      </c>
      <c r="C4808" t="s">
        <v>88</v>
      </c>
      <c r="D4808" s="29">
        <v>45948</v>
      </c>
      <c r="E4808" s="161">
        <v>0</v>
      </c>
      <c r="F4808" s="161">
        <v>0</v>
      </c>
      <c r="G4808" s="161">
        <v>0</v>
      </c>
      <c r="H4808" s="161">
        <v>0</v>
      </c>
      <c r="L4808">
        <v>109.321321</v>
      </c>
      <c r="R4808">
        <v>89.766605999999996</v>
      </c>
      <c r="S4808">
        <v>89.766605999999996</v>
      </c>
      <c r="T4808" s="194">
        <v>89.766605999999996</v>
      </c>
      <c r="U4808" t="s">
        <v>193</v>
      </c>
      <c r="V4808">
        <v>45708.620289351849</v>
      </c>
    </row>
    <row r="4809" spans="1:22" x14ac:dyDescent="0.3">
      <c r="A4809" t="s">
        <v>106</v>
      </c>
      <c r="B4809" t="s">
        <v>107</v>
      </c>
      <c r="C4809" t="s">
        <v>93</v>
      </c>
      <c r="D4809" s="29">
        <v>45949</v>
      </c>
      <c r="E4809" s="161">
        <v>0</v>
      </c>
      <c r="F4809" s="161">
        <v>0</v>
      </c>
      <c r="G4809" s="161">
        <v>0</v>
      </c>
      <c r="H4809" s="161">
        <v>0</v>
      </c>
      <c r="L4809">
        <v>33.637329000000001</v>
      </c>
      <c r="R4809">
        <v>114.701775</v>
      </c>
      <c r="S4809">
        <v>114.701775</v>
      </c>
      <c r="T4809" s="194">
        <v>114.701775</v>
      </c>
      <c r="U4809" t="s">
        <v>193</v>
      </c>
      <c r="V4809">
        <v>45708.619664351849</v>
      </c>
    </row>
    <row r="4810" spans="1:22" x14ac:dyDescent="0.3">
      <c r="A4810" t="s">
        <v>106</v>
      </c>
      <c r="B4810" t="s">
        <v>107</v>
      </c>
      <c r="C4810" t="s">
        <v>88</v>
      </c>
      <c r="D4810" s="29">
        <v>45949</v>
      </c>
      <c r="E4810" s="161">
        <v>0</v>
      </c>
      <c r="F4810" s="161">
        <v>0</v>
      </c>
      <c r="G4810" s="161">
        <v>0</v>
      </c>
      <c r="H4810" s="161">
        <v>0</v>
      </c>
      <c r="L4810">
        <v>109.321321</v>
      </c>
      <c r="R4810">
        <v>89.766605999999996</v>
      </c>
      <c r="S4810">
        <v>89.766605999999996</v>
      </c>
      <c r="T4810" s="194">
        <v>89.766605999999996</v>
      </c>
      <c r="U4810" t="s">
        <v>193</v>
      </c>
      <c r="V4810">
        <v>45708.620497685188</v>
      </c>
    </row>
    <row r="4811" spans="1:22" x14ac:dyDescent="0.3">
      <c r="A4811" t="s">
        <v>106</v>
      </c>
      <c r="B4811" t="s">
        <v>107</v>
      </c>
      <c r="C4811" t="s">
        <v>93</v>
      </c>
      <c r="D4811" s="29">
        <v>45950</v>
      </c>
      <c r="E4811" s="161">
        <v>0</v>
      </c>
      <c r="F4811" s="161">
        <v>0</v>
      </c>
      <c r="G4811" s="161">
        <v>0</v>
      </c>
      <c r="H4811" s="161">
        <v>0</v>
      </c>
      <c r="L4811">
        <v>33.637329000000001</v>
      </c>
      <c r="R4811">
        <v>114.701775</v>
      </c>
      <c r="S4811">
        <v>114.701775</v>
      </c>
      <c r="T4811" s="194">
        <v>114.701775</v>
      </c>
      <c r="U4811" t="s">
        <v>193</v>
      </c>
      <c r="V4811">
        <v>45708.619571759256</v>
      </c>
    </row>
    <row r="4812" spans="1:22" x14ac:dyDescent="0.3">
      <c r="A4812" t="s">
        <v>106</v>
      </c>
      <c r="B4812" t="s">
        <v>107</v>
      </c>
      <c r="C4812" t="s">
        <v>88</v>
      </c>
      <c r="D4812" s="29">
        <v>45950</v>
      </c>
      <c r="E4812" s="161">
        <v>0</v>
      </c>
      <c r="F4812" s="161">
        <v>0</v>
      </c>
      <c r="G4812" s="161">
        <v>0</v>
      </c>
      <c r="H4812" s="161">
        <v>0</v>
      </c>
      <c r="L4812">
        <v>109.321321</v>
      </c>
      <c r="R4812">
        <v>89.766605999999996</v>
      </c>
      <c r="S4812">
        <v>89.766605999999996</v>
      </c>
      <c r="T4812" s="194">
        <v>89.766605999999996</v>
      </c>
      <c r="U4812" t="s">
        <v>193</v>
      </c>
      <c r="V4812">
        <v>45708.62059027778</v>
      </c>
    </row>
    <row r="4813" spans="1:22" x14ac:dyDescent="0.3">
      <c r="A4813" t="s">
        <v>106</v>
      </c>
      <c r="B4813" t="s">
        <v>107</v>
      </c>
      <c r="C4813" t="s">
        <v>93</v>
      </c>
      <c r="D4813" s="29">
        <v>45951</v>
      </c>
      <c r="E4813" s="161">
        <v>0</v>
      </c>
      <c r="F4813" s="161">
        <v>0</v>
      </c>
      <c r="G4813" s="161">
        <v>0</v>
      </c>
      <c r="H4813" s="161">
        <v>0</v>
      </c>
      <c r="L4813">
        <v>33.637329000000001</v>
      </c>
      <c r="R4813">
        <v>114.701775</v>
      </c>
      <c r="S4813">
        <v>114.701775</v>
      </c>
      <c r="T4813" s="194">
        <v>114.701775</v>
      </c>
      <c r="U4813" t="s">
        <v>193</v>
      </c>
      <c r="V4813">
        <v>45708.618506944447</v>
      </c>
    </row>
    <row r="4814" spans="1:22" x14ac:dyDescent="0.3">
      <c r="A4814" t="s">
        <v>106</v>
      </c>
      <c r="B4814" t="s">
        <v>107</v>
      </c>
      <c r="C4814" t="s">
        <v>88</v>
      </c>
      <c r="D4814" s="29">
        <v>45951</v>
      </c>
      <c r="E4814" s="161">
        <v>0</v>
      </c>
      <c r="F4814" s="161">
        <v>0</v>
      </c>
      <c r="G4814" s="161">
        <v>0</v>
      </c>
      <c r="H4814" s="161">
        <v>0</v>
      </c>
      <c r="L4814">
        <v>109.321321</v>
      </c>
      <c r="R4814">
        <v>89.766605999999996</v>
      </c>
      <c r="S4814">
        <v>89.766605999999996</v>
      </c>
      <c r="T4814" s="194">
        <v>89.766605999999996</v>
      </c>
      <c r="U4814" t="s">
        <v>193</v>
      </c>
      <c r="V4814">
        <v>45708.620578703703</v>
      </c>
    </row>
    <row r="4815" spans="1:22" x14ac:dyDescent="0.3">
      <c r="A4815" t="s">
        <v>106</v>
      </c>
      <c r="B4815" t="s">
        <v>107</v>
      </c>
      <c r="C4815" t="s">
        <v>93</v>
      </c>
      <c r="D4815" s="29">
        <v>45952</v>
      </c>
      <c r="E4815" s="161">
        <v>0</v>
      </c>
      <c r="F4815" s="161">
        <v>0</v>
      </c>
      <c r="G4815" s="161">
        <v>0</v>
      </c>
      <c r="H4815" s="161">
        <v>0</v>
      </c>
      <c r="L4815">
        <v>33.637329000000001</v>
      </c>
      <c r="R4815">
        <v>114.701775</v>
      </c>
      <c r="S4815">
        <v>114.701775</v>
      </c>
      <c r="T4815" s="194">
        <v>114.701775</v>
      </c>
      <c r="U4815" t="s">
        <v>193</v>
      </c>
      <c r="V4815">
        <v>45708.619201388887</v>
      </c>
    </row>
    <row r="4816" spans="1:22" x14ac:dyDescent="0.3">
      <c r="A4816" t="s">
        <v>106</v>
      </c>
      <c r="B4816" t="s">
        <v>107</v>
      </c>
      <c r="C4816" t="s">
        <v>88</v>
      </c>
      <c r="D4816" s="29">
        <v>45952</v>
      </c>
      <c r="E4816" s="161">
        <v>0</v>
      </c>
      <c r="F4816" s="161">
        <v>0</v>
      </c>
      <c r="G4816" s="161">
        <v>0</v>
      </c>
      <c r="H4816" s="161">
        <v>0</v>
      </c>
      <c r="L4816">
        <v>109.321321</v>
      </c>
      <c r="R4816">
        <v>89.766605999999996</v>
      </c>
      <c r="S4816">
        <v>89.766605999999996</v>
      </c>
      <c r="T4816" s="194">
        <v>89.766605999999996</v>
      </c>
      <c r="U4816" t="s">
        <v>193</v>
      </c>
      <c r="V4816">
        <v>45708.620300925926</v>
      </c>
    </row>
    <row r="4817" spans="1:22" x14ac:dyDescent="0.3">
      <c r="A4817" t="s">
        <v>106</v>
      </c>
      <c r="B4817" t="s">
        <v>107</v>
      </c>
      <c r="C4817" t="s">
        <v>93</v>
      </c>
      <c r="D4817" s="29">
        <v>45953</v>
      </c>
      <c r="E4817" s="161">
        <v>0</v>
      </c>
      <c r="F4817" s="161">
        <v>0</v>
      </c>
      <c r="G4817" s="161">
        <v>0</v>
      </c>
      <c r="H4817" s="161">
        <v>0</v>
      </c>
      <c r="L4817">
        <v>33.637329000000001</v>
      </c>
      <c r="R4817">
        <v>114.701775</v>
      </c>
      <c r="S4817">
        <v>114.701775</v>
      </c>
      <c r="T4817" s="194">
        <v>114.701775</v>
      </c>
      <c r="U4817" t="s">
        <v>193</v>
      </c>
      <c r="V4817">
        <v>45708.619143518517</v>
      </c>
    </row>
    <row r="4818" spans="1:22" x14ac:dyDescent="0.3">
      <c r="A4818" t="s">
        <v>106</v>
      </c>
      <c r="B4818" t="s">
        <v>107</v>
      </c>
      <c r="C4818" t="s">
        <v>88</v>
      </c>
      <c r="D4818" s="29">
        <v>45953</v>
      </c>
      <c r="E4818" s="161">
        <v>0</v>
      </c>
      <c r="F4818" s="161">
        <v>0</v>
      </c>
      <c r="G4818" s="161">
        <v>0</v>
      </c>
      <c r="H4818" s="161">
        <v>0</v>
      </c>
      <c r="L4818">
        <v>109.321321</v>
      </c>
      <c r="R4818">
        <v>89.766605999999996</v>
      </c>
      <c r="S4818">
        <v>89.766605999999996</v>
      </c>
      <c r="T4818" s="194">
        <v>89.766605999999996</v>
      </c>
      <c r="U4818" t="s">
        <v>193</v>
      </c>
      <c r="V4818">
        <v>45708.620810185188</v>
      </c>
    </row>
    <row r="4819" spans="1:22" x14ac:dyDescent="0.3">
      <c r="A4819" t="s">
        <v>106</v>
      </c>
      <c r="B4819" t="s">
        <v>107</v>
      </c>
      <c r="C4819" t="s">
        <v>93</v>
      </c>
      <c r="D4819" s="29">
        <v>45954</v>
      </c>
      <c r="E4819" s="161">
        <v>0</v>
      </c>
      <c r="F4819" s="161">
        <v>0</v>
      </c>
      <c r="G4819" s="161">
        <v>0</v>
      </c>
      <c r="H4819" s="161">
        <v>0</v>
      </c>
      <c r="L4819">
        <v>33.637329000000001</v>
      </c>
      <c r="R4819">
        <v>114.701775</v>
      </c>
      <c r="S4819">
        <v>114.701775</v>
      </c>
      <c r="T4819" s="194">
        <v>114.701775</v>
      </c>
      <c r="U4819" t="s">
        <v>193</v>
      </c>
      <c r="V4819">
        <v>45708.61954861111</v>
      </c>
    </row>
    <row r="4820" spans="1:22" x14ac:dyDescent="0.3">
      <c r="A4820" t="s">
        <v>106</v>
      </c>
      <c r="B4820" t="s">
        <v>107</v>
      </c>
      <c r="C4820" t="s">
        <v>88</v>
      </c>
      <c r="D4820" s="29">
        <v>45954</v>
      </c>
      <c r="E4820" s="161">
        <v>0</v>
      </c>
      <c r="F4820" s="161">
        <v>0</v>
      </c>
      <c r="G4820" s="161">
        <v>0</v>
      </c>
      <c r="H4820" s="161">
        <v>0</v>
      </c>
      <c r="L4820">
        <v>109.321321</v>
      </c>
      <c r="R4820">
        <v>89.766605999999996</v>
      </c>
      <c r="S4820">
        <v>89.766605999999996</v>
      </c>
      <c r="T4820" s="194">
        <v>89.766605999999996</v>
      </c>
      <c r="U4820" t="s">
        <v>193</v>
      </c>
      <c r="V4820">
        <v>45708.620462962965</v>
      </c>
    </row>
    <row r="4821" spans="1:22" x14ac:dyDescent="0.3">
      <c r="A4821" t="s">
        <v>106</v>
      </c>
      <c r="B4821" t="s">
        <v>107</v>
      </c>
      <c r="C4821" t="s">
        <v>93</v>
      </c>
      <c r="D4821" s="29">
        <v>45955</v>
      </c>
      <c r="E4821" s="161">
        <v>0</v>
      </c>
      <c r="F4821" s="161">
        <v>0</v>
      </c>
      <c r="G4821" s="161">
        <v>0</v>
      </c>
      <c r="H4821" s="161">
        <v>0</v>
      </c>
      <c r="L4821">
        <v>33.637329000000001</v>
      </c>
      <c r="R4821">
        <v>114.701775</v>
      </c>
      <c r="S4821">
        <v>114.701775</v>
      </c>
      <c r="T4821" s="194">
        <v>114.701775</v>
      </c>
      <c r="U4821" t="s">
        <v>193</v>
      </c>
      <c r="V4821">
        <v>45708.619074074071</v>
      </c>
    </row>
    <row r="4822" spans="1:22" x14ac:dyDescent="0.3">
      <c r="A4822" t="s">
        <v>106</v>
      </c>
      <c r="B4822" t="s">
        <v>107</v>
      </c>
      <c r="C4822" t="s">
        <v>88</v>
      </c>
      <c r="D4822" s="29">
        <v>45955</v>
      </c>
      <c r="E4822" s="161">
        <v>0</v>
      </c>
      <c r="F4822" s="161">
        <v>0</v>
      </c>
      <c r="G4822" s="161">
        <v>0</v>
      </c>
      <c r="H4822" s="161">
        <v>0</v>
      </c>
      <c r="L4822">
        <v>109.321321</v>
      </c>
      <c r="R4822">
        <v>89.766605999999996</v>
      </c>
      <c r="S4822">
        <v>89.766605999999996</v>
      </c>
      <c r="T4822" s="194">
        <v>89.766605999999996</v>
      </c>
      <c r="U4822" t="s">
        <v>193</v>
      </c>
      <c r="V4822">
        <v>45708.620555555557</v>
      </c>
    </row>
    <row r="4823" spans="1:22" x14ac:dyDescent="0.3">
      <c r="A4823" t="s">
        <v>106</v>
      </c>
      <c r="B4823" t="s">
        <v>107</v>
      </c>
      <c r="C4823" t="s">
        <v>93</v>
      </c>
      <c r="D4823" s="29">
        <v>45956</v>
      </c>
      <c r="E4823" s="161">
        <v>0</v>
      </c>
      <c r="F4823" s="161">
        <v>0</v>
      </c>
      <c r="G4823" s="161">
        <v>0</v>
      </c>
      <c r="H4823" s="161">
        <v>0</v>
      </c>
      <c r="L4823">
        <v>33.637329000000001</v>
      </c>
      <c r="R4823">
        <v>114.701775</v>
      </c>
      <c r="S4823">
        <v>114.701775</v>
      </c>
      <c r="T4823" s="194">
        <v>114.701775</v>
      </c>
      <c r="U4823" t="s">
        <v>193</v>
      </c>
      <c r="V4823">
        <v>45708.618657407409</v>
      </c>
    </row>
    <row r="4824" spans="1:22" x14ac:dyDescent="0.3">
      <c r="A4824" t="s">
        <v>106</v>
      </c>
      <c r="B4824" t="s">
        <v>107</v>
      </c>
      <c r="C4824" t="s">
        <v>88</v>
      </c>
      <c r="D4824" s="29">
        <v>45956</v>
      </c>
      <c r="E4824" s="161">
        <v>0</v>
      </c>
      <c r="F4824" s="161">
        <v>0</v>
      </c>
      <c r="G4824" s="161">
        <v>0</v>
      </c>
      <c r="H4824" s="161">
        <v>0</v>
      </c>
      <c r="L4824">
        <v>109.321321</v>
      </c>
      <c r="R4824">
        <v>89.766605999999996</v>
      </c>
      <c r="S4824">
        <v>89.766605999999996</v>
      </c>
      <c r="T4824" s="194">
        <v>89.766605999999996</v>
      </c>
      <c r="U4824" t="s">
        <v>193</v>
      </c>
      <c r="V4824">
        <v>45708.620671296296</v>
      </c>
    </row>
    <row r="4825" spans="1:22" x14ac:dyDescent="0.3">
      <c r="A4825" t="s">
        <v>106</v>
      </c>
      <c r="B4825" t="s">
        <v>107</v>
      </c>
      <c r="C4825" t="s">
        <v>93</v>
      </c>
      <c r="D4825" s="29">
        <v>45957</v>
      </c>
      <c r="E4825" s="161">
        <v>0</v>
      </c>
      <c r="F4825" s="161">
        <v>0</v>
      </c>
      <c r="G4825" s="161">
        <v>0</v>
      </c>
      <c r="H4825" s="161">
        <v>0</v>
      </c>
      <c r="L4825">
        <v>33.637329000000001</v>
      </c>
      <c r="R4825">
        <v>114.701775</v>
      </c>
      <c r="S4825">
        <v>114.701775</v>
      </c>
      <c r="T4825" s="194">
        <v>114.701775</v>
      </c>
      <c r="U4825" t="s">
        <v>193</v>
      </c>
      <c r="V4825">
        <v>45708.618993055556</v>
      </c>
    </row>
    <row r="4826" spans="1:22" x14ac:dyDescent="0.3">
      <c r="A4826" t="s">
        <v>106</v>
      </c>
      <c r="B4826" t="s">
        <v>107</v>
      </c>
      <c r="C4826" t="s">
        <v>88</v>
      </c>
      <c r="D4826" s="29">
        <v>45957</v>
      </c>
      <c r="E4826" s="161">
        <v>0</v>
      </c>
      <c r="F4826" s="161">
        <v>0</v>
      </c>
      <c r="G4826" s="161">
        <v>0</v>
      </c>
      <c r="H4826" s="161">
        <v>0</v>
      </c>
      <c r="L4826">
        <v>109.321321</v>
      </c>
      <c r="R4826">
        <v>89.766605999999996</v>
      </c>
      <c r="S4826">
        <v>89.766605999999996</v>
      </c>
      <c r="T4826" s="194">
        <v>89.766605999999996</v>
      </c>
      <c r="U4826" t="s">
        <v>193</v>
      </c>
      <c r="V4826">
        <v>45708.620613425926</v>
      </c>
    </row>
    <row r="4827" spans="1:22" x14ac:dyDescent="0.3">
      <c r="A4827" t="s">
        <v>106</v>
      </c>
      <c r="B4827" t="s">
        <v>107</v>
      </c>
      <c r="C4827" t="s">
        <v>93</v>
      </c>
      <c r="D4827" s="29">
        <v>45958</v>
      </c>
      <c r="E4827" s="161">
        <v>0</v>
      </c>
      <c r="F4827" s="161">
        <v>0</v>
      </c>
      <c r="G4827" s="161">
        <v>0</v>
      </c>
      <c r="H4827" s="161">
        <v>0</v>
      </c>
      <c r="L4827">
        <v>33.637329000000001</v>
      </c>
      <c r="R4827">
        <v>114.701775</v>
      </c>
      <c r="S4827">
        <v>114.701775</v>
      </c>
      <c r="T4827" s="194">
        <v>114.701775</v>
      </c>
      <c r="U4827" t="s">
        <v>193</v>
      </c>
      <c r="V4827">
        <v>45708.618796296294</v>
      </c>
    </row>
    <row r="4828" spans="1:22" x14ac:dyDescent="0.3">
      <c r="A4828" t="s">
        <v>106</v>
      </c>
      <c r="B4828" t="s">
        <v>107</v>
      </c>
      <c r="C4828" t="s">
        <v>88</v>
      </c>
      <c r="D4828" s="29">
        <v>45958</v>
      </c>
      <c r="E4828" s="161">
        <v>0</v>
      </c>
      <c r="F4828" s="161">
        <v>0</v>
      </c>
      <c r="G4828" s="161">
        <v>0</v>
      </c>
      <c r="H4828" s="161">
        <v>0</v>
      </c>
      <c r="L4828">
        <v>109.321321</v>
      </c>
      <c r="R4828">
        <v>89.766605999999996</v>
      </c>
      <c r="S4828">
        <v>89.766605999999996</v>
      </c>
      <c r="T4828" s="194">
        <v>89.766605999999996</v>
      </c>
      <c r="U4828" t="s">
        <v>193</v>
      </c>
      <c r="V4828">
        <v>45708.620763888888</v>
      </c>
    </row>
    <row r="4829" spans="1:22" x14ac:dyDescent="0.3">
      <c r="A4829" t="s">
        <v>106</v>
      </c>
      <c r="B4829" t="s">
        <v>107</v>
      </c>
      <c r="C4829" t="s">
        <v>93</v>
      </c>
      <c r="D4829" s="29">
        <v>45959</v>
      </c>
      <c r="E4829" s="161">
        <v>0</v>
      </c>
      <c r="F4829" s="161">
        <v>0</v>
      </c>
      <c r="G4829" s="161">
        <v>0</v>
      </c>
      <c r="H4829" s="161">
        <v>0</v>
      </c>
      <c r="L4829">
        <v>33.637329000000001</v>
      </c>
      <c r="R4829">
        <v>114.701775</v>
      </c>
      <c r="S4829">
        <v>114.701775</v>
      </c>
      <c r="T4829" s="194">
        <v>114.701775</v>
      </c>
      <c r="U4829" t="s">
        <v>193</v>
      </c>
      <c r="V4829">
        <v>45708.61886574074</v>
      </c>
    </row>
    <row r="4830" spans="1:22" x14ac:dyDescent="0.3">
      <c r="A4830" t="s">
        <v>106</v>
      </c>
      <c r="B4830" t="s">
        <v>107</v>
      </c>
      <c r="C4830" t="s">
        <v>88</v>
      </c>
      <c r="D4830" s="29">
        <v>45959</v>
      </c>
      <c r="E4830" s="161">
        <v>0</v>
      </c>
      <c r="F4830" s="161">
        <v>0</v>
      </c>
      <c r="G4830" s="161">
        <v>0</v>
      </c>
      <c r="H4830" s="161">
        <v>0</v>
      </c>
      <c r="L4830">
        <v>109.321321</v>
      </c>
      <c r="R4830">
        <v>89.766605999999996</v>
      </c>
      <c r="S4830">
        <v>89.766605999999996</v>
      </c>
      <c r="T4830" s="194">
        <v>89.766605999999996</v>
      </c>
      <c r="U4830" t="s">
        <v>193</v>
      </c>
      <c r="V4830">
        <v>45708.621030092596</v>
      </c>
    </row>
    <row r="4831" spans="1:22" x14ac:dyDescent="0.3">
      <c r="A4831" t="s">
        <v>106</v>
      </c>
      <c r="B4831" t="s">
        <v>107</v>
      </c>
      <c r="C4831" t="s">
        <v>93</v>
      </c>
      <c r="D4831" s="29">
        <v>45960</v>
      </c>
      <c r="E4831" s="161">
        <v>0</v>
      </c>
      <c r="F4831" s="161">
        <v>0</v>
      </c>
      <c r="G4831" s="161">
        <v>0</v>
      </c>
      <c r="H4831" s="161">
        <v>0</v>
      </c>
      <c r="L4831">
        <v>33.637329000000001</v>
      </c>
      <c r="R4831">
        <v>114.701775</v>
      </c>
      <c r="S4831">
        <v>114.701775</v>
      </c>
      <c r="T4831" s="194">
        <v>114.701775</v>
      </c>
      <c r="U4831" t="s">
        <v>193</v>
      </c>
      <c r="V4831">
        <v>45708.618622685186</v>
      </c>
    </row>
    <row r="4832" spans="1:22" x14ac:dyDescent="0.3">
      <c r="A4832" t="s">
        <v>106</v>
      </c>
      <c r="B4832" t="s">
        <v>107</v>
      </c>
      <c r="C4832" t="s">
        <v>88</v>
      </c>
      <c r="D4832" s="29">
        <v>45960</v>
      </c>
      <c r="E4832" s="161">
        <v>0</v>
      </c>
      <c r="F4832" s="161">
        <v>0</v>
      </c>
      <c r="G4832" s="161">
        <v>0</v>
      </c>
      <c r="H4832" s="161">
        <v>0</v>
      </c>
      <c r="L4832">
        <v>109.321321</v>
      </c>
      <c r="R4832">
        <v>89.766605999999996</v>
      </c>
      <c r="S4832">
        <v>89.766605999999996</v>
      </c>
      <c r="T4832" s="194">
        <v>89.766605999999996</v>
      </c>
      <c r="U4832" t="s">
        <v>193</v>
      </c>
      <c r="V4832">
        <v>45708.62054398148</v>
      </c>
    </row>
    <row r="4833" spans="1:22" x14ac:dyDescent="0.3">
      <c r="A4833" t="s">
        <v>106</v>
      </c>
      <c r="B4833" t="s">
        <v>107</v>
      </c>
      <c r="C4833" t="s">
        <v>93</v>
      </c>
      <c r="D4833" s="29">
        <v>45961</v>
      </c>
      <c r="E4833" s="161">
        <v>0</v>
      </c>
      <c r="F4833" s="161">
        <v>0</v>
      </c>
      <c r="G4833" s="161">
        <v>0</v>
      </c>
      <c r="H4833" s="161">
        <v>0</v>
      </c>
      <c r="L4833">
        <v>33.637329000000001</v>
      </c>
      <c r="R4833">
        <v>114.701775</v>
      </c>
      <c r="S4833">
        <v>114.701775</v>
      </c>
      <c r="T4833" s="194">
        <v>114.701775</v>
      </c>
      <c r="U4833" t="s">
        <v>193</v>
      </c>
      <c r="V4833">
        <v>45708.61917824074</v>
      </c>
    </row>
    <row r="4834" spans="1:22" x14ac:dyDescent="0.3">
      <c r="A4834" t="s">
        <v>106</v>
      </c>
      <c r="B4834" t="s">
        <v>107</v>
      </c>
      <c r="C4834" t="s">
        <v>88</v>
      </c>
      <c r="D4834" s="29">
        <v>45961</v>
      </c>
      <c r="E4834" s="161">
        <v>0</v>
      </c>
      <c r="F4834" s="161">
        <v>0</v>
      </c>
      <c r="G4834" s="161">
        <v>0</v>
      </c>
      <c r="H4834" s="161">
        <v>0</v>
      </c>
      <c r="L4834">
        <v>109.321321</v>
      </c>
      <c r="R4834">
        <v>89.766605999999996</v>
      </c>
      <c r="S4834">
        <v>89.766605999999996</v>
      </c>
      <c r="T4834" s="194">
        <v>89.766605999999996</v>
      </c>
      <c r="U4834" t="s">
        <v>193</v>
      </c>
      <c r="V4834">
        <v>45708.620555555557</v>
      </c>
    </row>
    <row r="4835" spans="1:22" x14ac:dyDescent="0.3">
      <c r="A4835" t="s">
        <v>106</v>
      </c>
      <c r="B4835" t="s">
        <v>107</v>
      </c>
      <c r="C4835" t="s">
        <v>93</v>
      </c>
      <c r="D4835" s="29">
        <v>45962</v>
      </c>
      <c r="E4835" s="161">
        <v>0</v>
      </c>
      <c r="F4835" s="161">
        <v>0</v>
      </c>
      <c r="G4835" s="161">
        <v>0</v>
      </c>
      <c r="H4835" s="161">
        <v>0</v>
      </c>
      <c r="L4835">
        <v>33.637329000000001</v>
      </c>
      <c r="R4835">
        <v>114.701775</v>
      </c>
      <c r="S4835">
        <v>114.701775</v>
      </c>
      <c r="T4835" s="194">
        <v>114.701775</v>
      </c>
      <c r="U4835" t="s">
        <v>193</v>
      </c>
      <c r="V4835">
        <v>45708.619120370371</v>
      </c>
    </row>
    <row r="4836" spans="1:22" x14ac:dyDescent="0.3">
      <c r="A4836" t="s">
        <v>106</v>
      </c>
      <c r="B4836" t="s">
        <v>107</v>
      </c>
      <c r="C4836" t="s">
        <v>88</v>
      </c>
      <c r="D4836" s="29">
        <v>45962</v>
      </c>
      <c r="E4836" s="161">
        <v>0</v>
      </c>
      <c r="F4836" s="161">
        <v>0</v>
      </c>
      <c r="G4836" s="161">
        <v>0</v>
      </c>
      <c r="H4836" s="161">
        <v>0</v>
      </c>
      <c r="L4836">
        <v>109.321321</v>
      </c>
      <c r="R4836">
        <v>101.73548700000001</v>
      </c>
      <c r="S4836">
        <v>101.73548700000001</v>
      </c>
      <c r="T4836" s="194">
        <v>101.73548700000001</v>
      </c>
      <c r="U4836" t="s">
        <v>193</v>
      </c>
      <c r="V4836">
        <v>45708.620648148149</v>
      </c>
    </row>
    <row r="4837" spans="1:22" x14ac:dyDescent="0.3">
      <c r="A4837" t="s">
        <v>106</v>
      </c>
      <c r="B4837" t="s">
        <v>107</v>
      </c>
      <c r="C4837" t="s">
        <v>93</v>
      </c>
      <c r="D4837" s="29">
        <v>45963</v>
      </c>
      <c r="E4837" s="161">
        <v>0</v>
      </c>
      <c r="F4837" s="161">
        <v>0</v>
      </c>
      <c r="G4837" s="161">
        <v>0</v>
      </c>
      <c r="H4837" s="161">
        <v>0</v>
      </c>
      <c r="L4837">
        <v>33.637329000000001</v>
      </c>
      <c r="R4837">
        <v>114.701775</v>
      </c>
      <c r="S4837">
        <v>114.701775</v>
      </c>
      <c r="T4837" s="194">
        <v>114.701775</v>
      </c>
      <c r="U4837" t="s">
        <v>193</v>
      </c>
      <c r="V4837">
        <v>45708.61923611111</v>
      </c>
    </row>
    <row r="4838" spans="1:22" x14ac:dyDescent="0.3">
      <c r="A4838" t="s">
        <v>106</v>
      </c>
      <c r="B4838" t="s">
        <v>107</v>
      </c>
      <c r="C4838" t="s">
        <v>88</v>
      </c>
      <c r="D4838" s="29">
        <v>45963</v>
      </c>
      <c r="E4838" s="161">
        <v>0</v>
      </c>
      <c r="F4838" s="161">
        <v>0</v>
      </c>
      <c r="G4838" s="161">
        <v>0</v>
      </c>
      <c r="H4838" s="161">
        <v>0</v>
      </c>
      <c r="L4838">
        <v>109.321321</v>
      </c>
      <c r="R4838">
        <v>101.73548700000001</v>
      </c>
      <c r="S4838">
        <v>101.73548700000001</v>
      </c>
      <c r="T4838" s="194">
        <v>101.73548700000001</v>
      </c>
      <c r="U4838" t="s">
        <v>193</v>
      </c>
      <c r="V4838">
        <v>45708.620439814818</v>
      </c>
    </row>
    <row r="4839" spans="1:22" x14ac:dyDescent="0.3">
      <c r="A4839" t="s">
        <v>106</v>
      </c>
      <c r="B4839" t="s">
        <v>107</v>
      </c>
      <c r="C4839" t="s">
        <v>93</v>
      </c>
      <c r="D4839" s="29">
        <v>45964</v>
      </c>
      <c r="E4839" s="161">
        <v>0</v>
      </c>
      <c r="F4839" s="161">
        <v>0</v>
      </c>
      <c r="G4839" s="161">
        <v>0</v>
      </c>
      <c r="H4839" s="161">
        <v>0</v>
      </c>
      <c r="L4839">
        <v>33.637329000000001</v>
      </c>
      <c r="R4839">
        <v>114.701775</v>
      </c>
      <c r="S4839">
        <v>114.701775</v>
      </c>
      <c r="T4839" s="194">
        <v>114.701775</v>
      </c>
      <c r="U4839" t="s">
        <v>193</v>
      </c>
      <c r="V4839">
        <v>45708.618877314817</v>
      </c>
    </row>
    <row r="4840" spans="1:22" x14ac:dyDescent="0.3">
      <c r="A4840" t="s">
        <v>106</v>
      </c>
      <c r="B4840" t="s">
        <v>107</v>
      </c>
      <c r="C4840" t="s">
        <v>88</v>
      </c>
      <c r="D4840" s="29">
        <v>45964</v>
      </c>
      <c r="E4840" s="161">
        <v>0</v>
      </c>
      <c r="F4840" s="161">
        <v>0</v>
      </c>
      <c r="G4840" s="161">
        <v>0</v>
      </c>
      <c r="H4840" s="161">
        <v>0</v>
      </c>
      <c r="L4840">
        <v>109.321321</v>
      </c>
      <c r="R4840">
        <v>101.73548700000001</v>
      </c>
      <c r="S4840">
        <v>101.73548700000001</v>
      </c>
      <c r="T4840" s="194">
        <v>101.73548700000001</v>
      </c>
      <c r="U4840" t="s">
        <v>193</v>
      </c>
      <c r="V4840">
        <v>45708.620659722219</v>
      </c>
    </row>
    <row r="4841" spans="1:22" x14ac:dyDescent="0.3">
      <c r="A4841" t="s">
        <v>106</v>
      </c>
      <c r="B4841" t="s">
        <v>107</v>
      </c>
      <c r="C4841" t="s">
        <v>93</v>
      </c>
      <c r="D4841" s="29">
        <v>45965</v>
      </c>
      <c r="E4841" s="161">
        <v>0</v>
      </c>
      <c r="F4841" s="161">
        <v>0</v>
      </c>
      <c r="G4841" s="161">
        <v>0</v>
      </c>
      <c r="H4841" s="161">
        <v>0</v>
      </c>
      <c r="L4841">
        <v>33.637329000000001</v>
      </c>
      <c r="R4841">
        <v>114.701775</v>
      </c>
      <c r="S4841">
        <v>114.701775</v>
      </c>
      <c r="T4841" s="194">
        <v>114.701775</v>
      </c>
      <c r="U4841" t="s">
        <v>193</v>
      </c>
      <c r="V4841">
        <v>45708.619317129633</v>
      </c>
    </row>
    <row r="4842" spans="1:22" x14ac:dyDescent="0.3">
      <c r="A4842" t="s">
        <v>106</v>
      </c>
      <c r="B4842" t="s">
        <v>107</v>
      </c>
      <c r="C4842" t="s">
        <v>88</v>
      </c>
      <c r="D4842" s="29">
        <v>45965</v>
      </c>
      <c r="E4842" s="161">
        <v>0</v>
      </c>
      <c r="F4842" s="161">
        <v>0</v>
      </c>
      <c r="G4842" s="161">
        <v>0</v>
      </c>
      <c r="H4842" s="161">
        <v>0</v>
      </c>
      <c r="L4842">
        <v>109.321321</v>
      </c>
      <c r="R4842">
        <v>101.73548700000001</v>
      </c>
      <c r="S4842">
        <v>101.73548700000001</v>
      </c>
      <c r="T4842" s="194">
        <v>101.73548700000001</v>
      </c>
      <c r="U4842" t="s">
        <v>193</v>
      </c>
      <c r="V4842">
        <v>45708.620636574073</v>
      </c>
    </row>
    <row r="4843" spans="1:22" x14ac:dyDescent="0.3">
      <c r="A4843" t="s">
        <v>106</v>
      </c>
      <c r="B4843" t="s">
        <v>107</v>
      </c>
      <c r="C4843" t="s">
        <v>93</v>
      </c>
      <c r="D4843" s="29">
        <v>45966</v>
      </c>
      <c r="E4843" s="161">
        <v>0</v>
      </c>
      <c r="F4843" s="161">
        <v>0</v>
      </c>
      <c r="G4843" s="161">
        <v>0</v>
      </c>
      <c r="H4843" s="161">
        <v>0</v>
      </c>
      <c r="L4843">
        <v>33.637329000000001</v>
      </c>
      <c r="R4843">
        <v>114.701775</v>
      </c>
      <c r="S4843">
        <v>114.701775</v>
      </c>
      <c r="T4843" s="194">
        <v>114.701775</v>
      </c>
      <c r="U4843" t="s">
        <v>193</v>
      </c>
      <c r="V4843">
        <v>45708.619537037041</v>
      </c>
    </row>
    <row r="4844" spans="1:22" x14ac:dyDescent="0.3">
      <c r="A4844" t="s">
        <v>106</v>
      </c>
      <c r="B4844" t="s">
        <v>107</v>
      </c>
      <c r="C4844" t="s">
        <v>88</v>
      </c>
      <c r="D4844" s="29">
        <v>45966</v>
      </c>
      <c r="E4844" s="161">
        <v>0</v>
      </c>
      <c r="F4844" s="161">
        <v>0</v>
      </c>
      <c r="G4844" s="161">
        <v>0</v>
      </c>
      <c r="H4844" s="161">
        <v>0</v>
      </c>
      <c r="L4844">
        <v>109.321321</v>
      </c>
      <c r="R4844">
        <v>101.73548700000001</v>
      </c>
      <c r="S4844">
        <v>101.73548700000001</v>
      </c>
      <c r="T4844" s="194">
        <v>101.73548700000001</v>
      </c>
      <c r="U4844" t="s">
        <v>193</v>
      </c>
      <c r="V4844">
        <v>45708.620497685188</v>
      </c>
    </row>
    <row r="4845" spans="1:22" x14ac:dyDescent="0.3">
      <c r="A4845" t="s">
        <v>106</v>
      </c>
      <c r="B4845" t="s">
        <v>107</v>
      </c>
      <c r="C4845" t="s">
        <v>93</v>
      </c>
      <c r="D4845" s="29">
        <v>45967</v>
      </c>
      <c r="E4845" s="161">
        <v>0</v>
      </c>
      <c r="F4845" s="161">
        <v>0</v>
      </c>
      <c r="G4845" s="161">
        <v>0</v>
      </c>
      <c r="H4845" s="161">
        <v>0</v>
      </c>
      <c r="L4845">
        <v>33.637329000000001</v>
      </c>
      <c r="R4845">
        <v>114.701775</v>
      </c>
      <c r="S4845">
        <v>114.701775</v>
      </c>
      <c r="T4845" s="194">
        <v>114.701775</v>
      </c>
      <c r="U4845" t="s">
        <v>193</v>
      </c>
      <c r="V4845">
        <v>45708.619467592594</v>
      </c>
    </row>
    <row r="4846" spans="1:22" x14ac:dyDescent="0.3">
      <c r="A4846" t="s">
        <v>106</v>
      </c>
      <c r="B4846" t="s">
        <v>107</v>
      </c>
      <c r="C4846" t="s">
        <v>88</v>
      </c>
      <c r="D4846" s="29">
        <v>45967</v>
      </c>
      <c r="E4846" s="161">
        <v>0</v>
      </c>
      <c r="F4846" s="161">
        <v>0</v>
      </c>
      <c r="G4846" s="161">
        <v>0</v>
      </c>
      <c r="H4846" s="161">
        <v>0</v>
      </c>
      <c r="L4846">
        <v>109.321321</v>
      </c>
      <c r="R4846">
        <v>101.73548700000001</v>
      </c>
      <c r="S4846">
        <v>101.73548700000001</v>
      </c>
      <c r="T4846" s="194">
        <v>101.73548700000001</v>
      </c>
      <c r="U4846" t="s">
        <v>193</v>
      </c>
      <c r="V4846">
        <v>45708.620682870373</v>
      </c>
    </row>
    <row r="4847" spans="1:22" x14ac:dyDescent="0.3">
      <c r="A4847" t="s">
        <v>106</v>
      </c>
      <c r="B4847" t="s">
        <v>107</v>
      </c>
      <c r="C4847" t="s">
        <v>93</v>
      </c>
      <c r="D4847" s="29">
        <v>45968</v>
      </c>
      <c r="E4847" s="161">
        <v>0</v>
      </c>
      <c r="F4847" s="161">
        <v>0</v>
      </c>
      <c r="G4847" s="161">
        <v>0</v>
      </c>
      <c r="H4847" s="161">
        <v>0</v>
      </c>
      <c r="L4847">
        <v>33.637329000000001</v>
      </c>
      <c r="R4847">
        <v>114.701775</v>
      </c>
      <c r="S4847">
        <v>114.701775</v>
      </c>
      <c r="T4847" s="194">
        <v>114.701775</v>
      </c>
      <c r="U4847" t="s">
        <v>193</v>
      </c>
      <c r="V4847">
        <v>45708.619560185187</v>
      </c>
    </row>
    <row r="4848" spans="1:22" x14ac:dyDescent="0.3">
      <c r="A4848" t="s">
        <v>106</v>
      </c>
      <c r="B4848" t="s">
        <v>107</v>
      </c>
      <c r="C4848" t="s">
        <v>88</v>
      </c>
      <c r="D4848" s="29">
        <v>45968</v>
      </c>
      <c r="E4848" s="161">
        <v>0</v>
      </c>
      <c r="F4848" s="161">
        <v>0</v>
      </c>
      <c r="G4848" s="161">
        <v>0</v>
      </c>
      <c r="H4848" s="161">
        <v>0</v>
      </c>
      <c r="L4848">
        <v>109.321321</v>
      </c>
      <c r="R4848">
        <v>101.73548700000001</v>
      </c>
      <c r="S4848">
        <v>101.73548700000001</v>
      </c>
      <c r="T4848" s="194">
        <v>101.73548700000001</v>
      </c>
      <c r="U4848" t="s">
        <v>193</v>
      </c>
      <c r="V4848">
        <v>45708.620613425926</v>
      </c>
    </row>
    <row r="4849" spans="1:22" x14ac:dyDescent="0.3">
      <c r="A4849" t="s">
        <v>106</v>
      </c>
      <c r="B4849" t="s">
        <v>107</v>
      </c>
      <c r="C4849" t="s">
        <v>93</v>
      </c>
      <c r="D4849" s="29">
        <v>45969</v>
      </c>
      <c r="E4849" s="161">
        <v>0</v>
      </c>
      <c r="F4849" s="161">
        <v>0</v>
      </c>
      <c r="G4849" s="161">
        <v>0</v>
      </c>
      <c r="H4849" s="161">
        <v>0</v>
      </c>
      <c r="L4849">
        <v>33.637329000000001</v>
      </c>
      <c r="R4849">
        <v>114.701775</v>
      </c>
      <c r="S4849">
        <v>114.701775</v>
      </c>
      <c r="T4849" s="194">
        <v>114.701775</v>
      </c>
      <c r="U4849" t="s">
        <v>193</v>
      </c>
      <c r="V4849">
        <v>45708.619050925925</v>
      </c>
    </row>
    <row r="4850" spans="1:22" x14ac:dyDescent="0.3">
      <c r="A4850" t="s">
        <v>106</v>
      </c>
      <c r="B4850" t="s">
        <v>107</v>
      </c>
      <c r="C4850" t="s">
        <v>88</v>
      </c>
      <c r="D4850" s="29">
        <v>45969</v>
      </c>
      <c r="E4850" s="161">
        <v>0</v>
      </c>
      <c r="F4850" s="161">
        <v>0</v>
      </c>
      <c r="G4850" s="161">
        <v>0</v>
      </c>
      <c r="H4850" s="161">
        <v>0</v>
      </c>
      <c r="L4850">
        <v>109.321321</v>
      </c>
      <c r="R4850">
        <v>101.73548700000001</v>
      </c>
      <c r="S4850">
        <v>101.73548700000001</v>
      </c>
      <c r="T4850" s="194">
        <v>101.73548700000001</v>
      </c>
      <c r="U4850" t="s">
        <v>193</v>
      </c>
      <c r="V4850">
        <v>45708.620821759258</v>
      </c>
    </row>
    <row r="4851" spans="1:22" x14ac:dyDescent="0.3">
      <c r="A4851" t="s">
        <v>106</v>
      </c>
      <c r="B4851" t="s">
        <v>107</v>
      </c>
      <c r="C4851" t="s">
        <v>93</v>
      </c>
      <c r="D4851" s="29">
        <v>45970</v>
      </c>
      <c r="E4851" s="161">
        <v>0</v>
      </c>
      <c r="F4851" s="161">
        <v>0</v>
      </c>
      <c r="G4851" s="161">
        <v>0</v>
      </c>
      <c r="H4851" s="161">
        <v>0</v>
      </c>
      <c r="L4851">
        <v>33.637329000000001</v>
      </c>
      <c r="R4851">
        <v>114.701775</v>
      </c>
      <c r="S4851">
        <v>114.701775</v>
      </c>
      <c r="T4851" s="194">
        <v>114.701775</v>
      </c>
      <c r="U4851" t="s">
        <v>193</v>
      </c>
      <c r="V4851">
        <v>45708.619351851848</v>
      </c>
    </row>
    <row r="4852" spans="1:22" x14ac:dyDescent="0.3">
      <c r="A4852" t="s">
        <v>106</v>
      </c>
      <c r="B4852" t="s">
        <v>107</v>
      </c>
      <c r="C4852" t="s">
        <v>88</v>
      </c>
      <c r="D4852" s="29">
        <v>45970</v>
      </c>
      <c r="E4852" s="161">
        <v>0</v>
      </c>
      <c r="F4852" s="161">
        <v>0</v>
      </c>
      <c r="G4852" s="161">
        <v>0</v>
      </c>
      <c r="H4852" s="161">
        <v>0</v>
      </c>
      <c r="L4852">
        <v>109.321321</v>
      </c>
      <c r="R4852">
        <v>101.73548700000001</v>
      </c>
      <c r="S4852">
        <v>101.73548700000001</v>
      </c>
      <c r="T4852" s="194">
        <v>101.73548700000001</v>
      </c>
      <c r="U4852" t="s">
        <v>193</v>
      </c>
      <c r="V4852">
        <v>45708.62060185185</v>
      </c>
    </row>
    <row r="4853" spans="1:22" x14ac:dyDescent="0.3">
      <c r="A4853" t="s">
        <v>106</v>
      </c>
      <c r="B4853" t="s">
        <v>107</v>
      </c>
      <c r="C4853" t="s">
        <v>93</v>
      </c>
      <c r="D4853" s="29">
        <v>45971</v>
      </c>
      <c r="E4853" s="161">
        <v>0</v>
      </c>
      <c r="F4853" s="161">
        <v>0</v>
      </c>
      <c r="G4853" s="161">
        <v>0</v>
      </c>
      <c r="H4853" s="161">
        <v>0</v>
      </c>
      <c r="L4853">
        <v>33.637329000000001</v>
      </c>
      <c r="R4853">
        <v>114.701775</v>
      </c>
      <c r="S4853">
        <v>114.701775</v>
      </c>
      <c r="T4853" s="194">
        <v>114.701775</v>
      </c>
      <c r="U4853" t="s">
        <v>193</v>
      </c>
      <c r="V4853">
        <v>45708.618518518517</v>
      </c>
    </row>
    <row r="4854" spans="1:22" x14ac:dyDescent="0.3">
      <c r="A4854" t="s">
        <v>106</v>
      </c>
      <c r="B4854" t="s">
        <v>107</v>
      </c>
      <c r="C4854" t="s">
        <v>88</v>
      </c>
      <c r="D4854" s="29">
        <v>45971</v>
      </c>
      <c r="E4854" s="161">
        <v>0</v>
      </c>
      <c r="F4854" s="161">
        <v>0</v>
      </c>
      <c r="G4854" s="161">
        <v>0</v>
      </c>
      <c r="H4854" s="161">
        <v>0</v>
      </c>
      <c r="L4854">
        <v>109.321321</v>
      </c>
      <c r="R4854">
        <v>101.73548700000001</v>
      </c>
      <c r="S4854">
        <v>101.73548700000001</v>
      </c>
      <c r="T4854" s="194">
        <v>101.73548700000001</v>
      </c>
      <c r="U4854" t="s">
        <v>193</v>
      </c>
      <c r="V4854">
        <v>45708.620636574073</v>
      </c>
    </row>
    <row r="4855" spans="1:22" x14ac:dyDescent="0.3">
      <c r="A4855" t="s">
        <v>106</v>
      </c>
      <c r="B4855" t="s">
        <v>107</v>
      </c>
      <c r="C4855" t="s">
        <v>93</v>
      </c>
      <c r="D4855" s="29">
        <v>45972</v>
      </c>
      <c r="E4855" s="161">
        <v>0</v>
      </c>
      <c r="F4855" s="161">
        <v>0</v>
      </c>
      <c r="G4855" s="161">
        <v>0</v>
      </c>
      <c r="H4855" s="161">
        <v>0</v>
      </c>
      <c r="L4855">
        <v>33.637329000000001</v>
      </c>
      <c r="R4855">
        <v>114.701775</v>
      </c>
      <c r="S4855">
        <v>114.701775</v>
      </c>
      <c r="T4855" s="194">
        <v>114.701775</v>
      </c>
      <c r="U4855" t="s">
        <v>193</v>
      </c>
      <c r="V4855">
        <v>45708.619479166664</v>
      </c>
    </row>
    <row r="4856" spans="1:22" x14ac:dyDescent="0.3">
      <c r="A4856" t="s">
        <v>106</v>
      </c>
      <c r="B4856" t="s">
        <v>107</v>
      </c>
      <c r="C4856" t="s">
        <v>88</v>
      </c>
      <c r="D4856" s="29">
        <v>45972</v>
      </c>
      <c r="E4856" s="161">
        <v>0</v>
      </c>
      <c r="F4856" s="161">
        <v>0</v>
      </c>
      <c r="G4856" s="161">
        <v>0</v>
      </c>
      <c r="H4856" s="161">
        <v>0</v>
      </c>
      <c r="L4856">
        <v>109.321321</v>
      </c>
      <c r="R4856">
        <v>101.73548700000001</v>
      </c>
      <c r="S4856">
        <v>101.73548700000001</v>
      </c>
      <c r="T4856" s="194">
        <v>101.73548700000001</v>
      </c>
      <c r="U4856" t="s">
        <v>193</v>
      </c>
      <c r="V4856">
        <v>45708.620636574073</v>
      </c>
    </row>
    <row r="4857" spans="1:22" x14ac:dyDescent="0.3">
      <c r="A4857" t="s">
        <v>106</v>
      </c>
      <c r="B4857" t="s">
        <v>107</v>
      </c>
      <c r="C4857" t="s">
        <v>93</v>
      </c>
      <c r="D4857" s="29">
        <v>45973</v>
      </c>
      <c r="E4857" s="161">
        <v>0</v>
      </c>
      <c r="F4857" s="161">
        <v>0</v>
      </c>
      <c r="G4857" s="161">
        <v>0</v>
      </c>
      <c r="H4857" s="161">
        <v>0</v>
      </c>
      <c r="L4857">
        <v>33.637329000000001</v>
      </c>
      <c r="R4857">
        <v>114.701775</v>
      </c>
      <c r="S4857">
        <v>114.701775</v>
      </c>
      <c r="T4857" s="194">
        <v>114.701775</v>
      </c>
      <c r="U4857" t="s">
        <v>193</v>
      </c>
      <c r="V4857">
        <v>45708.619062500002</v>
      </c>
    </row>
    <row r="4858" spans="1:22" x14ac:dyDescent="0.3">
      <c r="A4858" t="s">
        <v>106</v>
      </c>
      <c r="B4858" t="s">
        <v>107</v>
      </c>
      <c r="C4858" t="s">
        <v>88</v>
      </c>
      <c r="D4858" s="29">
        <v>45973</v>
      </c>
      <c r="E4858" s="161">
        <v>0</v>
      </c>
      <c r="F4858" s="161">
        <v>0</v>
      </c>
      <c r="G4858" s="161">
        <v>0</v>
      </c>
      <c r="H4858" s="161">
        <v>0</v>
      </c>
      <c r="L4858">
        <v>109.321321</v>
      </c>
      <c r="R4858">
        <v>101.73548700000001</v>
      </c>
      <c r="S4858">
        <v>101.73548700000001</v>
      </c>
      <c r="T4858" s="194">
        <v>101.73548700000001</v>
      </c>
      <c r="U4858" t="s">
        <v>193</v>
      </c>
      <c r="V4858">
        <v>45708.620532407411</v>
      </c>
    </row>
    <row r="4859" spans="1:22" x14ac:dyDescent="0.3">
      <c r="A4859" t="s">
        <v>106</v>
      </c>
      <c r="B4859" t="s">
        <v>107</v>
      </c>
      <c r="C4859" t="s">
        <v>93</v>
      </c>
      <c r="D4859" s="29">
        <v>45974</v>
      </c>
      <c r="E4859" s="161">
        <v>0</v>
      </c>
      <c r="F4859" s="161">
        <v>0</v>
      </c>
      <c r="G4859" s="161">
        <v>0</v>
      </c>
      <c r="H4859" s="161">
        <v>0</v>
      </c>
      <c r="L4859">
        <v>33.637329000000001</v>
      </c>
      <c r="R4859">
        <v>114.701775</v>
      </c>
      <c r="S4859">
        <v>114.701775</v>
      </c>
      <c r="T4859" s="194">
        <v>114.701775</v>
      </c>
      <c r="U4859" t="s">
        <v>193</v>
      </c>
      <c r="V4859">
        <v>45708.619629629633</v>
      </c>
    </row>
    <row r="4860" spans="1:22" x14ac:dyDescent="0.3">
      <c r="A4860" t="s">
        <v>106</v>
      </c>
      <c r="B4860" t="s">
        <v>107</v>
      </c>
      <c r="C4860" t="s">
        <v>88</v>
      </c>
      <c r="D4860" s="29">
        <v>45974</v>
      </c>
      <c r="E4860" s="161">
        <v>0</v>
      </c>
      <c r="F4860" s="161">
        <v>0</v>
      </c>
      <c r="G4860" s="161">
        <v>0</v>
      </c>
      <c r="H4860" s="161">
        <v>0</v>
      </c>
      <c r="L4860">
        <v>109.321321</v>
      </c>
      <c r="R4860">
        <v>101.73548700000001</v>
      </c>
      <c r="S4860">
        <v>101.73548700000001</v>
      </c>
      <c r="T4860" s="194">
        <v>101.73548700000001</v>
      </c>
      <c r="U4860" t="s">
        <v>193</v>
      </c>
      <c r="V4860">
        <v>45708.620520833334</v>
      </c>
    </row>
    <row r="4861" spans="1:22" x14ac:dyDescent="0.3">
      <c r="A4861" t="s">
        <v>106</v>
      </c>
      <c r="B4861" t="s">
        <v>107</v>
      </c>
      <c r="C4861" t="s">
        <v>93</v>
      </c>
      <c r="D4861" s="29">
        <v>45975</v>
      </c>
      <c r="E4861" s="161">
        <v>0</v>
      </c>
      <c r="F4861" s="161">
        <v>0</v>
      </c>
      <c r="G4861" s="161">
        <v>0</v>
      </c>
      <c r="H4861" s="161">
        <v>0</v>
      </c>
      <c r="L4861">
        <v>33.637329000000001</v>
      </c>
      <c r="R4861">
        <v>114.701775</v>
      </c>
      <c r="S4861">
        <v>114.701775</v>
      </c>
      <c r="T4861" s="194">
        <v>114.701775</v>
      </c>
      <c r="U4861" t="s">
        <v>193</v>
      </c>
      <c r="V4861">
        <v>45708.619606481479</v>
      </c>
    </row>
    <row r="4862" spans="1:22" x14ac:dyDescent="0.3">
      <c r="A4862" t="s">
        <v>106</v>
      </c>
      <c r="B4862" t="s">
        <v>107</v>
      </c>
      <c r="C4862" t="s">
        <v>88</v>
      </c>
      <c r="D4862" s="29">
        <v>45975</v>
      </c>
      <c r="E4862" s="161">
        <v>0</v>
      </c>
      <c r="F4862" s="161">
        <v>0</v>
      </c>
      <c r="G4862" s="161">
        <v>0</v>
      </c>
      <c r="H4862" s="161">
        <v>0</v>
      </c>
      <c r="L4862">
        <v>109.321321</v>
      </c>
      <c r="R4862">
        <v>101.73548700000001</v>
      </c>
      <c r="S4862">
        <v>101.73548700000001</v>
      </c>
      <c r="T4862" s="194">
        <v>101.73548700000001</v>
      </c>
      <c r="U4862" t="s">
        <v>193</v>
      </c>
      <c r="V4862">
        <v>45708.620798611111</v>
      </c>
    </row>
    <row r="4863" spans="1:22" x14ac:dyDescent="0.3">
      <c r="A4863" t="s">
        <v>106</v>
      </c>
      <c r="B4863" t="s">
        <v>107</v>
      </c>
      <c r="C4863" t="s">
        <v>93</v>
      </c>
      <c r="D4863" s="29">
        <v>45976</v>
      </c>
      <c r="E4863" s="161">
        <v>0</v>
      </c>
      <c r="F4863" s="161">
        <v>0</v>
      </c>
      <c r="G4863" s="161">
        <v>0</v>
      </c>
      <c r="H4863" s="161">
        <v>0</v>
      </c>
      <c r="L4863">
        <v>33.637329000000001</v>
      </c>
      <c r="R4863">
        <v>114.701775</v>
      </c>
      <c r="S4863">
        <v>114.701775</v>
      </c>
      <c r="T4863" s="194">
        <v>114.701775</v>
      </c>
      <c r="U4863" t="s">
        <v>193</v>
      </c>
      <c r="V4863">
        <v>45708.618611111109</v>
      </c>
    </row>
    <row r="4864" spans="1:22" x14ac:dyDescent="0.3">
      <c r="A4864" t="s">
        <v>106</v>
      </c>
      <c r="B4864" t="s">
        <v>107</v>
      </c>
      <c r="C4864" t="s">
        <v>88</v>
      </c>
      <c r="D4864" s="29">
        <v>45976</v>
      </c>
      <c r="E4864" s="161">
        <v>0</v>
      </c>
      <c r="F4864" s="161">
        <v>0</v>
      </c>
      <c r="G4864" s="161">
        <v>0</v>
      </c>
      <c r="H4864" s="161">
        <v>0</v>
      </c>
      <c r="L4864">
        <v>109.321321</v>
      </c>
      <c r="R4864">
        <v>101.73548700000001</v>
      </c>
      <c r="S4864">
        <v>101.73548700000001</v>
      </c>
      <c r="T4864" s="194">
        <v>101.73548700000001</v>
      </c>
      <c r="U4864" t="s">
        <v>193</v>
      </c>
      <c r="V4864">
        <v>45708.620775462965</v>
      </c>
    </row>
    <row r="4865" spans="1:22" x14ac:dyDescent="0.3">
      <c r="A4865" t="s">
        <v>106</v>
      </c>
      <c r="B4865" t="s">
        <v>107</v>
      </c>
      <c r="C4865" t="s">
        <v>93</v>
      </c>
      <c r="D4865" s="29">
        <v>45977</v>
      </c>
      <c r="E4865" s="161">
        <v>0</v>
      </c>
      <c r="F4865" s="161">
        <v>0</v>
      </c>
      <c r="G4865" s="161">
        <v>0</v>
      </c>
      <c r="H4865" s="161">
        <v>0</v>
      </c>
      <c r="L4865">
        <v>33.637329000000001</v>
      </c>
      <c r="R4865">
        <v>114.701775</v>
      </c>
      <c r="S4865">
        <v>114.701775</v>
      </c>
      <c r="T4865" s="194">
        <v>114.701775</v>
      </c>
      <c r="U4865" t="s">
        <v>193</v>
      </c>
      <c r="V4865">
        <v>45708.619606481479</v>
      </c>
    </row>
    <row r="4866" spans="1:22" x14ac:dyDescent="0.3">
      <c r="A4866" t="s">
        <v>106</v>
      </c>
      <c r="B4866" t="s">
        <v>107</v>
      </c>
      <c r="C4866" t="s">
        <v>88</v>
      </c>
      <c r="D4866" s="29">
        <v>45977</v>
      </c>
      <c r="E4866" s="161">
        <v>0</v>
      </c>
      <c r="F4866" s="161">
        <v>0</v>
      </c>
      <c r="G4866" s="161">
        <v>0</v>
      </c>
      <c r="H4866" s="161">
        <v>0</v>
      </c>
      <c r="L4866">
        <v>109.321321</v>
      </c>
      <c r="R4866">
        <v>101.73548700000001</v>
      </c>
      <c r="S4866">
        <v>101.73548700000001</v>
      </c>
      <c r="T4866" s="194">
        <v>101.73548700000001</v>
      </c>
      <c r="U4866" t="s">
        <v>193</v>
      </c>
      <c r="V4866">
        <v>45708.620740740742</v>
      </c>
    </row>
    <row r="4867" spans="1:22" x14ac:dyDescent="0.3">
      <c r="A4867" t="s">
        <v>106</v>
      </c>
      <c r="B4867" t="s">
        <v>107</v>
      </c>
      <c r="C4867" t="s">
        <v>93</v>
      </c>
      <c r="D4867" s="29">
        <v>45978</v>
      </c>
      <c r="E4867" s="161">
        <v>0</v>
      </c>
      <c r="F4867" s="161">
        <v>0</v>
      </c>
      <c r="G4867" s="161">
        <v>0</v>
      </c>
      <c r="H4867" s="161">
        <v>0</v>
      </c>
      <c r="L4867">
        <v>33.637329000000001</v>
      </c>
      <c r="R4867">
        <v>114.701775</v>
      </c>
      <c r="S4867">
        <v>114.701775</v>
      </c>
      <c r="T4867" s="194">
        <v>114.701775</v>
      </c>
      <c r="U4867" t="s">
        <v>193</v>
      </c>
      <c r="V4867">
        <v>45708.619131944448</v>
      </c>
    </row>
    <row r="4868" spans="1:22" x14ac:dyDescent="0.3">
      <c r="A4868" t="s">
        <v>106</v>
      </c>
      <c r="B4868" t="s">
        <v>107</v>
      </c>
      <c r="C4868" t="s">
        <v>88</v>
      </c>
      <c r="D4868" s="29">
        <v>45978</v>
      </c>
      <c r="E4868" s="161">
        <v>0</v>
      </c>
      <c r="F4868" s="161">
        <v>0</v>
      </c>
      <c r="G4868" s="161">
        <v>0</v>
      </c>
      <c r="H4868" s="161">
        <v>0</v>
      </c>
      <c r="L4868">
        <v>109.321321</v>
      </c>
      <c r="R4868">
        <v>101.73548700000001</v>
      </c>
      <c r="S4868">
        <v>101.73548700000001</v>
      </c>
      <c r="T4868" s="194">
        <v>101.73548700000001</v>
      </c>
      <c r="U4868" t="s">
        <v>193</v>
      </c>
      <c r="V4868">
        <v>45708.620798611111</v>
      </c>
    </row>
    <row r="4869" spans="1:22" x14ac:dyDescent="0.3">
      <c r="A4869" t="s">
        <v>106</v>
      </c>
      <c r="B4869" t="s">
        <v>107</v>
      </c>
      <c r="C4869" t="s">
        <v>93</v>
      </c>
      <c r="D4869" s="29">
        <v>45979</v>
      </c>
      <c r="E4869" s="161">
        <v>0</v>
      </c>
      <c r="F4869" s="161">
        <v>0</v>
      </c>
      <c r="G4869" s="161">
        <v>0</v>
      </c>
      <c r="H4869" s="161">
        <v>0</v>
      </c>
      <c r="L4869">
        <v>33.637329000000001</v>
      </c>
      <c r="R4869">
        <v>114.701775</v>
      </c>
      <c r="S4869">
        <v>114.701775</v>
      </c>
      <c r="T4869" s="194">
        <v>114.701775</v>
      </c>
      <c r="U4869" t="s">
        <v>193</v>
      </c>
      <c r="V4869">
        <v>45708.61959490741</v>
      </c>
    </row>
    <row r="4870" spans="1:22" x14ac:dyDescent="0.3">
      <c r="A4870" t="s">
        <v>106</v>
      </c>
      <c r="B4870" t="s">
        <v>107</v>
      </c>
      <c r="C4870" t="s">
        <v>88</v>
      </c>
      <c r="D4870" s="29">
        <v>45979</v>
      </c>
      <c r="E4870" s="161">
        <v>0</v>
      </c>
      <c r="F4870" s="161">
        <v>0</v>
      </c>
      <c r="G4870" s="161">
        <v>0</v>
      </c>
      <c r="H4870" s="161">
        <v>0</v>
      </c>
      <c r="L4870">
        <v>109.321321</v>
      </c>
      <c r="R4870">
        <v>101.73548700000001</v>
      </c>
      <c r="S4870">
        <v>101.73548700000001</v>
      </c>
      <c r="T4870" s="194">
        <v>101.73548700000001</v>
      </c>
      <c r="U4870" t="s">
        <v>193</v>
      </c>
      <c r="V4870">
        <v>45708.620740740742</v>
      </c>
    </row>
    <row r="4871" spans="1:22" x14ac:dyDescent="0.3">
      <c r="A4871" t="s">
        <v>106</v>
      </c>
      <c r="B4871" t="s">
        <v>107</v>
      </c>
      <c r="C4871" t="s">
        <v>93</v>
      </c>
      <c r="D4871" s="29">
        <v>45980</v>
      </c>
      <c r="E4871" s="161">
        <v>0</v>
      </c>
      <c r="F4871" s="161">
        <v>0</v>
      </c>
      <c r="G4871" s="161">
        <v>0</v>
      </c>
      <c r="H4871" s="161">
        <v>0</v>
      </c>
      <c r="L4871">
        <v>33.637329000000001</v>
      </c>
      <c r="R4871">
        <v>114.701775</v>
      </c>
      <c r="S4871">
        <v>114.701775</v>
      </c>
      <c r="T4871" s="194">
        <v>114.701775</v>
      </c>
      <c r="U4871" t="s">
        <v>193</v>
      </c>
      <c r="V4871">
        <v>45708.619398148148</v>
      </c>
    </row>
    <row r="4872" spans="1:22" x14ac:dyDescent="0.3">
      <c r="A4872" t="s">
        <v>106</v>
      </c>
      <c r="B4872" t="s">
        <v>107</v>
      </c>
      <c r="C4872" t="s">
        <v>88</v>
      </c>
      <c r="D4872" s="29">
        <v>45980</v>
      </c>
      <c r="E4872" s="161">
        <v>0</v>
      </c>
      <c r="F4872" s="161">
        <v>0</v>
      </c>
      <c r="G4872" s="161">
        <v>0</v>
      </c>
      <c r="H4872" s="161">
        <v>0</v>
      </c>
      <c r="L4872">
        <v>109.321321</v>
      </c>
      <c r="R4872">
        <v>101.73548700000001</v>
      </c>
      <c r="S4872">
        <v>101.73548700000001</v>
      </c>
      <c r="T4872" s="194">
        <v>101.73548700000001</v>
      </c>
      <c r="U4872" t="s">
        <v>193</v>
      </c>
      <c r="V4872">
        <v>45708.620810185188</v>
      </c>
    </row>
    <row r="4873" spans="1:22" x14ac:dyDescent="0.3">
      <c r="A4873" t="s">
        <v>106</v>
      </c>
      <c r="B4873" t="s">
        <v>107</v>
      </c>
      <c r="C4873" t="s">
        <v>93</v>
      </c>
      <c r="D4873" s="29">
        <v>45981</v>
      </c>
      <c r="E4873" s="161">
        <v>0</v>
      </c>
      <c r="F4873" s="161">
        <v>0</v>
      </c>
      <c r="G4873" s="161">
        <v>0</v>
      </c>
      <c r="H4873" s="161">
        <v>0</v>
      </c>
      <c r="L4873">
        <v>33.637329000000001</v>
      </c>
      <c r="R4873">
        <v>114.701775</v>
      </c>
      <c r="S4873">
        <v>114.701775</v>
      </c>
      <c r="T4873" s="194">
        <v>114.701775</v>
      </c>
      <c r="U4873" t="s">
        <v>193</v>
      </c>
      <c r="V4873">
        <v>45708.619247685187</v>
      </c>
    </row>
    <row r="4874" spans="1:22" x14ac:dyDescent="0.3">
      <c r="A4874" t="s">
        <v>106</v>
      </c>
      <c r="B4874" t="s">
        <v>107</v>
      </c>
      <c r="C4874" t="s">
        <v>88</v>
      </c>
      <c r="D4874" s="29">
        <v>45981</v>
      </c>
      <c r="E4874" s="161">
        <v>0</v>
      </c>
      <c r="F4874" s="161">
        <v>0</v>
      </c>
      <c r="G4874" s="161">
        <v>0</v>
      </c>
      <c r="H4874" s="161">
        <v>0</v>
      </c>
      <c r="L4874">
        <v>109.321321</v>
      </c>
      <c r="R4874">
        <v>101.73548700000001</v>
      </c>
      <c r="S4874">
        <v>101.73548700000001</v>
      </c>
      <c r="T4874" s="194">
        <v>101.73548700000001</v>
      </c>
      <c r="U4874" t="s">
        <v>193</v>
      </c>
      <c r="V4874">
        <v>45708.620972222219</v>
      </c>
    </row>
    <row r="4875" spans="1:22" x14ac:dyDescent="0.3">
      <c r="A4875" t="s">
        <v>106</v>
      </c>
      <c r="B4875" t="s">
        <v>107</v>
      </c>
      <c r="C4875" t="s">
        <v>93</v>
      </c>
      <c r="D4875" s="29">
        <v>45982</v>
      </c>
      <c r="E4875" s="161">
        <v>0</v>
      </c>
      <c r="F4875" s="161">
        <v>0</v>
      </c>
      <c r="G4875" s="161">
        <v>0</v>
      </c>
      <c r="H4875" s="161">
        <v>0</v>
      </c>
      <c r="L4875">
        <v>33.637329000000001</v>
      </c>
      <c r="R4875">
        <v>114.701775</v>
      </c>
      <c r="S4875">
        <v>114.701775</v>
      </c>
      <c r="T4875" s="194">
        <v>114.701775</v>
      </c>
      <c r="U4875" t="s">
        <v>193</v>
      </c>
      <c r="V4875">
        <v>45708.619398148148</v>
      </c>
    </row>
    <row r="4876" spans="1:22" x14ac:dyDescent="0.3">
      <c r="A4876" t="s">
        <v>106</v>
      </c>
      <c r="B4876" t="s">
        <v>107</v>
      </c>
      <c r="C4876" t="s">
        <v>88</v>
      </c>
      <c r="D4876" s="29">
        <v>45982</v>
      </c>
      <c r="E4876" s="161">
        <v>0</v>
      </c>
      <c r="F4876" s="161">
        <v>0</v>
      </c>
      <c r="G4876" s="161">
        <v>0</v>
      </c>
      <c r="H4876" s="161">
        <v>0</v>
      </c>
      <c r="L4876">
        <v>109.321321</v>
      </c>
      <c r="R4876">
        <v>101.73548700000001</v>
      </c>
      <c r="S4876">
        <v>101.73548700000001</v>
      </c>
      <c r="T4876" s="194">
        <v>101.73548700000001</v>
      </c>
      <c r="U4876" t="s">
        <v>193</v>
      </c>
      <c r="V4876">
        <v>45708.620937500003</v>
      </c>
    </row>
    <row r="4877" spans="1:22" x14ac:dyDescent="0.3">
      <c r="A4877" t="s">
        <v>106</v>
      </c>
      <c r="B4877" t="s">
        <v>107</v>
      </c>
      <c r="C4877" t="s">
        <v>93</v>
      </c>
      <c r="D4877" s="29">
        <v>45983</v>
      </c>
      <c r="E4877" s="161">
        <v>0</v>
      </c>
      <c r="F4877" s="161">
        <v>0</v>
      </c>
      <c r="G4877" s="161">
        <v>0</v>
      </c>
      <c r="H4877" s="161">
        <v>0</v>
      </c>
      <c r="L4877">
        <v>33.637329000000001</v>
      </c>
      <c r="R4877">
        <v>114.701775</v>
      </c>
      <c r="S4877">
        <v>114.701775</v>
      </c>
      <c r="T4877" s="194">
        <v>114.701775</v>
      </c>
      <c r="U4877" t="s">
        <v>193</v>
      </c>
      <c r="V4877">
        <v>45708.619421296295</v>
      </c>
    </row>
    <row r="4878" spans="1:22" x14ac:dyDescent="0.3">
      <c r="A4878" t="s">
        <v>106</v>
      </c>
      <c r="B4878" t="s">
        <v>107</v>
      </c>
      <c r="C4878" t="s">
        <v>88</v>
      </c>
      <c r="D4878" s="29">
        <v>45983</v>
      </c>
      <c r="E4878" s="161">
        <v>0</v>
      </c>
      <c r="F4878" s="161">
        <v>0</v>
      </c>
      <c r="G4878" s="161">
        <v>0</v>
      </c>
      <c r="H4878" s="161">
        <v>0</v>
      </c>
      <c r="L4878">
        <v>109.321321</v>
      </c>
      <c r="R4878">
        <v>101.73548700000001</v>
      </c>
      <c r="S4878">
        <v>101.73548700000001</v>
      </c>
      <c r="T4878" s="194">
        <v>101.73548700000001</v>
      </c>
      <c r="U4878" t="s">
        <v>193</v>
      </c>
      <c r="V4878">
        <v>45708.620891203704</v>
      </c>
    </row>
    <row r="4879" spans="1:22" x14ac:dyDescent="0.3">
      <c r="A4879" t="s">
        <v>106</v>
      </c>
      <c r="B4879" t="s">
        <v>107</v>
      </c>
      <c r="C4879" t="s">
        <v>93</v>
      </c>
      <c r="D4879" s="29">
        <v>45984</v>
      </c>
      <c r="E4879" s="161">
        <v>0</v>
      </c>
      <c r="F4879" s="161">
        <v>0</v>
      </c>
      <c r="G4879" s="161">
        <v>0</v>
      </c>
      <c r="H4879" s="161">
        <v>0</v>
      </c>
      <c r="L4879">
        <v>33.637329000000001</v>
      </c>
      <c r="R4879">
        <v>114.701775</v>
      </c>
      <c r="S4879">
        <v>114.701775</v>
      </c>
      <c r="T4879" s="194">
        <v>114.701775</v>
      </c>
      <c r="U4879" t="s">
        <v>193</v>
      </c>
      <c r="V4879">
        <v>45708.619074074071</v>
      </c>
    </row>
    <row r="4880" spans="1:22" x14ac:dyDescent="0.3">
      <c r="A4880" t="s">
        <v>106</v>
      </c>
      <c r="B4880" t="s">
        <v>107</v>
      </c>
      <c r="C4880" t="s">
        <v>88</v>
      </c>
      <c r="D4880" s="29">
        <v>45984</v>
      </c>
      <c r="E4880" s="161">
        <v>0</v>
      </c>
      <c r="F4880" s="161">
        <v>0</v>
      </c>
      <c r="G4880" s="161">
        <v>0</v>
      </c>
      <c r="H4880" s="161">
        <v>0</v>
      </c>
      <c r="L4880">
        <v>109.321321</v>
      </c>
      <c r="R4880">
        <v>101.73548700000001</v>
      </c>
      <c r="S4880">
        <v>101.73548700000001</v>
      </c>
      <c r="T4880" s="194">
        <v>101.73548700000001</v>
      </c>
      <c r="U4880" t="s">
        <v>193</v>
      </c>
      <c r="V4880">
        <v>45708.620729166665</v>
      </c>
    </row>
    <row r="4881" spans="1:22" x14ac:dyDescent="0.3">
      <c r="A4881" t="s">
        <v>106</v>
      </c>
      <c r="B4881" t="s">
        <v>107</v>
      </c>
      <c r="C4881" t="s">
        <v>93</v>
      </c>
      <c r="D4881" s="29">
        <v>45985</v>
      </c>
      <c r="E4881" s="161">
        <v>0</v>
      </c>
      <c r="F4881" s="161">
        <v>0</v>
      </c>
      <c r="G4881" s="161">
        <v>0</v>
      </c>
      <c r="H4881" s="161">
        <v>0</v>
      </c>
      <c r="L4881">
        <v>33.637329000000001</v>
      </c>
      <c r="R4881">
        <v>114.701775</v>
      </c>
      <c r="S4881">
        <v>114.701775</v>
      </c>
      <c r="T4881" s="194">
        <v>114.701775</v>
      </c>
      <c r="U4881" t="s">
        <v>193</v>
      </c>
      <c r="V4881">
        <v>45708.618634259263</v>
      </c>
    </row>
    <row r="4882" spans="1:22" x14ac:dyDescent="0.3">
      <c r="A4882" t="s">
        <v>106</v>
      </c>
      <c r="B4882" t="s">
        <v>107</v>
      </c>
      <c r="C4882" t="s">
        <v>88</v>
      </c>
      <c r="D4882" s="29">
        <v>45985</v>
      </c>
      <c r="E4882" s="161">
        <v>0</v>
      </c>
      <c r="F4882" s="161">
        <v>0</v>
      </c>
      <c r="G4882" s="161">
        <v>0</v>
      </c>
      <c r="H4882" s="161">
        <v>0</v>
      </c>
      <c r="L4882">
        <v>109.321321</v>
      </c>
      <c r="R4882">
        <v>101.73548700000001</v>
      </c>
      <c r="S4882">
        <v>101.73548700000001</v>
      </c>
      <c r="T4882" s="194">
        <v>101.73548700000001</v>
      </c>
      <c r="U4882" t="s">
        <v>193</v>
      </c>
      <c r="V4882">
        <v>45708.620509259257</v>
      </c>
    </row>
    <row r="4883" spans="1:22" x14ac:dyDescent="0.3">
      <c r="A4883" t="s">
        <v>106</v>
      </c>
      <c r="B4883" t="s">
        <v>107</v>
      </c>
      <c r="C4883" t="s">
        <v>93</v>
      </c>
      <c r="D4883" s="29">
        <v>45986</v>
      </c>
      <c r="E4883" s="161">
        <v>0</v>
      </c>
      <c r="F4883" s="161">
        <v>0</v>
      </c>
      <c r="G4883" s="161">
        <v>0</v>
      </c>
      <c r="H4883" s="161">
        <v>0</v>
      </c>
      <c r="L4883">
        <v>33.637329000000001</v>
      </c>
      <c r="R4883">
        <v>114.701775</v>
      </c>
      <c r="S4883">
        <v>114.701775</v>
      </c>
      <c r="T4883" s="194">
        <v>114.701775</v>
      </c>
      <c r="U4883" t="s">
        <v>193</v>
      </c>
      <c r="V4883">
        <v>45708.61923611111</v>
      </c>
    </row>
    <row r="4884" spans="1:22" x14ac:dyDescent="0.3">
      <c r="A4884" t="s">
        <v>106</v>
      </c>
      <c r="B4884" t="s">
        <v>107</v>
      </c>
      <c r="C4884" t="s">
        <v>88</v>
      </c>
      <c r="D4884" s="29">
        <v>45986</v>
      </c>
      <c r="E4884" s="161">
        <v>0</v>
      </c>
      <c r="F4884" s="161">
        <v>0</v>
      </c>
      <c r="G4884" s="161">
        <v>0</v>
      </c>
      <c r="H4884" s="161">
        <v>0</v>
      </c>
      <c r="L4884">
        <v>109.321321</v>
      </c>
      <c r="R4884">
        <v>101.73548700000001</v>
      </c>
      <c r="S4884">
        <v>101.73548700000001</v>
      </c>
      <c r="T4884" s="194">
        <v>101.73548700000001</v>
      </c>
      <c r="U4884" t="s">
        <v>193</v>
      </c>
      <c r="V4884">
        <v>45708.620740740742</v>
      </c>
    </row>
    <row r="4885" spans="1:22" x14ac:dyDescent="0.3">
      <c r="A4885" t="s">
        <v>106</v>
      </c>
      <c r="B4885" t="s">
        <v>107</v>
      </c>
      <c r="C4885" t="s">
        <v>93</v>
      </c>
      <c r="D4885" s="29">
        <v>45987</v>
      </c>
      <c r="E4885" s="161">
        <v>0</v>
      </c>
      <c r="F4885" s="161">
        <v>0</v>
      </c>
      <c r="G4885" s="161">
        <v>0</v>
      </c>
      <c r="H4885" s="161">
        <v>0</v>
      </c>
      <c r="L4885">
        <v>33.637329000000001</v>
      </c>
      <c r="R4885">
        <v>114.701775</v>
      </c>
      <c r="S4885">
        <v>114.701775</v>
      </c>
      <c r="T4885" s="194">
        <v>114.701775</v>
      </c>
      <c r="U4885" t="s">
        <v>193</v>
      </c>
      <c r="V4885">
        <v>45708.619340277779</v>
      </c>
    </row>
    <row r="4886" spans="1:22" x14ac:dyDescent="0.3">
      <c r="A4886" t="s">
        <v>106</v>
      </c>
      <c r="B4886" t="s">
        <v>107</v>
      </c>
      <c r="C4886" t="s">
        <v>88</v>
      </c>
      <c r="D4886" s="29">
        <v>45987</v>
      </c>
      <c r="E4886" s="161">
        <v>0</v>
      </c>
      <c r="F4886" s="161">
        <v>0</v>
      </c>
      <c r="G4886" s="161">
        <v>0</v>
      </c>
      <c r="H4886" s="161">
        <v>0</v>
      </c>
      <c r="L4886">
        <v>109.321321</v>
      </c>
      <c r="R4886">
        <v>101.73548700000001</v>
      </c>
      <c r="S4886">
        <v>101.73548700000001</v>
      </c>
      <c r="T4886" s="194">
        <v>101.73548700000001</v>
      </c>
      <c r="U4886" t="s">
        <v>193</v>
      </c>
      <c r="V4886">
        <v>45708.62090277778</v>
      </c>
    </row>
    <row r="4887" spans="1:22" x14ac:dyDescent="0.3">
      <c r="A4887" t="s">
        <v>106</v>
      </c>
      <c r="B4887" t="s">
        <v>107</v>
      </c>
      <c r="C4887" t="s">
        <v>93</v>
      </c>
      <c r="D4887" s="29">
        <v>45988</v>
      </c>
      <c r="E4887" s="161">
        <v>0</v>
      </c>
      <c r="F4887" s="161">
        <v>0</v>
      </c>
      <c r="G4887" s="161">
        <v>0</v>
      </c>
      <c r="H4887" s="161">
        <v>0</v>
      </c>
      <c r="L4887">
        <v>33.637329000000001</v>
      </c>
      <c r="R4887">
        <v>114.701775</v>
      </c>
      <c r="S4887">
        <v>114.701775</v>
      </c>
      <c r="T4887" s="194">
        <v>114.701775</v>
      </c>
      <c r="U4887" t="s">
        <v>193</v>
      </c>
      <c r="V4887">
        <v>45708.619328703702</v>
      </c>
    </row>
    <row r="4888" spans="1:22" x14ac:dyDescent="0.3">
      <c r="A4888" t="s">
        <v>106</v>
      </c>
      <c r="B4888" t="s">
        <v>107</v>
      </c>
      <c r="C4888" t="s">
        <v>88</v>
      </c>
      <c r="D4888" s="29">
        <v>45988</v>
      </c>
      <c r="E4888" s="161">
        <v>0</v>
      </c>
      <c r="F4888" s="161">
        <v>0</v>
      </c>
      <c r="G4888" s="161">
        <v>0</v>
      </c>
      <c r="H4888" s="161">
        <v>0</v>
      </c>
      <c r="L4888">
        <v>109.321321</v>
      </c>
      <c r="R4888">
        <v>101.73548700000001</v>
      </c>
      <c r="S4888">
        <v>101.73548700000001</v>
      </c>
      <c r="T4888" s="194">
        <v>101.73548700000001</v>
      </c>
      <c r="U4888" t="s">
        <v>193</v>
      </c>
      <c r="V4888">
        <v>45708.620763888888</v>
      </c>
    </row>
    <row r="4889" spans="1:22" x14ac:dyDescent="0.3">
      <c r="A4889" t="s">
        <v>106</v>
      </c>
      <c r="B4889" t="s">
        <v>107</v>
      </c>
      <c r="C4889" t="s">
        <v>93</v>
      </c>
      <c r="D4889" s="29">
        <v>45989</v>
      </c>
      <c r="E4889" s="161">
        <v>0</v>
      </c>
      <c r="F4889" s="161">
        <v>0</v>
      </c>
      <c r="G4889" s="161">
        <v>0</v>
      </c>
      <c r="H4889" s="161">
        <v>0</v>
      </c>
      <c r="L4889">
        <v>33.637329000000001</v>
      </c>
      <c r="R4889">
        <v>114.701775</v>
      </c>
      <c r="S4889">
        <v>114.701775</v>
      </c>
      <c r="T4889" s="194">
        <v>114.701775</v>
      </c>
      <c r="U4889" t="s">
        <v>193</v>
      </c>
      <c r="V4889">
        <v>45708.618518518517</v>
      </c>
    </row>
    <row r="4890" spans="1:22" x14ac:dyDescent="0.3">
      <c r="A4890" t="s">
        <v>106</v>
      </c>
      <c r="B4890" t="s">
        <v>107</v>
      </c>
      <c r="C4890" t="s">
        <v>88</v>
      </c>
      <c r="D4890" s="29">
        <v>45989</v>
      </c>
      <c r="E4890" s="161">
        <v>0</v>
      </c>
      <c r="F4890" s="161">
        <v>0</v>
      </c>
      <c r="G4890" s="161">
        <v>0</v>
      </c>
      <c r="H4890" s="161">
        <v>0</v>
      </c>
      <c r="L4890">
        <v>109.321321</v>
      </c>
      <c r="R4890">
        <v>101.73548700000001</v>
      </c>
      <c r="S4890">
        <v>101.73548700000001</v>
      </c>
      <c r="T4890" s="194">
        <v>101.73548700000001</v>
      </c>
      <c r="U4890" t="s">
        <v>193</v>
      </c>
      <c r="V4890">
        <v>45708.620844907404</v>
      </c>
    </row>
    <row r="4891" spans="1:22" x14ac:dyDescent="0.3">
      <c r="A4891" t="s">
        <v>106</v>
      </c>
      <c r="B4891" t="s">
        <v>107</v>
      </c>
      <c r="C4891" t="s">
        <v>93</v>
      </c>
      <c r="D4891" s="29">
        <v>45990</v>
      </c>
      <c r="E4891" s="161">
        <v>0</v>
      </c>
      <c r="F4891" s="161">
        <v>0</v>
      </c>
      <c r="G4891" s="161">
        <v>0</v>
      </c>
      <c r="H4891" s="161">
        <v>0</v>
      </c>
      <c r="L4891">
        <v>33.637329000000001</v>
      </c>
      <c r="R4891">
        <v>114.701775</v>
      </c>
      <c r="S4891">
        <v>114.701775</v>
      </c>
      <c r="T4891" s="194">
        <v>114.701775</v>
      </c>
      <c r="U4891" t="s">
        <v>193</v>
      </c>
      <c r="V4891">
        <v>45708.619502314818</v>
      </c>
    </row>
    <row r="4892" spans="1:22" x14ac:dyDescent="0.3">
      <c r="A4892" t="s">
        <v>106</v>
      </c>
      <c r="B4892" t="s">
        <v>107</v>
      </c>
      <c r="C4892" t="s">
        <v>88</v>
      </c>
      <c r="D4892" s="29">
        <v>45990</v>
      </c>
      <c r="E4892" s="161">
        <v>0</v>
      </c>
      <c r="F4892" s="161">
        <v>0</v>
      </c>
      <c r="G4892" s="161">
        <v>0</v>
      </c>
      <c r="H4892" s="161">
        <v>0</v>
      </c>
      <c r="L4892">
        <v>109.321321</v>
      </c>
      <c r="R4892">
        <v>101.73548700000001</v>
      </c>
      <c r="S4892">
        <v>101.73548700000001</v>
      </c>
      <c r="T4892" s="194">
        <v>101.73548700000001</v>
      </c>
      <c r="U4892" t="s">
        <v>193</v>
      </c>
      <c r="V4892">
        <v>45708.620625000003</v>
      </c>
    </row>
    <row r="4893" spans="1:22" x14ac:dyDescent="0.3">
      <c r="A4893" t="s">
        <v>106</v>
      </c>
      <c r="B4893" t="s">
        <v>107</v>
      </c>
      <c r="C4893" t="s">
        <v>93</v>
      </c>
      <c r="D4893" s="29">
        <v>45991</v>
      </c>
      <c r="E4893" s="161">
        <v>0</v>
      </c>
      <c r="F4893" s="161">
        <v>0</v>
      </c>
      <c r="G4893" s="161">
        <v>0</v>
      </c>
      <c r="H4893" s="161">
        <v>0</v>
      </c>
      <c r="L4893">
        <v>33.637329000000001</v>
      </c>
      <c r="R4893">
        <v>114.701775</v>
      </c>
      <c r="S4893">
        <v>114.701775</v>
      </c>
      <c r="T4893" s="194">
        <v>114.701775</v>
      </c>
      <c r="U4893" t="s">
        <v>193</v>
      </c>
      <c r="V4893">
        <v>45708.619409722225</v>
      </c>
    </row>
    <row r="4894" spans="1:22" x14ac:dyDescent="0.3">
      <c r="A4894" t="s">
        <v>106</v>
      </c>
      <c r="B4894" t="s">
        <v>107</v>
      </c>
      <c r="C4894" t="s">
        <v>88</v>
      </c>
      <c r="D4894" s="29">
        <v>45991</v>
      </c>
      <c r="E4894" s="161">
        <v>0</v>
      </c>
      <c r="F4894" s="161">
        <v>0</v>
      </c>
      <c r="G4894" s="161">
        <v>0</v>
      </c>
      <c r="H4894" s="161">
        <v>0</v>
      </c>
      <c r="L4894">
        <v>109.321321</v>
      </c>
      <c r="R4894">
        <v>101.73548700000001</v>
      </c>
      <c r="S4894">
        <v>101.73548700000001</v>
      </c>
      <c r="T4894" s="194">
        <v>101.73548700000001</v>
      </c>
      <c r="U4894" t="s">
        <v>193</v>
      </c>
      <c r="V4894">
        <v>45708.620925925927</v>
      </c>
    </row>
    <row r="4895" spans="1:22" x14ac:dyDescent="0.3">
      <c r="A4895" t="s">
        <v>106</v>
      </c>
      <c r="B4895" t="s">
        <v>107</v>
      </c>
      <c r="C4895" t="s">
        <v>93</v>
      </c>
      <c r="D4895" s="29">
        <v>45992</v>
      </c>
      <c r="E4895" s="161">
        <v>0</v>
      </c>
      <c r="F4895" s="161">
        <v>0</v>
      </c>
      <c r="G4895" s="161">
        <v>0</v>
      </c>
      <c r="H4895" s="161">
        <v>0</v>
      </c>
      <c r="L4895">
        <v>33.637329000000001</v>
      </c>
      <c r="R4895">
        <v>114.701775</v>
      </c>
      <c r="S4895">
        <v>114.701775</v>
      </c>
      <c r="T4895" s="194">
        <v>114.701775</v>
      </c>
      <c r="U4895" t="s">
        <v>193</v>
      </c>
      <c r="V4895">
        <v>45708.619212962964</v>
      </c>
    </row>
    <row r="4896" spans="1:22" x14ac:dyDescent="0.3">
      <c r="A4896" t="s">
        <v>106</v>
      </c>
      <c r="B4896" t="s">
        <v>107</v>
      </c>
      <c r="C4896" t="s">
        <v>88</v>
      </c>
      <c r="D4896" s="29">
        <v>45992</v>
      </c>
      <c r="E4896" s="161">
        <v>0</v>
      </c>
      <c r="F4896" s="161">
        <v>0</v>
      </c>
      <c r="G4896" s="161">
        <v>0</v>
      </c>
      <c r="H4896" s="161">
        <v>0</v>
      </c>
      <c r="L4896">
        <v>109.321321</v>
      </c>
      <c r="R4896">
        <v>89.766605999999996</v>
      </c>
      <c r="S4896">
        <v>89.766605999999996</v>
      </c>
      <c r="T4896" s="194">
        <v>89.766605999999996</v>
      </c>
      <c r="U4896" t="s">
        <v>193</v>
      </c>
      <c r="V4896">
        <v>45708.620717592596</v>
      </c>
    </row>
    <row r="4897" spans="1:22" x14ac:dyDescent="0.3">
      <c r="A4897" t="s">
        <v>106</v>
      </c>
      <c r="B4897" t="s">
        <v>107</v>
      </c>
      <c r="C4897" t="s">
        <v>93</v>
      </c>
      <c r="D4897" s="29">
        <v>45993</v>
      </c>
      <c r="E4897" s="161">
        <v>0</v>
      </c>
      <c r="F4897" s="161">
        <v>0</v>
      </c>
      <c r="G4897" s="161">
        <v>0</v>
      </c>
      <c r="H4897" s="161">
        <v>0</v>
      </c>
      <c r="L4897">
        <v>33.637329000000001</v>
      </c>
      <c r="R4897">
        <v>114.701775</v>
      </c>
      <c r="S4897">
        <v>114.701775</v>
      </c>
      <c r="T4897" s="194">
        <v>114.701775</v>
      </c>
      <c r="U4897" t="s">
        <v>193</v>
      </c>
      <c r="V4897">
        <v>45708.61922453704</v>
      </c>
    </row>
    <row r="4898" spans="1:22" x14ac:dyDescent="0.3">
      <c r="A4898" t="s">
        <v>106</v>
      </c>
      <c r="B4898" t="s">
        <v>107</v>
      </c>
      <c r="C4898" t="s">
        <v>88</v>
      </c>
      <c r="D4898" s="29">
        <v>45993</v>
      </c>
      <c r="E4898" s="161">
        <v>0</v>
      </c>
      <c r="F4898" s="161">
        <v>0</v>
      </c>
      <c r="G4898" s="161">
        <v>0</v>
      </c>
      <c r="H4898" s="161">
        <v>0</v>
      </c>
      <c r="L4898">
        <v>109.321321</v>
      </c>
      <c r="R4898">
        <v>89.766605999999996</v>
      </c>
      <c r="S4898">
        <v>89.766605999999996</v>
      </c>
      <c r="T4898" s="194">
        <v>89.766605999999996</v>
      </c>
      <c r="U4898" t="s">
        <v>193</v>
      </c>
      <c r="V4898">
        <v>45708.62059027778</v>
      </c>
    </row>
    <row r="4899" spans="1:22" x14ac:dyDescent="0.3">
      <c r="A4899" t="s">
        <v>106</v>
      </c>
      <c r="B4899" t="s">
        <v>107</v>
      </c>
      <c r="C4899" t="s">
        <v>93</v>
      </c>
      <c r="D4899" s="29">
        <v>45994</v>
      </c>
      <c r="E4899" s="161">
        <v>0</v>
      </c>
      <c r="F4899" s="161">
        <v>0</v>
      </c>
      <c r="G4899" s="161">
        <v>0</v>
      </c>
      <c r="H4899" s="161">
        <v>0</v>
      </c>
      <c r="L4899">
        <v>33.637329000000001</v>
      </c>
      <c r="R4899">
        <v>114.701775</v>
      </c>
      <c r="S4899">
        <v>114.701775</v>
      </c>
      <c r="T4899" s="194">
        <v>114.701775</v>
      </c>
      <c r="U4899" t="s">
        <v>193</v>
      </c>
      <c r="V4899">
        <v>45708.619189814817</v>
      </c>
    </row>
    <row r="4900" spans="1:22" x14ac:dyDescent="0.3">
      <c r="A4900" t="s">
        <v>106</v>
      </c>
      <c r="B4900" t="s">
        <v>107</v>
      </c>
      <c r="C4900" t="s">
        <v>88</v>
      </c>
      <c r="D4900" s="29">
        <v>45994</v>
      </c>
      <c r="E4900" s="161">
        <v>0</v>
      </c>
      <c r="F4900" s="161">
        <v>0</v>
      </c>
      <c r="G4900" s="161">
        <v>0</v>
      </c>
      <c r="H4900" s="161">
        <v>0</v>
      </c>
      <c r="L4900">
        <v>109.321321</v>
      </c>
      <c r="R4900">
        <v>89.766605999999996</v>
      </c>
      <c r="S4900">
        <v>89.766605999999996</v>
      </c>
      <c r="T4900" s="194">
        <v>89.766605999999996</v>
      </c>
      <c r="U4900" t="s">
        <v>193</v>
      </c>
      <c r="V4900">
        <v>45708.620729166665</v>
      </c>
    </row>
    <row r="4901" spans="1:22" x14ac:dyDescent="0.3">
      <c r="A4901" t="s">
        <v>106</v>
      </c>
      <c r="B4901" t="s">
        <v>107</v>
      </c>
      <c r="C4901" t="s">
        <v>93</v>
      </c>
      <c r="D4901" s="29">
        <v>45995</v>
      </c>
      <c r="E4901" s="161">
        <v>0</v>
      </c>
      <c r="F4901" s="161">
        <v>0</v>
      </c>
      <c r="G4901" s="161">
        <v>0</v>
      </c>
      <c r="H4901" s="161">
        <v>0</v>
      </c>
      <c r="L4901">
        <v>33.637329000000001</v>
      </c>
      <c r="R4901">
        <v>114.701775</v>
      </c>
      <c r="S4901">
        <v>114.701775</v>
      </c>
      <c r="T4901" s="194">
        <v>114.701775</v>
      </c>
      <c r="U4901" t="s">
        <v>193</v>
      </c>
      <c r="V4901">
        <v>45708.619259259256</v>
      </c>
    </row>
    <row r="4902" spans="1:22" x14ac:dyDescent="0.3">
      <c r="A4902" t="s">
        <v>106</v>
      </c>
      <c r="B4902" t="s">
        <v>107</v>
      </c>
      <c r="C4902" t="s">
        <v>88</v>
      </c>
      <c r="D4902" s="29">
        <v>45995</v>
      </c>
      <c r="E4902" s="161">
        <v>0</v>
      </c>
      <c r="F4902" s="161">
        <v>0</v>
      </c>
      <c r="G4902" s="161">
        <v>0</v>
      </c>
      <c r="H4902" s="161">
        <v>0</v>
      </c>
      <c r="L4902">
        <v>109.321321</v>
      </c>
      <c r="R4902">
        <v>89.766605999999996</v>
      </c>
      <c r="S4902">
        <v>89.766605999999996</v>
      </c>
      <c r="T4902" s="194">
        <v>89.766605999999996</v>
      </c>
      <c r="U4902" t="s">
        <v>193</v>
      </c>
      <c r="V4902">
        <v>45708.620925925927</v>
      </c>
    </row>
    <row r="4903" spans="1:22" x14ac:dyDescent="0.3">
      <c r="A4903" t="s">
        <v>106</v>
      </c>
      <c r="B4903" t="s">
        <v>107</v>
      </c>
      <c r="C4903" t="s">
        <v>93</v>
      </c>
      <c r="D4903" s="29">
        <v>45996</v>
      </c>
      <c r="E4903" s="161">
        <v>0</v>
      </c>
      <c r="F4903" s="161">
        <v>0</v>
      </c>
      <c r="G4903" s="161">
        <v>0</v>
      </c>
      <c r="H4903" s="161">
        <v>0</v>
      </c>
      <c r="L4903">
        <v>33.637329000000001</v>
      </c>
      <c r="R4903">
        <v>114.701775</v>
      </c>
      <c r="S4903">
        <v>114.701775</v>
      </c>
      <c r="T4903" s="194">
        <v>114.701775</v>
      </c>
      <c r="U4903" t="s">
        <v>193</v>
      </c>
      <c r="V4903">
        <v>45708.619050925925</v>
      </c>
    </row>
    <row r="4904" spans="1:22" x14ac:dyDescent="0.3">
      <c r="A4904" t="s">
        <v>106</v>
      </c>
      <c r="B4904" t="s">
        <v>107</v>
      </c>
      <c r="C4904" t="s">
        <v>88</v>
      </c>
      <c r="D4904" s="29">
        <v>45996</v>
      </c>
      <c r="E4904" s="161">
        <v>0</v>
      </c>
      <c r="F4904" s="161">
        <v>0</v>
      </c>
      <c r="G4904" s="161">
        <v>0</v>
      </c>
      <c r="H4904" s="161">
        <v>0</v>
      </c>
      <c r="L4904">
        <v>109.321321</v>
      </c>
      <c r="R4904">
        <v>89.766605999999996</v>
      </c>
      <c r="S4904">
        <v>89.766605999999996</v>
      </c>
      <c r="T4904" s="194">
        <v>89.766605999999996</v>
      </c>
      <c r="U4904" t="s">
        <v>193</v>
      </c>
      <c r="V4904">
        <v>45708.620798611111</v>
      </c>
    </row>
    <row r="4905" spans="1:22" x14ac:dyDescent="0.3">
      <c r="A4905" t="s">
        <v>106</v>
      </c>
      <c r="B4905" t="s">
        <v>107</v>
      </c>
      <c r="C4905" t="s">
        <v>93</v>
      </c>
      <c r="D4905" s="29">
        <v>45997</v>
      </c>
      <c r="E4905" s="161">
        <v>0</v>
      </c>
      <c r="F4905" s="161">
        <v>0</v>
      </c>
      <c r="G4905" s="161">
        <v>0</v>
      </c>
      <c r="H4905" s="161">
        <v>0</v>
      </c>
      <c r="L4905">
        <v>33.637329000000001</v>
      </c>
      <c r="R4905">
        <v>114.701775</v>
      </c>
      <c r="S4905">
        <v>114.701775</v>
      </c>
      <c r="T4905" s="194">
        <v>114.701775</v>
      </c>
      <c r="U4905" t="s">
        <v>193</v>
      </c>
      <c r="V4905">
        <v>45708.619618055556</v>
      </c>
    </row>
    <row r="4906" spans="1:22" x14ac:dyDescent="0.3">
      <c r="A4906" t="s">
        <v>106</v>
      </c>
      <c r="B4906" t="s">
        <v>107</v>
      </c>
      <c r="C4906" t="s">
        <v>88</v>
      </c>
      <c r="D4906" s="29">
        <v>45997</v>
      </c>
      <c r="E4906" s="161">
        <v>0</v>
      </c>
      <c r="F4906" s="161">
        <v>0</v>
      </c>
      <c r="G4906" s="161">
        <v>0</v>
      </c>
      <c r="H4906" s="161">
        <v>0</v>
      </c>
      <c r="L4906">
        <v>109.321321</v>
      </c>
      <c r="R4906">
        <v>89.766605999999996</v>
      </c>
      <c r="S4906">
        <v>89.766605999999996</v>
      </c>
      <c r="T4906" s="194">
        <v>89.766605999999996</v>
      </c>
      <c r="U4906" t="s">
        <v>193</v>
      </c>
      <c r="V4906">
        <v>45708.620844907404</v>
      </c>
    </row>
    <row r="4907" spans="1:22" x14ac:dyDescent="0.3">
      <c r="A4907" t="s">
        <v>106</v>
      </c>
      <c r="B4907" t="s">
        <v>107</v>
      </c>
      <c r="C4907" t="s">
        <v>93</v>
      </c>
      <c r="D4907" s="29">
        <v>45998</v>
      </c>
      <c r="E4907" s="161">
        <v>0</v>
      </c>
      <c r="F4907" s="161">
        <v>0</v>
      </c>
      <c r="G4907" s="161">
        <v>0</v>
      </c>
      <c r="H4907" s="161">
        <v>0</v>
      </c>
      <c r="L4907">
        <v>33.637329000000001</v>
      </c>
      <c r="R4907">
        <v>114.701775</v>
      </c>
      <c r="S4907">
        <v>114.701775</v>
      </c>
      <c r="T4907" s="194">
        <v>114.701775</v>
      </c>
      <c r="U4907" t="s">
        <v>193</v>
      </c>
      <c r="V4907">
        <v>45708.619259259256</v>
      </c>
    </row>
    <row r="4908" spans="1:22" x14ac:dyDescent="0.3">
      <c r="A4908" t="s">
        <v>106</v>
      </c>
      <c r="B4908" t="s">
        <v>107</v>
      </c>
      <c r="C4908" t="s">
        <v>88</v>
      </c>
      <c r="D4908" s="29">
        <v>45998</v>
      </c>
      <c r="E4908" s="161">
        <v>0</v>
      </c>
      <c r="F4908" s="161">
        <v>0</v>
      </c>
      <c r="G4908" s="161">
        <v>0</v>
      </c>
      <c r="H4908" s="161">
        <v>0</v>
      </c>
      <c r="L4908">
        <v>109.321321</v>
      </c>
      <c r="R4908">
        <v>89.766605999999996</v>
      </c>
      <c r="S4908">
        <v>89.766605999999996</v>
      </c>
      <c r="T4908" s="194">
        <v>89.766605999999996</v>
      </c>
      <c r="U4908" t="s">
        <v>193</v>
      </c>
      <c r="V4908">
        <v>45708.620949074073</v>
      </c>
    </row>
    <row r="4909" spans="1:22" x14ac:dyDescent="0.3">
      <c r="A4909" t="s">
        <v>106</v>
      </c>
      <c r="B4909" t="s">
        <v>107</v>
      </c>
      <c r="C4909" t="s">
        <v>93</v>
      </c>
      <c r="D4909" s="29">
        <v>45999</v>
      </c>
      <c r="E4909" s="161">
        <v>0</v>
      </c>
      <c r="F4909" s="161">
        <v>0</v>
      </c>
      <c r="G4909" s="161">
        <v>0</v>
      </c>
      <c r="H4909" s="161">
        <v>0</v>
      </c>
      <c r="L4909">
        <v>33.637329000000001</v>
      </c>
      <c r="R4909">
        <v>114.701775</v>
      </c>
      <c r="S4909">
        <v>114.701775</v>
      </c>
      <c r="T4909" s="194">
        <v>114.701775</v>
      </c>
      <c r="U4909" t="s">
        <v>193</v>
      </c>
      <c r="V4909">
        <v>45708.618645833332</v>
      </c>
    </row>
    <row r="4910" spans="1:22" x14ac:dyDescent="0.3">
      <c r="A4910" t="s">
        <v>106</v>
      </c>
      <c r="B4910" t="s">
        <v>107</v>
      </c>
      <c r="C4910" t="s">
        <v>88</v>
      </c>
      <c r="D4910" s="29">
        <v>45999</v>
      </c>
      <c r="E4910" s="161">
        <v>0</v>
      </c>
      <c r="F4910" s="161">
        <v>0</v>
      </c>
      <c r="G4910" s="161">
        <v>0</v>
      </c>
      <c r="H4910" s="161">
        <v>0</v>
      </c>
      <c r="L4910">
        <v>109.321321</v>
      </c>
      <c r="R4910">
        <v>89.766605999999996</v>
      </c>
      <c r="S4910">
        <v>89.766605999999996</v>
      </c>
      <c r="T4910" s="194">
        <v>89.766605999999996</v>
      </c>
      <c r="U4910" t="s">
        <v>193</v>
      </c>
      <c r="V4910">
        <v>45708.621134259258</v>
      </c>
    </row>
    <row r="4911" spans="1:22" x14ac:dyDescent="0.3">
      <c r="A4911" t="s">
        <v>106</v>
      </c>
      <c r="B4911" t="s">
        <v>107</v>
      </c>
      <c r="C4911" t="s">
        <v>93</v>
      </c>
      <c r="D4911" s="29">
        <v>46000</v>
      </c>
      <c r="E4911" s="161">
        <v>0</v>
      </c>
      <c r="F4911" s="161">
        <v>0</v>
      </c>
      <c r="G4911" s="161">
        <v>0</v>
      </c>
      <c r="H4911" s="161">
        <v>0</v>
      </c>
      <c r="L4911">
        <v>33.637329000000001</v>
      </c>
      <c r="R4911">
        <v>114.701775</v>
      </c>
      <c r="S4911">
        <v>114.701775</v>
      </c>
      <c r="T4911" s="194">
        <v>114.701775</v>
      </c>
      <c r="U4911" t="s">
        <v>193</v>
      </c>
      <c r="V4911">
        <v>45708.61922453704</v>
      </c>
    </row>
    <row r="4912" spans="1:22" x14ac:dyDescent="0.3">
      <c r="A4912" t="s">
        <v>106</v>
      </c>
      <c r="B4912" t="s">
        <v>107</v>
      </c>
      <c r="C4912" t="s">
        <v>88</v>
      </c>
      <c r="D4912" s="29">
        <v>46000</v>
      </c>
      <c r="E4912" s="161">
        <v>0</v>
      </c>
      <c r="F4912" s="161">
        <v>0</v>
      </c>
      <c r="G4912" s="161">
        <v>0</v>
      </c>
      <c r="H4912" s="161">
        <v>0</v>
      </c>
      <c r="L4912">
        <v>109.321321</v>
      </c>
      <c r="R4912">
        <v>89.766605999999996</v>
      </c>
      <c r="S4912">
        <v>89.766605999999996</v>
      </c>
      <c r="T4912" s="194">
        <v>89.766605999999996</v>
      </c>
      <c r="U4912" t="s">
        <v>193</v>
      </c>
      <c r="V4912">
        <v>45708.620995370373</v>
      </c>
    </row>
    <row r="4913" spans="1:22" x14ac:dyDescent="0.3">
      <c r="A4913" t="s">
        <v>106</v>
      </c>
      <c r="B4913" t="s">
        <v>107</v>
      </c>
      <c r="C4913" t="s">
        <v>93</v>
      </c>
      <c r="D4913" s="29">
        <v>46001</v>
      </c>
      <c r="E4913" s="161">
        <v>0</v>
      </c>
      <c r="F4913" s="161">
        <v>0</v>
      </c>
      <c r="G4913" s="161">
        <v>0</v>
      </c>
      <c r="H4913" s="161">
        <v>0</v>
      </c>
      <c r="L4913">
        <v>33.637329000000001</v>
      </c>
      <c r="R4913">
        <v>114.701775</v>
      </c>
      <c r="S4913">
        <v>114.701775</v>
      </c>
      <c r="T4913" s="194">
        <v>114.701775</v>
      </c>
      <c r="U4913" t="s">
        <v>193</v>
      </c>
      <c r="V4913">
        <v>45708.619166666664</v>
      </c>
    </row>
    <row r="4914" spans="1:22" x14ac:dyDescent="0.3">
      <c r="A4914" t="s">
        <v>106</v>
      </c>
      <c r="B4914" t="s">
        <v>107</v>
      </c>
      <c r="C4914" t="s">
        <v>88</v>
      </c>
      <c r="D4914" s="29">
        <v>46001</v>
      </c>
      <c r="E4914" s="161">
        <v>0</v>
      </c>
      <c r="F4914" s="161">
        <v>0</v>
      </c>
      <c r="G4914" s="161">
        <v>0</v>
      </c>
      <c r="H4914" s="161">
        <v>0</v>
      </c>
      <c r="L4914">
        <v>109.321321</v>
      </c>
      <c r="R4914">
        <v>89.766605999999996</v>
      </c>
      <c r="S4914">
        <v>89.766605999999996</v>
      </c>
      <c r="T4914" s="194">
        <v>89.766605999999996</v>
      </c>
      <c r="U4914" t="s">
        <v>193</v>
      </c>
      <c r="V4914">
        <v>45708.621076388888</v>
      </c>
    </row>
    <row r="4915" spans="1:22" x14ac:dyDescent="0.3">
      <c r="A4915" t="s">
        <v>106</v>
      </c>
      <c r="B4915" t="s">
        <v>107</v>
      </c>
      <c r="C4915" t="s">
        <v>93</v>
      </c>
      <c r="D4915" s="29">
        <v>46002</v>
      </c>
      <c r="E4915" s="161">
        <v>0</v>
      </c>
      <c r="F4915" s="161">
        <v>0</v>
      </c>
      <c r="G4915" s="161">
        <v>0</v>
      </c>
      <c r="H4915" s="161">
        <v>0</v>
      </c>
      <c r="L4915">
        <v>33.637329000000001</v>
      </c>
      <c r="R4915">
        <v>114.701775</v>
      </c>
      <c r="S4915">
        <v>114.701775</v>
      </c>
      <c r="T4915" s="194">
        <v>114.701775</v>
      </c>
      <c r="U4915" t="s">
        <v>193</v>
      </c>
      <c r="V4915">
        <v>45708.619108796294</v>
      </c>
    </row>
    <row r="4916" spans="1:22" x14ac:dyDescent="0.3">
      <c r="A4916" t="s">
        <v>106</v>
      </c>
      <c r="B4916" t="s">
        <v>107</v>
      </c>
      <c r="C4916" t="s">
        <v>88</v>
      </c>
      <c r="D4916" s="29">
        <v>46002</v>
      </c>
      <c r="E4916" s="161">
        <v>0</v>
      </c>
      <c r="F4916" s="161">
        <v>0</v>
      </c>
      <c r="G4916" s="161">
        <v>0</v>
      </c>
      <c r="H4916" s="161">
        <v>0</v>
      </c>
      <c r="L4916">
        <v>109.321321</v>
      </c>
      <c r="R4916">
        <v>89.766605999999996</v>
      </c>
      <c r="S4916">
        <v>89.766605999999996</v>
      </c>
      <c r="T4916" s="194">
        <v>89.766605999999996</v>
      </c>
      <c r="U4916" t="s">
        <v>193</v>
      </c>
      <c r="V4916">
        <v>45708.62096064815</v>
      </c>
    </row>
    <row r="4917" spans="1:22" x14ac:dyDescent="0.3">
      <c r="A4917" t="s">
        <v>106</v>
      </c>
      <c r="B4917" t="s">
        <v>107</v>
      </c>
      <c r="C4917" t="s">
        <v>93</v>
      </c>
      <c r="D4917" s="29">
        <v>46003</v>
      </c>
      <c r="E4917" s="161">
        <v>0</v>
      </c>
      <c r="F4917" s="161">
        <v>0</v>
      </c>
      <c r="G4917" s="161">
        <v>0</v>
      </c>
      <c r="H4917" s="161">
        <v>0</v>
      </c>
      <c r="L4917">
        <v>33.637329000000001</v>
      </c>
      <c r="R4917">
        <v>114.701775</v>
      </c>
      <c r="S4917">
        <v>114.701775</v>
      </c>
      <c r="T4917" s="194">
        <v>114.701775</v>
      </c>
      <c r="U4917" t="s">
        <v>193</v>
      </c>
      <c r="V4917">
        <v>45708.618888888886</v>
      </c>
    </row>
    <row r="4918" spans="1:22" x14ac:dyDescent="0.3">
      <c r="A4918" t="s">
        <v>106</v>
      </c>
      <c r="B4918" t="s">
        <v>107</v>
      </c>
      <c r="C4918" t="s">
        <v>88</v>
      </c>
      <c r="D4918" s="29">
        <v>46003</v>
      </c>
      <c r="E4918" s="161">
        <v>0</v>
      </c>
      <c r="F4918" s="161">
        <v>0</v>
      </c>
      <c r="G4918" s="161">
        <v>0</v>
      </c>
      <c r="H4918" s="161">
        <v>0</v>
      </c>
      <c r="L4918">
        <v>109.321321</v>
      </c>
      <c r="R4918">
        <v>89.766605999999996</v>
      </c>
      <c r="S4918">
        <v>89.766605999999996</v>
      </c>
      <c r="T4918" s="194">
        <v>89.766605999999996</v>
      </c>
      <c r="U4918" t="s">
        <v>193</v>
      </c>
      <c r="V4918">
        <v>45708.620833333334</v>
      </c>
    </row>
    <row r="4919" spans="1:22" x14ac:dyDescent="0.3">
      <c r="A4919" t="s">
        <v>106</v>
      </c>
      <c r="B4919" t="s">
        <v>107</v>
      </c>
      <c r="C4919" t="s">
        <v>93</v>
      </c>
      <c r="D4919" s="29">
        <v>46004</v>
      </c>
      <c r="E4919" s="161">
        <v>0</v>
      </c>
      <c r="F4919" s="161">
        <v>0</v>
      </c>
      <c r="G4919" s="161">
        <v>0</v>
      </c>
      <c r="H4919" s="161">
        <v>0</v>
      </c>
      <c r="L4919">
        <v>33.637329000000001</v>
      </c>
      <c r="R4919">
        <v>114.701775</v>
      </c>
      <c r="S4919">
        <v>114.701775</v>
      </c>
      <c r="T4919" s="194">
        <v>114.701775</v>
      </c>
      <c r="U4919" t="s">
        <v>193</v>
      </c>
      <c r="V4919">
        <v>45708.619074074071</v>
      </c>
    </row>
    <row r="4920" spans="1:22" x14ac:dyDescent="0.3">
      <c r="A4920" t="s">
        <v>106</v>
      </c>
      <c r="B4920" t="s">
        <v>107</v>
      </c>
      <c r="C4920" t="s">
        <v>88</v>
      </c>
      <c r="D4920" s="29">
        <v>46004</v>
      </c>
      <c r="E4920" s="161">
        <v>0</v>
      </c>
      <c r="F4920" s="161">
        <v>0</v>
      </c>
      <c r="G4920" s="161">
        <v>0</v>
      </c>
      <c r="H4920" s="161">
        <v>0</v>
      </c>
      <c r="L4920">
        <v>109.321321</v>
      </c>
      <c r="R4920">
        <v>89.766605999999996</v>
      </c>
      <c r="S4920">
        <v>89.766605999999996</v>
      </c>
      <c r="T4920" s="194">
        <v>89.766605999999996</v>
      </c>
      <c r="U4920" t="s">
        <v>193</v>
      </c>
      <c r="V4920">
        <v>45708.620821759258</v>
      </c>
    </row>
    <row r="4921" spans="1:22" x14ac:dyDescent="0.3">
      <c r="A4921" t="s">
        <v>106</v>
      </c>
      <c r="B4921" t="s">
        <v>107</v>
      </c>
      <c r="C4921" t="s">
        <v>93</v>
      </c>
      <c r="D4921" s="29">
        <v>46005</v>
      </c>
      <c r="E4921" s="161">
        <v>0</v>
      </c>
      <c r="F4921" s="161">
        <v>0</v>
      </c>
      <c r="G4921" s="161">
        <v>0</v>
      </c>
      <c r="H4921" s="161">
        <v>0</v>
      </c>
      <c r="L4921">
        <v>33.637329000000001</v>
      </c>
      <c r="R4921">
        <v>114.701775</v>
      </c>
      <c r="S4921">
        <v>114.701775</v>
      </c>
      <c r="T4921" s="194">
        <v>114.701775</v>
      </c>
      <c r="U4921" t="s">
        <v>193</v>
      </c>
      <c r="V4921">
        <v>45708.618923611109</v>
      </c>
    </row>
    <row r="4922" spans="1:22" x14ac:dyDescent="0.3">
      <c r="A4922" t="s">
        <v>106</v>
      </c>
      <c r="B4922" t="s">
        <v>107</v>
      </c>
      <c r="C4922" t="s">
        <v>88</v>
      </c>
      <c r="D4922" s="29">
        <v>46005</v>
      </c>
      <c r="E4922" s="161">
        <v>0</v>
      </c>
      <c r="F4922" s="161">
        <v>0</v>
      </c>
      <c r="G4922" s="161">
        <v>0</v>
      </c>
      <c r="H4922" s="161">
        <v>0</v>
      </c>
      <c r="L4922">
        <v>109.321321</v>
      </c>
      <c r="R4922">
        <v>89.766605999999996</v>
      </c>
      <c r="S4922">
        <v>89.766605999999996</v>
      </c>
      <c r="T4922" s="194">
        <v>89.766605999999996</v>
      </c>
      <c r="U4922" t="s">
        <v>193</v>
      </c>
      <c r="V4922">
        <v>45708.621018518519</v>
      </c>
    </row>
    <row r="4923" spans="1:22" x14ac:dyDescent="0.3">
      <c r="A4923" t="s">
        <v>106</v>
      </c>
      <c r="B4923" t="s">
        <v>107</v>
      </c>
      <c r="C4923" t="s">
        <v>93</v>
      </c>
      <c r="D4923" s="29">
        <v>46006</v>
      </c>
      <c r="E4923" s="161">
        <v>0</v>
      </c>
      <c r="F4923" s="161">
        <v>0</v>
      </c>
      <c r="G4923" s="161">
        <v>0</v>
      </c>
      <c r="H4923" s="161">
        <v>0</v>
      </c>
      <c r="L4923">
        <v>33.637329000000001</v>
      </c>
      <c r="R4923">
        <v>114.701775</v>
      </c>
      <c r="S4923">
        <v>114.701775</v>
      </c>
      <c r="T4923" s="194">
        <v>114.701775</v>
      </c>
      <c r="U4923" t="s">
        <v>193</v>
      </c>
      <c r="V4923">
        <v>45708.619004629632</v>
      </c>
    </row>
    <row r="4924" spans="1:22" x14ac:dyDescent="0.3">
      <c r="A4924" t="s">
        <v>106</v>
      </c>
      <c r="B4924" t="s">
        <v>107</v>
      </c>
      <c r="C4924" t="s">
        <v>88</v>
      </c>
      <c r="D4924" s="29">
        <v>46006</v>
      </c>
      <c r="E4924" s="161">
        <v>0</v>
      </c>
      <c r="F4924" s="161">
        <v>0</v>
      </c>
      <c r="G4924" s="161">
        <v>0</v>
      </c>
      <c r="H4924" s="161">
        <v>0</v>
      </c>
      <c r="L4924">
        <v>109.321321</v>
      </c>
      <c r="R4924">
        <v>89.766605999999996</v>
      </c>
      <c r="S4924">
        <v>89.766605999999996</v>
      </c>
      <c r="T4924" s="194">
        <v>89.766605999999996</v>
      </c>
      <c r="U4924" t="s">
        <v>193</v>
      </c>
      <c r="V4924">
        <v>45708.620787037034</v>
      </c>
    </row>
    <row r="4925" spans="1:22" x14ac:dyDescent="0.3">
      <c r="A4925" t="s">
        <v>106</v>
      </c>
      <c r="B4925" t="s">
        <v>107</v>
      </c>
      <c r="C4925" t="s">
        <v>93</v>
      </c>
      <c r="D4925" s="29">
        <v>46007</v>
      </c>
      <c r="E4925" s="161">
        <v>0</v>
      </c>
      <c r="F4925" s="161">
        <v>0</v>
      </c>
      <c r="G4925" s="161">
        <v>0</v>
      </c>
      <c r="H4925" s="161">
        <v>0</v>
      </c>
      <c r="L4925">
        <v>33.637329000000001</v>
      </c>
      <c r="R4925">
        <v>114.701775</v>
      </c>
      <c r="S4925">
        <v>114.701775</v>
      </c>
      <c r="T4925" s="194">
        <v>114.701775</v>
      </c>
      <c r="U4925" t="s">
        <v>193</v>
      </c>
      <c r="V4925">
        <v>45708.619305555556</v>
      </c>
    </row>
    <row r="4926" spans="1:22" x14ac:dyDescent="0.3">
      <c r="A4926" t="s">
        <v>106</v>
      </c>
      <c r="B4926" t="s">
        <v>107</v>
      </c>
      <c r="C4926" t="s">
        <v>88</v>
      </c>
      <c r="D4926" s="29">
        <v>46007</v>
      </c>
      <c r="E4926" s="161">
        <v>0</v>
      </c>
      <c r="F4926" s="161">
        <v>0</v>
      </c>
      <c r="G4926" s="161">
        <v>0</v>
      </c>
      <c r="H4926" s="161">
        <v>0</v>
      </c>
      <c r="L4926">
        <v>109.321321</v>
      </c>
      <c r="R4926">
        <v>89.766605999999996</v>
      </c>
      <c r="S4926">
        <v>89.766605999999996</v>
      </c>
      <c r="T4926" s="194">
        <v>89.766605999999996</v>
      </c>
      <c r="U4926" t="s">
        <v>193</v>
      </c>
      <c r="V4926">
        <v>45708.620787037034</v>
      </c>
    </row>
    <row r="4927" spans="1:22" x14ac:dyDescent="0.3">
      <c r="A4927" t="s">
        <v>106</v>
      </c>
      <c r="B4927" t="s">
        <v>107</v>
      </c>
      <c r="C4927" t="s">
        <v>93</v>
      </c>
      <c r="D4927" s="29">
        <v>46008</v>
      </c>
      <c r="E4927" s="161">
        <v>0</v>
      </c>
      <c r="F4927" s="161">
        <v>0</v>
      </c>
      <c r="G4927" s="161">
        <v>0</v>
      </c>
      <c r="H4927" s="161">
        <v>0</v>
      </c>
      <c r="L4927">
        <v>33.637329000000001</v>
      </c>
      <c r="R4927">
        <v>114.701775</v>
      </c>
      <c r="S4927">
        <v>114.701775</v>
      </c>
      <c r="T4927" s="194">
        <v>114.701775</v>
      </c>
      <c r="U4927" t="s">
        <v>193</v>
      </c>
      <c r="V4927">
        <v>45708.618784722225</v>
      </c>
    </row>
    <row r="4928" spans="1:22" x14ac:dyDescent="0.3">
      <c r="A4928" t="s">
        <v>106</v>
      </c>
      <c r="B4928" t="s">
        <v>107</v>
      </c>
      <c r="C4928" t="s">
        <v>88</v>
      </c>
      <c r="D4928" s="29">
        <v>46008</v>
      </c>
      <c r="E4928" s="161">
        <v>0</v>
      </c>
      <c r="F4928" s="161">
        <v>0</v>
      </c>
      <c r="G4928" s="161">
        <v>0</v>
      </c>
      <c r="H4928" s="161">
        <v>0</v>
      </c>
      <c r="L4928">
        <v>109.321321</v>
      </c>
      <c r="R4928">
        <v>89.766605999999996</v>
      </c>
      <c r="S4928">
        <v>89.766605999999996</v>
      </c>
      <c r="T4928" s="194">
        <v>89.766605999999996</v>
      </c>
      <c r="U4928" t="s">
        <v>193</v>
      </c>
      <c r="V4928">
        <v>45708.62096064815</v>
      </c>
    </row>
    <row r="4929" spans="1:22" x14ac:dyDescent="0.3">
      <c r="A4929" t="s">
        <v>106</v>
      </c>
      <c r="B4929" t="s">
        <v>107</v>
      </c>
      <c r="C4929" t="s">
        <v>93</v>
      </c>
      <c r="D4929" s="29">
        <v>46009</v>
      </c>
      <c r="E4929" s="161">
        <v>0</v>
      </c>
      <c r="F4929" s="161">
        <v>0</v>
      </c>
      <c r="G4929" s="161">
        <v>0</v>
      </c>
      <c r="H4929" s="161">
        <v>0</v>
      </c>
      <c r="L4929">
        <v>33.637329000000001</v>
      </c>
      <c r="R4929">
        <v>114.701775</v>
      </c>
      <c r="S4929">
        <v>114.701775</v>
      </c>
      <c r="T4929" s="194">
        <v>114.701775</v>
      </c>
      <c r="U4929" t="s">
        <v>193</v>
      </c>
      <c r="V4929">
        <v>45708.61891203704</v>
      </c>
    </row>
    <row r="4930" spans="1:22" x14ac:dyDescent="0.3">
      <c r="A4930" t="s">
        <v>106</v>
      </c>
      <c r="B4930" t="s">
        <v>107</v>
      </c>
      <c r="C4930" t="s">
        <v>88</v>
      </c>
      <c r="D4930" s="29">
        <v>46009</v>
      </c>
      <c r="E4930" s="161">
        <v>0</v>
      </c>
      <c r="F4930" s="161">
        <v>0</v>
      </c>
      <c r="G4930" s="161">
        <v>0</v>
      </c>
      <c r="H4930" s="161">
        <v>0</v>
      </c>
      <c r="L4930">
        <v>109.321321</v>
      </c>
      <c r="R4930">
        <v>89.766605999999996</v>
      </c>
      <c r="S4930">
        <v>89.766605999999996</v>
      </c>
      <c r="T4930" s="194">
        <v>89.766605999999996</v>
      </c>
      <c r="U4930" t="s">
        <v>193</v>
      </c>
      <c r="V4930">
        <v>45708.620717592596</v>
      </c>
    </row>
    <row r="4931" spans="1:22" x14ac:dyDescent="0.3">
      <c r="A4931" t="s">
        <v>106</v>
      </c>
      <c r="B4931" t="s">
        <v>107</v>
      </c>
      <c r="C4931" t="s">
        <v>93</v>
      </c>
      <c r="D4931" s="29">
        <v>46010</v>
      </c>
      <c r="E4931" s="161">
        <v>0</v>
      </c>
      <c r="F4931" s="161">
        <v>0</v>
      </c>
      <c r="G4931" s="161">
        <v>0</v>
      </c>
      <c r="H4931" s="161">
        <v>0</v>
      </c>
      <c r="L4931">
        <v>33.637329000000001</v>
      </c>
      <c r="R4931">
        <v>114.701775</v>
      </c>
      <c r="S4931">
        <v>114.701775</v>
      </c>
      <c r="T4931" s="194">
        <v>114.701775</v>
      </c>
      <c r="U4931" t="s">
        <v>193</v>
      </c>
      <c r="V4931">
        <v>45708.619479166664</v>
      </c>
    </row>
    <row r="4932" spans="1:22" x14ac:dyDescent="0.3">
      <c r="A4932" t="s">
        <v>106</v>
      </c>
      <c r="B4932" t="s">
        <v>107</v>
      </c>
      <c r="C4932" t="s">
        <v>88</v>
      </c>
      <c r="D4932" s="29">
        <v>46010</v>
      </c>
      <c r="E4932" s="161">
        <v>0</v>
      </c>
      <c r="F4932" s="161">
        <v>0</v>
      </c>
      <c r="G4932" s="161">
        <v>0</v>
      </c>
      <c r="H4932" s="161">
        <v>0</v>
      </c>
      <c r="L4932">
        <v>109.321321</v>
      </c>
      <c r="R4932">
        <v>89.766605999999996</v>
      </c>
      <c r="S4932">
        <v>89.766605999999996</v>
      </c>
      <c r="T4932" s="194">
        <v>89.766605999999996</v>
      </c>
      <c r="U4932" t="s">
        <v>193</v>
      </c>
      <c r="V4932">
        <v>45708.62096064815</v>
      </c>
    </row>
    <row r="4933" spans="1:22" x14ac:dyDescent="0.3">
      <c r="A4933" t="s">
        <v>106</v>
      </c>
      <c r="B4933" t="s">
        <v>107</v>
      </c>
      <c r="C4933" t="s">
        <v>93</v>
      </c>
      <c r="D4933" s="29">
        <v>46011</v>
      </c>
      <c r="E4933" s="161">
        <v>0</v>
      </c>
      <c r="F4933" s="161">
        <v>0</v>
      </c>
      <c r="G4933" s="161">
        <v>0</v>
      </c>
      <c r="H4933" s="161">
        <v>0</v>
      </c>
      <c r="L4933">
        <v>33.637329000000001</v>
      </c>
      <c r="R4933">
        <v>114.701775</v>
      </c>
      <c r="S4933">
        <v>114.701775</v>
      </c>
      <c r="T4933" s="194">
        <v>114.701775</v>
      </c>
      <c r="U4933" t="s">
        <v>193</v>
      </c>
      <c r="V4933">
        <v>45708.619097222225</v>
      </c>
    </row>
    <row r="4934" spans="1:22" x14ac:dyDescent="0.3">
      <c r="A4934" t="s">
        <v>106</v>
      </c>
      <c r="B4934" t="s">
        <v>107</v>
      </c>
      <c r="C4934" t="s">
        <v>88</v>
      </c>
      <c r="D4934" s="29">
        <v>46011</v>
      </c>
      <c r="E4934" s="161">
        <v>0</v>
      </c>
      <c r="F4934" s="161">
        <v>0</v>
      </c>
      <c r="G4934" s="161">
        <v>0</v>
      </c>
      <c r="H4934" s="161">
        <v>0</v>
      </c>
      <c r="L4934">
        <v>109.321321</v>
      </c>
      <c r="R4934">
        <v>89.766605999999996</v>
      </c>
      <c r="S4934">
        <v>89.766605999999996</v>
      </c>
      <c r="T4934" s="194">
        <v>89.766605999999996</v>
      </c>
      <c r="U4934" t="s">
        <v>193</v>
      </c>
      <c r="V4934">
        <v>45708.621087962965</v>
      </c>
    </row>
    <row r="4935" spans="1:22" x14ac:dyDescent="0.3">
      <c r="A4935" t="s">
        <v>106</v>
      </c>
      <c r="B4935" t="s">
        <v>107</v>
      </c>
      <c r="C4935" t="s">
        <v>93</v>
      </c>
      <c r="D4935" s="29">
        <v>46012</v>
      </c>
      <c r="E4935" s="161">
        <v>0</v>
      </c>
      <c r="F4935" s="161">
        <v>0</v>
      </c>
      <c r="G4935" s="161">
        <v>0</v>
      </c>
      <c r="H4935" s="161">
        <v>0</v>
      </c>
      <c r="L4935">
        <v>33.637329000000001</v>
      </c>
      <c r="R4935">
        <v>114.701775</v>
      </c>
      <c r="S4935">
        <v>114.701775</v>
      </c>
      <c r="T4935" s="194">
        <v>114.701775</v>
      </c>
      <c r="U4935" t="s">
        <v>193</v>
      </c>
      <c r="V4935">
        <v>45708.619050925925</v>
      </c>
    </row>
    <row r="4936" spans="1:22" x14ac:dyDescent="0.3">
      <c r="A4936" t="s">
        <v>106</v>
      </c>
      <c r="B4936" t="s">
        <v>107</v>
      </c>
      <c r="C4936" t="s">
        <v>88</v>
      </c>
      <c r="D4936" s="29">
        <v>46012</v>
      </c>
      <c r="E4936" s="161">
        <v>0</v>
      </c>
      <c r="F4936" s="161">
        <v>0</v>
      </c>
      <c r="G4936" s="161">
        <v>0</v>
      </c>
      <c r="H4936" s="161">
        <v>0</v>
      </c>
      <c r="L4936">
        <v>109.321321</v>
      </c>
      <c r="R4936">
        <v>89.766605999999996</v>
      </c>
      <c r="S4936">
        <v>89.766605999999996</v>
      </c>
      <c r="T4936" s="194">
        <v>89.766605999999996</v>
      </c>
      <c r="U4936" t="s">
        <v>193</v>
      </c>
      <c r="V4936">
        <v>45708.620659722219</v>
      </c>
    </row>
    <row r="4937" spans="1:22" x14ac:dyDescent="0.3">
      <c r="A4937" t="s">
        <v>106</v>
      </c>
      <c r="B4937" t="s">
        <v>107</v>
      </c>
      <c r="C4937" t="s">
        <v>93</v>
      </c>
      <c r="D4937" s="29">
        <v>46013</v>
      </c>
      <c r="E4937" s="161">
        <v>0</v>
      </c>
      <c r="F4937" s="161">
        <v>0</v>
      </c>
      <c r="G4937" s="161">
        <v>0</v>
      </c>
      <c r="H4937" s="161">
        <v>0</v>
      </c>
      <c r="L4937">
        <v>33.637329000000001</v>
      </c>
      <c r="R4937">
        <v>114.701775</v>
      </c>
      <c r="S4937">
        <v>114.701775</v>
      </c>
      <c r="T4937" s="194">
        <v>114.701775</v>
      </c>
      <c r="U4937" t="s">
        <v>193</v>
      </c>
      <c r="V4937">
        <v>45708.619456018518</v>
      </c>
    </row>
    <row r="4938" spans="1:22" x14ac:dyDescent="0.3">
      <c r="A4938" t="s">
        <v>106</v>
      </c>
      <c r="B4938" t="s">
        <v>107</v>
      </c>
      <c r="C4938" t="s">
        <v>88</v>
      </c>
      <c r="D4938" s="29">
        <v>46013</v>
      </c>
      <c r="E4938" s="161">
        <v>0</v>
      </c>
      <c r="F4938" s="161">
        <v>0</v>
      </c>
      <c r="G4938" s="161">
        <v>0</v>
      </c>
      <c r="H4938" s="161">
        <v>0</v>
      </c>
      <c r="L4938">
        <v>109.321321</v>
      </c>
      <c r="R4938">
        <v>89.766605999999996</v>
      </c>
      <c r="S4938">
        <v>89.766605999999996</v>
      </c>
      <c r="T4938" s="194">
        <v>89.766605999999996</v>
      </c>
      <c r="U4938" t="s">
        <v>193</v>
      </c>
      <c r="V4938">
        <v>45708.620937500003</v>
      </c>
    </row>
    <row r="4939" spans="1:22" x14ac:dyDescent="0.3">
      <c r="A4939" t="s">
        <v>106</v>
      </c>
      <c r="B4939" t="s">
        <v>107</v>
      </c>
      <c r="C4939" t="s">
        <v>93</v>
      </c>
      <c r="D4939" s="29">
        <v>46014</v>
      </c>
      <c r="E4939" s="161">
        <v>0</v>
      </c>
      <c r="F4939" s="161">
        <v>0</v>
      </c>
      <c r="G4939" s="161">
        <v>0</v>
      </c>
      <c r="H4939" s="161">
        <v>0</v>
      </c>
      <c r="L4939">
        <v>33.637329000000001</v>
      </c>
      <c r="R4939">
        <v>114.701775</v>
      </c>
      <c r="S4939">
        <v>114.701775</v>
      </c>
      <c r="T4939" s="194">
        <v>114.701775</v>
      </c>
      <c r="U4939" t="s">
        <v>193</v>
      </c>
      <c r="V4939">
        <v>45708.61923611111</v>
      </c>
    </row>
    <row r="4940" spans="1:22" x14ac:dyDescent="0.3">
      <c r="A4940" t="s">
        <v>106</v>
      </c>
      <c r="B4940" t="s">
        <v>107</v>
      </c>
      <c r="C4940" t="s">
        <v>88</v>
      </c>
      <c r="D4940" s="29">
        <v>46014</v>
      </c>
      <c r="E4940" s="161">
        <v>0</v>
      </c>
      <c r="F4940" s="161">
        <v>0</v>
      </c>
      <c r="G4940" s="161">
        <v>0</v>
      </c>
      <c r="H4940" s="161">
        <v>0</v>
      </c>
      <c r="L4940">
        <v>109.321321</v>
      </c>
      <c r="R4940">
        <v>89.766605999999996</v>
      </c>
      <c r="S4940">
        <v>89.766605999999996</v>
      </c>
      <c r="T4940" s="194">
        <v>89.766605999999996</v>
      </c>
      <c r="U4940" t="s">
        <v>193</v>
      </c>
      <c r="V4940">
        <v>45708.620821759258</v>
      </c>
    </row>
    <row r="4941" spans="1:22" x14ac:dyDescent="0.3">
      <c r="A4941" t="s">
        <v>106</v>
      </c>
      <c r="B4941" t="s">
        <v>107</v>
      </c>
      <c r="C4941" t="s">
        <v>93</v>
      </c>
      <c r="D4941" s="29">
        <v>46015</v>
      </c>
      <c r="E4941" s="161">
        <v>0</v>
      </c>
      <c r="F4941" s="161">
        <v>0</v>
      </c>
      <c r="G4941" s="161">
        <v>0</v>
      </c>
      <c r="H4941" s="161">
        <v>0</v>
      </c>
      <c r="L4941">
        <v>33.637329000000001</v>
      </c>
      <c r="R4941">
        <v>114.701775</v>
      </c>
      <c r="S4941">
        <v>114.701775</v>
      </c>
      <c r="T4941" s="194">
        <v>114.701775</v>
      </c>
      <c r="U4941" t="s">
        <v>193</v>
      </c>
      <c r="V4941">
        <v>45708.619618055556</v>
      </c>
    </row>
    <row r="4942" spans="1:22" x14ac:dyDescent="0.3">
      <c r="A4942" t="s">
        <v>106</v>
      </c>
      <c r="B4942" t="s">
        <v>107</v>
      </c>
      <c r="C4942" t="s">
        <v>88</v>
      </c>
      <c r="D4942" s="29">
        <v>46015</v>
      </c>
      <c r="E4942" s="161">
        <v>0</v>
      </c>
      <c r="F4942" s="161">
        <v>0</v>
      </c>
      <c r="G4942" s="161">
        <v>0</v>
      </c>
      <c r="H4942" s="161">
        <v>0</v>
      </c>
      <c r="L4942">
        <v>109.321321</v>
      </c>
      <c r="R4942">
        <v>89.766605999999996</v>
      </c>
      <c r="S4942">
        <v>89.766605999999996</v>
      </c>
      <c r="T4942" s="194">
        <v>89.766605999999996</v>
      </c>
      <c r="U4942" t="s">
        <v>193</v>
      </c>
      <c r="V4942">
        <v>45708.620856481481</v>
      </c>
    </row>
    <row r="4943" spans="1:22" x14ac:dyDescent="0.3">
      <c r="A4943" t="s">
        <v>106</v>
      </c>
      <c r="B4943" t="s">
        <v>107</v>
      </c>
      <c r="C4943" t="s">
        <v>93</v>
      </c>
      <c r="D4943" s="29">
        <v>46016</v>
      </c>
      <c r="E4943" s="161">
        <v>0</v>
      </c>
      <c r="F4943" s="161">
        <v>0</v>
      </c>
      <c r="G4943" s="161">
        <v>0</v>
      </c>
      <c r="H4943" s="161">
        <v>0</v>
      </c>
      <c r="L4943">
        <v>33.637329000000001</v>
      </c>
      <c r="R4943">
        <v>114.701775</v>
      </c>
      <c r="S4943">
        <v>114.701775</v>
      </c>
      <c r="T4943" s="194">
        <v>114.701775</v>
      </c>
      <c r="U4943" t="s">
        <v>193</v>
      </c>
      <c r="V4943">
        <v>45708.618657407409</v>
      </c>
    </row>
    <row r="4944" spans="1:22" x14ac:dyDescent="0.3">
      <c r="A4944" t="s">
        <v>106</v>
      </c>
      <c r="B4944" t="s">
        <v>107</v>
      </c>
      <c r="C4944" t="s">
        <v>88</v>
      </c>
      <c r="D4944" s="29">
        <v>46016</v>
      </c>
      <c r="E4944" s="161">
        <v>0</v>
      </c>
      <c r="F4944" s="161">
        <v>0</v>
      </c>
      <c r="G4944" s="161">
        <v>0</v>
      </c>
      <c r="H4944" s="161">
        <v>0</v>
      </c>
      <c r="L4944">
        <v>109.321321</v>
      </c>
      <c r="R4944">
        <v>89.766605999999996</v>
      </c>
      <c r="S4944">
        <v>89.766605999999996</v>
      </c>
      <c r="T4944" s="194">
        <v>89.766605999999996</v>
      </c>
      <c r="U4944" t="s">
        <v>193</v>
      </c>
      <c r="V4944">
        <v>45708.620682870373</v>
      </c>
    </row>
    <row r="4945" spans="1:22" x14ac:dyDescent="0.3">
      <c r="A4945" t="s">
        <v>106</v>
      </c>
      <c r="B4945" t="s">
        <v>107</v>
      </c>
      <c r="C4945" t="s">
        <v>93</v>
      </c>
      <c r="D4945" s="29">
        <v>46017</v>
      </c>
      <c r="E4945" s="161">
        <v>0</v>
      </c>
      <c r="F4945" s="161">
        <v>0</v>
      </c>
      <c r="G4945" s="161">
        <v>0</v>
      </c>
      <c r="H4945" s="161">
        <v>0</v>
      </c>
      <c r="L4945">
        <v>33.637329000000001</v>
      </c>
      <c r="R4945">
        <v>114.701775</v>
      </c>
      <c r="S4945">
        <v>114.701775</v>
      </c>
      <c r="T4945" s="194">
        <v>114.701775</v>
      </c>
      <c r="U4945" t="s">
        <v>193</v>
      </c>
      <c r="V4945">
        <v>45708.619120370371</v>
      </c>
    </row>
    <row r="4946" spans="1:22" x14ac:dyDescent="0.3">
      <c r="A4946" t="s">
        <v>106</v>
      </c>
      <c r="B4946" t="s">
        <v>107</v>
      </c>
      <c r="C4946" t="s">
        <v>88</v>
      </c>
      <c r="D4946" s="29">
        <v>46017</v>
      </c>
      <c r="E4946" s="161">
        <v>0</v>
      </c>
      <c r="F4946" s="161">
        <v>0</v>
      </c>
      <c r="G4946" s="161">
        <v>0</v>
      </c>
      <c r="H4946" s="161">
        <v>0</v>
      </c>
      <c r="L4946">
        <v>109.321321</v>
      </c>
      <c r="R4946">
        <v>89.766605999999996</v>
      </c>
      <c r="S4946">
        <v>89.766605999999996</v>
      </c>
      <c r="T4946" s="194">
        <v>89.766605999999996</v>
      </c>
      <c r="U4946" t="s">
        <v>193</v>
      </c>
      <c r="V4946">
        <v>45708.62091435185</v>
      </c>
    </row>
    <row r="4947" spans="1:22" x14ac:dyDescent="0.3">
      <c r="A4947" t="s">
        <v>106</v>
      </c>
      <c r="B4947" t="s">
        <v>107</v>
      </c>
      <c r="C4947" t="s">
        <v>93</v>
      </c>
      <c r="D4947" s="29">
        <v>46018</v>
      </c>
      <c r="E4947" s="161">
        <v>0</v>
      </c>
      <c r="F4947" s="161">
        <v>0</v>
      </c>
      <c r="G4947" s="161">
        <v>0</v>
      </c>
      <c r="H4947" s="161">
        <v>0</v>
      </c>
      <c r="L4947">
        <v>33.637329000000001</v>
      </c>
      <c r="R4947">
        <v>114.701775</v>
      </c>
      <c r="S4947">
        <v>114.701775</v>
      </c>
      <c r="T4947" s="194">
        <v>114.701775</v>
      </c>
      <c r="U4947" t="s">
        <v>193</v>
      </c>
      <c r="V4947">
        <v>45708.618703703702</v>
      </c>
    </row>
    <row r="4948" spans="1:22" x14ac:dyDescent="0.3">
      <c r="A4948" t="s">
        <v>106</v>
      </c>
      <c r="B4948" t="s">
        <v>107</v>
      </c>
      <c r="C4948" t="s">
        <v>88</v>
      </c>
      <c r="D4948" s="29">
        <v>46018</v>
      </c>
      <c r="E4948" s="161">
        <v>0</v>
      </c>
      <c r="F4948" s="161">
        <v>0</v>
      </c>
      <c r="G4948" s="161">
        <v>0</v>
      </c>
      <c r="H4948" s="161">
        <v>0</v>
      </c>
      <c r="L4948">
        <v>109.321321</v>
      </c>
      <c r="R4948">
        <v>89.766605999999996</v>
      </c>
      <c r="S4948">
        <v>89.766605999999996</v>
      </c>
      <c r="T4948" s="194">
        <v>89.766605999999996</v>
      </c>
      <c r="U4948" t="s">
        <v>193</v>
      </c>
      <c r="V4948">
        <v>45708.62090277778</v>
      </c>
    </row>
    <row r="4949" spans="1:22" x14ac:dyDescent="0.3">
      <c r="A4949" t="s">
        <v>106</v>
      </c>
      <c r="B4949" t="s">
        <v>107</v>
      </c>
      <c r="C4949" t="s">
        <v>93</v>
      </c>
      <c r="D4949" s="29">
        <v>46019</v>
      </c>
      <c r="E4949" s="161">
        <v>0</v>
      </c>
      <c r="F4949" s="161">
        <v>0</v>
      </c>
      <c r="G4949" s="161">
        <v>0</v>
      </c>
      <c r="H4949" s="161">
        <v>0</v>
      </c>
      <c r="L4949">
        <v>33.637329000000001</v>
      </c>
      <c r="R4949">
        <v>114.701775</v>
      </c>
      <c r="S4949">
        <v>114.701775</v>
      </c>
      <c r="T4949" s="194">
        <v>114.701775</v>
      </c>
      <c r="U4949" t="s">
        <v>193</v>
      </c>
      <c r="V4949">
        <v>45708.618715277778</v>
      </c>
    </row>
    <row r="4950" spans="1:22" x14ac:dyDescent="0.3">
      <c r="A4950" t="s">
        <v>106</v>
      </c>
      <c r="B4950" t="s">
        <v>107</v>
      </c>
      <c r="C4950" t="s">
        <v>88</v>
      </c>
      <c r="D4950" s="29">
        <v>46019</v>
      </c>
      <c r="E4950" s="161">
        <v>0</v>
      </c>
      <c r="F4950" s="161">
        <v>0</v>
      </c>
      <c r="G4950" s="161">
        <v>0</v>
      </c>
      <c r="H4950" s="161">
        <v>0</v>
      </c>
      <c r="L4950">
        <v>109.321321</v>
      </c>
      <c r="R4950">
        <v>89.766605999999996</v>
      </c>
      <c r="S4950">
        <v>89.766605999999996</v>
      </c>
      <c r="T4950" s="194">
        <v>89.766605999999996</v>
      </c>
      <c r="U4950" t="s">
        <v>193</v>
      </c>
      <c r="V4950">
        <v>45708.620937500003</v>
      </c>
    </row>
    <row r="4951" spans="1:22" x14ac:dyDescent="0.3">
      <c r="A4951" t="s">
        <v>106</v>
      </c>
      <c r="B4951" t="s">
        <v>107</v>
      </c>
      <c r="C4951" t="s">
        <v>93</v>
      </c>
      <c r="D4951" s="29">
        <v>46020</v>
      </c>
      <c r="E4951" s="161">
        <v>0</v>
      </c>
      <c r="F4951" s="161">
        <v>0</v>
      </c>
      <c r="G4951" s="161">
        <v>0</v>
      </c>
      <c r="H4951" s="161">
        <v>0</v>
      </c>
      <c r="L4951">
        <v>33.637329000000001</v>
      </c>
      <c r="R4951">
        <v>114.701775</v>
      </c>
      <c r="S4951">
        <v>114.701775</v>
      </c>
      <c r="T4951" s="194">
        <v>114.701775</v>
      </c>
      <c r="U4951" t="s">
        <v>193</v>
      </c>
      <c r="V4951">
        <v>45708.619189814817</v>
      </c>
    </row>
    <row r="4952" spans="1:22" x14ac:dyDescent="0.3">
      <c r="A4952" t="s">
        <v>106</v>
      </c>
      <c r="B4952" t="s">
        <v>107</v>
      </c>
      <c r="C4952" t="s">
        <v>88</v>
      </c>
      <c r="D4952" s="29">
        <v>46020</v>
      </c>
      <c r="E4952" s="161">
        <v>0</v>
      </c>
      <c r="F4952" s="161">
        <v>0</v>
      </c>
      <c r="G4952" s="161">
        <v>0</v>
      </c>
      <c r="H4952" s="161">
        <v>0</v>
      </c>
      <c r="L4952">
        <v>109.321321</v>
      </c>
      <c r="R4952">
        <v>89.766605999999996</v>
      </c>
      <c r="S4952">
        <v>89.766605999999996</v>
      </c>
      <c r="T4952" s="194">
        <v>89.766605999999996</v>
      </c>
      <c r="U4952" t="s">
        <v>193</v>
      </c>
      <c r="V4952">
        <v>45708.620775462965</v>
      </c>
    </row>
    <row r="4953" spans="1:22" x14ac:dyDescent="0.3">
      <c r="A4953" t="s">
        <v>106</v>
      </c>
      <c r="B4953" t="s">
        <v>107</v>
      </c>
      <c r="C4953" t="s">
        <v>93</v>
      </c>
      <c r="D4953" s="29">
        <v>46021</v>
      </c>
      <c r="E4953" s="161">
        <v>0</v>
      </c>
      <c r="F4953" s="161">
        <v>0</v>
      </c>
      <c r="G4953" s="161">
        <v>0</v>
      </c>
      <c r="H4953" s="161">
        <v>0</v>
      </c>
      <c r="L4953">
        <v>33.637329000000001</v>
      </c>
      <c r="R4953">
        <v>114.701775</v>
      </c>
      <c r="S4953">
        <v>114.701775</v>
      </c>
      <c r="T4953" s="194">
        <v>114.701775</v>
      </c>
      <c r="U4953" t="s">
        <v>193</v>
      </c>
      <c r="V4953">
        <v>45708.619212962964</v>
      </c>
    </row>
    <row r="4954" spans="1:22" x14ac:dyDescent="0.3">
      <c r="A4954" t="s">
        <v>106</v>
      </c>
      <c r="B4954" t="s">
        <v>107</v>
      </c>
      <c r="C4954" t="s">
        <v>88</v>
      </c>
      <c r="D4954" s="29">
        <v>46021</v>
      </c>
      <c r="E4954" s="161">
        <v>0</v>
      </c>
      <c r="F4954" s="161">
        <v>0</v>
      </c>
      <c r="G4954" s="161">
        <v>0</v>
      </c>
      <c r="H4954" s="161">
        <v>0</v>
      </c>
      <c r="L4954">
        <v>109.321321</v>
      </c>
      <c r="R4954">
        <v>89.766605999999996</v>
      </c>
      <c r="S4954">
        <v>89.766605999999996</v>
      </c>
      <c r="T4954" s="194">
        <v>89.766605999999996</v>
      </c>
      <c r="U4954" t="s">
        <v>193</v>
      </c>
      <c r="V4954">
        <v>45708.620752314811</v>
      </c>
    </row>
    <row r="4955" spans="1:22" x14ac:dyDescent="0.3">
      <c r="A4955" t="s">
        <v>106</v>
      </c>
      <c r="B4955" t="s">
        <v>107</v>
      </c>
      <c r="C4955" t="s">
        <v>93</v>
      </c>
      <c r="D4955" s="29">
        <v>46022</v>
      </c>
      <c r="E4955" s="161">
        <v>0</v>
      </c>
      <c r="F4955" s="161">
        <v>0</v>
      </c>
      <c r="G4955" s="161">
        <v>0</v>
      </c>
      <c r="H4955" s="161">
        <v>0</v>
      </c>
      <c r="L4955">
        <v>33.637329000000001</v>
      </c>
      <c r="R4955">
        <v>114.701775</v>
      </c>
      <c r="S4955">
        <v>114.701775</v>
      </c>
      <c r="T4955" s="194">
        <v>114.701775</v>
      </c>
      <c r="U4955" t="s">
        <v>193</v>
      </c>
      <c r="V4955">
        <v>45708.619305555556</v>
      </c>
    </row>
    <row r="4956" spans="1:22" x14ac:dyDescent="0.3">
      <c r="A4956" t="s">
        <v>106</v>
      </c>
      <c r="B4956" t="s">
        <v>107</v>
      </c>
      <c r="C4956" t="s">
        <v>88</v>
      </c>
      <c r="D4956" s="29">
        <v>46022</v>
      </c>
      <c r="E4956" s="161">
        <v>0</v>
      </c>
      <c r="F4956" s="161">
        <v>0</v>
      </c>
      <c r="G4956" s="161">
        <v>0</v>
      </c>
      <c r="H4956" s="161">
        <v>0</v>
      </c>
      <c r="L4956">
        <v>109.321321</v>
      </c>
      <c r="R4956">
        <v>89.766605999999996</v>
      </c>
      <c r="S4956">
        <v>89.766605999999996</v>
      </c>
      <c r="T4956" s="194">
        <v>89.766605999999996</v>
      </c>
      <c r="U4956" t="s">
        <v>193</v>
      </c>
      <c r="V4956">
        <v>45708.62091435185</v>
      </c>
    </row>
    <row r="4957" spans="1:22" x14ac:dyDescent="0.3">
      <c r="A4957" t="s">
        <v>108</v>
      </c>
      <c r="B4957" t="s">
        <v>70</v>
      </c>
      <c r="C4957" t="s">
        <v>93</v>
      </c>
      <c r="D4957" s="29">
        <v>45748</v>
      </c>
      <c r="E4957" s="161">
        <v>0</v>
      </c>
      <c r="F4957" s="161">
        <v>0</v>
      </c>
      <c r="G4957" s="161">
        <v>0</v>
      </c>
      <c r="H4957" s="161">
        <v>0</v>
      </c>
      <c r="L4957">
        <v>339.118292</v>
      </c>
      <c r="M4957">
        <v>34.909236</v>
      </c>
      <c r="P4957">
        <v>34.909236</v>
      </c>
      <c r="R4957">
        <v>339.118292</v>
      </c>
      <c r="S4957">
        <v>339.118292</v>
      </c>
      <c r="T4957" s="194">
        <v>339.118292</v>
      </c>
      <c r="U4957" t="s">
        <v>193</v>
      </c>
      <c r="V4957">
        <v>45681.333483796298</v>
      </c>
    </row>
    <row r="4958" spans="1:22" x14ac:dyDescent="0.3">
      <c r="A4958" t="s">
        <v>108</v>
      </c>
      <c r="B4958" t="s">
        <v>70</v>
      </c>
      <c r="C4958" t="s">
        <v>88</v>
      </c>
      <c r="D4958" s="29">
        <v>45748</v>
      </c>
      <c r="E4958" s="161">
        <v>0</v>
      </c>
      <c r="F4958" s="161">
        <v>0</v>
      </c>
      <c r="G4958" s="161">
        <v>0</v>
      </c>
      <c r="H4958" s="161">
        <v>0</v>
      </c>
      <c r="L4958">
        <v>678.31573900000001</v>
      </c>
      <c r="R4958">
        <v>997.40674200000001</v>
      </c>
      <c r="S4958">
        <v>997.40674200000001</v>
      </c>
      <c r="T4958" s="194">
        <v>997.40674200000001</v>
      </c>
      <c r="U4958" t="s">
        <v>193</v>
      </c>
      <c r="V4958">
        <v>45681.333460648151</v>
      </c>
    </row>
    <row r="4959" spans="1:22" x14ac:dyDescent="0.3">
      <c r="A4959" t="s">
        <v>108</v>
      </c>
      <c r="B4959" t="s">
        <v>70</v>
      </c>
      <c r="C4959" t="s">
        <v>93</v>
      </c>
      <c r="D4959" s="29">
        <v>45749</v>
      </c>
      <c r="E4959" s="161">
        <v>0</v>
      </c>
      <c r="F4959" s="161">
        <v>0</v>
      </c>
      <c r="G4959" s="161">
        <v>0</v>
      </c>
      <c r="H4959" s="161">
        <v>0</v>
      </c>
      <c r="L4959">
        <v>339.118292</v>
      </c>
      <c r="M4959">
        <v>34.909236</v>
      </c>
      <c r="P4959">
        <v>34.909236</v>
      </c>
      <c r="R4959">
        <v>339.118292</v>
      </c>
      <c r="S4959">
        <v>339.118292</v>
      </c>
      <c r="T4959" s="194">
        <v>339.118292</v>
      </c>
      <c r="U4959" t="s">
        <v>193</v>
      </c>
      <c r="V4959">
        <v>45681.333379629628</v>
      </c>
    </row>
    <row r="4960" spans="1:22" x14ac:dyDescent="0.3">
      <c r="A4960" t="s">
        <v>108</v>
      </c>
      <c r="B4960" t="s">
        <v>70</v>
      </c>
      <c r="C4960" t="s">
        <v>88</v>
      </c>
      <c r="D4960" s="29">
        <v>45749</v>
      </c>
      <c r="E4960" s="161">
        <v>0</v>
      </c>
      <c r="F4960" s="161">
        <v>0</v>
      </c>
      <c r="G4960" s="161">
        <v>0</v>
      </c>
      <c r="H4960" s="161">
        <v>0</v>
      </c>
      <c r="L4960">
        <v>678.31573900000001</v>
      </c>
      <c r="R4960">
        <v>997.40674200000001</v>
      </c>
      <c r="S4960">
        <v>997.40674200000001</v>
      </c>
      <c r="T4960" s="194">
        <v>997.40674200000001</v>
      </c>
      <c r="U4960" t="s">
        <v>193</v>
      </c>
      <c r="V4960">
        <v>45681.333460648151</v>
      </c>
    </row>
    <row r="4961" spans="1:22" x14ac:dyDescent="0.3">
      <c r="A4961" t="s">
        <v>108</v>
      </c>
      <c r="B4961" t="s">
        <v>70</v>
      </c>
      <c r="C4961" t="s">
        <v>93</v>
      </c>
      <c r="D4961" s="29">
        <v>45750</v>
      </c>
      <c r="E4961" s="161">
        <v>0</v>
      </c>
      <c r="F4961" s="161">
        <v>0</v>
      </c>
      <c r="G4961" s="161">
        <v>0</v>
      </c>
      <c r="H4961" s="161">
        <v>0</v>
      </c>
      <c r="L4961">
        <v>339.118292</v>
      </c>
      <c r="M4961">
        <v>34.909236</v>
      </c>
      <c r="P4961">
        <v>34.909236</v>
      </c>
      <c r="R4961">
        <v>339.118292</v>
      </c>
      <c r="S4961">
        <v>339.118292</v>
      </c>
      <c r="T4961" s="194">
        <v>339.118292</v>
      </c>
      <c r="U4961" t="s">
        <v>193</v>
      </c>
      <c r="V4961">
        <v>45681.333391203705</v>
      </c>
    </row>
    <row r="4962" spans="1:22" x14ac:dyDescent="0.3">
      <c r="A4962" t="s">
        <v>108</v>
      </c>
      <c r="B4962" t="s">
        <v>70</v>
      </c>
      <c r="C4962" t="s">
        <v>88</v>
      </c>
      <c r="D4962" s="29">
        <v>45750</v>
      </c>
      <c r="E4962" s="161">
        <v>0</v>
      </c>
      <c r="F4962" s="161">
        <v>0</v>
      </c>
      <c r="G4962" s="161">
        <v>0</v>
      </c>
      <c r="H4962" s="161">
        <v>0</v>
      </c>
      <c r="L4962">
        <v>678.31573900000001</v>
      </c>
      <c r="R4962">
        <v>997.40674200000001</v>
      </c>
      <c r="S4962">
        <v>997.40674200000001</v>
      </c>
      <c r="T4962" s="194">
        <v>997.40674200000001</v>
      </c>
      <c r="U4962" t="s">
        <v>193</v>
      </c>
      <c r="V4962">
        <v>45681.333460648151</v>
      </c>
    </row>
    <row r="4963" spans="1:22" x14ac:dyDescent="0.3">
      <c r="A4963" t="s">
        <v>108</v>
      </c>
      <c r="B4963" t="s">
        <v>70</v>
      </c>
      <c r="C4963" t="s">
        <v>93</v>
      </c>
      <c r="D4963" s="29">
        <v>45751</v>
      </c>
      <c r="E4963" s="161">
        <v>0</v>
      </c>
      <c r="F4963" s="161">
        <v>0</v>
      </c>
      <c r="G4963" s="161">
        <v>0</v>
      </c>
      <c r="H4963" s="161">
        <v>0</v>
      </c>
      <c r="L4963">
        <v>339.118292</v>
      </c>
      <c r="M4963">
        <v>34.909236</v>
      </c>
      <c r="P4963">
        <v>34.909236</v>
      </c>
      <c r="R4963">
        <v>339.118292</v>
      </c>
      <c r="S4963">
        <v>339.118292</v>
      </c>
      <c r="T4963" s="194">
        <v>339.118292</v>
      </c>
      <c r="U4963" t="s">
        <v>193</v>
      </c>
      <c r="V4963">
        <v>45681.333483796298</v>
      </c>
    </row>
    <row r="4964" spans="1:22" x14ac:dyDescent="0.3">
      <c r="A4964" t="s">
        <v>108</v>
      </c>
      <c r="B4964" t="s">
        <v>70</v>
      </c>
      <c r="C4964" t="s">
        <v>88</v>
      </c>
      <c r="D4964" s="29">
        <v>45751</v>
      </c>
      <c r="E4964" s="161">
        <v>0</v>
      </c>
      <c r="F4964" s="161">
        <v>0</v>
      </c>
      <c r="G4964" s="161">
        <v>0</v>
      </c>
      <c r="H4964" s="161">
        <v>0</v>
      </c>
      <c r="L4964">
        <v>678.31573900000001</v>
      </c>
      <c r="R4964">
        <v>997.40674200000001</v>
      </c>
      <c r="S4964">
        <v>997.40674200000001</v>
      </c>
      <c r="T4964" s="194">
        <v>997.40674200000001</v>
      </c>
      <c r="U4964" t="s">
        <v>193</v>
      </c>
      <c r="V4964">
        <v>45681.333460648151</v>
      </c>
    </row>
    <row r="4965" spans="1:22" x14ac:dyDescent="0.3">
      <c r="A4965" t="s">
        <v>108</v>
      </c>
      <c r="B4965" t="s">
        <v>70</v>
      </c>
      <c r="C4965" t="s">
        <v>93</v>
      </c>
      <c r="D4965" s="29">
        <v>45752</v>
      </c>
      <c r="E4965" s="161">
        <v>0</v>
      </c>
      <c r="F4965" s="161">
        <v>0</v>
      </c>
      <c r="G4965" s="161">
        <v>0</v>
      </c>
      <c r="H4965" s="161">
        <v>0</v>
      </c>
      <c r="L4965">
        <v>339.118292</v>
      </c>
      <c r="M4965">
        <v>34.909236</v>
      </c>
      <c r="P4965">
        <v>34.909236</v>
      </c>
      <c r="R4965">
        <v>339.118292</v>
      </c>
      <c r="S4965">
        <v>339.118292</v>
      </c>
      <c r="T4965" s="194">
        <v>339.118292</v>
      </c>
      <c r="U4965" t="s">
        <v>193</v>
      </c>
      <c r="V4965">
        <v>45681.333460648151</v>
      </c>
    </row>
    <row r="4966" spans="1:22" x14ac:dyDescent="0.3">
      <c r="A4966" t="s">
        <v>108</v>
      </c>
      <c r="B4966" t="s">
        <v>70</v>
      </c>
      <c r="C4966" t="s">
        <v>88</v>
      </c>
      <c r="D4966" s="29">
        <v>45752</v>
      </c>
      <c r="E4966" s="161">
        <v>0</v>
      </c>
      <c r="F4966" s="161">
        <v>0</v>
      </c>
      <c r="G4966" s="161">
        <v>0</v>
      </c>
      <c r="H4966" s="161">
        <v>0</v>
      </c>
      <c r="L4966">
        <v>678.31573900000001</v>
      </c>
      <c r="R4966">
        <v>997.40674200000001</v>
      </c>
      <c r="S4966">
        <v>997.40674200000001</v>
      </c>
      <c r="T4966" s="194">
        <v>997.40674200000001</v>
      </c>
      <c r="U4966" t="s">
        <v>193</v>
      </c>
      <c r="V4966">
        <v>45681.333460648151</v>
      </c>
    </row>
    <row r="4967" spans="1:22" x14ac:dyDescent="0.3">
      <c r="A4967" t="s">
        <v>108</v>
      </c>
      <c r="B4967" t="s">
        <v>70</v>
      </c>
      <c r="C4967" t="s">
        <v>93</v>
      </c>
      <c r="D4967" s="29">
        <v>45753</v>
      </c>
      <c r="E4967" s="161">
        <v>0</v>
      </c>
      <c r="F4967" s="161">
        <v>0</v>
      </c>
      <c r="G4967" s="161">
        <v>0</v>
      </c>
      <c r="H4967" s="161">
        <v>0</v>
      </c>
      <c r="L4967">
        <v>339.118292</v>
      </c>
      <c r="M4967">
        <v>34.909236</v>
      </c>
      <c r="P4967">
        <v>34.909236</v>
      </c>
      <c r="R4967">
        <v>339.118292</v>
      </c>
      <c r="S4967">
        <v>339.118292</v>
      </c>
      <c r="T4967" s="194">
        <v>339.118292</v>
      </c>
      <c r="U4967" t="s">
        <v>193</v>
      </c>
      <c r="V4967">
        <v>45681.333460648151</v>
      </c>
    </row>
    <row r="4968" spans="1:22" x14ac:dyDescent="0.3">
      <c r="A4968" t="s">
        <v>108</v>
      </c>
      <c r="B4968" t="s">
        <v>70</v>
      </c>
      <c r="C4968" t="s">
        <v>88</v>
      </c>
      <c r="D4968" s="29">
        <v>45753</v>
      </c>
      <c r="E4968" s="161">
        <v>0</v>
      </c>
      <c r="F4968" s="161">
        <v>0</v>
      </c>
      <c r="G4968" s="161">
        <v>0</v>
      </c>
      <c r="H4968" s="161">
        <v>0</v>
      </c>
      <c r="L4968">
        <v>678.31573900000001</v>
      </c>
      <c r="R4968">
        <v>997.40674200000001</v>
      </c>
      <c r="S4968">
        <v>997.40674200000001</v>
      </c>
      <c r="T4968" s="194">
        <v>997.40674200000001</v>
      </c>
      <c r="U4968" t="s">
        <v>193</v>
      </c>
      <c r="V4968">
        <v>45681.333483796298</v>
      </c>
    </row>
    <row r="4969" spans="1:22" x14ac:dyDescent="0.3">
      <c r="A4969" t="s">
        <v>108</v>
      </c>
      <c r="B4969" t="s">
        <v>70</v>
      </c>
      <c r="C4969" t="s">
        <v>93</v>
      </c>
      <c r="D4969" s="29">
        <v>45754</v>
      </c>
      <c r="E4969" s="161">
        <v>0</v>
      </c>
      <c r="F4969" s="161">
        <v>0</v>
      </c>
      <c r="G4969" s="161">
        <v>0</v>
      </c>
      <c r="H4969" s="161">
        <v>0</v>
      </c>
      <c r="L4969">
        <v>339.118292</v>
      </c>
      <c r="M4969">
        <v>34.909236</v>
      </c>
      <c r="P4969">
        <v>34.909236</v>
      </c>
      <c r="R4969">
        <v>339.118292</v>
      </c>
      <c r="S4969">
        <v>339.118292</v>
      </c>
      <c r="T4969" s="194">
        <v>339.118292</v>
      </c>
      <c r="U4969" t="s">
        <v>193</v>
      </c>
      <c r="V4969">
        <v>45681.333449074074</v>
      </c>
    </row>
    <row r="4970" spans="1:22" x14ac:dyDescent="0.3">
      <c r="A4970" t="s">
        <v>108</v>
      </c>
      <c r="B4970" t="s">
        <v>70</v>
      </c>
      <c r="C4970" t="s">
        <v>88</v>
      </c>
      <c r="D4970" s="29">
        <v>45754</v>
      </c>
      <c r="E4970" s="161">
        <v>0</v>
      </c>
      <c r="F4970" s="161">
        <v>0</v>
      </c>
      <c r="G4970" s="161">
        <v>0</v>
      </c>
      <c r="H4970" s="161">
        <v>0</v>
      </c>
      <c r="L4970">
        <v>678.31573900000001</v>
      </c>
      <c r="R4970">
        <v>997.40674200000001</v>
      </c>
      <c r="S4970">
        <v>997.40674200000001</v>
      </c>
      <c r="T4970" s="194">
        <v>997.40674200000001</v>
      </c>
      <c r="U4970" t="s">
        <v>193</v>
      </c>
      <c r="V4970">
        <v>45681.333472222221</v>
      </c>
    </row>
    <row r="4971" spans="1:22" x14ac:dyDescent="0.3">
      <c r="A4971" t="s">
        <v>108</v>
      </c>
      <c r="B4971" t="s">
        <v>70</v>
      </c>
      <c r="C4971" t="s">
        <v>93</v>
      </c>
      <c r="D4971" s="29">
        <v>45755</v>
      </c>
      <c r="E4971" s="161">
        <v>0</v>
      </c>
      <c r="F4971" s="161">
        <v>0</v>
      </c>
      <c r="G4971" s="161">
        <v>0</v>
      </c>
      <c r="H4971" s="161">
        <v>0</v>
      </c>
      <c r="L4971">
        <v>339.118292</v>
      </c>
      <c r="M4971">
        <v>34.909236</v>
      </c>
      <c r="P4971">
        <v>34.909236</v>
      </c>
      <c r="R4971">
        <v>339.118292</v>
      </c>
      <c r="S4971">
        <v>339.118292</v>
      </c>
      <c r="T4971" s="194">
        <v>339.118292</v>
      </c>
      <c r="U4971" t="s">
        <v>193</v>
      </c>
      <c r="V4971">
        <v>45681.333449074074</v>
      </c>
    </row>
    <row r="4972" spans="1:22" x14ac:dyDescent="0.3">
      <c r="A4972" t="s">
        <v>108</v>
      </c>
      <c r="B4972" t="s">
        <v>70</v>
      </c>
      <c r="C4972" t="s">
        <v>88</v>
      </c>
      <c r="D4972" s="29">
        <v>45755</v>
      </c>
      <c r="E4972" s="161">
        <v>0</v>
      </c>
      <c r="F4972" s="161">
        <v>0</v>
      </c>
      <c r="G4972" s="161">
        <v>0</v>
      </c>
      <c r="H4972" s="161">
        <v>0</v>
      </c>
      <c r="L4972">
        <v>678.31573900000001</v>
      </c>
      <c r="R4972">
        <v>997.40674200000001</v>
      </c>
      <c r="S4972">
        <v>997.40674200000001</v>
      </c>
      <c r="T4972" s="194">
        <v>997.40674200000001</v>
      </c>
      <c r="U4972" t="s">
        <v>193</v>
      </c>
      <c r="V4972">
        <v>45681.333460648151</v>
      </c>
    </row>
    <row r="4973" spans="1:22" x14ac:dyDescent="0.3">
      <c r="A4973" t="s">
        <v>108</v>
      </c>
      <c r="B4973" t="s">
        <v>70</v>
      </c>
      <c r="C4973" t="s">
        <v>93</v>
      </c>
      <c r="D4973" s="29">
        <v>45756</v>
      </c>
      <c r="E4973" s="161">
        <v>0</v>
      </c>
      <c r="F4973" s="161">
        <v>0</v>
      </c>
      <c r="G4973" s="161">
        <v>0</v>
      </c>
      <c r="H4973" s="161">
        <v>0</v>
      </c>
      <c r="L4973">
        <v>339.118292</v>
      </c>
      <c r="M4973">
        <v>34.909236</v>
      </c>
      <c r="P4973">
        <v>34.909236</v>
      </c>
      <c r="R4973">
        <v>339.118292</v>
      </c>
      <c r="S4973">
        <v>339.118292</v>
      </c>
      <c r="T4973" s="194">
        <v>339.118292</v>
      </c>
      <c r="U4973" t="s">
        <v>193</v>
      </c>
      <c r="V4973">
        <v>45681.333414351851</v>
      </c>
    </row>
    <row r="4974" spans="1:22" x14ac:dyDescent="0.3">
      <c r="A4974" t="s">
        <v>108</v>
      </c>
      <c r="B4974" t="s">
        <v>70</v>
      </c>
      <c r="C4974" t="s">
        <v>88</v>
      </c>
      <c r="D4974" s="29">
        <v>45756</v>
      </c>
      <c r="E4974" s="161">
        <v>0</v>
      </c>
      <c r="F4974" s="161">
        <v>0</v>
      </c>
      <c r="G4974" s="161">
        <v>0</v>
      </c>
      <c r="H4974" s="161">
        <v>0</v>
      </c>
      <c r="L4974">
        <v>678.31573900000001</v>
      </c>
      <c r="R4974">
        <v>997.40674200000001</v>
      </c>
      <c r="S4974">
        <v>997.40674200000001</v>
      </c>
      <c r="T4974" s="194">
        <v>997.40674200000001</v>
      </c>
      <c r="U4974" t="s">
        <v>193</v>
      </c>
      <c r="V4974">
        <v>45681.333460648151</v>
      </c>
    </row>
    <row r="4975" spans="1:22" x14ac:dyDescent="0.3">
      <c r="A4975" t="s">
        <v>108</v>
      </c>
      <c r="B4975" t="s">
        <v>70</v>
      </c>
      <c r="C4975" t="s">
        <v>93</v>
      </c>
      <c r="D4975" s="29">
        <v>45757</v>
      </c>
      <c r="E4975" s="161">
        <v>0</v>
      </c>
      <c r="F4975" s="161">
        <v>0</v>
      </c>
      <c r="G4975" s="161">
        <v>0</v>
      </c>
      <c r="H4975" s="161">
        <v>0</v>
      </c>
      <c r="L4975">
        <v>339.118292</v>
      </c>
      <c r="M4975">
        <v>34.909236</v>
      </c>
      <c r="P4975">
        <v>34.909236</v>
      </c>
      <c r="R4975">
        <v>339.118292</v>
      </c>
      <c r="S4975">
        <v>339.118292</v>
      </c>
      <c r="T4975" s="194">
        <v>339.118292</v>
      </c>
      <c r="U4975" t="s">
        <v>193</v>
      </c>
      <c r="V4975">
        <v>45681.333402777775</v>
      </c>
    </row>
    <row r="4976" spans="1:22" x14ac:dyDescent="0.3">
      <c r="A4976" t="s">
        <v>108</v>
      </c>
      <c r="B4976" t="s">
        <v>70</v>
      </c>
      <c r="C4976" t="s">
        <v>88</v>
      </c>
      <c r="D4976" s="29">
        <v>45757</v>
      </c>
      <c r="E4976" s="161">
        <v>0</v>
      </c>
      <c r="F4976" s="161">
        <v>0</v>
      </c>
      <c r="G4976" s="161">
        <v>0</v>
      </c>
      <c r="H4976" s="161">
        <v>0</v>
      </c>
      <c r="L4976">
        <v>678.31573900000001</v>
      </c>
      <c r="R4976">
        <v>997.40674200000001</v>
      </c>
      <c r="S4976">
        <v>997.40674200000001</v>
      </c>
      <c r="T4976" s="194">
        <v>997.40674200000001</v>
      </c>
      <c r="U4976" t="s">
        <v>193</v>
      </c>
      <c r="V4976">
        <v>45681.333483796298</v>
      </c>
    </row>
    <row r="4977" spans="1:22" x14ac:dyDescent="0.3">
      <c r="A4977" t="s">
        <v>108</v>
      </c>
      <c r="B4977" t="s">
        <v>70</v>
      </c>
      <c r="C4977" t="s">
        <v>93</v>
      </c>
      <c r="D4977" s="29">
        <v>45758</v>
      </c>
      <c r="E4977" s="161">
        <v>0</v>
      </c>
      <c r="F4977" s="161">
        <v>0</v>
      </c>
      <c r="G4977" s="161">
        <v>0</v>
      </c>
      <c r="H4977" s="161">
        <v>0</v>
      </c>
      <c r="L4977">
        <v>339.118292</v>
      </c>
      <c r="M4977">
        <v>34.909236</v>
      </c>
      <c r="P4977">
        <v>34.909236</v>
      </c>
      <c r="R4977">
        <v>339.118292</v>
      </c>
      <c r="S4977">
        <v>339.118292</v>
      </c>
      <c r="T4977" s="194">
        <v>339.118292</v>
      </c>
      <c r="U4977" t="s">
        <v>193</v>
      </c>
      <c r="V4977">
        <v>45681.333425925928</v>
      </c>
    </row>
    <row r="4978" spans="1:22" x14ac:dyDescent="0.3">
      <c r="A4978" t="s">
        <v>108</v>
      </c>
      <c r="B4978" t="s">
        <v>70</v>
      </c>
      <c r="C4978" t="s">
        <v>88</v>
      </c>
      <c r="D4978" s="29">
        <v>45758</v>
      </c>
      <c r="E4978" s="161">
        <v>0</v>
      </c>
      <c r="F4978" s="161">
        <v>0</v>
      </c>
      <c r="G4978" s="161">
        <v>0</v>
      </c>
      <c r="H4978" s="161">
        <v>0</v>
      </c>
      <c r="L4978">
        <v>678.31573900000001</v>
      </c>
      <c r="R4978">
        <v>997.40674200000001</v>
      </c>
      <c r="S4978">
        <v>997.40674200000001</v>
      </c>
      <c r="T4978" s="194">
        <v>997.40674200000001</v>
      </c>
      <c r="U4978" t="s">
        <v>193</v>
      </c>
      <c r="V4978">
        <v>45681.333460648151</v>
      </c>
    </row>
    <row r="4979" spans="1:22" x14ac:dyDescent="0.3">
      <c r="A4979" t="s">
        <v>108</v>
      </c>
      <c r="B4979" t="s">
        <v>70</v>
      </c>
      <c r="C4979" t="s">
        <v>93</v>
      </c>
      <c r="D4979" s="29">
        <v>45759</v>
      </c>
      <c r="E4979" s="161">
        <v>0</v>
      </c>
      <c r="F4979" s="161">
        <v>0</v>
      </c>
      <c r="G4979" s="161">
        <v>0</v>
      </c>
      <c r="H4979" s="161">
        <v>0</v>
      </c>
      <c r="L4979">
        <v>339.118292</v>
      </c>
      <c r="M4979">
        <v>34.909236</v>
      </c>
      <c r="P4979">
        <v>34.909236</v>
      </c>
      <c r="R4979">
        <v>339.118292</v>
      </c>
      <c r="S4979">
        <v>339.118292</v>
      </c>
      <c r="T4979" s="194">
        <v>339.118292</v>
      </c>
      <c r="U4979" t="s">
        <v>193</v>
      </c>
      <c r="V4979">
        <v>45681.333460648151</v>
      </c>
    </row>
    <row r="4980" spans="1:22" x14ac:dyDescent="0.3">
      <c r="A4980" t="s">
        <v>108</v>
      </c>
      <c r="B4980" t="s">
        <v>70</v>
      </c>
      <c r="C4980" t="s">
        <v>88</v>
      </c>
      <c r="D4980" s="29">
        <v>45759</v>
      </c>
      <c r="E4980" s="161">
        <v>0</v>
      </c>
      <c r="F4980" s="161">
        <v>0</v>
      </c>
      <c r="G4980" s="161">
        <v>0</v>
      </c>
      <c r="H4980" s="161">
        <v>0</v>
      </c>
      <c r="L4980">
        <v>678.31573900000001</v>
      </c>
      <c r="R4980">
        <v>997.40674200000001</v>
      </c>
      <c r="S4980">
        <v>997.40674200000001</v>
      </c>
      <c r="T4980" s="194">
        <v>997.40674200000001</v>
      </c>
      <c r="U4980" t="s">
        <v>193</v>
      </c>
      <c r="V4980">
        <v>45681.333483796298</v>
      </c>
    </row>
    <row r="4981" spans="1:22" x14ac:dyDescent="0.3">
      <c r="A4981" t="s">
        <v>108</v>
      </c>
      <c r="B4981" t="s">
        <v>70</v>
      </c>
      <c r="C4981" t="s">
        <v>93</v>
      </c>
      <c r="D4981" s="29">
        <v>45760</v>
      </c>
      <c r="E4981" s="161">
        <v>0</v>
      </c>
      <c r="F4981" s="161">
        <v>0</v>
      </c>
      <c r="G4981" s="161">
        <v>0</v>
      </c>
      <c r="H4981" s="161">
        <v>0</v>
      </c>
      <c r="L4981">
        <v>339.118292</v>
      </c>
      <c r="M4981">
        <v>34.909236</v>
      </c>
      <c r="P4981">
        <v>34.909236</v>
      </c>
      <c r="R4981">
        <v>339.118292</v>
      </c>
      <c r="S4981">
        <v>339.118292</v>
      </c>
      <c r="T4981" s="194">
        <v>339.118292</v>
      </c>
      <c r="U4981" t="s">
        <v>193</v>
      </c>
      <c r="V4981">
        <v>45681.333460648151</v>
      </c>
    </row>
    <row r="4982" spans="1:22" x14ac:dyDescent="0.3">
      <c r="A4982" t="s">
        <v>108</v>
      </c>
      <c r="B4982" t="s">
        <v>70</v>
      </c>
      <c r="C4982" t="s">
        <v>88</v>
      </c>
      <c r="D4982" s="29">
        <v>45760</v>
      </c>
      <c r="E4982" s="161">
        <v>0</v>
      </c>
      <c r="F4982" s="161">
        <v>0</v>
      </c>
      <c r="G4982" s="161">
        <v>0</v>
      </c>
      <c r="H4982" s="161">
        <v>0</v>
      </c>
      <c r="L4982">
        <v>678.31573900000001</v>
      </c>
      <c r="R4982">
        <v>997.40674200000001</v>
      </c>
      <c r="S4982">
        <v>997.40674200000001</v>
      </c>
      <c r="T4982" s="194">
        <v>997.40674200000001</v>
      </c>
      <c r="U4982" t="s">
        <v>193</v>
      </c>
      <c r="V4982">
        <v>45681.333472222221</v>
      </c>
    </row>
    <row r="4983" spans="1:22" x14ac:dyDescent="0.3">
      <c r="A4983" t="s">
        <v>108</v>
      </c>
      <c r="B4983" t="s">
        <v>70</v>
      </c>
      <c r="C4983" t="s">
        <v>93</v>
      </c>
      <c r="D4983" s="29">
        <v>45761</v>
      </c>
      <c r="E4983" s="161">
        <v>0</v>
      </c>
      <c r="F4983" s="161">
        <v>0</v>
      </c>
      <c r="G4983" s="161">
        <v>0</v>
      </c>
      <c r="H4983" s="161">
        <v>0</v>
      </c>
      <c r="L4983">
        <v>339.118292</v>
      </c>
      <c r="M4983">
        <v>34.909236</v>
      </c>
      <c r="P4983">
        <v>34.909236</v>
      </c>
      <c r="R4983">
        <v>339.118292</v>
      </c>
      <c r="S4983">
        <v>339.118292</v>
      </c>
      <c r="T4983" s="194">
        <v>339.118292</v>
      </c>
      <c r="U4983" t="s">
        <v>193</v>
      </c>
      <c r="V4983">
        <v>45681.333414351851</v>
      </c>
    </row>
    <row r="4984" spans="1:22" x14ac:dyDescent="0.3">
      <c r="A4984" t="s">
        <v>108</v>
      </c>
      <c r="B4984" t="s">
        <v>70</v>
      </c>
      <c r="C4984" t="s">
        <v>88</v>
      </c>
      <c r="D4984" s="29">
        <v>45761</v>
      </c>
      <c r="E4984" s="161">
        <v>0</v>
      </c>
      <c r="F4984" s="161">
        <v>0</v>
      </c>
      <c r="G4984" s="161">
        <v>0</v>
      </c>
      <c r="H4984" s="161">
        <v>0</v>
      </c>
      <c r="L4984">
        <v>678.31573900000001</v>
      </c>
      <c r="R4984">
        <v>997.40674200000001</v>
      </c>
      <c r="S4984">
        <v>997.40674200000001</v>
      </c>
      <c r="T4984" s="194">
        <v>997.40674200000001</v>
      </c>
      <c r="U4984" t="s">
        <v>193</v>
      </c>
      <c r="V4984">
        <v>45681.333483796298</v>
      </c>
    </row>
    <row r="4985" spans="1:22" x14ac:dyDescent="0.3">
      <c r="A4985" t="s">
        <v>108</v>
      </c>
      <c r="B4985" t="s">
        <v>70</v>
      </c>
      <c r="C4985" t="s">
        <v>93</v>
      </c>
      <c r="D4985" s="29">
        <v>45762</v>
      </c>
      <c r="E4985" s="161">
        <v>0</v>
      </c>
      <c r="F4985" s="161">
        <v>0</v>
      </c>
      <c r="G4985" s="161">
        <v>0</v>
      </c>
      <c r="H4985" s="161">
        <v>0</v>
      </c>
      <c r="L4985">
        <v>339.118292</v>
      </c>
      <c r="M4985">
        <v>34.909236</v>
      </c>
      <c r="P4985">
        <v>34.909236</v>
      </c>
      <c r="R4985">
        <v>339.118292</v>
      </c>
      <c r="S4985">
        <v>339.118292</v>
      </c>
      <c r="T4985" s="194">
        <v>339.118292</v>
      </c>
      <c r="U4985" t="s">
        <v>193</v>
      </c>
      <c r="V4985">
        <v>45681.333483796298</v>
      </c>
    </row>
    <row r="4986" spans="1:22" x14ac:dyDescent="0.3">
      <c r="A4986" t="s">
        <v>108</v>
      </c>
      <c r="B4986" t="s">
        <v>70</v>
      </c>
      <c r="C4986" t="s">
        <v>88</v>
      </c>
      <c r="D4986" s="29">
        <v>45762</v>
      </c>
      <c r="E4986" s="161">
        <v>0</v>
      </c>
      <c r="F4986" s="161">
        <v>0</v>
      </c>
      <c r="G4986" s="161">
        <v>0</v>
      </c>
      <c r="H4986" s="161">
        <v>0</v>
      </c>
      <c r="L4986">
        <v>678.31573900000001</v>
      </c>
      <c r="R4986">
        <v>997.40674200000001</v>
      </c>
      <c r="S4986">
        <v>997.40674200000001</v>
      </c>
      <c r="T4986" s="194">
        <v>997.40674200000001</v>
      </c>
      <c r="U4986" t="s">
        <v>193</v>
      </c>
      <c r="V4986">
        <v>45681.333472222221</v>
      </c>
    </row>
    <row r="4987" spans="1:22" x14ac:dyDescent="0.3">
      <c r="A4987" t="s">
        <v>108</v>
      </c>
      <c r="B4987" t="s">
        <v>70</v>
      </c>
      <c r="C4987" t="s">
        <v>93</v>
      </c>
      <c r="D4987" s="29">
        <v>45763</v>
      </c>
      <c r="E4987" s="161">
        <v>0</v>
      </c>
      <c r="F4987" s="161">
        <v>0</v>
      </c>
      <c r="G4987" s="161">
        <v>0</v>
      </c>
      <c r="H4987" s="161">
        <v>0</v>
      </c>
      <c r="L4987">
        <v>339.118292</v>
      </c>
      <c r="M4987">
        <v>34.909236</v>
      </c>
      <c r="P4987">
        <v>34.909236</v>
      </c>
      <c r="R4987">
        <v>339.118292</v>
      </c>
      <c r="S4987">
        <v>339.118292</v>
      </c>
      <c r="T4987" s="194">
        <v>339.118292</v>
      </c>
      <c r="U4987" t="s">
        <v>193</v>
      </c>
      <c r="V4987">
        <v>45681.333437499998</v>
      </c>
    </row>
    <row r="4988" spans="1:22" x14ac:dyDescent="0.3">
      <c r="A4988" t="s">
        <v>108</v>
      </c>
      <c r="B4988" t="s">
        <v>70</v>
      </c>
      <c r="C4988" t="s">
        <v>88</v>
      </c>
      <c r="D4988" s="29">
        <v>45763</v>
      </c>
      <c r="E4988" s="161">
        <v>0</v>
      </c>
      <c r="F4988" s="161">
        <v>0</v>
      </c>
      <c r="G4988" s="161">
        <v>0</v>
      </c>
      <c r="H4988" s="161">
        <v>0</v>
      </c>
      <c r="L4988">
        <v>678.31573900000001</v>
      </c>
      <c r="R4988">
        <v>997.40674200000001</v>
      </c>
      <c r="S4988">
        <v>997.40674200000001</v>
      </c>
      <c r="T4988" s="194">
        <v>997.40674200000001</v>
      </c>
      <c r="U4988" t="s">
        <v>193</v>
      </c>
      <c r="V4988">
        <v>45681.333460648151</v>
      </c>
    </row>
    <row r="4989" spans="1:22" x14ac:dyDescent="0.3">
      <c r="A4989" t="s">
        <v>108</v>
      </c>
      <c r="B4989" t="s">
        <v>70</v>
      </c>
      <c r="C4989" t="s">
        <v>93</v>
      </c>
      <c r="D4989" s="29">
        <v>45764</v>
      </c>
      <c r="E4989" s="161">
        <v>0</v>
      </c>
      <c r="F4989" s="161">
        <v>0</v>
      </c>
      <c r="G4989" s="161">
        <v>0</v>
      </c>
      <c r="H4989" s="161">
        <v>0</v>
      </c>
      <c r="L4989">
        <v>339.118292</v>
      </c>
      <c r="M4989">
        <v>34.909236</v>
      </c>
      <c r="P4989">
        <v>34.909236</v>
      </c>
      <c r="R4989">
        <v>339.118292</v>
      </c>
      <c r="S4989">
        <v>339.118292</v>
      </c>
      <c r="T4989" s="194">
        <v>339.118292</v>
      </c>
      <c r="U4989" t="s">
        <v>193</v>
      </c>
      <c r="V4989">
        <v>45681.333414351851</v>
      </c>
    </row>
    <row r="4990" spans="1:22" x14ac:dyDescent="0.3">
      <c r="A4990" t="s">
        <v>108</v>
      </c>
      <c r="B4990" t="s">
        <v>70</v>
      </c>
      <c r="C4990" t="s">
        <v>88</v>
      </c>
      <c r="D4990" s="29">
        <v>45764</v>
      </c>
      <c r="E4990" s="161">
        <v>0</v>
      </c>
      <c r="F4990" s="161">
        <v>0</v>
      </c>
      <c r="G4990" s="161">
        <v>0</v>
      </c>
      <c r="H4990" s="161">
        <v>0</v>
      </c>
      <c r="L4990">
        <v>678.31573900000001</v>
      </c>
      <c r="R4990">
        <v>997.40674200000001</v>
      </c>
      <c r="S4990">
        <v>997.40674200000001</v>
      </c>
      <c r="T4990" s="194">
        <v>997.40674200000001</v>
      </c>
      <c r="U4990" t="s">
        <v>193</v>
      </c>
      <c r="V4990">
        <v>45681.333472222221</v>
      </c>
    </row>
    <row r="4991" spans="1:22" x14ac:dyDescent="0.3">
      <c r="A4991" t="s">
        <v>108</v>
      </c>
      <c r="B4991" t="s">
        <v>70</v>
      </c>
      <c r="C4991" t="s">
        <v>93</v>
      </c>
      <c r="D4991" s="29">
        <v>45765</v>
      </c>
      <c r="E4991" s="161">
        <v>0</v>
      </c>
      <c r="F4991" s="161">
        <v>0</v>
      </c>
      <c r="G4991" s="161">
        <v>0</v>
      </c>
      <c r="H4991" s="161">
        <v>0</v>
      </c>
      <c r="L4991">
        <v>339.118292</v>
      </c>
      <c r="M4991">
        <v>34.909236</v>
      </c>
      <c r="P4991">
        <v>34.909236</v>
      </c>
      <c r="R4991">
        <v>339.118292</v>
      </c>
      <c r="S4991">
        <v>339.118292</v>
      </c>
      <c r="T4991" s="194">
        <v>339.118292</v>
      </c>
      <c r="U4991" t="s">
        <v>193</v>
      </c>
      <c r="V4991">
        <v>45681.333425925928</v>
      </c>
    </row>
    <row r="4992" spans="1:22" x14ac:dyDescent="0.3">
      <c r="A4992" t="s">
        <v>108</v>
      </c>
      <c r="B4992" t="s">
        <v>70</v>
      </c>
      <c r="C4992" t="s">
        <v>88</v>
      </c>
      <c r="D4992" s="29">
        <v>45765</v>
      </c>
      <c r="E4992" s="161">
        <v>0</v>
      </c>
      <c r="F4992" s="161">
        <v>0</v>
      </c>
      <c r="G4992" s="161">
        <v>0</v>
      </c>
      <c r="H4992" s="161">
        <v>0</v>
      </c>
      <c r="L4992">
        <v>678.31573900000001</v>
      </c>
      <c r="R4992">
        <v>997.40674200000001</v>
      </c>
      <c r="S4992">
        <v>997.40674200000001</v>
      </c>
      <c r="T4992" s="194">
        <v>997.40674200000001</v>
      </c>
      <c r="U4992" t="s">
        <v>193</v>
      </c>
      <c r="V4992">
        <v>45681.333460648151</v>
      </c>
    </row>
    <row r="4993" spans="1:22" x14ac:dyDescent="0.3">
      <c r="A4993" t="s">
        <v>108</v>
      </c>
      <c r="B4993" t="s">
        <v>70</v>
      </c>
      <c r="C4993" t="s">
        <v>93</v>
      </c>
      <c r="D4993" s="29">
        <v>45766</v>
      </c>
      <c r="E4993" s="161">
        <v>0</v>
      </c>
      <c r="F4993" s="161">
        <v>0</v>
      </c>
      <c r="G4993" s="161">
        <v>0</v>
      </c>
      <c r="H4993" s="161">
        <v>0</v>
      </c>
      <c r="L4993">
        <v>339.118292</v>
      </c>
      <c r="M4993">
        <v>34.909236</v>
      </c>
      <c r="P4993">
        <v>34.909236</v>
      </c>
      <c r="R4993">
        <v>339.118292</v>
      </c>
      <c r="S4993">
        <v>339.118292</v>
      </c>
      <c r="T4993" s="194">
        <v>339.118292</v>
      </c>
      <c r="U4993" t="s">
        <v>193</v>
      </c>
      <c r="V4993">
        <v>45681.333437499998</v>
      </c>
    </row>
    <row r="4994" spans="1:22" x14ac:dyDescent="0.3">
      <c r="A4994" t="s">
        <v>108</v>
      </c>
      <c r="B4994" t="s">
        <v>70</v>
      </c>
      <c r="C4994" t="s">
        <v>88</v>
      </c>
      <c r="D4994" s="29">
        <v>45766</v>
      </c>
      <c r="E4994" s="161">
        <v>0</v>
      </c>
      <c r="F4994" s="161">
        <v>0</v>
      </c>
      <c r="G4994" s="161">
        <v>0</v>
      </c>
      <c r="H4994" s="161">
        <v>0</v>
      </c>
      <c r="L4994">
        <v>678.31573900000001</v>
      </c>
      <c r="R4994">
        <v>997.40674200000001</v>
      </c>
      <c r="S4994">
        <v>997.40674200000001</v>
      </c>
      <c r="T4994" s="194">
        <v>997.40674200000001</v>
      </c>
      <c r="U4994" t="s">
        <v>193</v>
      </c>
      <c r="V4994">
        <v>45681.333460648151</v>
      </c>
    </row>
    <row r="4995" spans="1:22" x14ac:dyDescent="0.3">
      <c r="A4995" t="s">
        <v>108</v>
      </c>
      <c r="B4995" t="s">
        <v>70</v>
      </c>
      <c r="C4995" t="s">
        <v>93</v>
      </c>
      <c r="D4995" s="29">
        <v>45767</v>
      </c>
      <c r="E4995" s="161">
        <v>0</v>
      </c>
      <c r="F4995" s="161">
        <v>0</v>
      </c>
      <c r="G4995" s="161">
        <v>0</v>
      </c>
      <c r="H4995" s="161">
        <v>0</v>
      </c>
      <c r="L4995">
        <v>339.118292</v>
      </c>
      <c r="M4995">
        <v>34.909236</v>
      </c>
      <c r="P4995">
        <v>34.909236</v>
      </c>
      <c r="R4995">
        <v>339.118292</v>
      </c>
      <c r="S4995">
        <v>339.118292</v>
      </c>
      <c r="T4995" s="194">
        <v>339.118292</v>
      </c>
      <c r="U4995" t="s">
        <v>193</v>
      </c>
      <c r="V4995">
        <v>45681.333437499998</v>
      </c>
    </row>
    <row r="4996" spans="1:22" x14ac:dyDescent="0.3">
      <c r="A4996" t="s">
        <v>108</v>
      </c>
      <c r="B4996" t="s">
        <v>70</v>
      </c>
      <c r="C4996" t="s">
        <v>88</v>
      </c>
      <c r="D4996" s="29">
        <v>45767</v>
      </c>
      <c r="E4996" s="161">
        <v>0</v>
      </c>
      <c r="F4996" s="161">
        <v>0</v>
      </c>
      <c r="G4996" s="161">
        <v>0</v>
      </c>
      <c r="H4996" s="161">
        <v>0</v>
      </c>
      <c r="L4996">
        <v>678.31573900000001</v>
      </c>
      <c r="R4996">
        <v>997.40674200000001</v>
      </c>
      <c r="S4996">
        <v>997.40674200000001</v>
      </c>
      <c r="T4996" s="194">
        <v>997.40674200000001</v>
      </c>
      <c r="U4996" t="s">
        <v>193</v>
      </c>
      <c r="V4996">
        <v>45681.333472222221</v>
      </c>
    </row>
    <row r="4997" spans="1:22" x14ac:dyDescent="0.3">
      <c r="A4997" t="s">
        <v>108</v>
      </c>
      <c r="B4997" t="s">
        <v>70</v>
      </c>
      <c r="C4997" t="s">
        <v>93</v>
      </c>
      <c r="D4997" s="29">
        <v>45768</v>
      </c>
      <c r="E4997" s="161">
        <v>0</v>
      </c>
      <c r="F4997" s="161">
        <v>0</v>
      </c>
      <c r="G4997" s="161">
        <v>0</v>
      </c>
      <c r="H4997" s="161">
        <v>0</v>
      </c>
      <c r="L4997">
        <v>339.118292</v>
      </c>
      <c r="M4997">
        <v>34.909236</v>
      </c>
      <c r="P4997">
        <v>34.909236</v>
      </c>
      <c r="R4997">
        <v>339.118292</v>
      </c>
      <c r="S4997">
        <v>339.118292</v>
      </c>
      <c r="T4997" s="194">
        <v>339.118292</v>
      </c>
      <c r="U4997" t="s">
        <v>193</v>
      </c>
      <c r="V4997">
        <v>45681.333483796298</v>
      </c>
    </row>
    <row r="4998" spans="1:22" x14ac:dyDescent="0.3">
      <c r="A4998" t="s">
        <v>108</v>
      </c>
      <c r="B4998" t="s">
        <v>70</v>
      </c>
      <c r="C4998" t="s">
        <v>88</v>
      </c>
      <c r="D4998" s="29">
        <v>45768</v>
      </c>
      <c r="E4998" s="161">
        <v>0</v>
      </c>
      <c r="F4998" s="161">
        <v>0</v>
      </c>
      <c r="G4998" s="161">
        <v>0</v>
      </c>
      <c r="H4998" s="161">
        <v>0</v>
      </c>
      <c r="L4998">
        <v>678.31573900000001</v>
      </c>
      <c r="R4998">
        <v>997.40674200000001</v>
      </c>
      <c r="S4998">
        <v>997.40674200000001</v>
      </c>
      <c r="T4998" s="194">
        <v>997.40674200000001</v>
      </c>
      <c r="U4998" t="s">
        <v>193</v>
      </c>
      <c r="V4998">
        <v>45681.333472222221</v>
      </c>
    </row>
    <row r="4999" spans="1:22" x14ac:dyDescent="0.3">
      <c r="A4999" t="s">
        <v>108</v>
      </c>
      <c r="B4999" t="s">
        <v>70</v>
      </c>
      <c r="C4999" t="s">
        <v>93</v>
      </c>
      <c r="D4999" s="29">
        <v>45769</v>
      </c>
      <c r="E4999" s="161">
        <v>0</v>
      </c>
      <c r="F4999" s="161">
        <v>0</v>
      </c>
      <c r="G4999" s="161">
        <v>0</v>
      </c>
      <c r="H4999" s="161">
        <v>0</v>
      </c>
      <c r="L4999">
        <v>339.118292</v>
      </c>
      <c r="M4999">
        <v>34.909236</v>
      </c>
      <c r="P4999">
        <v>34.909236</v>
      </c>
      <c r="R4999">
        <v>339.118292</v>
      </c>
      <c r="S4999">
        <v>339.118292</v>
      </c>
      <c r="T4999" s="194">
        <v>339.118292</v>
      </c>
      <c r="U4999" t="s">
        <v>193</v>
      </c>
      <c r="V4999">
        <v>45681.333472222221</v>
      </c>
    </row>
    <row r="5000" spans="1:22" x14ac:dyDescent="0.3">
      <c r="A5000" t="s">
        <v>108</v>
      </c>
      <c r="B5000" t="s">
        <v>70</v>
      </c>
      <c r="C5000" t="s">
        <v>88</v>
      </c>
      <c r="D5000" s="29">
        <v>45769</v>
      </c>
      <c r="E5000" s="161">
        <v>0</v>
      </c>
      <c r="F5000" s="161">
        <v>0</v>
      </c>
      <c r="G5000" s="161">
        <v>0</v>
      </c>
      <c r="H5000" s="161">
        <v>0</v>
      </c>
      <c r="L5000">
        <v>678.31573900000001</v>
      </c>
      <c r="R5000">
        <v>997.40674200000001</v>
      </c>
      <c r="S5000">
        <v>997.40674200000001</v>
      </c>
      <c r="T5000" s="194">
        <v>997.40674200000001</v>
      </c>
      <c r="U5000" t="s">
        <v>193</v>
      </c>
      <c r="V5000">
        <v>45681.333460648151</v>
      </c>
    </row>
    <row r="5001" spans="1:22" x14ac:dyDescent="0.3">
      <c r="A5001" t="s">
        <v>108</v>
      </c>
      <c r="B5001" t="s">
        <v>70</v>
      </c>
      <c r="C5001" t="s">
        <v>93</v>
      </c>
      <c r="D5001" s="29">
        <v>45770</v>
      </c>
      <c r="E5001" s="161">
        <v>0</v>
      </c>
      <c r="F5001" s="161">
        <v>0</v>
      </c>
      <c r="G5001" s="161">
        <v>0</v>
      </c>
      <c r="H5001" s="161">
        <v>0</v>
      </c>
      <c r="L5001">
        <v>339.118292</v>
      </c>
      <c r="M5001">
        <v>34.909236</v>
      </c>
      <c r="P5001">
        <v>34.909236</v>
      </c>
      <c r="R5001">
        <v>339.118292</v>
      </c>
      <c r="S5001">
        <v>339.118292</v>
      </c>
      <c r="T5001" s="194">
        <v>339.118292</v>
      </c>
      <c r="U5001" t="s">
        <v>193</v>
      </c>
      <c r="V5001">
        <v>45681.333472222221</v>
      </c>
    </row>
    <row r="5002" spans="1:22" x14ac:dyDescent="0.3">
      <c r="A5002" t="s">
        <v>108</v>
      </c>
      <c r="B5002" t="s">
        <v>70</v>
      </c>
      <c r="C5002" t="s">
        <v>88</v>
      </c>
      <c r="D5002" s="29">
        <v>45770</v>
      </c>
      <c r="E5002" s="161">
        <v>0</v>
      </c>
      <c r="F5002" s="161">
        <v>0</v>
      </c>
      <c r="G5002" s="161">
        <v>0</v>
      </c>
      <c r="H5002" s="161">
        <v>0</v>
      </c>
      <c r="L5002">
        <v>678.31573900000001</v>
      </c>
      <c r="R5002">
        <v>997.40674200000001</v>
      </c>
      <c r="S5002">
        <v>997.40674200000001</v>
      </c>
      <c r="T5002" s="194">
        <v>997.40674200000001</v>
      </c>
      <c r="U5002" t="s">
        <v>193</v>
      </c>
      <c r="V5002">
        <v>45681.333472222221</v>
      </c>
    </row>
    <row r="5003" spans="1:22" x14ac:dyDescent="0.3">
      <c r="A5003" t="s">
        <v>108</v>
      </c>
      <c r="B5003" t="s">
        <v>70</v>
      </c>
      <c r="C5003" t="s">
        <v>93</v>
      </c>
      <c r="D5003" s="29">
        <v>45771</v>
      </c>
      <c r="E5003" s="161">
        <v>0</v>
      </c>
      <c r="F5003" s="161">
        <v>0</v>
      </c>
      <c r="G5003" s="161">
        <v>0</v>
      </c>
      <c r="H5003" s="161">
        <v>0</v>
      </c>
      <c r="L5003">
        <v>339.118292</v>
      </c>
      <c r="M5003">
        <v>34.909236</v>
      </c>
      <c r="P5003">
        <v>34.909236</v>
      </c>
      <c r="R5003">
        <v>339.118292</v>
      </c>
      <c r="S5003">
        <v>339.118292</v>
      </c>
      <c r="T5003" s="194">
        <v>339.118292</v>
      </c>
      <c r="U5003" t="s">
        <v>193</v>
      </c>
      <c r="V5003">
        <v>45681.333460648151</v>
      </c>
    </row>
    <row r="5004" spans="1:22" x14ac:dyDescent="0.3">
      <c r="A5004" t="s">
        <v>108</v>
      </c>
      <c r="B5004" t="s">
        <v>70</v>
      </c>
      <c r="C5004" t="s">
        <v>88</v>
      </c>
      <c r="D5004" s="29">
        <v>45771</v>
      </c>
      <c r="E5004" s="161">
        <v>0</v>
      </c>
      <c r="F5004" s="161">
        <v>0</v>
      </c>
      <c r="G5004" s="161">
        <v>0</v>
      </c>
      <c r="H5004" s="161">
        <v>0</v>
      </c>
      <c r="L5004">
        <v>678.31573900000001</v>
      </c>
      <c r="R5004">
        <v>997.40674200000001</v>
      </c>
      <c r="S5004">
        <v>997.40674200000001</v>
      </c>
      <c r="T5004" s="194">
        <v>997.40674200000001</v>
      </c>
      <c r="U5004" t="s">
        <v>193</v>
      </c>
      <c r="V5004">
        <v>45681.333460648151</v>
      </c>
    </row>
    <row r="5005" spans="1:22" x14ac:dyDescent="0.3">
      <c r="A5005" t="s">
        <v>108</v>
      </c>
      <c r="B5005" t="s">
        <v>70</v>
      </c>
      <c r="C5005" t="s">
        <v>93</v>
      </c>
      <c r="D5005" s="29">
        <v>45772</v>
      </c>
      <c r="E5005" s="161">
        <v>0</v>
      </c>
      <c r="F5005" s="161">
        <v>0</v>
      </c>
      <c r="G5005" s="161">
        <v>0</v>
      </c>
      <c r="H5005" s="161">
        <v>0</v>
      </c>
      <c r="L5005">
        <v>339.118292</v>
      </c>
      <c r="M5005">
        <v>34.909236</v>
      </c>
      <c r="P5005">
        <v>34.909236</v>
      </c>
      <c r="R5005">
        <v>339.118292</v>
      </c>
      <c r="S5005">
        <v>339.118292</v>
      </c>
      <c r="T5005" s="194">
        <v>339.118292</v>
      </c>
      <c r="U5005" t="s">
        <v>193</v>
      </c>
      <c r="V5005">
        <v>45681.333472222221</v>
      </c>
    </row>
    <row r="5006" spans="1:22" x14ac:dyDescent="0.3">
      <c r="A5006" t="s">
        <v>108</v>
      </c>
      <c r="B5006" t="s">
        <v>70</v>
      </c>
      <c r="C5006" t="s">
        <v>88</v>
      </c>
      <c r="D5006" s="29">
        <v>45772</v>
      </c>
      <c r="E5006" s="161">
        <v>0</v>
      </c>
      <c r="F5006" s="161">
        <v>0</v>
      </c>
      <c r="G5006" s="161">
        <v>0</v>
      </c>
      <c r="H5006" s="161">
        <v>0</v>
      </c>
      <c r="L5006">
        <v>678.31573900000001</v>
      </c>
      <c r="R5006">
        <v>997.40674200000001</v>
      </c>
      <c r="S5006">
        <v>997.40674200000001</v>
      </c>
      <c r="T5006" s="194">
        <v>997.40674200000001</v>
      </c>
      <c r="U5006" t="s">
        <v>193</v>
      </c>
      <c r="V5006">
        <v>45681.333460648151</v>
      </c>
    </row>
    <row r="5007" spans="1:22" x14ac:dyDescent="0.3">
      <c r="A5007" t="s">
        <v>108</v>
      </c>
      <c r="B5007" t="s">
        <v>70</v>
      </c>
      <c r="C5007" t="s">
        <v>93</v>
      </c>
      <c r="D5007" s="29">
        <v>45773</v>
      </c>
      <c r="E5007" s="161">
        <v>0</v>
      </c>
      <c r="F5007" s="161">
        <v>0</v>
      </c>
      <c r="G5007" s="161">
        <v>0</v>
      </c>
      <c r="H5007" s="161">
        <v>0</v>
      </c>
      <c r="L5007">
        <v>339.118292</v>
      </c>
      <c r="M5007">
        <v>34.909236</v>
      </c>
      <c r="P5007">
        <v>34.909236</v>
      </c>
      <c r="R5007">
        <v>339.118292</v>
      </c>
      <c r="S5007">
        <v>339.118292</v>
      </c>
      <c r="T5007" s="194">
        <v>339.118292</v>
      </c>
      <c r="U5007" t="s">
        <v>193</v>
      </c>
      <c r="V5007">
        <v>45681.333472222221</v>
      </c>
    </row>
    <row r="5008" spans="1:22" x14ac:dyDescent="0.3">
      <c r="A5008" t="s">
        <v>108</v>
      </c>
      <c r="B5008" t="s">
        <v>70</v>
      </c>
      <c r="C5008" t="s">
        <v>88</v>
      </c>
      <c r="D5008" s="29">
        <v>45773</v>
      </c>
      <c r="E5008" s="161">
        <v>0</v>
      </c>
      <c r="F5008" s="161">
        <v>0</v>
      </c>
      <c r="G5008" s="161">
        <v>0</v>
      </c>
      <c r="H5008" s="161">
        <v>0</v>
      </c>
      <c r="L5008">
        <v>678.31573900000001</v>
      </c>
      <c r="R5008">
        <v>997.40674200000001</v>
      </c>
      <c r="S5008">
        <v>997.40674200000001</v>
      </c>
      <c r="T5008" s="194">
        <v>997.40674200000001</v>
      </c>
      <c r="U5008" t="s">
        <v>193</v>
      </c>
      <c r="V5008">
        <v>45681.333460648151</v>
      </c>
    </row>
    <row r="5009" spans="1:22" x14ac:dyDescent="0.3">
      <c r="A5009" t="s">
        <v>108</v>
      </c>
      <c r="B5009" t="s">
        <v>70</v>
      </c>
      <c r="C5009" t="s">
        <v>93</v>
      </c>
      <c r="D5009" s="29">
        <v>45774</v>
      </c>
      <c r="E5009" s="161">
        <v>0</v>
      </c>
      <c r="F5009" s="161">
        <v>0</v>
      </c>
      <c r="G5009" s="161">
        <v>0</v>
      </c>
      <c r="H5009" s="161">
        <v>0</v>
      </c>
      <c r="L5009">
        <v>339.118292</v>
      </c>
      <c r="M5009">
        <v>34.909236</v>
      </c>
      <c r="P5009">
        <v>34.909236</v>
      </c>
      <c r="R5009">
        <v>339.118292</v>
      </c>
      <c r="S5009">
        <v>339.118292</v>
      </c>
      <c r="T5009" s="194">
        <v>339.118292</v>
      </c>
      <c r="U5009" t="s">
        <v>193</v>
      </c>
      <c r="V5009">
        <v>45681.333460648151</v>
      </c>
    </row>
    <row r="5010" spans="1:22" x14ac:dyDescent="0.3">
      <c r="A5010" t="s">
        <v>108</v>
      </c>
      <c r="B5010" t="s">
        <v>70</v>
      </c>
      <c r="C5010" t="s">
        <v>88</v>
      </c>
      <c r="D5010" s="29">
        <v>45774</v>
      </c>
      <c r="E5010" s="161">
        <v>0</v>
      </c>
      <c r="F5010" s="161">
        <v>0</v>
      </c>
      <c r="G5010" s="161">
        <v>0</v>
      </c>
      <c r="H5010" s="161">
        <v>0</v>
      </c>
      <c r="L5010">
        <v>678.31573900000001</v>
      </c>
      <c r="R5010">
        <v>997.40674200000001</v>
      </c>
      <c r="S5010">
        <v>997.40674200000001</v>
      </c>
      <c r="T5010" s="194">
        <v>997.40674200000001</v>
      </c>
      <c r="U5010" t="s">
        <v>193</v>
      </c>
      <c r="V5010">
        <v>45681.333460648151</v>
      </c>
    </row>
    <row r="5011" spans="1:22" x14ac:dyDescent="0.3">
      <c r="A5011" t="s">
        <v>108</v>
      </c>
      <c r="B5011" t="s">
        <v>70</v>
      </c>
      <c r="C5011" t="s">
        <v>93</v>
      </c>
      <c r="D5011" s="29">
        <v>45775</v>
      </c>
      <c r="E5011" s="161">
        <v>0</v>
      </c>
      <c r="F5011" s="161">
        <v>0</v>
      </c>
      <c r="G5011" s="161">
        <v>0</v>
      </c>
      <c r="H5011" s="161">
        <v>0</v>
      </c>
      <c r="L5011">
        <v>339.118292</v>
      </c>
      <c r="M5011">
        <v>34.909236</v>
      </c>
      <c r="P5011">
        <v>34.909236</v>
      </c>
      <c r="R5011">
        <v>339.118292</v>
      </c>
      <c r="S5011">
        <v>339.118292</v>
      </c>
      <c r="T5011" s="194">
        <v>339.118292</v>
      </c>
      <c r="U5011" t="s">
        <v>193</v>
      </c>
      <c r="V5011">
        <v>45681.333460648151</v>
      </c>
    </row>
    <row r="5012" spans="1:22" x14ac:dyDescent="0.3">
      <c r="A5012" t="s">
        <v>108</v>
      </c>
      <c r="B5012" t="s">
        <v>70</v>
      </c>
      <c r="C5012" t="s">
        <v>88</v>
      </c>
      <c r="D5012" s="29">
        <v>45775</v>
      </c>
      <c r="E5012" s="161">
        <v>0</v>
      </c>
      <c r="F5012" s="161">
        <v>0</v>
      </c>
      <c r="G5012" s="161">
        <v>0</v>
      </c>
      <c r="H5012" s="161">
        <v>0</v>
      </c>
      <c r="L5012">
        <v>678.31573900000001</v>
      </c>
      <c r="R5012">
        <v>997.40674200000001</v>
      </c>
      <c r="S5012">
        <v>997.40674200000001</v>
      </c>
      <c r="T5012" s="194">
        <v>997.40674200000001</v>
      </c>
      <c r="U5012" t="s">
        <v>193</v>
      </c>
      <c r="V5012">
        <v>45681.333472222221</v>
      </c>
    </row>
    <row r="5013" spans="1:22" x14ac:dyDescent="0.3">
      <c r="A5013" t="s">
        <v>108</v>
      </c>
      <c r="B5013" t="s">
        <v>70</v>
      </c>
      <c r="C5013" t="s">
        <v>93</v>
      </c>
      <c r="D5013" s="29">
        <v>45776</v>
      </c>
      <c r="E5013" s="161">
        <v>0</v>
      </c>
      <c r="F5013" s="161">
        <v>0</v>
      </c>
      <c r="G5013" s="161">
        <v>0</v>
      </c>
      <c r="H5013" s="161">
        <v>0</v>
      </c>
      <c r="L5013">
        <v>339.118292</v>
      </c>
      <c r="M5013">
        <v>34.909236</v>
      </c>
      <c r="P5013">
        <v>34.909236</v>
      </c>
      <c r="R5013">
        <v>339.118292</v>
      </c>
      <c r="S5013">
        <v>339.118292</v>
      </c>
      <c r="T5013" s="194">
        <v>339.118292</v>
      </c>
      <c r="U5013" t="s">
        <v>193</v>
      </c>
      <c r="V5013">
        <v>45681.333460648151</v>
      </c>
    </row>
    <row r="5014" spans="1:22" x14ac:dyDescent="0.3">
      <c r="A5014" t="s">
        <v>108</v>
      </c>
      <c r="B5014" t="s">
        <v>70</v>
      </c>
      <c r="C5014" t="s">
        <v>88</v>
      </c>
      <c r="D5014" s="29">
        <v>45776</v>
      </c>
      <c r="E5014" s="161">
        <v>0</v>
      </c>
      <c r="F5014" s="161">
        <v>0</v>
      </c>
      <c r="G5014" s="161">
        <v>0</v>
      </c>
      <c r="H5014" s="161">
        <v>0</v>
      </c>
      <c r="L5014">
        <v>678.31573900000001</v>
      </c>
      <c r="R5014">
        <v>997.40674200000001</v>
      </c>
      <c r="S5014">
        <v>997.40674200000001</v>
      </c>
      <c r="T5014" s="194">
        <v>997.40674200000001</v>
      </c>
      <c r="U5014" t="s">
        <v>193</v>
      </c>
      <c r="V5014">
        <v>45681.333472222221</v>
      </c>
    </row>
    <row r="5015" spans="1:22" x14ac:dyDescent="0.3">
      <c r="A5015" t="s">
        <v>108</v>
      </c>
      <c r="B5015" t="s">
        <v>70</v>
      </c>
      <c r="C5015" t="s">
        <v>93</v>
      </c>
      <c r="D5015" s="29">
        <v>45777</v>
      </c>
      <c r="E5015" s="161">
        <v>0</v>
      </c>
      <c r="F5015" s="161">
        <v>0</v>
      </c>
      <c r="G5015" s="161">
        <v>0</v>
      </c>
      <c r="H5015" s="161">
        <v>0</v>
      </c>
      <c r="L5015">
        <v>339.118292</v>
      </c>
      <c r="M5015">
        <v>34.909236</v>
      </c>
      <c r="P5015">
        <v>34.909236</v>
      </c>
      <c r="R5015">
        <v>339.118292</v>
      </c>
      <c r="S5015">
        <v>339.118292</v>
      </c>
      <c r="T5015" s="194">
        <v>339.118292</v>
      </c>
      <c r="U5015" t="s">
        <v>193</v>
      </c>
      <c r="V5015">
        <v>45681.333437499998</v>
      </c>
    </row>
    <row r="5016" spans="1:22" x14ac:dyDescent="0.3">
      <c r="A5016" t="s">
        <v>108</v>
      </c>
      <c r="B5016" t="s">
        <v>70</v>
      </c>
      <c r="C5016" t="s">
        <v>88</v>
      </c>
      <c r="D5016" s="29">
        <v>45777</v>
      </c>
      <c r="E5016" s="161">
        <v>0</v>
      </c>
      <c r="F5016" s="161">
        <v>0</v>
      </c>
      <c r="G5016" s="161">
        <v>0</v>
      </c>
      <c r="H5016" s="161">
        <v>0</v>
      </c>
      <c r="L5016">
        <v>678.31573900000001</v>
      </c>
      <c r="R5016">
        <v>997.40674200000001</v>
      </c>
      <c r="S5016">
        <v>997.40674200000001</v>
      </c>
      <c r="T5016" s="194">
        <v>997.40674200000001</v>
      </c>
      <c r="U5016" t="s">
        <v>193</v>
      </c>
      <c r="V5016">
        <v>45681.333472222221</v>
      </c>
    </row>
    <row r="5017" spans="1:22" x14ac:dyDescent="0.3">
      <c r="A5017" t="s">
        <v>108</v>
      </c>
      <c r="B5017" t="s">
        <v>70</v>
      </c>
      <c r="C5017" t="s">
        <v>93</v>
      </c>
      <c r="D5017" s="29">
        <v>45778</v>
      </c>
      <c r="E5017" s="161">
        <v>0</v>
      </c>
      <c r="F5017" s="161">
        <v>0</v>
      </c>
      <c r="G5017" s="161">
        <v>0</v>
      </c>
      <c r="H5017" s="161">
        <v>0</v>
      </c>
      <c r="L5017">
        <v>303.37787800000001</v>
      </c>
      <c r="R5017">
        <v>339.118292</v>
      </c>
      <c r="S5017">
        <v>339.118292</v>
      </c>
      <c r="T5017" s="194">
        <v>339.118292</v>
      </c>
      <c r="U5017" t="s">
        <v>193</v>
      </c>
      <c r="V5017">
        <v>45708.442546296297</v>
      </c>
    </row>
    <row r="5018" spans="1:22" x14ac:dyDescent="0.3">
      <c r="A5018" t="s">
        <v>108</v>
      </c>
      <c r="B5018" t="s">
        <v>70</v>
      </c>
      <c r="C5018" t="s">
        <v>88</v>
      </c>
      <c r="D5018" s="29">
        <v>45778</v>
      </c>
      <c r="E5018" s="161">
        <v>0</v>
      </c>
      <c r="F5018" s="161">
        <v>0</v>
      </c>
      <c r="G5018" s="161">
        <v>0</v>
      </c>
      <c r="H5018" s="161">
        <v>0</v>
      </c>
      <c r="L5018">
        <v>559.29746999999998</v>
      </c>
      <c r="R5018">
        <v>997.40674200000001</v>
      </c>
      <c r="S5018">
        <v>997.40674200000001</v>
      </c>
      <c r="T5018" s="194">
        <v>997.40674200000001</v>
      </c>
      <c r="U5018" t="s">
        <v>193</v>
      </c>
      <c r="V5018">
        <v>45708.438506944447</v>
      </c>
    </row>
    <row r="5019" spans="1:22" x14ac:dyDescent="0.3">
      <c r="A5019" t="s">
        <v>108</v>
      </c>
      <c r="B5019" t="s">
        <v>70</v>
      </c>
      <c r="C5019" t="s">
        <v>93</v>
      </c>
      <c r="D5019" s="29">
        <v>45779</v>
      </c>
      <c r="E5019" s="161">
        <v>0</v>
      </c>
      <c r="F5019" s="161">
        <v>0</v>
      </c>
      <c r="G5019" s="161">
        <v>0</v>
      </c>
      <c r="H5019" s="161">
        <v>0</v>
      </c>
      <c r="L5019">
        <v>303.37787800000001</v>
      </c>
      <c r="R5019">
        <v>339.118292</v>
      </c>
      <c r="S5019">
        <v>339.118292</v>
      </c>
      <c r="T5019" s="194">
        <v>339.118292</v>
      </c>
      <c r="U5019" t="s">
        <v>193</v>
      </c>
      <c r="V5019">
        <v>45708.442546296297</v>
      </c>
    </row>
    <row r="5020" spans="1:22" x14ac:dyDescent="0.3">
      <c r="A5020" t="s">
        <v>108</v>
      </c>
      <c r="B5020" t="s">
        <v>70</v>
      </c>
      <c r="C5020" t="s">
        <v>88</v>
      </c>
      <c r="D5020" s="29">
        <v>45779</v>
      </c>
      <c r="E5020" s="161">
        <v>0</v>
      </c>
      <c r="F5020" s="161">
        <v>0</v>
      </c>
      <c r="G5020" s="161">
        <v>0</v>
      </c>
      <c r="H5020" s="161">
        <v>0</v>
      </c>
      <c r="L5020">
        <v>559.29746999999998</v>
      </c>
      <c r="R5020">
        <v>997.40674200000001</v>
      </c>
      <c r="S5020">
        <v>997.40674200000001</v>
      </c>
      <c r="T5020" s="194">
        <v>997.40674200000001</v>
      </c>
      <c r="U5020" t="s">
        <v>193</v>
      </c>
      <c r="V5020">
        <v>45708.436736111114</v>
      </c>
    </row>
    <row r="5021" spans="1:22" x14ac:dyDescent="0.3">
      <c r="A5021" t="s">
        <v>108</v>
      </c>
      <c r="B5021" t="s">
        <v>70</v>
      </c>
      <c r="C5021" t="s">
        <v>93</v>
      </c>
      <c r="D5021" s="29">
        <v>45780</v>
      </c>
      <c r="E5021" s="161">
        <v>0</v>
      </c>
      <c r="F5021" s="161">
        <v>0</v>
      </c>
      <c r="G5021" s="161">
        <v>0</v>
      </c>
      <c r="H5021" s="161">
        <v>0</v>
      </c>
      <c r="L5021">
        <v>303.37787800000001</v>
      </c>
      <c r="R5021">
        <v>339.118292</v>
      </c>
      <c r="S5021">
        <v>339.118292</v>
      </c>
      <c r="T5021" s="194">
        <v>339.118292</v>
      </c>
      <c r="U5021" t="s">
        <v>193</v>
      </c>
      <c r="V5021">
        <v>45708.442546296297</v>
      </c>
    </row>
    <row r="5022" spans="1:22" x14ac:dyDescent="0.3">
      <c r="A5022" t="s">
        <v>108</v>
      </c>
      <c r="B5022" t="s">
        <v>70</v>
      </c>
      <c r="C5022" t="s">
        <v>88</v>
      </c>
      <c r="D5022" s="29">
        <v>45780</v>
      </c>
      <c r="E5022" s="161">
        <v>0</v>
      </c>
      <c r="F5022" s="161">
        <v>0</v>
      </c>
      <c r="G5022" s="161">
        <v>0</v>
      </c>
      <c r="H5022" s="161">
        <v>0</v>
      </c>
      <c r="L5022">
        <v>559.29746999999998</v>
      </c>
      <c r="R5022">
        <v>997.40674200000001</v>
      </c>
      <c r="S5022">
        <v>997.40674200000001</v>
      </c>
      <c r="T5022" s="194">
        <v>997.40674200000001</v>
      </c>
      <c r="U5022" t="s">
        <v>193</v>
      </c>
      <c r="V5022">
        <v>45708.436620370368</v>
      </c>
    </row>
    <row r="5023" spans="1:22" x14ac:dyDescent="0.3">
      <c r="A5023" t="s">
        <v>108</v>
      </c>
      <c r="B5023" t="s">
        <v>70</v>
      </c>
      <c r="C5023" t="s">
        <v>93</v>
      </c>
      <c r="D5023" s="29">
        <v>45781</v>
      </c>
      <c r="E5023" s="161">
        <v>0</v>
      </c>
      <c r="F5023" s="161">
        <v>0</v>
      </c>
      <c r="G5023" s="161">
        <v>0</v>
      </c>
      <c r="H5023" s="161">
        <v>0</v>
      </c>
      <c r="L5023">
        <v>303.37787800000001</v>
      </c>
      <c r="R5023">
        <v>339.118292</v>
      </c>
      <c r="S5023">
        <v>339.118292</v>
      </c>
      <c r="T5023" s="194">
        <v>339.118292</v>
      </c>
      <c r="U5023" t="s">
        <v>193</v>
      </c>
      <c r="V5023">
        <v>45708.44253472222</v>
      </c>
    </row>
    <row r="5024" spans="1:22" x14ac:dyDescent="0.3">
      <c r="A5024" t="s">
        <v>108</v>
      </c>
      <c r="B5024" t="s">
        <v>70</v>
      </c>
      <c r="C5024" t="s">
        <v>88</v>
      </c>
      <c r="D5024" s="29">
        <v>45781</v>
      </c>
      <c r="E5024" s="161">
        <v>0</v>
      </c>
      <c r="F5024" s="161">
        <v>0</v>
      </c>
      <c r="G5024" s="161">
        <v>0</v>
      </c>
      <c r="H5024" s="161">
        <v>0</v>
      </c>
      <c r="L5024">
        <v>559.29746999999998</v>
      </c>
      <c r="R5024">
        <v>997.40674200000001</v>
      </c>
      <c r="S5024">
        <v>997.40674200000001</v>
      </c>
      <c r="T5024" s="194">
        <v>997.40674200000001</v>
      </c>
      <c r="U5024" t="s">
        <v>193</v>
      </c>
      <c r="V5024">
        <v>45708.437361111108</v>
      </c>
    </row>
    <row r="5025" spans="1:22" x14ac:dyDescent="0.3">
      <c r="A5025" t="s">
        <v>108</v>
      </c>
      <c r="B5025" t="s">
        <v>70</v>
      </c>
      <c r="C5025" t="s">
        <v>93</v>
      </c>
      <c r="D5025" s="29">
        <v>45782</v>
      </c>
      <c r="E5025" s="161">
        <v>0</v>
      </c>
      <c r="F5025" s="161">
        <v>0</v>
      </c>
      <c r="G5025" s="161">
        <v>0</v>
      </c>
      <c r="H5025" s="161">
        <v>0</v>
      </c>
      <c r="L5025">
        <v>303.37787800000001</v>
      </c>
      <c r="R5025">
        <v>339.118292</v>
      </c>
      <c r="S5025">
        <v>339.118292</v>
      </c>
      <c r="T5025" s="194">
        <v>339.118292</v>
      </c>
      <c r="U5025" t="s">
        <v>193</v>
      </c>
      <c r="V5025">
        <v>45708.442546296297</v>
      </c>
    </row>
    <row r="5026" spans="1:22" x14ac:dyDescent="0.3">
      <c r="A5026" t="s">
        <v>108</v>
      </c>
      <c r="B5026" t="s">
        <v>70</v>
      </c>
      <c r="C5026" t="s">
        <v>88</v>
      </c>
      <c r="D5026" s="29">
        <v>45782</v>
      </c>
      <c r="E5026" s="161">
        <v>0</v>
      </c>
      <c r="F5026" s="161">
        <v>0</v>
      </c>
      <c r="G5026" s="161">
        <v>0</v>
      </c>
      <c r="H5026" s="161">
        <v>0</v>
      </c>
      <c r="L5026">
        <v>559.29746999999998</v>
      </c>
      <c r="R5026">
        <v>997.40674200000001</v>
      </c>
      <c r="S5026">
        <v>997.40674200000001</v>
      </c>
      <c r="T5026" s="194">
        <v>997.40674200000001</v>
      </c>
      <c r="U5026" t="s">
        <v>193</v>
      </c>
      <c r="V5026">
        <v>45708.436238425929</v>
      </c>
    </row>
    <row r="5027" spans="1:22" x14ac:dyDescent="0.3">
      <c r="A5027" t="s">
        <v>108</v>
      </c>
      <c r="B5027" t="s">
        <v>70</v>
      </c>
      <c r="C5027" t="s">
        <v>93</v>
      </c>
      <c r="D5027" s="29">
        <v>45783</v>
      </c>
      <c r="E5027" s="161">
        <v>0</v>
      </c>
      <c r="F5027" s="161">
        <v>0</v>
      </c>
      <c r="G5027" s="161">
        <v>0</v>
      </c>
      <c r="H5027" s="161">
        <v>0</v>
      </c>
      <c r="L5027">
        <v>303.37787800000001</v>
      </c>
      <c r="R5027">
        <v>339.118292</v>
      </c>
      <c r="S5027">
        <v>339.118292</v>
      </c>
      <c r="T5027" s="194">
        <v>339.118292</v>
      </c>
      <c r="U5027" t="s">
        <v>193</v>
      </c>
      <c r="V5027">
        <v>45708.442546296297</v>
      </c>
    </row>
    <row r="5028" spans="1:22" x14ac:dyDescent="0.3">
      <c r="A5028" t="s">
        <v>108</v>
      </c>
      <c r="B5028" t="s">
        <v>70</v>
      </c>
      <c r="C5028" t="s">
        <v>88</v>
      </c>
      <c r="D5028" s="29">
        <v>45783</v>
      </c>
      <c r="E5028" s="161">
        <v>0</v>
      </c>
      <c r="F5028" s="161">
        <v>0</v>
      </c>
      <c r="G5028" s="161">
        <v>0</v>
      </c>
      <c r="H5028" s="161">
        <v>0</v>
      </c>
      <c r="L5028">
        <v>559.29746999999998</v>
      </c>
      <c r="R5028">
        <v>997.40674200000001</v>
      </c>
      <c r="S5028">
        <v>997.40674200000001</v>
      </c>
      <c r="T5028" s="194">
        <v>997.40674200000001</v>
      </c>
      <c r="U5028" t="s">
        <v>193</v>
      </c>
      <c r="V5028">
        <v>45708.436516203707</v>
      </c>
    </row>
    <row r="5029" spans="1:22" x14ac:dyDescent="0.3">
      <c r="A5029" t="s">
        <v>108</v>
      </c>
      <c r="B5029" t="s">
        <v>70</v>
      </c>
      <c r="C5029" t="s">
        <v>93</v>
      </c>
      <c r="D5029" s="29">
        <v>45784</v>
      </c>
      <c r="E5029" s="161">
        <v>0</v>
      </c>
      <c r="F5029" s="161">
        <v>0</v>
      </c>
      <c r="G5029" s="161">
        <v>0</v>
      </c>
      <c r="H5029" s="161">
        <v>0</v>
      </c>
      <c r="L5029">
        <v>303.37787800000001</v>
      </c>
      <c r="R5029">
        <v>339.118292</v>
      </c>
      <c r="S5029">
        <v>339.118292</v>
      </c>
      <c r="T5029" s="194">
        <v>339.118292</v>
      </c>
      <c r="U5029" t="s">
        <v>193</v>
      </c>
      <c r="V5029">
        <v>45708.442546296297</v>
      </c>
    </row>
    <row r="5030" spans="1:22" x14ac:dyDescent="0.3">
      <c r="A5030" t="s">
        <v>108</v>
      </c>
      <c r="B5030" t="s">
        <v>70</v>
      </c>
      <c r="C5030" t="s">
        <v>88</v>
      </c>
      <c r="D5030" s="29">
        <v>45784</v>
      </c>
      <c r="E5030" s="161">
        <v>0</v>
      </c>
      <c r="F5030" s="161">
        <v>0</v>
      </c>
      <c r="G5030" s="161">
        <v>0</v>
      </c>
      <c r="H5030" s="161">
        <v>0</v>
      </c>
      <c r="L5030">
        <v>559.29746999999998</v>
      </c>
      <c r="R5030">
        <v>997.40674200000001</v>
      </c>
      <c r="S5030">
        <v>997.40674200000001</v>
      </c>
      <c r="T5030" s="194">
        <v>997.40674200000001</v>
      </c>
      <c r="U5030" t="s">
        <v>193</v>
      </c>
      <c r="V5030">
        <v>45708.438287037039</v>
      </c>
    </row>
    <row r="5031" spans="1:22" x14ac:dyDescent="0.3">
      <c r="A5031" t="s">
        <v>108</v>
      </c>
      <c r="B5031" t="s">
        <v>70</v>
      </c>
      <c r="C5031" t="s">
        <v>93</v>
      </c>
      <c r="D5031" s="29">
        <v>45785</v>
      </c>
      <c r="E5031" s="161">
        <v>0</v>
      </c>
      <c r="F5031" s="161">
        <v>0</v>
      </c>
      <c r="G5031" s="161">
        <v>0</v>
      </c>
      <c r="H5031" s="161">
        <v>0</v>
      </c>
      <c r="L5031">
        <v>303.37787800000001</v>
      </c>
      <c r="R5031">
        <v>339.118292</v>
      </c>
      <c r="S5031">
        <v>339.118292</v>
      </c>
      <c r="T5031" s="194">
        <v>339.118292</v>
      </c>
      <c r="U5031" t="s">
        <v>193</v>
      </c>
      <c r="V5031">
        <v>45708.442546296297</v>
      </c>
    </row>
    <row r="5032" spans="1:22" x14ac:dyDescent="0.3">
      <c r="A5032" t="s">
        <v>108</v>
      </c>
      <c r="B5032" t="s">
        <v>70</v>
      </c>
      <c r="C5032" t="s">
        <v>88</v>
      </c>
      <c r="D5032" s="29">
        <v>45785</v>
      </c>
      <c r="E5032" s="161">
        <v>0</v>
      </c>
      <c r="F5032" s="161">
        <v>0</v>
      </c>
      <c r="G5032" s="161">
        <v>0</v>
      </c>
      <c r="H5032" s="161">
        <v>0</v>
      </c>
      <c r="L5032">
        <v>559.29746999999998</v>
      </c>
      <c r="R5032">
        <v>997.40674200000001</v>
      </c>
      <c r="S5032">
        <v>997.40674200000001</v>
      </c>
      <c r="T5032" s="194">
        <v>997.40674200000001</v>
      </c>
      <c r="U5032" t="s">
        <v>193</v>
      </c>
      <c r="V5032">
        <v>45708.437060185184</v>
      </c>
    </row>
    <row r="5033" spans="1:22" x14ac:dyDescent="0.3">
      <c r="A5033" t="s">
        <v>108</v>
      </c>
      <c r="B5033" t="s">
        <v>70</v>
      </c>
      <c r="C5033" t="s">
        <v>93</v>
      </c>
      <c r="D5033" s="29">
        <v>45786</v>
      </c>
      <c r="E5033" s="161">
        <v>0</v>
      </c>
      <c r="F5033" s="161">
        <v>0</v>
      </c>
      <c r="G5033" s="161">
        <v>0</v>
      </c>
      <c r="H5033" s="161">
        <v>0</v>
      </c>
      <c r="L5033">
        <v>303.37787800000001</v>
      </c>
      <c r="R5033">
        <v>339.118292</v>
      </c>
      <c r="S5033">
        <v>339.118292</v>
      </c>
      <c r="T5033" s="194">
        <v>339.118292</v>
      </c>
      <c r="U5033" t="s">
        <v>193</v>
      </c>
      <c r="V5033">
        <v>45708.442546296297</v>
      </c>
    </row>
    <row r="5034" spans="1:22" x14ac:dyDescent="0.3">
      <c r="A5034" t="s">
        <v>108</v>
      </c>
      <c r="B5034" t="s">
        <v>70</v>
      </c>
      <c r="C5034" t="s">
        <v>88</v>
      </c>
      <c r="D5034" s="29">
        <v>45786</v>
      </c>
      <c r="E5034" s="161">
        <v>0</v>
      </c>
      <c r="F5034" s="161">
        <v>0</v>
      </c>
      <c r="G5034" s="161">
        <v>0</v>
      </c>
      <c r="H5034" s="161">
        <v>0</v>
      </c>
      <c r="L5034">
        <v>559.29746999999998</v>
      </c>
      <c r="R5034">
        <v>997.40674200000001</v>
      </c>
      <c r="S5034">
        <v>997.40674200000001</v>
      </c>
      <c r="T5034" s="194">
        <v>997.40674200000001</v>
      </c>
      <c r="U5034" t="s">
        <v>193</v>
      </c>
      <c r="V5034">
        <v>45708.438576388886</v>
      </c>
    </row>
    <row r="5035" spans="1:22" x14ac:dyDescent="0.3">
      <c r="A5035" t="s">
        <v>108</v>
      </c>
      <c r="B5035" t="s">
        <v>70</v>
      </c>
      <c r="C5035" t="s">
        <v>93</v>
      </c>
      <c r="D5035" s="29">
        <v>45787</v>
      </c>
      <c r="E5035" s="161">
        <v>0</v>
      </c>
      <c r="F5035" s="161">
        <v>0</v>
      </c>
      <c r="G5035" s="161">
        <v>0</v>
      </c>
      <c r="H5035" s="161">
        <v>0</v>
      </c>
      <c r="L5035">
        <v>303.37787800000001</v>
      </c>
      <c r="R5035">
        <v>339.118292</v>
      </c>
      <c r="S5035">
        <v>339.118292</v>
      </c>
      <c r="T5035" s="194">
        <v>339.118292</v>
      </c>
      <c r="U5035" t="s">
        <v>193</v>
      </c>
      <c r="V5035">
        <v>45708.442546296297</v>
      </c>
    </row>
    <row r="5036" spans="1:22" x14ac:dyDescent="0.3">
      <c r="A5036" t="s">
        <v>108</v>
      </c>
      <c r="B5036" t="s">
        <v>70</v>
      </c>
      <c r="C5036" t="s">
        <v>88</v>
      </c>
      <c r="D5036" s="29">
        <v>45787</v>
      </c>
      <c r="E5036" s="161">
        <v>0</v>
      </c>
      <c r="F5036" s="161">
        <v>0</v>
      </c>
      <c r="G5036" s="161">
        <v>0</v>
      </c>
      <c r="H5036" s="161">
        <v>0</v>
      </c>
      <c r="L5036">
        <v>559.29746999999998</v>
      </c>
      <c r="R5036">
        <v>997.40674200000001</v>
      </c>
      <c r="S5036">
        <v>997.40674200000001</v>
      </c>
      <c r="T5036" s="194">
        <v>997.40674200000001</v>
      </c>
      <c r="U5036" t="s">
        <v>193</v>
      </c>
      <c r="V5036">
        <v>45708.438449074078</v>
      </c>
    </row>
    <row r="5037" spans="1:22" x14ac:dyDescent="0.3">
      <c r="A5037" t="s">
        <v>108</v>
      </c>
      <c r="B5037" t="s">
        <v>70</v>
      </c>
      <c r="C5037" t="s">
        <v>93</v>
      </c>
      <c r="D5037" s="29">
        <v>45788</v>
      </c>
      <c r="E5037" s="161">
        <v>0</v>
      </c>
      <c r="F5037" s="161">
        <v>0</v>
      </c>
      <c r="G5037" s="161">
        <v>0</v>
      </c>
      <c r="H5037" s="161">
        <v>0</v>
      </c>
      <c r="L5037">
        <v>303.37787800000001</v>
      </c>
      <c r="R5037">
        <v>339.118292</v>
      </c>
      <c r="S5037">
        <v>339.118292</v>
      </c>
      <c r="T5037" s="194">
        <v>339.118292</v>
      </c>
      <c r="U5037" t="s">
        <v>193</v>
      </c>
      <c r="V5037">
        <v>45708.442546296297</v>
      </c>
    </row>
    <row r="5038" spans="1:22" x14ac:dyDescent="0.3">
      <c r="A5038" t="s">
        <v>108</v>
      </c>
      <c r="B5038" t="s">
        <v>70</v>
      </c>
      <c r="C5038" t="s">
        <v>88</v>
      </c>
      <c r="D5038" s="29">
        <v>45788</v>
      </c>
      <c r="E5038" s="161">
        <v>0</v>
      </c>
      <c r="F5038" s="161">
        <v>0</v>
      </c>
      <c r="G5038" s="161">
        <v>0</v>
      </c>
      <c r="H5038" s="161">
        <v>0</v>
      </c>
      <c r="L5038">
        <v>559.29746999999998</v>
      </c>
      <c r="R5038">
        <v>997.40674200000001</v>
      </c>
      <c r="S5038">
        <v>997.40674200000001</v>
      </c>
      <c r="T5038" s="194">
        <v>997.40674200000001</v>
      </c>
      <c r="U5038" t="s">
        <v>193</v>
      </c>
      <c r="V5038">
        <v>45708.436365740738</v>
      </c>
    </row>
    <row r="5039" spans="1:22" x14ac:dyDescent="0.3">
      <c r="A5039" t="s">
        <v>108</v>
      </c>
      <c r="B5039" t="s">
        <v>70</v>
      </c>
      <c r="C5039" t="s">
        <v>93</v>
      </c>
      <c r="D5039" s="29">
        <v>45789</v>
      </c>
      <c r="E5039" s="161">
        <v>0</v>
      </c>
      <c r="F5039" s="161">
        <v>0</v>
      </c>
      <c r="G5039" s="161">
        <v>0</v>
      </c>
      <c r="H5039" s="161">
        <v>0</v>
      </c>
      <c r="J5039">
        <v>375</v>
      </c>
      <c r="K5039">
        <v>395</v>
      </c>
      <c r="L5039">
        <v>303.37787800000001</v>
      </c>
      <c r="R5039">
        <v>339.118292</v>
      </c>
      <c r="S5039">
        <v>339.118292</v>
      </c>
      <c r="T5039" s="194">
        <v>339.118292</v>
      </c>
      <c r="U5039" t="s">
        <v>193</v>
      </c>
      <c r="V5039">
        <v>45708.442546296297</v>
      </c>
    </row>
    <row r="5040" spans="1:22" x14ac:dyDescent="0.3">
      <c r="A5040" t="s">
        <v>108</v>
      </c>
      <c r="B5040" t="s">
        <v>70</v>
      </c>
      <c r="C5040" t="s">
        <v>88</v>
      </c>
      <c r="D5040" s="29">
        <v>45789</v>
      </c>
      <c r="E5040" s="161">
        <v>0</v>
      </c>
      <c r="F5040" s="161">
        <v>0</v>
      </c>
      <c r="G5040" s="161">
        <v>0</v>
      </c>
      <c r="H5040" s="161">
        <v>0</v>
      </c>
      <c r="L5040">
        <v>559.29746999999998</v>
      </c>
      <c r="R5040">
        <v>997.40674200000001</v>
      </c>
      <c r="S5040">
        <v>997.40674200000001</v>
      </c>
      <c r="T5040" s="194">
        <v>997.40674200000001</v>
      </c>
      <c r="U5040" t="s">
        <v>193</v>
      </c>
      <c r="V5040">
        <v>45708.435891203706</v>
      </c>
    </row>
    <row r="5041" spans="1:22" x14ac:dyDescent="0.3">
      <c r="A5041" t="s">
        <v>108</v>
      </c>
      <c r="B5041" t="s">
        <v>70</v>
      </c>
      <c r="C5041" t="s">
        <v>93</v>
      </c>
      <c r="D5041" s="29">
        <v>45790</v>
      </c>
      <c r="E5041" s="161">
        <v>0</v>
      </c>
      <c r="F5041" s="161">
        <v>0</v>
      </c>
      <c r="G5041" s="161">
        <v>0</v>
      </c>
      <c r="H5041" s="161">
        <v>0</v>
      </c>
      <c r="J5041">
        <v>375</v>
      </c>
      <c r="K5041">
        <v>395</v>
      </c>
      <c r="L5041">
        <v>303.37787800000001</v>
      </c>
      <c r="R5041">
        <v>339.118292</v>
      </c>
      <c r="S5041">
        <v>339.118292</v>
      </c>
      <c r="T5041" s="194">
        <v>339.118292</v>
      </c>
      <c r="U5041" t="s">
        <v>193</v>
      </c>
      <c r="V5041">
        <v>45708.442546296297</v>
      </c>
    </row>
    <row r="5042" spans="1:22" x14ac:dyDescent="0.3">
      <c r="A5042" t="s">
        <v>108</v>
      </c>
      <c r="B5042" t="s">
        <v>70</v>
      </c>
      <c r="C5042" t="s">
        <v>88</v>
      </c>
      <c r="D5042" s="29">
        <v>45790</v>
      </c>
      <c r="E5042" s="161">
        <v>0</v>
      </c>
      <c r="F5042" s="161">
        <v>0</v>
      </c>
      <c r="G5042" s="161">
        <v>0</v>
      </c>
      <c r="H5042" s="161">
        <v>0</v>
      </c>
      <c r="L5042">
        <v>559.29746999999998</v>
      </c>
      <c r="R5042">
        <v>997.40674200000001</v>
      </c>
      <c r="S5042">
        <v>997.40674200000001</v>
      </c>
      <c r="T5042" s="194">
        <v>997.40674200000001</v>
      </c>
      <c r="U5042" t="s">
        <v>193</v>
      </c>
      <c r="V5042">
        <v>45708.437997685185</v>
      </c>
    </row>
    <row r="5043" spans="1:22" x14ac:dyDescent="0.3">
      <c r="A5043" t="s">
        <v>108</v>
      </c>
      <c r="B5043" t="s">
        <v>70</v>
      </c>
      <c r="C5043" t="s">
        <v>93</v>
      </c>
      <c r="D5043" s="29">
        <v>45791</v>
      </c>
      <c r="E5043" s="161">
        <v>0</v>
      </c>
      <c r="F5043" s="161">
        <v>0</v>
      </c>
      <c r="G5043" s="161">
        <v>0</v>
      </c>
      <c r="H5043" s="161">
        <v>0</v>
      </c>
      <c r="J5043">
        <v>375</v>
      </c>
      <c r="K5043">
        <v>395</v>
      </c>
      <c r="L5043">
        <v>303.37787800000001</v>
      </c>
      <c r="R5043">
        <v>339.118292</v>
      </c>
      <c r="S5043">
        <v>339.118292</v>
      </c>
      <c r="T5043" s="194">
        <v>339.118292</v>
      </c>
      <c r="U5043" t="s">
        <v>193</v>
      </c>
      <c r="V5043">
        <v>45708.442546296297</v>
      </c>
    </row>
    <row r="5044" spans="1:22" x14ac:dyDescent="0.3">
      <c r="A5044" t="s">
        <v>108</v>
      </c>
      <c r="B5044" t="s">
        <v>70</v>
      </c>
      <c r="C5044" t="s">
        <v>88</v>
      </c>
      <c r="D5044" s="29">
        <v>45791</v>
      </c>
      <c r="E5044" s="161">
        <v>0</v>
      </c>
      <c r="F5044" s="161">
        <v>0</v>
      </c>
      <c r="G5044" s="161">
        <v>0</v>
      </c>
      <c r="H5044" s="161">
        <v>0</v>
      </c>
      <c r="L5044">
        <v>559.29746999999998</v>
      </c>
      <c r="R5044">
        <v>997.40674200000001</v>
      </c>
      <c r="S5044">
        <v>997.40674200000001</v>
      </c>
      <c r="T5044" s="194">
        <v>997.40674200000001</v>
      </c>
      <c r="U5044" t="s">
        <v>193</v>
      </c>
      <c r="V5044">
        <v>45708.438923611109</v>
      </c>
    </row>
    <row r="5045" spans="1:22" x14ac:dyDescent="0.3">
      <c r="A5045" t="s">
        <v>108</v>
      </c>
      <c r="B5045" t="s">
        <v>70</v>
      </c>
      <c r="C5045" t="s">
        <v>93</v>
      </c>
      <c r="D5045" s="29">
        <v>45792</v>
      </c>
      <c r="E5045" s="161">
        <v>0</v>
      </c>
      <c r="F5045" s="161">
        <v>0</v>
      </c>
      <c r="G5045" s="161">
        <v>0</v>
      </c>
      <c r="H5045" s="161">
        <v>0</v>
      </c>
      <c r="J5045">
        <v>375</v>
      </c>
      <c r="K5045">
        <v>395</v>
      </c>
      <c r="L5045">
        <v>303.37787800000001</v>
      </c>
      <c r="R5045">
        <v>339.118292</v>
      </c>
      <c r="S5045">
        <v>339.118292</v>
      </c>
      <c r="T5045" s="194">
        <v>339.118292</v>
      </c>
      <c r="U5045" t="s">
        <v>193</v>
      </c>
      <c r="V5045">
        <v>45708.442546296297</v>
      </c>
    </row>
    <row r="5046" spans="1:22" x14ac:dyDescent="0.3">
      <c r="A5046" t="s">
        <v>108</v>
      </c>
      <c r="B5046" t="s">
        <v>70</v>
      </c>
      <c r="C5046" t="s">
        <v>88</v>
      </c>
      <c r="D5046" s="29">
        <v>45792</v>
      </c>
      <c r="E5046" s="161">
        <v>0</v>
      </c>
      <c r="F5046" s="161">
        <v>0</v>
      </c>
      <c r="G5046" s="161">
        <v>0</v>
      </c>
      <c r="H5046" s="161">
        <v>0</v>
      </c>
      <c r="L5046">
        <v>559.29746999999998</v>
      </c>
      <c r="R5046">
        <v>997.40674200000001</v>
      </c>
      <c r="S5046">
        <v>997.40674200000001</v>
      </c>
      <c r="T5046" s="194">
        <v>997.40674200000001</v>
      </c>
      <c r="U5046" t="s">
        <v>193</v>
      </c>
      <c r="V5046">
        <v>45708.435648148145</v>
      </c>
    </row>
    <row r="5047" spans="1:22" x14ac:dyDescent="0.3">
      <c r="A5047" t="s">
        <v>108</v>
      </c>
      <c r="B5047" t="s">
        <v>70</v>
      </c>
      <c r="C5047" t="s">
        <v>93</v>
      </c>
      <c r="D5047" s="29">
        <v>45793</v>
      </c>
      <c r="E5047" s="161">
        <v>0</v>
      </c>
      <c r="F5047" s="161">
        <v>0</v>
      </c>
      <c r="G5047" s="161">
        <v>0</v>
      </c>
      <c r="H5047" s="161">
        <v>0</v>
      </c>
      <c r="J5047">
        <v>375</v>
      </c>
      <c r="K5047">
        <v>395</v>
      </c>
      <c r="L5047">
        <v>303.37787800000001</v>
      </c>
      <c r="R5047">
        <v>339.118292</v>
      </c>
      <c r="S5047">
        <v>339.118292</v>
      </c>
      <c r="T5047" s="194">
        <v>339.118292</v>
      </c>
      <c r="U5047" t="s">
        <v>193</v>
      </c>
      <c r="V5047">
        <v>45708.442546296297</v>
      </c>
    </row>
    <row r="5048" spans="1:22" x14ac:dyDescent="0.3">
      <c r="A5048" t="s">
        <v>108</v>
      </c>
      <c r="B5048" t="s">
        <v>70</v>
      </c>
      <c r="C5048" t="s">
        <v>88</v>
      </c>
      <c r="D5048" s="29">
        <v>45793</v>
      </c>
      <c r="E5048" s="161">
        <v>0</v>
      </c>
      <c r="F5048" s="161">
        <v>0</v>
      </c>
      <c r="G5048" s="161">
        <v>0</v>
      </c>
      <c r="H5048" s="161">
        <v>0</v>
      </c>
      <c r="L5048">
        <v>559.29746999999998</v>
      </c>
      <c r="R5048">
        <v>997.40674200000001</v>
      </c>
      <c r="S5048">
        <v>997.40674200000001</v>
      </c>
      <c r="T5048" s="194">
        <v>997.40674200000001</v>
      </c>
      <c r="U5048" t="s">
        <v>193</v>
      </c>
      <c r="V5048">
        <v>45708.437719907408</v>
      </c>
    </row>
    <row r="5049" spans="1:22" x14ac:dyDescent="0.3">
      <c r="A5049" t="s">
        <v>108</v>
      </c>
      <c r="B5049" t="s">
        <v>70</v>
      </c>
      <c r="C5049" t="s">
        <v>93</v>
      </c>
      <c r="D5049" s="29">
        <v>45794</v>
      </c>
      <c r="E5049" s="161">
        <v>0</v>
      </c>
      <c r="F5049" s="161">
        <v>0</v>
      </c>
      <c r="G5049" s="161">
        <v>0</v>
      </c>
      <c r="H5049" s="161">
        <v>0</v>
      </c>
      <c r="J5049">
        <v>375</v>
      </c>
      <c r="K5049">
        <v>395</v>
      </c>
      <c r="L5049">
        <v>303.37787800000001</v>
      </c>
      <c r="R5049">
        <v>339.118292</v>
      </c>
      <c r="S5049">
        <v>339.118292</v>
      </c>
      <c r="T5049" s="194">
        <v>339.118292</v>
      </c>
      <c r="U5049" t="s">
        <v>193</v>
      </c>
      <c r="V5049">
        <v>45708.442546296297</v>
      </c>
    </row>
    <row r="5050" spans="1:22" x14ac:dyDescent="0.3">
      <c r="A5050" t="s">
        <v>108</v>
      </c>
      <c r="B5050" t="s">
        <v>70</v>
      </c>
      <c r="C5050" t="s">
        <v>88</v>
      </c>
      <c r="D5050" s="29">
        <v>45794</v>
      </c>
      <c r="E5050" s="161">
        <v>0</v>
      </c>
      <c r="F5050" s="161">
        <v>0</v>
      </c>
      <c r="G5050" s="161">
        <v>0</v>
      </c>
      <c r="H5050" s="161">
        <v>0</v>
      </c>
      <c r="L5050">
        <v>559.29746999999998</v>
      </c>
      <c r="R5050">
        <v>997.40674200000001</v>
      </c>
      <c r="S5050">
        <v>997.40674200000001</v>
      </c>
      <c r="T5050" s="194">
        <v>997.40674200000001</v>
      </c>
      <c r="U5050" t="s">
        <v>193</v>
      </c>
      <c r="V5050">
        <v>45708.43787037037</v>
      </c>
    </row>
    <row r="5051" spans="1:22" x14ac:dyDescent="0.3">
      <c r="A5051" t="s">
        <v>108</v>
      </c>
      <c r="B5051" t="s">
        <v>70</v>
      </c>
      <c r="C5051" t="s">
        <v>93</v>
      </c>
      <c r="D5051" s="29">
        <v>45795</v>
      </c>
      <c r="E5051" s="161">
        <v>0</v>
      </c>
      <c r="F5051" s="161">
        <v>0</v>
      </c>
      <c r="G5051" s="161">
        <v>0</v>
      </c>
      <c r="H5051" s="161">
        <v>0</v>
      </c>
      <c r="J5051">
        <v>375</v>
      </c>
      <c r="K5051">
        <v>395</v>
      </c>
      <c r="L5051">
        <v>303.37787800000001</v>
      </c>
      <c r="R5051">
        <v>339.118292</v>
      </c>
      <c r="S5051">
        <v>339.118292</v>
      </c>
      <c r="T5051" s="194">
        <v>339.118292</v>
      </c>
      <c r="U5051" t="s">
        <v>193</v>
      </c>
      <c r="V5051">
        <v>45708.442546296297</v>
      </c>
    </row>
    <row r="5052" spans="1:22" x14ac:dyDescent="0.3">
      <c r="A5052" t="s">
        <v>108</v>
      </c>
      <c r="B5052" t="s">
        <v>70</v>
      </c>
      <c r="C5052" t="s">
        <v>88</v>
      </c>
      <c r="D5052" s="29">
        <v>45795</v>
      </c>
      <c r="E5052" s="161">
        <v>0</v>
      </c>
      <c r="F5052" s="161">
        <v>0</v>
      </c>
      <c r="G5052" s="161">
        <v>0</v>
      </c>
      <c r="H5052" s="161">
        <v>0</v>
      </c>
      <c r="L5052">
        <v>559.29746999999998</v>
      </c>
      <c r="R5052">
        <v>997.40674200000001</v>
      </c>
      <c r="S5052">
        <v>997.40674200000001</v>
      </c>
      <c r="T5052" s="194">
        <v>997.40674200000001</v>
      </c>
      <c r="U5052" t="s">
        <v>193</v>
      </c>
      <c r="V5052">
        <v>45708.438379629632</v>
      </c>
    </row>
    <row r="5053" spans="1:22" x14ac:dyDescent="0.3">
      <c r="A5053" t="s">
        <v>108</v>
      </c>
      <c r="B5053" t="s">
        <v>70</v>
      </c>
      <c r="C5053" t="s">
        <v>93</v>
      </c>
      <c r="D5053" s="29">
        <v>45796</v>
      </c>
      <c r="E5053" s="161">
        <v>0</v>
      </c>
      <c r="F5053" s="161">
        <v>0</v>
      </c>
      <c r="G5053" s="161">
        <v>0</v>
      </c>
      <c r="H5053" s="161">
        <v>0</v>
      </c>
      <c r="J5053">
        <v>375</v>
      </c>
      <c r="K5053">
        <v>395</v>
      </c>
      <c r="L5053">
        <v>303.37787800000001</v>
      </c>
      <c r="R5053">
        <v>339.118292</v>
      </c>
      <c r="S5053">
        <v>339.118292</v>
      </c>
      <c r="T5053" s="194">
        <v>339.118292</v>
      </c>
      <c r="U5053" t="s">
        <v>193</v>
      </c>
      <c r="V5053">
        <v>45708.442546296297</v>
      </c>
    </row>
    <row r="5054" spans="1:22" x14ac:dyDescent="0.3">
      <c r="A5054" t="s">
        <v>108</v>
      </c>
      <c r="B5054" t="s">
        <v>70</v>
      </c>
      <c r="C5054" t="s">
        <v>88</v>
      </c>
      <c r="D5054" s="29">
        <v>45796</v>
      </c>
      <c r="E5054" s="161">
        <v>0</v>
      </c>
      <c r="F5054" s="161">
        <v>0</v>
      </c>
      <c r="G5054" s="161">
        <v>0</v>
      </c>
      <c r="H5054" s="161">
        <v>0</v>
      </c>
      <c r="L5054">
        <v>559.29746999999998</v>
      </c>
      <c r="R5054">
        <v>997.40674200000001</v>
      </c>
      <c r="S5054">
        <v>997.40674200000001</v>
      </c>
      <c r="T5054" s="194">
        <v>997.40674200000001</v>
      </c>
      <c r="U5054" t="s">
        <v>193</v>
      </c>
      <c r="V5054">
        <v>45708.438379629632</v>
      </c>
    </row>
    <row r="5055" spans="1:22" x14ac:dyDescent="0.3">
      <c r="A5055" t="s">
        <v>108</v>
      </c>
      <c r="B5055" t="s">
        <v>70</v>
      </c>
      <c r="C5055" t="s">
        <v>93</v>
      </c>
      <c r="D5055" s="29">
        <v>45797</v>
      </c>
      <c r="E5055" s="161">
        <v>0</v>
      </c>
      <c r="F5055" s="161">
        <v>0</v>
      </c>
      <c r="G5055" s="161">
        <v>0</v>
      </c>
      <c r="H5055" s="161">
        <v>0</v>
      </c>
      <c r="J5055">
        <v>375</v>
      </c>
      <c r="K5055">
        <v>395</v>
      </c>
      <c r="L5055">
        <v>303.37787800000001</v>
      </c>
      <c r="R5055">
        <v>339.118292</v>
      </c>
      <c r="S5055">
        <v>339.118292</v>
      </c>
      <c r="T5055" s="194">
        <v>339.118292</v>
      </c>
      <c r="U5055" t="s">
        <v>193</v>
      </c>
      <c r="V5055">
        <v>45708.442546296297</v>
      </c>
    </row>
    <row r="5056" spans="1:22" x14ac:dyDescent="0.3">
      <c r="A5056" t="s">
        <v>108</v>
      </c>
      <c r="B5056" t="s">
        <v>70</v>
      </c>
      <c r="C5056" t="s">
        <v>88</v>
      </c>
      <c r="D5056" s="29">
        <v>45797</v>
      </c>
      <c r="E5056" s="161">
        <v>0</v>
      </c>
      <c r="F5056" s="161">
        <v>0</v>
      </c>
      <c r="G5056" s="161">
        <v>0</v>
      </c>
      <c r="H5056" s="161">
        <v>0</v>
      </c>
      <c r="L5056">
        <v>559.29746999999998</v>
      </c>
      <c r="R5056">
        <v>997.40674200000001</v>
      </c>
      <c r="S5056">
        <v>997.40674200000001</v>
      </c>
      <c r="T5056" s="194">
        <v>997.40674200000001</v>
      </c>
      <c r="U5056" t="s">
        <v>193</v>
      </c>
      <c r="V5056">
        <v>45708.438368055555</v>
      </c>
    </row>
    <row r="5057" spans="1:22" x14ac:dyDescent="0.3">
      <c r="A5057" t="s">
        <v>108</v>
      </c>
      <c r="B5057" t="s">
        <v>70</v>
      </c>
      <c r="C5057" t="s">
        <v>93</v>
      </c>
      <c r="D5057" s="29">
        <v>45798</v>
      </c>
      <c r="E5057" s="161">
        <v>0</v>
      </c>
      <c r="F5057" s="161">
        <v>0</v>
      </c>
      <c r="G5057" s="161">
        <v>0</v>
      </c>
      <c r="H5057" s="161">
        <v>0</v>
      </c>
      <c r="J5057">
        <v>375</v>
      </c>
      <c r="K5057">
        <v>395</v>
      </c>
      <c r="L5057">
        <v>303.37787800000001</v>
      </c>
      <c r="R5057">
        <v>339.118292</v>
      </c>
      <c r="S5057">
        <v>339.118292</v>
      </c>
      <c r="T5057" s="194">
        <v>339.118292</v>
      </c>
      <c r="U5057" t="s">
        <v>193</v>
      </c>
      <c r="V5057">
        <v>45708.442546296297</v>
      </c>
    </row>
    <row r="5058" spans="1:22" x14ac:dyDescent="0.3">
      <c r="A5058" t="s">
        <v>108</v>
      </c>
      <c r="B5058" t="s">
        <v>70</v>
      </c>
      <c r="C5058" t="s">
        <v>88</v>
      </c>
      <c r="D5058" s="29">
        <v>45798</v>
      </c>
      <c r="E5058" s="161">
        <v>0</v>
      </c>
      <c r="F5058" s="161">
        <v>0</v>
      </c>
      <c r="G5058" s="161">
        <v>0</v>
      </c>
      <c r="H5058" s="161">
        <v>0</v>
      </c>
      <c r="L5058">
        <v>559.29746999999998</v>
      </c>
      <c r="R5058">
        <v>997.40674200000001</v>
      </c>
      <c r="S5058">
        <v>997.40674200000001</v>
      </c>
      <c r="T5058" s="194">
        <v>997.40674200000001</v>
      </c>
      <c r="U5058" t="s">
        <v>193</v>
      </c>
      <c r="V5058">
        <v>45708.438784722224</v>
      </c>
    </row>
    <row r="5059" spans="1:22" x14ac:dyDescent="0.3">
      <c r="A5059" t="s">
        <v>108</v>
      </c>
      <c r="B5059" t="s">
        <v>70</v>
      </c>
      <c r="C5059" t="s">
        <v>93</v>
      </c>
      <c r="D5059" s="29">
        <v>45799</v>
      </c>
      <c r="E5059" s="161">
        <v>0</v>
      </c>
      <c r="F5059" s="161">
        <v>0</v>
      </c>
      <c r="G5059" s="161">
        <v>0</v>
      </c>
      <c r="H5059" s="161">
        <v>0</v>
      </c>
      <c r="J5059">
        <v>375</v>
      </c>
      <c r="K5059">
        <v>395</v>
      </c>
      <c r="L5059">
        <v>303.37787800000001</v>
      </c>
      <c r="R5059">
        <v>339.118292</v>
      </c>
      <c r="S5059">
        <v>339.118292</v>
      </c>
      <c r="T5059" s="194">
        <v>339.118292</v>
      </c>
      <c r="U5059" t="s">
        <v>193</v>
      </c>
      <c r="V5059">
        <v>45708.442546296297</v>
      </c>
    </row>
    <row r="5060" spans="1:22" x14ac:dyDescent="0.3">
      <c r="A5060" t="s">
        <v>108</v>
      </c>
      <c r="B5060" t="s">
        <v>70</v>
      </c>
      <c r="C5060" t="s">
        <v>88</v>
      </c>
      <c r="D5060" s="29">
        <v>45799</v>
      </c>
      <c r="E5060" s="161">
        <v>0</v>
      </c>
      <c r="F5060" s="161">
        <v>0</v>
      </c>
      <c r="G5060" s="161">
        <v>0</v>
      </c>
      <c r="H5060" s="161">
        <v>0</v>
      </c>
      <c r="L5060">
        <v>559.29746999999998</v>
      </c>
      <c r="R5060">
        <v>997.40674200000001</v>
      </c>
      <c r="S5060">
        <v>997.40674200000001</v>
      </c>
      <c r="T5060" s="194">
        <v>997.40674200000001</v>
      </c>
      <c r="U5060" t="s">
        <v>193</v>
      </c>
      <c r="V5060">
        <v>45708.438993055555</v>
      </c>
    </row>
    <row r="5061" spans="1:22" x14ac:dyDescent="0.3">
      <c r="A5061" t="s">
        <v>108</v>
      </c>
      <c r="B5061" t="s">
        <v>70</v>
      </c>
      <c r="C5061" t="s">
        <v>93</v>
      </c>
      <c r="D5061" s="29">
        <v>45800</v>
      </c>
      <c r="E5061" s="161">
        <v>0</v>
      </c>
      <c r="F5061" s="161">
        <v>0</v>
      </c>
      <c r="G5061" s="161">
        <v>0</v>
      </c>
      <c r="H5061" s="161">
        <v>0</v>
      </c>
      <c r="J5061">
        <v>375</v>
      </c>
      <c r="K5061">
        <v>395</v>
      </c>
      <c r="L5061">
        <v>303.37787800000001</v>
      </c>
      <c r="R5061">
        <v>339.118292</v>
      </c>
      <c r="S5061">
        <v>339.118292</v>
      </c>
      <c r="T5061" s="194">
        <v>339.118292</v>
      </c>
      <c r="U5061" t="s">
        <v>193</v>
      </c>
      <c r="V5061">
        <v>45708.442546296297</v>
      </c>
    </row>
    <row r="5062" spans="1:22" x14ac:dyDescent="0.3">
      <c r="A5062" t="s">
        <v>108</v>
      </c>
      <c r="B5062" t="s">
        <v>70</v>
      </c>
      <c r="C5062" t="s">
        <v>88</v>
      </c>
      <c r="D5062" s="29">
        <v>45800</v>
      </c>
      <c r="E5062" s="161">
        <v>0</v>
      </c>
      <c r="F5062" s="161">
        <v>0</v>
      </c>
      <c r="G5062" s="161">
        <v>0</v>
      </c>
      <c r="H5062" s="161">
        <v>0</v>
      </c>
      <c r="L5062">
        <v>559.29746999999998</v>
      </c>
      <c r="R5062">
        <v>997.40674200000001</v>
      </c>
      <c r="S5062">
        <v>997.40674200000001</v>
      </c>
      <c r="T5062" s="194">
        <v>997.40674200000001</v>
      </c>
      <c r="U5062" t="s">
        <v>193</v>
      </c>
      <c r="V5062">
        <v>45708.436006944445</v>
      </c>
    </row>
    <row r="5063" spans="1:22" x14ac:dyDescent="0.3">
      <c r="A5063" t="s">
        <v>108</v>
      </c>
      <c r="B5063" t="s">
        <v>70</v>
      </c>
      <c r="C5063" t="s">
        <v>93</v>
      </c>
      <c r="D5063" s="29">
        <v>45801</v>
      </c>
      <c r="E5063" s="161">
        <v>0</v>
      </c>
      <c r="F5063" s="161">
        <v>0</v>
      </c>
      <c r="G5063" s="161">
        <v>0</v>
      </c>
      <c r="H5063" s="161">
        <v>0</v>
      </c>
      <c r="L5063">
        <v>303.37787800000001</v>
      </c>
      <c r="R5063">
        <v>339.118292</v>
      </c>
      <c r="S5063">
        <v>339.118292</v>
      </c>
      <c r="T5063" s="194">
        <v>339.118292</v>
      </c>
      <c r="U5063" t="s">
        <v>193</v>
      </c>
      <c r="V5063">
        <v>45708.442546296297</v>
      </c>
    </row>
    <row r="5064" spans="1:22" x14ac:dyDescent="0.3">
      <c r="A5064" t="s">
        <v>108</v>
      </c>
      <c r="B5064" t="s">
        <v>70</v>
      </c>
      <c r="C5064" t="s">
        <v>88</v>
      </c>
      <c r="D5064" s="29">
        <v>45801</v>
      </c>
      <c r="E5064" s="161">
        <v>0</v>
      </c>
      <c r="F5064" s="161">
        <v>0</v>
      </c>
      <c r="G5064" s="161">
        <v>0</v>
      </c>
      <c r="H5064" s="161">
        <v>0</v>
      </c>
      <c r="L5064">
        <v>559.29746999999998</v>
      </c>
      <c r="R5064">
        <v>997.40674200000001</v>
      </c>
      <c r="S5064">
        <v>997.40674200000001</v>
      </c>
      <c r="T5064" s="194">
        <v>997.40674200000001</v>
      </c>
      <c r="U5064" t="s">
        <v>193</v>
      </c>
      <c r="V5064">
        <v>45708.438715277778</v>
      </c>
    </row>
    <row r="5065" spans="1:22" x14ac:dyDescent="0.3">
      <c r="A5065" t="s">
        <v>108</v>
      </c>
      <c r="B5065" t="s">
        <v>70</v>
      </c>
      <c r="C5065" t="s">
        <v>93</v>
      </c>
      <c r="D5065" s="29">
        <v>45802</v>
      </c>
      <c r="E5065" s="161">
        <v>0</v>
      </c>
      <c r="F5065" s="161">
        <v>0</v>
      </c>
      <c r="G5065" s="161">
        <v>0</v>
      </c>
      <c r="H5065" s="161">
        <v>0</v>
      </c>
      <c r="L5065">
        <v>303.37787800000001</v>
      </c>
      <c r="R5065">
        <v>339.118292</v>
      </c>
      <c r="S5065">
        <v>339.118292</v>
      </c>
      <c r="T5065" s="194">
        <v>339.118292</v>
      </c>
      <c r="U5065" t="s">
        <v>193</v>
      </c>
      <c r="V5065">
        <v>45708.442546296297</v>
      </c>
    </row>
    <row r="5066" spans="1:22" x14ac:dyDescent="0.3">
      <c r="A5066" t="s">
        <v>108</v>
      </c>
      <c r="B5066" t="s">
        <v>70</v>
      </c>
      <c r="C5066" t="s">
        <v>88</v>
      </c>
      <c r="D5066" s="29">
        <v>45802</v>
      </c>
      <c r="E5066" s="161">
        <v>0</v>
      </c>
      <c r="F5066" s="161">
        <v>0</v>
      </c>
      <c r="G5066" s="161">
        <v>0</v>
      </c>
      <c r="H5066" s="161">
        <v>0</v>
      </c>
      <c r="L5066">
        <v>559.29746999999998</v>
      </c>
      <c r="R5066">
        <v>997.40674200000001</v>
      </c>
      <c r="S5066">
        <v>997.40674200000001</v>
      </c>
      <c r="T5066" s="194">
        <v>997.40674200000001</v>
      </c>
      <c r="U5066" t="s">
        <v>193</v>
      </c>
      <c r="V5066">
        <v>45708.43577546296</v>
      </c>
    </row>
    <row r="5067" spans="1:22" x14ac:dyDescent="0.3">
      <c r="A5067" t="s">
        <v>108</v>
      </c>
      <c r="B5067" t="s">
        <v>70</v>
      </c>
      <c r="C5067" t="s">
        <v>93</v>
      </c>
      <c r="D5067" s="29">
        <v>45803</v>
      </c>
      <c r="E5067" s="161">
        <v>0</v>
      </c>
      <c r="F5067" s="161">
        <v>0</v>
      </c>
      <c r="G5067" s="161">
        <v>0</v>
      </c>
      <c r="H5067" s="161">
        <v>0</v>
      </c>
      <c r="L5067">
        <v>303.37787800000001</v>
      </c>
      <c r="R5067">
        <v>339.118292</v>
      </c>
      <c r="S5067">
        <v>339.118292</v>
      </c>
      <c r="T5067" s="194">
        <v>339.118292</v>
      </c>
      <c r="U5067" t="s">
        <v>193</v>
      </c>
      <c r="V5067">
        <v>45708.442546296297</v>
      </c>
    </row>
    <row r="5068" spans="1:22" x14ac:dyDescent="0.3">
      <c r="A5068" t="s">
        <v>108</v>
      </c>
      <c r="B5068" t="s">
        <v>70</v>
      </c>
      <c r="C5068" t="s">
        <v>88</v>
      </c>
      <c r="D5068" s="29">
        <v>45803</v>
      </c>
      <c r="E5068" s="161">
        <v>0</v>
      </c>
      <c r="F5068" s="161">
        <v>0</v>
      </c>
      <c r="G5068" s="161">
        <v>0</v>
      </c>
      <c r="H5068" s="161">
        <v>0</v>
      </c>
      <c r="L5068">
        <v>559.29746999999998</v>
      </c>
      <c r="R5068">
        <v>997.40674200000001</v>
      </c>
      <c r="S5068">
        <v>997.40674200000001</v>
      </c>
      <c r="T5068" s="194">
        <v>997.40674200000001</v>
      </c>
      <c r="U5068" t="s">
        <v>193</v>
      </c>
      <c r="V5068">
        <v>45708.437604166669</v>
      </c>
    </row>
    <row r="5069" spans="1:22" x14ac:dyDescent="0.3">
      <c r="A5069" t="s">
        <v>108</v>
      </c>
      <c r="B5069" t="s">
        <v>70</v>
      </c>
      <c r="C5069" t="s">
        <v>93</v>
      </c>
      <c r="D5069" s="29">
        <v>45804</v>
      </c>
      <c r="E5069" s="161">
        <v>0</v>
      </c>
      <c r="F5069" s="161">
        <v>0</v>
      </c>
      <c r="G5069" s="161">
        <v>0</v>
      </c>
      <c r="H5069" s="161">
        <v>0</v>
      </c>
      <c r="L5069">
        <v>303.37787800000001</v>
      </c>
      <c r="R5069">
        <v>339.118292</v>
      </c>
      <c r="S5069">
        <v>339.118292</v>
      </c>
      <c r="T5069" s="194">
        <v>339.118292</v>
      </c>
      <c r="U5069" t="s">
        <v>193</v>
      </c>
      <c r="V5069">
        <v>45708.442546296297</v>
      </c>
    </row>
    <row r="5070" spans="1:22" x14ac:dyDescent="0.3">
      <c r="A5070" t="s">
        <v>108</v>
      </c>
      <c r="B5070" t="s">
        <v>70</v>
      </c>
      <c r="C5070" t="s">
        <v>88</v>
      </c>
      <c r="D5070" s="29">
        <v>45804</v>
      </c>
      <c r="E5070" s="161">
        <v>0</v>
      </c>
      <c r="F5070" s="161">
        <v>0</v>
      </c>
      <c r="G5070" s="161">
        <v>0</v>
      </c>
      <c r="H5070" s="161">
        <v>0</v>
      </c>
      <c r="L5070">
        <v>559.29746999999998</v>
      </c>
      <c r="R5070">
        <v>997.40674200000001</v>
      </c>
      <c r="S5070">
        <v>997.40674200000001</v>
      </c>
      <c r="T5070" s="194">
        <v>997.40674200000001</v>
      </c>
      <c r="U5070" t="s">
        <v>193</v>
      </c>
      <c r="V5070">
        <v>45708.4372337963</v>
      </c>
    </row>
    <row r="5071" spans="1:22" x14ac:dyDescent="0.3">
      <c r="A5071" t="s">
        <v>108</v>
      </c>
      <c r="B5071" t="s">
        <v>70</v>
      </c>
      <c r="C5071" t="s">
        <v>93</v>
      </c>
      <c r="D5071" s="29">
        <v>45805</v>
      </c>
      <c r="E5071" s="161">
        <v>0</v>
      </c>
      <c r="F5071" s="161">
        <v>0</v>
      </c>
      <c r="G5071" s="161">
        <v>0</v>
      </c>
      <c r="H5071" s="161">
        <v>0</v>
      </c>
      <c r="L5071">
        <v>303.37787800000001</v>
      </c>
      <c r="R5071">
        <v>339.118292</v>
      </c>
      <c r="S5071">
        <v>339.118292</v>
      </c>
      <c r="T5071" s="194">
        <v>339.118292</v>
      </c>
      <c r="U5071" t="s">
        <v>193</v>
      </c>
      <c r="V5071">
        <v>45708.442546296297</v>
      </c>
    </row>
    <row r="5072" spans="1:22" x14ac:dyDescent="0.3">
      <c r="A5072" t="s">
        <v>108</v>
      </c>
      <c r="B5072" t="s">
        <v>70</v>
      </c>
      <c r="C5072" t="s">
        <v>88</v>
      </c>
      <c r="D5072" s="29">
        <v>45805</v>
      </c>
      <c r="E5072" s="161">
        <v>0</v>
      </c>
      <c r="F5072" s="161">
        <v>0</v>
      </c>
      <c r="G5072" s="161">
        <v>0</v>
      </c>
      <c r="H5072" s="161">
        <v>0</v>
      </c>
      <c r="L5072">
        <v>559.29746999999998</v>
      </c>
      <c r="R5072">
        <v>997.40674200000001</v>
      </c>
      <c r="S5072">
        <v>997.40674200000001</v>
      </c>
      <c r="T5072" s="194">
        <v>997.40674200000001</v>
      </c>
      <c r="U5072" t="s">
        <v>193</v>
      </c>
      <c r="V5072">
        <v>45708.436898148146</v>
      </c>
    </row>
    <row r="5073" spans="1:22" x14ac:dyDescent="0.3">
      <c r="A5073" t="s">
        <v>108</v>
      </c>
      <c r="B5073" t="s">
        <v>70</v>
      </c>
      <c r="C5073" t="s">
        <v>93</v>
      </c>
      <c r="D5073" s="29">
        <v>45806</v>
      </c>
      <c r="E5073" s="161">
        <v>0</v>
      </c>
      <c r="F5073" s="161">
        <v>0</v>
      </c>
      <c r="G5073" s="161">
        <v>0</v>
      </c>
      <c r="H5073" s="161">
        <v>0</v>
      </c>
      <c r="L5073">
        <v>303.37787800000001</v>
      </c>
      <c r="R5073">
        <v>339.118292</v>
      </c>
      <c r="S5073">
        <v>339.118292</v>
      </c>
      <c r="T5073" s="194">
        <v>339.118292</v>
      </c>
      <c r="U5073" t="s">
        <v>193</v>
      </c>
      <c r="V5073">
        <v>45708.442546296297</v>
      </c>
    </row>
    <row r="5074" spans="1:22" x14ac:dyDescent="0.3">
      <c r="A5074" t="s">
        <v>108</v>
      </c>
      <c r="B5074" t="s">
        <v>70</v>
      </c>
      <c r="C5074" t="s">
        <v>88</v>
      </c>
      <c r="D5074" s="29">
        <v>45806</v>
      </c>
      <c r="E5074" s="161">
        <v>0</v>
      </c>
      <c r="F5074" s="161">
        <v>0</v>
      </c>
      <c r="G5074" s="161">
        <v>0</v>
      </c>
      <c r="H5074" s="161">
        <v>0</v>
      </c>
      <c r="L5074">
        <v>559.29746999999998</v>
      </c>
      <c r="R5074">
        <v>997.40674200000001</v>
      </c>
      <c r="S5074">
        <v>997.40674200000001</v>
      </c>
      <c r="T5074" s="194">
        <v>997.40674200000001</v>
      </c>
      <c r="U5074" t="s">
        <v>193</v>
      </c>
      <c r="V5074">
        <v>45708.438148148147</v>
      </c>
    </row>
    <row r="5075" spans="1:22" x14ac:dyDescent="0.3">
      <c r="A5075" t="s">
        <v>108</v>
      </c>
      <c r="B5075" t="s">
        <v>70</v>
      </c>
      <c r="C5075" t="s">
        <v>93</v>
      </c>
      <c r="D5075" s="29">
        <v>45807</v>
      </c>
      <c r="E5075" s="161">
        <v>0</v>
      </c>
      <c r="F5075" s="161">
        <v>0</v>
      </c>
      <c r="G5075" s="161">
        <v>0</v>
      </c>
      <c r="H5075" s="161">
        <v>0</v>
      </c>
      <c r="L5075">
        <v>303.37787800000001</v>
      </c>
      <c r="R5075">
        <v>339.118292</v>
      </c>
      <c r="S5075">
        <v>339.118292</v>
      </c>
      <c r="T5075" s="194">
        <v>339.118292</v>
      </c>
      <c r="U5075" t="s">
        <v>193</v>
      </c>
      <c r="V5075">
        <v>45708.442546296297</v>
      </c>
    </row>
    <row r="5076" spans="1:22" x14ac:dyDescent="0.3">
      <c r="A5076" t="s">
        <v>108</v>
      </c>
      <c r="B5076" t="s">
        <v>70</v>
      </c>
      <c r="C5076" t="s">
        <v>88</v>
      </c>
      <c r="D5076" s="29">
        <v>45807</v>
      </c>
      <c r="E5076" s="161">
        <v>0</v>
      </c>
      <c r="F5076" s="161">
        <v>0</v>
      </c>
      <c r="G5076" s="161">
        <v>0</v>
      </c>
      <c r="H5076" s="161">
        <v>0</v>
      </c>
      <c r="L5076">
        <v>559.29746999999998</v>
      </c>
      <c r="R5076">
        <v>997.40674200000001</v>
      </c>
      <c r="S5076">
        <v>997.40674200000001</v>
      </c>
      <c r="T5076" s="194">
        <v>997.40674200000001</v>
      </c>
      <c r="U5076" t="s">
        <v>193</v>
      </c>
      <c r="V5076">
        <v>45708.436122685183</v>
      </c>
    </row>
    <row r="5077" spans="1:22" x14ac:dyDescent="0.3">
      <c r="A5077" t="s">
        <v>108</v>
      </c>
      <c r="B5077" t="s">
        <v>70</v>
      </c>
      <c r="C5077" t="s">
        <v>93</v>
      </c>
      <c r="D5077" s="29">
        <v>45808</v>
      </c>
      <c r="E5077" s="161">
        <v>0</v>
      </c>
      <c r="F5077" s="161">
        <v>0</v>
      </c>
      <c r="G5077" s="161">
        <v>0</v>
      </c>
      <c r="H5077" s="161">
        <v>0</v>
      </c>
      <c r="L5077">
        <v>303.37787800000001</v>
      </c>
      <c r="R5077">
        <v>339.118292</v>
      </c>
      <c r="S5077">
        <v>339.118292</v>
      </c>
      <c r="T5077" s="194">
        <v>339.118292</v>
      </c>
      <c r="U5077" t="s">
        <v>193</v>
      </c>
      <c r="V5077">
        <v>45708.442546296297</v>
      </c>
    </row>
    <row r="5078" spans="1:22" x14ac:dyDescent="0.3">
      <c r="A5078" t="s">
        <v>108</v>
      </c>
      <c r="B5078" t="s">
        <v>70</v>
      </c>
      <c r="C5078" t="s">
        <v>88</v>
      </c>
      <c r="D5078" s="29">
        <v>45808</v>
      </c>
      <c r="E5078" s="161">
        <v>0</v>
      </c>
      <c r="F5078" s="161">
        <v>0</v>
      </c>
      <c r="G5078" s="161">
        <v>0</v>
      </c>
      <c r="H5078" s="161">
        <v>0</v>
      </c>
      <c r="L5078">
        <v>559.29746999999998</v>
      </c>
      <c r="R5078">
        <v>997.40674200000001</v>
      </c>
      <c r="S5078">
        <v>997.40674200000001</v>
      </c>
      <c r="T5078" s="194">
        <v>997.40674200000001</v>
      </c>
      <c r="U5078" t="s">
        <v>193</v>
      </c>
      <c r="V5078">
        <v>45708.437476851854</v>
      </c>
    </row>
    <row r="5079" spans="1:22" x14ac:dyDescent="0.3">
      <c r="A5079" t="s">
        <v>108</v>
      </c>
      <c r="B5079" t="s">
        <v>70</v>
      </c>
      <c r="C5079" t="s">
        <v>93</v>
      </c>
      <c r="D5079" s="29">
        <v>45809</v>
      </c>
      <c r="E5079" s="161">
        <v>0</v>
      </c>
      <c r="F5079" s="161">
        <v>0</v>
      </c>
      <c r="G5079" s="161">
        <v>0</v>
      </c>
      <c r="H5079" s="161">
        <v>0</v>
      </c>
      <c r="L5079">
        <v>303.37787800000001</v>
      </c>
      <c r="R5079">
        <v>339.118292</v>
      </c>
      <c r="S5079">
        <v>339.118292</v>
      </c>
      <c r="T5079" s="194">
        <v>339.118292</v>
      </c>
      <c r="U5079" t="s">
        <v>193</v>
      </c>
      <c r="V5079">
        <v>45708.442546296297</v>
      </c>
    </row>
    <row r="5080" spans="1:22" x14ac:dyDescent="0.3">
      <c r="A5080" t="s">
        <v>108</v>
      </c>
      <c r="B5080" t="s">
        <v>70</v>
      </c>
      <c r="C5080" t="s">
        <v>88</v>
      </c>
      <c r="D5080" s="29">
        <v>45809</v>
      </c>
      <c r="E5080" s="161">
        <v>0</v>
      </c>
      <c r="F5080" s="161">
        <v>0</v>
      </c>
      <c r="G5080" s="161">
        <v>0</v>
      </c>
      <c r="H5080" s="161">
        <v>0</v>
      </c>
      <c r="L5080">
        <v>559.29746999999998</v>
      </c>
      <c r="R5080">
        <v>997.40674200000001</v>
      </c>
      <c r="S5080">
        <v>997.40674200000001</v>
      </c>
      <c r="T5080" s="194">
        <v>997.40674200000001</v>
      </c>
      <c r="U5080" t="s">
        <v>193</v>
      </c>
      <c r="V5080">
        <v>45708.439236111109</v>
      </c>
    </row>
    <row r="5081" spans="1:22" x14ac:dyDescent="0.3">
      <c r="A5081" t="s">
        <v>108</v>
      </c>
      <c r="B5081" t="s">
        <v>70</v>
      </c>
      <c r="C5081" t="s">
        <v>93</v>
      </c>
      <c r="D5081" s="29">
        <v>45810</v>
      </c>
      <c r="E5081" s="161">
        <v>0</v>
      </c>
      <c r="F5081" s="161">
        <v>0</v>
      </c>
      <c r="G5081" s="161">
        <v>0</v>
      </c>
      <c r="H5081" s="161">
        <v>0</v>
      </c>
      <c r="L5081">
        <v>303.37787800000001</v>
      </c>
      <c r="R5081">
        <v>339.118292</v>
      </c>
      <c r="S5081">
        <v>339.118292</v>
      </c>
      <c r="T5081" s="194">
        <v>339.118292</v>
      </c>
      <c r="U5081" t="s">
        <v>193</v>
      </c>
      <c r="V5081">
        <v>45708.442546296297</v>
      </c>
    </row>
    <row r="5082" spans="1:22" x14ac:dyDescent="0.3">
      <c r="A5082" t="s">
        <v>108</v>
      </c>
      <c r="B5082" t="s">
        <v>70</v>
      </c>
      <c r="C5082" t="s">
        <v>88</v>
      </c>
      <c r="D5082" s="29">
        <v>45810</v>
      </c>
      <c r="E5082" s="161">
        <v>0</v>
      </c>
      <c r="F5082" s="161">
        <v>0</v>
      </c>
      <c r="G5082" s="161">
        <v>0</v>
      </c>
      <c r="H5082" s="161">
        <v>0</v>
      </c>
      <c r="L5082">
        <v>559.29746999999998</v>
      </c>
      <c r="R5082">
        <v>997.40674200000001</v>
      </c>
      <c r="S5082">
        <v>997.40674200000001</v>
      </c>
      <c r="T5082" s="194">
        <v>997.40674200000001</v>
      </c>
      <c r="U5082" t="s">
        <v>193</v>
      </c>
      <c r="V5082">
        <v>45708.438530092593</v>
      </c>
    </row>
    <row r="5083" spans="1:22" x14ac:dyDescent="0.3">
      <c r="A5083" t="s">
        <v>108</v>
      </c>
      <c r="B5083" t="s">
        <v>70</v>
      </c>
      <c r="C5083" t="s">
        <v>93</v>
      </c>
      <c r="D5083" s="29">
        <v>45811</v>
      </c>
      <c r="E5083" s="161">
        <v>0</v>
      </c>
      <c r="F5083" s="161">
        <v>0</v>
      </c>
      <c r="G5083" s="161">
        <v>0</v>
      </c>
      <c r="H5083" s="161">
        <v>0</v>
      </c>
      <c r="L5083">
        <v>303.37787800000001</v>
      </c>
      <c r="R5083">
        <v>339.118292</v>
      </c>
      <c r="S5083">
        <v>339.118292</v>
      </c>
      <c r="T5083" s="194">
        <v>339.118292</v>
      </c>
      <c r="U5083" t="s">
        <v>193</v>
      </c>
      <c r="V5083">
        <v>45708.442546296297</v>
      </c>
    </row>
    <row r="5084" spans="1:22" x14ac:dyDescent="0.3">
      <c r="A5084" t="s">
        <v>108</v>
      </c>
      <c r="B5084" t="s">
        <v>70</v>
      </c>
      <c r="C5084" t="s">
        <v>88</v>
      </c>
      <c r="D5084" s="29">
        <v>45811</v>
      </c>
      <c r="E5084" s="161">
        <v>0</v>
      </c>
      <c r="F5084" s="161">
        <v>0</v>
      </c>
      <c r="G5084" s="161">
        <v>0</v>
      </c>
      <c r="H5084" s="161">
        <v>0</v>
      </c>
      <c r="L5084">
        <v>559.29746999999998</v>
      </c>
      <c r="R5084">
        <v>997.40674200000001</v>
      </c>
      <c r="S5084">
        <v>997.40674200000001</v>
      </c>
      <c r="T5084" s="194">
        <v>997.40674200000001</v>
      </c>
      <c r="U5084" t="s">
        <v>193</v>
      </c>
      <c r="V5084">
        <v>45708.439444444448</v>
      </c>
    </row>
    <row r="5085" spans="1:22" x14ac:dyDescent="0.3">
      <c r="A5085" t="s">
        <v>108</v>
      </c>
      <c r="B5085" t="s">
        <v>70</v>
      </c>
      <c r="C5085" t="s">
        <v>93</v>
      </c>
      <c r="D5085" s="29">
        <v>45812</v>
      </c>
      <c r="E5085" s="161">
        <v>0</v>
      </c>
      <c r="F5085" s="161">
        <v>0</v>
      </c>
      <c r="G5085" s="161">
        <v>0</v>
      </c>
      <c r="H5085" s="161">
        <v>0</v>
      </c>
      <c r="L5085">
        <v>303.37787800000001</v>
      </c>
      <c r="R5085">
        <v>339.118292</v>
      </c>
      <c r="S5085">
        <v>339.118292</v>
      </c>
      <c r="T5085" s="194">
        <v>339.118292</v>
      </c>
      <c r="U5085" t="s">
        <v>193</v>
      </c>
      <c r="V5085">
        <v>45708.442546296297</v>
      </c>
    </row>
    <row r="5086" spans="1:22" x14ac:dyDescent="0.3">
      <c r="A5086" t="s">
        <v>108</v>
      </c>
      <c r="B5086" t="s">
        <v>70</v>
      </c>
      <c r="C5086" t="s">
        <v>88</v>
      </c>
      <c r="D5086" s="29">
        <v>45812</v>
      </c>
      <c r="E5086" s="161">
        <v>0</v>
      </c>
      <c r="F5086" s="161">
        <v>0</v>
      </c>
      <c r="G5086" s="161">
        <v>0</v>
      </c>
      <c r="H5086" s="161">
        <v>0</v>
      </c>
      <c r="L5086">
        <v>559.29746999999998</v>
      </c>
      <c r="R5086">
        <v>997.40674200000001</v>
      </c>
      <c r="S5086">
        <v>997.40674200000001</v>
      </c>
      <c r="T5086" s="194">
        <v>997.40674200000001</v>
      </c>
      <c r="U5086" t="s">
        <v>193</v>
      </c>
      <c r="V5086">
        <v>45708.439525462964</v>
      </c>
    </row>
    <row r="5087" spans="1:22" x14ac:dyDescent="0.3">
      <c r="A5087" t="s">
        <v>108</v>
      </c>
      <c r="B5087" t="s">
        <v>70</v>
      </c>
      <c r="C5087" t="s">
        <v>93</v>
      </c>
      <c r="D5087" s="29">
        <v>45813</v>
      </c>
      <c r="E5087" s="161">
        <v>0</v>
      </c>
      <c r="F5087" s="161">
        <v>0</v>
      </c>
      <c r="G5087" s="161">
        <v>0</v>
      </c>
      <c r="H5087" s="161">
        <v>0</v>
      </c>
      <c r="L5087">
        <v>303.37787800000001</v>
      </c>
      <c r="R5087">
        <v>339.118292</v>
      </c>
      <c r="S5087">
        <v>339.118292</v>
      </c>
      <c r="T5087" s="194">
        <v>339.118292</v>
      </c>
      <c r="U5087" t="s">
        <v>193</v>
      </c>
      <c r="V5087">
        <v>45708.442546296297</v>
      </c>
    </row>
    <row r="5088" spans="1:22" x14ac:dyDescent="0.3">
      <c r="A5088" t="s">
        <v>108</v>
      </c>
      <c r="B5088" t="s">
        <v>70</v>
      </c>
      <c r="C5088" t="s">
        <v>88</v>
      </c>
      <c r="D5088" s="29">
        <v>45813</v>
      </c>
      <c r="E5088" s="161">
        <v>0</v>
      </c>
      <c r="F5088" s="161">
        <v>0</v>
      </c>
      <c r="G5088" s="161">
        <v>0</v>
      </c>
      <c r="H5088" s="161">
        <v>0</v>
      </c>
      <c r="L5088">
        <v>559.29746999999998</v>
      </c>
      <c r="R5088">
        <v>997.40674200000001</v>
      </c>
      <c r="S5088">
        <v>997.40674200000001</v>
      </c>
      <c r="T5088" s="194">
        <v>997.40674200000001</v>
      </c>
      <c r="U5088" t="s">
        <v>193</v>
      </c>
      <c r="V5088">
        <v>45708.438425925924</v>
      </c>
    </row>
    <row r="5089" spans="1:22" x14ac:dyDescent="0.3">
      <c r="A5089" t="s">
        <v>108</v>
      </c>
      <c r="B5089" t="s">
        <v>70</v>
      </c>
      <c r="C5089" t="s">
        <v>93</v>
      </c>
      <c r="D5089" s="29">
        <v>45814</v>
      </c>
      <c r="E5089" s="161">
        <v>0</v>
      </c>
      <c r="F5089" s="161">
        <v>0</v>
      </c>
      <c r="G5089" s="161">
        <v>0</v>
      </c>
      <c r="H5089" s="161">
        <v>0</v>
      </c>
      <c r="L5089">
        <v>303.37787800000001</v>
      </c>
      <c r="R5089">
        <v>339.118292</v>
      </c>
      <c r="S5089">
        <v>339.118292</v>
      </c>
      <c r="T5089" s="194">
        <v>339.118292</v>
      </c>
      <c r="U5089" t="s">
        <v>193</v>
      </c>
      <c r="V5089">
        <v>45708.442546296297</v>
      </c>
    </row>
    <row r="5090" spans="1:22" x14ac:dyDescent="0.3">
      <c r="A5090" t="s">
        <v>108</v>
      </c>
      <c r="B5090" t="s">
        <v>70</v>
      </c>
      <c r="C5090" t="s">
        <v>88</v>
      </c>
      <c r="D5090" s="29">
        <v>45814</v>
      </c>
      <c r="E5090" s="161">
        <v>0</v>
      </c>
      <c r="F5090" s="161">
        <v>0</v>
      </c>
      <c r="G5090" s="161">
        <v>0</v>
      </c>
      <c r="H5090" s="161">
        <v>0</v>
      </c>
      <c r="L5090">
        <v>559.29746999999998</v>
      </c>
      <c r="R5090">
        <v>997.40674200000001</v>
      </c>
      <c r="S5090">
        <v>997.40674200000001</v>
      </c>
      <c r="T5090" s="194">
        <v>997.40674200000001</v>
      </c>
      <c r="U5090" t="s">
        <v>193</v>
      </c>
      <c r="V5090">
        <v>45708.438483796293</v>
      </c>
    </row>
    <row r="5091" spans="1:22" x14ac:dyDescent="0.3">
      <c r="A5091" t="s">
        <v>108</v>
      </c>
      <c r="B5091" t="s">
        <v>70</v>
      </c>
      <c r="C5091" t="s">
        <v>93</v>
      </c>
      <c r="D5091" s="29">
        <v>45815</v>
      </c>
      <c r="E5091" s="161">
        <v>0</v>
      </c>
      <c r="F5091" s="161">
        <v>0</v>
      </c>
      <c r="G5091" s="161">
        <v>0</v>
      </c>
      <c r="H5091" s="161">
        <v>0</v>
      </c>
      <c r="L5091">
        <v>303.37787800000001</v>
      </c>
      <c r="R5091">
        <v>339.118292</v>
      </c>
      <c r="S5091">
        <v>339.118292</v>
      </c>
      <c r="T5091" s="194">
        <v>339.118292</v>
      </c>
      <c r="U5091" t="s">
        <v>193</v>
      </c>
      <c r="V5091">
        <v>45708.442546296297</v>
      </c>
    </row>
    <row r="5092" spans="1:22" x14ac:dyDescent="0.3">
      <c r="A5092" t="s">
        <v>108</v>
      </c>
      <c r="B5092" t="s">
        <v>70</v>
      </c>
      <c r="C5092" t="s">
        <v>88</v>
      </c>
      <c r="D5092" s="29">
        <v>45815</v>
      </c>
      <c r="E5092" s="161">
        <v>0</v>
      </c>
      <c r="F5092" s="161">
        <v>0</v>
      </c>
      <c r="G5092" s="161">
        <v>0</v>
      </c>
      <c r="H5092" s="161">
        <v>0</v>
      </c>
      <c r="L5092">
        <v>559.29746999999998</v>
      </c>
      <c r="R5092">
        <v>997.40674200000001</v>
      </c>
      <c r="S5092">
        <v>997.40674200000001</v>
      </c>
      <c r="T5092" s="194">
        <v>997.40674200000001</v>
      </c>
      <c r="U5092" t="s">
        <v>193</v>
      </c>
      <c r="V5092">
        <v>45708.438611111109</v>
      </c>
    </row>
    <row r="5093" spans="1:22" x14ac:dyDescent="0.3">
      <c r="A5093" t="s">
        <v>108</v>
      </c>
      <c r="B5093" t="s">
        <v>70</v>
      </c>
      <c r="C5093" t="s">
        <v>93</v>
      </c>
      <c r="D5093" s="29">
        <v>45816</v>
      </c>
      <c r="E5093" s="161">
        <v>0</v>
      </c>
      <c r="F5093" s="161">
        <v>0</v>
      </c>
      <c r="G5093" s="161">
        <v>0</v>
      </c>
      <c r="H5093" s="161">
        <v>0</v>
      </c>
      <c r="L5093">
        <v>303.37787800000001</v>
      </c>
      <c r="R5093">
        <v>339.118292</v>
      </c>
      <c r="S5093">
        <v>339.118292</v>
      </c>
      <c r="T5093" s="194">
        <v>339.118292</v>
      </c>
      <c r="U5093" t="s">
        <v>193</v>
      </c>
      <c r="V5093">
        <v>45708.442546296297</v>
      </c>
    </row>
    <row r="5094" spans="1:22" x14ac:dyDescent="0.3">
      <c r="A5094" t="s">
        <v>108</v>
      </c>
      <c r="B5094" t="s">
        <v>70</v>
      </c>
      <c r="C5094" t="s">
        <v>88</v>
      </c>
      <c r="D5094" s="29">
        <v>45816</v>
      </c>
      <c r="E5094" s="161">
        <v>0</v>
      </c>
      <c r="F5094" s="161">
        <v>0</v>
      </c>
      <c r="G5094" s="161">
        <v>0</v>
      </c>
      <c r="H5094" s="161">
        <v>0</v>
      </c>
      <c r="L5094">
        <v>559.29746999999998</v>
      </c>
      <c r="R5094">
        <v>997.40674200000001</v>
      </c>
      <c r="S5094">
        <v>997.40674200000001</v>
      </c>
      <c r="T5094" s="194">
        <v>997.40674200000001</v>
      </c>
      <c r="U5094" t="s">
        <v>193</v>
      </c>
      <c r="V5094">
        <v>45708.43855324074</v>
      </c>
    </row>
    <row r="5095" spans="1:22" x14ac:dyDescent="0.3">
      <c r="A5095" t="s">
        <v>108</v>
      </c>
      <c r="B5095" t="s">
        <v>70</v>
      </c>
      <c r="C5095" t="s">
        <v>93</v>
      </c>
      <c r="D5095" s="29">
        <v>45817</v>
      </c>
      <c r="E5095" s="161">
        <v>0</v>
      </c>
      <c r="F5095" s="161">
        <v>0</v>
      </c>
      <c r="G5095" s="161">
        <v>0</v>
      </c>
      <c r="H5095" s="161">
        <v>0</v>
      </c>
      <c r="L5095">
        <v>303.37787800000001</v>
      </c>
      <c r="R5095">
        <v>339.118292</v>
      </c>
      <c r="S5095">
        <v>339.118292</v>
      </c>
      <c r="T5095" s="194">
        <v>339.118292</v>
      </c>
      <c r="U5095" t="s">
        <v>193</v>
      </c>
      <c r="V5095">
        <v>45708.442546296297</v>
      </c>
    </row>
    <row r="5096" spans="1:22" x14ac:dyDescent="0.3">
      <c r="A5096" t="s">
        <v>108</v>
      </c>
      <c r="B5096" t="s">
        <v>70</v>
      </c>
      <c r="C5096" t="s">
        <v>88</v>
      </c>
      <c r="D5096" s="29">
        <v>45817</v>
      </c>
      <c r="E5096" s="161">
        <v>0</v>
      </c>
      <c r="F5096" s="161">
        <v>0</v>
      </c>
      <c r="G5096" s="161">
        <v>0</v>
      </c>
      <c r="H5096" s="161">
        <v>0</v>
      </c>
      <c r="L5096">
        <v>559.29746999999998</v>
      </c>
      <c r="R5096">
        <v>997.40674200000001</v>
      </c>
      <c r="S5096">
        <v>997.40674200000001</v>
      </c>
      <c r="T5096" s="194">
        <v>997.40674200000001</v>
      </c>
      <c r="U5096" t="s">
        <v>193</v>
      </c>
      <c r="V5096">
        <v>45708.438472222224</v>
      </c>
    </row>
    <row r="5097" spans="1:22" x14ac:dyDescent="0.3">
      <c r="A5097" t="s">
        <v>108</v>
      </c>
      <c r="B5097" t="s">
        <v>70</v>
      </c>
      <c r="C5097" t="s">
        <v>93</v>
      </c>
      <c r="D5097" s="29">
        <v>45818</v>
      </c>
      <c r="E5097" s="161">
        <v>0</v>
      </c>
      <c r="F5097" s="161">
        <v>0</v>
      </c>
      <c r="G5097" s="161">
        <v>0</v>
      </c>
      <c r="H5097" s="161">
        <v>0</v>
      </c>
      <c r="L5097">
        <v>303.37787800000001</v>
      </c>
      <c r="R5097">
        <v>339.118292</v>
      </c>
      <c r="S5097">
        <v>339.118292</v>
      </c>
      <c r="T5097" s="194">
        <v>339.118292</v>
      </c>
      <c r="U5097" t="s">
        <v>193</v>
      </c>
      <c r="V5097">
        <v>45708.442546296297</v>
      </c>
    </row>
    <row r="5098" spans="1:22" x14ac:dyDescent="0.3">
      <c r="A5098" t="s">
        <v>108</v>
      </c>
      <c r="B5098" t="s">
        <v>70</v>
      </c>
      <c r="C5098" t="s">
        <v>88</v>
      </c>
      <c r="D5098" s="29">
        <v>45818</v>
      </c>
      <c r="E5098" s="161">
        <v>0</v>
      </c>
      <c r="F5098" s="161">
        <v>0</v>
      </c>
      <c r="G5098" s="161">
        <v>0</v>
      </c>
      <c r="H5098" s="161">
        <v>0</v>
      </c>
      <c r="L5098">
        <v>559.29746999999998</v>
      </c>
      <c r="R5098">
        <v>997.40674200000001</v>
      </c>
      <c r="S5098">
        <v>997.40674200000001</v>
      </c>
      <c r="T5098" s="194">
        <v>997.40674200000001</v>
      </c>
      <c r="U5098" t="s">
        <v>193</v>
      </c>
      <c r="V5098">
        <v>45708.438587962963</v>
      </c>
    </row>
    <row r="5099" spans="1:22" x14ac:dyDescent="0.3">
      <c r="A5099" t="s">
        <v>108</v>
      </c>
      <c r="B5099" t="s">
        <v>70</v>
      </c>
      <c r="C5099" t="s">
        <v>93</v>
      </c>
      <c r="D5099" s="29">
        <v>45819</v>
      </c>
      <c r="E5099" s="161">
        <v>0</v>
      </c>
      <c r="F5099" s="161">
        <v>0</v>
      </c>
      <c r="G5099" s="161">
        <v>0</v>
      </c>
      <c r="H5099" s="161">
        <v>0</v>
      </c>
      <c r="L5099">
        <v>303.37787800000001</v>
      </c>
      <c r="R5099">
        <v>339.118292</v>
      </c>
      <c r="S5099">
        <v>339.118292</v>
      </c>
      <c r="T5099" s="194">
        <v>339.118292</v>
      </c>
      <c r="U5099" t="s">
        <v>193</v>
      </c>
      <c r="V5099">
        <v>45708.442546296297</v>
      </c>
    </row>
    <row r="5100" spans="1:22" x14ac:dyDescent="0.3">
      <c r="A5100" t="s">
        <v>108</v>
      </c>
      <c r="B5100" t="s">
        <v>70</v>
      </c>
      <c r="C5100" t="s">
        <v>88</v>
      </c>
      <c r="D5100" s="29">
        <v>45819</v>
      </c>
      <c r="E5100" s="161">
        <v>0</v>
      </c>
      <c r="F5100" s="161">
        <v>0</v>
      </c>
      <c r="G5100" s="161">
        <v>0</v>
      </c>
      <c r="H5100" s="161">
        <v>0</v>
      </c>
      <c r="L5100">
        <v>559.29746999999998</v>
      </c>
      <c r="R5100">
        <v>997.40674200000001</v>
      </c>
      <c r="S5100">
        <v>997.40674200000001</v>
      </c>
      <c r="T5100" s="194">
        <v>997.40674200000001</v>
      </c>
      <c r="U5100" t="s">
        <v>193</v>
      </c>
      <c r="V5100">
        <v>45708.439016203702</v>
      </c>
    </row>
    <row r="5101" spans="1:22" x14ac:dyDescent="0.3">
      <c r="A5101" t="s">
        <v>108</v>
      </c>
      <c r="B5101" t="s">
        <v>70</v>
      </c>
      <c r="C5101" t="s">
        <v>93</v>
      </c>
      <c r="D5101" s="29">
        <v>45820</v>
      </c>
      <c r="E5101" s="161">
        <v>0</v>
      </c>
      <c r="F5101" s="161">
        <v>0</v>
      </c>
      <c r="G5101" s="161">
        <v>0</v>
      </c>
      <c r="H5101" s="161">
        <v>0</v>
      </c>
      <c r="L5101">
        <v>303.37787800000001</v>
      </c>
      <c r="R5101">
        <v>339.118292</v>
      </c>
      <c r="S5101">
        <v>339.118292</v>
      </c>
      <c r="T5101" s="194">
        <v>339.118292</v>
      </c>
      <c r="U5101" t="s">
        <v>193</v>
      </c>
      <c r="V5101">
        <v>45708.442546296297</v>
      </c>
    </row>
    <row r="5102" spans="1:22" x14ac:dyDescent="0.3">
      <c r="A5102" t="s">
        <v>108</v>
      </c>
      <c r="B5102" t="s">
        <v>70</v>
      </c>
      <c r="C5102" t="s">
        <v>88</v>
      </c>
      <c r="D5102" s="29">
        <v>45820</v>
      </c>
      <c r="E5102" s="161">
        <v>0</v>
      </c>
      <c r="F5102" s="161">
        <v>0</v>
      </c>
      <c r="G5102" s="161">
        <v>0</v>
      </c>
      <c r="H5102" s="161">
        <v>0</v>
      </c>
      <c r="L5102">
        <v>559.29746999999998</v>
      </c>
      <c r="R5102">
        <v>997.40674200000001</v>
      </c>
      <c r="S5102">
        <v>997.40674200000001</v>
      </c>
      <c r="T5102" s="194">
        <v>997.40674200000001</v>
      </c>
      <c r="U5102" t="s">
        <v>193</v>
      </c>
      <c r="V5102">
        <v>45708.439027777778</v>
      </c>
    </row>
    <row r="5103" spans="1:22" x14ac:dyDescent="0.3">
      <c r="A5103" t="s">
        <v>108</v>
      </c>
      <c r="B5103" t="s">
        <v>70</v>
      </c>
      <c r="C5103" t="s">
        <v>93</v>
      </c>
      <c r="D5103" s="29">
        <v>45821</v>
      </c>
      <c r="E5103" s="161">
        <v>0</v>
      </c>
      <c r="F5103" s="161">
        <v>0</v>
      </c>
      <c r="G5103" s="161">
        <v>0</v>
      </c>
      <c r="H5103" s="161">
        <v>0</v>
      </c>
      <c r="L5103">
        <v>303.37787800000001</v>
      </c>
      <c r="R5103">
        <v>339.118292</v>
      </c>
      <c r="S5103">
        <v>339.118292</v>
      </c>
      <c r="T5103" s="194">
        <v>339.118292</v>
      </c>
      <c r="U5103" t="s">
        <v>193</v>
      </c>
      <c r="V5103">
        <v>45708.442546296297</v>
      </c>
    </row>
    <row r="5104" spans="1:22" x14ac:dyDescent="0.3">
      <c r="A5104" t="s">
        <v>108</v>
      </c>
      <c r="B5104" t="s">
        <v>70</v>
      </c>
      <c r="C5104" t="s">
        <v>88</v>
      </c>
      <c r="D5104" s="29">
        <v>45821</v>
      </c>
      <c r="E5104" s="161">
        <v>0</v>
      </c>
      <c r="F5104" s="161">
        <v>0</v>
      </c>
      <c r="G5104" s="161">
        <v>0</v>
      </c>
      <c r="H5104" s="161">
        <v>0</v>
      </c>
      <c r="L5104">
        <v>559.29746999999998</v>
      </c>
      <c r="R5104">
        <v>997.40674200000001</v>
      </c>
      <c r="S5104">
        <v>997.40674200000001</v>
      </c>
      <c r="T5104" s="194">
        <v>997.40674200000001</v>
      </c>
      <c r="U5104" t="s">
        <v>193</v>
      </c>
      <c r="V5104">
        <v>45708.439143518517</v>
      </c>
    </row>
    <row r="5105" spans="1:22" x14ac:dyDescent="0.3">
      <c r="A5105" t="s">
        <v>108</v>
      </c>
      <c r="B5105" t="s">
        <v>70</v>
      </c>
      <c r="C5105" t="s">
        <v>93</v>
      </c>
      <c r="D5105" s="29">
        <v>45822</v>
      </c>
      <c r="E5105" s="161">
        <v>0</v>
      </c>
      <c r="F5105" s="161">
        <v>0</v>
      </c>
      <c r="G5105" s="161">
        <v>0</v>
      </c>
      <c r="H5105" s="161">
        <v>0</v>
      </c>
      <c r="L5105">
        <v>303.37787800000001</v>
      </c>
      <c r="R5105">
        <v>339.118292</v>
      </c>
      <c r="S5105">
        <v>339.118292</v>
      </c>
      <c r="T5105" s="194">
        <v>339.118292</v>
      </c>
      <c r="U5105" t="s">
        <v>193</v>
      </c>
      <c r="V5105">
        <v>45708.442546296297</v>
      </c>
    </row>
    <row r="5106" spans="1:22" x14ac:dyDescent="0.3">
      <c r="A5106" t="s">
        <v>108</v>
      </c>
      <c r="B5106" t="s">
        <v>70</v>
      </c>
      <c r="C5106" t="s">
        <v>88</v>
      </c>
      <c r="D5106" s="29">
        <v>45822</v>
      </c>
      <c r="E5106" s="161">
        <v>0</v>
      </c>
      <c r="F5106" s="161">
        <v>0</v>
      </c>
      <c r="G5106" s="161">
        <v>0</v>
      </c>
      <c r="H5106" s="161">
        <v>0</v>
      </c>
      <c r="L5106">
        <v>559.29746999999998</v>
      </c>
      <c r="R5106">
        <v>997.40674200000001</v>
      </c>
      <c r="S5106">
        <v>997.40674200000001</v>
      </c>
      <c r="T5106" s="194">
        <v>997.40674200000001</v>
      </c>
      <c r="U5106" t="s">
        <v>193</v>
      </c>
      <c r="V5106">
        <v>45708.438576388886</v>
      </c>
    </row>
    <row r="5107" spans="1:22" x14ac:dyDescent="0.3">
      <c r="A5107" t="s">
        <v>108</v>
      </c>
      <c r="B5107" t="s">
        <v>70</v>
      </c>
      <c r="C5107" t="s">
        <v>93</v>
      </c>
      <c r="D5107" s="29">
        <v>45823</v>
      </c>
      <c r="E5107" s="161">
        <v>0</v>
      </c>
      <c r="F5107" s="161">
        <v>0</v>
      </c>
      <c r="G5107" s="161">
        <v>0</v>
      </c>
      <c r="H5107" s="161">
        <v>0</v>
      </c>
      <c r="L5107">
        <v>303.37787800000001</v>
      </c>
      <c r="R5107">
        <v>339.118292</v>
      </c>
      <c r="S5107">
        <v>339.118292</v>
      </c>
      <c r="T5107" s="194">
        <v>339.118292</v>
      </c>
      <c r="U5107" t="s">
        <v>193</v>
      </c>
      <c r="V5107">
        <v>45708.442546296297</v>
      </c>
    </row>
    <row r="5108" spans="1:22" x14ac:dyDescent="0.3">
      <c r="A5108" t="s">
        <v>108</v>
      </c>
      <c r="B5108" t="s">
        <v>70</v>
      </c>
      <c r="C5108" t="s">
        <v>88</v>
      </c>
      <c r="D5108" s="29">
        <v>45823</v>
      </c>
      <c r="E5108" s="161">
        <v>0</v>
      </c>
      <c r="F5108" s="161">
        <v>0</v>
      </c>
      <c r="G5108" s="161">
        <v>0</v>
      </c>
      <c r="H5108" s="161">
        <v>0</v>
      </c>
      <c r="L5108">
        <v>559.29746999999998</v>
      </c>
      <c r="R5108">
        <v>997.40674200000001</v>
      </c>
      <c r="S5108">
        <v>997.40674200000001</v>
      </c>
      <c r="T5108" s="194">
        <v>997.40674200000001</v>
      </c>
      <c r="U5108" t="s">
        <v>193</v>
      </c>
      <c r="V5108">
        <v>45708.438831018517</v>
      </c>
    </row>
    <row r="5109" spans="1:22" x14ac:dyDescent="0.3">
      <c r="A5109" t="s">
        <v>108</v>
      </c>
      <c r="B5109" t="s">
        <v>70</v>
      </c>
      <c r="C5109" t="s">
        <v>93</v>
      </c>
      <c r="D5109" s="29">
        <v>45824</v>
      </c>
      <c r="E5109" s="161">
        <v>0</v>
      </c>
      <c r="F5109" s="161">
        <v>0</v>
      </c>
      <c r="G5109" s="161">
        <v>0</v>
      </c>
      <c r="H5109" s="161">
        <v>0</v>
      </c>
      <c r="L5109">
        <v>303.37787800000001</v>
      </c>
      <c r="R5109">
        <v>339.118292</v>
      </c>
      <c r="S5109">
        <v>339.118292</v>
      </c>
      <c r="T5109" s="194">
        <v>339.118292</v>
      </c>
      <c r="U5109" t="s">
        <v>193</v>
      </c>
      <c r="V5109">
        <v>45708.442546296297</v>
      </c>
    </row>
    <row r="5110" spans="1:22" x14ac:dyDescent="0.3">
      <c r="A5110" t="s">
        <v>108</v>
      </c>
      <c r="B5110" t="s">
        <v>70</v>
      </c>
      <c r="C5110" t="s">
        <v>88</v>
      </c>
      <c r="D5110" s="29">
        <v>45824</v>
      </c>
      <c r="E5110" s="161">
        <v>0</v>
      </c>
      <c r="F5110" s="161">
        <v>0</v>
      </c>
      <c r="G5110" s="161">
        <v>0</v>
      </c>
      <c r="H5110" s="161">
        <v>0</v>
      </c>
      <c r="L5110">
        <v>559.29746999999998</v>
      </c>
      <c r="R5110">
        <v>997.40674200000001</v>
      </c>
      <c r="S5110">
        <v>997.40674200000001</v>
      </c>
      <c r="T5110" s="194">
        <v>997.40674200000001</v>
      </c>
      <c r="U5110" t="s">
        <v>193</v>
      </c>
      <c r="V5110">
        <v>45708.438622685186</v>
      </c>
    </row>
    <row r="5111" spans="1:22" x14ac:dyDescent="0.3">
      <c r="A5111" t="s">
        <v>108</v>
      </c>
      <c r="B5111" t="s">
        <v>70</v>
      </c>
      <c r="C5111" t="s">
        <v>93</v>
      </c>
      <c r="D5111" s="29">
        <v>45825</v>
      </c>
      <c r="E5111" s="161">
        <v>0</v>
      </c>
      <c r="F5111" s="161">
        <v>0</v>
      </c>
      <c r="G5111" s="161">
        <v>0</v>
      </c>
      <c r="H5111" s="161">
        <v>0</v>
      </c>
      <c r="L5111">
        <v>303.37787800000001</v>
      </c>
      <c r="R5111">
        <v>339.118292</v>
      </c>
      <c r="S5111">
        <v>339.118292</v>
      </c>
      <c r="T5111" s="194">
        <v>339.118292</v>
      </c>
      <c r="U5111" t="s">
        <v>193</v>
      </c>
      <c r="V5111">
        <v>45708.442546296297</v>
      </c>
    </row>
    <row r="5112" spans="1:22" x14ac:dyDescent="0.3">
      <c r="A5112" t="s">
        <v>108</v>
      </c>
      <c r="B5112" t="s">
        <v>70</v>
      </c>
      <c r="C5112" t="s">
        <v>88</v>
      </c>
      <c r="D5112" s="29">
        <v>45825</v>
      </c>
      <c r="E5112" s="161">
        <v>0</v>
      </c>
      <c r="F5112" s="161">
        <v>0</v>
      </c>
      <c r="G5112" s="161">
        <v>0</v>
      </c>
      <c r="H5112" s="161">
        <v>0</v>
      </c>
      <c r="L5112">
        <v>559.29746999999998</v>
      </c>
      <c r="R5112">
        <v>997.40674200000001</v>
      </c>
      <c r="S5112">
        <v>997.40674200000001</v>
      </c>
      <c r="T5112" s="194">
        <v>997.40674200000001</v>
      </c>
      <c r="U5112" t="s">
        <v>193</v>
      </c>
      <c r="V5112">
        <v>45708.438587962963</v>
      </c>
    </row>
    <row r="5113" spans="1:22" x14ac:dyDescent="0.3">
      <c r="A5113" t="s">
        <v>108</v>
      </c>
      <c r="B5113" t="s">
        <v>70</v>
      </c>
      <c r="C5113" t="s">
        <v>93</v>
      </c>
      <c r="D5113" s="29">
        <v>45826</v>
      </c>
      <c r="E5113" s="161">
        <v>0</v>
      </c>
      <c r="F5113" s="161">
        <v>0</v>
      </c>
      <c r="G5113" s="161">
        <v>0</v>
      </c>
      <c r="H5113" s="161">
        <v>0</v>
      </c>
      <c r="L5113">
        <v>303.37787800000001</v>
      </c>
      <c r="R5113">
        <v>339.118292</v>
      </c>
      <c r="S5113">
        <v>339.118292</v>
      </c>
      <c r="T5113" s="194">
        <v>339.118292</v>
      </c>
      <c r="U5113" t="s">
        <v>193</v>
      </c>
      <c r="V5113">
        <v>45708.442546296297</v>
      </c>
    </row>
    <row r="5114" spans="1:22" x14ac:dyDescent="0.3">
      <c r="A5114" t="s">
        <v>108</v>
      </c>
      <c r="B5114" t="s">
        <v>70</v>
      </c>
      <c r="C5114" t="s">
        <v>88</v>
      </c>
      <c r="D5114" s="29">
        <v>45826</v>
      </c>
      <c r="E5114" s="161">
        <v>0</v>
      </c>
      <c r="F5114" s="161">
        <v>0</v>
      </c>
      <c r="G5114" s="161">
        <v>0</v>
      </c>
      <c r="H5114" s="161">
        <v>0</v>
      </c>
      <c r="L5114">
        <v>559.29746999999998</v>
      </c>
      <c r="R5114">
        <v>997.40674200000001</v>
      </c>
      <c r="S5114">
        <v>997.40674200000001</v>
      </c>
      <c r="T5114" s="194">
        <v>997.40674200000001</v>
      </c>
      <c r="U5114" t="s">
        <v>193</v>
      </c>
      <c r="V5114">
        <v>45708.439386574071</v>
      </c>
    </row>
    <row r="5115" spans="1:22" x14ac:dyDescent="0.3">
      <c r="A5115" t="s">
        <v>108</v>
      </c>
      <c r="B5115" t="s">
        <v>70</v>
      </c>
      <c r="C5115" t="s">
        <v>93</v>
      </c>
      <c r="D5115" s="29">
        <v>45827</v>
      </c>
      <c r="E5115" s="161">
        <v>0</v>
      </c>
      <c r="F5115" s="161">
        <v>0</v>
      </c>
      <c r="G5115" s="161">
        <v>0</v>
      </c>
      <c r="H5115" s="161">
        <v>0</v>
      </c>
      <c r="L5115">
        <v>303.37787800000001</v>
      </c>
      <c r="R5115">
        <v>339.118292</v>
      </c>
      <c r="S5115">
        <v>339.118292</v>
      </c>
      <c r="T5115" s="194">
        <v>339.118292</v>
      </c>
      <c r="U5115" t="s">
        <v>193</v>
      </c>
      <c r="V5115">
        <v>45708.442546296297</v>
      </c>
    </row>
    <row r="5116" spans="1:22" x14ac:dyDescent="0.3">
      <c r="A5116" t="s">
        <v>108</v>
      </c>
      <c r="B5116" t="s">
        <v>70</v>
      </c>
      <c r="C5116" t="s">
        <v>88</v>
      </c>
      <c r="D5116" s="29">
        <v>45827</v>
      </c>
      <c r="E5116" s="161">
        <v>0</v>
      </c>
      <c r="F5116" s="161">
        <v>0</v>
      </c>
      <c r="G5116" s="161">
        <v>0</v>
      </c>
      <c r="H5116" s="161">
        <v>0</v>
      </c>
      <c r="L5116">
        <v>559.29746999999998</v>
      </c>
      <c r="R5116">
        <v>997.40674200000001</v>
      </c>
      <c r="S5116">
        <v>997.40674200000001</v>
      </c>
      <c r="T5116" s="194">
        <v>997.40674200000001</v>
      </c>
      <c r="U5116" t="s">
        <v>193</v>
      </c>
      <c r="V5116">
        <v>45708.438946759263</v>
      </c>
    </row>
    <row r="5117" spans="1:22" x14ac:dyDescent="0.3">
      <c r="A5117" t="s">
        <v>108</v>
      </c>
      <c r="B5117" t="s">
        <v>70</v>
      </c>
      <c r="C5117" t="s">
        <v>93</v>
      </c>
      <c r="D5117" s="29">
        <v>45828</v>
      </c>
      <c r="E5117" s="161">
        <v>0</v>
      </c>
      <c r="F5117" s="161">
        <v>0</v>
      </c>
      <c r="G5117" s="161">
        <v>0</v>
      </c>
      <c r="H5117" s="161">
        <v>0</v>
      </c>
      <c r="L5117">
        <v>303.37787800000001</v>
      </c>
      <c r="R5117">
        <v>339.118292</v>
      </c>
      <c r="S5117">
        <v>339.118292</v>
      </c>
      <c r="T5117" s="194">
        <v>339.118292</v>
      </c>
      <c r="U5117" t="s">
        <v>193</v>
      </c>
      <c r="V5117">
        <v>45708.442546296297</v>
      </c>
    </row>
    <row r="5118" spans="1:22" x14ac:dyDescent="0.3">
      <c r="A5118" t="s">
        <v>108</v>
      </c>
      <c r="B5118" t="s">
        <v>70</v>
      </c>
      <c r="C5118" t="s">
        <v>88</v>
      </c>
      <c r="D5118" s="29">
        <v>45828</v>
      </c>
      <c r="E5118" s="161">
        <v>0</v>
      </c>
      <c r="F5118" s="161">
        <v>0</v>
      </c>
      <c r="G5118" s="161">
        <v>0</v>
      </c>
      <c r="H5118" s="161">
        <v>0</v>
      </c>
      <c r="L5118">
        <v>559.29746999999998</v>
      </c>
      <c r="R5118">
        <v>997.40674200000001</v>
      </c>
      <c r="S5118">
        <v>997.40674200000001</v>
      </c>
      <c r="T5118" s="194">
        <v>997.40674200000001</v>
      </c>
      <c r="U5118" t="s">
        <v>193</v>
      </c>
      <c r="V5118">
        <v>45708.438391203701</v>
      </c>
    </row>
    <row r="5119" spans="1:22" x14ac:dyDescent="0.3">
      <c r="A5119" t="s">
        <v>108</v>
      </c>
      <c r="B5119" t="s">
        <v>70</v>
      </c>
      <c r="C5119" t="s">
        <v>93</v>
      </c>
      <c r="D5119" s="29">
        <v>45829</v>
      </c>
      <c r="E5119" s="161">
        <v>0</v>
      </c>
      <c r="F5119" s="161">
        <v>0</v>
      </c>
      <c r="G5119" s="161">
        <v>0</v>
      </c>
      <c r="H5119" s="161">
        <v>0</v>
      </c>
      <c r="L5119">
        <v>303.37787800000001</v>
      </c>
      <c r="R5119">
        <v>339.118292</v>
      </c>
      <c r="S5119">
        <v>339.118292</v>
      </c>
      <c r="T5119" s="194">
        <v>339.118292</v>
      </c>
      <c r="U5119" t="s">
        <v>193</v>
      </c>
      <c r="V5119">
        <v>45708.442546296297</v>
      </c>
    </row>
    <row r="5120" spans="1:22" x14ac:dyDescent="0.3">
      <c r="A5120" t="s">
        <v>108</v>
      </c>
      <c r="B5120" t="s">
        <v>70</v>
      </c>
      <c r="C5120" t="s">
        <v>88</v>
      </c>
      <c r="D5120" s="29">
        <v>45829</v>
      </c>
      <c r="E5120" s="161">
        <v>0</v>
      </c>
      <c r="F5120" s="161">
        <v>0</v>
      </c>
      <c r="G5120" s="161">
        <v>0</v>
      </c>
      <c r="H5120" s="161">
        <v>0</v>
      </c>
      <c r="L5120">
        <v>559.29746999999998</v>
      </c>
      <c r="R5120">
        <v>997.40674200000001</v>
      </c>
      <c r="S5120">
        <v>997.40674200000001</v>
      </c>
      <c r="T5120" s="194">
        <v>997.40674200000001</v>
      </c>
      <c r="U5120" t="s">
        <v>193</v>
      </c>
      <c r="V5120">
        <v>45708.438854166663</v>
      </c>
    </row>
    <row r="5121" spans="1:22" x14ac:dyDescent="0.3">
      <c r="A5121" t="s">
        <v>108</v>
      </c>
      <c r="B5121" t="s">
        <v>70</v>
      </c>
      <c r="C5121" t="s">
        <v>93</v>
      </c>
      <c r="D5121" s="29">
        <v>45830</v>
      </c>
      <c r="E5121" s="161">
        <v>0</v>
      </c>
      <c r="F5121" s="161">
        <v>0</v>
      </c>
      <c r="G5121" s="161">
        <v>0</v>
      </c>
      <c r="H5121" s="161">
        <v>0</v>
      </c>
      <c r="L5121">
        <v>303.37787800000001</v>
      </c>
      <c r="R5121">
        <v>339.118292</v>
      </c>
      <c r="S5121">
        <v>339.118292</v>
      </c>
      <c r="T5121" s="194">
        <v>339.118292</v>
      </c>
      <c r="U5121" t="s">
        <v>193</v>
      </c>
      <c r="V5121">
        <v>45708.442546296297</v>
      </c>
    </row>
    <row r="5122" spans="1:22" x14ac:dyDescent="0.3">
      <c r="A5122" t="s">
        <v>108</v>
      </c>
      <c r="B5122" t="s">
        <v>70</v>
      </c>
      <c r="C5122" t="s">
        <v>88</v>
      </c>
      <c r="D5122" s="29">
        <v>45830</v>
      </c>
      <c r="E5122" s="161">
        <v>0</v>
      </c>
      <c r="F5122" s="161">
        <v>0</v>
      </c>
      <c r="G5122" s="161">
        <v>0</v>
      </c>
      <c r="H5122" s="161">
        <v>0</v>
      </c>
      <c r="L5122">
        <v>559.29746999999998</v>
      </c>
      <c r="R5122">
        <v>997.40674200000001</v>
      </c>
      <c r="S5122">
        <v>997.40674200000001</v>
      </c>
      <c r="T5122" s="194">
        <v>997.40674200000001</v>
      </c>
      <c r="U5122" t="s">
        <v>193</v>
      </c>
      <c r="V5122">
        <v>45708.43854166667</v>
      </c>
    </row>
    <row r="5123" spans="1:22" x14ac:dyDescent="0.3">
      <c r="A5123" t="s">
        <v>108</v>
      </c>
      <c r="B5123" t="s">
        <v>70</v>
      </c>
      <c r="C5123" t="s">
        <v>93</v>
      </c>
      <c r="D5123" s="29">
        <v>45831</v>
      </c>
      <c r="E5123" s="161">
        <v>0</v>
      </c>
      <c r="F5123" s="161">
        <v>0</v>
      </c>
      <c r="G5123" s="161">
        <v>0</v>
      </c>
      <c r="H5123" s="161">
        <v>0</v>
      </c>
      <c r="L5123">
        <v>303.37787800000001</v>
      </c>
      <c r="R5123">
        <v>339.118292</v>
      </c>
      <c r="S5123">
        <v>339.118292</v>
      </c>
      <c r="T5123" s="194">
        <v>339.118292</v>
      </c>
      <c r="U5123" t="s">
        <v>193</v>
      </c>
      <c r="V5123">
        <v>45708.442546296297</v>
      </c>
    </row>
    <row r="5124" spans="1:22" x14ac:dyDescent="0.3">
      <c r="A5124" t="s">
        <v>108</v>
      </c>
      <c r="B5124" t="s">
        <v>70</v>
      </c>
      <c r="C5124" t="s">
        <v>88</v>
      </c>
      <c r="D5124" s="29">
        <v>45831</v>
      </c>
      <c r="E5124" s="161">
        <v>0</v>
      </c>
      <c r="F5124" s="161">
        <v>0</v>
      </c>
      <c r="G5124" s="161">
        <v>0</v>
      </c>
      <c r="H5124" s="161">
        <v>0</v>
      </c>
      <c r="L5124">
        <v>559.29746999999998</v>
      </c>
      <c r="R5124">
        <v>997.40674200000001</v>
      </c>
      <c r="S5124">
        <v>997.40674200000001</v>
      </c>
      <c r="T5124" s="194">
        <v>997.40674200000001</v>
      </c>
      <c r="U5124" t="s">
        <v>193</v>
      </c>
      <c r="V5124">
        <v>45708.439074074071</v>
      </c>
    </row>
    <row r="5125" spans="1:22" x14ac:dyDescent="0.3">
      <c r="A5125" t="s">
        <v>108</v>
      </c>
      <c r="B5125" t="s">
        <v>70</v>
      </c>
      <c r="C5125" t="s">
        <v>93</v>
      </c>
      <c r="D5125" s="29">
        <v>45832</v>
      </c>
      <c r="E5125" s="161">
        <v>0</v>
      </c>
      <c r="F5125" s="161">
        <v>0</v>
      </c>
      <c r="G5125" s="161">
        <v>0</v>
      </c>
      <c r="H5125" s="161">
        <v>0</v>
      </c>
      <c r="L5125">
        <v>303.37787800000001</v>
      </c>
      <c r="R5125">
        <v>339.118292</v>
      </c>
      <c r="S5125">
        <v>339.118292</v>
      </c>
      <c r="T5125" s="194">
        <v>339.118292</v>
      </c>
      <c r="U5125" t="s">
        <v>193</v>
      </c>
      <c r="V5125">
        <v>45708.442546296297</v>
      </c>
    </row>
    <row r="5126" spans="1:22" x14ac:dyDescent="0.3">
      <c r="A5126" t="s">
        <v>108</v>
      </c>
      <c r="B5126" t="s">
        <v>70</v>
      </c>
      <c r="C5126" t="s">
        <v>88</v>
      </c>
      <c r="D5126" s="29">
        <v>45832</v>
      </c>
      <c r="E5126" s="161">
        <v>0</v>
      </c>
      <c r="F5126" s="161">
        <v>0</v>
      </c>
      <c r="G5126" s="161">
        <v>0</v>
      </c>
      <c r="H5126" s="161">
        <v>0</v>
      </c>
      <c r="L5126">
        <v>559.29746999999998</v>
      </c>
      <c r="R5126">
        <v>997.40674200000001</v>
      </c>
      <c r="S5126">
        <v>997.40674200000001</v>
      </c>
      <c r="T5126" s="194">
        <v>997.40674200000001</v>
      </c>
      <c r="U5126" t="s">
        <v>193</v>
      </c>
      <c r="V5126">
        <v>45708.439282407409</v>
      </c>
    </row>
    <row r="5127" spans="1:22" x14ac:dyDescent="0.3">
      <c r="A5127" t="s">
        <v>108</v>
      </c>
      <c r="B5127" t="s">
        <v>70</v>
      </c>
      <c r="C5127" t="s">
        <v>93</v>
      </c>
      <c r="D5127" s="29">
        <v>45833</v>
      </c>
      <c r="E5127" s="161">
        <v>0</v>
      </c>
      <c r="F5127" s="161">
        <v>0</v>
      </c>
      <c r="G5127" s="161">
        <v>0</v>
      </c>
      <c r="H5127" s="161">
        <v>0</v>
      </c>
      <c r="L5127">
        <v>303.37787800000001</v>
      </c>
      <c r="R5127">
        <v>339.118292</v>
      </c>
      <c r="S5127">
        <v>339.118292</v>
      </c>
      <c r="T5127" s="194">
        <v>339.118292</v>
      </c>
      <c r="U5127" t="s">
        <v>193</v>
      </c>
      <c r="V5127">
        <v>45708.442546296297</v>
      </c>
    </row>
    <row r="5128" spans="1:22" x14ac:dyDescent="0.3">
      <c r="A5128" t="s">
        <v>108</v>
      </c>
      <c r="B5128" t="s">
        <v>70</v>
      </c>
      <c r="C5128" t="s">
        <v>88</v>
      </c>
      <c r="D5128" s="29">
        <v>45833</v>
      </c>
      <c r="E5128" s="161">
        <v>0</v>
      </c>
      <c r="F5128" s="161">
        <v>0</v>
      </c>
      <c r="G5128" s="161">
        <v>0</v>
      </c>
      <c r="H5128" s="161">
        <v>0</v>
      </c>
      <c r="L5128">
        <v>559.29746999999998</v>
      </c>
      <c r="R5128">
        <v>997.40674200000001</v>
      </c>
      <c r="S5128">
        <v>997.40674200000001</v>
      </c>
      <c r="T5128" s="194">
        <v>997.40674200000001</v>
      </c>
      <c r="U5128" t="s">
        <v>193</v>
      </c>
      <c r="V5128">
        <v>45708.43886574074</v>
      </c>
    </row>
    <row r="5129" spans="1:22" x14ac:dyDescent="0.3">
      <c r="A5129" t="s">
        <v>108</v>
      </c>
      <c r="B5129" t="s">
        <v>70</v>
      </c>
      <c r="C5129" t="s">
        <v>93</v>
      </c>
      <c r="D5129" s="29">
        <v>45834</v>
      </c>
      <c r="E5129" s="161">
        <v>0</v>
      </c>
      <c r="F5129" s="161">
        <v>0</v>
      </c>
      <c r="G5129" s="161">
        <v>0</v>
      </c>
      <c r="H5129" s="161">
        <v>0</v>
      </c>
      <c r="L5129">
        <v>303.37787800000001</v>
      </c>
      <c r="R5129">
        <v>339.118292</v>
      </c>
      <c r="S5129">
        <v>339.118292</v>
      </c>
      <c r="T5129" s="194">
        <v>339.118292</v>
      </c>
      <c r="U5129" t="s">
        <v>193</v>
      </c>
      <c r="V5129">
        <v>45708.442546296297</v>
      </c>
    </row>
    <row r="5130" spans="1:22" x14ac:dyDescent="0.3">
      <c r="A5130" t="s">
        <v>108</v>
      </c>
      <c r="B5130" t="s">
        <v>70</v>
      </c>
      <c r="C5130" t="s">
        <v>88</v>
      </c>
      <c r="D5130" s="29">
        <v>45834</v>
      </c>
      <c r="E5130" s="161">
        <v>0</v>
      </c>
      <c r="F5130" s="161">
        <v>0</v>
      </c>
      <c r="G5130" s="161">
        <v>0</v>
      </c>
      <c r="H5130" s="161">
        <v>0</v>
      </c>
      <c r="L5130">
        <v>559.29746999999998</v>
      </c>
      <c r="R5130">
        <v>997.40674200000001</v>
      </c>
      <c r="S5130">
        <v>997.40674200000001</v>
      </c>
      <c r="T5130" s="194">
        <v>997.40674200000001</v>
      </c>
      <c r="U5130" t="s">
        <v>193</v>
      </c>
      <c r="V5130">
        <v>45708.438969907409</v>
      </c>
    </row>
    <row r="5131" spans="1:22" x14ac:dyDescent="0.3">
      <c r="A5131" t="s">
        <v>108</v>
      </c>
      <c r="B5131" t="s">
        <v>70</v>
      </c>
      <c r="C5131" t="s">
        <v>93</v>
      </c>
      <c r="D5131" s="29">
        <v>45835</v>
      </c>
      <c r="E5131" s="161">
        <v>0</v>
      </c>
      <c r="F5131" s="161">
        <v>0</v>
      </c>
      <c r="G5131" s="161">
        <v>0</v>
      </c>
      <c r="H5131" s="161">
        <v>0</v>
      </c>
      <c r="L5131">
        <v>303.37787800000001</v>
      </c>
      <c r="R5131">
        <v>339.118292</v>
      </c>
      <c r="S5131">
        <v>339.118292</v>
      </c>
      <c r="T5131" s="194">
        <v>339.118292</v>
      </c>
      <c r="U5131" t="s">
        <v>193</v>
      </c>
      <c r="V5131">
        <v>45708.442546296297</v>
      </c>
    </row>
    <row r="5132" spans="1:22" x14ac:dyDescent="0.3">
      <c r="A5132" t="s">
        <v>108</v>
      </c>
      <c r="B5132" t="s">
        <v>70</v>
      </c>
      <c r="C5132" t="s">
        <v>88</v>
      </c>
      <c r="D5132" s="29">
        <v>45835</v>
      </c>
      <c r="E5132" s="161">
        <v>0</v>
      </c>
      <c r="F5132" s="161">
        <v>0</v>
      </c>
      <c r="G5132" s="161">
        <v>0</v>
      </c>
      <c r="H5132" s="161">
        <v>0</v>
      </c>
      <c r="L5132">
        <v>559.29746999999998</v>
      </c>
      <c r="R5132">
        <v>997.40674200000001</v>
      </c>
      <c r="S5132">
        <v>997.40674200000001</v>
      </c>
      <c r="T5132" s="194">
        <v>997.40674200000001</v>
      </c>
      <c r="U5132" t="s">
        <v>193</v>
      </c>
      <c r="V5132">
        <v>45708.438981481479</v>
      </c>
    </row>
    <row r="5133" spans="1:22" x14ac:dyDescent="0.3">
      <c r="A5133" t="s">
        <v>108</v>
      </c>
      <c r="B5133" t="s">
        <v>70</v>
      </c>
      <c r="C5133" t="s">
        <v>93</v>
      </c>
      <c r="D5133" s="29">
        <v>45836</v>
      </c>
      <c r="E5133" s="161">
        <v>0</v>
      </c>
      <c r="F5133" s="161">
        <v>0</v>
      </c>
      <c r="G5133" s="161">
        <v>0</v>
      </c>
      <c r="H5133" s="161">
        <v>0</v>
      </c>
      <c r="L5133">
        <v>303.37787800000001</v>
      </c>
      <c r="R5133">
        <v>339.118292</v>
      </c>
      <c r="S5133">
        <v>339.118292</v>
      </c>
      <c r="T5133" s="194">
        <v>339.118292</v>
      </c>
      <c r="U5133" t="s">
        <v>193</v>
      </c>
      <c r="V5133">
        <v>45708.442546296297</v>
      </c>
    </row>
    <row r="5134" spans="1:22" x14ac:dyDescent="0.3">
      <c r="A5134" t="s">
        <v>108</v>
      </c>
      <c r="B5134" t="s">
        <v>70</v>
      </c>
      <c r="C5134" t="s">
        <v>88</v>
      </c>
      <c r="D5134" s="29">
        <v>45836</v>
      </c>
      <c r="E5134" s="161">
        <v>0</v>
      </c>
      <c r="F5134" s="161">
        <v>0</v>
      </c>
      <c r="G5134" s="161">
        <v>0</v>
      </c>
      <c r="H5134" s="161">
        <v>0</v>
      </c>
      <c r="L5134">
        <v>559.29746999999998</v>
      </c>
      <c r="R5134">
        <v>997.40674200000001</v>
      </c>
      <c r="S5134">
        <v>997.40674200000001</v>
      </c>
      <c r="T5134" s="194">
        <v>997.40674200000001</v>
      </c>
      <c r="U5134" t="s">
        <v>193</v>
      </c>
      <c r="V5134">
        <v>45708.438981481479</v>
      </c>
    </row>
    <row r="5135" spans="1:22" x14ac:dyDescent="0.3">
      <c r="A5135" t="s">
        <v>108</v>
      </c>
      <c r="B5135" t="s">
        <v>70</v>
      </c>
      <c r="C5135" t="s">
        <v>93</v>
      </c>
      <c r="D5135" s="29">
        <v>45837</v>
      </c>
      <c r="E5135" s="161">
        <v>0</v>
      </c>
      <c r="F5135" s="161">
        <v>0</v>
      </c>
      <c r="G5135" s="161">
        <v>0</v>
      </c>
      <c r="H5135" s="161">
        <v>0</v>
      </c>
      <c r="L5135">
        <v>303.37787800000001</v>
      </c>
      <c r="R5135">
        <v>339.118292</v>
      </c>
      <c r="S5135">
        <v>339.118292</v>
      </c>
      <c r="T5135" s="194">
        <v>339.118292</v>
      </c>
      <c r="U5135" t="s">
        <v>193</v>
      </c>
      <c r="V5135">
        <v>45708.442546296297</v>
      </c>
    </row>
    <row r="5136" spans="1:22" x14ac:dyDescent="0.3">
      <c r="A5136" t="s">
        <v>108</v>
      </c>
      <c r="B5136" t="s">
        <v>70</v>
      </c>
      <c r="C5136" t="s">
        <v>88</v>
      </c>
      <c r="D5136" s="29">
        <v>45837</v>
      </c>
      <c r="E5136" s="161">
        <v>0</v>
      </c>
      <c r="F5136" s="161">
        <v>0</v>
      </c>
      <c r="G5136" s="161">
        <v>0</v>
      </c>
      <c r="H5136" s="161">
        <v>0</v>
      </c>
      <c r="L5136">
        <v>559.29746999999998</v>
      </c>
      <c r="R5136">
        <v>997.40674200000001</v>
      </c>
      <c r="S5136">
        <v>997.40674200000001</v>
      </c>
      <c r="T5136" s="194">
        <v>997.40674200000001</v>
      </c>
      <c r="U5136" t="s">
        <v>193</v>
      </c>
      <c r="V5136">
        <v>45708.439467592594</v>
      </c>
    </row>
    <row r="5137" spans="1:22" x14ac:dyDescent="0.3">
      <c r="A5137" t="s">
        <v>108</v>
      </c>
      <c r="B5137" t="s">
        <v>70</v>
      </c>
      <c r="C5137" t="s">
        <v>93</v>
      </c>
      <c r="D5137" s="29">
        <v>45838</v>
      </c>
      <c r="E5137" s="161">
        <v>0</v>
      </c>
      <c r="F5137" s="161">
        <v>0</v>
      </c>
      <c r="G5137" s="161">
        <v>0</v>
      </c>
      <c r="H5137" s="161">
        <v>0</v>
      </c>
      <c r="L5137">
        <v>303.37787800000001</v>
      </c>
      <c r="R5137">
        <v>339.118292</v>
      </c>
      <c r="S5137">
        <v>339.118292</v>
      </c>
      <c r="T5137" s="194">
        <v>339.118292</v>
      </c>
      <c r="U5137" t="s">
        <v>193</v>
      </c>
      <c r="V5137">
        <v>45708.442546296297</v>
      </c>
    </row>
    <row r="5138" spans="1:22" x14ac:dyDescent="0.3">
      <c r="A5138" t="s">
        <v>108</v>
      </c>
      <c r="B5138" t="s">
        <v>70</v>
      </c>
      <c r="C5138" t="s">
        <v>88</v>
      </c>
      <c r="D5138" s="29">
        <v>45838</v>
      </c>
      <c r="E5138" s="161">
        <v>0</v>
      </c>
      <c r="F5138" s="161">
        <v>0</v>
      </c>
      <c r="G5138" s="161">
        <v>0</v>
      </c>
      <c r="H5138" s="161">
        <v>0</v>
      </c>
      <c r="L5138">
        <v>559.29746999999998</v>
      </c>
      <c r="R5138">
        <v>997.40674200000001</v>
      </c>
      <c r="S5138">
        <v>997.40674200000001</v>
      </c>
      <c r="T5138" s="194">
        <v>997.40674200000001</v>
      </c>
      <c r="U5138" t="s">
        <v>193</v>
      </c>
      <c r="V5138">
        <v>45708.43891203704</v>
      </c>
    </row>
    <row r="5139" spans="1:22" x14ac:dyDescent="0.3">
      <c r="A5139" t="s">
        <v>108</v>
      </c>
      <c r="B5139" t="s">
        <v>70</v>
      </c>
      <c r="C5139" t="s">
        <v>93</v>
      </c>
      <c r="D5139" s="29">
        <v>45839</v>
      </c>
      <c r="E5139" s="161">
        <v>0</v>
      </c>
      <c r="F5139" s="161">
        <v>0</v>
      </c>
      <c r="G5139" s="161">
        <v>0</v>
      </c>
      <c r="H5139" s="161">
        <v>0</v>
      </c>
      <c r="L5139">
        <v>303.37787800000001</v>
      </c>
      <c r="R5139">
        <v>339.118292</v>
      </c>
      <c r="S5139">
        <v>339.118292</v>
      </c>
      <c r="T5139" s="194">
        <v>339.118292</v>
      </c>
      <c r="U5139" t="s">
        <v>193</v>
      </c>
      <c r="V5139">
        <v>45708.442546296297</v>
      </c>
    </row>
    <row r="5140" spans="1:22" x14ac:dyDescent="0.3">
      <c r="A5140" t="s">
        <v>108</v>
      </c>
      <c r="B5140" t="s">
        <v>70</v>
      </c>
      <c r="C5140" t="s">
        <v>88</v>
      </c>
      <c r="D5140" s="29">
        <v>45839</v>
      </c>
      <c r="E5140" s="161">
        <v>0</v>
      </c>
      <c r="F5140" s="161">
        <v>0</v>
      </c>
      <c r="G5140" s="161">
        <v>0</v>
      </c>
      <c r="H5140" s="161">
        <v>0</v>
      </c>
      <c r="L5140">
        <v>559.29746999999998</v>
      </c>
      <c r="R5140">
        <v>997.40674200000001</v>
      </c>
      <c r="S5140">
        <v>997.40674200000001</v>
      </c>
      <c r="T5140" s="194">
        <v>997.40674200000001</v>
      </c>
      <c r="U5140" t="s">
        <v>193</v>
      </c>
      <c r="V5140">
        <v>45708.438761574071</v>
      </c>
    </row>
    <row r="5141" spans="1:22" x14ac:dyDescent="0.3">
      <c r="A5141" t="s">
        <v>108</v>
      </c>
      <c r="B5141" t="s">
        <v>70</v>
      </c>
      <c r="C5141" t="s">
        <v>93</v>
      </c>
      <c r="D5141" s="29">
        <v>45840</v>
      </c>
      <c r="E5141" s="161">
        <v>0</v>
      </c>
      <c r="F5141" s="161">
        <v>0</v>
      </c>
      <c r="G5141" s="161">
        <v>0</v>
      </c>
      <c r="H5141" s="161">
        <v>0</v>
      </c>
      <c r="L5141">
        <v>303.37787800000001</v>
      </c>
      <c r="R5141">
        <v>339.118292</v>
      </c>
      <c r="S5141">
        <v>339.118292</v>
      </c>
      <c r="T5141" s="194">
        <v>339.118292</v>
      </c>
      <c r="U5141" t="s">
        <v>193</v>
      </c>
      <c r="V5141">
        <v>45708.442546296297</v>
      </c>
    </row>
    <row r="5142" spans="1:22" x14ac:dyDescent="0.3">
      <c r="A5142" t="s">
        <v>108</v>
      </c>
      <c r="B5142" t="s">
        <v>70</v>
      </c>
      <c r="C5142" t="s">
        <v>88</v>
      </c>
      <c r="D5142" s="29">
        <v>45840</v>
      </c>
      <c r="E5142" s="161">
        <v>0</v>
      </c>
      <c r="F5142" s="161">
        <v>0</v>
      </c>
      <c r="G5142" s="161">
        <v>0</v>
      </c>
      <c r="H5142" s="161">
        <v>0</v>
      </c>
      <c r="L5142">
        <v>559.29746999999998</v>
      </c>
      <c r="R5142">
        <v>997.40674200000001</v>
      </c>
      <c r="S5142">
        <v>997.40674200000001</v>
      </c>
      <c r="T5142" s="194">
        <v>997.40674200000001</v>
      </c>
      <c r="U5142" t="s">
        <v>193</v>
      </c>
      <c r="V5142">
        <v>45708.438506944447</v>
      </c>
    </row>
    <row r="5143" spans="1:22" x14ac:dyDescent="0.3">
      <c r="A5143" t="s">
        <v>108</v>
      </c>
      <c r="B5143" t="s">
        <v>70</v>
      </c>
      <c r="C5143" t="s">
        <v>93</v>
      </c>
      <c r="D5143" s="29">
        <v>45841</v>
      </c>
      <c r="E5143" s="161">
        <v>0</v>
      </c>
      <c r="F5143" s="161">
        <v>0</v>
      </c>
      <c r="G5143" s="161">
        <v>0</v>
      </c>
      <c r="H5143" s="161">
        <v>0</v>
      </c>
      <c r="L5143">
        <v>303.37787800000001</v>
      </c>
      <c r="R5143">
        <v>339.118292</v>
      </c>
      <c r="S5143">
        <v>339.118292</v>
      </c>
      <c r="T5143" s="194">
        <v>339.118292</v>
      </c>
      <c r="U5143" t="s">
        <v>193</v>
      </c>
      <c r="V5143">
        <v>45708.442557870374</v>
      </c>
    </row>
    <row r="5144" spans="1:22" x14ac:dyDescent="0.3">
      <c r="A5144" t="s">
        <v>108</v>
      </c>
      <c r="B5144" t="s">
        <v>70</v>
      </c>
      <c r="C5144" t="s">
        <v>88</v>
      </c>
      <c r="D5144" s="29">
        <v>45841</v>
      </c>
      <c r="E5144" s="161">
        <v>0</v>
      </c>
      <c r="F5144" s="161">
        <v>0</v>
      </c>
      <c r="G5144" s="161">
        <v>0</v>
      </c>
      <c r="H5144" s="161">
        <v>0</v>
      </c>
      <c r="L5144">
        <v>559.29746999999998</v>
      </c>
      <c r="R5144">
        <v>997.40674200000001</v>
      </c>
      <c r="S5144">
        <v>997.40674200000001</v>
      </c>
      <c r="T5144" s="194">
        <v>997.40674200000001</v>
      </c>
      <c r="U5144" t="s">
        <v>193</v>
      </c>
      <c r="V5144">
        <v>45708.43849537037</v>
      </c>
    </row>
    <row r="5145" spans="1:22" x14ac:dyDescent="0.3">
      <c r="A5145" t="s">
        <v>108</v>
      </c>
      <c r="B5145" t="s">
        <v>70</v>
      </c>
      <c r="C5145" t="s">
        <v>93</v>
      </c>
      <c r="D5145" s="29">
        <v>45842</v>
      </c>
      <c r="E5145" s="161">
        <v>0</v>
      </c>
      <c r="F5145" s="161">
        <v>0</v>
      </c>
      <c r="G5145" s="161">
        <v>0</v>
      </c>
      <c r="H5145" s="161">
        <v>0</v>
      </c>
      <c r="L5145">
        <v>303.37787800000001</v>
      </c>
      <c r="R5145">
        <v>339.118292</v>
      </c>
      <c r="S5145">
        <v>339.118292</v>
      </c>
      <c r="T5145" s="194">
        <v>339.118292</v>
      </c>
      <c r="U5145" t="s">
        <v>193</v>
      </c>
      <c r="V5145">
        <v>45708.442546296297</v>
      </c>
    </row>
    <row r="5146" spans="1:22" x14ac:dyDescent="0.3">
      <c r="A5146" t="s">
        <v>108</v>
      </c>
      <c r="B5146" t="s">
        <v>70</v>
      </c>
      <c r="C5146" t="s">
        <v>88</v>
      </c>
      <c r="D5146" s="29">
        <v>45842</v>
      </c>
      <c r="E5146" s="161">
        <v>0</v>
      </c>
      <c r="F5146" s="161">
        <v>0</v>
      </c>
      <c r="G5146" s="161">
        <v>0</v>
      </c>
      <c r="H5146" s="161">
        <v>0</v>
      </c>
      <c r="L5146">
        <v>559.29746999999998</v>
      </c>
      <c r="R5146">
        <v>997.40674200000001</v>
      </c>
      <c r="S5146">
        <v>997.40674200000001</v>
      </c>
      <c r="T5146" s="194">
        <v>997.40674200000001</v>
      </c>
      <c r="U5146" t="s">
        <v>193</v>
      </c>
      <c r="V5146">
        <v>45708.438506944447</v>
      </c>
    </row>
    <row r="5147" spans="1:22" x14ac:dyDescent="0.3">
      <c r="A5147" t="s">
        <v>108</v>
      </c>
      <c r="B5147" t="s">
        <v>70</v>
      </c>
      <c r="C5147" t="s">
        <v>93</v>
      </c>
      <c r="D5147" s="29">
        <v>45843</v>
      </c>
      <c r="E5147" s="161">
        <v>0</v>
      </c>
      <c r="F5147" s="161">
        <v>0</v>
      </c>
      <c r="G5147" s="161">
        <v>0</v>
      </c>
      <c r="H5147" s="161">
        <v>0</v>
      </c>
      <c r="L5147">
        <v>303.37787800000001</v>
      </c>
      <c r="R5147">
        <v>339.118292</v>
      </c>
      <c r="S5147">
        <v>339.118292</v>
      </c>
      <c r="T5147" s="194">
        <v>339.118292</v>
      </c>
      <c r="U5147" t="s">
        <v>193</v>
      </c>
      <c r="V5147">
        <v>45708.442546296297</v>
      </c>
    </row>
    <row r="5148" spans="1:22" x14ac:dyDescent="0.3">
      <c r="A5148" t="s">
        <v>108</v>
      </c>
      <c r="B5148" t="s">
        <v>70</v>
      </c>
      <c r="C5148" t="s">
        <v>88</v>
      </c>
      <c r="D5148" s="29">
        <v>45843</v>
      </c>
      <c r="E5148" s="161">
        <v>0</v>
      </c>
      <c r="F5148" s="161">
        <v>0</v>
      </c>
      <c r="G5148" s="161">
        <v>0</v>
      </c>
      <c r="H5148" s="161">
        <v>0</v>
      </c>
      <c r="L5148">
        <v>559.29746999999998</v>
      </c>
      <c r="R5148">
        <v>997.40674200000001</v>
      </c>
      <c r="S5148">
        <v>997.40674200000001</v>
      </c>
      <c r="T5148" s="194">
        <v>997.40674200000001</v>
      </c>
      <c r="U5148" t="s">
        <v>193</v>
      </c>
      <c r="V5148">
        <v>45708.439050925925</v>
      </c>
    </row>
    <row r="5149" spans="1:22" x14ac:dyDescent="0.3">
      <c r="A5149" t="s">
        <v>108</v>
      </c>
      <c r="B5149" t="s">
        <v>70</v>
      </c>
      <c r="C5149" t="s">
        <v>93</v>
      </c>
      <c r="D5149" s="29">
        <v>45844</v>
      </c>
      <c r="E5149" s="161">
        <v>0</v>
      </c>
      <c r="F5149" s="161">
        <v>0</v>
      </c>
      <c r="G5149" s="161">
        <v>0</v>
      </c>
      <c r="H5149" s="161">
        <v>0</v>
      </c>
      <c r="L5149">
        <v>303.37787800000001</v>
      </c>
      <c r="R5149">
        <v>339.118292</v>
      </c>
      <c r="S5149">
        <v>339.118292</v>
      </c>
      <c r="T5149" s="194">
        <v>339.118292</v>
      </c>
      <c r="U5149" t="s">
        <v>193</v>
      </c>
      <c r="V5149">
        <v>45708.442546296297</v>
      </c>
    </row>
    <row r="5150" spans="1:22" x14ac:dyDescent="0.3">
      <c r="A5150" t="s">
        <v>108</v>
      </c>
      <c r="B5150" t="s">
        <v>70</v>
      </c>
      <c r="C5150" t="s">
        <v>88</v>
      </c>
      <c r="D5150" s="29">
        <v>45844</v>
      </c>
      <c r="E5150" s="161">
        <v>0</v>
      </c>
      <c r="F5150" s="161">
        <v>0</v>
      </c>
      <c r="G5150" s="161">
        <v>0</v>
      </c>
      <c r="H5150" s="161">
        <v>0</v>
      </c>
      <c r="L5150">
        <v>559.29746999999998</v>
      </c>
      <c r="R5150">
        <v>997.40674200000001</v>
      </c>
      <c r="S5150">
        <v>997.40674200000001</v>
      </c>
      <c r="T5150" s="194">
        <v>997.40674200000001</v>
      </c>
      <c r="U5150" t="s">
        <v>193</v>
      </c>
      <c r="V5150">
        <v>45708.438657407409</v>
      </c>
    </row>
    <row r="5151" spans="1:22" x14ac:dyDescent="0.3">
      <c r="A5151" t="s">
        <v>108</v>
      </c>
      <c r="B5151" t="s">
        <v>70</v>
      </c>
      <c r="C5151" t="s">
        <v>93</v>
      </c>
      <c r="D5151" s="29">
        <v>45845</v>
      </c>
      <c r="E5151" s="161">
        <v>0</v>
      </c>
      <c r="F5151" s="161">
        <v>0</v>
      </c>
      <c r="G5151" s="161">
        <v>0</v>
      </c>
      <c r="H5151" s="161">
        <v>0</v>
      </c>
      <c r="L5151">
        <v>303.37787800000001</v>
      </c>
      <c r="R5151">
        <v>339.118292</v>
      </c>
      <c r="S5151">
        <v>339.118292</v>
      </c>
      <c r="T5151" s="194">
        <v>339.118292</v>
      </c>
      <c r="U5151" t="s">
        <v>193</v>
      </c>
      <c r="V5151">
        <v>45708.442546296297</v>
      </c>
    </row>
    <row r="5152" spans="1:22" x14ac:dyDescent="0.3">
      <c r="A5152" t="s">
        <v>108</v>
      </c>
      <c r="B5152" t="s">
        <v>70</v>
      </c>
      <c r="C5152" t="s">
        <v>88</v>
      </c>
      <c r="D5152" s="29">
        <v>45845</v>
      </c>
      <c r="E5152" s="161">
        <v>0</v>
      </c>
      <c r="F5152" s="161">
        <v>0</v>
      </c>
      <c r="G5152" s="161">
        <v>0</v>
      </c>
      <c r="H5152" s="161">
        <v>0</v>
      </c>
      <c r="L5152">
        <v>559.29746999999998</v>
      </c>
      <c r="R5152">
        <v>997.40674200000001</v>
      </c>
      <c r="S5152">
        <v>997.40674200000001</v>
      </c>
      <c r="T5152" s="194">
        <v>997.40674200000001</v>
      </c>
      <c r="U5152" t="s">
        <v>193</v>
      </c>
      <c r="V5152">
        <v>45708.43886574074</v>
      </c>
    </row>
    <row r="5153" spans="1:22" x14ac:dyDescent="0.3">
      <c r="A5153" t="s">
        <v>108</v>
      </c>
      <c r="B5153" t="s">
        <v>70</v>
      </c>
      <c r="C5153" t="s">
        <v>93</v>
      </c>
      <c r="D5153" s="29">
        <v>45846</v>
      </c>
      <c r="E5153" s="161">
        <v>0</v>
      </c>
      <c r="F5153" s="161">
        <v>0</v>
      </c>
      <c r="G5153" s="161">
        <v>0</v>
      </c>
      <c r="H5153" s="161">
        <v>0</v>
      </c>
      <c r="L5153">
        <v>303.37787800000001</v>
      </c>
      <c r="R5153">
        <v>339.118292</v>
      </c>
      <c r="S5153">
        <v>339.118292</v>
      </c>
      <c r="T5153" s="194">
        <v>339.118292</v>
      </c>
      <c r="U5153" t="s">
        <v>193</v>
      </c>
      <c r="V5153">
        <v>45708.442546296297</v>
      </c>
    </row>
    <row r="5154" spans="1:22" x14ac:dyDescent="0.3">
      <c r="A5154" t="s">
        <v>108</v>
      </c>
      <c r="B5154" t="s">
        <v>70</v>
      </c>
      <c r="C5154" t="s">
        <v>88</v>
      </c>
      <c r="D5154" s="29">
        <v>45846</v>
      </c>
      <c r="E5154" s="161">
        <v>0</v>
      </c>
      <c r="F5154" s="161">
        <v>0</v>
      </c>
      <c r="G5154" s="161">
        <v>0</v>
      </c>
      <c r="H5154" s="161">
        <v>0</v>
      </c>
      <c r="L5154">
        <v>559.29746999999998</v>
      </c>
      <c r="R5154">
        <v>997.40674200000001</v>
      </c>
      <c r="S5154">
        <v>997.40674200000001</v>
      </c>
      <c r="T5154" s="194">
        <v>997.40674200000001</v>
      </c>
      <c r="U5154" t="s">
        <v>193</v>
      </c>
      <c r="V5154">
        <v>45708.438738425924</v>
      </c>
    </row>
    <row r="5155" spans="1:22" x14ac:dyDescent="0.3">
      <c r="A5155" t="s">
        <v>108</v>
      </c>
      <c r="B5155" t="s">
        <v>70</v>
      </c>
      <c r="C5155" t="s">
        <v>93</v>
      </c>
      <c r="D5155" s="29">
        <v>45847</v>
      </c>
      <c r="E5155" s="161">
        <v>0</v>
      </c>
      <c r="F5155" s="161">
        <v>0</v>
      </c>
      <c r="G5155" s="161">
        <v>0</v>
      </c>
      <c r="H5155" s="161">
        <v>0</v>
      </c>
      <c r="L5155">
        <v>303.37787800000001</v>
      </c>
      <c r="R5155">
        <v>339.118292</v>
      </c>
      <c r="S5155">
        <v>339.118292</v>
      </c>
      <c r="T5155" s="194">
        <v>339.118292</v>
      </c>
      <c r="U5155" t="s">
        <v>193</v>
      </c>
      <c r="V5155">
        <v>45708.442546296297</v>
      </c>
    </row>
    <row r="5156" spans="1:22" x14ac:dyDescent="0.3">
      <c r="A5156" t="s">
        <v>108</v>
      </c>
      <c r="B5156" t="s">
        <v>70</v>
      </c>
      <c r="C5156" t="s">
        <v>88</v>
      </c>
      <c r="D5156" s="29">
        <v>45847</v>
      </c>
      <c r="E5156" s="161">
        <v>0</v>
      </c>
      <c r="F5156" s="161">
        <v>0</v>
      </c>
      <c r="G5156" s="161">
        <v>0</v>
      </c>
      <c r="H5156" s="161">
        <v>0</v>
      </c>
      <c r="L5156">
        <v>559.29746999999998</v>
      </c>
      <c r="R5156">
        <v>997.40674200000001</v>
      </c>
      <c r="S5156">
        <v>997.40674200000001</v>
      </c>
      <c r="T5156" s="194">
        <v>997.40674200000001</v>
      </c>
      <c r="U5156" t="s">
        <v>193</v>
      </c>
      <c r="V5156">
        <v>45708.438738425924</v>
      </c>
    </row>
    <row r="5157" spans="1:22" x14ac:dyDescent="0.3">
      <c r="A5157" t="s">
        <v>108</v>
      </c>
      <c r="B5157" t="s">
        <v>70</v>
      </c>
      <c r="C5157" t="s">
        <v>93</v>
      </c>
      <c r="D5157" s="29">
        <v>45848</v>
      </c>
      <c r="E5157" s="161">
        <v>0</v>
      </c>
      <c r="F5157" s="161">
        <v>0</v>
      </c>
      <c r="G5157" s="161">
        <v>0</v>
      </c>
      <c r="H5157" s="161">
        <v>0</v>
      </c>
      <c r="L5157">
        <v>303.37787800000001</v>
      </c>
      <c r="R5157">
        <v>339.118292</v>
      </c>
      <c r="S5157">
        <v>339.118292</v>
      </c>
      <c r="T5157" s="194">
        <v>339.118292</v>
      </c>
      <c r="U5157" t="s">
        <v>193</v>
      </c>
      <c r="V5157">
        <v>45708.442546296297</v>
      </c>
    </row>
    <row r="5158" spans="1:22" x14ac:dyDescent="0.3">
      <c r="A5158" t="s">
        <v>108</v>
      </c>
      <c r="B5158" t="s">
        <v>70</v>
      </c>
      <c r="C5158" t="s">
        <v>88</v>
      </c>
      <c r="D5158" s="29">
        <v>45848</v>
      </c>
      <c r="E5158" s="161">
        <v>0</v>
      </c>
      <c r="F5158" s="161">
        <v>0</v>
      </c>
      <c r="G5158" s="161">
        <v>0</v>
      </c>
      <c r="H5158" s="161">
        <v>0</v>
      </c>
      <c r="L5158">
        <v>559.29746999999998</v>
      </c>
      <c r="R5158">
        <v>997.40674200000001</v>
      </c>
      <c r="S5158">
        <v>997.40674200000001</v>
      </c>
      <c r="T5158" s="194">
        <v>997.40674200000001</v>
      </c>
      <c r="U5158" t="s">
        <v>193</v>
      </c>
      <c r="V5158">
        <v>45708.438449074078</v>
      </c>
    </row>
    <row r="5159" spans="1:22" x14ac:dyDescent="0.3">
      <c r="A5159" t="s">
        <v>108</v>
      </c>
      <c r="B5159" t="s">
        <v>70</v>
      </c>
      <c r="C5159" t="s">
        <v>93</v>
      </c>
      <c r="D5159" s="29">
        <v>45849</v>
      </c>
      <c r="E5159" s="161">
        <v>0</v>
      </c>
      <c r="F5159" s="161">
        <v>0</v>
      </c>
      <c r="G5159" s="161">
        <v>0</v>
      </c>
      <c r="H5159" s="161">
        <v>0</v>
      </c>
      <c r="L5159">
        <v>303.37787800000001</v>
      </c>
      <c r="R5159">
        <v>339.118292</v>
      </c>
      <c r="S5159">
        <v>339.118292</v>
      </c>
      <c r="T5159" s="194">
        <v>339.118292</v>
      </c>
      <c r="U5159" t="s">
        <v>193</v>
      </c>
      <c r="V5159">
        <v>45708.442546296297</v>
      </c>
    </row>
    <row r="5160" spans="1:22" x14ac:dyDescent="0.3">
      <c r="A5160" t="s">
        <v>108</v>
      </c>
      <c r="B5160" t="s">
        <v>70</v>
      </c>
      <c r="C5160" t="s">
        <v>88</v>
      </c>
      <c r="D5160" s="29">
        <v>45849</v>
      </c>
      <c r="E5160" s="161">
        <v>0</v>
      </c>
      <c r="F5160" s="161">
        <v>0</v>
      </c>
      <c r="G5160" s="161">
        <v>0</v>
      </c>
      <c r="H5160" s="161">
        <v>0</v>
      </c>
      <c r="L5160">
        <v>559.29746999999998</v>
      </c>
      <c r="R5160">
        <v>997.40674200000001</v>
      </c>
      <c r="S5160">
        <v>997.40674200000001</v>
      </c>
      <c r="T5160" s="194">
        <v>997.40674200000001</v>
      </c>
      <c r="U5160" t="s">
        <v>193</v>
      </c>
      <c r="V5160">
        <v>45708.438738425924</v>
      </c>
    </row>
    <row r="5161" spans="1:22" x14ac:dyDescent="0.3">
      <c r="A5161" t="s">
        <v>108</v>
      </c>
      <c r="B5161" t="s">
        <v>70</v>
      </c>
      <c r="C5161" t="s">
        <v>93</v>
      </c>
      <c r="D5161" s="29">
        <v>45850</v>
      </c>
      <c r="E5161" s="161">
        <v>0</v>
      </c>
      <c r="F5161" s="161">
        <v>0</v>
      </c>
      <c r="G5161" s="161">
        <v>0</v>
      </c>
      <c r="H5161" s="161">
        <v>0</v>
      </c>
      <c r="L5161">
        <v>303.37787800000001</v>
      </c>
      <c r="R5161">
        <v>339.118292</v>
      </c>
      <c r="S5161">
        <v>339.118292</v>
      </c>
      <c r="T5161" s="194">
        <v>339.118292</v>
      </c>
      <c r="U5161" t="s">
        <v>193</v>
      </c>
      <c r="V5161">
        <v>45708.442546296297</v>
      </c>
    </row>
    <row r="5162" spans="1:22" x14ac:dyDescent="0.3">
      <c r="A5162" t="s">
        <v>108</v>
      </c>
      <c r="B5162" t="s">
        <v>70</v>
      </c>
      <c r="C5162" t="s">
        <v>88</v>
      </c>
      <c r="D5162" s="29">
        <v>45850</v>
      </c>
      <c r="E5162" s="161">
        <v>0</v>
      </c>
      <c r="F5162" s="161">
        <v>0</v>
      </c>
      <c r="G5162" s="161">
        <v>0</v>
      </c>
      <c r="H5162" s="161">
        <v>0</v>
      </c>
      <c r="L5162">
        <v>559.29746999999998</v>
      </c>
      <c r="R5162">
        <v>997.40674200000001</v>
      </c>
      <c r="S5162">
        <v>997.40674200000001</v>
      </c>
      <c r="T5162" s="194">
        <v>997.40674200000001</v>
      </c>
      <c r="U5162" t="s">
        <v>193</v>
      </c>
      <c r="V5162">
        <v>45708.439479166664</v>
      </c>
    </row>
    <row r="5163" spans="1:22" x14ac:dyDescent="0.3">
      <c r="A5163" t="s">
        <v>108</v>
      </c>
      <c r="B5163" t="s">
        <v>70</v>
      </c>
      <c r="C5163" t="s">
        <v>93</v>
      </c>
      <c r="D5163" s="29">
        <v>45851</v>
      </c>
      <c r="E5163" s="161">
        <v>0</v>
      </c>
      <c r="F5163" s="161">
        <v>0</v>
      </c>
      <c r="G5163" s="161">
        <v>0</v>
      </c>
      <c r="H5163" s="161">
        <v>0</v>
      </c>
      <c r="L5163">
        <v>303.37787800000001</v>
      </c>
      <c r="R5163">
        <v>339.118292</v>
      </c>
      <c r="S5163">
        <v>339.118292</v>
      </c>
      <c r="T5163" s="194">
        <v>339.118292</v>
      </c>
      <c r="U5163" t="s">
        <v>193</v>
      </c>
      <c r="V5163">
        <v>45708.442557870374</v>
      </c>
    </row>
    <row r="5164" spans="1:22" x14ac:dyDescent="0.3">
      <c r="A5164" t="s">
        <v>108</v>
      </c>
      <c r="B5164" t="s">
        <v>70</v>
      </c>
      <c r="C5164" t="s">
        <v>88</v>
      </c>
      <c r="D5164" s="29">
        <v>45851</v>
      </c>
      <c r="E5164" s="161">
        <v>0</v>
      </c>
      <c r="F5164" s="161">
        <v>0</v>
      </c>
      <c r="G5164" s="161">
        <v>0</v>
      </c>
      <c r="H5164" s="161">
        <v>0</v>
      </c>
      <c r="L5164">
        <v>559.29746999999998</v>
      </c>
      <c r="R5164">
        <v>997.40674200000001</v>
      </c>
      <c r="S5164">
        <v>997.40674200000001</v>
      </c>
      <c r="T5164" s="194">
        <v>997.40674200000001</v>
      </c>
      <c r="U5164" t="s">
        <v>193</v>
      </c>
      <c r="V5164">
        <v>45708.438622685186</v>
      </c>
    </row>
    <row r="5165" spans="1:22" x14ac:dyDescent="0.3">
      <c r="A5165" t="s">
        <v>108</v>
      </c>
      <c r="B5165" t="s">
        <v>70</v>
      </c>
      <c r="C5165" t="s">
        <v>93</v>
      </c>
      <c r="D5165" s="29">
        <v>45852</v>
      </c>
      <c r="E5165" s="161">
        <v>0</v>
      </c>
      <c r="F5165" s="161">
        <v>0</v>
      </c>
      <c r="G5165" s="161">
        <v>0</v>
      </c>
      <c r="H5165" s="161">
        <v>0</v>
      </c>
      <c r="L5165">
        <v>303.37787800000001</v>
      </c>
      <c r="R5165">
        <v>339.118292</v>
      </c>
      <c r="S5165">
        <v>339.118292</v>
      </c>
      <c r="T5165" s="194">
        <v>339.118292</v>
      </c>
      <c r="U5165" t="s">
        <v>193</v>
      </c>
      <c r="V5165">
        <v>45708.442557870374</v>
      </c>
    </row>
    <row r="5166" spans="1:22" x14ac:dyDescent="0.3">
      <c r="A5166" t="s">
        <v>108</v>
      </c>
      <c r="B5166" t="s">
        <v>70</v>
      </c>
      <c r="C5166" t="s">
        <v>88</v>
      </c>
      <c r="D5166" s="29">
        <v>45852</v>
      </c>
      <c r="E5166" s="161">
        <v>0</v>
      </c>
      <c r="F5166" s="161">
        <v>0</v>
      </c>
      <c r="G5166" s="161">
        <v>0</v>
      </c>
      <c r="H5166" s="161">
        <v>0</v>
      </c>
      <c r="L5166">
        <v>559.29746999999998</v>
      </c>
      <c r="R5166">
        <v>997.40674200000001</v>
      </c>
      <c r="S5166">
        <v>997.40674200000001</v>
      </c>
      <c r="T5166" s="194">
        <v>997.40674200000001</v>
      </c>
      <c r="U5166" t="s">
        <v>193</v>
      </c>
      <c r="V5166">
        <v>45708.438634259262</v>
      </c>
    </row>
    <row r="5167" spans="1:22" x14ac:dyDescent="0.3">
      <c r="A5167" t="s">
        <v>108</v>
      </c>
      <c r="B5167" t="s">
        <v>70</v>
      </c>
      <c r="C5167" t="s">
        <v>93</v>
      </c>
      <c r="D5167" s="29">
        <v>45853</v>
      </c>
      <c r="E5167" s="161">
        <v>0</v>
      </c>
      <c r="F5167" s="161">
        <v>0</v>
      </c>
      <c r="G5167" s="161">
        <v>0</v>
      </c>
      <c r="H5167" s="161">
        <v>0</v>
      </c>
      <c r="L5167">
        <v>303.37787800000001</v>
      </c>
      <c r="R5167">
        <v>339.118292</v>
      </c>
      <c r="S5167">
        <v>339.118292</v>
      </c>
      <c r="T5167" s="194">
        <v>339.118292</v>
      </c>
      <c r="U5167" t="s">
        <v>193</v>
      </c>
      <c r="V5167">
        <v>45708.442569444444</v>
      </c>
    </row>
    <row r="5168" spans="1:22" x14ac:dyDescent="0.3">
      <c r="A5168" t="s">
        <v>108</v>
      </c>
      <c r="B5168" t="s">
        <v>70</v>
      </c>
      <c r="C5168" t="s">
        <v>88</v>
      </c>
      <c r="D5168" s="29">
        <v>45853</v>
      </c>
      <c r="E5168" s="161">
        <v>0</v>
      </c>
      <c r="F5168" s="161">
        <v>0</v>
      </c>
      <c r="G5168" s="161">
        <v>0</v>
      </c>
      <c r="H5168" s="161">
        <v>0</v>
      </c>
      <c r="L5168">
        <v>559.29746999999998</v>
      </c>
      <c r="R5168">
        <v>997.40674200000001</v>
      </c>
      <c r="S5168">
        <v>997.40674200000001</v>
      </c>
      <c r="T5168" s="194">
        <v>997.40674200000001</v>
      </c>
      <c r="U5168" t="s">
        <v>193</v>
      </c>
      <c r="V5168">
        <v>45708.438842592594</v>
      </c>
    </row>
    <row r="5169" spans="1:22" x14ac:dyDescent="0.3">
      <c r="A5169" t="s">
        <v>108</v>
      </c>
      <c r="B5169" t="s">
        <v>70</v>
      </c>
      <c r="C5169" t="s">
        <v>93</v>
      </c>
      <c r="D5169" s="29">
        <v>45854</v>
      </c>
      <c r="E5169" s="161">
        <v>0</v>
      </c>
      <c r="F5169" s="161">
        <v>0</v>
      </c>
      <c r="G5169" s="161">
        <v>0</v>
      </c>
      <c r="H5169" s="161">
        <v>0</v>
      </c>
      <c r="L5169">
        <v>303.37787800000001</v>
      </c>
      <c r="R5169">
        <v>339.118292</v>
      </c>
      <c r="S5169">
        <v>339.118292</v>
      </c>
      <c r="T5169" s="194">
        <v>339.118292</v>
      </c>
      <c r="U5169" t="s">
        <v>193</v>
      </c>
      <c r="V5169">
        <v>45708.442557870374</v>
      </c>
    </row>
    <row r="5170" spans="1:22" x14ac:dyDescent="0.3">
      <c r="A5170" t="s">
        <v>108</v>
      </c>
      <c r="B5170" t="s">
        <v>70</v>
      </c>
      <c r="C5170" t="s">
        <v>88</v>
      </c>
      <c r="D5170" s="29">
        <v>45854</v>
      </c>
      <c r="E5170" s="161">
        <v>0</v>
      </c>
      <c r="F5170" s="161">
        <v>0</v>
      </c>
      <c r="G5170" s="161">
        <v>0</v>
      </c>
      <c r="H5170" s="161">
        <v>0</v>
      </c>
      <c r="L5170">
        <v>559.29746999999998</v>
      </c>
      <c r="R5170">
        <v>997.40674200000001</v>
      </c>
      <c r="S5170">
        <v>997.40674200000001</v>
      </c>
      <c r="T5170" s="194">
        <v>997.40674200000001</v>
      </c>
      <c r="U5170" t="s">
        <v>193</v>
      </c>
      <c r="V5170">
        <v>45708.438750000001</v>
      </c>
    </row>
    <row r="5171" spans="1:22" x14ac:dyDescent="0.3">
      <c r="A5171" t="s">
        <v>108</v>
      </c>
      <c r="B5171" t="s">
        <v>70</v>
      </c>
      <c r="C5171" t="s">
        <v>93</v>
      </c>
      <c r="D5171" s="29">
        <v>45855</v>
      </c>
      <c r="E5171" s="161">
        <v>0</v>
      </c>
      <c r="F5171" s="161">
        <v>0</v>
      </c>
      <c r="G5171" s="161">
        <v>0</v>
      </c>
      <c r="H5171" s="161">
        <v>0</v>
      </c>
      <c r="L5171">
        <v>303.37787800000001</v>
      </c>
      <c r="R5171">
        <v>339.118292</v>
      </c>
      <c r="S5171">
        <v>339.118292</v>
      </c>
      <c r="T5171" s="194">
        <v>339.118292</v>
      </c>
      <c r="U5171" t="s">
        <v>193</v>
      </c>
      <c r="V5171">
        <v>45708.442569444444</v>
      </c>
    </row>
    <row r="5172" spans="1:22" x14ac:dyDescent="0.3">
      <c r="A5172" t="s">
        <v>108</v>
      </c>
      <c r="B5172" t="s">
        <v>70</v>
      </c>
      <c r="C5172" t="s">
        <v>88</v>
      </c>
      <c r="D5172" s="29">
        <v>45855</v>
      </c>
      <c r="E5172" s="161">
        <v>0</v>
      </c>
      <c r="F5172" s="161">
        <v>0</v>
      </c>
      <c r="G5172" s="161">
        <v>0</v>
      </c>
      <c r="H5172" s="161">
        <v>0</v>
      </c>
      <c r="L5172">
        <v>559.29746999999998</v>
      </c>
      <c r="R5172">
        <v>997.40674200000001</v>
      </c>
      <c r="S5172">
        <v>997.40674200000001</v>
      </c>
      <c r="T5172" s="194">
        <v>997.40674200000001</v>
      </c>
      <c r="U5172" t="s">
        <v>193</v>
      </c>
      <c r="V5172">
        <v>45708.438842592594</v>
      </c>
    </row>
    <row r="5173" spans="1:22" x14ac:dyDescent="0.3">
      <c r="A5173" t="s">
        <v>108</v>
      </c>
      <c r="B5173" t="s">
        <v>70</v>
      </c>
      <c r="C5173" t="s">
        <v>93</v>
      </c>
      <c r="D5173" s="29">
        <v>45856</v>
      </c>
      <c r="E5173" s="161">
        <v>0</v>
      </c>
      <c r="F5173" s="161">
        <v>0</v>
      </c>
      <c r="G5173" s="161">
        <v>0</v>
      </c>
      <c r="H5173" s="161">
        <v>0</v>
      </c>
      <c r="L5173">
        <v>303.37787800000001</v>
      </c>
      <c r="R5173">
        <v>339.118292</v>
      </c>
      <c r="S5173">
        <v>339.118292</v>
      </c>
      <c r="T5173" s="194">
        <v>339.118292</v>
      </c>
      <c r="U5173" t="s">
        <v>193</v>
      </c>
      <c r="V5173">
        <v>45708.442557870374</v>
      </c>
    </row>
    <row r="5174" spans="1:22" x14ac:dyDescent="0.3">
      <c r="A5174" t="s">
        <v>108</v>
      </c>
      <c r="B5174" t="s">
        <v>70</v>
      </c>
      <c r="C5174" t="s">
        <v>88</v>
      </c>
      <c r="D5174" s="29">
        <v>45856</v>
      </c>
      <c r="E5174" s="161">
        <v>0</v>
      </c>
      <c r="F5174" s="161">
        <v>0</v>
      </c>
      <c r="G5174" s="161">
        <v>0</v>
      </c>
      <c r="H5174" s="161">
        <v>0</v>
      </c>
      <c r="L5174">
        <v>559.29746999999998</v>
      </c>
      <c r="R5174">
        <v>997.40674200000001</v>
      </c>
      <c r="S5174">
        <v>997.40674200000001</v>
      </c>
      <c r="T5174" s="194">
        <v>997.40674200000001</v>
      </c>
      <c r="U5174" t="s">
        <v>193</v>
      </c>
      <c r="V5174">
        <v>45708.438437500001</v>
      </c>
    </row>
    <row r="5175" spans="1:22" x14ac:dyDescent="0.3">
      <c r="A5175" t="s">
        <v>108</v>
      </c>
      <c r="B5175" t="s">
        <v>70</v>
      </c>
      <c r="C5175" t="s">
        <v>93</v>
      </c>
      <c r="D5175" s="29">
        <v>45857</v>
      </c>
      <c r="E5175" s="161">
        <v>0</v>
      </c>
      <c r="F5175" s="161">
        <v>0</v>
      </c>
      <c r="G5175" s="161">
        <v>0</v>
      </c>
      <c r="H5175" s="161">
        <v>0</v>
      </c>
      <c r="L5175">
        <v>303.37787800000001</v>
      </c>
      <c r="R5175">
        <v>339.118292</v>
      </c>
      <c r="S5175">
        <v>339.118292</v>
      </c>
      <c r="T5175" s="194">
        <v>339.118292</v>
      </c>
      <c r="U5175" t="s">
        <v>193</v>
      </c>
      <c r="V5175">
        <v>45708.442546296297</v>
      </c>
    </row>
    <row r="5176" spans="1:22" x14ac:dyDescent="0.3">
      <c r="A5176" t="s">
        <v>108</v>
      </c>
      <c r="B5176" t="s">
        <v>70</v>
      </c>
      <c r="C5176" t="s">
        <v>88</v>
      </c>
      <c r="D5176" s="29">
        <v>45857</v>
      </c>
      <c r="E5176" s="161">
        <v>0</v>
      </c>
      <c r="F5176" s="161">
        <v>0</v>
      </c>
      <c r="G5176" s="161">
        <v>0</v>
      </c>
      <c r="H5176" s="161">
        <v>0</v>
      </c>
      <c r="L5176">
        <v>559.29746999999998</v>
      </c>
      <c r="R5176">
        <v>997.40674200000001</v>
      </c>
      <c r="S5176">
        <v>997.40674200000001</v>
      </c>
      <c r="T5176" s="194">
        <v>997.40674200000001</v>
      </c>
      <c r="U5176" t="s">
        <v>193</v>
      </c>
      <c r="V5176">
        <v>45708.438645833332</v>
      </c>
    </row>
    <row r="5177" spans="1:22" x14ac:dyDescent="0.3">
      <c r="A5177" t="s">
        <v>108</v>
      </c>
      <c r="B5177" t="s">
        <v>70</v>
      </c>
      <c r="C5177" t="s">
        <v>93</v>
      </c>
      <c r="D5177" s="29">
        <v>45858</v>
      </c>
      <c r="E5177" s="161">
        <v>0</v>
      </c>
      <c r="F5177" s="161">
        <v>0</v>
      </c>
      <c r="G5177" s="161">
        <v>0</v>
      </c>
      <c r="H5177" s="161">
        <v>0</v>
      </c>
      <c r="L5177">
        <v>303.37787800000001</v>
      </c>
      <c r="R5177">
        <v>339.118292</v>
      </c>
      <c r="S5177">
        <v>339.118292</v>
      </c>
      <c r="T5177" s="194">
        <v>339.118292</v>
      </c>
      <c r="U5177" t="s">
        <v>193</v>
      </c>
      <c r="V5177">
        <v>45708.442569444444</v>
      </c>
    </row>
    <row r="5178" spans="1:22" x14ac:dyDescent="0.3">
      <c r="A5178" t="s">
        <v>108</v>
      </c>
      <c r="B5178" t="s">
        <v>70</v>
      </c>
      <c r="C5178" t="s">
        <v>88</v>
      </c>
      <c r="D5178" s="29">
        <v>45858</v>
      </c>
      <c r="E5178" s="161">
        <v>0</v>
      </c>
      <c r="F5178" s="161">
        <v>0</v>
      </c>
      <c r="G5178" s="161">
        <v>0</v>
      </c>
      <c r="H5178" s="161">
        <v>0</v>
      </c>
      <c r="L5178">
        <v>559.29746999999998</v>
      </c>
      <c r="R5178">
        <v>997.40674200000001</v>
      </c>
      <c r="S5178">
        <v>997.40674200000001</v>
      </c>
      <c r="T5178" s="194">
        <v>997.40674200000001</v>
      </c>
      <c r="U5178" t="s">
        <v>193</v>
      </c>
      <c r="V5178">
        <v>45708.438761574071</v>
      </c>
    </row>
    <row r="5179" spans="1:22" x14ac:dyDescent="0.3">
      <c r="A5179" t="s">
        <v>108</v>
      </c>
      <c r="B5179" t="s">
        <v>70</v>
      </c>
      <c r="C5179" t="s">
        <v>93</v>
      </c>
      <c r="D5179" s="29">
        <v>45859</v>
      </c>
      <c r="E5179" s="161">
        <v>0</v>
      </c>
      <c r="F5179" s="161">
        <v>0</v>
      </c>
      <c r="G5179" s="161">
        <v>0</v>
      </c>
      <c r="H5179" s="161">
        <v>0</v>
      </c>
      <c r="L5179">
        <v>303.37787800000001</v>
      </c>
      <c r="R5179">
        <v>339.118292</v>
      </c>
      <c r="S5179">
        <v>339.118292</v>
      </c>
      <c r="T5179" s="194">
        <v>339.118292</v>
      </c>
      <c r="U5179" t="s">
        <v>193</v>
      </c>
      <c r="V5179">
        <v>45708.442557870374</v>
      </c>
    </row>
    <row r="5180" spans="1:22" x14ac:dyDescent="0.3">
      <c r="A5180" t="s">
        <v>108</v>
      </c>
      <c r="B5180" t="s">
        <v>70</v>
      </c>
      <c r="C5180" t="s">
        <v>88</v>
      </c>
      <c r="D5180" s="29">
        <v>45859</v>
      </c>
      <c r="E5180" s="161">
        <v>0</v>
      </c>
      <c r="F5180" s="161">
        <v>0</v>
      </c>
      <c r="G5180" s="161">
        <v>0</v>
      </c>
      <c r="H5180" s="161">
        <v>0</v>
      </c>
      <c r="L5180">
        <v>559.29746999999998</v>
      </c>
      <c r="R5180">
        <v>997.40674200000001</v>
      </c>
      <c r="S5180">
        <v>997.40674200000001</v>
      </c>
      <c r="T5180" s="194">
        <v>997.40674200000001</v>
      </c>
      <c r="U5180" t="s">
        <v>193</v>
      </c>
      <c r="V5180">
        <v>45708.438946759263</v>
      </c>
    </row>
    <row r="5181" spans="1:22" x14ac:dyDescent="0.3">
      <c r="A5181" t="s">
        <v>108</v>
      </c>
      <c r="B5181" t="s">
        <v>70</v>
      </c>
      <c r="C5181" t="s">
        <v>93</v>
      </c>
      <c r="D5181" s="29">
        <v>45860</v>
      </c>
      <c r="E5181" s="161">
        <v>0</v>
      </c>
      <c r="F5181" s="161">
        <v>0</v>
      </c>
      <c r="G5181" s="161">
        <v>0</v>
      </c>
      <c r="H5181" s="161">
        <v>0</v>
      </c>
      <c r="L5181">
        <v>303.37787800000001</v>
      </c>
      <c r="R5181">
        <v>339.118292</v>
      </c>
      <c r="S5181">
        <v>339.118292</v>
      </c>
      <c r="T5181" s="194">
        <v>339.118292</v>
      </c>
      <c r="U5181" t="s">
        <v>193</v>
      </c>
      <c r="V5181">
        <v>45708.442557870374</v>
      </c>
    </row>
    <row r="5182" spans="1:22" x14ac:dyDescent="0.3">
      <c r="A5182" t="s">
        <v>108</v>
      </c>
      <c r="B5182" t="s">
        <v>70</v>
      </c>
      <c r="C5182" t="s">
        <v>88</v>
      </c>
      <c r="D5182" s="29">
        <v>45860</v>
      </c>
      <c r="E5182" s="161">
        <v>0</v>
      </c>
      <c r="F5182" s="161">
        <v>0</v>
      </c>
      <c r="G5182" s="161">
        <v>0</v>
      </c>
      <c r="H5182" s="161">
        <v>0</v>
      </c>
      <c r="L5182">
        <v>559.29746999999998</v>
      </c>
      <c r="R5182">
        <v>997.40674200000001</v>
      </c>
      <c r="S5182">
        <v>997.40674200000001</v>
      </c>
      <c r="T5182" s="194">
        <v>997.40674200000001</v>
      </c>
      <c r="U5182" t="s">
        <v>193</v>
      </c>
      <c r="V5182">
        <v>45708.438993055555</v>
      </c>
    </row>
    <row r="5183" spans="1:22" x14ac:dyDescent="0.3">
      <c r="A5183" t="s">
        <v>108</v>
      </c>
      <c r="B5183" t="s">
        <v>70</v>
      </c>
      <c r="C5183" t="s">
        <v>93</v>
      </c>
      <c r="D5183" s="29">
        <v>45861</v>
      </c>
      <c r="E5183" s="161">
        <v>0</v>
      </c>
      <c r="F5183" s="161">
        <v>0</v>
      </c>
      <c r="G5183" s="161">
        <v>0</v>
      </c>
      <c r="H5183" s="161">
        <v>0</v>
      </c>
      <c r="L5183">
        <v>303.37787800000001</v>
      </c>
      <c r="R5183">
        <v>339.118292</v>
      </c>
      <c r="S5183">
        <v>339.118292</v>
      </c>
      <c r="T5183" s="194">
        <v>339.118292</v>
      </c>
      <c r="U5183" t="s">
        <v>193</v>
      </c>
      <c r="V5183">
        <v>45708.442569444444</v>
      </c>
    </row>
    <row r="5184" spans="1:22" x14ac:dyDescent="0.3">
      <c r="A5184" t="s">
        <v>108</v>
      </c>
      <c r="B5184" t="s">
        <v>70</v>
      </c>
      <c r="C5184" t="s">
        <v>88</v>
      </c>
      <c r="D5184" s="29">
        <v>45861</v>
      </c>
      <c r="E5184" s="161">
        <v>0</v>
      </c>
      <c r="F5184" s="161">
        <v>0</v>
      </c>
      <c r="G5184" s="161">
        <v>0</v>
      </c>
      <c r="H5184" s="161">
        <v>0</v>
      </c>
      <c r="L5184">
        <v>559.29746999999998</v>
      </c>
      <c r="R5184">
        <v>997.40674200000001</v>
      </c>
      <c r="S5184">
        <v>997.40674200000001</v>
      </c>
      <c r="T5184" s="194">
        <v>997.40674200000001</v>
      </c>
      <c r="U5184" t="s">
        <v>193</v>
      </c>
      <c r="V5184">
        <v>45708.438472222224</v>
      </c>
    </row>
    <row r="5185" spans="1:22" x14ac:dyDescent="0.3">
      <c r="A5185" t="s">
        <v>108</v>
      </c>
      <c r="B5185" t="s">
        <v>70</v>
      </c>
      <c r="C5185" t="s">
        <v>93</v>
      </c>
      <c r="D5185" s="29">
        <v>45862</v>
      </c>
      <c r="E5185" s="161">
        <v>0</v>
      </c>
      <c r="F5185" s="161">
        <v>0</v>
      </c>
      <c r="G5185" s="161">
        <v>0</v>
      </c>
      <c r="H5185" s="161">
        <v>0</v>
      </c>
      <c r="L5185">
        <v>303.37787800000001</v>
      </c>
      <c r="R5185">
        <v>339.118292</v>
      </c>
      <c r="S5185">
        <v>339.118292</v>
      </c>
      <c r="T5185" s="194">
        <v>339.118292</v>
      </c>
      <c r="U5185" t="s">
        <v>193</v>
      </c>
      <c r="V5185">
        <v>45708.442546296297</v>
      </c>
    </row>
    <row r="5186" spans="1:22" x14ac:dyDescent="0.3">
      <c r="A5186" t="s">
        <v>108</v>
      </c>
      <c r="B5186" t="s">
        <v>70</v>
      </c>
      <c r="C5186" t="s">
        <v>88</v>
      </c>
      <c r="D5186" s="29">
        <v>45862</v>
      </c>
      <c r="E5186" s="161">
        <v>0</v>
      </c>
      <c r="F5186" s="161">
        <v>0</v>
      </c>
      <c r="G5186" s="161">
        <v>0</v>
      </c>
      <c r="H5186" s="161">
        <v>0</v>
      </c>
      <c r="L5186">
        <v>559.29746999999998</v>
      </c>
      <c r="R5186">
        <v>997.40674200000001</v>
      </c>
      <c r="S5186">
        <v>997.40674200000001</v>
      </c>
      <c r="T5186" s="194">
        <v>997.40674200000001</v>
      </c>
      <c r="U5186" t="s">
        <v>193</v>
      </c>
      <c r="V5186">
        <v>45708.438599537039</v>
      </c>
    </row>
    <row r="5187" spans="1:22" x14ac:dyDescent="0.3">
      <c r="A5187" t="s">
        <v>108</v>
      </c>
      <c r="B5187" t="s">
        <v>70</v>
      </c>
      <c r="C5187" t="s">
        <v>93</v>
      </c>
      <c r="D5187" s="29">
        <v>45863</v>
      </c>
      <c r="E5187" s="161">
        <v>0</v>
      </c>
      <c r="F5187" s="161">
        <v>0</v>
      </c>
      <c r="G5187" s="161">
        <v>0</v>
      </c>
      <c r="H5187" s="161">
        <v>0</v>
      </c>
      <c r="L5187">
        <v>303.37787800000001</v>
      </c>
      <c r="R5187">
        <v>339.118292</v>
      </c>
      <c r="S5187">
        <v>339.118292</v>
      </c>
      <c r="T5187" s="194">
        <v>339.118292</v>
      </c>
      <c r="U5187" t="s">
        <v>193</v>
      </c>
      <c r="V5187">
        <v>45708.442557870374</v>
      </c>
    </row>
    <row r="5188" spans="1:22" x14ac:dyDescent="0.3">
      <c r="A5188" t="s">
        <v>108</v>
      </c>
      <c r="B5188" t="s">
        <v>70</v>
      </c>
      <c r="C5188" t="s">
        <v>88</v>
      </c>
      <c r="D5188" s="29">
        <v>45863</v>
      </c>
      <c r="E5188" s="161">
        <v>0</v>
      </c>
      <c r="F5188" s="161">
        <v>0</v>
      </c>
      <c r="G5188" s="161">
        <v>0</v>
      </c>
      <c r="H5188" s="161">
        <v>0</v>
      </c>
      <c r="L5188">
        <v>559.29746999999998</v>
      </c>
      <c r="R5188">
        <v>997.40674200000001</v>
      </c>
      <c r="S5188">
        <v>997.40674200000001</v>
      </c>
      <c r="T5188" s="194">
        <v>997.40674200000001</v>
      </c>
      <c r="U5188" t="s">
        <v>193</v>
      </c>
      <c r="V5188">
        <v>45708.438622685186</v>
      </c>
    </row>
    <row r="5189" spans="1:22" x14ac:dyDescent="0.3">
      <c r="A5189" t="s">
        <v>108</v>
      </c>
      <c r="B5189" t="s">
        <v>70</v>
      </c>
      <c r="C5189" t="s">
        <v>93</v>
      </c>
      <c r="D5189" s="29">
        <v>45864</v>
      </c>
      <c r="E5189" s="161">
        <v>0</v>
      </c>
      <c r="F5189" s="161">
        <v>0</v>
      </c>
      <c r="G5189" s="161">
        <v>0</v>
      </c>
      <c r="H5189" s="161">
        <v>0</v>
      </c>
      <c r="L5189">
        <v>303.37787800000001</v>
      </c>
      <c r="R5189">
        <v>339.118292</v>
      </c>
      <c r="S5189">
        <v>339.118292</v>
      </c>
      <c r="T5189" s="194">
        <v>339.118292</v>
      </c>
      <c r="U5189" t="s">
        <v>193</v>
      </c>
      <c r="V5189">
        <v>45708.442569444444</v>
      </c>
    </row>
    <row r="5190" spans="1:22" x14ac:dyDescent="0.3">
      <c r="A5190" t="s">
        <v>108</v>
      </c>
      <c r="B5190" t="s">
        <v>70</v>
      </c>
      <c r="C5190" t="s">
        <v>88</v>
      </c>
      <c r="D5190" s="29">
        <v>45864</v>
      </c>
      <c r="E5190" s="161">
        <v>0</v>
      </c>
      <c r="F5190" s="161">
        <v>0</v>
      </c>
      <c r="G5190" s="161">
        <v>0</v>
      </c>
      <c r="H5190" s="161">
        <v>0</v>
      </c>
      <c r="L5190">
        <v>559.29746999999998</v>
      </c>
      <c r="R5190">
        <v>997.40674200000001</v>
      </c>
      <c r="S5190">
        <v>997.40674200000001</v>
      </c>
      <c r="T5190" s="194">
        <v>997.40674200000001</v>
      </c>
      <c r="U5190" t="s">
        <v>193</v>
      </c>
      <c r="V5190">
        <v>45708.438877314817</v>
      </c>
    </row>
    <row r="5191" spans="1:22" x14ac:dyDescent="0.3">
      <c r="A5191" t="s">
        <v>108</v>
      </c>
      <c r="B5191" t="s">
        <v>70</v>
      </c>
      <c r="C5191" t="s">
        <v>93</v>
      </c>
      <c r="D5191" s="29">
        <v>45865</v>
      </c>
      <c r="E5191" s="161">
        <v>0</v>
      </c>
      <c r="F5191" s="161">
        <v>0</v>
      </c>
      <c r="G5191" s="161">
        <v>0</v>
      </c>
      <c r="H5191" s="161">
        <v>0</v>
      </c>
      <c r="L5191">
        <v>303.37787800000001</v>
      </c>
      <c r="R5191">
        <v>339.118292</v>
      </c>
      <c r="S5191">
        <v>339.118292</v>
      </c>
      <c r="T5191" s="194">
        <v>339.118292</v>
      </c>
      <c r="U5191" t="s">
        <v>193</v>
      </c>
      <c r="V5191">
        <v>45708.442557870374</v>
      </c>
    </row>
    <row r="5192" spans="1:22" x14ac:dyDescent="0.3">
      <c r="A5192" t="s">
        <v>108</v>
      </c>
      <c r="B5192" t="s">
        <v>70</v>
      </c>
      <c r="C5192" t="s">
        <v>88</v>
      </c>
      <c r="D5192" s="29">
        <v>45865</v>
      </c>
      <c r="E5192" s="161">
        <v>0</v>
      </c>
      <c r="F5192" s="161">
        <v>0</v>
      </c>
      <c r="G5192" s="161">
        <v>0</v>
      </c>
      <c r="H5192" s="161">
        <v>0</v>
      </c>
      <c r="L5192">
        <v>559.29746999999998</v>
      </c>
      <c r="R5192">
        <v>997.40674200000001</v>
      </c>
      <c r="S5192">
        <v>997.40674200000001</v>
      </c>
      <c r="T5192" s="194">
        <v>997.40674200000001</v>
      </c>
      <c r="U5192" t="s">
        <v>193</v>
      </c>
      <c r="V5192">
        <v>45708.438703703701</v>
      </c>
    </row>
    <row r="5193" spans="1:22" x14ac:dyDescent="0.3">
      <c r="A5193" t="s">
        <v>108</v>
      </c>
      <c r="B5193" t="s">
        <v>70</v>
      </c>
      <c r="C5193" t="s">
        <v>93</v>
      </c>
      <c r="D5193" s="29">
        <v>45866</v>
      </c>
      <c r="E5193" s="161">
        <v>0</v>
      </c>
      <c r="F5193" s="161">
        <v>0</v>
      </c>
      <c r="G5193" s="161">
        <v>0</v>
      </c>
      <c r="H5193" s="161">
        <v>0</v>
      </c>
      <c r="L5193">
        <v>303.37787800000001</v>
      </c>
      <c r="R5193">
        <v>339.118292</v>
      </c>
      <c r="S5193">
        <v>339.118292</v>
      </c>
      <c r="T5193" s="194">
        <v>339.118292</v>
      </c>
      <c r="U5193" t="s">
        <v>193</v>
      </c>
      <c r="V5193">
        <v>45708.442546296297</v>
      </c>
    </row>
    <row r="5194" spans="1:22" x14ac:dyDescent="0.3">
      <c r="A5194" t="s">
        <v>108</v>
      </c>
      <c r="B5194" t="s">
        <v>70</v>
      </c>
      <c r="C5194" t="s">
        <v>88</v>
      </c>
      <c r="D5194" s="29">
        <v>45866</v>
      </c>
      <c r="E5194" s="161">
        <v>0</v>
      </c>
      <c r="F5194" s="161">
        <v>0</v>
      </c>
      <c r="G5194" s="161">
        <v>0</v>
      </c>
      <c r="H5194" s="161">
        <v>0</v>
      </c>
      <c r="L5194">
        <v>559.29746999999998</v>
      </c>
      <c r="R5194">
        <v>997.40674200000001</v>
      </c>
      <c r="S5194">
        <v>997.40674200000001</v>
      </c>
      <c r="T5194" s="194">
        <v>997.40674200000001</v>
      </c>
      <c r="U5194" t="s">
        <v>193</v>
      </c>
      <c r="V5194">
        <v>45708.43949074074</v>
      </c>
    </row>
    <row r="5195" spans="1:22" x14ac:dyDescent="0.3">
      <c r="A5195" t="s">
        <v>108</v>
      </c>
      <c r="B5195" t="s">
        <v>70</v>
      </c>
      <c r="C5195" t="s">
        <v>93</v>
      </c>
      <c r="D5195" s="29">
        <v>45867</v>
      </c>
      <c r="E5195" s="161">
        <v>0</v>
      </c>
      <c r="F5195" s="161">
        <v>0</v>
      </c>
      <c r="G5195" s="161">
        <v>0</v>
      </c>
      <c r="H5195" s="161">
        <v>0</v>
      </c>
      <c r="L5195">
        <v>303.37787800000001</v>
      </c>
      <c r="R5195">
        <v>339.118292</v>
      </c>
      <c r="S5195">
        <v>339.118292</v>
      </c>
      <c r="T5195" s="194">
        <v>339.118292</v>
      </c>
      <c r="U5195" t="s">
        <v>193</v>
      </c>
      <c r="V5195">
        <v>45708.442557870374</v>
      </c>
    </row>
    <row r="5196" spans="1:22" x14ac:dyDescent="0.3">
      <c r="A5196" t="s">
        <v>108</v>
      </c>
      <c r="B5196" t="s">
        <v>70</v>
      </c>
      <c r="C5196" t="s">
        <v>88</v>
      </c>
      <c r="D5196" s="29">
        <v>45867</v>
      </c>
      <c r="E5196" s="161">
        <v>0</v>
      </c>
      <c r="F5196" s="161">
        <v>0</v>
      </c>
      <c r="G5196" s="161">
        <v>0</v>
      </c>
      <c r="H5196" s="161">
        <v>0</v>
      </c>
      <c r="L5196">
        <v>559.29746999999998</v>
      </c>
      <c r="R5196">
        <v>997.40674200000001</v>
      </c>
      <c r="S5196">
        <v>997.40674200000001</v>
      </c>
      <c r="T5196" s="194">
        <v>997.40674200000001</v>
      </c>
      <c r="U5196" t="s">
        <v>193</v>
      </c>
      <c r="V5196">
        <v>45708.438645833332</v>
      </c>
    </row>
    <row r="5197" spans="1:22" x14ac:dyDescent="0.3">
      <c r="A5197" t="s">
        <v>108</v>
      </c>
      <c r="B5197" t="s">
        <v>70</v>
      </c>
      <c r="C5197" t="s">
        <v>93</v>
      </c>
      <c r="D5197" s="29">
        <v>45868</v>
      </c>
      <c r="E5197" s="161">
        <v>0</v>
      </c>
      <c r="F5197" s="161">
        <v>0</v>
      </c>
      <c r="G5197" s="161">
        <v>0</v>
      </c>
      <c r="H5197" s="161">
        <v>0</v>
      </c>
      <c r="L5197">
        <v>303.37787800000001</v>
      </c>
      <c r="R5197">
        <v>339.118292</v>
      </c>
      <c r="S5197">
        <v>339.118292</v>
      </c>
      <c r="T5197" s="194">
        <v>339.118292</v>
      </c>
      <c r="U5197" t="s">
        <v>193</v>
      </c>
      <c r="V5197">
        <v>45708.442569444444</v>
      </c>
    </row>
    <row r="5198" spans="1:22" x14ac:dyDescent="0.3">
      <c r="A5198" t="s">
        <v>108</v>
      </c>
      <c r="B5198" t="s">
        <v>70</v>
      </c>
      <c r="C5198" t="s">
        <v>88</v>
      </c>
      <c r="D5198" s="29">
        <v>45868</v>
      </c>
      <c r="E5198" s="161">
        <v>0</v>
      </c>
      <c r="F5198" s="161">
        <v>0</v>
      </c>
      <c r="G5198" s="161">
        <v>0</v>
      </c>
      <c r="H5198" s="161">
        <v>0</v>
      </c>
      <c r="L5198">
        <v>559.29746999999998</v>
      </c>
      <c r="R5198">
        <v>997.40674200000001</v>
      </c>
      <c r="S5198">
        <v>997.40674200000001</v>
      </c>
      <c r="T5198" s="194">
        <v>997.40674200000001</v>
      </c>
      <c r="U5198" t="s">
        <v>193</v>
      </c>
      <c r="V5198">
        <v>45708.438958333332</v>
      </c>
    </row>
    <row r="5199" spans="1:22" x14ac:dyDescent="0.3">
      <c r="A5199" t="s">
        <v>108</v>
      </c>
      <c r="B5199" t="s">
        <v>70</v>
      </c>
      <c r="C5199" t="s">
        <v>93</v>
      </c>
      <c r="D5199" s="29">
        <v>45869</v>
      </c>
      <c r="E5199" s="161">
        <v>0</v>
      </c>
      <c r="F5199" s="161">
        <v>0</v>
      </c>
      <c r="G5199" s="161">
        <v>0</v>
      </c>
      <c r="H5199" s="161">
        <v>0</v>
      </c>
      <c r="L5199">
        <v>303.37787800000001</v>
      </c>
      <c r="R5199">
        <v>339.118292</v>
      </c>
      <c r="S5199">
        <v>339.118292</v>
      </c>
      <c r="T5199" s="194">
        <v>339.118292</v>
      </c>
      <c r="U5199" t="s">
        <v>193</v>
      </c>
      <c r="V5199">
        <v>45708.442569444444</v>
      </c>
    </row>
    <row r="5200" spans="1:22" x14ac:dyDescent="0.3">
      <c r="A5200" t="s">
        <v>108</v>
      </c>
      <c r="B5200" t="s">
        <v>70</v>
      </c>
      <c r="C5200" t="s">
        <v>88</v>
      </c>
      <c r="D5200" s="29">
        <v>45869</v>
      </c>
      <c r="E5200" s="161">
        <v>0</v>
      </c>
      <c r="F5200" s="161">
        <v>0</v>
      </c>
      <c r="G5200" s="161">
        <v>0</v>
      </c>
      <c r="H5200" s="161">
        <v>0</v>
      </c>
      <c r="L5200">
        <v>559.29746999999998</v>
      </c>
      <c r="R5200">
        <v>997.40674200000001</v>
      </c>
      <c r="S5200">
        <v>997.40674200000001</v>
      </c>
      <c r="T5200" s="194">
        <v>997.40674200000001</v>
      </c>
      <c r="U5200" t="s">
        <v>193</v>
      </c>
      <c r="V5200">
        <v>45708.43855324074</v>
      </c>
    </row>
    <row r="5201" spans="1:22" x14ac:dyDescent="0.3">
      <c r="A5201" t="s">
        <v>108</v>
      </c>
      <c r="B5201" t="s">
        <v>70</v>
      </c>
      <c r="C5201" t="s">
        <v>93</v>
      </c>
      <c r="D5201" s="29">
        <v>45870</v>
      </c>
      <c r="E5201" s="161">
        <v>0</v>
      </c>
      <c r="F5201" s="161">
        <v>0</v>
      </c>
      <c r="G5201" s="161">
        <v>0</v>
      </c>
      <c r="H5201" s="161">
        <v>0</v>
      </c>
      <c r="L5201">
        <v>303.37787800000001</v>
      </c>
      <c r="R5201">
        <v>339.118292</v>
      </c>
      <c r="S5201">
        <v>339.118292</v>
      </c>
      <c r="T5201" s="194">
        <v>339.118292</v>
      </c>
      <c r="U5201" t="s">
        <v>193</v>
      </c>
      <c r="V5201">
        <v>45708.442557870374</v>
      </c>
    </row>
    <row r="5202" spans="1:22" x14ac:dyDescent="0.3">
      <c r="A5202" t="s">
        <v>108</v>
      </c>
      <c r="B5202" t="s">
        <v>70</v>
      </c>
      <c r="C5202" t="s">
        <v>88</v>
      </c>
      <c r="D5202" s="29">
        <v>45870</v>
      </c>
      <c r="E5202" s="161">
        <v>0</v>
      </c>
      <c r="F5202" s="161">
        <v>0</v>
      </c>
      <c r="G5202" s="161">
        <v>0</v>
      </c>
      <c r="H5202" s="161">
        <v>0</v>
      </c>
      <c r="L5202">
        <v>559.29746999999998</v>
      </c>
      <c r="R5202">
        <v>997.40674200000001</v>
      </c>
      <c r="S5202">
        <v>997.40674200000001</v>
      </c>
      <c r="T5202" s="194">
        <v>997.40674200000001</v>
      </c>
      <c r="U5202" t="s">
        <v>193</v>
      </c>
      <c r="V5202">
        <v>45708.438391203701</v>
      </c>
    </row>
    <row r="5203" spans="1:22" x14ac:dyDescent="0.3">
      <c r="A5203" t="s">
        <v>108</v>
      </c>
      <c r="B5203" t="s">
        <v>70</v>
      </c>
      <c r="C5203" t="s">
        <v>93</v>
      </c>
      <c r="D5203" s="29">
        <v>45871</v>
      </c>
      <c r="E5203" s="161">
        <v>0</v>
      </c>
      <c r="F5203" s="161">
        <v>0</v>
      </c>
      <c r="G5203" s="161">
        <v>0</v>
      </c>
      <c r="H5203" s="161">
        <v>0</v>
      </c>
      <c r="L5203">
        <v>303.37787800000001</v>
      </c>
      <c r="R5203">
        <v>339.118292</v>
      </c>
      <c r="S5203">
        <v>339.118292</v>
      </c>
      <c r="T5203" s="194">
        <v>339.118292</v>
      </c>
      <c r="U5203" t="s">
        <v>193</v>
      </c>
      <c r="V5203">
        <v>45708.442557870374</v>
      </c>
    </row>
    <row r="5204" spans="1:22" x14ac:dyDescent="0.3">
      <c r="A5204" t="s">
        <v>108</v>
      </c>
      <c r="B5204" t="s">
        <v>70</v>
      </c>
      <c r="C5204" t="s">
        <v>88</v>
      </c>
      <c r="D5204" s="29">
        <v>45871</v>
      </c>
      <c r="E5204" s="161">
        <v>0</v>
      </c>
      <c r="F5204" s="161">
        <v>0</v>
      </c>
      <c r="G5204" s="161">
        <v>0</v>
      </c>
      <c r="H5204" s="161">
        <v>0</v>
      </c>
      <c r="L5204">
        <v>559.29746999999998</v>
      </c>
      <c r="R5204">
        <v>997.40674200000001</v>
      </c>
      <c r="S5204">
        <v>997.40674200000001</v>
      </c>
      <c r="T5204" s="194">
        <v>997.40674200000001</v>
      </c>
      <c r="U5204" t="s">
        <v>193</v>
      </c>
      <c r="V5204">
        <v>45708.439293981479</v>
      </c>
    </row>
    <row r="5205" spans="1:22" x14ac:dyDescent="0.3">
      <c r="A5205" t="s">
        <v>108</v>
      </c>
      <c r="B5205" t="s">
        <v>70</v>
      </c>
      <c r="C5205" t="s">
        <v>93</v>
      </c>
      <c r="D5205" s="29">
        <v>45872</v>
      </c>
      <c r="E5205" s="161">
        <v>0</v>
      </c>
      <c r="F5205" s="161">
        <v>0</v>
      </c>
      <c r="G5205" s="161">
        <v>0</v>
      </c>
      <c r="H5205" s="161">
        <v>0</v>
      </c>
      <c r="L5205">
        <v>303.37787800000001</v>
      </c>
      <c r="R5205">
        <v>339.118292</v>
      </c>
      <c r="S5205">
        <v>339.118292</v>
      </c>
      <c r="T5205" s="194">
        <v>339.118292</v>
      </c>
      <c r="U5205" t="s">
        <v>193</v>
      </c>
      <c r="V5205">
        <v>45708.442557870374</v>
      </c>
    </row>
    <row r="5206" spans="1:22" x14ac:dyDescent="0.3">
      <c r="A5206" t="s">
        <v>108</v>
      </c>
      <c r="B5206" t="s">
        <v>70</v>
      </c>
      <c r="C5206" t="s">
        <v>88</v>
      </c>
      <c r="D5206" s="29">
        <v>45872</v>
      </c>
      <c r="E5206" s="161">
        <v>0</v>
      </c>
      <c r="F5206" s="161">
        <v>0</v>
      </c>
      <c r="G5206" s="161">
        <v>0</v>
      </c>
      <c r="H5206" s="161">
        <v>0</v>
      </c>
      <c r="L5206">
        <v>559.29746999999998</v>
      </c>
      <c r="R5206">
        <v>997.40674200000001</v>
      </c>
      <c r="S5206">
        <v>997.40674200000001</v>
      </c>
      <c r="T5206" s="194">
        <v>997.40674200000001</v>
      </c>
      <c r="U5206" t="s">
        <v>193</v>
      </c>
      <c r="V5206">
        <v>45708.438668981478</v>
      </c>
    </row>
    <row r="5207" spans="1:22" x14ac:dyDescent="0.3">
      <c r="A5207" t="s">
        <v>108</v>
      </c>
      <c r="B5207" t="s">
        <v>70</v>
      </c>
      <c r="C5207" t="s">
        <v>93</v>
      </c>
      <c r="D5207" s="29">
        <v>45873</v>
      </c>
      <c r="E5207" s="161">
        <v>0</v>
      </c>
      <c r="F5207" s="161">
        <v>0</v>
      </c>
      <c r="G5207" s="161">
        <v>0</v>
      </c>
      <c r="H5207" s="161">
        <v>0</v>
      </c>
      <c r="L5207">
        <v>303.37787800000001</v>
      </c>
      <c r="R5207">
        <v>339.118292</v>
      </c>
      <c r="S5207">
        <v>339.118292</v>
      </c>
      <c r="T5207" s="194">
        <v>339.118292</v>
      </c>
      <c r="U5207" t="s">
        <v>193</v>
      </c>
      <c r="V5207">
        <v>45708.442557870374</v>
      </c>
    </row>
    <row r="5208" spans="1:22" x14ac:dyDescent="0.3">
      <c r="A5208" t="s">
        <v>108</v>
      </c>
      <c r="B5208" t="s">
        <v>70</v>
      </c>
      <c r="C5208" t="s">
        <v>88</v>
      </c>
      <c r="D5208" s="29">
        <v>45873</v>
      </c>
      <c r="E5208" s="161">
        <v>0</v>
      </c>
      <c r="F5208" s="161">
        <v>0</v>
      </c>
      <c r="G5208" s="161">
        <v>0</v>
      </c>
      <c r="H5208" s="161">
        <v>0</v>
      </c>
      <c r="L5208">
        <v>559.29746999999998</v>
      </c>
      <c r="R5208">
        <v>997.40674200000001</v>
      </c>
      <c r="S5208">
        <v>997.40674200000001</v>
      </c>
      <c r="T5208" s="194">
        <v>997.40674200000001</v>
      </c>
      <c r="U5208" t="s">
        <v>193</v>
      </c>
      <c r="V5208">
        <v>45708.438599537039</v>
      </c>
    </row>
    <row r="5209" spans="1:22" x14ac:dyDescent="0.3">
      <c r="A5209" t="s">
        <v>108</v>
      </c>
      <c r="B5209" t="s">
        <v>70</v>
      </c>
      <c r="C5209" t="s">
        <v>93</v>
      </c>
      <c r="D5209" s="29">
        <v>45874</v>
      </c>
      <c r="E5209" s="161">
        <v>0</v>
      </c>
      <c r="F5209" s="161">
        <v>0</v>
      </c>
      <c r="G5209" s="161">
        <v>0</v>
      </c>
      <c r="H5209" s="161">
        <v>0</v>
      </c>
      <c r="L5209">
        <v>303.37787800000001</v>
      </c>
      <c r="R5209">
        <v>339.118292</v>
      </c>
      <c r="S5209">
        <v>339.118292</v>
      </c>
      <c r="T5209" s="194">
        <v>339.118292</v>
      </c>
      <c r="U5209" t="s">
        <v>193</v>
      </c>
      <c r="V5209">
        <v>45708.442569444444</v>
      </c>
    </row>
    <row r="5210" spans="1:22" x14ac:dyDescent="0.3">
      <c r="A5210" t="s">
        <v>108</v>
      </c>
      <c r="B5210" t="s">
        <v>70</v>
      </c>
      <c r="C5210" t="s">
        <v>88</v>
      </c>
      <c r="D5210" s="29">
        <v>45874</v>
      </c>
      <c r="E5210" s="161">
        <v>0</v>
      </c>
      <c r="F5210" s="161">
        <v>0</v>
      </c>
      <c r="G5210" s="161">
        <v>0</v>
      </c>
      <c r="H5210" s="161">
        <v>0</v>
      </c>
      <c r="L5210">
        <v>559.29746999999998</v>
      </c>
      <c r="R5210">
        <v>997.40674200000001</v>
      </c>
      <c r="S5210">
        <v>997.40674200000001</v>
      </c>
      <c r="T5210" s="194">
        <v>997.40674200000001</v>
      </c>
      <c r="U5210" t="s">
        <v>193</v>
      </c>
      <c r="V5210">
        <v>45708.439363425925</v>
      </c>
    </row>
    <row r="5211" spans="1:22" x14ac:dyDescent="0.3">
      <c r="A5211" t="s">
        <v>108</v>
      </c>
      <c r="B5211" t="s">
        <v>70</v>
      </c>
      <c r="C5211" t="s">
        <v>93</v>
      </c>
      <c r="D5211" s="29">
        <v>45875</v>
      </c>
      <c r="E5211" s="161">
        <v>0</v>
      </c>
      <c r="F5211" s="161">
        <v>0</v>
      </c>
      <c r="G5211" s="161">
        <v>0</v>
      </c>
      <c r="H5211" s="161">
        <v>0</v>
      </c>
      <c r="L5211">
        <v>303.37787800000001</v>
      </c>
      <c r="R5211">
        <v>339.118292</v>
      </c>
      <c r="S5211">
        <v>339.118292</v>
      </c>
      <c r="T5211" s="194">
        <v>339.118292</v>
      </c>
      <c r="U5211" t="s">
        <v>193</v>
      </c>
      <c r="V5211">
        <v>45708.442557870374</v>
      </c>
    </row>
    <row r="5212" spans="1:22" x14ac:dyDescent="0.3">
      <c r="A5212" t="s">
        <v>108</v>
      </c>
      <c r="B5212" t="s">
        <v>70</v>
      </c>
      <c r="C5212" t="s">
        <v>88</v>
      </c>
      <c r="D5212" s="29">
        <v>45875</v>
      </c>
      <c r="E5212" s="161">
        <v>0</v>
      </c>
      <c r="F5212" s="161">
        <v>0</v>
      </c>
      <c r="G5212" s="161">
        <v>0</v>
      </c>
      <c r="H5212" s="161">
        <v>0</v>
      </c>
      <c r="L5212">
        <v>559.29746999999998</v>
      </c>
      <c r="R5212">
        <v>997.40674200000001</v>
      </c>
      <c r="S5212">
        <v>997.40674200000001</v>
      </c>
      <c r="T5212" s="194">
        <v>997.40674200000001</v>
      </c>
      <c r="U5212" t="s">
        <v>193</v>
      </c>
      <c r="V5212">
        <v>45708.438379629632</v>
      </c>
    </row>
    <row r="5213" spans="1:22" x14ac:dyDescent="0.3">
      <c r="A5213" t="s">
        <v>108</v>
      </c>
      <c r="B5213" t="s">
        <v>70</v>
      </c>
      <c r="C5213" t="s">
        <v>93</v>
      </c>
      <c r="D5213" s="29">
        <v>45876</v>
      </c>
      <c r="E5213" s="161">
        <v>0</v>
      </c>
      <c r="F5213" s="161">
        <v>0</v>
      </c>
      <c r="G5213" s="161">
        <v>0</v>
      </c>
      <c r="H5213" s="161">
        <v>0</v>
      </c>
      <c r="L5213">
        <v>303.37787800000001</v>
      </c>
      <c r="R5213">
        <v>339.118292</v>
      </c>
      <c r="S5213">
        <v>339.118292</v>
      </c>
      <c r="T5213" s="194">
        <v>339.118292</v>
      </c>
      <c r="U5213" t="s">
        <v>193</v>
      </c>
      <c r="V5213">
        <v>45708.442569444444</v>
      </c>
    </row>
    <row r="5214" spans="1:22" x14ac:dyDescent="0.3">
      <c r="A5214" t="s">
        <v>108</v>
      </c>
      <c r="B5214" t="s">
        <v>70</v>
      </c>
      <c r="C5214" t="s">
        <v>88</v>
      </c>
      <c r="D5214" s="29">
        <v>45876</v>
      </c>
      <c r="E5214" s="161">
        <v>0</v>
      </c>
      <c r="F5214" s="161">
        <v>0</v>
      </c>
      <c r="G5214" s="161">
        <v>0</v>
      </c>
      <c r="H5214" s="161">
        <v>0</v>
      </c>
      <c r="L5214">
        <v>559.29746999999998</v>
      </c>
      <c r="R5214">
        <v>997.40674200000001</v>
      </c>
      <c r="S5214">
        <v>997.40674200000001</v>
      </c>
      <c r="T5214" s="194">
        <v>997.40674200000001</v>
      </c>
      <c r="U5214" t="s">
        <v>193</v>
      </c>
      <c r="V5214">
        <v>45708.438842592594</v>
      </c>
    </row>
    <row r="5215" spans="1:22" x14ac:dyDescent="0.3">
      <c r="A5215" t="s">
        <v>108</v>
      </c>
      <c r="B5215" t="s">
        <v>70</v>
      </c>
      <c r="C5215" t="s">
        <v>93</v>
      </c>
      <c r="D5215" s="29">
        <v>45877</v>
      </c>
      <c r="E5215" s="161">
        <v>0</v>
      </c>
      <c r="F5215" s="161">
        <v>0</v>
      </c>
      <c r="G5215" s="161">
        <v>0</v>
      </c>
      <c r="H5215" s="161">
        <v>0</v>
      </c>
      <c r="L5215">
        <v>303.37787800000001</v>
      </c>
      <c r="R5215">
        <v>339.118292</v>
      </c>
      <c r="S5215">
        <v>339.118292</v>
      </c>
      <c r="T5215" s="194">
        <v>339.118292</v>
      </c>
      <c r="U5215" t="s">
        <v>193</v>
      </c>
      <c r="V5215">
        <v>45708.442569444444</v>
      </c>
    </row>
    <row r="5216" spans="1:22" x14ac:dyDescent="0.3">
      <c r="A5216" t="s">
        <v>108</v>
      </c>
      <c r="B5216" t="s">
        <v>70</v>
      </c>
      <c r="C5216" t="s">
        <v>88</v>
      </c>
      <c r="D5216" s="29">
        <v>45877</v>
      </c>
      <c r="E5216" s="161">
        <v>0</v>
      </c>
      <c r="F5216" s="161">
        <v>0</v>
      </c>
      <c r="G5216" s="161">
        <v>0</v>
      </c>
      <c r="H5216" s="161">
        <v>0</v>
      </c>
      <c r="L5216">
        <v>559.29746999999998</v>
      </c>
      <c r="R5216">
        <v>997.40674200000001</v>
      </c>
      <c r="S5216">
        <v>997.40674200000001</v>
      </c>
      <c r="T5216" s="194">
        <v>997.40674200000001</v>
      </c>
      <c r="U5216" t="s">
        <v>193</v>
      </c>
      <c r="V5216">
        <v>45708.438726851855</v>
      </c>
    </row>
    <row r="5217" spans="1:22" x14ac:dyDescent="0.3">
      <c r="A5217" t="s">
        <v>108</v>
      </c>
      <c r="B5217" t="s">
        <v>70</v>
      </c>
      <c r="C5217" t="s">
        <v>93</v>
      </c>
      <c r="D5217" s="29">
        <v>45878</v>
      </c>
      <c r="E5217" s="161">
        <v>0</v>
      </c>
      <c r="F5217" s="161">
        <v>0</v>
      </c>
      <c r="G5217" s="161">
        <v>0</v>
      </c>
      <c r="H5217" s="161">
        <v>0</v>
      </c>
      <c r="L5217">
        <v>303.37787800000001</v>
      </c>
      <c r="R5217">
        <v>339.118292</v>
      </c>
      <c r="S5217">
        <v>339.118292</v>
      </c>
      <c r="T5217" s="194">
        <v>339.118292</v>
      </c>
      <c r="U5217" t="s">
        <v>193</v>
      </c>
      <c r="V5217">
        <v>45708.442569444444</v>
      </c>
    </row>
    <row r="5218" spans="1:22" x14ac:dyDescent="0.3">
      <c r="A5218" t="s">
        <v>108</v>
      </c>
      <c r="B5218" t="s">
        <v>70</v>
      </c>
      <c r="C5218" t="s">
        <v>88</v>
      </c>
      <c r="D5218" s="29">
        <v>45878</v>
      </c>
      <c r="E5218" s="161">
        <v>0</v>
      </c>
      <c r="F5218" s="161">
        <v>0</v>
      </c>
      <c r="G5218" s="161">
        <v>0</v>
      </c>
      <c r="H5218" s="161">
        <v>0</v>
      </c>
      <c r="L5218">
        <v>559.29746999999998</v>
      </c>
      <c r="R5218">
        <v>997.40674200000001</v>
      </c>
      <c r="S5218">
        <v>997.40674200000001</v>
      </c>
      <c r="T5218" s="194">
        <v>997.40674200000001</v>
      </c>
      <c r="U5218" t="s">
        <v>193</v>
      </c>
      <c r="V5218">
        <v>45708.438530092593</v>
      </c>
    </row>
    <row r="5219" spans="1:22" x14ac:dyDescent="0.3">
      <c r="A5219" t="s">
        <v>108</v>
      </c>
      <c r="B5219" t="s">
        <v>70</v>
      </c>
      <c r="C5219" t="s">
        <v>93</v>
      </c>
      <c r="D5219" s="29">
        <v>45879</v>
      </c>
      <c r="E5219" s="161">
        <v>0</v>
      </c>
      <c r="F5219" s="161">
        <v>0</v>
      </c>
      <c r="G5219" s="161">
        <v>0</v>
      </c>
      <c r="H5219" s="161">
        <v>0</v>
      </c>
      <c r="L5219">
        <v>303.37787800000001</v>
      </c>
      <c r="R5219">
        <v>339.118292</v>
      </c>
      <c r="S5219">
        <v>339.118292</v>
      </c>
      <c r="T5219" s="194">
        <v>339.118292</v>
      </c>
      <c r="U5219" t="s">
        <v>193</v>
      </c>
      <c r="V5219">
        <v>45708.442569444444</v>
      </c>
    </row>
    <row r="5220" spans="1:22" x14ac:dyDescent="0.3">
      <c r="A5220" t="s">
        <v>108</v>
      </c>
      <c r="B5220" t="s">
        <v>70</v>
      </c>
      <c r="C5220" t="s">
        <v>88</v>
      </c>
      <c r="D5220" s="29">
        <v>45879</v>
      </c>
      <c r="E5220" s="161">
        <v>0</v>
      </c>
      <c r="F5220" s="161">
        <v>0</v>
      </c>
      <c r="G5220" s="161">
        <v>0</v>
      </c>
      <c r="H5220" s="161">
        <v>0</v>
      </c>
      <c r="L5220">
        <v>559.29746999999998</v>
      </c>
      <c r="R5220">
        <v>997.40674200000001</v>
      </c>
      <c r="S5220">
        <v>997.40674200000001</v>
      </c>
      <c r="T5220" s="194">
        <v>997.40674200000001</v>
      </c>
      <c r="U5220" t="s">
        <v>193</v>
      </c>
      <c r="V5220">
        <v>45708.438564814816</v>
      </c>
    </row>
    <row r="5221" spans="1:22" x14ac:dyDescent="0.3">
      <c r="A5221" t="s">
        <v>108</v>
      </c>
      <c r="B5221" t="s">
        <v>70</v>
      </c>
      <c r="C5221" t="s">
        <v>93</v>
      </c>
      <c r="D5221" s="29">
        <v>45880</v>
      </c>
      <c r="E5221" s="161">
        <v>0</v>
      </c>
      <c r="F5221" s="161">
        <v>0</v>
      </c>
      <c r="G5221" s="161">
        <v>0</v>
      </c>
      <c r="H5221" s="161">
        <v>0</v>
      </c>
      <c r="L5221">
        <v>303.37787800000001</v>
      </c>
      <c r="R5221">
        <v>339.118292</v>
      </c>
      <c r="S5221">
        <v>339.118292</v>
      </c>
      <c r="T5221" s="194">
        <v>339.118292</v>
      </c>
      <c r="U5221" t="s">
        <v>193</v>
      </c>
      <c r="V5221">
        <v>45708.442569444444</v>
      </c>
    </row>
    <row r="5222" spans="1:22" x14ac:dyDescent="0.3">
      <c r="A5222" t="s">
        <v>108</v>
      </c>
      <c r="B5222" t="s">
        <v>70</v>
      </c>
      <c r="C5222" t="s">
        <v>88</v>
      </c>
      <c r="D5222" s="29">
        <v>45880</v>
      </c>
      <c r="E5222" s="161">
        <v>0</v>
      </c>
      <c r="F5222" s="161">
        <v>0</v>
      </c>
      <c r="G5222" s="161">
        <v>0</v>
      </c>
      <c r="H5222" s="161">
        <v>0</v>
      </c>
      <c r="L5222">
        <v>559.29746999999998</v>
      </c>
      <c r="R5222">
        <v>997.40674200000001</v>
      </c>
      <c r="S5222">
        <v>997.40674200000001</v>
      </c>
      <c r="T5222" s="194">
        <v>997.40674200000001</v>
      </c>
      <c r="U5222" t="s">
        <v>193</v>
      </c>
      <c r="V5222">
        <v>45708.439456018517</v>
      </c>
    </row>
    <row r="5223" spans="1:22" x14ac:dyDescent="0.3">
      <c r="A5223" t="s">
        <v>108</v>
      </c>
      <c r="B5223" t="s">
        <v>70</v>
      </c>
      <c r="C5223" t="s">
        <v>93</v>
      </c>
      <c r="D5223" s="29">
        <v>45881</v>
      </c>
      <c r="E5223" s="161">
        <v>0</v>
      </c>
      <c r="F5223" s="161">
        <v>0</v>
      </c>
      <c r="G5223" s="161">
        <v>0</v>
      </c>
      <c r="H5223" s="161">
        <v>0</v>
      </c>
      <c r="L5223">
        <v>303.37787800000001</v>
      </c>
      <c r="R5223">
        <v>339.118292</v>
      </c>
      <c r="S5223">
        <v>339.118292</v>
      </c>
      <c r="T5223" s="194">
        <v>339.118292</v>
      </c>
      <c r="U5223" t="s">
        <v>193</v>
      </c>
      <c r="V5223">
        <v>45708.442557870374</v>
      </c>
    </row>
    <row r="5224" spans="1:22" x14ac:dyDescent="0.3">
      <c r="A5224" t="s">
        <v>108</v>
      </c>
      <c r="B5224" t="s">
        <v>70</v>
      </c>
      <c r="C5224" t="s">
        <v>88</v>
      </c>
      <c r="D5224" s="29">
        <v>45881</v>
      </c>
      <c r="E5224" s="161">
        <v>0</v>
      </c>
      <c r="F5224" s="161">
        <v>0</v>
      </c>
      <c r="G5224" s="161">
        <v>0</v>
      </c>
      <c r="H5224" s="161">
        <v>0</v>
      </c>
      <c r="L5224">
        <v>559.29746999999998</v>
      </c>
      <c r="R5224">
        <v>997.40674200000001</v>
      </c>
      <c r="S5224">
        <v>997.40674200000001</v>
      </c>
      <c r="T5224" s="194">
        <v>997.40674200000001</v>
      </c>
      <c r="U5224" t="s">
        <v>193</v>
      </c>
      <c r="V5224">
        <v>45708.439375000002</v>
      </c>
    </row>
    <row r="5225" spans="1:22" x14ac:dyDescent="0.3">
      <c r="A5225" t="s">
        <v>108</v>
      </c>
      <c r="B5225" t="s">
        <v>70</v>
      </c>
      <c r="C5225" t="s">
        <v>93</v>
      </c>
      <c r="D5225" s="29">
        <v>45882</v>
      </c>
      <c r="E5225" s="161">
        <v>0</v>
      </c>
      <c r="F5225" s="161">
        <v>0</v>
      </c>
      <c r="G5225" s="161">
        <v>0</v>
      </c>
      <c r="H5225" s="161">
        <v>0</v>
      </c>
      <c r="L5225">
        <v>303.37787800000001</v>
      </c>
      <c r="R5225">
        <v>339.118292</v>
      </c>
      <c r="S5225">
        <v>339.118292</v>
      </c>
      <c r="T5225" s="194">
        <v>339.118292</v>
      </c>
      <c r="U5225" t="s">
        <v>193</v>
      </c>
      <c r="V5225">
        <v>45708.442569444444</v>
      </c>
    </row>
    <row r="5226" spans="1:22" x14ac:dyDescent="0.3">
      <c r="A5226" t="s">
        <v>108</v>
      </c>
      <c r="B5226" t="s">
        <v>70</v>
      </c>
      <c r="C5226" t="s">
        <v>88</v>
      </c>
      <c r="D5226" s="29">
        <v>45882</v>
      </c>
      <c r="E5226" s="161">
        <v>0</v>
      </c>
      <c r="F5226" s="161">
        <v>0</v>
      </c>
      <c r="G5226" s="161">
        <v>0</v>
      </c>
      <c r="H5226" s="161">
        <v>0</v>
      </c>
      <c r="L5226">
        <v>559.29746999999998</v>
      </c>
      <c r="R5226">
        <v>997.40674200000001</v>
      </c>
      <c r="S5226">
        <v>997.40674200000001</v>
      </c>
      <c r="T5226" s="194">
        <v>997.40674200000001</v>
      </c>
      <c r="U5226" t="s">
        <v>193</v>
      </c>
      <c r="V5226">
        <v>45708.439236111109</v>
      </c>
    </row>
    <row r="5227" spans="1:22" x14ac:dyDescent="0.3">
      <c r="A5227" t="s">
        <v>108</v>
      </c>
      <c r="B5227" t="s">
        <v>70</v>
      </c>
      <c r="C5227" t="s">
        <v>93</v>
      </c>
      <c r="D5227" s="29">
        <v>45883</v>
      </c>
      <c r="E5227" s="161">
        <v>0</v>
      </c>
      <c r="F5227" s="161">
        <v>0</v>
      </c>
      <c r="G5227" s="161">
        <v>0</v>
      </c>
      <c r="H5227" s="161">
        <v>0</v>
      </c>
      <c r="L5227">
        <v>303.37787800000001</v>
      </c>
      <c r="R5227">
        <v>339.118292</v>
      </c>
      <c r="S5227">
        <v>339.118292</v>
      </c>
      <c r="T5227" s="194">
        <v>339.118292</v>
      </c>
      <c r="U5227" t="s">
        <v>193</v>
      </c>
      <c r="V5227">
        <v>45708.442557870374</v>
      </c>
    </row>
    <row r="5228" spans="1:22" x14ac:dyDescent="0.3">
      <c r="A5228" t="s">
        <v>108</v>
      </c>
      <c r="B5228" t="s">
        <v>70</v>
      </c>
      <c r="C5228" t="s">
        <v>88</v>
      </c>
      <c r="D5228" s="29">
        <v>45883</v>
      </c>
      <c r="E5228" s="161">
        <v>0</v>
      </c>
      <c r="F5228" s="161">
        <v>0</v>
      </c>
      <c r="G5228" s="161">
        <v>0</v>
      </c>
      <c r="H5228" s="161">
        <v>0</v>
      </c>
      <c r="L5228">
        <v>559.29746999999998</v>
      </c>
      <c r="R5228">
        <v>997.40674200000001</v>
      </c>
      <c r="S5228">
        <v>997.40674200000001</v>
      </c>
      <c r="T5228" s="194">
        <v>997.40674200000001</v>
      </c>
      <c r="U5228" t="s">
        <v>193</v>
      </c>
      <c r="V5228">
        <v>45708.438761574071</v>
      </c>
    </row>
    <row r="5229" spans="1:22" x14ac:dyDescent="0.3">
      <c r="A5229" t="s">
        <v>108</v>
      </c>
      <c r="B5229" t="s">
        <v>70</v>
      </c>
      <c r="C5229" t="s">
        <v>93</v>
      </c>
      <c r="D5229" s="29">
        <v>45884</v>
      </c>
      <c r="E5229" s="161">
        <v>0</v>
      </c>
      <c r="F5229" s="161">
        <v>0</v>
      </c>
      <c r="G5229" s="161">
        <v>0</v>
      </c>
      <c r="H5229" s="161">
        <v>0</v>
      </c>
      <c r="L5229">
        <v>303.37787800000001</v>
      </c>
      <c r="R5229">
        <v>339.118292</v>
      </c>
      <c r="S5229">
        <v>339.118292</v>
      </c>
      <c r="T5229" s="194">
        <v>339.118292</v>
      </c>
      <c r="U5229" t="s">
        <v>193</v>
      </c>
      <c r="V5229">
        <v>45708.442557870374</v>
      </c>
    </row>
    <row r="5230" spans="1:22" x14ac:dyDescent="0.3">
      <c r="A5230" t="s">
        <v>108</v>
      </c>
      <c r="B5230" t="s">
        <v>70</v>
      </c>
      <c r="C5230" t="s">
        <v>88</v>
      </c>
      <c r="D5230" s="29">
        <v>45884</v>
      </c>
      <c r="E5230" s="161">
        <v>0</v>
      </c>
      <c r="F5230" s="161">
        <v>0</v>
      </c>
      <c r="G5230" s="161">
        <v>0</v>
      </c>
      <c r="H5230" s="161">
        <v>0</v>
      </c>
      <c r="L5230">
        <v>559.29746999999998</v>
      </c>
      <c r="R5230">
        <v>997.40674200000001</v>
      </c>
      <c r="S5230">
        <v>997.40674200000001</v>
      </c>
      <c r="T5230" s="194">
        <v>997.40674200000001</v>
      </c>
      <c r="U5230" t="s">
        <v>193</v>
      </c>
      <c r="V5230">
        <v>45708.438564814816</v>
      </c>
    </row>
    <row r="5231" spans="1:22" x14ac:dyDescent="0.3">
      <c r="A5231" t="s">
        <v>108</v>
      </c>
      <c r="B5231" t="s">
        <v>70</v>
      </c>
      <c r="C5231" t="s">
        <v>93</v>
      </c>
      <c r="D5231" s="29">
        <v>45885</v>
      </c>
      <c r="E5231" s="161">
        <v>0</v>
      </c>
      <c r="F5231" s="161">
        <v>0</v>
      </c>
      <c r="G5231" s="161">
        <v>0</v>
      </c>
      <c r="H5231" s="161">
        <v>0</v>
      </c>
      <c r="L5231">
        <v>303.37787800000001</v>
      </c>
      <c r="R5231">
        <v>339.118292</v>
      </c>
      <c r="S5231">
        <v>339.118292</v>
      </c>
      <c r="T5231" s="194">
        <v>339.118292</v>
      </c>
      <c r="U5231" t="s">
        <v>193</v>
      </c>
      <c r="V5231">
        <v>45708.442569444444</v>
      </c>
    </row>
    <row r="5232" spans="1:22" x14ac:dyDescent="0.3">
      <c r="A5232" t="s">
        <v>108</v>
      </c>
      <c r="B5232" t="s">
        <v>70</v>
      </c>
      <c r="C5232" t="s">
        <v>88</v>
      </c>
      <c r="D5232" s="29">
        <v>45885</v>
      </c>
      <c r="E5232" s="161">
        <v>0</v>
      </c>
      <c r="F5232" s="161">
        <v>0</v>
      </c>
      <c r="G5232" s="161">
        <v>0</v>
      </c>
      <c r="H5232" s="161">
        <v>0</v>
      </c>
      <c r="L5232">
        <v>559.29746999999998</v>
      </c>
      <c r="R5232">
        <v>997.40674200000001</v>
      </c>
      <c r="S5232">
        <v>997.40674200000001</v>
      </c>
      <c r="T5232" s="194">
        <v>997.40674200000001</v>
      </c>
      <c r="U5232" t="s">
        <v>193</v>
      </c>
      <c r="V5232">
        <v>45708.438807870371</v>
      </c>
    </row>
    <row r="5233" spans="1:22" x14ac:dyDescent="0.3">
      <c r="A5233" t="s">
        <v>108</v>
      </c>
      <c r="B5233" t="s">
        <v>70</v>
      </c>
      <c r="C5233" t="s">
        <v>93</v>
      </c>
      <c r="D5233" s="29">
        <v>45886</v>
      </c>
      <c r="E5233" s="161">
        <v>0</v>
      </c>
      <c r="F5233" s="161">
        <v>0</v>
      </c>
      <c r="G5233" s="161">
        <v>0</v>
      </c>
      <c r="H5233" s="161">
        <v>0</v>
      </c>
      <c r="L5233">
        <v>303.37787800000001</v>
      </c>
      <c r="R5233">
        <v>339.118292</v>
      </c>
      <c r="S5233">
        <v>339.118292</v>
      </c>
      <c r="T5233" s="194">
        <v>339.118292</v>
      </c>
      <c r="U5233" t="s">
        <v>193</v>
      </c>
      <c r="V5233">
        <v>45708.442557870374</v>
      </c>
    </row>
    <row r="5234" spans="1:22" x14ac:dyDescent="0.3">
      <c r="A5234" t="s">
        <v>108</v>
      </c>
      <c r="B5234" t="s">
        <v>70</v>
      </c>
      <c r="C5234" t="s">
        <v>88</v>
      </c>
      <c r="D5234" s="29">
        <v>45886</v>
      </c>
      <c r="E5234" s="161">
        <v>0</v>
      </c>
      <c r="F5234" s="161">
        <v>0</v>
      </c>
      <c r="G5234" s="161">
        <v>0</v>
      </c>
      <c r="H5234" s="161">
        <v>0</v>
      </c>
      <c r="L5234">
        <v>559.29746999999998</v>
      </c>
      <c r="R5234">
        <v>997.40674200000001</v>
      </c>
      <c r="S5234">
        <v>997.40674200000001</v>
      </c>
      <c r="T5234" s="194">
        <v>997.40674200000001</v>
      </c>
      <c r="U5234" t="s">
        <v>193</v>
      </c>
      <c r="V5234">
        <v>45708.439016203702</v>
      </c>
    </row>
    <row r="5235" spans="1:22" x14ac:dyDescent="0.3">
      <c r="A5235" t="s">
        <v>108</v>
      </c>
      <c r="B5235" t="s">
        <v>70</v>
      </c>
      <c r="C5235" t="s">
        <v>93</v>
      </c>
      <c r="D5235" s="29">
        <v>45887</v>
      </c>
      <c r="E5235" s="161">
        <v>0</v>
      </c>
      <c r="F5235" s="161">
        <v>0</v>
      </c>
      <c r="G5235" s="161">
        <v>0</v>
      </c>
      <c r="H5235" s="161">
        <v>0</v>
      </c>
      <c r="L5235">
        <v>303.37787800000001</v>
      </c>
      <c r="R5235">
        <v>339.118292</v>
      </c>
      <c r="S5235">
        <v>339.118292</v>
      </c>
      <c r="T5235" s="194">
        <v>339.118292</v>
      </c>
      <c r="U5235" t="s">
        <v>193</v>
      </c>
      <c r="V5235">
        <v>45708.442569444444</v>
      </c>
    </row>
    <row r="5236" spans="1:22" x14ac:dyDescent="0.3">
      <c r="A5236" t="s">
        <v>108</v>
      </c>
      <c r="B5236" t="s">
        <v>70</v>
      </c>
      <c r="C5236" t="s">
        <v>88</v>
      </c>
      <c r="D5236" s="29">
        <v>45887</v>
      </c>
      <c r="E5236" s="161">
        <v>0</v>
      </c>
      <c r="F5236" s="161">
        <v>0</v>
      </c>
      <c r="G5236" s="161">
        <v>0</v>
      </c>
      <c r="H5236" s="161">
        <v>0</v>
      </c>
      <c r="L5236">
        <v>559.29746999999998</v>
      </c>
      <c r="R5236">
        <v>997.40674200000001</v>
      </c>
      <c r="S5236">
        <v>997.40674200000001</v>
      </c>
      <c r="T5236" s="194">
        <v>997.40674200000001</v>
      </c>
      <c r="U5236" t="s">
        <v>193</v>
      </c>
      <c r="V5236">
        <v>45708.438935185186</v>
      </c>
    </row>
    <row r="5237" spans="1:22" x14ac:dyDescent="0.3">
      <c r="A5237" t="s">
        <v>108</v>
      </c>
      <c r="B5237" t="s">
        <v>70</v>
      </c>
      <c r="C5237" t="s">
        <v>93</v>
      </c>
      <c r="D5237" s="29">
        <v>45888</v>
      </c>
      <c r="E5237" s="161">
        <v>0</v>
      </c>
      <c r="F5237" s="161">
        <v>0</v>
      </c>
      <c r="G5237" s="161">
        <v>0</v>
      </c>
      <c r="H5237" s="161">
        <v>0</v>
      </c>
      <c r="L5237">
        <v>303.37787800000001</v>
      </c>
      <c r="R5237">
        <v>339.118292</v>
      </c>
      <c r="S5237">
        <v>339.118292</v>
      </c>
      <c r="T5237" s="194">
        <v>339.118292</v>
      </c>
      <c r="U5237" t="s">
        <v>193</v>
      </c>
      <c r="V5237">
        <v>45708.442557870374</v>
      </c>
    </row>
    <row r="5238" spans="1:22" x14ac:dyDescent="0.3">
      <c r="A5238" t="s">
        <v>108</v>
      </c>
      <c r="B5238" t="s">
        <v>70</v>
      </c>
      <c r="C5238" t="s">
        <v>88</v>
      </c>
      <c r="D5238" s="29">
        <v>45888</v>
      </c>
      <c r="E5238" s="161">
        <v>0</v>
      </c>
      <c r="F5238" s="161">
        <v>0</v>
      </c>
      <c r="G5238" s="161">
        <v>0</v>
      </c>
      <c r="H5238" s="161">
        <v>0</v>
      </c>
      <c r="L5238">
        <v>559.29746999999998</v>
      </c>
      <c r="R5238">
        <v>997.40674200000001</v>
      </c>
      <c r="S5238">
        <v>997.40674200000001</v>
      </c>
      <c r="T5238" s="194">
        <v>997.40674200000001</v>
      </c>
      <c r="U5238" t="s">
        <v>193</v>
      </c>
      <c r="V5238">
        <v>45708.43855324074</v>
      </c>
    </row>
    <row r="5239" spans="1:22" x14ac:dyDescent="0.3">
      <c r="A5239" t="s">
        <v>108</v>
      </c>
      <c r="B5239" t="s">
        <v>70</v>
      </c>
      <c r="C5239" t="s">
        <v>93</v>
      </c>
      <c r="D5239" s="29">
        <v>45889</v>
      </c>
      <c r="E5239" s="161">
        <v>0</v>
      </c>
      <c r="F5239" s="161">
        <v>0</v>
      </c>
      <c r="G5239" s="161">
        <v>0</v>
      </c>
      <c r="H5239" s="161">
        <v>0</v>
      </c>
      <c r="L5239">
        <v>303.37787800000001</v>
      </c>
      <c r="R5239">
        <v>339.118292</v>
      </c>
      <c r="S5239">
        <v>339.118292</v>
      </c>
      <c r="T5239" s="194">
        <v>339.118292</v>
      </c>
      <c r="U5239" t="s">
        <v>193</v>
      </c>
      <c r="V5239">
        <v>45708.442557870374</v>
      </c>
    </row>
    <row r="5240" spans="1:22" x14ac:dyDescent="0.3">
      <c r="A5240" t="s">
        <v>108</v>
      </c>
      <c r="B5240" t="s">
        <v>70</v>
      </c>
      <c r="C5240" t="s">
        <v>88</v>
      </c>
      <c r="D5240" s="29">
        <v>45889</v>
      </c>
      <c r="E5240" s="161">
        <v>0</v>
      </c>
      <c r="F5240" s="161">
        <v>0</v>
      </c>
      <c r="G5240" s="161">
        <v>0</v>
      </c>
      <c r="H5240" s="161">
        <v>0</v>
      </c>
      <c r="L5240">
        <v>559.29746999999998</v>
      </c>
      <c r="R5240">
        <v>997.40674200000001</v>
      </c>
      <c r="S5240">
        <v>997.40674200000001</v>
      </c>
      <c r="T5240" s="194">
        <v>997.40674200000001</v>
      </c>
      <c r="U5240" t="s">
        <v>193</v>
      </c>
      <c r="V5240">
        <v>45708.439432870371</v>
      </c>
    </row>
    <row r="5241" spans="1:22" x14ac:dyDescent="0.3">
      <c r="A5241" t="s">
        <v>108</v>
      </c>
      <c r="B5241" t="s">
        <v>70</v>
      </c>
      <c r="C5241" t="s">
        <v>93</v>
      </c>
      <c r="D5241" s="29">
        <v>45890</v>
      </c>
      <c r="E5241" s="161">
        <v>0</v>
      </c>
      <c r="F5241" s="161">
        <v>0</v>
      </c>
      <c r="G5241" s="161">
        <v>0</v>
      </c>
      <c r="H5241" s="161">
        <v>0</v>
      </c>
      <c r="L5241">
        <v>303.37787800000001</v>
      </c>
      <c r="R5241">
        <v>339.118292</v>
      </c>
      <c r="S5241">
        <v>339.118292</v>
      </c>
      <c r="T5241" s="194">
        <v>339.118292</v>
      </c>
      <c r="U5241" t="s">
        <v>193</v>
      </c>
      <c r="V5241">
        <v>45708.442557870374</v>
      </c>
    </row>
    <row r="5242" spans="1:22" x14ac:dyDescent="0.3">
      <c r="A5242" t="s">
        <v>108</v>
      </c>
      <c r="B5242" t="s">
        <v>70</v>
      </c>
      <c r="C5242" t="s">
        <v>88</v>
      </c>
      <c r="D5242" s="29">
        <v>45890</v>
      </c>
      <c r="E5242" s="161">
        <v>0</v>
      </c>
      <c r="F5242" s="161">
        <v>0</v>
      </c>
      <c r="G5242" s="161">
        <v>0</v>
      </c>
      <c r="H5242" s="161">
        <v>0</v>
      </c>
      <c r="L5242">
        <v>559.29746999999998</v>
      </c>
      <c r="R5242">
        <v>997.40674200000001</v>
      </c>
      <c r="S5242">
        <v>997.40674200000001</v>
      </c>
      <c r="T5242" s="194">
        <v>997.40674200000001</v>
      </c>
      <c r="U5242" t="s">
        <v>193</v>
      </c>
      <c r="V5242">
        <v>45708.438750000001</v>
      </c>
    </row>
    <row r="5243" spans="1:22" x14ac:dyDescent="0.3">
      <c r="A5243" t="s">
        <v>108</v>
      </c>
      <c r="B5243" t="s">
        <v>70</v>
      </c>
      <c r="C5243" t="s">
        <v>93</v>
      </c>
      <c r="D5243" s="29">
        <v>45891</v>
      </c>
      <c r="E5243" s="161">
        <v>0</v>
      </c>
      <c r="F5243" s="161">
        <v>0</v>
      </c>
      <c r="G5243" s="161">
        <v>0</v>
      </c>
      <c r="H5243" s="161">
        <v>0</v>
      </c>
      <c r="L5243">
        <v>303.37787800000001</v>
      </c>
      <c r="R5243">
        <v>339.118292</v>
      </c>
      <c r="S5243">
        <v>339.118292</v>
      </c>
      <c r="T5243" s="194">
        <v>339.118292</v>
      </c>
      <c r="U5243" t="s">
        <v>193</v>
      </c>
      <c r="V5243">
        <v>45708.442546296297</v>
      </c>
    </row>
    <row r="5244" spans="1:22" x14ac:dyDescent="0.3">
      <c r="A5244" t="s">
        <v>108</v>
      </c>
      <c r="B5244" t="s">
        <v>70</v>
      </c>
      <c r="C5244" t="s">
        <v>88</v>
      </c>
      <c r="D5244" s="29">
        <v>45891</v>
      </c>
      <c r="E5244" s="161">
        <v>0</v>
      </c>
      <c r="F5244" s="161">
        <v>0</v>
      </c>
      <c r="G5244" s="161">
        <v>0</v>
      </c>
      <c r="H5244" s="161">
        <v>0</v>
      </c>
      <c r="L5244">
        <v>559.29746999999998</v>
      </c>
      <c r="R5244">
        <v>997.40674200000001</v>
      </c>
      <c r="S5244">
        <v>997.40674200000001</v>
      </c>
      <c r="T5244" s="194">
        <v>997.40674200000001</v>
      </c>
      <c r="U5244" t="s">
        <v>193</v>
      </c>
      <c r="V5244">
        <v>45708.438472222224</v>
      </c>
    </row>
    <row r="5245" spans="1:22" x14ac:dyDescent="0.3">
      <c r="A5245" t="s">
        <v>108</v>
      </c>
      <c r="B5245" t="s">
        <v>70</v>
      </c>
      <c r="C5245" t="s">
        <v>93</v>
      </c>
      <c r="D5245" s="29">
        <v>45892</v>
      </c>
      <c r="E5245" s="161">
        <v>0</v>
      </c>
      <c r="F5245" s="161">
        <v>0</v>
      </c>
      <c r="G5245" s="161">
        <v>0</v>
      </c>
      <c r="H5245" s="161">
        <v>0</v>
      </c>
      <c r="L5245">
        <v>303.37787800000001</v>
      </c>
      <c r="R5245">
        <v>339.118292</v>
      </c>
      <c r="S5245">
        <v>339.118292</v>
      </c>
      <c r="T5245" s="194">
        <v>339.118292</v>
      </c>
      <c r="U5245" t="s">
        <v>193</v>
      </c>
      <c r="V5245">
        <v>45708.442546296297</v>
      </c>
    </row>
    <row r="5246" spans="1:22" x14ac:dyDescent="0.3">
      <c r="A5246" t="s">
        <v>108</v>
      </c>
      <c r="B5246" t="s">
        <v>70</v>
      </c>
      <c r="C5246" t="s">
        <v>88</v>
      </c>
      <c r="D5246" s="29">
        <v>45892</v>
      </c>
      <c r="E5246" s="161">
        <v>0</v>
      </c>
      <c r="F5246" s="161">
        <v>0</v>
      </c>
      <c r="G5246" s="161">
        <v>0</v>
      </c>
      <c r="H5246" s="161">
        <v>0</v>
      </c>
      <c r="L5246">
        <v>559.29746999999998</v>
      </c>
      <c r="R5246">
        <v>997.40674200000001</v>
      </c>
      <c r="S5246">
        <v>997.40674200000001</v>
      </c>
      <c r="T5246" s="194">
        <v>997.40674200000001</v>
      </c>
      <c r="U5246" t="s">
        <v>193</v>
      </c>
      <c r="V5246">
        <v>45708.438483796293</v>
      </c>
    </row>
    <row r="5247" spans="1:22" x14ac:dyDescent="0.3">
      <c r="A5247" t="s">
        <v>108</v>
      </c>
      <c r="B5247" t="s">
        <v>70</v>
      </c>
      <c r="C5247" t="s">
        <v>93</v>
      </c>
      <c r="D5247" s="29">
        <v>45893</v>
      </c>
      <c r="E5247" s="161">
        <v>0</v>
      </c>
      <c r="F5247" s="161">
        <v>0</v>
      </c>
      <c r="G5247" s="161">
        <v>0</v>
      </c>
      <c r="H5247" s="161">
        <v>0</v>
      </c>
      <c r="L5247">
        <v>303.37787800000001</v>
      </c>
      <c r="R5247">
        <v>339.118292</v>
      </c>
      <c r="S5247">
        <v>339.118292</v>
      </c>
      <c r="T5247" s="194">
        <v>339.118292</v>
      </c>
      <c r="U5247" t="s">
        <v>193</v>
      </c>
      <c r="V5247">
        <v>45708.442557870374</v>
      </c>
    </row>
    <row r="5248" spans="1:22" x14ac:dyDescent="0.3">
      <c r="A5248" t="s">
        <v>108</v>
      </c>
      <c r="B5248" t="s">
        <v>70</v>
      </c>
      <c r="C5248" t="s">
        <v>88</v>
      </c>
      <c r="D5248" s="29">
        <v>45893</v>
      </c>
      <c r="E5248" s="161">
        <v>0</v>
      </c>
      <c r="F5248" s="161">
        <v>0</v>
      </c>
      <c r="G5248" s="161">
        <v>0</v>
      </c>
      <c r="H5248" s="161">
        <v>0</v>
      </c>
      <c r="L5248">
        <v>559.29746999999998</v>
      </c>
      <c r="R5248">
        <v>997.40674200000001</v>
      </c>
      <c r="S5248">
        <v>997.40674200000001</v>
      </c>
      <c r="T5248" s="194">
        <v>997.40674200000001</v>
      </c>
      <c r="U5248" t="s">
        <v>193</v>
      </c>
      <c r="V5248">
        <v>45708.438657407409</v>
      </c>
    </row>
    <row r="5249" spans="1:22" x14ac:dyDescent="0.3">
      <c r="A5249" t="s">
        <v>108</v>
      </c>
      <c r="B5249" t="s">
        <v>70</v>
      </c>
      <c r="C5249" t="s">
        <v>93</v>
      </c>
      <c r="D5249" s="29">
        <v>45894</v>
      </c>
      <c r="E5249" s="161">
        <v>0</v>
      </c>
      <c r="F5249" s="161">
        <v>0</v>
      </c>
      <c r="G5249" s="161">
        <v>0</v>
      </c>
      <c r="H5249" s="161">
        <v>0</v>
      </c>
      <c r="L5249">
        <v>303.37787800000001</v>
      </c>
      <c r="R5249">
        <v>339.118292</v>
      </c>
      <c r="S5249">
        <v>339.118292</v>
      </c>
      <c r="T5249" s="194">
        <v>339.118292</v>
      </c>
      <c r="U5249" t="s">
        <v>193</v>
      </c>
      <c r="V5249">
        <v>45708.442557870374</v>
      </c>
    </row>
    <row r="5250" spans="1:22" x14ac:dyDescent="0.3">
      <c r="A5250" t="s">
        <v>108</v>
      </c>
      <c r="B5250" t="s">
        <v>70</v>
      </c>
      <c r="C5250" t="s">
        <v>88</v>
      </c>
      <c r="D5250" s="29">
        <v>45894</v>
      </c>
      <c r="E5250" s="161">
        <v>0</v>
      </c>
      <c r="F5250" s="161">
        <v>0</v>
      </c>
      <c r="G5250" s="161">
        <v>0</v>
      </c>
      <c r="H5250" s="161">
        <v>0</v>
      </c>
      <c r="L5250">
        <v>559.29746999999998</v>
      </c>
      <c r="R5250">
        <v>997.40674200000001</v>
      </c>
      <c r="S5250">
        <v>997.40674200000001</v>
      </c>
      <c r="T5250" s="194">
        <v>997.40674200000001</v>
      </c>
      <c r="U5250" t="s">
        <v>193</v>
      </c>
      <c r="V5250">
        <v>45708.438703703701</v>
      </c>
    </row>
    <row r="5251" spans="1:22" x14ac:dyDescent="0.3">
      <c r="A5251" t="s">
        <v>108</v>
      </c>
      <c r="B5251" t="s">
        <v>70</v>
      </c>
      <c r="C5251" t="s">
        <v>93</v>
      </c>
      <c r="D5251" s="29">
        <v>45895</v>
      </c>
      <c r="E5251" s="161">
        <v>0</v>
      </c>
      <c r="F5251" s="161">
        <v>0</v>
      </c>
      <c r="G5251" s="161">
        <v>0</v>
      </c>
      <c r="H5251" s="161">
        <v>0</v>
      </c>
      <c r="L5251">
        <v>303.37787800000001</v>
      </c>
      <c r="R5251">
        <v>339.118292</v>
      </c>
      <c r="S5251">
        <v>339.118292</v>
      </c>
      <c r="T5251" s="194">
        <v>339.118292</v>
      </c>
      <c r="U5251" t="s">
        <v>193</v>
      </c>
      <c r="V5251">
        <v>45708.442569444444</v>
      </c>
    </row>
    <row r="5252" spans="1:22" x14ac:dyDescent="0.3">
      <c r="A5252" t="s">
        <v>108</v>
      </c>
      <c r="B5252" t="s">
        <v>70</v>
      </c>
      <c r="C5252" t="s">
        <v>88</v>
      </c>
      <c r="D5252" s="29">
        <v>45895</v>
      </c>
      <c r="E5252" s="161">
        <v>0</v>
      </c>
      <c r="F5252" s="161">
        <v>0</v>
      </c>
      <c r="G5252" s="161">
        <v>0</v>
      </c>
      <c r="H5252" s="161">
        <v>0</v>
      </c>
      <c r="L5252">
        <v>559.29746999999998</v>
      </c>
      <c r="R5252">
        <v>997.40674200000001</v>
      </c>
      <c r="S5252">
        <v>997.40674200000001</v>
      </c>
      <c r="T5252" s="194">
        <v>997.40674200000001</v>
      </c>
      <c r="U5252" t="s">
        <v>193</v>
      </c>
      <c r="V5252">
        <v>45708.439456018517</v>
      </c>
    </row>
    <row r="5253" spans="1:22" x14ac:dyDescent="0.3">
      <c r="A5253" t="s">
        <v>108</v>
      </c>
      <c r="B5253" t="s">
        <v>70</v>
      </c>
      <c r="C5253" t="s">
        <v>93</v>
      </c>
      <c r="D5253" s="29">
        <v>45896</v>
      </c>
      <c r="E5253" s="161">
        <v>0</v>
      </c>
      <c r="F5253" s="161">
        <v>0</v>
      </c>
      <c r="G5253" s="161">
        <v>0</v>
      </c>
      <c r="H5253" s="161">
        <v>0</v>
      </c>
      <c r="L5253">
        <v>303.37787800000001</v>
      </c>
      <c r="R5253">
        <v>339.118292</v>
      </c>
      <c r="S5253">
        <v>339.118292</v>
      </c>
      <c r="T5253" s="194">
        <v>339.118292</v>
      </c>
      <c r="U5253" t="s">
        <v>193</v>
      </c>
      <c r="V5253">
        <v>45708.442569444444</v>
      </c>
    </row>
    <row r="5254" spans="1:22" x14ac:dyDescent="0.3">
      <c r="A5254" t="s">
        <v>108</v>
      </c>
      <c r="B5254" t="s">
        <v>70</v>
      </c>
      <c r="C5254" t="s">
        <v>88</v>
      </c>
      <c r="D5254" s="29">
        <v>45896</v>
      </c>
      <c r="E5254" s="161">
        <v>0</v>
      </c>
      <c r="F5254" s="161">
        <v>0</v>
      </c>
      <c r="G5254" s="161">
        <v>0</v>
      </c>
      <c r="H5254" s="161">
        <v>0</v>
      </c>
      <c r="L5254">
        <v>559.29746999999998</v>
      </c>
      <c r="R5254">
        <v>997.40674200000001</v>
      </c>
      <c r="S5254">
        <v>997.40674200000001</v>
      </c>
      <c r="T5254" s="194">
        <v>997.40674200000001</v>
      </c>
      <c r="U5254" t="s">
        <v>193</v>
      </c>
      <c r="V5254">
        <v>45708.439236111109</v>
      </c>
    </row>
    <row r="5255" spans="1:22" x14ac:dyDescent="0.3">
      <c r="A5255" t="s">
        <v>108</v>
      </c>
      <c r="B5255" t="s">
        <v>70</v>
      </c>
      <c r="C5255" t="s">
        <v>93</v>
      </c>
      <c r="D5255" s="29">
        <v>45897</v>
      </c>
      <c r="E5255" s="161">
        <v>0</v>
      </c>
      <c r="F5255" s="161">
        <v>0</v>
      </c>
      <c r="G5255" s="161">
        <v>0</v>
      </c>
      <c r="H5255" s="161">
        <v>0</v>
      </c>
      <c r="L5255">
        <v>303.37787800000001</v>
      </c>
      <c r="R5255">
        <v>339.118292</v>
      </c>
      <c r="S5255">
        <v>339.118292</v>
      </c>
      <c r="T5255" s="194">
        <v>339.118292</v>
      </c>
      <c r="U5255" t="s">
        <v>193</v>
      </c>
      <c r="V5255">
        <v>45708.442557870374</v>
      </c>
    </row>
    <row r="5256" spans="1:22" x14ac:dyDescent="0.3">
      <c r="A5256" t="s">
        <v>108</v>
      </c>
      <c r="B5256" t="s">
        <v>70</v>
      </c>
      <c r="C5256" t="s">
        <v>88</v>
      </c>
      <c r="D5256" s="29">
        <v>45897</v>
      </c>
      <c r="E5256" s="161">
        <v>0</v>
      </c>
      <c r="F5256" s="161">
        <v>0</v>
      </c>
      <c r="G5256" s="161">
        <v>0</v>
      </c>
      <c r="H5256" s="161">
        <v>0</v>
      </c>
      <c r="L5256">
        <v>559.29746999999998</v>
      </c>
      <c r="R5256">
        <v>997.40674200000001</v>
      </c>
      <c r="S5256">
        <v>997.40674200000001</v>
      </c>
      <c r="T5256" s="194">
        <v>997.40674200000001</v>
      </c>
      <c r="U5256" t="s">
        <v>193</v>
      </c>
      <c r="V5256">
        <v>45708.438935185186</v>
      </c>
    </row>
    <row r="5257" spans="1:22" x14ac:dyDescent="0.3">
      <c r="A5257" t="s">
        <v>108</v>
      </c>
      <c r="B5257" t="s">
        <v>70</v>
      </c>
      <c r="C5257" t="s">
        <v>93</v>
      </c>
      <c r="D5257" s="29">
        <v>45898</v>
      </c>
      <c r="E5257" s="161">
        <v>0</v>
      </c>
      <c r="F5257" s="161">
        <v>0</v>
      </c>
      <c r="G5257" s="161">
        <v>0</v>
      </c>
      <c r="H5257" s="161">
        <v>0</v>
      </c>
      <c r="L5257">
        <v>303.37787800000001</v>
      </c>
      <c r="R5257">
        <v>339.118292</v>
      </c>
      <c r="S5257">
        <v>339.118292</v>
      </c>
      <c r="T5257" s="194">
        <v>339.118292</v>
      </c>
      <c r="U5257" t="s">
        <v>193</v>
      </c>
      <c r="V5257">
        <v>45708.442557870374</v>
      </c>
    </row>
    <row r="5258" spans="1:22" x14ac:dyDescent="0.3">
      <c r="A5258" t="s">
        <v>108</v>
      </c>
      <c r="B5258" t="s">
        <v>70</v>
      </c>
      <c r="C5258" t="s">
        <v>88</v>
      </c>
      <c r="D5258" s="29">
        <v>45898</v>
      </c>
      <c r="E5258" s="161">
        <v>0</v>
      </c>
      <c r="F5258" s="161">
        <v>0</v>
      </c>
      <c r="G5258" s="161">
        <v>0</v>
      </c>
      <c r="H5258" s="161">
        <v>0</v>
      </c>
      <c r="L5258">
        <v>559.29746999999998</v>
      </c>
      <c r="R5258">
        <v>997.40674200000001</v>
      </c>
      <c r="S5258">
        <v>997.40674200000001</v>
      </c>
      <c r="T5258" s="194">
        <v>997.40674200000001</v>
      </c>
      <c r="U5258" t="s">
        <v>193</v>
      </c>
      <c r="V5258">
        <v>45708.438703703701</v>
      </c>
    </row>
    <row r="5259" spans="1:22" x14ac:dyDescent="0.3">
      <c r="A5259" t="s">
        <v>108</v>
      </c>
      <c r="B5259" t="s">
        <v>70</v>
      </c>
      <c r="C5259" t="s">
        <v>93</v>
      </c>
      <c r="D5259" s="29">
        <v>45899</v>
      </c>
      <c r="E5259" s="161">
        <v>0</v>
      </c>
      <c r="F5259" s="161">
        <v>0</v>
      </c>
      <c r="G5259" s="161">
        <v>0</v>
      </c>
      <c r="H5259" s="161">
        <v>0</v>
      </c>
      <c r="L5259">
        <v>303.37787800000001</v>
      </c>
      <c r="R5259">
        <v>339.118292</v>
      </c>
      <c r="S5259">
        <v>339.118292</v>
      </c>
      <c r="T5259" s="194">
        <v>339.118292</v>
      </c>
      <c r="U5259" t="s">
        <v>193</v>
      </c>
      <c r="V5259">
        <v>45708.442557870374</v>
      </c>
    </row>
    <row r="5260" spans="1:22" x14ac:dyDescent="0.3">
      <c r="A5260" t="s">
        <v>108</v>
      </c>
      <c r="B5260" t="s">
        <v>70</v>
      </c>
      <c r="C5260" t="s">
        <v>88</v>
      </c>
      <c r="D5260" s="29">
        <v>45899</v>
      </c>
      <c r="E5260" s="161">
        <v>0</v>
      </c>
      <c r="F5260" s="161">
        <v>0</v>
      </c>
      <c r="G5260" s="161">
        <v>0</v>
      </c>
      <c r="H5260" s="161">
        <v>0</v>
      </c>
      <c r="L5260">
        <v>559.29746999999998</v>
      </c>
      <c r="R5260">
        <v>997.40674200000001</v>
      </c>
      <c r="S5260">
        <v>997.40674200000001</v>
      </c>
      <c r="T5260" s="194">
        <v>997.40674200000001</v>
      </c>
      <c r="U5260" t="s">
        <v>193</v>
      </c>
      <c r="V5260">
        <v>45708.439432870371</v>
      </c>
    </row>
    <row r="5261" spans="1:22" x14ac:dyDescent="0.3">
      <c r="A5261" t="s">
        <v>108</v>
      </c>
      <c r="B5261" t="s">
        <v>70</v>
      </c>
      <c r="C5261" t="s">
        <v>93</v>
      </c>
      <c r="D5261" s="29">
        <v>45900</v>
      </c>
      <c r="E5261" s="161">
        <v>0</v>
      </c>
      <c r="F5261" s="161">
        <v>0</v>
      </c>
      <c r="G5261" s="161">
        <v>0</v>
      </c>
      <c r="H5261" s="161">
        <v>0</v>
      </c>
      <c r="L5261">
        <v>303.37787800000001</v>
      </c>
      <c r="R5261">
        <v>339.118292</v>
      </c>
      <c r="S5261">
        <v>339.118292</v>
      </c>
      <c r="T5261" s="194">
        <v>339.118292</v>
      </c>
      <c r="U5261" t="s">
        <v>193</v>
      </c>
      <c r="V5261">
        <v>45708.442569444444</v>
      </c>
    </row>
    <row r="5262" spans="1:22" x14ac:dyDescent="0.3">
      <c r="A5262" t="s">
        <v>108</v>
      </c>
      <c r="B5262" t="s">
        <v>70</v>
      </c>
      <c r="C5262" t="s">
        <v>88</v>
      </c>
      <c r="D5262" s="29">
        <v>45900</v>
      </c>
      <c r="E5262" s="161">
        <v>0</v>
      </c>
      <c r="F5262" s="161">
        <v>0</v>
      </c>
      <c r="G5262" s="161">
        <v>0</v>
      </c>
      <c r="H5262" s="161">
        <v>0</v>
      </c>
      <c r="L5262">
        <v>559.29746999999998</v>
      </c>
      <c r="R5262">
        <v>997.40674200000001</v>
      </c>
      <c r="S5262">
        <v>997.40674200000001</v>
      </c>
      <c r="T5262" s="194">
        <v>997.40674200000001</v>
      </c>
      <c r="U5262" t="s">
        <v>193</v>
      </c>
      <c r="V5262">
        <v>45708.438634259262</v>
      </c>
    </row>
    <row r="5263" spans="1:22" x14ac:dyDescent="0.3">
      <c r="A5263" t="s">
        <v>108</v>
      </c>
      <c r="B5263" t="s">
        <v>70</v>
      </c>
      <c r="C5263" t="s">
        <v>93</v>
      </c>
      <c r="D5263" s="29">
        <v>45901</v>
      </c>
      <c r="E5263" s="161">
        <v>0</v>
      </c>
      <c r="F5263" s="161">
        <v>0</v>
      </c>
      <c r="G5263" s="161">
        <v>0</v>
      </c>
      <c r="H5263" s="161">
        <v>0</v>
      </c>
      <c r="L5263">
        <v>303.37787800000001</v>
      </c>
      <c r="R5263">
        <v>339.118292</v>
      </c>
      <c r="S5263">
        <v>339.118292</v>
      </c>
      <c r="T5263" s="194">
        <v>339.118292</v>
      </c>
      <c r="U5263" t="s">
        <v>193</v>
      </c>
      <c r="V5263">
        <v>45708.442557870374</v>
      </c>
    </row>
    <row r="5264" spans="1:22" x14ac:dyDescent="0.3">
      <c r="A5264" t="s">
        <v>108</v>
      </c>
      <c r="B5264" t="s">
        <v>70</v>
      </c>
      <c r="C5264" t="s">
        <v>88</v>
      </c>
      <c r="D5264" s="29">
        <v>45901</v>
      </c>
      <c r="E5264" s="161">
        <v>0</v>
      </c>
      <c r="F5264" s="161">
        <v>0</v>
      </c>
      <c r="G5264" s="161">
        <v>0</v>
      </c>
      <c r="H5264" s="161">
        <v>0</v>
      </c>
      <c r="L5264">
        <v>559.29746999999998</v>
      </c>
      <c r="R5264">
        <v>997.40674200000001</v>
      </c>
      <c r="S5264">
        <v>997.40674200000001</v>
      </c>
      <c r="T5264" s="194">
        <v>997.40674200000001</v>
      </c>
      <c r="U5264" t="s">
        <v>193</v>
      </c>
      <c r="V5264">
        <v>45708.438518518517</v>
      </c>
    </row>
    <row r="5265" spans="1:22" x14ac:dyDescent="0.3">
      <c r="A5265" t="s">
        <v>108</v>
      </c>
      <c r="B5265" t="s">
        <v>70</v>
      </c>
      <c r="C5265" t="s">
        <v>93</v>
      </c>
      <c r="D5265" s="29">
        <v>45902</v>
      </c>
      <c r="E5265" s="161">
        <v>0</v>
      </c>
      <c r="F5265" s="161">
        <v>0</v>
      </c>
      <c r="G5265" s="161">
        <v>0</v>
      </c>
      <c r="H5265" s="161">
        <v>0</v>
      </c>
      <c r="L5265">
        <v>303.37787800000001</v>
      </c>
      <c r="R5265">
        <v>339.118292</v>
      </c>
      <c r="S5265">
        <v>339.118292</v>
      </c>
      <c r="T5265" s="194">
        <v>339.118292</v>
      </c>
      <c r="U5265" t="s">
        <v>193</v>
      </c>
      <c r="V5265">
        <v>45708.442557870374</v>
      </c>
    </row>
    <row r="5266" spans="1:22" x14ac:dyDescent="0.3">
      <c r="A5266" t="s">
        <v>108</v>
      </c>
      <c r="B5266" t="s">
        <v>70</v>
      </c>
      <c r="C5266" t="s">
        <v>88</v>
      </c>
      <c r="D5266" s="29">
        <v>45902</v>
      </c>
      <c r="E5266" s="161">
        <v>0</v>
      </c>
      <c r="F5266" s="161">
        <v>0</v>
      </c>
      <c r="G5266" s="161">
        <v>0</v>
      </c>
      <c r="H5266" s="161">
        <v>0</v>
      </c>
      <c r="L5266">
        <v>559.29746999999998</v>
      </c>
      <c r="R5266">
        <v>997.40674200000001</v>
      </c>
      <c r="S5266">
        <v>997.40674200000001</v>
      </c>
      <c r="T5266" s="194">
        <v>997.40674200000001</v>
      </c>
      <c r="U5266" t="s">
        <v>193</v>
      </c>
      <c r="V5266">
        <v>45708.439293981479</v>
      </c>
    </row>
    <row r="5267" spans="1:22" x14ac:dyDescent="0.3">
      <c r="A5267" t="s">
        <v>108</v>
      </c>
      <c r="B5267" t="s">
        <v>70</v>
      </c>
      <c r="C5267" t="s">
        <v>93</v>
      </c>
      <c r="D5267" s="29">
        <v>45903</v>
      </c>
      <c r="E5267" s="161">
        <v>0</v>
      </c>
      <c r="F5267" s="161">
        <v>0</v>
      </c>
      <c r="G5267" s="161">
        <v>0</v>
      </c>
      <c r="H5267" s="161">
        <v>0</v>
      </c>
      <c r="L5267">
        <v>303.37787800000001</v>
      </c>
      <c r="R5267">
        <v>339.118292</v>
      </c>
      <c r="S5267">
        <v>339.118292</v>
      </c>
      <c r="T5267" s="194">
        <v>339.118292</v>
      </c>
      <c r="U5267" t="s">
        <v>193</v>
      </c>
      <c r="V5267">
        <v>45708.442557870374</v>
      </c>
    </row>
    <row r="5268" spans="1:22" x14ac:dyDescent="0.3">
      <c r="A5268" t="s">
        <v>108</v>
      </c>
      <c r="B5268" t="s">
        <v>70</v>
      </c>
      <c r="C5268" t="s">
        <v>88</v>
      </c>
      <c r="D5268" s="29">
        <v>45903</v>
      </c>
      <c r="E5268" s="161">
        <v>0</v>
      </c>
      <c r="F5268" s="161">
        <v>0</v>
      </c>
      <c r="G5268" s="161">
        <v>0</v>
      </c>
      <c r="H5268" s="161">
        <v>0</v>
      </c>
      <c r="L5268">
        <v>559.29746999999998</v>
      </c>
      <c r="R5268">
        <v>997.40674200000001</v>
      </c>
      <c r="S5268">
        <v>997.40674200000001</v>
      </c>
      <c r="T5268" s="194">
        <v>997.40674200000001</v>
      </c>
      <c r="U5268" t="s">
        <v>193</v>
      </c>
      <c r="V5268">
        <v>45708.438819444447</v>
      </c>
    </row>
    <row r="5269" spans="1:22" x14ac:dyDescent="0.3">
      <c r="A5269" t="s">
        <v>108</v>
      </c>
      <c r="B5269" t="s">
        <v>70</v>
      </c>
      <c r="C5269" t="s">
        <v>93</v>
      </c>
      <c r="D5269" s="29">
        <v>45904</v>
      </c>
      <c r="E5269" s="161">
        <v>0</v>
      </c>
      <c r="F5269" s="161">
        <v>0</v>
      </c>
      <c r="G5269" s="161">
        <v>0</v>
      </c>
      <c r="H5269" s="161">
        <v>0</v>
      </c>
      <c r="L5269">
        <v>303.37787800000001</v>
      </c>
      <c r="R5269">
        <v>339.118292</v>
      </c>
      <c r="S5269">
        <v>339.118292</v>
      </c>
      <c r="T5269" s="194">
        <v>339.118292</v>
      </c>
      <c r="U5269" t="s">
        <v>193</v>
      </c>
      <c r="V5269">
        <v>45708.442557870374</v>
      </c>
    </row>
    <row r="5270" spans="1:22" x14ac:dyDescent="0.3">
      <c r="A5270" t="s">
        <v>108</v>
      </c>
      <c r="B5270" t="s">
        <v>70</v>
      </c>
      <c r="C5270" t="s">
        <v>88</v>
      </c>
      <c r="D5270" s="29">
        <v>45904</v>
      </c>
      <c r="E5270" s="161">
        <v>0</v>
      </c>
      <c r="F5270" s="161">
        <v>0</v>
      </c>
      <c r="G5270" s="161">
        <v>0</v>
      </c>
      <c r="H5270" s="161">
        <v>0</v>
      </c>
      <c r="L5270">
        <v>559.29746999999998</v>
      </c>
      <c r="R5270">
        <v>997.40674200000001</v>
      </c>
      <c r="S5270">
        <v>997.40674200000001</v>
      </c>
      <c r="T5270" s="194">
        <v>997.40674200000001</v>
      </c>
      <c r="U5270" t="s">
        <v>193</v>
      </c>
      <c r="V5270">
        <v>45708.438402777778</v>
      </c>
    </row>
    <row r="5271" spans="1:22" x14ac:dyDescent="0.3">
      <c r="A5271" t="s">
        <v>108</v>
      </c>
      <c r="B5271" t="s">
        <v>70</v>
      </c>
      <c r="C5271" t="s">
        <v>93</v>
      </c>
      <c r="D5271" s="29">
        <v>45905</v>
      </c>
      <c r="E5271" s="161">
        <v>0</v>
      </c>
      <c r="F5271" s="161">
        <v>0</v>
      </c>
      <c r="G5271" s="161">
        <v>0</v>
      </c>
      <c r="H5271" s="161">
        <v>0</v>
      </c>
      <c r="L5271">
        <v>303.37787800000001</v>
      </c>
      <c r="R5271">
        <v>339.118292</v>
      </c>
      <c r="S5271">
        <v>339.118292</v>
      </c>
      <c r="T5271" s="194">
        <v>339.118292</v>
      </c>
      <c r="U5271" t="s">
        <v>193</v>
      </c>
      <c r="V5271">
        <v>45708.442557870374</v>
      </c>
    </row>
    <row r="5272" spans="1:22" x14ac:dyDescent="0.3">
      <c r="A5272" t="s">
        <v>108</v>
      </c>
      <c r="B5272" t="s">
        <v>70</v>
      </c>
      <c r="C5272" t="s">
        <v>88</v>
      </c>
      <c r="D5272" s="29">
        <v>45905</v>
      </c>
      <c r="E5272" s="161">
        <v>0</v>
      </c>
      <c r="F5272" s="161">
        <v>0</v>
      </c>
      <c r="G5272" s="161">
        <v>0</v>
      </c>
      <c r="H5272" s="161">
        <v>0</v>
      </c>
      <c r="L5272">
        <v>559.29746999999998</v>
      </c>
      <c r="R5272">
        <v>997.40674200000001</v>
      </c>
      <c r="S5272">
        <v>997.40674200000001</v>
      </c>
      <c r="T5272" s="194">
        <v>997.40674200000001</v>
      </c>
      <c r="U5272" t="s">
        <v>193</v>
      </c>
      <c r="V5272">
        <v>45708.439398148148</v>
      </c>
    </row>
    <row r="5273" spans="1:22" x14ac:dyDescent="0.3">
      <c r="A5273" t="s">
        <v>108</v>
      </c>
      <c r="B5273" t="s">
        <v>70</v>
      </c>
      <c r="C5273" t="s">
        <v>93</v>
      </c>
      <c r="D5273" s="29">
        <v>45906</v>
      </c>
      <c r="E5273" s="161">
        <v>0</v>
      </c>
      <c r="F5273" s="161">
        <v>0</v>
      </c>
      <c r="G5273" s="161">
        <v>0</v>
      </c>
      <c r="H5273" s="161">
        <v>0</v>
      </c>
      <c r="L5273">
        <v>303.37787800000001</v>
      </c>
      <c r="R5273">
        <v>339.118292</v>
      </c>
      <c r="S5273">
        <v>339.118292</v>
      </c>
      <c r="T5273" s="194">
        <v>339.118292</v>
      </c>
      <c r="U5273" t="s">
        <v>193</v>
      </c>
      <c r="V5273">
        <v>45708.442569444444</v>
      </c>
    </row>
    <row r="5274" spans="1:22" x14ac:dyDescent="0.3">
      <c r="A5274" t="s">
        <v>108</v>
      </c>
      <c r="B5274" t="s">
        <v>70</v>
      </c>
      <c r="C5274" t="s">
        <v>88</v>
      </c>
      <c r="D5274" s="29">
        <v>45906</v>
      </c>
      <c r="E5274" s="161">
        <v>0</v>
      </c>
      <c r="F5274" s="161">
        <v>0</v>
      </c>
      <c r="G5274" s="161">
        <v>0</v>
      </c>
      <c r="H5274" s="161">
        <v>0</v>
      </c>
      <c r="L5274">
        <v>559.29746999999998</v>
      </c>
      <c r="R5274">
        <v>997.40674200000001</v>
      </c>
      <c r="S5274">
        <v>997.40674200000001</v>
      </c>
      <c r="T5274" s="194">
        <v>997.40674200000001</v>
      </c>
      <c r="U5274" t="s">
        <v>193</v>
      </c>
      <c r="V5274">
        <v>45708.439444444448</v>
      </c>
    </row>
    <row r="5275" spans="1:22" x14ac:dyDescent="0.3">
      <c r="A5275" t="s">
        <v>108</v>
      </c>
      <c r="B5275" t="s">
        <v>70</v>
      </c>
      <c r="C5275" t="s">
        <v>93</v>
      </c>
      <c r="D5275" s="29">
        <v>45907</v>
      </c>
      <c r="E5275" s="161">
        <v>0</v>
      </c>
      <c r="F5275" s="161">
        <v>0</v>
      </c>
      <c r="G5275" s="161">
        <v>0</v>
      </c>
      <c r="H5275" s="161">
        <v>0</v>
      </c>
      <c r="L5275">
        <v>303.37787800000001</v>
      </c>
      <c r="R5275">
        <v>339.118292</v>
      </c>
      <c r="S5275">
        <v>339.118292</v>
      </c>
      <c r="T5275" s="194">
        <v>339.118292</v>
      </c>
      <c r="U5275" t="s">
        <v>193</v>
      </c>
      <c r="V5275">
        <v>45708.442557870374</v>
      </c>
    </row>
    <row r="5276" spans="1:22" x14ac:dyDescent="0.3">
      <c r="A5276" t="s">
        <v>108</v>
      </c>
      <c r="B5276" t="s">
        <v>70</v>
      </c>
      <c r="C5276" t="s">
        <v>88</v>
      </c>
      <c r="D5276" s="29">
        <v>45907</v>
      </c>
      <c r="E5276" s="161">
        <v>0</v>
      </c>
      <c r="F5276" s="161">
        <v>0</v>
      </c>
      <c r="G5276" s="161">
        <v>0</v>
      </c>
      <c r="H5276" s="161">
        <v>0</v>
      </c>
      <c r="L5276">
        <v>559.29746999999998</v>
      </c>
      <c r="R5276">
        <v>997.40674200000001</v>
      </c>
      <c r="S5276">
        <v>997.40674200000001</v>
      </c>
      <c r="T5276" s="194">
        <v>997.40674200000001</v>
      </c>
      <c r="U5276" t="s">
        <v>193</v>
      </c>
      <c r="V5276">
        <v>45708.439421296294</v>
      </c>
    </row>
    <row r="5277" spans="1:22" x14ac:dyDescent="0.3">
      <c r="A5277" t="s">
        <v>108</v>
      </c>
      <c r="B5277" t="s">
        <v>70</v>
      </c>
      <c r="C5277" t="s">
        <v>93</v>
      </c>
      <c r="D5277" s="29">
        <v>45908</v>
      </c>
      <c r="E5277" s="161">
        <v>0</v>
      </c>
      <c r="F5277" s="161">
        <v>0</v>
      </c>
      <c r="G5277" s="161">
        <v>0</v>
      </c>
      <c r="H5277" s="161">
        <v>0</v>
      </c>
      <c r="L5277">
        <v>303.37787800000001</v>
      </c>
      <c r="R5277">
        <v>339.118292</v>
      </c>
      <c r="S5277">
        <v>339.118292</v>
      </c>
      <c r="T5277" s="194">
        <v>339.118292</v>
      </c>
      <c r="U5277" t="s">
        <v>193</v>
      </c>
      <c r="V5277">
        <v>45708.442569444444</v>
      </c>
    </row>
    <row r="5278" spans="1:22" x14ac:dyDescent="0.3">
      <c r="A5278" t="s">
        <v>108</v>
      </c>
      <c r="B5278" t="s">
        <v>70</v>
      </c>
      <c r="C5278" t="s">
        <v>88</v>
      </c>
      <c r="D5278" s="29">
        <v>45908</v>
      </c>
      <c r="E5278" s="161">
        <v>0</v>
      </c>
      <c r="F5278" s="161">
        <v>0</v>
      </c>
      <c r="G5278" s="161">
        <v>0</v>
      </c>
      <c r="H5278" s="161">
        <v>0</v>
      </c>
      <c r="L5278">
        <v>559.29746999999998</v>
      </c>
      <c r="R5278">
        <v>997.40674200000001</v>
      </c>
      <c r="S5278">
        <v>997.40674200000001</v>
      </c>
      <c r="T5278" s="194">
        <v>997.40674200000001</v>
      </c>
      <c r="U5278" t="s">
        <v>193</v>
      </c>
      <c r="V5278">
        <v>45708.438518518517</v>
      </c>
    </row>
    <row r="5279" spans="1:22" x14ac:dyDescent="0.3">
      <c r="A5279" t="s">
        <v>108</v>
      </c>
      <c r="B5279" t="s">
        <v>70</v>
      </c>
      <c r="C5279" t="s">
        <v>93</v>
      </c>
      <c r="D5279" s="29">
        <v>45909</v>
      </c>
      <c r="E5279" s="161">
        <v>0</v>
      </c>
      <c r="F5279" s="161">
        <v>0</v>
      </c>
      <c r="G5279" s="161">
        <v>0</v>
      </c>
      <c r="H5279" s="161">
        <v>0</v>
      </c>
      <c r="L5279">
        <v>303.37787800000001</v>
      </c>
      <c r="R5279">
        <v>339.118292</v>
      </c>
      <c r="S5279">
        <v>339.118292</v>
      </c>
      <c r="T5279" s="194">
        <v>339.118292</v>
      </c>
      <c r="U5279" t="s">
        <v>193</v>
      </c>
      <c r="V5279">
        <v>45708.442557870374</v>
      </c>
    </row>
    <row r="5280" spans="1:22" x14ac:dyDescent="0.3">
      <c r="A5280" t="s">
        <v>108</v>
      </c>
      <c r="B5280" t="s">
        <v>70</v>
      </c>
      <c r="C5280" t="s">
        <v>88</v>
      </c>
      <c r="D5280" s="29">
        <v>45909</v>
      </c>
      <c r="E5280" s="161">
        <v>0</v>
      </c>
      <c r="F5280" s="161">
        <v>0</v>
      </c>
      <c r="G5280" s="161">
        <v>0</v>
      </c>
      <c r="H5280" s="161">
        <v>0</v>
      </c>
      <c r="L5280">
        <v>559.29746999999998</v>
      </c>
      <c r="R5280">
        <v>997.40674200000001</v>
      </c>
      <c r="S5280">
        <v>997.40674200000001</v>
      </c>
      <c r="T5280" s="194">
        <v>997.40674200000001</v>
      </c>
      <c r="U5280" t="s">
        <v>193</v>
      </c>
      <c r="V5280">
        <v>45708.438668981478</v>
      </c>
    </row>
    <row r="5281" spans="1:22" x14ac:dyDescent="0.3">
      <c r="A5281" t="s">
        <v>108</v>
      </c>
      <c r="B5281" t="s">
        <v>70</v>
      </c>
      <c r="C5281" t="s">
        <v>93</v>
      </c>
      <c r="D5281" s="29">
        <v>45910</v>
      </c>
      <c r="E5281" s="161">
        <v>0</v>
      </c>
      <c r="F5281" s="161">
        <v>0</v>
      </c>
      <c r="G5281" s="161">
        <v>0</v>
      </c>
      <c r="H5281" s="161">
        <v>0</v>
      </c>
      <c r="L5281">
        <v>303.37787800000001</v>
      </c>
      <c r="R5281">
        <v>339.118292</v>
      </c>
      <c r="S5281">
        <v>339.118292</v>
      </c>
      <c r="T5281" s="194">
        <v>339.118292</v>
      </c>
      <c r="U5281" t="s">
        <v>193</v>
      </c>
      <c r="V5281">
        <v>45708.442557870374</v>
      </c>
    </row>
    <row r="5282" spans="1:22" x14ac:dyDescent="0.3">
      <c r="A5282" t="s">
        <v>108</v>
      </c>
      <c r="B5282" t="s">
        <v>70</v>
      </c>
      <c r="C5282" t="s">
        <v>88</v>
      </c>
      <c r="D5282" s="29">
        <v>45910</v>
      </c>
      <c r="E5282" s="161">
        <v>0</v>
      </c>
      <c r="F5282" s="161">
        <v>0</v>
      </c>
      <c r="G5282" s="161">
        <v>0</v>
      </c>
      <c r="H5282" s="161">
        <v>0</v>
      </c>
      <c r="L5282">
        <v>559.29746999999998</v>
      </c>
      <c r="R5282">
        <v>997.40674200000001</v>
      </c>
      <c r="S5282">
        <v>997.40674200000001</v>
      </c>
      <c r="T5282" s="194">
        <v>997.40674200000001</v>
      </c>
      <c r="U5282" t="s">
        <v>193</v>
      </c>
      <c r="V5282">
        <v>45708.438807870371</v>
      </c>
    </row>
    <row r="5283" spans="1:22" x14ac:dyDescent="0.3">
      <c r="A5283" t="s">
        <v>108</v>
      </c>
      <c r="B5283" t="s">
        <v>70</v>
      </c>
      <c r="C5283" t="s">
        <v>93</v>
      </c>
      <c r="D5283" s="29">
        <v>45911</v>
      </c>
      <c r="E5283" s="161">
        <v>0</v>
      </c>
      <c r="F5283" s="161">
        <v>0</v>
      </c>
      <c r="G5283" s="161">
        <v>0</v>
      </c>
      <c r="H5283" s="161">
        <v>0</v>
      </c>
      <c r="L5283">
        <v>303.37787800000001</v>
      </c>
      <c r="R5283">
        <v>339.118292</v>
      </c>
      <c r="S5283">
        <v>339.118292</v>
      </c>
      <c r="T5283" s="194">
        <v>339.118292</v>
      </c>
      <c r="U5283" t="s">
        <v>193</v>
      </c>
      <c r="V5283">
        <v>45708.442569444444</v>
      </c>
    </row>
    <row r="5284" spans="1:22" x14ac:dyDescent="0.3">
      <c r="A5284" t="s">
        <v>108</v>
      </c>
      <c r="B5284" t="s">
        <v>70</v>
      </c>
      <c r="C5284" t="s">
        <v>88</v>
      </c>
      <c r="D5284" s="29">
        <v>45911</v>
      </c>
      <c r="E5284" s="161">
        <v>0</v>
      </c>
      <c r="F5284" s="161">
        <v>0</v>
      </c>
      <c r="G5284" s="161">
        <v>0</v>
      </c>
      <c r="H5284" s="161">
        <v>0</v>
      </c>
      <c r="L5284">
        <v>559.29746999999998</v>
      </c>
      <c r="R5284">
        <v>997.40674200000001</v>
      </c>
      <c r="S5284">
        <v>997.40674200000001</v>
      </c>
      <c r="T5284" s="194">
        <v>997.40674200000001</v>
      </c>
      <c r="U5284" t="s">
        <v>193</v>
      </c>
      <c r="V5284">
        <v>45708.438564814816</v>
      </c>
    </row>
    <row r="5285" spans="1:22" x14ac:dyDescent="0.3">
      <c r="A5285" t="s">
        <v>108</v>
      </c>
      <c r="B5285" t="s">
        <v>70</v>
      </c>
      <c r="C5285" t="s">
        <v>93</v>
      </c>
      <c r="D5285" s="29">
        <v>45912</v>
      </c>
      <c r="E5285" s="161">
        <v>0</v>
      </c>
      <c r="F5285" s="161">
        <v>0</v>
      </c>
      <c r="G5285" s="161">
        <v>0</v>
      </c>
      <c r="H5285" s="161">
        <v>0</v>
      </c>
      <c r="L5285">
        <v>303.37787800000001</v>
      </c>
      <c r="R5285">
        <v>339.118292</v>
      </c>
      <c r="S5285">
        <v>339.118292</v>
      </c>
      <c r="T5285" s="194">
        <v>339.118292</v>
      </c>
      <c r="U5285" t="s">
        <v>193</v>
      </c>
      <c r="V5285">
        <v>45708.442569444444</v>
      </c>
    </row>
    <row r="5286" spans="1:22" x14ac:dyDescent="0.3">
      <c r="A5286" t="s">
        <v>108</v>
      </c>
      <c r="B5286" t="s">
        <v>70</v>
      </c>
      <c r="C5286" t="s">
        <v>88</v>
      </c>
      <c r="D5286" s="29">
        <v>45912</v>
      </c>
      <c r="E5286" s="161">
        <v>0</v>
      </c>
      <c r="F5286" s="161">
        <v>0</v>
      </c>
      <c r="G5286" s="161">
        <v>0</v>
      </c>
      <c r="H5286" s="161">
        <v>0</v>
      </c>
      <c r="L5286">
        <v>559.29746999999998</v>
      </c>
      <c r="R5286">
        <v>997.40674200000001</v>
      </c>
      <c r="S5286">
        <v>997.40674200000001</v>
      </c>
      <c r="T5286" s="194">
        <v>997.40674200000001</v>
      </c>
      <c r="U5286" t="s">
        <v>193</v>
      </c>
      <c r="V5286">
        <v>45708.439421296294</v>
      </c>
    </row>
    <row r="5287" spans="1:22" x14ac:dyDescent="0.3">
      <c r="A5287" t="s">
        <v>108</v>
      </c>
      <c r="B5287" t="s">
        <v>70</v>
      </c>
      <c r="C5287" t="s">
        <v>93</v>
      </c>
      <c r="D5287" s="29">
        <v>45913</v>
      </c>
      <c r="E5287" s="161">
        <v>0</v>
      </c>
      <c r="F5287" s="161">
        <v>0</v>
      </c>
      <c r="G5287" s="161">
        <v>0</v>
      </c>
      <c r="H5287" s="161">
        <v>0</v>
      </c>
      <c r="L5287">
        <v>303.37787800000001</v>
      </c>
      <c r="R5287">
        <v>339.118292</v>
      </c>
      <c r="S5287">
        <v>339.118292</v>
      </c>
      <c r="T5287" s="194">
        <v>339.118292</v>
      </c>
      <c r="U5287" t="s">
        <v>193</v>
      </c>
      <c r="V5287">
        <v>45708.442557870374</v>
      </c>
    </row>
    <row r="5288" spans="1:22" x14ac:dyDescent="0.3">
      <c r="A5288" t="s">
        <v>108</v>
      </c>
      <c r="B5288" t="s">
        <v>70</v>
      </c>
      <c r="C5288" t="s">
        <v>88</v>
      </c>
      <c r="D5288" s="29">
        <v>45913</v>
      </c>
      <c r="E5288" s="161">
        <v>0</v>
      </c>
      <c r="F5288" s="161">
        <v>0</v>
      </c>
      <c r="G5288" s="161">
        <v>0</v>
      </c>
      <c r="H5288" s="161">
        <v>0</v>
      </c>
      <c r="L5288">
        <v>559.29746999999998</v>
      </c>
      <c r="R5288">
        <v>997.40674200000001</v>
      </c>
      <c r="S5288">
        <v>997.40674200000001</v>
      </c>
      <c r="T5288" s="194">
        <v>997.40674200000001</v>
      </c>
      <c r="U5288" t="s">
        <v>193</v>
      </c>
      <c r="V5288">
        <v>45708.438981481479</v>
      </c>
    </row>
    <row r="5289" spans="1:22" x14ac:dyDescent="0.3">
      <c r="A5289" t="s">
        <v>108</v>
      </c>
      <c r="B5289" t="s">
        <v>70</v>
      </c>
      <c r="C5289" t="s">
        <v>93</v>
      </c>
      <c r="D5289" s="29">
        <v>45914</v>
      </c>
      <c r="E5289" s="161">
        <v>0</v>
      </c>
      <c r="F5289" s="161">
        <v>0</v>
      </c>
      <c r="G5289" s="161">
        <v>0</v>
      </c>
      <c r="H5289" s="161">
        <v>0</v>
      </c>
      <c r="L5289">
        <v>303.37787800000001</v>
      </c>
      <c r="R5289">
        <v>339.118292</v>
      </c>
      <c r="S5289">
        <v>339.118292</v>
      </c>
      <c r="T5289" s="194">
        <v>339.118292</v>
      </c>
      <c r="U5289" t="s">
        <v>193</v>
      </c>
      <c r="V5289">
        <v>45708.442557870374</v>
      </c>
    </row>
    <row r="5290" spans="1:22" x14ac:dyDescent="0.3">
      <c r="A5290" t="s">
        <v>108</v>
      </c>
      <c r="B5290" t="s">
        <v>70</v>
      </c>
      <c r="C5290" t="s">
        <v>88</v>
      </c>
      <c r="D5290" s="29">
        <v>45914</v>
      </c>
      <c r="E5290" s="161">
        <v>0</v>
      </c>
      <c r="F5290" s="161">
        <v>0</v>
      </c>
      <c r="G5290" s="161">
        <v>0</v>
      </c>
      <c r="H5290" s="161">
        <v>0</v>
      </c>
      <c r="L5290">
        <v>559.29746999999998</v>
      </c>
      <c r="R5290">
        <v>997.40674200000001</v>
      </c>
      <c r="S5290">
        <v>997.40674200000001</v>
      </c>
      <c r="T5290" s="194">
        <v>997.40674200000001</v>
      </c>
      <c r="U5290" t="s">
        <v>193</v>
      </c>
      <c r="V5290">
        <v>45708.438923611109</v>
      </c>
    </row>
    <row r="5291" spans="1:22" x14ac:dyDescent="0.3">
      <c r="A5291" t="s">
        <v>108</v>
      </c>
      <c r="B5291" t="s">
        <v>70</v>
      </c>
      <c r="C5291" t="s">
        <v>93</v>
      </c>
      <c r="D5291" s="29">
        <v>45915</v>
      </c>
      <c r="E5291" s="161">
        <v>0</v>
      </c>
      <c r="F5291" s="161">
        <v>0</v>
      </c>
      <c r="G5291" s="161">
        <v>0</v>
      </c>
      <c r="H5291" s="161">
        <v>0</v>
      </c>
      <c r="L5291">
        <v>303.37787800000001</v>
      </c>
      <c r="R5291">
        <v>339.118292</v>
      </c>
      <c r="S5291">
        <v>339.118292</v>
      </c>
      <c r="T5291" s="194">
        <v>339.118292</v>
      </c>
      <c r="U5291" t="s">
        <v>193</v>
      </c>
      <c r="V5291">
        <v>45708.442546296297</v>
      </c>
    </row>
    <row r="5292" spans="1:22" x14ac:dyDescent="0.3">
      <c r="A5292" t="s">
        <v>108</v>
      </c>
      <c r="B5292" t="s">
        <v>70</v>
      </c>
      <c r="C5292" t="s">
        <v>88</v>
      </c>
      <c r="D5292" s="29">
        <v>45915</v>
      </c>
      <c r="E5292" s="161">
        <v>0</v>
      </c>
      <c r="F5292" s="161">
        <v>0</v>
      </c>
      <c r="G5292" s="161">
        <v>0</v>
      </c>
      <c r="H5292" s="161">
        <v>0</v>
      </c>
      <c r="L5292">
        <v>559.29746999999998</v>
      </c>
      <c r="R5292">
        <v>997.40674200000001</v>
      </c>
      <c r="S5292">
        <v>997.40674200000001</v>
      </c>
      <c r="T5292" s="194">
        <v>997.40674200000001</v>
      </c>
      <c r="U5292" t="s">
        <v>193</v>
      </c>
      <c r="V5292">
        <v>45708.438425925924</v>
      </c>
    </row>
    <row r="5293" spans="1:22" x14ac:dyDescent="0.3">
      <c r="A5293" t="s">
        <v>108</v>
      </c>
      <c r="B5293" t="s">
        <v>70</v>
      </c>
      <c r="C5293" t="s">
        <v>93</v>
      </c>
      <c r="D5293" s="29">
        <v>45916</v>
      </c>
      <c r="E5293" s="161">
        <v>0</v>
      </c>
      <c r="F5293" s="161">
        <v>0</v>
      </c>
      <c r="G5293" s="161">
        <v>0</v>
      </c>
      <c r="H5293" s="161">
        <v>0</v>
      </c>
      <c r="L5293">
        <v>303.37787800000001</v>
      </c>
      <c r="R5293">
        <v>339.118292</v>
      </c>
      <c r="S5293">
        <v>339.118292</v>
      </c>
      <c r="T5293" s="194">
        <v>339.118292</v>
      </c>
      <c r="U5293" t="s">
        <v>193</v>
      </c>
      <c r="V5293">
        <v>45708.442557870374</v>
      </c>
    </row>
    <row r="5294" spans="1:22" x14ac:dyDescent="0.3">
      <c r="A5294" t="s">
        <v>108</v>
      </c>
      <c r="B5294" t="s">
        <v>70</v>
      </c>
      <c r="C5294" t="s">
        <v>88</v>
      </c>
      <c r="D5294" s="29">
        <v>45916</v>
      </c>
      <c r="E5294" s="161">
        <v>0</v>
      </c>
      <c r="F5294" s="161">
        <v>0</v>
      </c>
      <c r="G5294" s="161">
        <v>0</v>
      </c>
      <c r="H5294" s="161">
        <v>0</v>
      </c>
      <c r="L5294">
        <v>559.29746999999998</v>
      </c>
      <c r="R5294">
        <v>997.40674200000001</v>
      </c>
      <c r="S5294">
        <v>997.40674200000001</v>
      </c>
      <c r="T5294" s="194">
        <v>997.40674200000001</v>
      </c>
      <c r="U5294" t="s">
        <v>193</v>
      </c>
      <c r="V5294">
        <v>45708.438518518517</v>
      </c>
    </row>
    <row r="5295" spans="1:22" x14ac:dyDescent="0.3">
      <c r="A5295" t="s">
        <v>108</v>
      </c>
      <c r="B5295" t="s">
        <v>70</v>
      </c>
      <c r="C5295" t="s">
        <v>93</v>
      </c>
      <c r="D5295" s="29">
        <v>45917</v>
      </c>
      <c r="E5295" s="161">
        <v>0</v>
      </c>
      <c r="F5295" s="161">
        <v>0</v>
      </c>
      <c r="G5295" s="161">
        <v>0</v>
      </c>
      <c r="H5295" s="161">
        <v>0</v>
      </c>
      <c r="L5295">
        <v>303.37787800000001</v>
      </c>
      <c r="R5295">
        <v>339.118292</v>
      </c>
      <c r="S5295">
        <v>339.118292</v>
      </c>
      <c r="T5295" s="194">
        <v>339.118292</v>
      </c>
      <c r="U5295" t="s">
        <v>193</v>
      </c>
      <c r="V5295">
        <v>45708.442569444444</v>
      </c>
    </row>
    <row r="5296" spans="1:22" x14ac:dyDescent="0.3">
      <c r="A5296" t="s">
        <v>108</v>
      </c>
      <c r="B5296" t="s">
        <v>70</v>
      </c>
      <c r="C5296" t="s">
        <v>88</v>
      </c>
      <c r="D5296" s="29">
        <v>45917</v>
      </c>
      <c r="E5296" s="161">
        <v>0</v>
      </c>
      <c r="F5296" s="161">
        <v>0</v>
      </c>
      <c r="G5296" s="161">
        <v>0</v>
      </c>
      <c r="H5296" s="161">
        <v>0</v>
      </c>
      <c r="L5296">
        <v>559.29746999999998</v>
      </c>
      <c r="R5296">
        <v>997.40674200000001</v>
      </c>
      <c r="S5296">
        <v>997.40674200000001</v>
      </c>
      <c r="T5296" s="194">
        <v>997.40674200000001</v>
      </c>
      <c r="U5296" t="s">
        <v>193</v>
      </c>
      <c r="V5296">
        <v>45708.439097222225</v>
      </c>
    </row>
    <row r="5297" spans="1:22" x14ac:dyDescent="0.3">
      <c r="A5297" t="s">
        <v>108</v>
      </c>
      <c r="B5297" t="s">
        <v>70</v>
      </c>
      <c r="C5297" t="s">
        <v>93</v>
      </c>
      <c r="D5297" s="29">
        <v>45918</v>
      </c>
      <c r="E5297" s="161">
        <v>0</v>
      </c>
      <c r="F5297" s="161">
        <v>0</v>
      </c>
      <c r="G5297" s="161">
        <v>0</v>
      </c>
      <c r="H5297" s="161">
        <v>0</v>
      </c>
      <c r="L5297">
        <v>303.37787800000001</v>
      </c>
      <c r="R5297">
        <v>339.118292</v>
      </c>
      <c r="S5297">
        <v>339.118292</v>
      </c>
      <c r="T5297" s="194">
        <v>339.118292</v>
      </c>
      <c r="U5297" t="s">
        <v>193</v>
      </c>
      <c r="V5297">
        <v>45708.442569444444</v>
      </c>
    </row>
    <row r="5298" spans="1:22" x14ac:dyDescent="0.3">
      <c r="A5298" t="s">
        <v>108</v>
      </c>
      <c r="B5298" t="s">
        <v>70</v>
      </c>
      <c r="C5298" t="s">
        <v>88</v>
      </c>
      <c r="D5298" s="29">
        <v>45918</v>
      </c>
      <c r="E5298" s="161">
        <v>0</v>
      </c>
      <c r="F5298" s="161">
        <v>0</v>
      </c>
      <c r="G5298" s="161">
        <v>0</v>
      </c>
      <c r="H5298" s="161">
        <v>0</v>
      </c>
      <c r="L5298">
        <v>559.29746999999998</v>
      </c>
      <c r="R5298">
        <v>997.40674200000001</v>
      </c>
      <c r="S5298">
        <v>997.40674200000001</v>
      </c>
      <c r="T5298" s="194">
        <v>997.40674200000001</v>
      </c>
      <c r="U5298" t="s">
        <v>193</v>
      </c>
      <c r="V5298">
        <v>45708.43854166667</v>
      </c>
    </row>
    <row r="5299" spans="1:22" x14ac:dyDescent="0.3">
      <c r="A5299" t="s">
        <v>108</v>
      </c>
      <c r="B5299" t="s">
        <v>70</v>
      </c>
      <c r="C5299" t="s">
        <v>93</v>
      </c>
      <c r="D5299" s="29">
        <v>45919</v>
      </c>
      <c r="E5299" s="161">
        <v>0</v>
      </c>
      <c r="F5299" s="161">
        <v>0</v>
      </c>
      <c r="G5299" s="161">
        <v>0</v>
      </c>
      <c r="H5299" s="161">
        <v>0</v>
      </c>
      <c r="L5299">
        <v>303.37787800000001</v>
      </c>
      <c r="R5299">
        <v>339.118292</v>
      </c>
      <c r="S5299">
        <v>339.118292</v>
      </c>
      <c r="T5299" s="194">
        <v>339.118292</v>
      </c>
      <c r="U5299" t="s">
        <v>193</v>
      </c>
      <c r="V5299">
        <v>45708.442557870374</v>
      </c>
    </row>
    <row r="5300" spans="1:22" x14ac:dyDescent="0.3">
      <c r="A5300" t="s">
        <v>108</v>
      </c>
      <c r="B5300" t="s">
        <v>70</v>
      </c>
      <c r="C5300" t="s">
        <v>88</v>
      </c>
      <c r="D5300" s="29">
        <v>45919</v>
      </c>
      <c r="E5300" s="161">
        <v>0</v>
      </c>
      <c r="F5300" s="161">
        <v>0</v>
      </c>
      <c r="G5300" s="161">
        <v>0</v>
      </c>
      <c r="H5300" s="161">
        <v>0</v>
      </c>
      <c r="L5300">
        <v>559.29746999999998</v>
      </c>
      <c r="R5300">
        <v>997.40674200000001</v>
      </c>
      <c r="S5300">
        <v>997.40674200000001</v>
      </c>
      <c r="T5300" s="194">
        <v>997.40674200000001</v>
      </c>
      <c r="U5300" t="s">
        <v>193</v>
      </c>
      <c r="V5300">
        <v>45708.438715277778</v>
      </c>
    </row>
    <row r="5301" spans="1:22" x14ac:dyDescent="0.3">
      <c r="A5301" t="s">
        <v>108</v>
      </c>
      <c r="B5301" t="s">
        <v>70</v>
      </c>
      <c r="C5301" t="s">
        <v>93</v>
      </c>
      <c r="D5301" s="29">
        <v>45920</v>
      </c>
      <c r="E5301" s="161">
        <v>0</v>
      </c>
      <c r="F5301" s="161">
        <v>0</v>
      </c>
      <c r="G5301" s="161">
        <v>0</v>
      </c>
      <c r="H5301" s="161">
        <v>0</v>
      </c>
      <c r="L5301">
        <v>303.37787800000001</v>
      </c>
      <c r="R5301">
        <v>339.118292</v>
      </c>
      <c r="S5301">
        <v>339.118292</v>
      </c>
      <c r="T5301" s="194">
        <v>339.118292</v>
      </c>
      <c r="U5301" t="s">
        <v>193</v>
      </c>
      <c r="V5301">
        <v>45708.442557870374</v>
      </c>
    </row>
    <row r="5302" spans="1:22" x14ac:dyDescent="0.3">
      <c r="A5302" t="s">
        <v>108</v>
      </c>
      <c r="B5302" t="s">
        <v>70</v>
      </c>
      <c r="C5302" t="s">
        <v>88</v>
      </c>
      <c r="D5302" s="29">
        <v>45920</v>
      </c>
      <c r="E5302" s="161">
        <v>0</v>
      </c>
      <c r="F5302" s="161">
        <v>0</v>
      </c>
      <c r="G5302" s="161">
        <v>0</v>
      </c>
      <c r="H5302" s="161">
        <v>0</v>
      </c>
      <c r="L5302">
        <v>559.29746999999998</v>
      </c>
      <c r="R5302">
        <v>997.40674200000001</v>
      </c>
      <c r="S5302">
        <v>997.40674200000001</v>
      </c>
      <c r="T5302" s="194">
        <v>997.40674200000001</v>
      </c>
      <c r="U5302" t="s">
        <v>193</v>
      </c>
      <c r="V5302">
        <v>45708.438680555555</v>
      </c>
    </row>
    <row r="5303" spans="1:22" x14ac:dyDescent="0.3">
      <c r="A5303" t="s">
        <v>108</v>
      </c>
      <c r="B5303" t="s">
        <v>70</v>
      </c>
      <c r="C5303" t="s">
        <v>93</v>
      </c>
      <c r="D5303" s="29">
        <v>45921</v>
      </c>
      <c r="E5303" s="161">
        <v>0</v>
      </c>
      <c r="F5303" s="161">
        <v>0</v>
      </c>
      <c r="G5303" s="161">
        <v>0</v>
      </c>
      <c r="H5303" s="161">
        <v>0</v>
      </c>
      <c r="L5303">
        <v>303.37787800000001</v>
      </c>
      <c r="R5303">
        <v>339.118292</v>
      </c>
      <c r="S5303">
        <v>339.118292</v>
      </c>
      <c r="T5303" s="194">
        <v>339.118292</v>
      </c>
      <c r="U5303" t="s">
        <v>193</v>
      </c>
      <c r="V5303">
        <v>45708.442546296297</v>
      </c>
    </row>
    <row r="5304" spans="1:22" x14ac:dyDescent="0.3">
      <c r="A5304" t="s">
        <v>108</v>
      </c>
      <c r="B5304" t="s">
        <v>70</v>
      </c>
      <c r="C5304" t="s">
        <v>88</v>
      </c>
      <c r="D5304" s="29">
        <v>45921</v>
      </c>
      <c r="E5304" s="161">
        <v>0</v>
      </c>
      <c r="F5304" s="161">
        <v>0</v>
      </c>
      <c r="G5304" s="161">
        <v>0</v>
      </c>
      <c r="H5304" s="161">
        <v>0</v>
      </c>
      <c r="L5304">
        <v>559.29746999999998</v>
      </c>
      <c r="R5304">
        <v>997.40674200000001</v>
      </c>
      <c r="S5304">
        <v>997.40674200000001</v>
      </c>
      <c r="T5304" s="194">
        <v>997.40674200000001</v>
      </c>
      <c r="U5304" t="s">
        <v>193</v>
      </c>
      <c r="V5304">
        <v>45708.438958333332</v>
      </c>
    </row>
    <row r="5305" spans="1:22" x14ac:dyDescent="0.3">
      <c r="A5305" t="s">
        <v>108</v>
      </c>
      <c r="B5305" t="s">
        <v>70</v>
      </c>
      <c r="C5305" t="s">
        <v>93</v>
      </c>
      <c r="D5305" s="29">
        <v>45922</v>
      </c>
      <c r="E5305" s="161">
        <v>0</v>
      </c>
      <c r="F5305" s="161">
        <v>0</v>
      </c>
      <c r="G5305" s="161">
        <v>0</v>
      </c>
      <c r="H5305" s="161">
        <v>0</v>
      </c>
      <c r="L5305">
        <v>303.37787800000001</v>
      </c>
      <c r="R5305">
        <v>339.118292</v>
      </c>
      <c r="S5305">
        <v>339.118292</v>
      </c>
      <c r="T5305" s="194">
        <v>339.118292</v>
      </c>
      <c r="U5305" t="s">
        <v>193</v>
      </c>
      <c r="V5305">
        <v>45708.442557870374</v>
      </c>
    </row>
    <row r="5306" spans="1:22" x14ac:dyDescent="0.3">
      <c r="A5306" t="s">
        <v>108</v>
      </c>
      <c r="B5306" t="s">
        <v>70</v>
      </c>
      <c r="C5306" t="s">
        <v>88</v>
      </c>
      <c r="D5306" s="29">
        <v>45922</v>
      </c>
      <c r="E5306" s="161">
        <v>0</v>
      </c>
      <c r="F5306" s="161">
        <v>0</v>
      </c>
      <c r="G5306" s="161">
        <v>0</v>
      </c>
      <c r="H5306" s="161">
        <v>0</v>
      </c>
      <c r="L5306">
        <v>559.29746999999998</v>
      </c>
      <c r="R5306">
        <v>997.40674200000001</v>
      </c>
      <c r="S5306">
        <v>997.40674200000001</v>
      </c>
      <c r="T5306" s="194">
        <v>997.40674200000001</v>
      </c>
      <c r="U5306" t="s">
        <v>193</v>
      </c>
      <c r="V5306">
        <v>45708.438900462963</v>
      </c>
    </row>
    <row r="5307" spans="1:22" x14ac:dyDescent="0.3">
      <c r="A5307" t="s">
        <v>108</v>
      </c>
      <c r="B5307" t="s">
        <v>70</v>
      </c>
      <c r="C5307" t="s">
        <v>93</v>
      </c>
      <c r="D5307" s="29">
        <v>45923</v>
      </c>
      <c r="E5307" s="161">
        <v>0</v>
      </c>
      <c r="F5307" s="161">
        <v>0</v>
      </c>
      <c r="G5307" s="161">
        <v>0</v>
      </c>
      <c r="H5307" s="161">
        <v>0</v>
      </c>
      <c r="L5307">
        <v>303.37787800000001</v>
      </c>
      <c r="R5307">
        <v>339.118292</v>
      </c>
      <c r="S5307">
        <v>339.118292</v>
      </c>
      <c r="T5307" s="194">
        <v>339.118292</v>
      </c>
      <c r="U5307" t="s">
        <v>193</v>
      </c>
      <c r="V5307">
        <v>45708.442557870374</v>
      </c>
    </row>
    <row r="5308" spans="1:22" x14ac:dyDescent="0.3">
      <c r="A5308" t="s">
        <v>108</v>
      </c>
      <c r="B5308" t="s">
        <v>70</v>
      </c>
      <c r="C5308" t="s">
        <v>88</v>
      </c>
      <c r="D5308" s="29">
        <v>45923</v>
      </c>
      <c r="E5308" s="161">
        <v>0</v>
      </c>
      <c r="F5308" s="161">
        <v>0</v>
      </c>
      <c r="G5308" s="161">
        <v>0</v>
      </c>
      <c r="H5308" s="161">
        <v>0</v>
      </c>
      <c r="L5308">
        <v>559.29746999999998</v>
      </c>
      <c r="R5308">
        <v>997.40674200000001</v>
      </c>
      <c r="S5308">
        <v>997.40674200000001</v>
      </c>
      <c r="T5308" s="194">
        <v>997.40674200000001</v>
      </c>
      <c r="U5308" t="s">
        <v>193</v>
      </c>
      <c r="V5308">
        <v>45708.438831018517</v>
      </c>
    </row>
    <row r="5309" spans="1:22" x14ac:dyDescent="0.3">
      <c r="A5309" t="s">
        <v>108</v>
      </c>
      <c r="B5309" t="s">
        <v>70</v>
      </c>
      <c r="C5309" t="s">
        <v>93</v>
      </c>
      <c r="D5309" s="29">
        <v>45924</v>
      </c>
      <c r="E5309" s="161">
        <v>0</v>
      </c>
      <c r="F5309" s="161">
        <v>0</v>
      </c>
      <c r="G5309" s="161">
        <v>0</v>
      </c>
      <c r="H5309" s="161">
        <v>0</v>
      </c>
      <c r="L5309">
        <v>303.37787800000001</v>
      </c>
      <c r="R5309">
        <v>339.118292</v>
      </c>
      <c r="S5309">
        <v>339.118292</v>
      </c>
      <c r="T5309" s="194">
        <v>339.118292</v>
      </c>
      <c r="U5309" t="s">
        <v>193</v>
      </c>
      <c r="V5309">
        <v>45708.442569444444</v>
      </c>
    </row>
    <row r="5310" spans="1:22" x14ac:dyDescent="0.3">
      <c r="A5310" t="s">
        <v>108</v>
      </c>
      <c r="B5310" t="s">
        <v>70</v>
      </c>
      <c r="C5310" t="s">
        <v>88</v>
      </c>
      <c r="D5310" s="29">
        <v>45924</v>
      </c>
      <c r="E5310" s="161">
        <v>0</v>
      </c>
      <c r="F5310" s="161">
        <v>0</v>
      </c>
      <c r="G5310" s="161">
        <v>0</v>
      </c>
      <c r="H5310" s="161">
        <v>0</v>
      </c>
      <c r="L5310">
        <v>559.29746999999998</v>
      </c>
      <c r="R5310">
        <v>997.40674200000001</v>
      </c>
      <c r="S5310">
        <v>997.40674200000001</v>
      </c>
      <c r="T5310" s="194">
        <v>997.40674200000001</v>
      </c>
      <c r="U5310" t="s">
        <v>193</v>
      </c>
      <c r="V5310">
        <v>45708.438402777778</v>
      </c>
    </row>
    <row r="5311" spans="1:22" x14ac:dyDescent="0.3">
      <c r="A5311" t="s">
        <v>108</v>
      </c>
      <c r="B5311" t="s">
        <v>70</v>
      </c>
      <c r="C5311" t="s">
        <v>93</v>
      </c>
      <c r="D5311" s="29">
        <v>45925</v>
      </c>
      <c r="E5311" s="161">
        <v>0</v>
      </c>
      <c r="F5311" s="161">
        <v>0</v>
      </c>
      <c r="G5311" s="161">
        <v>0</v>
      </c>
      <c r="H5311" s="161">
        <v>0</v>
      </c>
      <c r="L5311">
        <v>303.37787800000001</v>
      </c>
      <c r="R5311">
        <v>339.118292</v>
      </c>
      <c r="S5311">
        <v>339.118292</v>
      </c>
      <c r="T5311" s="194">
        <v>339.118292</v>
      </c>
      <c r="U5311" t="s">
        <v>193</v>
      </c>
      <c r="V5311">
        <v>45708.442569444444</v>
      </c>
    </row>
    <row r="5312" spans="1:22" x14ac:dyDescent="0.3">
      <c r="A5312" t="s">
        <v>108</v>
      </c>
      <c r="B5312" t="s">
        <v>70</v>
      </c>
      <c r="C5312" t="s">
        <v>88</v>
      </c>
      <c r="D5312" s="29">
        <v>45925</v>
      </c>
      <c r="E5312" s="161">
        <v>0</v>
      </c>
      <c r="F5312" s="161">
        <v>0</v>
      </c>
      <c r="G5312" s="161">
        <v>0</v>
      </c>
      <c r="H5312" s="161">
        <v>0</v>
      </c>
      <c r="L5312">
        <v>559.29746999999998</v>
      </c>
      <c r="R5312">
        <v>997.40674200000001</v>
      </c>
      <c r="S5312">
        <v>997.40674200000001</v>
      </c>
      <c r="T5312" s="194">
        <v>997.40674200000001</v>
      </c>
      <c r="U5312" t="s">
        <v>193</v>
      </c>
      <c r="V5312">
        <v>45708.438402777778</v>
      </c>
    </row>
    <row r="5313" spans="1:22" x14ac:dyDescent="0.3">
      <c r="A5313" t="s">
        <v>108</v>
      </c>
      <c r="B5313" t="s">
        <v>70</v>
      </c>
      <c r="C5313" t="s">
        <v>93</v>
      </c>
      <c r="D5313" s="29">
        <v>45926</v>
      </c>
      <c r="E5313" s="161">
        <v>0</v>
      </c>
      <c r="F5313" s="161">
        <v>0</v>
      </c>
      <c r="G5313" s="161">
        <v>0</v>
      </c>
      <c r="H5313" s="161">
        <v>0</v>
      </c>
      <c r="L5313">
        <v>303.37787800000001</v>
      </c>
      <c r="R5313">
        <v>339.118292</v>
      </c>
      <c r="S5313">
        <v>339.118292</v>
      </c>
      <c r="T5313" s="194">
        <v>339.118292</v>
      </c>
      <c r="U5313" t="s">
        <v>193</v>
      </c>
      <c r="V5313">
        <v>45708.442557870374</v>
      </c>
    </row>
    <row r="5314" spans="1:22" x14ac:dyDescent="0.3">
      <c r="A5314" t="s">
        <v>108</v>
      </c>
      <c r="B5314" t="s">
        <v>70</v>
      </c>
      <c r="C5314" t="s">
        <v>88</v>
      </c>
      <c r="D5314" s="29">
        <v>45926</v>
      </c>
      <c r="E5314" s="161">
        <v>0</v>
      </c>
      <c r="F5314" s="161">
        <v>0</v>
      </c>
      <c r="G5314" s="161">
        <v>0</v>
      </c>
      <c r="H5314" s="161">
        <v>0</v>
      </c>
      <c r="L5314">
        <v>559.29746999999998</v>
      </c>
      <c r="R5314">
        <v>997.40674200000001</v>
      </c>
      <c r="S5314">
        <v>997.40674200000001</v>
      </c>
      <c r="T5314" s="194">
        <v>997.40674200000001</v>
      </c>
      <c r="U5314" t="s">
        <v>193</v>
      </c>
      <c r="V5314">
        <v>45708.438460648147</v>
      </c>
    </row>
    <row r="5315" spans="1:22" x14ac:dyDescent="0.3">
      <c r="A5315" t="s">
        <v>108</v>
      </c>
      <c r="B5315" t="s">
        <v>70</v>
      </c>
      <c r="C5315" t="s">
        <v>93</v>
      </c>
      <c r="D5315" s="29">
        <v>45927</v>
      </c>
      <c r="E5315" s="161">
        <v>0</v>
      </c>
      <c r="F5315" s="161">
        <v>0</v>
      </c>
      <c r="G5315" s="161">
        <v>0</v>
      </c>
      <c r="H5315" s="161">
        <v>0</v>
      </c>
      <c r="L5315">
        <v>303.37787800000001</v>
      </c>
      <c r="R5315">
        <v>339.118292</v>
      </c>
      <c r="S5315">
        <v>339.118292</v>
      </c>
      <c r="T5315" s="194">
        <v>339.118292</v>
      </c>
      <c r="U5315" t="s">
        <v>193</v>
      </c>
      <c r="V5315">
        <v>45708.442569444444</v>
      </c>
    </row>
    <row r="5316" spans="1:22" x14ac:dyDescent="0.3">
      <c r="A5316" t="s">
        <v>108</v>
      </c>
      <c r="B5316" t="s">
        <v>70</v>
      </c>
      <c r="C5316" t="s">
        <v>88</v>
      </c>
      <c r="D5316" s="29">
        <v>45927</v>
      </c>
      <c r="E5316" s="161">
        <v>0</v>
      </c>
      <c r="F5316" s="161">
        <v>0</v>
      </c>
      <c r="G5316" s="161">
        <v>0</v>
      </c>
      <c r="H5316" s="161">
        <v>0</v>
      </c>
      <c r="L5316">
        <v>559.29746999999998</v>
      </c>
      <c r="R5316">
        <v>997.40674200000001</v>
      </c>
      <c r="S5316">
        <v>997.40674200000001</v>
      </c>
      <c r="T5316" s="194">
        <v>997.40674200000001</v>
      </c>
      <c r="U5316" t="s">
        <v>193</v>
      </c>
      <c r="V5316">
        <v>45708.438460648147</v>
      </c>
    </row>
    <row r="5317" spans="1:22" x14ac:dyDescent="0.3">
      <c r="A5317" t="s">
        <v>108</v>
      </c>
      <c r="B5317" t="s">
        <v>70</v>
      </c>
      <c r="C5317" t="s">
        <v>93</v>
      </c>
      <c r="D5317" s="29">
        <v>45928</v>
      </c>
      <c r="E5317" s="161">
        <v>0</v>
      </c>
      <c r="F5317" s="161">
        <v>0</v>
      </c>
      <c r="G5317" s="161">
        <v>0</v>
      </c>
      <c r="H5317" s="161">
        <v>0</v>
      </c>
      <c r="L5317">
        <v>303.37787800000001</v>
      </c>
      <c r="R5317">
        <v>339.118292</v>
      </c>
      <c r="S5317">
        <v>339.118292</v>
      </c>
      <c r="T5317" s="194">
        <v>339.118292</v>
      </c>
      <c r="U5317" t="s">
        <v>193</v>
      </c>
      <c r="V5317">
        <v>45708.442557870374</v>
      </c>
    </row>
    <row r="5318" spans="1:22" x14ac:dyDescent="0.3">
      <c r="A5318" t="s">
        <v>108</v>
      </c>
      <c r="B5318" t="s">
        <v>70</v>
      </c>
      <c r="C5318" t="s">
        <v>88</v>
      </c>
      <c r="D5318" s="29">
        <v>45928</v>
      </c>
      <c r="E5318" s="161">
        <v>0</v>
      </c>
      <c r="F5318" s="161">
        <v>0</v>
      </c>
      <c r="G5318" s="161">
        <v>0</v>
      </c>
      <c r="H5318" s="161">
        <v>0</v>
      </c>
      <c r="L5318">
        <v>559.29746999999998</v>
      </c>
      <c r="R5318">
        <v>997.40674200000001</v>
      </c>
      <c r="S5318">
        <v>997.40674200000001</v>
      </c>
      <c r="T5318" s="194">
        <v>997.40674200000001</v>
      </c>
      <c r="U5318" t="s">
        <v>193</v>
      </c>
      <c r="V5318">
        <v>45708.438483796293</v>
      </c>
    </row>
    <row r="5319" spans="1:22" x14ac:dyDescent="0.3">
      <c r="A5319" t="s">
        <v>108</v>
      </c>
      <c r="B5319" t="s">
        <v>70</v>
      </c>
      <c r="C5319" t="s">
        <v>93</v>
      </c>
      <c r="D5319" s="29">
        <v>45929</v>
      </c>
      <c r="E5319" s="161">
        <v>0</v>
      </c>
      <c r="F5319" s="161">
        <v>0</v>
      </c>
      <c r="G5319" s="161">
        <v>0</v>
      </c>
      <c r="H5319" s="161">
        <v>0</v>
      </c>
      <c r="L5319">
        <v>303.37787800000001</v>
      </c>
      <c r="R5319">
        <v>339.118292</v>
      </c>
      <c r="S5319">
        <v>339.118292</v>
      </c>
      <c r="T5319" s="194">
        <v>339.118292</v>
      </c>
      <c r="U5319" t="s">
        <v>193</v>
      </c>
      <c r="V5319">
        <v>45708.442557870374</v>
      </c>
    </row>
    <row r="5320" spans="1:22" x14ac:dyDescent="0.3">
      <c r="A5320" t="s">
        <v>108</v>
      </c>
      <c r="B5320" t="s">
        <v>70</v>
      </c>
      <c r="C5320" t="s">
        <v>88</v>
      </c>
      <c r="D5320" s="29">
        <v>45929</v>
      </c>
      <c r="E5320" s="161">
        <v>0</v>
      </c>
      <c r="F5320" s="161">
        <v>0</v>
      </c>
      <c r="G5320" s="161">
        <v>0</v>
      </c>
      <c r="H5320" s="161">
        <v>0</v>
      </c>
      <c r="L5320">
        <v>559.29746999999998</v>
      </c>
      <c r="R5320">
        <v>997.40674200000001</v>
      </c>
      <c r="S5320">
        <v>997.40674200000001</v>
      </c>
      <c r="T5320" s="194">
        <v>997.40674200000001</v>
      </c>
      <c r="U5320" t="s">
        <v>193</v>
      </c>
      <c r="V5320">
        <v>45708.439340277779</v>
      </c>
    </row>
    <row r="5321" spans="1:22" x14ac:dyDescent="0.3">
      <c r="A5321" t="s">
        <v>108</v>
      </c>
      <c r="B5321" t="s">
        <v>70</v>
      </c>
      <c r="C5321" t="s">
        <v>93</v>
      </c>
      <c r="D5321" s="29">
        <v>45930</v>
      </c>
      <c r="E5321" s="161">
        <v>0</v>
      </c>
      <c r="F5321" s="161">
        <v>0</v>
      </c>
      <c r="G5321" s="161">
        <v>0</v>
      </c>
      <c r="H5321" s="161">
        <v>0</v>
      </c>
      <c r="L5321">
        <v>303.37787800000001</v>
      </c>
      <c r="R5321">
        <v>339.118292</v>
      </c>
      <c r="S5321">
        <v>339.118292</v>
      </c>
      <c r="T5321" s="194">
        <v>339.118292</v>
      </c>
      <c r="U5321" t="s">
        <v>193</v>
      </c>
      <c r="V5321">
        <v>45708.442569444444</v>
      </c>
    </row>
    <row r="5322" spans="1:22" x14ac:dyDescent="0.3">
      <c r="A5322" t="s">
        <v>108</v>
      </c>
      <c r="B5322" t="s">
        <v>70</v>
      </c>
      <c r="C5322" t="s">
        <v>88</v>
      </c>
      <c r="D5322" s="29">
        <v>45930</v>
      </c>
      <c r="E5322" s="161">
        <v>0</v>
      </c>
      <c r="F5322" s="161">
        <v>0</v>
      </c>
      <c r="G5322" s="161">
        <v>0</v>
      </c>
      <c r="H5322" s="161">
        <v>0</v>
      </c>
      <c r="L5322">
        <v>559.29746999999998</v>
      </c>
      <c r="R5322">
        <v>997.40674200000001</v>
      </c>
      <c r="S5322">
        <v>997.40674200000001</v>
      </c>
      <c r="T5322" s="194">
        <v>997.40674200000001</v>
      </c>
      <c r="U5322" t="s">
        <v>193</v>
      </c>
      <c r="V5322">
        <v>45708.438414351855</v>
      </c>
    </row>
    <row r="5323" spans="1:22" x14ac:dyDescent="0.3">
      <c r="A5323" t="s">
        <v>108</v>
      </c>
      <c r="B5323" t="s">
        <v>70</v>
      </c>
      <c r="C5323" t="s">
        <v>93</v>
      </c>
      <c r="D5323" s="29">
        <v>45931</v>
      </c>
      <c r="E5323" s="161">
        <v>0</v>
      </c>
      <c r="F5323" s="161">
        <v>0</v>
      </c>
      <c r="G5323" s="161">
        <v>0</v>
      </c>
      <c r="H5323" s="161">
        <v>0</v>
      </c>
      <c r="L5323">
        <v>303.37787800000001</v>
      </c>
      <c r="R5323">
        <v>339.118292</v>
      </c>
      <c r="S5323">
        <v>339.118292</v>
      </c>
      <c r="T5323" s="194">
        <v>339.118292</v>
      </c>
      <c r="U5323" t="s">
        <v>193</v>
      </c>
      <c r="V5323">
        <v>45708.442569444444</v>
      </c>
    </row>
    <row r="5324" spans="1:22" x14ac:dyDescent="0.3">
      <c r="A5324" t="s">
        <v>108</v>
      </c>
      <c r="B5324" t="s">
        <v>70</v>
      </c>
      <c r="C5324" t="s">
        <v>88</v>
      </c>
      <c r="D5324" s="29">
        <v>45931</v>
      </c>
      <c r="E5324" s="161">
        <v>0</v>
      </c>
      <c r="F5324" s="161">
        <v>0</v>
      </c>
      <c r="G5324" s="161">
        <v>0</v>
      </c>
      <c r="H5324" s="161">
        <v>0</v>
      </c>
      <c r="L5324">
        <v>522.17177400000003</v>
      </c>
      <c r="R5324">
        <v>997.40674200000001</v>
      </c>
      <c r="S5324">
        <v>997.40674200000001</v>
      </c>
      <c r="T5324" s="194">
        <v>997.40674200000001</v>
      </c>
      <c r="U5324" t="s">
        <v>193</v>
      </c>
      <c r="V5324">
        <v>45708.43949074074</v>
      </c>
    </row>
    <row r="5325" spans="1:22" x14ac:dyDescent="0.3">
      <c r="A5325" t="s">
        <v>108</v>
      </c>
      <c r="B5325" t="s">
        <v>70</v>
      </c>
      <c r="C5325" t="s">
        <v>93</v>
      </c>
      <c r="D5325" s="29">
        <v>45932</v>
      </c>
      <c r="E5325" s="161">
        <v>0</v>
      </c>
      <c r="F5325" s="161">
        <v>0</v>
      </c>
      <c r="G5325" s="161">
        <v>0</v>
      </c>
      <c r="H5325" s="161">
        <v>0</v>
      </c>
      <c r="L5325">
        <v>303.37787800000001</v>
      </c>
      <c r="R5325">
        <v>339.118292</v>
      </c>
      <c r="S5325">
        <v>339.118292</v>
      </c>
      <c r="T5325" s="194">
        <v>339.118292</v>
      </c>
      <c r="U5325" t="s">
        <v>193</v>
      </c>
      <c r="V5325">
        <v>45708.442557870374</v>
      </c>
    </row>
    <row r="5326" spans="1:22" x14ac:dyDescent="0.3">
      <c r="A5326" t="s">
        <v>108</v>
      </c>
      <c r="B5326" t="s">
        <v>70</v>
      </c>
      <c r="C5326" t="s">
        <v>88</v>
      </c>
      <c r="D5326" s="29">
        <v>45932</v>
      </c>
      <c r="E5326" s="161">
        <v>0</v>
      </c>
      <c r="F5326" s="161">
        <v>0</v>
      </c>
      <c r="G5326" s="161">
        <v>0</v>
      </c>
      <c r="H5326" s="161">
        <v>0</v>
      </c>
      <c r="L5326">
        <v>522.17177400000003</v>
      </c>
      <c r="R5326">
        <v>997.40674200000001</v>
      </c>
      <c r="S5326">
        <v>997.40674200000001</v>
      </c>
      <c r="T5326" s="194">
        <v>997.40674200000001</v>
      </c>
      <c r="U5326" t="s">
        <v>193</v>
      </c>
      <c r="V5326">
        <v>45708.439027777778</v>
      </c>
    </row>
    <row r="5327" spans="1:22" x14ac:dyDescent="0.3">
      <c r="A5327" t="s">
        <v>108</v>
      </c>
      <c r="B5327" t="s">
        <v>70</v>
      </c>
      <c r="C5327" t="s">
        <v>93</v>
      </c>
      <c r="D5327" s="29">
        <v>45933</v>
      </c>
      <c r="E5327" s="161">
        <v>0</v>
      </c>
      <c r="F5327" s="161">
        <v>0</v>
      </c>
      <c r="G5327" s="161">
        <v>0</v>
      </c>
      <c r="H5327" s="161">
        <v>0</v>
      </c>
      <c r="L5327">
        <v>303.37787800000001</v>
      </c>
      <c r="R5327">
        <v>339.118292</v>
      </c>
      <c r="S5327">
        <v>339.118292</v>
      </c>
      <c r="T5327" s="194">
        <v>339.118292</v>
      </c>
      <c r="U5327" t="s">
        <v>193</v>
      </c>
      <c r="V5327">
        <v>45708.442569444444</v>
      </c>
    </row>
    <row r="5328" spans="1:22" x14ac:dyDescent="0.3">
      <c r="A5328" t="s">
        <v>108</v>
      </c>
      <c r="B5328" t="s">
        <v>70</v>
      </c>
      <c r="C5328" t="s">
        <v>88</v>
      </c>
      <c r="D5328" s="29">
        <v>45933</v>
      </c>
      <c r="E5328" s="161">
        <v>0</v>
      </c>
      <c r="F5328" s="161">
        <v>0</v>
      </c>
      <c r="G5328" s="161">
        <v>0</v>
      </c>
      <c r="H5328" s="161">
        <v>0</v>
      </c>
      <c r="L5328">
        <v>522.17177400000003</v>
      </c>
      <c r="R5328">
        <v>997.40674200000001</v>
      </c>
      <c r="S5328">
        <v>997.40674200000001</v>
      </c>
      <c r="T5328" s="194">
        <v>997.40674200000001</v>
      </c>
      <c r="U5328" t="s">
        <v>193</v>
      </c>
      <c r="V5328">
        <v>45708.439085648148</v>
      </c>
    </row>
    <row r="5329" spans="1:22" x14ac:dyDescent="0.3">
      <c r="A5329" t="s">
        <v>108</v>
      </c>
      <c r="B5329" t="s">
        <v>70</v>
      </c>
      <c r="C5329" t="s">
        <v>93</v>
      </c>
      <c r="D5329" s="29">
        <v>45934</v>
      </c>
      <c r="E5329" s="161">
        <v>0</v>
      </c>
      <c r="F5329" s="161">
        <v>0</v>
      </c>
      <c r="G5329" s="161">
        <v>0</v>
      </c>
      <c r="H5329" s="161">
        <v>0</v>
      </c>
      <c r="L5329">
        <v>303.37787800000001</v>
      </c>
      <c r="R5329">
        <v>339.118292</v>
      </c>
      <c r="S5329">
        <v>339.118292</v>
      </c>
      <c r="T5329" s="194">
        <v>339.118292</v>
      </c>
      <c r="U5329" t="s">
        <v>193</v>
      </c>
      <c r="V5329">
        <v>45708.442569444444</v>
      </c>
    </row>
    <row r="5330" spans="1:22" x14ac:dyDescent="0.3">
      <c r="A5330" t="s">
        <v>108</v>
      </c>
      <c r="B5330" t="s">
        <v>70</v>
      </c>
      <c r="C5330" t="s">
        <v>88</v>
      </c>
      <c r="D5330" s="29">
        <v>45934</v>
      </c>
      <c r="E5330" s="161">
        <v>0</v>
      </c>
      <c r="F5330" s="161">
        <v>0</v>
      </c>
      <c r="G5330" s="161">
        <v>0</v>
      </c>
      <c r="H5330" s="161">
        <v>0</v>
      </c>
      <c r="L5330">
        <v>522.17177400000003</v>
      </c>
      <c r="R5330">
        <v>997.40674200000001</v>
      </c>
      <c r="S5330">
        <v>997.40674200000001</v>
      </c>
      <c r="T5330" s="194">
        <v>997.40674200000001</v>
      </c>
      <c r="U5330" t="s">
        <v>193</v>
      </c>
      <c r="V5330">
        <v>45708.439085648148</v>
      </c>
    </row>
    <row r="5331" spans="1:22" x14ac:dyDescent="0.3">
      <c r="A5331" t="s">
        <v>108</v>
      </c>
      <c r="B5331" t="s">
        <v>70</v>
      </c>
      <c r="C5331" t="s">
        <v>93</v>
      </c>
      <c r="D5331" s="29">
        <v>45935</v>
      </c>
      <c r="E5331" s="161">
        <v>0</v>
      </c>
      <c r="F5331" s="161">
        <v>0</v>
      </c>
      <c r="G5331" s="161">
        <v>0</v>
      </c>
      <c r="H5331" s="161">
        <v>0</v>
      </c>
      <c r="L5331">
        <v>303.37787800000001</v>
      </c>
      <c r="R5331">
        <v>339.118292</v>
      </c>
      <c r="S5331">
        <v>339.118292</v>
      </c>
      <c r="T5331" s="194">
        <v>339.118292</v>
      </c>
      <c r="U5331" t="s">
        <v>193</v>
      </c>
      <c r="V5331">
        <v>45708.442557870374</v>
      </c>
    </row>
    <row r="5332" spans="1:22" x14ac:dyDescent="0.3">
      <c r="A5332" t="s">
        <v>108</v>
      </c>
      <c r="B5332" t="s">
        <v>70</v>
      </c>
      <c r="C5332" t="s">
        <v>88</v>
      </c>
      <c r="D5332" s="29">
        <v>45935</v>
      </c>
      <c r="E5332" s="161">
        <v>0</v>
      </c>
      <c r="F5332" s="161">
        <v>0</v>
      </c>
      <c r="G5332" s="161">
        <v>0</v>
      </c>
      <c r="H5332" s="161">
        <v>0</v>
      </c>
      <c r="L5332">
        <v>522.17177400000003</v>
      </c>
      <c r="R5332">
        <v>997.40674200000001</v>
      </c>
      <c r="S5332">
        <v>997.40674200000001</v>
      </c>
      <c r="T5332" s="194">
        <v>997.40674200000001</v>
      </c>
      <c r="U5332" t="s">
        <v>193</v>
      </c>
      <c r="V5332">
        <v>45708.438634259262</v>
      </c>
    </row>
    <row r="5333" spans="1:22" x14ac:dyDescent="0.3">
      <c r="A5333" t="s">
        <v>108</v>
      </c>
      <c r="B5333" t="s">
        <v>70</v>
      </c>
      <c r="C5333" t="s">
        <v>93</v>
      </c>
      <c r="D5333" s="29">
        <v>45936</v>
      </c>
      <c r="E5333" s="161">
        <v>0</v>
      </c>
      <c r="F5333" s="161">
        <v>0</v>
      </c>
      <c r="G5333" s="161">
        <v>0</v>
      </c>
      <c r="H5333" s="161">
        <v>0</v>
      </c>
      <c r="L5333">
        <v>303.37787800000001</v>
      </c>
      <c r="R5333">
        <v>339.118292</v>
      </c>
      <c r="S5333">
        <v>339.118292</v>
      </c>
      <c r="T5333" s="194">
        <v>339.118292</v>
      </c>
      <c r="U5333" t="s">
        <v>193</v>
      </c>
      <c r="V5333">
        <v>45708.442557870374</v>
      </c>
    </row>
    <row r="5334" spans="1:22" x14ac:dyDescent="0.3">
      <c r="A5334" t="s">
        <v>108</v>
      </c>
      <c r="B5334" t="s">
        <v>70</v>
      </c>
      <c r="C5334" t="s">
        <v>88</v>
      </c>
      <c r="D5334" s="29">
        <v>45936</v>
      </c>
      <c r="E5334" s="161">
        <v>0</v>
      </c>
      <c r="F5334" s="161">
        <v>0</v>
      </c>
      <c r="G5334" s="161">
        <v>0</v>
      </c>
      <c r="H5334" s="161">
        <v>0</v>
      </c>
      <c r="L5334">
        <v>522.17177400000003</v>
      </c>
      <c r="R5334">
        <v>997.40674200000001</v>
      </c>
      <c r="S5334">
        <v>997.40674200000001</v>
      </c>
      <c r="T5334" s="194">
        <v>997.40674200000001</v>
      </c>
      <c r="U5334" t="s">
        <v>193</v>
      </c>
      <c r="V5334">
        <v>45708.438668981478</v>
      </c>
    </row>
    <row r="5335" spans="1:22" x14ac:dyDescent="0.3">
      <c r="A5335" t="s">
        <v>108</v>
      </c>
      <c r="B5335" t="s">
        <v>70</v>
      </c>
      <c r="C5335" t="s">
        <v>93</v>
      </c>
      <c r="D5335" s="29">
        <v>45937</v>
      </c>
      <c r="E5335" s="161">
        <v>0</v>
      </c>
      <c r="F5335" s="161">
        <v>0</v>
      </c>
      <c r="G5335" s="161">
        <v>0</v>
      </c>
      <c r="H5335" s="161">
        <v>0</v>
      </c>
      <c r="L5335">
        <v>303.37787800000001</v>
      </c>
      <c r="R5335">
        <v>339.118292</v>
      </c>
      <c r="S5335">
        <v>339.118292</v>
      </c>
      <c r="T5335" s="194">
        <v>339.118292</v>
      </c>
      <c r="U5335" t="s">
        <v>193</v>
      </c>
      <c r="V5335">
        <v>45708.442557870374</v>
      </c>
    </row>
    <row r="5336" spans="1:22" x14ac:dyDescent="0.3">
      <c r="A5336" t="s">
        <v>108</v>
      </c>
      <c r="B5336" t="s">
        <v>70</v>
      </c>
      <c r="C5336" t="s">
        <v>88</v>
      </c>
      <c r="D5336" s="29">
        <v>45937</v>
      </c>
      <c r="E5336" s="161">
        <v>0</v>
      </c>
      <c r="F5336" s="161">
        <v>0</v>
      </c>
      <c r="G5336" s="161">
        <v>0</v>
      </c>
      <c r="H5336" s="161">
        <v>0</v>
      </c>
      <c r="L5336">
        <v>522.17177400000003</v>
      </c>
      <c r="R5336">
        <v>997.40674200000001</v>
      </c>
      <c r="S5336">
        <v>997.40674200000001</v>
      </c>
      <c r="T5336" s="194">
        <v>997.40674200000001</v>
      </c>
      <c r="U5336" t="s">
        <v>193</v>
      </c>
      <c r="V5336">
        <v>45708.438796296294</v>
      </c>
    </row>
    <row r="5337" spans="1:22" x14ac:dyDescent="0.3">
      <c r="A5337" t="s">
        <v>108</v>
      </c>
      <c r="B5337" t="s">
        <v>70</v>
      </c>
      <c r="C5337" t="s">
        <v>93</v>
      </c>
      <c r="D5337" s="29">
        <v>45938</v>
      </c>
      <c r="E5337" s="161">
        <v>0</v>
      </c>
      <c r="F5337" s="161">
        <v>0</v>
      </c>
      <c r="G5337" s="161">
        <v>0</v>
      </c>
      <c r="H5337" s="161">
        <v>0</v>
      </c>
      <c r="L5337">
        <v>303.37787800000001</v>
      </c>
      <c r="R5337">
        <v>339.118292</v>
      </c>
      <c r="S5337">
        <v>339.118292</v>
      </c>
      <c r="T5337" s="194">
        <v>339.118292</v>
      </c>
      <c r="U5337" t="s">
        <v>193</v>
      </c>
      <c r="V5337">
        <v>45708.442557870374</v>
      </c>
    </row>
    <row r="5338" spans="1:22" x14ac:dyDescent="0.3">
      <c r="A5338" t="s">
        <v>108</v>
      </c>
      <c r="B5338" t="s">
        <v>70</v>
      </c>
      <c r="C5338" t="s">
        <v>88</v>
      </c>
      <c r="D5338" s="29">
        <v>45938</v>
      </c>
      <c r="E5338" s="161">
        <v>0</v>
      </c>
      <c r="F5338" s="161">
        <v>0</v>
      </c>
      <c r="G5338" s="161">
        <v>0</v>
      </c>
      <c r="H5338" s="161">
        <v>0</v>
      </c>
      <c r="L5338">
        <v>522.17177400000003</v>
      </c>
      <c r="R5338">
        <v>997.40674200000001</v>
      </c>
      <c r="S5338">
        <v>997.40674200000001</v>
      </c>
      <c r="T5338" s="194">
        <v>997.40674200000001</v>
      </c>
      <c r="U5338" t="s">
        <v>193</v>
      </c>
      <c r="V5338">
        <v>45708.438692129632</v>
      </c>
    </row>
    <row r="5339" spans="1:22" x14ac:dyDescent="0.3">
      <c r="A5339" t="s">
        <v>108</v>
      </c>
      <c r="B5339" t="s">
        <v>70</v>
      </c>
      <c r="C5339" t="s">
        <v>93</v>
      </c>
      <c r="D5339" s="29">
        <v>45939</v>
      </c>
      <c r="E5339" s="161">
        <v>0</v>
      </c>
      <c r="F5339" s="161">
        <v>0</v>
      </c>
      <c r="G5339" s="161">
        <v>0</v>
      </c>
      <c r="H5339" s="161">
        <v>0</v>
      </c>
      <c r="L5339">
        <v>303.37787800000001</v>
      </c>
      <c r="R5339">
        <v>339.118292</v>
      </c>
      <c r="S5339">
        <v>339.118292</v>
      </c>
      <c r="T5339" s="194">
        <v>339.118292</v>
      </c>
      <c r="U5339" t="s">
        <v>193</v>
      </c>
      <c r="V5339">
        <v>45708.442557870374</v>
      </c>
    </row>
    <row r="5340" spans="1:22" x14ac:dyDescent="0.3">
      <c r="A5340" t="s">
        <v>108</v>
      </c>
      <c r="B5340" t="s">
        <v>70</v>
      </c>
      <c r="C5340" t="s">
        <v>88</v>
      </c>
      <c r="D5340" s="29">
        <v>45939</v>
      </c>
      <c r="E5340" s="161">
        <v>0</v>
      </c>
      <c r="F5340" s="161">
        <v>0</v>
      </c>
      <c r="G5340" s="161">
        <v>0</v>
      </c>
      <c r="H5340" s="161">
        <v>0</v>
      </c>
      <c r="L5340">
        <v>522.17177400000003</v>
      </c>
      <c r="R5340">
        <v>997.40674200000001</v>
      </c>
      <c r="S5340">
        <v>997.40674200000001</v>
      </c>
      <c r="T5340" s="194">
        <v>997.40674200000001</v>
      </c>
      <c r="U5340" t="s">
        <v>193</v>
      </c>
      <c r="V5340">
        <v>45708.439004629632</v>
      </c>
    </row>
    <row r="5341" spans="1:22" x14ac:dyDescent="0.3">
      <c r="A5341" t="s">
        <v>108</v>
      </c>
      <c r="B5341" t="s">
        <v>70</v>
      </c>
      <c r="C5341" t="s">
        <v>93</v>
      </c>
      <c r="D5341" s="29">
        <v>45940</v>
      </c>
      <c r="E5341" s="161">
        <v>0</v>
      </c>
      <c r="F5341" s="161">
        <v>0</v>
      </c>
      <c r="G5341" s="161">
        <v>0</v>
      </c>
      <c r="H5341" s="161">
        <v>0</v>
      </c>
      <c r="L5341">
        <v>303.37787800000001</v>
      </c>
      <c r="R5341">
        <v>339.118292</v>
      </c>
      <c r="S5341">
        <v>339.118292</v>
      </c>
      <c r="T5341" s="194">
        <v>339.118292</v>
      </c>
      <c r="U5341" t="s">
        <v>193</v>
      </c>
      <c r="V5341">
        <v>45708.442569444444</v>
      </c>
    </row>
    <row r="5342" spans="1:22" x14ac:dyDescent="0.3">
      <c r="A5342" t="s">
        <v>108</v>
      </c>
      <c r="B5342" t="s">
        <v>70</v>
      </c>
      <c r="C5342" t="s">
        <v>88</v>
      </c>
      <c r="D5342" s="29">
        <v>45940</v>
      </c>
      <c r="E5342" s="161">
        <v>0</v>
      </c>
      <c r="F5342" s="161">
        <v>0</v>
      </c>
      <c r="G5342" s="161">
        <v>0</v>
      </c>
      <c r="H5342" s="161">
        <v>0</v>
      </c>
      <c r="L5342">
        <v>522.17177400000003</v>
      </c>
      <c r="R5342">
        <v>997.40674200000001</v>
      </c>
      <c r="S5342">
        <v>997.40674200000001</v>
      </c>
      <c r="T5342" s="194">
        <v>997.40674200000001</v>
      </c>
      <c r="U5342" t="s">
        <v>193</v>
      </c>
      <c r="V5342">
        <v>45708.43849537037</v>
      </c>
    </row>
    <row r="5343" spans="1:22" x14ac:dyDescent="0.3">
      <c r="A5343" t="s">
        <v>108</v>
      </c>
      <c r="B5343" t="s">
        <v>70</v>
      </c>
      <c r="C5343" t="s">
        <v>93</v>
      </c>
      <c r="D5343" s="29">
        <v>45941</v>
      </c>
      <c r="E5343" s="161">
        <v>0</v>
      </c>
      <c r="F5343" s="161">
        <v>0</v>
      </c>
      <c r="G5343" s="161">
        <v>0</v>
      </c>
      <c r="H5343" s="161">
        <v>0</v>
      </c>
      <c r="L5343">
        <v>303.37787800000001</v>
      </c>
      <c r="R5343">
        <v>339.118292</v>
      </c>
      <c r="S5343">
        <v>339.118292</v>
      </c>
      <c r="T5343" s="194">
        <v>339.118292</v>
      </c>
      <c r="U5343" t="s">
        <v>193</v>
      </c>
      <c r="V5343">
        <v>45708.442569444444</v>
      </c>
    </row>
    <row r="5344" spans="1:22" x14ac:dyDescent="0.3">
      <c r="A5344" t="s">
        <v>108</v>
      </c>
      <c r="B5344" t="s">
        <v>70</v>
      </c>
      <c r="C5344" t="s">
        <v>88</v>
      </c>
      <c r="D5344" s="29">
        <v>45941</v>
      </c>
      <c r="E5344" s="161">
        <v>0</v>
      </c>
      <c r="F5344" s="161">
        <v>0</v>
      </c>
      <c r="G5344" s="161">
        <v>0</v>
      </c>
      <c r="H5344" s="161">
        <v>0</v>
      </c>
      <c r="L5344">
        <v>522.17177400000003</v>
      </c>
      <c r="R5344">
        <v>997.40674200000001</v>
      </c>
      <c r="S5344">
        <v>997.40674200000001</v>
      </c>
      <c r="T5344" s="194">
        <v>997.40674200000001</v>
      </c>
      <c r="U5344" t="s">
        <v>193</v>
      </c>
      <c r="V5344">
        <v>45708.438958333332</v>
      </c>
    </row>
    <row r="5345" spans="1:22" x14ac:dyDescent="0.3">
      <c r="A5345" t="s">
        <v>108</v>
      </c>
      <c r="B5345" t="s">
        <v>70</v>
      </c>
      <c r="C5345" t="s">
        <v>93</v>
      </c>
      <c r="D5345" s="29">
        <v>45942</v>
      </c>
      <c r="E5345" s="161">
        <v>0</v>
      </c>
      <c r="F5345" s="161">
        <v>0</v>
      </c>
      <c r="G5345" s="161">
        <v>0</v>
      </c>
      <c r="H5345" s="161">
        <v>0</v>
      </c>
      <c r="L5345">
        <v>303.37787800000001</v>
      </c>
      <c r="R5345">
        <v>339.118292</v>
      </c>
      <c r="S5345">
        <v>339.118292</v>
      </c>
      <c r="T5345" s="194">
        <v>339.118292</v>
      </c>
      <c r="U5345" t="s">
        <v>193</v>
      </c>
      <c r="V5345">
        <v>45708.442557870374</v>
      </c>
    </row>
    <row r="5346" spans="1:22" x14ac:dyDescent="0.3">
      <c r="A5346" t="s">
        <v>108</v>
      </c>
      <c r="B5346" t="s">
        <v>70</v>
      </c>
      <c r="C5346" t="s">
        <v>88</v>
      </c>
      <c r="D5346" s="29">
        <v>45942</v>
      </c>
      <c r="E5346" s="161">
        <v>0</v>
      </c>
      <c r="F5346" s="161">
        <v>0</v>
      </c>
      <c r="G5346" s="161">
        <v>0</v>
      </c>
      <c r="H5346" s="161">
        <v>0</v>
      </c>
      <c r="L5346">
        <v>522.17177400000003</v>
      </c>
      <c r="R5346">
        <v>997.40674200000001</v>
      </c>
      <c r="S5346">
        <v>997.40674200000001</v>
      </c>
      <c r="T5346" s="194">
        <v>997.40674200000001</v>
      </c>
      <c r="U5346" t="s">
        <v>193</v>
      </c>
      <c r="V5346">
        <v>45708.439467592594</v>
      </c>
    </row>
    <row r="5347" spans="1:22" x14ac:dyDescent="0.3">
      <c r="A5347" t="s">
        <v>108</v>
      </c>
      <c r="B5347" t="s">
        <v>70</v>
      </c>
      <c r="C5347" t="s">
        <v>93</v>
      </c>
      <c r="D5347" s="29">
        <v>45943</v>
      </c>
      <c r="E5347" s="161">
        <v>0</v>
      </c>
      <c r="F5347" s="161">
        <v>0</v>
      </c>
      <c r="G5347" s="161">
        <v>0</v>
      </c>
      <c r="H5347" s="161">
        <v>0</v>
      </c>
      <c r="L5347">
        <v>303.37787800000001</v>
      </c>
      <c r="R5347">
        <v>339.118292</v>
      </c>
      <c r="S5347">
        <v>339.118292</v>
      </c>
      <c r="T5347" s="194">
        <v>339.118292</v>
      </c>
      <c r="U5347" t="s">
        <v>193</v>
      </c>
      <c r="V5347">
        <v>45708.442569444444</v>
      </c>
    </row>
    <row r="5348" spans="1:22" x14ac:dyDescent="0.3">
      <c r="A5348" t="s">
        <v>108</v>
      </c>
      <c r="B5348" t="s">
        <v>70</v>
      </c>
      <c r="C5348" t="s">
        <v>88</v>
      </c>
      <c r="D5348" s="29">
        <v>45943</v>
      </c>
      <c r="E5348" s="161">
        <v>0</v>
      </c>
      <c r="F5348" s="161">
        <v>0</v>
      </c>
      <c r="G5348" s="161">
        <v>0</v>
      </c>
      <c r="H5348" s="161">
        <v>0</v>
      </c>
      <c r="L5348">
        <v>522.17177400000003</v>
      </c>
      <c r="R5348">
        <v>997.40674200000001</v>
      </c>
      <c r="S5348">
        <v>997.40674200000001</v>
      </c>
      <c r="T5348" s="194">
        <v>997.40674200000001</v>
      </c>
      <c r="U5348" t="s">
        <v>193</v>
      </c>
      <c r="V5348">
        <v>45708.439131944448</v>
      </c>
    </row>
    <row r="5349" spans="1:22" x14ac:dyDescent="0.3">
      <c r="A5349" t="s">
        <v>108</v>
      </c>
      <c r="B5349" t="s">
        <v>70</v>
      </c>
      <c r="C5349" t="s">
        <v>93</v>
      </c>
      <c r="D5349" s="29">
        <v>45944</v>
      </c>
      <c r="E5349" s="161">
        <v>0</v>
      </c>
      <c r="F5349" s="161">
        <v>0</v>
      </c>
      <c r="G5349" s="161">
        <v>0</v>
      </c>
      <c r="H5349" s="161">
        <v>0</v>
      </c>
      <c r="L5349">
        <v>303.37787800000001</v>
      </c>
      <c r="R5349">
        <v>339.118292</v>
      </c>
      <c r="S5349">
        <v>339.118292</v>
      </c>
      <c r="T5349" s="194">
        <v>339.118292</v>
      </c>
      <c r="U5349" t="s">
        <v>193</v>
      </c>
      <c r="V5349">
        <v>45708.442557870374</v>
      </c>
    </row>
    <row r="5350" spans="1:22" x14ac:dyDescent="0.3">
      <c r="A5350" t="s">
        <v>108</v>
      </c>
      <c r="B5350" t="s">
        <v>70</v>
      </c>
      <c r="C5350" t="s">
        <v>88</v>
      </c>
      <c r="D5350" s="29">
        <v>45944</v>
      </c>
      <c r="E5350" s="161">
        <v>0</v>
      </c>
      <c r="F5350" s="161">
        <v>0</v>
      </c>
      <c r="G5350" s="161">
        <v>0</v>
      </c>
      <c r="H5350" s="161">
        <v>0</v>
      </c>
      <c r="L5350">
        <v>522.17177400000003</v>
      </c>
      <c r="R5350">
        <v>997.40674200000001</v>
      </c>
      <c r="S5350">
        <v>997.40674200000001</v>
      </c>
      <c r="T5350" s="194">
        <v>997.40674200000001</v>
      </c>
      <c r="U5350" t="s">
        <v>193</v>
      </c>
      <c r="V5350">
        <v>45708.438935185186</v>
      </c>
    </row>
    <row r="5351" spans="1:22" x14ac:dyDescent="0.3">
      <c r="A5351" t="s">
        <v>108</v>
      </c>
      <c r="B5351" t="s">
        <v>70</v>
      </c>
      <c r="C5351" t="s">
        <v>93</v>
      </c>
      <c r="D5351" s="29">
        <v>45945</v>
      </c>
      <c r="E5351" s="161">
        <v>0</v>
      </c>
      <c r="F5351" s="161">
        <v>0</v>
      </c>
      <c r="G5351" s="161">
        <v>0</v>
      </c>
      <c r="H5351" s="161">
        <v>0</v>
      </c>
      <c r="L5351">
        <v>303.37787800000001</v>
      </c>
      <c r="R5351">
        <v>339.118292</v>
      </c>
      <c r="S5351">
        <v>339.118292</v>
      </c>
      <c r="T5351" s="194">
        <v>339.118292</v>
      </c>
      <c r="U5351" t="s">
        <v>193</v>
      </c>
      <c r="V5351">
        <v>45708.442557870374</v>
      </c>
    </row>
    <row r="5352" spans="1:22" x14ac:dyDescent="0.3">
      <c r="A5352" t="s">
        <v>108</v>
      </c>
      <c r="B5352" t="s">
        <v>70</v>
      </c>
      <c r="C5352" t="s">
        <v>88</v>
      </c>
      <c r="D5352" s="29">
        <v>45945</v>
      </c>
      <c r="E5352" s="161">
        <v>0</v>
      </c>
      <c r="F5352" s="161">
        <v>0</v>
      </c>
      <c r="G5352" s="161">
        <v>0</v>
      </c>
      <c r="H5352" s="161">
        <v>0</v>
      </c>
      <c r="L5352">
        <v>522.17177400000003</v>
      </c>
      <c r="R5352">
        <v>997.40674200000001</v>
      </c>
      <c r="S5352">
        <v>997.40674200000001</v>
      </c>
      <c r="T5352" s="194">
        <v>997.40674200000001</v>
      </c>
      <c r="U5352" t="s">
        <v>193</v>
      </c>
      <c r="V5352">
        <v>45708.439363425925</v>
      </c>
    </row>
    <row r="5353" spans="1:22" x14ac:dyDescent="0.3">
      <c r="A5353" t="s">
        <v>108</v>
      </c>
      <c r="B5353" t="s">
        <v>70</v>
      </c>
      <c r="C5353" t="s">
        <v>93</v>
      </c>
      <c r="D5353" s="29">
        <v>45946</v>
      </c>
      <c r="E5353" s="161">
        <v>0</v>
      </c>
      <c r="F5353" s="161">
        <v>0</v>
      </c>
      <c r="G5353" s="161">
        <v>0</v>
      </c>
      <c r="H5353" s="161">
        <v>0</v>
      </c>
      <c r="L5353">
        <v>303.37787800000001</v>
      </c>
      <c r="R5353">
        <v>339.118292</v>
      </c>
      <c r="S5353">
        <v>339.118292</v>
      </c>
      <c r="T5353" s="194">
        <v>339.118292</v>
      </c>
      <c r="U5353" t="s">
        <v>193</v>
      </c>
      <c r="V5353">
        <v>45708.442569444444</v>
      </c>
    </row>
    <row r="5354" spans="1:22" x14ac:dyDescent="0.3">
      <c r="A5354" t="s">
        <v>108</v>
      </c>
      <c r="B5354" t="s">
        <v>70</v>
      </c>
      <c r="C5354" t="s">
        <v>88</v>
      </c>
      <c r="D5354" s="29">
        <v>45946</v>
      </c>
      <c r="E5354" s="161">
        <v>0</v>
      </c>
      <c r="F5354" s="161">
        <v>0</v>
      </c>
      <c r="G5354" s="161">
        <v>0</v>
      </c>
      <c r="H5354" s="161">
        <v>0</v>
      </c>
      <c r="L5354">
        <v>522.17177400000003</v>
      </c>
      <c r="R5354">
        <v>997.40674200000001</v>
      </c>
      <c r="S5354">
        <v>997.40674200000001</v>
      </c>
      <c r="T5354" s="194">
        <v>997.40674200000001</v>
      </c>
      <c r="U5354" t="s">
        <v>193</v>
      </c>
      <c r="V5354">
        <v>45708.438680555555</v>
      </c>
    </row>
    <row r="5355" spans="1:22" x14ac:dyDescent="0.3">
      <c r="A5355" t="s">
        <v>108</v>
      </c>
      <c r="B5355" t="s">
        <v>70</v>
      </c>
      <c r="C5355" t="s">
        <v>93</v>
      </c>
      <c r="D5355" s="29">
        <v>45947</v>
      </c>
      <c r="E5355" s="161">
        <v>0</v>
      </c>
      <c r="F5355" s="161">
        <v>0</v>
      </c>
      <c r="G5355" s="161">
        <v>0</v>
      </c>
      <c r="H5355" s="161">
        <v>0</v>
      </c>
      <c r="L5355">
        <v>303.37787800000001</v>
      </c>
      <c r="R5355">
        <v>339.118292</v>
      </c>
      <c r="S5355">
        <v>339.118292</v>
      </c>
      <c r="T5355" s="194">
        <v>339.118292</v>
      </c>
      <c r="U5355" t="s">
        <v>193</v>
      </c>
      <c r="V5355">
        <v>45708.442557870374</v>
      </c>
    </row>
    <row r="5356" spans="1:22" x14ac:dyDescent="0.3">
      <c r="A5356" t="s">
        <v>108</v>
      </c>
      <c r="B5356" t="s">
        <v>70</v>
      </c>
      <c r="C5356" t="s">
        <v>88</v>
      </c>
      <c r="D5356" s="29">
        <v>45947</v>
      </c>
      <c r="E5356" s="161">
        <v>0</v>
      </c>
      <c r="F5356" s="161">
        <v>0</v>
      </c>
      <c r="G5356" s="161">
        <v>0</v>
      </c>
      <c r="H5356" s="161">
        <v>0</v>
      </c>
      <c r="L5356">
        <v>522.17177400000003</v>
      </c>
      <c r="R5356">
        <v>997.40674200000001</v>
      </c>
      <c r="S5356">
        <v>997.40674200000001</v>
      </c>
      <c r="T5356" s="194">
        <v>997.40674200000001</v>
      </c>
      <c r="U5356" t="s">
        <v>193</v>
      </c>
      <c r="V5356">
        <v>45708.439108796294</v>
      </c>
    </row>
    <row r="5357" spans="1:22" x14ac:dyDescent="0.3">
      <c r="A5357" t="s">
        <v>108</v>
      </c>
      <c r="B5357" t="s">
        <v>70</v>
      </c>
      <c r="C5357" t="s">
        <v>93</v>
      </c>
      <c r="D5357" s="29">
        <v>45948</v>
      </c>
      <c r="E5357" s="161">
        <v>0</v>
      </c>
      <c r="F5357" s="161">
        <v>0</v>
      </c>
      <c r="G5357" s="161">
        <v>0</v>
      </c>
      <c r="H5357" s="161">
        <v>0</v>
      </c>
      <c r="L5357">
        <v>303.37787800000001</v>
      </c>
      <c r="R5357">
        <v>339.118292</v>
      </c>
      <c r="S5357">
        <v>339.118292</v>
      </c>
      <c r="T5357" s="194">
        <v>339.118292</v>
      </c>
      <c r="U5357" t="s">
        <v>193</v>
      </c>
      <c r="V5357">
        <v>45708.442569444444</v>
      </c>
    </row>
    <row r="5358" spans="1:22" x14ac:dyDescent="0.3">
      <c r="A5358" t="s">
        <v>108</v>
      </c>
      <c r="B5358" t="s">
        <v>70</v>
      </c>
      <c r="C5358" t="s">
        <v>88</v>
      </c>
      <c r="D5358" s="29">
        <v>45948</v>
      </c>
      <c r="E5358" s="161">
        <v>0</v>
      </c>
      <c r="F5358" s="161">
        <v>0</v>
      </c>
      <c r="G5358" s="161">
        <v>0</v>
      </c>
      <c r="H5358" s="161">
        <v>0</v>
      </c>
      <c r="L5358">
        <v>522.17177400000003</v>
      </c>
      <c r="R5358">
        <v>997.40674200000001</v>
      </c>
      <c r="S5358">
        <v>997.40674200000001</v>
      </c>
      <c r="T5358" s="194">
        <v>997.40674200000001</v>
      </c>
      <c r="U5358" t="s">
        <v>193</v>
      </c>
      <c r="V5358">
        <v>45708.438888888886</v>
      </c>
    </row>
    <row r="5359" spans="1:22" x14ac:dyDescent="0.3">
      <c r="A5359" t="s">
        <v>108</v>
      </c>
      <c r="B5359" t="s">
        <v>70</v>
      </c>
      <c r="C5359" t="s">
        <v>93</v>
      </c>
      <c r="D5359" s="29">
        <v>45949</v>
      </c>
      <c r="E5359" s="161">
        <v>0</v>
      </c>
      <c r="F5359" s="161">
        <v>0</v>
      </c>
      <c r="G5359" s="161">
        <v>0</v>
      </c>
      <c r="H5359" s="161">
        <v>0</v>
      </c>
      <c r="L5359">
        <v>303.37787800000001</v>
      </c>
      <c r="R5359">
        <v>339.118292</v>
      </c>
      <c r="S5359">
        <v>339.118292</v>
      </c>
      <c r="T5359" s="194">
        <v>339.118292</v>
      </c>
      <c r="U5359" t="s">
        <v>193</v>
      </c>
      <c r="V5359">
        <v>45708.442557870374</v>
      </c>
    </row>
    <row r="5360" spans="1:22" x14ac:dyDescent="0.3">
      <c r="A5360" t="s">
        <v>108</v>
      </c>
      <c r="B5360" t="s">
        <v>70</v>
      </c>
      <c r="C5360" t="s">
        <v>88</v>
      </c>
      <c r="D5360" s="29">
        <v>45949</v>
      </c>
      <c r="E5360" s="161">
        <v>0</v>
      </c>
      <c r="F5360" s="161">
        <v>0</v>
      </c>
      <c r="G5360" s="161">
        <v>0</v>
      </c>
      <c r="H5360" s="161">
        <v>0</v>
      </c>
      <c r="L5360">
        <v>522.17177400000003</v>
      </c>
      <c r="R5360">
        <v>997.40674200000001</v>
      </c>
      <c r="S5360">
        <v>997.40674200000001</v>
      </c>
      <c r="T5360" s="194">
        <v>997.40674200000001</v>
      </c>
      <c r="U5360" t="s">
        <v>193</v>
      </c>
      <c r="V5360">
        <v>45708.43949074074</v>
      </c>
    </row>
    <row r="5361" spans="1:22" x14ac:dyDescent="0.3">
      <c r="A5361" t="s">
        <v>108</v>
      </c>
      <c r="B5361" t="s">
        <v>70</v>
      </c>
      <c r="C5361" t="s">
        <v>93</v>
      </c>
      <c r="D5361" s="29">
        <v>45950</v>
      </c>
      <c r="E5361" s="161">
        <v>0</v>
      </c>
      <c r="F5361" s="161">
        <v>0</v>
      </c>
      <c r="G5361" s="161">
        <v>0</v>
      </c>
      <c r="H5361" s="161">
        <v>0</v>
      </c>
      <c r="L5361">
        <v>303.37787800000001</v>
      </c>
      <c r="R5361">
        <v>339.118292</v>
      </c>
      <c r="S5361">
        <v>339.118292</v>
      </c>
      <c r="T5361" s="194">
        <v>339.118292</v>
      </c>
      <c r="U5361" t="s">
        <v>193</v>
      </c>
      <c r="V5361">
        <v>45708.442557870374</v>
      </c>
    </row>
    <row r="5362" spans="1:22" x14ac:dyDescent="0.3">
      <c r="A5362" t="s">
        <v>108</v>
      </c>
      <c r="B5362" t="s">
        <v>70</v>
      </c>
      <c r="C5362" t="s">
        <v>88</v>
      </c>
      <c r="D5362" s="29">
        <v>45950</v>
      </c>
      <c r="E5362" s="161">
        <v>0</v>
      </c>
      <c r="F5362" s="161">
        <v>0</v>
      </c>
      <c r="G5362" s="161">
        <v>0</v>
      </c>
      <c r="H5362" s="161">
        <v>0</v>
      </c>
      <c r="L5362">
        <v>522.17177400000003</v>
      </c>
      <c r="R5362">
        <v>997.40674200000001</v>
      </c>
      <c r="S5362">
        <v>997.40674200000001</v>
      </c>
      <c r="T5362" s="194">
        <v>997.40674200000001</v>
      </c>
      <c r="U5362" t="s">
        <v>193</v>
      </c>
      <c r="V5362">
        <v>45708.439351851855</v>
      </c>
    </row>
    <row r="5363" spans="1:22" x14ac:dyDescent="0.3">
      <c r="A5363" t="s">
        <v>108</v>
      </c>
      <c r="B5363" t="s">
        <v>70</v>
      </c>
      <c r="C5363" t="s">
        <v>93</v>
      </c>
      <c r="D5363" s="29">
        <v>45951</v>
      </c>
      <c r="E5363" s="161">
        <v>0</v>
      </c>
      <c r="F5363" s="161">
        <v>0</v>
      </c>
      <c r="G5363" s="161">
        <v>0</v>
      </c>
      <c r="H5363" s="161">
        <v>0</v>
      </c>
      <c r="L5363">
        <v>303.37787800000001</v>
      </c>
      <c r="R5363">
        <v>339.118292</v>
      </c>
      <c r="S5363">
        <v>339.118292</v>
      </c>
      <c r="T5363" s="194">
        <v>339.118292</v>
      </c>
      <c r="U5363" t="s">
        <v>193</v>
      </c>
      <c r="V5363">
        <v>45708.442557870374</v>
      </c>
    </row>
    <row r="5364" spans="1:22" x14ac:dyDescent="0.3">
      <c r="A5364" t="s">
        <v>108</v>
      </c>
      <c r="B5364" t="s">
        <v>70</v>
      </c>
      <c r="C5364" t="s">
        <v>88</v>
      </c>
      <c r="D5364" s="29">
        <v>45951</v>
      </c>
      <c r="E5364" s="161">
        <v>0</v>
      </c>
      <c r="F5364" s="161">
        <v>0</v>
      </c>
      <c r="G5364" s="161">
        <v>0</v>
      </c>
      <c r="H5364" s="161">
        <v>0</v>
      </c>
      <c r="L5364">
        <v>522.17177400000003</v>
      </c>
      <c r="R5364">
        <v>997.40674200000001</v>
      </c>
      <c r="S5364">
        <v>997.40674200000001</v>
      </c>
      <c r="T5364" s="194">
        <v>997.40674200000001</v>
      </c>
      <c r="U5364" t="s">
        <v>193</v>
      </c>
      <c r="V5364">
        <v>45708.439328703702</v>
      </c>
    </row>
    <row r="5365" spans="1:22" x14ac:dyDescent="0.3">
      <c r="A5365" t="s">
        <v>108</v>
      </c>
      <c r="B5365" t="s">
        <v>70</v>
      </c>
      <c r="C5365" t="s">
        <v>93</v>
      </c>
      <c r="D5365" s="29">
        <v>45952</v>
      </c>
      <c r="E5365" s="161">
        <v>0</v>
      </c>
      <c r="F5365" s="161">
        <v>0</v>
      </c>
      <c r="G5365" s="161">
        <v>0</v>
      </c>
      <c r="H5365" s="161">
        <v>0</v>
      </c>
      <c r="L5365">
        <v>303.37787800000001</v>
      </c>
      <c r="R5365">
        <v>339.118292</v>
      </c>
      <c r="S5365">
        <v>339.118292</v>
      </c>
      <c r="T5365" s="194">
        <v>339.118292</v>
      </c>
      <c r="U5365" t="s">
        <v>193</v>
      </c>
      <c r="V5365">
        <v>45708.442557870374</v>
      </c>
    </row>
    <row r="5366" spans="1:22" x14ac:dyDescent="0.3">
      <c r="A5366" t="s">
        <v>108</v>
      </c>
      <c r="B5366" t="s">
        <v>70</v>
      </c>
      <c r="C5366" t="s">
        <v>88</v>
      </c>
      <c r="D5366" s="29">
        <v>45952</v>
      </c>
      <c r="E5366" s="161">
        <v>0</v>
      </c>
      <c r="F5366" s="161">
        <v>0</v>
      </c>
      <c r="G5366" s="161">
        <v>0</v>
      </c>
      <c r="H5366" s="161">
        <v>0</v>
      </c>
      <c r="L5366">
        <v>522.17177400000003</v>
      </c>
      <c r="R5366">
        <v>997.40674200000001</v>
      </c>
      <c r="S5366">
        <v>997.40674200000001</v>
      </c>
      <c r="T5366" s="194">
        <v>997.40674200000001</v>
      </c>
      <c r="U5366" t="s">
        <v>193</v>
      </c>
      <c r="V5366">
        <v>45708.438715277778</v>
      </c>
    </row>
    <row r="5367" spans="1:22" x14ac:dyDescent="0.3">
      <c r="A5367" t="s">
        <v>108</v>
      </c>
      <c r="B5367" t="s">
        <v>70</v>
      </c>
      <c r="C5367" t="s">
        <v>93</v>
      </c>
      <c r="D5367" s="29">
        <v>45953</v>
      </c>
      <c r="E5367" s="161">
        <v>0</v>
      </c>
      <c r="F5367" s="161">
        <v>0</v>
      </c>
      <c r="G5367" s="161">
        <v>0</v>
      </c>
      <c r="H5367" s="161">
        <v>0</v>
      </c>
      <c r="L5367">
        <v>303.37787800000001</v>
      </c>
      <c r="R5367">
        <v>339.118292</v>
      </c>
      <c r="S5367">
        <v>339.118292</v>
      </c>
      <c r="T5367" s="194">
        <v>339.118292</v>
      </c>
      <c r="U5367" t="s">
        <v>193</v>
      </c>
      <c r="V5367">
        <v>45708.442569444444</v>
      </c>
    </row>
    <row r="5368" spans="1:22" x14ac:dyDescent="0.3">
      <c r="A5368" t="s">
        <v>108</v>
      </c>
      <c r="B5368" t="s">
        <v>70</v>
      </c>
      <c r="C5368" t="s">
        <v>88</v>
      </c>
      <c r="D5368" s="29">
        <v>45953</v>
      </c>
      <c r="E5368" s="161">
        <v>0</v>
      </c>
      <c r="F5368" s="161">
        <v>0</v>
      </c>
      <c r="G5368" s="161">
        <v>0</v>
      </c>
      <c r="H5368" s="161">
        <v>0</v>
      </c>
      <c r="L5368">
        <v>522.17177400000003</v>
      </c>
      <c r="R5368">
        <v>997.40674200000001</v>
      </c>
      <c r="S5368">
        <v>997.40674200000001</v>
      </c>
      <c r="T5368" s="194">
        <v>997.40674200000001</v>
      </c>
      <c r="U5368" t="s">
        <v>193</v>
      </c>
      <c r="V5368">
        <v>45708.439513888887</v>
      </c>
    </row>
    <row r="5369" spans="1:22" x14ac:dyDescent="0.3">
      <c r="A5369" t="s">
        <v>108</v>
      </c>
      <c r="B5369" t="s">
        <v>70</v>
      </c>
      <c r="C5369" t="s">
        <v>93</v>
      </c>
      <c r="D5369" s="29">
        <v>45954</v>
      </c>
      <c r="E5369" s="161">
        <v>0</v>
      </c>
      <c r="F5369" s="161">
        <v>0</v>
      </c>
      <c r="G5369" s="161">
        <v>0</v>
      </c>
      <c r="H5369" s="161">
        <v>0</v>
      </c>
      <c r="L5369">
        <v>303.37787800000001</v>
      </c>
      <c r="R5369">
        <v>339.118292</v>
      </c>
      <c r="S5369">
        <v>339.118292</v>
      </c>
      <c r="T5369" s="194">
        <v>339.118292</v>
      </c>
      <c r="U5369" t="s">
        <v>193</v>
      </c>
      <c r="V5369">
        <v>45708.442557870374</v>
      </c>
    </row>
    <row r="5370" spans="1:22" x14ac:dyDescent="0.3">
      <c r="A5370" t="s">
        <v>108</v>
      </c>
      <c r="B5370" t="s">
        <v>70</v>
      </c>
      <c r="C5370" t="s">
        <v>88</v>
      </c>
      <c r="D5370" s="29">
        <v>45954</v>
      </c>
      <c r="E5370" s="161">
        <v>0</v>
      </c>
      <c r="F5370" s="161">
        <v>0</v>
      </c>
      <c r="G5370" s="161">
        <v>0</v>
      </c>
      <c r="H5370" s="161">
        <v>0</v>
      </c>
      <c r="L5370">
        <v>522.17177400000003</v>
      </c>
      <c r="R5370">
        <v>997.40674200000001</v>
      </c>
      <c r="S5370">
        <v>997.40674200000001</v>
      </c>
      <c r="T5370" s="194">
        <v>997.40674200000001</v>
      </c>
      <c r="U5370" t="s">
        <v>193</v>
      </c>
      <c r="V5370">
        <v>45708.439120370371</v>
      </c>
    </row>
    <row r="5371" spans="1:22" x14ac:dyDescent="0.3">
      <c r="A5371" t="s">
        <v>108</v>
      </c>
      <c r="B5371" t="s">
        <v>70</v>
      </c>
      <c r="C5371" t="s">
        <v>93</v>
      </c>
      <c r="D5371" s="29">
        <v>45955</v>
      </c>
      <c r="E5371" s="161">
        <v>0</v>
      </c>
      <c r="F5371" s="161">
        <v>0</v>
      </c>
      <c r="G5371" s="161">
        <v>0</v>
      </c>
      <c r="H5371" s="161">
        <v>0</v>
      </c>
      <c r="L5371">
        <v>303.37787800000001</v>
      </c>
      <c r="R5371">
        <v>339.118292</v>
      </c>
      <c r="S5371">
        <v>339.118292</v>
      </c>
      <c r="T5371" s="194">
        <v>339.118292</v>
      </c>
      <c r="U5371" t="s">
        <v>193</v>
      </c>
      <c r="V5371">
        <v>45708.442569444444</v>
      </c>
    </row>
    <row r="5372" spans="1:22" x14ac:dyDescent="0.3">
      <c r="A5372" t="s">
        <v>108</v>
      </c>
      <c r="B5372" t="s">
        <v>70</v>
      </c>
      <c r="C5372" t="s">
        <v>88</v>
      </c>
      <c r="D5372" s="29">
        <v>45955</v>
      </c>
      <c r="E5372" s="161">
        <v>0</v>
      </c>
      <c r="F5372" s="161">
        <v>0</v>
      </c>
      <c r="G5372" s="161">
        <v>0</v>
      </c>
      <c r="H5372" s="161">
        <v>0</v>
      </c>
      <c r="L5372">
        <v>522.17177400000003</v>
      </c>
      <c r="R5372">
        <v>997.40674200000001</v>
      </c>
      <c r="S5372">
        <v>997.40674200000001</v>
      </c>
      <c r="T5372" s="194">
        <v>997.40674200000001</v>
      </c>
      <c r="U5372" t="s">
        <v>193</v>
      </c>
      <c r="V5372">
        <v>45708.438611111109</v>
      </c>
    </row>
    <row r="5373" spans="1:22" x14ac:dyDescent="0.3">
      <c r="A5373" t="s">
        <v>108</v>
      </c>
      <c r="B5373" t="s">
        <v>70</v>
      </c>
      <c r="C5373" t="s">
        <v>93</v>
      </c>
      <c r="D5373" s="29">
        <v>45956</v>
      </c>
      <c r="E5373" s="161">
        <v>0</v>
      </c>
      <c r="F5373" s="161">
        <v>0</v>
      </c>
      <c r="G5373" s="161">
        <v>0</v>
      </c>
      <c r="H5373" s="161">
        <v>0</v>
      </c>
      <c r="L5373">
        <v>303.37787800000001</v>
      </c>
      <c r="R5373">
        <v>339.118292</v>
      </c>
      <c r="S5373">
        <v>339.118292</v>
      </c>
      <c r="T5373" s="194">
        <v>339.118292</v>
      </c>
      <c r="U5373" t="s">
        <v>193</v>
      </c>
      <c r="V5373">
        <v>45708.442557870374</v>
      </c>
    </row>
    <row r="5374" spans="1:22" x14ac:dyDescent="0.3">
      <c r="A5374" t="s">
        <v>108</v>
      </c>
      <c r="B5374" t="s">
        <v>70</v>
      </c>
      <c r="C5374" t="s">
        <v>88</v>
      </c>
      <c r="D5374" s="29">
        <v>45956</v>
      </c>
      <c r="E5374" s="161">
        <v>0</v>
      </c>
      <c r="F5374" s="161">
        <v>0</v>
      </c>
      <c r="G5374" s="161">
        <v>0</v>
      </c>
      <c r="H5374" s="161">
        <v>0</v>
      </c>
      <c r="L5374">
        <v>522.17177400000003</v>
      </c>
      <c r="R5374">
        <v>997.40674200000001</v>
      </c>
      <c r="S5374">
        <v>997.40674200000001</v>
      </c>
      <c r="T5374" s="194">
        <v>997.40674200000001</v>
      </c>
      <c r="U5374" t="s">
        <v>193</v>
      </c>
      <c r="V5374">
        <v>45708.439340277779</v>
      </c>
    </row>
    <row r="5375" spans="1:22" x14ac:dyDescent="0.3">
      <c r="A5375" t="s">
        <v>108</v>
      </c>
      <c r="B5375" t="s">
        <v>70</v>
      </c>
      <c r="C5375" t="s">
        <v>93</v>
      </c>
      <c r="D5375" s="29">
        <v>45957</v>
      </c>
      <c r="E5375" s="161">
        <v>0</v>
      </c>
      <c r="F5375" s="161">
        <v>0</v>
      </c>
      <c r="G5375" s="161">
        <v>0</v>
      </c>
      <c r="H5375" s="161">
        <v>0</v>
      </c>
      <c r="L5375">
        <v>303.37787800000001</v>
      </c>
      <c r="R5375">
        <v>339.118292</v>
      </c>
      <c r="S5375">
        <v>339.118292</v>
      </c>
      <c r="T5375" s="194">
        <v>339.118292</v>
      </c>
      <c r="U5375" t="s">
        <v>193</v>
      </c>
      <c r="V5375">
        <v>45708.442557870374</v>
      </c>
    </row>
    <row r="5376" spans="1:22" x14ac:dyDescent="0.3">
      <c r="A5376" t="s">
        <v>108</v>
      </c>
      <c r="B5376" t="s">
        <v>70</v>
      </c>
      <c r="C5376" t="s">
        <v>88</v>
      </c>
      <c r="D5376" s="29">
        <v>45957</v>
      </c>
      <c r="E5376" s="161">
        <v>0</v>
      </c>
      <c r="F5376" s="161">
        <v>0</v>
      </c>
      <c r="G5376" s="161">
        <v>0</v>
      </c>
      <c r="H5376" s="161">
        <v>0</v>
      </c>
      <c r="L5376">
        <v>522.17177400000003</v>
      </c>
      <c r="R5376">
        <v>997.40674200000001</v>
      </c>
      <c r="S5376">
        <v>997.40674200000001</v>
      </c>
      <c r="T5376" s="194">
        <v>997.40674200000001</v>
      </c>
      <c r="U5376" t="s">
        <v>193</v>
      </c>
      <c r="V5376">
        <v>45708.438692129632</v>
      </c>
    </row>
    <row r="5377" spans="1:22" x14ac:dyDescent="0.3">
      <c r="A5377" t="s">
        <v>108</v>
      </c>
      <c r="B5377" t="s">
        <v>70</v>
      </c>
      <c r="C5377" t="s">
        <v>93</v>
      </c>
      <c r="D5377" s="29">
        <v>45958</v>
      </c>
      <c r="E5377" s="161">
        <v>0</v>
      </c>
      <c r="F5377" s="161">
        <v>0</v>
      </c>
      <c r="G5377" s="161">
        <v>0</v>
      </c>
      <c r="H5377" s="161">
        <v>0</v>
      </c>
      <c r="L5377">
        <v>303.37787800000001</v>
      </c>
      <c r="R5377">
        <v>339.118292</v>
      </c>
      <c r="S5377">
        <v>339.118292</v>
      </c>
      <c r="T5377" s="194">
        <v>339.118292</v>
      </c>
      <c r="U5377" t="s">
        <v>193</v>
      </c>
      <c r="V5377">
        <v>45708.442557870374</v>
      </c>
    </row>
    <row r="5378" spans="1:22" x14ac:dyDescent="0.3">
      <c r="A5378" t="s">
        <v>108</v>
      </c>
      <c r="B5378" t="s">
        <v>70</v>
      </c>
      <c r="C5378" t="s">
        <v>88</v>
      </c>
      <c r="D5378" s="29">
        <v>45958</v>
      </c>
      <c r="E5378" s="161">
        <v>0</v>
      </c>
      <c r="F5378" s="161">
        <v>0</v>
      </c>
      <c r="G5378" s="161">
        <v>0</v>
      </c>
      <c r="H5378" s="161">
        <v>0</v>
      </c>
      <c r="L5378">
        <v>522.17177400000003</v>
      </c>
      <c r="R5378">
        <v>997.40674200000001</v>
      </c>
      <c r="S5378">
        <v>997.40674200000001</v>
      </c>
      <c r="T5378" s="194">
        <v>997.40674200000001</v>
      </c>
      <c r="U5378" t="s">
        <v>193</v>
      </c>
      <c r="V5378">
        <v>45708.438726851855</v>
      </c>
    </row>
    <row r="5379" spans="1:22" x14ac:dyDescent="0.3">
      <c r="A5379" t="s">
        <v>108</v>
      </c>
      <c r="B5379" t="s">
        <v>70</v>
      </c>
      <c r="C5379" t="s">
        <v>93</v>
      </c>
      <c r="D5379" s="29">
        <v>45959</v>
      </c>
      <c r="E5379" s="161">
        <v>0</v>
      </c>
      <c r="F5379" s="161">
        <v>0</v>
      </c>
      <c r="G5379" s="161">
        <v>0</v>
      </c>
      <c r="H5379" s="161">
        <v>0</v>
      </c>
      <c r="L5379">
        <v>303.37787800000001</v>
      </c>
      <c r="R5379">
        <v>339.118292</v>
      </c>
      <c r="S5379">
        <v>339.118292</v>
      </c>
      <c r="T5379" s="194">
        <v>339.118292</v>
      </c>
      <c r="U5379" t="s">
        <v>193</v>
      </c>
      <c r="V5379">
        <v>45708.442557870374</v>
      </c>
    </row>
    <row r="5380" spans="1:22" x14ac:dyDescent="0.3">
      <c r="A5380" t="s">
        <v>108</v>
      </c>
      <c r="B5380" t="s">
        <v>70</v>
      </c>
      <c r="C5380" t="s">
        <v>88</v>
      </c>
      <c r="D5380" s="29">
        <v>45959</v>
      </c>
      <c r="E5380" s="161">
        <v>0</v>
      </c>
      <c r="F5380" s="161">
        <v>0</v>
      </c>
      <c r="G5380" s="161">
        <v>0</v>
      </c>
      <c r="H5380" s="161">
        <v>0</v>
      </c>
      <c r="L5380">
        <v>522.17177400000003</v>
      </c>
      <c r="R5380">
        <v>997.40674200000001</v>
      </c>
      <c r="S5380">
        <v>997.40674200000001</v>
      </c>
      <c r="T5380" s="194">
        <v>997.40674200000001</v>
      </c>
      <c r="U5380" t="s">
        <v>193</v>
      </c>
      <c r="V5380">
        <v>45708.439375000002</v>
      </c>
    </row>
    <row r="5381" spans="1:22" x14ac:dyDescent="0.3">
      <c r="A5381" t="s">
        <v>108</v>
      </c>
      <c r="B5381" t="s">
        <v>70</v>
      </c>
      <c r="C5381" t="s">
        <v>93</v>
      </c>
      <c r="D5381" s="29">
        <v>45960</v>
      </c>
      <c r="E5381" s="161">
        <v>0</v>
      </c>
      <c r="F5381" s="161">
        <v>0</v>
      </c>
      <c r="G5381" s="161">
        <v>0</v>
      </c>
      <c r="H5381" s="161">
        <v>0</v>
      </c>
      <c r="L5381">
        <v>303.37787800000001</v>
      </c>
      <c r="R5381">
        <v>339.118292</v>
      </c>
      <c r="S5381">
        <v>339.118292</v>
      </c>
      <c r="T5381" s="194">
        <v>339.118292</v>
      </c>
      <c r="U5381" t="s">
        <v>193</v>
      </c>
      <c r="V5381">
        <v>45708.442557870374</v>
      </c>
    </row>
    <row r="5382" spans="1:22" x14ac:dyDescent="0.3">
      <c r="A5382" t="s">
        <v>108</v>
      </c>
      <c r="B5382" t="s">
        <v>70</v>
      </c>
      <c r="C5382" t="s">
        <v>88</v>
      </c>
      <c r="D5382" s="29">
        <v>45960</v>
      </c>
      <c r="E5382" s="161">
        <v>0</v>
      </c>
      <c r="F5382" s="161">
        <v>0</v>
      </c>
      <c r="G5382" s="161">
        <v>0</v>
      </c>
      <c r="H5382" s="161">
        <v>0</v>
      </c>
      <c r="L5382">
        <v>522.17177400000003</v>
      </c>
      <c r="R5382">
        <v>997.40674200000001</v>
      </c>
      <c r="S5382">
        <v>997.40674200000001</v>
      </c>
      <c r="T5382" s="194">
        <v>997.40674200000001</v>
      </c>
      <c r="U5382" t="s">
        <v>193</v>
      </c>
      <c r="V5382">
        <v>45708.438784722224</v>
      </c>
    </row>
    <row r="5383" spans="1:22" x14ac:dyDescent="0.3">
      <c r="A5383" t="s">
        <v>108</v>
      </c>
      <c r="B5383" t="s">
        <v>70</v>
      </c>
      <c r="C5383" t="s">
        <v>93</v>
      </c>
      <c r="D5383" s="29">
        <v>45961</v>
      </c>
      <c r="E5383" s="161">
        <v>0</v>
      </c>
      <c r="F5383" s="161">
        <v>0</v>
      </c>
      <c r="G5383" s="161">
        <v>0</v>
      </c>
      <c r="H5383" s="161">
        <v>0</v>
      </c>
      <c r="L5383">
        <v>303.37787800000001</v>
      </c>
      <c r="R5383">
        <v>339.118292</v>
      </c>
      <c r="S5383">
        <v>339.118292</v>
      </c>
      <c r="T5383" s="194">
        <v>339.118292</v>
      </c>
      <c r="U5383" t="s">
        <v>193</v>
      </c>
      <c r="V5383">
        <v>45708.442569444444</v>
      </c>
    </row>
    <row r="5384" spans="1:22" x14ac:dyDescent="0.3">
      <c r="A5384" t="s">
        <v>108</v>
      </c>
      <c r="B5384" t="s">
        <v>70</v>
      </c>
      <c r="C5384" t="s">
        <v>88</v>
      </c>
      <c r="D5384" s="29">
        <v>45961</v>
      </c>
      <c r="E5384" s="161">
        <v>0</v>
      </c>
      <c r="F5384" s="161">
        <v>0</v>
      </c>
      <c r="G5384" s="161">
        <v>0</v>
      </c>
      <c r="H5384" s="161">
        <v>0</v>
      </c>
      <c r="L5384">
        <v>522.17177400000003</v>
      </c>
      <c r="R5384">
        <v>997.40674200000001</v>
      </c>
      <c r="S5384">
        <v>997.40674200000001</v>
      </c>
      <c r="T5384" s="194">
        <v>997.40674200000001</v>
      </c>
      <c r="U5384" t="s">
        <v>193</v>
      </c>
      <c r="V5384">
        <v>45708.438773148147</v>
      </c>
    </row>
    <row r="5385" spans="1:22" x14ac:dyDescent="0.3">
      <c r="A5385" t="s">
        <v>108</v>
      </c>
      <c r="B5385" t="s">
        <v>70</v>
      </c>
      <c r="C5385" t="s">
        <v>93</v>
      </c>
      <c r="D5385" s="29">
        <v>45962</v>
      </c>
      <c r="E5385" s="161">
        <v>0</v>
      </c>
      <c r="F5385" s="161">
        <v>0</v>
      </c>
      <c r="G5385" s="161">
        <v>0</v>
      </c>
      <c r="H5385" s="161">
        <v>0</v>
      </c>
      <c r="L5385">
        <v>303.37787800000001</v>
      </c>
      <c r="R5385">
        <v>339.118292</v>
      </c>
      <c r="S5385">
        <v>339.118292</v>
      </c>
      <c r="T5385" s="194">
        <v>339.118292</v>
      </c>
      <c r="U5385" t="s">
        <v>193</v>
      </c>
      <c r="V5385">
        <v>45708.442569444444</v>
      </c>
    </row>
    <row r="5386" spans="1:22" x14ac:dyDescent="0.3">
      <c r="A5386" t="s">
        <v>108</v>
      </c>
      <c r="B5386" t="s">
        <v>70</v>
      </c>
      <c r="C5386" t="s">
        <v>88</v>
      </c>
      <c r="D5386" s="29">
        <v>45962</v>
      </c>
      <c r="E5386" s="161">
        <v>0</v>
      </c>
      <c r="F5386" s="161">
        <v>0</v>
      </c>
      <c r="G5386" s="161">
        <v>0</v>
      </c>
      <c r="H5386" s="161">
        <v>0</v>
      </c>
      <c r="L5386">
        <v>522.17177400000003</v>
      </c>
      <c r="R5386">
        <v>997.40674200000001</v>
      </c>
      <c r="S5386">
        <v>997.40674200000001</v>
      </c>
      <c r="T5386" s="194">
        <v>997.40674200000001</v>
      </c>
      <c r="U5386" t="s">
        <v>193</v>
      </c>
      <c r="V5386">
        <v>45708.439074074071</v>
      </c>
    </row>
    <row r="5387" spans="1:22" x14ac:dyDescent="0.3">
      <c r="A5387" t="s">
        <v>108</v>
      </c>
      <c r="B5387" t="s">
        <v>70</v>
      </c>
      <c r="C5387" t="s">
        <v>93</v>
      </c>
      <c r="D5387" s="29">
        <v>45963</v>
      </c>
      <c r="E5387" s="161">
        <v>0</v>
      </c>
      <c r="F5387" s="161">
        <v>0</v>
      </c>
      <c r="G5387" s="161">
        <v>0</v>
      </c>
      <c r="H5387" s="161">
        <v>0</v>
      </c>
      <c r="L5387">
        <v>303.37787800000001</v>
      </c>
      <c r="R5387">
        <v>339.118292</v>
      </c>
      <c r="S5387">
        <v>339.118292</v>
      </c>
      <c r="T5387" s="194">
        <v>339.118292</v>
      </c>
      <c r="U5387" t="s">
        <v>193</v>
      </c>
      <c r="V5387">
        <v>45708.442557870374</v>
      </c>
    </row>
    <row r="5388" spans="1:22" x14ac:dyDescent="0.3">
      <c r="A5388" t="s">
        <v>108</v>
      </c>
      <c r="B5388" t="s">
        <v>70</v>
      </c>
      <c r="C5388" t="s">
        <v>88</v>
      </c>
      <c r="D5388" s="29">
        <v>45963</v>
      </c>
      <c r="E5388" s="161">
        <v>0</v>
      </c>
      <c r="F5388" s="161">
        <v>0</v>
      </c>
      <c r="G5388" s="161">
        <v>0</v>
      </c>
      <c r="H5388" s="161">
        <v>0</v>
      </c>
      <c r="L5388">
        <v>522.17177400000003</v>
      </c>
      <c r="R5388">
        <v>997.40674200000001</v>
      </c>
      <c r="S5388">
        <v>997.40674200000001</v>
      </c>
      <c r="T5388" s="194">
        <v>997.40674200000001</v>
      </c>
      <c r="U5388" t="s">
        <v>193</v>
      </c>
      <c r="V5388">
        <v>45708.439039351855</v>
      </c>
    </row>
    <row r="5389" spans="1:22" x14ac:dyDescent="0.3">
      <c r="A5389" t="s">
        <v>108</v>
      </c>
      <c r="B5389" t="s">
        <v>70</v>
      </c>
      <c r="C5389" t="s">
        <v>93</v>
      </c>
      <c r="D5389" s="29">
        <v>45964</v>
      </c>
      <c r="E5389" s="161">
        <v>0</v>
      </c>
      <c r="F5389" s="161">
        <v>0</v>
      </c>
      <c r="G5389" s="161">
        <v>0</v>
      </c>
      <c r="H5389" s="161">
        <v>0</v>
      </c>
      <c r="L5389">
        <v>303.37787800000001</v>
      </c>
      <c r="R5389">
        <v>339.118292</v>
      </c>
      <c r="S5389">
        <v>339.118292</v>
      </c>
      <c r="T5389" s="194">
        <v>339.118292</v>
      </c>
      <c r="U5389" t="s">
        <v>193</v>
      </c>
      <c r="V5389">
        <v>45708.442557870374</v>
      </c>
    </row>
    <row r="5390" spans="1:22" x14ac:dyDescent="0.3">
      <c r="A5390" t="s">
        <v>108</v>
      </c>
      <c r="B5390" t="s">
        <v>70</v>
      </c>
      <c r="C5390" t="s">
        <v>88</v>
      </c>
      <c r="D5390" s="29">
        <v>45964</v>
      </c>
      <c r="E5390" s="161">
        <v>0</v>
      </c>
      <c r="F5390" s="161">
        <v>0</v>
      </c>
      <c r="G5390" s="161">
        <v>0</v>
      </c>
      <c r="H5390" s="161">
        <v>0</v>
      </c>
      <c r="L5390">
        <v>522.17177400000003</v>
      </c>
      <c r="R5390">
        <v>997.40674200000001</v>
      </c>
      <c r="S5390">
        <v>997.40674200000001</v>
      </c>
      <c r="T5390" s="194">
        <v>997.40674200000001</v>
      </c>
      <c r="U5390" t="s">
        <v>193</v>
      </c>
      <c r="V5390">
        <v>45708.439085648148</v>
      </c>
    </row>
    <row r="5391" spans="1:22" x14ac:dyDescent="0.3">
      <c r="A5391" t="s">
        <v>108</v>
      </c>
      <c r="B5391" t="s">
        <v>70</v>
      </c>
      <c r="C5391" t="s">
        <v>93</v>
      </c>
      <c r="D5391" s="29">
        <v>45965</v>
      </c>
      <c r="E5391" s="161">
        <v>0</v>
      </c>
      <c r="F5391" s="161">
        <v>0</v>
      </c>
      <c r="G5391" s="161">
        <v>0</v>
      </c>
      <c r="H5391" s="161">
        <v>0</v>
      </c>
      <c r="L5391">
        <v>303.37787800000001</v>
      </c>
      <c r="R5391">
        <v>339.118292</v>
      </c>
      <c r="S5391">
        <v>339.118292</v>
      </c>
      <c r="T5391" s="194">
        <v>339.118292</v>
      </c>
      <c r="U5391" t="s">
        <v>193</v>
      </c>
      <c r="V5391">
        <v>45708.442557870374</v>
      </c>
    </row>
    <row r="5392" spans="1:22" x14ac:dyDescent="0.3">
      <c r="A5392" t="s">
        <v>108</v>
      </c>
      <c r="B5392" t="s">
        <v>70</v>
      </c>
      <c r="C5392" t="s">
        <v>88</v>
      </c>
      <c r="D5392" s="29">
        <v>45965</v>
      </c>
      <c r="E5392" s="161">
        <v>0</v>
      </c>
      <c r="F5392" s="161">
        <v>0</v>
      </c>
      <c r="G5392" s="161">
        <v>0</v>
      </c>
      <c r="H5392" s="161">
        <v>0</v>
      </c>
      <c r="L5392">
        <v>522.17177400000003</v>
      </c>
      <c r="R5392">
        <v>997.40674200000001</v>
      </c>
      <c r="S5392">
        <v>997.40674200000001</v>
      </c>
      <c r="T5392" s="194">
        <v>997.40674200000001</v>
      </c>
      <c r="U5392" t="s">
        <v>193</v>
      </c>
      <c r="V5392">
        <v>45708.439317129632</v>
      </c>
    </row>
    <row r="5393" spans="1:22" x14ac:dyDescent="0.3">
      <c r="A5393" t="s">
        <v>108</v>
      </c>
      <c r="B5393" t="s">
        <v>70</v>
      </c>
      <c r="C5393" t="s">
        <v>93</v>
      </c>
      <c r="D5393" s="29">
        <v>45966</v>
      </c>
      <c r="E5393" s="161">
        <v>0</v>
      </c>
      <c r="F5393" s="161">
        <v>0</v>
      </c>
      <c r="G5393" s="161">
        <v>0</v>
      </c>
      <c r="H5393" s="161">
        <v>0</v>
      </c>
      <c r="L5393">
        <v>303.37787800000001</v>
      </c>
      <c r="R5393">
        <v>339.118292</v>
      </c>
      <c r="S5393">
        <v>339.118292</v>
      </c>
      <c r="T5393" s="194">
        <v>339.118292</v>
      </c>
      <c r="U5393" t="s">
        <v>193</v>
      </c>
      <c r="V5393">
        <v>45708.442569444444</v>
      </c>
    </row>
    <row r="5394" spans="1:22" x14ac:dyDescent="0.3">
      <c r="A5394" t="s">
        <v>108</v>
      </c>
      <c r="B5394" t="s">
        <v>70</v>
      </c>
      <c r="C5394" t="s">
        <v>88</v>
      </c>
      <c r="D5394" s="29">
        <v>45966</v>
      </c>
      <c r="E5394" s="161">
        <v>0</v>
      </c>
      <c r="F5394" s="161">
        <v>0</v>
      </c>
      <c r="G5394" s="161">
        <v>0</v>
      </c>
      <c r="H5394" s="161">
        <v>0</v>
      </c>
      <c r="L5394">
        <v>522.17177400000003</v>
      </c>
      <c r="R5394">
        <v>997.40674200000001</v>
      </c>
      <c r="S5394">
        <v>997.40674200000001</v>
      </c>
      <c r="T5394" s="194">
        <v>997.40674200000001</v>
      </c>
      <c r="U5394" t="s">
        <v>193</v>
      </c>
      <c r="V5394">
        <v>45708.439456018517</v>
      </c>
    </row>
    <row r="5395" spans="1:22" x14ac:dyDescent="0.3">
      <c r="A5395" t="s">
        <v>108</v>
      </c>
      <c r="B5395" t="s">
        <v>70</v>
      </c>
      <c r="C5395" t="s">
        <v>93</v>
      </c>
      <c r="D5395" s="29">
        <v>45967</v>
      </c>
      <c r="E5395" s="161">
        <v>0</v>
      </c>
      <c r="F5395" s="161">
        <v>0</v>
      </c>
      <c r="G5395" s="161">
        <v>0</v>
      </c>
      <c r="H5395" s="161">
        <v>0</v>
      </c>
      <c r="L5395">
        <v>303.37787800000001</v>
      </c>
      <c r="R5395">
        <v>339.118292</v>
      </c>
      <c r="S5395">
        <v>339.118292</v>
      </c>
      <c r="T5395" s="194">
        <v>339.118292</v>
      </c>
      <c r="U5395" t="s">
        <v>193</v>
      </c>
      <c r="V5395">
        <v>45708.442557870374</v>
      </c>
    </row>
    <row r="5396" spans="1:22" x14ac:dyDescent="0.3">
      <c r="A5396" t="s">
        <v>108</v>
      </c>
      <c r="B5396" t="s">
        <v>70</v>
      </c>
      <c r="C5396" t="s">
        <v>88</v>
      </c>
      <c r="D5396" s="29">
        <v>45967</v>
      </c>
      <c r="E5396" s="161">
        <v>0</v>
      </c>
      <c r="F5396" s="161">
        <v>0</v>
      </c>
      <c r="G5396" s="161">
        <v>0</v>
      </c>
      <c r="H5396" s="161">
        <v>0</v>
      </c>
      <c r="L5396">
        <v>522.17177400000003</v>
      </c>
      <c r="R5396">
        <v>997.40674200000001</v>
      </c>
      <c r="S5396">
        <v>997.40674200000001</v>
      </c>
      <c r="T5396" s="194">
        <v>997.40674200000001</v>
      </c>
      <c r="U5396" t="s">
        <v>193</v>
      </c>
      <c r="V5396">
        <v>45708.439201388886</v>
      </c>
    </row>
    <row r="5397" spans="1:22" x14ac:dyDescent="0.3">
      <c r="A5397" t="s">
        <v>108</v>
      </c>
      <c r="B5397" t="s">
        <v>70</v>
      </c>
      <c r="C5397" t="s">
        <v>93</v>
      </c>
      <c r="D5397" s="29">
        <v>45968</v>
      </c>
      <c r="E5397" s="161">
        <v>0</v>
      </c>
      <c r="F5397" s="161">
        <v>0</v>
      </c>
      <c r="G5397" s="161">
        <v>0</v>
      </c>
      <c r="H5397" s="161">
        <v>0</v>
      </c>
      <c r="L5397">
        <v>303.37787800000001</v>
      </c>
      <c r="R5397">
        <v>339.118292</v>
      </c>
      <c r="S5397">
        <v>339.118292</v>
      </c>
      <c r="T5397" s="194">
        <v>339.118292</v>
      </c>
      <c r="U5397" t="s">
        <v>193</v>
      </c>
      <c r="V5397">
        <v>45708.442569444444</v>
      </c>
    </row>
    <row r="5398" spans="1:22" x14ac:dyDescent="0.3">
      <c r="A5398" t="s">
        <v>108</v>
      </c>
      <c r="B5398" t="s">
        <v>70</v>
      </c>
      <c r="C5398" t="s">
        <v>88</v>
      </c>
      <c r="D5398" s="29">
        <v>45968</v>
      </c>
      <c r="E5398" s="161">
        <v>0</v>
      </c>
      <c r="F5398" s="161">
        <v>0</v>
      </c>
      <c r="G5398" s="161">
        <v>0</v>
      </c>
      <c r="H5398" s="161">
        <v>0</v>
      </c>
      <c r="L5398">
        <v>522.17177400000003</v>
      </c>
      <c r="R5398">
        <v>997.40674200000001</v>
      </c>
      <c r="S5398">
        <v>997.40674200000001</v>
      </c>
      <c r="T5398" s="194">
        <v>997.40674200000001</v>
      </c>
      <c r="U5398" t="s">
        <v>193</v>
      </c>
      <c r="V5398">
        <v>45708.438831018517</v>
      </c>
    </row>
    <row r="5399" spans="1:22" x14ac:dyDescent="0.3">
      <c r="A5399" t="s">
        <v>108</v>
      </c>
      <c r="B5399" t="s">
        <v>70</v>
      </c>
      <c r="C5399" t="s">
        <v>93</v>
      </c>
      <c r="D5399" s="29">
        <v>45969</v>
      </c>
      <c r="E5399" s="161">
        <v>0</v>
      </c>
      <c r="F5399" s="161">
        <v>0</v>
      </c>
      <c r="G5399" s="161">
        <v>0</v>
      </c>
      <c r="H5399" s="161">
        <v>0</v>
      </c>
      <c r="L5399">
        <v>303.37787800000001</v>
      </c>
      <c r="R5399">
        <v>339.118292</v>
      </c>
      <c r="S5399">
        <v>339.118292</v>
      </c>
      <c r="T5399" s="194">
        <v>339.118292</v>
      </c>
      <c r="U5399" t="s">
        <v>193</v>
      </c>
      <c r="V5399">
        <v>45708.442569444444</v>
      </c>
    </row>
    <row r="5400" spans="1:22" x14ac:dyDescent="0.3">
      <c r="A5400" t="s">
        <v>108</v>
      </c>
      <c r="B5400" t="s">
        <v>70</v>
      </c>
      <c r="C5400" t="s">
        <v>88</v>
      </c>
      <c r="D5400" s="29">
        <v>45969</v>
      </c>
      <c r="E5400" s="161">
        <v>0</v>
      </c>
      <c r="F5400" s="161">
        <v>0</v>
      </c>
      <c r="G5400" s="161">
        <v>0</v>
      </c>
      <c r="H5400" s="161">
        <v>0</v>
      </c>
      <c r="L5400">
        <v>522.17177400000003</v>
      </c>
      <c r="R5400">
        <v>997.40674200000001</v>
      </c>
      <c r="S5400">
        <v>997.40674200000001</v>
      </c>
      <c r="T5400" s="194">
        <v>997.40674200000001</v>
      </c>
      <c r="U5400" t="s">
        <v>193</v>
      </c>
      <c r="V5400">
        <v>45708.439375000002</v>
      </c>
    </row>
    <row r="5401" spans="1:22" x14ac:dyDescent="0.3">
      <c r="A5401" t="s">
        <v>108</v>
      </c>
      <c r="B5401" t="s">
        <v>70</v>
      </c>
      <c r="C5401" t="s">
        <v>93</v>
      </c>
      <c r="D5401" s="29">
        <v>45970</v>
      </c>
      <c r="E5401" s="161">
        <v>0</v>
      </c>
      <c r="F5401" s="161">
        <v>0</v>
      </c>
      <c r="G5401" s="161">
        <v>0</v>
      </c>
      <c r="H5401" s="161">
        <v>0</v>
      </c>
      <c r="L5401">
        <v>303.37787800000001</v>
      </c>
      <c r="R5401">
        <v>339.118292</v>
      </c>
      <c r="S5401">
        <v>339.118292</v>
      </c>
      <c r="T5401" s="194">
        <v>339.118292</v>
      </c>
      <c r="U5401" t="s">
        <v>193</v>
      </c>
      <c r="V5401">
        <v>45708.442569444444</v>
      </c>
    </row>
    <row r="5402" spans="1:22" x14ac:dyDescent="0.3">
      <c r="A5402" t="s">
        <v>108</v>
      </c>
      <c r="B5402" t="s">
        <v>70</v>
      </c>
      <c r="C5402" t="s">
        <v>88</v>
      </c>
      <c r="D5402" s="29">
        <v>45970</v>
      </c>
      <c r="E5402" s="161">
        <v>0</v>
      </c>
      <c r="F5402" s="161">
        <v>0</v>
      </c>
      <c r="G5402" s="161">
        <v>0</v>
      </c>
      <c r="H5402" s="161">
        <v>0</v>
      </c>
      <c r="L5402">
        <v>522.17177400000003</v>
      </c>
      <c r="R5402">
        <v>997.40674200000001</v>
      </c>
      <c r="S5402">
        <v>997.40674200000001</v>
      </c>
      <c r="T5402" s="194">
        <v>997.40674200000001</v>
      </c>
      <c r="U5402" t="s">
        <v>193</v>
      </c>
      <c r="V5402">
        <v>45708.439259259256</v>
      </c>
    </row>
    <row r="5403" spans="1:22" x14ac:dyDescent="0.3">
      <c r="A5403" t="s">
        <v>108</v>
      </c>
      <c r="B5403" t="s">
        <v>70</v>
      </c>
      <c r="C5403" t="s">
        <v>93</v>
      </c>
      <c r="D5403" s="29">
        <v>45971</v>
      </c>
      <c r="E5403" s="161">
        <v>0</v>
      </c>
      <c r="F5403" s="161">
        <v>0</v>
      </c>
      <c r="G5403" s="161">
        <v>0</v>
      </c>
      <c r="H5403" s="161">
        <v>0</v>
      </c>
      <c r="L5403">
        <v>303.37787800000001</v>
      </c>
      <c r="R5403">
        <v>339.118292</v>
      </c>
      <c r="S5403">
        <v>339.118292</v>
      </c>
      <c r="T5403" s="194">
        <v>339.118292</v>
      </c>
      <c r="U5403" t="s">
        <v>193</v>
      </c>
      <c r="V5403">
        <v>45708.442557870374</v>
      </c>
    </row>
    <row r="5404" spans="1:22" x14ac:dyDescent="0.3">
      <c r="A5404" t="s">
        <v>108</v>
      </c>
      <c r="B5404" t="s">
        <v>70</v>
      </c>
      <c r="C5404" t="s">
        <v>88</v>
      </c>
      <c r="D5404" s="29">
        <v>45971</v>
      </c>
      <c r="E5404" s="161">
        <v>0</v>
      </c>
      <c r="F5404" s="161">
        <v>0</v>
      </c>
      <c r="G5404" s="161">
        <v>0</v>
      </c>
      <c r="H5404" s="161">
        <v>0</v>
      </c>
      <c r="L5404">
        <v>522.17177400000003</v>
      </c>
      <c r="R5404">
        <v>997.40674200000001</v>
      </c>
      <c r="S5404">
        <v>997.40674200000001</v>
      </c>
      <c r="T5404" s="194">
        <v>997.40674200000001</v>
      </c>
      <c r="U5404" t="s">
        <v>193</v>
      </c>
      <c r="V5404">
        <v>45708.438854166663</v>
      </c>
    </row>
    <row r="5405" spans="1:22" x14ac:dyDescent="0.3">
      <c r="A5405" t="s">
        <v>108</v>
      </c>
      <c r="B5405" t="s">
        <v>70</v>
      </c>
      <c r="C5405" t="s">
        <v>93</v>
      </c>
      <c r="D5405" s="29">
        <v>45972</v>
      </c>
      <c r="E5405" s="161">
        <v>0</v>
      </c>
      <c r="F5405" s="161">
        <v>0</v>
      </c>
      <c r="G5405" s="161">
        <v>0</v>
      </c>
      <c r="H5405" s="161">
        <v>0</v>
      </c>
      <c r="L5405">
        <v>303.37787800000001</v>
      </c>
      <c r="R5405">
        <v>339.118292</v>
      </c>
      <c r="S5405">
        <v>339.118292</v>
      </c>
      <c r="T5405" s="194">
        <v>339.118292</v>
      </c>
      <c r="U5405" t="s">
        <v>193</v>
      </c>
      <c r="V5405">
        <v>45708.442557870374</v>
      </c>
    </row>
    <row r="5406" spans="1:22" x14ac:dyDescent="0.3">
      <c r="A5406" t="s">
        <v>108</v>
      </c>
      <c r="B5406" t="s">
        <v>70</v>
      </c>
      <c r="C5406" t="s">
        <v>88</v>
      </c>
      <c r="D5406" s="29">
        <v>45972</v>
      </c>
      <c r="E5406" s="161">
        <v>0</v>
      </c>
      <c r="F5406" s="161">
        <v>0</v>
      </c>
      <c r="G5406" s="161">
        <v>0</v>
      </c>
      <c r="H5406" s="161">
        <v>0</v>
      </c>
      <c r="L5406">
        <v>522.17177400000003</v>
      </c>
      <c r="R5406">
        <v>997.40674200000001</v>
      </c>
      <c r="S5406">
        <v>997.40674200000001</v>
      </c>
      <c r="T5406" s="194">
        <v>997.40674200000001</v>
      </c>
      <c r="U5406" t="s">
        <v>193</v>
      </c>
      <c r="V5406">
        <v>45708.439050925925</v>
      </c>
    </row>
    <row r="5407" spans="1:22" x14ac:dyDescent="0.3">
      <c r="A5407" t="s">
        <v>108</v>
      </c>
      <c r="B5407" t="s">
        <v>70</v>
      </c>
      <c r="C5407" t="s">
        <v>93</v>
      </c>
      <c r="D5407" s="29">
        <v>45973</v>
      </c>
      <c r="E5407" s="161">
        <v>0</v>
      </c>
      <c r="F5407" s="161">
        <v>0</v>
      </c>
      <c r="G5407" s="161">
        <v>0</v>
      </c>
      <c r="H5407" s="161">
        <v>0</v>
      </c>
      <c r="L5407">
        <v>303.37787800000001</v>
      </c>
      <c r="R5407">
        <v>339.118292</v>
      </c>
      <c r="S5407">
        <v>339.118292</v>
      </c>
      <c r="T5407" s="194">
        <v>339.118292</v>
      </c>
      <c r="U5407" t="s">
        <v>193</v>
      </c>
      <c r="V5407">
        <v>45708.442569444444</v>
      </c>
    </row>
    <row r="5408" spans="1:22" x14ac:dyDescent="0.3">
      <c r="A5408" t="s">
        <v>108</v>
      </c>
      <c r="B5408" t="s">
        <v>70</v>
      </c>
      <c r="C5408" t="s">
        <v>88</v>
      </c>
      <c r="D5408" s="29">
        <v>45973</v>
      </c>
      <c r="E5408" s="161">
        <v>0</v>
      </c>
      <c r="F5408" s="161">
        <v>0</v>
      </c>
      <c r="G5408" s="161">
        <v>0</v>
      </c>
      <c r="H5408" s="161">
        <v>0</v>
      </c>
      <c r="L5408">
        <v>522.17177400000003</v>
      </c>
      <c r="R5408">
        <v>997.40674200000001</v>
      </c>
      <c r="S5408">
        <v>997.40674200000001</v>
      </c>
      <c r="T5408" s="194">
        <v>997.40674200000001</v>
      </c>
      <c r="U5408" t="s">
        <v>193</v>
      </c>
      <c r="V5408">
        <v>45708.439305555556</v>
      </c>
    </row>
    <row r="5409" spans="1:22" x14ac:dyDescent="0.3">
      <c r="A5409" t="s">
        <v>108</v>
      </c>
      <c r="B5409" t="s">
        <v>70</v>
      </c>
      <c r="C5409" t="s">
        <v>93</v>
      </c>
      <c r="D5409" s="29">
        <v>45974</v>
      </c>
      <c r="E5409" s="161">
        <v>0</v>
      </c>
      <c r="F5409" s="161">
        <v>0</v>
      </c>
      <c r="G5409" s="161">
        <v>0</v>
      </c>
      <c r="H5409" s="161">
        <v>0</v>
      </c>
      <c r="L5409">
        <v>303.37787800000001</v>
      </c>
      <c r="R5409">
        <v>339.118292</v>
      </c>
      <c r="S5409">
        <v>339.118292</v>
      </c>
      <c r="T5409" s="194">
        <v>339.118292</v>
      </c>
      <c r="U5409" t="s">
        <v>193</v>
      </c>
      <c r="V5409">
        <v>45708.442569444444</v>
      </c>
    </row>
    <row r="5410" spans="1:22" x14ac:dyDescent="0.3">
      <c r="A5410" t="s">
        <v>108</v>
      </c>
      <c r="B5410" t="s">
        <v>70</v>
      </c>
      <c r="C5410" t="s">
        <v>88</v>
      </c>
      <c r="D5410" s="29">
        <v>45974</v>
      </c>
      <c r="E5410" s="161">
        <v>0</v>
      </c>
      <c r="F5410" s="161">
        <v>0</v>
      </c>
      <c r="G5410" s="161">
        <v>0</v>
      </c>
      <c r="H5410" s="161">
        <v>0</v>
      </c>
      <c r="L5410">
        <v>522.17177400000003</v>
      </c>
      <c r="R5410">
        <v>997.40674200000001</v>
      </c>
      <c r="S5410">
        <v>997.40674200000001</v>
      </c>
      <c r="T5410" s="194">
        <v>997.40674200000001</v>
      </c>
      <c r="U5410" t="s">
        <v>193</v>
      </c>
      <c r="V5410">
        <v>45708.438819444447</v>
      </c>
    </row>
    <row r="5411" spans="1:22" x14ac:dyDescent="0.3">
      <c r="A5411" t="s">
        <v>108</v>
      </c>
      <c r="B5411" t="s">
        <v>70</v>
      </c>
      <c r="C5411" t="s">
        <v>93</v>
      </c>
      <c r="D5411" s="29">
        <v>45975</v>
      </c>
      <c r="E5411" s="161">
        <v>0</v>
      </c>
      <c r="F5411" s="161">
        <v>0</v>
      </c>
      <c r="G5411" s="161">
        <v>0</v>
      </c>
      <c r="H5411" s="161">
        <v>0</v>
      </c>
      <c r="L5411">
        <v>303.37787800000001</v>
      </c>
      <c r="R5411">
        <v>339.118292</v>
      </c>
      <c r="S5411">
        <v>339.118292</v>
      </c>
      <c r="T5411" s="194">
        <v>339.118292</v>
      </c>
      <c r="U5411" t="s">
        <v>193</v>
      </c>
      <c r="V5411">
        <v>45708.442569444444</v>
      </c>
    </row>
    <row r="5412" spans="1:22" x14ac:dyDescent="0.3">
      <c r="A5412" t="s">
        <v>108</v>
      </c>
      <c r="B5412" t="s">
        <v>70</v>
      </c>
      <c r="C5412" t="s">
        <v>88</v>
      </c>
      <c r="D5412" s="29">
        <v>45975</v>
      </c>
      <c r="E5412" s="161">
        <v>0</v>
      </c>
      <c r="F5412" s="161">
        <v>0</v>
      </c>
      <c r="G5412" s="161">
        <v>0</v>
      </c>
      <c r="H5412" s="161">
        <v>0</v>
      </c>
      <c r="L5412">
        <v>522.17177400000003</v>
      </c>
      <c r="R5412">
        <v>997.40674200000001</v>
      </c>
      <c r="S5412">
        <v>997.40674200000001</v>
      </c>
      <c r="T5412" s="194">
        <v>997.40674200000001</v>
      </c>
      <c r="U5412" t="s">
        <v>193</v>
      </c>
      <c r="V5412">
        <v>45708.439062500001</v>
      </c>
    </row>
    <row r="5413" spans="1:22" x14ac:dyDescent="0.3">
      <c r="A5413" t="s">
        <v>108</v>
      </c>
      <c r="B5413" t="s">
        <v>70</v>
      </c>
      <c r="C5413" t="s">
        <v>93</v>
      </c>
      <c r="D5413" s="29">
        <v>45976</v>
      </c>
      <c r="E5413" s="161">
        <v>0</v>
      </c>
      <c r="F5413" s="161">
        <v>0</v>
      </c>
      <c r="G5413" s="161">
        <v>0</v>
      </c>
      <c r="H5413" s="161">
        <v>0</v>
      </c>
      <c r="L5413">
        <v>303.37787800000001</v>
      </c>
      <c r="R5413">
        <v>339.118292</v>
      </c>
      <c r="S5413">
        <v>339.118292</v>
      </c>
      <c r="T5413" s="194">
        <v>339.118292</v>
      </c>
      <c r="U5413" t="s">
        <v>193</v>
      </c>
      <c r="V5413">
        <v>45708.442557870374</v>
      </c>
    </row>
    <row r="5414" spans="1:22" x14ac:dyDescent="0.3">
      <c r="A5414" t="s">
        <v>108</v>
      </c>
      <c r="B5414" t="s">
        <v>70</v>
      </c>
      <c r="C5414" t="s">
        <v>88</v>
      </c>
      <c r="D5414" s="29">
        <v>45976</v>
      </c>
      <c r="E5414" s="161">
        <v>0</v>
      </c>
      <c r="F5414" s="161">
        <v>0</v>
      </c>
      <c r="G5414" s="161">
        <v>0</v>
      </c>
      <c r="H5414" s="161">
        <v>0</v>
      </c>
      <c r="L5414">
        <v>522.17177400000003</v>
      </c>
      <c r="R5414">
        <v>997.40674200000001</v>
      </c>
      <c r="S5414">
        <v>997.40674200000001</v>
      </c>
      <c r="T5414" s="194">
        <v>997.40674200000001</v>
      </c>
      <c r="U5414" t="s">
        <v>193</v>
      </c>
      <c r="V5414">
        <v>45708.439189814817</v>
      </c>
    </row>
    <row r="5415" spans="1:22" x14ac:dyDescent="0.3">
      <c r="A5415" t="s">
        <v>108</v>
      </c>
      <c r="B5415" t="s">
        <v>70</v>
      </c>
      <c r="C5415" t="s">
        <v>93</v>
      </c>
      <c r="D5415" s="29">
        <v>45977</v>
      </c>
      <c r="E5415" s="161">
        <v>0</v>
      </c>
      <c r="F5415" s="161">
        <v>0</v>
      </c>
      <c r="G5415" s="161">
        <v>0</v>
      </c>
      <c r="H5415" s="161">
        <v>0</v>
      </c>
      <c r="L5415">
        <v>303.37787800000001</v>
      </c>
      <c r="R5415">
        <v>339.118292</v>
      </c>
      <c r="S5415">
        <v>339.118292</v>
      </c>
      <c r="T5415" s="194">
        <v>339.118292</v>
      </c>
      <c r="U5415" t="s">
        <v>193</v>
      </c>
      <c r="V5415">
        <v>45708.442557870374</v>
      </c>
    </row>
    <row r="5416" spans="1:22" x14ac:dyDescent="0.3">
      <c r="A5416" t="s">
        <v>108</v>
      </c>
      <c r="B5416" t="s">
        <v>70</v>
      </c>
      <c r="C5416" t="s">
        <v>88</v>
      </c>
      <c r="D5416" s="29">
        <v>45977</v>
      </c>
      <c r="E5416" s="161">
        <v>0</v>
      </c>
      <c r="F5416" s="161">
        <v>0</v>
      </c>
      <c r="G5416" s="161">
        <v>0</v>
      </c>
      <c r="H5416" s="161">
        <v>0</v>
      </c>
      <c r="L5416">
        <v>522.17177400000003</v>
      </c>
      <c r="R5416">
        <v>997.40674200000001</v>
      </c>
      <c r="S5416">
        <v>997.40674200000001</v>
      </c>
      <c r="T5416" s="194">
        <v>997.40674200000001</v>
      </c>
      <c r="U5416" t="s">
        <v>193</v>
      </c>
      <c r="V5416">
        <v>45708.439305555556</v>
      </c>
    </row>
    <row r="5417" spans="1:22" x14ac:dyDescent="0.3">
      <c r="A5417" t="s">
        <v>108</v>
      </c>
      <c r="B5417" t="s">
        <v>70</v>
      </c>
      <c r="C5417" t="s">
        <v>93</v>
      </c>
      <c r="D5417" s="29">
        <v>45978</v>
      </c>
      <c r="E5417" s="161">
        <v>0</v>
      </c>
      <c r="F5417" s="161">
        <v>0</v>
      </c>
      <c r="G5417" s="161">
        <v>0</v>
      </c>
      <c r="H5417" s="161">
        <v>0</v>
      </c>
      <c r="L5417">
        <v>303.37787800000001</v>
      </c>
      <c r="R5417">
        <v>339.118292</v>
      </c>
      <c r="S5417">
        <v>339.118292</v>
      </c>
      <c r="T5417" s="194">
        <v>339.118292</v>
      </c>
      <c r="U5417" t="s">
        <v>193</v>
      </c>
      <c r="V5417">
        <v>45708.442569444444</v>
      </c>
    </row>
    <row r="5418" spans="1:22" x14ac:dyDescent="0.3">
      <c r="A5418" t="s">
        <v>108</v>
      </c>
      <c r="B5418" t="s">
        <v>70</v>
      </c>
      <c r="C5418" t="s">
        <v>88</v>
      </c>
      <c r="D5418" s="29">
        <v>45978</v>
      </c>
      <c r="E5418" s="161">
        <v>0</v>
      </c>
      <c r="F5418" s="161">
        <v>0</v>
      </c>
      <c r="G5418" s="161">
        <v>0</v>
      </c>
      <c r="H5418" s="161">
        <v>0</v>
      </c>
      <c r="L5418">
        <v>522.17177400000003</v>
      </c>
      <c r="R5418">
        <v>997.40674200000001</v>
      </c>
      <c r="S5418">
        <v>997.40674200000001</v>
      </c>
      <c r="T5418" s="194">
        <v>997.40674200000001</v>
      </c>
      <c r="U5418" t="s">
        <v>193</v>
      </c>
      <c r="V5418">
        <v>45708.438923611109</v>
      </c>
    </row>
    <row r="5419" spans="1:22" x14ac:dyDescent="0.3">
      <c r="A5419" t="s">
        <v>108</v>
      </c>
      <c r="B5419" t="s">
        <v>70</v>
      </c>
      <c r="C5419" t="s">
        <v>93</v>
      </c>
      <c r="D5419" s="29">
        <v>45979</v>
      </c>
      <c r="E5419" s="161">
        <v>0</v>
      </c>
      <c r="F5419" s="161">
        <v>0</v>
      </c>
      <c r="G5419" s="161">
        <v>0</v>
      </c>
      <c r="H5419" s="161">
        <v>0</v>
      </c>
      <c r="L5419">
        <v>303.37787800000001</v>
      </c>
      <c r="R5419">
        <v>339.118292</v>
      </c>
      <c r="S5419">
        <v>339.118292</v>
      </c>
      <c r="T5419" s="194">
        <v>339.118292</v>
      </c>
      <c r="U5419" t="s">
        <v>193</v>
      </c>
      <c r="V5419">
        <v>45708.442557870374</v>
      </c>
    </row>
    <row r="5420" spans="1:22" x14ac:dyDescent="0.3">
      <c r="A5420" t="s">
        <v>108</v>
      </c>
      <c r="B5420" t="s">
        <v>70</v>
      </c>
      <c r="C5420" t="s">
        <v>88</v>
      </c>
      <c r="D5420" s="29">
        <v>45979</v>
      </c>
      <c r="E5420" s="161">
        <v>0</v>
      </c>
      <c r="F5420" s="161">
        <v>0</v>
      </c>
      <c r="G5420" s="161">
        <v>0</v>
      </c>
      <c r="H5420" s="161">
        <v>0</v>
      </c>
      <c r="L5420">
        <v>522.17177400000003</v>
      </c>
      <c r="R5420">
        <v>997.40674200000001</v>
      </c>
      <c r="S5420">
        <v>997.40674200000001</v>
      </c>
      <c r="T5420" s="194">
        <v>997.40674200000001</v>
      </c>
      <c r="U5420" t="s">
        <v>193</v>
      </c>
      <c r="V5420">
        <v>45708.43886574074</v>
      </c>
    </row>
    <row r="5421" spans="1:22" x14ac:dyDescent="0.3">
      <c r="A5421" t="s">
        <v>108</v>
      </c>
      <c r="B5421" t="s">
        <v>70</v>
      </c>
      <c r="C5421" t="s">
        <v>93</v>
      </c>
      <c r="D5421" s="29">
        <v>45980</v>
      </c>
      <c r="E5421" s="161">
        <v>0</v>
      </c>
      <c r="F5421" s="161">
        <v>0</v>
      </c>
      <c r="G5421" s="161">
        <v>0</v>
      </c>
      <c r="H5421" s="161">
        <v>0</v>
      </c>
      <c r="L5421">
        <v>303.37787800000001</v>
      </c>
      <c r="R5421">
        <v>339.118292</v>
      </c>
      <c r="S5421">
        <v>339.118292</v>
      </c>
      <c r="T5421" s="194">
        <v>339.118292</v>
      </c>
      <c r="U5421" t="s">
        <v>193</v>
      </c>
      <c r="V5421">
        <v>45708.442557870374</v>
      </c>
    </row>
    <row r="5422" spans="1:22" x14ac:dyDescent="0.3">
      <c r="A5422" t="s">
        <v>108</v>
      </c>
      <c r="B5422" t="s">
        <v>70</v>
      </c>
      <c r="C5422" t="s">
        <v>88</v>
      </c>
      <c r="D5422" s="29">
        <v>45980</v>
      </c>
      <c r="E5422" s="161">
        <v>0</v>
      </c>
      <c r="F5422" s="161">
        <v>0</v>
      </c>
      <c r="G5422" s="161">
        <v>0</v>
      </c>
      <c r="H5422" s="161">
        <v>0</v>
      </c>
      <c r="L5422">
        <v>522.17177400000003</v>
      </c>
      <c r="R5422">
        <v>997.40674200000001</v>
      </c>
      <c r="S5422">
        <v>997.40674200000001</v>
      </c>
      <c r="T5422" s="194">
        <v>997.40674200000001</v>
      </c>
      <c r="U5422" t="s">
        <v>193</v>
      </c>
      <c r="V5422">
        <v>45708.439398148148</v>
      </c>
    </row>
    <row r="5423" spans="1:22" x14ac:dyDescent="0.3">
      <c r="A5423" t="s">
        <v>108</v>
      </c>
      <c r="B5423" t="s">
        <v>70</v>
      </c>
      <c r="C5423" t="s">
        <v>93</v>
      </c>
      <c r="D5423" s="29">
        <v>45981</v>
      </c>
      <c r="E5423" s="161">
        <v>0</v>
      </c>
      <c r="F5423" s="161">
        <v>0</v>
      </c>
      <c r="G5423" s="161">
        <v>0</v>
      </c>
      <c r="H5423" s="161">
        <v>0</v>
      </c>
      <c r="L5423">
        <v>303.37787800000001</v>
      </c>
      <c r="R5423">
        <v>339.118292</v>
      </c>
      <c r="S5423">
        <v>339.118292</v>
      </c>
      <c r="T5423" s="194">
        <v>339.118292</v>
      </c>
      <c r="U5423" t="s">
        <v>193</v>
      </c>
      <c r="V5423">
        <v>45708.442557870374</v>
      </c>
    </row>
    <row r="5424" spans="1:22" x14ac:dyDescent="0.3">
      <c r="A5424" t="s">
        <v>108</v>
      </c>
      <c r="B5424" t="s">
        <v>70</v>
      </c>
      <c r="C5424" t="s">
        <v>88</v>
      </c>
      <c r="D5424" s="29">
        <v>45981</v>
      </c>
      <c r="E5424" s="161">
        <v>0</v>
      </c>
      <c r="F5424" s="161">
        <v>0</v>
      </c>
      <c r="G5424" s="161">
        <v>0</v>
      </c>
      <c r="H5424" s="161">
        <v>0</v>
      </c>
      <c r="L5424">
        <v>522.17177400000003</v>
      </c>
      <c r="R5424">
        <v>997.40674200000001</v>
      </c>
      <c r="S5424">
        <v>997.40674200000001</v>
      </c>
      <c r="T5424" s="194">
        <v>997.40674200000001</v>
      </c>
      <c r="U5424" t="s">
        <v>193</v>
      </c>
      <c r="V5424">
        <v>45708.439201388886</v>
      </c>
    </row>
    <row r="5425" spans="1:22" x14ac:dyDescent="0.3">
      <c r="A5425" t="s">
        <v>108</v>
      </c>
      <c r="B5425" t="s">
        <v>70</v>
      </c>
      <c r="C5425" t="s">
        <v>93</v>
      </c>
      <c r="D5425" s="29">
        <v>45982</v>
      </c>
      <c r="E5425" s="161">
        <v>0</v>
      </c>
      <c r="F5425" s="161">
        <v>0</v>
      </c>
      <c r="G5425" s="161">
        <v>0</v>
      </c>
      <c r="H5425" s="161">
        <v>0</v>
      </c>
      <c r="L5425">
        <v>303.37787800000001</v>
      </c>
      <c r="R5425">
        <v>339.118292</v>
      </c>
      <c r="S5425">
        <v>339.118292</v>
      </c>
      <c r="T5425" s="194">
        <v>339.118292</v>
      </c>
      <c r="U5425" t="s">
        <v>193</v>
      </c>
      <c r="V5425">
        <v>45708.442557870374</v>
      </c>
    </row>
    <row r="5426" spans="1:22" x14ac:dyDescent="0.3">
      <c r="A5426" t="s">
        <v>108</v>
      </c>
      <c r="B5426" t="s">
        <v>70</v>
      </c>
      <c r="C5426" t="s">
        <v>88</v>
      </c>
      <c r="D5426" s="29">
        <v>45982</v>
      </c>
      <c r="E5426" s="161">
        <v>0</v>
      </c>
      <c r="F5426" s="161">
        <v>0</v>
      </c>
      <c r="G5426" s="161">
        <v>0</v>
      </c>
      <c r="H5426" s="161">
        <v>0</v>
      </c>
      <c r="L5426">
        <v>522.17177400000003</v>
      </c>
      <c r="R5426">
        <v>997.40674200000001</v>
      </c>
      <c r="S5426">
        <v>997.40674200000001</v>
      </c>
      <c r="T5426" s="194">
        <v>997.40674200000001</v>
      </c>
      <c r="U5426" t="s">
        <v>193</v>
      </c>
      <c r="V5426">
        <v>45708.438773148147</v>
      </c>
    </row>
    <row r="5427" spans="1:22" x14ac:dyDescent="0.3">
      <c r="A5427" t="s">
        <v>108</v>
      </c>
      <c r="B5427" t="s">
        <v>70</v>
      </c>
      <c r="C5427" t="s">
        <v>93</v>
      </c>
      <c r="D5427" s="29">
        <v>45983</v>
      </c>
      <c r="E5427" s="161">
        <v>0</v>
      </c>
      <c r="F5427" s="161">
        <v>0</v>
      </c>
      <c r="G5427" s="161">
        <v>0</v>
      </c>
      <c r="H5427" s="161">
        <v>0</v>
      </c>
      <c r="L5427">
        <v>303.37787800000001</v>
      </c>
      <c r="R5427">
        <v>339.118292</v>
      </c>
      <c r="S5427">
        <v>339.118292</v>
      </c>
      <c r="T5427" s="194">
        <v>339.118292</v>
      </c>
      <c r="U5427" t="s">
        <v>193</v>
      </c>
      <c r="V5427">
        <v>45708.442569444444</v>
      </c>
    </row>
    <row r="5428" spans="1:22" x14ac:dyDescent="0.3">
      <c r="A5428" t="s">
        <v>108</v>
      </c>
      <c r="B5428" t="s">
        <v>70</v>
      </c>
      <c r="C5428" t="s">
        <v>88</v>
      </c>
      <c r="D5428" s="29">
        <v>45983</v>
      </c>
      <c r="E5428" s="161">
        <v>0</v>
      </c>
      <c r="F5428" s="161">
        <v>0</v>
      </c>
      <c r="G5428" s="161">
        <v>0</v>
      </c>
      <c r="H5428" s="161">
        <v>0</v>
      </c>
      <c r="L5428">
        <v>522.17177400000003</v>
      </c>
      <c r="R5428">
        <v>997.40674200000001</v>
      </c>
      <c r="S5428">
        <v>997.40674200000001</v>
      </c>
      <c r="T5428" s="194">
        <v>997.40674200000001</v>
      </c>
      <c r="U5428" t="s">
        <v>193</v>
      </c>
      <c r="V5428">
        <v>45708.439062500001</v>
      </c>
    </row>
    <row r="5429" spans="1:22" x14ac:dyDescent="0.3">
      <c r="A5429" t="s">
        <v>108</v>
      </c>
      <c r="B5429" t="s">
        <v>70</v>
      </c>
      <c r="C5429" t="s">
        <v>93</v>
      </c>
      <c r="D5429" s="29">
        <v>45984</v>
      </c>
      <c r="E5429" s="161">
        <v>0</v>
      </c>
      <c r="F5429" s="161">
        <v>0</v>
      </c>
      <c r="G5429" s="161">
        <v>0</v>
      </c>
      <c r="H5429" s="161">
        <v>0</v>
      </c>
      <c r="L5429">
        <v>303.37787800000001</v>
      </c>
      <c r="R5429">
        <v>339.118292</v>
      </c>
      <c r="S5429">
        <v>339.118292</v>
      </c>
      <c r="T5429" s="194">
        <v>339.118292</v>
      </c>
      <c r="U5429" t="s">
        <v>193</v>
      </c>
      <c r="V5429">
        <v>45708.442557870374</v>
      </c>
    </row>
    <row r="5430" spans="1:22" x14ac:dyDescent="0.3">
      <c r="A5430" t="s">
        <v>108</v>
      </c>
      <c r="B5430" t="s">
        <v>70</v>
      </c>
      <c r="C5430" t="s">
        <v>88</v>
      </c>
      <c r="D5430" s="29">
        <v>45984</v>
      </c>
      <c r="E5430" s="161">
        <v>0</v>
      </c>
      <c r="F5430" s="161">
        <v>0</v>
      </c>
      <c r="G5430" s="161">
        <v>0</v>
      </c>
      <c r="H5430" s="161">
        <v>0</v>
      </c>
      <c r="L5430">
        <v>522.17177400000003</v>
      </c>
      <c r="R5430">
        <v>997.40674200000001</v>
      </c>
      <c r="S5430">
        <v>997.40674200000001</v>
      </c>
      <c r="T5430" s="194">
        <v>997.40674200000001</v>
      </c>
      <c r="U5430" t="s">
        <v>193</v>
      </c>
      <c r="V5430">
        <v>45708.439039351855</v>
      </c>
    </row>
    <row r="5431" spans="1:22" x14ac:dyDescent="0.3">
      <c r="A5431" t="s">
        <v>108</v>
      </c>
      <c r="B5431" t="s">
        <v>70</v>
      </c>
      <c r="C5431" t="s">
        <v>93</v>
      </c>
      <c r="D5431" s="29">
        <v>45985</v>
      </c>
      <c r="E5431" s="161">
        <v>0</v>
      </c>
      <c r="F5431" s="161">
        <v>0</v>
      </c>
      <c r="G5431" s="161">
        <v>0</v>
      </c>
      <c r="H5431" s="161">
        <v>0</v>
      </c>
      <c r="L5431">
        <v>303.37787800000001</v>
      </c>
      <c r="R5431">
        <v>339.118292</v>
      </c>
      <c r="S5431">
        <v>339.118292</v>
      </c>
      <c r="T5431" s="194">
        <v>339.118292</v>
      </c>
      <c r="U5431" t="s">
        <v>193</v>
      </c>
      <c r="V5431">
        <v>45708.442557870374</v>
      </c>
    </row>
    <row r="5432" spans="1:22" x14ac:dyDescent="0.3">
      <c r="A5432" t="s">
        <v>108</v>
      </c>
      <c r="B5432" t="s">
        <v>70</v>
      </c>
      <c r="C5432" t="s">
        <v>88</v>
      </c>
      <c r="D5432" s="29">
        <v>45985</v>
      </c>
      <c r="E5432" s="161">
        <v>0</v>
      </c>
      <c r="F5432" s="161">
        <v>0</v>
      </c>
      <c r="G5432" s="161">
        <v>0</v>
      </c>
      <c r="H5432" s="161">
        <v>0</v>
      </c>
      <c r="L5432">
        <v>522.17177400000003</v>
      </c>
      <c r="R5432">
        <v>997.40674200000001</v>
      </c>
      <c r="S5432">
        <v>997.40674200000001</v>
      </c>
      <c r="T5432" s="194">
        <v>997.40674200000001</v>
      </c>
      <c r="U5432" t="s">
        <v>193</v>
      </c>
      <c r="V5432">
        <v>45708.439004629632</v>
      </c>
    </row>
    <row r="5433" spans="1:22" x14ac:dyDescent="0.3">
      <c r="A5433" t="s">
        <v>108</v>
      </c>
      <c r="B5433" t="s">
        <v>70</v>
      </c>
      <c r="C5433" t="s">
        <v>93</v>
      </c>
      <c r="D5433" s="29">
        <v>45986</v>
      </c>
      <c r="E5433" s="161">
        <v>0</v>
      </c>
      <c r="F5433" s="161">
        <v>0</v>
      </c>
      <c r="G5433" s="161">
        <v>0</v>
      </c>
      <c r="H5433" s="161">
        <v>0</v>
      </c>
      <c r="L5433">
        <v>303.37787800000001</v>
      </c>
      <c r="R5433">
        <v>339.118292</v>
      </c>
      <c r="S5433">
        <v>339.118292</v>
      </c>
      <c r="T5433" s="194">
        <v>339.118292</v>
      </c>
      <c r="U5433" t="s">
        <v>193</v>
      </c>
      <c r="V5433">
        <v>45708.442557870374</v>
      </c>
    </row>
    <row r="5434" spans="1:22" x14ac:dyDescent="0.3">
      <c r="A5434" t="s">
        <v>108</v>
      </c>
      <c r="B5434" t="s">
        <v>70</v>
      </c>
      <c r="C5434" t="s">
        <v>88</v>
      </c>
      <c r="D5434" s="29">
        <v>45986</v>
      </c>
      <c r="E5434" s="161">
        <v>0</v>
      </c>
      <c r="F5434" s="161">
        <v>0</v>
      </c>
      <c r="G5434" s="161">
        <v>0</v>
      </c>
      <c r="H5434" s="161">
        <v>0</v>
      </c>
      <c r="L5434">
        <v>522.17177400000003</v>
      </c>
      <c r="R5434">
        <v>997.40674200000001</v>
      </c>
      <c r="S5434">
        <v>997.40674200000001</v>
      </c>
      <c r="T5434" s="194">
        <v>997.40674200000001</v>
      </c>
      <c r="U5434" t="s">
        <v>193</v>
      </c>
      <c r="V5434">
        <v>45708.439363425925</v>
      </c>
    </row>
    <row r="5435" spans="1:22" x14ac:dyDescent="0.3">
      <c r="A5435" t="s">
        <v>108</v>
      </c>
      <c r="B5435" t="s">
        <v>70</v>
      </c>
      <c r="C5435" t="s">
        <v>93</v>
      </c>
      <c r="D5435" s="29">
        <v>45987</v>
      </c>
      <c r="E5435" s="161">
        <v>0</v>
      </c>
      <c r="F5435" s="161">
        <v>0</v>
      </c>
      <c r="G5435" s="161">
        <v>0</v>
      </c>
      <c r="H5435" s="161">
        <v>0</v>
      </c>
      <c r="L5435">
        <v>303.37787800000001</v>
      </c>
      <c r="R5435">
        <v>339.118292</v>
      </c>
      <c r="S5435">
        <v>339.118292</v>
      </c>
      <c r="T5435" s="194">
        <v>339.118292</v>
      </c>
      <c r="U5435" t="s">
        <v>193</v>
      </c>
      <c r="V5435">
        <v>45708.442557870374</v>
      </c>
    </row>
    <row r="5436" spans="1:22" x14ac:dyDescent="0.3">
      <c r="A5436" t="s">
        <v>108</v>
      </c>
      <c r="B5436" t="s">
        <v>70</v>
      </c>
      <c r="C5436" t="s">
        <v>88</v>
      </c>
      <c r="D5436" s="29">
        <v>45987</v>
      </c>
      <c r="E5436" s="161">
        <v>0</v>
      </c>
      <c r="F5436" s="161">
        <v>0</v>
      </c>
      <c r="G5436" s="161">
        <v>0</v>
      </c>
      <c r="H5436" s="161">
        <v>0</v>
      </c>
      <c r="L5436">
        <v>522.17177400000003</v>
      </c>
      <c r="R5436">
        <v>997.40674200000001</v>
      </c>
      <c r="S5436">
        <v>997.40674200000001</v>
      </c>
      <c r="T5436" s="194">
        <v>997.40674200000001</v>
      </c>
      <c r="U5436" t="s">
        <v>193</v>
      </c>
      <c r="V5436">
        <v>45708.439027777778</v>
      </c>
    </row>
    <row r="5437" spans="1:22" x14ac:dyDescent="0.3">
      <c r="A5437" t="s">
        <v>108</v>
      </c>
      <c r="B5437" t="s">
        <v>70</v>
      </c>
      <c r="C5437" t="s">
        <v>93</v>
      </c>
      <c r="D5437" s="29">
        <v>45988</v>
      </c>
      <c r="E5437" s="161">
        <v>0</v>
      </c>
      <c r="F5437" s="161">
        <v>0</v>
      </c>
      <c r="G5437" s="161">
        <v>0</v>
      </c>
      <c r="H5437" s="161">
        <v>0</v>
      </c>
      <c r="L5437">
        <v>303.37787800000001</v>
      </c>
      <c r="R5437">
        <v>339.118292</v>
      </c>
      <c r="S5437">
        <v>339.118292</v>
      </c>
      <c r="T5437" s="194">
        <v>339.118292</v>
      </c>
      <c r="U5437" t="s">
        <v>193</v>
      </c>
      <c r="V5437">
        <v>45708.442569444444</v>
      </c>
    </row>
    <row r="5438" spans="1:22" x14ac:dyDescent="0.3">
      <c r="A5438" t="s">
        <v>108</v>
      </c>
      <c r="B5438" t="s">
        <v>70</v>
      </c>
      <c r="C5438" t="s">
        <v>88</v>
      </c>
      <c r="D5438" s="29">
        <v>45988</v>
      </c>
      <c r="E5438" s="161">
        <v>0</v>
      </c>
      <c r="F5438" s="161">
        <v>0</v>
      </c>
      <c r="G5438" s="161">
        <v>0</v>
      </c>
      <c r="H5438" s="161">
        <v>0</v>
      </c>
      <c r="L5438">
        <v>522.17177400000003</v>
      </c>
      <c r="R5438">
        <v>997.40674200000001</v>
      </c>
      <c r="S5438">
        <v>997.40674200000001</v>
      </c>
      <c r="T5438" s="194">
        <v>997.40674200000001</v>
      </c>
      <c r="U5438" t="s">
        <v>193</v>
      </c>
      <c r="V5438">
        <v>45708.439097222225</v>
      </c>
    </row>
    <row r="5439" spans="1:22" x14ac:dyDescent="0.3">
      <c r="A5439" t="s">
        <v>108</v>
      </c>
      <c r="B5439" t="s">
        <v>70</v>
      </c>
      <c r="C5439" t="s">
        <v>93</v>
      </c>
      <c r="D5439" s="29">
        <v>45989</v>
      </c>
      <c r="E5439" s="161">
        <v>0</v>
      </c>
      <c r="F5439" s="161">
        <v>0</v>
      </c>
      <c r="G5439" s="161">
        <v>0</v>
      </c>
      <c r="H5439" s="161">
        <v>0</v>
      </c>
      <c r="L5439">
        <v>303.37787800000001</v>
      </c>
      <c r="R5439">
        <v>339.118292</v>
      </c>
      <c r="S5439">
        <v>339.118292</v>
      </c>
      <c r="T5439" s="194">
        <v>339.118292</v>
      </c>
      <c r="U5439" t="s">
        <v>193</v>
      </c>
      <c r="V5439">
        <v>45708.442557870374</v>
      </c>
    </row>
    <row r="5440" spans="1:22" x14ac:dyDescent="0.3">
      <c r="A5440" t="s">
        <v>108</v>
      </c>
      <c r="B5440" t="s">
        <v>70</v>
      </c>
      <c r="C5440" t="s">
        <v>88</v>
      </c>
      <c r="D5440" s="29">
        <v>45989</v>
      </c>
      <c r="E5440" s="161">
        <v>0</v>
      </c>
      <c r="F5440" s="161">
        <v>0</v>
      </c>
      <c r="G5440" s="161">
        <v>0</v>
      </c>
      <c r="H5440" s="161">
        <v>0</v>
      </c>
      <c r="L5440">
        <v>522.17177400000003</v>
      </c>
      <c r="R5440">
        <v>997.40674200000001</v>
      </c>
      <c r="S5440">
        <v>997.40674200000001</v>
      </c>
      <c r="T5440" s="194">
        <v>997.40674200000001</v>
      </c>
      <c r="U5440" t="s">
        <v>193</v>
      </c>
      <c r="V5440">
        <v>45708.43922453704</v>
      </c>
    </row>
    <row r="5441" spans="1:22" x14ac:dyDescent="0.3">
      <c r="A5441" t="s">
        <v>108</v>
      </c>
      <c r="B5441" t="s">
        <v>70</v>
      </c>
      <c r="C5441" t="s">
        <v>93</v>
      </c>
      <c r="D5441" s="29">
        <v>45990</v>
      </c>
      <c r="E5441" s="161">
        <v>0</v>
      </c>
      <c r="F5441" s="161">
        <v>0</v>
      </c>
      <c r="G5441" s="161">
        <v>0</v>
      </c>
      <c r="H5441" s="161">
        <v>0</v>
      </c>
      <c r="L5441">
        <v>303.37787800000001</v>
      </c>
      <c r="R5441">
        <v>339.118292</v>
      </c>
      <c r="S5441">
        <v>339.118292</v>
      </c>
      <c r="T5441" s="194">
        <v>339.118292</v>
      </c>
      <c r="U5441" t="s">
        <v>193</v>
      </c>
      <c r="V5441">
        <v>45708.442557870374</v>
      </c>
    </row>
    <row r="5442" spans="1:22" x14ac:dyDescent="0.3">
      <c r="A5442" t="s">
        <v>108</v>
      </c>
      <c r="B5442" t="s">
        <v>70</v>
      </c>
      <c r="C5442" t="s">
        <v>88</v>
      </c>
      <c r="D5442" s="29">
        <v>45990</v>
      </c>
      <c r="E5442" s="161">
        <v>0</v>
      </c>
      <c r="F5442" s="161">
        <v>0</v>
      </c>
      <c r="G5442" s="161">
        <v>0</v>
      </c>
      <c r="H5442" s="161">
        <v>0</v>
      </c>
      <c r="L5442">
        <v>522.17177400000003</v>
      </c>
      <c r="R5442">
        <v>997.40674200000001</v>
      </c>
      <c r="S5442">
        <v>997.40674200000001</v>
      </c>
      <c r="T5442" s="194">
        <v>997.40674200000001</v>
      </c>
      <c r="U5442" t="s">
        <v>193</v>
      </c>
      <c r="V5442">
        <v>45708.439189814817</v>
      </c>
    </row>
    <row r="5443" spans="1:22" x14ac:dyDescent="0.3">
      <c r="A5443" t="s">
        <v>108</v>
      </c>
      <c r="B5443" t="s">
        <v>70</v>
      </c>
      <c r="C5443" t="s">
        <v>93</v>
      </c>
      <c r="D5443" s="29">
        <v>45991</v>
      </c>
      <c r="E5443" s="161">
        <v>0</v>
      </c>
      <c r="F5443" s="161">
        <v>0</v>
      </c>
      <c r="G5443" s="161">
        <v>0</v>
      </c>
      <c r="H5443" s="161">
        <v>0</v>
      </c>
      <c r="L5443">
        <v>303.37787800000001</v>
      </c>
      <c r="R5443">
        <v>339.118292</v>
      </c>
      <c r="S5443">
        <v>339.118292</v>
      </c>
      <c r="T5443" s="194">
        <v>339.118292</v>
      </c>
      <c r="U5443" t="s">
        <v>193</v>
      </c>
      <c r="V5443">
        <v>45708.442569444444</v>
      </c>
    </row>
    <row r="5444" spans="1:22" x14ac:dyDescent="0.3">
      <c r="A5444" t="s">
        <v>108</v>
      </c>
      <c r="B5444" t="s">
        <v>70</v>
      </c>
      <c r="C5444" t="s">
        <v>88</v>
      </c>
      <c r="D5444" s="29">
        <v>45991</v>
      </c>
      <c r="E5444" s="161">
        <v>0</v>
      </c>
      <c r="F5444" s="161">
        <v>0</v>
      </c>
      <c r="G5444" s="161">
        <v>0</v>
      </c>
      <c r="H5444" s="161">
        <v>0</v>
      </c>
      <c r="L5444">
        <v>522.17177400000003</v>
      </c>
      <c r="R5444">
        <v>997.40674200000001</v>
      </c>
      <c r="S5444">
        <v>997.40674200000001</v>
      </c>
      <c r="T5444" s="194">
        <v>997.40674200000001</v>
      </c>
      <c r="U5444" t="s">
        <v>193</v>
      </c>
      <c r="V5444">
        <v>45708.439050925925</v>
      </c>
    </row>
    <row r="5445" spans="1:22" x14ac:dyDescent="0.3">
      <c r="A5445" t="s">
        <v>108</v>
      </c>
      <c r="B5445" t="s">
        <v>70</v>
      </c>
      <c r="C5445" t="s">
        <v>93</v>
      </c>
      <c r="D5445" s="29">
        <v>45992</v>
      </c>
      <c r="E5445" s="161">
        <v>0</v>
      </c>
      <c r="F5445" s="161">
        <v>0</v>
      </c>
      <c r="G5445" s="161">
        <v>0</v>
      </c>
      <c r="H5445" s="161">
        <v>0</v>
      </c>
      <c r="L5445">
        <v>303.37787800000001</v>
      </c>
      <c r="R5445">
        <v>339.118292</v>
      </c>
      <c r="S5445">
        <v>339.118292</v>
      </c>
      <c r="T5445" s="194">
        <v>339.118292</v>
      </c>
      <c r="U5445" t="s">
        <v>193</v>
      </c>
      <c r="V5445">
        <v>45708.442557870374</v>
      </c>
    </row>
    <row r="5446" spans="1:22" x14ac:dyDescent="0.3">
      <c r="A5446" t="s">
        <v>108</v>
      </c>
      <c r="B5446" t="s">
        <v>70</v>
      </c>
      <c r="C5446" t="s">
        <v>88</v>
      </c>
      <c r="D5446" s="29">
        <v>45992</v>
      </c>
      <c r="E5446" s="161">
        <v>0</v>
      </c>
      <c r="F5446" s="161">
        <v>0</v>
      </c>
      <c r="G5446" s="161">
        <v>0</v>
      </c>
      <c r="H5446" s="161">
        <v>0</v>
      </c>
      <c r="L5446">
        <v>522.17177400000003</v>
      </c>
      <c r="R5446">
        <v>997.40674200000001</v>
      </c>
      <c r="S5446">
        <v>997.40674200000001</v>
      </c>
      <c r="T5446" s="194">
        <v>997.40674200000001</v>
      </c>
      <c r="U5446" t="s">
        <v>193</v>
      </c>
      <c r="V5446">
        <v>45708.439155092594</v>
      </c>
    </row>
    <row r="5447" spans="1:22" x14ac:dyDescent="0.3">
      <c r="A5447" t="s">
        <v>108</v>
      </c>
      <c r="B5447" t="s">
        <v>70</v>
      </c>
      <c r="C5447" t="s">
        <v>93</v>
      </c>
      <c r="D5447" s="29">
        <v>45993</v>
      </c>
      <c r="E5447" s="161">
        <v>0</v>
      </c>
      <c r="F5447" s="161">
        <v>0</v>
      </c>
      <c r="G5447" s="161">
        <v>0</v>
      </c>
      <c r="H5447" s="161">
        <v>0</v>
      </c>
      <c r="L5447">
        <v>303.37787800000001</v>
      </c>
      <c r="R5447">
        <v>339.118292</v>
      </c>
      <c r="S5447">
        <v>339.118292</v>
      </c>
      <c r="T5447" s="194">
        <v>339.118292</v>
      </c>
      <c r="U5447" t="s">
        <v>193</v>
      </c>
      <c r="V5447">
        <v>45708.442557870374</v>
      </c>
    </row>
    <row r="5448" spans="1:22" x14ac:dyDescent="0.3">
      <c r="A5448" t="s">
        <v>108</v>
      </c>
      <c r="B5448" t="s">
        <v>70</v>
      </c>
      <c r="C5448" t="s">
        <v>88</v>
      </c>
      <c r="D5448" s="29">
        <v>45993</v>
      </c>
      <c r="E5448" s="161">
        <v>0</v>
      </c>
      <c r="F5448" s="161">
        <v>0</v>
      </c>
      <c r="G5448" s="161">
        <v>0</v>
      </c>
      <c r="H5448" s="161">
        <v>0</v>
      </c>
      <c r="L5448">
        <v>522.17177400000003</v>
      </c>
      <c r="R5448">
        <v>997.40674200000001</v>
      </c>
      <c r="S5448">
        <v>997.40674200000001</v>
      </c>
      <c r="T5448" s="194">
        <v>997.40674200000001</v>
      </c>
      <c r="U5448" t="s">
        <v>193</v>
      </c>
      <c r="V5448">
        <v>45708.439340277779</v>
      </c>
    </row>
    <row r="5449" spans="1:22" x14ac:dyDescent="0.3">
      <c r="A5449" t="s">
        <v>108</v>
      </c>
      <c r="B5449" t="s">
        <v>70</v>
      </c>
      <c r="C5449" t="s">
        <v>93</v>
      </c>
      <c r="D5449" s="29">
        <v>45994</v>
      </c>
      <c r="E5449" s="161">
        <v>0</v>
      </c>
      <c r="F5449" s="161">
        <v>0</v>
      </c>
      <c r="G5449" s="161">
        <v>0</v>
      </c>
      <c r="H5449" s="161">
        <v>0</v>
      </c>
      <c r="L5449">
        <v>303.37787800000001</v>
      </c>
      <c r="R5449">
        <v>339.118292</v>
      </c>
      <c r="S5449">
        <v>339.118292</v>
      </c>
      <c r="T5449" s="194">
        <v>339.118292</v>
      </c>
      <c r="U5449" t="s">
        <v>193</v>
      </c>
      <c r="V5449">
        <v>45708.442557870374</v>
      </c>
    </row>
    <row r="5450" spans="1:22" x14ac:dyDescent="0.3">
      <c r="A5450" t="s">
        <v>108</v>
      </c>
      <c r="B5450" t="s">
        <v>70</v>
      </c>
      <c r="C5450" t="s">
        <v>88</v>
      </c>
      <c r="D5450" s="29">
        <v>45994</v>
      </c>
      <c r="E5450" s="161">
        <v>0</v>
      </c>
      <c r="F5450" s="161">
        <v>0</v>
      </c>
      <c r="G5450" s="161">
        <v>0</v>
      </c>
      <c r="H5450" s="161">
        <v>0</v>
      </c>
      <c r="L5450">
        <v>522.17177400000003</v>
      </c>
      <c r="R5450">
        <v>997.40674200000001</v>
      </c>
      <c r="S5450">
        <v>997.40674200000001</v>
      </c>
      <c r="T5450" s="194">
        <v>997.40674200000001</v>
      </c>
      <c r="U5450" t="s">
        <v>193</v>
      </c>
      <c r="V5450">
        <v>45708.43917824074</v>
      </c>
    </row>
    <row r="5451" spans="1:22" x14ac:dyDescent="0.3">
      <c r="A5451" t="s">
        <v>108</v>
      </c>
      <c r="B5451" t="s">
        <v>70</v>
      </c>
      <c r="C5451" t="s">
        <v>93</v>
      </c>
      <c r="D5451" s="29">
        <v>45995</v>
      </c>
      <c r="E5451" s="161">
        <v>0</v>
      </c>
      <c r="F5451" s="161">
        <v>0</v>
      </c>
      <c r="G5451" s="161">
        <v>0</v>
      </c>
      <c r="H5451" s="161">
        <v>0</v>
      </c>
      <c r="L5451">
        <v>303.37787800000001</v>
      </c>
      <c r="R5451">
        <v>339.118292</v>
      </c>
      <c r="S5451">
        <v>339.118292</v>
      </c>
      <c r="T5451" s="194">
        <v>339.118292</v>
      </c>
      <c r="U5451" t="s">
        <v>193</v>
      </c>
      <c r="V5451">
        <v>45708.442557870374</v>
      </c>
    </row>
    <row r="5452" spans="1:22" x14ac:dyDescent="0.3">
      <c r="A5452" t="s">
        <v>108</v>
      </c>
      <c r="B5452" t="s">
        <v>70</v>
      </c>
      <c r="C5452" t="s">
        <v>88</v>
      </c>
      <c r="D5452" s="29">
        <v>45995</v>
      </c>
      <c r="E5452" s="161">
        <v>0</v>
      </c>
      <c r="F5452" s="161">
        <v>0</v>
      </c>
      <c r="G5452" s="161">
        <v>0</v>
      </c>
      <c r="H5452" s="161">
        <v>0</v>
      </c>
      <c r="L5452">
        <v>522.17177400000003</v>
      </c>
      <c r="R5452">
        <v>997.40674200000001</v>
      </c>
      <c r="S5452">
        <v>997.40674200000001</v>
      </c>
      <c r="T5452" s="194">
        <v>997.40674200000001</v>
      </c>
      <c r="U5452" t="s">
        <v>193</v>
      </c>
      <c r="V5452">
        <v>45708.438587962963</v>
      </c>
    </row>
    <row r="5453" spans="1:22" x14ac:dyDescent="0.3">
      <c r="A5453" t="s">
        <v>108</v>
      </c>
      <c r="B5453" t="s">
        <v>70</v>
      </c>
      <c r="C5453" t="s">
        <v>93</v>
      </c>
      <c r="D5453" s="29">
        <v>45996</v>
      </c>
      <c r="E5453" s="161">
        <v>0</v>
      </c>
      <c r="F5453" s="161">
        <v>0</v>
      </c>
      <c r="G5453" s="161">
        <v>0</v>
      </c>
      <c r="H5453" s="161">
        <v>0</v>
      </c>
      <c r="L5453">
        <v>303.37787800000001</v>
      </c>
      <c r="R5453">
        <v>339.118292</v>
      </c>
      <c r="S5453">
        <v>339.118292</v>
      </c>
      <c r="T5453" s="194">
        <v>339.118292</v>
      </c>
      <c r="U5453" t="s">
        <v>193</v>
      </c>
      <c r="V5453">
        <v>45708.442569444444</v>
      </c>
    </row>
    <row r="5454" spans="1:22" x14ac:dyDescent="0.3">
      <c r="A5454" t="s">
        <v>108</v>
      </c>
      <c r="B5454" t="s">
        <v>70</v>
      </c>
      <c r="C5454" t="s">
        <v>88</v>
      </c>
      <c r="D5454" s="29">
        <v>45996</v>
      </c>
      <c r="E5454" s="161">
        <v>0</v>
      </c>
      <c r="F5454" s="161">
        <v>0</v>
      </c>
      <c r="G5454" s="161">
        <v>0</v>
      </c>
      <c r="H5454" s="161">
        <v>0</v>
      </c>
      <c r="L5454">
        <v>522.17177400000003</v>
      </c>
      <c r="R5454">
        <v>997.40674200000001</v>
      </c>
      <c r="S5454">
        <v>997.40674200000001</v>
      </c>
      <c r="T5454" s="194">
        <v>997.40674200000001</v>
      </c>
      <c r="U5454" t="s">
        <v>193</v>
      </c>
      <c r="V5454">
        <v>45708.43891203704</v>
      </c>
    </row>
    <row r="5455" spans="1:22" x14ac:dyDescent="0.3">
      <c r="A5455" t="s">
        <v>108</v>
      </c>
      <c r="B5455" t="s">
        <v>70</v>
      </c>
      <c r="C5455" t="s">
        <v>93</v>
      </c>
      <c r="D5455" s="29">
        <v>45997</v>
      </c>
      <c r="E5455" s="161">
        <v>0</v>
      </c>
      <c r="F5455" s="161">
        <v>0</v>
      </c>
      <c r="G5455" s="161">
        <v>0</v>
      </c>
      <c r="H5455" s="161">
        <v>0</v>
      </c>
      <c r="L5455">
        <v>303.37787800000001</v>
      </c>
      <c r="R5455">
        <v>339.118292</v>
      </c>
      <c r="S5455">
        <v>339.118292</v>
      </c>
      <c r="T5455" s="194">
        <v>339.118292</v>
      </c>
      <c r="U5455" t="s">
        <v>193</v>
      </c>
      <c r="V5455">
        <v>45708.442557870374</v>
      </c>
    </row>
    <row r="5456" spans="1:22" x14ac:dyDescent="0.3">
      <c r="A5456" t="s">
        <v>108</v>
      </c>
      <c r="B5456" t="s">
        <v>70</v>
      </c>
      <c r="C5456" t="s">
        <v>88</v>
      </c>
      <c r="D5456" s="29">
        <v>45997</v>
      </c>
      <c r="E5456" s="161">
        <v>0</v>
      </c>
      <c r="F5456" s="161">
        <v>0</v>
      </c>
      <c r="G5456" s="161">
        <v>0</v>
      </c>
      <c r="H5456" s="161">
        <v>0</v>
      </c>
      <c r="L5456">
        <v>522.17177400000003</v>
      </c>
      <c r="R5456">
        <v>997.40674200000001</v>
      </c>
      <c r="S5456">
        <v>997.40674200000001</v>
      </c>
      <c r="T5456" s="194">
        <v>997.40674200000001</v>
      </c>
      <c r="U5456" t="s">
        <v>193</v>
      </c>
      <c r="V5456">
        <v>45708.439201388886</v>
      </c>
    </row>
    <row r="5457" spans="1:22" x14ac:dyDescent="0.3">
      <c r="A5457" t="s">
        <v>108</v>
      </c>
      <c r="B5457" t="s">
        <v>70</v>
      </c>
      <c r="C5457" t="s">
        <v>93</v>
      </c>
      <c r="D5457" s="29">
        <v>45998</v>
      </c>
      <c r="E5457" s="161">
        <v>0</v>
      </c>
      <c r="F5457" s="161">
        <v>0</v>
      </c>
      <c r="G5457" s="161">
        <v>0</v>
      </c>
      <c r="H5457" s="161">
        <v>0</v>
      </c>
      <c r="L5457">
        <v>303.37787800000001</v>
      </c>
      <c r="R5457">
        <v>339.118292</v>
      </c>
      <c r="S5457">
        <v>339.118292</v>
      </c>
      <c r="T5457" s="194">
        <v>339.118292</v>
      </c>
      <c r="U5457" t="s">
        <v>193</v>
      </c>
      <c r="V5457">
        <v>45708.442569444444</v>
      </c>
    </row>
    <row r="5458" spans="1:22" x14ac:dyDescent="0.3">
      <c r="A5458" t="s">
        <v>108</v>
      </c>
      <c r="B5458" t="s">
        <v>70</v>
      </c>
      <c r="C5458" t="s">
        <v>88</v>
      </c>
      <c r="D5458" s="29">
        <v>45998</v>
      </c>
      <c r="E5458" s="161">
        <v>0</v>
      </c>
      <c r="F5458" s="161">
        <v>0</v>
      </c>
      <c r="G5458" s="161">
        <v>0</v>
      </c>
      <c r="H5458" s="161">
        <v>0</v>
      </c>
      <c r="L5458">
        <v>522.17177400000003</v>
      </c>
      <c r="R5458">
        <v>997.40674200000001</v>
      </c>
      <c r="S5458">
        <v>997.40674200000001</v>
      </c>
      <c r="T5458" s="194">
        <v>997.40674200000001</v>
      </c>
      <c r="U5458" t="s">
        <v>193</v>
      </c>
      <c r="V5458">
        <v>45708.439108796294</v>
      </c>
    </row>
    <row r="5459" spans="1:22" x14ac:dyDescent="0.3">
      <c r="A5459" t="s">
        <v>108</v>
      </c>
      <c r="B5459" t="s">
        <v>70</v>
      </c>
      <c r="C5459" t="s">
        <v>93</v>
      </c>
      <c r="D5459" s="29">
        <v>45999</v>
      </c>
      <c r="E5459" s="161">
        <v>0</v>
      </c>
      <c r="F5459" s="161">
        <v>0</v>
      </c>
      <c r="G5459" s="161">
        <v>0</v>
      </c>
      <c r="H5459" s="161">
        <v>0</v>
      </c>
      <c r="L5459">
        <v>303.37787800000001</v>
      </c>
      <c r="R5459">
        <v>339.118292</v>
      </c>
      <c r="S5459">
        <v>339.118292</v>
      </c>
      <c r="T5459" s="194">
        <v>339.118292</v>
      </c>
      <c r="U5459" t="s">
        <v>193</v>
      </c>
      <c r="V5459">
        <v>45708.442569444444</v>
      </c>
    </row>
    <row r="5460" spans="1:22" x14ac:dyDescent="0.3">
      <c r="A5460" t="s">
        <v>108</v>
      </c>
      <c r="B5460" t="s">
        <v>70</v>
      </c>
      <c r="C5460" t="s">
        <v>88</v>
      </c>
      <c r="D5460" s="29">
        <v>45999</v>
      </c>
      <c r="E5460" s="161">
        <v>0</v>
      </c>
      <c r="F5460" s="161">
        <v>0</v>
      </c>
      <c r="G5460" s="161">
        <v>0</v>
      </c>
      <c r="H5460" s="161">
        <v>0</v>
      </c>
      <c r="L5460">
        <v>522.17177400000003</v>
      </c>
      <c r="R5460">
        <v>997.40674200000001</v>
      </c>
      <c r="S5460">
        <v>997.40674200000001</v>
      </c>
      <c r="T5460" s="194">
        <v>997.40674200000001</v>
      </c>
      <c r="U5460" t="s">
        <v>193</v>
      </c>
      <c r="V5460">
        <v>45708.438877314817</v>
      </c>
    </row>
    <row r="5461" spans="1:22" x14ac:dyDescent="0.3">
      <c r="A5461" t="s">
        <v>108</v>
      </c>
      <c r="B5461" t="s">
        <v>70</v>
      </c>
      <c r="C5461" t="s">
        <v>93</v>
      </c>
      <c r="D5461" s="29">
        <v>46000</v>
      </c>
      <c r="E5461" s="161">
        <v>0</v>
      </c>
      <c r="F5461" s="161">
        <v>0</v>
      </c>
      <c r="G5461" s="161">
        <v>0</v>
      </c>
      <c r="H5461" s="161">
        <v>0</v>
      </c>
      <c r="L5461">
        <v>303.37787800000001</v>
      </c>
      <c r="R5461">
        <v>339.118292</v>
      </c>
      <c r="S5461">
        <v>339.118292</v>
      </c>
      <c r="T5461" s="194">
        <v>339.118292</v>
      </c>
      <c r="U5461" t="s">
        <v>193</v>
      </c>
      <c r="V5461">
        <v>45708.442557870374</v>
      </c>
    </row>
    <row r="5462" spans="1:22" x14ac:dyDescent="0.3">
      <c r="A5462" t="s">
        <v>108</v>
      </c>
      <c r="B5462" t="s">
        <v>70</v>
      </c>
      <c r="C5462" t="s">
        <v>88</v>
      </c>
      <c r="D5462" s="29">
        <v>46000</v>
      </c>
      <c r="E5462" s="161">
        <v>0</v>
      </c>
      <c r="F5462" s="161">
        <v>0</v>
      </c>
      <c r="G5462" s="161">
        <v>0</v>
      </c>
      <c r="H5462" s="161">
        <v>0</v>
      </c>
      <c r="L5462">
        <v>522.17177400000003</v>
      </c>
      <c r="R5462">
        <v>997.40674200000001</v>
      </c>
      <c r="S5462">
        <v>997.40674200000001</v>
      </c>
      <c r="T5462" s="194">
        <v>997.40674200000001</v>
      </c>
      <c r="U5462" t="s">
        <v>193</v>
      </c>
      <c r="V5462">
        <v>45708.439351851855</v>
      </c>
    </row>
    <row r="5463" spans="1:22" x14ac:dyDescent="0.3">
      <c r="A5463" t="s">
        <v>108</v>
      </c>
      <c r="B5463" t="s">
        <v>70</v>
      </c>
      <c r="C5463" t="s">
        <v>93</v>
      </c>
      <c r="D5463" s="29">
        <v>46001</v>
      </c>
      <c r="E5463" s="161">
        <v>0</v>
      </c>
      <c r="F5463" s="161">
        <v>0</v>
      </c>
      <c r="G5463" s="161">
        <v>0</v>
      </c>
      <c r="H5463" s="161">
        <v>0</v>
      </c>
      <c r="L5463">
        <v>303.37787800000001</v>
      </c>
      <c r="R5463">
        <v>339.118292</v>
      </c>
      <c r="S5463">
        <v>339.118292</v>
      </c>
      <c r="T5463" s="194">
        <v>339.118292</v>
      </c>
      <c r="U5463" t="s">
        <v>193</v>
      </c>
      <c r="V5463">
        <v>45708.442569444444</v>
      </c>
    </row>
    <row r="5464" spans="1:22" x14ac:dyDescent="0.3">
      <c r="A5464" t="s">
        <v>108</v>
      </c>
      <c r="B5464" t="s">
        <v>70</v>
      </c>
      <c r="C5464" t="s">
        <v>88</v>
      </c>
      <c r="D5464" s="29">
        <v>46001</v>
      </c>
      <c r="E5464" s="161">
        <v>0</v>
      </c>
      <c r="F5464" s="161">
        <v>0</v>
      </c>
      <c r="G5464" s="161">
        <v>0</v>
      </c>
      <c r="H5464" s="161">
        <v>0</v>
      </c>
      <c r="L5464">
        <v>522.17177400000003</v>
      </c>
      <c r="R5464">
        <v>997.40674200000001</v>
      </c>
      <c r="S5464">
        <v>997.40674200000001</v>
      </c>
      <c r="T5464" s="194">
        <v>997.40674200000001</v>
      </c>
      <c r="U5464" t="s">
        <v>193</v>
      </c>
      <c r="V5464">
        <v>45708.43917824074</v>
      </c>
    </row>
    <row r="5465" spans="1:22" x14ac:dyDescent="0.3">
      <c r="A5465" t="s">
        <v>108</v>
      </c>
      <c r="B5465" t="s">
        <v>70</v>
      </c>
      <c r="C5465" t="s">
        <v>93</v>
      </c>
      <c r="D5465" s="29">
        <v>46002</v>
      </c>
      <c r="E5465" s="161">
        <v>0</v>
      </c>
      <c r="F5465" s="161">
        <v>0</v>
      </c>
      <c r="G5465" s="161">
        <v>0</v>
      </c>
      <c r="H5465" s="161">
        <v>0</v>
      </c>
      <c r="L5465">
        <v>303.37787800000001</v>
      </c>
      <c r="R5465">
        <v>339.118292</v>
      </c>
      <c r="S5465">
        <v>339.118292</v>
      </c>
      <c r="T5465" s="194">
        <v>339.118292</v>
      </c>
      <c r="U5465" t="s">
        <v>193</v>
      </c>
      <c r="V5465">
        <v>45708.442569444444</v>
      </c>
    </row>
    <row r="5466" spans="1:22" x14ac:dyDescent="0.3">
      <c r="A5466" t="s">
        <v>108</v>
      </c>
      <c r="B5466" t="s">
        <v>70</v>
      </c>
      <c r="C5466" t="s">
        <v>88</v>
      </c>
      <c r="D5466" s="29">
        <v>46002</v>
      </c>
      <c r="E5466" s="161">
        <v>0</v>
      </c>
      <c r="F5466" s="161">
        <v>0</v>
      </c>
      <c r="G5466" s="161">
        <v>0</v>
      </c>
      <c r="H5466" s="161">
        <v>0</v>
      </c>
      <c r="L5466">
        <v>522.17177400000003</v>
      </c>
      <c r="R5466">
        <v>997.40674200000001</v>
      </c>
      <c r="S5466">
        <v>997.40674200000001</v>
      </c>
      <c r="T5466" s="194">
        <v>997.40674200000001</v>
      </c>
      <c r="U5466" t="s">
        <v>193</v>
      </c>
      <c r="V5466">
        <v>45708.439293981479</v>
      </c>
    </row>
    <row r="5467" spans="1:22" x14ac:dyDescent="0.3">
      <c r="A5467" t="s">
        <v>108</v>
      </c>
      <c r="B5467" t="s">
        <v>70</v>
      </c>
      <c r="C5467" t="s">
        <v>93</v>
      </c>
      <c r="D5467" s="29">
        <v>46003</v>
      </c>
      <c r="E5467" s="161">
        <v>0</v>
      </c>
      <c r="F5467" s="161">
        <v>0</v>
      </c>
      <c r="G5467" s="161">
        <v>0</v>
      </c>
      <c r="H5467" s="161">
        <v>0</v>
      </c>
      <c r="L5467">
        <v>303.37787800000001</v>
      </c>
      <c r="R5467">
        <v>339.118292</v>
      </c>
      <c r="S5467">
        <v>339.118292</v>
      </c>
      <c r="T5467" s="194">
        <v>339.118292</v>
      </c>
      <c r="U5467" t="s">
        <v>193</v>
      </c>
      <c r="V5467">
        <v>45708.442569444444</v>
      </c>
    </row>
    <row r="5468" spans="1:22" x14ac:dyDescent="0.3">
      <c r="A5468" t="s">
        <v>108</v>
      </c>
      <c r="B5468" t="s">
        <v>70</v>
      </c>
      <c r="C5468" t="s">
        <v>88</v>
      </c>
      <c r="D5468" s="29">
        <v>46003</v>
      </c>
      <c r="E5468" s="161">
        <v>0</v>
      </c>
      <c r="F5468" s="161">
        <v>0</v>
      </c>
      <c r="G5468" s="161">
        <v>0</v>
      </c>
      <c r="H5468" s="161">
        <v>0</v>
      </c>
      <c r="L5468">
        <v>522.17177400000003</v>
      </c>
      <c r="R5468">
        <v>997.40674200000001</v>
      </c>
      <c r="S5468">
        <v>997.40674200000001</v>
      </c>
      <c r="T5468" s="194">
        <v>997.40674200000001</v>
      </c>
      <c r="U5468" t="s">
        <v>193</v>
      </c>
      <c r="V5468">
        <v>45708.438993055555</v>
      </c>
    </row>
    <row r="5469" spans="1:22" x14ac:dyDescent="0.3">
      <c r="A5469" t="s">
        <v>108</v>
      </c>
      <c r="B5469" t="s">
        <v>70</v>
      </c>
      <c r="C5469" t="s">
        <v>93</v>
      </c>
      <c r="D5469" s="29">
        <v>46004</v>
      </c>
      <c r="E5469" s="161">
        <v>0</v>
      </c>
      <c r="F5469" s="161">
        <v>0</v>
      </c>
      <c r="G5469" s="161">
        <v>0</v>
      </c>
      <c r="H5469" s="161">
        <v>0</v>
      </c>
      <c r="L5469">
        <v>303.37787800000001</v>
      </c>
      <c r="R5469">
        <v>339.118292</v>
      </c>
      <c r="S5469">
        <v>339.118292</v>
      </c>
      <c r="T5469" s="194">
        <v>339.118292</v>
      </c>
      <c r="U5469" t="s">
        <v>193</v>
      </c>
      <c r="V5469">
        <v>45708.442557870374</v>
      </c>
    </row>
    <row r="5470" spans="1:22" x14ac:dyDescent="0.3">
      <c r="A5470" t="s">
        <v>108</v>
      </c>
      <c r="B5470" t="s">
        <v>70</v>
      </c>
      <c r="C5470" t="s">
        <v>88</v>
      </c>
      <c r="D5470" s="29">
        <v>46004</v>
      </c>
      <c r="E5470" s="161">
        <v>0</v>
      </c>
      <c r="F5470" s="161">
        <v>0</v>
      </c>
      <c r="G5470" s="161">
        <v>0</v>
      </c>
      <c r="H5470" s="161">
        <v>0</v>
      </c>
      <c r="L5470">
        <v>522.17177400000003</v>
      </c>
      <c r="R5470">
        <v>997.40674200000001</v>
      </c>
      <c r="S5470">
        <v>997.40674200000001</v>
      </c>
      <c r="T5470" s="194">
        <v>997.40674200000001</v>
      </c>
      <c r="U5470" t="s">
        <v>193</v>
      </c>
      <c r="V5470">
        <v>45708.439247685186</v>
      </c>
    </row>
    <row r="5471" spans="1:22" x14ac:dyDescent="0.3">
      <c r="A5471" t="s">
        <v>108</v>
      </c>
      <c r="B5471" t="s">
        <v>70</v>
      </c>
      <c r="C5471" t="s">
        <v>93</v>
      </c>
      <c r="D5471" s="29">
        <v>46005</v>
      </c>
      <c r="E5471" s="161">
        <v>0</v>
      </c>
      <c r="F5471" s="161">
        <v>0</v>
      </c>
      <c r="G5471" s="161">
        <v>0</v>
      </c>
      <c r="H5471" s="161">
        <v>0</v>
      </c>
      <c r="L5471">
        <v>303.37787800000001</v>
      </c>
      <c r="R5471">
        <v>339.118292</v>
      </c>
      <c r="S5471">
        <v>339.118292</v>
      </c>
      <c r="T5471" s="194">
        <v>339.118292</v>
      </c>
      <c r="U5471" t="s">
        <v>193</v>
      </c>
      <c r="V5471">
        <v>45708.442569444444</v>
      </c>
    </row>
    <row r="5472" spans="1:22" x14ac:dyDescent="0.3">
      <c r="A5472" t="s">
        <v>108</v>
      </c>
      <c r="B5472" t="s">
        <v>70</v>
      </c>
      <c r="C5472" t="s">
        <v>88</v>
      </c>
      <c r="D5472" s="29">
        <v>46005</v>
      </c>
      <c r="E5472" s="161">
        <v>0</v>
      </c>
      <c r="F5472" s="161">
        <v>0</v>
      </c>
      <c r="G5472" s="161">
        <v>0</v>
      </c>
      <c r="H5472" s="161">
        <v>0</v>
      </c>
      <c r="L5472">
        <v>522.17177400000003</v>
      </c>
      <c r="R5472">
        <v>997.40674200000001</v>
      </c>
      <c r="S5472">
        <v>997.40674200000001</v>
      </c>
      <c r="T5472" s="194">
        <v>997.40674200000001</v>
      </c>
      <c r="U5472" t="s">
        <v>193</v>
      </c>
      <c r="V5472">
        <v>45708.439317129632</v>
      </c>
    </row>
    <row r="5473" spans="1:22" x14ac:dyDescent="0.3">
      <c r="A5473" t="s">
        <v>108</v>
      </c>
      <c r="B5473" t="s">
        <v>70</v>
      </c>
      <c r="C5473" t="s">
        <v>93</v>
      </c>
      <c r="D5473" s="29">
        <v>46006</v>
      </c>
      <c r="E5473" s="161">
        <v>0</v>
      </c>
      <c r="F5473" s="161">
        <v>0</v>
      </c>
      <c r="G5473" s="161">
        <v>0</v>
      </c>
      <c r="H5473" s="161">
        <v>0</v>
      </c>
      <c r="L5473">
        <v>303.37787800000001</v>
      </c>
      <c r="R5473">
        <v>339.118292</v>
      </c>
      <c r="S5473">
        <v>339.118292</v>
      </c>
      <c r="T5473" s="194">
        <v>339.118292</v>
      </c>
      <c r="U5473" t="s">
        <v>193</v>
      </c>
      <c r="V5473">
        <v>45708.442569444444</v>
      </c>
    </row>
    <row r="5474" spans="1:22" x14ac:dyDescent="0.3">
      <c r="A5474" t="s">
        <v>108</v>
      </c>
      <c r="B5474" t="s">
        <v>70</v>
      </c>
      <c r="C5474" t="s">
        <v>88</v>
      </c>
      <c r="D5474" s="29">
        <v>46006</v>
      </c>
      <c r="E5474" s="161">
        <v>0</v>
      </c>
      <c r="F5474" s="161">
        <v>0</v>
      </c>
      <c r="G5474" s="161">
        <v>0</v>
      </c>
      <c r="H5474" s="161">
        <v>0</v>
      </c>
      <c r="L5474">
        <v>522.17177400000003</v>
      </c>
      <c r="R5474">
        <v>997.40674200000001</v>
      </c>
      <c r="S5474">
        <v>997.40674200000001</v>
      </c>
      <c r="T5474" s="194">
        <v>997.40674200000001</v>
      </c>
      <c r="U5474" t="s">
        <v>193</v>
      </c>
      <c r="V5474">
        <v>45708.439259259256</v>
      </c>
    </row>
    <row r="5475" spans="1:22" x14ac:dyDescent="0.3">
      <c r="A5475" t="s">
        <v>108</v>
      </c>
      <c r="B5475" t="s">
        <v>70</v>
      </c>
      <c r="C5475" t="s">
        <v>93</v>
      </c>
      <c r="D5475" s="29">
        <v>46007</v>
      </c>
      <c r="E5475" s="161">
        <v>0</v>
      </c>
      <c r="F5475" s="161">
        <v>0</v>
      </c>
      <c r="G5475" s="161">
        <v>0</v>
      </c>
      <c r="H5475" s="161">
        <v>0</v>
      </c>
      <c r="L5475">
        <v>303.37787800000001</v>
      </c>
      <c r="R5475">
        <v>339.118292</v>
      </c>
      <c r="S5475">
        <v>339.118292</v>
      </c>
      <c r="T5475" s="194">
        <v>339.118292</v>
      </c>
      <c r="U5475" t="s">
        <v>193</v>
      </c>
      <c r="V5475">
        <v>45708.442569444444</v>
      </c>
    </row>
    <row r="5476" spans="1:22" x14ac:dyDescent="0.3">
      <c r="A5476" t="s">
        <v>108</v>
      </c>
      <c r="B5476" t="s">
        <v>70</v>
      </c>
      <c r="C5476" t="s">
        <v>88</v>
      </c>
      <c r="D5476" s="29">
        <v>46007</v>
      </c>
      <c r="E5476" s="161">
        <v>0</v>
      </c>
      <c r="F5476" s="161">
        <v>0</v>
      </c>
      <c r="G5476" s="161">
        <v>0</v>
      </c>
      <c r="H5476" s="161">
        <v>0</v>
      </c>
      <c r="L5476">
        <v>522.17177400000003</v>
      </c>
      <c r="R5476">
        <v>997.40674200000001</v>
      </c>
      <c r="S5476">
        <v>997.40674200000001</v>
      </c>
      <c r="T5476" s="194">
        <v>997.40674200000001</v>
      </c>
      <c r="U5476" t="s">
        <v>193</v>
      </c>
      <c r="V5476">
        <v>45708.438888888886</v>
      </c>
    </row>
    <row r="5477" spans="1:22" x14ac:dyDescent="0.3">
      <c r="A5477" t="s">
        <v>108</v>
      </c>
      <c r="B5477" t="s">
        <v>70</v>
      </c>
      <c r="C5477" t="s">
        <v>93</v>
      </c>
      <c r="D5477" s="29">
        <v>46008</v>
      </c>
      <c r="E5477" s="161">
        <v>0</v>
      </c>
      <c r="F5477" s="161">
        <v>0</v>
      </c>
      <c r="G5477" s="161">
        <v>0</v>
      </c>
      <c r="H5477" s="161">
        <v>0</v>
      </c>
      <c r="L5477">
        <v>303.37787800000001</v>
      </c>
      <c r="R5477">
        <v>339.118292</v>
      </c>
      <c r="S5477">
        <v>339.118292</v>
      </c>
      <c r="T5477" s="194">
        <v>339.118292</v>
      </c>
      <c r="U5477" t="s">
        <v>193</v>
      </c>
      <c r="V5477">
        <v>45708.442569444444</v>
      </c>
    </row>
    <row r="5478" spans="1:22" x14ac:dyDescent="0.3">
      <c r="A5478" t="s">
        <v>108</v>
      </c>
      <c r="B5478" t="s">
        <v>70</v>
      </c>
      <c r="C5478" t="s">
        <v>88</v>
      </c>
      <c r="D5478" s="29">
        <v>46008</v>
      </c>
      <c r="E5478" s="161">
        <v>0</v>
      </c>
      <c r="F5478" s="161">
        <v>0</v>
      </c>
      <c r="G5478" s="161">
        <v>0</v>
      </c>
      <c r="H5478" s="161">
        <v>0</v>
      </c>
      <c r="L5478">
        <v>522.17177400000003</v>
      </c>
      <c r="R5478">
        <v>997.40674200000001</v>
      </c>
      <c r="S5478">
        <v>997.40674200000001</v>
      </c>
      <c r="T5478" s="194">
        <v>997.40674200000001</v>
      </c>
      <c r="U5478" t="s">
        <v>193</v>
      </c>
      <c r="V5478">
        <v>45708.439155092594</v>
      </c>
    </row>
    <row r="5479" spans="1:22" x14ac:dyDescent="0.3">
      <c r="A5479" t="s">
        <v>108</v>
      </c>
      <c r="B5479" t="s">
        <v>70</v>
      </c>
      <c r="C5479" t="s">
        <v>93</v>
      </c>
      <c r="D5479" s="29">
        <v>46009</v>
      </c>
      <c r="E5479" s="161">
        <v>0</v>
      </c>
      <c r="F5479" s="161">
        <v>0</v>
      </c>
      <c r="G5479" s="161">
        <v>0</v>
      </c>
      <c r="H5479" s="161">
        <v>0</v>
      </c>
      <c r="L5479">
        <v>303.37787800000001</v>
      </c>
      <c r="R5479">
        <v>339.118292</v>
      </c>
      <c r="S5479">
        <v>339.118292</v>
      </c>
      <c r="T5479" s="194">
        <v>339.118292</v>
      </c>
      <c r="U5479" t="s">
        <v>193</v>
      </c>
      <c r="V5479">
        <v>45708.442569444444</v>
      </c>
    </row>
    <row r="5480" spans="1:22" x14ac:dyDescent="0.3">
      <c r="A5480" t="s">
        <v>108</v>
      </c>
      <c r="B5480" t="s">
        <v>70</v>
      </c>
      <c r="C5480" t="s">
        <v>88</v>
      </c>
      <c r="D5480" s="29">
        <v>46009</v>
      </c>
      <c r="E5480" s="161">
        <v>0</v>
      </c>
      <c r="F5480" s="161">
        <v>0</v>
      </c>
      <c r="G5480" s="161">
        <v>0</v>
      </c>
      <c r="H5480" s="161">
        <v>0</v>
      </c>
      <c r="L5480">
        <v>522.17177400000003</v>
      </c>
      <c r="R5480">
        <v>997.40674200000001</v>
      </c>
      <c r="S5480">
        <v>997.40674200000001</v>
      </c>
      <c r="T5480" s="194">
        <v>997.40674200000001</v>
      </c>
      <c r="U5480" t="s">
        <v>193</v>
      </c>
      <c r="V5480">
        <v>45708.439131944448</v>
      </c>
    </row>
    <row r="5481" spans="1:22" x14ac:dyDescent="0.3">
      <c r="A5481" t="s">
        <v>108</v>
      </c>
      <c r="B5481" t="s">
        <v>70</v>
      </c>
      <c r="C5481" t="s">
        <v>93</v>
      </c>
      <c r="D5481" s="29">
        <v>46010</v>
      </c>
      <c r="E5481" s="161">
        <v>0</v>
      </c>
      <c r="F5481" s="161">
        <v>0</v>
      </c>
      <c r="G5481" s="161">
        <v>0</v>
      </c>
      <c r="H5481" s="161">
        <v>0</v>
      </c>
      <c r="L5481">
        <v>303.37787800000001</v>
      </c>
      <c r="R5481">
        <v>339.118292</v>
      </c>
      <c r="S5481">
        <v>339.118292</v>
      </c>
      <c r="T5481" s="194">
        <v>339.118292</v>
      </c>
      <c r="U5481" t="s">
        <v>193</v>
      </c>
      <c r="V5481">
        <v>45708.442557870374</v>
      </c>
    </row>
    <row r="5482" spans="1:22" x14ac:dyDescent="0.3">
      <c r="A5482" t="s">
        <v>108</v>
      </c>
      <c r="B5482" t="s">
        <v>70</v>
      </c>
      <c r="C5482" t="s">
        <v>88</v>
      </c>
      <c r="D5482" s="29">
        <v>46010</v>
      </c>
      <c r="E5482" s="161">
        <v>0</v>
      </c>
      <c r="F5482" s="161">
        <v>0</v>
      </c>
      <c r="G5482" s="161">
        <v>0</v>
      </c>
      <c r="H5482" s="161">
        <v>0</v>
      </c>
      <c r="L5482">
        <v>522.17177400000003</v>
      </c>
      <c r="R5482">
        <v>997.40674200000001</v>
      </c>
      <c r="S5482">
        <v>997.40674200000001</v>
      </c>
      <c r="T5482" s="194">
        <v>997.40674200000001</v>
      </c>
      <c r="U5482" t="s">
        <v>193</v>
      </c>
      <c r="V5482">
        <v>45708.439328703702</v>
      </c>
    </row>
    <row r="5483" spans="1:22" x14ac:dyDescent="0.3">
      <c r="A5483" t="s">
        <v>108</v>
      </c>
      <c r="B5483" t="s">
        <v>70</v>
      </c>
      <c r="C5483" t="s">
        <v>93</v>
      </c>
      <c r="D5483" s="29">
        <v>46011</v>
      </c>
      <c r="E5483" s="161">
        <v>0</v>
      </c>
      <c r="F5483" s="161">
        <v>0</v>
      </c>
      <c r="G5483" s="161">
        <v>0</v>
      </c>
      <c r="H5483" s="161">
        <v>0</v>
      </c>
      <c r="L5483">
        <v>303.37787800000001</v>
      </c>
      <c r="R5483">
        <v>339.118292</v>
      </c>
      <c r="S5483">
        <v>339.118292</v>
      </c>
      <c r="T5483" s="194">
        <v>339.118292</v>
      </c>
      <c r="U5483" t="s">
        <v>193</v>
      </c>
      <c r="V5483">
        <v>45708.442557870374</v>
      </c>
    </row>
    <row r="5484" spans="1:22" x14ac:dyDescent="0.3">
      <c r="A5484" t="s">
        <v>108</v>
      </c>
      <c r="B5484" t="s">
        <v>70</v>
      </c>
      <c r="C5484" t="s">
        <v>88</v>
      </c>
      <c r="D5484" s="29">
        <v>46011</v>
      </c>
      <c r="E5484" s="161">
        <v>0</v>
      </c>
      <c r="F5484" s="161">
        <v>0</v>
      </c>
      <c r="G5484" s="161">
        <v>0</v>
      </c>
      <c r="H5484" s="161">
        <v>0</v>
      </c>
      <c r="L5484">
        <v>522.17177400000003</v>
      </c>
      <c r="R5484">
        <v>997.40674200000001</v>
      </c>
      <c r="S5484">
        <v>997.40674200000001</v>
      </c>
      <c r="T5484" s="194">
        <v>997.40674200000001</v>
      </c>
      <c r="U5484" t="s">
        <v>193</v>
      </c>
      <c r="V5484">
        <v>45708.439259259256</v>
      </c>
    </row>
    <row r="5485" spans="1:22" x14ac:dyDescent="0.3">
      <c r="A5485" t="s">
        <v>108</v>
      </c>
      <c r="B5485" t="s">
        <v>70</v>
      </c>
      <c r="C5485" t="s">
        <v>93</v>
      </c>
      <c r="D5485" s="29">
        <v>46012</v>
      </c>
      <c r="E5485" s="161">
        <v>0</v>
      </c>
      <c r="F5485" s="161">
        <v>0</v>
      </c>
      <c r="G5485" s="161">
        <v>0</v>
      </c>
      <c r="H5485" s="161">
        <v>0</v>
      </c>
      <c r="L5485">
        <v>303.37787800000001</v>
      </c>
      <c r="R5485">
        <v>339.118292</v>
      </c>
      <c r="S5485">
        <v>339.118292</v>
      </c>
      <c r="T5485" s="194">
        <v>339.118292</v>
      </c>
      <c r="U5485" t="s">
        <v>193</v>
      </c>
      <c r="V5485">
        <v>45708.442557870374</v>
      </c>
    </row>
    <row r="5486" spans="1:22" x14ac:dyDescent="0.3">
      <c r="A5486" t="s">
        <v>108</v>
      </c>
      <c r="B5486" t="s">
        <v>70</v>
      </c>
      <c r="C5486" t="s">
        <v>88</v>
      </c>
      <c r="D5486" s="29">
        <v>46012</v>
      </c>
      <c r="E5486" s="161">
        <v>0</v>
      </c>
      <c r="F5486" s="161">
        <v>0</v>
      </c>
      <c r="G5486" s="161">
        <v>0</v>
      </c>
      <c r="H5486" s="161">
        <v>0</v>
      </c>
      <c r="L5486">
        <v>522.17177400000003</v>
      </c>
      <c r="R5486">
        <v>997.40674200000001</v>
      </c>
      <c r="S5486">
        <v>997.40674200000001</v>
      </c>
      <c r="T5486" s="194">
        <v>997.40674200000001</v>
      </c>
      <c r="U5486" t="s">
        <v>193</v>
      </c>
      <c r="V5486">
        <v>45708.439317129632</v>
      </c>
    </row>
    <row r="5487" spans="1:22" x14ac:dyDescent="0.3">
      <c r="A5487" t="s">
        <v>108</v>
      </c>
      <c r="B5487" t="s">
        <v>70</v>
      </c>
      <c r="C5487" t="s">
        <v>93</v>
      </c>
      <c r="D5487" s="29">
        <v>46013</v>
      </c>
      <c r="E5487" s="161">
        <v>0</v>
      </c>
      <c r="F5487" s="161">
        <v>0</v>
      </c>
      <c r="G5487" s="161">
        <v>0</v>
      </c>
      <c r="H5487" s="161">
        <v>0</v>
      </c>
      <c r="L5487">
        <v>303.37787800000001</v>
      </c>
      <c r="R5487">
        <v>339.118292</v>
      </c>
      <c r="S5487">
        <v>339.118292</v>
      </c>
      <c r="T5487" s="194">
        <v>339.118292</v>
      </c>
      <c r="U5487" t="s">
        <v>193</v>
      </c>
      <c r="V5487">
        <v>45708.442569444444</v>
      </c>
    </row>
    <row r="5488" spans="1:22" x14ac:dyDescent="0.3">
      <c r="A5488" t="s">
        <v>108</v>
      </c>
      <c r="B5488" t="s">
        <v>70</v>
      </c>
      <c r="C5488" t="s">
        <v>88</v>
      </c>
      <c r="D5488" s="29">
        <v>46013</v>
      </c>
      <c r="E5488" s="161">
        <v>0</v>
      </c>
      <c r="F5488" s="161">
        <v>0</v>
      </c>
      <c r="G5488" s="161">
        <v>0</v>
      </c>
      <c r="H5488" s="161">
        <v>0</v>
      </c>
      <c r="L5488">
        <v>522.17177400000003</v>
      </c>
      <c r="R5488">
        <v>997.40674200000001</v>
      </c>
      <c r="S5488">
        <v>997.40674200000001</v>
      </c>
      <c r="T5488" s="194">
        <v>997.40674200000001</v>
      </c>
      <c r="U5488" t="s">
        <v>193</v>
      </c>
      <c r="V5488">
        <v>45708.439074074071</v>
      </c>
    </row>
    <row r="5489" spans="1:22" x14ac:dyDescent="0.3">
      <c r="A5489" t="s">
        <v>108</v>
      </c>
      <c r="B5489" t="s">
        <v>70</v>
      </c>
      <c r="C5489" t="s">
        <v>93</v>
      </c>
      <c r="D5489" s="29">
        <v>46014</v>
      </c>
      <c r="E5489" s="161">
        <v>0</v>
      </c>
      <c r="F5489" s="161">
        <v>0</v>
      </c>
      <c r="G5489" s="161">
        <v>0</v>
      </c>
      <c r="H5489" s="161">
        <v>0</v>
      </c>
      <c r="L5489">
        <v>303.37787800000001</v>
      </c>
      <c r="R5489">
        <v>339.118292</v>
      </c>
      <c r="S5489">
        <v>339.118292</v>
      </c>
      <c r="T5489" s="194">
        <v>339.118292</v>
      </c>
      <c r="U5489" t="s">
        <v>193</v>
      </c>
      <c r="V5489">
        <v>45708.442557870374</v>
      </c>
    </row>
    <row r="5490" spans="1:22" x14ac:dyDescent="0.3">
      <c r="A5490" t="s">
        <v>108</v>
      </c>
      <c r="B5490" t="s">
        <v>70</v>
      </c>
      <c r="C5490" t="s">
        <v>88</v>
      </c>
      <c r="D5490" s="29">
        <v>46014</v>
      </c>
      <c r="E5490" s="161">
        <v>0</v>
      </c>
      <c r="F5490" s="161">
        <v>0</v>
      </c>
      <c r="G5490" s="161">
        <v>0</v>
      </c>
      <c r="H5490" s="161">
        <v>0</v>
      </c>
      <c r="L5490">
        <v>522.17177400000003</v>
      </c>
      <c r="R5490">
        <v>997.40674200000001</v>
      </c>
      <c r="S5490">
        <v>997.40674200000001</v>
      </c>
      <c r="T5490" s="194">
        <v>997.40674200000001</v>
      </c>
      <c r="U5490" t="s">
        <v>193</v>
      </c>
      <c r="V5490">
        <v>45708.439004629632</v>
      </c>
    </row>
    <row r="5491" spans="1:22" x14ac:dyDescent="0.3">
      <c r="A5491" t="s">
        <v>108</v>
      </c>
      <c r="B5491" t="s">
        <v>70</v>
      </c>
      <c r="C5491" t="s">
        <v>93</v>
      </c>
      <c r="D5491" s="29">
        <v>46015</v>
      </c>
      <c r="E5491" s="161">
        <v>0</v>
      </c>
      <c r="F5491" s="161">
        <v>0</v>
      </c>
      <c r="G5491" s="161">
        <v>0</v>
      </c>
      <c r="H5491" s="161">
        <v>0</v>
      </c>
      <c r="L5491">
        <v>303.37787800000001</v>
      </c>
      <c r="R5491">
        <v>339.118292</v>
      </c>
      <c r="S5491">
        <v>339.118292</v>
      </c>
      <c r="T5491" s="194">
        <v>339.118292</v>
      </c>
      <c r="U5491" t="s">
        <v>193</v>
      </c>
      <c r="V5491">
        <v>45708.442569444444</v>
      </c>
    </row>
    <row r="5492" spans="1:22" x14ac:dyDescent="0.3">
      <c r="A5492" t="s">
        <v>108</v>
      </c>
      <c r="B5492" t="s">
        <v>70</v>
      </c>
      <c r="C5492" t="s">
        <v>88</v>
      </c>
      <c r="D5492" s="29">
        <v>46015</v>
      </c>
      <c r="E5492" s="161">
        <v>0</v>
      </c>
      <c r="F5492" s="161">
        <v>0</v>
      </c>
      <c r="G5492" s="161">
        <v>0</v>
      </c>
      <c r="H5492" s="161">
        <v>0</v>
      </c>
      <c r="L5492">
        <v>522.17177400000003</v>
      </c>
      <c r="R5492">
        <v>997.40674200000001</v>
      </c>
      <c r="S5492">
        <v>997.40674200000001</v>
      </c>
      <c r="T5492" s="194">
        <v>997.40674200000001</v>
      </c>
      <c r="U5492" t="s">
        <v>193</v>
      </c>
      <c r="V5492">
        <v>45708.438969907409</v>
      </c>
    </row>
    <row r="5493" spans="1:22" x14ac:dyDescent="0.3">
      <c r="A5493" t="s">
        <v>108</v>
      </c>
      <c r="B5493" t="s">
        <v>70</v>
      </c>
      <c r="C5493" t="s">
        <v>93</v>
      </c>
      <c r="D5493" s="29">
        <v>46016</v>
      </c>
      <c r="E5493" s="161">
        <v>0</v>
      </c>
      <c r="F5493" s="161">
        <v>0</v>
      </c>
      <c r="G5493" s="161">
        <v>0</v>
      </c>
      <c r="H5493" s="161">
        <v>0</v>
      </c>
      <c r="L5493">
        <v>303.37787800000001</v>
      </c>
      <c r="R5493">
        <v>339.118292</v>
      </c>
      <c r="S5493">
        <v>339.118292</v>
      </c>
      <c r="T5493" s="194">
        <v>339.118292</v>
      </c>
      <c r="U5493" t="s">
        <v>193</v>
      </c>
      <c r="V5493">
        <v>45708.442569444444</v>
      </c>
    </row>
    <row r="5494" spans="1:22" x14ac:dyDescent="0.3">
      <c r="A5494" t="s">
        <v>108</v>
      </c>
      <c r="B5494" t="s">
        <v>70</v>
      </c>
      <c r="C5494" t="s">
        <v>88</v>
      </c>
      <c r="D5494" s="29">
        <v>46016</v>
      </c>
      <c r="E5494" s="161">
        <v>0</v>
      </c>
      <c r="F5494" s="161">
        <v>0</v>
      </c>
      <c r="G5494" s="161">
        <v>0</v>
      </c>
      <c r="H5494" s="161">
        <v>0</v>
      </c>
      <c r="L5494">
        <v>522.17177400000003</v>
      </c>
      <c r="R5494">
        <v>997.40674200000001</v>
      </c>
      <c r="S5494">
        <v>997.40674200000001</v>
      </c>
      <c r="T5494" s="194">
        <v>997.40674200000001</v>
      </c>
      <c r="U5494" t="s">
        <v>193</v>
      </c>
      <c r="V5494">
        <v>45708.439270833333</v>
      </c>
    </row>
    <row r="5495" spans="1:22" x14ac:dyDescent="0.3">
      <c r="A5495" t="s">
        <v>108</v>
      </c>
      <c r="B5495" t="s">
        <v>70</v>
      </c>
      <c r="C5495" t="s">
        <v>93</v>
      </c>
      <c r="D5495" s="29">
        <v>46017</v>
      </c>
      <c r="E5495" s="161">
        <v>0</v>
      </c>
      <c r="F5495" s="161">
        <v>0</v>
      </c>
      <c r="G5495" s="161">
        <v>0</v>
      </c>
      <c r="H5495" s="161">
        <v>0</v>
      </c>
      <c r="L5495">
        <v>303.37787800000001</v>
      </c>
      <c r="R5495">
        <v>339.118292</v>
      </c>
      <c r="S5495">
        <v>339.118292</v>
      </c>
      <c r="T5495" s="194">
        <v>339.118292</v>
      </c>
      <c r="U5495" t="s">
        <v>193</v>
      </c>
      <c r="V5495">
        <v>45708.442557870374</v>
      </c>
    </row>
    <row r="5496" spans="1:22" x14ac:dyDescent="0.3">
      <c r="A5496" t="s">
        <v>108</v>
      </c>
      <c r="B5496" t="s">
        <v>70</v>
      </c>
      <c r="C5496" t="s">
        <v>88</v>
      </c>
      <c r="D5496" s="29">
        <v>46017</v>
      </c>
      <c r="E5496" s="161">
        <v>0</v>
      </c>
      <c r="F5496" s="161">
        <v>0</v>
      </c>
      <c r="G5496" s="161">
        <v>0</v>
      </c>
      <c r="H5496" s="161">
        <v>0</v>
      </c>
      <c r="L5496">
        <v>522.17177400000003</v>
      </c>
      <c r="R5496">
        <v>997.40674200000001</v>
      </c>
      <c r="S5496">
        <v>997.40674200000001</v>
      </c>
      <c r="T5496" s="194">
        <v>997.40674200000001</v>
      </c>
      <c r="U5496" t="s">
        <v>193</v>
      </c>
      <c r="V5496">
        <v>45708.439189814817</v>
      </c>
    </row>
    <row r="5497" spans="1:22" x14ac:dyDescent="0.3">
      <c r="A5497" t="s">
        <v>108</v>
      </c>
      <c r="B5497" t="s">
        <v>70</v>
      </c>
      <c r="C5497" t="s">
        <v>93</v>
      </c>
      <c r="D5497" s="29">
        <v>46018</v>
      </c>
      <c r="E5497" s="161">
        <v>0</v>
      </c>
      <c r="F5497" s="161">
        <v>0</v>
      </c>
      <c r="G5497" s="161">
        <v>0</v>
      </c>
      <c r="H5497" s="161">
        <v>0</v>
      </c>
      <c r="L5497">
        <v>303.37787800000001</v>
      </c>
      <c r="R5497">
        <v>339.118292</v>
      </c>
      <c r="S5497">
        <v>339.118292</v>
      </c>
      <c r="T5497" s="194">
        <v>339.118292</v>
      </c>
      <c r="U5497" t="s">
        <v>193</v>
      </c>
      <c r="V5497">
        <v>45708.442557870374</v>
      </c>
    </row>
    <row r="5498" spans="1:22" x14ac:dyDescent="0.3">
      <c r="A5498" t="s">
        <v>108</v>
      </c>
      <c r="B5498" t="s">
        <v>70</v>
      </c>
      <c r="C5498" t="s">
        <v>88</v>
      </c>
      <c r="D5498" s="29">
        <v>46018</v>
      </c>
      <c r="E5498" s="161">
        <v>0</v>
      </c>
      <c r="F5498" s="161">
        <v>0</v>
      </c>
      <c r="G5498" s="161">
        <v>0</v>
      </c>
      <c r="H5498" s="161">
        <v>0</v>
      </c>
      <c r="L5498">
        <v>522.17177400000003</v>
      </c>
      <c r="R5498">
        <v>997.40674200000001</v>
      </c>
      <c r="S5498">
        <v>997.40674200000001</v>
      </c>
      <c r="T5498" s="194">
        <v>997.40674200000001</v>
      </c>
      <c r="U5498" t="s">
        <v>193</v>
      </c>
      <c r="V5498">
        <v>45708.439212962963</v>
      </c>
    </row>
    <row r="5499" spans="1:22" x14ac:dyDescent="0.3">
      <c r="A5499" t="s">
        <v>108</v>
      </c>
      <c r="B5499" t="s">
        <v>70</v>
      </c>
      <c r="C5499" t="s">
        <v>93</v>
      </c>
      <c r="D5499" s="29">
        <v>46019</v>
      </c>
      <c r="E5499" s="161">
        <v>0</v>
      </c>
      <c r="F5499" s="161">
        <v>0</v>
      </c>
      <c r="G5499" s="161">
        <v>0</v>
      </c>
      <c r="H5499" s="161">
        <v>0</v>
      </c>
      <c r="L5499">
        <v>303.37787800000001</v>
      </c>
      <c r="R5499">
        <v>339.118292</v>
      </c>
      <c r="S5499">
        <v>339.118292</v>
      </c>
      <c r="T5499" s="194">
        <v>339.118292</v>
      </c>
      <c r="U5499" t="s">
        <v>193</v>
      </c>
      <c r="V5499">
        <v>45708.442557870374</v>
      </c>
    </row>
    <row r="5500" spans="1:22" x14ac:dyDescent="0.3">
      <c r="A5500" t="s">
        <v>108</v>
      </c>
      <c r="B5500" t="s">
        <v>70</v>
      </c>
      <c r="C5500" t="s">
        <v>88</v>
      </c>
      <c r="D5500" s="29">
        <v>46019</v>
      </c>
      <c r="E5500" s="161">
        <v>0</v>
      </c>
      <c r="F5500" s="161">
        <v>0</v>
      </c>
      <c r="G5500" s="161">
        <v>0</v>
      </c>
      <c r="H5500" s="161">
        <v>0</v>
      </c>
      <c r="L5500">
        <v>522.17177400000003</v>
      </c>
      <c r="R5500">
        <v>997.40674200000001</v>
      </c>
      <c r="S5500">
        <v>997.40674200000001</v>
      </c>
      <c r="T5500" s="194">
        <v>997.40674200000001</v>
      </c>
      <c r="U5500" t="s">
        <v>193</v>
      </c>
      <c r="V5500">
        <v>45708.439212962963</v>
      </c>
    </row>
    <row r="5501" spans="1:22" x14ac:dyDescent="0.3">
      <c r="A5501" t="s">
        <v>108</v>
      </c>
      <c r="B5501" t="s">
        <v>70</v>
      </c>
      <c r="C5501" t="s">
        <v>93</v>
      </c>
      <c r="D5501" s="29">
        <v>46020</v>
      </c>
      <c r="E5501" s="161">
        <v>0</v>
      </c>
      <c r="F5501" s="161">
        <v>0</v>
      </c>
      <c r="G5501" s="161">
        <v>0</v>
      </c>
      <c r="H5501" s="161">
        <v>0</v>
      </c>
      <c r="L5501">
        <v>303.37787800000001</v>
      </c>
      <c r="R5501">
        <v>339.118292</v>
      </c>
      <c r="S5501">
        <v>339.118292</v>
      </c>
      <c r="T5501" s="194">
        <v>339.118292</v>
      </c>
      <c r="U5501" t="s">
        <v>193</v>
      </c>
      <c r="V5501">
        <v>45708.442569444444</v>
      </c>
    </row>
    <row r="5502" spans="1:22" x14ac:dyDescent="0.3">
      <c r="A5502" t="s">
        <v>108</v>
      </c>
      <c r="B5502" t="s">
        <v>70</v>
      </c>
      <c r="C5502" t="s">
        <v>88</v>
      </c>
      <c r="D5502" s="29">
        <v>46020</v>
      </c>
      <c r="E5502" s="161">
        <v>0</v>
      </c>
      <c r="F5502" s="161">
        <v>0</v>
      </c>
      <c r="G5502" s="161">
        <v>0</v>
      </c>
      <c r="H5502" s="161">
        <v>0</v>
      </c>
      <c r="L5502">
        <v>522.17177400000003</v>
      </c>
      <c r="R5502">
        <v>997.40674200000001</v>
      </c>
      <c r="S5502">
        <v>997.40674200000001</v>
      </c>
      <c r="T5502" s="194">
        <v>997.40674200000001</v>
      </c>
      <c r="U5502" t="s">
        <v>193</v>
      </c>
      <c r="V5502">
        <v>45708.43922453704</v>
      </c>
    </row>
    <row r="5503" spans="1:22" x14ac:dyDescent="0.3">
      <c r="A5503" t="s">
        <v>108</v>
      </c>
      <c r="B5503" t="s">
        <v>70</v>
      </c>
      <c r="C5503" t="s">
        <v>93</v>
      </c>
      <c r="D5503" s="29">
        <v>46021</v>
      </c>
      <c r="E5503" s="161">
        <v>0</v>
      </c>
      <c r="F5503" s="161">
        <v>0</v>
      </c>
      <c r="G5503" s="161">
        <v>0</v>
      </c>
      <c r="H5503" s="161">
        <v>0</v>
      </c>
      <c r="L5503">
        <v>303.37787800000001</v>
      </c>
      <c r="R5503">
        <v>339.118292</v>
      </c>
      <c r="S5503">
        <v>339.118292</v>
      </c>
      <c r="T5503" s="194">
        <v>339.118292</v>
      </c>
      <c r="U5503" t="s">
        <v>193</v>
      </c>
      <c r="V5503">
        <v>45708.442557870374</v>
      </c>
    </row>
    <row r="5504" spans="1:22" x14ac:dyDescent="0.3">
      <c r="A5504" t="s">
        <v>108</v>
      </c>
      <c r="B5504" t="s">
        <v>70</v>
      </c>
      <c r="C5504" t="s">
        <v>88</v>
      </c>
      <c r="D5504" s="29">
        <v>46021</v>
      </c>
      <c r="E5504" s="161">
        <v>0</v>
      </c>
      <c r="F5504" s="161">
        <v>0</v>
      </c>
      <c r="G5504" s="161">
        <v>0</v>
      </c>
      <c r="H5504" s="161">
        <v>0</v>
      </c>
      <c r="L5504">
        <v>522.17177400000003</v>
      </c>
      <c r="R5504">
        <v>997.40674200000001</v>
      </c>
      <c r="S5504">
        <v>997.40674200000001</v>
      </c>
      <c r="T5504" s="194">
        <v>997.40674200000001</v>
      </c>
      <c r="U5504" t="s">
        <v>193</v>
      </c>
      <c r="V5504">
        <v>45708.438900462963</v>
      </c>
    </row>
    <row r="5505" spans="1:22" x14ac:dyDescent="0.3">
      <c r="A5505" t="s">
        <v>108</v>
      </c>
      <c r="B5505" t="s">
        <v>70</v>
      </c>
      <c r="C5505" t="s">
        <v>93</v>
      </c>
      <c r="D5505" s="29">
        <v>46022</v>
      </c>
      <c r="E5505" s="161">
        <v>0</v>
      </c>
      <c r="F5505" s="161">
        <v>0</v>
      </c>
      <c r="G5505" s="161">
        <v>0</v>
      </c>
      <c r="H5505" s="161">
        <v>0</v>
      </c>
      <c r="L5505">
        <v>303.37787800000001</v>
      </c>
      <c r="R5505">
        <v>339.118292</v>
      </c>
      <c r="S5505">
        <v>339.118292</v>
      </c>
      <c r="T5505" s="194">
        <v>339.118292</v>
      </c>
      <c r="U5505" t="s">
        <v>193</v>
      </c>
      <c r="V5505">
        <v>45708.442557870374</v>
      </c>
    </row>
    <row r="5506" spans="1:22" x14ac:dyDescent="0.3">
      <c r="A5506" t="s">
        <v>108</v>
      </c>
      <c r="B5506" t="s">
        <v>70</v>
      </c>
      <c r="C5506" t="s">
        <v>88</v>
      </c>
      <c r="D5506" s="29">
        <v>46022</v>
      </c>
      <c r="E5506" s="161">
        <v>0</v>
      </c>
      <c r="F5506" s="161">
        <v>0</v>
      </c>
      <c r="G5506" s="161">
        <v>0</v>
      </c>
      <c r="H5506" s="161">
        <v>0</v>
      </c>
      <c r="L5506">
        <v>522.17177400000003</v>
      </c>
      <c r="R5506">
        <v>997.40674200000001</v>
      </c>
      <c r="S5506">
        <v>997.40674200000001</v>
      </c>
      <c r="T5506" s="194">
        <v>997.40674200000001</v>
      </c>
      <c r="U5506" t="s">
        <v>193</v>
      </c>
      <c r="V5506">
        <v>45708.439409722225</v>
      </c>
    </row>
    <row r="5507" spans="1:22" x14ac:dyDescent="0.3">
      <c r="A5507" t="s">
        <v>109</v>
      </c>
      <c r="B5507" t="s">
        <v>3</v>
      </c>
      <c r="C5507" t="s">
        <v>93</v>
      </c>
      <c r="D5507" s="29">
        <v>45748</v>
      </c>
      <c r="E5507" s="161">
        <v>0</v>
      </c>
      <c r="F5507" s="161">
        <v>0</v>
      </c>
      <c r="G5507" s="161">
        <v>0</v>
      </c>
      <c r="H5507" s="161">
        <v>0</v>
      </c>
      <c r="R5507">
        <v>164.572112</v>
      </c>
      <c r="S5507">
        <v>164.572112</v>
      </c>
      <c r="T5507" s="194">
        <v>164.572112</v>
      </c>
      <c r="U5507" t="s">
        <v>193</v>
      </c>
      <c r="V5507">
        <v>45413.312974537039</v>
      </c>
    </row>
    <row r="5508" spans="1:22" x14ac:dyDescent="0.3">
      <c r="A5508" t="s">
        <v>109</v>
      </c>
      <c r="B5508" t="s">
        <v>3</v>
      </c>
      <c r="C5508" t="s">
        <v>88</v>
      </c>
      <c r="D5508" s="29">
        <v>45748</v>
      </c>
      <c r="E5508" s="161">
        <v>0</v>
      </c>
      <c r="F5508" s="161">
        <v>0</v>
      </c>
      <c r="G5508" s="161">
        <v>0</v>
      </c>
      <c r="H5508" s="161">
        <v>0</v>
      </c>
      <c r="R5508">
        <v>997.40674200000001</v>
      </c>
      <c r="S5508">
        <v>997.40674200000001</v>
      </c>
      <c r="T5508" s="194">
        <v>997.40674200000001</v>
      </c>
      <c r="U5508" t="s">
        <v>193</v>
      </c>
      <c r="V5508">
        <v>45413.312997685185</v>
      </c>
    </row>
    <row r="5509" spans="1:22" x14ac:dyDescent="0.3">
      <c r="A5509" t="s">
        <v>109</v>
      </c>
      <c r="B5509" t="s">
        <v>3</v>
      </c>
      <c r="C5509" t="s">
        <v>93</v>
      </c>
      <c r="D5509" s="29">
        <v>45749</v>
      </c>
      <c r="E5509" s="161">
        <v>0</v>
      </c>
      <c r="F5509" s="161">
        <v>0</v>
      </c>
      <c r="G5509" s="161">
        <v>0</v>
      </c>
      <c r="H5509" s="161">
        <v>0</v>
      </c>
      <c r="R5509">
        <v>164.572112</v>
      </c>
      <c r="S5509">
        <v>164.572112</v>
      </c>
      <c r="T5509" s="194">
        <v>164.572112</v>
      </c>
      <c r="U5509" t="s">
        <v>193</v>
      </c>
      <c r="V5509">
        <v>45413.313379629632</v>
      </c>
    </row>
    <row r="5510" spans="1:22" x14ac:dyDescent="0.3">
      <c r="A5510" t="s">
        <v>109</v>
      </c>
      <c r="B5510" t="s">
        <v>3</v>
      </c>
      <c r="C5510" t="s">
        <v>88</v>
      </c>
      <c r="D5510" s="29">
        <v>45749</v>
      </c>
      <c r="E5510" s="161">
        <v>0</v>
      </c>
      <c r="F5510" s="161">
        <v>0</v>
      </c>
      <c r="G5510" s="161">
        <v>0</v>
      </c>
      <c r="H5510" s="161">
        <v>0</v>
      </c>
      <c r="R5510">
        <v>997.40674200000001</v>
      </c>
      <c r="S5510">
        <v>997.40674200000001</v>
      </c>
      <c r="T5510" s="194">
        <v>997.40674200000001</v>
      </c>
      <c r="U5510" t="s">
        <v>193</v>
      </c>
      <c r="V5510">
        <v>45413.313321759262</v>
      </c>
    </row>
    <row r="5511" spans="1:22" x14ac:dyDescent="0.3">
      <c r="A5511" t="s">
        <v>109</v>
      </c>
      <c r="B5511" t="s">
        <v>3</v>
      </c>
      <c r="C5511" t="s">
        <v>93</v>
      </c>
      <c r="D5511" s="29">
        <v>45750</v>
      </c>
      <c r="E5511" s="161">
        <v>0</v>
      </c>
      <c r="F5511" s="161">
        <v>0</v>
      </c>
      <c r="G5511" s="161">
        <v>0</v>
      </c>
      <c r="H5511" s="161">
        <v>0</v>
      </c>
      <c r="R5511">
        <v>164.572112</v>
      </c>
      <c r="S5511">
        <v>164.572112</v>
      </c>
      <c r="T5511" s="194">
        <v>164.572112</v>
      </c>
      <c r="U5511" t="s">
        <v>193</v>
      </c>
      <c r="V5511">
        <v>45413.313368055555</v>
      </c>
    </row>
    <row r="5512" spans="1:22" x14ac:dyDescent="0.3">
      <c r="A5512" t="s">
        <v>109</v>
      </c>
      <c r="B5512" t="s">
        <v>3</v>
      </c>
      <c r="C5512" t="s">
        <v>88</v>
      </c>
      <c r="D5512" s="29">
        <v>45750</v>
      </c>
      <c r="E5512" s="161">
        <v>0</v>
      </c>
      <c r="F5512" s="161">
        <v>0</v>
      </c>
      <c r="G5512" s="161">
        <v>0</v>
      </c>
      <c r="H5512" s="161">
        <v>0</v>
      </c>
      <c r="R5512">
        <v>997.40674200000001</v>
      </c>
      <c r="S5512">
        <v>997.40674200000001</v>
      </c>
      <c r="T5512" s="194">
        <v>997.40674200000001</v>
      </c>
      <c r="U5512" t="s">
        <v>193</v>
      </c>
      <c r="V5512">
        <v>45413.313344907408</v>
      </c>
    </row>
    <row r="5513" spans="1:22" x14ac:dyDescent="0.3">
      <c r="A5513" t="s">
        <v>109</v>
      </c>
      <c r="B5513" t="s">
        <v>3</v>
      </c>
      <c r="C5513" t="s">
        <v>93</v>
      </c>
      <c r="D5513" s="29">
        <v>45751</v>
      </c>
      <c r="E5513" s="161">
        <v>0</v>
      </c>
      <c r="F5513" s="161">
        <v>0</v>
      </c>
      <c r="G5513" s="161">
        <v>0</v>
      </c>
      <c r="H5513" s="161">
        <v>0</v>
      </c>
      <c r="R5513">
        <v>164.572112</v>
      </c>
      <c r="S5513">
        <v>164.572112</v>
      </c>
      <c r="T5513" s="194">
        <v>164.572112</v>
      </c>
      <c r="U5513" t="s">
        <v>193</v>
      </c>
      <c r="V5513">
        <v>45413.313379629632</v>
      </c>
    </row>
    <row r="5514" spans="1:22" x14ac:dyDescent="0.3">
      <c r="A5514" t="s">
        <v>109</v>
      </c>
      <c r="B5514" t="s">
        <v>3</v>
      </c>
      <c r="C5514" t="s">
        <v>88</v>
      </c>
      <c r="D5514" s="29">
        <v>45751</v>
      </c>
      <c r="E5514" s="161">
        <v>0</v>
      </c>
      <c r="F5514" s="161">
        <v>0</v>
      </c>
      <c r="G5514" s="161">
        <v>0</v>
      </c>
      <c r="H5514" s="161">
        <v>0</v>
      </c>
      <c r="R5514">
        <v>997.40674200000001</v>
      </c>
      <c r="S5514">
        <v>997.40674200000001</v>
      </c>
      <c r="T5514" s="194">
        <v>997.40674200000001</v>
      </c>
      <c r="U5514" t="s">
        <v>193</v>
      </c>
      <c r="V5514">
        <v>45413.313379629632</v>
      </c>
    </row>
    <row r="5515" spans="1:22" x14ac:dyDescent="0.3">
      <c r="A5515" t="s">
        <v>109</v>
      </c>
      <c r="B5515" t="s">
        <v>3</v>
      </c>
      <c r="C5515" t="s">
        <v>93</v>
      </c>
      <c r="D5515" s="29">
        <v>45752</v>
      </c>
      <c r="E5515" s="161">
        <v>0</v>
      </c>
      <c r="F5515" s="161">
        <v>0</v>
      </c>
      <c r="G5515" s="161">
        <v>0</v>
      </c>
      <c r="H5515" s="161">
        <v>0</v>
      </c>
      <c r="R5515">
        <v>164.572112</v>
      </c>
      <c r="S5515">
        <v>164.572112</v>
      </c>
      <c r="T5515" s="194">
        <v>164.572112</v>
      </c>
      <c r="U5515" t="s">
        <v>193</v>
      </c>
      <c r="V5515">
        <v>45413.313391203701</v>
      </c>
    </row>
    <row r="5516" spans="1:22" x14ac:dyDescent="0.3">
      <c r="A5516" t="s">
        <v>109</v>
      </c>
      <c r="B5516" t="s">
        <v>3</v>
      </c>
      <c r="C5516" t="s">
        <v>88</v>
      </c>
      <c r="D5516" s="29">
        <v>45752</v>
      </c>
      <c r="E5516" s="161">
        <v>0</v>
      </c>
      <c r="F5516" s="161">
        <v>0</v>
      </c>
      <c r="G5516" s="161">
        <v>0</v>
      </c>
      <c r="H5516" s="161">
        <v>0</v>
      </c>
      <c r="R5516">
        <v>997.40674200000001</v>
      </c>
      <c r="S5516">
        <v>997.40674200000001</v>
      </c>
      <c r="T5516" s="194">
        <v>997.40674200000001</v>
      </c>
      <c r="U5516" t="s">
        <v>193</v>
      </c>
      <c r="V5516">
        <v>45413.313379629632</v>
      </c>
    </row>
    <row r="5517" spans="1:22" x14ac:dyDescent="0.3">
      <c r="A5517" t="s">
        <v>109</v>
      </c>
      <c r="B5517" t="s">
        <v>3</v>
      </c>
      <c r="C5517" t="s">
        <v>93</v>
      </c>
      <c r="D5517" s="29">
        <v>45753</v>
      </c>
      <c r="E5517" s="161">
        <v>0</v>
      </c>
      <c r="F5517" s="161">
        <v>0</v>
      </c>
      <c r="G5517" s="161">
        <v>0</v>
      </c>
      <c r="H5517" s="161">
        <v>0</v>
      </c>
      <c r="R5517">
        <v>164.572112</v>
      </c>
      <c r="S5517">
        <v>164.572112</v>
      </c>
      <c r="T5517" s="194">
        <v>164.572112</v>
      </c>
      <c r="U5517" t="s">
        <v>193</v>
      </c>
      <c r="V5517">
        <v>45413.313379629632</v>
      </c>
    </row>
    <row r="5518" spans="1:22" x14ac:dyDescent="0.3">
      <c r="A5518" t="s">
        <v>109</v>
      </c>
      <c r="B5518" t="s">
        <v>3</v>
      </c>
      <c r="C5518" t="s">
        <v>88</v>
      </c>
      <c r="D5518" s="29">
        <v>45753</v>
      </c>
      <c r="E5518" s="161">
        <v>0</v>
      </c>
      <c r="F5518" s="161">
        <v>0</v>
      </c>
      <c r="G5518" s="161">
        <v>0</v>
      </c>
      <c r="H5518" s="161">
        <v>0</v>
      </c>
      <c r="R5518">
        <v>997.40674200000001</v>
      </c>
      <c r="S5518">
        <v>997.40674200000001</v>
      </c>
      <c r="T5518" s="194">
        <v>997.40674200000001</v>
      </c>
      <c r="U5518" t="s">
        <v>193</v>
      </c>
      <c r="V5518">
        <v>45413.313379629632</v>
      </c>
    </row>
    <row r="5519" spans="1:22" x14ac:dyDescent="0.3">
      <c r="A5519" t="s">
        <v>109</v>
      </c>
      <c r="B5519" t="s">
        <v>3</v>
      </c>
      <c r="C5519" t="s">
        <v>93</v>
      </c>
      <c r="D5519" s="29">
        <v>45754</v>
      </c>
      <c r="E5519" s="161">
        <v>0</v>
      </c>
      <c r="F5519" s="161">
        <v>0</v>
      </c>
      <c r="G5519" s="161">
        <v>0</v>
      </c>
      <c r="H5519" s="161">
        <v>0</v>
      </c>
      <c r="R5519">
        <v>164.572112</v>
      </c>
      <c r="S5519">
        <v>164.572112</v>
      </c>
      <c r="T5519" s="194">
        <v>164.572112</v>
      </c>
      <c r="U5519" t="s">
        <v>193</v>
      </c>
      <c r="V5519">
        <v>45413.313379629632</v>
      </c>
    </row>
    <row r="5520" spans="1:22" x14ac:dyDescent="0.3">
      <c r="A5520" t="s">
        <v>109</v>
      </c>
      <c r="B5520" t="s">
        <v>3</v>
      </c>
      <c r="C5520" t="s">
        <v>88</v>
      </c>
      <c r="D5520" s="29">
        <v>45754</v>
      </c>
      <c r="E5520" s="161">
        <v>0</v>
      </c>
      <c r="F5520" s="161">
        <v>0</v>
      </c>
      <c r="G5520" s="161">
        <v>0</v>
      </c>
      <c r="H5520" s="161">
        <v>0</v>
      </c>
      <c r="R5520">
        <v>997.40674200000001</v>
      </c>
      <c r="S5520">
        <v>997.40674200000001</v>
      </c>
      <c r="T5520" s="194">
        <v>997.40674200000001</v>
      </c>
      <c r="U5520" t="s">
        <v>193</v>
      </c>
      <c r="V5520">
        <v>45413.313379629632</v>
      </c>
    </row>
    <row r="5521" spans="1:22" x14ac:dyDescent="0.3">
      <c r="A5521" t="s">
        <v>109</v>
      </c>
      <c r="B5521" t="s">
        <v>3</v>
      </c>
      <c r="C5521" t="s">
        <v>93</v>
      </c>
      <c r="D5521" s="29">
        <v>45755</v>
      </c>
      <c r="E5521" s="161">
        <v>0</v>
      </c>
      <c r="F5521" s="161">
        <v>0</v>
      </c>
      <c r="G5521" s="161">
        <v>0</v>
      </c>
      <c r="H5521" s="161">
        <v>0</v>
      </c>
      <c r="R5521">
        <v>164.572112</v>
      </c>
      <c r="S5521">
        <v>164.572112</v>
      </c>
      <c r="T5521" s="194">
        <v>164.572112</v>
      </c>
      <c r="U5521" t="s">
        <v>193</v>
      </c>
      <c r="V5521">
        <v>45413.313391203701</v>
      </c>
    </row>
    <row r="5522" spans="1:22" x14ac:dyDescent="0.3">
      <c r="A5522" t="s">
        <v>109</v>
      </c>
      <c r="B5522" t="s">
        <v>3</v>
      </c>
      <c r="C5522" t="s">
        <v>88</v>
      </c>
      <c r="D5522" s="29">
        <v>45755</v>
      </c>
      <c r="E5522" s="161">
        <v>0</v>
      </c>
      <c r="F5522" s="161">
        <v>0</v>
      </c>
      <c r="G5522" s="161">
        <v>0</v>
      </c>
      <c r="H5522" s="161">
        <v>0</v>
      </c>
      <c r="R5522">
        <v>997.40674200000001</v>
      </c>
      <c r="S5522">
        <v>997.40674200000001</v>
      </c>
      <c r="T5522" s="194">
        <v>997.40674200000001</v>
      </c>
      <c r="U5522" t="s">
        <v>193</v>
      </c>
      <c r="V5522">
        <v>45413.313391203701</v>
      </c>
    </row>
    <row r="5523" spans="1:22" x14ac:dyDescent="0.3">
      <c r="A5523" t="s">
        <v>109</v>
      </c>
      <c r="B5523" t="s">
        <v>3</v>
      </c>
      <c r="C5523" t="s">
        <v>93</v>
      </c>
      <c r="D5523" s="29">
        <v>45756</v>
      </c>
      <c r="E5523" s="161">
        <v>0</v>
      </c>
      <c r="F5523" s="161">
        <v>0</v>
      </c>
      <c r="G5523" s="161">
        <v>0</v>
      </c>
      <c r="H5523" s="161">
        <v>0</v>
      </c>
      <c r="R5523">
        <v>164.572112</v>
      </c>
      <c r="S5523">
        <v>164.572112</v>
      </c>
      <c r="T5523" s="194">
        <v>164.572112</v>
      </c>
      <c r="U5523" t="s">
        <v>193</v>
      </c>
      <c r="V5523">
        <v>45413.313391203701</v>
      </c>
    </row>
    <row r="5524" spans="1:22" x14ac:dyDescent="0.3">
      <c r="A5524" t="s">
        <v>109</v>
      </c>
      <c r="B5524" t="s">
        <v>3</v>
      </c>
      <c r="C5524" t="s">
        <v>88</v>
      </c>
      <c r="D5524" s="29">
        <v>45756</v>
      </c>
      <c r="E5524" s="161">
        <v>0</v>
      </c>
      <c r="F5524" s="161">
        <v>0</v>
      </c>
      <c r="G5524" s="161">
        <v>0</v>
      </c>
      <c r="H5524" s="161">
        <v>0</v>
      </c>
      <c r="R5524">
        <v>997.40674200000001</v>
      </c>
      <c r="S5524">
        <v>997.40674200000001</v>
      </c>
      <c r="T5524" s="194">
        <v>997.40674200000001</v>
      </c>
      <c r="U5524" t="s">
        <v>193</v>
      </c>
      <c r="V5524">
        <v>45413.313391203701</v>
      </c>
    </row>
    <row r="5525" spans="1:22" x14ac:dyDescent="0.3">
      <c r="A5525" t="s">
        <v>109</v>
      </c>
      <c r="B5525" t="s">
        <v>3</v>
      </c>
      <c r="C5525" t="s">
        <v>93</v>
      </c>
      <c r="D5525" s="29">
        <v>45757</v>
      </c>
      <c r="E5525" s="161">
        <v>0</v>
      </c>
      <c r="F5525" s="161">
        <v>0</v>
      </c>
      <c r="G5525" s="161">
        <v>0</v>
      </c>
      <c r="H5525" s="161">
        <v>0</v>
      </c>
      <c r="R5525">
        <v>164.572112</v>
      </c>
      <c r="S5525">
        <v>164.572112</v>
      </c>
      <c r="T5525" s="194">
        <v>164.572112</v>
      </c>
      <c r="U5525" t="s">
        <v>193</v>
      </c>
      <c r="V5525">
        <v>45413.313391203701</v>
      </c>
    </row>
    <row r="5526" spans="1:22" x14ac:dyDescent="0.3">
      <c r="A5526" t="s">
        <v>109</v>
      </c>
      <c r="B5526" t="s">
        <v>3</v>
      </c>
      <c r="C5526" t="s">
        <v>88</v>
      </c>
      <c r="D5526" s="29">
        <v>45757</v>
      </c>
      <c r="E5526" s="161">
        <v>0</v>
      </c>
      <c r="F5526" s="161">
        <v>0</v>
      </c>
      <c r="G5526" s="161">
        <v>0</v>
      </c>
      <c r="H5526" s="161">
        <v>0</v>
      </c>
      <c r="R5526">
        <v>997.40674200000001</v>
      </c>
      <c r="S5526">
        <v>997.40674200000001</v>
      </c>
      <c r="T5526" s="194">
        <v>997.40674200000001</v>
      </c>
      <c r="U5526" t="s">
        <v>193</v>
      </c>
      <c r="V5526">
        <v>45413.313391203701</v>
      </c>
    </row>
    <row r="5527" spans="1:22" x14ac:dyDescent="0.3">
      <c r="A5527" t="s">
        <v>109</v>
      </c>
      <c r="B5527" t="s">
        <v>3</v>
      </c>
      <c r="C5527" t="s">
        <v>93</v>
      </c>
      <c r="D5527" s="29">
        <v>45758</v>
      </c>
      <c r="E5527" s="161">
        <v>0</v>
      </c>
      <c r="F5527" s="161">
        <v>0</v>
      </c>
      <c r="G5527" s="161">
        <v>0</v>
      </c>
      <c r="H5527" s="161">
        <v>0</v>
      </c>
      <c r="R5527">
        <v>164.572112</v>
      </c>
      <c r="S5527">
        <v>164.572112</v>
      </c>
      <c r="T5527" s="194">
        <v>164.572112</v>
      </c>
      <c r="U5527" t="s">
        <v>193</v>
      </c>
      <c r="V5527">
        <v>45413.313402777778</v>
      </c>
    </row>
    <row r="5528" spans="1:22" x14ac:dyDescent="0.3">
      <c r="A5528" t="s">
        <v>109</v>
      </c>
      <c r="B5528" t="s">
        <v>3</v>
      </c>
      <c r="C5528" t="s">
        <v>88</v>
      </c>
      <c r="D5528" s="29">
        <v>45758</v>
      </c>
      <c r="E5528" s="161">
        <v>0</v>
      </c>
      <c r="F5528" s="161">
        <v>0</v>
      </c>
      <c r="G5528" s="161">
        <v>0</v>
      </c>
      <c r="H5528" s="161">
        <v>0</v>
      </c>
      <c r="R5528">
        <v>997.40674200000001</v>
      </c>
      <c r="S5528">
        <v>997.40674200000001</v>
      </c>
      <c r="T5528" s="194">
        <v>997.40674200000001</v>
      </c>
      <c r="U5528" t="s">
        <v>193</v>
      </c>
      <c r="V5528">
        <v>45413.313391203701</v>
      </c>
    </row>
    <row r="5529" spans="1:22" x14ac:dyDescent="0.3">
      <c r="A5529" t="s">
        <v>109</v>
      </c>
      <c r="B5529" t="s">
        <v>3</v>
      </c>
      <c r="C5529" t="s">
        <v>93</v>
      </c>
      <c r="D5529" s="29">
        <v>45759</v>
      </c>
      <c r="E5529" s="161">
        <v>0</v>
      </c>
      <c r="F5529" s="161">
        <v>0</v>
      </c>
      <c r="G5529" s="161">
        <v>0</v>
      </c>
      <c r="H5529" s="161">
        <v>0</v>
      </c>
      <c r="R5529">
        <v>164.572112</v>
      </c>
      <c r="S5529">
        <v>164.572112</v>
      </c>
      <c r="T5529" s="194">
        <v>164.572112</v>
      </c>
      <c r="U5529" t="s">
        <v>193</v>
      </c>
      <c r="V5529">
        <v>45413.313402777778</v>
      </c>
    </row>
    <row r="5530" spans="1:22" x14ac:dyDescent="0.3">
      <c r="A5530" t="s">
        <v>109</v>
      </c>
      <c r="B5530" t="s">
        <v>3</v>
      </c>
      <c r="C5530" t="s">
        <v>88</v>
      </c>
      <c r="D5530" s="29">
        <v>45759</v>
      </c>
      <c r="E5530" s="161">
        <v>0</v>
      </c>
      <c r="F5530" s="161">
        <v>0</v>
      </c>
      <c r="G5530" s="161">
        <v>0</v>
      </c>
      <c r="H5530" s="161">
        <v>0</v>
      </c>
      <c r="R5530">
        <v>997.40674200000001</v>
      </c>
      <c r="S5530">
        <v>997.40674200000001</v>
      </c>
      <c r="T5530" s="194">
        <v>997.40674200000001</v>
      </c>
      <c r="U5530" t="s">
        <v>193</v>
      </c>
      <c r="V5530">
        <v>45413.313402777778</v>
      </c>
    </row>
    <row r="5531" spans="1:22" x14ac:dyDescent="0.3">
      <c r="A5531" t="s">
        <v>109</v>
      </c>
      <c r="B5531" t="s">
        <v>3</v>
      </c>
      <c r="C5531" t="s">
        <v>93</v>
      </c>
      <c r="D5531" s="29">
        <v>45760</v>
      </c>
      <c r="E5531" s="161">
        <v>0</v>
      </c>
      <c r="F5531" s="161">
        <v>0</v>
      </c>
      <c r="G5531" s="161">
        <v>0</v>
      </c>
      <c r="H5531" s="161">
        <v>0</v>
      </c>
      <c r="R5531">
        <v>164.572112</v>
      </c>
      <c r="S5531">
        <v>164.572112</v>
      </c>
      <c r="T5531" s="194">
        <v>164.572112</v>
      </c>
      <c r="U5531" t="s">
        <v>193</v>
      </c>
      <c r="V5531">
        <v>45413.313402777778</v>
      </c>
    </row>
    <row r="5532" spans="1:22" x14ac:dyDescent="0.3">
      <c r="A5532" t="s">
        <v>109</v>
      </c>
      <c r="B5532" t="s">
        <v>3</v>
      </c>
      <c r="C5532" t="s">
        <v>88</v>
      </c>
      <c r="D5532" s="29">
        <v>45760</v>
      </c>
      <c r="E5532" s="161">
        <v>0</v>
      </c>
      <c r="F5532" s="161">
        <v>0</v>
      </c>
      <c r="G5532" s="161">
        <v>0</v>
      </c>
      <c r="H5532" s="161">
        <v>0</v>
      </c>
      <c r="R5532">
        <v>997.40674200000001</v>
      </c>
      <c r="S5532">
        <v>997.40674200000001</v>
      </c>
      <c r="T5532" s="194">
        <v>997.40674200000001</v>
      </c>
      <c r="U5532" t="s">
        <v>193</v>
      </c>
      <c r="V5532">
        <v>45413.313402777778</v>
      </c>
    </row>
    <row r="5533" spans="1:22" x14ac:dyDescent="0.3">
      <c r="A5533" t="s">
        <v>109</v>
      </c>
      <c r="B5533" t="s">
        <v>3</v>
      </c>
      <c r="C5533" t="s">
        <v>93</v>
      </c>
      <c r="D5533" s="29">
        <v>45761</v>
      </c>
      <c r="E5533" s="161">
        <v>0</v>
      </c>
      <c r="F5533" s="161">
        <v>0</v>
      </c>
      <c r="G5533" s="161">
        <v>0</v>
      </c>
      <c r="H5533" s="161">
        <v>0</v>
      </c>
      <c r="R5533">
        <v>164.572112</v>
      </c>
      <c r="S5533">
        <v>164.572112</v>
      </c>
      <c r="T5533" s="194">
        <v>164.572112</v>
      </c>
      <c r="U5533" t="s">
        <v>193</v>
      </c>
      <c r="V5533">
        <v>45413.313402777778</v>
      </c>
    </row>
    <row r="5534" spans="1:22" x14ac:dyDescent="0.3">
      <c r="A5534" t="s">
        <v>109</v>
      </c>
      <c r="B5534" t="s">
        <v>3</v>
      </c>
      <c r="C5534" t="s">
        <v>88</v>
      </c>
      <c r="D5534" s="29">
        <v>45761</v>
      </c>
      <c r="E5534" s="161">
        <v>0</v>
      </c>
      <c r="F5534" s="161">
        <v>0</v>
      </c>
      <c r="G5534" s="161">
        <v>0</v>
      </c>
      <c r="H5534" s="161">
        <v>0</v>
      </c>
      <c r="R5534">
        <v>997.40674200000001</v>
      </c>
      <c r="S5534">
        <v>997.40674200000001</v>
      </c>
      <c r="T5534" s="194">
        <v>997.40674200000001</v>
      </c>
      <c r="U5534" t="s">
        <v>193</v>
      </c>
      <c r="V5534">
        <v>45413.313402777778</v>
      </c>
    </row>
    <row r="5535" spans="1:22" x14ac:dyDescent="0.3">
      <c r="A5535" t="s">
        <v>109</v>
      </c>
      <c r="B5535" t="s">
        <v>3</v>
      </c>
      <c r="C5535" t="s">
        <v>93</v>
      </c>
      <c r="D5535" s="29">
        <v>45762</v>
      </c>
      <c r="E5535" s="161">
        <v>0</v>
      </c>
      <c r="F5535" s="161">
        <v>0</v>
      </c>
      <c r="G5535" s="161">
        <v>0</v>
      </c>
      <c r="H5535" s="161">
        <v>0</v>
      </c>
      <c r="R5535">
        <v>164.572112</v>
      </c>
      <c r="S5535">
        <v>164.572112</v>
      </c>
      <c r="T5535" s="194">
        <v>164.572112</v>
      </c>
      <c r="U5535" t="s">
        <v>193</v>
      </c>
      <c r="V5535">
        <v>45413.313414351855</v>
      </c>
    </row>
    <row r="5536" spans="1:22" x14ac:dyDescent="0.3">
      <c r="A5536" t="s">
        <v>109</v>
      </c>
      <c r="B5536" t="s">
        <v>3</v>
      </c>
      <c r="C5536" t="s">
        <v>88</v>
      </c>
      <c r="D5536" s="29">
        <v>45762</v>
      </c>
      <c r="E5536" s="161">
        <v>0</v>
      </c>
      <c r="F5536" s="161">
        <v>0</v>
      </c>
      <c r="G5536" s="161">
        <v>0</v>
      </c>
      <c r="H5536" s="161">
        <v>0</v>
      </c>
      <c r="R5536">
        <v>997.40674200000001</v>
      </c>
      <c r="S5536">
        <v>997.40674200000001</v>
      </c>
      <c r="T5536" s="194">
        <v>997.40674200000001</v>
      </c>
      <c r="U5536" t="s">
        <v>193</v>
      </c>
      <c r="V5536">
        <v>45413.313414351855</v>
      </c>
    </row>
    <row r="5537" spans="1:22" x14ac:dyDescent="0.3">
      <c r="A5537" t="s">
        <v>109</v>
      </c>
      <c r="B5537" t="s">
        <v>3</v>
      </c>
      <c r="C5537" t="s">
        <v>93</v>
      </c>
      <c r="D5537" s="29">
        <v>45763</v>
      </c>
      <c r="E5537" s="161">
        <v>0</v>
      </c>
      <c r="F5537" s="161">
        <v>0</v>
      </c>
      <c r="G5537" s="161">
        <v>0</v>
      </c>
      <c r="H5537" s="161">
        <v>0</v>
      </c>
      <c r="R5537">
        <v>164.572112</v>
      </c>
      <c r="S5537">
        <v>164.572112</v>
      </c>
      <c r="T5537" s="194">
        <v>164.572112</v>
      </c>
      <c r="U5537" t="s">
        <v>193</v>
      </c>
      <c r="V5537">
        <v>45413.313414351855</v>
      </c>
    </row>
    <row r="5538" spans="1:22" x14ac:dyDescent="0.3">
      <c r="A5538" t="s">
        <v>109</v>
      </c>
      <c r="B5538" t="s">
        <v>3</v>
      </c>
      <c r="C5538" t="s">
        <v>88</v>
      </c>
      <c r="D5538" s="29">
        <v>45763</v>
      </c>
      <c r="E5538" s="161">
        <v>0</v>
      </c>
      <c r="F5538" s="161">
        <v>0</v>
      </c>
      <c r="G5538" s="161">
        <v>0</v>
      </c>
      <c r="H5538" s="161">
        <v>0</v>
      </c>
      <c r="R5538">
        <v>997.40674200000001</v>
      </c>
      <c r="S5538">
        <v>997.40674200000001</v>
      </c>
      <c r="T5538" s="194">
        <v>997.40674200000001</v>
      </c>
      <c r="U5538" t="s">
        <v>193</v>
      </c>
      <c r="V5538">
        <v>45413.313414351855</v>
      </c>
    </row>
    <row r="5539" spans="1:22" x14ac:dyDescent="0.3">
      <c r="A5539" t="s">
        <v>109</v>
      </c>
      <c r="B5539" t="s">
        <v>3</v>
      </c>
      <c r="C5539" t="s">
        <v>93</v>
      </c>
      <c r="D5539" s="29">
        <v>45764</v>
      </c>
      <c r="E5539" s="161">
        <v>0</v>
      </c>
      <c r="F5539" s="161">
        <v>0</v>
      </c>
      <c r="G5539" s="161">
        <v>0</v>
      </c>
      <c r="H5539" s="161">
        <v>0</v>
      </c>
      <c r="R5539">
        <v>164.572112</v>
      </c>
      <c r="S5539">
        <v>164.572112</v>
      </c>
      <c r="T5539" s="194">
        <v>164.572112</v>
      </c>
      <c r="U5539" t="s">
        <v>193</v>
      </c>
      <c r="V5539">
        <v>45413.313414351855</v>
      </c>
    </row>
    <row r="5540" spans="1:22" x14ac:dyDescent="0.3">
      <c r="A5540" t="s">
        <v>109</v>
      </c>
      <c r="B5540" t="s">
        <v>3</v>
      </c>
      <c r="C5540" t="s">
        <v>88</v>
      </c>
      <c r="D5540" s="29">
        <v>45764</v>
      </c>
      <c r="E5540" s="161">
        <v>0</v>
      </c>
      <c r="F5540" s="161">
        <v>0</v>
      </c>
      <c r="G5540" s="161">
        <v>0</v>
      </c>
      <c r="H5540" s="161">
        <v>0</v>
      </c>
      <c r="R5540">
        <v>997.40674200000001</v>
      </c>
      <c r="S5540">
        <v>997.40674200000001</v>
      </c>
      <c r="T5540" s="194">
        <v>997.40674200000001</v>
      </c>
      <c r="U5540" t="s">
        <v>193</v>
      </c>
      <c r="V5540">
        <v>45413.313414351855</v>
      </c>
    </row>
    <row r="5541" spans="1:22" x14ac:dyDescent="0.3">
      <c r="A5541" t="s">
        <v>109</v>
      </c>
      <c r="B5541" t="s">
        <v>3</v>
      </c>
      <c r="C5541" t="s">
        <v>93</v>
      </c>
      <c r="D5541" s="29">
        <v>45765</v>
      </c>
      <c r="E5541" s="161">
        <v>0</v>
      </c>
      <c r="F5541" s="161">
        <v>0</v>
      </c>
      <c r="G5541" s="161">
        <v>0</v>
      </c>
      <c r="H5541" s="161">
        <v>0</v>
      </c>
      <c r="R5541">
        <v>164.572112</v>
      </c>
      <c r="S5541">
        <v>164.572112</v>
      </c>
      <c r="T5541" s="194">
        <v>164.572112</v>
      </c>
      <c r="U5541" t="s">
        <v>193</v>
      </c>
      <c r="V5541">
        <v>45413.313425925924</v>
      </c>
    </row>
    <row r="5542" spans="1:22" x14ac:dyDescent="0.3">
      <c r="A5542" t="s">
        <v>109</v>
      </c>
      <c r="B5542" t="s">
        <v>3</v>
      </c>
      <c r="C5542" t="s">
        <v>88</v>
      </c>
      <c r="D5542" s="29">
        <v>45765</v>
      </c>
      <c r="E5542" s="161">
        <v>0</v>
      </c>
      <c r="F5542" s="161">
        <v>0</v>
      </c>
      <c r="G5542" s="161">
        <v>0</v>
      </c>
      <c r="H5542" s="161">
        <v>0</v>
      </c>
      <c r="R5542">
        <v>997.40674200000001</v>
      </c>
      <c r="S5542">
        <v>997.40674200000001</v>
      </c>
      <c r="T5542" s="194">
        <v>997.40674200000001</v>
      </c>
      <c r="U5542" t="s">
        <v>193</v>
      </c>
      <c r="V5542">
        <v>45413.313414351855</v>
      </c>
    </row>
    <row r="5543" spans="1:22" x14ac:dyDescent="0.3">
      <c r="A5543" t="s">
        <v>109</v>
      </c>
      <c r="B5543" t="s">
        <v>3</v>
      </c>
      <c r="C5543" t="s">
        <v>93</v>
      </c>
      <c r="D5543" s="29">
        <v>45766</v>
      </c>
      <c r="E5543" s="161">
        <v>0</v>
      </c>
      <c r="F5543" s="161">
        <v>0</v>
      </c>
      <c r="G5543" s="161">
        <v>0</v>
      </c>
      <c r="H5543" s="161">
        <v>0</v>
      </c>
      <c r="R5543">
        <v>164.572112</v>
      </c>
      <c r="S5543">
        <v>164.572112</v>
      </c>
      <c r="T5543" s="194">
        <v>164.572112</v>
      </c>
      <c r="U5543" t="s">
        <v>193</v>
      </c>
      <c r="V5543">
        <v>45413.313425925924</v>
      </c>
    </row>
    <row r="5544" spans="1:22" x14ac:dyDescent="0.3">
      <c r="A5544" t="s">
        <v>109</v>
      </c>
      <c r="B5544" t="s">
        <v>3</v>
      </c>
      <c r="C5544" t="s">
        <v>88</v>
      </c>
      <c r="D5544" s="29">
        <v>45766</v>
      </c>
      <c r="E5544" s="161">
        <v>0</v>
      </c>
      <c r="F5544" s="161">
        <v>0</v>
      </c>
      <c r="G5544" s="161">
        <v>0</v>
      </c>
      <c r="H5544" s="161">
        <v>0</v>
      </c>
      <c r="R5544">
        <v>997.40674200000001</v>
      </c>
      <c r="S5544">
        <v>997.40674200000001</v>
      </c>
      <c r="T5544" s="194">
        <v>997.40674200000001</v>
      </c>
      <c r="U5544" t="s">
        <v>193</v>
      </c>
      <c r="V5544">
        <v>45413.313425925924</v>
      </c>
    </row>
    <row r="5545" spans="1:22" x14ac:dyDescent="0.3">
      <c r="A5545" t="s">
        <v>109</v>
      </c>
      <c r="B5545" t="s">
        <v>3</v>
      </c>
      <c r="C5545" t="s">
        <v>93</v>
      </c>
      <c r="D5545" s="29">
        <v>45767</v>
      </c>
      <c r="E5545" s="161">
        <v>0</v>
      </c>
      <c r="F5545" s="161">
        <v>0</v>
      </c>
      <c r="G5545" s="161">
        <v>0</v>
      </c>
      <c r="H5545" s="161">
        <v>0</v>
      </c>
      <c r="R5545">
        <v>164.572112</v>
      </c>
      <c r="S5545">
        <v>164.572112</v>
      </c>
      <c r="T5545" s="194">
        <v>164.572112</v>
      </c>
      <c r="U5545" t="s">
        <v>193</v>
      </c>
      <c r="V5545">
        <v>45413.313425925924</v>
      </c>
    </row>
    <row r="5546" spans="1:22" x14ac:dyDescent="0.3">
      <c r="A5546" t="s">
        <v>109</v>
      </c>
      <c r="B5546" t="s">
        <v>3</v>
      </c>
      <c r="C5546" t="s">
        <v>88</v>
      </c>
      <c r="D5546" s="29">
        <v>45767</v>
      </c>
      <c r="E5546" s="161">
        <v>0</v>
      </c>
      <c r="F5546" s="161">
        <v>0</v>
      </c>
      <c r="G5546" s="161">
        <v>0</v>
      </c>
      <c r="H5546" s="161">
        <v>0</v>
      </c>
      <c r="R5546">
        <v>997.40674200000001</v>
      </c>
      <c r="S5546">
        <v>997.40674200000001</v>
      </c>
      <c r="T5546" s="194">
        <v>997.40674200000001</v>
      </c>
      <c r="U5546" t="s">
        <v>193</v>
      </c>
      <c r="V5546">
        <v>45413.313425925924</v>
      </c>
    </row>
    <row r="5547" spans="1:22" x14ac:dyDescent="0.3">
      <c r="A5547" t="s">
        <v>109</v>
      </c>
      <c r="B5547" t="s">
        <v>3</v>
      </c>
      <c r="C5547" t="s">
        <v>93</v>
      </c>
      <c r="D5547" s="29">
        <v>45768</v>
      </c>
      <c r="E5547" s="161">
        <v>0</v>
      </c>
      <c r="F5547" s="161">
        <v>0</v>
      </c>
      <c r="G5547" s="161">
        <v>0</v>
      </c>
      <c r="H5547" s="161">
        <v>0</v>
      </c>
      <c r="R5547">
        <v>164.572112</v>
      </c>
      <c r="S5547">
        <v>164.572112</v>
      </c>
      <c r="T5547" s="194">
        <v>164.572112</v>
      </c>
      <c r="U5547" t="s">
        <v>193</v>
      </c>
      <c r="V5547">
        <v>45413.313425925924</v>
      </c>
    </row>
    <row r="5548" spans="1:22" x14ac:dyDescent="0.3">
      <c r="A5548" t="s">
        <v>109</v>
      </c>
      <c r="B5548" t="s">
        <v>3</v>
      </c>
      <c r="C5548" t="s">
        <v>88</v>
      </c>
      <c r="D5548" s="29">
        <v>45768</v>
      </c>
      <c r="E5548" s="161">
        <v>0</v>
      </c>
      <c r="F5548" s="161">
        <v>0</v>
      </c>
      <c r="G5548" s="161">
        <v>0</v>
      </c>
      <c r="H5548" s="161">
        <v>0</v>
      </c>
      <c r="R5548">
        <v>997.40674200000001</v>
      </c>
      <c r="S5548">
        <v>997.40674200000001</v>
      </c>
      <c r="T5548" s="194">
        <v>997.40674200000001</v>
      </c>
      <c r="U5548" t="s">
        <v>193</v>
      </c>
      <c r="V5548">
        <v>45413.313425925924</v>
      </c>
    </row>
    <row r="5549" spans="1:22" x14ac:dyDescent="0.3">
      <c r="A5549" t="s">
        <v>109</v>
      </c>
      <c r="B5549" t="s">
        <v>3</v>
      </c>
      <c r="C5549" t="s">
        <v>93</v>
      </c>
      <c r="D5549" s="29">
        <v>45769</v>
      </c>
      <c r="E5549" s="161">
        <v>0</v>
      </c>
      <c r="F5549" s="161">
        <v>0</v>
      </c>
      <c r="G5549" s="161">
        <v>0</v>
      </c>
      <c r="H5549" s="161">
        <v>0</v>
      </c>
      <c r="R5549">
        <v>164.572112</v>
      </c>
      <c r="S5549">
        <v>164.572112</v>
      </c>
      <c r="T5549" s="194">
        <v>164.572112</v>
      </c>
      <c r="U5549" t="s">
        <v>193</v>
      </c>
      <c r="V5549">
        <v>45413.313437500001</v>
      </c>
    </row>
    <row r="5550" spans="1:22" x14ac:dyDescent="0.3">
      <c r="A5550" t="s">
        <v>109</v>
      </c>
      <c r="B5550" t="s">
        <v>3</v>
      </c>
      <c r="C5550" t="s">
        <v>88</v>
      </c>
      <c r="D5550" s="29">
        <v>45769</v>
      </c>
      <c r="E5550" s="161">
        <v>0</v>
      </c>
      <c r="F5550" s="161">
        <v>0</v>
      </c>
      <c r="G5550" s="161">
        <v>0</v>
      </c>
      <c r="H5550" s="161">
        <v>0</v>
      </c>
      <c r="R5550">
        <v>997.40674200000001</v>
      </c>
      <c r="S5550">
        <v>997.40674200000001</v>
      </c>
      <c r="T5550" s="194">
        <v>997.40674200000001</v>
      </c>
      <c r="U5550" t="s">
        <v>193</v>
      </c>
      <c r="V5550">
        <v>45413.313437500001</v>
      </c>
    </row>
    <row r="5551" spans="1:22" x14ac:dyDescent="0.3">
      <c r="A5551" t="s">
        <v>109</v>
      </c>
      <c r="B5551" t="s">
        <v>3</v>
      </c>
      <c r="C5551" t="s">
        <v>93</v>
      </c>
      <c r="D5551" s="29">
        <v>45770</v>
      </c>
      <c r="E5551" s="161">
        <v>0</v>
      </c>
      <c r="F5551" s="161">
        <v>0</v>
      </c>
      <c r="G5551" s="161">
        <v>0</v>
      </c>
      <c r="H5551" s="161">
        <v>0</v>
      </c>
      <c r="R5551">
        <v>164.572112</v>
      </c>
      <c r="S5551">
        <v>164.572112</v>
      </c>
      <c r="T5551" s="194">
        <v>164.572112</v>
      </c>
      <c r="U5551" t="s">
        <v>193</v>
      </c>
      <c r="V5551">
        <v>45413.313449074078</v>
      </c>
    </row>
    <row r="5552" spans="1:22" x14ac:dyDescent="0.3">
      <c r="A5552" t="s">
        <v>109</v>
      </c>
      <c r="B5552" t="s">
        <v>3</v>
      </c>
      <c r="C5552" t="s">
        <v>88</v>
      </c>
      <c r="D5552" s="29">
        <v>45770</v>
      </c>
      <c r="E5552" s="161">
        <v>0</v>
      </c>
      <c r="F5552" s="161">
        <v>0</v>
      </c>
      <c r="G5552" s="161">
        <v>0</v>
      </c>
      <c r="H5552" s="161">
        <v>0</v>
      </c>
      <c r="R5552">
        <v>997.40674200000001</v>
      </c>
      <c r="S5552">
        <v>997.40674200000001</v>
      </c>
      <c r="T5552" s="194">
        <v>997.40674200000001</v>
      </c>
      <c r="U5552" t="s">
        <v>193</v>
      </c>
      <c r="V5552">
        <v>45413.313437500001</v>
      </c>
    </row>
    <row r="5553" spans="1:22" x14ac:dyDescent="0.3">
      <c r="A5553" t="s">
        <v>109</v>
      </c>
      <c r="B5553" t="s">
        <v>3</v>
      </c>
      <c r="C5553" t="s">
        <v>93</v>
      </c>
      <c r="D5553" s="29">
        <v>45771</v>
      </c>
      <c r="E5553" s="161">
        <v>0</v>
      </c>
      <c r="F5553" s="161">
        <v>0</v>
      </c>
      <c r="G5553" s="161">
        <v>0</v>
      </c>
      <c r="H5553" s="161">
        <v>0</v>
      </c>
      <c r="R5553">
        <v>164.572112</v>
      </c>
      <c r="S5553">
        <v>164.572112</v>
      </c>
      <c r="T5553" s="194">
        <v>164.572112</v>
      </c>
      <c r="U5553" t="s">
        <v>193</v>
      </c>
      <c r="V5553">
        <v>45413.313437500001</v>
      </c>
    </row>
    <row r="5554" spans="1:22" x14ac:dyDescent="0.3">
      <c r="A5554" t="s">
        <v>109</v>
      </c>
      <c r="B5554" t="s">
        <v>3</v>
      </c>
      <c r="C5554" t="s">
        <v>88</v>
      </c>
      <c r="D5554" s="29">
        <v>45771</v>
      </c>
      <c r="E5554" s="161">
        <v>0</v>
      </c>
      <c r="F5554" s="161">
        <v>0</v>
      </c>
      <c r="G5554" s="161">
        <v>0</v>
      </c>
      <c r="H5554" s="161">
        <v>0</v>
      </c>
      <c r="R5554">
        <v>997.40674200000001</v>
      </c>
      <c r="S5554">
        <v>997.40674200000001</v>
      </c>
      <c r="T5554" s="194">
        <v>997.40674200000001</v>
      </c>
      <c r="U5554" t="s">
        <v>193</v>
      </c>
      <c r="V5554">
        <v>45413.313437500001</v>
      </c>
    </row>
    <row r="5555" spans="1:22" x14ac:dyDescent="0.3">
      <c r="A5555" t="s">
        <v>109</v>
      </c>
      <c r="B5555" t="s">
        <v>3</v>
      </c>
      <c r="C5555" t="s">
        <v>93</v>
      </c>
      <c r="D5555" s="29">
        <v>45772</v>
      </c>
      <c r="E5555" s="161">
        <v>0</v>
      </c>
      <c r="F5555" s="161">
        <v>0</v>
      </c>
      <c r="G5555" s="161">
        <v>0</v>
      </c>
      <c r="H5555" s="161">
        <v>0</v>
      </c>
      <c r="R5555">
        <v>164.572112</v>
      </c>
      <c r="S5555">
        <v>164.572112</v>
      </c>
      <c r="T5555" s="194">
        <v>164.572112</v>
      </c>
      <c r="U5555" t="s">
        <v>193</v>
      </c>
      <c r="V5555">
        <v>45413.313449074078</v>
      </c>
    </row>
    <row r="5556" spans="1:22" x14ac:dyDescent="0.3">
      <c r="A5556" t="s">
        <v>109</v>
      </c>
      <c r="B5556" t="s">
        <v>3</v>
      </c>
      <c r="C5556" t="s">
        <v>88</v>
      </c>
      <c r="D5556" s="29">
        <v>45772</v>
      </c>
      <c r="E5556" s="161">
        <v>0</v>
      </c>
      <c r="F5556" s="161">
        <v>0</v>
      </c>
      <c r="G5556" s="161">
        <v>0</v>
      </c>
      <c r="H5556" s="161">
        <v>0</v>
      </c>
      <c r="R5556">
        <v>997.40674200000001</v>
      </c>
      <c r="S5556">
        <v>997.40674200000001</v>
      </c>
      <c r="T5556" s="194">
        <v>997.40674200000001</v>
      </c>
      <c r="U5556" t="s">
        <v>193</v>
      </c>
      <c r="V5556">
        <v>45413.313449074078</v>
      </c>
    </row>
    <row r="5557" spans="1:22" x14ac:dyDescent="0.3">
      <c r="A5557" t="s">
        <v>109</v>
      </c>
      <c r="B5557" t="s">
        <v>3</v>
      </c>
      <c r="C5557" t="s">
        <v>93</v>
      </c>
      <c r="D5557" s="29">
        <v>45773</v>
      </c>
      <c r="E5557" s="161">
        <v>0</v>
      </c>
      <c r="F5557" s="161">
        <v>0</v>
      </c>
      <c r="G5557" s="161">
        <v>0</v>
      </c>
      <c r="H5557" s="161">
        <v>0</v>
      </c>
      <c r="R5557">
        <v>164.572112</v>
      </c>
      <c r="S5557">
        <v>164.572112</v>
      </c>
      <c r="T5557" s="194">
        <v>164.572112</v>
      </c>
      <c r="U5557" t="s">
        <v>193</v>
      </c>
      <c r="V5557">
        <v>45413.313449074078</v>
      </c>
    </row>
    <row r="5558" spans="1:22" x14ac:dyDescent="0.3">
      <c r="A5558" t="s">
        <v>109</v>
      </c>
      <c r="B5558" t="s">
        <v>3</v>
      </c>
      <c r="C5558" t="s">
        <v>88</v>
      </c>
      <c r="D5558" s="29">
        <v>45773</v>
      </c>
      <c r="E5558" s="161">
        <v>0</v>
      </c>
      <c r="F5558" s="161">
        <v>0</v>
      </c>
      <c r="G5558" s="161">
        <v>0</v>
      </c>
      <c r="H5558" s="161">
        <v>0</v>
      </c>
      <c r="R5558">
        <v>997.40674200000001</v>
      </c>
      <c r="S5558">
        <v>997.40674200000001</v>
      </c>
      <c r="T5558" s="194">
        <v>997.40674200000001</v>
      </c>
      <c r="U5558" t="s">
        <v>193</v>
      </c>
      <c r="V5558">
        <v>45413.313449074078</v>
      </c>
    </row>
    <row r="5559" spans="1:22" x14ac:dyDescent="0.3">
      <c r="A5559" t="s">
        <v>109</v>
      </c>
      <c r="B5559" t="s">
        <v>3</v>
      </c>
      <c r="C5559" t="s">
        <v>93</v>
      </c>
      <c r="D5559" s="29">
        <v>45774</v>
      </c>
      <c r="E5559" s="161">
        <v>0</v>
      </c>
      <c r="F5559" s="161">
        <v>0</v>
      </c>
      <c r="G5559" s="161">
        <v>0</v>
      </c>
      <c r="H5559" s="161">
        <v>0</v>
      </c>
      <c r="R5559">
        <v>164.572112</v>
      </c>
      <c r="S5559">
        <v>164.572112</v>
      </c>
      <c r="T5559" s="194">
        <v>164.572112</v>
      </c>
      <c r="U5559" t="s">
        <v>193</v>
      </c>
      <c r="V5559">
        <v>45413.313449074078</v>
      </c>
    </row>
    <row r="5560" spans="1:22" x14ac:dyDescent="0.3">
      <c r="A5560" t="s">
        <v>109</v>
      </c>
      <c r="B5560" t="s">
        <v>3</v>
      </c>
      <c r="C5560" t="s">
        <v>88</v>
      </c>
      <c r="D5560" s="29">
        <v>45774</v>
      </c>
      <c r="E5560" s="161">
        <v>0</v>
      </c>
      <c r="F5560" s="161">
        <v>0</v>
      </c>
      <c r="G5560" s="161">
        <v>0</v>
      </c>
      <c r="H5560" s="161">
        <v>0</v>
      </c>
      <c r="R5560">
        <v>997.40674200000001</v>
      </c>
      <c r="S5560">
        <v>997.40674200000001</v>
      </c>
      <c r="T5560" s="194">
        <v>997.40674200000001</v>
      </c>
      <c r="U5560" t="s">
        <v>193</v>
      </c>
      <c r="V5560">
        <v>45413.313449074078</v>
      </c>
    </row>
    <row r="5561" spans="1:22" x14ac:dyDescent="0.3">
      <c r="A5561" t="s">
        <v>109</v>
      </c>
      <c r="B5561" t="s">
        <v>3</v>
      </c>
      <c r="C5561" t="s">
        <v>93</v>
      </c>
      <c r="D5561" s="29">
        <v>45775</v>
      </c>
      <c r="E5561" s="161">
        <v>0</v>
      </c>
      <c r="F5561" s="161">
        <v>0</v>
      </c>
      <c r="G5561" s="161">
        <v>0</v>
      </c>
      <c r="H5561" s="161">
        <v>0</v>
      </c>
      <c r="R5561">
        <v>164.572112</v>
      </c>
      <c r="S5561">
        <v>164.572112</v>
      </c>
      <c r="T5561" s="194">
        <v>164.572112</v>
      </c>
      <c r="U5561" t="s">
        <v>193</v>
      </c>
      <c r="V5561">
        <v>45413.313449074078</v>
      </c>
    </row>
    <row r="5562" spans="1:22" x14ac:dyDescent="0.3">
      <c r="A5562" t="s">
        <v>109</v>
      </c>
      <c r="B5562" t="s">
        <v>3</v>
      </c>
      <c r="C5562" t="s">
        <v>88</v>
      </c>
      <c r="D5562" s="29">
        <v>45775</v>
      </c>
      <c r="E5562" s="161">
        <v>0</v>
      </c>
      <c r="F5562" s="161">
        <v>0</v>
      </c>
      <c r="G5562" s="161">
        <v>0</v>
      </c>
      <c r="H5562" s="161">
        <v>0</v>
      </c>
      <c r="R5562">
        <v>997.40674200000001</v>
      </c>
      <c r="S5562">
        <v>997.40674200000001</v>
      </c>
      <c r="T5562" s="194">
        <v>997.40674200000001</v>
      </c>
      <c r="U5562" t="s">
        <v>193</v>
      </c>
      <c r="V5562">
        <v>45413.313449074078</v>
      </c>
    </row>
    <row r="5563" spans="1:22" x14ac:dyDescent="0.3">
      <c r="A5563" t="s">
        <v>109</v>
      </c>
      <c r="B5563" t="s">
        <v>3</v>
      </c>
      <c r="C5563" t="s">
        <v>93</v>
      </c>
      <c r="D5563" s="29">
        <v>45776</v>
      </c>
      <c r="E5563" s="161">
        <v>0</v>
      </c>
      <c r="F5563" s="161">
        <v>0</v>
      </c>
      <c r="G5563" s="161">
        <v>0</v>
      </c>
      <c r="H5563" s="161">
        <v>0</v>
      </c>
      <c r="R5563">
        <v>164.572112</v>
      </c>
      <c r="S5563">
        <v>164.572112</v>
      </c>
      <c r="T5563" s="194">
        <v>164.572112</v>
      </c>
      <c r="U5563" t="s">
        <v>193</v>
      </c>
      <c r="V5563">
        <v>45413.313460648147</v>
      </c>
    </row>
    <row r="5564" spans="1:22" x14ac:dyDescent="0.3">
      <c r="A5564" t="s">
        <v>109</v>
      </c>
      <c r="B5564" t="s">
        <v>3</v>
      </c>
      <c r="C5564" t="s">
        <v>88</v>
      </c>
      <c r="D5564" s="29">
        <v>45776</v>
      </c>
      <c r="E5564" s="161">
        <v>0</v>
      </c>
      <c r="F5564" s="161">
        <v>0</v>
      </c>
      <c r="G5564" s="161">
        <v>0</v>
      </c>
      <c r="H5564" s="161">
        <v>0</v>
      </c>
      <c r="R5564">
        <v>997.40674200000001</v>
      </c>
      <c r="S5564">
        <v>997.40674200000001</v>
      </c>
      <c r="T5564" s="194">
        <v>997.40674200000001</v>
      </c>
      <c r="U5564" t="s">
        <v>193</v>
      </c>
      <c r="V5564">
        <v>45413.313460648147</v>
      </c>
    </row>
    <row r="5565" spans="1:22" x14ac:dyDescent="0.3">
      <c r="A5565" t="s">
        <v>109</v>
      </c>
      <c r="B5565" t="s">
        <v>3</v>
      </c>
      <c r="C5565" t="s">
        <v>93</v>
      </c>
      <c r="D5565" s="29">
        <v>45777</v>
      </c>
      <c r="E5565" s="161">
        <v>0</v>
      </c>
      <c r="F5565" s="161">
        <v>0</v>
      </c>
      <c r="G5565" s="161">
        <v>0</v>
      </c>
      <c r="H5565" s="161">
        <v>0</v>
      </c>
      <c r="R5565">
        <v>164.572112</v>
      </c>
      <c r="S5565">
        <v>164.572112</v>
      </c>
      <c r="T5565" s="194">
        <v>164.572112</v>
      </c>
      <c r="U5565" t="s">
        <v>193</v>
      </c>
      <c r="V5565">
        <v>45413.313460648147</v>
      </c>
    </row>
    <row r="5566" spans="1:22" x14ac:dyDescent="0.3">
      <c r="A5566" t="s">
        <v>109</v>
      </c>
      <c r="B5566" t="s">
        <v>3</v>
      </c>
      <c r="C5566" t="s">
        <v>88</v>
      </c>
      <c r="D5566" s="29">
        <v>45777</v>
      </c>
      <c r="E5566" s="161">
        <v>0</v>
      </c>
      <c r="F5566" s="161">
        <v>0</v>
      </c>
      <c r="G5566" s="161">
        <v>0</v>
      </c>
      <c r="H5566" s="161">
        <v>0</v>
      </c>
      <c r="R5566">
        <v>997.40674200000001</v>
      </c>
      <c r="S5566">
        <v>997.40674200000001</v>
      </c>
      <c r="T5566" s="194">
        <v>997.40674200000001</v>
      </c>
      <c r="U5566" t="s">
        <v>193</v>
      </c>
      <c r="V5566">
        <v>45413.313460648147</v>
      </c>
    </row>
    <row r="5567" spans="1:22" x14ac:dyDescent="0.3">
      <c r="A5567" t="s">
        <v>109</v>
      </c>
      <c r="B5567" t="s">
        <v>3</v>
      </c>
      <c r="C5567" t="s">
        <v>93</v>
      </c>
      <c r="D5567" s="29">
        <v>45778</v>
      </c>
      <c r="E5567" s="161">
        <v>0</v>
      </c>
      <c r="F5567" s="161">
        <v>0</v>
      </c>
      <c r="G5567" s="161">
        <v>0</v>
      </c>
      <c r="H5567" s="161">
        <v>0</v>
      </c>
      <c r="L5567">
        <v>59.362685999999997</v>
      </c>
      <c r="R5567">
        <v>164.572112</v>
      </c>
      <c r="S5567">
        <v>164.572112</v>
      </c>
      <c r="T5567" s="194">
        <v>164.572112</v>
      </c>
      <c r="U5567" t="s">
        <v>193</v>
      </c>
      <c r="V5567">
        <v>45708.624074074076</v>
      </c>
    </row>
    <row r="5568" spans="1:22" x14ac:dyDescent="0.3">
      <c r="A5568" t="s">
        <v>109</v>
      </c>
      <c r="B5568" t="s">
        <v>3</v>
      </c>
      <c r="C5568" t="s">
        <v>88</v>
      </c>
      <c r="D5568" s="29">
        <v>45778</v>
      </c>
      <c r="E5568" s="161">
        <v>0</v>
      </c>
      <c r="F5568" s="161">
        <v>0</v>
      </c>
      <c r="G5568" s="161">
        <v>0</v>
      </c>
      <c r="H5568" s="161">
        <v>0</v>
      </c>
      <c r="L5568">
        <v>102.382058</v>
      </c>
      <c r="R5568">
        <v>997.40674200000001</v>
      </c>
      <c r="S5568">
        <v>997.40674200000001</v>
      </c>
      <c r="T5568" s="194">
        <v>997.40674200000001</v>
      </c>
      <c r="U5568" t="s">
        <v>193</v>
      </c>
      <c r="V5568">
        <v>45708.62394675926</v>
      </c>
    </row>
    <row r="5569" spans="1:22" x14ac:dyDescent="0.3">
      <c r="A5569" t="s">
        <v>109</v>
      </c>
      <c r="B5569" t="s">
        <v>3</v>
      </c>
      <c r="C5569" t="s">
        <v>93</v>
      </c>
      <c r="D5569" s="29">
        <v>45779</v>
      </c>
      <c r="E5569" s="161">
        <v>0</v>
      </c>
      <c r="F5569" s="161">
        <v>0</v>
      </c>
      <c r="G5569" s="161">
        <v>0</v>
      </c>
      <c r="H5569" s="161">
        <v>0</v>
      </c>
      <c r="L5569">
        <v>59.362685999999997</v>
      </c>
      <c r="R5569">
        <v>164.572112</v>
      </c>
      <c r="S5569">
        <v>164.572112</v>
      </c>
      <c r="T5569" s="194">
        <v>164.572112</v>
      </c>
      <c r="U5569" t="s">
        <v>193</v>
      </c>
      <c r="V5569">
        <v>45708.624074074076</v>
      </c>
    </row>
    <row r="5570" spans="1:22" x14ac:dyDescent="0.3">
      <c r="A5570" t="s">
        <v>109</v>
      </c>
      <c r="B5570" t="s">
        <v>3</v>
      </c>
      <c r="C5570" t="s">
        <v>88</v>
      </c>
      <c r="D5570" s="29">
        <v>45779</v>
      </c>
      <c r="E5570" s="161">
        <v>0</v>
      </c>
      <c r="F5570" s="161">
        <v>0</v>
      </c>
      <c r="G5570" s="161">
        <v>0</v>
      </c>
      <c r="H5570" s="161">
        <v>0</v>
      </c>
      <c r="L5570">
        <v>102.382058</v>
      </c>
      <c r="R5570">
        <v>997.40674200000001</v>
      </c>
      <c r="S5570">
        <v>997.40674200000001</v>
      </c>
      <c r="T5570" s="194">
        <v>997.40674200000001</v>
      </c>
      <c r="U5570" t="s">
        <v>193</v>
      </c>
      <c r="V5570">
        <v>45708.62394675926</v>
      </c>
    </row>
    <row r="5571" spans="1:22" x14ac:dyDescent="0.3">
      <c r="A5571" t="s">
        <v>109</v>
      </c>
      <c r="B5571" t="s">
        <v>3</v>
      </c>
      <c r="C5571" t="s">
        <v>93</v>
      </c>
      <c r="D5571" s="29">
        <v>45780</v>
      </c>
      <c r="E5571" s="161">
        <v>0</v>
      </c>
      <c r="F5571" s="161">
        <v>0</v>
      </c>
      <c r="G5571" s="161">
        <v>0</v>
      </c>
      <c r="H5571" s="161">
        <v>0</v>
      </c>
      <c r="L5571">
        <v>59.362685999999997</v>
      </c>
      <c r="R5571">
        <v>164.572112</v>
      </c>
      <c r="S5571">
        <v>164.572112</v>
      </c>
      <c r="T5571" s="194">
        <v>164.572112</v>
      </c>
      <c r="U5571" t="s">
        <v>193</v>
      </c>
      <c r="V5571">
        <v>45708.624074074076</v>
      </c>
    </row>
    <row r="5572" spans="1:22" x14ac:dyDescent="0.3">
      <c r="A5572" t="s">
        <v>109</v>
      </c>
      <c r="B5572" t="s">
        <v>3</v>
      </c>
      <c r="C5572" t="s">
        <v>88</v>
      </c>
      <c r="D5572" s="29">
        <v>45780</v>
      </c>
      <c r="E5572" s="161">
        <v>0</v>
      </c>
      <c r="F5572" s="161">
        <v>0</v>
      </c>
      <c r="G5572" s="161">
        <v>0</v>
      </c>
      <c r="H5572" s="161">
        <v>0</v>
      </c>
      <c r="L5572">
        <v>102.382058</v>
      </c>
      <c r="R5572">
        <v>997.40674200000001</v>
      </c>
      <c r="S5572">
        <v>997.40674200000001</v>
      </c>
      <c r="T5572" s="194">
        <v>997.40674200000001</v>
      </c>
      <c r="U5572" t="s">
        <v>193</v>
      </c>
      <c r="V5572">
        <v>45708.623935185184</v>
      </c>
    </row>
    <row r="5573" spans="1:22" x14ac:dyDescent="0.3">
      <c r="A5573" t="s">
        <v>109</v>
      </c>
      <c r="B5573" t="s">
        <v>3</v>
      </c>
      <c r="C5573" t="s">
        <v>93</v>
      </c>
      <c r="D5573" s="29">
        <v>45781</v>
      </c>
      <c r="E5573" s="161">
        <v>0</v>
      </c>
      <c r="F5573" s="161">
        <v>0</v>
      </c>
      <c r="G5573" s="161">
        <v>0</v>
      </c>
      <c r="H5573" s="161">
        <v>0</v>
      </c>
      <c r="L5573">
        <v>59.362685999999997</v>
      </c>
      <c r="R5573">
        <v>164.572112</v>
      </c>
      <c r="S5573">
        <v>164.572112</v>
      </c>
      <c r="T5573" s="194">
        <v>164.572112</v>
      </c>
      <c r="U5573" t="s">
        <v>193</v>
      </c>
      <c r="V5573">
        <v>45708.624074074076</v>
      </c>
    </row>
    <row r="5574" spans="1:22" x14ac:dyDescent="0.3">
      <c r="A5574" t="s">
        <v>109</v>
      </c>
      <c r="B5574" t="s">
        <v>3</v>
      </c>
      <c r="C5574" t="s">
        <v>88</v>
      </c>
      <c r="D5574" s="29">
        <v>45781</v>
      </c>
      <c r="E5574" s="161">
        <v>0</v>
      </c>
      <c r="F5574" s="161">
        <v>0</v>
      </c>
      <c r="G5574" s="161">
        <v>0</v>
      </c>
      <c r="H5574" s="161">
        <v>0</v>
      </c>
      <c r="L5574">
        <v>102.382058</v>
      </c>
      <c r="R5574">
        <v>997.40674200000001</v>
      </c>
      <c r="S5574">
        <v>997.40674200000001</v>
      </c>
      <c r="T5574" s="194">
        <v>997.40674200000001</v>
      </c>
      <c r="U5574" t="s">
        <v>193</v>
      </c>
      <c r="V5574">
        <v>45708.62394675926</v>
      </c>
    </row>
    <row r="5575" spans="1:22" x14ac:dyDescent="0.3">
      <c r="A5575" t="s">
        <v>109</v>
      </c>
      <c r="B5575" t="s">
        <v>3</v>
      </c>
      <c r="C5575" t="s">
        <v>93</v>
      </c>
      <c r="D5575" s="29">
        <v>45782</v>
      </c>
      <c r="E5575" s="161">
        <v>0</v>
      </c>
      <c r="F5575" s="161">
        <v>0</v>
      </c>
      <c r="G5575" s="161">
        <v>0</v>
      </c>
      <c r="H5575" s="161">
        <v>0</v>
      </c>
      <c r="L5575">
        <v>59.362685999999997</v>
      </c>
      <c r="R5575">
        <v>164.572112</v>
      </c>
      <c r="S5575">
        <v>164.572112</v>
      </c>
      <c r="T5575" s="194">
        <v>164.572112</v>
      </c>
      <c r="U5575" t="s">
        <v>193</v>
      </c>
      <c r="V5575">
        <v>45708.624085648145</v>
      </c>
    </row>
    <row r="5576" spans="1:22" x14ac:dyDescent="0.3">
      <c r="A5576" t="s">
        <v>109</v>
      </c>
      <c r="B5576" t="s">
        <v>3</v>
      </c>
      <c r="C5576" t="s">
        <v>88</v>
      </c>
      <c r="D5576" s="29">
        <v>45782</v>
      </c>
      <c r="E5576" s="161">
        <v>0</v>
      </c>
      <c r="F5576" s="161">
        <v>0</v>
      </c>
      <c r="G5576" s="161">
        <v>0</v>
      </c>
      <c r="H5576" s="161">
        <v>0</v>
      </c>
      <c r="L5576">
        <v>102.382058</v>
      </c>
      <c r="R5576">
        <v>997.40674200000001</v>
      </c>
      <c r="S5576">
        <v>997.40674200000001</v>
      </c>
      <c r="T5576" s="194">
        <v>997.40674200000001</v>
      </c>
      <c r="U5576" t="s">
        <v>193</v>
      </c>
      <c r="V5576">
        <v>45708.62394675926</v>
      </c>
    </row>
    <row r="5577" spans="1:22" x14ac:dyDescent="0.3">
      <c r="A5577" t="s">
        <v>109</v>
      </c>
      <c r="B5577" t="s">
        <v>3</v>
      </c>
      <c r="C5577" t="s">
        <v>93</v>
      </c>
      <c r="D5577" s="29">
        <v>45783</v>
      </c>
      <c r="E5577" s="161">
        <v>0</v>
      </c>
      <c r="F5577" s="161">
        <v>0</v>
      </c>
      <c r="G5577" s="161">
        <v>0</v>
      </c>
      <c r="H5577" s="161">
        <v>0</v>
      </c>
      <c r="L5577">
        <v>59.362685999999997</v>
      </c>
      <c r="R5577">
        <v>164.572112</v>
      </c>
      <c r="S5577">
        <v>164.572112</v>
      </c>
      <c r="T5577" s="194">
        <v>164.572112</v>
      </c>
      <c r="U5577" t="s">
        <v>193</v>
      </c>
      <c r="V5577">
        <v>45708.624074074076</v>
      </c>
    </row>
    <row r="5578" spans="1:22" x14ac:dyDescent="0.3">
      <c r="A5578" t="s">
        <v>109</v>
      </c>
      <c r="B5578" t="s">
        <v>3</v>
      </c>
      <c r="C5578" t="s">
        <v>88</v>
      </c>
      <c r="D5578" s="29">
        <v>45783</v>
      </c>
      <c r="E5578" s="161">
        <v>0</v>
      </c>
      <c r="F5578" s="161">
        <v>0</v>
      </c>
      <c r="G5578" s="161">
        <v>0</v>
      </c>
      <c r="H5578" s="161">
        <v>0</v>
      </c>
      <c r="L5578">
        <v>102.382058</v>
      </c>
      <c r="R5578">
        <v>997.40674200000001</v>
      </c>
      <c r="S5578">
        <v>997.40674200000001</v>
      </c>
      <c r="T5578" s="194">
        <v>997.40674200000001</v>
      </c>
      <c r="U5578" t="s">
        <v>193</v>
      </c>
      <c r="V5578">
        <v>45708.62394675926</v>
      </c>
    </row>
    <row r="5579" spans="1:22" x14ac:dyDescent="0.3">
      <c r="A5579" t="s">
        <v>109</v>
      </c>
      <c r="B5579" t="s">
        <v>3</v>
      </c>
      <c r="C5579" t="s">
        <v>93</v>
      </c>
      <c r="D5579" s="29">
        <v>45784</v>
      </c>
      <c r="E5579" s="161">
        <v>0</v>
      </c>
      <c r="F5579" s="161">
        <v>0</v>
      </c>
      <c r="G5579" s="161">
        <v>0</v>
      </c>
      <c r="H5579" s="161">
        <v>0</v>
      </c>
      <c r="L5579">
        <v>59.362685999999997</v>
      </c>
      <c r="R5579">
        <v>164.572112</v>
      </c>
      <c r="S5579">
        <v>164.572112</v>
      </c>
      <c r="T5579" s="194">
        <v>164.572112</v>
      </c>
      <c r="U5579" t="s">
        <v>193</v>
      </c>
      <c r="V5579">
        <v>45708.624074074076</v>
      </c>
    </row>
    <row r="5580" spans="1:22" x14ac:dyDescent="0.3">
      <c r="A5580" t="s">
        <v>109</v>
      </c>
      <c r="B5580" t="s">
        <v>3</v>
      </c>
      <c r="C5580" t="s">
        <v>88</v>
      </c>
      <c r="D5580" s="29">
        <v>45784</v>
      </c>
      <c r="E5580" s="161">
        <v>0</v>
      </c>
      <c r="F5580" s="161">
        <v>0</v>
      </c>
      <c r="G5580" s="161">
        <v>0</v>
      </c>
      <c r="H5580" s="161">
        <v>0</v>
      </c>
      <c r="L5580">
        <v>102.382058</v>
      </c>
      <c r="R5580">
        <v>997.40674200000001</v>
      </c>
      <c r="S5580">
        <v>997.40674200000001</v>
      </c>
      <c r="T5580" s="194">
        <v>997.40674200000001</v>
      </c>
      <c r="U5580" t="s">
        <v>193</v>
      </c>
      <c r="V5580">
        <v>45708.623935185184</v>
      </c>
    </row>
    <row r="5581" spans="1:22" x14ac:dyDescent="0.3">
      <c r="A5581" t="s">
        <v>109</v>
      </c>
      <c r="B5581" t="s">
        <v>3</v>
      </c>
      <c r="C5581" t="s">
        <v>93</v>
      </c>
      <c r="D5581" s="29">
        <v>45785</v>
      </c>
      <c r="E5581" s="161">
        <v>0</v>
      </c>
      <c r="F5581" s="161">
        <v>0</v>
      </c>
      <c r="G5581" s="161">
        <v>0</v>
      </c>
      <c r="H5581" s="161">
        <v>0</v>
      </c>
      <c r="L5581">
        <v>59.362685999999997</v>
      </c>
      <c r="R5581">
        <v>164.572112</v>
      </c>
      <c r="S5581">
        <v>164.572112</v>
      </c>
      <c r="T5581" s="194">
        <v>164.572112</v>
      </c>
      <c r="U5581" t="s">
        <v>193</v>
      </c>
      <c r="V5581">
        <v>45708.624085648145</v>
      </c>
    </row>
    <row r="5582" spans="1:22" x14ac:dyDescent="0.3">
      <c r="A5582" t="s">
        <v>109</v>
      </c>
      <c r="B5582" t="s">
        <v>3</v>
      </c>
      <c r="C5582" t="s">
        <v>88</v>
      </c>
      <c r="D5582" s="29">
        <v>45785</v>
      </c>
      <c r="E5582" s="161">
        <v>0</v>
      </c>
      <c r="F5582" s="161">
        <v>0</v>
      </c>
      <c r="G5582" s="161">
        <v>0</v>
      </c>
      <c r="H5582" s="161">
        <v>0</v>
      </c>
      <c r="L5582">
        <v>102.382058</v>
      </c>
      <c r="R5582">
        <v>997.40674200000001</v>
      </c>
      <c r="S5582">
        <v>997.40674200000001</v>
      </c>
      <c r="T5582" s="194">
        <v>997.40674200000001</v>
      </c>
      <c r="U5582" t="s">
        <v>193</v>
      </c>
      <c r="V5582">
        <v>45708.62394675926</v>
      </c>
    </row>
    <row r="5583" spans="1:22" x14ac:dyDescent="0.3">
      <c r="A5583" t="s">
        <v>109</v>
      </c>
      <c r="B5583" t="s">
        <v>3</v>
      </c>
      <c r="C5583" t="s">
        <v>93</v>
      </c>
      <c r="D5583" s="29">
        <v>45786</v>
      </c>
      <c r="E5583" s="161">
        <v>0</v>
      </c>
      <c r="F5583" s="161">
        <v>0</v>
      </c>
      <c r="G5583" s="161">
        <v>0</v>
      </c>
      <c r="H5583" s="161">
        <v>0</v>
      </c>
      <c r="L5583">
        <v>59.362685999999997</v>
      </c>
      <c r="R5583">
        <v>164.572112</v>
      </c>
      <c r="S5583">
        <v>164.572112</v>
      </c>
      <c r="T5583" s="194">
        <v>164.572112</v>
      </c>
      <c r="U5583" t="s">
        <v>193</v>
      </c>
      <c r="V5583">
        <v>45708.624074074076</v>
      </c>
    </row>
    <row r="5584" spans="1:22" x14ac:dyDescent="0.3">
      <c r="A5584" t="s">
        <v>109</v>
      </c>
      <c r="B5584" t="s">
        <v>3</v>
      </c>
      <c r="C5584" t="s">
        <v>88</v>
      </c>
      <c r="D5584" s="29">
        <v>45786</v>
      </c>
      <c r="E5584" s="161">
        <v>0</v>
      </c>
      <c r="F5584" s="161">
        <v>0</v>
      </c>
      <c r="G5584" s="161">
        <v>0</v>
      </c>
      <c r="H5584" s="161">
        <v>0</v>
      </c>
      <c r="L5584">
        <v>102.382058</v>
      </c>
      <c r="R5584">
        <v>997.40674200000001</v>
      </c>
      <c r="S5584">
        <v>997.40674200000001</v>
      </c>
      <c r="T5584" s="194">
        <v>997.40674200000001</v>
      </c>
      <c r="U5584" t="s">
        <v>193</v>
      </c>
      <c r="V5584">
        <v>45708.62394675926</v>
      </c>
    </row>
    <row r="5585" spans="1:22" x14ac:dyDescent="0.3">
      <c r="A5585" t="s">
        <v>109</v>
      </c>
      <c r="B5585" t="s">
        <v>3</v>
      </c>
      <c r="C5585" t="s">
        <v>93</v>
      </c>
      <c r="D5585" s="29">
        <v>45787</v>
      </c>
      <c r="E5585" s="161">
        <v>0</v>
      </c>
      <c r="F5585" s="161">
        <v>0</v>
      </c>
      <c r="G5585" s="161">
        <v>0</v>
      </c>
      <c r="H5585" s="161">
        <v>0</v>
      </c>
      <c r="L5585">
        <v>59.362685999999997</v>
      </c>
      <c r="R5585">
        <v>164.572112</v>
      </c>
      <c r="S5585">
        <v>164.572112</v>
      </c>
      <c r="T5585" s="194">
        <v>164.572112</v>
      </c>
      <c r="U5585" t="s">
        <v>193</v>
      </c>
      <c r="V5585">
        <v>45708.624074074076</v>
      </c>
    </row>
    <row r="5586" spans="1:22" x14ac:dyDescent="0.3">
      <c r="A5586" t="s">
        <v>109</v>
      </c>
      <c r="B5586" t="s">
        <v>3</v>
      </c>
      <c r="C5586" t="s">
        <v>88</v>
      </c>
      <c r="D5586" s="29">
        <v>45787</v>
      </c>
      <c r="E5586" s="161">
        <v>0</v>
      </c>
      <c r="F5586" s="161">
        <v>0</v>
      </c>
      <c r="G5586" s="161">
        <v>0</v>
      </c>
      <c r="H5586" s="161">
        <v>0</v>
      </c>
      <c r="L5586">
        <v>102.382058</v>
      </c>
      <c r="R5586">
        <v>997.40674200000001</v>
      </c>
      <c r="S5586">
        <v>997.40674200000001</v>
      </c>
      <c r="T5586" s="194">
        <v>997.40674200000001</v>
      </c>
      <c r="U5586" t="s">
        <v>193</v>
      </c>
      <c r="V5586">
        <v>45708.623935185184</v>
      </c>
    </row>
    <row r="5587" spans="1:22" x14ac:dyDescent="0.3">
      <c r="A5587" t="s">
        <v>109</v>
      </c>
      <c r="B5587" t="s">
        <v>3</v>
      </c>
      <c r="C5587" t="s">
        <v>93</v>
      </c>
      <c r="D5587" s="29">
        <v>45788</v>
      </c>
      <c r="E5587" s="161">
        <v>0</v>
      </c>
      <c r="F5587" s="161">
        <v>0</v>
      </c>
      <c r="G5587" s="161">
        <v>0</v>
      </c>
      <c r="H5587" s="161">
        <v>0</v>
      </c>
      <c r="L5587">
        <v>59.362685999999997</v>
      </c>
      <c r="R5587">
        <v>164.572112</v>
      </c>
      <c r="S5587">
        <v>164.572112</v>
      </c>
      <c r="T5587" s="194">
        <v>164.572112</v>
      </c>
      <c r="U5587" t="s">
        <v>193</v>
      </c>
      <c r="V5587">
        <v>45708.624085648145</v>
      </c>
    </row>
    <row r="5588" spans="1:22" x14ac:dyDescent="0.3">
      <c r="A5588" t="s">
        <v>109</v>
      </c>
      <c r="B5588" t="s">
        <v>3</v>
      </c>
      <c r="C5588" t="s">
        <v>88</v>
      </c>
      <c r="D5588" s="29">
        <v>45788</v>
      </c>
      <c r="E5588" s="161">
        <v>0</v>
      </c>
      <c r="F5588" s="161">
        <v>0</v>
      </c>
      <c r="G5588" s="161">
        <v>0</v>
      </c>
      <c r="H5588" s="161">
        <v>0</v>
      </c>
      <c r="L5588">
        <v>102.382058</v>
      </c>
      <c r="R5588">
        <v>997.40674200000001</v>
      </c>
      <c r="S5588">
        <v>997.40674200000001</v>
      </c>
      <c r="T5588" s="194">
        <v>997.40674200000001</v>
      </c>
      <c r="U5588" t="s">
        <v>193</v>
      </c>
      <c r="V5588">
        <v>45708.623935185184</v>
      </c>
    </row>
    <row r="5589" spans="1:22" x14ac:dyDescent="0.3">
      <c r="A5589" t="s">
        <v>109</v>
      </c>
      <c r="B5589" t="s">
        <v>3</v>
      </c>
      <c r="C5589" t="s">
        <v>93</v>
      </c>
      <c r="D5589" s="29">
        <v>45789</v>
      </c>
      <c r="E5589" s="161">
        <v>0</v>
      </c>
      <c r="F5589" s="161">
        <v>0</v>
      </c>
      <c r="G5589" s="161">
        <v>0</v>
      </c>
      <c r="H5589" s="161">
        <v>0</v>
      </c>
      <c r="L5589">
        <v>59.362685999999997</v>
      </c>
      <c r="R5589">
        <v>164.572112</v>
      </c>
      <c r="S5589">
        <v>164.572112</v>
      </c>
      <c r="T5589" s="194">
        <v>164.572112</v>
      </c>
      <c r="U5589" t="s">
        <v>193</v>
      </c>
      <c r="V5589">
        <v>45708.624074074076</v>
      </c>
    </row>
    <row r="5590" spans="1:22" x14ac:dyDescent="0.3">
      <c r="A5590" t="s">
        <v>109</v>
      </c>
      <c r="B5590" t="s">
        <v>3</v>
      </c>
      <c r="C5590" t="s">
        <v>88</v>
      </c>
      <c r="D5590" s="29">
        <v>45789</v>
      </c>
      <c r="E5590" s="161">
        <v>0</v>
      </c>
      <c r="F5590" s="161">
        <v>0</v>
      </c>
      <c r="G5590" s="161">
        <v>0</v>
      </c>
      <c r="H5590" s="161">
        <v>0</v>
      </c>
      <c r="L5590">
        <v>102.382058</v>
      </c>
      <c r="R5590">
        <v>997.40674200000001</v>
      </c>
      <c r="S5590">
        <v>997.40674200000001</v>
      </c>
      <c r="T5590" s="194">
        <v>997.40674200000001</v>
      </c>
      <c r="U5590" t="s">
        <v>193</v>
      </c>
      <c r="V5590">
        <v>45708.62394675926</v>
      </c>
    </row>
    <row r="5591" spans="1:22" x14ac:dyDescent="0.3">
      <c r="A5591" t="s">
        <v>109</v>
      </c>
      <c r="B5591" t="s">
        <v>3</v>
      </c>
      <c r="C5591" t="s">
        <v>93</v>
      </c>
      <c r="D5591" s="29">
        <v>45790</v>
      </c>
      <c r="E5591" s="161">
        <v>0</v>
      </c>
      <c r="F5591" s="161">
        <v>0</v>
      </c>
      <c r="G5591" s="161">
        <v>0</v>
      </c>
      <c r="H5591" s="161">
        <v>0</v>
      </c>
      <c r="L5591">
        <v>59.362685999999997</v>
      </c>
      <c r="R5591">
        <v>164.572112</v>
      </c>
      <c r="S5591">
        <v>164.572112</v>
      </c>
      <c r="T5591" s="194">
        <v>164.572112</v>
      </c>
      <c r="U5591" t="s">
        <v>193</v>
      </c>
      <c r="V5591">
        <v>45708.624074074076</v>
      </c>
    </row>
    <row r="5592" spans="1:22" x14ac:dyDescent="0.3">
      <c r="A5592" t="s">
        <v>109</v>
      </c>
      <c r="B5592" t="s">
        <v>3</v>
      </c>
      <c r="C5592" t="s">
        <v>88</v>
      </c>
      <c r="D5592" s="29">
        <v>45790</v>
      </c>
      <c r="E5592" s="161">
        <v>0</v>
      </c>
      <c r="F5592" s="161">
        <v>0</v>
      </c>
      <c r="G5592" s="161">
        <v>0</v>
      </c>
      <c r="H5592" s="161">
        <v>0</v>
      </c>
      <c r="L5592">
        <v>102.382058</v>
      </c>
      <c r="R5592">
        <v>997.40674200000001</v>
      </c>
      <c r="S5592">
        <v>997.40674200000001</v>
      </c>
      <c r="T5592" s="194">
        <v>997.40674200000001</v>
      </c>
      <c r="U5592" t="s">
        <v>193</v>
      </c>
      <c r="V5592">
        <v>45708.62394675926</v>
      </c>
    </row>
    <row r="5593" spans="1:22" x14ac:dyDescent="0.3">
      <c r="A5593" t="s">
        <v>109</v>
      </c>
      <c r="B5593" t="s">
        <v>3</v>
      </c>
      <c r="C5593" t="s">
        <v>93</v>
      </c>
      <c r="D5593" s="29">
        <v>45791</v>
      </c>
      <c r="E5593" s="161">
        <v>0</v>
      </c>
      <c r="F5593" s="161">
        <v>0</v>
      </c>
      <c r="G5593" s="161">
        <v>0</v>
      </c>
      <c r="H5593" s="161">
        <v>0</v>
      </c>
      <c r="L5593">
        <v>59.362685999999997</v>
      </c>
      <c r="R5593">
        <v>164.572112</v>
      </c>
      <c r="S5593">
        <v>164.572112</v>
      </c>
      <c r="T5593" s="194">
        <v>164.572112</v>
      </c>
      <c r="U5593" t="s">
        <v>193</v>
      </c>
      <c r="V5593">
        <v>45708.624085648145</v>
      </c>
    </row>
    <row r="5594" spans="1:22" x14ac:dyDescent="0.3">
      <c r="A5594" t="s">
        <v>109</v>
      </c>
      <c r="B5594" t="s">
        <v>3</v>
      </c>
      <c r="C5594" t="s">
        <v>88</v>
      </c>
      <c r="D5594" s="29">
        <v>45791</v>
      </c>
      <c r="E5594" s="161">
        <v>0</v>
      </c>
      <c r="F5594" s="161">
        <v>0</v>
      </c>
      <c r="G5594" s="161">
        <v>0</v>
      </c>
      <c r="H5594" s="161">
        <v>0</v>
      </c>
      <c r="L5594">
        <v>102.382058</v>
      </c>
      <c r="R5594">
        <v>997.40674200000001</v>
      </c>
      <c r="S5594">
        <v>997.40674200000001</v>
      </c>
      <c r="T5594" s="194">
        <v>997.40674200000001</v>
      </c>
      <c r="U5594" t="s">
        <v>193</v>
      </c>
      <c r="V5594">
        <v>45708.62394675926</v>
      </c>
    </row>
    <row r="5595" spans="1:22" x14ac:dyDescent="0.3">
      <c r="A5595" t="s">
        <v>109</v>
      </c>
      <c r="B5595" t="s">
        <v>3</v>
      </c>
      <c r="C5595" t="s">
        <v>93</v>
      </c>
      <c r="D5595" s="29">
        <v>45792</v>
      </c>
      <c r="E5595" s="161">
        <v>0</v>
      </c>
      <c r="F5595" s="161">
        <v>0</v>
      </c>
      <c r="G5595" s="161">
        <v>0</v>
      </c>
      <c r="H5595" s="161">
        <v>0</v>
      </c>
      <c r="L5595">
        <v>59.362685999999997</v>
      </c>
      <c r="R5595">
        <v>164.572112</v>
      </c>
      <c r="S5595">
        <v>164.572112</v>
      </c>
      <c r="T5595" s="194">
        <v>164.572112</v>
      </c>
      <c r="U5595" t="s">
        <v>193</v>
      </c>
      <c r="V5595">
        <v>45708.624074074076</v>
      </c>
    </row>
    <row r="5596" spans="1:22" x14ac:dyDescent="0.3">
      <c r="A5596" t="s">
        <v>109</v>
      </c>
      <c r="B5596" t="s">
        <v>3</v>
      </c>
      <c r="C5596" t="s">
        <v>88</v>
      </c>
      <c r="D5596" s="29">
        <v>45792</v>
      </c>
      <c r="E5596" s="161">
        <v>0</v>
      </c>
      <c r="F5596" s="161">
        <v>0</v>
      </c>
      <c r="G5596" s="161">
        <v>0</v>
      </c>
      <c r="H5596" s="161">
        <v>0</v>
      </c>
      <c r="L5596">
        <v>102.382058</v>
      </c>
      <c r="R5596">
        <v>997.40674200000001</v>
      </c>
      <c r="S5596">
        <v>997.40674200000001</v>
      </c>
      <c r="T5596" s="194">
        <v>997.40674200000001</v>
      </c>
      <c r="U5596" t="s">
        <v>193</v>
      </c>
      <c r="V5596">
        <v>45708.62394675926</v>
      </c>
    </row>
    <row r="5597" spans="1:22" x14ac:dyDescent="0.3">
      <c r="A5597" t="s">
        <v>109</v>
      </c>
      <c r="B5597" t="s">
        <v>3</v>
      </c>
      <c r="C5597" t="s">
        <v>93</v>
      </c>
      <c r="D5597" s="29">
        <v>45793</v>
      </c>
      <c r="E5597" s="161">
        <v>0</v>
      </c>
      <c r="F5597" s="161">
        <v>0</v>
      </c>
      <c r="G5597" s="161">
        <v>0</v>
      </c>
      <c r="H5597" s="161">
        <v>0</v>
      </c>
      <c r="L5597">
        <v>59.362685999999997</v>
      </c>
      <c r="R5597">
        <v>164.572112</v>
      </c>
      <c r="S5597">
        <v>164.572112</v>
      </c>
      <c r="T5597" s="194">
        <v>164.572112</v>
      </c>
      <c r="U5597" t="s">
        <v>193</v>
      </c>
      <c r="V5597">
        <v>45708.624085648145</v>
      </c>
    </row>
    <row r="5598" spans="1:22" x14ac:dyDescent="0.3">
      <c r="A5598" t="s">
        <v>109</v>
      </c>
      <c r="B5598" t="s">
        <v>3</v>
      </c>
      <c r="C5598" t="s">
        <v>88</v>
      </c>
      <c r="D5598" s="29">
        <v>45793</v>
      </c>
      <c r="E5598" s="161">
        <v>0</v>
      </c>
      <c r="F5598" s="161">
        <v>0</v>
      </c>
      <c r="G5598" s="161">
        <v>0</v>
      </c>
      <c r="H5598" s="161">
        <v>0</v>
      </c>
      <c r="L5598">
        <v>102.382058</v>
      </c>
      <c r="R5598">
        <v>997.40674200000001</v>
      </c>
      <c r="S5598">
        <v>997.40674200000001</v>
      </c>
      <c r="T5598" s="194">
        <v>997.40674200000001</v>
      </c>
      <c r="U5598" t="s">
        <v>193</v>
      </c>
      <c r="V5598">
        <v>45708.62394675926</v>
      </c>
    </row>
    <row r="5599" spans="1:22" x14ac:dyDescent="0.3">
      <c r="A5599" t="s">
        <v>109</v>
      </c>
      <c r="B5599" t="s">
        <v>3</v>
      </c>
      <c r="C5599" t="s">
        <v>93</v>
      </c>
      <c r="D5599" s="29">
        <v>45794</v>
      </c>
      <c r="E5599" s="161">
        <v>0</v>
      </c>
      <c r="F5599" s="161">
        <v>0</v>
      </c>
      <c r="G5599" s="161">
        <v>0</v>
      </c>
      <c r="H5599" s="161">
        <v>0</v>
      </c>
      <c r="L5599">
        <v>59.362685999999997</v>
      </c>
      <c r="R5599">
        <v>164.572112</v>
      </c>
      <c r="S5599">
        <v>164.572112</v>
      </c>
      <c r="T5599" s="194">
        <v>164.572112</v>
      </c>
      <c r="U5599" t="s">
        <v>193</v>
      </c>
      <c r="V5599">
        <v>45708.624085648145</v>
      </c>
    </row>
    <row r="5600" spans="1:22" x14ac:dyDescent="0.3">
      <c r="A5600" t="s">
        <v>109</v>
      </c>
      <c r="B5600" t="s">
        <v>3</v>
      </c>
      <c r="C5600" t="s">
        <v>88</v>
      </c>
      <c r="D5600" s="29">
        <v>45794</v>
      </c>
      <c r="E5600" s="161">
        <v>0</v>
      </c>
      <c r="F5600" s="161">
        <v>0</v>
      </c>
      <c r="G5600" s="161">
        <v>0</v>
      </c>
      <c r="H5600" s="161">
        <v>0</v>
      </c>
      <c r="L5600">
        <v>102.382058</v>
      </c>
      <c r="R5600">
        <v>997.40674200000001</v>
      </c>
      <c r="S5600">
        <v>997.40674200000001</v>
      </c>
      <c r="T5600" s="194">
        <v>997.40674200000001</v>
      </c>
      <c r="U5600" t="s">
        <v>193</v>
      </c>
      <c r="V5600">
        <v>45708.62394675926</v>
      </c>
    </row>
    <row r="5601" spans="1:22" x14ac:dyDescent="0.3">
      <c r="A5601" t="s">
        <v>109</v>
      </c>
      <c r="B5601" t="s">
        <v>3</v>
      </c>
      <c r="C5601" t="s">
        <v>93</v>
      </c>
      <c r="D5601" s="29">
        <v>45795</v>
      </c>
      <c r="E5601" s="161">
        <v>0</v>
      </c>
      <c r="F5601" s="161">
        <v>0</v>
      </c>
      <c r="G5601" s="161">
        <v>0</v>
      </c>
      <c r="H5601" s="161">
        <v>0</v>
      </c>
      <c r="L5601">
        <v>59.362685999999997</v>
      </c>
      <c r="R5601">
        <v>164.572112</v>
      </c>
      <c r="S5601">
        <v>164.572112</v>
      </c>
      <c r="T5601" s="194">
        <v>164.572112</v>
      </c>
      <c r="U5601" t="s">
        <v>193</v>
      </c>
      <c r="V5601">
        <v>45708.624085648145</v>
      </c>
    </row>
    <row r="5602" spans="1:22" x14ac:dyDescent="0.3">
      <c r="A5602" t="s">
        <v>109</v>
      </c>
      <c r="B5602" t="s">
        <v>3</v>
      </c>
      <c r="C5602" t="s">
        <v>88</v>
      </c>
      <c r="D5602" s="29">
        <v>45795</v>
      </c>
      <c r="E5602" s="161">
        <v>0</v>
      </c>
      <c r="F5602" s="161">
        <v>0</v>
      </c>
      <c r="G5602" s="161">
        <v>0</v>
      </c>
      <c r="H5602" s="161">
        <v>0</v>
      </c>
      <c r="L5602">
        <v>102.382058</v>
      </c>
      <c r="R5602">
        <v>997.40674200000001</v>
      </c>
      <c r="S5602">
        <v>997.40674200000001</v>
      </c>
      <c r="T5602" s="194">
        <v>997.40674200000001</v>
      </c>
      <c r="U5602" t="s">
        <v>193</v>
      </c>
      <c r="V5602">
        <v>45708.62394675926</v>
      </c>
    </row>
    <row r="5603" spans="1:22" x14ac:dyDescent="0.3">
      <c r="A5603" t="s">
        <v>109</v>
      </c>
      <c r="B5603" t="s">
        <v>3</v>
      </c>
      <c r="C5603" t="s">
        <v>93</v>
      </c>
      <c r="D5603" s="29">
        <v>45796</v>
      </c>
      <c r="E5603" s="161">
        <v>0</v>
      </c>
      <c r="F5603" s="161">
        <v>0</v>
      </c>
      <c r="G5603" s="161">
        <v>0</v>
      </c>
      <c r="H5603" s="161">
        <v>0</v>
      </c>
      <c r="L5603">
        <v>59.362685999999997</v>
      </c>
      <c r="R5603">
        <v>164.572112</v>
      </c>
      <c r="S5603">
        <v>164.572112</v>
      </c>
      <c r="T5603" s="194">
        <v>164.572112</v>
      </c>
      <c r="U5603" t="s">
        <v>193</v>
      </c>
      <c r="V5603">
        <v>45708.624085648145</v>
      </c>
    </row>
    <row r="5604" spans="1:22" x14ac:dyDescent="0.3">
      <c r="A5604" t="s">
        <v>109</v>
      </c>
      <c r="B5604" t="s">
        <v>3</v>
      </c>
      <c r="C5604" t="s">
        <v>88</v>
      </c>
      <c r="D5604" s="29">
        <v>45796</v>
      </c>
      <c r="E5604" s="161">
        <v>0</v>
      </c>
      <c r="F5604" s="161">
        <v>0</v>
      </c>
      <c r="G5604" s="161">
        <v>0</v>
      </c>
      <c r="H5604" s="161">
        <v>0</v>
      </c>
      <c r="L5604">
        <v>102.382058</v>
      </c>
      <c r="R5604">
        <v>997.40674200000001</v>
      </c>
      <c r="S5604">
        <v>997.40674200000001</v>
      </c>
      <c r="T5604" s="194">
        <v>997.40674200000001</v>
      </c>
      <c r="U5604" t="s">
        <v>193</v>
      </c>
      <c r="V5604">
        <v>45708.62394675926</v>
      </c>
    </row>
    <row r="5605" spans="1:22" x14ac:dyDescent="0.3">
      <c r="A5605" t="s">
        <v>109</v>
      </c>
      <c r="B5605" t="s">
        <v>3</v>
      </c>
      <c r="C5605" t="s">
        <v>93</v>
      </c>
      <c r="D5605" s="29">
        <v>45797</v>
      </c>
      <c r="E5605" s="161">
        <v>0</v>
      </c>
      <c r="F5605" s="161">
        <v>0</v>
      </c>
      <c r="G5605" s="161">
        <v>0</v>
      </c>
      <c r="H5605" s="161">
        <v>0</v>
      </c>
      <c r="L5605">
        <v>59.362685999999997</v>
      </c>
      <c r="R5605">
        <v>164.572112</v>
      </c>
      <c r="S5605">
        <v>164.572112</v>
      </c>
      <c r="T5605" s="194">
        <v>164.572112</v>
      </c>
      <c r="U5605" t="s">
        <v>193</v>
      </c>
      <c r="V5605">
        <v>45708.624085648145</v>
      </c>
    </row>
    <row r="5606" spans="1:22" x14ac:dyDescent="0.3">
      <c r="A5606" t="s">
        <v>109</v>
      </c>
      <c r="B5606" t="s">
        <v>3</v>
      </c>
      <c r="C5606" t="s">
        <v>88</v>
      </c>
      <c r="D5606" s="29">
        <v>45797</v>
      </c>
      <c r="E5606" s="161">
        <v>0</v>
      </c>
      <c r="F5606" s="161">
        <v>0</v>
      </c>
      <c r="G5606" s="161">
        <v>0</v>
      </c>
      <c r="H5606" s="161">
        <v>0</v>
      </c>
      <c r="L5606">
        <v>102.382058</v>
      </c>
      <c r="R5606">
        <v>997.40674200000001</v>
      </c>
      <c r="S5606">
        <v>997.40674200000001</v>
      </c>
      <c r="T5606" s="194">
        <v>997.40674200000001</v>
      </c>
      <c r="U5606" t="s">
        <v>193</v>
      </c>
      <c r="V5606">
        <v>45708.62394675926</v>
      </c>
    </row>
    <row r="5607" spans="1:22" x14ac:dyDescent="0.3">
      <c r="A5607" t="s">
        <v>109</v>
      </c>
      <c r="B5607" t="s">
        <v>3</v>
      </c>
      <c r="C5607" t="s">
        <v>93</v>
      </c>
      <c r="D5607" s="29">
        <v>45798</v>
      </c>
      <c r="E5607" s="161">
        <v>0</v>
      </c>
      <c r="F5607" s="161">
        <v>0</v>
      </c>
      <c r="G5607" s="161">
        <v>0</v>
      </c>
      <c r="H5607" s="161">
        <v>0</v>
      </c>
      <c r="L5607">
        <v>59.362685999999997</v>
      </c>
      <c r="R5607">
        <v>164.572112</v>
      </c>
      <c r="S5607">
        <v>164.572112</v>
      </c>
      <c r="T5607" s="194">
        <v>164.572112</v>
      </c>
      <c r="U5607" t="s">
        <v>193</v>
      </c>
      <c r="V5607">
        <v>45708.624074074076</v>
      </c>
    </row>
    <row r="5608" spans="1:22" x14ac:dyDescent="0.3">
      <c r="A5608" t="s">
        <v>109</v>
      </c>
      <c r="B5608" t="s">
        <v>3</v>
      </c>
      <c r="C5608" t="s">
        <v>88</v>
      </c>
      <c r="D5608" s="29">
        <v>45798</v>
      </c>
      <c r="E5608" s="161">
        <v>0</v>
      </c>
      <c r="F5608" s="161">
        <v>0</v>
      </c>
      <c r="G5608" s="161">
        <v>0</v>
      </c>
      <c r="H5608" s="161">
        <v>0</v>
      </c>
      <c r="L5608">
        <v>102.382058</v>
      </c>
      <c r="R5608">
        <v>997.40674200000001</v>
      </c>
      <c r="S5608">
        <v>997.40674200000001</v>
      </c>
      <c r="T5608" s="194">
        <v>997.40674200000001</v>
      </c>
      <c r="U5608" t="s">
        <v>193</v>
      </c>
      <c r="V5608">
        <v>45708.62394675926</v>
      </c>
    </row>
    <row r="5609" spans="1:22" x14ac:dyDescent="0.3">
      <c r="A5609" t="s">
        <v>109</v>
      </c>
      <c r="B5609" t="s">
        <v>3</v>
      </c>
      <c r="C5609" t="s">
        <v>93</v>
      </c>
      <c r="D5609" s="29">
        <v>45799</v>
      </c>
      <c r="E5609" s="161">
        <v>0</v>
      </c>
      <c r="F5609" s="161">
        <v>0</v>
      </c>
      <c r="G5609" s="161">
        <v>0</v>
      </c>
      <c r="H5609" s="161">
        <v>0</v>
      </c>
      <c r="L5609">
        <v>59.362685999999997</v>
      </c>
      <c r="R5609">
        <v>164.572112</v>
      </c>
      <c r="S5609">
        <v>164.572112</v>
      </c>
      <c r="T5609" s="194">
        <v>164.572112</v>
      </c>
      <c r="U5609" t="s">
        <v>193</v>
      </c>
      <c r="V5609">
        <v>45708.624074074076</v>
      </c>
    </row>
    <row r="5610" spans="1:22" x14ac:dyDescent="0.3">
      <c r="A5610" t="s">
        <v>109</v>
      </c>
      <c r="B5610" t="s">
        <v>3</v>
      </c>
      <c r="C5610" t="s">
        <v>88</v>
      </c>
      <c r="D5610" s="29">
        <v>45799</v>
      </c>
      <c r="E5610" s="161">
        <v>0</v>
      </c>
      <c r="F5610" s="161">
        <v>0</v>
      </c>
      <c r="G5610" s="161">
        <v>0</v>
      </c>
      <c r="H5610" s="161">
        <v>0</v>
      </c>
      <c r="L5610">
        <v>102.382058</v>
      </c>
      <c r="R5610">
        <v>997.40674200000001</v>
      </c>
      <c r="S5610">
        <v>997.40674200000001</v>
      </c>
      <c r="T5610" s="194">
        <v>997.40674200000001</v>
      </c>
      <c r="U5610" t="s">
        <v>193</v>
      </c>
      <c r="V5610">
        <v>45708.62394675926</v>
      </c>
    </row>
    <row r="5611" spans="1:22" x14ac:dyDescent="0.3">
      <c r="A5611" t="s">
        <v>109</v>
      </c>
      <c r="B5611" t="s">
        <v>3</v>
      </c>
      <c r="C5611" t="s">
        <v>93</v>
      </c>
      <c r="D5611" s="29">
        <v>45800</v>
      </c>
      <c r="E5611" s="161">
        <v>0</v>
      </c>
      <c r="F5611" s="161">
        <v>0</v>
      </c>
      <c r="G5611" s="161">
        <v>0</v>
      </c>
      <c r="H5611" s="161">
        <v>0</v>
      </c>
      <c r="L5611">
        <v>59.362685999999997</v>
      </c>
      <c r="R5611">
        <v>164.572112</v>
      </c>
      <c r="S5611">
        <v>164.572112</v>
      </c>
      <c r="T5611" s="194">
        <v>164.572112</v>
      </c>
      <c r="U5611" t="s">
        <v>193</v>
      </c>
      <c r="V5611">
        <v>45708.624085648145</v>
      </c>
    </row>
    <row r="5612" spans="1:22" x14ac:dyDescent="0.3">
      <c r="A5612" t="s">
        <v>109</v>
      </c>
      <c r="B5612" t="s">
        <v>3</v>
      </c>
      <c r="C5612" t="s">
        <v>88</v>
      </c>
      <c r="D5612" s="29">
        <v>45800</v>
      </c>
      <c r="E5612" s="161">
        <v>0</v>
      </c>
      <c r="F5612" s="161">
        <v>0</v>
      </c>
      <c r="G5612" s="161">
        <v>0</v>
      </c>
      <c r="H5612" s="161">
        <v>0</v>
      </c>
      <c r="L5612">
        <v>102.382058</v>
      </c>
      <c r="R5612">
        <v>997.40674200000001</v>
      </c>
      <c r="S5612">
        <v>997.40674200000001</v>
      </c>
      <c r="T5612" s="194">
        <v>997.40674200000001</v>
      </c>
      <c r="U5612" t="s">
        <v>193</v>
      </c>
      <c r="V5612">
        <v>45708.62394675926</v>
      </c>
    </row>
    <row r="5613" spans="1:22" x14ac:dyDescent="0.3">
      <c r="A5613" t="s">
        <v>109</v>
      </c>
      <c r="B5613" t="s">
        <v>3</v>
      </c>
      <c r="C5613" t="s">
        <v>93</v>
      </c>
      <c r="D5613" s="29">
        <v>45801</v>
      </c>
      <c r="E5613" s="161">
        <v>0</v>
      </c>
      <c r="F5613" s="161">
        <v>0</v>
      </c>
      <c r="G5613" s="161">
        <v>0</v>
      </c>
      <c r="H5613" s="161">
        <v>0</v>
      </c>
      <c r="L5613">
        <v>59.362685999999997</v>
      </c>
      <c r="R5613">
        <v>164.572112</v>
      </c>
      <c r="S5613">
        <v>164.572112</v>
      </c>
      <c r="T5613" s="194">
        <v>164.572112</v>
      </c>
      <c r="U5613" t="s">
        <v>193</v>
      </c>
      <c r="V5613">
        <v>45708.624085648145</v>
      </c>
    </row>
    <row r="5614" spans="1:22" x14ac:dyDescent="0.3">
      <c r="A5614" t="s">
        <v>109</v>
      </c>
      <c r="B5614" t="s">
        <v>3</v>
      </c>
      <c r="C5614" t="s">
        <v>88</v>
      </c>
      <c r="D5614" s="29">
        <v>45801</v>
      </c>
      <c r="E5614" s="161">
        <v>0</v>
      </c>
      <c r="F5614" s="161">
        <v>0</v>
      </c>
      <c r="G5614" s="161">
        <v>0</v>
      </c>
      <c r="H5614" s="161">
        <v>0</v>
      </c>
      <c r="L5614">
        <v>102.382058</v>
      </c>
      <c r="R5614">
        <v>997.40674200000001</v>
      </c>
      <c r="S5614">
        <v>997.40674200000001</v>
      </c>
      <c r="T5614" s="194">
        <v>997.40674200000001</v>
      </c>
      <c r="U5614" t="s">
        <v>193</v>
      </c>
      <c r="V5614">
        <v>45708.62394675926</v>
      </c>
    </row>
    <row r="5615" spans="1:22" x14ac:dyDescent="0.3">
      <c r="A5615" t="s">
        <v>109</v>
      </c>
      <c r="B5615" t="s">
        <v>3</v>
      </c>
      <c r="C5615" t="s">
        <v>93</v>
      </c>
      <c r="D5615" s="29">
        <v>45802</v>
      </c>
      <c r="E5615" s="161">
        <v>0</v>
      </c>
      <c r="F5615" s="161">
        <v>0</v>
      </c>
      <c r="G5615" s="161">
        <v>0</v>
      </c>
      <c r="H5615" s="161">
        <v>0</v>
      </c>
      <c r="L5615">
        <v>59.362685999999997</v>
      </c>
      <c r="R5615">
        <v>164.572112</v>
      </c>
      <c r="S5615">
        <v>164.572112</v>
      </c>
      <c r="T5615" s="194">
        <v>164.572112</v>
      </c>
      <c r="U5615" t="s">
        <v>193</v>
      </c>
      <c r="V5615">
        <v>45708.624085648145</v>
      </c>
    </row>
    <row r="5616" spans="1:22" x14ac:dyDescent="0.3">
      <c r="A5616" t="s">
        <v>109</v>
      </c>
      <c r="B5616" t="s">
        <v>3</v>
      </c>
      <c r="C5616" t="s">
        <v>88</v>
      </c>
      <c r="D5616" s="29">
        <v>45802</v>
      </c>
      <c r="E5616" s="161">
        <v>0</v>
      </c>
      <c r="F5616" s="161">
        <v>0</v>
      </c>
      <c r="G5616" s="161">
        <v>0</v>
      </c>
      <c r="H5616" s="161">
        <v>0</v>
      </c>
      <c r="L5616">
        <v>102.382058</v>
      </c>
      <c r="R5616">
        <v>997.40674200000001</v>
      </c>
      <c r="S5616">
        <v>997.40674200000001</v>
      </c>
      <c r="T5616" s="194">
        <v>997.40674200000001</v>
      </c>
      <c r="U5616" t="s">
        <v>193</v>
      </c>
      <c r="V5616">
        <v>45708.623923611114</v>
      </c>
    </row>
    <row r="5617" spans="1:22" x14ac:dyDescent="0.3">
      <c r="A5617" t="s">
        <v>109</v>
      </c>
      <c r="B5617" t="s">
        <v>3</v>
      </c>
      <c r="C5617" t="s">
        <v>93</v>
      </c>
      <c r="D5617" s="29">
        <v>45803</v>
      </c>
      <c r="E5617" s="161">
        <v>0</v>
      </c>
      <c r="F5617" s="161">
        <v>0</v>
      </c>
      <c r="G5617" s="161">
        <v>0</v>
      </c>
      <c r="H5617" s="161">
        <v>0</v>
      </c>
      <c r="L5617">
        <v>59.362685999999997</v>
      </c>
      <c r="R5617">
        <v>164.572112</v>
      </c>
      <c r="S5617">
        <v>164.572112</v>
      </c>
      <c r="T5617" s="194">
        <v>164.572112</v>
      </c>
      <c r="U5617" t="s">
        <v>193</v>
      </c>
      <c r="V5617">
        <v>45708.624085648145</v>
      </c>
    </row>
    <row r="5618" spans="1:22" x14ac:dyDescent="0.3">
      <c r="A5618" t="s">
        <v>109</v>
      </c>
      <c r="B5618" t="s">
        <v>3</v>
      </c>
      <c r="C5618" t="s">
        <v>88</v>
      </c>
      <c r="D5618" s="29">
        <v>45803</v>
      </c>
      <c r="E5618" s="161">
        <v>0</v>
      </c>
      <c r="F5618" s="161">
        <v>0</v>
      </c>
      <c r="G5618" s="161">
        <v>0</v>
      </c>
      <c r="H5618" s="161">
        <v>0</v>
      </c>
      <c r="L5618">
        <v>102.382058</v>
      </c>
      <c r="R5618">
        <v>997.40674200000001</v>
      </c>
      <c r="S5618">
        <v>997.40674200000001</v>
      </c>
      <c r="T5618" s="194">
        <v>997.40674200000001</v>
      </c>
      <c r="U5618" t="s">
        <v>193</v>
      </c>
      <c r="V5618">
        <v>45708.62394675926</v>
      </c>
    </row>
    <row r="5619" spans="1:22" x14ac:dyDescent="0.3">
      <c r="A5619" t="s">
        <v>109</v>
      </c>
      <c r="B5619" t="s">
        <v>3</v>
      </c>
      <c r="C5619" t="s">
        <v>93</v>
      </c>
      <c r="D5619" s="29">
        <v>45804</v>
      </c>
      <c r="E5619" s="161">
        <v>0</v>
      </c>
      <c r="F5619" s="161">
        <v>0</v>
      </c>
      <c r="G5619" s="161">
        <v>0</v>
      </c>
      <c r="H5619" s="161">
        <v>0</v>
      </c>
      <c r="L5619">
        <v>59.362685999999997</v>
      </c>
      <c r="R5619">
        <v>164.572112</v>
      </c>
      <c r="S5619">
        <v>164.572112</v>
      </c>
      <c r="T5619" s="194">
        <v>164.572112</v>
      </c>
      <c r="U5619" t="s">
        <v>193</v>
      </c>
      <c r="V5619">
        <v>45708.624074074076</v>
      </c>
    </row>
    <row r="5620" spans="1:22" x14ac:dyDescent="0.3">
      <c r="A5620" t="s">
        <v>109</v>
      </c>
      <c r="B5620" t="s">
        <v>3</v>
      </c>
      <c r="C5620" t="s">
        <v>88</v>
      </c>
      <c r="D5620" s="29">
        <v>45804</v>
      </c>
      <c r="E5620" s="161">
        <v>0</v>
      </c>
      <c r="F5620" s="161">
        <v>0</v>
      </c>
      <c r="G5620" s="161">
        <v>0</v>
      </c>
      <c r="H5620" s="161">
        <v>0</v>
      </c>
      <c r="L5620">
        <v>102.382058</v>
      </c>
      <c r="R5620">
        <v>997.40674200000001</v>
      </c>
      <c r="S5620">
        <v>997.40674200000001</v>
      </c>
      <c r="T5620" s="194">
        <v>997.40674200000001</v>
      </c>
      <c r="U5620" t="s">
        <v>193</v>
      </c>
      <c r="V5620">
        <v>45708.62394675926</v>
      </c>
    </row>
    <row r="5621" spans="1:22" x14ac:dyDescent="0.3">
      <c r="A5621" t="s">
        <v>109</v>
      </c>
      <c r="B5621" t="s">
        <v>3</v>
      </c>
      <c r="C5621" t="s">
        <v>93</v>
      </c>
      <c r="D5621" s="29">
        <v>45805</v>
      </c>
      <c r="E5621" s="161">
        <v>0</v>
      </c>
      <c r="F5621" s="161">
        <v>0</v>
      </c>
      <c r="G5621" s="161">
        <v>0</v>
      </c>
      <c r="H5621" s="161">
        <v>0</v>
      </c>
      <c r="L5621">
        <v>59.362685999999997</v>
      </c>
      <c r="R5621">
        <v>164.572112</v>
      </c>
      <c r="S5621">
        <v>164.572112</v>
      </c>
      <c r="T5621" s="194">
        <v>164.572112</v>
      </c>
      <c r="U5621" t="s">
        <v>193</v>
      </c>
      <c r="V5621">
        <v>45708.624085648145</v>
      </c>
    </row>
    <row r="5622" spans="1:22" x14ac:dyDescent="0.3">
      <c r="A5622" t="s">
        <v>109</v>
      </c>
      <c r="B5622" t="s">
        <v>3</v>
      </c>
      <c r="C5622" t="s">
        <v>88</v>
      </c>
      <c r="D5622" s="29">
        <v>45805</v>
      </c>
      <c r="E5622" s="161">
        <v>0</v>
      </c>
      <c r="F5622" s="161">
        <v>0</v>
      </c>
      <c r="G5622" s="161">
        <v>0</v>
      </c>
      <c r="H5622" s="161">
        <v>0</v>
      </c>
      <c r="L5622">
        <v>102.382058</v>
      </c>
      <c r="R5622">
        <v>997.40674200000001</v>
      </c>
      <c r="S5622">
        <v>997.40674200000001</v>
      </c>
      <c r="T5622" s="194">
        <v>997.40674200000001</v>
      </c>
      <c r="U5622" t="s">
        <v>193</v>
      </c>
      <c r="V5622">
        <v>45708.623935185184</v>
      </c>
    </row>
    <row r="5623" spans="1:22" x14ac:dyDescent="0.3">
      <c r="A5623" t="s">
        <v>109</v>
      </c>
      <c r="B5623" t="s">
        <v>3</v>
      </c>
      <c r="C5623" t="s">
        <v>93</v>
      </c>
      <c r="D5623" s="29">
        <v>45806</v>
      </c>
      <c r="E5623" s="161">
        <v>0</v>
      </c>
      <c r="F5623" s="161">
        <v>0</v>
      </c>
      <c r="G5623" s="161">
        <v>0</v>
      </c>
      <c r="H5623" s="161">
        <v>0</v>
      </c>
      <c r="L5623">
        <v>59.362685999999997</v>
      </c>
      <c r="R5623">
        <v>164.572112</v>
      </c>
      <c r="S5623">
        <v>164.572112</v>
      </c>
      <c r="T5623" s="194">
        <v>164.572112</v>
      </c>
      <c r="U5623" t="s">
        <v>193</v>
      </c>
      <c r="V5623">
        <v>45708.624085648145</v>
      </c>
    </row>
    <row r="5624" spans="1:22" x14ac:dyDescent="0.3">
      <c r="A5624" t="s">
        <v>109</v>
      </c>
      <c r="B5624" t="s">
        <v>3</v>
      </c>
      <c r="C5624" t="s">
        <v>88</v>
      </c>
      <c r="D5624" s="29">
        <v>45806</v>
      </c>
      <c r="E5624" s="161">
        <v>0</v>
      </c>
      <c r="F5624" s="161">
        <v>0</v>
      </c>
      <c r="G5624" s="161">
        <v>0</v>
      </c>
      <c r="H5624" s="161">
        <v>0</v>
      </c>
      <c r="L5624">
        <v>102.382058</v>
      </c>
      <c r="R5624">
        <v>997.40674200000001</v>
      </c>
      <c r="S5624">
        <v>997.40674200000001</v>
      </c>
      <c r="T5624" s="194">
        <v>997.40674200000001</v>
      </c>
      <c r="U5624" t="s">
        <v>193</v>
      </c>
      <c r="V5624">
        <v>45708.62395833333</v>
      </c>
    </row>
    <row r="5625" spans="1:22" x14ac:dyDescent="0.3">
      <c r="A5625" t="s">
        <v>109</v>
      </c>
      <c r="B5625" t="s">
        <v>3</v>
      </c>
      <c r="C5625" t="s">
        <v>93</v>
      </c>
      <c r="D5625" s="29">
        <v>45807</v>
      </c>
      <c r="E5625" s="161">
        <v>0</v>
      </c>
      <c r="F5625" s="161">
        <v>0</v>
      </c>
      <c r="G5625" s="161">
        <v>0</v>
      </c>
      <c r="H5625" s="161">
        <v>0</v>
      </c>
      <c r="L5625">
        <v>59.362685999999997</v>
      </c>
      <c r="R5625">
        <v>164.572112</v>
      </c>
      <c r="S5625">
        <v>164.572112</v>
      </c>
      <c r="T5625" s="194">
        <v>164.572112</v>
      </c>
      <c r="U5625" t="s">
        <v>193</v>
      </c>
      <c r="V5625">
        <v>45708.624085648145</v>
      </c>
    </row>
    <row r="5626" spans="1:22" x14ac:dyDescent="0.3">
      <c r="A5626" t="s">
        <v>109</v>
      </c>
      <c r="B5626" t="s">
        <v>3</v>
      </c>
      <c r="C5626" t="s">
        <v>88</v>
      </c>
      <c r="D5626" s="29">
        <v>45807</v>
      </c>
      <c r="E5626" s="161">
        <v>0</v>
      </c>
      <c r="F5626" s="161">
        <v>0</v>
      </c>
      <c r="G5626" s="161">
        <v>0</v>
      </c>
      <c r="H5626" s="161">
        <v>0</v>
      </c>
      <c r="L5626">
        <v>102.382058</v>
      </c>
      <c r="R5626">
        <v>997.40674200000001</v>
      </c>
      <c r="S5626">
        <v>997.40674200000001</v>
      </c>
      <c r="T5626" s="194">
        <v>997.40674200000001</v>
      </c>
      <c r="U5626" t="s">
        <v>193</v>
      </c>
      <c r="V5626">
        <v>45708.62394675926</v>
      </c>
    </row>
    <row r="5627" spans="1:22" x14ac:dyDescent="0.3">
      <c r="A5627" t="s">
        <v>109</v>
      </c>
      <c r="B5627" t="s">
        <v>3</v>
      </c>
      <c r="C5627" t="s">
        <v>93</v>
      </c>
      <c r="D5627" s="29">
        <v>45808</v>
      </c>
      <c r="E5627" s="161">
        <v>0</v>
      </c>
      <c r="F5627" s="161">
        <v>0</v>
      </c>
      <c r="G5627" s="161">
        <v>0</v>
      </c>
      <c r="H5627" s="161">
        <v>0</v>
      </c>
      <c r="L5627">
        <v>59.362685999999997</v>
      </c>
      <c r="R5627">
        <v>164.572112</v>
      </c>
      <c r="S5627">
        <v>164.572112</v>
      </c>
      <c r="T5627" s="194">
        <v>164.572112</v>
      </c>
      <c r="U5627" t="s">
        <v>193</v>
      </c>
      <c r="V5627">
        <v>45708.624085648145</v>
      </c>
    </row>
    <row r="5628" spans="1:22" x14ac:dyDescent="0.3">
      <c r="A5628" t="s">
        <v>109</v>
      </c>
      <c r="B5628" t="s">
        <v>3</v>
      </c>
      <c r="C5628" t="s">
        <v>88</v>
      </c>
      <c r="D5628" s="29">
        <v>45808</v>
      </c>
      <c r="E5628" s="161">
        <v>0</v>
      </c>
      <c r="F5628" s="161">
        <v>0</v>
      </c>
      <c r="G5628" s="161">
        <v>0</v>
      </c>
      <c r="H5628" s="161">
        <v>0</v>
      </c>
      <c r="L5628">
        <v>102.382058</v>
      </c>
      <c r="R5628">
        <v>997.40674200000001</v>
      </c>
      <c r="S5628">
        <v>997.40674200000001</v>
      </c>
      <c r="T5628" s="194">
        <v>997.40674200000001</v>
      </c>
      <c r="U5628" t="s">
        <v>193</v>
      </c>
      <c r="V5628">
        <v>45708.62394675926</v>
      </c>
    </row>
    <row r="5629" spans="1:22" x14ac:dyDescent="0.3">
      <c r="A5629" t="s">
        <v>109</v>
      </c>
      <c r="B5629" t="s">
        <v>3</v>
      </c>
      <c r="C5629" t="s">
        <v>93</v>
      </c>
      <c r="D5629" s="29">
        <v>45809</v>
      </c>
      <c r="E5629" s="161">
        <v>0</v>
      </c>
      <c r="F5629" s="161">
        <v>0</v>
      </c>
      <c r="G5629" s="161">
        <v>0</v>
      </c>
      <c r="H5629" s="161">
        <v>0</v>
      </c>
      <c r="L5629">
        <v>59.362685999999997</v>
      </c>
      <c r="R5629">
        <v>164.572112</v>
      </c>
      <c r="S5629">
        <v>164.572112</v>
      </c>
      <c r="T5629" s="194">
        <v>164.572112</v>
      </c>
      <c r="U5629" t="s">
        <v>193</v>
      </c>
      <c r="V5629">
        <v>45708.624085648145</v>
      </c>
    </row>
    <row r="5630" spans="1:22" x14ac:dyDescent="0.3">
      <c r="A5630" t="s">
        <v>109</v>
      </c>
      <c r="B5630" t="s">
        <v>3</v>
      </c>
      <c r="C5630" t="s">
        <v>88</v>
      </c>
      <c r="D5630" s="29">
        <v>45809</v>
      </c>
      <c r="E5630" s="161">
        <v>0</v>
      </c>
      <c r="F5630" s="161">
        <v>0</v>
      </c>
      <c r="G5630" s="161">
        <v>0</v>
      </c>
      <c r="H5630" s="161">
        <v>0</v>
      </c>
      <c r="L5630">
        <v>102.382058</v>
      </c>
      <c r="R5630">
        <v>997.40674200000001</v>
      </c>
      <c r="S5630">
        <v>997.40674200000001</v>
      </c>
      <c r="T5630" s="194">
        <v>997.40674200000001</v>
      </c>
      <c r="U5630" t="s">
        <v>193</v>
      </c>
      <c r="V5630">
        <v>45708.623969907407</v>
      </c>
    </row>
    <row r="5631" spans="1:22" x14ac:dyDescent="0.3">
      <c r="A5631" t="s">
        <v>109</v>
      </c>
      <c r="B5631" t="s">
        <v>3</v>
      </c>
      <c r="C5631" t="s">
        <v>93</v>
      </c>
      <c r="D5631" s="29">
        <v>45810</v>
      </c>
      <c r="E5631" s="161">
        <v>0</v>
      </c>
      <c r="F5631" s="161">
        <v>0</v>
      </c>
      <c r="G5631" s="161">
        <v>0</v>
      </c>
      <c r="H5631" s="161">
        <v>0</v>
      </c>
      <c r="L5631">
        <v>59.362685999999997</v>
      </c>
      <c r="R5631">
        <v>164.572112</v>
      </c>
      <c r="S5631">
        <v>164.572112</v>
      </c>
      <c r="T5631" s="194">
        <v>164.572112</v>
      </c>
      <c r="U5631" t="s">
        <v>193</v>
      </c>
      <c r="V5631">
        <v>45708.624085648145</v>
      </c>
    </row>
    <row r="5632" spans="1:22" x14ac:dyDescent="0.3">
      <c r="A5632" t="s">
        <v>109</v>
      </c>
      <c r="B5632" t="s">
        <v>3</v>
      </c>
      <c r="C5632" t="s">
        <v>88</v>
      </c>
      <c r="D5632" s="29">
        <v>45810</v>
      </c>
      <c r="E5632" s="161">
        <v>0</v>
      </c>
      <c r="F5632" s="161">
        <v>0</v>
      </c>
      <c r="G5632" s="161">
        <v>0</v>
      </c>
      <c r="H5632" s="161">
        <v>0</v>
      </c>
      <c r="L5632">
        <v>102.382058</v>
      </c>
      <c r="R5632">
        <v>997.40674200000001</v>
      </c>
      <c r="S5632">
        <v>997.40674200000001</v>
      </c>
      <c r="T5632" s="194">
        <v>997.40674200000001</v>
      </c>
      <c r="U5632" t="s">
        <v>193</v>
      </c>
      <c r="V5632">
        <v>45708.62395833333</v>
      </c>
    </row>
    <row r="5633" spans="1:22" x14ac:dyDescent="0.3">
      <c r="A5633" t="s">
        <v>109</v>
      </c>
      <c r="B5633" t="s">
        <v>3</v>
      </c>
      <c r="C5633" t="s">
        <v>93</v>
      </c>
      <c r="D5633" s="29">
        <v>45811</v>
      </c>
      <c r="E5633" s="161">
        <v>0</v>
      </c>
      <c r="F5633" s="161">
        <v>0</v>
      </c>
      <c r="G5633" s="161">
        <v>0</v>
      </c>
      <c r="H5633" s="161">
        <v>0</v>
      </c>
      <c r="L5633">
        <v>59.362685999999997</v>
      </c>
      <c r="R5633">
        <v>164.572112</v>
      </c>
      <c r="S5633">
        <v>164.572112</v>
      </c>
      <c r="T5633" s="194">
        <v>164.572112</v>
      </c>
      <c r="U5633" t="s">
        <v>193</v>
      </c>
      <c r="V5633">
        <v>45708.624074074076</v>
      </c>
    </row>
    <row r="5634" spans="1:22" x14ac:dyDescent="0.3">
      <c r="A5634" t="s">
        <v>109</v>
      </c>
      <c r="B5634" t="s">
        <v>3</v>
      </c>
      <c r="C5634" t="s">
        <v>88</v>
      </c>
      <c r="D5634" s="29">
        <v>45811</v>
      </c>
      <c r="E5634" s="161">
        <v>0</v>
      </c>
      <c r="F5634" s="161">
        <v>0</v>
      </c>
      <c r="G5634" s="161">
        <v>0</v>
      </c>
      <c r="H5634" s="161">
        <v>0</v>
      </c>
      <c r="L5634">
        <v>102.382058</v>
      </c>
      <c r="R5634">
        <v>997.40674200000001</v>
      </c>
      <c r="S5634">
        <v>997.40674200000001</v>
      </c>
      <c r="T5634" s="194">
        <v>997.40674200000001</v>
      </c>
      <c r="U5634" t="s">
        <v>193</v>
      </c>
      <c r="V5634">
        <v>45708.623935185184</v>
      </c>
    </row>
    <row r="5635" spans="1:22" x14ac:dyDescent="0.3">
      <c r="A5635" t="s">
        <v>109</v>
      </c>
      <c r="B5635" t="s">
        <v>3</v>
      </c>
      <c r="C5635" t="s">
        <v>93</v>
      </c>
      <c r="D5635" s="29">
        <v>45812</v>
      </c>
      <c r="E5635" s="161">
        <v>0</v>
      </c>
      <c r="F5635" s="161">
        <v>0</v>
      </c>
      <c r="G5635" s="161">
        <v>0</v>
      </c>
      <c r="H5635" s="161">
        <v>0</v>
      </c>
      <c r="L5635">
        <v>59.362685999999997</v>
      </c>
      <c r="R5635">
        <v>164.572112</v>
      </c>
      <c r="S5635">
        <v>164.572112</v>
      </c>
      <c r="T5635" s="194">
        <v>164.572112</v>
      </c>
      <c r="U5635" t="s">
        <v>193</v>
      </c>
      <c r="V5635">
        <v>45708.624085648145</v>
      </c>
    </row>
    <row r="5636" spans="1:22" x14ac:dyDescent="0.3">
      <c r="A5636" t="s">
        <v>109</v>
      </c>
      <c r="B5636" t="s">
        <v>3</v>
      </c>
      <c r="C5636" t="s">
        <v>88</v>
      </c>
      <c r="D5636" s="29">
        <v>45812</v>
      </c>
      <c r="E5636" s="161">
        <v>0</v>
      </c>
      <c r="F5636" s="161">
        <v>0</v>
      </c>
      <c r="G5636" s="161">
        <v>0</v>
      </c>
      <c r="H5636" s="161">
        <v>0</v>
      </c>
      <c r="L5636">
        <v>102.382058</v>
      </c>
      <c r="R5636">
        <v>997.40674200000001</v>
      </c>
      <c r="S5636">
        <v>997.40674200000001</v>
      </c>
      <c r="T5636" s="194">
        <v>997.40674200000001</v>
      </c>
      <c r="U5636" t="s">
        <v>193</v>
      </c>
      <c r="V5636">
        <v>45708.62394675926</v>
      </c>
    </row>
    <row r="5637" spans="1:22" x14ac:dyDescent="0.3">
      <c r="A5637" t="s">
        <v>109</v>
      </c>
      <c r="B5637" t="s">
        <v>3</v>
      </c>
      <c r="C5637" t="s">
        <v>93</v>
      </c>
      <c r="D5637" s="29">
        <v>45813</v>
      </c>
      <c r="E5637" s="161">
        <v>0</v>
      </c>
      <c r="F5637" s="161">
        <v>0</v>
      </c>
      <c r="G5637" s="161">
        <v>0</v>
      </c>
      <c r="H5637" s="161">
        <v>0</v>
      </c>
      <c r="L5637">
        <v>59.362685999999997</v>
      </c>
      <c r="R5637">
        <v>164.572112</v>
      </c>
      <c r="S5637">
        <v>164.572112</v>
      </c>
      <c r="T5637" s="194">
        <v>164.572112</v>
      </c>
      <c r="U5637" t="s">
        <v>193</v>
      </c>
      <c r="V5637">
        <v>45708.624074074076</v>
      </c>
    </row>
    <row r="5638" spans="1:22" x14ac:dyDescent="0.3">
      <c r="A5638" t="s">
        <v>109</v>
      </c>
      <c r="B5638" t="s">
        <v>3</v>
      </c>
      <c r="C5638" t="s">
        <v>88</v>
      </c>
      <c r="D5638" s="29">
        <v>45813</v>
      </c>
      <c r="E5638" s="161">
        <v>0</v>
      </c>
      <c r="F5638" s="161">
        <v>0</v>
      </c>
      <c r="G5638" s="161">
        <v>0</v>
      </c>
      <c r="H5638" s="161">
        <v>0</v>
      </c>
      <c r="L5638">
        <v>102.382058</v>
      </c>
      <c r="R5638">
        <v>997.40674200000001</v>
      </c>
      <c r="S5638">
        <v>997.40674200000001</v>
      </c>
      <c r="T5638" s="194">
        <v>997.40674200000001</v>
      </c>
      <c r="U5638" t="s">
        <v>193</v>
      </c>
      <c r="V5638">
        <v>45708.62394675926</v>
      </c>
    </row>
    <row r="5639" spans="1:22" x14ac:dyDescent="0.3">
      <c r="A5639" t="s">
        <v>109</v>
      </c>
      <c r="B5639" t="s">
        <v>3</v>
      </c>
      <c r="C5639" t="s">
        <v>93</v>
      </c>
      <c r="D5639" s="29">
        <v>45814</v>
      </c>
      <c r="E5639" s="161">
        <v>0</v>
      </c>
      <c r="F5639" s="161">
        <v>0</v>
      </c>
      <c r="G5639" s="161">
        <v>0</v>
      </c>
      <c r="H5639" s="161">
        <v>0</v>
      </c>
      <c r="L5639">
        <v>59.362685999999997</v>
      </c>
      <c r="R5639">
        <v>164.572112</v>
      </c>
      <c r="S5639">
        <v>164.572112</v>
      </c>
      <c r="T5639" s="194">
        <v>164.572112</v>
      </c>
      <c r="U5639" t="s">
        <v>193</v>
      </c>
      <c r="V5639">
        <v>45708.624074074076</v>
      </c>
    </row>
    <row r="5640" spans="1:22" x14ac:dyDescent="0.3">
      <c r="A5640" t="s">
        <v>109</v>
      </c>
      <c r="B5640" t="s">
        <v>3</v>
      </c>
      <c r="C5640" t="s">
        <v>88</v>
      </c>
      <c r="D5640" s="29">
        <v>45814</v>
      </c>
      <c r="E5640" s="161">
        <v>0</v>
      </c>
      <c r="F5640" s="161">
        <v>0</v>
      </c>
      <c r="G5640" s="161">
        <v>0</v>
      </c>
      <c r="H5640" s="161">
        <v>0</v>
      </c>
      <c r="L5640">
        <v>102.382058</v>
      </c>
      <c r="R5640">
        <v>997.40674200000001</v>
      </c>
      <c r="S5640">
        <v>997.40674200000001</v>
      </c>
      <c r="T5640" s="194">
        <v>997.40674200000001</v>
      </c>
      <c r="U5640" t="s">
        <v>193</v>
      </c>
      <c r="V5640">
        <v>45708.623923611114</v>
      </c>
    </row>
    <row r="5641" spans="1:22" x14ac:dyDescent="0.3">
      <c r="A5641" t="s">
        <v>109</v>
      </c>
      <c r="B5641" t="s">
        <v>3</v>
      </c>
      <c r="C5641" t="s">
        <v>93</v>
      </c>
      <c r="D5641" s="29">
        <v>45815</v>
      </c>
      <c r="E5641" s="161">
        <v>0</v>
      </c>
      <c r="F5641" s="161">
        <v>0</v>
      </c>
      <c r="G5641" s="161">
        <v>0</v>
      </c>
      <c r="H5641" s="161">
        <v>0</v>
      </c>
      <c r="L5641">
        <v>59.362685999999997</v>
      </c>
      <c r="R5641">
        <v>164.572112</v>
      </c>
      <c r="S5641">
        <v>164.572112</v>
      </c>
      <c r="T5641" s="194">
        <v>164.572112</v>
      </c>
      <c r="U5641" t="s">
        <v>193</v>
      </c>
      <c r="V5641">
        <v>45708.624074074076</v>
      </c>
    </row>
    <row r="5642" spans="1:22" x14ac:dyDescent="0.3">
      <c r="A5642" t="s">
        <v>109</v>
      </c>
      <c r="B5642" t="s">
        <v>3</v>
      </c>
      <c r="C5642" t="s">
        <v>88</v>
      </c>
      <c r="D5642" s="29">
        <v>45815</v>
      </c>
      <c r="E5642" s="161">
        <v>0</v>
      </c>
      <c r="F5642" s="161">
        <v>0</v>
      </c>
      <c r="G5642" s="161">
        <v>0</v>
      </c>
      <c r="H5642" s="161">
        <v>0</v>
      </c>
      <c r="L5642">
        <v>102.382058</v>
      </c>
      <c r="R5642">
        <v>997.40674200000001</v>
      </c>
      <c r="S5642">
        <v>997.40674200000001</v>
      </c>
      <c r="T5642" s="194">
        <v>997.40674200000001</v>
      </c>
      <c r="U5642" t="s">
        <v>193</v>
      </c>
      <c r="V5642">
        <v>45708.623935185184</v>
      </c>
    </row>
    <row r="5643" spans="1:22" x14ac:dyDescent="0.3">
      <c r="A5643" t="s">
        <v>109</v>
      </c>
      <c r="B5643" t="s">
        <v>3</v>
      </c>
      <c r="C5643" t="s">
        <v>93</v>
      </c>
      <c r="D5643" s="29">
        <v>45816</v>
      </c>
      <c r="E5643" s="161">
        <v>0</v>
      </c>
      <c r="F5643" s="161">
        <v>0</v>
      </c>
      <c r="G5643" s="161">
        <v>0</v>
      </c>
      <c r="H5643" s="161">
        <v>0</v>
      </c>
      <c r="L5643">
        <v>59.362685999999997</v>
      </c>
      <c r="R5643">
        <v>164.572112</v>
      </c>
      <c r="S5643">
        <v>164.572112</v>
      </c>
      <c r="T5643" s="194">
        <v>164.572112</v>
      </c>
      <c r="U5643" t="s">
        <v>193</v>
      </c>
      <c r="V5643">
        <v>45708.624074074076</v>
      </c>
    </row>
    <row r="5644" spans="1:22" x14ac:dyDescent="0.3">
      <c r="A5644" t="s">
        <v>109</v>
      </c>
      <c r="B5644" t="s">
        <v>3</v>
      </c>
      <c r="C5644" t="s">
        <v>88</v>
      </c>
      <c r="D5644" s="29">
        <v>45816</v>
      </c>
      <c r="E5644" s="161">
        <v>0</v>
      </c>
      <c r="F5644" s="161">
        <v>0</v>
      </c>
      <c r="G5644" s="161">
        <v>0</v>
      </c>
      <c r="H5644" s="161">
        <v>0</v>
      </c>
      <c r="L5644">
        <v>102.382058</v>
      </c>
      <c r="R5644">
        <v>997.40674200000001</v>
      </c>
      <c r="S5644">
        <v>997.40674200000001</v>
      </c>
      <c r="T5644" s="194">
        <v>997.40674200000001</v>
      </c>
      <c r="U5644" t="s">
        <v>193</v>
      </c>
      <c r="V5644">
        <v>45708.62394675926</v>
      </c>
    </row>
    <row r="5645" spans="1:22" x14ac:dyDescent="0.3">
      <c r="A5645" t="s">
        <v>109</v>
      </c>
      <c r="B5645" t="s">
        <v>3</v>
      </c>
      <c r="C5645" t="s">
        <v>93</v>
      </c>
      <c r="D5645" s="29">
        <v>45817</v>
      </c>
      <c r="E5645" s="161">
        <v>0</v>
      </c>
      <c r="F5645" s="161">
        <v>0</v>
      </c>
      <c r="G5645" s="161">
        <v>0</v>
      </c>
      <c r="H5645" s="161">
        <v>0</v>
      </c>
      <c r="L5645">
        <v>59.362685999999997</v>
      </c>
      <c r="R5645">
        <v>164.572112</v>
      </c>
      <c r="S5645">
        <v>164.572112</v>
      </c>
      <c r="T5645" s="194">
        <v>164.572112</v>
      </c>
      <c r="U5645" t="s">
        <v>193</v>
      </c>
      <c r="V5645">
        <v>45708.624085648145</v>
      </c>
    </row>
    <row r="5646" spans="1:22" x14ac:dyDescent="0.3">
      <c r="A5646" t="s">
        <v>109</v>
      </c>
      <c r="B5646" t="s">
        <v>3</v>
      </c>
      <c r="C5646" t="s">
        <v>88</v>
      </c>
      <c r="D5646" s="29">
        <v>45817</v>
      </c>
      <c r="E5646" s="161">
        <v>0</v>
      </c>
      <c r="F5646" s="161">
        <v>0</v>
      </c>
      <c r="G5646" s="161">
        <v>0</v>
      </c>
      <c r="H5646" s="161">
        <v>0</v>
      </c>
      <c r="L5646">
        <v>102.382058</v>
      </c>
      <c r="R5646">
        <v>997.40674200000001</v>
      </c>
      <c r="S5646">
        <v>997.40674200000001</v>
      </c>
      <c r="T5646" s="194">
        <v>997.40674200000001</v>
      </c>
      <c r="U5646" t="s">
        <v>193</v>
      </c>
      <c r="V5646">
        <v>45708.62394675926</v>
      </c>
    </row>
    <row r="5647" spans="1:22" x14ac:dyDescent="0.3">
      <c r="A5647" t="s">
        <v>109</v>
      </c>
      <c r="B5647" t="s">
        <v>3</v>
      </c>
      <c r="C5647" t="s">
        <v>93</v>
      </c>
      <c r="D5647" s="29">
        <v>45818</v>
      </c>
      <c r="E5647" s="161">
        <v>0</v>
      </c>
      <c r="F5647" s="161">
        <v>0</v>
      </c>
      <c r="G5647" s="161">
        <v>0</v>
      </c>
      <c r="H5647" s="161">
        <v>0</v>
      </c>
      <c r="L5647">
        <v>59.362685999999997</v>
      </c>
      <c r="R5647">
        <v>164.572112</v>
      </c>
      <c r="S5647">
        <v>164.572112</v>
      </c>
      <c r="T5647" s="194">
        <v>164.572112</v>
      </c>
      <c r="U5647" t="s">
        <v>193</v>
      </c>
      <c r="V5647">
        <v>45708.624074074076</v>
      </c>
    </row>
    <row r="5648" spans="1:22" x14ac:dyDescent="0.3">
      <c r="A5648" t="s">
        <v>109</v>
      </c>
      <c r="B5648" t="s">
        <v>3</v>
      </c>
      <c r="C5648" t="s">
        <v>88</v>
      </c>
      <c r="D5648" s="29">
        <v>45818</v>
      </c>
      <c r="E5648" s="161">
        <v>0</v>
      </c>
      <c r="F5648" s="161">
        <v>0</v>
      </c>
      <c r="G5648" s="161">
        <v>0</v>
      </c>
      <c r="H5648" s="161">
        <v>0</v>
      </c>
      <c r="L5648">
        <v>102.382058</v>
      </c>
      <c r="R5648">
        <v>997.40674200000001</v>
      </c>
      <c r="S5648">
        <v>997.40674200000001</v>
      </c>
      <c r="T5648" s="194">
        <v>997.40674200000001</v>
      </c>
      <c r="U5648" t="s">
        <v>193</v>
      </c>
      <c r="V5648">
        <v>45708.62394675926</v>
      </c>
    </row>
    <row r="5649" spans="1:22" x14ac:dyDescent="0.3">
      <c r="A5649" t="s">
        <v>109</v>
      </c>
      <c r="B5649" t="s">
        <v>3</v>
      </c>
      <c r="C5649" t="s">
        <v>93</v>
      </c>
      <c r="D5649" s="29">
        <v>45819</v>
      </c>
      <c r="E5649" s="161">
        <v>0</v>
      </c>
      <c r="F5649" s="161">
        <v>0</v>
      </c>
      <c r="G5649" s="161">
        <v>0</v>
      </c>
      <c r="H5649" s="161">
        <v>0</v>
      </c>
      <c r="L5649">
        <v>59.362685999999997</v>
      </c>
      <c r="R5649">
        <v>164.572112</v>
      </c>
      <c r="S5649">
        <v>164.572112</v>
      </c>
      <c r="T5649" s="194">
        <v>164.572112</v>
      </c>
      <c r="U5649" t="s">
        <v>193</v>
      </c>
      <c r="V5649">
        <v>45708.624085648145</v>
      </c>
    </row>
    <row r="5650" spans="1:22" x14ac:dyDescent="0.3">
      <c r="A5650" t="s">
        <v>109</v>
      </c>
      <c r="B5650" t="s">
        <v>3</v>
      </c>
      <c r="C5650" t="s">
        <v>88</v>
      </c>
      <c r="D5650" s="29">
        <v>45819</v>
      </c>
      <c r="E5650" s="161">
        <v>0</v>
      </c>
      <c r="F5650" s="161">
        <v>0</v>
      </c>
      <c r="G5650" s="161">
        <v>0</v>
      </c>
      <c r="H5650" s="161">
        <v>0</v>
      </c>
      <c r="L5650">
        <v>102.382058</v>
      </c>
      <c r="R5650">
        <v>997.40674200000001</v>
      </c>
      <c r="S5650">
        <v>997.40674200000001</v>
      </c>
      <c r="T5650" s="194">
        <v>997.40674200000001</v>
      </c>
      <c r="U5650" t="s">
        <v>193</v>
      </c>
      <c r="V5650">
        <v>45708.62394675926</v>
      </c>
    </row>
    <row r="5651" spans="1:22" x14ac:dyDescent="0.3">
      <c r="A5651" t="s">
        <v>109</v>
      </c>
      <c r="B5651" t="s">
        <v>3</v>
      </c>
      <c r="C5651" t="s">
        <v>93</v>
      </c>
      <c r="D5651" s="29">
        <v>45820</v>
      </c>
      <c r="E5651" s="161">
        <v>0</v>
      </c>
      <c r="F5651" s="161">
        <v>0</v>
      </c>
      <c r="G5651" s="161">
        <v>0</v>
      </c>
      <c r="H5651" s="161">
        <v>0</v>
      </c>
      <c r="L5651">
        <v>59.362685999999997</v>
      </c>
      <c r="R5651">
        <v>164.572112</v>
      </c>
      <c r="S5651">
        <v>164.572112</v>
      </c>
      <c r="T5651" s="194">
        <v>164.572112</v>
      </c>
      <c r="U5651" t="s">
        <v>193</v>
      </c>
      <c r="V5651">
        <v>45708.624085648145</v>
      </c>
    </row>
    <row r="5652" spans="1:22" x14ac:dyDescent="0.3">
      <c r="A5652" t="s">
        <v>109</v>
      </c>
      <c r="B5652" t="s">
        <v>3</v>
      </c>
      <c r="C5652" t="s">
        <v>88</v>
      </c>
      <c r="D5652" s="29">
        <v>45820</v>
      </c>
      <c r="E5652" s="161">
        <v>0</v>
      </c>
      <c r="F5652" s="161">
        <v>0</v>
      </c>
      <c r="G5652" s="161">
        <v>0</v>
      </c>
      <c r="H5652" s="161">
        <v>0</v>
      </c>
      <c r="L5652">
        <v>102.382058</v>
      </c>
      <c r="R5652">
        <v>997.40674200000001</v>
      </c>
      <c r="S5652">
        <v>997.40674200000001</v>
      </c>
      <c r="T5652" s="194">
        <v>997.40674200000001</v>
      </c>
      <c r="U5652" t="s">
        <v>193</v>
      </c>
      <c r="V5652">
        <v>45708.62395833333</v>
      </c>
    </row>
    <row r="5653" spans="1:22" x14ac:dyDescent="0.3">
      <c r="A5653" t="s">
        <v>109</v>
      </c>
      <c r="B5653" t="s">
        <v>3</v>
      </c>
      <c r="C5653" t="s">
        <v>93</v>
      </c>
      <c r="D5653" s="29">
        <v>45821</v>
      </c>
      <c r="E5653" s="161">
        <v>0</v>
      </c>
      <c r="F5653" s="161">
        <v>0</v>
      </c>
      <c r="G5653" s="161">
        <v>0</v>
      </c>
      <c r="H5653" s="161">
        <v>0</v>
      </c>
      <c r="L5653">
        <v>59.362685999999997</v>
      </c>
      <c r="R5653">
        <v>164.572112</v>
      </c>
      <c r="S5653">
        <v>164.572112</v>
      </c>
      <c r="T5653" s="194">
        <v>164.572112</v>
      </c>
      <c r="U5653" t="s">
        <v>193</v>
      </c>
      <c r="V5653">
        <v>45708.624085648145</v>
      </c>
    </row>
    <row r="5654" spans="1:22" x14ac:dyDescent="0.3">
      <c r="A5654" t="s">
        <v>109</v>
      </c>
      <c r="B5654" t="s">
        <v>3</v>
      </c>
      <c r="C5654" t="s">
        <v>88</v>
      </c>
      <c r="D5654" s="29">
        <v>45821</v>
      </c>
      <c r="E5654" s="161">
        <v>0</v>
      </c>
      <c r="F5654" s="161">
        <v>0</v>
      </c>
      <c r="G5654" s="161">
        <v>0</v>
      </c>
      <c r="H5654" s="161">
        <v>0</v>
      </c>
      <c r="L5654">
        <v>102.382058</v>
      </c>
      <c r="R5654">
        <v>997.40674200000001</v>
      </c>
      <c r="S5654">
        <v>997.40674200000001</v>
      </c>
      <c r="T5654" s="194">
        <v>997.40674200000001</v>
      </c>
      <c r="U5654" t="s">
        <v>193</v>
      </c>
      <c r="V5654">
        <v>45708.62394675926</v>
      </c>
    </row>
    <row r="5655" spans="1:22" x14ac:dyDescent="0.3">
      <c r="A5655" t="s">
        <v>109</v>
      </c>
      <c r="B5655" t="s">
        <v>3</v>
      </c>
      <c r="C5655" t="s">
        <v>93</v>
      </c>
      <c r="D5655" s="29">
        <v>45822</v>
      </c>
      <c r="E5655" s="161">
        <v>0</v>
      </c>
      <c r="F5655" s="161">
        <v>0</v>
      </c>
      <c r="G5655" s="161">
        <v>0</v>
      </c>
      <c r="H5655" s="161">
        <v>0</v>
      </c>
      <c r="L5655">
        <v>59.362685999999997</v>
      </c>
      <c r="R5655">
        <v>164.572112</v>
      </c>
      <c r="S5655">
        <v>164.572112</v>
      </c>
      <c r="T5655" s="194">
        <v>164.572112</v>
      </c>
      <c r="U5655" t="s">
        <v>193</v>
      </c>
      <c r="V5655">
        <v>45708.624074074076</v>
      </c>
    </row>
    <row r="5656" spans="1:22" x14ac:dyDescent="0.3">
      <c r="A5656" t="s">
        <v>109</v>
      </c>
      <c r="B5656" t="s">
        <v>3</v>
      </c>
      <c r="C5656" t="s">
        <v>88</v>
      </c>
      <c r="D5656" s="29">
        <v>45822</v>
      </c>
      <c r="E5656" s="161">
        <v>0</v>
      </c>
      <c r="F5656" s="161">
        <v>0</v>
      </c>
      <c r="G5656" s="161">
        <v>0</v>
      </c>
      <c r="H5656" s="161">
        <v>0</v>
      </c>
      <c r="L5656">
        <v>102.382058</v>
      </c>
      <c r="R5656">
        <v>997.40674200000001</v>
      </c>
      <c r="S5656">
        <v>997.40674200000001</v>
      </c>
      <c r="T5656" s="194">
        <v>997.40674200000001</v>
      </c>
      <c r="U5656" t="s">
        <v>193</v>
      </c>
      <c r="V5656">
        <v>45708.62394675926</v>
      </c>
    </row>
    <row r="5657" spans="1:22" x14ac:dyDescent="0.3">
      <c r="A5657" t="s">
        <v>109</v>
      </c>
      <c r="B5657" t="s">
        <v>3</v>
      </c>
      <c r="C5657" t="s">
        <v>93</v>
      </c>
      <c r="D5657" s="29">
        <v>45823</v>
      </c>
      <c r="E5657" s="161">
        <v>0</v>
      </c>
      <c r="F5657" s="161">
        <v>0</v>
      </c>
      <c r="G5657" s="161">
        <v>0</v>
      </c>
      <c r="H5657" s="161">
        <v>0</v>
      </c>
      <c r="L5657">
        <v>59.362685999999997</v>
      </c>
      <c r="R5657">
        <v>164.572112</v>
      </c>
      <c r="S5657">
        <v>164.572112</v>
      </c>
      <c r="T5657" s="194">
        <v>164.572112</v>
      </c>
      <c r="U5657" t="s">
        <v>193</v>
      </c>
      <c r="V5657">
        <v>45708.624085648145</v>
      </c>
    </row>
    <row r="5658" spans="1:22" x14ac:dyDescent="0.3">
      <c r="A5658" t="s">
        <v>109</v>
      </c>
      <c r="B5658" t="s">
        <v>3</v>
      </c>
      <c r="C5658" t="s">
        <v>88</v>
      </c>
      <c r="D5658" s="29">
        <v>45823</v>
      </c>
      <c r="E5658" s="161">
        <v>0</v>
      </c>
      <c r="F5658" s="161">
        <v>0</v>
      </c>
      <c r="G5658" s="161">
        <v>0</v>
      </c>
      <c r="H5658" s="161">
        <v>0</v>
      </c>
      <c r="L5658">
        <v>102.382058</v>
      </c>
      <c r="R5658">
        <v>997.40674200000001</v>
      </c>
      <c r="S5658">
        <v>997.40674200000001</v>
      </c>
      <c r="T5658" s="194">
        <v>997.40674200000001</v>
      </c>
      <c r="U5658" t="s">
        <v>193</v>
      </c>
      <c r="V5658">
        <v>45708.62395833333</v>
      </c>
    </row>
    <row r="5659" spans="1:22" x14ac:dyDescent="0.3">
      <c r="A5659" t="s">
        <v>109</v>
      </c>
      <c r="B5659" t="s">
        <v>3</v>
      </c>
      <c r="C5659" t="s">
        <v>93</v>
      </c>
      <c r="D5659" s="29">
        <v>45824</v>
      </c>
      <c r="E5659" s="161">
        <v>0</v>
      </c>
      <c r="F5659" s="161">
        <v>0</v>
      </c>
      <c r="G5659" s="161">
        <v>0</v>
      </c>
      <c r="H5659" s="161">
        <v>0</v>
      </c>
      <c r="L5659">
        <v>59.362685999999997</v>
      </c>
      <c r="R5659">
        <v>164.572112</v>
      </c>
      <c r="S5659">
        <v>164.572112</v>
      </c>
      <c r="T5659" s="194">
        <v>164.572112</v>
      </c>
      <c r="U5659" t="s">
        <v>193</v>
      </c>
      <c r="V5659">
        <v>45708.624085648145</v>
      </c>
    </row>
    <row r="5660" spans="1:22" x14ac:dyDescent="0.3">
      <c r="A5660" t="s">
        <v>109</v>
      </c>
      <c r="B5660" t="s">
        <v>3</v>
      </c>
      <c r="C5660" t="s">
        <v>88</v>
      </c>
      <c r="D5660" s="29">
        <v>45824</v>
      </c>
      <c r="E5660" s="161">
        <v>0</v>
      </c>
      <c r="F5660" s="161">
        <v>0</v>
      </c>
      <c r="G5660" s="161">
        <v>0</v>
      </c>
      <c r="H5660" s="161">
        <v>0</v>
      </c>
      <c r="L5660">
        <v>102.382058</v>
      </c>
      <c r="R5660">
        <v>997.40674200000001</v>
      </c>
      <c r="S5660">
        <v>997.40674200000001</v>
      </c>
      <c r="T5660" s="194">
        <v>997.40674200000001</v>
      </c>
      <c r="U5660" t="s">
        <v>193</v>
      </c>
      <c r="V5660">
        <v>45708.62394675926</v>
      </c>
    </row>
    <row r="5661" spans="1:22" x14ac:dyDescent="0.3">
      <c r="A5661" t="s">
        <v>109</v>
      </c>
      <c r="B5661" t="s">
        <v>3</v>
      </c>
      <c r="C5661" t="s">
        <v>93</v>
      </c>
      <c r="D5661" s="29">
        <v>45825</v>
      </c>
      <c r="E5661" s="161">
        <v>0</v>
      </c>
      <c r="F5661" s="161">
        <v>0</v>
      </c>
      <c r="G5661" s="161">
        <v>0</v>
      </c>
      <c r="H5661" s="161">
        <v>0</v>
      </c>
      <c r="L5661">
        <v>59.362685999999997</v>
      </c>
      <c r="R5661">
        <v>164.572112</v>
      </c>
      <c r="S5661">
        <v>164.572112</v>
      </c>
      <c r="T5661" s="194">
        <v>164.572112</v>
      </c>
      <c r="U5661" t="s">
        <v>193</v>
      </c>
      <c r="V5661">
        <v>45708.624085648145</v>
      </c>
    </row>
    <row r="5662" spans="1:22" x14ac:dyDescent="0.3">
      <c r="A5662" t="s">
        <v>109</v>
      </c>
      <c r="B5662" t="s">
        <v>3</v>
      </c>
      <c r="C5662" t="s">
        <v>88</v>
      </c>
      <c r="D5662" s="29">
        <v>45825</v>
      </c>
      <c r="E5662" s="161">
        <v>0</v>
      </c>
      <c r="F5662" s="161">
        <v>0</v>
      </c>
      <c r="G5662" s="161">
        <v>0</v>
      </c>
      <c r="H5662" s="161">
        <v>0</v>
      </c>
      <c r="L5662">
        <v>102.382058</v>
      </c>
      <c r="R5662">
        <v>997.40674200000001</v>
      </c>
      <c r="S5662">
        <v>997.40674200000001</v>
      </c>
      <c r="T5662" s="194">
        <v>997.40674200000001</v>
      </c>
      <c r="U5662" t="s">
        <v>193</v>
      </c>
      <c r="V5662">
        <v>45708.62394675926</v>
      </c>
    </row>
    <row r="5663" spans="1:22" x14ac:dyDescent="0.3">
      <c r="A5663" t="s">
        <v>109</v>
      </c>
      <c r="B5663" t="s">
        <v>3</v>
      </c>
      <c r="C5663" t="s">
        <v>93</v>
      </c>
      <c r="D5663" s="29">
        <v>45826</v>
      </c>
      <c r="E5663" s="161">
        <v>0</v>
      </c>
      <c r="F5663" s="161">
        <v>0</v>
      </c>
      <c r="G5663" s="161">
        <v>0</v>
      </c>
      <c r="H5663" s="161">
        <v>0</v>
      </c>
      <c r="L5663">
        <v>59.362685999999997</v>
      </c>
      <c r="R5663">
        <v>164.572112</v>
      </c>
      <c r="S5663">
        <v>164.572112</v>
      </c>
      <c r="T5663" s="194">
        <v>164.572112</v>
      </c>
      <c r="U5663" t="s">
        <v>193</v>
      </c>
      <c r="V5663">
        <v>45708.624085648145</v>
      </c>
    </row>
    <row r="5664" spans="1:22" x14ac:dyDescent="0.3">
      <c r="A5664" t="s">
        <v>109</v>
      </c>
      <c r="B5664" t="s">
        <v>3</v>
      </c>
      <c r="C5664" t="s">
        <v>88</v>
      </c>
      <c r="D5664" s="29">
        <v>45826</v>
      </c>
      <c r="E5664" s="161">
        <v>0</v>
      </c>
      <c r="F5664" s="161">
        <v>0</v>
      </c>
      <c r="G5664" s="161">
        <v>0</v>
      </c>
      <c r="H5664" s="161">
        <v>0</v>
      </c>
      <c r="L5664">
        <v>102.382058</v>
      </c>
      <c r="R5664">
        <v>997.40674200000001</v>
      </c>
      <c r="S5664">
        <v>997.40674200000001</v>
      </c>
      <c r="T5664" s="194">
        <v>997.40674200000001</v>
      </c>
      <c r="U5664" t="s">
        <v>193</v>
      </c>
      <c r="V5664">
        <v>45708.62394675926</v>
      </c>
    </row>
    <row r="5665" spans="1:22" x14ac:dyDescent="0.3">
      <c r="A5665" t="s">
        <v>109</v>
      </c>
      <c r="B5665" t="s">
        <v>3</v>
      </c>
      <c r="C5665" t="s">
        <v>93</v>
      </c>
      <c r="D5665" s="29">
        <v>45827</v>
      </c>
      <c r="E5665" s="161">
        <v>0</v>
      </c>
      <c r="F5665" s="161">
        <v>0</v>
      </c>
      <c r="G5665" s="161">
        <v>0</v>
      </c>
      <c r="H5665" s="161">
        <v>0</v>
      </c>
      <c r="L5665">
        <v>59.362685999999997</v>
      </c>
      <c r="R5665">
        <v>164.572112</v>
      </c>
      <c r="S5665">
        <v>164.572112</v>
      </c>
      <c r="T5665" s="194">
        <v>164.572112</v>
      </c>
      <c r="U5665" t="s">
        <v>193</v>
      </c>
      <c r="V5665">
        <v>45708.624085648145</v>
      </c>
    </row>
    <row r="5666" spans="1:22" x14ac:dyDescent="0.3">
      <c r="A5666" t="s">
        <v>109</v>
      </c>
      <c r="B5666" t="s">
        <v>3</v>
      </c>
      <c r="C5666" t="s">
        <v>88</v>
      </c>
      <c r="D5666" s="29">
        <v>45827</v>
      </c>
      <c r="E5666" s="161">
        <v>0</v>
      </c>
      <c r="F5666" s="161">
        <v>0</v>
      </c>
      <c r="G5666" s="161">
        <v>0</v>
      </c>
      <c r="H5666" s="161">
        <v>0</v>
      </c>
      <c r="L5666">
        <v>102.382058</v>
      </c>
      <c r="R5666">
        <v>997.40674200000001</v>
      </c>
      <c r="S5666">
        <v>997.40674200000001</v>
      </c>
      <c r="T5666" s="194">
        <v>997.40674200000001</v>
      </c>
      <c r="U5666" t="s">
        <v>193</v>
      </c>
      <c r="V5666">
        <v>45708.62394675926</v>
      </c>
    </row>
    <row r="5667" spans="1:22" x14ac:dyDescent="0.3">
      <c r="A5667" t="s">
        <v>109</v>
      </c>
      <c r="B5667" t="s">
        <v>3</v>
      </c>
      <c r="C5667" t="s">
        <v>93</v>
      </c>
      <c r="D5667" s="29">
        <v>45828</v>
      </c>
      <c r="E5667" s="161">
        <v>0</v>
      </c>
      <c r="F5667" s="161">
        <v>0</v>
      </c>
      <c r="G5667" s="161">
        <v>0</v>
      </c>
      <c r="H5667" s="161">
        <v>0</v>
      </c>
      <c r="L5667">
        <v>59.362685999999997</v>
      </c>
      <c r="R5667">
        <v>164.572112</v>
      </c>
      <c r="S5667">
        <v>164.572112</v>
      </c>
      <c r="T5667" s="194">
        <v>164.572112</v>
      </c>
      <c r="U5667" t="s">
        <v>193</v>
      </c>
      <c r="V5667">
        <v>45708.624085648145</v>
      </c>
    </row>
    <row r="5668" spans="1:22" x14ac:dyDescent="0.3">
      <c r="A5668" t="s">
        <v>109</v>
      </c>
      <c r="B5668" t="s">
        <v>3</v>
      </c>
      <c r="C5668" t="s">
        <v>88</v>
      </c>
      <c r="D5668" s="29">
        <v>45828</v>
      </c>
      <c r="E5668" s="161">
        <v>0</v>
      </c>
      <c r="F5668" s="161">
        <v>0</v>
      </c>
      <c r="G5668" s="161">
        <v>0</v>
      </c>
      <c r="H5668" s="161">
        <v>0</v>
      </c>
      <c r="L5668">
        <v>102.382058</v>
      </c>
      <c r="R5668">
        <v>997.40674200000001</v>
      </c>
      <c r="S5668">
        <v>997.40674200000001</v>
      </c>
      <c r="T5668" s="194">
        <v>997.40674200000001</v>
      </c>
      <c r="U5668" t="s">
        <v>193</v>
      </c>
      <c r="V5668">
        <v>45708.62394675926</v>
      </c>
    </row>
    <row r="5669" spans="1:22" x14ac:dyDescent="0.3">
      <c r="A5669" t="s">
        <v>109</v>
      </c>
      <c r="B5669" t="s">
        <v>3</v>
      </c>
      <c r="C5669" t="s">
        <v>93</v>
      </c>
      <c r="D5669" s="29">
        <v>45829</v>
      </c>
      <c r="E5669" s="161">
        <v>0</v>
      </c>
      <c r="F5669" s="161">
        <v>0</v>
      </c>
      <c r="G5669" s="161">
        <v>0</v>
      </c>
      <c r="H5669" s="161">
        <v>0</v>
      </c>
      <c r="L5669">
        <v>59.362685999999997</v>
      </c>
      <c r="R5669">
        <v>164.572112</v>
      </c>
      <c r="S5669">
        <v>164.572112</v>
      </c>
      <c r="T5669" s="194">
        <v>164.572112</v>
      </c>
      <c r="U5669" t="s">
        <v>193</v>
      </c>
      <c r="V5669">
        <v>45708.624085648145</v>
      </c>
    </row>
    <row r="5670" spans="1:22" x14ac:dyDescent="0.3">
      <c r="A5670" t="s">
        <v>109</v>
      </c>
      <c r="B5670" t="s">
        <v>3</v>
      </c>
      <c r="C5670" t="s">
        <v>88</v>
      </c>
      <c r="D5670" s="29">
        <v>45829</v>
      </c>
      <c r="E5670" s="161">
        <v>0</v>
      </c>
      <c r="F5670" s="161">
        <v>0</v>
      </c>
      <c r="G5670" s="161">
        <v>0</v>
      </c>
      <c r="H5670" s="161">
        <v>0</v>
      </c>
      <c r="L5670">
        <v>102.382058</v>
      </c>
      <c r="R5670">
        <v>997.40674200000001</v>
      </c>
      <c r="S5670">
        <v>997.40674200000001</v>
      </c>
      <c r="T5670" s="194">
        <v>997.40674200000001</v>
      </c>
      <c r="U5670" t="s">
        <v>193</v>
      </c>
      <c r="V5670">
        <v>45708.62394675926</v>
      </c>
    </row>
    <row r="5671" spans="1:22" x14ac:dyDescent="0.3">
      <c r="A5671" t="s">
        <v>109</v>
      </c>
      <c r="B5671" t="s">
        <v>3</v>
      </c>
      <c r="C5671" t="s">
        <v>93</v>
      </c>
      <c r="D5671" s="29">
        <v>45830</v>
      </c>
      <c r="E5671" s="161">
        <v>0</v>
      </c>
      <c r="F5671" s="161">
        <v>0</v>
      </c>
      <c r="G5671" s="161">
        <v>0</v>
      </c>
      <c r="H5671" s="161">
        <v>0</v>
      </c>
      <c r="L5671">
        <v>59.362685999999997</v>
      </c>
      <c r="R5671">
        <v>164.572112</v>
      </c>
      <c r="S5671">
        <v>164.572112</v>
      </c>
      <c r="T5671" s="194">
        <v>164.572112</v>
      </c>
      <c r="U5671" t="s">
        <v>193</v>
      </c>
      <c r="V5671">
        <v>45708.624085648145</v>
      </c>
    </row>
    <row r="5672" spans="1:22" x14ac:dyDescent="0.3">
      <c r="A5672" t="s">
        <v>109</v>
      </c>
      <c r="B5672" t="s">
        <v>3</v>
      </c>
      <c r="C5672" t="s">
        <v>88</v>
      </c>
      <c r="D5672" s="29">
        <v>45830</v>
      </c>
      <c r="E5672" s="161">
        <v>0</v>
      </c>
      <c r="F5672" s="161">
        <v>0</v>
      </c>
      <c r="G5672" s="161">
        <v>0</v>
      </c>
      <c r="H5672" s="161">
        <v>0</v>
      </c>
      <c r="L5672">
        <v>102.382058</v>
      </c>
      <c r="R5672">
        <v>997.40674200000001</v>
      </c>
      <c r="S5672">
        <v>997.40674200000001</v>
      </c>
      <c r="T5672" s="194">
        <v>997.40674200000001</v>
      </c>
      <c r="U5672" t="s">
        <v>193</v>
      </c>
      <c r="V5672">
        <v>45708.62394675926</v>
      </c>
    </row>
    <row r="5673" spans="1:22" x14ac:dyDescent="0.3">
      <c r="A5673" t="s">
        <v>109</v>
      </c>
      <c r="B5673" t="s">
        <v>3</v>
      </c>
      <c r="C5673" t="s">
        <v>93</v>
      </c>
      <c r="D5673" s="29">
        <v>45831</v>
      </c>
      <c r="E5673" s="161">
        <v>0</v>
      </c>
      <c r="F5673" s="161">
        <v>0</v>
      </c>
      <c r="G5673" s="161">
        <v>0</v>
      </c>
      <c r="H5673" s="161">
        <v>0</v>
      </c>
      <c r="L5673">
        <v>59.362685999999997</v>
      </c>
      <c r="R5673">
        <v>164.572112</v>
      </c>
      <c r="S5673">
        <v>164.572112</v>
      </c>
      <c r="T5673" s="194">
        <v>164.572112</v>
      </c>
      <c r="U5673" t="s">
        <v>193</v>
      </c>
      <c r="V5673">
        <v>45708.624074074076</v>
      </c>
    </row>
    <row r="5674" spans="1:22" x14ac:dyDescent="0.3">
      <c r="A5674" t="s">
        <v>109</v>
      </c>
      <c r="B5674" t="s">
        <v>3</v>
      </c>
      <c r="C5674" t="s">
        <v>88</v>
      </c>
      <c r="D5674" s="29">
        <v>45831</v>
      </c>
      <c r="E5674" s="161">
        <v>0</v>
      </c>
      <c r="F5674" s="161">
        <v>0</v>
      </c>
      <c r="G5674" s="161">
        <v>0</v>
      </c>
      <c r="H5674" s="161">
        <v>0</v>
      </c>
      <c r="L5674">
        <v>102.382058</v>
      </c>
      <c r="R5674">
        <v>997.40674200000001</v>
      </c>
      <c r="S5674">
        <v>997.40674200000001</v>
      </c>
      <c r="T5674" s="194">
        <v>997.40674200000001</v>
      </c>
      <c r="U5674" t="s">
        <v>193</v>
      </c>
      <c r="V5674">
        <v>45708.62394675926</v>
      </c>
    </row>
    <row r="5675" spans="1:22" x14ac:dyDescent="0.3">
      <c r="A5675" t="s">
        <v>109</v>
      </c>
      <c r="B5675" t="s">
        <v>3</v>
      </c>
      <c r="C5675" t="s">
        <v>93</v>
      </c>
      <c r="D5675" s="29">
        <v>45832</v>
      </c>
      <c r="E5675" s="161">
        <v>0</v>
      </c>
      <c r="F5675" s="161">
        <v>0</v>
      </c>
      <c r="G5675" s="161">
        <v>0</v>
      </c>
      <c r="H5675" s="161">
        <v>0</v>
      </c>
      <c r="L5675">
        <v>59.362685999999997</v>
      </c>
      <c r="R5675">
        <v>164.572112</v>
      </c>
      <c r="S5675">
        <v>164.572112</v>
      </c>
      <c r="T5675" s="194">
        <v>164.572112</v>
      </c>
      <c r="U5675" t="s">
        <v>193</v>
      </c>
      <c r="V5675">
        <v>45708.624085648145</v>
      </c>
    </row>
    <row r="5676" spans="1:22" x14ac:dyDescent="0.3">
      <c r="A5676" t="s">
        <v>109</v>
      </c>
      <c r="B5676" t="s">
        <v>3</v>
      </c>
      <c r="C5676" t="s">
        <v>88</v>
      </c>
      <c r="D5676" s="29">
        <v>45832</v>
      </c>
      <c r="E5676" s="161">
        <v>0</v>
      </c>
      <c r="F5676" s="161">
        <v>0</v>
      </c>
      <c r="G5676" s="161">
        <v>0</v>
      </c>
      <c r="H5676" s="161">
        <v>0</v>
      </c>
      <c r="L5676">
        <v>102.382058</v>
      </c>
      <c r="R5676">
        <v>997.40674200000001</v>
      </c>
      <c r="S5676">
        <v>997.40674200000001</v>
      </c>
      <c r="T5676" s="194">
        <v>997.40674200000001</v>
      </c>
      <c r="U5676" t="s">
        <v>193</v>
      </c>
      <c r="V5676">
        <v>45708.62394675926</v>
      </c>
    </row>
    <row r="5677" spans="1:22" x14ac:dyDescent="0.3">
      <c r="A5677" t="s">
        <v>109</v>
      </c>
      <c r="B5677" t="s">
        <v>3</v>
      </c>
      <c r="C5677" t="s">
        <v>93</v>
      </c>
      <c r="D5677" s="29">
        <v>45833</v>
      </c>
      <c r="E5677" s="161">
        <v>0</v>
      </c>
      <c r="F5677" s="161">
        <v>0</v>
      </c>
      <c r="G5677" s="161">
        <v>0</v>
      </c>
      <c r="H5677" s="161">
        <v>0</v>
      </c>
      <c r="L5677">
        <v>59.362685999999997</v>
      </c>
      <c r="R5677">
        <v>164.572112</v>
      </c>
      <c r="S5677">
        <v>164.572112</v>
      </c>
      <c r="T5677" s="194">
        <v>164.572112</v>
      </c>
      <c r="U5677" t="s">
        <v>193</v>
      </c>
      <c r="V5677">
        <v>45708.624074074076</v>
      </c>
    </row>
    <row r="5678" spans="1:22" x14ac:dyDescent="0.3">
      <c r="A5678" t="s">
        <v>109</v>
      </c>
      <c r="B5678" t="s">
        <v>3</v>
      </c>
      <c r="C5678" t="s">
        <v>88</v>
      </c>
      <c r="D5678" s="29">
        <v>45833</v>
      </c>
      <c r="E5678" s="161">
        <v>0</v>
      </c>
      <c r="F5678" s="161">
        <v>0</v>
      </c>
      <c r="G5678" s="161">
        <v>0</v>
      </c>
      <c r="H5678" s="161">
        <v>0</v>
      </c>
      <c r="L5678">
        <v>102.382058</v>
      </c>
      <c r="R5678">
        <v>997.40674200000001</v>
      </c>
      <c r="S5678">
        <v>997.40674200000001</v>
      </c>
      <c r="T5678" s="194">
        <v>997.40674200000001</v>
      </c>
      <c r="U5678" t="s">
        <v>193</v>
      </c>
      <c r="V5678">
        <v>45708.62394675926</v>
      </c>
    </row>
    <row r="5679" spans="1:22" x14ac:dyDescent="0.3">
      <c r="A5679" t="s">
        <v>109</v>
      </c>
      <c r="B5679" t="s">
        <v>3</v>
      </c>
      <c r="C5679" t="s">
        <v>93</v>
      </c>
      <c r="D5679" s="29">
        <v>45834</v>
      </c>
      <c r="E5679" s="161">
        <v>0</v>
      </c>
      <c r="F5679" s="161">
        <v>0</v>
      </c>
      <c r="G5679" s="161">
        <v>0</v>
      </c>
      <c r="H5679" s="161">
        <v>0</v>
      </c>
      <c r="L5679">
        <v>59.362685999999997</v>
      </c>
      <c r="R5679">
        <v>164.572112</v>
      </c>
      <c r="S5679">
        <v>164.572112</v>
      </c>
      <c r="T5679" s="194">
        <v>164.572112</v>
      </c>
      <c r="U5679" t="s">
        <v>193</v>
      </c>
      <c r="V5679">
        <v>45708.624085648145</v>
      </c>
    </row>
    <row r="5680" spans="1:22" x14ac:dyDescent="0.3">
      <c r="A5680" t="s">
        <v>109</v>
      </c>
      <c r="B5680" t="s">
        <v>3</v>
      </c>
      <c r="C5680" t="s">
        <v>88</v>
      </c>
      <c r="D5680" s="29">
        <v>45834</v>
      </c>
      <c r="E5680" s="161">
        <v>0</v>
      </c>
      <c r="F5680" s="161">
        <v>0</v>
      </c>
      <c r="G5680" s="161">
        <v>0</v>
      </c>
      <c r="H5680" s="161">
        <v>0</v>
      </c>
      <c r="L5680">
        <v>102.382058</v>
      </c>
      <c r="R5680">
        <v>997.40674200000001</v>
      </c>
      <c r="S5680">
        <v>997.40674200000001</v>
      </c>
      <c r="T5680" s="194">
        <v>997.40674200000001</v>
      </c>
      <c r="U5680" t="s">
        <v>193</v>
      </c>
      <c r="V5680">
        <v>45708.62394675926</v>
      </c>
    </row>
    <row r="5681" spans="1:22" x14ac:dyDescent="0.3">
      <c r="A5681" t="s">
        <v>109</v>
      </c>
      <c r="B5681" t="s">
        <v>3</v>
      </c>
      <c r="C5681" t="s">
        <v>93</v>
      </c>
      <c r="D5681" s="29">
        <v>45835</v>
      </c>
      <c r="E5681" s="161">
        <v>0</v>
      </c>
      <c r="F5681" s="161">
        <v>0</v>
      </c>
      <c r="G5681" s="161">
        <v>0</v>
      </c>
      <c r="H5681" s="161">
        <v>0</v>
      </c>
      <c r="L5681">
        <v>59.362685999999997</v>
      </c>
      <c r="R5681">
        <v>164.572112</v>
      </c>
      <c r="S5681">
        <v>164.572112</v>
      </c>
      <c r="T5681" s="194">
        <v>164.572112</v>
      </c>
      <c r="U5681" t="s">
        <v>193</v>
      </c>
      <c r="V5681">
        <v>45708.624085648145</v>
      </c>
    </row>
    <row r="5682" spans="1:22" x14ac:dyDescent="0.3">
      <c r="A5682" t="s">
        <v>109</v>
      </c>
      <c r="B5682" t="s">
        <v>3</v>
      </c>
      <c r="C5682" t="s">
        <v>88</v>
      </c>
      <c r="D5682" s="29">
        <v>45835</v>
      </c>
      <c r="E5682" s="161">
        <v>0</v>
      </c>
      <c r="F5682" s="161">
        <v>0</v>
      </c>
      <c r="G5682" s="161">
        <v>0</v>
      </c>
      <c r="H5682" s="161">
        <v>0</v>
      </c>
      <c r="L5682">
        <v>102.382058</v>
      </c>
      <c r="R5682">
        <v>997.40674200000001</v>
      </c>
      <c r="S5682">
        <v>997.40674200000001</v>
      </c>
      <c r="T5682" s="194">
        <v>997.40674200000001</v>
      </c>
      <c r="U5682" t="s">
        <v>193</v>
      </c>
      <c r="V5682">
        <v>45708.62394675926</v>
      </c>
    </row>
    <row r="5683" spans="1:22" x14ac:dyDescent="0.3">
      <c r="A5683" t="s">
        <v>109</v>
      </c>
      <c r="B5683" t="s">
        <v>3</v>
      </c>
      <c r="C5683" t="s">
        <v>93</v>
      </c>
      <c r="D5683" s="29">
        <v>45836</v>
      </c>
      <c r="E5683" s="161">
        <v>0</v>
      </c>
      <c r="F5683" s="161">
        <v>0</v>
      </c>
      <c r="G5683" s="161">
        <v>0</v>
      </c>
      <c r="H5683" s="161">
        <v>0</v>
      </c>
      <c r="L5683">
        <v>59.362685999999997</v>
      </c>
      <c r="R5683">
        <v>164.572112</v>
      </c>
      <c r="S5683">
        <v>164.572112</v>
      </c>
      <c r="T5683" s="194">
        <v>164.572112</v>
      </c>
      <c r="U5683" t="s">
        <v>193</v>
      </c>
      <c r="V5683">
        <v>45708.624074074076</v>
      </c>
    </row>
    <row r="5684" spans="1:22" x14ac:dyDescent="0.3">
      <c r="A5684" t="s">
        <v>109</v>
      </c>
      <c r="B5684" t="s">
        <v>3</v>
      </c>
      <c r="C5684" t="s">
        <v>88</v>
      </c>
      <c r="D5684" s="29">
        <v>45836</v>
      </c>
      <c r="E5684" s="161">
        <v>0</v>
      </c>
      <c r="F5684" s="161">
        <v>0</v>
      </c>
      <c r="G5684" s="161">
        <v>0</v>
      </c>
      <c r="H5684" s="161">
        <v>0</v>
      </c>
      <c r="L5684">
        <v>102.382058</v>
      </c>
      <c r="R5684">
        <v>997.40674200000001</v>
      </c>
      <c r="S5684">
        <v>997.40674200000001</v>
      </c>
      <c r="T5684" s="194">
        <v>997.40674200000001</v>
      </c>
      <c r="U5684" t="s">
        <v>193</v>
      </c>
      <c r="V5684">
        <v>45708.623935185184</v>
      </c>
    </row>
    <row r="5685" spans="1:22" x14ac:dyDescent="0.3">
      <c r="A5685" t="s">
        <v>109</v>
      </c>
      <c r="B5685" t="s">
        <v>3</v>
      </c>
      <c r="C5685" t="s">
        <v>93</v>
      </c>
      <c r="D5685" s="29">
        <v>45837</v>
      </c>
      <c r="E5685" s="161">
        <v>0</v>
      </c>
      <c r="F5685" s="161">
        <v>0</v>
      </c>
      <c r="G5685" s="161">
        <v>0</v>
      </c>
      <c r="H5685" s="161">
        <v>0</v>
      </c>
      <c r="L5685">
        <v>59.362685999999997</v>
      </c>
      <c r="R5685">
        <v>164.572112</v>
      </c>
      <c r="S5685">
        <v>164.572112</v>
      </c>
      <c r="T5685" s="194">
        <v>164.572112</v>
      </c>
      <c r="U5685" t="s">
        <v>193</v>
      </c>
      <c r="V5685">
        <v>45708.624085648145</v>
      </c>
    </row>
    <row r="5686" spans="1:22" x14ac:dyDescent="0.3">
      <c r="A5686" t="s">
        <v>109</v>
      </c>
      <c r="B5686" t="s">
        <v>3</v>
      </c>
      <c r="C5686" t="s">
        <v>88</v>
      </c>
      <c r="D5686" s="29">
        <v>45837</v>
      </c>
      <c r="E5686" s="161">
        <v>0</v>
      </c>
      <c r="F5686" s="161">
        <v>0</v>
      </c>
      <c r="G5686" s="161">
        <v>0</v>
      </c>
      <c r="H5686" s="161">
        <v>0</v>
      </c>
      <c r="L5686">
        <v>102.382058</v>
      </c>
      <c r="R5686">
        <v>997.40674200000001</v>
      </c>
      <c r="S5686">
        <v>997.40674200000001</v>
      </c>
      <c r="T5686" s="194">
        <v>997.40674200000001</v>
      </c>
      <c r="U5686" t="s">
        <v>193</v>
      </c>
      <c r="V5686">
        <v>45708.62394675926</v>
      </c>
    </row>
    <row r="5687" spans="1:22" x14ac:dyDescent="0.3">
      <c r="A5687" t="s">
        <v>109</v>
      </c>
      <c r="B5687" t="s">
        <v>3</v>
      </c>
      <c r="C5687" t="s">
        <v>93</v>
      </c>
      <c r="D5687" s="29">
        <v>45838</v>
      </c>
      <c r="E5687" s="161">
        <v>0</v>
      </c>
      <c r="F5687" s="161">
        <v>0</v>
      </c>
      <c r="G5687" s="161">
        <v>0</v>
      </c>
      <c r="H5687" s="161">
        <v>0</v>
      </c>
      <c r="L5687">
        <v>59.362685999999997</v>
      </c>
      <c r="R5687">
        <v>164.572112</v>
      </c>
      <c r="S5687">
        <v>164.572112</v>
      </c>
      <c r="T5687" s="194">
        <v>164.572112</v>
      </c>
      <c r="U5687" t="s">
        <v>193</v>
      </c>
      <c r="V5687">
        <v>45708.624085648145</v>
      </c>
    </row>
    <row r="5688" spans="1:22" x14ac:dyDescent="0.3">
      <c r="A5688" t="s">
        <v>109</v>
      </c>
      <c r="B5688" t="s">
        <v>3</v>
      </c>
      <c r="C5688" t="s">
        <v>88</v>
      </c>
      <c r="D5688" s="29">
        <v>45838</v>
      </c>
      <c r="E5688" s="161">
        <v>0</v>
      </c>
      <c r="F5688" s="161">
        <v>0</v>
      </c>
      <c r="G5688" s="161">
        <v>0</v>
      </c>
      <c r="H5688" s="161">
        <v>0</v>
      </c>
      <c r="L5688">
        <v>102.382058</v>
      </c>
      <c r="R5688">
        <v>997.40674200000001</v>
      </c>
      <c r="S5688">
        <v>997.40674200000001</v>
      </c>
      <c r="T5688" s="194">
        <v>997.40674200000001</v>
      </c>
      <c r="U5688" t="s">
        <v>193</v>
      </c>
      <c r="V5688">
        <v>45708.623935185184</v>
      </c>
    </row>
    <row r="5689" spans="1:22" x14ac:dyDescent="0.3">
      <c r="A5689" t="s">
        <v>109</v>
      </c>
      <c r="B5689" t="s">
        <v>3</v>
      </c>
      <c r="C5689" t="s">
        <v>93</v>
      </c>
      <c r="D5689" s="29">
        <v>45839</v>
      </c>
      <c r="E5689" s="161">
        <v>0</v>
      </c>
      <c r="F5689" s="161">
        <v>0</v>
      </c>
      <c r="G5689" s="161">
        <v>0</v>
      </c>
      <c r="H5689" s="161">
        <v>0</v>
      </c>
      <c r="L5689">
        <v>59.362685999999997</v>
      </c>
      <c r="R5689">
        <v>164.572112</v>
      </c>
      <c r="S5689">
        <v>164.572112</v>
      </c>
      <c r="T5689" s="194">
        <v>164.572112</v>
      </c>
      <c r="U5689" t="s">
        <v>193</v>
      </c>
      <c r="V5689">
        <v>45708.624085648145</v>
      </c>
    </row>
    <row r="5690" spans="1:22" x14ac:dyDescent="0.3">
      <c r="A5690" t="s">
        <v>109</v>
      </c>
      <c r="B5690" t="s">
        <v>3</v>
      </c>
      <c r="C5690" t="s">
        <v>88</v>
      </c>
      <c r="D5690" s="29">
        <v>45839</v>
      </c>
      <c r="E5690" s="161">
        <v>0</v>
      </c>
      <c r="F5690" s="161">
        <v>0</v>
      </c>
      <c r="G5690" s="161">
        <v>0</v>
      </c>
      <c r="H5690" s="161">
        <v>0</v>
      </c>
      <c r="L5690">
        <v>102.382058</v>
      </c>
      <c r="R5690">
        <v>997.40674200000001</v>
      </c>
      <c r="S5690">
        <v>997.40674200000001</v>
      </c>
      <c r="T5690" s="194">
        <v>997.40674200000001</v>
      </c>
      <c r="U5690" t="s">
        <v>193</v>
      </c>
      <c r="V5690">
        <v>45708.62394675926</v>
      </c>
    </row>
    <row r="5691" spans="1:22" x14ac:dyDescent="0.3">
      <c r="A5691" t="s">
        <v>109</v>
      </c>
      <c r="B5691" t="s">
        <v>3</v>
      </c>
      <c r="C5691" t="s">
        <v>93</v>
      </c>
      <c r="D5691" s="29">
        <v>45840</v>
      </c>
      <c r="E5691" s="161">
        <v>0</v>
      </c>
      <c r="F5691" s="161">
        <v>0</v>
      </c>
      <c r="G5691" s="161">
        <v>0</v>
      </c>
      <c r="H5691" s="161">
        <v>0</v>
      </c>
      <c r="L5691">
        <v>59.362685999999997</v>
      </c>
      <c r="R5691">
        <v>164.572112</v>
      </c>
      <c r="S5691">
        <v>164.572112</v>
      </c>
      <c r="T5691" s="194">
        <v>164.572112</v>
      </c>
      <c r="U5691" t="s">
        <v>193</v>
      </c>
      <c r="V5691">
        <v>45708.624085648145</v>
      </c>
    </row>
    <row r="5692" spans="1:22" x14ac:dyDescent="0.3">
      <c r="A5692" t="s">
        <v>109</v>
      </c>
      <c r="B5692" t="s">
        <v>3</v>
      </c>
      <c r="C5692" t="s">
        <v>88</v>
      </c>
      <c r="D5692" s="29">
        <v>45840</v>
      </c>
      <c r="E5692" s="161">
        <v>0</v>
      </c>
      <c r="F5692" s="161">
        <v>0</v>
      </c>
      <c r="G5692" s="161">
        <v>0</v>
      </c>
      <c r="H5692" s="161">
        <v>0</v>
      </c>
      <c r="L5692">
        <v>102.382058</v>
      </c>
      <c r="R5692">
        <v>997.40674200000001</v>
      </c>
      <c r="S5692">
        <v>997.40674200000001</v>
      </c>
      <c r="T5692" s="194">
        <v>997.40674200000001</v>
      </c>
      <c r="U5692" t="s">
        <v>193</v>
      </c>
      <c r="V5692">
        <v>45708.62394675926</v>
      </c>
    </row>
    <row r="5693" spans="1:22" x14ac:dyDescent="0.3">
      <c r="A5693" t="s">
        <v>109</v>
      </c>
      <c r="B5693" t="s">
        <v>3</v>
      </c>
      <c r="C5693" t="s">
        <v>93</v>
      </c>
      <c r="D5693" s="29">
        <v>45841</v>
      </c>
      <c r="E5693" s="161">
        <v>0</v>
      </c>
      <c r="F5693" s="161">
        <v>0</v>
      </c>
      <c r="G5693" s="161">
        <v>0</v>
      </c>
      <c r="H5693" s="161">
        <v>0</v>
      </c>
      <c r="L5693">
        <v>59.362685999999997</v>
      </c>
      <c r="R5693">
        <v>164.572112</v>
      </c>
      <c r="S5693">
        <v>164.572112</v>
      </c>
      <c r="T5693" s="194">
        <v>164.572112</v>
      </c>
      <c r="U5693" t="s">
        <v>193</v>
      </c>
      <c r="V5693">
        <v>45708.624085648145</v>
      </c>
    </row>
    <row r="5694" spans="1:22" x14ac:dyDescent="0.3">
      <c r="A5694" t="s">
        <v>109</v>
      </c>
      <c r="B5694" t="s">
        <v>3</v>
      </c>
      <c r="C5694" t="s">
        <v>88</v>
      </c>
      <c r="D5694" s="29">
        <v>45841</v>
      </c>
      <c r="E5694" s="161">
        <v>0</v>
      </c>
      <c r="F5694" s="161">
        <v>0</v>
      </c>
      <c r="G5694" s="161">
        <v>0</v>
      </c>
      <c r="H5694" s="161">
        <v>0</v>
      </c>
      <c r="L5694">
        <v>102.382058</v>
      </c>
      <c r="R5694">
        <v>997.40674200000001</v>
      </c>
      <c r="S5694">
        <v>997.40674200000001</v>
      </c>
      <c r="T5694" s="194">
        <v>997.40674200000001</v>
      </c>
      <c r="U5694" t="s">
        <v>193</v>
      </c>
      <c r="V5694">
        <v>45708.62394675926</v>
      </c>
    </row>
    <row r="5695" spans="1:22" x14ac:dyDescent="0.3">
      <c r="A5695" t="s">
        <v>109</v>
      </c>
      <c r="B5695" t="s">
        <v>3</v>
      </c>
      <c r="C5695" t="s">
        <v>93</v>
      </c>
      <c r="D5695" s="29">
        <v>45842</v>
      </c>
      <c r="E5695" s="161">
        <v>0</v>
      </c>
      <c r="F5695" s="161">
        <v>0</v>
      </c>
      <c r="G5695" s="161">
        <v>0</v>
      </c>
      <c r="H5695" s="161">
        <v>0</v>
      </c>
      <c r="L5695">
        <v>59.362685999999997</v>
      </c>
      <c r="R5695">
        <v>164.572112</v>
      </c>
      <c r="S5695">
        <v>164.572112</v>
      </c>
      <c r="T5695" s="194">
        <v>164.572112</v>
      </c>
      <c r="U5695" t="s">
        <v>193</v>
      </c>
      <c r="V5695">
        <v>45708.624074074076</v>
      </c>
    </row>
    <row r="5696" spans="1:22" x14ac:dyDescent="0.3">
      <c r="A5696" t="s">
        <v>109</v>
      </c>
      <c r="B5696" t="s">
        <v>3</v>
      </c>
      <c r="C5696" t="s">
        <v>88</v>
      </c>
      <c r="D5696" s="29">
        <v>45842</v>
      </c>
      <c r="E5696" s="161">
        <v>0</v>
      </c>
      <c r="F5696" s="161">
        <v>0</v>
      </c>
      <c r="G5696" s="161">
        <v>0</v>
      </c>
      <c r="H5696" s="161">
        <v>0</v>
      </c>
      <c r="L5696">
        <v>102.382058</v>
      </c>
      <c r="R5696">
        <v>997.40674200000001</v>
      </c>
      <c r="S5696">
        <v>997.40674200000001</v>
      </c>
      <c r="T5696" s="194">
        <v>997.40674200000001</v>
      </c>
      <c r="U5696" t="s">
        <v>193</v>
      </c>
      <c r="V5696">
        <v>45708.62394675926</v>
      </c>
    </row>
    <row r="5697" spans="1:22" x14ac:dyDescent="0.3">
      <c r="A5697" t="s">
        <v>109</v>
      </c>
      <c r="B5697" t="s">
        <v>3</v>
      </c>
      <c r="C5697" t="s">
        <v>93</v>
      </c>
      <c r="D5697" s="29">
        <v>45843</v>
      </c>
      <c r="E5697" s="161">
        <v>0</v>
      </c>
      <c r="F5697" s="161">
        <v>0</v>
      </c>
      <c r="G5697" s="161">
        <v>0</v>
      </c>
      <c r="H5697" s="161">
        <v>0</v>
      </c>
      <c r="L5697">
        <v>59.362685999999997</v>
      </c>
      <c r="R5697">
        <v>164.572112</v>
      </c>
      <c r="S5697">
        <v>164.572112</v>
      </c>
      <c r="T5697" s="194">
        <v>164.572112</v>
      </c>
      <c r="U5697" t="s">
        <v>193</v>
      </c>
      <c r="V5697">
        <v>45708.624074074076</v>
      </c>
    </row>
    <row r="5698" spans="1:22" x14ac:dyDescent="0.3">
      <c r="A5698" t="s">
        <v>109</v>
      </c>
      <c r="B5698" t="s">
        <v>3</v>
      </c>
      <c r="C5698" t="s">
        <v>88</v>
      </c>
      <c r="D5698" s="29">
        <v>45843</v>
      </c>
      <c r="E5698" s="161">
        <v>0</v>
      </c>
      <c r="F5698" s="161">
        <v>0</v>
      </c>
      <c r="G5698" s="161">
        <v>0</v>
      </c>
      <c r="H5698" s="161">
        <v>0</v>
      </c>
      <c r="L5698">
        <v>102.382058</v>
      </c>
      <c r="R5698">
        <v>997.40674200000001</v>
      </c>
      <c r="S5698">
        <v>997.40674200000001</v>
      </c>
      <c r="T5698" s="194">
        <v>997.40674200000001</v>
      </c>
      <c r="U5698" t="s">
        <v>193</v>
      </c>
      <c r="V5698">
        <v>45708.62394675926</v>
      </c>
    </row>
    <row r="5699" spans="1:22" x14ac:dyDescent="0.3">
      <c r="A5699" t="s">
        <v>109</v>
      </c>
      <c r="B5699" t="s">
        <v>3</v>
      </c>
      <c r="C5699" t="s">
        <v>93</v>
      </c>
      <c r="D5699" s="29">
        <v>45844</v>
      </c>
      <c r="E5699" s="161">
        <v>0</v>
      </c>
      <c r="F5699" s="161">
        <v>0</v>
      </c>
      <c r="G5699" s="161">
        <v>0</v>
      </c>
      <c r="H5699" s="161">
        <v>0</v>
      </c>
      <c r="L5699">
        <v>59.362685999999997</v>
      </c>
      <c r="R5699">
        <v>164.572112</v>
      </c>
      <c r="S5699">
        <v>164.572112</v>
      </c>
      <c r="T5699" s="194">
        <v>164.572112</v>
      </c>
      <c r="U5699" t="s">
        <v>193</v>
      </c>
      <c r="V5699">
        <v>45708.624074074076</v>
      </c>
    </row>
    <row r="5700" spans="1:22" x14ac:dyDescent="0.3">
      <c r="A5700" t="s">
        <v>109</v>
      </c>
      <c r="B5700" t="s">
        <v>3</v>
      </c>
      <c r="C5700" t="s">
        <v>88</v>
      </c>
      <c r="D5700" s="29">
        <v>45844</v>
      </c>
      <c r="E5700" s="161">
        <v>0</v>
      </c>
      <c r="F5700" s="161">
        <v>0</v>
      </c>
      <c r="G5700" s="161">
        <v>0</v>
      </c>
      <c r="H5700" s="161">
        <v>0</v>
      </c>
      <c r="L5700">
        <v>102.382058</v>
      </c>
      <c r="R5700">
        <v>997.40674200000001</v>
      </c>
      <c r="S5700">
        <v>997.40674200000001</v>
      </c>
      <c r="T5700" s="194">
        <v>997.40674200000001</v>
      </c>
      <c r="U5700" t="s">
        <v>193</v>
      </c>
      <c r="V5700">
        <v>45708.62394675926</v>
      </c>
    </row>
    <row r="5701" spans="1:22" x14ac:dyDescent="0.3">
      <c r="A5701" t="s">
        <v>109</v>
      </c>
      <c r="B5701" t="s">
        <v>3</v>
      </c>
      <c r="C5701" t="s">
        <v>93</v>
      </c>
      <c r="D5701" s="29">
        <v>45845</v>
      </c>
      <c r="E5701" s="161">
        <v>0</v>
      </c>
      <c r="F5701" s="161">
        <v>0</v>
      </c>
      <c r="G5701" s="161">
        <v>0</v>
      </c>
      <c r="H5701" s="161">
        <v>0</v>
      </c>
      <c r="L5701">
        <v>59.362685999999997</v>
      </c>
      <c r="R5701">
        <v>164.572112</v>
      </c>
      <c r="S5701">
        <v>164.572112</v>
      </c>
      <c r="T5701" s="194">
        <v>164.572112</v>
      </c>
      <c r="U5701" t="s">
        <v>193</v>
      </c>
      <c r="V5701">
        <v>45708.624074074076</v>
      </c>
    </row>
    <row r="5702" spans="1:22" x14ac:dyDescent="0.3">
      <c r="A5702" t="s">
        <v>109</v>
      </c>
      <c r="B5702" t="s">
        <v>3</v>
      </c>
      <c r="C5702" t="s">
        <v>88</v>
      </c>
      <c r="D5702" s="29">
        <v>45845</v>
      </c>
      <c r="E5702" s="161">
        <v>0</v>
      </c>
      <c r="F5702" s="161">
        <v>0</v>
      </c>
      <c r="G5702" s="161">
        <v>0</v>
      </c>
      <c r="H5702" s="161">
        <v>0</v>
      </c>
      <c r="L5702">
        <v>102.382058</v>
      </c>
      <c r="R5702">
        <v>997.40674200000001</v>
      </c>
      <c r="S5702">
        <v>997.40674200000001</v>
      </c>
      <c r="T5702" s="194">
        <v>997.40674200000001</v>
      </c>
      <c r="U5702" t="s">
        <v>193</v>
      </c>
      <c r="V5702">
        <v>45708.623935185184</v>
      </c>
    </row>
    <row r="5703" spans="1:22" x14ac:dyDescent="0.3">
      <c r="A5703" t="s">
        <v>109</v>
      </c>
      <c r="B5703" t="s">
        <v>3</v>
      </c>
      <c r="C5703" t="s">
        <v>93</v>
      </c>
      <c r="D5703" s="29">
        <v>45846</v>
      </c>
      <c r="E5703" s="161">
        <v>0</v>
      </c>
      <c r="F5703" s="161">
        <v>0</v>
      </c>
      <c r="G5703" s="161">
        <v>0</v>
      </c>
      <c r="H5703" s="161">
        <v>0</v>
      </c>
      <c r="L5703">
        <v>59.362685999999997</v>
      </c>
      <c r="R5703">
        <v>164.572112</v>
      </c>
      <c r="S5703">
        <v>164.572112</v>
      </c>
      <c r="T5703" s="194">
        <v>164.572112</v>
      </c>
      <c r="U5703" t="s">
        <v>193</v>
      </c>
      <c r="V5703">
        <v>45708.624074074076</v>
      </c>
    </row>
    <row r="5704" spans="1:22" x14ac:dyDescent="0.3">
      <c r="A5704" t="s">
        <v>109</v>
      </c>
      <c r="B5704" t="s">
        <v>3</v>
      </c>
      <c r="C5704" t="s">
        <v>88</v>
      </c>
      <c r="D5704" s="29">
        <v>45846</v>
      </c>
      <c r="E5704" s="161">
        <v>0</v>
      </c>
      <c r="F5704" s="161">
        <v>0</v>
      </c>
      <c r="G5704" s="161">
        <v>0</v>
      </c>
      <c r="H5704" s="161">
        <v>0</v>
      </c>
      <c r="L5704">
        <v>102.382058</v>
      </c>
      <c r="R5704">
        <v>997.40674200000001</v>
      </c>
      <c r="S5704">
        <v>997.40674200000001</v>
      </c>
      <c r="T5704" s="194">
        <v>997.40674200000001</v>
      </c>
      <c r="U5704" t="s">
        <v>193</v>
      </c>
      <c r="V5704">
        <v>45708.623935185184</v>
      </c>
    </row>
    <row r="5705" spans="1:22" x14ac:dyDescent="0.3">
      <c r="A5705" t="s">
        <v>109</v>
      </c>
      <c r="B5705" t="s">
        <v>3</v>
      </c>
      <c r="C5705" t="s">
        <v>93</v>
      </c>
      <c r="D5705" s="29">
        <v>45847</v>
      </c>
      <c r="E5705" s="161">
        <v>0</v>
      </c>
      <c r="F5705" s="161">
        <v>0</v>
      </c>
      <c r="G5705" s="161">
        <v>0</v>
      </c>
      <c r="H5705" s="161">
        <v>0</v>
      </c>
      <c r="L5705">
        <v>59.362685999999997</v>
      </c>
      <c r="R5705">
        <v>164.572112</v>
      </c>
      <c r="S5705">
        <v>164.572112</v>
      </c>
      <c r="T5705" s="194">
        <v>164.572112</v>
      </c>
      <c r="U5705" t="s">
        <v>193</v>
      </c>
      <c r="V5705">
        <v>45708.624085648145</v>
      </c>
    </row>
    <row r="5706" spans="1:22" x14ac:dyDescent="0.3">
      <c r="A5706" t="s">
        <v>109</v>
      </c>
      <c r="B5706" t="s">
        <v>3</v>
      </c>
      <c r="C5706" t="s">
        <v>88</v>
      </c>
      <c r="D5706" s="29">
        <v>45847</v>
      </c>
      <c r="E5706" s="161">
        <v>0</v>
      </c>
      <c r="F5706" s="161">
        <v>0</v>
      </c>
      <c r="G5706" s="161">
        <v>0</v>
      </c>
      <c r="H5706" s="161">
        <v>0</v>
      </c>
      <c r="L5706">
        <v>102.382058</v>
      </c>
      <c r="R5706">
        <v>997.40674200000001</v>
      </c>
      <c r="S5706">
        <v>997.40674200000001</v>
      </c>
      <c r="T5706" s="194">
        <v>997.40674200000001</v>
      </c>
      <c r="U5706" t="s">
        <v>193</v>
      </c>
      <c r="V5706">
        <v>45708.62394675926</v>
      </c>
    </row>
    <row r="5707" spans="1:22" x14ac:dyDescent="0.3">
      <c r="A5707" t="s">
        <v>109</v>
      </c>
      <c r="B5707" t="s">
        <v>3</v>
      </c>
      <c r="C5707" t="s">
        <v>93</v>
      </c>
      <c r="D5707" s="29">
        <v>45848</v>
      </c>
      <c r="E5707" s="161">
        <v>0</v>
      </c>
      <c r="F5707" s="161">
        <v>0</v>
      </c>
      <c r="G5707" s="161">
        <v>0</v>
      </c>
      <c r="H5707" s="161">
        <v>0</v>
      </c>
      <c r="L5707">
        <v>59.362685999999997</v>
      </c>
      <c r="R5707">
        <v>164.572112</v>
      </c>
      <c r="S5707">
        <v>164.572112</v>
      </c>
      <c r="T5707" s="194">
        <v>164.572112</v>
      </c>
      <c r="U5707" t="s">
        <v>193</v>
      </c>
      <c r="V5707">
        <v>45708.624074074076</v>
      </c>
    </row>
    <row r="5708" spans="1:22" x14ac:dyDescent="0.3">
      <c r="A5708" t="s">
        <v>109</v>
      </c>
      <c r="B5708" t="s">
        <v>3</v>
      </c>
      <c r="C5708" t="s">
        <v>88</v>
      </c>
      <c r="D5708" s="29">
        <v>45848</v>
      </c>
      <c r="E5708" s="161">
        <v>0</v>
      </c>
      <c r="F5708" s="161">
        <v>0</v>
      </c>
      <c r="G5708" s="161">
        <v>0</v>
      </c>
      <c r="H5708" s="161">
        <v>0</v>
      </c>
      <c r="L5708">
        <v>102.382058</v>
      </c>
      <c r="R5708">
        <v>997.40674200000001</v>
      </c>
      <c r="S5708">
        <v>997.40674200000001</v>
      </c>
      <c r="T5708" s="194">
        <v>997.40674200000001</v>
      </c>
      <c r="U5708" t="s">
        <v>193</v>
      </c>
      <c r="V5708">
        <v>45708.62395833333</v>
      </c>
    </row>
    <row r="5709" spans="1:22" x14ac:dyDescent="0.3">
      <c r="A5709" t="s">
        <v>109</v>
      </c>
      <c r="B5709" t="s">
        <v>3</v>
      </c>
      <c r="C5709" t="s">
        <v>93</v>
      </c>
      <c r="D5709" s="29">
        <v>45849</v>
      </c>
      <c r="E5709" s="161">
        <v>0</v>
      </c>
      <c r="F5709" s="161">
        <v>0</v>
      </c>
      <c r="G5709" s="161">
        <v>0</v>
      </c>
      <c r="H5709" s="161">
        <v>0</v>
      </c>
      <c r="L5709">
        <v>59.362685999999997</v>
      </c>
      <c r="R5709">
        <v>164.572112</v>
      </c>
      <c r="S5709">
        <v>164.572112</v>
      </c>
      <c r="T5709" s="194">
        <v>164.572112</v>
      </c>
      <c r="U5709" t="s">
        <v>193</v>
      </c>
      <c r="V5709">
        <v>45708.624074074076</v>
      </c>
    </row>
    <row r="5710" spans="1:22" x14ac:dyDescent="0.3">
      <c r="A5710" t="s">
        <v>109</v>
      </c>
      <c r="B5710" t="s">
        <v>3</v>
      </c>
      <c r="C5710" t="s">
        <v>88</v>
      </c>
      <c r="D5710" s="29">
        <v>45849</v>
      </c>
      <c r="E5710" s="161">
        <v>0</v>
      </c>
      <c r="F5710" s="161">
        <v>0</v>
      </c>
      <c r="G5710" s="161">
        <v>0</v>
      </c>
      <c r="H5710" s="161">
        <v>0</v>
      </c>
      <c r="L5710">
        <v>102.382058</v>
      </c>
      <c r="R5710">
        <v>997.40674200000001</v>
      </c>
      <c r="S5710">
        <v>997.40674200000001</v>
      </c>
      <c r="T5710" s="194">
        <v>997.40674200000001</v>
      </c>
      <c r="U5710" t="s">
        <v>193</v>
      </c>
      <c r="V5710">
        <v>45708.62394675926</v>
      </c>
    </row>
    <row r="5711" spans="1:22" x14ac:dyDescent="0.3">
      <c r="A5711" t="s">
        <v>109</v>
      </c>
      <c r="B5711" t="s">
        <v>3</v>
      </c>
      <c r="C5711" t="s">
        <v>93</v>
      </c>
      <c r="D5711" s="29">
        <v>45850</v>
      </c>
      <c r="E5711" s="161">
        <v>0</v>
      </c>
      <c r="F5711" s="161">
        <v>0</v>
      </c>
      <c r="G5711" s="161">
        <v>0</v>
      </c>
      <c r="H5711" s="161">
        <v>0</v>
      </c>
      <c r="L5711">
        <v>59.362685999999997</v>
      </c>
      <c r="R5711">
        <v>164.572112</v>
      </c>
      <c r="S5711">
        <v>164.572112</v>
      </c>
      <c r="T5711" s="194">
        <v>164.572112</v>
      </c>
      <c r="U5711" t="s">
        <v>193</v>
      </c>
      <c r="V5711">
        <v>45708.624085648145</v>
      </c>
    </row>
    <row r="5712" spans="1:22" x14ac:dyDescent="0.3">
      <c r="A5712" t="s">
        <v>109</v>
      </c>
      <c r="B5712" t="s">
        <v>3</v>
      </c>
      <c r="C5712" t="s">
        <v>88</v>
      </c>
      <c r="D5712" s="29">
        <v>45850</v>
      </c>
      <c r="E5712" s="161">
        <v>0</v>
      </c>
      <c r="F5712" s="161">
        <v>0</v>
      </c>
      <c r="G5712" s="161">
        <v>0</v>
      </c>
      <c r="H5712" s="161">
        <v>0</v>
      </c>
      <c r="L5712">
        <v>102.382058</v>
      </c>
      <c r="R5712">
        <v>997.40674200000001</v>
      </c>
      <c r="S5712">
        <v>997.40674200000001</v>
      </c>
      <c r="T5712" s="194">
        <v>997.40674200000001</v>
      </c>
      <c r="U5712" t="s">
        <v>193</v>
      </c>
      <c r="V5712">
        <v>45708.62394675926</v>
      </c>
    </row>
    <row r="5713" spans="1:22" x14ac:dyDescent="0.3">
      <c r="A5713" t="s">
        <v>109</v>
      </c>
      <c r="B5713" t="s">
        <v>3</v>
      </c>
      <c r="C5713" t="s">
        <v>93</v>
      </c>
      <c r="D5713" s="29">
        <v>45851</v>
      </c>
      <c r="E5713" s="161">
        <v>0</v>
      </c>
      <c r="F5713" s="161">
        <v>0</v>
      </c>
      <c r="G5713" s="161">
        <v>0</v>
      </c>
      <c r="H5713" s="161">
        <v>0</v>
      </c>
      <c r="L5713">
        <v>59.362685999999997</v>
      </c>
      <c r="R5713">
        <v>164.572112</v>
      </c>
      <c r="S5713">
        <v>164.572112</v>
      </c>
      <c r="T5713" s="194">
        <v>164.572112</v>
      </c>
      <c r="U5713" t="s">
        <v>193</v>
      </c>
      <c r="V5713">
        <v>45708.624074074076</v>
      </c>
    </row>
    <row r="5714" spans="1:22" x14ac:dyDescent="0.3">
      <c r="A5714" t="s">
        <v>109</v>
      </c>
      <c r="B5714" t="s">
        <v>3</v>
      </c>
      <c r="C5714" t="s">
        <v>88</v>
      </c>
      <c r="D5714" s="29">
        <v>45851</v>
      </c>
      <c r="E5714" s="161">
        <v>0</v>
      </c>
      <c r="F5714" s="161">
        <v>0</v>
      </c>
      <c r="G5714" s="161">
        <v>0</v>
      </c>
      <c r="H5714" s="161">
        <v>0</v>
      </c>
      <c r="L5714">
        <v>102.382058</v>
      </c>
      <c r="R5714">
        <v>997.40674200000001</v>
      </c>
      <c r="S5714">
        <v>997.40674200000001</v>
      </c>
      <c r="T5714" s="194">
        <v>997.40674200000001</v>
      </c>
      <c r="U5714" t="s">
        <v>193</v>
      </c>
      <c r="V5714">
        <v>45708.62394675926</v>
      </c>
    </row>
    <row r="5715" spans="1:22" x14ac:dyDescent="0.3">
      <c r="A5715" t="s">
        <v>109</v>
      </c>
      <c r="B5715" t="s">
        <v>3</v>
      </c>
      <c r="C5715" t="s">
        <v>93</v>
      </c>
      <c r="D5715" s="29">
        <v>45852</v>
      </c>
      <c r="E5715" s="161">
        <v>0</v>
      </c>
      <c r="F5715" s="161">
        <v>0</v>
      </c>
      <c r="G5715" s="161">
        <v>0</v>
      </c>
      <c r="H5715" s="161">
        <v>0</v>
      </c>
      <c r="L5715">
        <v>59.362685999999997</v>
      </c>
      <c r="R5715">
        <v>164.572112</v>
      </c>
      <c r="S5715">
        <v>164.572112</v>
      </c>
      <c r="T5715" s="194">
        <v>164.572112</v>
      </c>
      <c r="U5715" t="s">
        <v>193</v>
      </c>
      <c r="V5715">
        <v>45708.624074074076</v>
      </c>
    </row>
    <row r="5716" spans="1:22" x14ac:dyDescent="0.3">
      <c r="A5716" t="s">
        <v>109</v>
      </c>
      <c r="B5716" t="s">
        <v>3</v>
      </c>
      <c r="C5716" t="s">
        <v>88</v>
      </c>
      <c r="D5716" s="29">
        <v>45852</v>
      </c>
      <c r="E5716" s="161">
        <v>0</v>
      </c>
      <c r="F5716" s="161">
        <v>0</v>
      </c>
      <c r="G5716" s="161">
        <v>0</v>
      </c>
      <c r="H5716" s="161">
        <v>0</v>
      </c>
      <c r="L5716">
        <v>102.382058</v>
      </c>
      <c r="R5716">
        <v>997.40674200000001</v>
      </c>
      <c r="S5716">
        <v>997.40674200000001</v>
      </c>
      <c r="T5716" s="194">
        <v>997.40674200000001</v>
      </c>
      <c r="U5716" t="s">
        <v>193</v>
      </c>
      <c r="V5716">
        <v>45708.62394675926</v>
      </c>
    </row>
    <row r="5717" spans="1:22" x14ac:dyDescent="0.3">
      <c r="A5717" t="s">
        <v>109</v>
      </c>
      <c r="B5717" t="s">
        <v>3</v>
      </c>
      <c r="C5717" t="s">
        <v>93</v>
      </c>
      <c r="D5717" s="29">
        <v>45853</v>
      </c>
      <c r="E5717" s="161">
        <v>0</v>
      </c>
      <c r="F5717" s="161">
        <v>0</v>
      </c>
      <c r="G5717" s="161">
        <v>0</v>
      </c>
      <c r="H5717" s="161">
        <v>0</v>
      </c>
      <c r="L5717">
        <v>59.362685999999997</v>
      </c>
      <c r="R5717">
        <v>164.572112</v>
      </c>
      <c r="S5717">
        <v>164.572112</v>
      </c>
      <c r="T5717" s="194">
        <v>164.572112</v>
      </c>
      <c r="U5717" t="s">
        <v>193</v>
      </c>
      <c r="V5717">
        <v>45708.624085648145</v>
      </c>
    </row>
    <row r="5718" spans="1:22" x14ac:dyDescent="0.3">
      <c r="A5718" t="s">
        <v>109</v>
      </c>
      <c r="B5718" t="s">
        <v>3</v>
      </c>
      <c r="C5718" t="s">
        <v>88</v>
      </c>
      <c r="D5718" s="29">
        <v>45853</v>
      </c>
      <c r="E5718" s="161">
        <v>0</v>
      </c>
      <c r="F5718" s="161">
        <v>0</v>
      </c>
      <c r="G5718" s="161">
        <v>0</v>
      </c>
      <c r="H5718" s="161">
        <v>0</v>
      </c>
      <c r="L5718">
        <v>102.382058</v>
      </c>
      <c r="R5718">
        <v>997.40674200000001</v>
      </c>
      <c r="S5718">
        <v>997.40674200000001</v>
      </c>
      <c r="T5718" s="194">
        <v>997.40674200000001</v>
      </c>
      <c r="U5718" t="s">
        <v>193</v>
      </c>
      <c r="V5718">
        <v>45708.62394675926</v>
      </c>
    </row>
    <row r="5719" spans="1:22" x14ac:dyDescent="0.3">
      <c r="A5719" t="s">
        <v>109</v>
      </c>
      <c r="B5719" t="s">
        <v>3</v>
      </c>
      <c r="C5719" t="s">
        <v>93</v>
      </c>
      <c r="D5719" s="29">
        <v>45854</v>
      </c>
      <c r="E5719" s="161">
        <v>0</v>
      </c>
      <c r="F5719" s="161">
        <v>0</v>
      </c>
      <c r="G5719" s="161">
        <v>0</v>
      </c>
      <c r="H5719" s="161">
        <v>0</v>
      </c>
      <c r="L5719">
        <v>59.362685999999997</v>
      </c>
      <c r="R5719">
        <v>164.572112</v>
      </c>
      <c r="S5719">
        <v>164.572112</v>
      </c>
      <c r="T5719" s="194">
        <v>164.572112</v>
      </c>
      <c r="U5719" t="s">
        <v>193</v>
      </c>
      <c r="V5719">
        <v>45708.624074074076</v>
      </c>
    </row>
    <row r="5720" spans="1:22" x14ac:dyDescent="0.3">
      <c r="A5720" t="s">
        <v>109</v>
      </c>
      <c r="B5720" t="s">
        <v>3</v>
      </c>
      <c r="C5720" t="s">
        <v>88</v>
      </c>
      <c r="D5720" s="29">
        <v>45854</v>
      </c>
      <c r="E5720" s="161">
        <v>0</v>
      </c>
      <c r="F5720" s="161">
        <v>0</v>
      </c>
      <c r="G5720" s="161">
        <v>0</v>
      </c>
      <c r="H5720" s="161">
        <v>0</v>
      </c>
      <c r="L5720">
        <v>102.382058</v>
      </c>
      <c r="R5720">
        <v>997.40674200000001</v>
      </c>
      <c r="S5720">
        <v>997.40674200000001</v>
      </c>
      <c r="T5720" s="194">
        <v>997.40674200000001</v>
      </c>
      <c r="U5720" t="s">
        <v>193</v>
      </c>
      <c r="V5720">
        <v>45708.62395833333</v>
      </c>
    </row>
    <row r="5721" spans="1:22" x14ac:dyDescent="0.3">
      <c r="A5721" t="s">
        <v>109</v>
      </c>
      <c r="B5721" t="s">
        <v>3</v>
      </c>
      <c r="C5721" t="s">
        <v>93</v>
      </c>
      <c r="D5721" s="29">
        <v>45855</v>
      </c>
      <c r="E5721" s="161">
        <v>0</v>
      </c>
      <c r="F5721" s="161">
        <v>0</v>
      </c>
      <c r="G5721" s="161">
        <v>0</v>
      </c>
      <c r="H5721" s="161">
        <v>0</v>
      </c>
      <c r="L5721">
        <v>59.362685999999997</v>
      </c>
      <c r="R5721">
        <v>164.572112</v>
      </c>
      <c r="S5721">
        <v>164.572112</v>
      </c>
      <c r="T5721" s="194">
        <v>164.572112</v>
      </c>
      <c r="U5721" t="s">
        <v>193</v>
      </c>
      <c r="V5721">
        <v>45708.624085648145</v>
      </c>
    </row>
    <row r="5722" spans="1:22" x14ac:dyDescent="0.3">
      <c r="A5722" t="s">
        <v>109</v>
      </c>
      <c r="B5722" t="s">
        <v>3</v>
      </c>
      <c r="C5722" t="s">
        <v>88</v>
      </c>
      <c r="D5722" s="29">
        <v>45855</v>
      </c>
      <c r="E5722" s="161">
        <v>0</v>
      </c>
      <c r="F5722" s="161">
        <v>0</v>
      </c>
      <c r="G5722" s="161">
        <v>0</v>
      </c>
      <c r="H5722" s="161">
        <v>0</v>
      </c>
      <c r="L5722">
        <v>102.382058</v>
      </c>
      <c r="R5722">
        <v>997.40674200000001</v>
      </c>
      <c r="S5722">
        <v>997.40674200000001</v>
      </c>
      <c r="T5722" s="194">
        <v>997.40674200000001</v>
      </c>
      <c r="U5722" t="s">
        <v>193</v>
      </c>
      <c r="V5722">
        <v>45708.623935185184</v>
      </c>
    </row>
    <row r="5723" spans="1:22" x14ac:dyDescent="0.3">
      <c r="A5723" t="s">
        <v>109</v>
      </c>
      <c r="B5723" t="s">
        <v>3</v>
      </c>
      <c r="C5723" t="s">
        <v>93</v>
      </c>
      <c r="D5723" s="29">
        <v>45856</v>
      </c>
      <c r="E5723" s="161">
        <v>0</v>
      </c>
      <c r="F5723" s="161">
        <v>0</v>
      </c>
      <c r="G5723" s="161">
        <v>0</v>
      </c>
      <c r="H5723" s="161">
        <v>0</v>
      </c>
      <c r="L5723">
        <v>59.362685999999997</v>
      </c>
      <c r="R5723">
        <v>164.572112</v>
      </c>
      <c r="S5723">
        <v>164.572112</v>
      </c>
      <c r="T5723" s="194">
        <v>164.572112</v>
      </c>
      <c r="U5723" t="s">
        <v>193</v>
      </c>
      <c r="V5723">
        <v>45708.624085648145</v>
      </c>
    </row>
    <row r="5724" spans="1:22" x14ac:dyDescent="0.3">
      <c r="A5724" t="s">
        <v>109</v>
      </c>
      <c r="B5724" t="s">
        <v>3</v>
      </c>
      <c r="C5724" t="s">
        <v>88</v>
      </c>
      <c r="D5724" s="29">
        <v>45856</v>
      </c>
      <c r="E5724" s="161">
        <v>0</v>
      </c>
      <c r="F5724" s="161">
        <v>0</v>
      </c>
      <c r="G5724" s="161">
        <v>0</v>
      </c>
      <c r="H5724" s="161">
        <v>0</v>
      </c>
      <c r="L5724">
        <v>102.382058</v>
      </c>
      <c r="R5724">
        <v>997.40674200000001</v>
      </c>
      <c r="S5724">
        <v>997.40674200000001</v>
      </c>
      <c r="T5724" s="194">
        <v>997.40674200000001</v>
      </c>
      <c r="U5724" t="s">
        <v>193</v>
      </c>
      <c r="V5724">
        <v>45708.623969907407</v>
      </c>
    </row>
    <row r="5725" spans="1:22" x14ac:dyDescent="0.3">
      <c r="A5725" t="s">
        <v>109</v>
      </c>
      <c r="B5725" t="s">
        <v>3</v>
      </c>
      <c r="C5725" t="s">
        <v>93</v>
      </c>
      <c r="D5725" s="29">
        <v>45857</v>
      </c>
      <c r="E5725" s="161">
        <v>0</v>
      </c>
      <c r="F5725" s="161">
        <v>0</v>
      </c>
      <c r="G5725" s="161">
        <v>0</v>
      </c>
      <c r="H5725" s="161">
        <v>0</v>
      </c>
      <c r="L5725">
        <v>59.362685999999997</v>
      </c>
      <c r="R5725">
        <v>164.572112</v>
      </c>
      <c r="S5725">
        <v>164.572112</v>
      </c>
      <c r="T5725" s="194">
        <v>164.572112</v>
      </c>
      <c r="U5725" t="s">
        <v>193</v>
      </c>
      <c r="V5725">
        <v>45708.624085648145</v>
      </c>
    </row>
    <row r="5726" spans="1:22" x14ac:dyDescent="0.3">
      <c r="A5726" t="s">
        <v>109</v>
      </c>
      <c r="B5726" t="s">
        <v>3</v>
      </c>
      <c r="C5726" t="s">
        <v>88</v>
      </c>
      <c r="D5726" s="29">
        <v>45857</v>
      </c>
      <c r="E5726" s="161">
        <v>0</v>
      </c>
      <c r="F5726" s="161">
        <v>0</v>
      </c>
      <c r="G5726" s="161">
        <v>0</v>
      </c>
      <c r="H5726" s="161">
        <v>0</v>
      </c>
      <c r="L5726">
        <v>102.382058</v>
      </c>
      <c r="R5726">
        <v>997.40674200000001</v>
      </c>
      <c r="S5726">
        <v>997.40674200000001</v>
      </c>
      <c r="T5726" s="194">
        <v>997.40674200000001</v>
      </c>
      <c r="U5726" t="s">
        <v>193</v>
      </c>
      <c r="V5726">
        <v>45708.62394675926</v>
      </c>
    </row>
    <row r="5727" spans="1:22" x14ac:dyDescent="0.3">
      <c r="A5727" t="s">
        <v>109</v>
      </c>
      <c r="B5727" t="s">
        <v>3</v>
      </c>
      <c r="C5727" t="s">
        <v>93</v>
      </c>
      <c r="D5727" s="29">
        <v>45858</v>
      </c>
      <c r="E5727" s="161">
        <v>0</v>
      </c>
      <c r="F5727" s="161">
        <v>0</v>
      </c>
      <c r="G5727" s="161">
        <v>0</v>
      </c>
      <c r="H5727" s="161">
        <v>0</v>
      </c>
      <c r="L5727">
        <v>59.362685999999997</v>
      </c>
      <c r="R5727">
        <v>164.572112</v>
      </c>
      <c r="S5727">
        <v>164.572112</v>
      </c>
      <c r="T5727" s="194">
        <v>164.572112</v>
      </c>
      <c r="U5727" t="s">
        <v>193</v>
      </c>
      <c r="V5727">
        <v>45708.624085648145</v>
      </c>
    </row>
    <row r="5728" spans="1:22" x14ac:dyDescent="0.3">
      <c r="A5728" t="s">
        <v>109</v>
      </c>
      <c r="B5728" t="s">
        <v>3</v>
      </c>
      <c r="C5728" t="s">
        <v>88</v>
      </c>
      <c r="D5728" s="29">
        <v>45858</v>
      </c>
      <c r="E5728" s="161">
        <v>0</v>
      </c>
      <c r="F5728" s="161">
        <v>0</v>
      </c>
      <c r="G5728" s="161">
        <v>0</v>
      </c>
      <c r="H5728" s="161">
        <v>0</v>
      </c>
      <c r="L5728">
        <v>102.382058</v>
      </c>
      <c r="R5728">
        <v>997.40674200000001</v>
      </c>
      <c r="S5728">
        <v>997.40674200000001</v>
      </c>
      <c r="T5728" s="194">
        <v>997.40674200000001</v>
      </c>
      <c r="U5728" t="s">
        <v>193</v>
      </c>
      <c r="V5728">
        <v>45708.623935185184</v>
      </c>
    </row>
    <row r="5729" spans="1:22" x14ac:dyDescent="0.3">
      <c r="A5729" t="s">
        <v>109</v>
      </c>
      <c r="B5729" t="s">
        <v>3</v>
      </c>
      <c r="C5729" t="s">
        <v>93</v>
      </c>
      <c r="D5729" s="29">
        <v>45859</v>
      </c>
      <c r="E5729" s="161">
        <v>0</v>
      </c>
      <c r="F5729" s="161">
        <v>0</v>
      </c>
      <c r="G5729" s="161">
        <v>0</v>
      </c>
      <c r="H5729" s="161">
        <v>0</v>
      </c>
      <c r="L5729">
        <v>59.362685999999997</v>
      </c>
      <c r="R5729">
        <v>164.572112</v>
      </c>
      <c r="S5729">
        <v>164.572112</v>
      </c>
      <c r="T5729" s="194">
        <v>164.572112</v>
      </c>
      <c r="U5729" t="s">
        <v>193</v>
      </c>
      <c r="V5729">
        <v>45708.624074074076</v>
      </c>
    </row>
    <row r="5730" spans="1:22" x14ac:dyDescent="0.3">
      <c r="A5730" t="s">
        <v>109</v>
      </c>
      <c r="B5730" t="s">
        <v>3</v>
      </c>
      <c r="C5730" t="s">
        <v>88</v>
      </c>
      <c r="D5730" s="29">
        <v>45859</v>
      </c>
      <c r="E5730" s="161">
        <v>0</v>
      </c>
      <c r="F5730" s="161">
        <v>0</v>
      </c>
      <c r="G5730" s="161">
        <v>0</v>
      </c>
      <c r="H5730" s="161">
        <v>0</v>
      </c>
      <c r="L5730">
        <v>102.382058</v>
      </c>
      <c r="R5730">
        <v>997.40674200000001</v>
      </c>
      <c r="S5730">
        <v>997.40674200000001</v>
      </c>
      <c r="T5730" s="194">
        <v>997.40674200000001</v>
      </c>
      <c r="U5730" t="s">
        <v>193</v>
      </c>
      <c r="V5730">
        <v>45708.62394675926</v>
      </c>
    </row>
    <row r="5731" spans="1:22" x14ac:dyDescent="0.3">
      <c r="A5731" t="s">
        <v>109</v>
      </c>
      <c r="B5731" t="s">
        <v>3</v>
      </c>
      <c r="C5731" t="s">
        <v>93</v>
      </c>
      <c r="D5731" s="29">
        <v>45860</v>
      </c>
      <c r="E5731" s="161">
        <v>0</v>
      </c>
      <c r="F5731" s="161">
        <v>0</v>
      </c>
      <c r="G5731" s="161">
        <v>0</v>
      </c>
      <c r="H5731" s="161">
        <v>0</v>
      </c>
      <c r="L5731">
        <v>59.362685999999997</v>
      </c>
      <c r="R5731">
        <v>164.572112</v>
      </c>
      <c r="S5731">
        <v>164.572112</v>
      </c>
      <c r="T5731" s="194">
        <v>164.572112</v>
      </c>
      <c r="U5731" t="s">
        <v>193</v>
      </c>
      <c r="V5731">
        <v>45708.624074074076</v>
      </c>
    </row>
    <row r="5732" spans="1:22" x14ac:dyDescent="0.3">
      <c r="A5732" t="s">
        <v>109</v>
      </c>
      <c r="B5732" t="s">
        <v>3</v>
      </c>
      <c r="C5732" t="s">
        <v>88</v>
      </c>
      <c r="D5732" s="29">
        <v>45860</v>
      </c>
      <c r="E5732" s="161">
        <v>0</v>
      </c>
      <c r="F5732" s="161">
        <v>0</v>
      </c>
      <c r="G5732" s="161">
        <v>0</v>
      </c>
      <c r="H5732" s="161">
        <v>0</v>
      </c>
      <c r="L5732">
        <v>102.382058</v>
      </c>
      <c r="R5732">
        <v>997.40674200000001</v>
      </c>
      <c r="S5732">
        <v>997.40674200000001</v>
      </c>
      <c r="T5732" s="194">
        <v>997.40674200000001</v>
      </c>
      <c r="U5732" t="s">
        <v>193</v>
      </c>
      <c r="V5732">
        <v>45708.62394675926</v>
      </c>
    </row>
    <row r="5733" spans="1:22" x14ac:dyDescent="0.3">
      <c r="A5733" t="s">
        <v>109</v>
      </c>
      <c r="B5733" t="s">
        <v>3</v>
      </c>
      <c r="C5733" t="s">
        <v>93</v>
      </c>
      <c r="D5733" s="29">
        <v>45861</v>
      </c>
      <c r="E5733" s="161">
        <v>0</v>
      </c>
      <c r="F5733" s="161">
        <v>0</v>
      </c>
      <c r="G5733" s="161">
        <v>0</v>
      </c>
      <c r="H5733" s="161">
        <v>0</v>
      </c>
      <c r="L5733">
        <v>59.362685999999997</v>
      </c>
      <c r="R5733">
        <v>164.572112</v>
      </c>
      <c r="S5733">
        <v>164.572112</v>
      </c>
      <c r="T5733" s="194">
        <v>164.572112</v>
      </c>
      <c r="U5733" t="s">
        <v>193</v>
      </c>
      <c r="V5733">
        <v>45708.624074074076</v>
      </c>
    </row>
    <row r="5734" spans="1:22" x14ac:dyDescent="0.3">
      <c r="A5734" t="s">
        <v>109</v>
      </c>
      <c r="B5734" t="s">
        <v>3</v>
      </c>
      <c r="C5734" t="s">
        <v>88</v>
      </c>
      <c r="D5734" s="29">
        <v>45861</v>
      </c>
      <c r="E5734" s="161">
        <v>0</v>
      </c>
      <c r="F5734" s="161">
        <v>0</v>
      </c>
      <c r="G5734" s="161">
        <v>0</v>
      </c>
      <c r="H5734" s="161">
        <v>0</v>
      </c>
      <c r="L5734">
        <v>102.382058</v>
      </c>
      <c r="R5734">
        <v>997.40674200000001</v>
      </c>
      <c r="S5734">
        <v>997.40674200000001</v>
      </c>
      <c r="T5734" s="194">
        <v>997.40674200000001</v>
      </c>
      <c r="U5734" t="s">
        <v>193</v>
      </c>
      <c r="V5734">
        <v>45708.62395833333</v>
      </c>
    </row>
    <row r="5735" spans="1:22" x14ac:dyDescent="0.3">
      <c r="A5735" t="s">
        <v>109</v>
      </c>
      <c r="B5735" t="s">
        <v>3</v>
      </c>
      <c r="C5735" t="s">
        <v>93</v>
      </c>
      <c r="D5735" s="29">
        <v>45862</v>
      </c>
      <c r="E5735" s="161">
        <v>0</v>
      </c>
      <c r="F5735" s="161">
        <v>0</v>
      </c>
      <c r="G5735" s="161">
        <v>0</v>
      </c>
      <c r="H5735" s="161">
        <v>0</v>
      </c>
      <c r="L5735">
        <v>59.362685999999997</v>
      </c>
      <c r="R5735">
        <v>164.572112</v>
      </c>
      <c r="S5735">
        <v>164.572112</v>
      </c>
      <c r="T5735" s="194">
        <v>164.572112</v>
      </c>
      <c r="U5735" t="s">
        <v>193</v>
      </c>
      <c r="V5735">
        <v>45708.624074074076</v>
      </c>
    </row>
    <row r="5736" spans="1:22" x14ac:dyDescent="0.3">
      <c r="A5736" t="s">
        <v>109</v>
      </c>
      <c r="B5736" t="s">
        <v>3</v>
      </c>
      <c r="C5736" t="s">
        <v>88</v>
      </c>
      <c r="D5736" s="29">
        <v>45862</v>
      </c>
      <c r="E5736" s="161">
        <v>0</v>
      </c>
      <c r="F5736" s="161">
        <v>0</v>
      </c>
      <c r="G5736" s="161">
        <v>0</v>
      </c>
      <c r="H5736" s="161">
        <v>0</v>
      </c>
      <c r="L5736">
        <v>102.382058</v>
      </c>
      <c r="R5736">
        <v>997.40674200000001</v>
      </c>
      <c r="S5736">
        <v>997.40674200000001</v>
      </c>
      <c r="T5736" s="194">
        <v>997.40674200000001</v>
      </c>
      <c r="U5736" t="s">
        <v>193</v>
      </c>
      <c r="V5736">
        <v>45708.62395833333</v>
      </c>
    </row>
    <row r="5737" spans="1:22" x14ac:dyDescent="0.3">
      <c r="A5737" t="s">
        <v>109</v>
      </c>
      <c r="B5737" t="s">
        <v>3</v>
      </c>
      <c r="C5737" t="s">
        <v>93</v>
      </c>
      <c r="D5737" s="29">
        <v>45863</v>
      </c>
      <c r="E5737" s="161">
        <v>0</v>
      </c>
      <c r="F5737" s="161">
        <v>0</v>
      </c>
      <c r="G5737" s="161">
        <v>0</v>
      </c>
      <c r="H5737" s="161">
        <v>0</v>
      </c>
      <c r="L5737">
        <v>59.362685999999997</v>
      </c>
      <c r="R5737">
        <v>164.572112</v>
      </c>
      <c r="S5737">
        <v>164.572112</v>
      </c>
      <c r="T5737" s="194">
        <v>164.572112</v>
      </c>
      <c r="U5737" t="s">
        <v>193</v>
      </c>
      <c r="V5737">
        <v>45708.624085648145</v>
      </c>
    </row>
    <row r="5738" spans="1:22" x14ac:dyDescent="0.3">
      <c r="A5738" t="s">
        <v>109</v>
      </c>
      <c r="B5738" t="s">
        <v>3</v>
      </c>
      <c r="C5738" t="s">
        <v>88</v>
      </c>
      <c r="D5738" s="29">
        <v>45863</v>
      </c>
      <c r="E5738" s="161">
        <v>0</v>
      </c>
      <c r="F5738" s="161">
        <v>0</v>
      </c>
      <c r="G5738" s="161">
        <v>0</v>
      </c>
      <c r="H5738" s="161">
        <v>0</v>
      </c>
      <c r="L5738">
        <v>102.382058</v>
      </c>
      <c r="R5738">
        <v>997.40674200000001</v>
      </c>
      <c r="S5738">
        <v>997.40674200000001</v>
      </c>
      <c r="T5738" s="194">
        <v>997.40674200000001</v>
      </c>
      <c r="U5738" t="s">
        <v>193</v>
      </c>
      <c r="V5738">
        <v>45708.62395833333</v>
      </c>
    </row>
    <row r="5739" spans="1:22" x14ac:dyDescent="0.3">
      <c r="A5739" t="s">
        <v>109</v>
      </c>
      <c r="B5739" t="s">
        <v>3</v>
      </c>
      <c r="C5739" t="s">
        <v>93</v>
      </c>
      <c r="D5739" s="29">
        <v>45864</v>
      </c>
      <c r="E5739" s="161">
        <v>0</v>
      </c>
      <c r="F5739" s="161">
        <v>0</v>
      </c>
      <c r="G5739" s="161">
        <v>0</v>
      </c>
      <c r="H5739" s="161">
        <v>0</v>
      </c>
      <c r="L5739">
        <v>59.362685999999997</v>
      </c>
      <c r="R5739">
        <v>164.572112</v>
      </c>
      <c r="S5739">
        <v>164.572112</v>
      </c>
      <c r="T5739" s="194">
        <v>164.572112</v>
      </c>
      <c r="U5739" t="s">
        <v>193</v>
      </c>
      <c r="V5739">
        <v>45708.624074074076</v>
      </c>
    </row>
    <row r="5740" spans="1:22" x14ac:dyDescent="0.3">
      <c r="A5740" t="s">
        <v>109</v>
      </c>
      <c r="B5740" t="s">
        <v>3</v>
      </c>
      <c r="C5740" t="s">
        <v>88</v>
      </c>
      <c r="D5740" s="29">
        <v>45864</v>
      </c>
      <c r="E5740" s="161">
        <v>0</v>
      </c>
      <c r="F5740" s="161">
        <v>0</v>
      </c>
      <c r="G5740" s="161">
        <v>0</v>
      </c>
      <c r="H5740" s="161">
        <v>0</v>
      </c>
      <c r="L5740">
        <v>102.382058</v>
      </c>
      <c r="R5740">
        <v>997.40674200000001</v>
      </c>
      <c r="S5740">
        <v>997.40674200000001</v>
      </c>
      <c r="T5740" s="194">
        <v>997.40674200000001</v>
      </c>
      <c r="U5740" t="s">
        <v>193</v>
      </c>
      <c r="V5740">
        <v>45708.623935185184</v>
      </c>
    </row>
    <row r="5741" spans="1:22" x14ac:dyDescent="0.3">
      <c r="A5741" t="s">
        <v>109</v>
      </c>
      <c r="B5741" t="s">
        <v>3</v>
      </c>
      <c r="C5741" t="s">
        <v>93</v>
      </c>
      <c r="D5741" s="29">
        <v>45865</v>
      </c>
      <c r="E5741" s="161">
        <v>0</v>
      </c>
      <c r="F5741" s="161">
        <v>0</v>
      </c>
      <c r="G5741" s="161">
        <v>0</v>
      </c>
      <c r="H5741" s="161">
        <v>0</v>
      </c>
      <c r="L5741">
        <v>59.362685999999997</v>
      </c>
      <c r="R5741">
        <v>164.572112</v>
      </c>
      <c r="S5741">
        <v>164.572112</v>
      </c>
      <c r="T5741" s="194">
        <v>164.572112</v>
      </c>
      <c r="U5741" t="s">
        <v>193</v>
      </c>
      <c r="V5741">
        <v>45708.624085648145</v>
      </c>
    </row>
    <row r="5742" spans="1:22" x14ac:dyDescent="0.3">
      <c r="A5742" t="s">
        <v>109</v>
      </c>
      <c r="B5742" t="s">
        <v>3</v>
      </c>
      <c r="C5742" t="s">
        <v>88</v>
      </c>
      <c r="D5742" s="29">
        <v>45865</v>
      </c>
      <c r="E5742" s="161">
        <v>0</v>
      </c>
      <c r="F5742" s="161">
        <v>0</v>
      </c>
      <c r="G5742" s="161">
        <v>0</v>
      </c>
      <c r="H5742" s="161">
        <v>0</v>
      </c>
      <c r="L5742">
        <v>102.382058</v>
      </c>
      <c r="R5742">
        <v>997.40674200000001</v>
      </c>
      <c r="S5742">
        <v>997.40674200000001</v>
      </c>
      <c r="T5742" s="194">
        <v>997.40674200000001</v>
      </c>
      <c r="U5742" t="s">
        <v>193</v>
      </c>
      <c r="V5742">
        <v>45708.62395833333</v>
      </c>
    </row>
    <row r="5743" spans="1:22" x14ac:dyDescent="0.3">
      <c r="A5743" t="s">
        <v>109</v>
      </c>
      <c r="B5743" t="s">
        <v>3</v>
      </c>
      <c r="C5743" t="s">
        <v>93</v>
      </c>
      <c r="D5743" s="29">
        <v>45866</v>
      </c>
      <c r="E5743" s="161">
        <v>0</v>
      </c>
      <c r="F5743" s="161">
        <v>0</v>
      </c>
      <c r="G5743" s="161">
        <v>0</v>
      </c>
      <c r="H5743" s="161">
        <v>0</v>
      </c>
      <c r="L5743">
        <v>59.362685999999997</v>
      </c>
      <c r="R5743">
        <v>164.572112</v>
      </c>
      <c r="S5743">
        <v>164.572112</v>
      </c>
      <c r="T5743" s="194">
        <v>164.572112</v>
      </c>
      <c r="U5743" t="s">
        <v>193</v>
      </c>
      <c r="V5743">
        <v>45708.624085648145</v>
      </c>
    </row>
    <row r="5744" spans="1:22" x14ac:dyDescent="0.3">
      <c r="A5744" t="s">
        <v>109</v>
      </c>
      <c r="B5744" t="s">
        <v>3</v>
      </c>
      <c r="C5744" t="s">
        <v>88</v>
      </c>
      <c r="D5744" s="29">
        <v>45866</v>
      </c>
      <c r="E5744" s="161">
        <v>0</v>
      </c>
      <c r="F5744" s="161">
        <v>0</v>
      </c>
      <c r="G5744" s="161">
        <v>0</v>
      </c>
      <c r="H5744" s="161">
        <v>0</v>
      </c>
      <c r="L5744">
        <v>102.382058</v>
      </c>
      <c r="R5744">
        <v>997.40674200000001</v>
      </c>
      <c r="S5744">
        <v>997.40674200000001</v>
      </c>
      <c r="T5744" s="194">
        <v>997.40674200000001</v>
      </c>
      <c r="U5744" t="s">
        <v>193</v>
      </c>
      <c r="V5744">
        <v>45708.62394675926</v>
      </c>
    </row>
    <row r="5745" spans="1:22" x14ac:dyDescent="0.3">
      <c r="A5745" t="s">
        <v>109</v>
      </c>
      <c r="B5745" t="s">
        <v>3</v>
      </c>
      <c r="C5745" t="s">
        <v>93</v>
      </c>
      <c r="D5745" s="29">
        <v>45867</v>
      </c>
      <c r="E5745" s="161">
        <v>0</v>
      </c>
      <c r="F5745" s="161">
        <v>0</v>
      </c>
      <c r="G5745" s="161">
        <v>0</v>
      </c>
      <c r="H5745" s="161">
        <v>0</v>
      </c>
      <c r="L5745">
        <v>59.362685999999997</v>
      </c>
      <c r="R5745">
        <v>164.572112</v>
      </c>
      <c r="S5745">
        <v>164.572112</v>
      </c>
      <c r="T5745" s="194">
        <v>164.572112</v>
      </c>
      <c r="U5745" t="s">
        <v>193</v>
      </c>
      <c r="V5745">
        <v>45708.624085648145</v>
      </c>
    </row>
    <row r="5746" spans="1:22" x14ac:dyDescent="0.3">
      <c r="A5746" t="s">
        <v>109</v>
      </c>
      <c r="B5746" t="s">
        <v>3</v>
      </c>
      <c r="C5746" t="s">
        <v>88</v>
      </c>
      <c r="D5746" s="29">
        <v>45867</v>
      </c>
      <c r="E5746" s="161">
        <v>0</v>
      </c>
      <c r="F5746" s="161">
        <v>0</v>
      </c>
      <c r="G5746" s="161">
        <v>0</v>
      </c>
      <c r="H5746" s="161">
        <v>0</v>
      </c>
      <c r="L5746">
        <v>102.382058</v>
      </c>
      <c r="R5746">
        <v>997.40674200000001</v>
      </c>
      <c r="S5746">
        <v>997.40674200000001</v>
      </c>
      <c r="T5746" s="194">
        <v>997.40674200000001</v>
      </c>
      <c r="U5746" t="s">
        <v>193</v>
      </c>
      <c r="V5746">
        <v>45708.62394675926</v>
      </c>
    </row>
    <row r="5747" spans="1:22" x14ac:dyDescent="0.3">
      <c r="A5747" t="s">
        <v>109</v>
      </c>
      <c r="B5747" t="s">
        <v>3</v>
      </c>
      <c r="C5747" t="s">
        <v>93</v>
      </c>
      <c r="D5747" s="29">
        <v>45868</v>
      </c>
      <c r="E5747" s="161">
        <v>0</v>
      </c>
      <c r="F5747" s="161">
        <v>0</v>
      </c>
      <c r="G5747" s="161">
        <v>0</v>
      </c>
      <c r="H5747" s="161">
        <v>0</v>
      </c>
      <c r="L5747">
        <v>59.362685999999997</v>
      </c>
      <c r="R5747">
        <v>164.572112</v>
      </c>
      <c r="S5747">
        <v>164.572112</v>
      </c>
      <c r="T5747" s="194">
        <v>164.572112</v>
      </c>
      <c r="U5747" t="s">
        <v>193</v>
      </c>
      <c r="V5747">
        <v>45708.624074074076</v>
      </c>
    </row>
    <row r="5748" spans="1:22" x14ac:dyDescent="0.3">
      <c r="A5748" t="s">
        <v>109</v>
      </c>
      <c r="B5748" t="s">
        <v>3</v>
      </c>
      <c r="C5748" t="s">
        <v>88</v>
      </c>
      <c r="D5748" s="29">
        <v>45868</v>
      </c>
      <c r="E5748" s="161">
        <v>0</v>
      </c>
      <c r="F5748" s="161">
        <v>0</v>
      </c>
      <c r="G5748" s="161">
        <v>0</v>
      </c>
      <c r="H5748" s="161">
        <v>0</v>
      </c>
      <c r="L5748">
        <v>102.382058</v>
      </c>
      <c r="R5748">
        <v>997.40674200000001</v>
      </c>
      <c r="S5748">
        <v>997.40674200000001</v>
      </c>
      <c r="T5748" s="194">
        <v>997.40674200000001</v>
      </c>
      <c r="U5748" t="s">
        <v>193</v>
      </c>
      <c r="V5748">
        <v>45708.623935185184</v>
      </c>
    </row>
    <row r="5749" spans="1:22" x14ac:dyDescent="0.3">
      <c r="A5749" t="s">
        <v>109</v>
      </c>
      <c r="B5749" t="s">
        <v>3</v>
      </c>
      <c r="C5749" t="s">
        <v>93</v>
      </c>
      <c r="D5749" s="29">
        <v>45869</v>
      </c>
      <c r="E5749" s="161">
        <v>0</v>
      </c>
      <c r="F5749" s="161">
        <v>0</v>
      </c>
      <c r="G5749" s="161">
        <v>0</v>
      </c>
      <c r="H5749" s="161">
        <v>0</v>
      </c>
      <c r="L5749">
        <v>59.362685999999997</v>
      </c>
      <c r="R5749">
        <v>164.572112</v>
      </c>
      <c r="S5749">
        <v>164.572112</v>
      </c>
      <c r="T5749" s="194">
        <v>164.572112</v>
      </c>
      <c r="U5749" t="s">
        <v>193</v>
      </c>
      <c r="V5749">
        <v>45708.624085648145</v>
      </c>
    </row>
    <row r="5750" spans="1:22" x14ac:dyDescent="0.3">
      <c r="A5750" t="s">
        <v>109</v>
      </c>
      <c r="B5750" t="s">
        <v>3</v>
      </c>
      <c r="C5750" t="s">
        <v>88</v>
      </c>
      <c r="D5750" s="29">
        <v>45869</v>
      </c>
      <c r="E5750" s="161">
        <v>0</v>
      </c>
      <c r="F5750" s="161">
        <v>0</v>
      </c>
      <c r="G5750" s="161">
        <v>0</v>
      </c>
      <c r="H5750" s="161">
        <v>0</v>
      </c>
      <c r="L5750">
        <v>102.382058</v>
      </c>
      <c r="R5750">
        <v>997.40674200000001</v>
      </c>
      <c r="S5750">
        <v>997.40674200000001</v>
      </c>
      <c r="T5750" s="194">
        <v>997.40674200000001</v>
      </c>
      <c r="U5750" t="s">
        <v>193</v>
      </c>
      <c r="V5750">
        <v>45708.62394675926</v>
      </c>
    </row>
    <row r="5751" spans="1:22" x14ac:dyDescent="0.3">
      <c r="A5751" t="s">
        <v>109</v>
      </c>
      <c r="B5751" t="s">
        <v>3</v>
      </c>
      <c r="C5751" t="s">
        <v>93</v>
      </c>
      <c r="D5751" s="29">
        <v>45870</v>
      </c>
      <c r="E5751" s="161">
        <v>0</v>
      </c>
      <c r="F5751" s="161">
        <v>0</v>
      </c>
      <c r="G5751" s="161">
        <v>0</v>
      </c>
      <c r="H5751" s="161">
        <v>0</v>
      </c>
      <c r="L5751">
        <v>59.362685999999997</v>
      </c>
      <c r="R5751">
        <v>164.572112</v>
      </c>
      <c r="S5751">
        <v>164.572112</v>
      </c>
      <c r="T5751" s="194">
        <v>164.572112</v>
      </c>
      <c r="U5751" t="s">
        <v>193</v>
      </c>
      <c r="V5751">
        <v>45708.624074074076</v>
      </c>
    </row>
    <row r="5752" spans="1:22" x14ac:dyDescent="0.3">
      <c r="A5752" t="s">
        <v>109</v>
      </c>
      <c r="B5752" t="s">
        <v>3</v>
      </c>
      <c r="C5752" t="s">
        <v>88</v>
      </c>
      <c r="D5752" s="29">
        <v>45870</v>
      </c>
      <c r="E5752" s="161">
        <v>0</v>
      </c>
      <c r="F5752" s="161">
        <v>0</v>
      </c>
      <c r="G5752" s="161">
        <v>0</v>
      </c>
      <c r="H5752" s="161">
        <v>0</v>
      </c>
      <c r="L5752">
        <v>102.382058</v>
      </c>
      <c r="R5752">
        <v>997.40674200000001</v>
      </c>
      <c r="S5752">
        <v>997.40674200000001</v>
      </c>
      <c r="T5752" s="194">
        <v>997.40674200000001</v>
      </c>
      <c r="U5752" t="s">
        <v>193</v>
      </c>
      <c r="V5752">
        <v>45708.62394675926</v>
      </c>
    </row>
    <row r="5753" spans="1:22" x14ac:dyDescent="0.3">
      <c r="A5753" t="s">
        <v>109</v>
      </c>
      <c r="B5753" t="s">
        <v>3</v>
      </c>
      <c r="C5753" t="s">
        <v>93</v>
      </c>
      <c r="D5753" s="29">
        <v>45871</v>
      </c>
      <c r="E5753" s="161">
        <v>0</v>
      </c>
      <c r="F5753" s="161">
        <v>0</v>
      </c>
      <c r="G5753" s="161">
        <v>0</v>
      </c>
      <c r="H5753" s="161">
        <v>0</v>
      </c>
      <c r="L5753">
        <v>59.362685999999997</v>
      </c>
      <c r="R5753">
        <v>164.572112</v>
      </c>
      <c r="S5753">
        <v>164.572112</v>
      </c>
      <c r="T5753" s="194">
        <v>164.572112</v>
      </c>
      <c r="U5753" t="s">
        <v>193</v>
      </c>
      <c r="V5753">
        <v>45708.624085648145</v>
      </c>
    </row>
    <row r="5754" spans="1:22" x14ac:dyDescent="0.3">
      <c r="A5754" t="s">
        <v>109</v>
      </c>
      <c r="B5754" t="s">
        <v>3</v>
      </c>
      <c r="C5754" t="s">
        <v>88</v>
      </c>
      <c r="D5754" s="29">
        <v>45871</v>
      </c>
      <c r="E5754" s="161">
        <v>0</v>
      </c>
      <c r="F5754" s="161">
        <v>0</v>
      </c>
      <c r="G5754" s="161">
        <v>0</v>
      </c>
      <c r="H5754" s="161">
        <v>0</v>
      </c>
      <c r="L5754">
        <v>102.382058</v>
      </c>
      <c r="R5754">
        <v>997.40674200000001</v>
      </c>
      <c r="S5754">
        <v>997.40674200000001</v>
      </c>
      <c r="T5754" s="194">
        <v>997.40674200000001</v>
      </c>
      <c r="U5754" t="s">
        <v>193</v>
      </c>
      <c r="V5754">
        <v>45708.62394675926</v>
      </c>
    </row>
    <row r="5755" spans="1:22" x14ac:dyDescent="0.3">
      <c r="A5755" t="s">
        <v>109</v>
      </c>
      <c r="B5755" t="s">
        <v>3</v>
      </c>
      <c r="C5755" t="s">
        <v>93</v>
      </c>
      <c r="D5755" s="29">
        <v>45872</v>
      </c>
      <c r="E5755" s="161">
        <v>0</v>
      </c>
      <c r="F5755" s="161">
        <v>0</v>
      </c>
      <c r="G5755" s="161">
        <v>0</v>
      </c>
      <c r="H5755" s="161">
        <v>0</v>
      </c>
      <c r="L5755">
        <v>59.362685999999997</v>
      </c>
      <c r="R5755">
        <v>164.572112</v>
      </c>
      <c r="S5755">
        <v>164.572112</v>
      </c>
      <c r="T5755" s="194">
        <v>164.572112</v>
      </c>
      <c r="U5755" t="s">
        <v>193</v>
      </c>
      <c r="V5755">
        <v>45708.624085648145</v>
      </c>
    </row>
    <row r="5756" spans="1:22" x14ac:dyDescent="0.3">
      <c r="A5756" t="s">
        <v>109</v>
      </c>
      <c r="B5756" t="s">
        <v>3</v>
      </c>
      <c r="C5756" t="s">
        <v>88</v>
      </c>
      <c r="D5756" s="29">
        <v>45872</v>
      </c>
      <c r="E5756" s="161">
        <v>0</v>
      </c>
      <c r="F5756" s="161">
        <v>0</v>
      </c>
      <c r="G5756" s="161">
        <v>0</v>
      </c>
      <c r="H5756" s="161">
        <v>0</v>
      </c>
      <c r="L5756">
        <v>102.382058</v>
      </c>
      <c r="R5756">
        <v>997.40674200000001</v>
      </c>
      <c r="S5756">
        <v>997.40674200000001</v>
      </c>
      <c r="T5756" s="194">
        <v>997.40674200000001</v>
      </c>
      <c r="U5756" t="s">
        <v>193</v>
      </c>
      <c r="V5756">
        <v>45708.62394675926</v>
      </c>
    </row>
    <row r="5757" spans="1:22" x14ac:dyDescent="0.3">
      <c r="A5757" t="s">
        <v>109</v>
      </c>
      <c r="B5757" t="s">
        <v>3</v>
      </c>
      <c r="C5757" t="s">
        <v>93</v>
      </c>
      <c r="D5757" s="29">
        <v>45873</v>
      </c>
      <c r="E5757" s="161">
        <v>0</v>
      </c>
      <c r="F5757" s="161">
        <v>0</v>
      </c>
      <c r="G5757" s="161">
        <v>0</v>
      </c>
      <c r="H5757" s="161">
        <v>0</v>
      </c>
      <c r="L5757">
        <v>59.362685999999997</v>
      </c>
      <c r="R5757">
        <v>164.572112</v>
      </c>
      <c r="S5757">
        <v>164.572112</v>
      </c>
      <c r="T5757" s="194">
        <v>164.572112</v>
      </c>
      <c r="U5757" t="s">
        <v>193</v>
      </c>
      <c r="V5757">
        <v>45708.624097222222</v>
      </c>
    </row>
    <row r="5758" spans="1:22" x14ac:dyDescent="0.3">
      <c r="A5758" t="s">
        <v>109</v>
      </c>
      <c r="B5758" t="s">
        <v>3</v>
      </c>
      <c r="C5758" t="s">
        <v>88</v>
      </c>
      <c r="D5758" s="29">
        <v>45873</v>
      </c>
      <c r="E5758" s="161">
        <v>0</v>
      </c>
      <c r="F5758" s="161">
        <v>0</v>
      </c>
      <c r="G5758" s="161">
        <v>0</v>
      </c>
      <c r="H5758" s="161">
        <v>0</v>
      </c>
      <c r="L5758">
        <v>102.382058</v>
      </c>
      <c r="R5758">
        <v>997.40674200000001</v>
      </c>
      <c r="S5758">
        <v>997.40674200000001</v>
      </c>
      <c r="T5758" s="194">
        <v>997.40674200000001</v>
      </c>
      <c r="U5758" t="s">
        <v>193</v>
      </c>
      <c r="V5758">
        <v>45708.62394675926</v>
      </c>
    </row>
    <row r="5759" spans="1:22" x14ac:dyDescent="0.3">
      <c r="A5759" t="s">
        <v>109</v>
      </c>
      <c r="B5759" t="s">
        <v>3</v>
      </c>
      <c r="C5759" t="s">
        <v>93</v>
      </c>
      <c r="D5759" s="29">
        <v>45874</v>
      </c>
      <c r="E5759" s="161">
        <v>0</v>
      </c>
      <c r="F5759" s="161">
        <v>0</v>
      </c>
      <c r="G5759" s="161">
        <v>0</v>
      </c>
      <c r="H5759" s="161">
        <v>0</v>
      </c>
      <c r="L5759">
        <v>59.362685999999997</v>
      </c>
      <c r="R5759">
        <v>164.572112</v>
      </c>
      <c r="S5759">
        <v>164.572112</v>
      </c>
      <c r="T5759" s="194">
        <v>164.572112</v>
      </c>
      <c r="U5759" t="s">
        <v>193</v>
      </c>
      <c r="V5759">
        <v>45708.624074074076</v>
      </c>
    </row>
    <row r="5760" spans="1:22" x14ac:dyDescent="0.3">
      <c r="A5760" t="s">
        <v>109</v>
      </c>
      <c r="B5760" t="s">
        <v>3</v>
      </c>
      <c r="C5760" t="s">
        <v>88</v>
      </c>
      <c r="D5760" s="29">
        <v>45874</v>
      </c>
      <c r="E5760" s="161">
        <v>0</v>
      </c>
      <c r="F5760" s="161">
        <v>0</v>
      </c>
      <c r="G5760" s="161">
        <v>0</v>
      </c>
      <c r="H5760" s="161">
        <v>0</v>
      </c>
      <c r="L5760">
        <v>102.382058</v>
      </c>
      <c r="R5760">
        <v>997.40674200000001</v>
      </c>
      <c r="S5760">
        <v>997.40674200000001</v>
      </c>
      <c r="T5760" s="194">
        <v>997.40674200000001</v>
      </c>
      <c r="U5760" t="s">
        <v>193</v>
      </c>
      <c r="V5760">
        <v>45708.62394675926</v>
      </c>
    </row>
    <row r="5761" spans="1:22" x14ac:dyDescent="0.3">
      <c r="A5761" t="s">
        <v>109</v>
      </c>
      <c r="B5761" t="s">
        <v>3</v>
      </c>
      <c r="C5761" t="s">
        <v>93</v>
      </c>
      <c r="D5761" s="29">
        <v>45875</v>
      </c>
      <c r="E5761" s="161">
        <v>0</v>
      </c>
      <c r="F5761" s="161">
        <v>0</v>
      </c>
      <c r="G5761" s="161">
        <v>0</v>
      </c>
      <c r="H5761" s="161">
        <v>0</v>
      </c>
      <c r="L5761">
        <v>59.362685999999997</v>
      </c>
      <c r="R5761">
        <v>164.572112</v>
      </c>
      <c r="S5761">
        <v>164.572112</v>
      </c>
      <c r="T5761" s="194">
        <v>164.572112</v>
      </c>
      <c r="U5761" t="s">
        <v>193</v>
      </c>
      <c r="V5761">
        <v>45708.624085648145</v>
      </c>
    </row>
    <row r="5762" spans="1:22" x14ac:dyDescent="0.3">
      <c r="A5762" t="s">
        <v>109</v>
      </c>
      <c r="B5762" t="s">
        <v>3</v>
      </c>
      <c r="C5762" t="s">
        <v>88</v>
      </c>
      <c r="D5762" s="29">
        <v>45875</v>
      </c>
      <c r="E5762" s="161">
        <v>0</v>
      </c>
      <c r="F5762" s="161">
        <v>0</v>
      </c>
      <c r="G5762" s="161">
        <v>0</v>
      </c>
      <c r="H5762" s="161">
        <v>0</v>
      </c>
      <c r="L5762">
        <v>102.382058</v>
      </c>
      <c r="R5762">
        <v>997.40674200000001</v>
      </c>
      <c r="S5762">
        <v>997.40674200000001</v>
      </c>
      <c r="T5762" s="194">
        <v>997.40674200000001</v>
      </c>
      <c r="U5762" t="s">
        <v>193</v>
      </c>
      <c r="V5762">
        <v>45708.62394675926</v>
      </c>
    </row>
    <row r="5763" spans="1:22" x14ac:dyDescent="0.3">
      <c r="A5763" t="s">
        <v>109</v>
      </c>
      <c r="B5763" t="s">
        <v>3</v>
      </c>
      <c r="C5763" t="s">
        <v>93</v>
      </c>
      <c r="D5763" s="29">
        <v>45876</v>
      </c>
      <c r="E5763" s="161">
        <v>0</v>
      </c>
      <c r="F5763" s="161">
        <v>0</v>
      </c>
      <c r="G5763" s="161">
        <v>0</v>
      </c>
      <c r="H5763" s="161">
        <v>0</v>
      </c>
      <c r="L5763">
        <v>59.362685999999997</v>
      </c>
      <c r="R5763">
        <v>164.572112</v>
      </c>
      <c r="S5763">
        <v>164.572112</v>
      </c>
      <c r="T5763" s="194">
        <v>164.572112</v>
      </c>
      <c r="U5763" t="s">
        <v>193</v>
      </c>
      <c r="V5763">
        <v>45708.624074074076</v>
      </c>
    </row>
    <row r="5764" spans="1:22" x14ac:dyDescent="0.3">
      <c r="A5764" t="s">
        <v>109</v>
      </c>
      <c r="B5764" t="s">
        <v>3</v>
      </c>
      <c r="C5764" t="s">
        <v>88</v>
      </c>
      <c r="D5764" s="29">
        <v>45876</v>
      </c>
      <c r="E5764" s="161">
        <v>0</v>
      </c>
      <c r="F5764" s="161">
        <v>0</v>
      </c>
      <c r="G5764" s="161">
        <v>0</v>
      </c>
      <c r="H5764" s="161">
        <v>0</v>
      </c>
      <c r="L5764">
        <v>102.382058</v>
      </c>
      <c r="R5764">
        <v>997.40674200000001</v>
      </c>
      <c r="S5764">
        <v>997.40674200000001</v>
      </c>
      <c r="T5764" s="194">
        <v>997.40674200000001</v>
      </c>
      <c r="U5764" t="s">
        <v>193</v>
      </c>
      <c r="V5764">
        <v>45708.62394675926</v>
      </c>
    </row>
    <row r="5765" spans="1:22" x14ac:dyDescent="0.3">
      <c r="A5765" t="s">
        <v>109</v>
      </c>
      <c r="B5765" t="s">
        <v>3</v>
      </c>
      <c r="C5765" t="s">
        <v>93</v>
      </c>
      <c r="D5765" s="29">
        <v>45877</v>
      </c>
      <c r="E5765" s="161">
        <v>0</v>
      </c>
      <c r="F5765" s="161">
        <v>0</v>
      </c>
      <c r="G5765" s="161">
        <v>0</v>
      </c>
      <c r="H5765" s="161">
        <v>0</v>
      </c>
      <c r="L5765">
        <v>59.362685999999997</v>
      </c>
      <c r="R5765">
        <v>164.572112</v>
      </c>
      <c r="S5765">
        <v>164.572112</v>
      </c>
      <c r="T5765" s="194">
        <v>164.572112</v>
      </c>
      <c r="U5765" t="s">
        <v>193</v>
      </c>
      <c r="V5765">
        <v>45708.624074074076</v>
      </c>
    </row>
    <row r="5766" spans="1:22" x14ac:dyDescent="0.3">
      <c r="A5766" t="s">
        <v>109</v>
      </c>
      <c r="B5766" t="s">
        <v>3</v>
      </c>
      <c r="C5766" t="s">
        <v>88</v>
      </c>
      <c r="D5766" s="29">
        <v>45877</v>
      </c>
      <c r="E5766" s="161">
        <v>0</v>
      </c>
      <c r="F5766" s="161">
        <v>0</v>
      </c>
      <c r="G5766" s="161">
        <v>0</v>
      </c>
      <c r="H5766" s="161">
        <v>0</v>
      </c>
      <c r="L5766">
        <v>102.382058</v>
      </c>
      <c r="R5766">
        <v>997.40674200000001</v>
      </c>
      <c r="S5766">
        <v>997.40674200000001</v>
      </c>
      <c r="T5766" s="194">
        <v>997.40674200000001</v>
      </c>
      <c r="U5766" t="s">
        <v>193</v>
      </c>
      <c r="V5766">
        <v>45708.62394675926</v>
      </c>
    </row>
    <row r="5767" spans="1:22" x14ac:dyDescent="0.3">
      <c r="A5767" t="s">
        <v>109</v>
      </c>
      <c r="B5767" t="s">
        <v>3</v>
      </c>
      <c r="C5767" t="s">
        <v>93</v>
      </c>
      <c r="D5767" s="29">
        <v>45878</v>
      </c>
      <c r="E5767" s="161">
        <v>0</v>
      </c>
      <c r="F5767" s="161">
        <v>0</v>
      </c>
      <c r="G5767" s="161">
        <v>0</v>
      </c>
      <c r="H5767" s="161">
        <v>0</v>
      </c>
      <c r="L5767">
        <v>59.362685999999997</v>
      </c>
      <c r="R5767">
        <v>164.572112</v>
      </c>
      <c r="S5767">
        <v>164.572112</v>
      </c>
      <c r="T5767" s="194">
        <v>164.572112</v>
      </c>
      <c r="U5767" t="s">
        <v>193</v>
      </c>
      <c r="V5767">
        <v>45708.624074074076</v>
      </c>
    </row>
    <row r="5768" spans="1:22" x14ac:dyDescent="0.3">
      <c r="A5768" t="s">
        <v>109</v>
      </c>
      <c r="B5768" t="s">
        <v>3</v>
      </c>
      <c r="C5768" t="s">
        <v>88</v>
      </c>
      <c r="D5768" s="29">
        <v>45878</v>
      </c>
      <c r="E5768" s="161">
        <v>0</v>
      </c>
      <c r="F5768" s="161">
        <v>0</v>
      </c>
      <c r="G5768" s="161">
        <v>0</v>
      </c>
      <c r="H5768" s="161">
        <v>0</v>
      </c>
      <c r="L5768">
        <v>102.382058</v>
      </c>
      <c r="R5768">
        <v>997.40674200000001</v>
      </c>
      <c r="S5768">
        <v>997.40674200000001</v>
      </c>
      <c r="T5768" s="194">
        <v>997.40674200000001</v>
      </c>
      <c r="U5768" t="s">
        <v>193</v>
      </c>
      <c r="V5768">
        <v>45708.62394675926</v>
      </c>
    </row>
    <row r="5769" spans="1:22" x14ac:dyDescent="0.3">
      <c r="A5769" t="s">
        <v>109</v>
      </c>
      <c r="B5769" t="s">
        <v>3</v>
      </c>
      <c r="C5769" t="s">
        <v>93</v>
      </c>
      <c r="D5769" s="29">
        <v>45879</v>
      </c>
      <c r="E5769" s="161">
        <v>0</v>
      </c>
      <c r="F5769" s="161">
        <v>0</v>
      </c>
      <c r="G5769" s="161">
        <v>0</v>
      </c>
      <c r="H5769" s="161">
        <v>0</v>
      </c>
      <c r="L5769">
        <v>59.362685999999997</v>
      </c>
      <c r="R5769">
        <v>164.572112</v>
      </c>
      <c r="S5769">
        <v>164.572112</v>
      </c>
      <c r="T5769" s="194">
        <v>164.572112</v>
      </c>
      <c r="U5769" t="s">
        <v>193</v>
      </c>
      <c r="V5769">
        <v>45708.624074074076</v>
      </c>
    </row>
    <row r="5770" spans="1:22" x14ac:dyDescent="0.3">
      <c r="A5770" t="s">
        <v>109</v>
      </c>
      <c r="B5770" t="s">
        <v>3</v>
      </c>
      <c r="C5770" t="s">
        <v>88</v>
      </c>
      <c r="D5770" s="29">
        <v>45879</v>
      </c>
      <c r="E5770" s="161">
        <v>0</v>
      </c>
      <c r="F5770" s="161">
        <v>0</v>
      </c>
      <c r="G5770" s="161">
        <v>0</v>
      </c>
      <c r="H5770" s="161">
        <v>0</v>
      </c>
      <c r="L5770">
        <v>102.382058</v>
      </c>
      <c r="R5770">
        <v>997.40674200000001</v>
      </c>
      <c r="S5770">
        <v>997.40674200000001</v>
      </c>
      <c r="T5770" s="194">
        <v>997.40674200000001</v>
      </c>
      <c r="U5770" t="s">
        <v>193</v>
      </c>
      <c r="V5770">
        <v>45708.62394675926</v>
      </c>
    </row>
    <row r="5771" spans="1:22" x14ac:dyDescent="0.3">
      <c r="A5771" t="s">
        <v>109</v>
      </c>
      <c r="B5771" t="s">
        <v>3</v>
      </c>
      <c r="C5771" t="s">
        <v>93</v>
      </c>
      <c r="D5771" s="29">
        <v>45880</v>
      </c>
      <c r="E5771" s="161">
        <v>0</v>
      </c>
      <c r="F5771" s="161">
        <v>0</v>
      </c>
      <c r="G5771" s="161">
        <v>0</v>
      </c>
      <c r="H5771" s="161">
        <v>0</v>
      </c>
      <c r="L5771">
        <v>59.362685999999997</v>
      </c>
      <c r="R5771">
        <v>164.572112</v>
      </c>
      <c r="S5771">
        <v>164.572112</v>
      </c>
      <c r="T5771" s="194">
        <v>164.572112</v>
      </c>
      <c r="U5771" t="s">
        <v>193</v>
      </c>
      <c r="V5771">
        <v>45708.624085648145</v>
      </c>
    </row>
    <row r="5772" spans="1:22" x14ac:dyDescent="0.3">
      <c r="A5772" t="s">
        <v>109</v>
      </c>
      <c r="B5772" t="s">
        <v>3</v>
      </c>
      <c r="C5772" t="s">
        <v>88</v>
      </c>
      <c r="D5772" s="29">
        <v>45880</v>
      </c>
      <c r="E5772" s="161">
        <v>0</v>
      </c>
      <c r="F5772" s="161">
        <v>0</v>
      </c>
      <c r="G5772" s="161">
        <v>0</v>
      </c>
      <c r="H5772" s="161">
        <v>0</v>
      </c>
      <c r="L5772">
        <v>102.382058</v>
      </c>
      <c r="R5772">
        <v>997.40674200000001</v>
      </c>
      <c r="S5772">
        <v>997.40674200000001</v>
      </c>
      <c r="T5772" s="194">
        <v>997.40674200000001</v>
      </c>
      <c r="U5772" t="s">
        <v>193</v>
      </c>
      <c r="V5772">
        <v>45708.62394675926</v>
      </c>
    </row>
    <row r="5773" spans="1:22" x14ac:dyDescent="0.3">
      <c r="A5773" t="s">
        <v>109</v>
      </c>
      <c r="B5773" t="s">
        <v>3</v>
      </c>
      <c r="C5773" t="s">
        <v>93</v>
      </c>
      <c r="D5773" s="29">
        <v>45881</v>
      </c>
      <c r="E5773" s="161">
        <v>0</v>
      </c>
      <c r="F5773" s="161">
        <v>0</v>
      </c>
      <c r="G5773" s="161">
        <v>0</v>
      </c>
      <c r="H5773" s="161">
        <v>0</v>
      </c>
      <c r="L5773">
        <v>59.362685999999997</v>
      </c>
      <c r="R5773">
        <v>164.572112</v>
      </c>
      <c r="S5773">
        <v>164.572112</v>
      </c>
      <c r="T5773" s="194">
        <v>164.572112</v>
      </c>
      <c r="U5773" t="s">
        <v>193</v>
      </c>
      <c r="V5773">
        <v>45708.624074074076</v>
      </c>
    </row>
    <row r="5774" spans="1:22" x14ac:dyDescent="0.3">
      <c r="A5774" t="s">
        <v>109</v>
      </c>
      <c r="B5774" t="s">
        <v>3</v>
      </c>
      <c r="C5774" t="s">
        <v>88</v>
      </c>
      <c r="D5774" s="29">
        <v>45881</v>
      </c>
      <c r="E5774" s="161">
        <v>0</v>
      </c>
      <c r="F5774" s="161">
        <v>0</v>
      </c>
      <c r="G5774" s="161">
        <v>0</v>
      </c>
      <c r="H5774" s="161">
        <v>0</v>
      </c>
      <c r="L5774">
        <v>102.382058</v>
      </c>
      <c r="R5774">
        <v>997.40674200000001</v>
      </c>
      <c r="S5774">
        <v>997.40674200000001</v>
      </c>
      <c r="T5774" s="194">
        <v>997.40674200000001</v>
      </c>
      <c r="U5774" t="s">
        <v>193</v>
      </c>
      <c r="V5774">
        <v>45708.62394675926</v>
      </c>
    </row>
    <row r="5775" spans="1:22" x14ac:dyDescent="0.3">
      <c r="A5775" t="s">
        <v>109</v>
      </c>
      <c r="B5775" t="s">
        <v>3</v>
      </c>
      <c r="C5775" t="s">
        <v>93</v>
      </c>
      <c r="D5775" s="29">
        <v>45882</v>
      </c>
      <c r="E5775" s="161">
        <v>0</v>
      </c>
      <c r="F5775" s="161">
        <v>0</v>
      </c>
      <c r="G5775" s="161">
        <v>0</v>
      </c>
      <c r="H5775" s="161">
        <v>0</v>
      </c>
      <c r="L5775">
        <v>59.362685999999997</v>
      </c>
      <c r="R5775">
        <v>164.572112</v>
      </c>
      <c r="S5775">
        <v>164.572112</v>
      </c>
      <c r="T5775" s="194">
        <v>164.572112</v>
      </c>
      <c r="U5775" t="s">
        <v>193</v>
      </c>
      <c r="V5775">
        <v>45708.624074074076</v>
      </c>
    </row>
    <row r="5776" spans="1:22" x14ac:dyDescent="0.3">
      <c r="A5776" t="s">
        <v>109</v>
      </c>
      <c r="B5776" t="s">
        <v>3</v>
      </c>
      <c r="C5776" t="s">
        <v>88</v>
      </c>
      <c r="D5776" s="29">
        <v>45882</v>
      </c>
      <c r="E5776" s="161">
        <v>0</v>
      </c>
      <c r="F5776" s="161">
        <v>0</v>
      </c>
      <c r="G5776" s="161">
        <v>0</v>
      </c>
      <c r="H5776" s="161">
        <v>0</v>
      </c>
      <c r="L5776">
        <v>102.382058</v>
      </c>
      <c r="R5776">
        <v>997.40674200000001</v>
      </c>
      <c r="S5776">
        <v>997.40674200000001</v>
      </c>
      <c r="T5776" s="194">
        <v>997.40674200000001</v>
      </c>
      <c r="U5776" t="s">
        <v>193</v>
      </c>
      <c r="V5776">
        <v>45708.62395833333</v>
      </c>
    </row>
    <row r="5777" spans="1:22" x14ac:dyDescent="0.3">
      <c r="A5777" t="s">
        <v>109</v>
      </c>
      <c r="B5777" t="s">
        <v>3</v>
      </c>
      <c r="C5777" t="s">
        <v>93</v>
      </c>
      <c r="D5777" s="29">
        <v>45883</v>
      </c>
      <c r="E5777" s="161">
        <v>0</v>
      </c>
      <c r="F5777" s="161">
        <v>0</v>
      </c>
      <c r="G5777" s="161">
        <v>0</v>
      </c>
      <c r="H5777" s="161">
        <v>0</v>
      </c>
      <c r="L5777">
        <v>59.362685999999997</v>
      </c>
      <c r="R5777">
        <v>164.572112</v>
      </c>
      <c r="S5777">
        <v>164.572112</v>
      </c>
      <c r="T5777" s="194">
        <v>164.572112</v>
      </c>
      <c r="U5777" t="s">
        <v>193</v>
      </c>
      <c r="V5777">
        <v>45708.624085648145</v>
      </c>
    </row>
    <row r="5778" spans="1:22" x14ac:dyDescent="0.3">
      <c r="A5778" t="s">
        <v>109</v>
      </c>
      <c r="B5778" t="s">
        <v>3</v>
      </c>
      <c r="C5778" t="s">
        <v>88</v>
      </c>
      <c r="D5778" s="29">
        <v>45883</v>
      </c>
      <c r="E5778" s="161">
        <v>0</v>
      </c>
      <c r="F5778" s="161">
        <v>0</v>
      </c>
      <c r="G5778" s="161">
        <v>0</v>
      </c>
      <c r="H5778" s="161">
        <v>0</v>
      </c>
      <c r="L5778">
        <v>102.382058</v>
      </c>
      <c r="R5778">
        <v>997.40674200000001</v>
      </c>
      <c r="S5778">
        <v>997.40674200000001</v>
      </c>
      <c r="T5778" s="194">
        <v>997.40674200000001</v>
      </c>
      <c r="U5778" t="s">
        <v>193</v>
      </c>
      <c r="V5778">
        <v>45708.62394675926</v>
      </c>
    </row>
    <row r="5779" spans="1:22" x14ac:dyDescent="0.3">
      <c r="A5779" t="s">
        <v>109</v>
      </c>
      <c r="B5779" t="s">
        <v>3</v>
      </c>
      <c r="C5779" t="s">
        <v>93</v>
      </c>
      <c r="D5779" s="29">
        <v>45884</v>
      </c>
      <c r="E5779" s="161">
        <v>0</v>
      </c>
      <c r="F5779" s="161">
        <v>0</v>
      </c>
      <c r="G5779" s="161">
        <v>0</v>
      </c>
      <c r="H5779" s="161">
        <v>0</v>
      </c>
      <c r="L5779">
        <v>59.362685999999997</v>
      </c>
      <c r="R5779">
        <v>164.572112</v>
      </c>
      <c r="S5779">
        <v>164.572112</v>
      </c>
      <c r="T5779" s="194">
        <v>164.572112</v>
      </c>
      <c r="U5779" t="s">
        <v>193</v>
      </c>
      <c r="V5779">
        <v>45708.624085648145</v>
      </c>
    </row>
    <row r="5780" spans="1:22" x14ac:dyDescent="0.3">
      <c r="A5780" t="s">
        <v>109</v>
      </c>
      <c r="B5780" t="s">
        <v>3</v>
      </c>
      <c r="C5780" t="s">
        <v>88</v>
      </c>
      <c r="D5780" s="29">
        <v>45884</v>
      </c>
      <c r="E5780" s="161">
        <v>0</v>
      </c>
      <c r="F5780" s="161">
        <v>0</v>
      </c>
      <c r="G5780" s="161">
        <v>0</v>
      </c>
      <c r="H5780" s="161">
        <v>0</v>
      </c>
      <c r="L5780">
        <v>102.382058</v>
      </c>
      <c r="R5780">
        <v>997.40674200000001</v>
      </c>
      <c r="S5780">
        <v>997.40674200000001</v>
      </c>
      <c r="T5780" s="194">
        <v>997.40674200000001</v>
      </c>
      <c r="U5780" t="s">
        <v>193</v>
      </c>
      <c r="V5780">
        <v>45708.62395833333</v>
      </c>
    </row>
    <row r="5781" spans="1:22" x14ac:dyDescent="0.3">
      <c r="A5781" t="s">
        <v>109</v>
      </c>
      <c r="B5781" t="s">
        <v>3</v>
      </c>
      <c r="C5781" t="s">
        <v>93</v>
      </c>
      <c r="D5781" s="29">
        <v>45885</v>
      </c>
      <c r="E5781" s="161">
        <v>0</v>
      </c>
      <c r="F5781" s="161">
        <v>0</v>
      </c>
      <c r="G5781" s="161">
        <v>0</v>
      </c>
      <c r="H5781" s="161">
        <v>0</v>
      </c>
      <c r="L5781">
        <v>59.362685999999997</v>
      </c>
      <c r="R5781">
        <v>164.572112</v>
      </c>
      <c r="S5781">
        <v>164.572112</v>
      </c>
      <c r="T5781" s="194">
        <v>164.572112</v>
      </c>
      <c r="U5781" t="s">
        <v>193</v>
      </c>
      <c r="V5781">
        <v>45708.624085648145</v>
      </c>
    </row>
    <row r="5782" spans="1:22" x14ac:dyDescent="0.3">
      <c r="A5782" t="s">
        <v>109</v>
      </c>
      <c r="B5782" t="s">
        <v>3</v>
      </c>
      <c r="C5782" t="s">
        <v>88</v>
      </c>
      <c r="D5782" s="29">
        <v>45885</v>
      </c>
      <c r="E5782" s="161">
        <v>0</v>
      </c>
      <c r="F5782" s="161">
        <v>0</v>
      </c>
      <c r="G5782" s="161">
        <v>0</v>
      </c>
      <c r="H5782" s="161">
        <v>0</v>
      </c>
      <c r="L5782">
        <v>102.382058</v>
      </c>
      <c r="R5782">
        <v>997.40674200000001</v>
      </c>
      <c r="S5782">
        <v>997.40674200000001</v>
      </c>
      <c r="T5782" s="194">
        <v>997.40674200000001</v>
      </c>
      <c r="U5782" t="s">
        <v>193</v>
      </c>
      <c r="V5782">
        <v>45708.62394675926</v>
      </c>
    </row>
    <row r="5783" spans="1:22" x14ac:dyDescent="0.3">
      <c r="A5783" t="s">
        <v>109</v>
      </c>
      <c r="B5783" t="s">
        <v>3</v>
      </c>
      <c r="C5783" t="s">
        <v>93</v>
      </c>
      <c r="D5783" s="29">
        <v>45886</v>
      </c>
      <c r="E5783" s="161">
        <v>0</v>
      </c>
      <c r="F5783" s="161">
        <v>0</v>
      </c>
      <c r="G5783" s="161">
        <v>0</v>
      </c>
      <c r="H5783" s="161">
        <v>0</v>
      </c>
      <c r="L5783">
        <v>59.362685999999997</v>
      </c>
      <c r="R5783">
        <v>164.572112</v>
      </c>
      <c r="S5783">
        <v>164.572112</v>
      </c>
      <c r="T5783" s="194">
        <v>164.572112</v>
      </c>
      <c r="U5783" t="s">
        <v>193</v>
      </c>
      <c r="V5783">
        <v>45708.624085648145</v>
      </c>
    </row>
    <row r="5784" spans="1:22" x14ac:dyDescent="0.3">
      <c r="A5784" t="s">
        <v>109</v>
      </c>
      <c r="B5784" t="s">
        <v>3</v>
      </c>
      <c r="C5784" t="s">
        <v>88</v>
      </c>
      <c r="D5784" s="29">
        <v>45886</v>
      </c>
      <c r="E5784" s="161">
        <v>0</v>
      </c>
      <c r="F5784" s="161">
        <v>0</v>
      </c>
      <c r="G5784" s="161">
        <v>0</v>
      </c>
      <c r="H5784" s="161">
        <v>0</v>
      </c>
      <c r="L5784">
        <v>102.382058</v>
      </c>
      <c r="R5784">
        <v>997.40674200000001</v>
      </c>
      <c r="S5784">
        <v>997.40674200000001</v>
      </c>
      <c r="T5784" s="194">
        <v>997.40674200000001</v>
      </c>
      <c r="U5784" t="s">
        <v>193</v>
      </c>
      <c r="V5784">
        <v>45708.62394675926</v>
      </c>
    </row>
    <row r="5785" spans="1:22" x14ac:dyDescent="0.3">
      <c r="A5785" t="s">
        <v>109</v>
      </c>
      <c r="B5785" t="s">
        <v>3</v>
      </c>
      <c r="C5785" t="s">
        <v>93</v>
      </c>
      <c r="D5785" s="29">
        <v>45887</v>
      </c>
      <c r="E5785" s="161">
        <v>0</v>
      </c>
      <c r="F5785" s="161">
        <v>0</v>
      </c>
      <c r="G5785" s="161">
        <v>0</v>
      </c>
      <c r="H5785" s="161">
        <v>0</v>
      </c>
      <c r="L5785">
        <v>59.362685999999997</v>
      </c>
      <c r="R5785">
        <v>164.572112</v>
      </c>
      <c r="S5785">
        <v>164.572112</v>
      </c>
      <c r="T5785" s="194">
        <v>164.572112</v>
      </c>
      <c r="U5785" t="s">
        <v>193</v>
      </c>
      <c r="V5785">
        <v>45708.624085648145</v>
      </c>
    </row>
    <row r="5786" spans="1:22" x14ac:dyDescent="0.3">
      <c r="A5786" t="s">
        <v>109</v>
      </c>
      <c r="B5786" t="s">
        <v>3</v>
      </c>
      <c r="C5786" t="s">
        <v>88</v>
      </c>
      <c r="D5786" s="29">
        <v>45887</v>
      </c>
      <c r="E5786" s="161">
        <v>0</v>
      </c>
      <c r="F5786" s="161">
        <v>0</v>
      </c>
      <c r="G5786" s="161">
        <v>0</v>
      </c>
      <c r="H5786" s="161">
        <v>0</v>
      </c>
      <c r="L5786">
        <v>102.382058</v>
      </c>
      <c r="R5786">
        <v>997.40674200000001</v>
      </c>
      <c r="S5786">
        <v>997.40674200000001</v>
      </c>
      <c r="T5786" s="194">
        <v>997.40674200000001</v>
      </c>
      <c r="U5786" t="s">
        <v>193</v>
      </c>
      <c r="V5786">
        <v>45708.62394675926</v>
      </c>
    </row>
    <row r="5787" spans="1:22" x14ac:dyDescent="0.3">
      <c r="A5787" t="s">
        <v>109</v>
      </c>
      <c r="B5787" t="s">
        <v>3</v>
      </c>
      <c r="C5787" t="s">
        <v>93</v>
      </c>
      <c r="D5787" s="29">
        <v>45888</v>
      </c>
      <c r="E5787" s="161">
        <v>0</v>
      </c>
      <c r="F5787" s="161">
        <v>0</v>
      </c>
      <c r="G5787" s="161">
        <v>0</v>
      </c>
      <c r="H5787" s="161">
        <v>0</v>
      </c>
      <c r="L5787">
        <v>59.362685999999997</v>
      </c>
      <c r="R5787">
        <v>164.572112</v>
      </c>
      <c r="S5787">
        <v>164.572112</v>
      </c>
      <c r="T5787" s="194">
        <v>164.572112</v>
      </c>
      <c r="U5787" t="s">
        <v>193</v>
      </c>
      <c r="V5787">
        <v>45708.624085648145</v>
      </c>
    </row>
    <row r="5788" spans="1:22" x14ac:dyDescent="0.3">
      <c r="A5788" t="s">
        <v>109</v>
      </c>
      <c r="B5788" t="s">
        <v>3</v>
      </c>
      <c r="C5788" t="s">
        <v>88</v>
      </c>
      <c r="D5788" s="29">
        <v>45888</v>
      </c>
      <c r="E5788" s="161">
        <v>0</v>
      </c>
      <c r="F5788" s="161">
        <v>0</v>
      </c>
      <c r="G5788" s="161">
        <v>0</v>
      </c>
      <c r="H5788" s="161">
        <v>0</v>
      </c>
      <c r="L5788">
        <v>102.382058</v>
      </c>
      <c r="R5788">
        <v>997.40674200000001</v>
      </c>
      <c r="S5788">
        <v>997.40674200000001</v>
      </c>
      <c r="T5788" s="194">
        <v>997.40674200000001</v>
      </c>
      <c r="U5788" t="s">
        <v>193</v>
      </c>
      <c r="V5788">
        <v>45708.62395833333</v>
      </c>
    </row>
    <row r="5789" spans="1:22" x14ac:dyDescent="0.3">
      <c r="A5789" t="s">
        <v>109</v>
      </c>
      <c r="B5789" t="s">
        <v>3</v>
      </c>
      <c r="C5789" t="s">
        <v>93</v>
      </c>
      <c r="D5789" s="29">
        <v>45889</v>
      </c>
      <c r="E5789" s="161">
        <v>0</v>
      </c>
      <c r="F5789" s="161">
        <v>0</v>
      </c>
      <c r="G5789" s="161">
        <v>0</v>
      </c>
      <c r="H5789" s="161">
        <v>0</v>
      </c>
      <c r="L5789">
        <v>59.362685999999997</v>
      </c>
      <c r="R5789">
        <v>164.572112</v>
      </c>
      <c r="S5789">
        <v>164.572112</v>
      </c>
      <c r="T5789" s="194">
        <v>164.572112</v>
      </c>
      <c r="U5789" t="s">
        <v>193</v>
      </c>
      <c r="V5789">
        <v>45708.624085648145</v>
      </c>
    </row>
    <row r="5790" spans="1:22" x14ac:dyDescent="0.3">
      <c r="A5790" t="s">
        <v>109</v>
      </c>
      <c r="B5790" t="s">
        <v>3</v>
      </c>
      <c r="C5790" t="s">
        <v>88</v>
      </c>
      <c r="D5790" s="29">
        <v>45889</v>
      </c>
      <c r="E5790" s="161">
        <v>0</v>
      </c>
      <c r="F5790" s="161">
        <v>0</v>
      </c>
      <c r="G5790" s="161">
        <v>0</v>
      </c>
      <c r="H5790" s="161">
        <v>0</v>
      </c>
      <c r="L5790">
        <v>102.382058</v>
      </c>
      <c r="R5790">
        <v>997.40674200000001</v>
      </c>
      <c r="S5790">
        <v>997.40674200000001</v>
      </c>
      <c r="T5790" s="194">
        <v>997.40674200000001</v>
      </c>
      <c r="U5790" t="s">
        <v>193</v>
      </c>
      <c r="V5790">
        <v>45708.62394675926</v>
      </c>
    </row>
    <row r="5791" spans="1:22" x14ac:dyDescent="0.3">
      <c r="A5791" t="s">
        <v>109</v>
      </c>
      <c r="B5791" t="s">
        <v>3</v>
      </c>
      <c r="C5791" t="s">
        <v>93</v>
      </c>
      <c r="D5791" s="29">
        <v>45890</v>
      </c>
      <c r="E5791" s="161">
        <v>0</v>
      </c>
      <c r="F5791" s="161">
        <v>0</v>
      </c>
      <c r="G5791" s="161">
        <v>0</v>
      </c>
      <c r="H5791" s="161">
        <v>0</v>
      </c>
      <c r="L5791">
        <v>59.362685999999997</v>
      </c>
      <c r="R5791">
        <v>164.572112</v>
      </c>
      <c r="S5791">
        <v>164.572112</v>
      </c>
      <c r="T5791" s="194">
        <v>164.572112</v>
      </c>
      <c r="U5791" t="s">
        <v>193</v>
      </c>
      <c r="V5791">
        <v>45708.624085648145</v>
      </c>
    </row>
    <row r="5792" spans="1:22" x14ac:dyDescent="0.3">
      <c r="A5792" t="s">
        <v>109</v>
      </c>
      <c r="B5792" t="s">
        <v>3</v>
      </c>
      <c r="C5792" t="s">
        <v>88</v>
      </c>
      <c r="D5792" s="29">
        <v>45890</v>
      </c>
      <c r="E5792" s="161">
        <v>0</v>
      </c>
      <c r="F5792" s="161">
        <v>0</v>
      </c>
      <c r="G5792" s="161">
        <v>0</v>
      </c>
      <c r="H5792" s="161">
        <v>0</v>
      </c>
      <c r="L5792">
        <v>102.382058</v>
      </c>
      <c r="R5792">
        <v>997.40674200000001</v>
      </c>
      <c r="S5792">
        <v>997.40674200000001</v>
      </c>
      <c r="T5792" s="194">
        <v>997.40674200000001</v>
      </c>
      <c r="U5792" t="s">
        <v>193</v>
      </c>
      <c r="V5792">
        <v>45708.62394675926</v>
      </c>
    </row>
    <row r="5793" spans="1:22" x14ac:dyDescent="0.3">
      <c r="A5793" t="s">
        <v>109</v>
      </c>
      <c r="B5793" t="s">
        <v>3</v>
      </c>
      <c r="C5793" t="s">
        <v>93</v>
      </c>
      <c r="D5793" s="29">
        <v>45891</v>
      </c>
      <c r="E5793" s="161">
        <v>0</v>
      </c>
      <c r="F5793" s="161">
        <v>0</v>
      </c>
      <c r="G5793" s="161">
        <v>0</v>
      </c>
      <c r="H5793" s="161">
        <v>0</v>
      </c>
      <c r="L5793">
        <v>59.362685999999997</v>
      </c>
      <c r="R5793">
        <v>164.572112</v>
      </c>
      <c r="S5793">
        <v>164.572112</v>
      </c>
      <c r="T5793" s="194">
        <v>164.572112</v>
      </c>
      <c r="U5793" t="s">
        <v>193</v>
      </c>
      <c r="V5793">
        <v>45708.624085648145</v>
      </c>
    </row>
    <row r="5794" spans="1:22" x14ac:dyDescent="0.3">
      <c r="A5794" t="s">
        <v>109</v>
      </c>
      <c r="B5794" t="s">
        <v>3</v>
      </c>
      <c r="C5794" t="s">
        <v>88</v>
      </c>
      <c r="D5794" s="29">
        <v>45891</v>
      </c>
      <c r="E5794" s="161">
        <v>0</v>
      </c>
      <c r="F5794" s="161">
        <v>0</v>
      </c>
      <c r="G5794" s="161">
        <v>0</v>
      </c>
      <c r="H5794" s="161">
        <v>0</v>
      </c>
      <c r="L5794">
        <v>102.382058</v>
      </c>
      <c r="R5794">
        <v>997.40674200000001</v>
      </c>
      <c r="S5794">
        <v>997.40674200000001</v>
      </c>
      <c r="T5794" s="194">
        <v>997.40674200000001</v>
      </c>
      <c r="U5794" t="s">
        <v>193</v>
      </c>
      <c r="V5794">
        <v>45708.62394675926</v>
      </c>
    </row>
    <row r="5795" spans="1:22" x14ac:dyDescent="0.3">
      <c r="A5795" t="s">
        <v>109</v>
      </c>
      <c r="B5795" t="s">
        <v>3</v>
      </c>
      <c r="C5795" t="s">
        <v>93</v>
      </c>
      <c r="D5795" s="29">
        <v>45892</v>
      </c>
      <c r="E5795" s="161">
        <v>0</v>
      </c>
      <c r="F5795" s="161">
        <v>0</v>
      </c>
      <c r="G5795" s="161">
        <v>0</v>
      </c>
      <c r="H5795" s="161">
        <v>0</v>
      </c>
      <c r="L5795">
        <v>59.362685999999997</v>
      </c>
      <c r="R5795">
        <v>164.572112</v>
      </c>
      <c r="S5795">
        <v>164.572112</v>
      </c>
      <c r="T5795" s="194">
        <v>164.572112</v>
      </c>
      <c r="U5795" t="s">
        <v>193</v>
      </c>
      <c r="V5795">
        <v>45708.624074074076</v>
      </c>
    </row>
    <row r="5796" spans="1:22" x14ac:dyDescent="0.3">
      <c r="A5796" t="s">
        <v>109</v>
      </c>
      <c r="B5796" t="s">
        <v>3</v>
      </c>
      <c r="C5796" t="s">
        <v>88</v>
      </c>
      <c r="D5796" s="29">
        <v>45892</v>
      </c>
      <c r="E5796" s="161">
        <v>0</v>
      </c>
      <c r="F5796" s="161">
        <v>0</v>
      </c>
      <c r="G5796" s="161">
        <v>0</v>
      </c>
      <c r="H5796" s="161">
        <v>0</v>
      </c>
      <c r="L5796">
        <v>102.382058</v>
      </c>
      <c r="R5796">
        <v>997.40674200000001</v>
      </c>
      <c r="S5796">
        <v>997.40674200000001</v>
      </c>
      <c r="T5796" s="194">
        <v>997.40674200000001</v>
      </c>
      <c r="U5796" t="s">
        <v>193</v>
      </c>
      <c r="V5796">
        <v>45708.62395833333</v>
      </c>
    </row>
    <row r="5797" spans="1:22" x14ac:dyDescent="0.3">
      <c r="A5797" t="s">
        <v>109</v>
      </c>
      <c r="B5797" t="s">
        <v>3</v>
      </c>
      <c r="C5797" t="s">
        <v>93</v>
      </c>
      <c r="D5797" s="29">
        <v>45893</v>
      </c>
      <c r="E5797" s="161">
        <v>0</v>
      </c>
      <c r="F5797" s="161">
        <v>0</v>
      </c>
      <c r="G5797" s="161">
        <v>0</v>
      </c>
      <c r="H5797" s="161">
        <v>0</v>
      </c>
      <c r="L5797">
        <v>59.362685999999997</v>
      </c>
      <c r="R5797">
        <v>164.572112</v>
      </c>
      <c r="S5797">
        <v>164.572112</v>
      </c>
      <c r="T5797" s="194">
        <v>164.572112</v>
      </c>
      <c r="U5797" t="s">
        <v>193</v>
      </c>
      <c r="V5797">
        <v>45708.624074074076</v>
      </c>
    </row>
    <row r="5798" spans="1:22" x14ac:dyDescent="0.3">
      <c r="A5798" t="s">
        <v>109</v>
      </c>
      <c r="B5798" t="s">
        <v>3</v>
      </c>
      <c r="C5798" t="s">
        <v>88</v>
      </c>
      <c r="D5798" s="29">
        <v>45893</v>
      </c>
      <c r="E5798" s="161">
        <v>0</v>
      </c>
      <c r="F5798" s="161">
        <v>0</v>
      </c>
      <c r="G5798" s="161">
        <v>0</v>
      </c>
      <c r="H5798" s="161">
        <v>0</v>
      </c>
      <c r="L5798">
        <v>102.382058</v>
      </c>
      <c r="R5798">
        <v>997.40674200000001</v>
      </c>
      <c r="S5798">
        <v>997.40674200000001</v>
      </c>
      <c r="T5798" s="194">
        <v>997.40674200000001</v>
      </c>
      <c r="U5798" t="s">
        <v>193</v>
      </c>
      <c r="V5798">
        <v>45708.62394675926</v>
      </c>
    </row>
    <row r="5799" spans="1:22" x14ac:dyDescent="0.3">
      <c r="A5799" t="s">
        <v>109</v>
      </c>
      <c r="B5799" t="s">
        <v>3</v>
      </c>
      <c r="C5799" t="s">
        <v>93</v>
      </c>
      <c r="D5799" s="29">
        <v>45894</v>
      </c>
      <c r="E5799" s="161">
        <v>0</v>
      </c>
      <c r="F5799" s="161">
        <v>0</v>
      </c>
      <c r="G5799" s="161">
        <v>0</v>
      </c>
      <c r="H5799" s="161">
        <v>0</v>
      </c>
      <c r="L5799">
        <v>59.362685999999997</v>
      </c>
      <c r="R5799">
        <v>164.572112</v>
      </c>
      <c r="S5799">
        <v>164.572112</v>
      </c>
      <c r="T5799" s="194">
        <v>164.572112</v>
      </c>
      <c r="U5799" t="s">
        <v>193</v>
      </c>
      <c r="V5799">
        <v>45708.624085648145</v>
      </c>
    </row>
    <row r="5800" spans="1:22" x14ac:dyDescent="0.3">
      <c r="A5800" t="s">
        <v>109</v>
      </c>
      <c r="B5800" t="s">
        <v>3</v>
      </c>
      <c r="C5800" t="s">
        <v>88</v>
      </c>
      <c r="D5800" s="29">
        <v>45894</v>
      </c>
      <c r="E5800" s="161">
        <v>0</v>
      </c>
      <c r="F5800" s="161">
        <v>0</v>
      </c>
      <c r="G5800" s="161">
        <v>0</v>
      </c>
      <c r="H5800" s="161">
        <v>0</v>
      </c>
      <c r="L5800">
        <v>102.382058</v>
      </c>
      <c r="R5800">
        <v>997.40674200000001</v>
      </c>
      <c r="S5800">
        <v>997.40674200000001</v>
      </c>
      <c r="T5800" s="194">
        <v>997.40674200000001</v>
      </c>
      <c r="U5800" t="s">
        <v>193</v>
      </c>
      <c r="V5800">
        <v>45708.62394675926</v>
      </c>
    </row>
    <row r="5801" spans="1:22" x14ac:dyDescent="0.3">
      <c r="A5801" t="s">
        <v>109</v>
      </c>
      <c r="B5801" t="s">
        <v>3</v>
      </c>
      <c r="C5801" t="s">
        <v>93</v>
      </c>
      <c r="D5801" s="29">
        <v>45895</v>
      </c>
      <c r="E5801" s="161">
        <v>0</v>
      </c>
      <c r="F5801" s="161">
        <v>0</v>
      </c>
      <c r="G5801" s="161">
        <v>0</v>
      </c>
      <c r="H5801" s="161">
        <v>0</v>
      </c>
      <c r="L5801">
        <v>59.362685999999997</v>
      </c>
      <c r="R5801">
        <v>164.572112</v>
      </c>
      <c r="S5801">
        <v>164.572112</v>
      </c>
      <c r="T5801" s="194">
        <v>164.572112</v>
      </c>
      <c r="U5801" t="s">
        <v>193</v>
      </c>
      <c r="V5801">
        <v>45708.624085648145</v>
      </c>
    </row>
    <row r="5802" spans="1:22" x14ac:dyDescent="0.3">
      <c r="A5802" t="s">
        <v>109</v>
      </c>
      <c r="B5802" t="s">
        <v>3</v>
      </c>
      <c r="C5802" t="s">
        <v>88</v>
      </c>
      <c r="D5802" s="29">
        <v>45895</v>
      </c>
      <c r="E5802" s="161">
        <v>0</v>
      </c>
      <c r="F5802" s="161">
        <v>0</v>
      </c>
      <c r="G5802" s="161">
        <v>0</v>
      </c>
      <c r="H5802" s="161">
        <v>0</v>
      </c>
      <c r="L5802">
        <v>102.382058</v>
      </c>
      <c r="R5802">
        <v>997.40674200000001</v>
      </c>
      <c r="S5802">
        <v>997.40674200000001</v>
      </c>
      <c r="T5802" s="194">
        <v>997.40674200000001</v>
      </c>
      <c r="U5802" t="s">
        <v>193</v>
      </c>
      <c r="V5802">
        <v>45708.62395833333</v>
      </c>
    </row>
    <row r="5803" spans="1:22" x14ac:dyDescent="0.3">
      <c r="A5803" t="s">
        <v>109</v>
      </c>
      <c r="B5803" t="s">
        <v>3</v>
      </c>
      <c r="C5803" t="s">
        <v>93</v>
      </c>
      <c r="D5803" s="29">
        <v>45896</v>
      </c>
      <c r="E5803" s="161">
        <v>0</v>
      </c>
      <c r="F5803" s="161">
        <v>0</v>
      </c>
      <c r="G5803" s="161">
        <v>0</v>
      </c>
      <c r="H5803" s="161">
        <v>0</v>
      </c>
      <c r="L5803">
        <v>59.362685999999997</v>
      </c>
      <c r="R5803">
        <v>164.572112</v>
      </c>
      <c r="S5803">
        <v>164.572112</v>
      </c>
      <c r="T5803" s="194">
        <v>164.572112</v>
      </c>
      <c r="U5803" t="s">
        <v>193</v>
      </c>
      <c r="V5803">
        <v>45708.624085648145</v>
      </c>
    </row>
    <row r="5804" spans="1:22" x14ac:dyDescent="0.3">
      <c r="A5804" t="s">
        <v>109</v>
      </c>
      <c r="B5804" t="s">
        <v>3</v>
      </c>
      <c r="C5804" t="s">
        <v>88</v>
      </c>
      <c r="D5804" s="29">
        <v>45896</v>
      </c>
      <c r="E5804" s="161">
        <v>0</v>
      </c>
      <c r="F5804" s="161">
        <v>0</v>
      </c>
      <c r="G5804" s="161">
        <v>0</v>
      </c>
      <c r="H5804" s="161">
        <v>0</v>
      </c>
      <c r="L5804">
        <v>102.382058</v>
      </c>
      <c r="R5804">
        <v>997.40674200000001</v>
      </c>
      <c r="S5804">
        <v>997.40674200000001</v>
      </c>
      <c r="T5804" s="194">
        <v>997.40674200000001</v>
      </c>
      <c r="U5804" t="s">
        <v>193</v>
      </c>
      <c r="V5804">
        <v>45708.62394675926</v>
      </c>
    </row>
    <row r="5805" spans="1:22" x14ac:dyDescent="0.3">
      <c r="A5805" t="s">
        <v>109</v>
      </c>
      <c r="B5805" t="s">
        <v>3</v>
      </c>
      <c r="C5805" t="s">
        <v>93</v>
      </c>
      <c r="D5805" s="29">
        <v>45897</v>
      </c>
      <c r="E5805" s="161">
        <v>0</v>
      </c>
      <c r="F5805" s="161">
        <v>0</v>
      </c>
      <c r="G5805" s="161">
        <v>0</v>
      </c>
      <c r="H5805" s="161">
        <v>0</v>
      </c>
      <c r="L5805">
        <v>59.362685999999997</v>
      </c>
      <c r="R5805">
        <v>164.572112</v>
      </c>
      <c r="S5805">
        <v>164.572112</v>
      </c>
      <c r="T5805" s="194">
        <v>164.572112</v>
      </c>
      <c r="U5805" t="s">
        <v>193</v>
      </c>
      <c r="V5805">
        <v>45708.624097222222</v>
      </c>
    </row>
    <row r="5806" spans="1:22" x14ac:dyDescent="0.3">
      <c r="A5806" t="s">
        <v>109</v>
      </c>
      <c r="B5806" t="s">
        <v>3</v>
      </c>
      <c r="C5806" t="s">
        <v>88</v>
      </c>
      <c r="D5806" s="29">
        <v>45897</v>
      </c>
      <c r="E5806" s="161">
        <v>0</v>
      </c>
      <c r="F5806" s="161">
        <v>0</v>
      </c>
      <c r="G5806" s="161">
        <v>0</v>
      </c>
      <c r="H5806" s="161">
        <v>0</v>
      </c>
      <c r="L5806">
        <v>102.382058</v>
      </c>
      <c r="R5806">
        <v>997.40674200000001</v>
      </c>
      <c r="S5806">
        <v>997.40674200000001</v>
      </c>
      <c r="T5806" s="194">
        <v>997.40674200000001</v>
      </c>
      <c r="U5806" t="s">
        <v>193</v>
      </c>
      <c r="V5806">
        <v>45708.62395833333</v>
      </c>
    </row>
    <row r="5807" spans="1:22" x14ac:dyDescent="0.3">
      <c r="A5807" t="s">
        <v>109</v>
      </c>
      <c r="B5807" t="s">
        <v>3</v>
      </c>
      <c r="C5807" t="s">
        <v>93</v>
      </c>
      <c r="D5807" s="29">
        <v>45898</v>
      </c>
      <c r="E5807" s="161">
        <v>0</v>
      </c>
      <c r="F5807" s="161">
        <v>0</v>
      </c>
      <c r="G5807" s="161">
        <v>0</v>
      </c>
      <c r="H5807" s="161">
        <v>0</v>
      </c>
      <c r="L5807">
        <v>59.362685999999997</v>
      </c>
      <c r="R5807">
        <v>164.572112</v>
      </c>
      <c r="S5807">
        <v>164.572112</v>
      </c>
      <c r="T5807" s="194">
        <v>164.572112</v>
      </c>
      <c r="U5807" t="s">
        <v>193</v>
      </c>
      <c r="V5807">
        <v>45708.624097222222</v>
      </c>
    </row>
    <row r="5808" spans="1:22" x14ac:dyDescent="0.3">
      <c r="A5808" t="s">
        <v>109</v>
      </c>
      <c r="B5808" t="s">
        <v>3</v>
      </c>
      <c r="C5808" t="s">
        <v>88</v>
      </c>
      <c r="D5808" s="29">
        <v>45898</v>
      </c>
      <c r="E5808" s="161">
        <v>0</v>
      </c>
      <c r="F5808" s="161">
        <v>0</v>
      </c>
      <c r="G5808" s="161">
        <v>0</v>
      </c>
      <c r="H5808" s="161">
        <v>0</v>
      </c>
      <c r="L5808">
        <v>102.382058</v>
      </c>
      <c r="R5808">
        <v>997.40674200000001</v>
      </c>
      <c r="S5808">
        <v>997.40674200000001</v>
      </c>
      <c r="T5808" s="194">
        <v>997.40674200000001</v>
      </c>
      <c r="U5808" t="s">
        <v>193</v>
      </c>
      <c r="V5808">
        <v>45708.62395833333</v>
      </c>
    </row>
    <row r="5809" spans="1:22" x14ac:dyDescent="0.3">
      <c r="A5809" t="s">
        <v>109</v>
      </c>
      <c r="B5809" t="s">
        <v>3</v>
      </c>
      <c r="C5809" t="s">
        <v>93</v>
      </c>
      <c r="D5809" s="29">
        <v>45899</v>
      </c>
      <c r="E5809" s="161">
        <v>0</v>
      </c>
      <c r="F5809" s="161">
        <v>0</v>
      </c>
      <c r="G5809" s="161">
        <v>0</v>
      </c>
      <c r="H5809" s="161">
        <v>0</v>
      </c>
      <c r="L5809">
        <v>59.362685999999997</v>
      </c>
      <c r="R5809">
        <v>164.572112</v>
      </c>
      <c r="S5809">
        <v>164.572112</v>
      </c>
      <c r="T5809" s="194">
        <v>164.572112</v>
      </c>
      <c r="U5809" t="s">
        <v>193</v>
      </c>
      <c r="V5809">
        <v>45708.624074074076</v>
      </c>
    </row>
    <row r="5810" spans="1:22" x14ac:dyDescent="0.3">
      <c r="A5810" t="s">
        <v>109</v>
      </c>
      <c r="B5810" t="s">
        <v>3</v>
      </c>
      <c r="C5810" t="s">
        <v>88</v>
      </c>
      <c r="D5810" s="29">
        <v>45899</v>
      </c>
      <c r="E5810" s="161">
        <v>0</v>
      </c>
      <c r="F5810" s="161">
        <v>0</v>
      </c>
      <c r="G5810" s="161">
        <v>0</v>
      </c>
      <c r="H5810" s="161">
        <v>0</v>
      </c>
      <c r="L5810">
        <v>102.382058</v>
      </c>
      <c r="R5810">
        <v>997.40674200000001</v>
      </c>
      <c r="S5810">
        <v>997.40674200000001</v>
      </c>
      <c r="T5810" s="194">
        <v>997.40674200000001</v>
      </c>
      <c r="U5810" t="s">
        <v>193</v>
      </c>
      <c r="V5810">
        <v>45708.623969907407</v>
      </c>
    </row>
    <row r="5811" spans="1:22" x14ac:dyDescent="0.3">
      <c r="A5811" t="s">
        <v>109</v>
      </c>
      <c r="B5811" t="s">
        <v>3</v>
      </c>
      <c r="C5811" t="s">
        <v>93</v>
      </c>
      <c r="D5811" s="29">
        <v>45900</v>
      </c>
      <c r="E5811" s="161">
        <v>0</v>
      </c>
      <c r="F5811" s="161">
        <v>0</v>
      </c>
      <c r="G5811" s="161">
        <v>0</v>
      </c>
      <c r="H5811" s="161">
        <v>0</v>
      </c>
      <c r="L5811">
        <v>59.362685999999997</v>
      </c>
      <c r="R5811">
        <v>164.572112</v>
      </c>
      <c r="S5811">
        <v>164.572112</v>
      </c>
      <c r="T5811" s="194">
        <v>164.572112</v>
      </c>
      <c r="U5811" t="s">
        <v>193</v>
      </c>
      <c r="V5811">
        <v>45708.624085648145</v>
      </c>
    </row>
    <row r="5812" spans="1:22" x14ac:dyDescent="0.3">
      <c r="A5812" t="s">
        <v>109</v>
      </c>
      <c r="B5812" t="s">
        <v>3</v>
      </c>
      <c r="C5812" t="s">
        <v>88</v>
      </c>
      <c r="D5812" s="29">
        <v>45900</v>
      </c>
      <c r="E5812" s="161">
        <v>0</v>
      </c>
      <c r="F5812" s="161">
        <v>0</v>
      </c>
      <c r="G5812" s="161">
        <v>0</v>
      </c>
      <c r="H5812" s="161">
        <v>0</v>
      </c>
      <c r="L5812">
        <v>102.382058</v>
      </c>
      <c r="R5812">
        <v>997.40674200000001</v>
      </c>
      <c r="S5812">
        <v>997.40674200000001</v>
      </c>
      <c r="T5812" s="194">
        <v>997.40674200000001</v>
      </c>
      <c r="U5812" t="s">
        <v>193</v>
      </c>
      <c r="V5812">
        <v>45708.62395833333</v>
      </c>
    </row>
    <row r="5813" spans="1:22" x14ac:dyDescent="0.3">
      <c r="A5813" t="s">
        <v>109</v>
      </c>
      <c r="B5813" t="s">
        <v>3</v>
      </c>
      <c r="C5813" t="s">
        <v>93</v>
      </c>
      <c r="D5813" s="29">
        <v>45901</v>
      </c>
      <c r="E5813" s="161">
        <v>0</v>
      </c>
      <c r="F5813" s="161">
        <v>0</v>
      </c>
      <c r="G5813" s="161">
        <v>0</v>
      </c>
      <c r="H5813" s="161">
        <v>0</v>
      </c>
      <c r="L5813">
        <v>59.362685999999997</v>
      </c>
      <c r="R5813">
        <v>164.572112</v>
      </c>
      <c r="S5813">
        <v>164.572112</v>
      </c>
      <c r="T5813" s="194">
        <v>164.572112</v>
      </c>
      <c r="U5813" t="s">
        <v>193</v>
      </c>
      <c r="V5813">
        <v>45708.624085648145</v>
      </c>
    </row>
    <row r="5814" spans="1:22" x14ac:dyDescent="0.3">
      <c r="A5814" t="s">
        <v>109</v>
      </c>
      <c r="B5814" t="s">
        <v>3</v>
      </c>
      <c r="C5814" t="s">
        <v>88</v>
      </c>
      <c r="D5814" s="29">
        <v>45901</v>
      </c>
      <c r="E5814" s="161">
        <v>0</v>
      </c>
      <c r="F5814" s="161">
        <v>0</v>
      </c>
      <c r="G5814" s="161">
        <v>0</v>
      </c>
      <c r="H5814" s="161">
        <v>0</v>
      </c>
      <c r="L5814">
        <v>102.382058</v>
      </c>
      <c r="R5814">
        <v>997.40674200000001</v>
      </c>
      <c r="S5814">
        <v>997.40674200000001</v>
      </c>
      <c r="T5814" s="194">
        <v>997.40674200000001</v>
      </c>
      <c r="U5814" t="s">
        <v>193</v>
      </c>
      <c r="V5814">
        <v>45708.623969907407</v>
      </c>
    </row>
    <row r="5815" spans="1:22" x14ac:dyDescent="0.3">
      <c r="A5815" t="s">
        <v>109</v>
      </c>
      <c r="B5815" t="s">
        <v>3</v>
      </c>
      <c r="C5815" t="s">
        <v>93</v>
      </c>
      <c r="D5815" s="29">
        <v>45902</v>
      </c>
      <c r="E5815" s="161">
        <v>0</v>
      </c>
      <c r="F5815" s="161">
        <v>0</v>
      </c>
      <c r="G5815" s="161">
        <v>0</v>
      </c>
      <c r="H5815" s="161">
        <v>0</v>
      </c>
      <c r="L5815">
        <v>59.362685999999997</v>
      </c>
      <c r="R5815">
        <v>164.572112</v>
      </c>
      <c r="S5815">
        <v>164.572112</v>
      </c>
      <c r="T5815" s="194">
        <v>164.572112</v>
      </c>
      <c r="U5815" t="s">
        <v>193</v>
      </c>
      <c r="V5815">
        <v>45708.624085648145</v>
      </c>
    </row>
    <row r="5816" spans="1:22" x14ac:dyDescent="0.3">
      <c r="A5816" t="s">
        <v>109</v>
      </c>
      <c r="B5816" t="s">
        <v>3</v>
      </c>
      <c r="C5816" t="s">
        <v>88</v>
      </c>
      <c r="D5816" s="29">
        <v>45902</v>
      </c>
      <c r="E5816" s="161">
        <v>0</v>
      </c>
      <c r="F5816" s="161">
        <v>0</v>
      </c>
      <c r="G5816" s="161">
        <v>0</v>
      </c>
      <c r="H5816" s="161">
        <v>0</v>
      </c>
      <c r="L5816">
        <v>102.382058</v>
      </c>
      <c r="R5816">
        <v>997.40674200000001</v>
      </c>
      <c r="S5816">
        <v>997.40674200000001</v>
      </c>
      <c r="T5816" s="194">
        <v>997.40674200000001</v>
      </c>
      <c r="U5816" t="s">
        <v>193</v>
      </c>
      <c r="V5816">
        <v>45708.62395833333</v>
      </c>
    </row>
    <row r="5817" spans="1:22" x14ac:dyDescent="0.3">
      <c r="A5817" t="s">
        <v>109</v>
      </c>
      <c r="B5817" t="s">
        <v>3</v>
      </c>
      <c r="C5817" t="s">
        <v>93</v>
      </c>
      <c r="D5817" s="29">
        <v>45903</v>
      </c>
      <c r="E5817" s="161">
        <v>0</v>
      </c>
      <c r="F5817" s="161">
        <v>0</v>
      </c>
      <c r="G5817" s="161">
        <v>0</v>
      </c>
      <c r="H5817" s="161">
        <v>0</v>
      </c>
      <c r="L5817">
        <v>59.362685999999997</v>
      </c>
      <c r="R5817">
        <v>164.572112</v>
      </c>
      <c r="S5817">
        <v>164.572112</v>
      </c>
      <c r="T5817" s="194">
        <v>164.572112</v>
      </c>
      <c r="U5817" t="s">
        <v>193</v>
      </c>
      <c r="V5817">
        <v>45708.624074074076</v>
      </c>
    </row>
    <row r="5818" spans="1:22" x14ac:dyDescent="0.3">
      <c r="A5818" t="s">
        <v>109</v>
      </c>
      <c r="B5818" t="s">
        <v>3</v>
      </c>
      <c r="C5818" t="s">
        <v>88</v>
      </c>
      <c r="D5818" s="29">
        <v>45903</v>
      </c>
      <c r="E5818" s="161">
        <v>0</v>
      </c>
      <c r="F5818" s="161">
        <v>0</v>
      </c>
      <c r="G5818" s="161">
        <v>0</v>
      </c>
      <c r="H5818" s="161">
        <v>0</v>
      </c>
      <c r="L5818">
        <v>102.382058</v>
      </c>
      <c r="R5818">
        <v>997.40674200000001</v>
      </c>
      <c r="S5818">
        <v>997.40674200000001</v>
      </c>
      <c r="T5818" s="194">
        <v>997.40674200000001</v>
      </c>
      <c r="U5818" t="s">
        <v>193</v>
      </c>
      <c r="V5818">
        <v>45708.62395833333</v>
      </c>
    </row>
    <row r="5819" spans="1:22" x14ac:dyDescent="0.3">
      <c r="A5819" t="s">
        <v>109</v>
      </c>
      <c r="B5819" t="s">
        <v>3</v>
      </c>
      <c r="C5819" t="s">
        <v>93</v>
      </c>
      <c r="D5819" s="29">
        <v>45904</v>
      </c>
      <c r="E5819" s="161">
        <v>0</v>
      </c>
      <c r="F5819" s="161">
        <v>0</v>
      </c>
      <c r="G5819" s="161">
        <v>0</v>
      </c>
      <c r="H5819" s="161">
        <v>0</v>
      </c>
      <c r="L5819">
        <v>59.362685999999997</v>
      </c>
      <c r="R5819">
        <v>164.572112</v>
      </c>
      <c r="S5819">
        <v>164.572112</v>
      </c>
      <c r="T5819" s="194">
        <v>164.572112</v>
      </c>
      <c r="U5819" t="s">
        <v>193</v>
      </c>
      <c r="V5819">
        <v>45708.624085648145</v>
      </c>
    </row>
    <row r="5820" spans="1:22" x14ac:dyDescent="0.3">
      <c r="A5820" t="s">
        <v>109</v>
      </c>
      <c r="B5820" t="s">
        <v>3</v>
      </c>
      <c r="C5820" t="s">
        <v>88</v>
      </c>
      <c r="D5820" s="29">
        <v>45904</v>
      </c>
      <c r="E5820" s="161">
        <v>0</v>
      </c>
      <c r="F5820" s="161">
        <v>0</v>
      </c>
      <c r="G5820" s="161">
        <v>0</v>
      </c>
      <c r="H5820" s="161">
        <v>0</v>
      </c>
      <c r="L5820">
        <v>102.382058</v>
      </c>
      <c r="R5820">
        <v>997.40674200000001</v>
      </c>
      <c r="S5820">
        <v>997.40674200000001</v>
      </c>
      <c r="T5820" s="194">
        <v>997.40674200000001</v>
      </c>
      <c r="U5820" t="s">
        <v>193</v>
      </c>
      <c r="V5820">
        <v>45708.62395833333</v>
      </c>
    </row>
    <row r="5821" spans="1:22" x14ac:dyDescent="0.3">
      <c r="A5821" t="s">
        <v>109</v>
      </c>
      <c r="B5821" t="s">
        <v>3</v>
      </c>
      <c r="C5821" t="s">
        <v>93</v>
      </c>
      <c r="D5821" s="29">
        <v>45905</v>
      </c>
      <c r="E5821" s="161">
        <v>0</v>
      </c>
      <c r="F5821" s="161">
        <v>0</v>
      </c>
      <c r="G5821" s="161">
        <v>0</v>
      </c>
      <c r="H5821" s="161">
        <v>0</v>
      </c>
      <c r="L5821">
        <v>59.362685999999997</v>
      </c>
      <c r="R5821">
        <v>164.572112</v>
      </c>
      <c r="S5821">
        <v>164.572112</v>
      </c>
      <c r="T5821" s="194">
        <v>164.572112</v>
      </c>
      <c r="U5821" t="s">
        <v>193</v>
      </c>
      <c r="V5821">
        <v>45708.624085648145</v>
      </c>
    </row>
    <row r="5822" spans="1:22" x14ac:dyDescent="0.3">
      <c r="A5822" t="s">
        <v>109</v>
      </c>
      <c r="B5822" t="s">
        <v>3</v>
      </c>
      <c r="C5822" t="s">
        <v>88</v>
      </c>
      <c r="D5822" s="29">
        <v>45905</v>
      </c>
      <c r="E5822" s="161">
        <v>0</v>
      </c>
      <c r="F5822" s="161">
        <v>0</v>
      </c>
      <c r="G5822" s="161">
        <v>0</v>
      </c>
      <c r="H5822" s="161">
        <v>0</v>
      </c>
      <c r="L5822">
        <v>102.382058</v>
      </c>
      <c r="R5822">
        <v>997.40674200000001</v>
      </c>
      <c r="S5822">
        <v>997.40674200000001</v>
      </c>
      <c r="T5822" s="194">
        <v>997.40674200000001</v>
      </c>
      <c r="U5822" t="s">
        <v>193</v>
      </c>
      <c r="V5822">
        <v>45708.62395833333</v>
      </c>
    </row>
    <row r="5823" spans="1:22" x14ac:dyDescent="0.3">
      <c r="A5823" t="s">
        <v>109</v>
      </c>
      <c r="B5823" t="s">
        <v>3</v>
      </c>
      <c r="C5823" t="s">
        <v>93</v>
      </c>
      <c r="D5823" s="29">
        <v>45906</v>
      </c>
      <c r="E5823" s="161">
        <v>0</v>
      </c>
      <c r="F5823" s="161">
        <v>0</v>
      </c>
      <c r="G5823" s="161">
        <v>0</v>
      </c>
      <c r="H5823" s="161">
        <v>0</v>
      </c>
      <c r="L5823">
        <v>59.362685999999997</v>
      </c>
      <c r="R5823">
        <v>164.572112</v>
      </c>
      <c r="S5823">
        <v>164.572112</v>
      </c>
      <c r="T5823" s="194">
        <v>164.572112</v>
      </c>
      <c r="U5823" t="s">
        <v>193</v>
      </c>
      <c r="V5823">
        <v>45708.624085648145</v>
      </c>
    </row>
    <row r="5824" spans="1:22" x14ac:dyDescent="0.3">
      <c r="A5824" t="s">
        <v>109</v>
      </c>
      <c r="B5824" t="s">
        <v>3</v>
      </c>
      <c r="C5824" t="s">
        <v>88</v>
      </c>
      <c r="D5824" s="29">
        <v>45906</v>
      </c>
      <c r="E5824" s="161">
        <v>0</v>
      </c>
      <c r="F5824" s="161">
        <v>0</v>
      </c>
      <c r="G5824" s="161">
        <v>0</v>
      </c>
      <c r="H5824" s="161">
        <v>0</v>
      </c>
      <c r="L5824">
        <v>102.382058</v>
      </c>
      <c r="R5824">
        <v>997.40674200000001</v>
      </c>
      <c r="S5824">
        <v>997.40674200000001</v>
      </c>
      <c r="T5824" s="194">
        <v>997.40674200000001</v>
      </c>
      <c r="U5824" t="s">
        <v>193</v>
      </c>
      <c r="V5824">
        <v>45708.623969907407</v>
      </c>
    </row>
    <row r="5825" spans="1:22" x14ac:dyDescent="0.3">
      <c r="A5825" t="s">
        <v>109</v>
      </c>
      <c r="B5825" t="s">
        <v>3</v>
      </c>
      <c r="C5825" t="s">
        <v>93</v>
      </c>
      <c r="D5825" s="29">
        <v>45907</v>
      </c>
      <c r="E5825" s="161">
        <v>0</v>
      </c>
      <c r="F5825" s="161">
        <v>0</v>
      </c>
      <c r="G5825" s="161">
        <v>0</v>
      </c>
      <c r="H5825" s="161">
        <v>0</v>
      </c>
      <c r="L5825">
        <v>59.362685999999997</v>
      </c>
      <c r="R5825">
        <v>164.572112</v>
      </c>
      <c r="S5825">
        <v>164.572112</v>
      </c>
      <c r="T5825" s="194">
        <v>164.572112</v>
      </c>
      <c r="U5825" t="s">
        <v>193</v>
      </c>
      <c r="V5825">
        <v>45708.624085648145</v>
      </c>
    </row>
    <row r="5826" spans="1:22" x14ac:dyDescent="0.3">
      <c r="A5826" t="s">
        <v>109</v>
      </c>
      <c r="B5826" t="s">
        <v>3</v>
      </c>
      <c r="C5826" t="s">
        <v>88</v>
      </c>
      <c r="D5826" s="29">
        <v>45907</v>
      </c>
      <c r="E5826" s="161">
        <v>0</v>
      </c>
      <c r="F5826" s="161">
        <v>0</v>
      </c>
      <c r="G5826" s="161">
        <v>0</v>
      </c>
      <c r="H5826" s="161">
        <v>0</v>
      </c>
      <c r="L5826">
        <v>102.382058</v>
      </c>
      <c r="R5826">
        <v>997.40674200000001</v>
      </c>
      <c r="S5826">
        <v>997.40674200000001</v>
      </c>
      <c r="T5826" s="194">
        <v>997.40674200000001</v>
      </c>
      <c r="U5826" t="s">
        <v>193</v>
      </c>
      <c r="V5826">
        <v>45708.62395833333</v>
      </c>
    </row>
    <row r="5827" spans="1:22" x14ac:dyDescent="0.3">
      <c r="A5827" t="s">
        <v>109</v>
      </c>
      <c r="B5827" t="s">
        <v>3</v>
      </c>
      <c r="C5827" t="s">
        <v>93</v>
      </c>
      <c r="D5827" s="29">
        <v>45908</v>
      </c>
      <c r="E5827" s="161">
        <v>0</v>
      </c>
      <c r="F5827" s="161">
        <v>0</v>
      </c>
      <c r="G5827" s="161">
        <v>0</v>
      </c>
      <c r="H5827" s="161">
        <v>0</v>
      </c>
      <c r="L5827">
        <v>59.362685999999997</v>
      </c>
      <c r="R5827">
        <v>164.572112</v>
      </c>
      <c r="S5827">
        <v>164.572112</v>
      </c>
      <c r="T5827" s="194">
        <v>164.572112</v>
      </c>
      <c r="U5827" t="s">
        <v>193</v>
      </c>
      <c r="V5827">
        <v>45708.624085648145</v>
      </c>
    </row>
    <row r="5828" spans="1:22" x14ac:dyDescent="0.3">
      <c r="A5828" t="s">
        <v>109</v>
      </c>
      <c r="B5828" t="s">
        <v>3</v>
      </c>
      <c r="C5828" t="s">
        <v>88</v>
      </c>
      <c r="D5828" s="29">
        <v>45908</v>
      </c>
      <c r="E5828" s="161">
        <v>0</v>
      </c>
      <c r="F5828" s="161">
        <v>0</v>
      </c>
      <c r="G5828" s="161">
        <v>0</v>
      </c>
      <c r="H5828" s="161">
        <v>0</v>
      </c>
      <c r="L5828">
        <v>102.382058</v>
      </c>
      <c r="R5828">
        <v>997.40674200000001</v>
      </c>
      <c r="S5828">
        <v>997.40674200000001</v>
      </c>
      <c r="T5828" s="194">
        <v>997.40674200000001</v>
      </c>
      <c r="U5828" t="s">
        <v>193</v>
      </c>
      <c r="V5828">
        <v>45708.623969907407</v>
      </c>
    </row>
    <row r="5829" spans="1:22" x14ac:dyDescent="0.3">
      <c r="A5829" t="s">
        <v>109</v>
      </c>
      <c r="B5829" t="s">
        <v>3</v>
      </c>
      <c r="C5829" t="s">
        <v>93</v>
      </c>
      <c r="D5829" s="29">
        <v>45909</v>
      </c>
      <c r="E5829" s="161">
        <v>0</v>
      </c>
      <c r="F5829" s="161">
        <v>0</v>
      </c>
      <c r="G5829" s="161">
        <v>0</v>
      </c>
      <c r="H5829" s="161">
        <v>0</v>
      </c>
      <c r="L5829">
        <v>59.362685999999997</v>
      </c>
      <c r="R5829">
        <v>164.572112</v>
      </c>
      <c r="S5829">
        <v>164.572112</v>
      </c>
      <c r="T5829" s="194">
        <v>164.572112</v>
      </c>
      <c r="U5829" t="s">
        <v>193</v>
      </c>
      <c r="V5829">
        <v>45708.624085648145</v>
      </c>
    </row>
    <row r="5830" spans="1:22" x14ac:dyDescent="0.3">
      <c r="A5830" t="s">
        <v>109</v>
      </c>
      <c r="B5830" t="s">
        <v>3</v>
      </c>
      <c r="C5830" t="s">
        <v>88</v>
      </c>
      <c r="D5830" s="29">
        <v>45909</v>
      </c>
      <c r="E5830" s="161">
        <v>0</v>
      </c>
      <c r="F5830" s="161">
        <v>0</v>
      </c>
      <c r="G5830" s="161">
        <v>0</v>
      </c>
      <c r="H5830" s="161">
        <v>0</v>
      </c>
      <c r="L5830">
        <v>102.382058</v>
      </c>
      <c r="R5830">
        <v>997.40674200000001</v>
      </c>
      <c r="S5830">
        <v>997.40674200000001</v>
      </c>
      <c r="T5830" s="194">
        <v>997.40674200000001</v>
      </c>
      <c r="U5830" t="s">
        <v>193</v>
      </c>
      <c r="V5830">
        <v>45708.62395833333</v>
      </c>
    </row>
    <row r="5831" spans="1:22" x14ac:dyDescent="0.3">
      <c r="A5831" t="s">
        <v>109</v>
      </c>
      <c r="B5831" t="s">
        <v>3</v>
      </c>
      <c r="C5831" t="s">
        <v>93</v>
      </c>
      <c r="D5831" s="29">
        <v>45910</v>
      </c>
      <c r="E5831" s="161">
        <v>0</v>
      </c>
      <c r="F5831" s="161">
        <v>0</v>
      </c>
      <c r="G5831" s="161">
        <v>0</v>
      </c>
      <c r="H5831" s="161">
        <v>0</v>
      </c>
      <c r="L5831">
        <v>59.362685999999997</v>
      </c>
      <c r="R5831">
        <v>164.572112</v>
      </c>
      <c r="S5831">
        <v>164.572112</v>
      </c>
      <c r="T5831" s="194">
        <v>164.572112</v>
      </c>
      <c r="U5831" t="s">
        <v>193</v>
      </c>
      <c r="V5831">
        <v>45708.624085648145</v>
      </c>
    </row>
    <row r="5832" spans="1:22" x14ac:dyDescent="0.3">
      <c r="A5832" t="s">
        <v>109</v>
      </c>
      <c r="B5832" t="s">
        <v>3</v>
      </c>
      <c r="C5832" t="s">
        <v>88</v>
      </c>
      <c r="D5832" s="29">
        <v>45910</v>
      </c>
      <c r="E5832" s="161">
        <v>0</v>
      </c>
      <c r="F5832" s="161">
        <v>0</v>
      </c>
      <c r="G5832" s="161">
        <v>0</v>
      </c>
      <c r="H5832" s="161">
        <v>0</v>
      </c>
      <c r="L5832">
        <v>102.382058</v>
      </c>
      <c r="R5832">
        <v>997.40674200000001</v>
      </c>
      <c r="S5832">
        <v>997.40674200000001</v>
      </c>
      <c r="T5832" s="194">
        <v>997.40674200000001</v>
      </c>
      <c r="U5832" t="s">
        <v>193</v>
      </c>
      <c r="V5832">
        <v>45708.623969907407</v>
      </c>
    </row>
    <row r="5833" spans="1:22" x14ac:dyDescent="0.3">
      <c r="A5833" t="s">
        <v>109</v>
      </c>
      <c r="B5833" t="s">
        <v>3</v>
      </c>
      <c r="C5833" t="s">
        <v>93</v>
      </c>
      <c r="D5833" s="29">
        <v>45911</v>
      </c>
      <c r="E5833" s="161">
        <v>0</v>
      </c>
      <c r="F5833" s="161">
        <v>0</v>
      </c>
      <c r="G5833" s="161">
        <v>0</v>
      </c>
      <c r="H5833" s="161">
        <v>0</v>
      </c>
      <c r="L5833">
        <v>59.362685999999997</v>
      </c>
      <c r="R5833">
        <v>164.572112</v>
      </c>
      <c r="S5833">
        <v>164.572112</v>
      </c>
      <c r="T5833" s="194">
        <v>164.572112</v>
      </c>
      <c r="U5833" t="s">
        <v>193</v>
      </c>
      <c r="V5833">
        <v>45708.624085648145</v>
      </c>
    </row>
    <row r="5834" spans="1:22" x14ac:dyDescent="0.3">
      <c r="A5834" t="s">
        <v>109</v>
      </c>
      <c r="B5834" t="s">
        <v>3</v>
      </c>
      <c r="C5834" t="s">
        <v>88</v>
      </c>
      <c r="D5834" s="29">
        <v>45911</v>
      </c>
      <c r="E5834" s="161">
        <v>0</v>
      </c>
      <c r="F5834" s="161">
        <v>0</v>
      </c>
      <c r="G5834" s="161">
        <v>0</v>
      </c>
      <c r="H5834" s="161">
        <v>0</v>
      </c>
      <c r="L5834">
        <v>102.382058</v>
      </c>
      <c r="R5834">
        <v>997.40674200000001</v>
      </c>
      <c r="S5834">
        <v>997.40674200000001</v>
      </c>
      <c r="T5834" s="194">
        <v>997.40674200000001</v>
      </c>
      <c r="U5834" t="s">
        <v>193</v>
      </c>
      <c r="V5834">
        <v>45708.62395833333</v>
      </c>
    </row>
    <row r="5835" spans="1:22" x14ac:dyDescent="0.3">
      <c r="A5835" t="s">
        <v>109</v>
      </c>
      <c r="B5835" t="s">
        <v>3</v>
      </c>
      <c r="C5835" t="s">
        <v>93</v>
      </c>
      <c r="D5835" s="29">
        <v>45912</v>
      </c>
      <c r="E5835" s="161">
        <v>0</v>
      </c>
      <c r="F5835" s="161">
        <v>0</v>
      </c>
      <c r="G5835" s="161">
        <v>0</v>
      </c>
      <c r="H5835" s="161">
        <v>0</v>
      </c>
      <c r="L5835">
        <v>59.362685999999997</v>
      </c>
      <c r="R5835">
        <v>164.572112</v>
      </c>
      <c r="S5835">
        <v>164.572112</v>
      </c>
      <c r="T5835" s="194">
        <v>164.572112</v>
      </c>
      <c r="U5835" t="s">
        <v>193</v>
      </c>
      <c r="V5835">
        <v>45708.624085648145</v>
      </c>
    </row>
    <row r="5836" spans="1:22" x14ac:dyDescent="0.3">
      <c r="A5836" t="s">
        <v>109</v>
      </c>
      <c r="B5836" t="s">
        <v>3</v>
      </c>
      <c r="C5836" t="s">
        <v>88</v>
      </c>
      <c r="D5836" s="29">
        <v>45912</v>
      </c>
      <c r="E5836" s="161">
        <v>0</v>
      </c>
      <c r="F5836" s="161">
        <v>0</v>
      </c>
      <c r="G5836" s="161">
        <v>0</v>
      </c>
      <c r="H5836" s="161">
        <v>0</v>
      </c>
      <c r="L5836">
        <v>102.382058</v>
      </c>
      <c r="R5836">
        <v>997.40674200000001</v>
      </c>
      <c r="S5836">
        <v>997.40674200000001</v>
      </c>
      <c r="T5836" s="194">
        <v>997.40674200000001</v>
      </c>
      <c r="U5836" t="s">
        <v>193</v>
      </c>
      <c r="V5836">
        <v>45708.62394675926</v>
      </c>
    </row>
    <row r="5837" spans="1:22" x14ac:dyDescent="0.3">
      <c r="A5837" t="s">
        <v>109</v>
      </c>
      <c r="B5837" t="s">
        <v>3</v>
      </c>
      <c r="C5837" t="s">
        <v>93</v>
      </c>
      <c r="D5837" s="29">
        <v>45913</v>
      </c>
      <c r="E5837" s="161">
        <v>0</v>
      </c>
      <c r="F5837" s="161">
        <v>0</v>
      </c>
      <c r="G5837" s="161">
        <v>0</v>
      </c>
      <c r="H5837" s="161">
        <v>0</v>
      </c>
      <c r="L5837">
        <v>59.362685999999997</v>
      </c>
      <c r="R5837">
        <v>164.572112</v>
      </c>
      <c r="S5837">
        <v>164.572112</v>
      </c>
      <c r="T5837" s="194">
        <v>164.572112</v>
      </c>
      <c r="U5837" t="s">
        <v>193</v>
      </c>
      <c r="V5837">
        <v>45708.624085648145</v>
      </c>
    </row>
    <row r="5838" spans="1:22" x14ac:dyDescent="0.3">
      <c r="A5838" t="s">
        <v>109</v>
      </c>
      <c r="B5838" t="s">
        <v>3</v>
      </c>
      <c r="C5838" t="s">
        <v>88</v>
      </c>
      <c r="D5838" s="29">
        <v>45913</v>
      </c>
      <c r="E5838" s="161">
        <v>0</v>
      </c>
      <c r="F5838" s="161">
        <v>0</v>
      </c>
      <c r="G5838" s="161">
        <v>0</v>
      </c>
      <c r="H5838" s="161">
        <v>0</v>
      </c>
      <c r="L5838">
        <v>102.382058</v>
      </c>
      <c r="R5838">
        <v>997.40674200000001</v>
      </c>
      <c r="S5838">
        <v>997.40674200000001</v>
      </c>
      <c r="T5838" s="194">
        <v>997.40674200000001</v>
      </c>
      <c r="U5838" t="s">
        <v>193</v>
      </c>
      <c r="V5838">
        <v>45708.62395833333</v>
      </c>
    </row>
    <row r="5839" spans="1:22" x14ac:dyDescent="0.3">
      <c r="A5839" t="s">
        <v>109</v>
      </c>
      <c r="B5839" t="s">
        <v>3</v>
      </c>
      <c r="C5839" t="s">
        <v>93</v>
      </c>
      <c r="D5839" s="29">
        <v>45914</v>
      </c>
      <c r="E5839" s="161">
        <v>0</v>
      </c>
      <c r="F5839" s="161">
        <v>0</v>
      </c>
      <c r="G5839" s="161">
        <v>0</v>
      </c>
      <c r="H5839" s="161">
        <v>0</v>
      </c>
      <c r="L5839">
        <v>59.362685999999997</v>
      </c>
      <c r="R5839">
        <v>164.572112</v>
      </c>
      <c r="S5839">
        <v>164.572112</v>
      </c>
      <c r="T5839" s="194">
        <v>164.572112</v>
      </c>
      <c r="U5839" t="s">
        <v>193</v>
      </c>
      <c r="V5839">
        <v>45708.624085648145</v>
      </c>
    </row>
    <row r="5840" spans="1:22" x14ac:dyDescent="0.3">
      <c r="A5840" t="s">
        <v>109</v>
      </c>
      <c r="B5840" t="s">
        <v>3</v>
      </c>
      <c r="C5840" t="s">
        <v>88</v>
      </c>
      <c r="D5840" s="29">
        <v>45914</v>
      </c>
      <c r="E5840" s="161">
        <v>0</v>
      </c>
      <c r="F5840" s="161">
        <v>0</v>
      </c>
      <c r="G5840" s="161">
        <v>0</v>
      </c>
      <c r="H5840" s="161">
        <v>0</v>
      </c>
      <c r="L5840">
        <v>102.382058</v>
      </c>
      <c r="R5840">
        <v>997.40674200000001</v>
      </c>
      <c r="S5840">
        <v>997.40674200000001</v>
      </c>
      <c r="T5840" s="194">
        <v>997.40674200000001</v>
      </c>
      <c r="U5840" t="s">
        <v>193</v>
      </c>
      <c r="V5840">
        <v>45708.62395833333</v>
      </c>
    </row>
    <row r="5841" spans="1:22" x14ac:dyDescent="0.3">
      <c r="A5841" t="s">
        <v>109</v>
      </c>
      <c r="B5841" t="s">
        <v>3</v>
      </c>
      <c r="C5841" t="s">
        <v>93</v>
      </c>
      <c r="D5841" s="29">
        <v>45915</v>
      </c>
      <c r="E5841" s="161">
        <v>0</v>
      </c>
      <c r="F5841" s="161">
        <v>0</v>
      </c>
      <c r="G5841" s="161">
        <v>0</v>
      </c>
      <c r="H5841" s="161">
        <v>0</v>
      </c>
      <c r="L5841">
        <v>59.362685999999997</v>
      </c>
      <c r="R5841">
        <v>164.572112</v>
      </c>
      <c r="S5841">
        <v>164.572112</v>
      </c>
      <c r="T5841" s="194">
        <v>164.572112</v>
      </c>
      <c r="U5841" t="s">
        <v>193</v>
      </c>
      <c r="V5841">
        <v>45708.624085648145</v>
      </c>
    </row>
    <row r="5842" spans="1:22" x14ac:dyDescent="0.3">
      <c r="A5842" t="s">
        <v>109</v>
      </c>
      <c r="B5842" t="s">
        <v>3</v>
      </c>
      <c r="C5842" t="s">
        <v>88</v>
      </c>
      <c r="D5842" s="29">
        <v>45915</v>
      </c>
      <c r="E5842" s="161">
        <v>0</v>
      </c>
      <c r="F5842" s="161">
        <v>0</v>
      </c>
      <c r="G5842" s="161">
        <v>0</v>
      </c>
      <c r="H5842" s="161">
        <v>0</v>
      </c>
      <c r="L5842">
        <v>102.382058</v>
      </c>
      <c r="R5842">
        <v>997.40674200000001</v>
      </c>
      <c r="S5842">
        <v>997.40674200000001</v>
      </c>
      <c r="T5842" s="194">
        <v>997.40674200000001</v>
      </c>
      <c r="U5842" t="s">
        <v>193</v>
      </c>
      <c r="V5842">
        <v>45708.62395833333</v>
      </c>
    </row>
    <row r="5843" spans="1:22" x14ac:dyDescent="0.3">
      <c r="A5843" t="s">
        <v>109</v>
      </c>
      <c r="B5843" t="s">
        <v>3</v>
      </c>
      <c r="C5843" t="s">
        <v>93</v>
      </c>
      <c r="D5843" s="29">
        <v>45916</v>
      </c>
      <c r="E5843" s="161">
        <v>0</v>
      </c>
      <c r="F5843" s="161">
        <v>0</v>
      </c>
      <c r="G5843" s="161">
        <v>0</v>
      </c>
      <c r="H5843" s="161">
        <v>0</v>
      </c>
      <c r="L5843">
        <v>59.362685999999997</v>
      </c>
      <c r="R5843">
        <v>164.572112</v>
      </c>
      <c r="S5843">
        <v>164.572112</v>
      </c>
      <c r="T5843" s="194">
        <v>164.572112</v>
      </c>
      <c r="U5843" t="s">
        <v>193</v>
      </c>
      <c r="V5843">
        <v>45708.624085648145</v>
      </c>
    </row>
    <row r="5844" spans="1:22" x14ac:dyDescent="0.3">
      <c r="A5844" t="s">
        <v>109</v>
      </c>
      <c r="B5844" t="s">
        <v>3</v>
      </c>
      <c r="C5844" t="s">
        <v>88</v>
      </c>
      <c r="D5844" s="29">
        <v>45916</v>
      </c>
      <c r="E5844" s="161">
        <v>0</v>
      </c>
      <c r="F5844" s="161">
        <v>0</v>
      </c>
      <c r="G5844" s="161">
        <v>0</v>
      </c>
      <c r="H5844" s="161">
        <v>0</v>
      </c>
      <c r="L5844">
        <v>102.382058</v>
      </c>
      <c r="R5844">
        <v>997.40674200000001</v>
      </c>
      <c r="S5844">
        <v>997.40674200000001</v>
      </c>
      <c r="T5844" s="194">
        <v>997.40674200000001</v>
      </c>
      <c r="U5844" t="s">
        <v>193</v>
      </c>
      <c r="V5844">
        <v>45708.62395833333</v>
      </c>
    </row>
    <row r="5845" spans="1:22" x14ac:dyDescent="0.3">
      <c r="A5845" t="s">
        <v>109</v>
      </c>
      <c r="B5845" t="s">
        <v>3</v>
      </c>
      <c r="C5845" t="s">
        <v>93</v>
      </c>
      <c r="D5845" s="29">
        <v>45917</v>
      </c>
      <c r="E5845" s="161">
        <v>0</v>
      </c>
      <c r="F5845" s="161">
        <v>0</v>
      </c>
      <c r="G5845" s="161">
        <v>0</v>
      </c>
      <c r="H5845" s="161">
        <v>0</v>
      </c>
      <c r="L5845">
        <v>59.362685999999997</v>
      </c>
      <c r="R5845">
        <v>164.572112</v>
      </c>
      <c r="S5845">
        <v>164.572112</v>
      </c>
      <c r="T5845" s="194">
        <v>164.572112</v>
      </c>
      <c r="U5845" t="s">
        <v>193</v>
      </c>
      <c r="V5845">
        <v>45708.624085648145</v>
      </c>
    </row>
    <row r="5846" spans="1:22" x14ac:dyDescent="0.3">
      <c r="A5846" t="s">
        <v>109</v>
      </c>
      <c r="B5846" t="s">
        <v>3</v>
      </c>
      <c r="C5846" t="s">
        <v>88</v>
      </c>
      <c r="D5846" s="29">
        <v>45917</v>
      </c>
      <c r="E5846" s="161">
        <v>0</v>
      </c>
      <c r="F5846" s="161">
        <v>0</v>
      </c>
      <c r="G5846" s="161">
        <v>0</v>
      </c>
      <c r="H5846" s="161">
        <v>0</v>
      </c>
      <c r="L5846">
        <v>102.382058</v>
      </c>
      <c r="R5846">
        <v>997.40674200000001</v>
      </c>
      <c r="S5846">
        <v>997.40674200000001</v>
      </c>
      <c r="T5846" s="194">
        <v>997.40674200000001</v>
      </c>
      <c r="U5846" t="s">
        <v>193</v>
      </c>
      <c r="V5846">
        <v>45708.62395833333</v>
      </c>
    </row>
    <row r="5847" spans="1:22" x14ac:dyDescent="0.3">
      <c r="A5847" t="s">
        <v>109</v>
      </c>
      <c r="B5847" t="s">
        <v>3</v>
      </c>
      <c r="C5847" t="s">
        <v>93</v>
      </c>
      <c r="D5847" s="29">
        <v>45918</v>
      </c>
      <c r="E5847" s="161">
        <v>0</v>
      </c>
      <c r="F5847" s="161">
        <v>0</v>
      </c>
      <c r="G5847" s="161">
        <v>0</v>
      </c>
      <c r="H5847" s="161">
        <v>0</v>
      </c>
      <c r="L5847">
        <v>59.362685999999997</v>
      </c>
      <c r="R5847">
        <v>164.572112</v>
      </c>
      <c r="S5847">
        <v>164.572112</v>
      </c>
      <c r="T5847" s="194">
        <v>164.572112</v>
      </c>
      <c r="U5847" t="s">
        <v>193</v>
      </c>
      <c r="V5847">
        <v>45708.624085648145</v>
      </c>
    </row>
    <row r="5848" spans="1:22" x14ac:dyDescent="0.3">
      <c r="A5848" t="s">
        <v>109</v>
      </c>
      <c r="B5848" t="s">
        <v>3</v>
      </c>
      <c r="C5848" t="s">
        <v>88</v>
      </c>
      <c r="D5848" s="29">
        <v>45918</v>
      </c>
      <c r="E5848" s="161">
        <v>0</v>
      </c>
      <c r="F5848" s="161">
        <v>0</v>
      </c>
      <c r="G5848" s="161">
        <v>0</v>
      </c>
      <c r="H5848" s="161">
        <v>0</v>
      </c>
      <c r="L5848">
        <v>102.382058</v>
      </c>
      <c r="R5848">
        <v>997.40674200000001</v>
      </c>
      <c r="S5848">
        <v>997.40674200000001</v>
      </c>
      <c r="T5848" s="194">
        <v>997.40674200000001</v>
      </c>
      <c r="U5848" t="s">
        <v>193</v>
      </c>
      <c r="V5848">
        <v>45708.62395833333</v>
      </c>
    </row>
    <row r="5849" spans="1:22" x14ac:dyDescent="0.3">
      <c r="A5849" t="s">
        <v>109</v>
      </c>
      <c r="B5849" t="s">
        <v>3</v>
      </c>
      <c r="C5849" t="s">
        <v>93</v>
      </c>
      <c r="D5849" s="29">
        <v>45919</v>
      </c>
      <c r="E5849" s="161">
        <v>0</v>
      </c>
      <c r="F5849" s="161">
        <v>0</v>
      </c>
      <c r="G5849" s="161">
        <v>0</v>
      </c>
      <c r="H5849" s="161">
        <v>0</v>
      </c>
      <c r="L5849">
        <v>59.362685999999997</v>
      </c>
      <c r="R5849">
        <v>164.572112</v>
      </c>
      <c r="S5849">
        <v>164.572112</v>
      </c>
      <c r="T5849" s="194">
        <v>164.572112</v>
      </c>
      <c r="U5849" t="s">
        <v>193</v>
      </c>
      <c r="V5849">
        <v>45708.624074074076</v>
      </c>
    </row>
    <row r="5850" spans="1:22" x14ac:dyDescent="0.3">
      <c r="A5850" t="s">
        <v>109</v>
      </c>
      <c r="B5850" t="s">
        <v>3</v>
      </c>
      <c r="C5850" t="s">
        <v>88</v>
      </c>
      <c r="D5850" s="29">
        <v>45919</v>
      </c>
      <c r="E5850" s="161">
        <v>0</v>
      </c>
      <c r="F5850" s="161">
        <v>0</v>
      </c>
      <c r="G5850" s="161">
        <v>0</v>
      </c>
      <c r="H5850" s="161">
        <v>0</v>
      </c>
      <c r="L5850">
        <v>102.382058</v>
      </c>
      <c r="R5850">
        <v>997.40674200000001</v>
      </c>
      <c r="S5850">
        <v>997.40674200000001</v>
      </c>
      <c r="T5850" s="194">
        <v>997.40674200000001</v>
      </c>
      <c r="U5850" t="s">
        <v>193</v>
      </c>
      <c r="V5850">
        <v>45708.62395833333</v>
      </c>
    </row>
    <row r="5851" spans="1:22" x14ac:dyDescent="0.3">
      <c r="A5851" t="s">
        <v>109</v>
      </c>
      <c r="B5851" t="s">
        <v>3</v>
      </c>
      <c r="C5851" t="s">
        <v>93</v>
      </c>
      <c r="D5851" s="29">
        <v>45920</v>
      </c>
      <c r="E5851" s="161">
        <v>0</v>
      </c>
      <c r="F5851" s="161">
        <v>0</v>
      </c>
      <c r="G5851" s="161">
        <v>0</v>
      </c>
      <c r="H5851" s="161">
        <v>0</v>
      </c>
      <c r="L5851">
        <v>59.362685999999997</v>
      </c>
      <c r="R5851">
        <v>164.572112</v>
      </c>
      <c r="S5851">
        <v>164.572112</v>
      </c>
      <c r="T5851" s="194">
        <v>164.572112</v>
      </c>
      <c r="U5851" t="s">
        <v>193</v>
      </c>
      <c r="V5851">
        <v>45708.624085648145</v>
      </c>
    </row>
    <row r="5852" spans="1:22" x14ac:dyDescent="0.3">
      <c r="A5852" t="s">
        <v>109</v>
      </c>
      <c r="B5852" t="s">
        <v>3</v>
      </c>
      <c r="C5852" t="s">
        <v>88</v>
      </c>
      <c r="D5852" s="29">
        <v>45920</v>
      </c>
      <c r="E5852" s="161">
        <v>0</v>
      </c>
      <c r="F5852" s="161">
        <v>0</v>
      </c>
      <c r="G5852" s="161">
        <v>0</v>
      </c>
      <c r="H5852" s="161">
        <v>0</v>
      </c>
      <c r="L5852">
        <v>102.382058</v>
      </c>
      <c r="R5852">
        <v>997.40674200000001</v>
      </c>
      <c r="S5852">
        <v>997.40674200000001</v>
      </c>
      <c r="T5852" s="194">
        <v>997.40674200000001</v>
      </c>
      <c r="U5852" t="s">
        <v>193</v>
      </c>
      <c r="V5852">
        <v>45708.623969907407</v>
      </c>
    </row>
    <row r="5853" spans="1:22" x14ac:dyDescent="0.3">
      <c r="A5853" t="s">
        <v>109</v>
      </c>
      <c r="B5853" t="s">
        <v>3</v>
      </c>
      <c r="C5853" t="s">
        <v>93</v>
      </c>
      <c r="D5853" s="29">
        <v>45921</v>
      </c>
      <c r="E5853" s="161">
        <v>0</v>
      </c>
      <c r="F5853" s="161">
        <v>0</v>
      </c>
      <c r="G5853" s="161">
        <v>0</v>
      </c>
      <c r="H5853" s="161">
        <v>0</v>
      </c>
      <c r="L5853">
        <v>59.362685999999997</v>
      </c>
      <c r="R5853">
        <v>164.572112</v>
      </c>
      <c r="S5853">
        <v>164.572112</v>
      </c>
      <c r="T5853" s="194">
        <v>164.572112</v>
      </c>
      <c r="U5853" t="s">
        <v>193</v>
      </c>
      <c r="V5853">
        <v>45708.624074074076</v>
      </c>
    </row>
    <row r="5854" spans="1:22" x14ac:dyDescent="0.3">
      <c r="A5854" t="s">
        <v>109</v>
      </c>
      <c r="B5854" t="s">
        <v>3</v>
      </c>
      <c r="C5854" t="s">
        <v>88</v>
      </c>
      <c r="D5854" s="29">
        <v>45921</v>
      </c>
      <c r="E5854" s="161">
        <v>0</v>
      </c>
      <c r="F5854" s="161">
        <v>0</v>
      </c>
      <c r="G5854" s="161">
        <v>0</v>
      </c>
      <c r="H5854" s="161">
        <v>0</v>
      </c>
      <c r="L5854">
        <v>102.382058</v>
      </c>
      <c r="R5854">
        <v>997.40674200000001</v>
      </c>
      <c r="S5854">
        <v>997.40674200000001</v>
      </c>
      <c r="T5854" s="194">
        <v>997.40674200000001</v>
      </c>
      <c r="U5854" t="s">
        <v>193</v>
      </c>
      <c r="V5854">
        <v>45708.62395833333</v>
      </c>
    </row>
    <row r="5855" spans="1:22" x14ac:dyDescent="0.3">
      <c r="A5855" t="s">
        <v>109</v>
      </c>
      <c r="B5855" t="s">
        <v>3</v>
      </c>
      <c r="C5855" t="s">
        <v>93</v>
      </c>
      <c r="D5855" s="29">
        <v>45922</v>
      </c>
      <c r="E5855" s="161">
        <v>0</v>
      </c>
      <c r="F5855" s="161">
        <v>0</v>
      </c>
      <c r="G5855" s="161">
        <v>0</v>
      </c>
      <c r="H5855" s="161">
        <v>0</v>
      </c>
      <c r="L5855">
        <v>59.362685999999997</v>
      </c>
      <c r="R5855">
        <v>164.572112</v>
      </c>
      <c r="S5855">
        <v>164.572112</v>
      </c>
      <c r="T5855" s="194">
        <v>164.572112</v>
      </c>
      <c r="U5855" t="s">
        <v>193</v>
      </c>
      <c r="V5855">
        <v>45708.624085648145</v>
      </c>
    </row>
    <row r="5856" spans="1:22" x14ac:dyDescent="0.3">
      <c r="A5856" t="s">
        <v>109</v>
      </c>
      <c r="B5856" t="s">
        <v>3</v>
      </c>
      <c r="C5856" t="s">
        <v>88</v>
      </c>
      <c r="D5856" s="29">
        <v>45922</v>
      </c>
      <c r="E5856" s="161">
        <v>0</v>
      </c>
      <c r="F5856" s="161">
        <v>0</v>
      </c>
      <c r="G5856" s="161">
        <v>0</v>
      </c>
      <c r="H5856" s="161">
        <v>0</v>
      </c>
      <c r="L5856">
        <v>102.382058</v>
      </c>
      <c r="R5856">
        <v>997.40674200000001</v>
      </c>
      <c r="S5856">
        <v>997.40674200000001</v>
      </c>
      <c r="T5856" s="194">
        <v>997.40674200000001</v>
      </c>
      <c r="U5856" t="s">
        <v>193</v>
      </c>
      <c r="V5856">
        <v>45708.623969907407</v>
      </c>
    </row>
    <row r="5857" spans="1:22" x14ac:dyDescent="0.3">
      <c r="A5857" t="s">
        <v>109</v>
      </c>
      <c r="B5857" t="s">
        <v>3</v>
      </c>
      <c r="C5857" t="s">
        <v>93</v>
      </c>
      <c r="D5857" s="29">
        <v>45923</v>
      </c>
      <c r="E5857" s="161">
        <v>0</v>
      </c>
      <c r="F5857" s="161">
        <v>0</v>
      </c>
      <c r="G5857" s="161">
        <v>0</v>
      </c>
      <c r="H5857" s="161">
        <v>0</v>
      </c>
      <c r="L5857">
        <v>59.362685999999997</v>
      </c>
      <c r="R5857">
        <v>164.572112</v>
      </c>
      <c r="S5857">
        <v>164.572112</v>
      </c>
      <c r="T5857" s="194">
        <v>164.572112</v>
      </c>
      <c r="U5857" t="s">
        <v>193</v>
      </c>
      <c r="V5857">
        <v>45708.624074074076</v>
      </c>
    </row>
    <row r="5858" spans="1:22" x14ac:dyDescent="0.3">
      <c r="A5858" t="s">
        <v>109</v>
      </c>
      <c r="B5858" t="s">
        <v>3</v>
      </c>
      <c r="C5858" t="s">
        <v>88</v>
      </c>
      <c r="D5858" s="29">
        <v>45923</v>
      </c>
      <c r="E5858" s="161">
        <v>0</v>
      </c>
      <c r="F5858" s="161">
        <v>0</v>
      </c>
      <c r="G5858" s="161">
        <v>0</v>
      </c>
      <c r="H5858" s="161">
        <v>0</v>
      </c>
      <c r="L5858">
        <v>102.382058</v>
      </c>
      <c r="R5858">
        <v>997.40674200000001</v>
      </c>
      <c r="S5858">
        <v>997.40674200000001</v>
      </c>
      <c r="T5858" s="194">
        <v>997.40674200000001</v>
      </c>
      <c r="U5858" t="s">
        <v>193</v>
      </c>
      <c r="V5858">
        <v>45708.623969907407</v>
      </c>
    </row>
    <row r="5859" spans="1:22" x14ac:dyDescent="0.3">
      <c r="A5859" t="s">
        <v>109</v>
      </c>
      <c r="B5859" t="s">
        <v>3</v>
      </c>
      <c r="C5859" t="s">
        <v>93</v>
      </c>
      <c r="D5859" s="29">
        <v>45924</v>
      </c>
      <c r="E5859" s="161">
        <v>0</v>
      </c>
      <c r="F5859" s="161">
        <v>0</v>
      </c>
      <c r="G5859" s="161">
        <v>0</v>
      </c>
      <c r="H5859" s="161">
        <v>0</v>
      </c>
      <c r="L5859">
        <v>59.362685999999997</v>
      </c>
      <c r="R5859">
        <v>164.572112</v>
      </c>
      <c r="S5859">
        <v>164.572112</v>
      </c>
      <c r="T5859" s="194">
        <v>164.572112</v>
      </c>
      <c r="U5859" t="s">
        <v>193</v>
      </c>
      <c r="V5859">
        <v>45708.624097222222</v>
      </c>
    </row>
    <row r="5860" spans="1:22" x14ac:dyDescent="0.3">
      <c r="A5860" t="s">
        <v>109</v>
      </c>
      <c r="B5860" t="s">
        <v>3</v>
      </c>
      <c r="C5860" t="s">
        <v>88</v>
      </c>
      <c r="D5860" s="29">
        <v>45924</v>
      </c>
      <c r="E5860" s="161">
        <v>0</v>
      </c>
      <c r="F5860" s="161">
        <v>0</v>
      </c>
      <c r="G5860" s="161">
        <v>0</v>
      </c>
      <c r="H5860" s="161">
        <v>0</v>
      </c>
      <c r="L5860">
        <v>102.382058</v>
      </c>
      <c r="R5860">
        <v>997.40674200000001</v>
      </c>
      <c r="S5860">
        <v>997.40674200000001</v>
      </c>
      <c r="T5860" s="194">
        <v>997.40674200000001</v>
      </c>
      <c r="U5860" t="s">
        <v>193</v>
      </c>
      <c r="V5860">
        <v>45708.623969907407</v>
      </c>
    </row>
    <row r="5861" spans="1:22" x14ac:dyDescent="0.3">
      <c r="A5861" t="s">
        <v>109</v>
      </c>
      <c r="B5861" t="s">
        <v>3</v>
      </c>
      <c r="C5861" t="s">
        <v>93</v>
      </c>
      <c r="D5861" s="29">
        <v>45925</v>
      </c>
      <c r="E5861" s="161">
        <v>0</v>
      </c>
      <c r="F5861" s="161">
        <v>0</v>
      </c>
      <c r="G5861" s="161">
        <v>0</v>
      </c>
      <c r="H5861" s="161">
        <v>0</v>
      </c>
      <c r="L5861">
        <v>59.362685999999997</v>
      </c>
      <c r="R5861">
        <v>164.572112</v>
      </c>
      <c r="S5861">
        <v>164.572112</v>
      </c>
      <c r="T5861" s="194">
        <v>164.572112</v>
      </c>
      <c r="U5861" t="s">
        <v>193</v>
      </c>
      <c r="V5861">
        <v>45708.624085648145</v>
      </c>
    </row>
    <row r="5862" spans="1:22" x14ac:dyDescent="0.3">
      <c r="A5862" t="s">
        <v>109</v>
      </c>
      <c r="B5862" t="s">
        <v>3</v>
      </c>
      <c r="C5862" t="s">
        <v>88</v>
      </c>
      <c r="D5862" s="29">
        <v>45925</v>
      </c>
      <c r="E5862" s="161">
        <v>0</v>
      </c>
      <c r="F5862" s="161">
        <v>0</v>
      </c>
      <c r="G5862" s="161">
        <v>0</v>
      </c>
      <c r="H5862" s="161">
        <v>0</v>
      </c>
      <c r="L5862">
        <v>102.382058</v>
      </c>
      <c r="R5862">
        <v>997.40674200000001</v>
      </c>
      <c r="S5862">
        <v>997.40674200000001</v>
      </c>
      <c r="T5862" s="194">
        <v>997.40674200000001</v>
      </c>
      <c r="U5862" t="s">
        <v>193</v>
      </c>
      <c r="V5862">
        <v>45708.62395833333</v>
      </c>
    </row>
    <row r="5863" spans="1:22" x14ac:dyDescent="0.3">
      <c r="A5863" t="s">
        <v>109</v>
      </c>
      <c r="B5863" t="s">
        <v>3</v>
      </c>
      <c r="C5863" t="s">
        <v>93</v>
      </c>
      <c r="D5863" s="29">
        <v>45926</v>
      </c>
      <c r="E5863" s="161">
        <v>0</v>
      </c>
      <c r="F5863" s="161">
        <v>0</v>
      </c>
      <c r="G5863" s="161">
        <v>0</v>
      </c>
      <c r="H5863" s="161">
        <v>0</v>
      </c>
      <c r="L5863">
        <v>59.362685999999997</v>
      </c>
      <c r="R5863">
        <v>164.572112</v>
      </c>
      <c r="S5863">
        <v>164.572112</v>
      </c>
      <c r="T5863" s="194">
        <v>164.572112</v>
      </c>
      <c r="U5863" t="s">
        <v>193</v>
      </c>
      <c r="V5863">
        <v>45708.624085648145</v>
      </c>
    </row>
    <row r="5864" spans="1:22" x14ac:dyDescent="0.3">
      <c r="A5864" t="s">
        <v>109</v>
      </c>
      <c r="B5864" t="s">
        <v>3</v>
      </c>
      <c r="C5864" t="s">
        <v>88</v>
      </c>
      <c r="D5864" s="29">
        <v>45926</v>
      </c>
      <c r="E5864" s="161">
        <v>0</v>
      </c>
      <c r="F5864" s="161">
        <v>0</v>
      </c>
      <c r="G5864" s="161">
        <v>0</v>
      </c>
      <c r="H5864" s="161">
        <v>0</v>
      </c>
      <c r="L5864">
        <v>102.382058</v>
      </c>
      <c r="R5864">
        <v>997.40674200000001</v>
      </c>
      <c r="S5864">
        <v>997.40674200000001</v>
      </c>
      <c r="T5864" s="194">
        <v>997.40674200000001</v>
      </c>
      <c r="U5864" t="s">
        <v>193</v>
      </c>
      <c r="V5864">
        <v>45708.623969907407</v>
      </c>
    </row>
    <row r="5865" spans="1:22" x14ac:dyDescent="0.3">
      <c r="A5865" t="s">
        <v>109</v>
      </c>
      <c r="B5865" t="s">
        <v>3</v>
      </c>
      <c r="C5865" t="s">
        <v>93</v>
      </c>
      <c r="D5865" s="29">
        <v>45927</v>
      </c>
      <c r="E5865" s="161">
        <v>0</v>
      </c>
      <c r="F5865" s="161">
        <v>0</v>
      </c>
      <c r="G5865" s="161">
        <v>0</v>
      </c>
      <c r="H5865" s="161">
        <v>0</v>
      </c>
      <c r="L5865">
        <v>59.362685999999997</v>
      </c>
      <c r="R5865">
        <v>164.572112</v>
      </c>
      <c r="S5865">
        <v>164.572112</v>
      </c>
      <c r="T5865" s="194">
        <v>164.572112</v>
      </c>
      <c r="U5865" t="s">
        <v>193</v>
      </c>
      <c r="V5865">
        <v>45708.624085648145</v>
      </c>
    </row>
    <row r="5866" spans="1:22" x14ac:dyDescent="0.3">
      <c r="A5866" t="s">
        <v>109</v>
      </c>
      <c r="B5866" t="s">
        <v>3</v>
      </c>
      <c r="C5866" t="s">
        <v>88</v>
      </c>
      <c r="D5866" s="29">
        <v>45927</v>
      </c>
      <c r="E5866" s="161">
        <v>0</v>
      </c>
      <c r="F5866" s="161">
        <v>0</v>
      </c>
      <c r="G5866" s="161">
        <v>0</v>
      </c>
      <c r="H5866" s="161">
        <v>0</v>
      </c>
      <c r="L5866">
        <v>102.382058</v>
      </c>
      <c r="R5866">
        <v>997.40674200000001</v>
      </c>
      <c r="S5866">
        <v>997.40674200000001</v>
      </c>
      <c r="T5866" s="194">
        <v>997.40674200000001</v>
      </c>
      <c r="U5866" t="s">
        <v>193</v>
      </c>
      <c r="V5866">
        <v>45708.62395833333</v>
      </c>
    </row>
    <row r="5867" spans="1:22" x14ac:dyDescent="0.3">
      <c r="A5867" t="s">
        <v>109</v>
      </c>
      <c r="B5867" t="s">
        <v>3</v>
      </c>
      <c r="C5867" t="s">
        <v>93</v>
      </c>
      <c r="D5867" s="29">
        <v>45928</v>
      </c>
      <c r="E5867" s="161">
        <v>0</v>
      </c>
      <c r="F5867" s="161">
        <v>0</v>
      </c>
      <c r="G5867" s="161">
        <v>0</v>
      </c>
      <c r="H5867" s="161">
        <v>0</v>
      </c>
      <c r="L5867">
        <v>59.362685999999997</v>
      </c>
      <c r="R5867">
        <v>164.572112</v>
      </c>
      <c r="S5867">
        <v>164.572112</v>
      </c>
      <c r="T5867" s="194">
        <v>164.572112</v>
      </c>
      <c r="U5867" t="s">
        <v>193</v>
      </c>
      <c r="V5867">
        <v>45708.624085648145</v>
      </c>
    </row>
    <row r="5868" spans="1:22" x14ac:dyDescent="0.3">
      <c r="A5868" t="s">
        <v>109</v>
      </c>
      <c r="B5868" t="s">
        <v>3</v>
      </c>
      <c r="C5868" t="s">
        <v>88</v>
      </c>
      <c r="D5868" s="29">
        <v>45928</v>
      </c>
      <c r="E5868" s="161">
        <v>0</v>
      </c>
      <c r="F5868" s="161">
        <v>0</v>
      </c>
      <c r="G5868" s="161">
        <v>0</v>
      </c>
      <c r="H5868" s="161">
        <v>0</v>
      </c>
      <c r="L5868">
        <v>102.382058</v>
      </c>
      <c r="R5868">
        <v>997.40674200000001</v>
      </c>
      <c r="S5868">
        <v>997.40674200000001</v>
      </c>
      <c r="T5868" s="194">
        <v>997.40674200000001</v>
      </c>
      <c r="U5868" t="s">
        <v>193</v>
      </c>
      <c r="V5868">
        <v>45708.62395833333</v>
      </c>
    </row>
    <row r="5869" spans="1:22" x14ac:dyDescent="0.3">
      <c r="A5869" t="s">
        <v>109</v>
      </c>
      <c r="B5869" t="s">
        <v>3</v>
      </c>
      <c r="C5869" t="s">
        <v>93</v>
      </c>
      <c r="D5869" s="29">
        <v>45929</v>
      </c>
      <c r="E5869" s="161">
        <v>0</v>
      </c>
      <c r="F5869" s="161">
        <v>0</v>
      </c>
      <c r="G5869" s="161">
        <v>0</v>
      </c>
      <c r="H5869" s="161">
        <v>0</v>
      </c>
      <c r="L5869">
        <v>59.362685999999997</v>
      </c>
      <c r="R5869">
        <v>164.572112</v>
      </c>
      <c r="S5869">
        <v>164.572112</v>
      </c>
      <c r="T5869" s="194">
        <v>164.572112</v>
      </c>
      <c r="U5869" t="s">
        <v>193</v>
      </c>
      <c r="V5869">
        <v>45708.624074074076</v>
      </c>
    </row>
    <row r="5870" spans="1:22" x14ac:dyDescent="0.3">
      <c r="A5870" t="s">
        <v>109</v>
      </c>
      <c r="B5870" t="s">
        <v>3</v>
      </c>
      <c r="C5870" t="s">
        <v>88</v>
      </c>
      <c r="D5870" s="29">
        <v>45929</v>
      </c>
      <c r="E5870" s="161">
        <v>0</v>
      </c>
      <c r="F5870" s="161">
        <v>0</v>
      </c>
      <c r="G5870" s="161">
        <v>0</v>
      </c>
      <c r="H5870" s="161">
        <v>0</v>
      </c>
      <c r="L5870">
        <v>102.382058</v>
      </c>
      <c r="R5870">
        <v>997.40674200000001</v>
      </c>
      <c r="S5870">
        <v>997.40674200000001</v>
      </c>
      <c r="T5870" s="194">
        <v>997.40674200000001</v>
      </c>
      <c r="U5870" t="s">
        <v>193</v>
      </c>
      <c r="V5870">
        <v>45708.62395833333</v>
      </c>
    </row>
    <row r="5871" spans="1:22" x14ac:dyDescent="0.3">
      <c r="A5871" t="s">
        <v>109</v>
      </c>
      <c r="B5871" t="s">
        <v>3</v>
      </c>
      <c r="C5871" t="s">
        <v>93</v>
      </c>
      <c r="D5871" s="29">
        <v>45930</v>
      </c>
      <c r="E5871" s="161">
        <v>0</v>
      </c>
      <c r="F5871" s="161">
        <v>0</v>
      </c>
      <c r="G5871" s="161">
        <v>0</v>
      </c>
      <c r="H5871" s="161">
        <v>0</v>
      </c>
      <c r="L5871">
        <v>59.362685999999997</v>
      </c>
      <c r="R5871">
        <v>164.572112</v>
      </c>
      <c r="S5871">
        <v>164.572112</v>
      </c>
      <c r="T5871" s="194">
        <v>164.572112</v>
      </c>
      <c r="U5871" t="s">
        <v>193</v>
      </c>
      <c r="V5871">
        <v>45708.624085648145</v>
      </c>
    </row>
    <row r="5872" spans="1:22" x14ac:dyDescent="0.3">
      <c r="A5872" t="s">
        <v>109</v>
      </c>
      <c r="B5872" t="s">
        <v>3</v>
      </c>
      <c r="C5872" t="s">
        <v>88</v>
      </c>
      <c r="D5872" s="29">
        <v>45930</v>
      </c>
      <c r="E5872" s="161">
        <v>0</v>
      </c>
      <c r="F5872" s="161">
        <v>0</v>
      </c>
      <c r="G5872" s="161">
        <v>0</v>
      </c>
      <c r="H5872" s="161">
        <v>0</v>
      </c>
      <c r="L5872">
        <v>102.382058</v>
      </c>
      <c r="R5872">
        <v>997.40674200000001</v>
      </c>
      <c r="S5872">
        <v>997.40674200000001</v>
      </c>
      <c r="T5872" s="194">
        <v>997.40674200000001</v>
      </c>
      <c r="U5872" t="s">
        <v>193</v>
      </c>
      <c r="V5872">
        <v>45708.62395833333</v>
      </c>
    </row>
    <row r="5873" spans="1:22" x14ac:dyDescent="0.3">
      <c r="A5873" t="s">
        <v>109</v>
      </c>
      <c r="B5873" t="s">
        <v>3</v>
      </c>
      <c r="C5873" t="s">
        <v>93</v>
      </c>
      <c r="D5873" s="29">
        <v>45931</v>
      </c>
      <c r="E5873" s="161">
        <v>0</v>
      </c>
      <c r="F5873" s="161">
        <v>0</v>
      </c>
      <c r="G5873" s="161">
        <v>0</v>
      </c>
      <c r="H5873" s="161">
        <v>0</v>
      </c>
      <c r="L5873">
        <v>59.362685999999997</v>
      </c>
      <c r="R5873">
        <v>164.572112</v>
      </c>
      <c r="S5873">
        <v>164.572112</v>
      </c>
      <c r="T5873" s="194">
        <v>164.572112</v>
      </c>
      <c r="U5873" t="s">
        <v>193</v>
      </c>
      <c r="V5873">
        <v>45708.624085648145</v>
      </c>
    </row>
    <row r="5874" spans="1:22" x14ac:dyDescent="0.3">
      <c r="A5874" t="s">
        <v>109</v>
      </c>
      <c r="B5874" t="s">
        <v>3</v>
      </c>
      <c r="C5874" t="s">
        <v>88</v>
      </c>
      <c r="D5874" s="29">
        <v>45931</v>
      </c>
      <c r="E5874" s="161">
        <v>0</v>
      </c>
      <c r="F5874" s="161">
        <v>0</v>
      </c>
      <c r="G5874" s="161">
        <v>0</v>
      </c>
      <c r="H5874" s="161">
        <v>0</v>
      </c>
      <c r="L5874">
        <v>102.382058</v>
      </c>
      <c r="R5874">
        <v>997.40674200000001</v>
      </c>
      <c r="S5874">
        <v>997.40674200000001</v>
      </c>
      <c r="T5874" s="194">
        <v>997.40674200000001</v>
      </c>
      <c r="U5874" t="s">
        <v>193</v>
      </c>
      <c r="V5874">
        <v>45708.623969907407</v>
      </c>
    </row>
    <row r="5875" spans="1:22" x14ac:dyDescent="0.3">
      <c r="A5875" t="s">
        <v>109</v>
      </c>
      <c r="B5875" t="s">
        <v>3</v>
      </c>
      <c r="C5875" t="s">
        <v>93</v>
      </c>
      <c r="D5875" s="29">
        <v>45932</v>
      </c>
      <c r="E5875" s="161">
        <v>0</v>
      </c>
      <c r="F5875" s="161">
        <v>0</v>
      </c>
      <c r="G5875" s="161">
        <v>0</v>
      </c>
      <c r="H5875" s="161">
        <v>0</v>
      </c>
      <c r="L5875">
        <v>59.362685999999997</v>
      </c>
      <c r="R5875">
        <v>164.572112</v>
      </c>
      <c r="S5875">
        <v>164.572112</v>
      </c>
      <c r="T5875" s="194">
        <v>164.572112</v>
      </c>
      <c r="U5875" t="s">
        <v>193</v>
      </c>
      <c r="V5875">
        <v>45708.624085648145</v>
      </c>
    </row>
    <row r="5876" spans="1:22" x14ac:dyDescent="0.3">
      <c r="A5876" t="s">
        <v>109</v>
      </c>
      <c r="B5876" t="s">
        <v>3</v>
      </c>
      <c r="C5876" t="s">
        <v>88</v>
      </c>
      <c r="D5876" s="29">
        <v>45932</v>
      </c>
      <c r="E5876" s="161">
        <v>0</v>
      </c>
      <c r="F5876" s="161">
        <v>0</v>
      </c>
      <c r="G5876" s="161">
        <v>0</v>
      </c>
      <c r="H5876" s="161">
        <v>0</v>
      </c>
      <c r="L5876">
        <v>102.382058</v>
      </c>
      <c r="R5876">
        <v>997.40674200000001</v>
      </c>
      <c r="S5876">
        <v>997.40674200000001</v>
      </c>
      <c r="T5876" s="194">
        <v>997.40674200000001</v>
      </c>
      <c r="U5876" t="s">
        <v>193</v>
      </c>
      <c r="V5876">
        <v>45708.62395833333</v>
      </c>
    </row>
    <row r="5877" spans="1:22" x14ac:dyDescent="0.3">
      <c r="A5877" t="s">
        <v>109</v>
      </c>
      <c r="B5877" t="s">
        <v>3</v>
      </c>
      <c r="C5877" t="s">
        <v>93</v>
      </c>
      <c r="D5877" s="29">
        <v>45933</v>
      </c>
      <c r="E5877" s="161">
        <v>0</v>
      </c>
      <c r="F5877" s="161">
        <v>0</v>
      </c>
      <c r="G5877" s="161">
        <v>0</v>
      </c>
      <c r="H5877" s="161">
        <v>0</v>
      </c>
      <c r="L5877">
        <v>59.362685999999997</v>
      </c>
      <c r="R5877">
        <v>164.572112</v>
      </c>
      <c r="S5877">
        <v>164.572112</v>
      </c>
      <c r="T5877" s="194">
        <v>164.572112</v>
      </c>
      <c r="U5877" t="s">
        <v>193</v>
      </c>
      <c r="V5877">
        <v>45708.624074074076</v>
      </c>
    </row>
    <row r="5878" spans="1:22" x14ac:dyDescent="0.3">
      <c r="A5878" t="s">
        <v>109</v>
      </c>
      <c r="B5878" t="s">
        <v>3</v>
      </c>
      <c r="C5878" t="s">
        <v>88</v>
      </c>
      <c r="D5878" s="29">
        <v>45933</v>
      </c>
      <c r="E5878" s="161">
        <v>0</v>
      </c>
      <c r="F5878" s="161">
        <v>0</v>
      </c>
      <c r="G5878" s="161">
        <v>0</v>
      </c>
      <c r="H5878" s="161">
        <v>0</v>
      </c>
      <c r="L5878">
        <v>102.382058</v>
      </c>
      <c r="R5878">
        <v>997.40674200000001</v>
      </c>
      <c r="S5878">
        <v>997.40674200000001</v>
      </c>
      <c r="T5878" s="194">
        <v>997.40674200000001</v>
      </c>
      <c r="U5878" t="s">
        <v>193</v>
      </c>
      <c r="V5878">
        <v>45708.623969907407</v>
      </c>
    </row>
    <row r="5879" spans="1:22" x14ac:dyDescent="0.3">
      <c r="A5879" t="s">
        <v>109</v>
      </c>
      <c r="B5879" t="s">
        <v>3</v>
      </c>
      <c r="C5879" t="s">
        <v>93</v>
      </c>
      <c r="D5879" s="29">
        <v>45934</v>
      </c>
      <c r="E5879" s="161">
        <v>0</v>
      </c>
      <c r="F5879" s="161">
        <v>0</v>
      </c>
      <c r="G5879" s="161">
        <v>0</v>
      </c>
      <c r="H5879" s="161">
        <v>0</v>
      </c>
      <c r="L5879">
        <v>59.362685999999997</v>
      </c>
      <c r="R5879">
        <v>164.572112</v>
      </c>
      <c r="S5879">
        <v>164.572112</v>
      </c>
      <c r="T5879" s="194">
        <v>164.572112</v>
      </c>
      <c r="U5879" t="s">
        <v>193</v>
      </c>
      <c r="V5879">
        <v>45708.624085648145</v>
      </c>
    </row>
    <row r="5880" spans="1:22" x14ac:dyDescent="0.3">
      <c r="A5880" t="s">
        <v>109</v>
      </c>
      <c r="B5880" t="s">
        <v>3</v>
      </c>
      <c r="C5880" t="s">
        <v>88</v>
      </c>
      <c r="D5880" s="29">
        <v>45934</v>
      </c>
      <c r="E5880" s="161">
        <v>0</v>
      </c>
      <c r="F5880" s="161">
        <v>0</v>
      </c>
      <c r="G5880" s="161">
        <v>0</v>
      </c>
      <c r="H5880" s="161">
        <v>0</v>
      </c>
      <c r="L5880">
        <v>102.382058</v>
      </c>
      <c r="R5880">
        <v>997.40674200000001</v>
      </c>
      <c r="S5880">
        <v>997.40674200000001</v>
      </c>
      <c r="T5880" s="194">
        <v>997.40674200000001</v>
      </c>
      <c r="U5880" t="s">
        <v>193</v>
      </c>
      <c r="V5880">
        <v>45708.623969907407</v>
      </c>
    </row>
    <row r="5881" spans="1:22" x14ac:dyDescent="0.3">
      <c r="A5881" t="s">
        <v>109</v>
      </c>
      <c r="B5881" t="s">
        <v>3</v>
      </c>
      <c r="C5881" t="s">
        <v>93</v>
      </c>
      <c r="D5881" s="29">
        <v>45935</v>
      </c>
      <c r="E5881" s="161">
        <v>0</v>
      </c>
      <c r="F5881" s="161">
        <v>0</v>
      </c>
      <c r="G5881" s="161">
        <v>0</v>
      </c>
      <c r="H5881" s="161">
        <v>0</v>
      </c>
      <c r="L5881">
        <v>59.362685999999997</v>
      </c>
      <c r="R5881">
        <v>164.572112</v>
      </c>
      <c r="S5881">
        <v>164.572112</v>
      </c>
      <c r="T5881" s="194">
        <v>164.572112</v>
      </c>
      <c r="U5881" t="s">
        <v>193</v>
      </c>
      <c r="V5881">
        <v>45708.624085648145</v>
      </c>
    </row>
    <row r="5882" spans="1:22" x14ac:dyDescent="0.3">
      <c r="A5882" t="s">
        <v>109</v>
      </c>
      <c r="B5882" t="s">
        <v>3</v>
      </c>
      <c r="C5882" t="s">
        <v>88</v>
      </c>
      <c r="D5882" s="29">
        <v>45935</v>
      </c>
      <c r="E5882" s="161">
        <v>0</v>
      </c>
      <c r="F5882" s="161">
        <v>0</v>
      </c>
      <c r="G5882" s="161">
        <v>0</v>
      </c>
      <c r="H5882" s="161">
        <v>0</v>
      </c>
      <c r="L5882">
        <v>102.382058</v>
      </c>
      <c r="R5882">
        <v>997.40674200000001</v>
      </c>
      <c r="S5882">
        <v>997.40674200000001</v>
      </c>
      <c r="T5882" s="194">
        <v>997.40674200000001</v>
      </c>
      <c r="U5882" t="s">
        <v>193</v>
      </c>
      <c r="V5882">
        <v>45708.62395833333</v>
      </c>
    </row>
    <row r="5883" spans="1:22" x14ac:dyDescent="0.3">
      <c r="A5883" t="s">
        <v>109</v>
      </c>
      <c r="B5883" t="s">
        <v>3</v>
      </c>
      <c r="C5883" t="s">
        <v>93</v>
      </c>
      <c r="D5883" s="29">
        <v>45936</v>
      </c>
      <c r="E5883" s="161">
        <v>0</v>
      </c>
      <c r="F5883" s="161">
        <v>0</v>
      </c>
      <c r="G5883" s="161">
        <v>0</v>
      </c>
      <c r="H5883" s="161">
        <v>0</v>
      </c>
      <c r="L5883">
        <v>59.362685999999997</v>
      </c>
      <c r="R5883">
        <v>164.572112</v>
      </c>
      <c r="S5883">
        <v>164.572112</v>
      </c>
      <c r="T5883" s="194">
        <v>164.572112</v>
      </c>
      <c r="U5883" t="s">
        <v>193</v>
      </c>
      <c r="V5883">
        <v>45708.624085648145</v>
      </c>
    </row>
    <row r="5884" spans="1:22" x14ac:dyDescent="0.3">
      <c r="A5884" t="s">
        <v>109</v>
      </c>
      <c r="B5884" t="s">
        <v>3</v>
      </c>
      <c r="C5884" t="s">
        <v>88</v>
      </c>
      <c r="D5884" s="29">
        <v>45936</v>
      </c>
      <c r="E5884" s="161">
        <v>0</v>
      </c>
      <c r="F5884" s="161">
        <v>0</v>
      </c>
      <c r="G5884" s="161">
        <v>0</v>
      </c>
      <c r="H5884" s="161">
        <v>0</v>
      </c>
      <c r="L5884">
        <v>102.382058</v>
      </c>
      <c r="R5884">
        <v>997.40674200000001</v>
      </c>
      <c r="S5884">
        <v>997.40674200000001</v>
      </c>
      <c r="T5884" s="194">
        <v>997.40674200000001</v>
      </c>
      <c r="U5884" t="s">
        <v>193</v>
      </c>
      <c r="V5884">
        <v>45708.623969907407</v>
      </c>
    </row>
    <row r="5885" spans="1:22" x14ac:dyDescent="0.3">
      <c r="A5885" t="s">
        <v>109</v>
      </c>
      <c r="B5885" t="s">
        <v>3</v>
      </c>
      <c r="C5885" t="s">
        <v>93</v>
      </c>
      <c r="D5885" s="29">
        <v>45937</v>
      </c>
      <c r="E5885" s="161">
        <v>0</v>
      </c>
      <c r="F5885" s="161">
        <v>0</v>
      </c>
      <c r="G5885" s="161">
        <v>0</v>
      </c>
      <c r="H5885" s="161">
        <v>0</v>
      </c>
      <c r="L5885">
        <v>59.362685999999997</v>
      </c>
      <c r="R5885">
        <v>164.572112</v>
      </c>
      <c r="S5885">
        <v>164.572112</v>
      </c>
      <c r="T5885" s="194">
        <v>164.572112</v>
      </c>
      <c r="U5885" t="s">
        <v>193</v>
      </c>
      <c r="V5885">
        <v>45708.624097222222</v>
      </c>
    </row>
    <row r="5886" spans="1:22" x14ac:dyDescent="0.3">
      <c r="A5886" t="s">
        <v>109</v>
      </c>
      <c r="B5886" t="s">
        <v>3</v>
      </c>
      <c r="C5886" t="s">
        <v>88</v>
      </c>
      <c r="D5886" s="29">
        <v>45937</v>
      </c>
      <c r="E5886" s="161">
        <v>0</v>
      </c>
      <c r="F5886" s="161">
        <v>0</v>
      </c>
      <c r="G5886" s="161">
        <v>0</v>
      </c>
      <c r="H5886" s="161">
        <v>0</v>
      </c>
      <c r="L5886">
        <v>102.382058</v>
      </c>
      <c r="R5886">
        <v>997.40674200000001</v>
      </c>
      <c r="S5886">
        <v>997.40674200000001</v>
      </c>
      <c r="T5886" s="194">
        <v>997.40674200000001</v>
      </c>
      <c r="U5886" t="s">
        <v>193</v>
      </c>
      <c r="V5886">
        <v>45708.62395833333</v>
      </c>
    </row>
    <row r="5887" spans="1:22" x14ac:dyDescent="0.3">
      <c r="A5887" t="s">
        <v>109</v>
      </c>
      <c r="B5887" t="s">
        <v>3</v>
      </c>
      <c r="C5887" t="s">
        <v>93</v>
      </c>
      <c r="D5887" s="29">
        <v>45938</v>
      </c>
      <c r="E5887" s="161">
        <v>0</v>
      </c>
      <c r="F5887" s="161">
        <v>0</v>
      </c>
      <c r="G5887" s="161">
        <v>0</v>
      </c>
      <c r="H5887" s="161">
        <v>0</v>
      </c>
      <c r="L5887">
        <v>59.362685999999997</v>
      </c>
      <c r="R5887">
        <v>164.572112</v>
      </c>
      <c r="S5887">
        <v>164.572112</v>
      </c>
      <c r="T5887" s="194">
        <v>164.572112</v>
      </c>
      <c r="U5887" t="s">
        <v>193</v>
      </c>
      <c r="V5887">
        <v>45708.624097222222</v>
      </c>
    </row>
    <row r="5888" spans="1:22" x14ac:dyDescent="0.3">
      <c r="A5888" t="s">
        <v>109</v>
      </c>
      <c r="B5888" t="s">
        <v>3</v>
      </c>
      <c r="C5888" t="s">
        <v>88</v>
      </c>
      <c r="D5888" s="29">
        <v>45938</v>
      </c>
      <c r="E5888" s="161">
        <v>0</v>
      </c>
      <c r="F5888" s="161">
        <v>0</v>
      </c>
      <c r="G5888" s="161">
        <v>0</v>
      </c>
      <c r="H5888" s="161">
        <v>0</v>
      </c>
      <c r="L5888">
        <v>102.382058</v>
      </c>
      <c r="R5888">
        <v>997.40674200000001</v>
      </c>
      <c r="S5888">
        <v>997.40674200000001</v>
      </c>
      <c r="T5888" s="194">
        <v>997.40674200000001</v>
      </c>
      <c r="U5888" t="s">
        <v>193</v>
      </c>
      <c r="V5888">
        <v>45708.62395833333</v>
      </c>
    </row>
    <row r="5889" spans="1:22" x14ac:dyDescent="0.3">
      <c r="A5889" t="s">
        <v>109</v>
      </c>
      <c r="B5889" t="s">
        <v>3</v>
      </c>
      <c r="C5889" t="s">
        <v>93</v>
      </c>
      <c r="D5889" s="29">
        <v>45939</v>
      </c>
      <c r="E5889" s="161">
        <v>0</v>
      </c>
      <c r="F5889" s="161">
        <v>0</v>
      </c>
      <c r="G5889" s="161">
        <v>0</v>
      </c>
      <c r="H5889" s="161">
        <v>0</v>
      </c>
      <c r="L5889">
        <v>59.362685999999997</v>
      </c>
      <c r="R5889">
        <v>164.572112</v>
      </c>
      <c r="S5889">
        <v>164.572112</v>
      </c>
      <c r="T5889" s="194">
        <v>164.572112</v>
      </c>
      <c r="U5889" t="s">
        <v>193</v>
      </c>
      <c r="V5889">
        <v>45708.624097222222</v>
      </c>
    </row>
    <row r="5890" spans="1:22" x14ac:dyDescent="0.3">
      <c r="A5890" t="s">
        <v>109</v>
      </c>
      <c r="B5890" t="s">
        <v>3</v>
      </c>
      <c r="C5890" t="s">
        <v>88</v>
      </c>
      <c r="D5890" s="29">
        <v>45939</v>
      </c>
      <c r="E5890" s="161">
        <v>0</v>
      </c>
      <c r="F5890" s="161">
        <v>0</v>
      </c>
      <c r="G5890" s="161">
        <v>0</v>
      </c>
      <c r="H5890" s="161">
        <v>0</v>
      </c>
      <c r="L5890">
        <v>102.382058</v>
      </c>
      <c r="R5890">
        <v>997.40674200000001</v>
      </c>
      <c r="S5890">
        <v>997.40674200000001</v>
      </c>
      <c r="T5890" s="194">
        <v>997.40674200000001</v>
      </c>
      <c r="U5890" t="s">
        <v>193</v>
      </c>
      <c r="V5890">
        <v>45708.62395833333</v>
      </c>
    </row>
    <row r="5891" spans="1:22" x14ac:dyDescent="0.3">
      <c r="A5891" t="s">
        <v>109</v>
      </c>
      <c r="B5891" t="s">
        <v>3</v>
      </c>
      <c r="C5891" t="s">
        <v>93</v>
      </c>
      <c r="D5891" s="29">
        <v>45940</v>
      </c>
      <c r="E5891" s="161">
        <v>0</v>
      </c>
      <c r="F5891" s="161">
        <v>0</v>
      </c>
      <c r="G5891" s="161">
        <v>0</v>
      </c>
      <c r="H5891" s="161">
        <v>0</v>
      </c>
      <c r="L5891">
        <v>59.362685999999997</v>
      </c>
      <c r="R5891">
        <v>164.572112</v>
      </c>
      <c r="S5891">
        <v>164.572112</v>
      </c>
      <c r="T5891" s="194">
        <v>164.572112</v>
      </c>
      <c r="U5891" t="s">
        <v>193</v>
      </c>
      <c r="V5891">
        <v>45708.624085648145</v>
      </c>
    </row>
    <row r="5892" spans="1:22" x14ac:dyDescent="0.3">
      <c r="A5892" t="s">
        <v>109</v>
      </c>
      <c r="B5892" t="s">
        <v>3</v>
      </c>
      <c r="C5892" t="s">
        <v>88</v>
      </c>
      <c r="D5892" s="29">
        <v>45940</v>
      </c>
      <c r="E5892" s="161">
        <v>0</v>
      </c>
      <c r="F5892" s="161">
        <v>0</v>
      </c>
      <c r="G5892" s="161">
        <v>0</v>
      </c>
      <c r="H5892" s="161">
        <v>0</v>
      </c>
      <c r="L5892">
        <v>102.382058</v>
      </c>
      <c r="R5892">
        <v>997.40674200000001</v>
      </c>
      <c r="S5892">
        <v>997.40674200000001</v>
      </c>
      <c r="T5892" s="194">
        <v>997.40674200000001</v>
      </c>
      <c r="U5892" t="s">
        <v>193</v>
      </c>
      <c r="V5892">
        <v>45708.62395833333</v>
      </c>
    </row>
    <row r="5893" spans="1:22" x14ac:dyDescent="0.3">
      <c r="A5893" t="s">
        <v>109</v>
      </c>
      <c r="B5893" t="s">
        <v>3</v>
      </c>
      <c r="C5893" t="s">
        <v>93</v>
      </c>
      <c r="D5893" s="29">
        <v>45941</v>
      </c>
      <c r="E5893" s="161">
        <v>0</v>
      </c>
      <c r="F5893" s="161">
        <v>0</v>
      </c>
      <c r="G5893" s="161">
        <v>0</v>
      </c>
      <c r="H5893" s="161">
        <v>0</v>
      </c>
      <c r="L5893">
        <v>59.362685999999997</v>
      </c>
      <c r="R5893">
        <v>164.572112</v>
      </c>
      <c r="S5893">
        <v>164.572112</v>
      </c>
      <c r="T5893" s="194">
        <v>164.572112</v>
      </c>
      <c r="U5893" t="s">
        <v>193</v>
      </c>
      <c r="V5893">
        <v>45708.624085648145</v>
      </c>
    </row>
    <row r="5894" spans="1:22" x14ac:dyDescent="0.3">
      <c r="A5894" t="s">
        <v>109</v>
      </c>
      <c r="B5894" t="s">
        <v>3</v>
      </c>
      <c r="C5894" t="s">
        <v>88</v>
      </c>
      <c r="D5894" s="29">
        <v>45941</v>
      </c>
      <c r="E5894" s="161">
        <v>0</v>
      </c>
      <c r="F5894" s="161">
        <v>0</v>
      </c>
      <c r="G5894" s="161">
        <v>0</v>
      </c>
      <c r="H5894" s="161">
        <v>0</v>
      </c>
      <c r="L5894">
        <v>102.382058</v>
      </c>
      <c r="R5894">
        <v>997.40674200000001</v>
      </c>
      <c r="S5894">
        <v>997.40674200000001</v>
      </c>
      <c r="T5894" s="194">
        <v>997.40674200000001</v>
      </c>
      <c r="U5894" t="s">
        <v>193</v>
      </c>
      <c r="V5894">
        <v>45708.623969907407</v>
      </c>
    </row>
    <row r="5895" spans="1:22" x14ac:dyDescent="0.3">
      <c r="A5895" t="s">
        <v>109</v>
      </c>
      <c r="B5895" t="s">
        <v>3</v>
      </c>
      <c r="C5895" t="s">
        <v>93</v>
      </c>
      <c r="D5895" s="29">
        <v>45942</v>
      </c>
      <c r="E5895" s="161">
        <v>0</v>
      </c>
      <c r="F5895" s="161">
        <v>0</v>
      </c>
      <c r="G5895" s="161">
        <v>0</v>
      </c>
      <c r="H5895" s="161">
        <v>0</v>
      </c>
      <c r="L5895">
        <v>59.362685999999997</v>
      </c>
      <c r="R5895">
        <v>164.572112</v>
      </c>
      <c r="S5895">
        <v>164.572112</v>
      </c>
      <c r="T5895" s="194">
        <v>164.572112</v>
      </c>
      <c r="U5895" t="s">
        <v>193</v>
      </c>
      <c r="V5895">
        <v>45708.624085648145</v>
      </c>
    </row>
    <row r="5896" spans="1:22" x14ac:dyDescent="0.3">
      <c r="A5896" t="s">
        <v>109</v>
      </c>
      <c r="B5896" t="s">
        <v>3</v>
      </c>
      <c r="C5896" t="s">
        <v>88</v>
      </c>
      <c r="D5896" s="29">
        <v>45942</v>
      </c>
      <c r="E5896" s="161">
        <v>0</v>
      </c>
      <c r="F5896" s="161">
        <v>0</v>
      </c>
      <c r="G5896" s="161">
        <v>0</v>
      </c>
      <c r="H5896" s="161">
        <v>0</v>
      </c>
      <c r="L5896">
        <v>102.382058</v>
      </c>
      <c r="R5896">
        <v>997.40674200000001</v>
      </c>
      <c r="S5896">
        <v>997.40674200000001</v>
      </c>
      <c r="T5896" s="194">
        <v>997.40674200000001</v>
      </c>
      <c r="U5896" t="s">
        <v>193</v>
      </c>
      <c r="V5896">
        <v>45708.623969907407</v>
      </c>
    </row>
    <row r="5897" spans="1:22" x14ac:dyDescent="0.3">
      <c r="A5897" t="s">
        <v>109</v>
      </c>
      <c r="B5897" t="s">
        <v>3</v>
      </c>
      <c r="C5897" t="s">
        <v>93</v>
      </c>
      <c r="D5897" s="29">
        <v>45943</v>
      </c>
      <c r="E5897" s="161">
        <v>0</v>
      </c>
      <c r="F5897" s="161">
        <v>0</v>
      </c>
      <c r="G5897" s="161">
        <v>0</v>
      </c>
      <c r="H5897" s="161">
        <v>0</v>
      </c>
      <c r="L5897">
        <v>59.362685999999997</v>
      </c>
      <c r="R5897">
        <v>164.572112</v>
      </c>
      <c r="S5897">
        <v>164.572112</v>
      </c>
      <c r="T5897" s="194">
        <v>164.572112</v>
      </c>
      <c r="U5897" t="s">
        <v>193</v>
      </c>
      <c r="V5897">
        <v>45708.624085648145</v>
      </c>
    </row>
    <row r="5898" spans="1:22" x14ac:dyDescent="0.3">
      <c r="A5898" t="s">
        <v>109</v>
      </c>
      <c r="B5898" t="s">
        <v>3</v>
      </c>
      <c r="C5898" t="s">
        <v>88</v>
      </c>
      <c r="D5898" s="29">
        <v>45943</v>
      </c>
      <c r="E5898" s="161">
        <v>0</v>
      </c>
      <c r="F5898" s="161">
        <v>0</v>
      </c>
      <c r="G5898" s="161">
        <v>0</v>
      </c>
      <c r="H5898" s="161">
        <v>0</v>
      </c>
      <c r="L5898">
        <v>102.382058</v>
      </c>
      <c r="R5898">
        <v>997.40674200000001</v>
      </c>
      <c r="S5898">
        <v>997.40674200000001</v>
      </c>
      <c r="T5898" s="194">
        <v>997.40674200000001</v>
      </c>
      <c r="U5898" t="s">
        <v>193</v>
      </c>
      <c r="V5898">
        <v>45708.623969907407</v>
      </c>
    </row>
    <row r="5899" spans="1:22" x14ac:dyDescent="0.3">
      <c r="A5899" t="s">
        <v>109</v>
      </c>
      <c r="B5899" t="s">
        <v>3</v>
      </c>
      <c r="C5899" t="s">
        <v>93</v>
      </c>
      <c r="D5899" s="29">
        <v>45944</v>
      </c>
      <c r="E5899" s="161">
        <v>0</v>
      </c>
      <c r="F5899" s="161">
        <v>0</v>
      </c>
      <c r="G5899" s="161">
        <v>0</v>
      </c>
      <c r="H5899" s="161">
        <v>0</v>
      </c>
      <c r="L5899">
        <v>59.362685999999997</v>
      </c>
      <c r="R5899">
        <v>164.572112</v>
      </c>
      <c r="S5899">
        <v>164.572112</v>
      </c>
      <c r="T5899" s="194">
        <v>164.572112</v>
      </c>
      <c r="U5899" t="s">
        <v>193</v>
      </c>
      <c r="V5899">
        <v>45708.624097222222</v>
      </c>
    </row>
    <row r="5900" spans="1:22" x14ac:dyDescent="0.3">
      <c r="A5900" t="s">
        <v>109</v>
      </c>
      <c r="B5900" t="s">
        <v>3</v>
      </c>
      <c r="C5900" t="s">
        <v>88</v>
      </c>
      <c r="D5900" s="29">
        <v>45944</v>
      </c>
      <c r="E5900" s="161">
        <v>0</v>
      </c>
      <c r="F5900" s="161">
        <v>0</v>
      </c>
      <c r="G5900" s="161">
        <v>0</v>
      </c>
      <c r="H5900" s="161">
        <v>0</v>
      </c>
      <c r="L5900">
        <v>102.382058</v>
      </c>
      <c r="R5900">
        <v>997.40674200000001</v>
      </c>
      <c r="S5900">
        <v>997.40674200000001</v>
      </c>
      <c r="T5900" s="194">
        <v>997.40674200000001</v>
      </c>
      <c r="U5900" t="s">
        <v>193</v>
      </c>
      <c r="V5900">
        <v>45708.623969907407</v>
      </c>
    </row>
    <row r="5901" spans="1:22" x14ac:dyDescent="0.3">
      <c r="A5901" t="s">
        <v>109</v>
      </c>
      <c r="B5901" t="s">
        <v>3</v>
      </c>
      <c r="C5901" t="s">
        <v>93</v>
      </c>
      <c r="D5901" s="29">
        <v>45945</v>
      </c>
      <c r="E5901" s="161">
        <v>0</v>
      </c>
      <c r="F5901" s="161">
        <v>0</v>
      </c>
      <c r="G5901" s="161">
        <v>0</v>
      </c>
      <c r="H5901" s="161">
        <v>0</v>
      </c>
      <c r="L5901">
        <v>59.362685999999997</v>
      </c>
      <c r="R5901">
        <v>164.572112</v>
      </c>
      <c r="S5901">
        <v>164.572112</v>
      </c>
      <c r="T5901" s="194">
        <v>164.572112</v>
      </c>
      <c r="U5901" t="s">
        <v>193</v>
      </c>
      <c r="V5901">
        <v>45708.624097222222</v>
      </c>
    </row>
    <row r="5902" spans="1:22" x14ac:dyDescent="0.3">
      <c r="A5902" t="s">
        <v>109</v>
      </c>
      <c r="B5902" t="s">
        <v>3</v>
      </c>
      <c r="C5902" t="s">
        <v>88</v>
      </c>
      <c r="D5902" s="29">
        <v>45945</v>
      </c>
      <c r="E5902" s="161">
        <v>0</v>
      </c>
      <c r="F5902" s="161">
        <v>0</v>
      </c>
      <c r="G5902" s="161">
        <v>0</v>
      </c>
      <c r="H5902" s="161">
        <v>0</v>
      </c>
      <c r="L5902">
        <v>102.382058</v>
      </c>
      <c r="R5902">
        <v>997.40674200000001</v>
      </c>
      <c r="S5902">
        <v>997.40674200000001</v>
      </c>
      <c r="T5902" s="194">
        <v>997.40674200000001</v>
      </c>
      <c r="U5902" t="s">
        <v>193</v>
      </c>
      <c r="V5902">
        <v>45708.62395833333</v>
      </c>
    </row>
    <row r="5903" spans="1:22" x14ac:dyDescent="0.3">
      <c r="A5903" t="s">
        <v>109</v>
      </c>
      <c r="B5903" t="s">
        <v>3</v>
      </c>
      <c r="C5903" t="s">
        <v>93</v>
      </c>
      <c r="D5903" s="29">
        <v>45946</v>
      </c>
      <c r="E5903" s="161">
        <v>0</v>
      </c>
      <c r="F5903" s="161">
        <v>0</v>
      </c>
      <c r="G5903" s="161">
        <v>0</v>
      </c>
      <c r="H5903" s="161">
        <v>0</v>
      </c>
      <c r="L5903">
        <v>59.362685999999997</v>
      </c>
      <c r="R5903">
        <v>164.572112</v>
      </c>
      <c r="S5903">
        <v>164.572112</v>
      </c>
      <c r="T5903" s="194">
        <v>164.572112</v>
      </c>
      <c r="U5903" t="s">
        <v>193</v>
      </c>
      <c r="V5903">
        <v>45708.624097222222</v>
      </c>
    </row>
    <row r="5904" spans="1:22" x14ac:dyDescent="0.3">
      <c r="A5904" t="s">
        <v>109</v>
      </c>
      <c r="B5904" t="s">
        <v>3</v>
      </c>
      <c r="C5904" t="s">
        <v>88</v>
      </c>
      <c r="D5904" s="29">
        <v>45946</v>
      </c>
      <c r="E5904" s="161">
        <v>0</v>
      </c>
      <c r="F5904" s="161">
        <v>0</v>
      </c>
      <c r="G5904" s="161">
        <v>0</v>
      </c>
      <c r="H5904" s="161">
        <v>0</v>
      </c>
      <c r="L5904">
        <v>102.382058</v>
      </c>
      <c r="R5904">
        <v>997.40674200000001</v>
      </c>
      <c r="S5904">
        <v>997.40674200000001</v>
      </c>
      <c r="T5904" s="194">
        <v>997.40674200000001</v>
      </c>
      <c r="U5904" t="s">
        <v>193</v>
      </c>
      <c r="V5904">
        <v>45708.623969907407</v>
      </c>
    </row>
    <row r="5905" spans="1:22" x14ac:dyDescent="0.3">
      <c r="A5905" t="s">
        <v>109</v>
      </c>
      <c r="B5905" t="s">
        <v>3</v>
      </c>
      <c r="C5905" t="s">
        <v>93</v>
      </c>
      <c r="D5905" s="29">
        <v>45947</v>
      </c>
      <c r="E5905" s="161">
        <v>0</v>
      </c>
      <c r="F5905" s="161">
        <v>0</v>
      </c>
      <c r="G5905" s="161">
        <v>0</v>
      </c>
      <c r="H5905" s="161">
        <v>0</v>
      </c>
      <c r="L5905">
        <v>59.362685999999997</v>
      </c>
      <c r="R5905">
        <v>164.572112</v>
      </c>
      <c r="S5905">
        <v>164.572112</v>
      </c>
      <c r="T5905" s="194">
        <v>164.572112</v>
      </c>
      <c r="U5905" t="s">
        <v>193</v>
      </c>
      <c r="V5905">
        <v>45708.624097222222</v>
      </c>
    </row>
    <row r="5906" spans="1:22" x14ac:dyDescent="0.3">
      <c r="A5906" t="s">
        <v>109</v>
      </c>
      <c r="B5906" t="s">
        <v>3</v>
      </c>
      <c r="C5906" t="s">
        <v>88</v>
      </c>
      <c r="D5906" s="29">
        <v>45947</v>
      </c>
      <c r="E5906" s="161">
        <v>0</v>
      </c>
      <c r="F5906" s="161">
        <v>0</v>
      </c>
      <c r="G5906" s="161">
        <v>0</v>
      </c>
      <c r="H5906" s="161">
        <v>0</v>
      </c>
      <c r="L5906">
        <v>102.382058</v>
      </c>
      <c r="R5906">
        <v>997.40674200000001</v>
      </c>
      <c r="S5906">
        <v>997.40674200000001</v>
      </c>
      <c r="T5906" s="194">
        <v>997.40674200000001</v>
      </c>
      <c r="U5906" t="s">
        <v>193</v>
      </c>
      <c r="V5906">
        <v>45708.62395833333</v>
      </c>
    </row>
    <row r="5907" spans="1:22" x14ac:dyDescent="0.3">
      <c r="A5907" t="s">
        <v>109</v>
      </c>
      <c r="B5907" t="s">
        <v>3</v>
      </c>
      <c r="C5907" t="s">
        <v>93</v>
      </c>
      <c r="D5907" s="29">
        <v>45948</v>
      </c>
      <c r="E5907" s="161">
        <v>0</v>
      </c>
      <c r="F5907" s="161">
        <v>0</v>
      </c>
      <c r="G5907" s="161">
        <v>0</v>
      </c>
      <c r="H5907" s="161">
        <v>0</v>
      </c>
      <c r="L5907">
        <v>59.362685999999997</v>
      </c>
      <c r="R5907">
        <v>164.572112</v>
      </c>
      <c r="S5907">
        <v>164.572112</v>
      </c>
      <c r="T5907" s="194">
        <v>164.572112</v>
      </c>
      <c r="U5907" t="s">
        <v>193</v>
      </c>
      <c r="V5907">
        <v>45708.624097222222</v>
      </c>
    </row>
    <row r="5908" spans="1:22" x14ac:dyDescent="0.3">
      <c r="A5908" t="s">
        <v>109</v>
      </c>
      <c r="B5908" t="s">
        <v>3</v>
      </c>
      <c r="C5908" t="s">
        <v>88</v>
      </c>
      <c r="D5908" s="29">
        <v>45948</v>
      </c>
      <c r="E5908" s="161">
        <v>0</v>
      </c>
      <c r="F5908" s="161">
        <v>0</v>
      </c>
      <c r="G5908" s="161">
        <v>0</v>
      </c>
      <c r="H5908" s="161">
        <v>0</v>
      </c>
      <c r="L5908">
        <v>102.382058</v>
      </c>
      <c r="R5908">
        <v>997.40674200000001</v>
      </c>
      <c r="S5908">
        <v>997.40674200000001</v>
      </c>
      <c r="T5908" s="194">
        <v>997.40674200000001</v>
      </c>
      <c r="U5908" t="s">
        <v>193</v>
      </c>
      <c r="V5908">
        <v>45708.623969907407</v>
      </c>
    </row>
    <row r="5909" spans="1:22" x14ac:dyDescent="0.3">
      <c r="A5909" t="s">
        <v>109</v>
      </c>
      <c r="B5909" t="s">
        <v>3</v>
      </c>
      <c r="C5909" t="s">
        <v>93</v>
      </c>
      <c r="D5909" s="29">
        <v>45949</v>
      </c>
      <c r="E5909" s="161">
        <v>0</v>
      </c>
      <c r="F5909" s="161">
        <v>0</v>
      </c>
      <c r="G5909" s="161">
        <v>0</v>
      </c>
      <c r="H5909" s="161">
        <v>0</v>
      </c>
      <c r="L5909">
        <v>59.362685999999997</v>
      </c>
      <c r="R5909">
        <v>164.572112</v>
      </c>
      <c r="S5909">
        <v>164.572112</v>
      </c>
      <c r="T5909" s="194">
        <v>164.572112</v>
      </c>
      <c r="U5909" t="s">
        <v>193</v>
      </c>
      <c r="V5909">
        <v>45708.624085648145</v>
      </c>
    </row>
    <row r="5910" spans="1:22" x14ac:dyDescent="0.3">
      <c r="A5910" t="s">
        <v>109</v>
      </c>
      <c r="B5910" t="s">
        <v>3</v>
      </c>
      <c r="C5910" t="s">
        <v>88</v>
      </c>
      <c r="D5910" s="29">
        <v>45949</v>
      </c>
      <c r="E5910" s="161">
        <v>0</v>
      </c>
      <c r="F5910" s="161">
        <v>0</v>
      </c>
      <c r="G5910" s="161">
        <v>0</v>
      </c>
      <c r="H5910" s="161">
        <v>0</v>
      </c>
      <c r="L5910">
        <v>102.382058</v>
      </c>
      <c r="R5910">
        <v>997.40674200000001</v>
      </c>
      <c r="S5910">
        <v>997.40674200000001</v>
      </c>
      <c r="T5910" s="194">
        <v>997.40674200000001</v>
      </c>
      <c r="U5910" t="s">
        <v>193</v>
      </c>
      <c r="V5910">
        <v>45708.623969907407</v>
      </c>
    </row>
    <row r="5911" spans="1:22" x14ac:dyDescent="0.3">
      <c r="A5911" t="s">
        <v>109</v>
      </c>
      <c r="B5911" t="s">
        <v>3</v>
      </c>
      <c r="C5911" t="s">
        <v>93</v>
      </c>
      <c r="D5911" s="29">
        <v>45950</v>
      </c>
      <c r="E5911" s="161">
        <v>0</v>
      </c>
      <c r="F5911" s="161">
        <v>0</v>
      </c>
      <c r="G5911" s="161">
        <v>0</v>
      </c>
      <c r="H5911" s="161">
        <v>0</v>
      </c>
      <c r="L5911">
        <v>59.362685999999997</v>
      </c>
      <c r="R5911">
        <v>164.572112</v>
      </c>
      <c r="S5911">
        <v>164.572112</v>
      </c>
      <c r="T5911" s="194">
        <v>164.572112</v>
      </c>
      <c r="U5911" t="s">
        <v>193</v>
      </c>
      <c r="V5911">
        <v>45708.624097222222</v>
      </c>
    </row>
    <row r="5912" spans="1:22" x14ac:dyDescent="0.3">
      <c r="A5912" t="s">
        <v>109</v>
      </c>
      <c r="B5912" t="s">
        <v>3</v>
      </c>
      <c r="C5912" t="s">
        <v>88</v>
      </c>
      <c r="D5912" s="29">
        <v>45950</v>
      </c>
      <c r="E5912" s="161">
        <v>0</v>
      </c>
      <c r="F5912" s="161">
        <v>0</v>
      </c>
      <c r="G5912" s="161">
        <v>0</v>
      </c>
      <c r="H5912" s="161">
        <v>0</v>
      </c>
      <c r="L5912">
        <v>102.382058</v>
      </c>
      <c r="R5912">
        <v>997.40674200000001</v>
      </c>
      <c r="S5912">
        <v>997.40674200000001</v>
      </c>
      <c r="T5912" s="194">
        <v>997.40674200000001</v>
      </c>
      <c r="U5912" t="s">
        <v>193</v>
      </c>
      <c r="V5912">
        <v>45708.62395833333</v>
      </c>
    </row>
    <row r="5913" spans="1:22" x14ac:dyDescent="0.3">
      <c r="A5913" t="s">
        <v>109</v>
      </c>
      <c r="B5913" t="s">
        <v>3</v>
      </c>
      <c r="C5913" t="s">
        <v>93</v>
      </c>
      <c r="D5913" s="29">
        <v>45951</v>
      </c>
      <c r="E5913" s="161">
        <v>0</v>
      </c>
      <c r="F5913" s="161">
        <v>0</v>
      </c>
      <c r="G5913" s="161">
        <v>0</v>
      </c>
      <c r="H5913" s="161">
        <v>0</v>
      </c>
      <c r="L5913">
        <v>59.362685999999997</v>
      </c>
      <c r="R5913">
        <v>164.572112</v>
      </c>
      <c r="S5913">
        <v>164.572112</v>
      </c>
      <c r="T5913" s="194">
        <v>164.572112</v>
      </c>
      <c r="U5913" t="s">
        <v>193</v>
      </c>
      <c r="V5913">
        <v>45708.624097222222</v>
      </c>
    </row>
    <row r="5914" spans="1:22" x14ac:dyDescent="0.3">
      <c r="A5914" t="s">
        <v>109</v>
      </c>
      <c r="B5914" t="s">
        <v>3</v>
      </c>
      <c r="C5914" t="s">
        <v>88</v>
      </c>
      <c r="D5914" s="29">
        <v>45951</v>
      </c>
      <c r="E5914" s="161">
        <v>0</v>
      </c>
      <c r="F5914" s="161">
        <v>0</v>
      </c>
      <c r="G5914" s="161">
        <v>0</v>
      </c>
      <c r="H5914" s="161">
        <v>0</v>
      </c>
      <c r="L5914">
        <v>102.382058</v>
      </c>
      <c r="R5914">
        <v>997.40674200000001</v>
      </c>
      <c r="S5914">
        <v>997.40674200000001</v>
      </c>
      <c r="T5914" s="194">
        <v>997.40674200000001</v>
      </c>
      <c r="U5914" t="s">
        <v>193</v>
      </c>
      <c r="V5914">
        <v>45708.62395833333</v>
      </c>
    </row>
    <row r="5915" spans="1:22" x14ac:dyDescent="0.3">
      <c r="A5915" t="s">
        <v>109</v>
      </c>
      <c r="B5915" t="s">
        <v>3</v>
      </c>
      <c r="C5915" t="s">
        <v>93</v>
      </c>
      <c r="D5915" s="29">
        <v>45952</v>
      </c>
      <c r="E5915" s="161">
        <v>0</v>
      </c>
      <c r="F5915" s="161">
        <v>0</v>
      </c>
      <c r="G5915" s="161">
        <v>0</v>
      </c>
      <c r="H5915" s="161">
        <v>0</v>
      </c>
      <c r="L5915">
        <v>59.362685999999997</v>
      </c>
      <c r="R5915">
        <v>164.572112</v>
      </c>
      <c r="S5915">
        <v>164.572112</v>
      </c>
      <c r="T5915" s="194">
        <v>164.572112</v>
      </c>
      <c r="U5915" t="s">
        <v>193</v>
      </c>
      <c r="V5915">
        <v>45708.624097222222</v>
      </c>
    </row>
    <row r="5916" spans="1:22" x14ac:dyDescent="0.3">
      <c r="A5916" t="s">
        <v>109</v>
      </c>
      <c r="B5916" t="s">
        <v>3</v>
      </c>
      <c r="C5916" t="s">
        <v>88</v>
      </c>
      <c r="D5916" s="29">
        <v>45952</v>
      </c>
      <c r="E5916" s="161">
        <v>0</v>
      </c>
      <c r="F5916" s="161">
        <v>0</v>
      </c>
      <c r="G5916" s="161">
        <v>0</v>
      </c>
      <c r="H5916" s="161">
        <v>0</v>
      </c>
      <c r="L5916">
        <v>102.382058</v>
      </c>
      <c r="R5916">
        <v>997.40674200000001</v>
      </c>
      <c r="S5916">
        <v>997.40674200000001</v>
      </c>
      <c r="T5916" s="194">
        <v>997.40674200000001</v>
      </c>
      <c r="U5916" t="s">
        <v>193</v>
      </c>
      <c r="V5916">
        <v>45708.623969907407</v>
      </c>
    </row>
    <row r="5917" spans="1:22" x14ac:dyDescent="0.3">
      <c r="A5917" t="s">
        <v>109</v>
      </c>
      <c r="B5917" t="s">
        <v>3</v>
      </c>
      <c r="C5917" t="s">
        <v>93</v>
      </c>
      <c r="D5917" s="29">
        <v>45953</v>
      </c>
      <c r="E5917" s="161">
        <v>0</v>
      </c>
      <c r="F5917" s="161">
        <v>0</v>
      </c>
      <c r="G5917" s="161">
        <v>0</v>
      </c>
      <c r="H5917" s="161">
        <v>0</v>
      </c>
      <c r="L5917">
        <v>59.362685999999997</v>
      </c>
      <c r="R5917">
        <v>164.572112</v>
      </c>
      <c r="S5917">
        <v>164.572112</v>
      </c>
      <c r="T5917" s="194">
        <v>164.572112</v>
      </c>
      <c r="U5917" t="s">
        <v>193</v>
      </c>
      <c r="V5917">
        <v>45708.624097222222</v>
      </c>
    </row>
    <row r="5918" spans="1:22" x14ac:dyDescent="0.3">
      <c r="A5918" t="s">
        <v>109</v>
      </c>
      <c r="B5918" t="s">
        <v>3</v>
      </c>
      <c r="C5918" t="s">
        <v>88</v>
      </c>
      <c r="D5918" s="29">
        <v>45953</v>
      </c>
      <c r="E5918" s="161">
        <v>0</v>
      </c>
      <c r="F5918" s="161">
        <v>0</v>
      </c>
      <c r="G5918" s="161">
        <v>0</v>
      </c>
      <c r="H5918" s="161">
        <v>0</v>
      </c>
      <c r="L5918">
        <v>102.382058</v>
      </c>
      <c r="R5918">
        <v>997.40674200000001</v>
      </c>
      <c r="S5918">
        <v>997.40674200000001</v>
      </c>
      <c r="T5918" s="194">
        <v>997.40674200000001</v>
      </c>
      <c r="U5918" t="s">
        <v>193</v>
      </c>
      <c r="V5918">
        <v>45708.623969907407</v>
      </c>
    </row>
    <row r="5919" spans="1:22" x14ac:dyDescent="0.3">
      <c r="A5919" t="s">
        <v>109</v>
      </c>
      <c r="B5919" t="s">
        <v>3</v>
      </c>
      <c r="C5919" t="s">
        <v>93</v>
      </c>
      <c r="D5919" s="29">
        <v>45954</v>
      </c>
      <c r="E5919" s="161">
        <v>0</v>
      </c>
      <c r="F5919" s="161">
        <v>0</v>
      </c>
      <c r="G5919" s="161">
        <v>0</v>
      </c>
      <c r="H5919" s="161">
        <v>0</v>
      </c>
      <c r="L5919">
        <v>59.362685999999997</v>
      </c>
      <c r="R5919">
        <v>164.572112</v>
      </c>
      <c r="S5919">
        <v>164.572112</v>
      </c>
      <c r="T5919" s="194">
        <v>164.572112</v>
      </c>
      <c r="U5919" t="s">
        <v>193</v>
      </c>
      <c r="V5919">
        <v>45708.624097222222</v>
      </c>
    </row>
    <row r="5920" spans="1:22" x14ac:dyDescent="0.3">
      <c r="A5920" t="s">
        <v>109</v>
      </c>
      <c r="B5920" t="s">
        <v>3</v>
      </c>
      <c r="C5920" t="s">
        <v>88</v>
      </c>
      <c r="D5920" s="29">
        <v>45954</v>
      </c>
      <c r="E5920" s="161">
        <v>0</v>
      </c>
      <c r="F5920" s="161">
        <v>0</v>
      </c>
      <c r="G5920" s="161">
        <v>0</v>
      </c>
      <c r="H5920" s="161">
        <v>0</v>
      </c>
      <c r="L5920">
        <v>102.382058</v>
      </c>
      <c r="R5920">
        <v>997.40674200000001</v>
      </c>
      <c r="S5920">
        <v>997.40674200000001</v>
      </c>
      <c r="T5920" s="194">
        <v>997.40674200000001</v>
      </c>
      <c r="U5920" t="s">
        <v>193</v>
      </c>
      <c r="V5920">
        <v>45708.62395833333</v>
      </c>
    </row>
    <row r="5921" spans="1:22" x14ac:dyDescent="0.3">
      <c r="A5921" t="s">
        <v>109</v>
      </c>
      <c r="B5921" t="s">
        <v>3</v>
      </c>
      <c r="C5921" t="s">
        <v>93</v>
      </c>
      <c r="D5921" s="29">
        <v>45955</v>
      </c>
      <c r="E5921" s="161">
        <v>0</v>
      </c>
      <c r="F5921" s="161">
        <v>0</v>
      </c>
      <c r="G5921" s="161">
        <v>0</v>
      </c>
      <c r="H5921" s="161">
        <v>0</v>
      </c>
      <c r="L5921">
        <v>59.362685999999997</v>
      </c>
      <c r="R5921">
        <v>164.572112</v>
      </c>
      <c r="S5921">
        <v>164.572112</v>
      </c>
      <c r="T5921" s="194">
        <v>164.572112</v>
      </c>
      <c r="U5921" t="s">
        <v>193</v>
      </c>
      <c r="V5921">
        <v>45708.624097222222</v>
      </c>
    </row>
    <row r="5922" spans="1:22" x14ac:dyDescent="0.3">
      <c r="A5922" t="s">
        <v>109</v>
      </c>
      <c r="B5922" t="s">
        <v>3</v>
      </c>
      <c r="C5922" t="s">
        <v>88</v>
      </c>
      <c r="D5922" s="29">
        <v>45955</v>
      </c>
      <c r="E5922" s="161">
        <v>0</v>
      </c>
      <c r="F5922" s="161">
        <v>0</v>
      </c>
      <c r="G5922" s="161">
        <v>0</v>
      </c>
      <c r="H5922" s="161">
        <v>0</v>
      </c>
      <c r="L5922">
        <v>102.382058</v>
      </c>
      <c r="R5922">
        <v>997.40674200000001</v>
      </c>
      <c r="S5922">
        <v>997.40674200000001</v>
      </c>
      <c r="T5922" s="194">
        <v>997.40674200000001</v>
      </c>
      <c r="U5922" t="s">
        <v>193</v>
      </c>
      <c r="V5922">
        <v>45708.623969907407</v>
      </c>
    </row>
    <row r="5923" spans="1:22" x14ac:dyDescent="0.3">
      <c r="A5923" t="s">
        <v>109</v>
      </c>
      <c r="B5923" t="s">
        <v>3</v>
      </c>
      <c r="C5923" t="s">
        <v>93</v>
      </c>
      <c r="D5923" s="29">
        <v>45956</v>
      </c>
      <c r="E5923" s="161">
        <v>0</v>
      </c>
      <c r="F5923" s="161">
        <v>0</v>
      </c>
      <c r="G5923" s="161">
        <v>0</v>
      </c>
      <c r="H5923" s="161">
        <v>0</v>
      </c>
      <c r="L5923">
        <v>59.362685999999997</v>
      </c>
      <c r="R5923">
        <v>164.572112</v>
      </c>
      <c r="S5923">
        <v>164.572112</v>
      </c>
      <c r="T5923" s="194">
        <v>164.572112</v>
      </c>
      <c r="U5923" t="s">
        <v>193</v>
      </c>
      <c r="V5923">
        <v>45708.624097222222</v>
      </c>
    </row>
    <row r="5924" spans="1:22" x14ac:dyDescent="0.3">
      <c r="A5924" t="s">
        <v>109</v>
      </c>
      <c r="B5924" t="s">
        <v>3</v>
      </c>
      <c r="C5924" t="s">
        <v>88</v>
      </c>
      <c r="D5924" s="29">
        <v>45956</v>
      </c>
      <c r="E5924" s="161">
        <v>0</v>
      </c>
      <c r="F5924" s="161">
        <v>0</v>
      </c>
      <c r="G5924" s="161">
        <v>0</v>
      </c>
      <c r="H5924" s="161">
        <v>0</v>
      </c>
      <c r="L5924">
        <v>102.382058</v>
      </c>
      <c r="R5924">
        <v>997.40674200000001</v>
      </c>
      <c r="S5924">
        <v>997.40674200000001</v>
      </c>
      <c r="T5924" s="194">
        <v>997.40674200000001</v>
      </c>
      <c r="U5924" t="s">
        <v>193</v>
      </c>
      <c r="V5924">
        <v>45708.62395833333</v>
      </c>
    </row>
    <row r="5925" spans="1:22" x14ac:dyDescent="0.3">
      <c r="A5925" t="s">
        <v>109</v>
      </c>
      <c r="B5925" t="s">
        <v>3</v>
      </c>
      <c r="C5925" t="s">
        <v>93</v>
      </c>
      <c r="D5925" s="29">
        <v>45957</v>
      </c>
      <c r="E5925" s="161">
        <v>0</v>
      </c>
      <c r="F5925" s="161">
        <v>0</v>
      </c>
      <c r="G5925" s="161">
        <v>0</v>
      </c>
      <c r="H5925" s="161">
        <v>0</v>
      </c>
      <c r="L5925">
        <v>59.362685999999997</v>
      </c>
      <c r="R5925">
        <v>164.572112</v>
      </c>
      <c r="S5925">
        <v>164.572112</v>
      </c>
      <c r="T5925" s="194">
        <v>164.572112</v>
      </c>
      <c r="U5925" t="s">
        <v>193</v>
      </c>
      <c r="V5925">
        <v>45708.624097222222</v>
      </c>
    </row>
    <row r="5926" spans="1:22" x14ac:dyDescent="0.3">
      <c r="A5926" t="s">
        <v>109</v>
      </c>
      <c r="B5926" t="s">
        <v>3</v>
      </c>
      <c r="C5926" t="s">
        <v>88</v>
      </c>
      <c r="D5926" s="29">
        <v>45957</v>
      </c>
      <c r="E5926" s="161">
        <v>0</v>
      </c>
      <c r="F5926" s="161">
        <v>0</v>
      </c>
      <c r="G5926" s="161">
        <v>0</v>
      </c>
      <c r="H5926" s="161">
        <v>0</v>
      </c>
      <c r="L5926">
        <v>102.382058</v>
      </c>
      <c r="R5926">
        <v>997.40674200000001</v>
      </c>
      <c r="S5926">
        <v>997.40674200000001</v>
      </c>
      <c r="T5926" s="194">
        <v>997.40674200000001</v>
      </c>
      <c r="U5926" t="s">
        <v>193</v>
      </c>
      <c r="V5926">
        <v>45708.62395833333</v>
      </c>
    </row>
    <row r="5927" spans="1:22" x14ac:dyDescent="0.3">
      <c r="A5927" t="s">
        <v>109</v>
      </c>
      <c r="B5927" t="s">
        <v>3</v>
      </c>
      <c r="C5927" t="s">
        <v>93</v>
      </c>
      <c r="D5927" s="29">
        <v>45958</v>
      </c>
      <c r="E5927" s="161">
        <v>0</v>
      </c>
      <c r="F5927" s="161">
        <v>0</v>
      </c>
      <c r="G5927" s="161">
        <v>0</v>
      </c>
      <c r="H5927" s="161">
        <v>0</v>
      </c>
      <c r="L5927">
        <v>59.362685999999997</v>
      </c>
      <c r="R5927">
        <v>164.572112</v>
      </c>
      <c r="S5927">
        <v>164.572112</v>
      </c>
      <c r="T5927" s="194">
        <v>164.572112</v>
      </c>
      <c r="U5927" t="s">
        <v>193</v>
      </c>
      <c r="V5927">
        <v>45708.624097222222</v>
      </c>
    </row>
    <row r="5928" spans="1:22" x14ac:dyDescent="0.3">
      <c r="A5928" t="s">
        <v>109</v>
      </c>
      <c r="B5928" t="s">
        <v>3</v>
      </c>
      <c r="C5928" t="s">
        <v>88</v>
      </c>
      <c r="D5928" s="29">
        <v>45958</v>
      </c>
      <c r="E5928" s="161">
        <v>0</v>
      </c>
      <c r="F5928" s="161">
        <v>0</v>
      </c>
      <c r="G5928" s="161">
        <v>0</v>
      </c>
      <c r="H5928" s="161">
        <v>0</v>
      </c>
      <c r="L5928">
        <v>102.382058</v>
      </c>
      <c r="R5928">
        <v>997.40674200000001</v>
      </c>
      <c r="S5928">
        <v>997.40674200000001</v>
      </c>
      <c r="T5928" s="194">
        <v>997.40674200000001</v>
      </c>
      <c r="U5928" t="s">
        <v>193</v>
      </c>
      <c r="V5928">
        <v>45708.623969907407</v>
      </c>
    </row>
    <row r="5929" spans="1:22" x14ac:dyDescent="0.3">
      <c r="A5929" t="s">
        <v>109</v>
      </c>
      <c r="B5929" t="s">
        <v>3</v>
      </c>
      <c r="C5929" t="s">
        <v>93</v>
      </c>
      <c r="D5929" s="29">
        <v>45959</v>
      </c>
      <c r="E5929" s="161">
        <v>0</v>
      </c>
      <c r="F5929" s="161">
        <v>0</v>
      </c>
      <c r="G5929" s="161">
        <v>0</v>
      </c>
      <c r="H5929" s="161">
        <v>0</v>
      </c>
      <c r="L5929">
        <v>59.362685999999997</v>
      </c>
      <c r="R5929">
        <v>164.572112</v>
      </c>
      <c r="S5929">
        <v>164.572112</v>
      </c>
      <c r="T5929" s="194">
        <v>164.572112</v>
      </c>
      <c r="U5929" t="s">
        <v>193</v>
      </c>
      <c r="V5929">
        <v>45708.624097222222</v>
      </c>
    </row>
    <row r="5930" spans="1:22" x14ac:dyDescent="0.3">
      <c r="A5930" t="s">
        <v>109</v>
      </c>
      <c r="B5930" t="s">
        <v>3</v>
      </c>
      <c r="C5930" t="s">
        <v>88</v>
      </c>
      <c r="D5930" s="29">
        <v>45959</v>
      </c>
      <c r="E5930" s="161">
        <v>0</v>
      </c>
      <c r="F5930" s="161">
        <v>0</v>
      </c>
      <c r="G5930" s="161">
        <v>0</v>
      </c>
      <c r="H5930" s="161">
        <v>0</v>
      </c>
      <c r="L5930">
        <v>102.382058</v>
      </c>
      <c r="R5930">
        <v>997.40674200000001</v>
      </c>
      <c r="S5930">
        <v>997.40674200000001</v>
      </c>
      <c r="T5930" s="194">
        <v>997.40674200000001</v>
      </c>
      <c r="U5930" t="s">
        <v>193</v>
      </c>
      <c r="V5930">
        <v>45708.623969907407</v>
      </c>
    </row>
    <row r="5931" spans="1:22" x14ac:dyDescent="0.3">
      <c r="A5931" t="s">
        <v>109</v>
      </c>
      <c r="B5931" t="s">
        <v>3</v>
      </c>
      <c r="C5931" t="s">
        <v>93</v>
      </c>
      <c r="D5931" s="29">
        <v>45960</v>
      </c>
      <c r="E5931" s="161">
        <v>0</v>
      </c>
      <c r="F5931" s="161">
        <v>0</v>
      </c>
      <c r="G5931" s="161">
        <v>0</v>
      </c>
      <c r="H5931" s="161">
        <v>0</v>
      </c>
      <c r="L5931">
        <v>59.362685999999997</v>
      </c>
      <c r="R5931">
        <v>164.572112</v>
      </c>
      <c r="S5931">
        <v>164.572112</v>
      </c>
      <c r="T5931" s="194">
        <v>164.572112</v>
      </c>
      <c r="U5931" t="s">
        <v>193</v>
      </c>
      <c r="V5931">
        <v>45708.624085648145</v>
      </c>
    </row>
    <row r="5932" spans="1:22" x14ac:dyDescent="0.3">
      <c r="A5932" t="s">
        <v>109</v>
      </c>
      <c r="B5932" t="s">
        <v>3</v>
      </c>
      <c r="C5932" t="s">
        <v>88</v>
      </c>
      <c r="D5932" s="29">
        <v>45960</v>
      </c>
      <c r="E5932" s="161">
        <v>0</v>
      </c>
      <c r="F5932" s="161">
        <v>0</v>
      </c>
      <c r="G5932" s="161">
        <v>0</v>
      </c>
      <c r="H5932" s="161">
        <v>0</v>
      </c>
      <c r="L5932">
        <v>102.382058</v>
      </c>
      <c r="R5932">
        <v>997.40674200000001</v>
      </c>
      <c r="S5932">
        <v>997.40674200000001</v>
      </c>
      <c r="T5932" s="194">
        <v>997.40674200000001</v>
      </c>
      <c r="U5932" t="s">
        <v>193</v>
      </c>
      <c r="V5932">
        <v>45708.623969907407</v>
      </c>
    </row>
    <row r="5933" spans="1:22" x14ac:dyDescent="0.3">
      <c r="A5933" t="s">
        <v>109</v>
      </c>
      <c r="B5933" t="s">
        <v>3</v>
      </c>
      <c r="C5933" t="s">
        <v>93</v>
      </c>
      <c r="D5933" s="29">
        <v>45961</v>
      </c>
      <c r="E5933" s="161">
        <v>0</v>
      </c>
      <c r="F5933" s="161">
        <v>0</v>
      </c>
      <c r="G5933" s="161">
        <v>0</v>
      </c>
      <c r="H5933" s="161">
        <v>0</v>
      </c>
      <c r="L5933">
        <v>59.362685999999997</v>
      </c>
      <c r="R5933">
        <v>164.572112</v>
      </c>
      <c r="S5933">
        <v>164.572112</v>
      </c>
      <c r="T5933" s="194">
        <v>164.572112</v>
      </c>
      <c r="U5933" t="s">
        <v>193</v>
      </c>
      <c r="V5933">
        <v>45708.624097222222</v>
      </c>
    </row>
    <row r="5934" spans="1:22" x14ac:dyDescent="0.3">
      <c r="A5934" t="s">
        <v>109</v>
      </c>
      <c r="B5934" t="s">
        <v>3</v>
      </c>
      <c r="C5934" t="s">
        <v>88</v>
      </c>
      <c r="D5934" s="29">
        <v>45961</v>
      </c>
      <c r="E5934" s="161">
        <v>0</v>
      </c>
      <c r="F5934" s="161">
        <v>0</v>
      </c>
      <c r="G5934" s="161">
        <v>0</v>
      </c>
      <c r="H5934" s="161">
        <v>0</v>
      </c>
      <c r="L5934">
        <v>102.382058</v>
      </c>
      <c r="R5934">
        <v>997.40674200000001</v>
      </c>
      <c r="S5934">
        <v>997.40674200000001</v>
      </c>
      <c r="T5934" s="194">
        <v>997.40674200000001</v>
      </c>
      <c r="U5934" t="s">
        <v>193</v>
      </c>
      <c r="V5934">
        <v>45708.623969907407</v>
      </c>
    </row>
    <row r="5935" spans="1:22" x14ac:dyDescent="0.3">
      <c r="A5935" t="s">
        <v>109</v>
      </c>
      <c r="B5935" t="s">
        <v>3</v>
      </c>
      <c r="C5935" t="s">
        <v>93</v>
      </c>
      <c r="D5935" s="29">
        <v>45962</v>
      </c>
      <c r="E5935" s="161">
        <v>0</v>
      </c>
      <c r="F5935" s="161">
        <v>0</v>
      </c>
      <c r="G5935" s="161">
        <v>0</v>
      </c>
      <c r="H5935" s="161">
        <v>0</v>
      </c>
      <c r="L5935">
        <v>59.362685999999997</v>
      </c>
      <c r="R5935">
        <v>164.572112</v>
      </c>
      <c r="S5935">
        <v>164.572112</v>
      </c>
      <c r="T5935" s="194">
        <v>164.572112</v>
      </c>
      <c r="U5935" t="s">
        <v>193</v>
      </c>
      <c r="V5935">
        <v>45708.624097222222</v>
      </c>
    </row>
    <row r="5936" spans="1:22" x14ac:dyDescent="0.3">
      <c r="A5936" t="s">
        <v>109</v>
      </c>
      <c r="B5936" t="s">
        <v>3</v>
      </c>
      <c r="C5936" t="s">
        <v>88</v>
      </c>
      <c r="D5936" s="29">
        <v>45962</v>
      </c>
      <c r="E5936" s="161">
        <v>0</v>
      </c>
      <c r="F5936" s="161">
        <v>0</v>
      </c>
      <c r="G5936" s="161">
        <v>0</v>
      </c>
      <c r="H5936" s="161">
        <v>0</v>
      </c>
      <c r="L5936">
        <v>102.382058</v>
      </c>
      <c r="R5936">
        <v>997.40674200000001</v>
      </c>
      <c r="S5936">
        <v>997.40674200000001</v>
      </c>
      <c r="T5936" s="194">
        <v>997.40674200000001</v>
      </c>
      <c r="U5936" t="s">
        <v>193</v>
      </c>
      <c r="V5936">
        <v>45708.62395833333</v>
      </c>
    </row>
    <row r="5937" spans="1:22" x14ac:dyDescent="0.3">
      <c r="A5937" t="s">
        <v>109</v>
      </c>
      <c r="B5937" t="s">
        <v>3</v>
      </c>
      <c r="C5937" t="s">
        <v>93</v>
      </c>
      <c r="D5937" s="29">
        <v>45963</v>
      </c>
      <c r="E5937" s="161">
        <v>0</v>
      </c>
      <c r="F5937" s="161">
        <v>0</v>
      </c>
      <c r="G5937" s="161">
        <v>0</v>
      </c>
      <c r="H5937" s="161">
        <v>0</v>
      </c>
      <c r="L5937">
        <v>59.362685999999997</v>
      </c>
      <c r="R5937">
        <v>164.572112</v>
      </c>
      <c r="S5937">
        <v>164.572112</v>
      </c>
      <c r="T5937" s="194">
        <v>164.572112</v>
      </c>
      <c r="U5937" t="s">
        <v>193</v>
      </c>
      <c r="V5937">
        <v>45708.624097222222</v>
      </c>
    </row>
    <row r="5938" spans="1:22" x14ac:dyDescent="0.3">
      <c r="A5938" t="s">
        <v>109</v>
      </c>
      <c r="B5938" t="s">
        <v>3</v>
      </c>
      <c r="C5938" t="s">
        <v>88</v>
      </c>
      <c r="D5938" s="29">
        <v>45963</v>
      </c>
      <c r="E5938" s="161">
        <v>0</v>
      </c>
      <c r="F5938" s="161">
        <v>0</v>
      </c>
      <c r="G5938" s="161">
        <v>0</v>
      </c>
      <c r="H5938" s="161">
        <v>0</v>
      </c>
      <c r="L5938">
        <v>102.382058</v>
      </c>
      <c r="R5938">
        <v>997.40674200000001</v>
      </c>
      <c r="S5938">
        <v>997.40674200000001</v>
      </c>
      <c r="T5938" s="194">
        <v>997.40674200000001</v>
      </c>
      <c r="U5938" t="s">
        <v>193</v>
      </c>
      <c r="V5938">
        <v>45708.623969907407</v>
      </c>
    </row>
    <row r="5939" spans="1:22" x14ac:dyDescent="0.3">
      <c r="A5939" t="s">
        <v>109</v>
      </c>
      <c r="B5939" t="s">
        <v>3</v>
      </c>
      <c r="C5939" t="s">
        <v>93</v>
      </c>
      <c r="D5939" s="29">
        <v>45964</v>
      </c>
      <c r="E5939" s="161">
        <v>0</v>
      </c>
      <c r="F5939" s="161">
        <v>0</v>
      </c>
      <c r="G5939" s="161">
        <v>0</v>
      </c>
      <c r="H5939" s="161">
        <v>0</v>
      </c>
      <c r="L5939">
        <v>59.362685999999997</v>
      </c>
      <c r="R5939">
        <v>164.572112</v>
      </c>
      <c r="S5939">
        <v>164.572112</v>
      </c>
      <c r="T5939" s="194">
        <v>164.572112</v>
      </c>
      <c r="U5939" t="s">
        <v>193</v>
      </c>
      <c r="V5939">
        <v>45708.624097222222</v>
      </c>
    </row>
    <row r="5940" spans="1:22" x14ac:dyDescent="0.3">
      <c r="A5940" t="s">
        <v>109</v>
      </c>
      <c r="B5940" t="s">
        <v>3</v>
      </c>
      <c r="C5940" t="s">
        <v>88</v>
      </c>
      <c r="D5940" s="29">
        <v>45964</v>
      </c>
      <c r="E5940" s="161">
        <v>0</v>
      </c>
      <c r="F5940" s="161">
        <v>0</v>
      </c>
      <c r="G5940" s="161">
        <v>0</v>
      </c>
      <c r="H5940" s="161">
        <v>0</v>
      </c>
      <c r="L5940">
        <v>102.382058</v>
      </c>
      <c r="R5940">
        <v>997.40674200000001</v>
      </c>
      <c r="S5940">
        <v>997.40674200000001</v>
      </c>
      <c r="T5940" s="194">
        <v>997.40674200000001</v>
      </c>
      <c r="U5940" t="s">
        <v>193</v>
      </c>
      <c r="V5940">
        <v>45708.623969907407</v>
      </c>
    </row>
    <row r="5941" spans="1:22" x14ac:dyDescent="0.3">
      <c r="A5941" t="s">
        <v>109</v>
      </c>
      <c r="B5941" t="s">
        <v>3</v>
      </c>
      <c r="C5941" t="s">
        <v>93</v>
      </c>
      <c r="D5941" s="29">
        <v>45965</v>
      </c>
      <c r="E5941" s="161">
        <v>0</v>
      </c>
      <c r="F5941" s="161">
        <v>0</v>
      </c>
      <c r="G5941" s="161">
        <v>0</v>
      </c>
      <c r="H5941" s="161">
        <v>0</v>
      </c>
      <c r="L5941">
        <v>59.362685999999997</v>
      </c>
      <c r="R5941">
        <v>164.572112</v>
      </c>
      <c r="S5941">
        <v>164.572112</v>
      </c>
      <c r="T5941" s="194">
        <v>164.572112</v>
      </c>
      <c r="U5941" t="s">
        <v>193</v>
      </c>
      <c r="V5941">
        <v>45708.624097222222</v>
      </c>
    </row>
    <row r="5942" spans="1:22" x14ac:dyDescent="0.3">
      <c r="A5942" t="s">
        <v>109</v>
      </c>
      <c r="B5942" t="s">
        <v>3</v>
      </c>
      <c r="C5942" t="s">
        <v>88</v>
      </c>
      <c r="D5942" s="29">
        <v>45965</v>
      </c>
      <c r="E5942" s="161">
        <v>0</v>
      </c>
      <c r="F5942" s="161">
        <v>0</v>
      </c>
      <c r="G5942" s="161">
        <v>0</v>
      </c>
      <c r="H5942" s="161">
        <v>0</v>
      </c>
      <c r="L5942">
        <v>102.382058</v>
      </c>
      <c r="R5942">
        <v>997.40674200000001</v>
      </c>
      <c r="S5942">
        <v>997.40674200000001</v>
      </c>
      <c r="T5942" s="194">
        <v>997.40674200000001</v>
      </c>
      <c r="U5942" t="s">
        <v>193</v>
      </c>
      <c r="V5942">
        <v>45708.623969907407</v>
      </c>
    </row>
    <row r="5943" spans="1:22" x14ac:dyDescent="0.3">
      <c r="A5943" t="s">
        <v>109</v>
      </c>
      <c r="B5943" t="s">
        <v>3</v>
      </c>
      <c r="C5943" t="s">
        <v>93</v>
      </c>
      <c r="D5943" s="29">
        <v>45966</v>
      </c>
      <c r="E5943" s="161">
        <v>0</v>
      </c>
      <c r="F5943" s="161">
        <v>0</v>
      </c>
      <c r="G5943" s="161">
        <v>0</v>
      </c>
      <c r="H5943" s="161">
        <v>0</v>
      </c>
      <c r="L5943">
        <v>59.362685999999997</v>
      </c>
      <c r="R5943">
        <v>164.572112</v>
      </c>
      <c r="S5943">
        <v>164.572112</v>
      </c>
      <c r="T5943" s="194">
        <v>164.572112</v>
      </c>
      <c r="U5943" t="s">
        <v>193</v>
      </c>
      <c r="V5943">
        <v>45708.624097222222</v>
      </c>
    </row>
    <row r="5944" spans="1:22" x14ac:dyDescent="0.3">
      <c r="A5944" t="s">
        <v>109</v>
      </c>
      <c r="B5944" t="s">
        <v>3</v>
      </c>
      <c r="C5944" t="s">
        <v>88</v>
      </c>
      <c r="D5944" s="29">
        <v>45966</v>
      </c>
      <c r="E5944" s="161">
        <v>0</v>
      </c>
      <c r="F5944" s="161">
        <v>0</v>
      </c>
      <c r="G5944" s="161">
        <v>0</v>
      </c>
      <c r="H5944" s="161">
        <v>0</v>
      </c>
      <c r="L5944">
        <v>102.382058</v>
      </c>
      <c r="R5944">
        <v>997.40674200000001</v>
      </c>
      <c r="S5944">
        <v>997.40674200000001</v>
      </c>
      <c r="T5944" s="194">
        <v>997.40674200000001</v>
      </c>
      <c r="U5944" t="s">
        <v>193</v>
      </c>
      <c r="V5944">
        <v>45708.62395833333</v>
      </c>
    </row>
    <row r="5945" spans="1:22" x14ac:dyDescent="0.3">
      <c r="A5945" t="s">
        <v>109</v>
      </c>
      <c r="B5945" t="s">
        <v>3</v>
      </c>
      <c r="C5945" t="s">
        <v>93</v>
      </c>
      <c r="D5945" s="29">
        <v>45967</v>
      </c>
      <c r="E5945" s="161">
        <v>0</v>
      </c>
      <c r="F5945" s="161">
        <v>0</v>
      </c>
      <c r="G5945" s="161">
        <v>0</v>
      </c>
      <c r="H5945" s="161">
        <v>0</v>
      </c>
      <c r="L5945">
        <v>59.362685999999997</v>
      </c>
      <c r="R5945">
        <v>164.572112</v>
      </c>
      <c r="S5945">
        <v>164.572112</v>
      </c>
      <c r="T5945" s="194">
        <v>164.572112</v>
      </c>
      <c r="U5945" t="s">
        <v>193</v>
      </c>
      <c r="V5945">
        <v>45708.624097222222</v>
      </c>
    </row>
    <row r="5946" spans="1:22" x14ac:dyDescent="0.3">
      <c r="A5946" t="s">
        <v>109</v>
      </c>
      <c r="B5946" t="s">
        <v>3</v>
      </c>
      <c r="C5946" t="s">
        <v>88</v>
      </c>
      <c r="D5946" s="29">
        <v>45967</v>
      </c>
      <c r="E5946" s="161">
        <v>0</v>
      </c>
      <c r="F5946" s="161">
        <v>0</v>
      </c>
      <c r="G5946" s="161">
        <v>0</v>
      </c>
      <c r="H5946" s="161">
        <v>0</v>
      </c>
      <c r="L5946">
        <v>102.382058</v>
      </c>
      <c r="R5946">
        <v>997.40674200000001</v>
      </c>
      <c r="S5946">
        <v>997.40674200000001</v>
      </c>
      <c r="T5946" s="194">
        <v>997.40674200000001</v>
      </c>
      <c r="U5946" t="s">
        <v>193</v>
      </c>
      <c r="V5946">
        <v>45708.623969907407</v>
      </c>
    </row>
    <row r="5947" spans="1:22" x14ac:dyDescent="0.3">
      <c r="A5947" t="s">
        <v>109</v>
      </c>
      <c r="B5947" t="s">
        <v>3</v>
      </c>
      <c r="C5947" t="s">
        <v>93</v>
      </c>
      <c r="D5947" s="29">
        <v>45968</v>
      </c>
      <c r="E5947" s="161">
        <v>0</v>
      </c>
      <c r="F5947" s="161">
        <v>0</v>
      </c>
      <c r="G5947" s="161">
        <v>0</v>
      </c>
      <c r="H5947" s="161">
        <v>0</v>
      </c>
      <c r="L5947">
        <v>59.362685999999997</v>
      </c>
      <c r="R5947">
        <v>164.572112</v>
      </c>
      <c r="S5947">
        <v>164.572112</v>
      </c>
      <c r="T5947" s="194">
        <v>164.572112</v>
      </c>
      <c r="U5947" t="s">
        <v>193</v>
      </c>
      <c r="V5947">
        <v>45708.624097222222</v>
      </c>
    </row>
    <row r="5948" spans="1:22" x14ac:dyDescent="0.3">
      <c r="A5948" t="s">
        <v>109</v>
      </c>
      <c r="B5948" t="s">
        <v>3</v>
      </c>
      <c r="C5948" t="s">
        <v>88</v>
      </c>
      <c r="D5948" s="29">
        <v>45968</v>
      </c>
      <c r="E5948" s="161">
        <v>0</v>
      </c>
      <c r="F5948" s="161">
        <v>0</v>
      </c>
      <c r="G5948" s="161">
        <v>0</v>
      </c>
      <c r="H5948" s="161">
        <v>0</v>
      </c>
      <c r="L5948">
        <v>102.382058</v>
      </c>
      <c r="R5948">
        <v>997.40674200000001</v>
      </c>
      <c r="S5948">
        <v>997.40674200000001</v>
      </c>
      <c r="T5948" s="194">
        <v>997.40674200000001</v>
      </c>
      <c r="U5948" t="s">
        <v>193</v>
      </c>
      <c r="V5948">
        <v>45708.62395833333</v>
      </c>
    </row>
    <row r="5949" spans="1:22" x14ac:dyDescent="0.3">
      <c r="A5949" t="s">
        <v>109</v>
      </c>
      <c r="B5949" t="s">
        <v>3</v>
      </c>
      <c r="C5949" t="s">
        <v>93</v>
      </c>
      <c r="D5949" s="29">
        <v>45969</v>
      </c>
      <c r="E5949" s="161">
        <v>0</v>
      </c>
      <c r="F5949" s="161">
        <v>0</v>
      </c>
      <c r="G5949" s="161">
        <v>0</v>
      </c>
      <c r="H5949" s="161">
        <v>0</v>
      </c>
      <c r="L5949">
        <v>59.362685999999997</v>
      </c>
      <c r="R5949">
        <v>164.572112</v>
      </c>
      <c r="S5949">
        <v>164.572112</v>
      </c>
      <c r="T5949" s="194">
        <v>164.572112</v>
      </c>
      <c r="U5949" t="s">
        <v>193</v>
      </c>
      <c r="V5949">
        <v>45708.624097222222</v>
      </c>
    </row>
    <row r="5950" spans="1:22" x14ac:dyDescent="0.3">
      <c r="A5950" t="s">
        <v>109</v>
      </c>
      <c r="B5950" t="s">
        <v>3</v>
      </c>
      <c r="C5950" t="s">
        <v>88</v>
      </c>
      <c r="D5950" s="29">
        <v>45969</v>
      </c>
      <c r="E5950" s="161">
        <v>0</v>
      </c>
      <c r="F5950" s="161">
        <v>0</v>
      </c>
      <c r="G5950" s="161">
        <v>0</v>
      </c>
      <c r="H5950" s="161">
        <v>0</v>
      </c>
      <c r="L5950">
        <v>102.382058</v>
      </c>
      <c r="R5950">
        <v>997.40674200000001</v>
      </c>
      <c r="S5950">
        <v>997.40674200000001</v>
      </c>
      <c r="T5950" s="194">
        <v>997.40674200000001</v>
      </c>
      <c r="U5950" t="s">
        <v>193</v>
      </c>
      <c r="V5950">
        <v>45708.62395833333</v>
      </c>
    </row>
    <row r="5951" spans="1:22" x14ac:dyDescent="0.3">
      <c r="A5951" t="s">
        <v>109</v>
      </c>
      <c r="B5951" t="s">
        <v>3</v>
      </c>
      <c r="C5951" t="s">
        <v>93</v>
      </c>
      <c r="D5951" s="29">
        <v>45970</v>
      </c>
      <c r="E5951" s="161">
        <v>0</v>
      </c>
      <c r="F5951" s="161">
        <v>0</v>
      </c>
      <c r="G5951" s="161">
        <v>0</v>
      </c>
      <c r="H5951" s="161">
        <v>0</v>
      </c>
      <c r="L5951">
        <v>59.362685999999997</v>
      </c>
      <c r="R5951">
        <v>164.572112</v>
      </c>
      <c r="S5951">
        <v>164.572112</v>
      </c>
      <c r="T5951" s="194">
        <v>164.572112</v>
      </c>
      <c r="U5951" t="s">
        <v>193</v>
      </c>
      <c r="V5951">
        <v>45708.624097222222</v>
      </c>
    </row>
    <row r="5952" spans="1:22" x14ac:dyDescent="0.3">
      <c r="A5952" t="s">
        <v>109</v>
      </c>
      <c r="B5952" t="s">
        <v>3</v>
      </c>
      <c r="C5952" t="s">
        <v>88</v>
      </c>
      <c r="D5952" s="29">
        <v>45970</v>
      </c>
      <c r="E5952" s="161">
        <v>0</v>
      </c>
      <c r="F5952" s="161">
        <v>0</v>
      </c>
      <c r="G5952" s="161">
        <v>0</v>
      </c>
      <c r="H5952" s="161">
        <v>0</v>
      </c>
      <c r="L5952">
        <v>102.382058</v>
      </c>
      <c r="R5952">
        <v>997.40674200000001</v>
      </c>
      <c r="S5952">
        <v>997.40674200000001</v>
      </c>
      <c r="T5952" s="194">
        <v>997.40674200000001</v>
      </c>
      <c r="U5952" t="s">
        <v>193</v>
      </c>
      <c r="V5952">
        <v>45708.62395833333</v>
      </c>
    </row>
    <row r="5953" spans="1:22" x14ac:dyDescent="0.3">
      <c r="A5953" t="s">
        <v>109</v>
      </c>
      <c r="B5953" t="s">
        <v>3</v>
      </c>
      <c r="C5953" t="s">
        <v>93</v>
      </c>
      <c r="D5953" s="29">
        <v>45971</v>
      </c>
      <c r="E5953" s="161">
        <v>0</v>
      </c>
      <c r="F5953" s="161">
        <v>0</v>
      </c>
      <c r="G5953" s="161">
        <v>0</v>
      </c>
      <c r="H5953" s="161">
        <v>0</v>
      </c>
      <c r="L5953">
        <v>59.362685999999997</v>
      </c>
      <c r="R5953">
        <v>164.572112</v>
      </c>
      <c r="S5953">
        <v>164.572112</v>
      </c>
      <c r="T5953" s="194">
        <v>164.572112</v>
      </c>
      <c r="U5953" t="s">
        <v>193</v>
      </c>
      <c r="V5953">
        <v>45708.624097222222</v>
      </c>
    </row>
    <row r="5954" spans="1:22" x14ac:dyDescent="0.3">
      <c r="A5954" t="s">
        <v>109</v>
      </c>
      <c r="B5954" t="s">
        <v>3</v>
      </c>
      <c r="C5954" t="s">
        <v>88</v>
      </c>
      <c r="D5954" s="29">
        <v>45971</v>
      </c>
      <c r="E5954" s="161">
        <v>0</v>
      </c>
      <c r="F5954" s="161">
        <v>0</v>
      </c>
      <c r="G5954" s="161">
        <v>0</v>
      </c>
      <c r="H5954" s="161">
        <v>0</v>
      </c>
      <c r="L5954">
        <v>102.382058</v>
      </c>
      <c r="R5954">
        <v>997.40674200000001</v>
      </c>
      <c r="S5954">
        <v>997.40674200000001</v>
      </c>
      <c r="T5954" s="194">
        <v>997.40674200000001</v>
      </c>
      <c r="U5954" t="s">
        <v>193</v>
      </c>
      <c r="V5954">
        <v>45708.623969907407</v>
      </c>
    </row>
    <row r="5955" spans="1:22" x14ac:dyDescent="0.3">
      <c r="A5955" t="s">
        <v>109</v>
      </c>
      <c r="B5955" t="s">
        <v>3</v>
      </c>
      <c r="C5955" t="s">
        <v>93</v>
      </c>
      <c r="D5955" s="29">
        <v>45972</v>
      </c>
      <c r="E5955" s="161">
        <v>0</v>
      </c>
      <c r="F5955" s="161">
        <v>0</v>
      </c>
      <c r="G5955" s="161">
        <v>0</v>
      </c>
      <c r="H5955" s="161">
        <v>0</v>
      </c>
      <c r="L5955">
        <v>59.362685999999997</v>
      </c>
      <c r="R5955">
        <v>164.572112</v>
      </c>
      <c r="S5955">
        <v>164.572112</v>
      </c>
      <c r="T5955" s="194">
        <v>164.572112</v>
      </c>
      <c r="U5955" t="s">
        <v>193</v>
      </c>
      <c r="V5955">
        <v>45708.624097222222</v>
      </c>
    </row>
    <row r="5956" spans="1:22" x14ac:dyDescent="0.3">
      <c r="A5956" t="s">
        <v>109</v>
      </c>
      <c r="B5956" t="s">
        <v>3</v>
      </c>
      <c r="C5956" t="s">
        <v>88</v>
      </c>
      <c r="D5956" s="29">
        <v>45972</v>
      </c>
      <c r="E5956" s="161">
        <v>0</v>
      </c>
      <c r="F5956" s="161">
        <v>0</v>
      </c>
      <c r="G5956" s="161">
        <v>0</v>
      </c>
      <c r="H5956" s="161">
        <v>0</v>
      </c>
      <c r="L5956">
        <v>102.382058</v>
      </c>
      <c r="R5956">
        <v>997.40674200000001</v>
      </c>
      <c r="S5956">
        <v>997.40674200000001</v>
      </c>
      <c r="T5956" s="194">
        <v>997.40674200000001</v>
      </c>
      <c r="U5956" t="s">
        <v>193</v>
      </c>
      <c r="V5956">
        <v>45708.62395833333</v>
      </c>
    </row>
    <row r="5957" spans="1:22" x14ac:dyDescent="0.3">
      <c r="A5957" t="s">
        <v>109</v>
      </c>
      <c r="B5957" t="s">
        <v>3</v>
      </c>
      <c r="C5957" t="s">
        <v>93</v>
      </c>
      <c r="D5957" s="29">
        <v>45973</v>
      </c>
      <c r="E5957" s="161">
        <v>0</v>
      </c>
      <c r="F5957" s="161">
        <v>0</v>
      </c>
      <c r="G5957" s="161">
        <v>0</v>
      </c>
      <c r="H5957" s="161">
        <v>0</v>
      </c>
      <c r="L5957">
        <v>59.362685999999997</v>
      </c>
      <c r="R5957">
        <v>164.572112</v>
      </c>
      <c r="S5957">
        <v>164.572112</v>
      </c>
      <c r="T5957" s="194">
        <v>164.572112</v>
      </c>
      <c r="U5957" t="s">
        <v>193</v>
      </c>
      <c r="V5957">
        <v>45708.624097222222</v>
      </c>
    </row>
    <row r="5958" spans="1:22" x14ac:dyDescent="0.3">
      <c r="A5958" t="s">
        <v>109</v>
      </c>
      <c r="B5958" t="s">
        <v>3</v>
      </c>
      <c r="C5958" t="s">
        <v>88</v>
      </c>
      <c r="D5958" s="29">
        <v>45973</v>
      </c>
      <c r="E5958" s="161">
        <v>0</v>
      </c>
      <c r="F5958" s="161">
        <v>0</v>
      </c>
      <c r="G5958" s="161">
        <v>0</v>
      </c>
      <c r="H5958" s="161">
        <v>0</v>
      </c>
      <c r="L5958">
        <v>102.382058</v>
      </c>
      <c r="R5958">
        <v>997.40674200000001</v>
      </c>
      <c r="S5958">
        <v>997.40674200000001</v>
      </c>
      <c r="T5958" s="194">
        <v>997.40674200000001</v>
      </c>
      <c r="U5958" t="s">
        <v>193</v>
      </c>
      <c r="V5958">
        <v>45708.62395833333</v>
      </c>
    </row>
    <row r="5959" spans="1:22" x14ac:dyDescent="0.3">
      <c r="A5959" t="s">
        <v>109</v>
      </c>
      <c r="B5959" t="s">
        <v>3</v>
      </c>
      <c r="C5959" t="s">
        <v>93</v>
      </c>
      <c r="D5959" s="29">
        <v>45974</v>
      </c>
      <c r="E5959" s="161">
        <v>0</v>
      </c>
      <c r="F5959" s="161">
        <v>0</v>
      </c>
      <c r="G5959" s="161">
        <v>0</v>
      </c>
      <c r="H5959" s="161">
        <v>0</v>
      </c>
      <c r="L5959">
        <v>59.362685999999997</v>
      </c>
      <c r="R5959">
        <v>164.572112</v>
      </c>
      <c r="S5959">
        <v>164.572112</v>
      </c>
      <c r="T5959" s="194">
        <v>164.572112</v>
      </c>
      <c r="U5959" t="s">
        <v>193</v>
      </c>
      <c r="V5959">
        <v>45708.624097222222</v>
      </c>
    </row>
    <row r="5960" spans="1:22" x14ac:dyDescent="0.3">
      <c r="A5960" t="s">
        <v>109</v>
      </c>
      <c r="B5960" t="s">
        <v>3</v>
      </c>
      <c r="C5960" t="s">
        <v>88</v>
      </c>
      <c r="D5960" s="29">
        <v>45974</v>
      </c>
      <c r="E5960" s="161">
        <v>0</v>
      </c>
      <c r="F5960" s="161">
        <v>0</v>
      </c>
      <c r="G5960" s="161">
        <v>0</v>
      </c>
      <c r="H5960" s="161">
        <v>0</v>
      </c>
      <c r="L5960">
        <v>102.382058</v>
      </c>
      <c r="R5960">
        <v>997.40674200000001</v>
      </c>
      <c r="S5960">
        <v>997.40674200000001</v>
      </c>
      <c r="T5960" s="194">
        <v>997.40674200000001</v>
      </c>
      <c r="U5960" t="s">
        <v>193</v>
      </c>
      <c r="V5960">
        <v>45708.623969907407</v>
      </c>
    </row>
    <row r="5961" spans="1:22" x14ac:dyDescent="0.3">
      <c r="A5961" t="s">
        <v>109</v>
      </c>
      <c r="B5961" t="s">
        <v>3</v>
      </c>
      <c r="C5961" t="s">
        <v>93</v>
      </c>
      <c r="D5961" s="29">
        <v>45975</v>
      </c>
      <c r="E5961" s="161">
        <v>0</v>
      </c>
      <c r="F5961" s="161">
        <v>0</v>
      </c>
      <c r="G5961" s="161">
        <v>0</v>
      </c>
      <c r="H5961" s="161">
        <v>0</v>
      </c>
      <c r="L5961">
        <v>59.362685999999997</v>
      </c>
      <c r="R5961">
        <v>164.572112</v>
      </c>
      <c r="S5961">
        <v>164.572112</v>
      </c>
      <c r="T5961" s="194">
        <v>164.572112</v>
      </c>
      <c r="U5961" t="s">
        <v>193</v>
      </c>
      <c r="V5961">
        <v>45708.624097222222</v>
      </c>
    </row>
    <row r="5962" spans="1:22" x14ac:dyDescent="0.3">
      <c r="A5962" t="s">
        <v>109</v>
      </c>
      <c r="B5962" t="s">
        <v>3</v>
      </c>
      <c r="C5962" t="s">
        <v>88</v>
      </c>
      <c r="D5962" s="29">
        <v>45975</v>
      </c>
      <c r="E5962" s="161">
        <v>0</v>
      </c>
      <c r="F5962" s="161">
        <v>0</v>
      </c>
      <c r="G5962" s="161">
        <v>0</v>
      </c>
      <c r="H5962" s="161">
        <v>0</v>
      </c>
      <c r="L5962">
        <v>102.382058</v>
      </c>
      <c r="R5962">
        <v>997.40674200000001</v>
      </c>
      <c r="S5962">
        <v>997.40674200000001</v>
      </c>
      <c r="T5962" s="194">
        <v>997.40674200000001</v>
      </c>
      <c r="U5962" t="s">
        <v>193</v>
      </c>
      <c r="V5962">
        <v>45708.623969907407</v>
      </c>
    </row>
    <row r="5963" spans="1:22" x14ac:dyDescent="0.3">
      <c r="A5963" t="s">
        <v>109</v>
      </c>
      <c r="B5963" t="s">
        <v>3</v>
      </c>
      <c r="C5963" t="s">
        <v>93</v>
      </c>
      <c r="D5963" s="29">
        <v>45976</v>
      </c>
      <c r="E5963" s="161">
        <v>0</v>
      </c>
      <c r="F5963" s="161">
        <v>0</v>
      </c>
      <c r="G5963" s="161">
        <v>0</v>
      </c>
      <c r="H5963" s="161">
        <v>0</v>
      </c>
      <c r="L5963">
        <v>59.362685999999997</v>
      </c>
      <c r="R5963">
        <v>164.572112</v>
      </c>
      <c r="S5963">
        <v>164.572112</v>
      </c>
      <c r="T5963" s="194">
        <v>164.572112</v>
      </c>
      <c r="U5963" t="s">
        <v>193</v>
      </c>
      <c r="V5963">
        <v>45708.624097222222</v>
      </c>
    </row>
    <row r="5964" spans="1:22" x14ac:dyDescent="0.3">
      <c r="A5964" t="s">
        <v>109</v>
      </c>
      <c r="B5964" t="s">
        <v>3</v>
      </c>
      <c r="C5964" t="s">
        <v>88</v>
      </c>
      <c r="D5964" s="29">
        <v>45976</v>
      </c>
      <c r="E5964" s="161">
        <v>0</v>
      </c>
      <c r="F5964" s="161">
        <v>0</v>
      </c>
      <c r="G5964" s="161">
        <v>0</v>
      </c>
      <c r="H5964" s="161">
        <v>0</v>
      </c>
      <c r="L5964">
        <v>102.382058</v>
      </c>
      <c r="R5964">
        <v>997.40674200000001</v>
      </c>
      <c r="S5964">
        <v>997.40674200000001</v>
      </c>
      <c r="T5964" s="194">
        <v>997.40674200000001</v>
      </c>
      <c r="U5964" t="s">
        <v>193</v>
      </c>
      <c r="V5964">
        <v>45708.623969907407</v>
      </c>
    </row>
    <row r="5965" spans="1:22" x14ac:dyDescent="0.3">
      <c r="A5965" t="s">
        <v>109</v>
      </c>
      <c r="B5965" t="s">
        <v>3</v>
      </c>
      <c r="C5965" t="s">
        <v>93</v>
      </c>
      <c r="D5965" s="29">
        <v>45977</v>
      </c>
      <c r="E5965" s="161">
        <v>0</v>
      </c>
      <c r="F5965" s="161">
        <v>0</v>
      </c>
      <c r="G5965" s="161">
        <v>0</v>
      </c>
      <c r="H5965" s="161">
        <v>0</v>
      </c>
      <c r="L5965">
        <v>59.362685999999997</v>
      </c>
      <c r="R5965">
        <v>164.572112</v>
      </c>
      <c r="S5965">
        <v>164.572112</v>
      </c>
      <c r="T5965" s="194">
        <v>164.572112</v>
      </c>
      <c r="U5965" t="s">
        <v>193</v>
      </c>
      <c r="V5965">
        <v>45708.624097222222</v>
      </c>
    </row>
    <row r="5966" spans="1:22" x14ac:dyDescent="0.3">
      <c r="A5966" t="s">
        <v>109</v>
      </c>
      <c r="B5966" t="s">
        <v>3</v>
      </c>
      <c r="C5966" t="s">
        <v>88</v>
      </c>
      <c r="D5966" s="29">
        <v>45977</v>
      </c>
      <c r="E5966" s="161">
        <v>0</v>
      </c>
      <c r="F5966" s="161">
        <v>0</v>
      </c>
      <c r="G5966" s="161">
        <v>0</v>
      </c>
      <c r="H5966" s="161">
        <v>0</v>
      </c>
      <c r="L5966">
        <v>102.382058</v>
      </c>
      <c r="R5966">
        <v>997.40674200000001</v>
      </c>
      <c r="S5966">
        <v>997.40674200000001</v>
      </c>
      <c r="T5966" s="194">
        <v>997.40674200000001</v>
      </c>
      <c r="U5966" t="s">
        <v>193</v>
      </c>
      <c r="V5966">
        <v>45708.623969907407</v>
      </c>
    </row>
    <row r="5967" spans="1:22" x14ac:dyDescent="0.3">
      <c r="A5967" t="s">
        <v>109</v>
      </c>
      <c r="B5967" t="s">
        <v>3</v>
      </c>
      <c r="C5967" t="s">
        <v>93</v>
      </c>
      <c r="D5967" s="29">
        <v>45978</v>
      </c>
      <c r="E5967" s="161">
        <v>0</v>
      </c>
      <c r="F5967" s="161">
        <v>0</v>
      </c>
      <c r="G5967" s="161">
        <v>0</v>
      </c>
      <c r="H5967" s="161">
        <v>0</v>
      </c>
      <c r="L5967">
        <v>59.362685999999997</v>
      </c>
      <c r="R5967">
        <v>164.572112</v>
      </c>
      <c r="S5967">
        <v>164.572112</v>
      </c>
      <c r="T5967" s="194">
        <v>164.572112</v>
      </c>
      <c r="U5967" t="s">
        <v>193</v>
      </c>
      <c r="V5967">
        <v>45708.624097222222</v>
      </c>
    </row>
    <row r="5968" spans="1:22" x14ac:dyDescent="0.3">
      <c r="A5968" t="s">
        <v>109</v>
      </c>
      <c r="B5968" t="s">
        <v>3</v>
      </c>
      <c r="C5968" t="s">
        <v>88</v>
      </c>
      <c r="D5968" s="29">
        <v>45978</v>
      </c>
      <c r="E5968" s="161">
        <v>0</v>
      </c>
      <c r="F5968" s="161">
        <v>0</v>
      </c>
      <c r="G5968" s="161">
        <v>0</v>
      </c>
      <c r="H5968" s="161">
        <v>0</v>
      </c>
      <c r="L5968">
        <v>102.382058</v>
      </c>
      <c r="R5968">
        <v>997.40674200000001</v>
      </c>
      <c r="S5968">
        <v>997.40674200000001</v>
      </c>
      <c r="T5968" s="194">
        <v>997.40674200000001</v>
      </c>
      <c r="U5968" t="s">
        <v>193</v>
      </c>
      <c r="V5968">
        <v>45708.62395833333</v>
      </c>
    </row>
    <row r="5969" spans="1:22" x14ac:dyDescent="0.3">
      <c r="A5969" t="s">
        <v>109</v>
      </c>
      <c r="B5969" t="s">
        <v>3</v>
      </c>
      <c r="C5969" t="s">
        <v>93</v>
      </c>
      <c r="D5969" s="29">
        <v>45979</v>
      </c>
      <c r="E5969" s="161">
        <v>0</v>
      </c>
      <c r="F5969" s="161">
        <v>0</v>
      </c>
      <c r="G5969" s="161">
        <v>0</v>
      </c>
      <c r="H5969" s="161">
        <v>0</v>
      </c>
      <c r="L5969">
        <v>59.362685999999997</v>
      </c>
      <c r="R5969">
        <v>164.572112</v>
      </c>
      <c r="S5969">
        <v>164.572112</v>
      </c>
      <c r="T5969" s="194">
        <v>164.572112</v>
      </c>
      <c r="U5969" t="s">
        <v>193</v>
      </c>
      <c r="V5969">
        <v>45708.624097222222</v>
      </c>
    </row>
    <row r="5970" spans="1:22" x14ac:dyDescent="0.3">
      <c r="A5970" t="s">
        <v>109</v>
      </c>
      <c r="B5970" t="s">
        <v>3</v>
      </c>
      <c r="C5970" t="s">
        <v>88</v>
      </c>
      <c r="D5970" s="29">
        <v>45979</v>
      </c>
      <c r="E5970" s="161">
        <v>0</v>
      </c>
      <c r="F5970" s="161">
        <v>0</v>
      </c>
      <c r="G5970" s="161">
        <v>0</v>
      </c>
      <c r="H5970" s="161">
        <v>0</v>
      </c>
      <c r="L5970">
        <v>102.382058</v>
      </c>
      <c r="R5970">
        <v>997.40674200000001</v>
      </c>
      <c r="S5970">
        <v>997.40674200000001</v>
      </c>
      <c r="T5970" s="194">
        <v>997.40674200000001</v>
      </c>
      <c r="U5970" t="s">
        <v>193</v>
      </c>
      <c r="V5970">
        <v>45708.623969907407</v>
      </c>
    </row>
    <row r="5971" spans="1:22" x14ac:dyDescent="0.3">
      <c r="A5971" t="s">
        <v>109</v>
      </c>
      <c r="B5971" t="s">
        <v>3</v>
      </c>
      <c r="C5971" t="s">
        <v>93</v>
      </c>
      <c r="D5971" s="29">
        <v>45980</v>
      </c>
      <c r="E5971" s="161">
        <v>0</v>
      </c>
      <c r="F5971" s="161">
        <v>0</v>
      </c>
      <c r="G5971" s="161">
        <v>0</v>
      </c>
      <c r="H5971" s="161">
        <v>0</v>
      </c>
      <c r="L5971">
        <v>59.362685999999997</v>
      </c>
      <c r="R5971">
        <v>164.572112</v>
      </c>
      <c r="S5971">
        <v>164.572112</v>
      </c>
      <c r="T5971" s="194">
        <v>164.572112</v>
      </c>
      <c r="U5971" t="s">
        <v>193</v>
      </c>
      <c r="V5971">
        <v>45708.624097222222</v>
      </c>
    </row>
    <row r="5972" spans="1:22" x14ac:dyDescent="0.3">
      <c r="A5972" t="s">
        <v>109</v>
      </c>
      <c r="B5972" t="s">
        <v>3</v>
      </c>
      <c r="C5972" t="s">
        <v>88</v>
      </c>
      <c r="D5972" s="29">
        <v>45980</v>
      </c>
      <c r="E5972" s="161">
        <v>0</v>
      </c>
      <c r="F5972" s="161">
        <v>0</v>
      </c>
      <c r="G5972" s="161">
        <v>0</v>
      </c>
      <c r="H5972" s="161">
        <v>0</v>
      </c>
      <c r="L5972">
        <v>102.382058</v>
      </c>
      <c r="R5972">
        <v>997.40674200000001</v>
      </c>
      <c r="S5972">
        <v>997.40674200000001</v>
      </c>
      <c r="T5972" s="194">
        <v>997.40674200000001</v>
      </c>
      <c r="U5972" t="s">
        <v>193</v>
      </c>
      <c r="V5972">
        <v>45708.62395833333</v>
      </c>
    </row>
    <row r="5973" spans="1:22" x14ac:dyDescent="0.3">
      <c r="A5973" t="s">
        <v>109</v>
      </c>
      <c r="B5973" t="s">
        <v>3</v>
      </c>
      <c r="C5973" t="s">
        <v>93</v>
      </c>
      <c r="D5973" s="29">
        <v>45981</v>
      </c>
      <c r="E5973" s="161">
        <v>0</v>
      </c>
      <c r="F5973" s="161">
        <v>0</v>
      </c>
      <c r="G5973" s="161">
        <v>0</v>
      </c>
      <c r="H5973" s="161">
        <v>0</v>
      </c>
      <c r="L5973">
        <v>59.362685999999997</v>
      </c>
      <c r="R5973">
        <v>164.572112</v>
      </c>
      <c r="S5973">
        <v>164.572112</v>
      </c>
      <c r="T5973" s="194">
        <v>164.572112</v>
      </c>
      <c r="U5973" t="s">
        <v>193</v>
      </c>
      <c r="V5973">
        <v>45708.624085648145</v>
      </c>
    </row>
    <row r="5974" spans="1:22" x14ac:dyDescent="0.3">
      <c r="A5974" t="s">
        <v>109</v>
      </c>
      <c r="B5974" t="s">
        <v>3</v>
      </c>
      <c r="C5974" t="s">
        <v>88</v>
      </c>
      <c r="D5974" s="29">
        <v>45981</v>
      </c>
      <c r="E5974" s="161">
        <v>0</v>
      </c>
      <c r="F5974" s="161">
        <v>0</v>
      </c>
      <c r="G5974" s="161">
        <v>0</v>
      </c>
      <c r="H5974" s="161">
        <v>0</v>
      </c>
      <c r="L5974">
        <v>102.382058</v>
      </c>
      <c r="R5974">
        <v>997.40674200000001</v>
      </c>
      <c r="S5974">
        <v>997.40674200000001</v>
      </c>
      <c r="T5974" s="194">
        <v>997.40674200000001</v>
      </c>
      <c r="U5974" t="s">
        <v>193</v>
      </c>
      <c r="V5974">
        <v>45708.623969907407</v>
      </c>
    </row>
    <row r="5975" spans="1:22" x14ac:dyDescent="0.3">
      <c r="A5975" t="s">
        <v>109</v>
      </c>
      <c r="B5975" t="s">
        <v>3</v>
      </c>
      <c r="C5975" t="s">
        <v>93</v>
      </c>
      <c r="D5975" s="29">
        <v>45982</v>
      </c>
      <c r="E5975" s="161">
        <v>0</v>
      </c>
      <c r="F5975" s="161">
        <v>0</v>
      </c>
      <c r="G5975" s="161">
        <v>0</v>
      </c>
      <c r="H5975" s="161">
        <v>0</v>
      </c>
      <c r="L5975">
        <v>59.362685999999997</v>
      </c>
      <c r="R5975">
        <v>164.572112</v>
      </c>
      <c r="S5975">
        <v>164.572112</v>
      </c>
      <c r="T5975" s="194">
        <v>164.572112</v>
      </c>
      <c r="U5975" t="s">
        <v>193</v>
      </c>
      <c r="V5975">
        <v>45708.624097222222</v>
      </c>
    </row>
    <row r="5976" spans="1:22" x14ac:dyDescent="0.3">
      <c r="A5976" t="s">
        <v>109</v>
      </c>
      <c r="B5976" t="s">
        <v>3</v>
      </c>
      <c r="C5976" t="s">
        <v>88</v>
      </c>
      <c r="D5976" s="29">
        <v>45982</v>
      </c>
      <c r="E5976" s="161">
        <v>0</v>
      </c>
      <c r="F5976" s="161">
        <v>0</v>
      </c>
      <c r="G5976" s="161">
        <v>0</v>
      </c>
      <c r="H5976" s="161">
        <v>0</v>
      </c>
      <c r="L5976">
        <v>102.382058</v>
      </c>
      <c r="R5976">
        <v>997.40674200000001</v>
      </c>
      <c r="S5976">
        <v>997.40674200000001</v>
      </c>
      <c r="T5976" s="194">
        <v>997.40674200000001</v>
      </c>
      <c r="U5976" t="s">
        <v>193</v>
      </c>
      <c r="V5976">
        <v>45708.62395833333</v>
      </c>
    </row>
    <row r="5977" spans="1:22" x14ac:dyDescent="0.3">
      <c r="A5977" t="s">
        <v>109</v>
      </c>
      <c r="B5977" t="s">
        <v>3</v>
      </c>
      <c r="C5977" t="s">
        <v>93</v>
      </c>
      <c r="D5977" s="29">
        <v>45983</v>
      </c>
      <c r="E5977" s="161">
        <v>0</v>
      </c>
      <c r="F5977" s="161">
        <v>0</v>
      </c>
      <c r="G5977" s="161">
        <v>0</v>
      </c>
      <c r="H5977" s="161">
        <v>0</v>
      </c>
      <c r="L5977">
        <v>59.362685999999997</v>
      </c>
      <c r="R5977">
        <v>164.572112</v>
      </c>
      <c r="S5977">
        <v>164.572112</v>
      </c>
      <c r="T5977" s="194">
        <v>164.572112</v>
      </c>
      <c r="U5977" t="s">
        <v>193</v>
      </c>
      <c r="V5977">
        <v>45708.624097222222</v>
      </c>
    </row>
    <row r="5978" spans="1:22" x14ac:dyDescent="0.3">
      <c r="A5978" t="s">
        <v>109</v>
      </c>
      <c r="B5978" t="s">
        <v>3</v>
      </c>
      <c r="C5978" t="s">
        <v>88</v>
      </c>
      <c r="D5978" s="29">
        <v>45983</v>
      </c>
      <c r="E5978" s="161">
        <v>0</v>
      </c>
      <c r="F5978" s="161">
        <v>0</v>
      </c>
      <c r="G5978" s="161">
        <v>0</v>
      </c>
      <c r="H5978" s="161">
        <v>0</v>
      </c>
      <c r="L5978">
        <v>102.382058</v>
      </c>
      <c r="R5978">
        <v>997.40674200000001</v>
      </c>
      <c r="S5978">
        <v>997.40674200000001</v>
      </c>
      <c r="T5978" s="194">
        <v>997.40674200000001</v>
      </c>
      <c r="U5978" t="s">
        <v>193</v>
      </c>
      <c r="V5978">
        <v>45708.623969907407</v>
      </c>
    </row>
    <row r="5979" spans="1:22" x14ac:dyDescent="0.3">
      <c r="A5979" t="s">
        <v>109</v>
      </c>
      <c r="B5979" t="s">
        <v>3</v>
      </c>
      <c r="C5979" t="s">
        <v>93</v>
      </c>
      <c r="D5979" s="29">
        <v>45984</v>
      </c>
      <c r="E5979" s="161">
        <v>0</v>
      </c>
      <c r="F5979" s="161">
        <v>0</v>
      </c>
      <c r="G5979" s="161">
        <v>0</v>
      </c>
      <c r="H5979" s="161">
        <v>0</v>
      </c>
      <c r="L5979">
        <v>59.362685999999997</v>
      </c>
      <c r="R5979">
        <v>164.572112</v>
      </c>
      <c r="S5979">
        <v>164.572112</v>
      </c>
      <c r="T5979" s="194">
        <v>164.572112</v>
      </c>
      <c r="U5979" t="s">
        <v>193</v>
      </c>
      <c r="V5979">
        <v>45708.624097222222</v>
      </c>
    </row>
    <row r="5980" spans="1:22" x14ac:dyDescent="0.3">
      <c r="A5980" t="s">
        <v>109</v>
      </c>
      <c r="B5980" t="s">
        <v>3</v>
      </c>
      <c r="C5980" t="s">
        <v>88</v>
      </c>
      <c r="D5980" s="29">
        <v>45984</v>
      </c>
      <c r="E5980" s="161">
        <v>0</v>
      </c>
      <c r="F5980" s="161">
        <v>0</v>
      </c>
      <c r="G5980" s="161">
        <v>0</v>
      </c>
      <c r="H5980" s="161">
        <v>0</v>
      </c>
      <c r="L5980">
        <v>102.382058</v>
      </c>
      <c r="R5980">
        <v>997.40674200000001</v>
      </c>
      <c r="S5980">
        <v>997.40674200000001</v>
      </c>
      <c r="T5980" s="194">
        <v>997.40674200000001</v>
      </c>
      <c r="U5980" t="s">
        <v>193</v>
      </c>
      <c r="V5980">
        <v>45708.62395833333</v>
      </c>
    </row>
    <row r="5981" spans="1:22" x14ac:dyDescent="0.3">
      <c r="A5981" t="s">
        <v>109</v>
      </c>
      <c r="B5981" t="s">
        <v>3</v>
      </c>
      <c r="C5981" t="s">
        <v>93</v>
      </c>
      <c r="D5981" s="29">
        <v>45985</v>
      </c>
      <c r="E5981" s="161">
        <v>0</v>
      </c>
      <c r="F5981" s="161">
        <v>0</v>
      </c>
      <c r="G5981" s="161">
        <v>0</v>
      </c>
      <c r="H5981" s="161">
        <v>0</v>
      </c>
      <c r="L5981">
        <v>59.362685999999997</v>
      </c>
      <c r="R5981">
        <v>164.572112</v>
      </c>
      <c r="S5981">
        <v>164.572112</v>
      </c>
      <c r="T5981" s="194">
        <v>164.572112</v>
      </c>
      <c r="U5981" t="s">
        <v>193</v>
      </c>
      <c r="V5981">
        <v>45708.624097222222</v>
      </c>
    </row>
    <row r="5982" spans="1:22" x14ac:dyDescent="0.3">
      <c r="A5982" t="s">
        <v>109</v>
      </c>
      <c r="B5982" t="s">
        <v>3</v>
      </c>
      <c r="C5982" t="s">
        <v>88</v>
      </c>
      <c r="D5982" s="29">
        <v>45985</v>
      </c>
      <c r="E5982" s="161">
        <v>0</v>
      </c>
      <c r="F5982" s="161">
        <v>0</v>
      </c>
      <c r="G5982" s="161">
        <v>0</v>
      </c>
      <c r="H5982" s="161">
        <v>0</v>
      </c>
      <c r="L5982">
        <v>102.382058</v>
      </c>
      <c r="R5982">
        <v>997.40674200000001</v>
      </c>
      <c r="S5982">
        <v>997.40674200000001</v>
      </c>
      <c r="T5982" s="194">
        <v>997.40674200000001</v>
      </c>
      <c r="U5982" t="s">
        <v>193</v>
      </c>
      <c r="V5982">
        <v>45708.62395833333</v>
      </c>
    </row>
    <row r="5983" spans="1:22" x14ac:dyDescent="0.3">
      <c r="A5983" t="s">
        <v>109</v>
      </c>
      <c r="B5983" t="s">
        <v>3</v>
      </c>
      <c r="C5983" t="s">
        <v>93</v>
      </c>
      <c r="D5983" s="29">
        <v>45986</v>
      </c>
      <c r="E5983" s="161">
        <v>0</v>
      </c>
      <c r="F5983" s="161">
        <v>0</v>
      </c>
      <c r="G5983" s="161">
        <v>0</v>
      </c>
      <c r="H5983" s="161">
        <v>0</v>
      </c>
      <c r="L5983">
        <v>59.362685999999997</v>
      </c>
      <c r="R5983">
        <v>164.572112</v>
      </c>
      <c r="S5983">
        <v>164.572112</v>
      </c>
      <c r="T5983" s="194">
        <v>164.572112</v>
      </c>
      <c r="U5983" t="s">
        <v>193</v>
      </c>
      <c r="V5983">
        <v>45708.624097222222</v>
      </c>
    </row>
    <row r="5984" spans="1:22" x14ac:dyDescent="0.3">
      <c r="A5984" t="s">
        <v>109</v>
      </c>
      <c r="B5984" t="s">
        <v>3</v>
      </c>
      <c r="C5984" t="s">
        <v>88</v>
      </c>
      <c r="D5984" s="29">
        <v>45986</v>
      </c>
      <c r="E5984" s="161">
        <v>0</v>
      </c>
      <c r="F5984" s="161">
        <v>0</v>
      </c>
      <c r="G5984" s="161">
        <v>0</v>
      </c>
      <c r="H5984" s="161">
        <v>0</v>
      </c>
      <c r="L5984">
        <v>102.382058</v>
      </c>
      <c r="R5984">
        <v>997.40674200000001</v>
      </c>
      <c r="S5984">
        <v>997.40674200000001</v>
      </c>
      <c r="T5984" s="194">
        <v>997.40674200000001</v>
      </c>
      <c r="U5984" t="s">
        <v>193</v>
      </c>
      <c r="V5984">
        <v>45708.62395833333</v>
      </c>
    </row>
    <row r="5985" spans="1:22" x14ac:dyDescent="0.3">
      <c r="A5985" t="s">
        <v>109</v>
      </c>
      <c r="B5985" t="s">
        <v>3</v>
      </c>
      <c r="C5985" t="s">
        <v>93</v>
      </c>
      <c r="D5985" s="29">
        <v>45987</v>
      </c>
      <c r="E5985" s="161">
        <v>0</v>
      </c>
      <c r="F5985" s="161">
        <v>0</v>
      </c>
      <c r="G5985" s="161">
        <v>0</v>
      </c>
      <c r="H5985" s="161">
        <v>0</v>
      </c>
      <c r="L5985">
        <v>59.362685999999997</v>
      </c>
      <c r="R5985">
        <v>164.572112</v>
      </c>
      <c r="S5985">
        <v>164.572112</v>
      </c>
      <c r="T5985" s="194">
        <v>164.572112</v>
      </c>
      <c r="U5985" t="s">
        <v>193</v>
      </c>
      <c r="V5985">
        <v>45708.624085648145</v>
      </c>
    </row>
    <row r="5986" spans="1:22" x14ac:dyDescent="0.3">
      <c r="A5986" t="s">
        <v>109</v>
      </c>
      <c r="B5986" t="s">
        <v>3</v>
      </c>
      <c r="C5986" t="s">
        <v>88</v>
      </c>
      <c r="D5986" s="29">
        <v>45987</v>
      </c>
      <c r="E5986" s="161">
        <v>0</v>
      </c>
      <c r="F5986" s="161">
        <v>0</v>
      </c>
      <c r="G5986" s="161">
        <v>0</v>
      </c>
      <c r="H5986" s="161">
        <v>0</v>
      </c>
      <c r="L5986">
        <v>102.382058</v>
      </c>
      <c r="R5986">
        <v>997.40674200000001</v>
      </c>
      <c r="S5986">
        <v>997.40674200000001</v>
      </c>
      <c r="T5986" s="194">
        <v>997.40674200000001</v>
      </c>
      <c r="U5986" t="s">
        <v>193</v>
      </c>
      <c r="V5986">
        <v>45708.623969907407</v>
      </c>
    </row>
    <row r="5987" spans="1:22" x14ac:dyDescent="0.3">
      <c r="A5987" t="s">
        <v>109</v>
      </c>
      <c r="B5987" t="s">
        <v>3</v>
      </c>
      <c r="C5987" t="s">
        <v>93</v>
      </c>
      <c r="D5987" s="29">
        <v>45988</v>
      </c>
      <c r="E5987" s="161">
        <v>0</v>
      </c>
      <c r="F5987" s="161">
        <v>0</v>
      </c>
      <c r="G5987" s="161">
        <v>0</v>
      </c>
      <c r="H5987" s="161">
        <v>0</v>
      </c>
      <c r="L5987">
        <v>59.362685999999997</v>
      </c>
      <c r="R5987">
        <v>164.572112</v>
      </c>
      <c r="S5987">
        <v>164.572112</v>
      </c>
      <c r="T5987" s="194">
        <v>164.572112</v>
      </c>
      <c r="U5987" t="s">
        <v>193</v>
      </c>
      <c r="V5987">
        <v>45708.624097222222</v>
      </c>
    </row>
    <row r="5988" spans="1:22" x14ac:dyDescent="0.3">
      <c r="A5988" t="s">
        <v>109</v>
      </c>
      <c r="B5988" t="s">
        <v>3</v>
      </c>
      <c r="C5988" t="s">
        <v>88</v>
      </c>
      <c r="D5988" s="29">
        <v>45988</v>
      </c>
      <c r="E5988" s="161">
        <v>0</v>
      </c>
      <c r="F5988" s="161">
        <v>0</v>
      </c>
      <c r="G5988" s="161">
        <v>0</v>
      </c>
      <c r="H5988" s="161">
        <v>0</v>
      </c>
      <c r="L5988">
        <v>102.382058</v>
      </c>
      <c r="R5988">
        <v>997.40674200000001</v>
      </c>
      <c r="S5988">
        <v>997.40674200000001</v>
      </c>
      <c r="T5988" s="194">
        <v>997.40674200000001</v>
      </c>
      <c r="U5988" t="s">
        <v>193</v>
      </c>
      <c r="V5988">
        <v>45708.62395833333</v>
      </c>
    </row>
    <row r="5989" spans="1:22" x14ac:dyDescent="0.3">
      <c r="A5989" t="s">
        <v>109</v>
      </c>
      <c r="B5989" t="s">
        <v>3</v>
      </c>
      <c r="C5989" t="s">
        <v>93</v>
      </c>
      <c r="D5989" s="29">
        <v>45989</v>
      </c>
      <c r="E5989" s="161">
        <v>0</v>
      </c>
      <c r="F5989" s="161">
        <v>0</v>
      </c>
      <c r="G5989" s="161">
        <v>0</v>
      </c>
      <c r="H5989" s="161">
        <v>0</v>
      </c>
      <c r="L5989">
        <v>59.362685999999997</v>
      </c>
      <c r="R5989">
        <v>164.572112</v>
      </c>
      <c r="S5989">
        <v>164.572112</v>
      </c>
      <c r="T5989" s="194">
        <v>164.572112</v>
      </c>
      <c r="U5989" t="s">
        <v>193</v>
      </c>
      <c r="V5989">
        <v>45708.624097222222</v>
      </c>
    </row>
    <row r="5990" spans="1:22" x14ac:dyDescent="0.3">
      <c r="A5990" t="s">
        <v>109</v>
      </c>
      <c r="B5990" t="s">
        <v>3</v>
      </c>
      <c r="C5990" t="s">
        <v>88</v>
      </c>
      <c r="D5990" s="29">
        <v>45989</v>
      </c>
      <c r="E5990" s="161">
        <v>0</v>
      </c>
      <c r="F5990" s="161">
        <v>0</v>
      </c>
      <c r="G5990" s="161">
        <v>0</v>
      </c>
      <c r="H5990" s="161">
        <v>0</v>
      </c>
      <c r="L5990">
        <v>102.382058</v>
      </c>
      <c r="R5990">
        <v>997.40674200000001</v>
      </c>
      <c r="S5990">
        <v>997.40674200000001</v>
      </c>
      <c r="T5990" s="194">
        <v>997.40674200000001</v>
      </c>
      <c r="U5990" t="s">
        <v>193</v>
      </c>
      <c r="V5990">
        <v>45708.623969907407</v>
      </c>
    </row>
    <row r="5991" spans="1:22" x14ac:dyDescent="0.3">
      <c r="A5991" t="s">
        <v>109</v>
      </c>
      <c r="B5991" t="s">
        <v>3</v>
      </c>
      <c r="C5991" t="s">
        <v>93</v>
      </c>
      <c r="D5991" s="29">
        <v>45990</v>
      </c>
      <c r="E5991" s="161">
        <v>0</v>
      </c>
      <c r="F5991" s="161">
        <v>0</v>
      </c>
      <c r="G5991" s="161">
        <v>0</v>
      </c>
      <c r="H5991" s="161">
        <v>0</v>
      </c>
      <c r="L5991">
        <v>59.362685999999997</v>
      </c>
      <c r="R5991">
        <v>164.572112</v>
      </c>
      <c r="S5991">
        <v>164.572112</v>
      </c>
      <c r="T5991" s="194">
        <v>164.572112</v>
      </c>
      <c r="U5991" t="s">
        <v>193</v>
      </c>
      <c r="V5991">
        <v>45708.624085648145</v>
      </c>
    </row>
    <row r="5992" spans="1:22" x14ac:dyDescent="0.3">
      <c r="A5992" t="s">
        <v>109</v>
      </c>
      <c r="B5992" t="s">
        <v>3</v>
      </c>
      <c r="C5992" t="s">
        <v>88</v>
      </c>
      <c r="D5992" s="29">
        <v>45990</v>
      </c>
      <c r="E5992" s="161">
        <v>0</v>
      </c>
      <c r="F5992" s="161">
        <v>0</v>
      </c>
      <c r="G5992" s="161">
        <v>0</v>
      </c>
      <c r="H5992" s="161">
        <v>0</v>
      </c>
      <c r="L5992">
        <v>102.382058</v>
      </c>
      <c r="R5992">
        <v>997.40674200000001</v>
      </c>
      <c r="S5992">
        <v>997.40674200000001</v>
      </c>
      <c r="T5992" s="194">
        <v>997.40674200000001</v>
      </c>
      <c r="U5992" t="s">
        <v>193</v>
      </c>
      <c r="V5992">
        <v>45708.623969907407</v>
      </c>
    </row>
    <row r="5993" spans="1:22" x14ac:dyDescent="0.3">
      <c r="A5993" t="s">
        <v>109</v>
      </c>
      <c r="B5993" t="s">
        <v>3</v>
      </c>
      <c r="C5993" t="s">
        <v>93</v>
      </c>
      <c r="D5993" s="29">
        <v>45991</v>
      </c>
      <c r="E5993" s="161">
        <v>0</v>
      </c>
      <c r="F5993" s="161">
        <v>0</v>
      </c>
      <c r="G5993" s="161">
        <v>0</v>
      </c>
      <c r="H5993" s="161">
        <v>0</v>
      </c>
      <c r="L5993">
        <v>59.362685999999997</v>
      </c>
      <c r="R5993">
        <v>164.572112</v>
      </c>
      <c r="S5993">
        <v>164.572112</v>
      </c>
      <c r="T5993" s="194">
        <v>164.572112</v>
      </c>
      <c r="U5993" t="s">
        <v>193</v>
      </c>
      <c r="V5993">
        <v>45708.624097222222</v>
      </c>
    </row>
    <row r="5994" spans="1:22" x14ac:dyDescent="0.3">
      <c r="A5994" t="s">
        <v>109</v>
      </c>
      <c r="B5994" t="s">
        <v>3</v>
      </c>
      <c r="C5994" t="s">
        <v>88</v>
      </c>
      <c r="D5994" s="29">
        <v>45991</v>
      </c>
      <c r="E5994" s="161">
        <v>0</v>
      </c>
      <c r="F5994" s="161">
        <v>0</v>
      </c>
      <c r="G5994" s="161">
        <v>0</v>
      </c>
      <c r="H5994" s="161">
        <v>0</v>
      </c>
      <c r="L5994">
        <v>102.382058</v>
      </c>
      <c r="R5994">
        <v>997.40674200000001</v>
      </c>
      <c r="S5994">
        <v>997.40674200000001</v>
      </c>
      <c r="T5994" s="194">
        <v>997.40674200000001</v>
      </c>
      <c r="U5994" t="s">
        <v>193</v>
      </c>
      <c r="V5994">
        <v>45708.623969907407</v>
      </c>
    </row>
    <row r="5995" spans="1:22" x14ac:dyDescent="0.3">
      <c r="A5995" t="s">
        <v>109</v>
      </c>
      <c r="B5995" t="s">
        <v>3</v>
      </c>
      <c r="C5995" t="s">
        <v>93</v>
      </c>
      <c r="D5995" s="29">
        <v>45992</v>
      </c>
      <c r="E5995" s="161">
        <v>0</v>
      </c>
      <c r="F5995" s="161">
        <v>0</v>
      </c>
      <c r="G5995" s="161">
        <v>0</v>
      </c>
      <c r="H5995" s="161">
        <v>0</v>
      </c>
      <c r="L5995">
        <v>59.362685999999997</v>
      </c>
      <c r="R5995">
        <v>164.572112</v>
      </c>
      <c r="S5995">
        <v>164.572112</v>
      </c>
      <c r="T5995" s="194">
        <v>164.572112</v>
      </c>
      <c r="U5995" t="s">
        <v>193</v>
      </c>
      <c r="V5995">
        <v>45708.624097222222</v>
      </c>
    </row>
    <row r="5996" spans="1:22" x14ac:dyDescent="0.3">
      <c r="A5996" t="s">
        <v>109</v>
      </c>
      <c r="B5996" t="s">
        <v>3</v>
      </c>
      <c r="C5996" t="s">
        <v>88</v>
      </c>
      <c r="D5996" s="29">
        <v>45992</v>
      </c>
      <c r="E5996" s="161">
        <v>0</v>
      </c>
      <c r="F5996" s="161">
        <v>0</v>
      </c>
      <c r="G5996" s="161">
        <v>0</v>
      </c>
      <c r="H5996" s="161">
        <v>0</v>
      </c>
      <c r="L5996">
        <v>102.382058</v>
      </c>
      <c r="R5996">
        <v>997.40674200000001</v>
      </c>
      <c r="S5996">
        <v>997.40674200000001</v>
      </c>
      <c r="T5996" s="194">
        <v>997.40674200000001</v>
      </c>
      <c r="U5996" t="s">
        <v>193</v>
      </c>
      <c r="V5996">
        <v>45708.623969907407</v>
      </c>
    </row>
    <row r="5997" spans="1:22" x14ac:dyDescent="0.3">
      <c r="A5997" t="s">
        <v>109</v>
      </c>
      <c r="B5997" t="s">
        <v>3</v>
      </c>
      <c r="C5997" t="s">
        <v>93</v>
      </c>
      <c r="D5997" s="29">
        <v>45993</v>
      </c>
      <c r="E5997" s="161">
        <v>0</v>
      </c>
      <c r="F5997" s="161">
        <v>0</v>
      </c>
      <c r="G5997" s="161">
        <v>0</v>
      </c>
      <c r="H5997" s="161">
        <v>0</v>
      </c>
      <c r="L5997">
        <v>59.362685999999997</v>
      </c>
      <c r="R5997">
        <v>164.572112</v>
      </c>
      <c r="S5997">
        <v>164.572112</v>
      </c>
      <c r="T5997" s="194">
        <v>164.572112</v>
      </c>
      <c r="U5997" t="s">
        <v>193</v>
      </c>
      <c r="V5997">
        <v>45708.624097222222</v>
      </c>
    </row>
    <row r="5998" spans="1:22" x14ac:dyDescent="0.3">
      <c r="A5998" t="s">
        <v>109</v>
      </c>
      <c r="B5998" t="s">
        <v>3</v>
      </c>
      <c r="C5998" t="s">
        <v>88</v>
      </c>
      <c r="D5998" s="29">
        <v>45993</v>
      </c>
      <c r="E5998" s="161">
        <v>0</v>
      </c>
      <c r="F5998" s="161">
        <v>0</v>
      </c>
      <c r="G5998" s="161">
        <v>0</v>
      </c>
      <c r="H5998" s="161">
        <v>0</v>
      </c>
      <c r="L5998">
        <v>102.382058</v>
      </c>
      <c r="R5998">
        <v>997.40674200000001</v>
      </c>
      <c r="S5998">
        <v>997.40674200000001</v>
      </c>
      <c r="T5998" s="194">
        <v>997.40674200000001</v>
      </c>
      <c r="U5998" t="s">
        <v>193</v>
      </c>
      <c r="V5998">
        <v>45708.62395833333</v>
      </c>
    </row>
    <row r="5999" spans="1:22" x14ac:dyDescent="0.3">
      <c r="A5999" t="s">
        <v>109</v>
      </c>
      <c r="B5999" t="s">
        <v>3</v>
      </c>
      <c r="C5999" t="s">
        <v>93</v>
      </c>
      <c r="D5999" s="29">
        <v>45994</v>
      </c>
      <c r="E5999" s="161">
        <v>0</v>
      </c>
      <c r="F5999" s="161">
        <v>0</v>
      </c>
      <c r="G5999" s="161">
        <v>0</v>
      </c>
      <c r="H5999" s="161">
        <v>0</v>
      </c>
      <c r="L5999">
        <v>59.362685999999997</v>
      </c>
      <c r="R5999">
        <v>164.572112</v>
      </c>
      <c r="S5999">
        <v>164.572112</v>
      </c>
      <c r="T5999" s="194">
        <v>164.572112</v>
      </c>
      <c r="U5999" t="s">
        <v>193</v>
      </c>
      <c r="V5999">
        <v>45708.624097222222</v>
      </c>
    </row>
    <row r="6000" spans="1:22" x14ac:dyDescent="0.3">
      <c r="A6000" t="s">
        <v>109</v>
      </c>
      <c r="B6000" t="s">
        <v>3</v>
      </c>
      <c r="C6000" t="s">
        <v>88</v>
      </c>
      <c r="D6000" s="29">
        <v>45994</v>
      </c>
      <c r="E6000" s="161">
        <v>0</v>
      </c>
      <c r="F6000" s="161">
        <v>0</v>
      </c>
      <c r="G6000" s="161">
        <v>0</v>
      </c>
      <c r="H6000" s="161">
        <v>0</v>
      </c>
      <c r="L6000">
        <v>102.382058</v>
      </c>
      <c r="R6000">
        <v>997.40674200000001</v>
      </c>
      <c r="S6000">
        <v>997.40674200000001</v>
      </c>
      <c r="T6000" s="194">
        <v>997.40674200000001</v>
      </c>
      <c r="U6000" t="s">
        <v>193</v>
      </c>
      <c r="V6000">
        <v>45708.623969907407</v>
      </c>
    </row>
    <row r="6001" spans="1:22" x14ac:dyDescent="0.3">
      <c r="A6001" t="s">
        <v>109</v>
      </c>
      <c r="B6001" t="s">
        <v>3</v>
      </c>
      <c r="C6001" t="s">
        <v>93</v>
      </c>
      <c r="D6001" s="29">
        <v>45995</v>
      </c>
      <c r="E6001" s="161">
        <v>0</v>
      </c>
      <c r="F6001" s="161">
        <v>0</v>
      </c>
      <c r="G6001" s="161">
        <v>0</v>
      </c>
      <c r="H6001" s="161">
        <v>0</v>
      </c>
      <c r="L6001">
        <v>59.362685999999997</v>
      </c>
      <c r="R6001">
        <v>164.572112</v>
      </c>
      <c r="S6001">
        <v>164.572112</v>
      </c>
      <c r="T6001" s="194">
        <v>164.572112</v>
      </c>
      <c r="U6001" t="s">
        <v>193</v>
      </c>
      <c r="V6001">
        <v>45708.624097222222</v>
      </c>
    </row>
    <row r="6002" spans="1:22" x14ac:dyDescent="0.3">
      <c r="A6002" t="s">
        <v>109</v>
      </c>
      <c r="B6002" t="s">
        <v>3</v>
      </c>
      <c r="C6002" t="s">
        <v>88</v>
      </c>
      <c r="D6002" s="29">
        <v>45995</v>
      </c>
      <c r="E6002" s="161">
        <v>0</v>
      </c>
      <c r="F6002" s="161">
        <v>0</v>
      </c>
      <c r="G6002" s="161">
        <v>0</v>
      </c>
      <c r="H6002" s="161">
        <v>0</v>
      </c>
      <c r="L6002">
        <v>102.382058</v>
      </c>
      <c r="R6002">
        <v>997.40674200000001</v>
      </c>
      <c r="S6002">
        <v>997.40674200000001</v>
      </c>
      <c r="T6002" s="194">
        <v>997.40674200000001</v>
      </c>
      <c r="U6002" t="s">
        <v>193</v>
      </c>
      <c r="V6002">
        <v>45708.62395833333</v>
      </c>
    </row>
    <row r="6003" spans="1:22" x14ac:dyDescent="0.3">
      <c r="A6003" t="s">
        <v>109</v>
      </c>
      <c r="B6003" t="s">
        <v>3</v>
      </c>
      <c r="C6003" t="s">
        <v>93</v>
      </c>
      <c r="D6003" s="29">
        <v>45996</v>
      </c>
      <c r="E6003" s="161">
        <v>0</v>
      </c>
      <c r="F6003" s="161">
        <v>0</v>
      </c>
      <c r="G6003" s="161">
        <v>0</v>
      </c>
      <c r="H6003" s="161">
        <v>0</v>
      </c>
      <c r="L6003">
        <v>59.362685999999997</v>
      </c>
      <c r="R6003">
        <v>164.572112</v>
      </c>
      <c r="S6003">
        <v>164.572112</v>
      </c>
      <c r="T6003" s="194">
        <v>164.572112</v>
      </c>
      <c r="U6003" t="s">
        <v>193</v>
      </c>
      <c r="V6003">
        <v>45708.624097222222</v>
      </c>
    </row>
    <row r="6004" spans="1:22" x14ac:dyDescent="0.3">
      <c r="A6004" t="s">
        <v>109</v>
      </c>
      <c r="B6004" t="s">
        <v>3</v>
      </c>
      <c r="C6004" t="s">
        <v>88</v>
      </c>
      <c r="D6004" s="29">
        <v>45996</v>
      </c>
      <c r="E6004" s="161">
        <v>0</v>
      </c>
      <c r="F6004" s="161">
        <v>0</v>
      </c>
      <c r="G6004" s="161">
        <v>0</v>
      </c>
      <c r="H6004" s="161">
        <v>0</v>
      </c>
      <c r="L6004">
        <v>102.382058</v>
      </c>
      <c r="R6004">
        <v>997.40674200000001</v>
      </c>
      <c r="S6004">
        <v>997.40674200000001</v>
      </c>
      <c r="T6004" s="194">
        <v>997.40674200000001</v>
      </c>
      <c r="U6004" t="s">
        <v>193</v>
      </c>
      <c r="V6004">
        <v>45708.62395833333</v>
      </c>
    </row>
    <row r="6005" spans="1:22" x14ac:dyDescent="0.3">
      <c r="A6005" t="s">
        <v>109</v>
      </c>
      <c r="B6005" t="s">
        <v>3</v>
      </c>
      <c r="C6005" t="s">
        <v>93</v>
      </c>
      <c r="D6005" s="29">
        <v>45997</v>
      </c>
      <c r="E6005" s="161">
        <v>0</v>
      </c>
      <c r="F6005" s="161">
        <v>0</v>
      </c>
      <c r="G6005" s="161">
        <v>0</v>
      </c>
      <c r="H6005" s="161">
        <v>0</v>
      </c>
      <c r="L6005">
        <v>59.362685999999997</v>
      </c>
      <c r="R6005">
        <v>164.572112</v>
      </c>
      <c r="S6005">
        <v>164.572112</v>
      </c>
      <c r="T6005" s="194">
        <v>164.572112</v>
      </c>
      <c r="U6005" t="s">
        <v>193</v>
      </c>
      <c r="V6005">
        <v>45708.624097222222</v>
      </c>
    </row>
    <row r="6006" spans="1:22" x14ac:dyDescent="0.3">
      <c r="A6006" t="s">
        <v>109</v>
      </c>
      <c r="B6006" t="s">
        <v>3</v>
      </c>
      <c r="C6006" t="s">
        <v>88</v>
      </c>
      <c r="D6006" s="29">
        <v>45997</v>
      </c>
      <c r="E6006" s="161">
        <v>0</v>
      </c>
      <c r="F6006" s="161">
        <v>0</v>
      </c>
      <c r="G6006" s="161">
        <v>0</v>
      </c>
      <c r="H6006" s="161">
        <v>0</v>
      </c>
      <c r="L6006">
        <v>102.382058</v>
      </c>
      <c r="R6006">
        <v>997.40674200000001</v>
      </c>
      <c r="S6006">
        <v>997.40674200000001</v>
      </c>
      <c r="T6006" s="194">
        <v>997.40674200000001</v>
      </c>
      <c r="U6006" t="s">
        <v>193</v>
      </c>
      <c r="V6006">
        <v>45708.62395833333</v>
      </c>
    </row>
    <row r="6007" spans="1:22" x14ac:dyDescent="0.3">
      <c r="A6007" t="s">
        <v>109</v>
      </c>
      <c r="B6007" t="s">
        <v>3</v>
      </c>
      <c r="C6007" t="s">
        <v>93</v>
      </c>
      <c r="D6007" s="29">
        <v>45998</v>
      </c>
      <c r="E6007" s="161">
        <v>0</v>
      </c>
      <c r="F6007" s="161">
        <v>0</v>
      </c>
      <c r="G6007" s="161">
        <v>0</v>
      </c>
      <c r="H6007" s="161">
        <v>0</v>
      </c>
      <c r="L6007">
        <v>59.362685999999997</v>
      </c>
      <c r="R6007">
        <v>164.572112</v>
      </c>
      <c r="S6007">
        <v>164.572112</v>
      </c>
      <c r="T6007" s="194">
        <v>164.572112</v>
      </c>
      <c r="U6007" t="s">
        <v>193</v>
      </c>
      <c r="V6007">
        <v>45708.624097222222</v>
      </c>
    </row>
    <row r="6008" spans="1:22" x14ac:dyDescent="0.3">
      <c r="A6008" t="s">
        <v>109</v>
      </c>
      <c r="B6008" t="s">
        <v>3</v>
      </c>
      <c r="C6008" t="s">
        <v>88</v>
      </c>
      <c r="D6008" s="29">
        <v>45998</v>
      </c>
      <c r="E6008" s="161">
        <v>0</v>
      </c>
      <c r="F6008" s="161">
        <v>0</v>
      </c>
      <c r="G6008" s="161">
        <v>0</v>
      </c>
      <c r="H6008" s="161">
        <v>0</v>
      </c>
      <c r="L6008">
        <v>102.382058</v>
      </c>
      <c r="R6008">
        <v>997.40674200000001</v>
      </c>
      <c r="S6008">
        <v>997.40674200000001</v>
      </c>
      <c r="T6008" s="194">
        <v>997.40674200000001</v>
      </c>
      <c r="U6008" t="s">
        <v>193</v>
      </c>
      <c r="V6008">
        <v>45708.62395833333</v>
      </c>
    </row>
    <row r="6009" spans="1:22" x14ac:dyDescent="0.3">
      <c r="A6009" t="s">
        <v>109</v>
      </c>
      <c r="B6009" t="s">
        <v>3</v>
      </c>
      <c r="C6009" t="s">
        <v>93</v>
      </c>
      <c r="D6009" s="29">
        <v>45999</v>
      </c>
      <c r="E6009" s="161">
        <v>0</v>
      </c>
      <c r="F6009" s="161">
        <v>0</v>
      </c>
      <c r="G6009" s="161">
        <v>0</v>
      </c>
      <c r="H6009" s="161">
        <v>0</v>
      </c>
      <c r="L6009">
        <v>59.362685999999997</v>
      </c>
      <c r="R6009">
        <v>164.572112</v>
      </c>
      <c r="S6009">
        <v>164.572112</v>
      </c>
      <c r="T6009" s="194">
        <v>164.572112</v>
      </c>
      <c r="U6009" t="s">
        <v>193</v>
      </c>
      <c r="V6009">
        <v>45708.624097222222</v>
      </c>
    </row>
    <row r="6010" spans="1:22" x14ac:dyDescent="0.3">
      <c r="A6010" t="s">
        <v>109</v>
      </c>
      <c r="B6010" t="s">
        <v>3</v>
      </c>
      <c r="C6010" t="s">
        <v>88</v>
      </c>
      <c r="D6010" s="29">
        <v>45999</v>
      </c>
      <c r="E6010" s="161">
        <v>0</v>
      </c>
      <c r="F6010" s="161">
        <v>0</v>
      </c>
      <c r="G6010" s="161">
        <v>0</v>
      </c>
      <c r="H6010" s="161">
        <v>0</v>
      </c>
      <c r="L6010">
        <v>102.382058</v>
      </c>
      <c r="R6010">
        <v>997.40674200000001</v>
      </c>
      <c r="S6010">
        <v>997.40674200000001</v>
      </c>
      <c r="T6010" s="194">
        <v>997.40674200000001</v>
      </c>
      <c r="U6010" t="s">
        <v>193</v>
      </c>
      <c r="V6010">
        <v>45708.623969907407</v>
      </c>
    </row>
    <row r="6011" spans="1:22" x14ac:dyDescent="0.3">
      <c r="A6011" t="s">
        <v>109</v>
      </c>
      <c r="B6011" t="s">
        <v>3</v>
      </c>
      <c r="C6011" t="s">
        <v>93</v>
      </c>
      <c r="D6011" s="29">
        <v>46000</v>
      </c>
      <c r="E6011" s="161">
        <v>0</v>
      </c>
      <c r="F6011" s="161">
        <v>0</v>
      </c>
      <c r="G6011" s="161">
        <v>0</v>
      </c>
      <c r="H6011" s="161">
        <v>0</v>
      </c>
      <c r="L6011">
        <v>59.362685999999997</v>
      </c>
      <c r="R6011">
        <v>164.572112</v>
      </c>
      <c r="S6011">
        <v>164.572112</v>
      </c>
      <c r="T6011" s="194">
        <v>164.572112</v>
      </c>
      <c r="U6011" t="s">
        <v>193</v>
      </c>
      <c r="V6011">
        <v>45708.624097222222</v>
      </c>
    </row>
    <row r="6012" spans="1:22" x14ac:dyDescent="0.3">
      <c r="A6012" t="s">
        <v>109</v>
      </c>
      <c r="B6012" t="s">
        <v>3</v>
      </c>
      <c r="C6012" t="s">
        <v>88</v>
      </c>
      <c r="D6012" s="29">
        <v>46000</v>
      </c>
      <c r="E6012" s="161">
        <v>0</v>
      </c>
      <c r="F6012" s="161">
        <v>0</v>
      </c>
      <c r="G6012" s="161">
        <v>0</v>
      </c>
      <c r="H6012" s="161">
        <v>0</v>
      </c>
      <c r="L6012">
        <v>102.382058</v>
      </c>
      <c r="R6012">
        <v>997.40674200000001</v>
      </c>
      <c r="S6012">
        <v>997.40674200000001</v>
      </c>
      <c r="T6012" s="194">
        <v>997.40674200000001</v>
      </c>
      <c r="U6012" t="s">
        <v>193</v>
      </c>
      <c r="V6012">
        <v>45708.62395833333</v>
      </c>
    </row>
    <row r="6013" spans="1:22" x14ac:dyDescent="0.3">
      <c r="A6013" t="s">
        <v>109</v>
      </c>
      <c r="B6013" t="s">
        <v>3</v>
      </c>
      <c r="C6013" t="s">
        <v>93</v>
      </c>
      <c r="D6013" s="29">
        <v>46001</v>
      </c>
      <c r="E6013" s="161">
        <v>0</v>
      </c>
      <c r="F6013" s="161">
        <v>0</v>
      </c>
      <c r="G6013" s="161">
        <v>0</v>
      </c>
      <c r="H6013" s="161">
        <v>0</v>
      </c>
      <c r="L6013">
        <v>59.362685999999997</v>
      </c>
      <c r="R6013">
        <v>164.572112</v>
      </c>
      <c r="S6013">
        <v>164.572112</v>
      </c>
      <c r="T6013" s="194">
        <v>164.572112</v>
      </c>
      <c r="U6013" t="s">
        <v>193</v>
      </c>
      <c r="V6013">
        <v>45708.624097222222</v>
      </c>
    </row>
    <row r="6014" spans="1:22" x14ac:dyDescent="0.3">
      <c r="A6014" t="s">
        <v>109</v>
      </c>
      <c r="B6014" t="s">
        <v>3</v>
      </c>
      <c r="C6014" t="s">
        <v>88</v>
      </c>
      <c r="D6014" s="29">
        <v>46001</v>
      </c>
      <c r="E6014" s="161">
        <v>0</v>
      </c>
      <c r="F6014" s="161">
        <v>0</v>
      </c>
      <c r="G6014" s="161">
        <v>0</v>
      </c>
      <c r="H6014" s="161">
        <v>0</v>
      </c>
      <c r="L6014">
        <v>102.382058</v>
      </c>
      <c r="R6014">
        <v>997.40674200000001</v>
      </c>
      <c r="S6014">
        <v>997.40674200000001</v>
      </c>
      <c r="T6014" s="194">
        <v>997.40674200000001</v>
      </c>
      <c r="U6014" t="s">
        <v>193</v>
      </c>
      <c r="V6014">
        <v>45708.62395833333</v>
      </c>
    </row>
    <row r="6015" spans="1:22" x14ac:dyDescent="0.3">
      <c r="A6015" t="s">
        <v>109</v>
      </c>
      <c r="B6015" t="s">
        <v>3</v>
      </c>
      <c r="C6015" t="s">
        <v>93</v>
      </c>
      <c r="D6015" s="29">
        <v>46002</v>
      </c>
      <c r="E6015" s="161">
        <v>0</v>
      </c>
      <c r="F6015" s="161">
        <v>0</v>
      </c>
      <c r="G6015" s="161">
        <v>0</v>
      </c>
      <c r="H6015" s="161">
        <v>0</v>
      </c>
      <c r="L6015">
        <v>59.362685999999997</v>
      </c>
      <c r="R6015">
        <v>164.572112</v>
      </c>
      <c r="S6015">
        <v>164.572112</v>
      </c>
      <c r="T6015" s="194">
        <v>164.572112</v>
      </c>
      <c r="U6015" t="s">
        <v>193</v>
      </c>
      <c r="V6015">
        <v>45708.624097222222</v>
      </c>
    </row>
    <row r="6016" spans="1:22" x14ac:dyDescent="0.3">
      <c r="A6016" t="s">
        <v>109</v>
      </c>
      <c r="B6016" t="s">
        <v>3</v>
      </c>
      <c r="C6016" t="s">
        <v>88</v>
      </c>
      <c r="D6016" s="29">
        <v>46002</v>
      </c>
      <c r="E6016" s="161">
        <v>0</v>
      </c>
      <c r="F6016" s="161">
        <v>0</v>
      </c>
      <c r="G6016" s="161">
        <v>0</v>
      </c>
      <c r="H6016" s="161">
        <v>0</v>
      </c>
      <c r="L6016">
        <v>102.382058</v>
      </c>
      <c r="R6016">
        <v>997.40674200000001</v>
      </c>
      <c r="S6016">
        <v>997.40674200000001</v>
      </c>
      <c r="T6016" s="194">
        <v>997.40674200000001</v>
      </c>
      <c r="U6016" t="s">
        <v>193</v>
      </c>
      <c r="V6016">
        <v>45708.62395833333</v>
      </c>
    </row>
    <row r="6017" spans="1:22" x14ac:dyDescent="0.3">
      <c r="A6017" t="s">
        <v>109</v>
      </c>
      <c r="B6017" t="s">
        <v>3</v>
      </c>
      <c r="C6017" t="s">
        <v>93</v>
      </c>
      <c r="D6017" s="29">
        <v>46003</v>
      </c>
      <c r="E6017" s="161">
        <v>0</v>
      </c>
      <c r="F6017" s="161">
        <v>0</v>
      </c>
      <c r="G6017" s="161">
        <v>0</v>
      </c>
      <c r="H6017" s="161">
        <v>0</v>
      </c>
      <c r="L6017">
        <v>59.362685999999997</v>
      </c>
      <c r="R6017">
        <v>164.572112</v>
      </c>
      <c r="S6017">
        <v>164.572112</v>
      </c>
      <c r="T6017" s="194">
        <v>164.572112</v>
      </c>
      <c r="U6017" t="s">
        <v>193</v>
      </c>
      <c r="V6017">
        <v>45708.624097222222</v>
      </c>
    </row>
    <row r="6018" spans="1:22" x14ac:dyDescent="0.3">
      <c r="A6018" t="s">
        <v>109</v>
      </c>
      <c r="B6018" t="s">
        <v>3</v>
      </c>
      <c r="C6018" t="s">
        <v>88</v>
      </c>
      <c r="D6018" s="29">
        <v>46003</v>
      </c>
      <c r="E6018" s="161">
        <v>0</v>
      </c>
      <c r="F6018" s="161">
        <v>0</v>
      </c>
      <c r="G6018" s="161">
        <v>0</v>
      </c>
      <c r="H6018" s="161">
        <v>0</v>
      </c>
      <c r="L6018">
        <v>102.382058</v>
      </c>
      <c r="R6018">
        <v>997.40674200000001</v>
      </c>
      <c r="S6018">
        <v>997.40674200000001</v>
      </c>
      <c r="T6018" s="194">
        <v>997.40674200000001</v>
      </c>
      <c r="U6018" t="s">
        <v>193</v>
      </c>
      <c r="V6018">
        <v>45708.62395833333</v>
      </c>
    </row>
    <row r="6019" spans="1:22" x14ac:dyDescent="0.3">
      <c r="A6019" t="s">
        <v>109</v>
      </c>
      <c r="B6019" t="s">
        <v>3</v>
      </c>
      <c r="C6019" t="s">
        <v>93</v>
      </c>
      <c r="D6019" s="29">
        <v>46004</v>
      </c>
      <c r="E6019" s="161">
        <v>0</v>
      </c>
      <c r="F6019" s="161">
        <v>0</v>
      </c>
      <c r="G6019" s="161">
        <v>0</v>
      </c>
      <c r="H6019" s="161">
        <v>0</v>
      </c>
      <c r="L6019">
        <v>59.362685999999997</v>
      </c>
      <c r="R6019">
        <v>164.572112</v>
      </c>
      <c r="S6019">
        <v>164.572112</v>
      </c>
      <c r="T6019" s="194">
        <v>164.572112</v>
      </c>
      <c r="U6019" t="s">
        <v>193</v>
      </c>
      <c r="V6019">
        <v>45708.624097222222</v>
      </c>
    </row>
    <row r="6020" spans="1:22" x14ac:dyDescent="0.3">
      <c r="A6020" t="s">
        <v>109</v>
      </c>
      <c r="B6020" t="s">
        <v>3</v>
      </c>
      <c r="C6020" t="s">
        <v>88</v>
      </c>
      <c r="D6020" s="29">
        <v>46004</v>
      </c>
      <c r="E6020" s="161">
        <v>0</v>
      </c>
      <c r="F6020" s="161">
        <v>0</v>
      </c>
      <c r="G6020" s="161">
        <v>0</v>
      </c>
      <c r="H6020" s="161">
        <v>0</v>
      </c>
      <c r="L6020">
        <v>102.382058</v>
      </c>
      <c r="R6020">
        <v>997.40674200000001</v>
      </c>
      <c r="S6020">
        <v>997.40674200000001</v>
      </c>
      <c r="T6020" s="194">
        <v>997.40674200000001</v>
      </c>
      <c r="U6020" t="s">
        <v>193</v>
      </c>
      <c r="V6020">
        <v>45708.623969907407</v>
      </c>
    </row>
    <row r="6021" spans="1:22" x14ac:dyDescent="0.3">
      <c r="A6021" t="s">
        <v>109</v>
      </c>
      <c r="B6021" t="s">
        <v>3</v>
      </c>
      <c r="C6021" t="s">
        <v>93</v>
      </c>
      <c r="D6021" s="29">
        <v>46005</v>
      </c>
      <c r="E6021" s="161">
        <v>0</v>
      </c>
      <c r="F6021" s="161">
        <v>0</v>
      </c>
      <c r="G6021" s="161">
        <v>0</v>
      </c>
      <c r="H6021" s="161">
        <v>0</v>
      </c>
      <c r="L6021">
        <v>59.362685999999997</v>
      </c>
      <c r="R6021">
        <v>164.572112</v>
      </c>
      <c r="S6021">
        <v>164.572112</v>
      </c>
      <c r="T6021" s="194">
        <v>164.572112</v>
      </c>
      <c r="U6021" t="s">
        <v>193</v>
      </c>
      <c r="V6021">
        <v>45708.624097222222</v>
      </c>
    </row>
    <row r="6022" spans="1:22" x14ac:dyDescent="0.3">
      <c r="A6022" t="s">
        <v>109</v>
      </c>
      <c r="B6022" t="s">
        <v>3</v>
      </c>
      <c r="C6022" t="s">
        <v>88</v>
      </c>
      <c r="D6022" s="29">
        <v>46005</v>
      </c>
      <c r="E6022" s="161">
        <v>0</v>
      </c>
      <c r="F6022" s="161">
        <v>0</v>
      </c>
      <c r="G6022" s="161">
        <v>0</v>
      </c>
      <c r="H6022" s="161">
        <v>0</v>
      </c>
      <c r="L6022">
        <v>102.382058</v>
      </c>
      <c r="R6022">
        <v>997.40674200000001</v>
      </c>
      <c r="S6022">
        <v>997.40674200000001</v>
      </c>
      <c r="T6022" s="194">
        <v>997.40674200000001</v>
      </c>
      <c r="U6022" t="s">
        <v>193</v>
      </c>
      <c r="V6022">
        <v>45708.623969907407</v>
      </c>
    </row>
    <row r="6023" spans="1:22" x14ac:dyDescent="0.3">
      <c r="A6023" t="s">
        <v>109</v>
      </c>
      <c r="B6023" t="s">
        <v>3</v>
      </c>
      <c r="C6023" t="s">
        <v>93</v>
      </c>
      <c r="D6023" s="29">
        <v>46006</v>
      </c>
      <c r="E6023" s="161">
        <v>0</v>
      </c>
      <c r="F6023" s="161">
        <v>0</v>
      </c>
      <c r="G6023" s="161">
        <v>0</v>
      </c>
      <c r="H6023" s="161">
        <v>0</v>
      </c>
      <c r="L6023">
        <v>59.362685999999997</v>
      </c>
      <c r="R6023">
        <v>164.572112</v>
      </c>
      <c r="S6023">
        <v>164.572112</v>
      </c>
      <c r="T6023" s="194">
        <v>164.572112</v>
      </c>
      <c r="U6023" t="s">
        <v>193</v>
      </c>
      <c r="V6023">
        <v>45708.624097222222</v>
      </c>
    </row>
    <row r="6024" spans="1:22" x14ac:dyDescent="0.3">
      <c r="A6024" t="s">
        <v>109</v>
      </c>
      <c r="B6024" t="s">
        <v>3</v>
      </c>
      <c r="C6024" t="s">
        <v>88</v>
      </c>
      <c r="D6024" s="29">
        <v>46006</v>
      </c>
      <c r="E6024" s="161">
        <v>0</v>
      </c>
      <c r="F6024" s="161">
        <v>0</v>
      </c>
      <c r="G6024" s="161">
        <v>0</v>
      </c>
      <c r="H6024" s="161">
        <v>0</v>
      </c>
      <c r="L6024">
        <v>102.382058</v>
      </c>
      <c r="R6024">
        <v>997.40674200000001</v>
      </c>
      <c r="S6024">
        <v>997.40674200000001</v>
      </c>
      <c r="T6024" s="194">
        <v>997.40674200000001</v>
      </c>
      <c r="U6024" t="s">
        <v>193</v>
      </c>
      <c r="V6024">
        <v>45708.623969907407</v>
      </c>
    </row>
    <row r="6025" spans="1:22" x14ac:dyDescent="0.3">
      <c r="A6025" t="s">
        <v>109</v>
      </c>
      <c r="B6025" t="s">
        <v>3</v>
      </c>
      <c r="C6025" t="s">
        <v>93</v>
      </c>
      <c r="D6025" s="29">
        <v>46007</v>
      </c>
      <c r="E6025" s="161">
        <v>0</v>
      </c>
      <c r="F6025" s="161">
        <v>0</v>
      </c>
      <c r="G6025" s="161">
        <v>0</v>
      </c>
      <c r="H6025" s="161">
        <v>0</v>
      </c>
      <c r="L6025">
        <v>59.362685999999997</v>
      </c>
      <c r="R6025">
        <v>164.572112</v>
      </c>
      <c r="S6025">
        <v>164.572112</v>
      </c>
      <c r="T6025" s="194">
        <v>164.572112</v>
      </c>
      <c r="U6025" t="s">
        <v>193</v>
      </c>
      <c r="V6025">
        <v>45708.624097222222</v>
      </c>
    </row>
    <row r="6026" spans="1:22" x14ac:dyDescent="0.3">
      <c r="A6026" t="s">
        <v>109</v>
      </c>
      <c r="B6026" t="s">
        <v>3</v>
      </c>
      <c r="C6026" t="s">
        <v>88</v>
      </c>
      <c r="D6026" s="29">
        <v>46007</v>
      </c>
      <c r="E6026" s="161">
        <v>0</v>
      </c>
      <c r="F6026" s="161">
        <v>0</v>
      </c>
      <c r="G6026" s="161">
        <v>0</v>
      </c>
      <c r="H6026" s="161">
        <v>0</v>
      </c>
      <c r="L6026">
        <v>102.382058</v>
      </c>
      <c r="R6026">
        <v>997.40674200000001</v>
      </c>
      <c r="S6026">
        <v>997.40674200000001</v>
      </c>
      <c r="T6026" s="194">
        <v>997.40674200000001</v>
      </c>
      <c r="U6026" t="s">
        <v>193</v>
      </c>
      <c r="V6026">
        <v>45708.623969907407</v>
      </c>
    </row>
    <row r="6027" spans="1:22" x14ac:dyDescent="0.3">
      <c r="A6027" t="s">
        <v>109</v>
      </c>
      <c r="B6027" t="s">
        <v>3</v>
      </c>
      <c r="C6027" t="s">
        <v>93</v>
      </c>
      <c r="D6027" s="29">
        <v>46008</v>
      </c>
      <c r="E6027" s="161">
        <v>0</v>
      </c>
      <c r="F6027" s="161">
        <v>0</v>
      </c>
      <c r="G6027" s="161">
        <v>0</v>
      </c>
      <c r="H6027" s="161">
        <v>0</v>
      </c>
      <c r="L6027">
        <v>59.362685999999997</v>
      </c>
      <c r="R6027">
        <v>164.572112</v>
      </c>
      <c r="S6027">
        <v>164.572112</v>
      </c>
      <c r="T6027" s="194">
        <v>164.572112</v>
      </c>
      <c r="U6027" t="s">
        <v>193</v>
      </c>
      <c r="V6027">
        <v>45708.624097222222</v>
      </c>
    </row>
    <row r="6028" spans="1:22" x14ac:dyDescent="0.3">
      <c r="A6028" t="s">
        <v>109</v>
      </c>
      <c r="B6028" t="s">
        <v>3</v>
      </c>
      <c r="C6028" t="s">
        <v>88</v>
      </c>
      <c r="D6028" s="29">
        <v>46008</v>
      </c>
      <c r="E6028" s="161">
        <v>0</v>
      </c>
      <c r="F6028" s="161">
        <v>0</v>
      </c>
      <c r="G6028" s="161">
        <v>0</v>
      </c>
      <c r="H6028" s="161">
        <v>0</v>
      </c>
      <c r="L6028">
        <v>102.382058</v>
      </c>
      <c r="R6028">
        <v>997.40674200000001</v>
      </c>
      <c r="S6028">
        <v>997.40674200000001</v>
      </c>
      <c r="T6028" s="194">
        <v>997.40674200000001</v>
      </c>
      <c r="U6028" t="s">
        <v>193</v>
      </c>
      <c r="V6028">
        <v>45708.62395833333</v>
      </c>
    </row>
    <row r="6029" spans="1:22" x14ac:dyDescent="0.3">
      <c r="A6029" t="s">
        <v>109</v>
      </c>
      <c r="B6029" t="s">
        <v>3</v>
      </c>
      <c r="C6029" t="s">
        <v>93</v>
      </c>
      <c r="D6029" s="29">
        <v>46009</v>
      </c>
      <c r="E6029" s="161">
        <v>0</v>
      </c>
      <c r="F6029" s="161">
        <v>0</v>
      </c>
      <c r="G6029" s="161">
        <v>0</v>
      </c>
      <c r="H6029" s="161">
        <v>0</v>
      </c>
      <c r="L6029">
        <v>59.362685999999997</v>
      </c>
      <c r="R6029">
        <v>164.572112</v>
      </c>
      <c r="S6029">
        <v>164.572112</v>
      </c>
      <c r="T6029" s="194">
        <v>164.572112</v>
      </c>
      <c r="U6029" t="s">
        <v>193</v>
      </c>
      <c r="V6029">
        <v>45708.624097222222</v>
      </c>
    </row>
    <row r="6030" spans="1:22" x14ac:dyDescent="0.3">
      <c r="A6030" t="s">
        <v>109</v>
      </c>
      <c r="B6030" t="s">
        <v>3</v>
      </c>
      <c r="C6030" t="s">
        <v>88</v>
      </c>
      <c r="D6030" s="29">
        <v>46009</v>
      </c>
      <c r="E6030" s="161">
        <v>0</v>
      </c>
      <c r="F6030" s="161">
        <v>0</v>
      </c>
      <c r="G6030" s="161">
        <v>0</v>
      </c>
      <c r="H6030" s="161">
        <v>0</v>
      </c>
      <c r="L6030">
        <v>102.382058</v>
      </c>
      <c r="R6030">
        <v>997.40674200000001</v>
      </c>
      <c r="S6030">
        <v>997.40674200000001</v>
      </c>
      <c r="T6030" s="194">
        <v>997.40674200000001</v>
      </c>
      <c r="U6030" t="s">
        <v>193</v>
      </c>
      <c r="V6030">
        <v>45708.62395833333</v>
      </c>
    </row>
    <row r="6031" spans="1:22" x14ac:dyDescent="0.3">
      <c r="A6031" t="s">
        <v>109</v>
      </c>
      <c r="B6031" t="s">
        <v>3</v>
      </c>
      <c r="C6031" t="s">
        <v>93</v>
      </c>
      <c r="D6031" s="29">
        <v>46010</v>
      </c>
      <c r="E6031" s="161">
        <v>0</v>
      </c>
      <c r="F6031" s="161">
        <v>0</v>
      </c>
      <c r="G6031" s="161">
        <v>0</v>
      </c>
      <c r="H6031" s="161">
        <v>0</v>
      </c>
      <c r="L6031">
        <v>59.362685999999997</v>
      </c>
      <c r="R6031">
        <v>164.572112</v>
      </c>
      <c r="S6031">
        <v>164.572112</v>
      </c>
      <c r="T6031" s="194">
        <v>164.572112</v>
      </c>
      <c r="U6031" t="s">
        <v>193</v>
      </c>
      <c r="V6031">
        <v>45708.624097222222</v>
      </c>
    </row>
    <row r="6032" spans="1:22" x14ac:dyDescent="0.3">
      <c r="A6032" t="s">
        <v>109</v>
      </c>
      <c r="B6032" t="s">
        <v>3</v>
      </c>
      <c r="C6032" t="s">
        <v>88</v>
      </c>
      <c r="D6032" s="29">
        <v>46010</v>
      </c>
      <c r="E6032" s="161">
        <v>0</v>
      </c>
      <c r="F6032" s="161">
        <v>0</v>
      </c>
      <c r="G6032" s="161">
        <v>0</v>
      </c>
      <c r="H6032" s="161">
        <v>0</v>
      </c>
      <c r="L6032">
        <v>102.382058</v>
      </c>
      <c r="R6032">
        <v>997.40674200000001</v>
      </c>
      <c r="S6032">
        <v>997.40674200000001</v>
      </c>
      <c r="T6032" s="194">
        <v>997.40674200000001</v>
      </c>
      <c r="U6032" t="s">
        <v>193</v>
      </c>
      <c r="V6032">
        <v>45708.623969907407</v>
      </c>
    </row>
    <row r="6033" spans="1:22" x14ac:dyDescent="0.3">
      <c r="A6033" t="s">
        <v>109</v>
      </c>
      <c r="B6033" t="s">
        <v>3</v>
      </c>
      <c r="C6033" t="s">
        <v>93</v>
      </c>
      <c r="D6033" s="29">
        <v>46011</v>
      </c>
      <c r="E6033" s="161">
        <v>0</v>
      </c>
      <c r="F6033" s="161">
        <v>0</v>
      </c>
      <c r="G6033" s="161">
        <v>0</v>
      </c>
      <c r="H6033" s="161">
        <v>0</v>
      </c>
      <c r="L6033">
        <v>59.362685999999997</v>
      </c>
      <c r="R6033">
        <v>164.572112</v>
      </c>
      <c r="S6033">
        <v>164.572112</v>
      </c>
      <c r="T6033" s="194">
        <v>164.572112</v>
      </c>
      <c r="U6033" t="s">
        <v>193</v>
      </c>
      <c r="V6033">
        <v>45708.624097222222</v>
      </c>
    </row>
    <row r="6034" spans="1:22" x14ac:dyDescent="0.3">
      <c r="A6034" t="s">
        <v>109</v>
      </c>
      <c r="B6034" t="s">
        <v>3</v>
      </c>
      <c r="C6034" t="s">
        <v>88</v>
      </c>
      <c r="D6034" s="29">
        <v>46011</v>
      </c>
      <c r="E6034" s="161">
        <v>0</v>
      </c>
      <c r="F6034" s="161">
        <v>0</v>
      </c>
      <c r="G6034" s="161">
        <v>0</v>
      </c>
      <c r="H6034" s="161">
        <v>0</v>
      </c>
      <c r="L6034">
        <v>102.382058</v>
      </c>
      <c r="R6034">
        <v>997.40674200000001</v>
      </c>
      <c r="S6034">
        <v>997.40674200000001</v>
      </c>
      <c r="T6034" s="194">
        <v>997.40674200000001</v>
      </c>
      <c r="U6034" t="s">
        <v>193</v>
      </c>
      <c r="V6034">
        <v>45708.623969907407</v>
      </c>
    </row>
    <row r="6035" spans="1:22" x14ac:dyDescent="0.3">
      <c r="A6035" t="s">
        <v>109</v>
      </c>
      <c r="B6035" t="s">
        <v>3</v>
      </c>
      <c r="C6035" t="s">
        <v>93</v>
      </c>
      <c r="D6035" s="29">
        <v>46012</v>
      </c>
      <c r="E6035" s="161">
        <v>0</v>
      </c>
      <c r="F6035" s="161">
        <v>0</v>
      </c>
      <c r="G6035" s="161">
        <v>0</v>
      </c>
      <c r="H6035" s="161">
        <v>0</v>
      </c>
      <c r="L6035">
        <v>59.362685999999997</v>
      </c>
      <c r="R6035">
        <v>164.572112</v>
      </c>
      <c r="S6035">
        <v>164.572112</v>
      </c>
      <c r="T6035" s="194">
        <v>164.572112</v>
      </c>
      <c r="U6035" t="s">
        <v>193</v>
      </c>
      <c r="V6035">
        <v>45708.624097222222</v>
      </c>
    </row>
    <row r="6036" spans="1:22" x14ac:dyDescent="0.3">
      <c r="A6036" t="s">
        <v>109</v>
      </c>
      <c r="B6036" t="s">
        <v>3</v>
      </c>
      <c r="C6036" t="s">
        <v>88</v>
      </c>
      <c r="D6036" s="29">
        <v>46012</v>
      </c>
      <c r="E6036" s="161">
        <v>0</v>
      </c>
      <c r="F6036" s="161">
        <v>0</v>
      </c>
      <c r="G6036" s="161">
        <v>0</v>
      </c>
      <c r="H6036" s="161">
        <v>0</v>
      </c>
      <c r="L6036">
        <v>102.382058</v>
      </c>
      <c r="R6036">
        <v>997.40674200000001</v>
      </c>
      <c r="S6036">
        <v>997.40674200000001</v>
      </c>
      <c r="T6036" s="194">
        <v>997.40674200000001</v>
      </c>
      <c r="U6036" t="s">
        <v>193</v>
      </c>
      <c r="V6036">
        <v>45708.62395833333</v>
      </c>
    </row>
    <row r="6037" spans="1:22" x14ac:dyDescent="0.3">
      <c r="A6037" t="s">
        <v>109</v>
      </c>
      <c r="B6037" t="s">
        <v>3</v>
      </c>
      <c r="C6037" t="s">
        <v>93</v>
      </c>
      <c r="D6037" s="29">
        <v>46013</v>
      </c>
      <c r="E6037" s="161">
        <v>0</v>
      </c>
      <c r="F6037" s="161">
        <v>0</v>
      </c>
      <c r="G6037" s="161">
        <v>0</v>
      </c>
      <c r="H6037" s="161">
        <v>0</v>
      </c>
      <c r="L6037">
        <v>59.362685999999997</v>
      </c>
      <c r="R6037">
        <v>164.572112</v>
      </c>
      <c r="S6037">
        <v>164.572112</v>
      </c>
      <c r="T6037" s="194">
        <v>164.572112</v>
      </c>
      <c r="U6037" t="s">
        <v>193</v>
      </c>
      <c r="V6037">
        <v>45708.624097222222</v>
      </c>
    </row>
    <row r="6038" spans="1:22" x14ac:dyDescent="0.3">
      <c r="A6038" t="s">
        <v>109</v>
      </c>
      <c r="B6038" t="s">
        <v>3</v>
      </c>
      <c r="C6038" t="s">
        <v>88</v>
      </c>
      <c r="D6038" s="29">
        <v>46013</v>
      </c>
      <c r="E6038" s="161">
        <v>0</v>
      </c>
      <c r="F6038" s="161">
        <v>0</v>
      </c>
      <c r="G6038" s="161">
        <v>0</v>
      </c>
      <c r="H6038" s="161">
        <v>0</v>
      </c>
      <c r="L6038">
        <v>102.382058</v>
      </c>
      <c r="R6038">
        <v>997.40674200000001</v>
      </c>
      <c r="S6038">
        <v>997.40674200000001</v>
      </c>
      <c r="T6038" s="194">
        <v>997.40674200000001</v>
      </c>
      <c r="U6038" t="s">
        <v>193</v>
      </c>
      <c r="V6038">
        <v>45708.62395833333</v>
      </c>
    </row>
    <row r="6039" spans="1:22" x14ac:dyDescent="0.3">
      <c r="A6039" t="s">
        <v>109</v>
      </c>
      <c r="B6039" t="s">
        <v>3</v>
      </c>
      <c r="C6039" t="s">
        <v>93</v>
      </c>
      <c r="D6039" s="29">
        <v>46014</v>
      </c>
      <c r="E6039" s="161">
        <v>0</v>
      </c>
      <c r="F6039" s="161">
        <v>0</v>
      </c>
      <c r="G6039" s="161">
        <v>0</v>
      </c>
      <c r="H6039" s="161">
        <v>0</v>
      </c>
      <c r="L6039">
        <v>59.362685999999997</v>
      </c>
      <c r="R6039">
        <v>164.572112</v>
      </c>
      <c r="S6039">
        <v>164.572112</v>
      </c>
      <c r="T6039" s="194">
        <v>164.572112</v>
      </c>
      <c r="U6039" t="s">
        <v>193</v>
      </c>
      <c r="V6039">
        <v>45708.624097222222</v>
      </c>
    </row>
    <row r="6040" spans="1:22" x14ac:dyDescent="0.3">
      <c r="A6040" t="s">
        <v>109</v>
      </c>
      <c r="B6040" t="s">
        <v>3</v>
      </c>
      <c r="C6040" t="s">
        <v>88</v>
      </c>
      <c r="D6040" s="29">
        <v>46014</v>
      </c>
      <c r="E6040" s="161">
        <v>0</v>
      </c>
      <c r="F6040" s="161">
        <v>0</v>
      </c>
      <c r="G6040" s="161">
        <v>0</v>
      </c>
      <c r="H6040" s="161">
        <v>0</v>
      </c>
      <c r="L6040">
        <v>102.382058</v>
      </c>
      <c r="R6040">
        <v>997.40674200000001</v>
      </c>
      <c r="S6040">
        <v>997.40674200000001</v>
      </c>
      <c r="T6040" s="194">
        <v>997.40674200000001</v>
      </c>
      <c r="U6040" t="s">
        <v>193</v>
      </c>
      <c r="V6040">
        <v>45708.623969907407</v>
      </c>
    </row>
    <row r="6041" spans="1:22" x14ac:dyDescent="0.3">
      <c r="A6041" t="s">
        <v>109</v>
      </c>
      <c r="B6041" t="s">
        <v>3</v>
      </c>
      <c r="C6041" t="s">
        <v>93</v>
      </c>
      <c r="D6041" s="29">
        <v>46015</v>
      </c>
      <c r="E6041" s="161">
        <v>0</v>
      </c>
      <c r="F6041" s="161">
        <v>0</v>
      </c>
      <c r="G6041" s="161">
        <v>0</v>
      </c>
      <c r="H6041" s="161">
        <v>0</v>
      </c>
      <c r="L6041">
        <v>59.362685999999997</v>
      </c>
      <c r="R6041">
        <v>164.572112</v>
      </c>
      <c r="S6041">
        <v>164.572112</v>
      </c>
      <c r="T6041" s="194">
        <v>164.572112</v>
      </c>
      <c r="U6041" t="s">
        <v>193</v>
      </c>
      <c r="V6041">
        <v>45708.624097222222</v>
      </c>
    </row>
    <row r="6042" spans="1:22" x14ac:dyDescent="0.3">
      <c r="A6042" t="s">
        <v>109</v>
      </c>
      <c r="B6042" t="s">
        <v>3</v>
      </c>
      <c r="C6042" t="s">
        <v>88</v>
      </c>
      <c r="D6042" s="29">
        <v>46015</v>
      </c>
      <c r="E6042" s="161">
        <v>0</v>
      </c>
      <c r="F6042" s="161">
        <v>0</v>
      </c>
      <c r="G6042" s="161">
        <v>0</v>
      </c>
      <c r="H6042" s="161">
        <v>0</v>
      </c>
      <c r="L6042">
        <v>102.382058</v>
      </c>
      <c r="R6042">
        <v>997.40674200000001</v>
      </c>
      <c r="S6042">
        <v>997.40674200000001</v>
      </c>
      <c r="T6042" s="194">
        <v>997.40674200000001</v>
      </c>
      <c r="U6042" t="s">
        <v>193</v>
      </c>
      <c r="V6042">
        <v>45708.623969907407</v>
      </c>
    </row>
    <row r="6043" spans="1:22" x14ac:dyDescent="0.3">
      <c r="A6043" t="s">
        <v>109</v>
      </c>
      <c r="B6043" t="s">
        <v>3</v>
      </c>
      <c r="C6043" t="s">
        <v>93</v>
      </c>
      <c r="D6043" s="29">
        <v>46016</v>
      </c>
      <c r="E6043" s="161">
        <v>0</v>
      </c>
      <c r="F6043" s="161">
        <v>0</v>
      </c>
      <c r="G6043" s="161">
        <v>0</v>
      </c>
      <c r="H6043" s="161">
        <v>0</v>
      </c>
      <c r="L6043">
        <v>59.362685999999997</v>
      </c>
      <c r="R6043">
        <v>164.572112</v>
      </c>
      <c r="S6043">
        <v>164.572112</v>
      </c>
      <c r="T6043" s="194">
        <v>164.572112</v>
      </c>
      <c r="U6043" t="s">
        <v>193</v>
      </c>
      <c r="V6043">
        <v>45708.624097222222</v>
      </c>
    </row>
    <row r="6044" spans="1:22" x14ac:dyDescent="0.3">
      <c r="A6044" t="s">
        <v>109</v>
      </c>
      <c r="B6044" t="s">
        <v>3</v>
      </c>
      <c r="C6044" t="s">
        <v>88</v>
      </c>
      <c r="D6044" s="29">
        <v>46016</v>
      </c>
      <c r="E6044" s="161">
        <v>0</v>
      </c>
      <c r="F6044" s="161">
        <v>0</v>
      </c>
      <c r="G6044" s="161">
        <v>0</v>
      </c>
      <c r="H6044" s="161">
        <v>0</v>
      </c>
      <c r="L6044">
        <v>102.382058</v>
      </c>
      <c r="R6044">
        <v>997.40674200000001</v>
      </c>
      <c r="S6044">
        <v>997.40674200000001</v>
      </c>
      <c r="T6044" s="194">
        <v>997.40674200000001</v>
      </c>
      <c r="U6044" t="s">
        <v>193</v>
      </c>
      <c r="V6044">
        <v>45708.623969907407</v>
      </c>
    </row>
    <row r="6045" spans="1:22" x14ac:dyDescent="0.3">
      <c r="A6045" t="s">
        <v>109</v>
      </c>
      <c r="B6045" t="s">
        <v>3</v>
      </c>
      <c r="C6045" t="s">
        <v>93</v>
      </c>
      <c r="D6045" s="29">
        <v>46017</v>
      </c>
      <c r="E6045" s="161">
        <v>0</v>
      </c>
      <c r="F6045" s="161">
        <v>0</v>
      </c>
      <c r="G6045" s="161">
        <v>0</v>
      </c>
      <c r="H6045" s="161">
        <v>0</v>
      </c>
      <c r="L6045">
        <v>59.362685999999997</v>
      </c>
      <c r="R6045">
        <v>164.572112</v>
      </c>
      <c r="S6045">
        <v>164.572112</v>
      </c>
      <c r="T6045" s="194">
        <v>164.572112</v>
      </c>
      <c r="U6045" t="s">
        <v>193</v>
      </c>
      <c r="V6045">
        <v>45708.624097222222</v>
      </c>
    </row>
    <row r="6046" spans="1:22" x14ac:dyDescent="0.3">
      <c r="A6046" t="s">
        <v>109</v>
      </c>
      <c r="B6046" t="s">
        <v>3</v>
      </c>
      <c r="C6046" t="s">
        <v>88</v>
      </c>
      <c r="D6046" s="29">
        <v>46017</v>
      </c>
      <c r="E6046" s="161">
        <v>0</v>
      </c>
      <c r="F6046" s="161">
        <v>0</v>
      </c>
      <c r="G6046" s="161">
        <v>0</v>
      </c>
      <c r="H6046" s="161">
        <v>0</v>
      </c>
      <c r="L6046">
        <v>102.382058</v>
      </c>
      <c r="R6046">
        <v>997.40674200000001</v>
      </c>
      <c r="S6046">
        <v>997.40674200000001</v>
      </c>
      <c r="T6046" s="194">
        <v>997.40674200000001</v>
      </c>
      <c r="U6046" t="s">
        <v>193</v>
      </c>
      <c r="V6046">
        <v>45708.62395833333</v>
      </c>
    </row>
    <row r="6047" spans="1:22" x14ac:dyDescent="0.3">
      <c r="A6047" t="s">
        <v>109</v>
      </c>
      <c r="B6047" t="s">
        <v>3</v>
      </c>
      <c r="C6047" t="s">
        <v>93</v>
      </c>
      <c r="D6047" s="29">
        <v>46018</v>
      </c>
      <c r="E6047" s="161">
        <v>0</v>
      </c>
      <c r="F6047" s="161">
        <v>0</v>
      </c>
      <c r="G6047" s="161">
        <v>0</v>
      </c>
      <c r="H6047" s="161">
        <v>0</v>
      </c>
      <c r="L6047">
        <v>59.362685999999997</v>
      </c>
      <c r="R6047">
        <v>164.572112</v>
      </c>
      <c r="S6047">
        <v>164.572112</v>
      </c>
      <c r="T6047" s="194">
        <v>164.572112</v>
      </c>
      <c r="U6047" t="s">
        <v>193</v>
      </c>
      <c r="V6047">
        <v>45708.624097222222</v>
      </c>
    </row>
    <row r="6048" spans="1:22" x14ac:dyDescent="0.3">
      <c r="A6048" t="s">
        <v>109</v>
      </c>
      <c r="B6048" t="s">
        <v>3</v>
      </c>
      <c r="C6048" t="s">
        <v>88</v>
      </c>
      <c r="D6048" s="29">
        <v>46018</v>
      </c>
      <c r="E6048" s="161">
        <v>0</v>
      </c>
      <c r="F6048" s="161">
        <v>0</v>
      </c>
      <c r="G6048" s="161">
        <v>0</v>
      </c>
      <c r="H6048" s="161">
        <v>0</v>
      </c>
      <c r="L6048">
        <v>102.382058</v>
      </c>
      <c r="R6048">
        <v>997.40674200000001</v>
      </c>
      <c r="S6048">
        <v>997.40674200000001</v>
      </c>
      <c r="T6048" s="194">
        <v>997.40674200000001</v>
      </c>
      <c r="U6048" t="s">
        <v>193</v>
      </c>
      <c r="V6048">
        <v>45708.62395833333</v>
      </c>
    </row>
    <row r="6049" spans="1:22" x14ac:dyDescent="0.3">
      <c r="A6049" t="s">
        <v>109</v>
      </c>
      <c r="B6049" t="s">
        <v>3</v>
      </c>
      <c r="C6049" t="s">
        <v>93</v>
      </c>
      <c r="D6049" s="29">
        <v>46019</v>
      </c>
      <c r="E6049" s="161">
        <v>0</v>
      </c>
      <c r="F6049" s="161">
        <v>0</v>
      </c>
      <c r="G6049" s="161">
        <v>0</v>
      </c>
      <c r="H6049" s="161">
        <v>0</v>
      </c>
      <c r="L6049">
        <v>59.362685999999997</v>
      </c>
      <c r="R6049">
        <v>164.572112</v>
      </c>
      <c r="S6049">
        <v>164.572112</v>
      </c>
      <c r="T6049" s="194">
        <v>164.572112</v>
      </c>
      <c r="U6049" t="s">
        <v>193</v>
      </c>
      <c r="V6049">
        <v>45708.624097222222</v>
      </c>
    </row>
    <row r="6050" spans="1:22" x14ac:dyDescent="0.3">
      <c r="A6050" t="s">
        <v>109</v>
      </c>
      <c r="B6050" t="s">
        <v>3</v>
      </c>
      <c r="C6050" t="s">
        <v>88</v>
      </c>
      <c r="D6050" s="29">
        <v>46019</v>
      </c>
      <c r="E6050" s="161">
        <v>0</v>
      </c>
      <c r="F6050" s="161">
        <v>0</v>
      </c>
      <c r="G6050" s="161">
        <v>0</v>
      </c>
      <c r="H6050" s="161">
        <v>0</v>
      </c>
      <c r="L6050">
        <v>102.382058</v>
      </c>
      <c r="R6050">
        <v>997.40674200000001</v>
      </c>
      <c r="S6050">
        <v>997.40674200000001</v>
      </c>
      <c r="T6050" s="194">
        <v>997.40674200000001</v>
      </c>
      <c r="U6050" t="s">
        <v>193</v>
      </c>
      <c r="V6050">
        <v>45708.623969907407</v>
      </c>
    </row>
    <row r="6051" spans="1:22" x14ac:dyDescent="0.3">
      <c r="A6051" t="s">
        <v>109</v>
      </c>
      <c r="B6051" t="s">
        <v>3</v>
      </c>
      <c r="C6051" t="s">
        <v>93</v>
      </c>
      <c r="D6051" s="29">
        <v>46020</v>
      </c>
      <c r="E6051" s="161">
        <v>0</v>
      </c>
      <c r="F6051" s="161">
        <v>0</v>
      </c>
      <c r="G6051" s="161">
        <v>0</v>
      </c>
      <c r="H6051" s="161">
        <v>0</v>
      </c>
      <c r="L6051">
        <v>59.362685999999997</v>
      </c>
      <c r="R6051">
        <v>164.572112</v>
      </c>
      <c r="S6051">
        <v>164.572112</v>
      </c>
      <c r="T6051" s="194">
        <v>164.572112</v>
      </c>
      <c r="U6051" t="s">
        <v>193</v>
      </c>
      <c r="V6051">
        <v>45708.624097222222</v>
      </c>
    </row>
    <row r="6052" spans="1:22" x14ac:dyDescent="0.3">
      <c r="A6052" t="s">
        <v>109</v>
      </c>
      <c r="B6052" t="s">
        <v>3</v>
      </c>
      <c r="C6052" t="s">
        <v>88</v>
      </c>
      <c r="D6052" s="29">
        <v>46020</v>
      </c>
      <c r="E6052" s="161">
        <v>0</v>
      </c>
      <c r="F6052" s="161">
        <v>0</v>
      </c>
      <c r="G6052" s="161">
        <v>0</v>
      </c>
      <c r="H6052" s="161">
        <v>0</v>
      </c>
      <c r="L6052">
        <v>102.382058</v>
      </c>
      <c r="R6052">
        <v>997.40674200000001</v>
      </c>
      <c r="S6052">
        <v>997.40674200000001</v>
      </c>
      <c r="T6052" s="194">
        <v>997.40674200000001</v>
      </c>
      <c r="U6052" t="s">
        <v>193</v>
      </c>
      <c r="V6052">
        <v>45708.62395833333</v>
      </c>
    </row>
    <row r="6053" spans="1:22" x14ac:dyDescent="0.3">
      <c r="A6053" t="s">
        <v>109</v>
      </c>
      <c r="B6053" t="s">
        <v>3</v>
      </c>
      <c r="C6053" t="s">
        <v>93</v>
      </c>
      <c r="D6053" s="29">
        <v>46021</v>
      </c>
      <c r="E6053" s="161">
        <v>0</v>
      </c>
      <c r="F6053" s="161">
        <v>0</v>
      </c>
      <c r="G6053" s="161">
        <v>0</v>
      </c>
      <c r="H6053" s="161">
        <v>0</v>
      </c>
      <c r="L6053">
        <v>59.362685999999997</v>
      </c>
      <c r="R6053">
        <v>164.572112</v>
      </c>
      <c r="S6053">
        <v>164.572112</v>
      </c>
      <c r="T6053" s="194">
        <v>164.572112</v>
      </c>
      <c r="U6053" t="s">
        <v>193</v>
      </c>
      <c r="V6053">
        <v>45708.624097222222</v>
      </c>
    </row>
    <row r="6054" spans="1:22" x14ac:dyDescent="0.3">
      <c r="A6054" t="s">
        <v>109</v>
      </c>
      <c r="B6054" t="s">
        <v>3</v>
      </c>
      <c r="C6054" t="s">
        <v>88</v>
      </c>
      <c r="D6054" s="29">
        <v>46021</v>
      </c>
      <c r="E6054" s="161">
        <v>0</v>
      </c>
      <c r="F6054" s="161">
        <v>0</v>
      </c>
      <c r="G6054" s="161">
        <v>0</v>
      </c>
      <c r="H6054" s="161">
        <v>0</v>
      </c>
      <c r="L6054">
        <v>102.382058</v>
      </c>
      <c r="R6054">
        <v>997.40674200000001</v>
      </c>
      <c r="S6054">
        <v>997.40674200000001</v>
      </c>
      <c r="T6054" s="194">
        <v>997.40674200000001</v>
      </c>
      <c r="U6054" t="s">
        <v>193</v>
      </c>
      <c r="V6054">
        <v>45708.623969907407</v>
      </c>
    </row>
    <row r="6055" spans="1:22" x14ac:dyDescent="0.3">
      <c r="A6055" t="s">
        <v>109</v>
      </c>
      <c r="B6055" t="s">
        <v>3</v>
      </c>
      <c r="C6055" t="s">
        <v>93</v>
      </c>
      <c r="D6055" s="29">
        <v>46022</v>
      </c>
      <c r="E6055" s="161">
        <v>0</v>
      </c>
      <c r="F6055" s="161">
        <v>0</v>
      </c>
      <c r="G6055" s="161">
        <v>0</v>
      </c>
      <c r="H6055" s="161">
        <v>0</v>
      </c>
      <c r="L6055">
        <v>59.362685999999997</v>
      </c>
      <c r="R6055">
        <v>164.572112</v>
      </c>
      <c r="S6055">
        <v>164.572112</v>
      </c>
      <c r="T6055" s="194">
        <v>164.572112</v>
      </c>
      <c r="U6055" t="s">
        <v>193</v>
      </c>
      <c r="V6055">
        <v>45708.624097222222</v>
      </c>
    </row>
    <row r="6056" spans="1:22" x14ac:dyDescent="0.3">
      <c r="A6056" t="s">
        <v>109</v>
      </c>
      <c r="B6056" t="s">
        <v>3</v>
      </c>
      <c r="C6056" t="s">
        <v>88</v>
      </c>
      <c r="D6056" s="29">
        <v>46022</v>
      </c>
      <c r="E6056" s="161">
        <v>0</v>
      </c>
      <c r="F6056" s="161">
        <v>0</v>
      </c>
      <c r="G6056" s="161">
        <v>0</v>
      </c>
      <c r="H6056" s="161">
        <v>0</v>
      </c>
      <c r="L6056">
        <v>102.382058</v>
      </c>
      <c r="R6056">
        <v>997.40674200000001</v>
      </c>
      <c r="S6056">
        <v>997.40674200000001</v>
      </c>
      <c r="T6056" s="194">
        <v>997.40674200000001</v>
      </c>
      <c r="U6056" t="s">
        <v>193</v>
      </c>
      <c r="V6056">
        <v>45708.623969907407</v>
      </c>
    </row>
    <row r="6057" spans="1:22" x14ac:dyDescent="0.3">
      <c r="A6057" t="s">
        <v>110</v>
      </c>
      <c r="B6057" t="s">
        <v>4</v>
      </c>
      <c r="C6057" t="s">
        <v>93</v>
      </c>
      <c r="D6057" s="29">
        <v>45748</v>
      </c>
      <c r="E6057" s="161">
        <v>0</v>
      </c>
      <c r="F6057" s="161">
        <v>0</v>
      </c>
      <c r="G6057" s="161">
        <v>0</v>
      </c>
      <c r="H6057" s="161">
        <v>0</v>
      </c>
      <c r="R6057">
        <v>129.66287600000001</v>
      </c>
      <c r="S6057">
        <v>129.66287600000001</v>
      </c>
      <c r="T6057" s="194">
        <v>129.66287600000001</v>
      </c>
      <c r="U6057" t="s">
        <v>193</v>
      </c>
      <c r="V6057">
        <v>45413.313136574077</v>
      </c>
    </row>
    <row r="6058" spans="1:22" x14ac:dyDescent="0.3">
      <c r="A6058" t="s">
        <v>110</v>
      </c>
      <c r="B6058" t="s">
        <v>4</v>
      </c>
      <c r="C6058" t="s">
        <v>88</v>
      </c>
      <c r="D6058" s="29">
        <v>45748</v>
      </c>
      <c r="E6058" s="161">
        <v>0</v>
      </c>
      <c r="F6058" s="161">
        <v>0</v>
      </c>
      <c r="G6058" s="161">
        <v>0</v>
      </c>
      <c r="H6058" s="161">
        <v>0</v>
      </c>
      <c r="R6058">
        <v>997.40674200000001</v>
      </c>
      <c r="S6058">
        <v>997.40674200000001</v>
      </c>
      <c r="T6058" s="194">
        <v>997.40674200000001</v>
      </c>
      <c r="U6058" t="s">
        <v>193</v>
      </c>
      <c r="V6058">
        <v>45413.313020833331</v>
      </c>
    </row>
    <row r="6059" spans="1:22" x14ac:dyDescent="0.3">
      <c r="A6059" t="s">
        <v>110</v>
      </c>
      <c r="B6059" t="s">
        <v>4</v>
      </c>
      <c r="C6059" t="s">
        <v>93</v>
      </c>
      <c r="D6059" s="29">
        <v>45749</v>
      </c>
      <c r="E6059" s="161">
        <v>0</v>
      </c>
      <c r="F6059" s="161">
        <v>0</v>
      </c>
      <c r="G6059" s="161">
        <v>0</v>
      </c>
      <c r="H6059" s="161">
        <v>0</v>
      </c>
      <c r="R6059">
        <v>129.66287600000001</v>
      </c>
      <c r="S6059">
        <v>129.66287600000001</v>
      </c>
      <c r="T6059" s="194">
        <v>129.66287600000001</v>
      </c>
      <c r="U6059" t="s">
        <v>193</v>
      </c>
      <c r="V6059">
        <v>45413.313287037039</v>
      </c>
    </row>
    <row r="6060" spans="1:22" x14ac:dyDescent="0.3">
      <c r="A6060" t="s">
        <v>110</v>
      </c>
      <c r="B6060" t="s">
        <v>4</v>
      </c>
      <c r="C6060" t="s">
        <v>88</v>
      </c>
      <c r="D6060" s="29">
        <v>45749</v>
      </c>
      <c r="E6060" s="161">
        <v>0</v>
      </c>
      <c r="F6060" s="161">
        <v>0</v>
      </c>
      <c r="G6060" s="161">
        <v>0</v>
      </c>
      <c r="H6060" s="161">
        <v>0</v>
      </c>
      <c r="R6060">
        <v>997.40674200000001</v>
      </c>
      <c r="S6060">
        <v>997.40674200000001</v>
      </c>
      <c r="T6060" s="194">
        <v>997.40674200000001</v>
      </c>
      <c r="U6060" t="s">
        <v>193</v>
      </c>
      <c r="V6060">
        <v>45413.313240740739</v>
      </c>
    </row>
    <row r="6061" spans="1:22" x14ac:dyDescent="0.3">
      <c r="A6061" t="s">
        <v>110</v>
      </c>
      <c r="B6061" t="s">
        <v>4</v>
      </c>
      <c r="C6061" t="s">
        <v>93</v>
      </c>
      <c r="D6061" s="29">
        <v>45750</v>
      </c>
      <c r="E6061" s="161">
        <v>0</v>
      </c>
      <c r="F6061" s="161">
        <v>0</v>
      </c>
      <c r="G6061" s="161">
        <v>0</v>
      </c>
      <c r="H6061" s="161">
        <v>0</v>
      </c>
      <c r="R6061">
        <v>129.66287600000001</v>
      </c>
      <c r="S6061">
        <v>129.66287600000001</v>
      </c>
      <c r="T6061" s="194">
        <v>129.66287600000001</v>
      </c>
      <c r="U6061" t="s">
        <v>193</v>
      </c>
      <c r="V6061">
        <v>45413.313379629632</v>
      </c>
    </row>
    <row r="6062" spans="1:22" x14ac:dyDescent="0.3">
      <c r="A6062" t="s">
        <v>110</v>
      </c>
      <c r="B6062" t="s">
        <v>4</v>
      </c>
      <c r="C6062" t="s">
        <v>88</v>
      </c>
      <c r="D6062" s="29">
        <v>45750</v>
      </c>
      <c r="E6062" s="161">
        <v>0</v>
      </c>
      <c r="F6062" s="161">
        <v>0</v>
      </c>
      <c r="G6062" s="161">
        <v>0</v>
      </c>
      <c r="H6062" s="161">
        <v>0</v>
      </c>
      <c r="R6062">
        <v>997.40674200000001</v>
      </c>
      <c r="S6062">
        <v>997.40674200000001</v>
      </c>
      <c r="T6062" s="194">
        <v>997.40674200000001</v>
      </c>
      <c r="U6062" t="s">
        <v>193</v>
      </c>
      <c r="V6062">
        <v>45413.313368055555</v>
      </c>
    </row>
    <row r="6063" spans="1:22" x14ac:dyDescent="0.3">
      <c r="A6063" t="s">
        <v>110</v>
      </c>
      <c r="B6063" t="s">
        <v>4</v>
      </c>
      <c r="C6063" t="s">
        <v>93</v>
      </c>
      <c r="D6063" s="29">
        <v>45751</v>
      </c>
      <c r="E6063" s="161">
        <v>0</v>
      </c>
      <c r="F6063" s="161">
        <v>0</v>
      </c>
      <c r="G6063" s="161">
        <v>0</v>
      </c>
      <c r="H6063" s="161">
        <v>0</v>
      </c>
      <c r="R6063">
        <v>129.66287600000001</v>
      </c>
      <c r="S6063">
        <v>129.66287600000001</v>
      </c>
      <c r="T6063" s="194">
        <v>129.66287600000001</v>
      </c>
      <c r="U6063" t="s">
        <v>193</v>
      </c>
      <c r="V6063">
        <v>45413.313379629632</v>
      </c>
    </row>
    <row r="6064" spans="1:22" x14ac:dyDescent="0.3">
      <c r="A6064" t="s">
        <v>110</v>
      </c>
      <c r="B6064" t="s">
        <v>4</v>
      </c>
      <c r="C6064" t="s">
        <v>88</v>
      </c>
      <c r="D6064" s="29">
        <v>45751</v>
      </c>
      <c r="E6064" s="161">
        <v>0</v>
      </c>
      <c r="F6064" s="161">
        <v>0</v>
      </c>
      <c r="G6064" s="161">
        <v>0</v>
      </c>
      <c r="H6064" s="161">
        <v>0</v>
      </c>
      <c r="R6064">
        <v>997.40674200000001</v>
      </c>
      <c r="S6064">
        <v>997.40674200000001</v>
      </c>
      <c r="T6064" s="194">
        <v>997.40674200000001</v>
      </c>
      <c r="U6064" t="s">
        <v>193</v>
      </c>
      <c r="V6064">
        <v>45413.313379629632</v>
      </c>
    </row>
    <row r="6065" spans="1:22" x14ac:dyDescent="0.3">
      <c r="A6065" t="s">
        <v>110</v>
      </c>
      <c r="B6065" t="s">
        <v>4</v>
      </c>
      <c r="C6065" t="s">
        <v>93</v>
      </c>
      <c r="D6065" s="29">
        <v>45752</v>
      </c>
      <c r="E6065" s="161">
        <v>0</v>
      </c>
      <c r="F6065" s="161">
        <v>0</v>
      </c>
      <c r="G6065" s="161">
        <v>0</v>
      </c>
      <c r="H6065" s="161">
        <v>0</v>
      </c>
      <c r="R6065">
        <v>129.66287600000001</v>
      </c>
      <c r="S6065">
        <v>129.66287600000001</v>
      </c>
      <c r="T6065" s="194">
        <v>129.66287600000001</v>
      </c>
      <c r="U6065" t="s">
        <v>193</v>
      </c>
      <c r="V6065">
        <v>45413.313379629632</v>
      </c>
    </row>
    <row r="6066" spans="1:22" x14ac:dyDescent="0.3">
      <c r="A6066" t="s">
        <v>110</v>
      </c>
      <c r="B6066" t="s">
        <v>4</v>
      </c>
      <c r="C6066" t="s">
        <v>88</v>
      </c>
      <c r="D6066" s="29">
        <v>45752</v>
      </c>
      <c r="E6066" s="161">
        <v>0</v>
      </c>
      <c r="F6066" s="161">
        <v>0</v>
      </c>
      <c r="G6066" s="161">
        <v>0</v>
      </c>
      <c r="H6066" s="161">
        <v>0</v>
      </c>
      <c r="R6066">
        <v>997.40674200000001</v>
      </c>
      <c r="S6066">
        <v>997.40674200000001</v>
      </c>
      <c r="T6066" s="194">
        <v>997.40674200000001</v>
      </c>
      <c r="U6066" t="s">
        <v>193</v>
      </c>
      <c r="V6066">
        <v>45413.313379629632</v>
      </c>
    </row>
    <row r="6067" spans="1:22" x14ac:dyDescent="0.3">
      <c r="A6067" t="s">
        <v>110</v>
      </c>
      <c r="B6067" t="s">
        <v>4</v>
      </c>
      <c r="C6067" t="s">
        <v>93</v>
      </c>
      <c r="D6067" s="29">
        <v>45753</v>
      </c>
      <c r="E6067" s="161">
        <v>0</v>
      </c>
      <c r="F6067" s="161">
        <v>0</v>
      </c>
      <c r="G6067" s="161">
        <v>0</v>
      </c>
      <c r="H6067" s="161">
        <v>0</v>
      </c>
      <c r="R6067">
        <v>129.66287600000001</v>
      </c>
      <c r="S6067">
        <v>129.66287600000001</v>
      </c>
      <c r="T6067" s="194">
        <v>129.66287600000001</v>
      </c>
      <c r="U6067" t="s">
        <v>193</v>
      </c>
      <c r="V6067">
        <v>45413.313379629632</v>
      </c>
    </row>
    <row r="6068" spans="1:22" x14ac:dyDescent="0.3">
      <c r="A6068" t="s">
        <v>110</v>
      </c>
      <c r="B6068" t="s">
        <v>4</v>
      </c>
      <c r="C6068" t="s">
        <v>88</v>
      </c>
      <c r="D6068" s="29">
        <v>45753</v>
      </c>
      <c r="E6068" s="161">
        <v>0</v>
      </c>
      <c r="F6068" s="161">
        <v>0</v>
      </c>
      <c r="G6068" s="161">
        <v>0</v>
      </c>
      <c r="H6068" s="161">
        <v>0</v>
      </c>
      <c r="R6068">
        <v>997.40674200000001</v>
      </c>
      <c r="S6068">
        <v>997.40674200000001</v>
      </c>
      <c r="T6068" s="194">
        <v>997.40674200000001</v>
      </c>
      <c r="U6068" t="s">
        <v>193</v>
      </c>
      <c r="V6068">
        <v>45413.313391203701</v>
      </c>
    </row>
    <row r="6069" spans="1:22" x14ac:dyDescent="0.3">
      <c r="A6069" t="s">
        <v>110</v>
      </c>
      <c r="B6069" t="s">
        <v>4</v>
      </c>
      <c r="C6069" t="s">
        <v>93</v>
      </c>
      <c r="D6069" s="29">
        <v>45754</v>
      </c>
      <c r="E6069" s="161">
        <v>0</v>
      </c>
      <c r="F6069" s="161">
        <v>0</v>
      </c>
      <c r="G6069" s="161">
        <v>0</v>
      </c>
      <c r="H6069" s="161">
        <v>0</v>
      </c>
      <c r="R6069">
        <v>129.66287600000001</v>
      </c>
      <c r="S6069">
        <v>129.66287600000001</v>
      </c>
      <c r="T6069" s="194">
        <v>129.66287600000001</v>
      </c>
      <c r="U6069" t="s">
        <v>193</v>
      </c>
      <c r="V6069">
        <v>45413.313391203701</v>
      </c>
    </row>
    <row r="6070" spans="1:22" x14ac:dyDescent="0.3">
      <c r="A6070" t="s">
        <v>110</v>
      </c>
      <c r="B6070" t="s">
        <v>4</v>
      </c>
      <c r="C6070" t="s">
        <v>88</v>
      </c>
      <c r="D6070" s="29">
        <v>45754</v>
      </c>
      <c r="E6070" s="161">
        <v>0</v>
      </c>
      <c r="F6070" s="161">
        <v>0</v>
      </c>
      <c r="G6070" s="161">
        <v>0</v>
      </c>
      <c r="H6070" s="161">
        <v>0</v>
      </c>
      <c r="R6070">
        <v>997.40674200000001</v>
      </c>
      <c r="S6070">
        <v>997.40674200000001</v>
      </c>
      <c r="T6070" s="194">
        <v>997.40674200000001</v>
      </c>
      <c r="U6070" t="s">
        <v>193</v>
      </c>
      <c r="V6070">
        <v>45413.313379629632</v>
      </c>
    </row>
    <row r="6071" spans="1:22" x14ac:dyDescent="0.3">
      <c r="A6071" t="s">
        <v>110</v>
      </c>
      <c r="B6071" t="s">
        <v>4</v>
      </c>
      <c r="C6071" t="s">
        <v>93</v>
      </c>
      <c r="D6071" s="29">
        <v>45755</v>
      </c>
      <c r="E6071" s="161">
        <v>0</v>
      </c>
      <c r="F6071" s="161">
        <v>0</v>
      </c>
      <c r="G6071" s="161">
        <v>0</v>
      </c>
      <c r="H6071" s="161">
        <v>0</v>
      </c>
      <c r="R6071">
        <v>129.66287600000001</v>
      </c>
      <c r="S6071">
        <v>129.66287600000001</v>
      </c>
      <c r="T6071" s="194">
        <v>129.66287600000001</v>
      </c>
      <c r="U6071" t="s">
        <v>193</v>
      </c>
      <c r="V6071">
        <v>45413.313391203701</v>
      </c>
    </row>
    <row r="6072" spans="1:22" x14ac:dyDescent="0.3">
      <c r="A6072" t="s">
        <v>110</v>
      </c>
      <c r="B6072" t="s">
        <v>4</v>
      </c>
      <c r="C6072" t="s">
        <v>88</v>
      </c>
      <c r="D6072" s="29">
        <v>45755</v>
      </c>
      <c r="E6072" s="161">
        <v>0</v>
      </c>
      <c r="F6072" s="161">
        <v>0</v>
      </c>
      <c r="G6072" s="161">
        <v>0</v>
      </c>
      <c r="H6072" s="161">
        <v>0</v>
      </c>
      <c r="R6072">
        <v>997.40674200000001</v>
      </c>
      <c r="S6072">
        <v>997.40674200000001</v>
      </c>
      <c r="T6072" s="194">
        <v>997.40674200000001</v>
      </c>
      <c r="U6072" t="s">
        <v>193</v>
      </c>
      <c r="V6072">
        <v>45413.313391203701</v>
      </c>
    </row>
    <row r="6073" spans="1:22" x14ac:dyDescent="0.3">
      <c r="A6073" t="s">
        <v>110</v>
      </c>
      <c r="B6073" t="s">
        <v>4</v>
      </c>
      <c r="C6073" t="s">
        <v>93</v>
      </c>
      <c r="D6073" s="29">
        <v>45756</v>
      </c>
      <c r="E6073" s="161">
        <v>0</v>
      </c>
      <c r="F6073" s="161">
        <v>0</v>
      </c>
      <c r="G6073" s="161">
        <v>0</v>
      </c>
      <c r="H6073" s="161">
        <v>0</v>
      </c>
      <c r="R6073">
        <v>129.66287600000001</v>
      </c>
      <c r="S6073">
        <v>129.66287600000001</v>
      </c>
      <c r="T6073" s="194">
        <v>129.66287600000001</v>
      </c>
      <c r="U6073" t="s">
        <v>193</v>
      </c>
      <c r="V6073">
        <v>45413.313391203701</v>
      </c>
    </row>
    <row r="6074" spans="1:22" x14ac:dyDescent="0.3">
      <c r="A6074" t="s">
        <v>110</v>
      </c>
      <c r="B6074" t="s">
        <v>4</v>
      </c>
      <c r="C6074" t="s">
        <v>88</v>
      </c>
      <c r="D6074" s="29">
        <v>45756</v>
      </c>
      <c r="E6074" s="161">
        <v>0</v>
      </c>
      <c r="F6074" s="161">
        <v>0</v>
      </c>
      <c r="G6074" s="161">
        <v>0</v>
      </c>
      <c r="H6074" s="161">
        <v>0</v>
      </c>
      <c r="R6074">
        <v>997.40674200000001</v>
      </c>
      <c r="S6074">
        <v>997.40674200000001</v>
      </c>
      <c r="T6074" s="194">
        <v>997.40674200000001</v>
      </c>
      <c r="U6074" t="s">
        <v>193</v>
      </c>
      <c r="V6074">
        <v>45413.313391203701</v>
      </c>
    </row>
    <row r="6075" spans="1:22" x14ac:dyDescent="0.3">
      <c r="A6075" t="s">
        <v>110</v>
      </c>
      <c r="B6075" t="s">
        <v>4</v>
      </c>
      <c r="C6075" t="s">
        <v>93</v>
      </c>
      <c r="D6075" s="29">
        <v>45757</v>
      </c>
      <c r="E6075" s="161">
        <v>0</v>
      </c>
      <c r="F6075" s="161">
        <v>0</v>
      </c>
      <c r="G6075" s="161">
        <v>0</v>
      </c>
      <c r="H6075" s="161">
        <v>0</v>
      </c>
      <c r="R6075">
        <v>129.66287600000001</v>
      </c>
      <c r="S6075">
        <v>129.66287600000001</v>
      </c>
      <c r="T6075" s="194">
        <v>129.66287600000001</v>
      </c>
      <c r="U6075" t="s">
        <v>193</v>
      </c>
      <c r="V6075">
        <v>45413.313391203701</v>
      </c>
    </row>
    <row r="6076" spans="1:22" x14ac:dyDescent="0.3">
      <c r="A6076" t="s">
        <v>110</v>
      </c>
      <c r="B6076" t="s">
        <v>4</v>
      </c>
      <c r="C6076" t="s">
        <v>88</v>
      </c>
      <c r="D6076" s="29">
        <v>45757</v>
      </c>
      <c r="E6076" s="161">
        <v>0</v>
      </c>
      <c r="F6076" s="161">
        <v>0</v>
      </c>
      <c r="G6076" s="161">
        <v>0</v>
      </c>
      <c r="H6076" s="161">
        <v>0</v>
      </c>
      <c r="R6076">
        <v>997.40674200000001</v>
      </c>
      <c r="S6076">
        <v>997.40674200000001</v>
      </c>
      <c r="T6076" s="194">
        <v>997.40674200000001</v>
      </c>
      <c r="U6076" t="s">
        <v>193</v>
      </c>
      <c r="V6076">
        <v>45413.313391203701</v>
      </c>
    </row>
    <row r="6077" spans="1:22" x14ac:dyDescent="0.3">
      <c r="A6077" t="s">
        <v>110</v>
      </c>
      <c r="B6077" t="s">
        <v>4</v>
      </c>
      <c r="C6077" t="s">
        <v>93</v>
      </c>
      <c r="D6077" s="29">
        <v>45758</v>
      </c>
      <c r="E6077" s="161">
        <v>0</v>
      </c>
      <c r="F6077" s="161">
        <v>0</v>
      </c>
      <c r="G6077" s="161">
        <v>0</v>
      </c>
      <c r="H6077" s="161">
        <v>0</v>
      </c>
      <c r="R6077">
        <v>129.66287600000001</v>
      </c>
      <c r="S6077">
        <v>129.66287600000001</v>
      </c>
      <c r="T6077" s="194">
        <v>129.66287600000001</v>
      </c>
      <c r="U6077" t="s">
        <v>193</v>
      </c>
      <c r="V6077">
        <v>45413.313402777778</v>
      </c>
    </row>
    <row r="6078" spans="1:22" x14ac:dyDescent="0.3">
      <c r="A6078" t="s">
        <v>110</v>
      </c>
      <c r="B6078" t="s">
        <v>4</v>
      </c>
      <c r="C6078" t="s">
        <v>88</v>
      </c>
      <c r="D6078" s="29">
        <v>45758</v>
      </c>
      <c r="E6078" s="161">
        <v>0</v>
      </c>
      <c r="F6078" s="161">
        <v>0</v>
      </c>
      <c r="G6078" s="161">
        <v>0</v>
      </c>
      <c r="H6078" s="161">
        <v>0</v>
      </c>
      <c r="R6078">
        <v>997.40674200000001</v>
      </c>
      <c r="S6078">
        <v>997.40674200000001</v>
      </c>
      <c r="T6078" s="194">
        <v>997.40674200000001</v>
      </c>
      <c r="U6078" t="s">
        <v>193</v>
      </c>
      <c r="V6078">
        <v>45413.313391203701</v>
      </c>
    </row>
    <row r="6079" spans="1:22" x14ac:dyDescent="0.3">
      <c r="A6079" t="s">
        <v>110</v>
      </c>
      <c r="B6079" t="s">
        <v>4</v>
      </c>
      <c r="C6079" t="s">
        <v>93</v>
      </c>
      <c r="D6079" s="29">
        <v>45759</v>
      </c>
      <c r="E6079" s="161">
        <v>0</v>
      </c>
      <c r="F6079" s="161">
        <v>0</v>
      </c>
      <c r="G6079" s="161">
        <v>0</v>
      </c>
      <c r="H6079" s="161">
        <v>0</v>
      </c>
      <c r="R6079">
        <v>129.66287600000001</v>
      </c>
      <c r="S6079">
        <v>129.66287600000001</v>
      </c>
      <c r="T6079" s="194">
        <v>129.66287600000001</v>
      </c>
      <c r="U6079" t="s">
        <v>193</v>
      </c>
      <c r="V6079">
        <v>45413.313402777778</v>
      </c>
    </row>
    <row r="6080" spans="1:22" x14ac:dyDescent="0.3">
      <c r="A6080" t="s">
        <v>110</v>
      </c>
      <c r="B6080" t="s">
        <v>4</v>
      </c>
      <c r="C6080" t="s">
        <v>88</v>
      </c>
      <c r="D6080" s="29">
        <v>45759</v>
      </c>
      <c r="E6080" s="161">
        <v>0</v>
      </c>
      <c r="F6080" s="161">
        <v>0</v>
      </c>
      <c r="G6080" s="161">
        <v>0</v>
      </c>
      <c r="H6080" s="161">
        <v>0</v>
      </c>
      <c r="R6080">
        <v>997.40674200000001</v>
      </c>
      <c r="S6080">
        <v>997.40674200000001</v>
      </c>
      <c r="T6080" s="194">
        <v>997.40674200000001</v>
      </c>
      <c r="U6080" t="s">
        <v>193</v>
      </c>
      <c r="V6080">
        <v>45413.313402777778</v>
      </c>
    </row>
    <row r="6081" spans="1:22" x14ac:dyDescent="0.3">
      <c r="A6081" t="s">
        <v>110</v>
      </c>
      <c r="B6081" t="s">
        <v>4</v>
      </c>
      <c r="C6081" t="s">
        <v>93</v>
      </c>
      <c r="D6081" s="29">
        <v>45760</v>
      </c>
      <c r="E6081" s="161">
        <v>0</v>
      </c>
      <c r="F6081" s="161">
        <v>0</v>
      </c>
      <c r="G6081" s="161">
        <v>0</v>
      </c>
      <c r="H6081" s="161">
        <v>0</v>
      </c>
      <c r="R6081">
        <v>129.66287600000001</v>
      </c>
      <c r="S6081">
        <v>129.66287600000001</v>
      </c>
      <c r="T6081" s="194">
        <v>129.66287600000001</v>
      </c>
      <c r="U6081" t="s">
        <v>193</v>
      </c>
      <c r="V6081">
        <v>45413.313402777778</v>
      </c>
    </row>
    <row r="6082" spans="1:22" x14ac:dyDescent="0.3">
      <c r="A6082" t="s">
        <v>110</v>
      </c>
      <c r="B6082" t="s">
        <v>4</v>
      </c>
      <c r="C6082" t="s">
        <v>88</v>
      </c>
      <c r="D6082" s="29">
        <v>45760</v>
      </c>
      <c r="E6082" s="161">
        <v>0</v>
      </c>
      <c r="F6082" s="161">
        <v>0</v>
      </c>
      <c r="G6082" s="161">
        <v>0</v>
      </c>
      <c r="H6082" s="161">
        <v>0</v>
      </c>
      <c r="R6082">
        <v>997.40674200000001</v>
      </c>
      <c r="S6082">
        <v>997.40674200000001</v>
      </c>
      <c r="T6082" s="194">
        <v>997.40674200000001</v>
      </c>
      <c r="U6082" t="s">
        <v>193</v>
      </c>
      <c r="V6082">
        <v>45413.313402777778</v>
      </c>
    </row>
    <row r="6083" spans="1:22" x14ac:dyDescent="0.3">
      <c r="A6083" t="s">
        <v>110</v>
      </c>
      <c r="B6083" t="s">
        <v>4</v>
      </c>
      <c r="C6083" t="s">
        <v>93</v>
      </c>
      <c r="D6083" s="29">
        <v>45761</v>
      </c>
      <c r="E6083" s="161">
        <v>0</v>
      </c>
      <c r="F6083" s="161">
        <v>0</v>
      </c>
      <c r="G6083" s="161">
        <v>0</v>
      </c>
      <c r="H6083" s="161">
        <v>0</v>
      </c>
      <c r="R6083">
        <v>129.66287600000001</v>
      </c>
      <c r="S6083">
        <v>129.66287600000001</v>
      </c>
      <c r="T6083" s="194">
        <v>129.66287600000001</v>
      </c>
      <c r="U6083" t="s">
        <v>193</v>
      </c>
      <c r="V6083">
        <v>45413.313414351855</v>
      </c>
    </row>
    <row r="6084" spans="1:22" x14ac:dyDescent="0.3">
      <c r="A6084" t="s">
        <v>110</v>
      </c>
      <c r="B6084" t="s">
        <v>4</v>
      </c>
      <c r="C6084" t="s">
        <v>88</v>
      </c>
      <c r="D6084" s="29">
        <v>45761</v>
      </c>
      <c r="E6084" s="161">
        <v>0</v>
      </c>
      <c r="F6084" s="161">
        <v>0</v>
      </c>
      <c r="G6084" s="161">
        <v>0</v>
      </c>
      <c r="H6084" s="161">
        <v>0</v>
      </c>
      <c r="R6084">
        <v>997.40674200000001</v>
      </c>
      <c r="S6084">
        <v>997.40674200000001</v>
      </c>
      <c r="T6084" s="194">
        <v>997.40674200000001</v>
      </c>
      <c r="U6084" t="s">
        <v>193</v>
      </c>
      <c r="V6084">
        <v>45413.313414351855</v>
      </c>
    </row>
    <row r="6085" spans="1:22" x14ac:dyDescent="0.3">
      <c r="A6085" t="s">
        <v>110</v>
      </c>
      <c r="B6085" t="s">
        <v>4</v>
      </c>
      <c r="C6085" t="s">
        <v>93</v>
      </c>
      <c r="D6085" s="29">
        <v>45762</v>
      </c>
      <c r="E6085" s="161">
        <v>0</v>
      </c>
      <c r="F6085" s="161">
        <v>0</v>
      </c>
      <c r="G6085" s="161">
        <v>0</v>
      </c>
      <c r="H6085" s="161">
        <v>0</v>
      </c>
      <c r="R6085">
        <v>129.66287600000001</v>
      </c>
      <c r="S6085">
        <v>129.66287600000001</v>
      </c>
      <c r="T6085" s="194">
        <v>129.66287600000001</v>
      </c>
      <c r="U6085" t="s">
        <v>193</v>
      </c>
      <c r="V6085">
        <v>45413.313414351855</v>
      </c>
    </row>
    <row r="6086" spans="1:22" x14ac:dyDescent="0.3">
      <c r="A6086" t="s">
        <v>110</v>
      </c>
      <c r="B6086" t="s">
        <v>4</v>
      </c>
      <c r="C6086" t="s">
        <v>88</v>
      </c>
      <c r="D6086" s="29">
        <v>45762</v>
      </c>
      <c r="E6086" s="161">
        <v>0</v>
      </c>
      <c r="F6086" s="161">
        <v>0</v>
      </c>
      <c r="G6086" s="161">
        <v>0</v>
      </c>
      <c r="H6086" s="161">
        <v>0</v>
      </c>
      <c r="R6086">
        <v>997.40674200000001</v>
      </c>
      <c r="S6086">
        <v>997.40674200000001</v>
      </c>
      <c r="T6086" s="194">
        <v>997.40674200000001</v>
      </c>
      <c r="U6086" t="s">
        <v>193</v>
      </c>
      <c r="V6086">
        <v>45413.313414351855</v>
      </c>
    </row>
    <row r="6087" spans="1:22" x14ac:dyDescent="0.3">
      <c r="A6087" t="s">
        <v>110</v>
      </c>
      <c r="B6087" t="s">
        <v>4</v>
      </c>
      <c r="C6087" t="s">
        <v>93</v>
      </c>
      <c r="D6087" s="29">
        <v>45763</v>
      </c>
      <c r="E6087" s="161">
        <v>0</v>
      </c>
      <c r="F6087" s="161">
        <v>0</v>
      </c>
      <c r="G6087" s="161">
        <v>0</v>
      </c>
      <c r="H6087" s="161">
        <v>0</v>
      </c>
      <c r="R6087">
        <v>129.66287600000001</v>
      </c>
      <c r="S6087">
        <v>129.66287600000001</v>
      </c>
      <c r="T6087" s="194">
        <v>129.66287600000001</v>
      </c>
      <c r="U6087" t="s">
        <v>193</v>
      </c>
      <c r="V6087">
        <v>45413.313425925924</v>
      </c>
    </row>
    <row r="6088" spans="1:22" x14ac:dyDescent="0.3">
      <c r="A6088" t="s">
        <v>110</v>
      </c>
      <c r="B6088" t="s">
        <v>4</v>
      </c>
      <c r="C6088" t="s">
        <v>88</v>
      </c>
      <c r="D6088" s="29">
        <v>45763</v>
      </c>
      <c r="E6088" s="161">
        <v>0</v>
      </c>
      <c r="F6088" s="161">
        <v>0</v>
      </c>
      <c r="G6088" s="161">
        <v>0</v>
      </c>
      <c r="H6088" s="161">
        <v>0</v>
      </c>
      <c r="R6088">
        <v>997.40674200000001</v>
      </c>
      <c r="S6088">
        <v>997.40674200000001</v>
      </c>
      <c r="T6088" s="194">
        <v>997.40674200000001</v>
      </c>
      <c r="U6088" t="s">
        <v>193</v>
      </c>
      <c r="V6088">
        <v>45413.313425925924</v>
      </c>
    </row>
    <row r="6089" spans="1:22" x14ac:dyDescent="0.3">
      <c r="A6089" t="s">
        <v>110</v>
      </c>
      <c r="B6089" t="s">
        <v>4</v>
      </c>
      <c r="C6089" t="s">
        <v>93</v>
      </c>
      <c r="D6089" s="29">
        <v>45764</v>
      </c>
      <c r="E6089" s="161">
        <v>0</v>
      </c>
      <c r="F6089" s="161">
        <v>0</v>
      </c>
      <c r="G6089" s="161">
        <v>0</v>
      </c>
      <c r="H6089" s="161">
        <v>0</v>
      </c>
      <c r="R6089">
        <v>129.66287600000001</v>
      </c>
      <c r="S6089">
        <v>129.66287600000001</v>
      </c>
      <c r="T6089" s="194">
        <v>129.66287600000001</v>
      </c>
      <c r="U6089" t="s">
        <v>193</v>
      </c>
      <c r="V6089">
        <v>45413.313414351855</v>
      </c>
    </row>
    <row r="6090" spans="1:22" x14ac:dyDescent="0.3">
      <c r="A6090" t="s">
        <v>110</v>
      </c>
      <c r="B6090" t="s">
        <v>4</v>
      </c>
      <c r="C6090" t="s">
        <v>88</v>
      </c>
      <c r="D6090" s="29">
        <v>45764</v>
      </c>
      <c r="E6090" s="161">
        <v>0</v>
      </c>
      <c r="F6090" s="161">
        <v>0</v>
      </c>
      <c r="G6090" s="161">
        <v>0</v>
      </c>
      <c r="H6090" s="161">
        <v>0</v>
      </c>
      <c r="R6090">
        <v>997.40674200000001</v>
      </c>
      <c r="S6090">
        <v>997.40674200000001</v>
      </c>
      <c r="T6090" s="194">
        <v>997.40674200000001</v>
      </c>
      <c r="U6090" t="s">
        <v>193</v>
      </c>
      <c r="V6090">
        <v>45413.313414351855</v>
      </c>
    </row>
    <row r="6091" spans="1:22" x14ac:dyDescent="0.3">
      <c r="A6091" t="s">
        <v>110</v>
      </c>
      <c r="B6091" t="s">
        <v>4</v>
      </c>
      <c r="C6091" t="s">
        <v>93</v>
      </c>
      <c r="D6091" s="29">
        <v>45765</v>
      </c>
      <c r="E6091" s="161">
        <v>0</v>
      </c>
      <c r="F6091" s="161">
        <v>0</v>
      </c>
      <c r="G6091" s="161">
        <v>0</v>
      </c>
      <c r="H6091" s="161">
        <v>0</v>
      </c>
      <c r="R6091">
        <v>129.66287600000001</v>
      </c>
      <c r="S6091">
        <v>129.66287600000001</v>
      </c>
      <c r="T6091" s="194">
        <v>129.66287600000001</v>
      </c>
      <c r="U6091" t="s">
        <v>193</v>
      </c>
      <c r="V6091">
        <v>45413.313414351855</v>
      </c>
    </row>
    <row r="6092" spans="1:22" x14ac:dyDescent="0.3">
      <c r="A6092" t="s">
        <v>110</v>
      </c>
      <c r="B6092" t="s">
        <v>4</v>
      </c>
      <c r="C6092" t="s">
        <v>88</v>
      </c>
      <c r="D6092" s="29">
        <v>45765</v>
      </c>
      <c r="E6092" s="161">
        <v>0</v>
      </c>
      <c r="F6092" s="161">
        <v>0</v>
      </c>
      <c r="G6092" s="161">
        <v>0</v>
      </c>
      <c r="H6092" s="161">
        <v>0</v>
      </c>
      <c r="R6092">
        <v>997.40674200000001</v>
      </c>
      <c r="S6092">
        <v>997.40674200000001</v>
      </c>
      <c r="T6092" s="194">
        <v>997.40674200000001</v>
      </c>
      <c r="U6092" t="s">
        <v>193</v>
      </c>
      <c r="V6092">
        <v>45413.313425925924</v>
      </c>
    </row>
    <row r="6093" spans="1:22" x14ac:dyDescent="0.3">
      <c r="A6093" t="s">
        <v>110</v>
      </c>
      <c r="B6093" t="s">
        <v>4</v>
      </c>
      <c r="C6093" t="s">
        <v>93</v>
      </c>
      <c r="D6093" s="29">
        <v>45766</v>
      </c>
      <c r="E6093" s="161">
        <v>0</v>
      </c>
      <c r="F6093" s="161">
        <v>0</v>
      </c>
      <c r="G6093" s="161">
        <v>0</v>
      </c>
      <c r="H6093" s="161">
        <v>0</v>
      </c>
      <c r="R6093">
        <v>129.66287600000001</v>
      </c>
      <c r="S6093">
        <v>129.66287600000001</v>
      </c>
      <c r="T6093" s="194">
        <v>129.66287600000001</v>
      </c>
      <c r="U6093" t="s">
        <v>193</v>
      </c>
      <c r="V6093">
        <v>45413.313425925924</v>
      </c>
    </row>
    <row r="6094" spans="1:22" x14ac:dyDescent="0.3">
      <c r="A6094" t="s">
        <v>110</v>
      </c>
      <c r="B6094" t="s">
        <v>4</v>
      </c>
      <c r="C6094" t="s">
        <v>88</v>
      </c>
      <c r="D6094" s="29">
        <v>45766</v>
      </c>
      <c r="E6094" s="161">
        <v>0</v>
      </c>
      <c r="F6094" s="161">
        <v>0</v>
      </c>
      <c r="G6094" s="161">
        <v>0</v>
      </c>
      <c r="H6094" s="161">
        <v>0</v>
      </c>
      <c r="R6094">
        <v>997.40674200000001</v>
      </c>
      <c r="S6094">
        <v>997.40674200000001</v>
      </c>
      <c r="T6094" s="194">
        <v>997.40674200000001</v>
      </c>
      <c r="U6094" t="s">
        <v>193</v>
      </c>
      <c r="V6094">
        <v>45413.313425925924</v>
      </c>
    </row>
    <row r="6095" spans="1:22" x14ac:dyDescent="0.3">
      <c r="A6095" t="s">
        <v>110</v>
      </c>
      <c r="B6095" t="s">
        <v>4</v>
      </c>
      <c r="C6095" t="s">
        <v>93</v>
      </c>
      <c r="D6095" s="29">
        <v>45767</v>
      </c>
      <c r="E6095" s="161">
        <v>0</v>
      </c>
      <c r="F6095" s="161">
        <v>0</v>
      </c>
      <c r="G6095" s="161">
        <v>0</v>
      </c>
      <c r="H6095" s="161">
        <v>0</v>
      </c>
      <c r="R6095">
        <v>129.66287600000001</v>
      </c>
      <c r="S6095">
        <v>129.66287600000001</v>
      </c>
      <c r="T6095" s="194">
        <v>129.66287600000001</v>
      </c>
      <c r="U6095" t="s">
        <v>193</v>
      </c>
      <c r="V6095">
        <v>45413.313425925924</v>
      </c>
    </row>
    <row r="6096" spans="1:22" x14ac:dyDescent="0.3">
      <c r="A6096" t="s">
        <v>110</v>
      </c>
      <c r="B6096" t="s">
        <v>4</v>
      </c>
      <c r="C6096" t="s">
        <v>88</v>
      </c>
      <c r="D6096" s="29">
        <v>45767</v>
      </c>
      <c r="E6096" s="161">
        <v>0</v>
      </c>
      <c r="F6096" s="161">
        <v>0</v>
      </c>
      <c r="G6096" s="161">
        <v>0</v>
      </c>
      <c r="H6096" s="161">
        <v>0</v>
      </c>
      <c r="R6096">
        <v>997.40674200000001</v>
      </c>
      <c r="S6096">
        <v>997.40674200000001</v>
      </c>
      <c r="T6096" s="194">
        <v>997.40674200000001</v>
      </c>
      <c r="U6096" t="s">
        <v>193</v>
      </c>
      <c r="V6096">
        <v>45413.313425925924</v>
      </c>
    </row>
    <row r="6097" spans="1:22" x14ac:dyDescent="0.3">
      <c r="A6097" t="s">
        <v>110</v>
      </c>
      <c r="B6097" t="s">
        <v>4</v>
      </c>
      <c r="C6097" t="s">
        <v>93</v>
      </c>
      <c r="D6097" s="29">
        <v>45768</v>
      </c>
      <c r="E6097" s="161">
        <v>0</v>
      </c>
      <c r="F6097" s="161">
        <v>0</v>
      </c>
      <c r="G6097" s="161">
        <v>0</v>
      </c>
      <c r="H6097" s="161">
        <v>0</v>
      </c>
      <c r="R6097">
        <v>129.66287600000001</v>
      </c>
      <c r="S6097">
        <v>129.66287600000001</v>
      </c>
      <c r="T6097" s="194">
        <v>129.66287600000001</v>
      </c>
      <c r="U6097" t="s">
        <v>193</v>
      </c>
      <c r="V6097">
        <v>45413.313425925924</v>
      </c>
    </row>
    <row r="6098" spans="1:22" x14ac:dyDescent="0.3">
      <c r="A6098" t="s">
        <v>110</v>
      </c>
      <c r="B6098" t="s">
        <v>4</v>
      </c>
      <c r="C6098" t="s">
        <v>88</v>
      </c>
      <c r="D6098" s="29">
        <v>45768</v>
      </c>
      <c r="E6098" s="161">
        <v>0</v>
      </c>
      <c r="F6098" s="161">
        <v>0</v>
      </c>
      <c r="G6098" s="161">
        <v>0</v>
      </c>
      <c r="H6098" s="161">
        <v>0</v>
      </c>
      <c r="R6098">
        <v>997.40674200000001</v>
      </c>
      <c r="S6098">
        <v>997.40674200000001</v>
      </c>
      <c r="T6098" s="194">
        <v>997.40674200000001</v>
      </c>
      <c r="U6098" t="s">
        <v>193</v>
      </c>
      <c r="V6098">
        <v>45413.313425925924</v>
      </c>
    </row>
    <row r="6099" spans="1:22" x14ac:dyDescent="0.3">
      <c r="A6099" t="s">
        <v>110</v>
      </c>
      <c r="B6099" t="s">
        <v>4</v>
      </c>
      <c r="C6099" t="s">
        <v>93</v>
      </c>
      <c r="D6099" s="29">
        <v>45769</v>
      </c>
      <c r="E6099" s="161">
        <v>0</v>
      </c>
      <c r="F6099" s="161">
        <v>0</v>
      </c>
      <c r="G6099" s="161">
        <v>0</v>
      </c>
      <c r="H6099" s="161">
        <v>0</v>
      </c>
      <c r="R6099">
        <v>129.66287600000001</v>
      </c>
      <c r="S6099">
        <v>129.66287600000001</v>
      </c>
      <c r="T6099" s="194">
        <v>129.66287600000001</v>
      </c>
      <c r="U6099" t="s">
        <v>193</v>
      </c>
      <c r="V6099">
        <v>45413.313437500001</v>
      </c>
    </row>
    <row r="6100" spans="1:22" x14ac:dyDescent="0.3">
      <c r="A6100" t="s">
        <v>110</v>
      </c>
      <c r="B6100" t="s">
        <v>4</v>
      </c>
      <c r="C6100" t="s">
        <v>88</v>
      </c>
      <c r="D6100" s="29">
        <v>45769</v>
      </c>
      <c r="E6100" s="161">
        <v>0</v>
      </c>
      <c r="F6100" s="161">
        <v>0</v>
      </c>
      <c r="G6100" s="161">
        <v>0</v>
      </c>
      <c r="H6100" s="161">
        <v>0</v>
      </c>
      <c r="R6100">
        <v>997.40674200000001</v>
      </c>
      <c r="S6100">
        <v>997.40674200000001</v>
      </c>
      <c r="T6100" s="194">
        <v>997.40674200000001</v>
      </c>
      <c r="U6100" t="s">
        <v>193</v>
      </c>
      <c r="V6100">
        <v>45413.313437500001</v>
      </c>
    </row>
    <row r="6101" spans="1:22" x14ac:dyDescent="0.3">
      <c r="A6101" t="s">
        <v>110</v>
      </c>
      <c r="B6101" t="s">
        <v>4</v>
      </c>
      <c r="C6101" t="s">
        <v>93</v>
      </c>
      <c r="D6101" s="29">
        <v>45770</v>
      </c>
      <c r="E6101" s="161">
        <v>0</v>
      </c>
      <c r="F6101" s="161">
        <v>0</v>
      </c>
      <c r="G6101" s="161">
        <v>0</v>
      </c>
      <c r="H6101" s="161">
        <v>0</v>
      </c>
      <c r="R6101">
        <v>129.66287600000001</v>
      </c>
      <c r="S6101">
        <v>129.66287600000001</v>
      </c>
      <c r="T6101" s="194">
        <v>129.66287600000001</v>
      </c>
      <c r="U6101" t="s">
        <v>193</v>
      </c>
      <c r="V6101">
        <v>45413.313437500001</v>
      </c>
    </row>
    <row r="6102" spans="1:22" x14ac:dyDescent="0.3">
      <c r="A6102" t="s">
        <v>110</v>
      </c>
      <c r="B6102" t="s">
        <v>4</v>
      </c>
      <c r="C6102" t="s">
        <v>88</v>
      </c>
      <c r="D6102" s="29">
        <v>45770</v>
      </c>
      <c r="E6102" s="161">
        <v>0</v>
      </c>
      <c r="F6102" s="161">
        <v>0</v>
      </c>
      <c r="G6102" s="161">
        <v>0</v>
      </c>
      <c r="H6102" s="161">
        <v>0</v>
      </c>
      <c r="R6102">
        <v>997.40674200000001</v>
      </c>
      <c r="S6102">
        <v>997.40674200000001</v>
      </c>
      <c r="T6102" s="194">
        <v>997.40674200000001</v>
      </c>
      <c r="U6102" t="s">
        <v>193</v>
      </c>
      <c r="V6102">
        <v>45413.313437500001</v>
      </c>
    </row>
    <row r="6103" spans="1:22" x14ac:dyDescent="0.3">
      <c r="A6103" t="s">
        <v>110</v>
      </c>
      <c r="B6103" t="s">
        <v>4</v>
      </c>
      <c r="C6103" t="s">
        <v>93</v>
      </c>
      <c r="D6103" s="29">
        <v>45771</v>
      </c>
      <c r="E6103" s="161">
        <v>0</v>
      </c>
      <c r="F6103" s="161">
        <v>0</v>
      </c>
      <c r="G6103" s="161">
        <v>0</v>
      </c>
      <c r="H6103" s="161">
        <v>0</v>
      </c>
      <c r="R6103">
        <v>129.66287600000001</v>
      </c>
      <c r="S6103">
        <v>129.66287600000001</v>
      </c>
      <c r="T6103" s="194">
        <v>129.66287600000001</v>
      </c>
      <c r="U6103" t="s">
        <v>193</v>
      </c>
      <c r="V6103">
        <v>45413.313437500001</v>
      </c>
    </row>
    <row r="6104" spans="1:22" x14ac:dyDescent="0.3">
      <c r="A6104" t="s">
        <v>110</v>
      </c>
      <c r="B6104" t="s">
        <v>4</v>
      </c>
      <c r="C6104" t="s">
        <v>88</v>
      </c>
      <c r="D6104" s="29">
        <v>45771</v>
      </c>
      <c r="E6104" s="161">
        <v>0</v>
      </c>
      <c r="F6104" s="161">
        <v>0</v>
      </c>
      <c r="G6104" s="161">
        <v>0</v>
      </c>
      <c r="H6104" s="161">
        <v>0</v>
      </c>
      <c r="R6104">
        <v>997.40674200000001</v>
      </c>
      <c r="S6104">
        <v>997.40674200000001</v>
      </c>
      <c r="T6104" s="194">
        <v>997.40674200000001</v>
      </c>
      <c r="U6104" t="s">
        <v>193</v>
      </c>
      <c r="V6104">
        <v>45413.313437500001</v>
      </c>
    </row>
    <row r="6105" spans="1:22" x14ac:dyDescent="0.3">
      <c r="A6105" t="s">
        <v>110</v>
      </c>
      <c r="B6105" t="s">
        <v>4</v>
      </c>
      <c r="C6105" t="s">
        <v>93</v>
      </c>
      <c r="D6105" s="29">
        <v>45772</v>
      </c>
      <c r="E6105" s="161">
        <v>0</v>
      </c>
      <c r="F6105" s="161">
        <v>0</v>
      </c>
      <c r="G6105" s="161">
        <v>0</v>
      </c>
      <c r="H6105" s="161">
        <v>0</v>
      </c>
      <c r="R6105">
        <v>129.66287600000001</v>
      </c>
      <c r="S6105">
        <v>129.66287600000001</v>
      </c>
      <c r="T6105" s="194">
        <v>129.66287600000001</v>
      </c>
      <c r="U6105" t="s">
        <v>193</v>
      </c>
      <c r="V6105">
        <v>45413.313449074078</v>
      </c>
    </row>
    <row r="6106" spans="1:22" x14ac:dyDescent="0.3">
      <c r="A6106" t="s">
        <v>110</v>
      </c>
      <c r="B6106" t="s">
        <v>4</v>
      </c>
      <c r="C6106" t="s">
        <v>88</v>
      </c>
      <c r="D6106" s="29">
        <v>45772</v>
      </c>
      <c r="E6106" s="161">
        <v>0</v>
      </c>
      <c r="F6106" s="161">
        <v>0</v>
      </c>
      <c r="G6106" s="161">
        <v>0</v>
      </c>
      <c r="H6106" s="161">
        <v>0</v>
      </c>
      <c r="R6106">
        <v>997.40674200000001</v>
      </c>
      <c r="S6106">
        <v>997.40674200000001</v>
      </c>
      <c r="T6106" s="194">
        <v>997.40674200000001</v>
      </c>
      <c r="U6106" t="s">
        <v>193</v>
      </c>
      <c r="V6106">
        <v>45413.313437500001</v>
      </c>
    </row>
    <row r="6107" spans="1:22" x14ac:dyDescent="0.3">
      <c r="A6107" t="s">
        <v>110</v>
      </c>
      <c r="B6107" t="s">
        <v>4</v>
      </c>
      <c r="C6107" t="s">
        <v>93</v>
      </c>
      <c r="D6107" s="29">
        <v>45773</v>
      </c>
      <c r="E6107" s="161">
        <v>0</v>
      </c>
      <c r="F6107" s="161">
        <v>0</v>
      </c>
      <c r="G6107" s="161">
        <v>0</v>
      </c>
      <c r="H6107" s="161">
        <v>0</v>
      </c>
      <c r="R6107">
        <v>129.66287600000001</v>
      </c>
      <c r="S6107">
        <v>129.66287600000001</v>
      </c>
      <c r="T6107" s="194">
        <v>129.66287600000001</v>
      </c>
      <c r="U6107" t="s">
        <v>193</v>
      </c>
      <c r="V6107">
        <v>45413.313449074078</v>
      </c>
    </row>
    <row r="6108" spans="1:22" x14ac:dyDescent="0.3">
      <c r="A6108" t="s">
        <v>110</v>
      </c>
      <c r="B6108" t="s">
        <v>4</v>
      </c>
      <c r="C6108" t="s">
        <v>88</v>
      </c>
      <c r="D6108" s="29">
        <v>45773</v>
      </c>
      <c r="E6108" s="161">
        <v>0</v>
      </c>
      <c r="F6108" s="161">
        <v>0</v>
      </c>
      <c r="G6108" s="161">
        <v>0</v>
      </c>
      <c r="H6108" s="161">
        <v>0</v>
      </c>
      <c r="R6108">
        <v>997.40674200000001</v>
      </c>
      <c r="S6108">
        <v>997.40674200000001</v>
      </c>
      <c r="T6108" s="194">
        <v>997.40674200000001</v>
      </c>
      <c r="U6108" t="s">
        <v>193</v>
      </c>
      <c r="V6108">
        <v>45413.313449074078</v>
      </c>
    </row>
    <row r="6109" spans="1:22" x14ac:dyDescent="0.3">
      <c r="A6109" t="s">
        <v>110</v>
      </c>
      <c r="B6109" t="s">
        <v>4</v>
      </c>
      <c r="C6109" t="s">
        <v>93</v>
      </c>
      <c r="D6109" s="29">
        <v>45774</v>
      </c>
      <c r="E6109" s="161">
        <v>0</v>
      </c>
      <c r="F6109" s="161">
        <v>0</v>
      </c>
      <c r="G6109" s="161">
        <v>0</v>
      </c>
      <c r="H6109" s="161">
        <v>0</v>
      </c>
      <c r="R6109">
        <v>129.66287600000001</v>
      </c>
      <c r="S6109">
        <v>129.66287600000001</v>
      </c>
      <c r="T6109" s="194">
        <v>129.66287600000001</v>
      </c>
      <c r="U6109" t="s">
        <v>193</v>
      </c>
      <c r="V6109">
        <v>45413.313449074078</v>
      </c>
    </row>
    <row r="6110" spans="1:22" x14ac:dyDescent="0.3">
      <c r="A6110" t="s">
        <v>110</v>
      </c>
      <c r="B6110" t="s">
        <v>4</v>
      </c>
      <c r="C6110" t="s">
        <v>88</v>
      </c>
      <c r="D6110" s="29">
        <v>45774</v>
      </c>
      <c r="E6110" s="161">
        <v>0</v>
      </c>
      <c r="F6110" s="161">
        <v>0</v>
      </c>
      <c r="G6110" s="161">
        <v>0</v>
      </c>
      <c r="H6110" s="161">
        <v>0</v>
      </c>
      <c r="R6110">
        <v>997.40674200000001</v>
      </c>
      <c r="S6110">
        <v>997.40674200000001</v>
      </c>
      <c r="T6110" s="194">
        <v>997.40674200000001</v>
      </c>
      <c r="U6110" t="s">
        <v>193</v>
      </c>
      <c r="V6110">
        <v>45413.313449074078</v>
      </c>
    </row>
    <row r="6111" spans="1:22" x14ac:dyDescent="0.3">
      <c r="A6111" t="s">
        <v>110</v>
      </c>
      <c r="B6111" t="s">
        <v>4</v>
      </c>
      <c r="C6111" t="s">
        <v>93</v>
      </c>
      <c r="D6111" s="29">
        <v>45775</v>
      </c>
      <c r="E6111" s="161">
        <v>0</v>
      </c>
      <c r="F6111" s="161">
        <v>0</v>
      </c>
      <c r="G6111" s="161">
        <v>0</v>
      </c>
      <c r="H6111" s="161">
        <v>0</v>
      </c>
      <c r="R6111">
        <v>129.66287600000001</v>
      </c>
      <c r="S6111">
        <v>129.66287600000001</v>
      </c>
      <c r="T6111" s="194">
        <v>129.66287600000001</v>
      </c>
      <c r="U6111" t="s">
        <v>193</v>
      </c>
      <c r="V6111">
        <v>45413.313449074078</v>
      </c>
    </row>
    <row r="6112" spans="1:22" x14ac:dyDescent="0.3">
      <c r="A6112" t="s">
        <v>110</v>
      </c>
      <c r="B6112" t="s">
        <v>4</v>
      </c>
      <c r="C6112" t="s">
        <v>88</v>
      </c>
      <c r="D6112" s="29">
        <v>45775</v>
      </c>
      <c r="E6112" s="161">
        <v>0</v>
      </c>
      <c r="F6112" s="161">
        <v>0</v>
      </c>
      <c r="G6112" s="161">
        <v>0</v>
      </c>
      <c r="H6112" s="161">
        <v>0</v>
      </c>
      <c r="R6112">
        <v>997.40674200000001</v>
      </c>
      <c r="S6112">
        <v>997.40674200000001</v>
      </c>
      <c r="T6112" s="194">
        <v>997.40674200000001</v>
      </c>
      <c r="U6112" t="s">
        <v>193</v>
      </c>
      <c r="V6112">
        <v>45413.313449074078</v>
      </c>
    </row>
    <row r="6113" spans="1:22" x14ac:dyDescent="0.3">
      <c r="A6113" t="s">
        <v>110</v>
      </c>
      <c r="B6113" t="s">
        <v>4</v>
      </c>
      <c r="C6113" t="s">
        <v>93</v>
      </c>
      <c r="D6113" s="29">
        <v>45776</v>
      </c>
      <c r="E6113" s="161">
        <v>0</v>
      </c>
      <c r="F6113" s="161">
        <v>0</v>
      </c>
      <c r="G6113" s="161">
        <v>0</v>
      </c>
      <c r="H6113" s="161">
        <v>0</v>
      </c>
      <c r="R6113">
        <v>129.66287600000001</v>
      </c>
      <c r="S6113">
        <v>129.66287600000001</v>
      </c>
      <c r="T6113" s="194">
        <v>129.66287600000001</v>
      </c>
      <c r="U6113" t="s">
        <v>193</v>
      </c>
      <c r="V6113">
        <v>45413.313460648147</v>
      </c>
    </row>
    <row r="6114" spans="1:22" x14ac:dyDescent="0.3">
      <c r="A6114" t="s">
        <v>110</v>
      </c>
      <c r="B6114" t="s">
        <v>4</v>
      </c>
      <c r="C6114" t="s">
        <v>88</v>
      </c>
      <c r="D6114" s="29">
        <v>45776</v>
      </c>
      <c r="E6114" s="161">
        <v>0</v>
      </c>
      <c r="F6114" s="161">
        <v>0</v>
      </c>
      <c r="G6114" s="161">
        <v>0</v>
      </c>
      <c r="H6114" s="161">
        <v>0</v>
      </c>
      <c r="R6114">
        <v>997.40674200000001</v>
      </c>
      <c r="S6114">
        <v>997.40674200000001</v>
      </c>
      <c r="T6114" s="194">
        <v>997.40674200000001</v>
      </c>
      <c r="U6114" t="s">
        <v>193</v>
      </c>
      <c r="V6114">
        <v>45413.313460648147</v>
      </c>
    </row>
    <row r="6115" spans="1:22" x14ac:dyDescent="0.3">
      <c r="A6115" t="s">
        <v>110</v>
      </c>
      <c r="B6115" t="s">
        <v>4</v>
      </c>
      <c r="C6115" t="s">
        <v>93</v>
      </c>
      <c r="D6115" s="29">
        <v>45777</v>
      </c>
      <c r="E6115" s="161">
        <v>0</v>
      </c>
      <c r="F6115" s="161">
        <v>0</v>
      </c>
      <c r="G6115" s="161">
        <v>0</v>
      </c>
      <c r="H6115" s="161">
        <v>0</v>
      </c>
      <c r="R6115">
        <v>129.66287600000001</v>
      </c>
      <c r="S6115">
        <v>129.66287600000001</v>
      </c>
      <c r="T6115" s="194">
        <v>129.66287600000001</v>
      </c>
      <c r="U6115" t="s">
        <v>193</v>
      </c>
      <c r="V6115">
        <v>45413.313460648147</v>
      </c>
    </row>
    <row r="6116" spans="1:22" x14ac:dyDescent="0.3">
      <c r="A6116" t="s">
        <v>110</v>
      </c>
      <c r="B6116" t="s">
        <v>4</v>
      </c>
      <c r="C6116" t="s">
        <v>88</v>
      </c>
      <c r="D6116" s="29">
        <v>45777</v>
      </c>
      <c r="E6116" s="161">
        <v>0</v>
      </c>
      <c r="F6116" s="161">
        <v>0</v>
      </c>
      <c r="G6116" s="161">
        <v>0</v>
      </c>
      <c r="H6116" s="161">
        <v>0</v>
      </c>
      <c r="R6116">
        <v>997.40674200000001</v>
      </c>
      <c r="S6116">
        <v>997.40674200000001</v>
      </c>
      <c r="T6116" s="194">
        <v>997.40674200000001</v>
      </c>
      <c r="U6116" t="s">
        <v>193</v>
      </c>
      <c r="V6116">
        <v>45413.313460648147</v>
      </c>
    </row>
    <row r="6117" spans="1:22" x14ac:dyDescent="0.3">
      <c r="A6117" t="s">
        <v>110</v>
      </c>
      <c r="B6117" t="s">
        <v>4</v>
      </c>
      <c r="C6117" t="s">
        <v>93</v>
      </c>
      <c r="D6117" s="29">
        <v>45778</v>
      </c>
      <c r="E6117" s="161">
        <v>0</v>
      </c>
      <c r="F6117" s="161">
        <v>0</v>
      </c>
      <c r="G6117" s="161">
        <v>0</v>
      </c>
      <c r="H6117" s="161">
        <v>0</v>
      </c>
      <c r="L6117">
        <v>112.208247</v>
      </c>
      <c r="R6117">
        <v>129.66287600000001</v>
      </c>
      <c r="S6117">
        <v>129.66287600000001</v>
      </c>
      <c r="T6117" s="194">
        <v>129.66287600000001</v>
      </c>
      <c r="U6117" t="s">
        <v>193</v>
      </c>
      <c r="V6117">
        <v>45708.624097222222</v>
      </c>
    </row>
    <row r="6118" spans="1:22" x14ac:dyDescent="0.3">
      <c r="A6118" t="s">
        <v>110</v>
      </c>
      <c r="B6118" t="s">
        <v>4</v>
      </c>
      <c r="C6118" t="s">
        <v>88</v>
      </c>
      <c r="D6118" s="29">
        <v>45778</v>
      </c>
      <c r="E6118" s="161">
        <v>0</v>
      </c>
      <c r="F6118" s="161">
        <v>0</v>
      </c>
      <c r="G6118" s="161">
        <v>0</v>
      </c>
      <c r="H6118" s="161">
        <v>0</v>
      </c>
      <c r="L6118">
        <v>180.79789700000001</v>
      </c>
      <c r="R6118">
        <v>997.40674200000001</v>
      </c>
      <c r="S6118">
        <v>997.40674200000001</v>
      </c>
      <c r="T6118" s="194">
        <v>997.40674200000001</v>
      </c>
      <c r="U6118" t="s">
        <v>193</v>
      </c>
      <c r="V6118">
        <v>45708.624282407407</v>
      </c>
    </row>
    <row r="6119" spans="1:22" x14ac:dyDescent="0.3">
      <c r="A6119" t="s">
        <v>110</v>
      </c>
      <c r="B6119" t="s">
        <v>4</v>
      </c>
      <c r="C6119" t="s">
        <v>93</v>
      </c>
      <c r="D6119" s="29">
        <v>45779</v>
      </c>
      <c r="E6119" s="161">
        <v>0</v>
      </c>
      <c r="F6119" s="161">
        <v>0</v>
      </c>
      <c r="G6119" s="161">
        <v>0</v>
      </c>
      <c r="H6119" s="161">
        <v>0</v>
      </c>
      <c r="L6119">
        <v>112.208247</v>
      </c>
      <c r="R6119">
        <v>129.66287600000001</v>
      </c>
      <c r="S6119">
        <v>129.66287600000001</v>
      </c>
      <c r="T6119" s="194">
        <v>129.66287600000001</v>
      </c>
      <c r="U6119" t="s">
        <v>193</v>
      </c>
      <c r="V6119">
        <v>45708.624108796299</v>
      </c>
    </row>
    <row r="6120" spans="1:22" x14ac:dyDescent="0.3">
      <c r="A6120" t="s">
        <v>110</v>
      </c>
      <c r="B6120" t="s">
        <v>4</v>
      </c>
      <c r="C6120" t="s">
        <v>88</v>
      </c>
      <c r="D6120" s="29">
        <v>45779</v>
      </c>
      <c r="E6120" s="161">
        <v>0</v>
      </c>
      <c r="F6120" s="161">
        <v>0</v>
      </c>
      <c r="G6120" s="161">
        <v>0</v>
      </c>
      <c r="H6120" s="161">
        <v>0</v>
      </c>
      <c r="L6120">
        <v>180.79789700000001</v>
      </c>
      <c r="R6120">
        <v>997.40674200000001</v>
      </c>
      <c r="S6120">
        <v>997.40674200000001</v>
      </c>
      <c r="T6120" s="194">
        <v>997.40674200000001</v>
      </c>
      <c r="U6120" t="s">
        <v>193</v>
      </c>
      <c r="V6120">
        <v>45708.624259259261</v>
      </c>
    </row>
    <row r="6121" spans="1:22" x14ac:dyDescent="0.3">
      <c r="A6121" t="s">
        <v>110</v>
      </c>
      <c r="B6121" t="s">
        <v>4</v>
      </c>
      <c r="C6121" t="s">
        <v>93</v>
      </c>
      <c r="D6121" s="29">
        <v>45780</v>
      </c>
      <c r="E6121" s="161">
        <v>0</v>
      </c>
      <c r="F6121" s="161">
        <v>0</v>
      </c>
      <c r="G6121" s="161">
        <v>0</v>
      </c>
      <c r="H6121" s="161">
        <v>0</v>
      </c>
      <c r="L6121">
        <v>112.208247</v>
      </c>
      <c r="R6121">
        <v>129.66287600000001</v>
      </c>
      <c r="S6121">
        <v>129.66287600000001</v>
      </c>
      <c r="T6121" s="194">
        <v>129.66287600000001</v>
      </c>
      <c r="U6121" t="s">
        <v>193</v>
      </c>
      <c r="V6121">
        <v>45708.624097222222</v>
      </c>
    </row>
    <row r="6122" spans="1:22" x14ac:dyDescent="0.3">
      <c r="A6122" t="s">
        <v>110</v>
      </c>
      <c r="B6122" t="s">
        <v>4</v>
      </c>
      <c r="C6122" t="s">
        <v>88</v>
      </c>
      <c r="D6122" s="29">
        <v>45780</v>
      </c>
      <c r="E6122" s="161">
        <v>0</v>
      </c>
      <c r="F6122" s="161">
        <v>0</v>
      </c>
      <c r="G6122" s="161">
        <v>0</v>
      </c>
      <c r="H6122" s="161">
        <v>0</v>
      </c>
      <c r="L6122">
        <v>180.79789700000001</v>
      </c>
      <c r="R6122">
        <v>997.40674200000001</v>
      </c>
      <c r="S6122">
        <v>997.40674200000001</v>
      </c>
      <c r="T6122" s="194">
        <v>997.40674200000001</v>
      </c>
      <c r="U6122" t="s">
        <v>193</v>
      </c>
      <c r="V6122">
        <v>45708.62427083333</v>
      </c>
    </row>
    <row r="6123" spans="1:22" x14ac:dyDescent="0.3">
      <c r="A6123" t="s">
        <v>110</v>
      </c>
      <c r="B6123" t="s">
        <v>4</v>
      </c>
      <c r="C6123" t="s">
        <v>93</v>
      </c>
      <c r="D6123" s="29">
        <v>45781</v>
      </c>
      <c r="E6123" s="161">
        <v>0</v>
      </c>
      <c r="F6123" s="161">
        <v>0</v>
      </c>
      <c r="G6123" s="161">
        <v>0</v>
      </c>
      <c r="H6123" s="161">
        <v>0</v>
      </c>
      <c r="L6123">
        <v>112.208247</v>
      </c>
      <c r="R6123">
        <v>129.66287600000001</v>
      </c>
      <c r="S6123">
        <v>129.66287600000001</v>
      </c>
      <c r="T6123" s="194">
        <v>129.66287600000001</v>
      </c>
      <c r="U6123" t="s">
        <v>193</v>
      </c>
      <c r="V6123">
        <v>45708.624097222222</v>
      </c>
    </row>
    <row r="6124" spans="1:22" x14ac:dyDescent="0.3">
      <c r="A6124" t="s">
        <v>110</v>
      </c>
      <c r="B6124" t="s">
        <v>4</v>
      </c>
      <c r="C6124" t="s">
        <v>88</v>
      </c>
      <c r="D6124" s="29">
        <v>45781</v>
      </c>
      <c r="E6124" s="161">
        <v>0</v>
      </c>
      <c r="F6124" s="161">
        <v>0</v>
      </c>
      <c r="G6124" s="161">
        <v>0</v>
      </c>
      <c r="H6124" s="161">
        <v>0</v>
      </c>
      <c r="L6124">
        <v>180.79789700000001</v>
      </c>
      <c r="R6124">
        <v>997.40674200000001</v>
      </c>
      <c r="S6124">
        <v>997.40674200000001</v>
      </c>
      <c r="T6124" s="194">
        <v>997.40674200000001</v>
      </c>
      <c r="U6124" t="s">
        <v>193</v>
      </c>
      <c r="V6124">
        <v>45708.62427083333</v>
      </c>
    </row>
    <row r="6125" spans="1:22" x14ac:dyDescent="0.3">
      <c r="A6125" t="s">
        <v>110</v>
      </c>
      <c r="B6125" t="s">
        <v>4</v>
      </c>
      <c r="C6125" t="s">
        <v>93</v>
      </c>
      <c r="D6125" s="29">
        <v>45782</v>
      </c>
      <c r="E6125" s="161">
        <v>0</v>
      </c>
      <c r="F6125" s="161">
        <v>0</v>
      </c>
      <c r="G6125" s="161">
        <v>0</v>
      </c>
      <c r="H6125" s="161">
        <v>0</v>
      </c>
      <c r="L6125">
        <v>112.208247</v>
      </c>
      <c r="R6125">
        <v>129.66287600000001</v>
      </c>
      <c r="S6125">
        <v>129.66287600000001</v>
      </c>
      <c r="T6125" s="194">
        <v>129.66287600000001</v>
      </c>
      <c r="U6125" t="s">
        <v>193</v>
      </c>
      <c r="V6125">
        <v>45708.624108796299</v>
      </c>
    </row>
    <row r="6126" spans="1:22" x14ac:dyDescent="0.3">
      <c r="A6126" t="s">
        <v>110</v>
      </c>
      <c r="B6126" t="s">
        <v>4</v>
      </c>
      <c r="C6126" t="s">
        <v>88</v>
      </c>
      <c r="D6126" s="29">
        <v>45782</v>
      </c>
      <c r="E6126" s="161">
        <v>0</v>
      </c>
      <c r="F6126" s="161">
        <v>0</v>
      </c>
      <c r="G6126" s="161">
        <v>0</v>
      </c>
      <c r="H6126" s="161">
        <v>0</v>
      </c>
      <c r="L6126">
        <v>180.79789700000001</v>
      </c>
      <c r="R6126">
        <v>997.40674200000001</v>
      </c>
      <c r="S6126">
        <v>997.40674200000001</v>
      </c>
      <c r="T6126" s="194">
        <v>997.40674200000001</v>
      </c>
      <c r="U6126" t="s">
        <v>193</v>
      </c>
      <c r="V6126">
        <v>45708.624259259261</v>
      </c>
    </row>
    <row r="6127" spans="1:22" x14ac:dyDescent="0.3">
      <c r="A6127" t="s">
        <v>110</v>
      </c>
      <c r="B6127" t="s">
        <v>4</v>
      </c>
      <c r="C6127" t="s">
        <v>93</v>
      </c>
      <c r="D6127" s="29">
        <v>45783</v>
      </c>
      <c r="E6127" s="161">
        <v>0</v>
      </c>
      <c r="F6127" s="161">
        <v>0</v>
      </c>
      <c r="G6127" s="161">
        <v>0</v>
      </c>
      <c r="H6127" s="161">
        <v>0</v>
      </c>
      <c r="L6127">
        <v>112.208247</v>
      </c>
      <c r="R6127">
        <v>129.66287600000001</v>
      </c>
      <c r="S6127">
        <v>129.66287600000001</v>
      </c>
      <c r="T6127" s="194">
        <v>129.66287600000001</v>
      </c>
      <c r="U6127" t="s">
        <v>193</v>
      </c>
      <c r="V6127">
        <v>45708.624097222222</v>
      </c>
    </row>
    <row r="6128" spans="1:22" x14ac:dyDescent="0.3">
      <c r="A6128" t="s">
        <v>110</v>
      </c>
      <c r="B6128" t="s">
        <v>4</v>
      </c>
      <c r="C6128" t="s">
        <v>88</v>
      </c>
      <c r="D6128" s="29">
        <v>45783</v>
      </c>
      <c r="E6128" s="161">
        <v>0</v>
      </c>
      <c r="F6128" s="161">
        <v>0</v>
      </c>
      <c r="G6128" s="161">
        <v>0</v>
      </c>
      <c r="H6128" s="161">
        <v>0</v>
      </c>
      <c r="L6128">
        <v>180.79789700000001</v>
      </c>
      <c r="R6128">
        <v>997.40674200000001</v>
      </c>
      <c r="S6128">
        <v>997.40674200000001</v>
      </c>
      <c r="T6128" s="194">
        <v>997.40674200000001</v>
      </c>
      <c r="U6128" t="s">
        <v>193</v>
      </c>
      <c r="V6128">
        <v>45708.624282407407</v>
      </c>
    </row>
    <row r="6129" spans="1:22" x14ac:dyDescent="0.3">
      <c r="A6129" t="s">
        <v>110</v>
      </c>
      <c r="B6129" t="s">
        <v>4</v>
      </c>
      <c r="C6129" t="s">
        <v>93</v>
      </c>
      <c r="D6129" s="29">
        <v>45784</v>
      </c>
      <c r="E6129" s="161">
        <v>0</v>
      </c>
      <c r="F6129" s="161">
        <v>0</v>
      </c>
      <c r="G6129" s="161">
        <v>0</v>
      </c>
      <c r="H6129" s="161">
        <v>0</v>
      </c>
      <c r="L6129">
        <v>112.208247</v>
      </c>
      <c r="R6129">
        <v>129.66287600000001</v>
      </c>
      <c r="S6129">
        <v>129.66287600000001</v>
      </c>
      <c r="T6129" s="194">
        <v>129.66287600000001</v>
      </c>
      <c r="U6129" t="s">
        <v>193</v>
      </c>
      <c r="V6129">
        <v>45708.624097222222</v>
      </c>
    </row>
    <row r="6130" spans="1:22" x14ac:dyDescent="0.3">
      <c r="A6130" t="s">
        <v>110</v>
      </c>
      <c r="B6130" t="s">
        <v>4</v>
      </c>
      <c r="C6130" t="s">
        <v>88</v>
      </c>
      <c r="D6130" s="29">
        <v>45784</v>
      </c>
      <c r="E6130" s="161">
        <v>0</v>
      </c>
      <c r="F6130" s="161">
        <v>0</v>
      </c>
      <c r="G6130" s="161">
        <v>0</v>
      </c>
      <c r="H6130" s="161">
        <v>0</v>
      </c>
      <c r="L6130">
        <v>180.79789700000001</v>
      </c>
      <c r="R6130">
        <v>997.40674200000001</v>
      </c>
      <c r="S6130">
        <v>997.40674200000001</v>
      </c>
      <c r="T6130" s="194">
        <v>997.40674200000001</v>
      </c>
      <c r="U6130" t="s">
        <v>193</v>
      </c>
      <c r="V6130">
        <v>45708.624259259261</v>
      </c>
    </row>
    <row r="6131" spans="1:22" x14ac:dyDescent="0.3">
      <c r="A6131" t="s">
        <v>110</v>
      </c>
      <c r="B6131" t="s">
        <v>4</v>
      </c>
      <c r="C6131" t="s">
        <v>93</v>
      </c>
      <c r="D6131" s="29">
        <v>45785</v>
      </c>
      <c r="E6131" s="161">
        <v>0</v>
      </c>
      <c r="F6131" s="161">
        <v>0</v>
      </c>
      <c r="G6131" s="161">
        <v>0</v>
      </c>
      <c r="H6131" s="161">
        <v>0</v>
      </c>
      <c r="L6131">
        <v>112.208247</v>
      </c>
      <c r="R6131">
        <v>129.66287600000001</v>
      </c>
      <c r="S6131">
        <v>129.66287600000001</v>
      </c>
      <c r="T6131" s="194">
        <v>129.66287600000001</v>
      </c>
      <c r="U6131" t="s">
        <v>193</v>
      </c>
      <c r="V6131">
        <v>45708.624097222222</v>
      </c>
    </row>
    <row r="6132" spans="1:22" x14ac:dyDescent="0.3">
      <c r="A6132" t="s">
        <v>110</v>
      </c>
      <c r="B6132" t="s">
        <v>4</v>
      </c>
      <c r="C6132" t="s">
        <v>88</v>
      </c>
      <c r="D6132" s="29">
        <v>45785</v>
      </c>
      <c r="E6132" s="161">
        <v>0</v>
      </c>
      <c r="F6132" s="161">
        <v>0</v>
      </c>
      <c r="G6132" s="161">
        <v>0</v>
      </c>
      <c r="H6132" s="161">
        <v>0</v>
      </c>
      <c r="L6132">
        <v>180.79789700000001</v>
      </c>
      <c r="R6132">
        <v>997.40674200000001</v>
      </c>
      <c r="S6132">
        <v>997.40674200000001</v>
      </c>
      <c r="T6132" s="194">
        <v>997.40674200000001</v>
      </c>
      <c r="U6132" t="s">
        <v>193</v>
      </c>
      <c r="V6132">
        <v>45708.62427083333</v>
      </c>
    </row>
    <row r="6133" spans="1:22" x14ac:dyDescent="0.3">
      <c r="A6133" t="s">
        <v>110</v>
      </c>
      <c r="B6133" t="s">
        <v>4</v>
      </c>
      <c r="C6133" t="s">
        <v>93</v>
      </c>
      <c r="D6133" s="29">
        <v>45786</v>
      </c>
      <c r="E6133" s="161">
        <v>0</v>
      </c>
      <c r="F6133" s="161">
        <v>0</v>
      </c>
      <c r="G6133" s="161">
        <v>0</v>
      </c>
      <c r="H6133" s="161">
        <v>0</v>
      </c>
      <c r="L6133">
        <v>112.208247</v>
      </c>
      <c r="R6133">
        <v>129.66287600000001</v>
      </c>
      <c r="S6133">
        <v>129.66287600000001</v>
      </c>
      <c r="T6133" s="194">
        <v>129.66287600000001</v>
      </c>
      <c r="U6133" t="s">
        <v>193</v>
      </c>
      <c r="V6133">
        <v>45708.624108796299</v>
      </c>
    </row>
    <row r="6134" spans="1:22" x14ac:dyDescent="0.3">
      <c r="A6134" t="s">
        <v>110</v>
      </c>
      <c r="B6134" t="s">
        <v>4</v>
      </c>
      <c r="C6134" t="s">
        <v>88</v>
      </c>
      <c r="D6134" s="29">
        <v>45786</v>
      </c>
      <c r="E6134" s="161">
        <v>0</v>
      </c>
      <c r="F6134" s="161">
        <v>0</v>
      </c>
      <c r="G6134" s="161">
        <v>0</v>
      </c>
      <c r="H6134" s="161">
        <v>0</v>
      </c>
      <c r="L6134">
        <v>180.79789700000001</v>
      </c>
      <c r="R6134">
        <v>997.40674200000001</v>
      </c>
      <c r="S6134">
        <v>997.40674200000001</v>
      </c>
      <c r="T6134" s="194">
        <v>997.40674200000001</v>
      </c>
      <c r="U6134" t="s">
        <v>193</v>
      </c>
      <c r="V6134">
        <v>45708.62427083333</v>
      </c>
    </row>
    <row r="6135" spans="1:22" x14ac:dyDescent="0.3">
      <c r="A6135" t="s">
        <v>110</v>
      </c>
      <c r="B6135" t="s">
        <v>4</v>
      </c>
      <c r="C6135" t="s">
        <v>93</v>
      </c>
      <c r="D6135" s="29">
        <v>45787</v>
      </c>
      <c r="E6135" s="161">
        <v>0</v>
      </c>
      <c r="F6135" s="161">
        <v>0</v>
      </c>
      <c r="G6135" s="161">
        <v>0</v>
      </c>
      <c r="H6135" s="161">
        <v>0</v>
      </c>
      <c r="L6135">
        <v>112.208247</v>
      </c>
      <c r="R6135">
        <v>129.66287600000001</v>
      </c>
      <c r="S6135">
        <v>129.66287600000001</v>
      </c>
      <c r="T6135" s="194">
        <v>129.66287600000001</v>
      </c>
      <c r="U6135" t="s">
        <v>193</v>
      </c>
      <c r="V6135">
        <v>45708.624097222222</v>
      </c>
    </row>
    <row r="6136" spans="1:22" x14ac:dyDescent="0.3">
      <c r="A6136" t="s">
        <v>110</v>
      </c>
      <c r="B6136" t="s">
        <v>4</v>
      </c>
      <c r="C6136" t="s">
        <v>88</v>
      </c>
      <c r="D6136" s="29">
        <v>45787</v>
      </c>
      <c r="E6136" s="161">
        <v>0</v>
      </c>
      <c r="F6136" s="161">
        <v>0</v>
      </c>
      <c r="G6136" s="161">
        <v>0</v>
      </c>
      <c r="H6136" s="161">
        <v>0</v>
      </c>
      <c r="L6136">
        <v>180.79789700000001</v>
      </c>
      <c r="R6136">
        <v>997.40674200000001</v>
      </c>
      <c r="S6136">
        <v>997.40674200000001</v>
      </c>
      <c r="T6136" s="194">
        <v>997.40674200000001</v>
      </c>
      <c r="U6136" t="s">
        <v>193</v>
      </c>
      <c r="V6136">
        <v>45708.62427083333</v>
      </c>
    </row>
    <row r="6137" spans="1:22" x14ac:dyDescent="0.3">
      <c r="A6137" t="s">
        <v>110</v>
      </c>
      <c r="B6137" t="s">
        <v>4</v>
      </c>
      <c r="C6137" t="s">
        <v>93</v>
      </c>
      <c r="D6137" s="29">
        <v>45788</v>
      </c>
      <c r="E6137" s="161">
        <v>0</v>
      </c>
      <c r="F6137" s="161">
        <v>0</v>
      </c>
      <c r="G6137" s="161">
        <v>0</v>
      </c>
      <c r="H6137" s="161">
        <v>0</v>
      </c>
      <c r="L6137">
        <v>112.208247</v>
      </c>
      <c r="R6137">
        <v>129.66287600000001</v>
      </c>
      <c r="S6137">
        <v>129.66287600000001</v>
      </c>
      <c r="T6137" s="194">
        <v>129.66287600000001</v>
      </c>
      <c r="U6137" t="s">
        <v>193</v>
      </c>
      <c r="V6137">
        <v>45708.624108796299</v>
      </c>
    </row>
    <row r="6138" spans="1:22" x14ac:dyDescent="0.3">
      <c r="A6138" t="s">
        <v>110</v>
      </c>
      <c r="B6138" t="s">
        <v>4</v>
      </c>
      <c r="C6138" t="s">
        <v>88</v>
      </c>
      <c r="D6138" s="29">
        <v>45788</v>
      </c>
      <c r="E6138" s="161">
        <v>0</v>
      </c>
      <c r="F6138" s="161">
        <v>0</v>
      </c>
      <c r="G6138" s="161">
        <v>0</v>
      </c>
      <c r="H6138" s="161">
        <v>0</v>
      </c>
      <c r="L6138">
        <v>180.79789700000001</v>
      </c>
      <c r="R6138">
        <v>997.40674200000001</v>
      </c>
      <c r="S6138">
        <v>997.40674200000001</v>
      </c>
      <c r="T6138" s="194">
        <v>997.40674200000001</v>
      </c>
      <c r="U6138" t="s">
        <v>193</v>
      </c>
      <c r="V6138">
        <v>45708.624259259261</v>
      </c>
    </row>
    <row r="6139" spans="1:22" x14ac:dyDescent="0.3">
      <c r="A6139" t="s">
        <v>110</v>
      </c>
      <c r="B6139" t="s">
        <v>4</v>
      </c>
      <c r="C6139" t="s">
        <v>93</v>
      </c>
      <c r="D6139" s="29">
        <v>45789</v>
      </c>
      <c r="E6139" s="161">
        <v>0</v>
      </c>
      <c r="F6139" s="161">
        <v>0</v>
      </c>
      <c r="G6139" s="161">
        <v>0</v>
      </c>
      <c r="H6139" s="161">
        <v>0</v>
      </c>
      <c r="L6139">
        <v>112.208247</v>
      </c>
      <c r="R6139">
        <v>129.66287600000001</v>
      </c>
      <c r="S6139">
        <v>129.66287600000001</v>
      </c>
      <c r="T6139" s="194">
        <v>129.66287600000001</v>
      </c>
      <c r="U6139" t="s">
        <v>193</v>
      </c>
      <c r="V6139">
        <v>45708.624108796299</v>
      </c>
    </row>
    <row r="6140" spans="1:22" x14ac:dyDescent="0.3">
      <c r="A6140" t="s">
        <v>110</v>
      </c>
      <c r="B6140" t="s">
        <v>4</v>
      </c>
      <c r="C6140" t="s">
        <v>88</v>
      </c>
      <c r="D6140" s="29">
        <v>45789</v>
      </c>
      <c r="E6140" s="161">
        <v>0</v>
      </c>
      <c r="F6140" s="161">
        <v>0</v>
      </c>
      <c r="G6140" s="161">
        <v>0</v>
      </c>
      <c r="H6140" s="161">
        <v>0</v>
      </c>
      <c r="L6140">
        <v>180.79789700000001</v>
      </c>
      <c r="R6140">
        <v>997.40674200000001</v>
      </c>
      <c r="S6140">
        <v>997.40674200000001</v>
      </c>
      <c r="T6140" s="194">
        <v>997.40674200000001</v>
      </c>
      <c r="U6140" t="s">
        <v>193</v>
      </c>
      <c r="V6140">
        <v>45708.62427083333</v>
      </c>
    </row>
    <row r="6141" spans="1:22" x14ac:dyDescent="0.3">
      <c r="A6141" t="s">
        <v>110</v>
      </c>
      <c r="B6141" t="s">
        <v>4</v>
      </c>
      <c r="C6141" t="s">
        <v>93</v>
      </c>
      <c r="D6141" s="29">
        <v>45790</v>
      </c>
      <c r="E6141" s="161">
        <v>0</v>
      </c>
      <c r="F6141" s="161">
        <v>0</v>
      </c>
      <c r="G6141" s="161">
        <v>0</v>
      </c>
      <c r="H6141" s="161">
        <v>0</v>
      </c>
      <c r="L6141">
        <v>112.208247</v>
      </c>
      <c r="R6141">
        <v>129.66287600000001</v>
      </c>
      <c r="S6141">
        <v>129.66287600000001</v>
      </c>
      <c r="T6141" s="194">
        <v>129.66287600000001</v>
      </c>
      <c r="U6141" t="s">
        <v>193</v>
      </c>
      <c r="V6141">
        <v>45708.624097222222</v>
      </c>
    </row>
    <row r="6142" spans="1:22" x14ac:dyDescent="0.3">
      <c r="A6142" t="s">
        <v>110</v>
      </c>
      <c r="B6142" t="s">
        <v>4</v>
      </c>
      <c r="C6142" t="s">
        <v>88</v>
      </c>
      <c r="D6142" s="29">
        <v>45790</v>
      </c>
      <c r="E6142" s="161">
        <v>0</v>
      </c>
      <c r="F6142" s="161">
        <v>0</v>
      </c>
      <c r="G6142" s="161">
        <v>0</v>
      </c>
      <c r="H6142" s="161">
        <v>0</v>
      </c>
      <c r="L6142">
        <v>180.79789700000001</v>
      </c>
      <c r="R6142">
        <v>997.40674200000001</v>
      </c>
      <c r="S6142">
        <v>997.40674200000001</v>
      </c>
      <c r="T6142" s="194">
        <v>997.40674200000001</v>
      </c>
      <c r="U6142" t="s">
        <v>193</v>
      </c>
      <c r="V6142">
        <v>45708.62427083333</v>
      </c>
    </row>
    <row r="6143" spans="1:22" x14ac:dyDescent="0.3">
      <c r="A6143" t="s">
        <v>110</v>
      </c>
      <c r="B6143" t="s">
        <v>4</v>
      </c>
      <c r="C6143" t="s">
        <v>93</v>
      </c>
      <c r="D6143" s="29">
        <v>45791</v>
      </c>
      <c r="E6143" s="161">
        <v>0</v>
      </c>
      <c r="F6143" s="161">
        <v>0</v>
      </c>
      <c r="G6143" s="161">
        <v>0</v>
      </c>
      <c r="H6143" s="161">
        <v>0</v>
      </c>
      <c r="L6143">
        <v>112.208247</v>
      </c>
      <c r="R6143">
        <v>129.66287600000001</v>
      </c>
      <c r="S6143">
        <v>129.66287600000001</v>
      </c>
      <c r="T6143" s="194">
        <v>129.66287600000001</v>
      </c>
      <c r="U6143" t="s">
        <v>193</v>
      </c>
      <c r="V6143">
        <v>45708.624097222222</v>
      </c>
    </row>
    <row r="6144" spans="1:22" x14ac:dyDescent="0.3">
      <c r="A6144" t="s">
        <v>110</v>
      </c>
      <c r="B6144" t="s">
        <v>4</v>
      </c>
      <c r="C6144" t="s">
        <v>88</v>
      </c>
      <c r="D6144" s="29">
        <v>45791</v>
      </c>
      <c r="E6144" s="161">
        <v>0</v>
      </c>
      <c r="F6144" s="161">
        <v>0</v>
      </c>
      <c r="G6144" s="161">
        <v>0</v>
      </c>
      <c r="H6144" s="161">
        <v>0</v>
      </c>
      <c r="L6144">
        <v>180.79789700000001</v>
      </c>
      <c r="R6144">
        <v>997.40674200000001</v>
      </c>
      <c r="S6144">
        <v>997.40674200000001</v>
      </c>
      <c r="T6144" s="194">
        <v>997.40674200000001</v>
      </c>
      <c r="U6144" t="s">
        <v>193</v>
      </c>
      <c r="V6144">
        <v>45708.624259259261</v>
      </c>
    </row>
    <row r="6145" spans="1:22" x14ac:dyDescent="0.3">
      <c r="A6145" t="s">
        <v>110</v>
      </c>
      <c r="B6145" t="s">
        <v>4</v>
      </c>
      <c r="C6145" t="s">
        <v>93</v>
      </c>
      <c r="D6145" s="29">
        <v>45792</v>
      </c>
      <c r="E6145" s="161">
        <v>0</v>
      </c>
      <c r="F6145" s="161">
        <v>0</v>
      </c>
      <c r="G6145" s="161">
        <v>0</v>
      </c>
      <c r="H6145" s="161">
        <v>0</v>
      </c>
      <c r="L6145">
        <v>112.208247</v>
      </c>
      <c r="R6145">
        <v>129.66287600000001</v>
      </c>
      <c r="S6145">
        <v>129.66287600000001</v>
      </c>
      <c r="T6145" s="194">
        <v>129.66287600000001</v>
      </c>
      <c r="U6145" t="s">
        <v>193</v>
      </c>
      <c r="V6145">
        <v>45708.624108796299</v>
      </c>
    </row>
    <row r="6146" spans="1:22" x14ac:dyDescent="0.3">
      <c r="A6146" t="s">
        <v>110</v>
      </c>
      <c r="B6146" t="s">
        <v>4</v>
      </c>
      <c r="C6146" t="s">
        <v>88</v>
      </c>
      <c r="D6146" s="29">
        <v>45792</v>
      </c>
      <c r="E6146" s="161">
        <v>0</v>
      </c>
      <c r="F6146" s="161">
        <v>0</v>
      </c>
      <c r="G6146" s="161">
        <v>0</v>
      </c>
      <c r="H6146" s="161">
        <v>0</v>
      </c>
      <c r="L6146">
        <v>180.79789700000001</v>
      </c>
      <c r="R6146">
        <v>997.40674200000001</v>
      </c>
      <c r="S6146">
        <v>997.40674200000001</v>
      </c>
      <c r="T6146" s="194">
        <v>997.40674200000001</v>
      </c>
      <c r="U6146" t="s">
        <v>193</v>
      </c>
      <c r="V6146">
        <v>45708.62427083333</v>
      </c>
    </row>
    <row r="6147" spans="1:22" x14ac:dyDescent="0.3">
      <c r="A6147" t="s">
        <v>110</v>
      </c>
      <c r="B6147" t="s">
        <v>4</v>
      </c>
      <c r="C6147" t="s">
        <v>93</v>
      </c>
      <c r="D6147" s="29">
        <v>45793</v>
      </c>
      <c r="E6147" s="161">
        <v>0</v>
      </c>
      <c r="F6147" s="161">
        <v>0</v>
      </c>
      <c r="G6147" s="161">
        <v>0</v>
      </c>
      <c r="H6147" s="161">
        <v>0</v>
      </c>
      <c r="L6147">
        <v>112.208247</v>
      </c>
      <c r="R6147">
        <v>129.66287600000001</v>
      </c>
      <c r="S6147">
        <v>129.66287600000001</v>
      </c>
      <c r="T6147" s="194">
        <v>129.66287600000001</v>
      </c>
      <c r="U6147" t="s">
        <v>193</v>
      </c>
      <c r="V6147">
        <v>45708.624097222222</v>
      </c>
    </row>
    <row r="6148" spans="1:22" x14ac:dyDescent="0.3">
      <c r="A6148" t="s">
        <v>110</v>
      </c>
      <c r="B6148" t="s">
        <v>4</v>
      </c>
      <c r="C6148" t="s">
        <v>88</v>
      </c>
      <c r="D6148" s="29">
        <v>45793</v>
      </c>
      <c r="E6148" s="161">
        <v>0</v>
      </c>
      <c r="F6148" s="161">
        <v>0</v>
      </c>
      <c r="G6148" s="161">
        <v>0</v>
      </c>
      <c r="H6148" s="161">
        <v>0</v>
      </c>
      <c r="L6148">
        <v>180.79789700000001</v>
      </c>
      <c r="R6148">
        <v>997.40674200000001</v>
      </c>
      <c r="S6148">
        <v>997.40674200000001</v>
      </c>
      <c r="T6148" s="194">
        <v>997.40674200000001</v>
      </c>
      <c r="U6148" t="s">
        <v>193</v>
      </c>
      <c r="V6148">
        <v>45708.624282407407</v>
      </c>
    </row>
    <row r="6149" spans="1:22" x14ac:dyDescent="0.3">
      <c r="A6149" t="s">
        <v>110</v>
      </c>
      <c r="B6149" t="s">
        <v>4</v>
      </c>
      <c r="C6149" t="s">
        <v>93</v>
      </c>
      <c r="D6149" s="29">
        <v>45794</v>
      </c>
      <c r="E6149" s="161">
        <v>0</v>
      </c>
      <c r="F6149" s="161">
        <v>0</v>
      </c>
      <c r="G6149" s="161">
        <v>0</v>
      </c>
      <c r="H6149" s="161">
        <v>0</v>
      </c>
      <c r="L6149">
        <v>112.208247</v>
      </c>
      <c r="R6149">
        <v>129.66287600000001</v>
      </c>
      <c r="S6149">
        <v>129.66287600000001</v>
      </c>
      <c r="T6149" s="194">
        <v>129.66287600000001</v>
      </c>
      <c r="U6149" t="s">
        <v>193</v>
      </c>
      <c r="V6149">
        <v>45708.624108796299</v>
      </c>
    </row>
    <row r="6150" spans="1:22" x14ac:dyDescent="0.3">
      <c r="A6150" t="s">
        <v>110</v>
      </c>
      <c r="B6150" t="s">
        <v>4</v>
      </c>
      <c r="C6150" t="s">
        <v>88</v>
      </c>
      <c r="D6150" s="29">
        <v>45794</v>
      </c>
      <c r="E6150" s="161">
        <v>0</v>
      </c>
      <c r="F6150" s="161">
        <v>0</v>
      </c>
      <c r="G6150" s="161">
        <v>0</v>
      </c>
      <c r="H6150" s="161">
        <v>0</v>
      </c>
      <c r="L6150">
        <v>180.79789700000001</v>
      </c>
      <c r="R6150">
        <v>997.40674200000001</v>
      </c>
      <c r="S6150">
        <v>997.40674200000001</v>
      </c>
      <c r="T6150" s="194">
        <v>997.40674200000001</v>
      </c>
      <c r="U6150" t="s">
        <v>193</v>
      </c>
      <c r="V6150">
        <v>45708.62427083333</v>
      </c>
    </row>
    <row r="6151" spans="1:22" x14ac:dyDescent="0.3">
      <c r="A6151" t="s">
        <v>110</v>
      </c>
      <c r="B6151" t="s">
        <v>4</v>
      </c>
      <c r="C6151" t="s">
        <v>93</v>
      </c>
      <c r="D6151" s="29">
        <v>45795</v>
      </c>
      <c r="E6151" s="161">
        <v>0</v>
      </c>
      <c r="F6151" s="161">
        <v>0</v>
      </c>
      <c r="G6151" s="161">
        <v>0</v>
      </c>
      <c r="H6151" s="161">
        <v>0</v>
      </c>
      <c r="L6151">
        <v>112.208247</v>
      </c>
      <c r="R6151">
        <v>129.66287600000001</v>
      </c>
      <c r="S6151">
        <v>129.66287600000001</v>
      </c>
      <c r="T6151" s="194">
        <v>129.66287600000001</v>
      </c>
      <c r="U6151" t="s">
        <v>193</v>
      </c>
      <c r="V6151">
        <v>45708.624108796299</v>
      </c>
    </row>
    <row r="6152" spans="1:22" x14ac:dyDescent="0.3">
      <c r="A6152" t="s">
        <v>110</v>
      </c>
      <c r="B6152" t="s">
        <v>4</v>
      </c>
      <c r="C6152" t="s">
        <v>88</v>
      </c>
      <c r="D6152" s="29">
        <v>45795</v>
      </c>
      <c r="E6152" s="161">
        <v>0</v>
      </c>
      <c r="F6152" s="161">
        <v>0</v>
      </c>
      <c r="G6152" s="161">
        <v>0</v>
      </c>
      <c r="H6152" s="161">
        <v>0</v>
      </c>
      <c r="L6152">
        <v>180.79789700000001</v>
      </c>
      <c r="R6152">
        <v>997.40674200000001</v>
      </c>
      <c r="S6152">
        <v>997.40674200000001</v>
      </c>
      <c r="T6152" s="194">
        <v>997.40674200000001</v>
      </c>
      <c r="U6152" t="s">
        <v>193</v>
      </c>
      <c r="V6152">
        <v>45708.624259259261</v>
      </c>
    </row>
    <row r="6153" spans="1:22" x14ac:dyDescent="0.3">
      <c r="A6153" t="s">
        <v>110</v>
      </c>
      <c r="B6153" t="s">
        <v>4</v>
      </c>
      <c r="C6153" t="s">
        <v>93</v>
      </c>
      <c r="D6153" s="29">
        <v>45796</v>
      </c>
      <c r="E6153" s="161">
        <v>0</v>
      </c>
      <c r="F6153" s="161">
        <v>0</v>
      </c>
      <c r="G6153" s="161">
        <v>0</v>
      </c>
      <c r="H6153" s="161">
        <v>0</v>
      </c>
      <c r="L6153">
        <v>112.208247</v>
      </c>
      <c r="R6153">
        <v>129.66287600000001</v>
      </c>
      <c r="S6153">
        <v>129.66287600000001</v>
      </c>
      <c r="T6153" s="194">
        <v>129.66287600000001</v>
      </c>
      <c r="U6153" t="s">
        <v>193</v>
      </c>
      <c r="V6153">
        <v>45708.624108796299</v>
      </c>
    </row>
    <row r="6154" spans="1:22" x14ac:dyDescent="0.3">
      <c r="A6154" t="s">
        <v>110</v>
      </c>
      <c r="B6154" t="s">
        <v>4</v>
      </c>
      <c r="C6154" t="s">
        <v>88</v>
      </c>
      <c r="D6154" s="29">
        <v>45796</v>
      </c>
      <c r="E6154" s="161">
        <v>0</v>
      </c>
      <c r="F6154" s="161">
        <v>0</v>
      </c>
      <c r="G6154" s="161">
        <v>0</v>
      </c>
      <c r="H6154" s="161">
        <v>0</v>
      </c>
      <c r="L6154">
        <v>180.79789700000001</v>
      </c>
      <c r="R6154">
        <v>997.40674200000001</v>
      </c>
      <c r="S6154">
        <v>997.40674200000001</v>
      </c>
      <c r="T6154" s="194">
        <v>997.40674200000001</v>
      </c>
      <c r="U6154" t="s">
        <v>193</v>
      </c>
      <c r="V6154">
        <v>45708.62427083333</v>
      </c>
    </row>
    <row r="6155" spans="1:22" x14ac:dyDescent="0.3">
      <c r="A6155" t="s">
        <v>110</v>
      </c>
      <c r="B6155" t="s">
        <v>4</v>
      </c>
      <c r="C6155" t="s">
        <v>93</v>
      </c>
      <c r="D6155" s="29">
        <v>45797</v>
      </c>
      <c r="E6155" s="161">
        <v>0</v>
      </c>
      <c r="F6155" s="161">
        <v>0</v>
      </c>
      <c r="G6155" s="161">
        <v>0</v>
      </c>
      <c r="H6155" s="161">
        <v>0</v>
      </c>
      <c r="L6155">
        <v>112.208247</v>
      </c>
      <c r="R6155">
        <v>129.66287600000001</v>
      </c>
      <c r="S6155">
        <v>129.66287600000001</v>
      </c>
      <c r="T6155" s="194">
        <v>129.66287600000001</v>
      </c>
      <c r="U6155" t="s">
        <v>193</v>
      </c>
      <c r="V6155">
        <v>45708.624097222222</v>
      </c>
    </row>
    <row r="6156" spans="1:22" x14ac:dyDescent="0.3">
      <c r="A6156" t="s">
        <v>110</v>
      </c>
      <c r="B6156" t="s">
        <v>4</v>
      </c>
      <c r="C6156" t="s">
        <v>88</v>
      </c>
      <c r="D6156" s="29">
        <v>45797</v>
      </c>
      <c r="E6156" s="161">
        <v>0</v>
      </c>
      <c r="F6156" s="161">
        <v>0</v>
      </c>
      <c r="G6156" s="161">
        <v>0</v>
      </c>
      <c r="H6156" s="161">
        <v>0</v>
      </c>
      <c r="L6156">
        <v>180.79789700000001</v>
      </c>
      <c r="R6156">
        <v>997.40674200000001</v>
      </c>
      <c r="S6156">
        <v>997.40674200000001</v>
      </c>
      <c r="T6156" s="194">
        <v>997.40674200000001</v>
      </c>
      <c r="U6156" t="s">
        <v>193</v>
      </c>
      <c r="V6156">
        <v>45708.62427083333</v>
      </c>
    </row>
    <row r="6157" spans="1:22" x14ac:dyDescent="0.3">
      <c r="A6157" t="s">
        <v>110</v>
      </c>
      <c r="B6157" t="s">
        <v>4</v>
      </c>
      <c r="C6157" t="s">
        <v>93</v>
      </c>
      <c r="D6157" s="29">
        <v>45798</v>
      </c>
      <c r="E6157" s="161">
        <v>0</v>
      </c>
      <c r="F6157" s="161">
        <v>0</v>
      </c>
      <c r="G6157" s="161">
        <v>0</v>
      </c>
      <c r="H6157" s="161">
        <v>0</v>
      </c>
      <c r="L6157">
        <v>112.208247</v>
      </c>
      <c r="R6157">
        <v>129.66287600000001</v>
      </c>
      <c r="S6157">
        <v>129.66287600000001</v>
      </c>
      <c r="T6157" s="194">
        <v>129.66287600000001</v>
      </c>
      <c r="U6157" t="s">
        <v>193</v>
      </c>
      <c r="V6157">
        <v>45708.624108796299</v>
      </c>
    </row>
    <row r="6158" spans="1:22" x14ac:dyDescent="0.3">
      <c r="A6158" t="s">
        <v>110</v>
      </c>
      <c r="B6158" t="s">
        <v>4</v>
      </c>
      <c r="C6158" t="s">
        <v>88</v>
      </c>
      <c r="D6158" s="29">
        <v>45798</v>
      </c>
      <c r="E6158" s="161">
        <v>0</v>
      </c>
      <c r="F6158" s="161">
        <v>0</v>
      </c>
      <c r="G6158" s="161">
        <v>0</v>
      </c>
      <c r="H6158" s="161">
        <v>0</v>
      </c>
      <c r="L6158">
        <v>180.79789700000001</v>
      </c>
      <c r="R6158">
        <v>997.40674200000001</v>
      </c>
      <c r="S6158">
        <v>997.40674200000001</v>
      </c>
      <c r="T6158" s="194">
        <v>997.40674200000001</v>
      </c>
      <c r="U6158" t="s">
        <v>193</v>
      </c>
      <c r="V6158">
        <v>45708.62427083333</v>
      </c>
    </row>
    <row r="6159" spans="1:22" x14ac:dyDescent="0.3">
      <c r="A6159" t="s">
        <v>110</v>
      </c>
      <c r="B6159" t="s">
        <v>4</v>
      </c>
      <c r="C6159" t="s">
        <v>93</v>
      </c>
      <c r="D6159" s="29">
        <v>45799</v>
      </c>
      <c r="E6159" s="161">
        <v>0</v>
      </c>
      <c r="F6159" s="161">
        <v>0</v>
      </c>
      <c r="G6159" s="161">
        <v>0</v>
      </c>
      <c r="H6159" s="161">
        <v>0</v>
      </c>
      <c r="L6159">
        <v>112.208247</v>
      </c>
      <c r="R6159">
        <v>129.66287600000001</v>
      </c>
      <c r="S6159">
        <v>129.66287600000001</v>
      </c>
      <c r="T6159" s="194">
        <v>129.66287600000001</v>
      </c>
      <c r="U6159" t="s">
        <v>193</v>
      </c>
      <c r="V6159">
        <v>45708.624108796299</v>
      </c>
    </row>
    <row r="6160" spans="1:22" x14ac:dyDescent="0.3">
      <c r="A6160" t="s">
        <v>110</v>
      </c>
      <c r="B6160" t="s">
        <v>4</v>
      </c>
      <c r="C6160" t="s">
        <v>88</v>
      </c>
      <c r="D6160" s="29">
        <v>45799</v>
      </c>
      <c r="E6160" s="161">
        <v>0</v>
      </c>
      <c r="F6160" s="161">
        <v>0</v>
      </c>
      <c r="G6160" s="161">
        <v>0</v>
      </c>
      <c r="H6160" s="161">
        <v>0</v>
      </c>
      <c r="L6160">
        <v>180.79789700000001</v>
      </c>
      <c r="R6160">
        <v>997.40674200000001</v>
      </c>
      <c r="S6160">
        <v>997.40674200000001</v>
      </c>
      <c r="T6160" s="194">
        <v>997.40674200000001</v>
      </c>
      <c r="U6160" t="s">
        <v>193</v>
      </c>
      <c r="V6160">
        <v>45708.62427083333</v>
      </c>
    </row>
    <row r="6161" spans="1:22" x14ac:dyDescent="0.3">
      <c r="A6161" t="s">
        <v>110</v>
      </c>
      <c r="B6161" t="s">
        <v>4</v>
      </c>
      <c r="C6161" t="s">
        <v>93</v>
      </c>
      <c r="D6161" s="29">
        <v>45800</v>
      </c>
      <c r="E6161" s="161">
        <v>0</v>
      </c>
      <c r="F6161" s="161">
        <v>0</v>
      </c>
      <c r="G6161" s="161">
        <v>0</v>
      </c>
      <c r="H6161" s="161">
        <v>0</v>
      </c>
      <c r="L6161">
        <v>112.208247</v>
      </c>
      <c r="R6161">
        <v>129.66287600000001</v>
      </c>
      <c r="S6161">
        <v>129.66287600000001</v>
      </c>
      <c r="T6161" s="194">
        <v>129.66287600000001</v>
      </c>
      <c r="U6161" t="s">
        <v>193</v>
      </c>
      <c r="V6161">
        <v>45708.624108796299</v>
      </c>
    </row>
    <row r="6162" spans="1:22" x14ac:dyDescent="0.3">
      <c r="A6162" t="s">
        <v>110</v>
      </c>
      <c r="B6162" t="s">
        <v>4</v>
      </c>
      <c r="C6162" t="s">
        <v>88</v>
      </c>
      <c r="D6162" s="29">
        <v>45800</v>
      </c>
      <c r="E6162" s="161">
        <v>0</v>
      </c>
      <c r="F6162" s="161">
        <v>0</v>
      </c>
      <c r="G6162" s="161">
        <v>0</v>
      </c>
      <c r="H6162" s="161">
        <v>0</v>
      </c>
      <c r="L6162">
        <v>180.79789700000001</v>
      </c>
      <c r="R6162">
        <v>997.40674200000001</v>
      </c>
      <c r="S6162">
        <v>997.40674200000001</v>
      </c>
      <c r="T6162" s="194">
        <v>997.40674200000001</v>
      </c>
      <c r="U6162" t="s">
        <v>193</v>
      </c>
      <c r="V6162">
        <v>45708.62427083333</v>
      </c>
    </row>
    <row r="6163" spans="1:22" x14ac:dyDescent="0.3">
      <c r="A6163" t="s">
        <v>110</v>
      </c>
      <c r="B6163" t="s">
        <v>4</v>
      </c>
      <c r="C6163" t="s">
        <v>93</v>
      </c>
      <c r="D6163" s="29">
        <v>45801</v>
      </c>
      <c r="E6163" s="161">
        <v>0</v>
      </c>
      <c r="F6163" s="161">
        <v>0</v>
      </c>
      <c r="G6163" s="161">
        <v>0</v>
      </c>
      <c r="H6163" s="161">
        <v>0</v>
      </c>
      <c r="L6163">
        <v>112.208247</v>
      </c>
      <c r="R6163">
        <v>129.66287600000001</v>
      </c>
      <c r="S6163">
        <v>129.66287600000001</v>
      </c>
      <c r="T6163" s="194">
        <v>129.66287600000001</v>
      </c>
      <c r="U6163" t="s">
        <v>193</v>
      </c>
      <c r="V6163">
        <v>45708.624097222222</v>
      </c>
    </row>
    <row r="6164" spans="1:22" x14ac:dyDescent="0.3">
      <c r="A6164" t="s">
        <v>110</v>
      </c>
      <c r="B6164" t="s">
        <v>4</v>
      </c>
      <c r="C6164" t="s">
        <v>88</v>
      </c>
      <c r="D6164" s="29">
        <v>45801</v>
      </c>
      <c r="E6164" s="161">
        <v>0</v>
      </c>
      <c r="F6164" s="161">
        <v>0</v>
      </c>
      <c r="G6164" s="161">
        <v>0</v>
      </c>
      <c r="H6164" s="161">
        <v>0</v>
      </c>
      <c r="L6164">
        <v>180.79789700000001</v>
      </c>
      <c r="R6164">
        <v>997.40674200000001</v>
      </c>
      <c r="S6164">
        <v>997.40674200000001</v>
      </c>
      <c r="T6164" s="194">
        <v>997.40674200000001</v>
      </c>
      <c r="U6164" t="s">
        <v>193</v>
      </c>
      <c r="V6164">
        <v>45708.624282407407</v>
      </c>
    </row>
    <row r="6165" spans="1:22" x14ac:dyDescent="0.3">
      <c r="A6165" t="s">
        <v>110</v>
      </c>
      <c r="B6165" t="s">
        <v>4</v>
      </c>
      <c r="C6165" t="s">
        <v>93</v>
      </c>
      <c r="D6165" s="29">
        <v>45802</v>
      </c>
      <c r="E6165" s="161">
        <v>0</v>
      </c>
      <c r="F6165" s="161">
        <v>0</v>
      </c>
      <c r="G6165" s="161">
        <v>0</v>
      </c>
      <c r="H6165" s="161">
        <v>0</v>
      </c>
      <c r="L6165">
        <v>112.208247</v>
      </c>
      <c r="R6165">
        <v>129.66287600000001</v>
      </c>
      <c r="S6165">
        <v>129.66287600000001</v>
      </c>
      <c r="T6165" s="194">
        <v>129.66287600000001</v>
      </c>
      <c r="U6165" t="s">
        <v>193</v>
      </c>
      <c r="V6165">
        <v>45708.624108796299</v>
      </c>
    </row>
    <row r="6166" spans="1:22" x14ac:dyDescent="0.3">
      <c r="A6166" t="s">
        <v>110</v>
      </c>
      <c r="B6166" t="s">
        <v>4</v>
      </c>
      <c r="C6166" t="s">
        <v>88</v>
      </c>
      <c r="D6166" s="29">
        <v>45802</v>
      </c>
      <c r="E6166" s="161">
        <v>0</v>
      </c>
      <c r="F6166" s="161">
        <v>0</v>
      </c>
      <c r="G6166" s="161">
        <v>0</v>
      </c>
      <c r="H6166" s="161">
        <v>0</v>
      </c>
      <c r="L6166">
        <v>180.79789700000001</v>
      </c>
      <c r="R6166">
        <v>997.40674200000001</v>
      </c>
      <c r="S6166">
        <v>997.40674200000001</v>
      </c>
      <c r="T6166" s="194">
        <v>997.40674200000001</v>
      </c>
      <c r="U6166" t="s">
        <v>193</v>
      </c>
      <c r="V6166">
        <v>45708.62427083333</v>
      </c>
    </row>
    <row r="6167" spans="1:22" x14ac:dyDescent="0.3">
      <c r="A6167" t="s">
        <v>110</v>
      </c>
      <c r="B6167" t="s">
        <v>4</v>
      </c>
      <c r="C6167" t="s">
        <v>93</v>
      </c>
      <c r="D6167" s="29">
        <v>45803</v>
      </c>
      <c r="E6167" s="161">
        <v>0</v>
      </c>
      <c r="F6167" s="161">
        <v>0</v>
      </c>
      <c r="G6167" s="161">
        <v>0</v>
      </c>
      <c r="H6167" s="161">
        <v>0</v>
      </c>
      <c r="L6167">
        <v>112.208247</v>
      </c>
      <c r="R6167">
        <v>129.66287600000001</v>
      </c>
      <c r="S6167">
        <v>129.66287600000001</v>
      </c>
      <c r="T6167" s="194">
        <v>129.66287600000001</v>
      </c>
      <c r="U6167" t="s">
        <v>193</v>
      </c>
      <c r="V6167">
        <v>45708.624097222222</v>
      </c>
    </row>
    <row r="6168" spans="1:22" x14ac:dyDescent="0.3">
      <c r="A6168" t="s">
        <v>110</v>
      </c>
      <c r="B6168" t="s">
        <v>4</v>
      </c>
      <c r="C6168" t="s">
        <v>88</v>
      </c>
      <c r="D6168" s="29">
        <v>45803</v>
      </c>
      <c r="E6168" s="161">
        <v>0</v>
      </c>
      <c r="F6168" s="161">
        <v>0</v>
      </c>
      <c r="G6168" s="161">
        <v>0</v>
      </c>
      <c r="H6168" s="161">
        <v>0</v>
      </c>
      <c r="L6168">
        <v>180.79789700000001</v>
      </c>
      <c r="R6168">
        <v>997.40674200000001</v>
      </c>
      <c r="S6168">
        <v>997.40674200000001</v>
      </c>
      <c r="T6168" s="194">
        <v>997.40674200000001</v>
      </c>
      <c r="U6168" t="s">
        <v>193</v>
      </c>
      <c r="V6168">
        <v>45708.624282407407</v>
      </c>
    </row>
    <row r="6169" spans="1:22" x14ac:dyDescent="0.3">
      <c r="A6169" t="s">
        <v>110</v>
      </c>
      <c r="B6169" t="s">
        <v>4</v>
      </c>
      <c r="C6169" t="s">
        <v>93</v>
      </c>
      <c r="D6169" s="29">
        <v>45804</v>
      </c>
      <c r="E6169" s="161">
        <v>0</v>
      </c>
      <c r="F6169" s="161">
        <v>0</v>
      </c>
      <c r="G6169" s="161">
        <v>0</v>
      </c>
      <c r="H6169" s="161">
        <v>0</v>
      </c>
      <c r="L6169">
        <v>112.208247</v>
      </c>
      <c r="R6169">
        <v>129.66287600000001</v>
      </c>
      <c r="S6169">
        <v>129.66287600000001</v>
      </c>
      <c r="T6169" s="194">
        <v>129.66287600000001</v>
      </c>
      <c r="U6169" t="s">
        <v>193</v>
      </c>
      <c r="V6169">
        <v>45708.624108796299</v>
      </c>
    </row>
    <row r="6170" spans="1:22" x14ac:dyDescent="0.3">
      <c r="A6170" t="s">
        <v>110</v>
      </c>
      <c r="B6170" t="s">
        <v>4</v>
      </c>
      <c r="C6170" t="s">
        <v>88</v>
      </c>
      <c r="D6170" s="29">
        <v>45804</v>
      </c>
      <c r="E6170" s="161">
        <v>0</v>
      </c>
      <c r="F6170" s="161">
        <v>0</v>
      </c>
      <c r="G6170" s="161">
        <v>0</v>
      </c>
      <c r="H6170" s="161">
        <v>0</v>
      </c>
      <c r="L6170">
        <v>180.79789700000001</v>
      </c>
      <c r="R6170">
        <v>997.40674200000001</v>
      </c>
      <c r="S6170">
        <v>997.40674200000001</v>
      </c>
      <c r="T6170" s="194">
        <v>997.40674200000001</v>
      </c>
      <c r="U6170" t="s">
        <v>193</v>
      </c>
      <c r="V6170">
        <v>45708.624282407407</v>
      </c>
    </row>
    <row r="6171" spans="1:22" x14ac:dyDescent="0.3">
      <c r="A6171" t="s">
        <v>110</v>
      </c>
      <c r="B6171" t="s">
        <v>4</v>
      </c>
      <c r="C6171" t="s">
        <v>93</v>
      </c>
      <c r="D6171" s="29">
        <v>45805</v>
      </c>
      <c r="E6171" s="161">
        <v>0</v>
      </c>
      <c r="F6171" s="161">
        <v>0</v>
      </c>
      <c r="G6171" s="161">
        <v>0</v>
      </c>
      <c r="H6171" s="161">
        <v>0</v>
      </c>
      <c r="L6171">
        <v>112.208247</v>
      </c>
      <c r="R6171">
        <v>129.66287600000001</v>
      </c>
      <c r="S6171">
        <v>129.66287600000001</v>
      </c>
      <c r="T6171" s="194">
        <v>129.66287600000001</v>
      </c>
      <c r="U6171" t="s">
        <v>193</v>
      </c>
      <c r="V6171">
        <v>45708.624108796299</v>
      </c>
    </row>
    <row r="6172" spans="1:22" x14ac:dyDescent="0.3">
      <c r="A6172" t="s">
        <v>110</v>
      </c>
      <c r="B6172" t="s">
        <v>4</v>
      </c>
      <c r="C6172" t="s">
        <v>88</v>
      </c>
      <c r="D6172" s="29">
        <v>45805</v>
      </c>
      <c r="E6172" s="161">
        <v>0</v>
      </c>
      <c r="F6172" s="161">
        <v>0</v>
      </c>
      <c r="G6172" s="161">
        <v>0</v>
      </c>
      <c r="H6172" s="161">
        <v>0</v>
      </c>
      <c r="L6172">
        <v>180.79789700000001</v>
      </c>
      <c r="R6172">
        <v>997.40674200000001</v>
      </c>
      <c r="S6172">
        <v>997.40674200000001</v>
      </c>
      <c r="T6172" s="194">
        <v>997.40674200000001</v>
      </c>
      <c r="U6172" t="s">
        <v>193</v>
      </c>
      <c r="V6172">
        <v>45708.62427083333</v>
      </c>
    </row>
    <row r="6173" spans="1:22" x14ac:dyDescent="0.3">
      <c r="A6173" t="s">
        <v>110</v>
      </c>
      <c r="B6173" t="s">
        <v>4</v>
      </c>
      <c r="C6173" t="s">
        <v>93</v>
      </c>
      <c r="D6173" s="29">
        <v>45806</v>
      </c>
      <c r="E6173" s="161">
        <v>0</v>
      </c>
      <c r="F6173" s="161">
        <v>0</v>
      </c>
      <c r="G6173" s="161">
        <v>0</v>
      </c>
      <c r="H6173" s="161">
        <v>0</v>
      </c>
      <c r="L6173">
        <v>112.208247</v>
      </c>
      <c r="R6173">
        <v>129.66287600000001</v>
      </c>
      <c r="S6173">
        <v>129.66287600000001</v>
      </c>
      <c r="T6173" s="194">
        <v>129.66287600000001</v>
      </c>
      <c r="U6173" t="s">
        <v>193</v>
      </c>
      <c r="V6173">
        <v>45708.624108796299</v>
      </c>
    </row>
    <row r="6174" spans="1:22" x14ac:dyDescent="0.3">
      <c r="A6174" t="s">
        <v>110</v>
      </c>
      <c r="B6174" t="s">
        <v>4</v>
      </c>
      <c r="C6174" t="s">
        <v>88</v>
      </c>
      <c r="D6174" s="29">
        <v>45806</v>
      </c>
      <c r="E6174" s="161">
        <v>0</v>
      </c>
      <c r="F6174" s="161">
        <v>0</v>
      </c>
      <c r="G6174" s="161">
        <v>0</v>
      </c>
      <c r="H6174" s="161">
        <v>0</v>
      </c>
      <c r="L6174">
        <v>180.79789700000001</v>
      </c>
      <c r="R6174">
        <v>997.40674200000001</v>
      </c>
      <c r="S6174">
        <v>997.40674200000001</v>
      </c>
      <c r="T6174" s="194">
        <v>997.40674200000001</v>
      </c>
      <c r="U6174" t="s">
        <v>193</v>
      </c>
      <c r="V6174">
        <v>45708.624282407407</v>
      </c>
    </row>
    <row r="6175" spans="1:22" x14ac:dyDescent="0.3">
      <c r="A6175" t="s">
        <v>110</v>
      </c>
      <c r="B6175" t="s">
        <v>4</v>
      </c>
      <c r="C6175" t="s">
        <v>93</v>
      </c>
      <c r="D6175" s="29">
        <v>45807</v>
      </c>
      <c r="E6175" s="161">
        <v>0</v>
      </c>
      <c r="F6175" s="161">
        <v>0</v>
      </c>
      <c r="G6175" s="161">
        <v>0</v>
      </c>
      <c r="H6175" s="161">
        <v>0</v>
      </c>
      <c r="L6175">
        <v>112.208247</v>
      </c>
      <c r="R6175">
        <v>129.66287600000001</v>
      </c>
      <c r="S6175">
        <v>129.66287600000001</v>
      </c>
      <c r="T6175" s="194">
        <v>129.66287600000001</v>
      </c>
      <c r="U6175" t="s">
        <v>193</v>
      </c>
      <c r="V6175">
        <v>45708.624108796299</v>
      </c>
    </row>
    <row r="6176" spans="1:22" x14ac:dyDescent="0.3">
      <c r="A6176" t="s">
        <v>110</v>
      </c>
      <c r="B6176" t="s">
        <v>4</v>
      </c>
      <c r="C6176" t="s">
        <v>88</v>
      </c>
      <c r="D6176" s="29">
        <v>45807</v>
      </c>
      <c r="E6176" s="161">
        <v>0</v>
      </c>
      <c r="F6176" s="161">
        <v>0</v>
      </c>
      <c r="G6176" s="161">
        <v>0</v>
      </c>
      <c r="H6176" s="161">
        <v>0</v>
      </c>
      <c r="L6176">
        <v>180.79789700000001</v>
      </c>
      <c r="R6176">
        <v>997.40674200000001</v>
      </c>
      <c r="S6176">
        <v>997.40674200000001</v>
      </c>
      <c r="T6176" s="194">
        <v>997.40674200000001</v>
      </c>
      <c r="U6176" t="s">
        <v>193</v>
      </c>
      <c r="V6176">
        <v>45708.62427083333</v>
      </c>
    </row>
    <row r="6177" spans="1:22" x14ac:dyDescent="0.3">
      <c r="A6177" t="s">
        <v>110</v>
      </c>
      <c r="B6177" t="s">
        <v>4</v>
      </c>
      <c r="C6177" t="s">
        <v>93</v>
      </c>
      <c r="D6177" s="29">
        <v>45808</v>
      </c>
      <c r="E6177" s="161">
        <v>0</v>
      </c>
      <c r="F6177" s="161">
        <v>0</v>
      </c>
      <c r="G6177" s="161">
        <v>0</v>
      </c>
      <c r="H6177" s="161">
        <v>0</v>
      </c>
      <c r="L6177">
        <v>112.208247</v>
      </c>
      <c r="R6177">
        <v>129.66287600000001</v>
      </c>
      <c r="S6177">
        <v>129.66287600000001</v>
      </c>
      <c r="T6177" s="194">
        <v>129.66287600000001</v>
      </c>
      <c r="U6177" t="s">
        <v>193</v>
      </c>
      <c r="V6177">
        <v>45708.624108796299</v>
      </c>
    </row>
    <row r="6178" spans="1:22" x14ac:dyDescent="0.3">
      <c r="A6178" t="s">
        <v>110</v>
      </c>
      <c r="B6178" t="s">
        <v>4</v>
      </c>
      <c r="C6178" t="s">
        <v>88</v>
      </c>
      <c r="D6178" s="29">
        <v>45808</v>
      </c>
      <c r="E6178" s="161">
        <v>0</v>
      </c>
      <c r="F6178" s="161">
        <v>0</v>
      </c>
      <c r="G6178" s="161">
        <v>0</v>
      </c>
      <c r="H6178" s="161">
        <v>0</v>
      </c>
      <c r="L6178">
        <v>180.79789700000001</v>
      </c>
      <c r="R6178">
        <v>997.40674200000001</v>
      </c>
      <c r="S6178">
        <v>997.40674200000001</v>
      </c>
      <c r="T6178" s="194">
        <v>997.40674200000001</v>
      </c>
      <c r="U6178" t="s">
        <v>193</v>
      </c>
      <c r="V6178">
        <v>45708.62427083333</v>
      </c>
    </row>
    <row r="6179" spans="1:22" x14ac:dyDescent="0.3">
      <c r="A6179" t="s">
        <v>110</v>
      </c>
      <c r="B6179" t="s">
        <v>4</v>
      </c>
      <c r="C6179" t="s">
        <v>93</v>
      </c>
      <c r="D6179" s="29">
        <v>45809</v>
      </c>
      <c r="E6179" s="161">
        <v>0</v>
      </c>
      <c r="F6179" s="161">
        <v>0</v>
      </c>
      <c r="G6179" s="161">
        <v>0</v>
      </c>
      <c r="H6179" s="161">
        <v>0</v>
      </c>
      <c r="L6179">
        <v>112.208247</v>
      </c>
      <c r="R6179">
        <v>129.66287600000001</v>
      </c>
      <c r="S6179">
        <v>129.66287600000001</v>
      </c>
      <c r="T6179" s="194">
        <v>129.66287600000001</v>
      </c>
      <c r="U6179" t="s">
        <v>193</v>
      </c>
      <c r="V6179">
        <v>45708.624097222222</v>
      </c>
    </row>
    <row r="6180" spans="1:22" x14ac:dyDescent="0.3">
      <c r="A6180" t="s">
        <v>110</v>
      </c>
      <c r="B6180" t="s">
        <v>4</v>
      </c>
      <c r="C6180" t="s">
        <v>88</v>
      </c>
      <c r="D6180" s="29">
        <v>45809</v>
      </c>
      <c r="E6180" s="161">
        <v>0</v>
      </c>
      <c r="F6180" s="161">
        <v>0</v>
      </c>
      <c r="G6180" s="161">
        <v>0</v>
      </c>
      <c r="H6180" s="161">
        <v>0</v>
      </c>
      <c r="L6180">
        <v>180.79789700000001</v>
      </c>
      <c r="R6180">
        <v>997.40674200000001</v>
      </c>
      <c r="S6180">
        <v>997.40674200000001</v>
      </c>
      <c r="T6180" s="194">
        <v>997.40674200000001</v>
      </c>
      <c r="U6180" t="s">
        <v>193</v>
      </c>
      <c r="V6180">
        <v>45708.624259259261</v>
      </c>
    </row>
    <row r="6181" spans="1:22" x14ac:dyDescent="0.3">
      <c r="A6181" t="s">
        <v>110</v>
      </c>
      <c r="B6181" t="s">
        <v>4</v>
      </c>
      <c r="C6181" t="s">
        <v>93</v>
      </c>
      <c r="D6181" s="29">
        <v>45810</v>
      </c>
      <c r="E6181" s="161">
        <v>0</v>
      </c>
      <c r="F6181" s="161">
        <v>0</v>
      </c>
      <c r="G6181" s="161">
        <v>0</v>
      </c>
      <c r="H6181" s="161">
        <v>0</v>
      </c>
      <c r="L6181">
        <v>112.208247</v>
      </c>
      <c r="R6181">
        <v>129.66287600000001</v>
      </c>
      <c r="S6181">
        <v>129.66287600000001</v>
      </c>
      <c r="T6181" s="194">
        <v>129.66287600000001</v>
      </c>
      <c r="U6181" t="s">
        <v>193</v>
      </c>
      <c r="V6181">
        <v>45708.624108796299</v>
      </c>
    </row>
    <row r="6182" spans="1:22" x14ac:dyDescent="0.3">
      <c r="A6182" t="s">
        <v>110</v>
      </c>
      <c r="B6182" t="s">
        <v>4</v>
      </c>
      <c r="C6182" t="s">
        <v>88</v>
      </c>
      <c r="D6182" s="29">
        <v>45810</v>
      </c>
      <c r="E6182" s="161">
        <v>0</v>
      </c>
      <c r="F6182" s="161">
        <v>0</v>
      </c>
      <c r="G6182" s="161">
        <v>0</v>
      </c>
      <c r="H6182" s="161">
        <v>0</v>
      </c>
      <c r="L6182">
        <v>180.79789700000001</v>
      </c>
      <c r="R6182">
        <v>997.40674200000001</v>
      </c>
      <c r="S6182">
        <v>997.40674200000001</v>
      </c>
      <c r="T6182" s="194">
        <v>997.40674200000001</v>
      </c>
      <c r="U6182" t="s">
        <v>193</v>
      </c>
      <c r="V6182">
        <v>45708.624259259261</v>
      </c>
    </row>
    <row r="6183" spans="1:22" x14ac:dyDescent="0.3">
      <c r="A6183" t="s">
        <v>110</v>
      </c>
      <c r="B6183" t="s">
        <v>4</v>
      </c>
      <c r="C6183" t="s">
        <v>93</v>
      </c>
      <c r="D6183" s="29">
        <v>45811</v>
      </c>
      <c r="E6183" s="161">
        <v>0</v>
      </c>
      <c r="F6183" s="161">
        <v>0</v>
      </c>
      <c r="G6183" s="161">
        <v>0</v>
      </c>
      <c r="H6183" s="161">
        <v>0</v>
      </c>
      <c r="L6183">
        <v>112.208247</v>
      </c>
      <c r="R6183">
        <v>129.66287600000001</v>
      </c>
      <c r="S6183">
        <v>129.66287600000001</v>
      </c>
      <c r="T6183" s="194">
        <v>129.66287600000001</v>
      </c>
      <c r="U6183" t="s">
        <v>193</v>
      </c>
      <c r="V6183">
        <v>45708.624097222222</v>
      </c>
    </row>
    <row r="6184" spans="1:22" x14ac:dyDescent="0.3">
      <c r="A6184" t="s">
        <v>110</v>
      </c>
      <c r="B6184" t="s">
        <v>4</v>
      </c>
      <c r="C6184" t="s">
        <v>88</v>
      </c>
      <c r="D6184" s="29">
        <v>45811</v>
      </c>
      <c r="E6184" s="161">
        <v>0</v>
      </c>
      <c r="F6184" s="161">
        <v>0</v>
      </c>
      <c r="G6184" s="161">
        <v>0</v>
      </c>
      <c r="H6184" s="161">
        <v>0</v>
      </c>
      <c r="L6184">
        <v>180.79789700000001</v>
      </c>
      <c r="R6184">
        <v>997.40674200000001</v>
      </c>
      <c r="S6184">
        <v>997.40674200000001</v>
      </c>
      <c r="T6184" s="194">
        <v>997.40674200000001</v>
      </c>
      <c r="U6184" t="s">
        <v>193</v>
      </c>
      <c r="V6184">
        <v>45708.62427083333</v>
      </c>
    </row>
    <row r="6185" spans="1:22" x14ac:dyDescent="0.3">
      <c r="A6185" t="s">
        <v>110</v>
      </c>
      <c r="B6185" t="s">
        <v>4</v>
      </c>
      <c r="C6185" t="s">
        <v>93</v>
      </c>
      <c r="D6185" s="29">
        <v>45812</v>
      </c>
      <c r="E6185" s="161">
        <v>0</v>
      </c>
      <c r="F6185" s="161">
        <v>0</v>
      </c>
      <c r="G6185" s="161">
        <v>0</v>
      </c>
      <c r="H6185" s="161">
        <v>0</v>
      </c>
      <c r="L6185">
        <v>112.208247</v>
      </c>
      <c r="R6185">
        <v>129.66287600000001</v>
      </c>
      <c r="S6185">
        <v>129.66287600000001</v>
      </c>
      <c r="T6185" s="194">
        <v>129.66287600000001</v>
      </c>
      <c r="U6185" t="s">
        <v>193</v>
      </c>
      <c r="V6185">
        <v>45708.624108796299</v>
      </c>
    </row>
    <row r="6186" spans="1:22" x14ac:dyDescent="0.3">
      <c r="A6186" t="s">
        <v>110</v>
      </c>
      <c r="B6186" t="s">
        <v>4</v>
      </c>
      <c r="C6186" t="s">
        <v>88</v>
      </c>
      <c r="D6186" s="29">
        <v>45812</v>
      </c>
      <c r="E6186" s="161">
        <v>0</v>
      </c>
      <c r="F6186" s="161">
        <v>0</v>
      </c>
      <c r="G6186" s="161">
        <v>0</v>
      </c>
      <c r="H6186" s="161">
        <v>0</v>
      </c>
      <c r="L6186">
        <v>180.79789700000001</v>
      </c>
      <c r="R6186">
        <v>997.40674200000001</v>
      </c>
      <c r="S6186">
        <v>997.40674200000001</v>
      </c>
      <c r="T6186" s="194">
        <v>997.40674200000001</v>
      </c>
      <c r="U6186" t="s">
        <v>193</v>
      </c>
      <c r="V6186">
        <v>45708.62427083333</v>
      </c>
    </row>
    <row r="6187" spans="1:22" x14ac:dyDescent="0.3">
      <c r="A6187" t="s">
        <v>110</v>
      </c>
      <c r="B6187" t="s">
        <v>4</v>
      </c>
      <c r="C6187" t="s">
        <v>93</v>
      </c>
      <c r="D6187" s="29">
        <v>45813</v>
      </c>
      <c r="E6187" s="161">
        <v>0</v>
      </c>
      <c r="F6187" s="161">
        <v>0</v>
      </c>
      <c r="G6187" s="161">
        <v>0</v>
      </c>
      <c r="H6187" s="161">
        <v>0</v>
      </c>
      <c r="L6187">
        <v>112.208247</v>
      </c>
      <c r="R6187">
        <v>129.66287600000001</v>
      </c>
      <c r="S6187">
        <v>129.66287600000001</v>
      </c>
      <c r="T6187" s="194">
        <v>129.66287600000001</v>
      </c>
      <c r="U6187" t="s">
        <v>193</v>
      </c>
      <c r="V6187">
        <v>45708.624108796299</v>
      </c>
    </row>
    <row r="6188" spans="1:22" x14ac:dyDescent="0.3">
      <c r="A6188" t="s">
        <v>110</v>
      </c>
      <c r="B6188" t="s">
        <v>4</v>
      </c>
      <c r="C6188" t="s">
        <v>88</v>
      </c>
      <c r="D6188" s="29">
        <v>45813</v>
      </c>
      <c r="E6188" s="161">
        <v>0</v>
      </c>
      <c r="F6188" s="161">
        <v>0</v>
      </c>
      <c r="G6188" s="161">
        <v>0</v>
      </c>
      <c r="H6188" s="161">
        <v>0</v>
      </c>
      <c r="L6188">
        <v>180.79789700000001</v>
      </c>
      <c r="R6188">
        <v>997.40674200000001</v>
      </c>
      <c r="S6188">
        <v>997.40674200000001</v>
      </c>
      <c r="T6188" s="194">
        <v>997.40674200000001</v>
      </c>
      <c r="U6188" t="s">
        <v>193</v>
      </c>
      <c r="V6188">
        <v>45708.624259259261</v>
      </c>
    </row>
    <row r="6189" spans="1:22" x14ac:dyDescent="0.3">
      <c r="A6189" t="s">
        <v>110</v>
      </c>
      <c r="B6189" t="s">
        <v>4</v>
      </c>
      <c r="C6189" t="s">
        <v>93</v>
      </c>
      <c r="D6189" s="29">
        <v>45814</v>
      </c>
      <c r="E6189" s="161">
        <v>0</v>
      </c>
      <c r="F6189" s="161">
        <v>0</v>
      </c>
      <c r="G6189" s="161">
        <v>0</v>
      </c>
      <c r="H6189" s="161">
        <v>0</v>
      </c>
      <c r="L6189">
        <v>112.208247</v>
      </c>
      <c r="R6189">
        <v>129.66287600000001</v>
      </c>
      <c r="S6189">
        <v>129.66287600000001</v>
      </c>
      <c r="T6189" s="194">
        <v>129.66287600000001</v>
      </c>
      <c r="U6189" t="s">
        <v>193</v>
      </c>
      <c r="V6189">
        <v>45708.624108796299</v>
      </c>
    </row>
    <row r="6190" spans="1:22" x14ac:dyDescent="0.3">
      <c r="A6190" t="s">
        <v>110</v>
      </c>
      <c r="B6190" t="s">
        <v>4</v>
      </c>
      <c r="C6190" t="s">
        <v>88</v>
      </c>
      <c r="D6190" s="29">
        <v>45814</v>
      </c>
      <c r="E6190" s="161">
        <v>0</v>
      </c>
      <c r="F6190" s="161">
        <v>0</v>
      </c>
      <c r="G6190" s="161">
        <v>0</v>
      </c>
      <c r="H6190" s="161">
        <v>0</v>
      </c>
      <c r="L6190">
        <v>180.79789700000001</v>
      </c>
      <c r="R6190">
        <v>997.40674200000001</v>
      </c>
      <c r="S6190">
        <v>997.40674200000001</v>
      </c>
      <c r="T6190" s="194">
        <v>997.40674200000001</v>
      </c>
      <c r="U6190" t="s">
        <v>193</v>
      </c>
      <c r="V6190">
        <v>45708.62427083333</v>
      </c>
    </row>
    <row r="6191" spans="1:22" x14ac:dyDescent="0.3">
      <c r="A6191" t="s">
        <v>110</v>
      </c>
      <c r="B6191" t="s">
        <v>4</v>
      </c>
      <c r="C6191" t="s">
        <v>93</v>
      </c>
      <c r="D6191" s="29">
        <v>45815</v>
      </c>
      <c r="E6191" s="161">
        <v>0</v>
      </c>
      <c r="F6191" s="161">
        <v>0</v>
      </c>
      <c r="G6191" s="161">
        <v>0</v>
      </c>
      <c r="H6191" s="161">
        <v>0</v>
      </c>
      <c r="L6191">
        <v>112.208247</v>
      </c>
      <c r="R6191">
        <v>129.66287600000001</v>
      </c>
      <c r="S6191">
        <v>129.66287600000001</v>
      </c>
      <c r="T6191" s="194">
        <v>129.66287600000001</v>
      </c>
      <c r="U6191" t="s">
        <v>193</v>
      </c>
      <c r="V6191">
        <v>45708.624108796299</v>
      </c>
    </row>
    <row r="6192" spans="1:22" x14ac:dyDescent="0.3">
      <c r="A6192" t="s">
        <v>110</v>
      </c>
      <c r="B6192" t="s">
        <v>4</v>
      </c>
      <c r="C6192" t="s">
        <v>88</v>
      </c>
      <c r="D6192" s="29">
        <v>45815</v>
      </c>
      <c r="E6192" s="161">
        <v>0</v>
      </c>
      <c r="F6192" s="161">
        <v>0</v>
      </c>
      <c r="G6192" s="161">
        <v>0</v>
      </c>
      <c r="H6192" s="161">
        <v>0</v>
      </c>
      <c r="L6192">
        <v>180.79789700000001</v>
      </c>
      <c r="R6192">
        <v>997.40674200000001</v>
      </c>
      <c r="S6192">
        <v>997.40674200000001</v>
      </c>
      <c r="T6192" s="194">
        <v>997.40674200000001</v>
      </c>
      <c r="U6192" t="s">
        <v>193</v>
      </c>
      <c r="V6192">
        <v>45708.624282407407</v>
      </c>
    </row>
    <row r="6193" spans="1:22" x14ac:dyDescent="0.3">
      <c r="A6193" t="s">
        <v>110</v>
      </c>
      <c r="B6193" t="s">
        <v>4</v>
      </c>
      <c r="C6193" t="s">
        <v>93</v>
      </c>
      <c r="D6193" s="29">
        <v>45816</v>
      </c>
      <c r="E6193" s="161">
        <v>0</v>
      </c>
      <c r="F6193" s="161">
        <v>0</v>
      </c>
      <c r="G6193" s="161">
        <v>0</v>
      </c>
      <c r="H6193" s="161">
        <v>0</v>
      </c>
      <c r="L6193">
        <v>112.208247</v>
      </c>
      <c r="R6193">
        <v>129.66287600000001</v>
      </c>
      <c r="S6193">
        <v>129.66287600000001</v>
      </c>
      <c r="T6193" s="194">
        <v>129.66287600000001</v>
      </c>
      <c r="U6193" t="s">
        <v>193</v>
      </c>
      <c r="V6193">
        <v>45708.624108796299</v>
      </c>
    </row>
    <row r="6194" spans="1:22" x14ac:dyDescent="0.3">
      <c r="A6194" t="s">
        <v>110</v>
      </c>
      <c r="B6194" t="s">
        <v>4</v>
      </c>
      <c r="C6194" t="s">
        <v>88</v>
      </c>
      <c r="D6194" s="29">
        <v>45816</v>
      </c>
      <c r="E6194" s="161">
        <v>0</v>
      </c>
      <c r="F6194" s="161">
        <v>0</v>
      </c>
      <c r="G6194" s="161">
        <v>0</v>
      </c>
      <c r="H6194" s="161">
        <v>0</v>
      </c>
      <c r="L6194">
        <v>180.79789700000001</v>
      </c>
      <c r="R6194">
        <v>997.40674200000001</v>
      </c>
      <c r="S6194">
        <v>997.40674200000001</v>
      </c>
      <c r="T6194" s="194">
        <v>997.40674200000001</v>
      </c>
      <c r="U6194" t="s">
        <v>193</v>
      </c>
      <c r="V6194">
        <v>45708.62427083333</v>
      </c>
    </row>
    <row r="6195" spans="1:22" x14ac:dyDescent="0.3">
      <c r="A6195" t="s">
        <v>110</v>
      </c>
      <c r="B6195" t="s">
        <v>4</v>
      </c>
      <c r="C6195" t="s">
        <v>93</v>
      </c>
      <c r="D6195" s="29">
        <v>45817</v>
      </c>
      <c r="E6195" s="161">
        <v>0</v>
      </c>
      <c r="F6195" s="161">
        <v>0</v>
      </c>
      <c r="G6195" s="161">
        <v>0</v>
      </c>
      <c r="H6195" s="161">
        <v>0</v>
      </c>
      <c r="L6195">
        <v>112.208247</v>
      </c>
      <c r="R6195">
        <v>129.66287600000001</v>
      </c>
      <c r="S6195">
        <v>129.66287600000001</v>
      </c>
      <c r="T6195" s="194">
        <v>129.66287600000001</v>
      </c>
      <c r="U6195" t="s">
        <v>193</v>
      </c>
      <c r="V6195">
        <v>45708.624097222222</v>
      </c>
    </row>
    <row r="6196" spans="1:22" x14ac:dyDescent="0.3">
      <c r="A6196" t="s">
        <v>110</v>
      </c>
      <c r="B6196" t="s">
        <v>4</v>
      </c>
      <c r="C6196" t="s">
        <v>88</v>
      </c>
      <c r="D6196" s="29">
        <v>45817</v>
      </c>
      <c r="E6196" s="161">
        <v>0</v>
      </c>
      <c r="F6196" s="161">
        <v>0</v>
      </c>
      <c r="G6196" s="161">
        <v>0</v>
      </c>
      <c r="H6196" s="161">
        <v>0</v>
      </c>
      <c r="L6196">
        <v>180.79789700000001</v>
      </c>
      <c r="R6196">
        <v>997.40674200000001</v>
      </c>
      <c r="S6196">
        <v>997.40674200000001</v>
      </c>
      <c r="T6196" s="194">
        <v>997.40674200000001</v>
      </c>
      <c r="U6196" t="s">
        <v>193</v>
      </c>
      <c r="V6196">
        <v>45708.624259259261</v>
      </c>
    </row>
    <row r="6197" spans="1:22" x14ac:dyDescent="0.3">
      <c r="A6197" t="s">
        <v>110</v>
      </c>
      <c r="B6197" t="s">
        <v>4</v>
      </c>
      <c r="C6197" t="s">
        <v>93</v>
      </c>
      <c r="D6197" s="29">
        <v>45818</v>
      </c>
      <c r="E6197" s="161">
        <v>0</v>
      </c>
      <c r="F6197" s="161">
        <v>0</v>
      </c>
      <c r="G6197" s="161">
        <v>0</v>
      </c>
      <c r="H6197" s="161">
        <v>0</v>
      </c>
      <c r="L6197">
        <v>112.208247</v>
      </c>
      <c r="R6197">
        <v>129.66287600000001</v>
      </c>
      <c r="S6197">
        <v>129.66287600000001</v>
      </c>
      <c r="T6197" s="194">
        <v>129.66287600000001</v>
      </c>
      <c r="U6197" t="s">
        <v>193</v>
      </c>
      <c r="V6197">
        <v>45708.624108796299</v>
      </c>
    </row>
    <row r="6198" spans="1:22" x14ac:dyDescent="0.3">
      <c r="A6198" t="s">
        <v>110</v>
      </c>
      <c r="B6198" t="s">
        <v>4</v>
      </c>
      <c r="C6198" t="s">
        <v>88</v>
      </c>
      <c r="D6198" s="29">
        <v>45818</v>
      </c>
      <c r="E6198" s="161">
        <v>0</v>
      </c>
      <c r="F6198" s="161">
        <v>0</v>
      </c>
      <c r="G6198" s="161">
        <v>0</v>
      </c>
      <c r="H6198" s="161">
        <v>0</v>
      </c>
      <c r="L6198">
        <v>180.79789700000001</v>
      </c>
      <c r="R6198">
        <v>997.40674200000001</v>
      </c>
      <c r="S6198">
        <v>997.40674200000001</v>
      </c>
      <c r="T6198" s="194">
        <v>997.40674200000001</v>
      </c>
      <c r="U6198" t="s">
        <v>193</v>
      </c>
      <c r="V6198">
        <v>45708.624282407407</v>
      </c>
    </row>
    <row r="6199" spans="1:22" x14ac:dyDescent="0.3">
      <c r="A6199" t="s">
        <v>110</v>
      </c>
      <c r="B6199" t="s">
        <v>4</v>
      </c>
      <c r="C6199" t="s">
        <v>93</v>
      </c>
      <c r="D6199" s="29">
        <v>45819</v>
      </c>
      <c r="E6199" s="161">
        <v>0</v>
      </c>
      <c r="F6199" s="161">
        <v>0</v>
      </c>
      <c r="G6199" s="161">
        <v>0</v>
      </c>
      <c r="H6199" s="161">
        <v>0</v>
      </c>
      <c r="L6199">
        <v>112.208247</v>
      </c>
      <c r="R6199">
        <v>129.66287600000001</v>
      </c>
      <c r="S6199">
        <v>129.66287600000001</v>
      </c>
      <c r="T6199" s="194">
        <v>129.66287600000001</v>
      </c>
      <c r="U6199" t="s">
        <v>193</v>
      </c>
      <c r="V6199">
        <v>45708.624108796299</v>
      </c>
    </row>
    <row r="6200" spans="1:22" x14ac:dyDescent="0.3">
      <c r="A6200" t="s">
        <v>110</v>
      </c>
      <c r="B6200" t="s">
        <v>4</v>
      </c>
      <c r="C6200" t="s">
        <v>88</v>
      </c>
      <c r="D6200" s="29">
        <v>45819</v>
      </c>
      <c r="E6200" s="161">
        <v>0</v>
      </c>
      <c r="F6200" s="161">
        <v>0</v>
      </c>
      <c r="G6200" s="161">
        <v>0</v>
      </c>
      <c r="H6200" s="161">
        <v>0</v>
      </c>
      <c r="L6200">
        <v>180.79789700000001</v>
      </c>
      <c r="R6200">
        <v>997.40674200000001</v>
      </c>
      <c r="S6200">
        <v>997.40674200000001</v>
      </c>
      <c r="T6200" s="194">
        <v>997.40674200000001</v>
      </c>
      <c r="U6200" t="s">
        <v>193</v>
      </c>
      <c r="V6200">
        <v>45708.624259259261</v>
      </c>
    </row>
    <row r="6201" spans="1:22" x14ac:dyDescent="0.3">
      <c r="A6201" t="s">
        <v>110</v>
      </c>
      <c r="B6201" t="s">
        <v>4</v>
      </c>
      <c r="C6201" t="s">
        <v>93</v>
      </c>
      <c r="D6201" s="29">
        <v>45820</v>
      </c>
      <c r="E6201" s="161">
        <v>0</v>
      </c>
      <c r="F6201" s="161">
        <v>0</v>
      </c>
      <c r="G6201" s="161">
        <v>0</v>
      </c>
      <c r="H6201" s="161">
        <v>0</v>
      </c>
      <c r="L6201">
        <v>112.208247</v>
      </c>
      <c r="R6201">
        <v>129.66287600000001</v>
      </c>
      <c r="S6201">
        <v>129.66287600000001</v>
      </c>
      <c r="T6201" s="194">
        <v>129.66287600000001</v>
      </c>
      <c r="U6201" t="s">
        <v>193</v>
      </c>
      <c r="V6201">
        <v>45708.624108796299</v>
      </c>
    </row>
    <row r="6202" spans="1:22" x14ac:dyDescent="0.3">
      <c r="A6202" t="s">
        <v>110</v>
      </c>
      <c r="B6202" t="s">
        <v>4</v>
      </c>
      <c r="C6202" t="s">
        <v>88</v>
      </c>
      <c r="D6202" s="29">
        <v>45820</v>
      </c>
      <c r="E6202" s="161">
        <v>0</v>
      </c>
      <c r="F6202" s="161">
        <v>0</v>
      </c>
      <c r="G6202" s="161">
        <v>0</v>
      </c>
      <c r="H6202" s="161">
        <v>0</v>
      </c>
      <c r="L6202">
        <v>180.79789700000001</v>
      </c>
      <c r="R6202">
        <v>997.40674200000001</v>
      </c>
      <c r="S6202">
        <v>997.40674200000001</v>
      </c>
      <c r="T6202" s="194">
        <v>997.40674200000001</v>
      </c>
      <c r="U6202" t="s">
        <v>193</v>
      </c>
      <c r="V6202">
        <v>45708.624282407407</v>
      </c>
    </row>
    <row r="6203" spans="1:22" x14ac:dyDescent="0.3">
      <c r="A6203" t="s">
        <v>110</v>
      </c>
      <c r="B6203" t="s">
        <v>4</v>
      </c>
      <c r="C6203" t="s">
        <v>93</v>
      </c>
      <c r="D6203" s="29">
        <v>45821</v>
      </c>
      <c r="E6203" s="161">
        <v>0</v>
      </c>
      <c r="F6203" s="161">
        <v>0</v>
      </c>
      <c r="G6203" s="161">
        <v>0</v>
      </c>
      <c r="H6203" s="161">
        <v>0</v>
      </c>
      <c r="L6203">
        <v>112.208247</v>
      </c>
      <c r="R6203">
        <v>129.66287600000001</v>
      </c>
      <c r="S6203">
        <v>129.66287600000001</v>
      </c>
      <c r="T6203" s="194">
        <v>129.66287600000001</v>
      </c>
      <c r="U6203" t="s">
        <v>193</v>
      </c>
      <c r="V6203">
        <v>45708.624108796299</v>
      </c>
    </row>
    <row r="6204" spans="1:22" x14ac:dyDescent="0.3">
      <c r="A6204" t="s">
        <v>110</v>
      </c>
      <c r="B6204" t="s">
        <v>4</v>
      </c>
      <c r="C6204" t="s">
        <v>88</v>
      </c>
      <c r="D6204" s="29">
        <v>45821</v>
      </c>
      <c r="E6204" s="161">
        <v>0</v>
      </c>
      <c r="F6204" s="161">
        <v>0</v>
      </c>
      <c r="G6204" s="161">
        <v>0</v>
      </c>
      <c r="H6204" s="161">
        <v>0</v>
      </c>
      <c r="L6204">
        <v>180.79789700000001</v>
      </c>
      <c r="R6204">
        <v>997.40674200000001</v>
      </c>
      <c r="S6204">
        <v>997.40674200000001</v>
      </c>
      <c r="T6204" s="194">
        <v>997.40674200000001</v>
      </c>
      <c r="U6204" t="s">
        <v>193</v>
      </c>
      <c r="V6204">
        <v>45708.62427083333</v>
      </c>
    </row>
    <row r="6205" spans="1:22" x14ac:dyDescent="0.3">
      <c r="A6205" t="s">
        <v>110</v>
      </c>
      <c r="B6205" t="s">
        <v>4</v>
      </c>
      <c r="C6205" t="s">
        <v>93</v>
      </c>
      <c r="D6205" s="29">
        <v>45822</v>
      </c>
      <c r="E6205" s="161">
        <v>0</v>
      </c>
      <c r="F6205" s="161">
        <v>0</v>
      </c>
      <c r="G6205" s="161">
        <v>0</v>
      </c>
      <c r="H6205" s="161">
        <v>0</v>
      </c>
      <c r="L6205">
        <v>112.208247</v>
      </c>
      <c r="R6205">
        <v>129.66287600000001</v>
      </c>
      <c r="S6205">
        <v>129.66287600000001</v>
      </c>
      <c r="T6205" s="194">
        <v>129.66287600000001</v>
      </c>
      <c r="U6205" t="s">
        <v>193</v>
      </c>
      <c r="V6205">
        <v>45708.624097222222</v>
      </c>
    </row>
    <row r="6206" spans="1:22" x14ac:dyDescent="0.3">
      <c r="A6206" t="s">
        <v>110</v>
      </c>
      <c r="B6206" t="s">
        <v>4</v>
      </c>
      <c r="C6206" t="s">
        <v>88</v>
      </c>
      <c r="D6206" s="29">
        <v>45822</v>
      </c>
      <c r="E6206" s="161">
        <v>0</v>
      </c>
      <c r="F6206" s="161">
        <v>0</v>
      </c>
      <c r="G6206" s="161">
        <v>0</v>
      </c>
      <c r="H6206" s="161">
        <v>0</v>
      </c>
      <c r="L6206">
        <v>180.79789700000001</v>
      </c>
      <c r="R6206">
        <v>997.40674200000001</v>
      </c>
      <c r="S6206">
        <v>997.40674200000001</v>
      </c>
      <c r="T6206" s="194">
        <v>997.40674200000001</v>
      </c>
      <c r="U6206" t="s">
        <v>193</v>
      </c>
      <c r="V6206">
        <v>45708.624282407407</v>
      </c>
    </row>
    <row r="6207" spans="1:22" x14ac:dyDescent="0.3">
      <c r="A6207" t="s">
        <v>110</v>
      </c>
      <c r="B6207" t="s">
        <v>4</v>
      </c>
      <c r="C6207" t="s">
        <v>93</v>
      </c>
      <c r="D6207" s="29">
        <v>45823</v>
      </c>
      <c r="E6207" s="161">
        <v>0</v>
      </c>
      <c r="F6207" s="161">
        <v>0</v>
      </c>
      <c r="G6207" s="161">
        <v>0</v>
      </c>
      <c r="H6207" s="161">
        <v>0</v>
      </c>
      <c r="L6207">
        <v>112.208247</v>
      </c>
      <c r="R6207">
        <v>129.66287600000001</v>
      </c>
      <c r="S6207">
        <v>129.66287600000001</v>
      </c>
      <c r="T6207" s="194">
        <v>129.66287600000001</v>
      </c>
      <c r="U6207" t="s">
        <v>193</v>
      </c>
      <c r="V6207">
        <v>45708.624108796299</v>
      </c>
    </row>
    <row r="6208" spans="1:22" x14ac:dyDescent="0.3">
      <c r="A6208" t="s">
        <v>110</v>
      </c>
      <c r="B6208" t="s">
        <v>4</v>
      </c>
      <c r="C6208" t="s">
        <v>88</v>
      </c>
      <c r="D6208" s="29">
        <v>45823</v>
      </c>
      <c r="E6208" s="161">
        <v>0</v>
      </c>
      <c r="F6208" s="161">
        <v>0</v>
      </c>
      <c r="G6208" s="161">
        <v>0</v>
      </c>
      <c r="H6208" s="161">
        <v>0</v>
      </c>
      <c r="L6208">
        <v>180.79789700000001</v>
      </c>
      <c r="R6208">
        <v>997.40674200000001</v>
      </c>
      <c r="S6208">
        <v>997.40674200000001</v>
      </c>
      <c r="T6208" s="194">
        <v>997.40674200000001</v>
      </c>
      <c r="U6208" t="s">
        <v>193</v>
      </c>
      <c r="V6208">
        <v>45708.624282407407</v>
      </c>
    </row>
    <row r="6209" spans="1:22" x14ac:dyDescent="0.3">
      <c r="A6209" t="s">
        <v>110</v>
      </c>
      <c r="B6209" t="s">
        <v>4</v>
      </c>
      <c r="C6209" t="s">
        <v>93</v>
      </c>
      <c r="D6209" s="29">
        <v>45824</v>
      </c>
      <c r="E6209" s="161">
        <v>0</v>
      </c>
      <c r="F6209" s="161">
        <v>0</v>
      </c>
      <c r="G6209" s="161">
        <v>0</v>
      </c>
      <c r="H6209" s="161">
        <v>0</v>
      </c>
      <c r="L6209">
        <v>112.208247</v>
      </c>
      <c r="R6209">
        <v>129.66287600000001</v>
      </c>
      <c r="S6209">
        <v>129.66287600000001</v>
      </c>
      <c r="T6209" s="194">
        <v>129.66287600000001</v>
      </c>
      <c r="U6209" t="s">
        <v>193</v>
      </c>
      <c r="V6209">
        <v>45708.624097222222</v>
      </c>
    </row>
    <row r="6210" spans="1:22" x14ac:dyDescent="0.3">
      <c r="A6210" t="s">
        <v>110</v>
      </c>
      <c r="B6210" t="s">
        <v>4</v>
      </c>
      <c r="C6210" t="s">
        <v>88</v>
      </c>
      <c r="D6210" s="29">
        <v>45824</v>
      </c>
      <c r="E6210" s="161">
        <v>0</v>
      </c>
      <c r="F6210" s="161">
        <v>0</v>
      </c>
      <c r="G6210" s="161">
        <v>0</v>
      </c>
      <c r="H6210" s="161">
        <v>0</v>
      </c>
      <c r="L6210">
        <v>180.79789700000001</v>
      </c>
      <c r="R6210">
        <v>997.40674200000001</v>
      </c>
      <c r="S6210">
        <v>997.40674200000001</v>
      </c>
      <c r="T6210" s="194">
        <v>997.40674200000001</v>
      </c>
      <c r="U6210" t="s">
        <v>193</v>
      </c>
      <c r="V6210">
        <v>45708.624259259261</v>
      </c>
    </row>
    <row r="6211" spans="1:22" x14ac:dyDescent="0.3">
      <c r="A6211" t="s">
        <v>110</v>
      </c>
      <c r="B6211" t="s">
        <v>4</v>
      </c>
      <c r="C6211" t="s">
        <v>93</v>
      </c>
      <c r="D6211" s="29">
        <v>45825</v>
      </c>
      <c r="E6211" s="161">
        <v>0</v>
      </c>
      <c r="F6211" s="161">
        <v>0</v>
      </c>
      <c r="G6211" s="161">
        <v>0</v>
      </c>
      <c r="H6211" s="161">
        <v>0</v>
      </c>
      <c r="L6211">
        <v>112.208247</v>
      </c>
      <c r="R6211">
        <v>129.66287600000001</v>
      </c>
      <c r="S6211">
        <v>129.66287600000001</v>
      </c>
      <c r="T6211" s="194">
        <v>129.66287600000001</v>
      </c>
      <c r="U6211" t="s">
        <v>193</v>
      </c>
      <c r="V6211">
        <v>45708.624108796299</v>
      </c>
    </row>
    <row r="6212" spans="1:22" x14ac:dyDescent="0.3">
      <c r="A6212" t="s">
        <v>110</v>
      </c>
      <c r="B6212" t="s">
        <v>4</v>
      </c>
      <c r="C6212" t="s">
        <v>88</v>
      </c>
      <c r="D6212" s="29">
        <v>45825</v>
      </c>
      <c r="E6212" s="161">
        <v>0</v>
      </c>
      <c r="F6212" s="161">
        <v>0</v>
      </c>
      <c r="G6212" s="161">
        <v>0</v>
      </c>
      <c r="H6212" s="161">
        <v>0</v>
      </c>
      <c r="L6212">
        <v>180.79789700000001</v>
      </c>
      <c r="R6212">
        <v>997.40674200000001</v>
      </c>
      <c r="S6212">
        <v>997.40674200000001</v>
      </c>
      <c r="T6212" s="194">
        <v>997.40674200000001</v>
      </c>
      <c r="U6212" t="s">
        <v>193</v>
      </c>
      <c r="V6212">
        <v>45708.624282407407</v>
      </c>
    </row>
    <row r="6213" spans="1:22" x14ac:dyDescent="0.3">
      <c r="A6213" t="s">
        <v>110</v>
      </c>
      <c r="B6213" t="s">
        <v>4</v>
      </c>
      <c r="C6213" t="s">
        <v>93</v>
      </c>
      <c r="D6213" s="29">
        <v>45826</v>
      </c>
      <c r="E6213" s="161">
        <v>0</v>
      </c>
      <c r="F6213" s="161">
        <v>0</v>
      </c>
      <c r="G6213" s="161">
        <v>0</v>
      </c>
      <c r="H6213" s="161">
        <v>0</v>
      </c>
      <c r="L6213">
        <v>112.208247</v>
      </c>
      <c r="R6213">
        <v>129.66287600000001</v>
      </c>
      <c r="S6213">
        <v>129.66287600000001</v>
      </c>
      <c r="T6213" s="194">
        <v>129.66287600000001</v>
      </c>
      <c r="U6213" t="s">
        <v>193</v>
      </c>
      <c r="V6213">
        <v>45708.624097222222</v>
      </c>
    </row>
    <row r="6214" spans="1:22" x14ac:dyDescent="0.3">
      <c r="A6214" t="s">
        <v>110</v>
      </c>
      <c r="B6214" t="s">
        <v>4</v>
      </c>
      <c r="C6214" t="s">
        <v>88</v>
      </c>
      <c r="D6214" s="29">
        <v>45826</v>
      </c>
      <c r="E6214" s="161">
        <v>0</v>
      </c>
      <c r="F6214" s="161">
        <v>0</v>
      </c>
      <c r="G6214" s="161">
        <v>0</v>
      </c>
      <c r="H6214" s="161">
        <v>0</v>
      </c>
      <c r="L6214">
        <v>180.79789700000001</v>
      </c>
      <c r="R6214">
        <v>997.40674200000001</v>
      </c>
      <c r="S6214">
        <v>997.40674200000001</v>
      </c>
      <c r="T6214" s="194">
        <v>997.40674200000001</v>
      </c>
      <c r="U6214" t="s">
        <v>193</v>
      </c>
      <c r="V6214">
        <v>45708.624282407407</v>
      </c>
    </row>
    <row r="6215" spans="1:22" x14ac:dyDescent="0.3">
      <c r="A6215" t="s">
        <v>110</v>
      </c>
      <c r="B6215" t="s">
        <v>4</v>
      </c>
      <c r="C6215" t="s">
        <v>93</v>
      </c>
      <c r="D6215" s="29">
        <v>45827</v>
      </c>
      <c r="E6215" s="161">
        <v>0</v>
      </c>
      <c r="F6215" s="161">
        <v>0</v>
      </c>
      <c r="G6215" s="161">
        <v>0</v>
      </c>
      <c r="H6215" s="161">
        <v>0</v>
      </c>
      <c r="L6215">
        <v>112.208247</v>
      </c>
      <c r="R6215">
        <v>129.66287600000001</v>
      </c>
      <c r="S6215">
        <v>129.66287600000001</v>
      </c>
      <c r="T6215" s="194">
        <v>129.66287600000001</v>
      </c>
      <c r="U6215" t="s">
        <v>193</v>
      </c>
      <c r="V6215">
        <v>45708.624097222222</v>
      </c>
    </row>
    <row r="6216" spans="1:22" x14ac:dyDescent="0.3">
      <c r="A6216" t="s">
        <v>110</v>
      </c>
      <c r="B6216" t="s">
        <v>4</v>
      </c>
      <c r="C6216" t="s">
        <v>88</v>
      </c>
      <c r="D6216" s="29">
        <v>45827</v>
      </c>
      <c r="E6216" s="161">
        <v>0</v>
      </c>
      <c r="F6216" s="161">
        <v>0</v>
      </c>
      <c r="G6216" s="161">
        <v>0</v>
      </c>
      <c r="H6216" s="161">
        <v>0</v>
      </c>
      <c r="L6216">
        <v>180.79789700000001</v>
      </c>
      <c r="R6216">
        <v>997.40674200000001</v>
      </c>
      <c r="S6216">
        <v>997.40674200000001</v>
      </c>
      <c r="T6216" s="194">
        <v>997.40674200000001</v>
      </c>
      <c r="U6216" t="s">
        <v>193</v>
      </c>
      <c r="V6216">
        <v>45708.624259259261</v>
      </c>
    </row>
    <row r="6217" spans="1:22" x14ac:dyDescent="0.3">
      <c r="A6217" t="s">
        <v>110</v>
      </c>
      <c r="B6217" t="s">
        <v>4</v>
      </c>
      <c r="C6217" t="s">
        <v>93</v>
      </c>
      <c r="D6217" s="29">
        <v>45828</v>
      </c>
      <c r="E6217" s="161">
        <v>0</v>
      </c>
      <c r="F6217" s="161">
        <v>0</v>
      </c>
      <c r="G6217" s="161">
        <v>0</v>
      </c>
      <c r="H6217" s="161">
        <v>0</v>
      </c>
      <c r="L6217">
        <v>112.208247</v>
      </c>
      <c r="R6217">
        <v>129.66287600000001</v>
      </c>
      <c r="S6217">
        <v>129.66287600000001</v>
      </c>
      <c r="T6217" s="194">
        <v>129.66287600000001</v>
      </c>
      <c r="U6217" t="s">
        <v>193</v>
      </c>
      <c r="V6217">
        <v>45708.624108796299</v>
      </c>
    </row>
    <row r="6218" spans="1:22" x14ac:dyDescent="0.3">
      <c r="A6218" t="s">
        <v>110</v>
      </c>
      <c r="B6218" t="s">
        <v>4</v>
      </c>
      <c r="C6218" t="s">
        <v>88</v>
      </c>
      <c r="D6218" s="29">
        <v>45828</v>
      </c>
      <c r="E6218" s="161">
        <v>0</v>
      </c>
      <c r="F6218" s="161">
        <v>0</v>
      </c>
      <c r="G6218" s="161">
        <v>0</v>
      </c>
      <c r="H6218" s="161">
        <v>0</v>
      </c>
      <c r="L6218">
        <v>180.79789700000001</v>
      </c>
      <c r="R6218">
        <v>997.40674200000001</v>
      </c>
      <c r="S6218">
        <v>997.40674200000001</v>
      </c>
      <c r="T6218" s="194">
        <v>997.40674200000001</v>
      </c>
      <c r="U6218" t="s">
        <v>193</v>
      </c>
      <c r="V6218">
        <v>45708.62427083333</v>
      </c>
    </row>
    <row r="6219" spans="1:22" x14ac:dyDescent="0.3">
      <c r="A6219" t="s">
        <v>110</v>
      </c>
      <c r="B6219" t="s">
        <v>4</v>
      </c>
      <c r="C6219" t="s">
        <v>93</v>
      </c>
      <c r="D6219" s="29">
        <v>45829</v>
      </c>
      <c r="E6219" s="161">
        <v>0</v>
      </c>
      <c r="F6219" s="161">
        <v>0</v>
      </c>
      <c r="G6219" s="161">
        <v>0</v>
      </c>
      <c r="H6219" s="161">
        <v>0</v>
      </c>
      <c r="L6219">
        <v>112.208247</v>
      </c>
      <c r="R6219">
        <v>129.66287600000001</v>
      </c>
      <c r="S6219">
        <v>129.66287600000001</v>
      </c>
      <c r="T6219" s="194">
        <v>129.66287600000001</v>
      </c>
      <c r="U6219" t="s">
        <v>193</v>
      </c>
      <c r="V6219">
        <v>45708.624097222222</v>
      </c>
    </row>
    <row r="6220" spans="1:22" x14ac:dyDescent="0.3">
      <c r="A6220" t="s">
        <v>110</v>
      </c>
      <c r="B6220" t="s">
        <v>4</v>
      </c>
      <c r="C6220" t="s">
        <v>88</v>
      </c>
      <c r="D6220" s="29">
        <v>45829</v>
      </c>
      <c r="E6220" s="161">
        <v>0</v>
      </c>
      <c r="F6220" s="161">
        <v>0</v>
      </c>
      <c r="G6220" s="161">
        <v>0</v>
      </c>
      <c r="H6220" s="161">
        <v>0</v>
      </c>
      <c r="L6220">
        <v>180.79789700000001</v>
      </c>
      <c r="R6220">
        <v>997.40674200000001</v>
      </c>
      <c r="S6220">
        <v>997.40674200000001</v>
      </c>
      <c r="T6220" s="194">
        <v>997.40674200000001</v>
      </c>
      <c r="U6220" t="s">
        <v>193</v>
      </c>
      <c r="V6220">
        <v>45708.62427083333</v>
      </c>
    </row>
    <row r="6221" spans="1:22" x14ac:dyDescent="0.3">
      <c r="A6221" t="s">
        <v>110</v>
      </c>
      <c r="B6221" t="s">
        <v>4</v>
      </c>
      <c r="C6221" t="s">
        <v>93</v>
      </c>
      <c r="D6221" s="29">
        <v>45830</v>
      </c>
      <c r="E6221" s="161">
        <v>0</v>
      </c>
      <c r="F6221" s="161">
        <v>0</v>
      </c>
      <c r="G6221" s="161">
        <v>0</v>
      </c>
      <c r="H6221" s="161">
        <v>0</v>
      </c>
      <c r="L6221">
        <v>112.208247</v>
      </c>
      <c r="R6221">
        <v>129.66287600000001</v>
      </c>
      <c r="S6221">
        <v>129.66287600000001</v>
      </c>
      <c r="T6221" s="194">
        <v>129.66287600000001</v>
      </c>
      <c r="U6221" t="s">
        <v>193</v>
      </c>
      <c r="V6221">
        <v>45708.624097222222</v>
      </c>
    </row>
    <row r="6222" spans="1:22" x14ac:dyDescent="0.3">
      <c r="A6222" t="s">
        <v>110</v>
      </c>
      <c r="B6222" t="s">
        <v>4</v>
      </c>
      <c r="C6222" t="s">
        <v>88</v>
      </c>
      <c r="D6222" s="29">
        <v>45830</v>
      </c>
      <c r="E6222" s="161">
        <v>0</v>
      </c>
      <c r="F6222" s="161">
        <v>0</v>
      </c>
      <c r="G6222" s="161">
        <v>0</v>
      </c>
      <c r="H6222" s="161">
        <v>0</v>
      </c>
      <c r="L6222">
        <v>180.79789700000001</v>
      </c>
      <c r="R6222">
        <v>997.40674200000001</v>
      </c>
      <c r="S6222">
        <v>997.40674200000001</v>
      </c>
      <c r="T6222" s="194">
        <v>997.40674200000001</v>
      </c>
      <c r="U6222" t="s">
        <v>193</v>
      </c>
      <c r="V6222">
        <v>45708.62427083333</v>
      </c>
    </row>
    <row r="6223" spans="1:22" x14ac:dyDescent="0.3">
      <c r="A6223" t="s">
        <v>110</v>
      </c>
      <c r="B6223" t="s">
        <v>4</v>
      </c>
      <c r="C6223" t="s">
        <v>93</v>
      </c>
      <c r="D6223" s="29">
        <v>45831</v>
      </c>
      <c r="E6223" s="161">
        <v>0</v>
      </c>
      <c r="F6223" s="161">
        <v>0</v>
      </c>
      <c r="G6223" s="161">
        <v>0</v>
      </c>
      <c r="H6223" s="161">
        <v>0</v>
      </c>
      <c r="L6223">
        <v>112.208247</v>
      </c>
      <c r="R6223">
        <v>129.66287600000001</v>
      </c>
      <c r="S6223">
        <v>129.66287600000001</v>
      </c>
      <c r="T6223" s="194">
        <v>129.66287600000001</v>
      </c>
      <c r="U6223" t="s">
        <v>193</v>
      </c>
      <c r="V6223">
        <v>45708.624108796299</v>
      </c>
    </row>
    <row r="6224" spans="1:22" x14ac:dyDescent="0.3">
      <c r="A6224" t="s">
        <v>110</v>
      </c>
      <c r="B6224" t="s">
        <v>4</v>
      </c>
      <c r="C6224" t="s">
        <v>88</v>
      </c>
      <c r="D6224" s="29">
        <v>45831</v>
      </c>
      <c r="E6224" s="161">
        <v>0</v>
      </c>
      <c r="F6224" s="161">
        <v>0</v>
      </c>
      <c r="G6224" s="161">
        <v>0</v>
      </c>
      <c r="H6224" s="161">
        <v>0</v>
      </c>
      <c r="L6224">
        <v>180.79789700000001</v>
      </c>
      <c r="R6224">
        <v>997.40674200000001</v>
      </c>
      <c r="S6224">
        <v>997.40674200000001</v>
      </c>
      <c r="T6224" s="194">
        <v>997.40674200000001</v>
      </c>
      <c r="U6224" t="s">
        <v>193</v>
      </c>
      <c r="V6224">
        <v>45708.62427083333</v>
      </c>
    </row>
    <row r="6225" spans="1:22" x14ac:dyDescent="0.3">
      <c r="A6225" t="s">
        <v>110</v>
      </c>
      <c r="B6225" t="s">
        <v>4</v>
      </c>
      <c r="C6225" t="s">
        <v>93</v>
      </c>
      <c r="D6225" s="29">
        <v>45832</v>
      </c>
      <c r="E6225" s="161">
        <v>0</v>
      </c>
      <c r="F6225" s="161">
        <v>0</v>
      </c>
      <c r="G6225" s="161">
        <v>0</v>
      </c>
      <c r="H6225" s="161">
        <v>0</v>
      </c>
      <c r="L6225">
        <v>112.208247</v>
      </c>
      <c r="R6225">
        <v>129.66287600000001</v>
      </c>
      <c r="S6225">
        <v>129.66287600000001</v>
      </c>
      <c r="T6225" s="194">
        <v>129.66287600000001</v>
      </c>
      <c r="U6225" t="s">
        <v>193</v>
      </c>
      <c r="V6225">
        <v>45708.624108796299</v>
      </c>
    </row>
    <row r="6226" spans="1:22" x14ac:dyDescent="0.3">
      <c r="A6226" t="s">
        <v>110</v>
      </c>
      <c r="B6226" t="s">
        <v>4</v>
      </c>
      <c r="C6226" t="s">
        <v>88</v>
      </c>
      <c r="D6226" s="29">
        <v>45832</v>
      </c>
      <c r="E6226" s="161">
        <v>0</v>
      </c>
      <c r="F6226" s="161">
        <v>0</v>
      </c>
      <c r="G6226" s="161">
        <v>0</v>
      </c>
      <c r="H6226" s="161">
        <v>0</v>
      </c>
      <c r="L6226">
        <v>180.79789700000001</v>
      </c>
      <c r="R6226">
        <v>997.40674200000001</v>
      </c>
      <c r="S6226">
        <v>997.40674200000001</v>
      </c>
      <c r="T6226" s="194">
        <v>997.40674200000001</v>
      </c>
      <c r="U6226" t="s">
        <v>193</v>
      </c>
      <c r="V6226">
        <v>45708.624282407407</v>
      </c>
    </row>
    <row r="6227" spans="1:22" x14ac:dyDescent="0.3">
      <c r="A6227" t="s">
        <v>110</v>
      </c>
      <c r="B6227" t="s">
        <v>4</v>
      </c>
      <c r="C6227" t="s">
        <v>93</v>
      </c>
      <c r="D6227" s="29">
        <v>45833</v>
      </c>
      <c r="E6227" s="161">
        <v>0</v>
      </c>
      <c r="F6227" s="161">
        <v>0</v>
      </c>
      <c r="G6227" s="161">
        <v>0</v>
      </c>
      <c r="H6227" s="161">
        <v>0</v>
      </c>
      <c r="L6227">
        <v>112.208247</v>
      </c>
      <c r="R6227">
        <v>129.66287600000001</v>
      </c>
      <c r="S6227">
        <v>129.66287600000001</v>
      </c>
      <c r="T6227" s="194">
        <v>129.66287600000001</v>
      </c>
      <c r="U6227" t="s">
        <v>193</v>
      </c>
      <c r="V6227">
        <v>45708.624108796299</v>
      </c>
    </row>
    <row r="6228" spans="1:22" x14ac:dyDescent="0.3">
      <c r="A6228" t="s">
        <v>110</v>
      </c>
      <c r="B6228" t="s">
        <v>4</v>
      </c>
      <c r="C6228" t="s">
        <v>88</v>
      </c>
      <c r="D6228" s="29">
        <v>45833</v>
      </c>
      <c r="E6228" s="161">
        <v>0</v>
      </c>
      <c r="F6228" s="161">
        <v>0</v>
      </c>
      <c r="G6228" s="161">
        <v>0</v>
      </c>
      <c r="H6228" s="161">
        <v>0</v>
      </c>
      <c r="L6228">
        <v>180.79789700000001</v>
      </c>
      <c r="R6228">
        <v>997.40674200000001</v>
      </c>
      <c r="S6228">
        <v>997.40674200000001</v>
      </c>
      <c r="T6228" s="194">
        <v>997.40674200000001</v>
      </c>
      <c r="U6228" t="s">
        <v>193</v>
      </c>
      <c r="V6228">
        <v>45708.624282407407</v>
      </c>
    </row>
    <row r="6229" spans="1:22" x14ac:dyDescent="0.3">
      <c r="A6229" t="s">
        <v>110</v>
      </c>
      <c r="B6229" t="s">
        <v>4</v>
      </c>
      <c r="C6229" t="s">
        <v>93</v>
      </c>
      <c r="D6229" s="29">
        <v>45834</v>
      </c>
      <c r="E6229" s="161">
        <v>0</v>
      </c>
      <c r="F6229" s="161">
        <v>0</v>
      </c>
      <c r="G6229" s="161">
        <v>0</v>
      </c>
      <c r="H6229" s="161">
        <v>0</v>
      </c>
      <c r="L6229">
        <v>112.208247</v>
      </c>
      <c r="R6229">
        <v>129.66287600000001</v>
      </c>
      <c r="S6229">
        <v>129.66287600000001</v>
      </c>
      <c r="T6229" s="194">
        <v>129.66287600000001</v>
      </c>
      <c r="U6229" t="s">
        <v>193</v>
      </c>
      <c r="V6229">
        <v>45708.624108796299</v>
      </c>
    </row>
    <row r="6230" spans="1:22" x14ac:dyDescent="0.3">
      <c r="A6230" t="s">
        <v>110</v>
      </c>
      <c r="B6230" t="s">
        <v>4</v>
      </c>
      <c r="C6230" t="s">
        <v>88</v>
      </c>
      <c r="D6230" s="29">
        <v>45834</v>
      </c>
      <c r="E6230" s="161">
        <v>0</v>
      </c>
      <c r="F6230" s="161">
        <v>0</v>
      </c>
      <c r="G6230" s="161">
        <v>0</v>
      </c>
      <c r="H6230" s="161">
        <v>0</v>
      </c>
      <c r="L6230">
        <v>180.79789700000001</v>
      </c>
      <c r="R6230">
        <v>997.40674200000001</v>
      </c>
      <c r="S6230">
        <v>997.40674200000001</v>
      </c>
      <c r="T6230" s="194">
        <v>997.40674200000001</v>
      </c>
      <c r="U6230" t="s">
        <v>193</v>
      </c>
      <c r="V6230">
        <v>45708.624259259261</v>
      </c>
    </row>
    <row r="6231" spans="1:22" x14ac:dyDescent="0.3">
      <c r="A6231" t="s">
        <v>110</v>
      </c>
      <c r="B6231" t="s">
        <v>4</v>
      </c>
      <c r="C6231" t="s">
        <v>93</v>
      </c>
      <c r="D6231" s="29">
        <v>45835</v>
      </c>
      <c r="E6231" s="161">
        <v>0</v>
      </c>
      <c r="F6231" s="161">
        <v>0</v>
      </c>
      <c r="G6231" s="161">
        <v>0</v>
      </c>
      <c r="H6231" s="161">
        <v>0</v>
      </c>
      <c r="L6231">
        <v>112.208247</v>
      </c>
      <c r="R6231">
        <v>129.66287600000001</v>
      </c>
      <c r="S6231">
        <v>129.66287600000001</v>
      </c>
      <c r="T6231" s="194">
        <v>129.66287600000001</v>
      </c>
      <c r="U6231" t="s">
        <v>193</v>
      </c>
      <c r="V6231">
        <v>45708.624108796299</v>
      </c>
    </row>
    <row r="6232" spans="1:22" x14ac:dyDescent="0.3">
      <c r="A6232" t="s">
        <v>110</v>
      </c>
      <c r="B6232" t="s">
        <v>4</v>
      </c>
      <c r="C6232" t="s">
        <v>88</v>
      </c>
      <c r="D6232" s="29">
        <v>45835</v>
      </c>
      <c r="E6232" s="161">
        <v>0</v>
      </c>
      <c r="F6232" s="161">
        <v>0</v>
      </c>
      <c r="G6232" s="161">
        <v>0</v>
      </c>
      <c r="H6232" s="161">
        <v>0</v>
      </c>
      <c r="L6232">
        <v>180.79789700000001</v>
      </c>
      <c r="R6232">
        <v>997.40674200000001</v>
      </c>
      <c r="S6232">
        <v>997.40674200000001</v>
      </c>
      <c r="T6232" s="194">
        <v>997.40674200000001</v>
      </c>
      <c r="U6232" t="s">
        <v>193</v>
      </c>
      <c r="V6232">
        <v>45708.624282407407</v>
      </c>
    </row>
    <row r="6233" spans="1:22" x14ac:dyDescent="0.3">
      <c r="A6233" t="s">
        <v>110</v>
      </c>
      <c r="B6233" t="s">
        <v>4</v>
      </c>
      <c r="C6233" t="s">
        <v>93</v>
      </c>
      <c r="D6233" s="29">
        <v>45836</v>
      </c>
      <c r="E6233" s="161">
        <v>0</v>
      </c>
      <c r="F6233" s="161">
        <v>0</v>
      </c>
      <c r="G6233" s="161">
        <v>0</v>
      </c>
      <c r="H6233" s="161">
        <v>0</v>
      </c>
      <c r="L6233">
        <v>112.208247</v>
      </c>
      <c r="R6233">
        <v>129.66287600000001</v>
      </c>
      <c r="S6233">
        <v>129.66287600000001</v>
      </c>
      <c r="T6233" s="194">
        <v>129.66287600000001</v>
      </c>
      <c r="U6233" t="s">
        <v>193</v>
      </c>
      <c r="V6233">
        <v>45708.624108796299</v>
      </c>
    </row>
    <row r="6234" spans="1:22" x14ac:dyDescent="0.3">
      <c r="A6234" t="s">
        <v>110</v>
      </c>
      <c r="B6234" t="s">
        <v>4</v>
      </c>
      <c r="C6234" t="s">
        <v>88</v>
      </c>
      <c r="D6234" s="29">
        <v>45836</v>
      </c>
      <c r="E6234" s="161">
        <v>0</v>
      </c>
      <c r="F6234" s="161">
        <v>0</v>
      </c>
      <c r="G6234" s="161">
        <v>0</v>
      </c>
      <c r="H6234" s="161">
        <v>0</v>
      </c>
      <c r="L6234">
        <v>180.79789700000001</v>
      </c>
      <c r="R6234">
        <v>997.40674200000001</v>
      </c>
      <c r="S6234">
        <v>997.40674200000001</v>
      </c>
      <c r="T6234" s="194">
        <v>997.40674200000001</v>
      </c>
      <c r="U6234" t="s">
        <v>193</v>
      </c>
      <c r="V6234">
        <v>45708.624282407407</v>
      </c>
    </row>
    <row r="6235" spans="1:22" x14ac:dyDescent="0.3">
      <c r="A6235" t="s">
        <v>110</v>
      </c>
      <c r="B6235" t="s">
        <v>4</v>
      </c>
      <c r="C6235" t="s">
        <v>93</v>
      </c>
      <c r="D6235" s="29">
        <v>45837</v>
      </c>
      <c r="E6235" s="161">
        <v>0</v>
      </c>
      <c r="F6235" s="161">
        <v>0</v>
      </c>
      <c r="G6235" s="161">
        <v>0</v>
      </c>
      <c r="H6235" s="161">
        <v>0</v>
      </c>
      <c r="L6235">
        <v>112.208247</v>
      </c>
      <c r="R6235">
        <v>129.66287600000001</v>
      </c>
      <c r="S6235">
        <v>129.66287600000001</v>
      </c>
      <c r="T6235" s="194">
        <v>129.66287600000001</v>
      </c>
      <c r="U6235" t="s">
        <v>193</v>
      </c>
      <c r="V6235">
        <v>45708.624108796299</v>
      </c>
    </row>
    <row r="6236" spans="1:22" x14ac:dyDescent="0.3">
      <c r="A6236" t="s">
        <v>110</v>
      </c>
      <c r="B6236" t="s">
        <v>4</v>
      </c>
      <c r="C6236" t="s">
        <v>88</v>
      </c>
      <c r="D6236" s="29">
        <v>45837</v>
      </c>
      <c r="E6236" s="161">
        <v>0</v>
      </c>
      <c r="F6236" s="161">
        <v>0</v>
      </c>
      <c r="G6236" s="161">
        <v>0</v>
      </c>
      <c r="H6236" s="161">
        <v>0</v>
      </c>
      <c r="L6236">
        <v>180.79789700000001</v>
      </c>
      <c r="R6236">
        <v>997.40674200000001</v>
      </c>
      <c r="S6236">
        <v>997.40674200000001</v>
      </c>
      <c r="T6236" s="194">
        <v>997.40674200000001</v>
      </c>
      <c r="U6236" t="s">
        <v>193</v>
      </c>
      <c r="V6236">
        <v>45708.624282407407</v>
      </c>
    </row>
    <row r="6237" spans="1:22" x14ac:dyDescent="0.3">
      <c r="A6237" t="s">
        <v>110</v>
      </c>
      <c r="B6237" t="s">
        <v>4</v>
      </c>
      <c r="C6237" t="s">
        <v>93</v>
      </c>
      <c r="D6237" s="29">
        <v>45838</v>
      </c>
      <c r="E6237" s="161">
        <v>0</v>
      </c>
      <c r="F6237" s="161">
        <v>0</v>
      </c>
      <c r="G6237" s="161">
        <v>0</v>
      </c>
      <c r="H6237" s="161">
        <v>0</v>
      </c>
      <c r="L6237">
        <v>112.208247</v>
      </c>
      <c r="R6237">
        <v>129.66287600000001</v>
      </c>
      <c r="S6237">
        <v>129.66287600000001</v>
      </c>
      <c r="T6237" s="194">
        <v>129.66287600000001</v>
      </c>
      <c r="U6237" t="s">
        <v>193</v>
      </c>
      <c r="V6237">
        <v>45708.624097222222</v>
      </c>
    </row>
    <row r="6238" spans="1:22" x14ac:dyDescent="0.3">
      <c r="A6238" t="s">
        <v>110</v>
      </c>
      <c r="B6238" t="s">
        <v>4</v>
      </c>
      <c r="C6238" t="s">
        <v>88</v>
      </c>
      <c r="D6238" s="29">
        <v>45838</v>
      </c>
      <c r="E6238" s="161">
        <v>0</v>
      </c>
      <c r="F6238" s="161">
        <v>0</v>
      </c>
      <c r="G6238" s="161">
        <v>0</v>
      </c>
      <c r="H6238" s="161">
        <v>0</v>
      </c>
      <c r="L6238">
        <v>180.79789700000001</v>
      </c>
      <c r="R6238">
        <v>997.40674200000001</v>
      </c>
      <c r="S6238">
        <v>997.40674200000001</v>
      </c>
      <c r="T6238" s="194">
        <v>997.40674200000001</v>
      </c>
      <c r="U6238" t="s">
        <v>193</v>
      </c>
      <c r="V6238">
        <v>45708.62427083333</v>
      </c>
    </row>
    <row r="6239" spans="1:22" x14ac:dyDescent="0.3">
      <c r="A6239" t="s">
        <v>110</v>
      </c>
      <c r="B6239" t="s">
        <v>4</v>
      </c>
      <c r="C6239" t="s">
        <v>93</v>
      </c>
      <c r="D6239" s="29">
        <v>45839</v>
      </c>
      <c r="E6239" s="161">
        <v>0</v>
      </c>
      <c r="F6239" s="161">
        <v>0</v>
      </c>
      <c r="G6239" s="161">
        <v>0</v>
      </c>
      <c r="H6239" s="161">
        <v>0</v>
      </c>
      <c r="L6239">
        <v>112.208247</v>
      </c>
      <c r="R6239">
        <v>129.66287600000001</v>
      </c>
      <c r="S6239">
        <v>129.66287600000001</v>
      </c>
      <c r="T6239" s="194">
        <v>129.66287600000001</v>
      </c>
      <c r="U6239" t="s">
        <v>193</v>
      </c>
      <c r="V6239">
        <v>45708.624108796299</v>
      </c>
    </row>
    <row r="6240" spans="1:22" x14ac:dyDescent="0.3">
      <c r="A6240" t="s">
        <v>110</v>
      </c>
      <c r="B6240" t="s">
        <v>4</v>
      </c>
      <c r="C6240" t="s">
        <v>88</v>
      </c>
      <c r="D6240" s="29">
        <v>45839</v>
      </c>
      <c r="E6240" s="161">
        <v>0</v>
      </c>
      <c r="F6240" s="161">
        <v>0</v>
      </c>
      <c r="G6240" s="161">
        <v>0</v>
      </c>
      <c r="H6240" s="161">
        <v>0</v>
      </c>
      <c r="L6240">
        <v>180.79789700000001</v>
      </c>
      <c r="R6240">
        <v>997.40674200000001</v>
      </c>
      <c r="S6240">
        <v>997.40674200000001</v>
      </c>
      <c r="T6240" s="194">
        <v>997.40674200000001</v>
      </c>
      <c r="U6240" t="s">
        <v>193</v>
      </c>
      <c r="V6240">
        <v>45708.624259259261</v>
      </c>
    </row>
    <row r="6241" spans="1:22" x14ac:dyDescent="0.3">
      <c r="A6241" t="s">
        <v>110</v>
      </c>
      <c r="B6241" t="s">
        <v>4</v>
      </c>
      <c r="C6241" t="s">
        <v>93</v>
      </c>
      <c r="D6241" s="29">
        <v>45840</v>
      </c>
      <c r="E6241" s="161">
        <v>0</v>
      </c>
      <c r="F6241" s="161">
        <v>0</v>
      </c>
      <c r="G6241" s="161">
        <v>0</v>
      </c>
      <c r="H6241" s="161">
        <v>0</v>
      </c>
      <c r="L6241">
        <v>112.208247</v>
      </c>
      <c r="R6241">
        <v>129.66287600000001</v>
      </c>
      <c r="S6241">
        <v>129.66287600000001</v>
      </c>
      <c r="T6241" s="194">
        <v>129.66287600000001</v>
      </c>
      <c r="U6241" t="s">
        <v>193</v>
      </c>
      <c r="V6241">
        <v>45708.624108796299</v>
      </c>
    </row>
    <row r="6242" spans="1:22" x14ac:dyDescent="0.3">
      <c r="A6242" t="s">
        <v>110</v>
      </c>
      <c r="B6242" t="s">
        <v>4</v>
      </c>
      <c r="C6242" t="s">
        <v>88</v>
      </c>
      <c r="D6242" s="29">
        <v>45840</v>
      </c>
      <c r="E6242" s="161">
        <v>0</v>
      </c>
      <c r="F6242" s="161">
        <v>0</v>
      </c>
      <c r="G6242" s="161">
        <v>0</v>
      </c>
      <c r="H6242" s="161">
        <v>0</v>
      </c>
      <c r="L6242">
        <v>180.79789700000001</v>
      </c>
      <c r="R6242">
        <v>997.40674200000001</v>
      </c>
      <c r="S6242">
        <v>997.40674200000001</v>
      </c>
      <c r="T6242" s="194">
        <v>997.40674200000001</v>
      </c>
      <c r="U6242" t="s">
        <v>193</v>
      </c>
      <c r="V6242">
        <v>45708.624282407407</v>
      </c>
    </row>
    <row r="6243" spans="1:22" x14ac:dyDescent="0.3">
      <c r="A6243" t="s">
        <v>110</v>
      </c>
      <c r="B6243" t="s">
        <v>4</v>
      </c>
      <c r="C6243" t="s">
        <v>93</v>
      </c>
      <c r="D6243" s="29">
        <v>45841</v>
      </c>
      <c r="E6243" s="161">
        <v>0</v>
      </c>
      <c r="F6243" s="161">
        <v>0</v>
      </c>
      <c r="G6243" s="161">
        <v>0</v>
      </c>
      <c r="H6243" s="161">
        <v>0</v>
      </c>
      <c r="L6243">
        <v>112.208247</v>
      </c>
      <c r="R6243">
        <v>129.66287600000001</v>
      </c>
      <c r="S6243">
        <v>129.66287600000001</v>
      </c>
      <c r="T6243" s="194">
        <v>129.66287600000001</v>
      </c>
      <c r="U6243" t="s">
        <v>193</v>
      </c>
      <c r="V6243">
        <v>45708.624108796299</v>
      </c>
    </row>
    <row r="6244" spans="1:22" x14ac:dyDescent="0.3">
      <c r="A6244" t="s">
        <v>110</v>
      </c>
      <c r="B6244" t="s">
        <v>4</v>
      </c>
      <c r="C6244" t="s">
        <v>88</v>
      </c>
      <c r="D6244" s="29">
        <v>45841</v>
      </c>
      <c r="E6244" s="161">
        <v>0</v>
      </c>
      <c r="F6244" s="161">
        <v>0</v>
      </c>
      <c r="G6244" s="161">
        <v>0</v>
      </c>
      <c r="H6244" s="161">
        <v>0</v>
      </c>
      <c r="L6244">
        <v>180.79789700000001</v>
      </c>
      <c r="R6244">
        <v>997.40674200000001</v>
      </c>
      <c r="S6244">
        <v>997.40674200000001</v>
      </c>
      <c r="T6244" s="194">
        <v>997.40674200000001</v>
      </c>
      <c r="U6244" t="s">
        <v>193</v>
      </c>
      <c r="V6244">
        <v>45708.624282407407</v>
      </c>
    </row>
    <row r="6245" spans="1:22" x14ac:dyDescent="0.3">
      <c r="A6245" t="s">
        <v>110</v>
      </c>
      <c r="B6245" t="s">
        <v>4</v>
      </c>
      <c r="C6245" t="s">
        <v>93</v>
      </c>
      <c r="D6245" s="29">
        <v>45842</v>
      </c>
      <c r="E6245" s="161">
        <v>0</v>
      </c>
      <c r="F6245" s="161">
        <v>0</v>
      </c>
      <c r="G6245" s="161">
        <v>0</v>
      </c>
      <c r="H6245" s="161">
        <v>0</v>
      </c>
      <c r="L6245">
        <v>112.208247</v>
      </c>
      <c r="R6245">
        <v>129.66287600000001</v>
      </c>
      <c r="S6245">
        <v>129.66287600000001</v>
      </c>
      <c r="T6245" s="194">
        <v>129.66287600000001</v>
      </c>
      <c r="U6245" t="s">
        <v>193</v>
      </c>
      <c r="V6245">
        <v>45708.624108796299</v>
      </c>
    </row>
    <row r="6246" spans="1:22" x14ac:dyDescent="0.3">
      <c r="A6246" t="s">
        <v>110</v>
      </c>
      <c r="B6246" t="s">
        <v>4</v>
      </c>
      <c r="C6246" t="s">
        <v>88</v>
      </c>
      <c r="D6246" s="29">
        <v>45842</v>
      </c>
      <c r="E6246" s="161">
        <v>0</v>
      </c>
      <c r="F6246" s="161">
        <v>0</v>
      </c>
      <c r="G6246" s="161">
        <v>0</v>
      </c>
      <c r="H6246" s="161">
        <v>0</v>
      </c>
      <c r="L6246">
        <v>180.79789700000001</v>
      </c>
      <c r="R6246">
        <v>997.40674200000001</v>
      </c>
      <c r="S6246">
        <v>997.40674200000001</v>
      </c>
      <c r="T6246" s="194">
        <v>997.40674200000001</v>
      </c>
      <c r="U6246" t="s">
        <v>193</v>
      </c>
      <c r="V6246">
        <v>45708.62427083333</v>
      </c>
    </row>
    <row r="6247" spans="1:22" x14ac:dyDescent="0.3">
      <c r="A6247" t="s">
        <v>110</v>
      </c>
      <c r="B6247" t="s">
        <v>4</v>
      </c>
      <c r="C6247" t="s">
        <v>93</v>
      </c>
      <c r="D6247" s="29">
        <v>45843</v>
      </c>
      <c r="E6247" s="161">
        <v>0</v>
      </c>
      <c r="F6247" s="161">
        <v>0</v>
      </c>
      <c r="G6247" s="161">
        <v>0</v>
      </c>
      <c r="H6247" s="161">
        <v>0</v>
      </c>
      <c r="L6247">
        <v>112.208247</v>
      </c>
      <c r="R6247">
        <v>129.66287600000001</v>
      </c>
      <c r="S6247">
        <v>129.66287600000001</v>
      </c>
      <c r="T6247" s="194">
        <v>129.66287600000001</v>
      </c>
      <c r="U6247" t="s">
        <v>193</v>
      </c>
      <c r="V6247">
        <v>45708.624108796299</v>
      </c>
    </row>
    <row r="6248" spans="1:22" x14ac:dyDescent="0.3">
      <c r="A6248" t="s">
        <v>110</v>
      </c>
      <c r="B6248" t="s">
        <v>4</v>
      </c>
      <c r="C6248" t="s">
        <v>88</v>
      </c>
      <c r="D6248" s="29">
        <v>45843</v>
      </c>
      <c r="E6248" s="161">
        <v>0</v>
      </c>
      <c r="F6248" s="161">
        <v>0</v>
      </c>
      <c r="G6248" s="161">
        <v>0</v>
      </c>
      <c r="H6248" s="161">
        <v>0</v>
      </c>
      <c r="L6248">
        <v>180.79789700000001</v>
      </c>
      <c r="R6248">
        <v>997.40674200000001</v>
      </c>
      <c r="S6248">
        <v>997.40674200000001</v>
      </c>
      <c r="T6248" s="194">
        <v>997.40674200000001</v>
      </c>
      <c r="U6248" t="s">
        <v>193</v>
      </c>
      <c r="V6248">
        <v>45708.624259259261</v>
      </c>
    </row>
    <row r="6249" spans="1:22" x14ac:dyDescent="0.3">
      <c r="A6249" t="s">
        <v>110</v>
      </c>
      <c r="B6249" t="s">
        <v>4</v>
      </c>
      <c r="C6249" t="s">
        <v>93</v>
      </c>
      <c r="D6249" s="29">
        <v>45844</v>
      </c>
      <c r="E6249" s="161">
        <v>0</v>
      </c>
      <c r="F6249" s="161">
        <v>0</v>
      </c>
      <c r="G6249" s="161">
        <v>0</v>
      </c>
      <c r="H6249" s="161">
        <v>0</v>
      </c>
      <c r="L6249">
        <v>112.208247</v>
      </c>
      <c r="R6249">
        <v>129.66287600000001</v>
      </c>
      <c r="S6249">
        <v>129.66287600000001</v>
      </c>
      <c r="T6249" s="194">
        <v>129.66287600000001</v>
      </c>
      <c r="U6249" t="s">
        <v>193</v>
      </c>
      <c r="V6249">
        <v>45708.624108796299</v>
      </c>
    </row>
    <row r="6250" spans="1:22" x14ac:dyDescent="0.3">
      <c r="A6250" t="s">
        <v>110</v>
      </c>
      <c r="B6250" t="s">
        <v>4</v>
      </c>
      <c r="C6250" t="s">
        <v>88</v>
      </c>
      <c r="D6250" s="29">
        <v>45844</v>
      </c>
      <c r="E6250" s="161">
        <v>0</v>
      </c>
      <c r="F6250" s="161">
        <v>0</v>
      </c>
      <c r="G6250" s="161">
        <v>0</v>
      </c>
      <c r="H6250" s="161">
        <v>0</v>
      </c>
      <c r="L6250">
        <v>180.79789700000001</v>
      </c>
      <c r="R6250">
        <v>997.40674200000001</v>
      </c>
      <c r="S6250">
        <v>997.40674200000001</v>
      </c>
      <c r="T6250" s="194">
        <v>997.40674200000001</v>
      </c>
      <c r="U6250" t="s">
        <v>193</v>
      </c>
      <c r="V6250">
        <v>45708.624282407407</v>
      </c>
    </row>
    <row r="6251" spans="1:22" x14ac:dyDescent="0.3">
      <c r="A6251" t="s">
        <v>110</v>
      </c>
      <c r="B6251" t="s">
        <v>4</v>
      </c>
      <c r="C6251" t="s">
        <v>93</v>
      </c>
      <c r="D6251" s="29">
        <v>45845</v>
      </c>
      <c r="E6251" s="161">
        <v>0</v>
      </c>
      <c r="F6251" s="161">
        <v>0</v>
      </c>
      <c r="G6251" s="161">
        <v>0</v>
      </c>
      <c r="H6251" s="161">
        <v>0</v>
      </c>
      <c r="L6251">
        <v>112.208247</v>
      </c>
      <c r="R6251">
        <v>129.66287600000001</v>
      </c>
      <c r="S6251">
        <v>129.66287600000001</v>
      </c>
      <c r="T6251" s="194">
        <v>129.66287600000001</v>
      </c>
      <c r="U6251" t="s">
        <v>193</v>
      </c>
      <c r="V6251">
        <v>45708.624108796299</v>
      </c>
    </row>
    <row r="6252" spans="1:22" x14ac:dyDescent="0.3">
      <c r="A6252" t="s">
        <v>110</v>
      </c>
      <c r="B6252" t="s">
        <v>4</v>
      </c>
      <c r="C6252" t="s">
        <v>88</v>
      </c>
      <c r="D6252" s="29">
        <v>45845</v>
      </c>
      <c r="E6252" s="161">
        <v>0</v>
      </c>
      <c r="F6252" s="161">
        <v>0</v>
      </c>
      <c r="G6252" s="161">
        <v>0</v>
      </c>
      <c r="H6252" s="161">
        <v>0</v>
      </c>
      <c r="L6252">
        <v>180.79789700000001</v>
      </c>
      <c r="R6252">
        <v>997.40674200000001</v>
      </c>
      <c r="S6252">
        <v>997.40674200000001</v>
      </c>
      <c r="T6252" s="194">
        <v>997.40674200000001</v>
      </c>
      <c r="U6252" t="s">
        <v>193</v>
      </c>
      <c r="V6252">
        <v>45708.624282407407</v>
      </c>
    </row>
    <row r="6253" spans="1:22" x14ac:dyDescent="0.3">
      <c r="A6253" t="s">
        <v>110</v>
      </c>
      <c r="B6253" t="s">
        <v>4</v>
      </c>
      <c r="C6253" t="s">
        <v>93</v>
      </c>
      <c r="D6253" s="29">
        <v>45846</v>
      </c>
      <c r="E6253" s="161">
        <v>0</v>
      </c>
      <c r="F6253" s="161">
        <v>0</v>
      </c>
      <c r="G6253" s="161">
        <v>0</v>
      </c>
      <c r="H6253" s="161">
        <v>0</v>
      </c>
      <c r="L6253">
        <v>112.208247</v>
      </c>
      <c r="R6253">
        <v>129.66287600000001</v>
      </c>
      <c r="S6253">
        <v>129.66287600000001</v>
      </c>
      <c r="T6253" s="194">
        <v>129.66287600000001</v>
      </c>
      <c r="U6253" t="s">
        <v>193</v>
      </c>
      <c r="V6253">
        <v>45708.624108796299</v>
      </c>
    </row>
    <row r="6254" spans="1:22" x14ac:dyDescent="0.3">
      <c r="A6254" t="s">
        <v>110</v>
      </c>
      <c r="B6254" t="s">
        <v>4</v>
      </c>
      <c r="C6254" t="s">
        <v>88</v>
      </c>
      <c r="D6254" s="29">
        <v>45846</v>
      </c>
      <c r="E6254" s="161">
        <v>0</v>
      </c>
      <c r="F6254" s="161">
        <v>0</v>
      </c>
      <c r="G6254" s="161">
        <v>0</v>
      </c>
      <c r="H6254" s="161">
        <v>0</v>
      </c>
      <c r="L6254">
        <v>180.79789700000001</v>
      </c>
      <c r="R6254">
        <v>997.40674200000001</v>
      </c>
      <c r="S6254">
        <v>997.40674200000001</v>
      </c>
      <c r="T6254" s="194">
        <v>997.40674200000001</v>
      </c>
      <c r="U6254" t="s">
        <v>193</v>
      </c>
      <c r="V6254">
        <v>45708.624282407407</v>
      </c>
    </row>
    <row r="6255" spans="1:22" x14ac:dyDescent="0.3">
      <c r="A6255" t="s">
        <v>110</v>
      </c>
      <c r="B6255" t="s">
        <v>4</v>
      </c>
      <c r="C6255" t="s">
        <v>93</v>
      </c>
      <c r="D6255" s="29">
        <v>45847</v>
      </c>
      <c r="E6255" s="161">
        <v>0</v>
      </c>
      <c r="F6255" s="161">
        <v>0</v>
      </c>
      <c r="G6255" s="161">
        <v>0</v>
      </c>
      <c r="H6255" s="161">
        <v>0</v>
      </c>
      <c r="L6255">
        <v>112.208247</v>
      </c>
      <c r="R6255">
        <v>129.66287600000001</v>
      </c>
      <c r="S6255">
        <v>129.66287600000001</v>
      </c>
      <c r="T6255" s="194">
        <v>129.66287600000001</v>
      </c>
      <c r="U6255" t="s">
        <v>193</v>
      </c>
      <c r="V6255">
        <v>45708.624108796299</v>
      </c>
    </row>
    <row r="6256" spans="1:22" x14ac:dyDescent="0.3">
      <c r="A6256" t="s">
        <v>110</v>
      </c>
      <c r="B6256" t="s">
        <v>4</v>
      </c>
      <c r="C6256" t="s">
        <v>88</v>
      </c>
      <c r="D6256" s="29">
        <v>45847</v>
      </c>
      <c r="E6256" s="161">
        <v>0</v>
      </c>
      <c r="F6256" s="161">
        <v>0</v>
      </c>
      <c r="G6256" s="161">
        <v>0</v>
      </c>
      <c r="H6256" s="161">
        <v>0</v>
      </c>
      <c r="L6256">
        <v>180.79789700000001</v>
      </c>
      <c r="R6256">
        <v>997.40674200000001</v>
      </c>
      <c r="S6256">
        <v>997.40674200000001</v>
      </c>
      <c r="T6256" s="194">
        <v>997.40674200000001</v>
      </c>
      <c r="U6256" t="s">
        <v>193</v>
      </c>
      <c r="V6256">
        <v>45708.62427083333</v>
      </c>
    </row>
    <row r="6257" spans="1:22" x14ac:dyDescent="0.3">
      <c r="A6257" t="s">
        <v>110</v>
      </c>
      <c r="B6257" t="s">
        <v>4</v>
      </c>
      <c r="C6257" t="s">
        <v>93</v>
      </c>
      <c r="D6257" s="29">
        <v>45848</v>
      </c>
      <c r="E6257" s="161">
        <v>0</v>
      </c>
      <c r="F6257" s="161">
        <v>0</v>
      </c>
      <c r="G6257" s="161">
        <v>0</v>
      </c>
      <c r="H6257" s="161">
        <v>0</v>
      </c>
      <c r="L6257">
        <v>112.208247</v>
      </c>
      <c r="R6257">
        <v>129.66287600000001</v>
      </c>
      <c r="S6257">
        <v>129.66287600000001</v>
      </c>
      <c r="T6257" s="194">
        <v>129.66287600000001</v>
      </c>
      <c r="U6257" t="s">
        <v>193</v>
      </c>
      <c r="V6257">
        <v>45708.624108796299</v>
      </c>
    </row>
    <row r="6258" spans="1:22" x14ac:dyDescent="0.3">
      <c r="A6258" t="s">
        <v>110</v>
      </c>
      <c r="B6258" t="s">
        <v>4</v>
      </c>
      <c r="C6258" t="s">
        <v>88</v>
      </c>
      <c r="D6258" s="29">
        <v>45848</v>
      </c>
      <c r="E6258" s="161">
        <v>0</v>
      </c>
      <c r="F6258" s="161">
        <v>0</v>
      </c>
      <c r="G6258" s="161">
        <v>0</v>
      </c>
      <c r="H6258" s="161">
        <v>0</v>
      </c>
      <c r="L6258">
        <v>180.79789700000001</v>
      </c>
      <c r="R6258">
        <v>997.40674200000001</v>
      </c>
      <c r="S6258">
        <v>997.40674200000001</v>
      </c>
      <c r="T6258" s="194">
        <v>997.40674200000001</v>
      </c>
      <c r="U6258" t="s">
        <v>193</v>
      </c>
      <c r="V6258">
        <v>45708.62427083333</v>
      </c>
    </row>
    <row r="6259" spans="1:22" x14ac:dyDescent="0.3">
      <c r="A6259" t="s">
        <v>110</v>
      </c>
      <c r="B6259" t="s">
        <v>4</v>
      </c>
      <c r="C6259" t="s">
        <v>93</v>
      </c>
      <c r="D6259" s="29">
        <v>45849</v>
      </c>
      <c r="E6259" s="161">
        <v>0</v>
      </c>
      <c r="F6259" s="161">
        <v>0</v>
      </c>
      <c r="G6259" s="161">
        <v>0</v>
      </c>
      <c r="H6259" s="161">
        <v>0</v>
      </c>
      <c r="L6259">
        <v>112.208247</v>
      </c>
      <c r="R6259">
        <v>129.66287600000001</v>
      </c>
      <c r="S6259">
        <v>129.66287600000001</v>
      </c>
      <c r="T6259" s="194">
        <v>129.66287600000001</v>
      </c>
      <c r="U6259" t="s">
        <v>193</v>
      </c>
      <c r="V6259">
        <v>45708.624108796299</v>
      </c>
    </row>
    <row r="6260" spans="1:22" x14ac:dyDescent="0.3">
      <c r="A6260" t="s">
        <v>110</v>
      </c>
      <c r="B6260" t="s">
        <v>4</v>
      </c>
      <c r="C6260" t="s">
        <v>88</v>
      </c>
      <c r="D6260" s="29">
        <v>45849</v>
      </c>
      <c r="E6260" s="161">
        <v>0</v>
      </c>
      <c r="F6260" s="161">
        <v>0</v>
      </c>
      <c r="G6260" s="161">
        <v>0</v>
      </c>
      <c r="H6260" s="161">
        <v>0</v>
      </c>
      <c r="L6260">
        <v>180.79789700000001</v>
      </c>
      <c r="R6260">
        <v>997.40674200000001</v>
      </c>
      <c r="S6260">
        <v>997.40674200000001</v>
      </c>
      <c r="T6260" s="194">
        <v>997.40674200000001</v>
      </c>
      <c r="U6260" t="s">
        <v>193</v>
      </c>
      <c r="V6260">
        <v>45708.62427083333</v>
      </c>
    </row>
    <row r="6261" spans="1:22" x14ac:dyDescent="0.3">
      <c r="A6261" t="s">
        <v>110</v>
      </c>
      <c r="B6261" t="s">
        <v>4</v>
      </c>
      <c r="C6261" t="s">
        <v>93</v>
      </c>
      <c r="D6261" s="29">
        <v>45850</v>
      </c>
      <c r="E6261" s="161">
        <v>0</v>
      </c>
      <c r="F6261" s="161">
        <v>0</v>
      </c>
      <c r="G6261" s="161">
        <v>0</v>
      </c>
      <c r="H6261" s="161">
        <v>0</v>
      </c>
      <c r="L6261">
        <v>112.208247</v>
      </c>
      <c r="R6261">
        <v>129.66287600000001</v>
      </c>
      <c r="S6261">
        <v>129.66287600000001</v>
      </c>
      <c r="T6261" s="194">
        <v>129.66287600000001</v>
      </c>
      <c r="U6261" t="s">
        <v>193</v>
      </c>
      <c r="V6261">
        <v>45708.624108796299</v>
      </c>
    </row>
    <row r="6262" spans="1:22" x14ac:dyDescent="0.3">
      <c r="A6262" t="s">
        <v>110</v>
      </c>
      <c r="B6262" t="s">
        <v>4</v>
      </c>
      <c r="C6262" t="s">
        <v>88</v>
      </c>
      <c r="D6262" s="29">
        <v>45850</v>
      </c>
      <c r="E6262" s="161">
        <v>0</v>
      </c>
      <c r="F6262" s="161">
        <v>0</v>
      </c>
      <c r="G6262" s="161">
        <v>0</v>
      </c>
      <c r="H6262" s="161">
        <v>0</v>
      </c>
      <c r="L6262">
        <v>180.79789700000001</v>
      </c>
      <c r="R6262">
        <v>997.40674200000001</v>
      </c>
      <c r="S6262">
        <v>997.40674200000001</v>
      </c>
      <c r="T6262" s="194">
        <v>997.40674200000001</v>
      </c>
      <c r="U6262" t="s">
        <v>193</v>
      </c>
      <c r="V6262">
        <v>45708.624282407407</v>
      </c>
    </row>
    <row r="6263" spans="1:22" x14ac:dyDescent="0.3">
      <c r="A6263" t="s">
        <v>110</v>
      </c>
      <c r="B6263" t="s">
        <v>4</v>
      </c>
      <c r="C6263" t="s">
        <v>93</v>
      </c>
      <c r="D6263" s="29">
        <v>45851</v>
      </c>
      <c r="E6263" s="161">
        <v>0</v>
      </c>
      <c r="F6263" s="161">
        <v>0</v>
      </c>
      <c r="G6263" s="161">
        <v>0</v>
      </c>
      <c r="H6263" s="161">
        <v>0</v>
      </c>
      <c r="L6263">
        <v>112.208247</v>
      </c>
      <c r="R6263">
        <v>129.66287600000001</v>
      </c>
      <c r="S6263">
        <v>129.66287600000001</v>
      </c>
      <c r="T6263" s="194">
        <v>129.66287600000001</v>
      </c>
      <c r="U6263" t="s">
        <v>193</v>
      </c>
      <c r="V6263">
        <v>45708.624108796299</v>
      </c>
    </row>
    <row r="6264" spans="1:22" x14ac:dyDescent="0.3">
      <c r="A6264" t="s">
        <v>110</v>
      </c>
      <c r="B6264" t="s">
        <v>4</v>
      </c>
      <c r="C6264" t="s">
        <v>88</v>
      </c>
      <c r="D6264" s="29">
        <v>45851</v>
      </c>
      <c r="E6264" s="161">
        <v>0</v>
      </c>
      <c r="F6264" s="161">
        <v>0</v>
      </c>
      <c r="G6264" s="161">
        <v>0</v>
      </c>
      <c r="H6264" s="161">
        <v>0</v>
      </c>
      <c r="L6264">
        <v>180.79789700000001</v>
      </c>
      <c r="R6264">
        <v>997.40674200000001</v>
      </c>
      <c r="S6264">
        <v>997.40674200000001</v>
      </c>
      <c r="T6264" s="194">
        <v>997.40674200000001</v>
      </c>
      <c r="U6264" t="s">
        <v>193</v>
      </c>
      <c r="V6264">
        <v>45708.62427083333</v>
      </c>
    </row>
    <row r="6265" spans="1:22" x14ac:dyDescent="0.3">
      <c r="A6265" t="s">
        <v>110</v>
      </c>
      <c r="B6265" t="s">
        <v>4</v>
      </c>
      <c r="C6265" t="s">
        <v>93</v>
      </c>
      <c r="D6265" s="29">
        <v>45852</v>
      </c>
      <c r="E6265" s="161">
        <v>0</v>
      </c>
      <c r="F6265" s="161">
        <v>0</v>
      </c>
      <c r="G6265" s="161">
        <v>0</v>
      </c>
      <c r="H6265" s="161">
        <v>0</v>
      </c>
      <c r="L6265">
        <v>112.208247</v>
      </c>
      <c r="R6265">
        <v>129.66287600000001</v>
      </c>
      <c r="S6265">
        <v>129.66287600000001</v>
      </c>
      <c r="T6265" s="194">
        <v>129.66287600000001</v>
      </c>
      <c r="U6265" t="s">
        <v>193</v>
      </c>
      <c r="V6265">
        <v>45708.624108796299</v>
      </c>
    </row>
    <row r="6266" spans="1:22" x14ac:dyDescent="0.3">
      <c r="A6266" t="s">
        <v>110</v>
      </c>
      <c r="B6266" t="s">
        <v>4</v>
      </c>
      <c r="C6266" t="s">
        <v>88</v>
      </c>
      <c r="D6266" s="29">
        <v>45852</v>
      </c>
      <c r="E6266" s="161">
        <v>0</v>
      </c>
      <c r="F6266" s="161">
        <v>0</v>
      </c>
      <c r="G6266" s="161">
        <v>0</v>
      </c>
      <c r="H6266" s="161">
        <v>0</v>
      </c>
      <c r="L6266">
        <v>180.79789700000001</v>
      </c>
      <c r="R6266">
        <v>997.40674200000001</v>
      </c>
      <c r="S6266">
        <v>997.40674200000001</v>
      </c>
      <c r="T6266" s="194">
        <v>997.40674200000001</v>
      </c>
      <c r="U6266" t="s">
        <v>193</v>
      </c>
      <c r="V6266">
        <v>45708.62427083333</v>
      </c>
    </row>
    <row r="6267" spans="1:22" x14ac:dyDescent="0.3">
      <c r="A6267" t="s">
        <v>110</v>
      </c>
      <c r="B6267" t="s">
        <v>4</v>
      </c>
      <c r="C6267" t="s">
        <v>93</v>
      </c>
      <c r="D6267" s="29">
        <v>45853</v>
      </c>
      <c r="E6267" s="161">
        <v>0</v>
      </c>
      <c r="F6267" s="161">
        <v>0</v>
      </c>
      <c r="G6267" s="161">
        <v>0</v>
      </c>
      <c r="H6267" s="161">
        <v>0</v>
      </c>
      <c r="L6267">
        <v>112.208247</v>
      </c>
      <c r="R6267">
        <v>129.66287600000001</v>
      </c>
      <c r="S6267">
        <v>129.66287600000001</v>
      </c>
      <c r="T6267" s="194">
        <v>129.66287600000001</v>
      </c>
      <c r="U6267" t="s">
        <v>193</v>
      </c>
      <c r="V6267">
        <v>45708.624108796299</v>
      </c>
    </row>
    <row r="6268" spans="1:22" x14ac:dyDescent="0.3">
      <c r="A6268" t="s">
        <v>110</v>
      </c>
      <c r="B6268" t="s">
        <v>4</v>
      </c>
      <c r="C6268" t="s">
        <v>88</v>
      </c>
      <c r="D6268" s="29">
        <v>45853</v>
      </c>
      <c r="E6268" s="161">
        <v>0</v>
      </c>
      <c r="F6268" s="161">
        <v>0</v>
      </c>
      <c r="G6268" s="161">
        <v>0</v>
      </c>
      <c r="H6268" s="161">
        <v>0</v>
      </c>
      <c r="L6268">
        <v>180.79789700000001</v>
      </c>
      <c r="R6268">
        <v>997.40674200000001</v>
      </c>
      <c r="S6268">
        <v>997.40674200000001</v>
      </c>
      <c r="T6268" s="194">
        <v>997.40674200000001</v>
      </c>
      <c r="U6268" t="s">
        <v>193</v>
      </c>
      <c r="V6268">
        <v>45708.624259259261</v>
      </c>
    </row>
    <row r="6269" spans="1:22" x14ac:dyDescent="0.3">
      <c r="A6269" t="s">
        <v>110</v>
      </c>
      <c r="B6269" t="s">
        <v>4</v>
      </c>
      <c r="C6269" t="s">
        <v>93</v>
      </c>
      <c r="D6269" s="29">
        <v>45854</v>
      </c>
      <c r="E6269" s="161">
        <v>0</v>
      </c>
      <c r="F6269" s="161">
        <v>0</v>
      </c>
      <c r="G6269" s="161">
        <v>0</v>
      </c>
      <c r="H6269" s="161">
        <v>0</v>
      </c>
      <c r="L6269">
        <v>112.208247</v>
      </c>
      <c r="R6269">
        <v>129.66287600000001</v>
      </c>
      <c r="S6269">
        <v>129.66287600000001</v>
      </c>
      <c r="T6269" s="194">
        <v>129.66287600000001</v>
      </c>
      <c r="U6269" t="s">
        <v>193</v>
      </c>
      <c r="V6269">
        <v>45708.624108796299</v>
      </c>
    </row>
    <row r="6270" spans="1:22" x14ac:dyDescent="0.3">
      <c r="A6270" t="s">
        <v>110</v>
      </c>
      <c r="B6270" t="s">
        <v>4</v>
      </c>
      <c r="C6270" t="s">
        <v>88</v>
      </c>
      <c r="D6270" s="29">
        <v>45854</v>
      </c>
      <c r="E6270" s="161">
        <v>0</v>
      </c>
      <c r="F6270" s="161">
        <v>0</v>
      </c>
      <c r="G6270" s="161">
        <v>0</v>
      </c>
      <c r="H6270" s="161">
        <v>0</v>
      </c>
      <c r="L6270">
        <v>180.79789700000001</v>
      </c>
      <c r="R6270">
        <v>997.40674200000001</v>
      </c>
      <c r="S6270">
        <v>997.40674200000001</v>
      </c>
      <c r="T6270" s="194">
        <v>997.40674200000001</v>
      </c>
      <c r="U6270" t="s">
        <v>193</v>
      </c>
      <c r="V6270">
        <v>45708.624282407407</v>
      </c>
    </row>
    <row r="6271" spans="1:22" x14ac:dyDescent="0.3">
      <c r="A6271" t="s">
        <v>110</v>
      </c>
      <c r="B6271" t="s">
        <v>4</v>
      </c>
      <c r="C6271" t="s">
        <v>93</v>
      </c>
      <c r="D6271" s="29">
        <v>45855</v>
      </c>
      <c r="E6271" s="161">
        <v>0</v>
      </c>
      <c r="F6271" s="161">
        <v>0</v>
      </c>
      <c r="G6271" s="161">
        <v>0</v>
      </c>
      <c r="H6271" s="161">
        <v>0</v>
      </c>
      <c r="L6271">
        <v>112.208247</v>
      </c>
      <c r="R6271">
        <v>129.66287600000001</v>
      </c>
      <c r="S6271">
        <v>129.66287600000001</v>
      </c>
      <c r="T6271" s="194">
        <v>129.66287600000001</v>
      </c>
      <c r="U6271" t="s">
        <v>193</v>
      </c>
      <c r="V6271">
        <v>45708.624108796299</v>
      </c>
    </row>
    <row r="6272" spans="1:22" x14ac:dyDescent="0.3">
      <c r="A6272" t="s">
        <v>110</v>
      </c>
      <c r="B6272" t="s">
        <v>4</v>
      </c>
      <c r="C6272" t="s">
        <v>88</v>
      </c>
      <c r="D6272" s="29">
        <v>45855</v>
      </c>
      <c r="E6272" s="161">
        <v>0</v>
      </c>
      <c r="F6272" s="161">
        <v>0</v>
      </c>
      <c r="G6272" s="161">
        <v>0</v>
      </c>
      <c r="H6272" s="161">
        <v>0</v>
      </c>
      <c r="L6272">
        <v>180.79789700000001</v>
      </c>
      <c r="R6272">
        <v>997.40674200000001</v>
      </c>
      <c r="S6272">
        <v>997.40674200000001</v>
      </c>
      <c r="T6272" s="194">
        <v>997.40674200000001</v>
      </c>
      <c r="U6272" t="s">
        <v>193</v>
      </c>
      <c r="V6272">
        <v>45708.624259259261</v>
      </c>
    </row>
    <row r="6273" spans="1:22" x14ac:dyDescent="0.3">
      <c r="A6273" t="s">
        <v>110</v>
      </c>
      <c r="B6273" t="s">
        <v>4</v>
      </c>
      <c r="C6273" t="s">
        <v>93</v>
      </c>
      <c r="D6273" s="29">
        <v>45856</v>
      </c>
      <c r="E6273" s="161">
        <v>0</v>
      </c>
      <c r="F6273" s="161">
        <v>0</v>
      </c>
      <c r="G6273" s="161">
        <v>0</v>
      </c>
      <c r="H6273" s="161">
        <v>0</v>
      </c>
      <c r="L6273">
        <v>112.208247</v>
      </c>
      <c r="R6273">
        <v>129.66287600000001</v>
      </c>
      <c r="S6273">
        <v>129.66287600000001</v>
      </c>
      <c r="T6273" s="194">
        <v>129.66287600000001</v>
      </c>
      <c r="U6273" t="s">
        <v>193</v>
      </c>
      <c r="V6273">
        <v>45708.624108796299</v>
      </c>
    </row>
    <row r="6274" spans="1:22" x14ac:dyDescent="0.3">
      <c r="A6274" t="s">
        <v>110</v>
      </c>
      <c r="B6274" t="s">
        <v>4</v>
      </c>
      <c r="C6274" t="s">
        <v>88</v>
      </c>
      <c r="D6274" s="29">
        <v>45856</v>
      </c>
      <c r="E6274" s="161">
        <v>0</v>
      </c>
      <c r="F6274" s="161">
        <v>0</v>
      </c>
      <c r="G6274" s="161">
        <v>0</v>
      </c>
      <c r="H6274" s="161">
        <v>0</v>
      </c>
      <c r="L6274">
        <v>180.79789700000001</v>
      </c>
      <c r="R6274">
        <v>997.40674200000001</v>
      </c>
      <c r="S6274">
        <v>997.40674200000001</v>
      </c>
      <c r="T6274" s="194">
        <v>997.40674200000001</v>
      </c>
      <c r="U6274" t="s">
        <v>193</v>
      </c>
      <c r="V6274">
        <v>45708.62427083333</v>
      </c>
    </row>
    <row r="6275" spans="1:22" x14ac:dyDescent="0.3">
      <c r="A6275" t="s">
        <v>110</v>
      </c>
      <c r="B6275" t="s">
        <v>4</v>
      </c>
      <c r="C6275" t="s">
        <v>93</v>
      </c>
      <c r="D6275" s="29">
        <v>45857</v>
      </c>
      <c r="E6275" s="161">
        <v>0</v>
      </c>
      <c r="F6275" s="161">
        <v>0</v>
      </c>
      <c r="G6275" s="161">
        <v>0</v>
      </c>
      <c r="H6275" s="161">
        <v>0</v>
      </c>
      <c r="L6275">
        <v>112.208247</v>
      </c>
      <c r="R6275">
        <v>129.66287600000001</v>
      </c>
      <c r="S6275">
        <v>129.66287600000001</v>
      </c>
      <c r="T6275" s="194">
        <v>129.66287600000001</v>
      </c>
      <c r="U6275" t="s">
        <v>193</v>
      </c>
      <c r="V6275">
        <v>45708.624108796299</v>
      </c>
    </row>
    <row r="6276" spans="1:22" x14ac:dyDescent="0.3">
      <c r="A6276" t="s">
        <v>110</v>
      </c>
      <c r="B6276" t="s">
        <v>4</v>
      </c>
      <c r="C6276" t="s">
        <v>88</v>
      </c>
      <c r="D6276" s="29">
        <v>45857</v>
      </c>
      <c r="E6276" s="161">
        <v>0</v>
      </c>
      <c r="F6276" s="161">
        <v>0</v>
      </c>
      <c r="G6276" s="161">
        <v>0</v>
      </c>
      <c r="H6276" s="161">
        <v>0</v>
      </c>
      <c r="L6276">
        <v>180.79789700000001</v>
      </c>
      <c r="R6276">
        <v>997.40674200000001</v>
      </c>
      <c r="S6276">
        <v>997.40674200000001</v>
      </c>
      <c r="T6276" s="194">
        <v>997.40674200000001</v>
      </c>
      <c r="U6276" t="s">
        <v>193</v>
      </c>
      <c r="V6276">
        <v>45708.624282407407</v>
      </c>
    </row>
    <row r="6277" spans="1:22" x14ac:dyDescent="0.3">
      <c r="A6277" t="s">
        <v>110</v>
      </c>
      <c r="B6277" t="s">
        <v>4</v>
      </c>
      <c r="C6277" t="s">
        <v>93</v>
      </c>
      <c r="D6277" s="29">
        <v>45858</v>
      </c>
      <c r="E6277" s="161">
        <v>0</v>
      </c>
      <c r="F6277" s="161">
        <v>0</v>
      </c>
      <c r="G6277" s="161">
        <v>0</v>
      </c>
      <c r="H6277" s="161">
        <v>0</v>
      </c>
      <c r="L6277">
        <v>112.208247</v>
      </c>
      <c r="R6277">
        <v>129.66287600000001</v>
      </c>
      <c r="S6277">
        <v>129.66287600000001</v>
      </c>
      <c r="T6277" s="194">
        <v>129.66287600000001</v>
      </c>
      <c r="U6277" t="s">
        <v>193</v>
      </c>
      <c r="V6277">
        <v>45708.624108796299</v>
      </c>
    </row>
    <row r="6278" spans="1:22" x14ac:dyDescent="0.3">
      <c r="A6278" t="s">
        <v>110</v>
      </c>
      <c r="B6278" t="s">
        <v>4</v>
      </c>
      <c r="C6278" t="s">
        <v>88</v>
      </c>
      <c r="D6278" s="29">
        <v>45858</v>
      </c>
      <c r="E6278" s="161">
        <v>0</v>
      </c>
      <c r="F6278" s="161">
        <v>0</v>
      </c>
      <c r="G6278" s="161">
        <v>0</v>
      </c>
      <c r="H6278" s="161">
        <v>0</v>
      </c>
      <c r="L6278">
        <v>180.79789700000001</v>
      </c>
      <c r="R6278">
        <v>997.40674200000001</v>
      </c>
      <c r="S6278">
        <v>997.40674200000001</v>
      </c>
      <c r="T6278" s="194">
        <v>997.40674200000001</v>
      </c>
      <c r="U6278" t="s">
        <v>193</v>
      </c>
      <c r="V6278">
        <v>45708.624282407407</v>
      </c>
    </row>
    <row r="6279" spans="1:22" x14ac:dyDescent="0.3">
      <c r="A6279" t="s">
        <v>110</v>
      </c>
      <c r="B6279" t="s">
        <v>4</v>
      </c>
      <c r="C6279" t="s">
        <v>93</v>
      </c>
      <c r="D6279" s="29">
        <v>45859</v>
      </c>
      <c r="E6279" s="161">
        <v>0</v>
      </c>
      <c r="F6279" s="161">
        <v>0</v>
      </c>
      <c r="G6279" s="161">
        <v>0</v>
      </c>
      <c r="H6279" s="161">
        <v>0</v>
      </c>
      <c r="L6279">
        <v>112.208247</v>
      </c>
      <c r="R6279">
        <v>129.66287600000001</v>
      </c>
      <c r="S6279">
        <v>129.66287600000001</v>
      </c>
      <c r="T6279" s="194">
        <v>129.66287600000001</v>
      </c>
      <c r="U6279" t="s">
        <v>193</v>
      </c>
      <c r="V6279">
        <v>45708.624108796299</v>
      </c>
    </row>
    <row r="6280" spans="1:22" x14ac:dyDescent="0.3">
      <c r="A6280" t="s">
        <v>110</v>
      </c>
      <c r="B6280" t="s">
        <v>4</v>
      </c>
      <c r="C6280" t="s">
        <v>88</v>
      </c>
      <c r="D6280" s="29">
        <v>45859</v>
      </c>
      <c r="E6280" s="161">
        <v>0</v>
      </c>
      <c r="F6280" s="161">
        <v>0</v>
      </c>
      <c r="G6280" s="161">
        <v>0</v>
      </c>
      <c r="H6280" s="161">
        <v>0</v>
      </c>
      <c r="L6280">
        <v>180.79789700000001</v>
      </c>
      <c r="R6280">
        <v>997.40674200000001</v>
      </c>
      <c r="S6280">
        <v>997.40674200000001</v>
      </c>
      <c r="T6280" s="194">
        <v>997.40674200000001</v>
      </c>
      <c r="U6280" t="s">
        <v>193</v>
      </c>
      <c r="V6280">
        <v>45708.62427083333</v>
      </c>
    </row>
    <row r="6281" spans="1:22" x14ac:dyDescent="0.3">
      <c r="A6281" t="s">
        <v>110</v>
      </c>
      <c r="B6281" t="s">
        <v>4</v>
      </c>
      <c r="C6281" t="s">
        <v>93</v>
      </c>
      <c r="D6281" s="29">
        <v>45860</v>
      </c>
      <c r="E6281" s="161">
        <v>0</v>
      </c>
      <c r="F6281" s="161">
        <v>0</v>
      </c>
      <c r="G6281" s="161">
        <v>0</v>
      </c>
      <c r="H6281" s="161">
        <v>0</v>
      </c>
      <c r="L6281">
        <v>112.208247</v>
      </c>
      <c r="R6281">
        <v>129.66287600000001</v>
      </c>
      <c r="S6281">
        <v>129.66287600000001</v>
      </c>
      <c r="T6281" s="194">
        <v>129.66287600000001</v>
      </c>
      <c r="U6281" t="s">
        <v>193</v>
      </c>
      <c r="V6281">
        <v>45708.624108796299</v>
      </c>
    </row>
    <row r="6282" spans="1:22" x14ac:dyDescent="0.3">
      <c r="A6282" t="s">
        <v>110</v>
      </c>
      <c r="B6282" t="s">
        <v>4</v>
      </c>
      <c r="C6282" t="s">
        <v>88</v>
      </c>
      <c r="D6282" s="29">
        <v>45860</v>
      </c>
      <c r="E6282" s="161">
        <v>0</v>
      </c>
      <c r="F6282" s="161">
        <v>0</v>
      </c>
      <c r="G6282" s="161">
        <v>0</v>
      </c>
      <c r="H6282" s="161">
        <v>0</v>
      </c>
      <c r="L6282">
        <v>180.79789700000001</v>
      </c>
      <c r="R6282">
        <v>997.40674200000001</v>
      </c>
      <c r="S6282">
        <v>997.40674200000001</v>
      </c>
      <c r="T6282" s="194">
        <v>997.40674200000001</v>
      </c>
      <c r="U6282" t="s">
        <v>193</v>
      </c>
      <c r="V6282">
        <v>45708.624282407407</v>
      </c>
    </row>
    <row r="6283" spans="1:22" x14ac:dyDescent="0.3">
      <c r="A6283" t="s">
        <v>110</v>
      </c>
      <c r="B6283" t="s">
        <v>4</v>
      </c>
      <c r="C6283" t="s">
        <v>93</v>
      </c>
      <c r="D6283" s="29">
        <v>45861</v>
      </c>
      <c r="E6283" s="161">
        <v>0</v>
      </c>
      <c r="F6283" s="161">
        <v>0</v>
      </c>
      <c r="G6283" s="161">
        <v>0</v>
      </c>
      <c r="H6283" s="161">
        <v>0</v>
      </c>
      <c r="L6283">
        <v>112.208247</v>
      </c>
      <c r="R6283">
        <v>129.66287600000001</v>
      </c>
      <c r="S6283">
        <v>129.66287600000001</v>
      </c>
      <c r="T6283" s="194">
        <v>129.66287600000001</v>
      </c>
      <c r="U6283" t="s">
        <v>193</v>
      </c>
      <c r="V6283">
        <v>45708.624108796299</v>
      </c>
    </row>
    <row r="6284" spans="1:22" x14ac:dyDescent="0.3">
      <c r="A6284" t="s">
        <v>110</v>
      </c>
      <c r="B6284" t="s">
        <v>4</v>
      </c>
      <c r="C6284" t="s">
        <v>88</v>
      </c>
      <c r="D6284" s="29">
        <v>45861</v>
      </c>
      <c r="E6284" s="161">
        <v>0</v>
      </c>
      <c r="F6284" s="161">
        <v>0</v>
      </c>
      <c r="G6284" s="161">
        <v>0</v>
      </c>
      <c r="H6284" s="161">
        <v>0</v>
      </c>
      <c r="L6284">
        <v>180.79789700000001</v>
      </c>
      <c r="R6284">
        <v>997.40674200000001</v>
      </c>
      <c r="S6284">
        <v>997.40674200000001</v>
      </c>
      <c r="T6284" s="194">
        <v>997.40674200000001</v>
      </c>
      <c r="U6284" t="s">
        <v>193</v>
      </c>
      <c r="V6284">
        <v>45708.624259259261</v>
      </c>
    </row>
    <row r="6285" spans="1:22" x14ac:dyDescent="0.3">
      <c r="A6285" t="s">
        <v>110</v>
      </c>
      <c r="B6285" t="s">
        <v>4</v>
      </c>
      <c r="C6285" t="s">
        <v>93</v>
      </c>
      <c r="D6285" s="29">
        <v>45862</v>
      </c>
      <c r="E6285" s="161">
        <v>0</v>
      </c>
      <c r="F6285" s="161">
        <v>0</v>
      </c>
      <c r="G6285" s="161">
        <v>0</v>
      </c>
      <c r="H6285" s="161">
        <v>0</v>
      </c>
      <c r="L6285">
        <v>112.208247</v>
      </c>
      <c r="R6285">
        <v>129.66287600000001</v>
      </c>
      <c r="S6285">
        <v>129.66287600000001</v>
      </c>
      <c r="T6285" s="194">
        <v>129.66287600000001</v>
      </c>
      <c r="U6285" t="s">
        <v>193</v>
      </c>
      <c r="V6285">
        <v>45708.624108796299</v>
      </c>
    </row>
    <row r="6286" spans="1:22" x14ac:dyDescent="0.3">
      <c r="A6286" t="s">
        <v>110</v>
      </c>
      <c r="B6286" t="s">
        <v>4</v>
      </c>
      <c r="C6286" t="s">
        <v>88</v>
      </c>
      <c r="D6286" s="29">
        <v>45862</v>
      </c>
      <c r="E6286" s="161">
        <v>0</v>
      </c>
      <c r="F6286" s="161">
        <v>0</v>
      </c>
      <c r="G6286" s="161">
        <v>0</v>
      </c>
      <c r="H6286" s="161">
        <v>0</v>
      </c>
      <c r="L6286">
        <v>180.79789700000001</v>
      </c>
      <c r="R6286">
        <v>997.40674200000001</v>
      </c>
      <c r="S6286">
        <v>997.40674200000001</v>
      </c>
      <c r="T6286" s="194">
        <v>997.40674200000001</v>
      </c>
      <c r="U6286" t="s">
        <v>193</v>
      </c>
      <c r="V6286">
        <v>45708.624259259261</v>
      </c>
    </row>
    <row r="6287" spans="1:22" x14ac:dyDescent="0.3">
      <c r="A6287" t="s">
        <v>110</v>
      </c>
      <c r="B6287" t="s">
        <v>4</v>
      </c>
      <c r="C6287" t="s">
        <v>93</v>
      </c>
      <c r="D6287" s="29">
        <v>45863</v>
      </c>
      <c r="E6287" s="161">
        <v>0</v>
      </c>
      <c r="F6287" s="161">
        <v>0</v>
      </c>
      <c r="G6287" s="161">
        <v>0</v>
      </c>
      <c r="H6287" s="161">
        <v>0</v>
      </c>
      <c r="L6287">
        <v>112.208247</v>
      </c>
      <c r="R6287">
        <v>129.66287600000001</v>
      </c>
      <c r="S6287">
        <v>129.66287600000001</v>
      </c>
      <c r="T6287" s="194">
        <v>129.66287600000001</v>
      </c>
      <c r="U6287" t="s">
        <v>193</v>
      </c>
      <c r="V6287">
        <v>45708.624108796299</v>
      </c>
    </row>
    <row r="6288" spans="1:22" x14ac:dyDescent="0.3">
      <c r="A6288" t="s">
        <v>110</v>
      </c>
      <c r="B6288" t="s">
        <v>4</v>
      </c>
      <c r="C6288" t="s">
        <v>88</v>
      </c>
      <c r="D6288" s="29">
        <v>45863</v>
      </c>
      <c r="E6288" s="161">
        <v>0</v>
      </c>
      <c r="F6288" s="161">
        <v>0</v>
      </c>
      <c r="G6288" s="161">
        <v>0</v>
      </c>
      <c r="H6288" s="161">
        <v>0</v>
      </c>
      <c r="L6288">
        <v>180.79789700000001</v>
      </c>
      <c r="R6288">
        <v>997.40674200000001</v>
      </c>
      <c r="S6288">
        <v>997.40674200000001</v>
      </c>
      <c r="T6288" s="194">
        <v>997.40674200000001</v>
      </c>
      <c r="U6288" t="s">
        <v>193</v>
      </c>
      <c r="V6288">
        <v>45708.62427083333</v>
      </c>
    </row>
    <row r="6289" spans="1:22" x14ac:dyDescent="0.3">
      <c r="A6289" t="s">
        <v>110</v>
      </c>
      <c r="B6289" t="s">
        <v>4</v>
      </c>
      <c r="C6289" t="s">
        <v>93</v>
      </c>
      <c r="D6289" s="29">
        <v>45864</v>
      </c>
      <c r="E6289" s="161">
        <v>0</v>
      </c>
      <c r="F6289" s="161">
        <v>0</v>
      </c>
      <c r="G6289" s="161">
        <v>0</v>
      </c>
      <c r="H6289" s="161">
        <v>0</v>
      </c>
      <c r="L6289">
        <v>112.208247</v>
      </c>
      <c r="R6289">
        <v>129.66287600000001</v>
      </c>
      <c r="S6289">
        <v>129.66287600000001</v>
      </c>
      <c r="T6289" s="194">
        <v>129.66287600000001</v>
      </c>
      <c r="U6289" t="s">
        <v>193</v>
      </c>
      <c r="V6289">
        <v>45708.624108796299</v>
      </c>
    </row>
    <row r="6290" spans="1:22" x14ac:dyDescent="0.3">
      <c r="A6290" t="s">
        <v>110</v>
      </c>
      <c r="B6290" t="s">
        <v>4</v>
      </c>
      <c r="C6290" t="s">
        <v>88</v>
      </c>
      <c r="D6290" s="29">
        <v>45864</v>
      </c>
      <c r="E6290" s="161">
        <v>0</v>
      </c>
      <c r="F6290" s="161">
        <v>0</v>
      </c>
      <c r="G6290" s="161">
        <v>0</v>
      </c>
      <c r="H6290" s="161">
        <v>0</v>
      </c>
      <c r="L6290">
        <v>180.79789700000001</v>
      </c>
      <c r="R6290">
        <v>997.40674200000001</v>
      </c>
      <c r="S6290">
        <v>997.40674200000001</v>
      </c>
      <c r="T6290" s="194">
        <v>997.40674200000001</v>
      </c>
      <c r="U6290" t="s">
        <v>193</v>
      </c>
      <c r="V6290">
        <v>45708.62427083333</v>
      </c>
    </row>
    <row r="6291" spans="1:22" x14ac:dyDescent="0.3">
      <c r="A6291" t="s">
        <v>110</v>
      </c>
      <c r="B6291" t="s">
        <v>4</v>
      </c>
      <c r="C6291" t="s">
        <v>93</v>
      </c>
      <c r="D6291" s="29">
        <v>45865</v>
      </c>
      <c r="E6291" s="161">
        <v>0</v>
      </c>
      <c r="F6291" s="161">
        <v>0</v>
      </c>
      <c r="G6291" s="161">
        <v>0</v>
      </c>
      <c r="H6291" s="161">
        <v>0</v>
      </c>
      <c r="L6291">
        <v>112.208247</v>
      </c>
      <c r="R6291">
        <v>129.66287600000001</v>
      </c>
      <c r="S6291">
        <v>129.66287600000001</v>
      </c>
      <c r="T6291" s="194">
        <v>129.66287600000001</v>
      </c>
      <c r="U6291" t="s">
        <v>193</v>
      </c>
      <c r="V6291">
        <v>45708.624108796299</v>
      </c>
    </row>
    <row r="6292" spans="1:22" x14ac:dyDescent="0.3">
      <c r="A6292" t="s">
        <v>110</v>
      </c>
      <c r="B6292" t="s">
        <v>4</v>
      </c>
      <c r="C6292" t="s">
        <v>88</v>
      </c>
      <c r="D6292" s="29">
        <v>45865</v>
      </c>
      <c r="E6292" s="161">
        <v>0</v>
      </c>
      <c r="F6292" s="161">
        <v>0</v>
      </c>
      <c r="G6292" s="161">
        <v>0</v>
      </c>
      <c r="H6292" s="161">
        <v>0</v>
      </c>
      <c r="L6292">
        <v>180.79789700000001</v>
      </c>
      <c r="R6292">
        <v>997.40674200000001</v>
      </c>
      <c r="S6292">
        <v>997.40674200000001</v>
      </c>
      <c r="T6292" s="194">
        <v>997.40674200000001</v>
      </c>
      <c r="U6292" t="s">
        <v>193</v>
      </c>
      <c r="V6292">
        <v>45708.62427083333</v>
      </c>
    </row>
    <row r="6293" spans="1:22" x14ac:dyDescent="0.3">
      <c r="A6293" t="s">
        <v>110</v>
      </c>
      <c r="B6293" t="s">
        <v>4</v>
      </c>
      <c r="C6293" t="s">
        <v>93</v>
      </c>
      <c r="D6293" s="29">
        <v>45866</v>
      </c>
      <c r="E6293" s="161">
        <v>0</v>
      </c>
      <c r="F6293" s="161">
        <v>0</v>
      </c>
      <c r="G6293" s="161">
        <v>0</v>
      </c>
      <c r="H6293" s="161">
        <v>0</v>
      </c>
      <c r="L6293">
        <v>112.208247</v>
      </c>
      <c r="R6293">
        <v>129.66287600000001</v>
      </c>
      <c r="S6293">
        <v>129.66287600000001</v>
      </c>
      <c r="T6293" s="194">
        <v>129.66287600000001</v>
      </c>
      <c r="U6293" t="s">
        <v>193</v>
      </c>
      <c r="V6293">
        <v>45708.624108796299</v>
      </c>
    </row>
    <row r="6294" spans="1:22" x14ac:dyDescent="0.3">
      <c r="A6294" t="s">
        <v>110</v>
      </c>
      <c r="B6294" t="s">
        <v>4</v>
      </c>
      <c r="C6294" t="s">
        <v>88</v>
      </c>
      <c r="D6294" s="29">
        <v>45866</v>
      </c>
      <c r="E6294" s="161">
        <v>0</v>
      </c>
      <c r="F6294" s="161">
        <v>0</v>
      </c>
      <c r="G6294" s="161">
        <v>0</v>
      </c>
      <c r="H6294" s="161">
        <v>0</v>
      </c>
      <c r="L6294">
        <v>180.79789700000001</v>
      </c>
      <c r="R6294">
        <v>997.40674200000001</v>
      </c>
      <c r="S6294">
        <v>997.40674200000001</v>
      </c>
      <c r="T6294" s="194">
        <v>997.40674200000001</v>
      </c>
      <c r="U6294" t="s">
        <v>193</v>
      </c>
      <c r="V6294">
        <v>45708.624282407407</v>
      </c>
    </row>
    <row r="6295" spans="1:22" x14ac:dyDescent="0.3">
      <c r="A6295" t="s">
        <v>110</v>
      </c>
      <c r="B6295" t="s">
        <v>4</v>
      </c>
      <c r="C6295" t="s">
        <v>93</v>
      </c>
      <c r="D6295" s="29">
        <v>45867</v>
      </c>
      <c r="E6295" s="161">
        <v>0</v>
      </c>
      <c r="F6295" s="161">
        <v>0</v>
      </c>
      <c r="G6295" s="161">
        <v>0</v>
      </c>
      <c r="H6295" s="161">
        <v>0</v>
      </c>
      <c r="L6295">
        <v>112.208247</v>
      </c>
      <c r="R6295">
        <v>129.66287600000001</v>
      </c>
      <c r="S6295">
        <v>129.66287600000001</v>
      </c>
      <c r="T6295" s="194">
        <v>129.66287600000001</v>
      </c>
      <c r="U6295" t="s">
        <v>193</v>
      </c>
      <c r="V6295">
        <v>45708.624108796299</v>
      </c>
    </row>
    <row r="6296" spans="1:22" x14ac:dyDescent="0.3">
      <c r="A6296" t="s">
        <v>110</v>
      </c>
      <c r="B6296" t="s">
        <v>4</v>
      </c>
      <c r="C6296" t="s">
        <v>88</v>
      </c>
      <c r="D6296" s="29">
        <v>45867</v>
      </c>
      <c r="E6296" s="161">
        <v>0</v>
      </c>
      <c r="F6296" s="161">
        <v>0</v>
      </c>
      <c r="G6296" s="161">
        <v>0</v>
      </c>
      <c r="H6296" s="161">
        <v>0</v>
      </c>
      <c r="L6296">
        <v>180.79789700000001</v>
      </c>
      <c r="R6296">
        <v>997.40674200000001</v>
      </c>
      <c r="S6296">
        <v>997.40674200000001</v>
      </c>
      <c r="T6296" s="194">
        <v>997.40674200000001</v>
      </c>
      <c r="U6296" t="s">
        <v>193</v>
      </c>
      <c r="V6296">
        <v>45708.624282407407</v>
      </c>
    </row>
    <row r="6297" spans="1:22" x14ac:dyDescent="0.3">
      <c r="A6297" t="s">
        <v>110</v>
      </c>
      <c r="B6297" t="s">
        <v>4</v>
      </c>
      <c r="C6297" t="s">
        <v>93</v>
      </c>
      <c r="D6297" s="29">
        <v>45868</v>
      </c>
      <c r="E6297" s="161">
        <v>0</v>
      </c>
      <c r="F6297" s="161">
        <v>0</v>
      </c>
      <c r="G6297" s="161">
        <v>0</v>
      </c>
      <c r="H6297" s="161">
        <v>0</v>
      </c>
      <c r="L6297">
        <v>112.208247</v>
      </c>
      <c r="R6297">
        <v>129.66287600000001</v>
      </c>
      <c r="S6297">
        <v>129.66287600000001</v>
      </c>
      <c r="T6297" s="194">
        <v>129.66287600000001</v>
      </c>
      <c r="U6297" t="s">
        <v>193</v>
      </c>
      <c r="V6297">
        <v>45708.624108796299</v>
      </c>
    </row>
    <row r="6298" spans="1:22" x14ac:dyDescent="0.3">
      <c r="A6298" t="s">
        <v>110</v>
      </c>
      <c r="B6298" t="s">
        <v>4</v>
      </c>
      <c r="C6298" t="s">
        <v>88</v>
      </c>
      <c r="D6298" s="29">
        <v>45868</v>
      </c>
      <c r="E6298" s="161">
        <v>0</v>
      </c>
      <c r="F6298" s="161">
        <v>0</v>
      </c>
      <c r="G6298" s="161">
        <v>0</v>
      </c>
      <c r="H6298" s="161">
        <v>0</v>
      </c>
      <c r="L6298">
        <v>180.79789700000001</v>
      </c>
      <c r="R6298">
        <v>997.40674200000001</v>
      </c>
      <c r="S6298">
        <v>997.40674200000001</v>
      </c>
      <c r="T6298" s="194">
        <v>997.40674200000001</v>
      </c>
      <c r="U6298" t="s">
        <v>193</v>
      </c>
      <c r="V6298">
        <v>45708.624282407407</v>
      </c>
    </row>
    <row r="6299" spans="1:22" x14ac:dyDescent="0.3">
      <c r="A6299" t="s">
        <v>110</v>
      </c>
      <c r="B6299" t="s">
        <v>4</v>
      </c>
      <c r="C6299" t="s">
        <v>93</v>
      </c>
      <c r="D6299" s="29">
        <v>45869</v>
      </c>
      <c r="E6299" s="161">
        <v>0</v>
      </c>
      <c r="F6299" s="161">
        <v>0</v>
      </c>
      <c r="G6299" s="161">
        <v>0</v>
      </c>
      <c r="H6299" s="161">
        <v>0</v>
      </c>
      <c r="L6299">
        <v>112.208247</v>
      </c>
      <c r="R6299">
        <v>129.66287600000001</v>
      </c>
      <c r="S6299">
        <v>129.66287600000001</v>
      </c>
      <c r="T6299" s="194">
        <v>129.66287600000001</v>
      </c>
      <c r="U6299" t="s">
        <v>193</v>
      </c>
      <c r="V6299">
        <v>45708.624108796299</v>
      </c>
    </row>
    <row r="6300" spans="1:22" x14ac:dyDescent="0.3">
      <c r="A6300" t="s">
        <v>110</v>
      </c>
      <c r="B6300" t="s">
        <v>4</v>
      </c>
      <c r="C6300" t="s">
        <v>88</v>
      </c>
      <c r="D6300" s="29">
        <v>45869</v>
      </c>
      <c r="E6300" s="161">
        <v>0</v>
      </c>
      <c r="F6300" s="161">
        <v>0</v>
      </c>
      <c r="G6300" s="161">
        <v>0</v>
      </c>
      <c r="H6300" s="161">
        <v>0</v>
      </c>
      <c r="L6300">
        <v>180.79789700000001</v>
      </c>
      <c r="R6300">
        <v>997.40674200000001</v>
      </c>
      <c r="S6300">
        <v>997.40674200000001</v>
      </c>
      <c r="T6300" s="194">
        <v>997.40674200000001</v>
      </c>
      <c r="U6300" t="s">
        <v>193</v>
      </c>
      <c r="V6300">
        <v>45708.624282407407</v>
      </c>
    </row>
    <row r="6301" spans="1:22" x14ac:dyDescent="0.3">
      <c r="A6301" t="s">
        <v>110</v>
      </c>
      <c r="B6301" t="s">
        <v>4</v>
      </c>
      <c r="C6301" t="s">
        <v>93</v>
      </c>
      <c r="D6301" s="29">
        <v>45870</v>
      </c>
      <c r="E6301" s="161">
        <v>0</v>
      </c>
      <c r="F6301" s="161">
        <v>0</v>
      </c>
      <c r="G6301" s="161">
        <v>0</v>
      </c>
      <c r="H6301" s="161">
        <v>0</v>
      </c>
      <c r="L6301">
        <v>112.208247</v>
      </c>
      <c r="R6301">
        <v>129.66287600000001</v>
      </c>
      <c r="S6301">
        <v>129.66287600000001</v>
      </c>
      <c r="T6301" s="194">
        <v>129.66287600000001</v>
      </c>
      <c r="U6301" t="s">
        <v>193</v>
      </c>
      <c r="V6301">
        <v>45708.624108796299</v>
      </c>
    </row>
    <row r="6302" spans="1:22" x14ac:dyDescent="0.3">
      <c r="A6302" t="s">
        <v>110</v>
      </c>
      <c r="B6302" t="s">
        <v>4</v>
      </c>
      <c r="C6302" t="s">
        <v>88</v>
      </c>
      <c r="D6302" s="29">
        <v>45870</v>
      </c>
      <c r="E6302" s="161">
        <v>0</v>
      </c>
      <c r="F6302" s="161">
        <v>0</v>
      </c>
      <c r="G6302" s="161">
        <v>0</v>
      </c>
      <c r="H6302" s="161">
        <v>0</v>
      </c>
      <c r="L6302">
        <v>180.79789700000001</v>
      </c>
      <c r="R6302">
        <v>997.40674200000001</v>
      </c>
      <c r="S6302">
        <v>997.40674200000001</v>
      </c>
      <c r="T6302" s="194">
        <v>997.40674200000001</v>
      </c>
      <c r="U6302" t="s">
        <v>193</v>
      </c>
      <c r="V6302">
        <v>45708.624282407407</v>
      </c>
    </row>
    <row r="6303" spans="1:22" x14ac:dyDescent="0.3">
      <c r="A6303" t="s">
        <v>110</v>
      </c>
      <c r="B6303" t="s">
        <v>4</v>
      </c>
      <c r="C6303" t="s">
        <v>93</v>
      </c>
      <c r="D6303" s="29">
        <v>45871</v>
      </c>
      <c r="E6303" s="161">
        <v>0</v>
      </c>
      <c r="F6303" s="161">
        <v>0</v>
      </c>
      <c r="G6303" s="161">
        <v>0</v>
      </c>
      <c r="H6303" s="161">
        <v>0</v>
      </c>
      <c r="L6303">
        <v>112.208247</v>
      </c>
      <c r="R6303">
        <v>129.66287600000001</v>
      </c>
      <c r="S6303">
        <v>129.66287600000001</v>
      </c>
      <c r="T6303" s="194">
        <v>129.66287600000001</v>
      </c>
      <c r="U6303" t="s">
        <v>193</v>
      </c>
      <c r="V6303">
        <v>45708.624108796299</v>
      </c>
    </row>
    <row r="6304" spans="1:22" x14ac:dyDescent="0.3">
      <c r="A6304" t="s">
        <v>110</v>
      </c>
      <c r="B6304" t="s">
        <v>4</v>
      </c>
      <c r="C6304" t="s">
        <v>88</v>
      </c>
      <c r="D6304" s="29">
        <v>45871</v>
      </c>
      <c r="E6304" s="161">
        <v>0</v>
      </c>
      <c r="F6304" s="161">
        <v>0</v>
      </c>
      <c r="G6304" s="161">
        <v>0</v>
      </c>
      <c r="H6304" s="161">
        <v>0</v>
      </c>
      <c r="L6304">
        <v>180.79789700000001</v>
      </c>
      <c r="R6304">
        <v>997.40674200000001</v>
      </c>
      <c r="S6304">
        <v>997.40674200000001</v>
      </c>
      <c r="T6304" s="194">
        <v>997.40674200000001</v>
      </c>
      <c r="U6304" t="s">
        <v>193</v>
      </c>
      <c r="V6304">
        <v>45708.624282407407</v>
      </c>
    </row>
    <row r="6305" spans="1:22" x14ac:dyDescent="0.3">
      <c r="A6305" t="s">
        <v>110</v>
      </c>
      <c r="B6305" t="s">
        <v>4</v>
      </c>
      <c r="C6305" t="s">
        <v>93</v>
      </c>
      <c r="D6305" s="29">
        <v>45872</v>
      </c>
      <c r="E6305" s="161">
        <v>0</v>
      </c>
      <c r="F6305" s="161">
        <v>0</v>
      </c>
      <c r="G6305" s="161">
        <v>0</v>
      </c>
      <c r="H6305" s="161">
        <v>0</v>
      </c>
      <c r="L6305">
        <v>112.208247</v>
      </c>
      <c r="R6305">
        <v>129.66287600000001</v>
      </c>
      <c r="S6305">
        <v>129.66287600000001</v>
      </c>
      <c r="T6305" s="194">
        <v>129.66287600000001</v>
      </c>
      <c r="U6305" t="s">
        <v>193</v>
      </c>
      <c r="V6305">
        <v>45708.624108796299</v>
      </c>
    </row>
    <row r="6306" spans="1:22" x14ac:dyDescent="0.3">
      <c r="A6306" t="s">
        <v>110</v>
      </c>
      <c r="B6306" t="s">
        <v>4</v>
      </c>
      <c r="C6306" t="s">
        <v>88</v>
      </c>
      <c r="D6306" s="29">
        <v>45872</v>
      </c>
      <c r="E6306" s="161">
        <v>0</v>
      </c>
      <c r="F6306" s="161">
        <v>0</v>
      </c>
      <c r="G6306" s="161">
        <v>0</v>
      </c>
      <c r="H6306" s="161">
        <v>0</v>
      </c>
      <c r="L6306">
        <v>180.79789700000001</v>
      </c>
      <c r="R6306">
        <v>997.40674200000001</v>
      </c>
      <c r="S6306">
        <v>997.40674200000001</v>
      </c>
      <c r="T6306" s="194">
        <v>997.40674200000001</v>
      </c>
      <c r="U6306" t="s">
        <v>193</v>
      </c>
      <c r="V6306">
        <v>45708.62427083333</v>
      </c>
    </row>
    <row r="6307" spans="1:22" x14ac:dyDescent="0.3">
      <c r="A6307" t="s">
        <v>110</v>
      </c>
      <c r="B6307" t="s">
        <v>4</v>
      </c>
      <c r="C6307" t="s">
        <v>93</v>
      </c>
      <c r="D6307" s="29">
        <v>45873</v>
      </c>
      <c r="E6307" s="161">
        <v>0</v>
      </c>
      <c r="F6307" s="161">
        <v>0</v>
      </c>
      <c r="G6307" s="161">
        <v>0</v>
      </c>
      <c r="H6307" s="161">
        <v>0</v>
      </c>
      <c r="L6307">
        <v>112.208247</v>
      </c>
      <c r="R6307">
        <v>129.66287600000001</v>
      </c>
      <c r="S6307">
        <v>129.66287600000001</v>
      </c>
      <c r="T6307" s="194">
        <v>129.66287600000001</v>
      </c>
      <c r="U6307" t="s">
        <v>193</v>
      </c>
      <c r="V6307">
        <v>45708.624108796299</v>
      </c>
    </row>
    <row r="6308" spans="1:22" x14ac:dyDescent="0.3">
      <c r="A6308" t="s">
        <v>110</v>
      </c>
      <c r="B6308" t="s">
        <v>4</v>
      </c>
      <c r="C6308" t="s">
        <v>88</v>
      </c>
      <c r="D6308" s="29">
        <v>45873</v>
      </c>
      <c r="E6308" s="161">
        <v>0</v>
      </c>
      <c r="F6308" s="161">
        <v>0</v>
      </c>
      <c r="G6308" s="161">
        <v>0</v>
      </c>
      <c r="H6308" s="161">
        <v>0</v>
      </c>
      <c r="L6308">
        <v>180.79789700000001</v>
      </c>
      <c r="R6308">
        <v>997.40674200000001</v>
      </c>
      <c r="S6308">
        <v>997.40674200000001</v>
      </c>
      <c r="T6308" s="194">
        <v>997.40674200000001</v>
      </c>
      <c r="U6308" t="s">
        <v>193</v>
      </c>
      <c r="V6308">
        <v>45708.62427083333</v>
      </c>
    </row>
    <row r="6309" spans="1:22" x14ac:dyDescent="0.3">
      <c r="A6309" t="s">
        <v>110</v>
      </c>
      <c r="B6309" t="s">
        <v>4</v>
      </c>
      <c r="C6309" t="s">
        <v>93</v>
      </c>
      <c r="D6309" s="29">
        <v>45874</v>
      </c>
      <c r="E6309" s="161">
        <v>0</v>
      </c>
      <c r="F6309" s="161">
        <v>0</v>
      </c>
      <c r="G6309" s="161">
        <v>0</v>
      </c>
      <c r="H6309" s="161">
        <v>0</v>
      </c>
      <c r="L6309">
        <v>112.208247</v>
      </c>
      <c r="R6309">
        <v>129.66287600000001</v>
      </c>
      <c r="S6309">
        <v>129.66287600000001</v>
      </c>
      <c r="T6309" s="194">
        <v>129.66287600000001</v>
      </c>
      <c r="U6309" t="s">
        <v>193</v>
      </c>
      <c r="V6309">
        <v>45708.624108796299</v>
      </c>
    </row>
    <row r="6310" spans="1:22" x14ac:dyDescent="0.3">
      <c r="A6310" t="s">
        <v>110</v>
      </c>
      <c r="B6310" t="s">
        <v>4</v>
      </c>
      <c r="C6310" t="s">
        <v>88</v>
      </c>
      <c r="D6310" s="29">
        <v>45874</v>
      </c>
      <c r="E6310" s="161">
        <v>0</v>
      </c>
      <c r="F6310" s="161">
        <v>0</v>
      </c>
      <c r="G6310" s="161">
        <v>0</v>
      </c>
      <c r="H6310" s="161">
        <v>0</v>
      </c>
      <c r="L6310">
        <v>180.79789700000001</v>
      </c>
      <c r="R6310">
        <v>997.40674200000001</v>
      </c>
      <c r="S6310">
        <v>997.40674200000001</v>
      </c>
      <c r="T6310" s="194">
        <v>997.40674200000001</v>
      </c>
      <c r="U6310" t="s">
        <v>193</v>
      </c>
      <c r="V6310">
        <v>45708.624282407407</v>
      </c>
    </row>
    <row r="6311" spans="1:22" x14ac:dyDescent="0.3">
      <c r="A6311" t="s">
        <v>110</v>
      </c>
      <c r="B6311" t="s">
        <v>4</v>
      </c>
      <c r="C6311" t="s">
        <v>93</v>
      </c>
      <c r="D6311" s="29">
        <v>45875</v>
      </c>
      <c r="E6311" s="161">
        <v>0</v>
      </c>
      <c r="F6311" s="161">
        <v>0</v>
      </c>
      <c r="G6311" s="161">
        <v>0</v>
      </c>
      <c r="H6311" s="161">
        <v>0</v>
      </c>
      <c r="L6311">
        <v>112.208247</v>
      </c>
      <c r="R6311">
        <v>129.66287600000001</v>
      </c>
      <c r="S6311">
        <v>129.66287600000001</v>
      </c>
      <c r="T6311" s="194">
        <v>129.66287600000001</v>
      </c>
      <c r="U6311" t="s">
        <v>193</v>
      </c>
      <c r="V6311">
        <v>45708.624108796299</v>
      </c>
    </row>
    <row r="6312" spans="1:22" x14ac:dyDescent="0.3">
      <c r="A6312" t="s">
        <v>110</v>
      </c>
      <c r="B6312" t="s">
        <v>4</v>
      </c>
      <c r="C6312" t="s">
        <v>88</v>
      </c>
      <c r="D6312" s="29">
        <v>45875</v>
      </c>
      <c r="E6312" s="161">
        <v>0</v>
      </c>
      <c r="F6312" s="161">
        <v>0</v>
      </c>
      <c r="G6312" s="161">
        <v>0</v>
      </c>
      <c r="H6312" s="161">
        <v>0</v>
      </c>
      <c r="L6312">
        <v>180.79789700000001</v>
      </c>
      <c r="R6312">
        <v>997.40674200000001</v>
      </c>
      <c r="S6312">
        <v>997.40674200000001</v>
      </c>
      <c r="T6312" s="194">
        <v>997.40674200000001</v>
      </c>
      <c r="U6312" t="s">
        <v>193</v>
      </c>
      <c r="V6312">
        <v>45708.624259259261</v>
      </c>
    </row>
    <row r="6313" spans="1:22" x14ac:dyDescent="0.3">
      <c r="A6313" t="s">
        <v>110</v>
      </c>
      <c r="B6313" t="s">
        <v>4</v>
      </c>
      <c r="C6313" t="s">
        <v>93</v>
      </c>
      <c r="D6313" s="29">
        <v>45876</v>
      </c>
      <c r="E6313" s="161">
        <v>0</v>
      </c>
      <c r="F6313" s="161">
        <v>0</v>
      </c>
      <c r="G6313" s="161">
        <v>0</v>
      </c>
      <c r="H6313" s="161">
        <v>0</v>
      </c>
      <c r="L6313">
        <v>112.208247</v>
      </c>
      <c r="R6313">
        <v>129.66287600000001</v>
      </c>
      <c r="S6313">
        <v>129.66287600000001</v>
      </c>
      <c r="T6313" s="194">
        <v>129.66287600000001</v>
      </c>
      <c r="U6313" t="s">
        <v>193</v>
      </c>
      <c r="V6313">
        <v>45708.624108796299</v>
      </c>
    </row>
    <row r="6314" spans="1:22" x14ac:dyDescent="0.3">
      <c r="A6314" t="s">
        <v>110</v>
      </c>
      <c r="B6314" t="s">
        <v>4</v>
      </c>
      <c r="C6314" t="s">
        <v>88</v>
      </c>
      <c r="D6314" s="29">
        <v>45876</v>
      </c>
      <c r="E6314" s="161">
        <v>0</v>
      </c>
      <c r="F6314" s="161">
        <v>0</v>
      </c>
      <c r="G6314" s="161">
        <v>0</v>
      </c>
      <c r="H6314" s="161">
        <v>0</v>
      </c>
      <c r="L6314">
        <v>180.79789700000001</v>
      </c>
      <c r="R6314">
        <v>997.40674200000001</v>
      </c>
      <c r="S6314">
        <v>997.40674200000001</v>
      </c>
      <c r="T6314" s="194">
        <v>997.40674200000001</v>
      </c>
      <c r="U6314" t="s">
        <v>193</v>
      </c>
      <c r="V6314">
        <v>45708.624259259261</v>
      </c>
    </row>
    <row r="6315" spans="1:22" x14ac:dyDescent="0.3">
      <c r="A6315" t="s">
        <v>110</v>
      </c>
      <c r="B6315" t="s">
        <v>4</v>
      </c>
      <c r="C6315" t="s">
        <v>93</v>
      </c>
      <c r="D6315" s="29">
        <v>45877</v>
      </c>
      <c r="E6315" s="161">
        <v>0</v>
      </c>
      <c r="F6315" s="161">
        <v>0</v>
      </c>
      <c r="G6315" s="161">
        <v>0</v>
      </c>
      <c r="H6315" s="161">
        <v>0</v>
      </c>
      <c r="L6315">
        <v>112.208247</v>
      </c>
      <c r="R6315">
        <v>129.66287600000001</v>
      </c>
      <c r="S6315">
        <v>129.66287600000001</v>
      </c>
      <c r="T6315" s="194">
        <v>129.66287600000001</v>
      </c>
      <c r="U6315" t="s">
        <v>193</v>
      </c>
      <c r="V6315">
        <v>45708.624108796299</v>
      </c>
    </row>
    <row r="6316" spans="1:22" x14ac:dyDescent="0.3">
      <c r="A6316" t="s">
        <v>110</v>
      </c>
      <c r="B6316" t="s">
        <v>4</v>
      </c>
      <c r="C6316" t="s">
        <v>88</v>
      </c>
      <c r="D6316" s="29">
        <v>45877</v>
      </c>
      <c r="E6316" s="161">
        <v>0</v>
      </c>
      <c r="F6316" s="161">
        <v>0</v>
      </c>
      <c r="G6316" s="161">
        <v>0</v>
      </c>
      <c r="H6316" s="161">
        <v>0</v>
      </c>
      <c r="L6316">
        <v>180.79789700000001</v>
      </c>
      <c r="R6316">
        <v>997.40674200000001</v>
      </c>
      <c r="S6316">
        <v>997.40674200000001</v>
      </c>
      <c r="T6316" s="194">
        <v>997.40674200000001</v>
      </c>
      <c r="U6316" t="s">
        <v>193</v>
      </c>
      <c r="V6316">
        <v>45708.62427083333</v>
      </c>
    </row>
    <row r="6317" spans="1:22" x14ac:dyDescent="0.3">
      <c r="A6317" t="s">
        <v>110</v>
      </c>
      <c r="B6317" t="s">
        <v>4</v>
      </c>
      <c r="C6317" t="s">
        <v>93</v>
      </c>
      <c r="D6317" s="29">
        <v>45878</v>
      </c>
      <c r="E6317" s="161">
        <v>0</v>
      </c>
      <c r="F6317" s="161">
        <v>0</v>
      </c>
      <c r="G6317" s="161">
        <v>0</v>
      </c>
      <c r="H6317" s="161">
        <v>0</v>
      </c>
      <c r="L6317">
        <v>112.208247</v>
      </c>
      <c r="R6317">
        <v>129.66287600000001</v>
      </c>
      <c r="S6317">
        <v>129.66287600000001</v>
      </c>
      <c r="T6317" s="194">
        <v>129.66287600000001</v>
      </c>
      <c r="U6317" t="s">
        <v>193</v>
      </c>
      <c r="V6317">
        <v>45708.624108796299</v>
      </c>
    </row>
    <row r="6318" spans="1:22" x14ac:dyDescent="0.3">
      <c r="A6318" t="s">
        <v>110</v>
      </c>
      <c r="B6318" t="s">
        <v>4</v>
      </c>
      <c r="C6318" t="s">
        <v>88</v>
      </c>
      <c r="D6318" s="29">
        <v>45878</v>
      </c>
      <c r="E6318" s="161">
        <v>0</v>
      </c>
      <c r="F6318" s="161">
        <v>0</v>
      </c>
      <c r="G6318" s="161">
        <v>0</v>
      </c>
      <c r="H6318" s="161">
        <v>0</v>
      </c>
      <c r="L6318">
        <v>180.79789700000001</v>
      </c>
      <c r="R6318">
        <v>997.40674200000001</v>
      </c>
      <c r="S6318">
        <v>997.40674200000001</v>
      </c>
      <c r="T6318" s="194">
        <v>997.40674200000001</v>
      </c>
      <c r="U6318" t="s">
        <v>193</v>
      </c>
      <c r="V6318">
        <v>45708.624282407407</v>
      </c>
    </row>
    <row r="6319" spans="1:22" x14ac:dyDescent="0.3">
      <c r="A6319" t="s">
        <v>110</v>
      </c>
      <c r="B6319" t="s">
        <v>4</v>
      </c>
      <c r="C6319" t="s">
        <v>93</v>
      </c>
      <c r="D6319" s="29">
        <v>45879</v>
      </c>
      <c r="E6319" s="161">
        <v>0</v>
      </c>
      <c r="F6319" s="161">
        <v>0</v>
      </c>
      <c r="G6319" s="161">
        <v>0</v>
      </c>
      <c r="H6319" s="161">
        <v>0</v>
      </c>
      <c r="L6319">
        <v>112.208247</v>
      </c>
      <c r="R6319">
        <v>129.66287600000001</v>
      </c>
      <c r="S6319">
        <v>129.66287600000001</v>
      </c>
      <c r="T6319" s="194">
        <v>129.66287600000001</v>
      </c>
      <c r="U6319" t="s">
        <v>193</v>
      </c>
      <c r="V6319">
        <v>45708.624108796299</v>
      </c>
    </row>
    <row r="6320" spans="1:22" x14ac:dyDescent="0.3">
      <c r="A6320" t="s">
        <v>110</v>
      </c>
      <c r="B6320" t="s">
        <v>4</v>
      </c>
      <c r="C6320" t="s">
        <v>88</v>
      </c>
      <c r="D6320" s="29">
        <v>45879</v>
      </c>
      <c r="E6320" s="161">
        <v>0</v>
      </c>
      <c r="F6320" s="161">
        <v>0</v>
      </c>
      <c r="G6320" s="161">
        <v>0</v>
      </c>
      <c r="H6320" s="161">
        <v>0</v>
      </c>
      <c r="L6320">
        <v>180.79789700000001</v>
      </c>
      <c r="R6320">
        <v>997.40674200000001</v>
      </c>
      <c r="S6320">
        <v>997.40674200000001</v>
      </c>
      <c r="T6320" s="194">
        <v>997.40674200000001</v>
      </c>
      <c r="U6320" t="s">
        <v>193</v>
      </c>
      <c r="V6320">
        <v>45708.62427083333</v>
      </c>
    </row>
    <row r="6321" spans="1:22" x14ac:dyDescent="0.3">
      <c r="A6321" t="s">
        <v>110</v>
      </c>
      <c r="B6321" t="s">
        <v>4</v>
      </c>
      <c r="C6321" t="s">
        <v>93</v>
      </c>
      <c r="D6321" s="29">
        <v>45880</v>
      </c>
      <c r="E6321" s="161">
        <v>0</v>
      </c>
      <c r="F6321" s="161">
        <v>0</v>
      </c>
      <c r="G6321" s="161">
        <v>0</v>
      </c>
      <c r="H6321" s="161">
        <v>0</v>
      </c>
      <c r="L6321">
        <v>112.208247</v>
      </c>
      <c r="R6321">
        <v>129.66287600000001</v>
      </c>
      <c r="S6321">
        <v>129.66287600000001</v>
      </c>
      <c r="T6321" s="194">
        <v>129.66287600000001</v>
      </c>
      <c r="U6321" t="s">
        <v>193</v>
      </c>
      <c r="V6321">
        <v>45708.624108796299</v>
      </c>
    </row>
    <row r="6322" spans="1:22" x14ac:dyDescent="0.3">
      <c r="A6322" t="s">
        <v>110</v>
      </c>
      <c r="B6322" t="s">
        <v>4</v>
      </c>
      <c r="C6322" t="s">
        <v>88</v>
      </c>
      <c r="D6322" s="29">
        <v>45880</v>
      </c>
      <c r="E6322" s="161">
        <v>0</v>
      </c>
      <c r="F6322" s="161">
        <v>0</v>
      </c>
      <c r="G6322" s="161">
        <v>0</v>
      </c>
      <c r="H6322" s="161">
        <v>0</v>
      </c>
      <c r="L6322">
        <v>180.79789700000001</v>
      </c>
      <c r="R6322">
        <v>997.40674200000001</v>
      </c>
      <c r="S6322">
        <v>997.40674200000001</v>
      </c>
      <c r="T6322" s="194">
        <v>997.40674200000001</v>
      </c>
      <c r="U6322" t="s">
        <v>193</v>
      </c>
      <c r="V6322">
        <v>45708.624282407407</v>
      </c>
    </row>
    <row r="6323" spans="1:22" x14ac:dyDescent="0.3">
      <c r="A6323" t="s">
        <v>110</v>
      </c>
      <c r="B6323" t="s">
        <v>4</v>
      </c>
      <c r="C6323" t="s">
        <v>93</v>
      </c>
      <c r="D6323" s="29">
        <v>45881</v>
      </c>
      <c r="E6323" s="161">
        <v>0</v>
      </c>
      <c r="F6323" s="161">
        <v>0</v>
      </c>
      <c r="G6323" s="161">
        <v>0</v>
      </c>
      <c r="H6323" s="161">
        <v>0</v>
      </c>
      <c r="L6323">
        <v>112.208247</v>
      </c>
      <c r="R6323">
        <v>129.66287600000001</v>
      </c>
      <c r="S6323">
        <v>129.66287600000001</v>
      </c>
      <c r="T6323" s="194">
        <v>129.66287600000001</v>
      </c>
      <c r="U6323" t="s">
        <v>193</v>
      </c>
      <c r="V6323">
        <v>45708.624108796299</v>
      </c>
    </row>
    <row r="6324" spans="1:22" x14ac:dyDescent="0.3">
      <c r="A6324" t="s">
        <v>110</v>
      </c>
      <c r="B6324" t="s">
        <v>4</v>
      </c>
      <c r="C6324" t="s">
        <v>88</v>
      </c>
      <c r="D6324" s="29">
        <v>45881</v>
      </c>
      <c r="E6324" s="161">
        <v>0</v>
      </c>
      <c r="F6324" s="161">
        <v>0</v>
      </c>
      <c r="G6324" s="161">
        <v>0</v>
      </c>
      <c r="H6324" s="161">
        <v>0</v>
      </c>
      <c r="L6324">
        <v>180.79789700000001</v>
      </c>
      <c r="R6324">
        <v>997.40674200000001</v>
      </c>
      <c r="S6324">
        <v>997.40674200000001</v>
      </c>
      <c r="T6324" s="194">
        <v>997.40674200000001</v>
      </c>
      <c r="U6324" t="s">
        <v>193</v>
      </c>
      <c r="V6324">
        <v>45708.624259259261</v>
      </c>
    </row>
    <row r="6325" spans="1:22" x14ac:dyDescent="0.3">
      <c r="A6325" t="s">
        <v>110</v>
      </c>
      <c r="B6325" t="s">
        <v>4</v>
      </c>
      <c r="C6325" t="s">
        <v>93</v>
      </c>
      <c r="D6325" s="29">
        <v>45882</v>
      </c>
      <c r="E6325" s="161">
        <v>0</v>
      </c>
      <c r="F6325" s="161">
        <v>0</v>
      </c>
      <c r="G6325" s="161">
        <v>0</v>
      </c>
      <c r="H6325" s="161">
        <v>0</v>
      </c>
      <c r="L6325">
        <v>112.208247</v>
      </c>
      <c r="R6325">
        <v>129.66287600000001</v>
      </c>
      <c r="S6325">
        <v>129.66287600000001</v>
      </c>
      <c r="T6325" s="194">
        <v>129.66287600000001</v>
      </c>
      <c r="U6325" t="s">
        <v>193</v>
      </c>
      <c r="V6325">
        <v>45708.624108796299</v>
      </c>
    </row>
    <row r="6326" spans="1:22" x14ac:dyDescent="0.3">
      <c r="A6326" t="s">
        <v>110</v>
      </c>
      <c r="B6326" t="s">
        <v>4</v>
      </c>
      <c r="C6326" t="s">
        <v>88</v>
      </c>
      <c r="D6326" s="29">
        <v>45882</v>
      </c>
      <c r="E6326" s="161">
        <v>0</v>
      </c>
      <c r="F6326" s="161">
        <v>0</v>
      </c>
      <c r="G6326" s="161">
        <v>0</v>
      </c>
      <c r="H6326" s="161">
        <v>0</v>
      </c>
      <c r="L6326">
        <v>180.79789700000001</v>
      </c>
      <c r="R6326">
        <v>997.40674200000001</v>
      </c>
      <c r="S6326">
        <v>997.40674200000001</v>
      </c>
      <c r="T6326" s="194">
        <v>997.40674200000001</v>
      </c>
      <c r="U6326" t="s">
        <v>193</v>
      </c>
      <c r="V6326">
        <v>45708.62427083333</v>
      </c>
    </row>
    <row r="6327" spans="1:22" x14ac:dyDescent="0.3">
      <c r="A6327" t="s">
        <v>110</v>
      </c>
      <c r="B6327" t="s">
        <v>4</v>
      </c>
      <c r="C6327" t="s">
        <v>93</v>
      </c>
      <c r="D6327" s="29">
        <v>45883</v>
      </c>
      <c r="E6327" s="161">
        <v>0</v>
      </c>
      <c r="F6327" s="161">
        <v>0</v>
      </c>
      <c r="G6327" s="161">
        <v>0</v>
      </c>
      <c r="H6327" s="161">
        <v>0</v>
      </c>
      <c r="L6327">
        <v>112.208247</v>
      </c>
      <c r="R6327">
        <v>129.66287600000001</v>
      </c>
      <c r="S6327">
        <v>129.66287600000001</v>
      </c>
      <c r="T6327" s="194">
        <v>129.66287600000001</v>
      </c>
      <c r="U6327" t="s">
        <v>193</v>
      </c>
      <c r="V6327">
        <v>45708.624120370368</v>
      </c>
    </row>
    <row r="6328" spans="1:22" x14ac:dyDescent="0.3">
      <c r="A6328" t="s">
        <v>110</v>
      </c>
      <c r="B6328" t="s">
        <v>4</v>
      </c>
      <c r="C6328" t="s">
        <v>88</v>
      </c>
      <c r="D6328" s="29">
        <v>45883</v>
      </c>
      <c r="E6328" s="161">
        <v>0</v>
      </c>
      <c r="F6328" s="161">
        <v>0</v>
      </c>
      <c r="G6328" s="161">
        <v>0</v>
      </c>
      <c r="H6328" s="161">
        <v>0</v>
      </c>
      <c r="L6328">
        <v>180.79789700000001</v>
      </c>
      <c r="R6328">
        <v>997.40674200000001</v>
      </c>
      <c r="S6328">
        <v>997.40674200000001</v>
      </c>
      <c r="T6328" s="194">
        <v>997.40674200000001</v>
      </c>
      <c r="U6328" t="s">
        <v>193</v>
      </c>
      <c r="V6328">
        <v>45708.62427083333</v>
      </c>
    </row>
    <row r="6329" spans="1:22" x14ac:dyDescent="0.3">
      <c r="A6329" t="s">
        <v>110</v>
      </c>
      <c r="B6329" t="s">
        <v>4</v>
      </c>
      <c r="C6329" t="s">
        <v>93</v>
      </c>
      <c r="D6329" s="29">
        <v>45884</v>
      </c>
      <c r="E6329" s="161">
        <v>0</v>
      </c>
      <c r="F6329" s="161">
        <v>0</v>
      </c>
      <c r="G6329" s="161">
        <v>0</v>
      </c>
      <c r="H6329" s="161">
        <v>0</v>
      </c>
      <c r="L6329">
        <v>112.208247</v>
      </c>
      <c r="R6329">
        <v>129.66287600000001</v>
      </c>
      <c r="S6329">
        <v>129.66287600000001</v>
      </c>
      <c r="T6329" s="194">
        <v>129.66287600000001</v>
      </c>
      <c r="U6329" t="s">
        <v>193</v>
      </c>
      <c r="V6329">
        <v>45708.624120370368</v>
      </c>
    </row>
    <row r="6330" spans="1:22" x14ac:dyDescent="0.3">
      <c r="A6330" t="s">
        <v>110</v>
      </c>
      <c r="B6330" t="s">
        <v>4</v>
      </c>
      <c r="C6330" t="s">
        <v>88</v>
      </c>
      <c r="D6330" s="29">
        <v>45884</v>
      </c>
      <c r="E6330" s="161">
        <v>0</v>
      </c>
      <c r="F6330" s="161">
        <v>0</v>
      </c>
      <c r="G6330" s="161">
        <v>0</v>
      </c>
      <c r="H6330" s="161">
        <v>0</v>
      </c>
      <c r="L6330">
        <v>180.79789700000001</v>
      </c>
      <c r="R6330">
        <v>997.40674200000001</v>
      </c>
      <c r="S6330">
        <v>997.40674200000001</v>
      </c>
      <c r="T6330" s="194">
        <v>997.40674200000001</v>
      </c>
      <c r="U6330" t="s">
        <v>193</v>
      </c>
      <c r="V6330">
        <v>45708.624259259261</v>
      </c>
    </row>
    <row r="6331" spans="1:22" x14ac:dyDescent="0.3">
      <c r="A6331" t="s">
        <v>110</v>
      </c>
      <c r="B6331" t="s">
        <v>4</v>
      </c>
      <c r="C6331" t="s">
        <v>93</v>
      </c>
      <c r="D6331" s="29">
        <v>45885</v>
      </c>
      <c r="E6331" s="161">
        <v>0</v>
      </c>
      <c r="F6331" s="161">
        <v>0</v>
      </c>
      <c r="G6331" s="161">
        <v>0</v>
      </c>
      <c r="H6331" s="161">
        <v>0</v>
      </c>
      <c r="L6331">
        <v>112.208247</v>
      </c>
      <c r="R6331">
        <v>129.66287600000001</v>
      </c>
      <c r="S6331">
        <v>129.66287600000001</v>
      </c>
      <c r="T6331" s="194">
        <v>129.66287600000001</v>
      </c>
      <c r="U6331" t="s">
        <v>193</v>
      </c>
      <c r="V6331">
        <v>45708.624120370368</v>
      </c>
    </row>
    <row r="6332" spans="1:22" x14ac:dyDescent="0.3">
      <c r="A6332" t="s">
        <v>110</v>
      </c>
      <c r="B6332" t="s">
        <v>4</v>
      </c>
      <c r="C6332" t="s">
        <v>88</v>
      </c>
      <c r="D6332" s="29">
        <v>45885</v>
      </c>
      <c r="E6332" s="161">
        <v>0</v>
      </c>
      <c r="F6332" s="161">
        <v>0</v>
      </c>
      <c r="G6332" s="161">
        <v>0</v>
      </c>
      <c r="H6332" s="161">
        <v>0</v>
      </c>
      <c r="L6332">
        <v>180.79789700000001</v>
      </c>
      <c r="R6332">
        <v>997.40674200000001</v>
      </c>
      <c r="S6332">
        <v>997.40674200000001</v>
      </c>
      <c r="T6332" s="194">
        <v>997.40674200000001</v>
      </c>
      <c r="U6332" t="s">
        <v>193</v>
      </c>
      <c r="V6332">
        <v>45708.62427083333</v>
      </c>
    </row>
    <row r="6333" spans="1:22" x14ac:dyDescent="0.3">
      <c r="A6333" t="s">
        <v>110</v>
      </c>
      <c r="B6333" t="s">
        <v>4</v>
      </c>
      <c r="C6333" t="s">
        <v>93</v>
      </c>
      <c r="D6333" s="29">
        <v>45886</v>
      </c>
      <c r="E6333" s="161">
        <v>0</v>
      </c>
      <c r="F6333" s="161">
        <v>0</v>
      </c>
      <c r="G6333" s="161">
        <v>0</v>
      </c>
      <c r="H6333" s="161">
        <v>0</v>
      </c>
      <c r="L6333">
        <v>112.208247</v>
      </c>
      <c r="R6333">
        <v>129.66287600000001</v>
      </c>
      <c r="S6333">
        <v>129.66287600000001</v>
      </c>
      <c r="T6333" s="194">
        <v>129.66287600000001</v>
      </c>
      <c r="U6333" t="s">
        <v>193</v>
      </c>
      <c r="V6333">
        <v>45708.624108796299</v>
      </c>
    </row>
    <row r="6334" spans="1:22" x14ac:dyDescent="0.3">
      <c r="A6334" t="s">
        <v>110</v>
      </c>
      <c r="B6334" t="s">
        <v>4</v>
      </c>
      <c r="C6334" t="s">
        <v>88</v>
      </c>
      <c r="D6334" s="29">
        <v>45886</v>
      </c>
      <c r="E6334" s="161">
        <v>0</v>
      </c>
      <c r="F6334" s="161">
        <v>0</v>
      </c>
      <c r="G6334" s="161">
        <v>0</v>
      </c>
      <c r="H6334" s="161">
        <v>0</v>
      </c>
      <c r="L6334">
        <v>180.79789700000001</v>
      </c>
      <c r="R6334">
        <v>997.40674200000001</v>
      </c>
      <c r="S6334">
        <v>997.40674200000001</v>
      </c>
      <c r="T6334" s="194">
        <v>997.40674200000001</v>
      </c>
      <c r="U6334" t="s">
        <v>193</v>
      </c>
      <c r="V6334">
        <v>45708.624282407407</v>
      </c>
    </row>
    <row r="6335" spans="1:22" x14ac:dyDescent="0.3">
      <c r="A6335" t="s">
        <v>110</v>
      </c>
      <c r="B6335" t="s">
        <v>4</v>
      </c>
      <c r="C6335" t="s">
        <v>93</v>
      </c>
      <c r="D6335" s="29">
        <v>45887</v>
      </c>
      <c r="E6335" s="161">
        <v>0</v>
      </c>
      <c r="F6335" s="161">
        <v>0</v>
      </c>
      <c r="G6335" s="161">
        <v>0</v>
      </c>
      <c r="H6335" s="161">
        <v>0</v>
      </c>
      <c r="L6335">
        <v>112.208247</v>
      </c>
      <c r="R6335">
        <v>129.66287600000001</v>
      </c>
      <c r="S6335">
        <v>129.66287600000001</v>
      </c>
      <c r="T6335" s="194">
        <v>129.66287600000001</v>
      </c>
      <c r="U6335" t="s">
        <v>193</v>
      </c>
      <c r="V6335">
        <v>45708.624120370368</v>
      </c>
    </row>
    <row r="6336" spans="1:22" x14ac:dyDescent="0.3">
      <c r="A6336" t="s">
        <v>110</v>
      </c>
      <c r="B6336" t="s">
        <v>4</v>
      </c>
      <c r="C6336" t="s">
        <v>88</v>
      </c>
      <c r="D6336" s="29">
        <v>45887</v>
      </c>
      <c r="E6336" s="161">
        <v>0</v>
      </c>
      <c r="F6336" s="161">
        <v>0</v>
      </c>
      <c r="G6336" s="161">
        <v>0</v>
      </c>
      <c r="H6336" s="161">
        <v>0</v>
      </c>
      <c r="L6336">
        <v>180.79789700000001</v>
      </c>
      <c r="R6336">
        <v>997.40674200000001</v>
      </c>
      <c r="S6336">
        <v>997.40674200000001</v>
      </c>
      <c r="T6336" s="194">
        <v>997.40674200000001</v>
      </c>
      <c r="U6336" t="s">
        <v>193</v>
      </c>
      <c r="V6336">
        <v>45708.62427083333</v>
      </c>
    </row>
    <row r="6337" spans="1:22" x14ac:dyDescent="0.3">
      <c r="A6337" t="s">
        <v>110</v>
      </c>
      <c r="B6337" t="s">
        <v>4</v>
      </c>
      <c r="C6337" t="s">
        <v>93</v>
      </c>
      <c r="D6337" s="29">
        <v>45888</v>
      </c>
      <c r="E6337" s="161">
        <v>0</v>
      </c>
      <c r="F6337" s="161">
        <v>0</v>
      </c>
      <c r="G6337" s="161">
        <v>0</v>
      </c>
      <c r="H6337" s="161">
        <v>0</v>
      </c>
      <c r="L6337">
        <v>112.208247</v>
      </c>
      <c r="R6337">
        <v>129.66287600000001</v>
      </c>
      <c r="S6337">
        <v>129.66287600000001</v>
      </c>
      <c r="T6337" s="194">
        <v>129.66287600000001</v>
      </c>
      <c r="U6337" t="s">
        <v>193</v>
      </c>
      <c r="V6337">
        <v>45708.624108796299</v>
      </c>
    </row>
    <row r="6338" spans="1:22" x14ac:dyDescent="0.3">
      <c r="A6338" t="s">
        <v>110</v>
      </c>
      <c r="B6338" t="s">
        <v>4</v>
      </c>
      <c r="C6338" t="s">
        <v>88</v>
      </c>
      <c r="D6338" s="29">
        <v>45888</v>
      </c>
      <c r="E6338" s="161">
        <v>0</v>
      </c>
      <c r="F6338" s="161">
        <v>0</v>
      </c>
      <c r="G6338" s="161">
        <v>0</v>
      </c>
      <c r="H6338" s="161">
        <v>0</v>
      </c>
      <c r="L6338">
        <v>180.79789700000001</v>
      </c>
      <c r="R6338">
        <v>997.40674200000001</v>
      </c>
      <c r="S6338">
        <v>997.40674200000001</v>
      </c>
      <c r="T6338" s="194">
        <v>997.40674200000001</v>
      </c>
      <c r="U6338" t="s">
        <v>193</v>
      </c>
      <c r="V6338">
        <v>45708.624259259261</v>
      </c>
    </row>
    <row r="6339" spans="1:22" x14ac:dyDescent="0.3">
      <c r="A6339" t="s">
        <v>110</v>
      </c>
      <c r="B6339" t="s">
        <v>4</v>
      </c>
      <c r="C6339" t="s">
        <v>93</v>
      </c>
      <c r="D6339" s="29">
        <v>45889</v>
      </c>
      <c r="E6339" s="161">
        <v>0</v>
      </c>
      <c r="F6339" s="161">
        <v>0</v>
      </c>
      <c r="G6339" s="161">
        <v>0</v>
      </c>
      <c r="H6339" s="161">
        <v>0</v>
      </c>
      <c r="L6339">
        <v>112.208247</v>
      </c>
      <c r="R6339">
        <v>129.66287600000001</v>
      </c>
      <c r="S6339">
        <v>129.66287600000001</v>
      </c>
      <c r="T6339" s="194">
        <v>129.66287600000001</v>
      </c>
      <c r="U6339" t="s">
        <v>193</v>
      </c>
      <c r="V6339">
        <v>45708.624108796299</v>
      </c>
    </row>
    <row r="6340" spans="1:22" x14ac:dyDescent="0.3">
      <c r="A6340" t="s">
        <v>110</v>
      </c>
      <c r="B6340" t="s">
        <v>4</v>
      </c>
      <c r="C6340" t="s">
        <v>88</v>
      </c>
      <c r="D6340" s="29">
        <v>45889</v>
      </c>
      <c r="E6340" s="161">
        <v>0</v>
      </c>
      <c r="F6340" s="161">
        <v>0</v>
      </c>
      <c r="G6340" s="161">
        <v>0</v>
      </c>
      <c r="H6340" s="161">
        <v>0</v>
      </c>
      <c r="L6340">
        <v>180.79789700000001</v>
      </c>
      <c r="R6340">
        <v>997.40674200000001</v>
      </c>
      <c r="S6340">
        <v>997.40674200000001</v>
      </c>
      <c r="T6340" s="194">
        <v>997.40674200000001</v>
      </c>
      <c r="U6340" t="s">
        <v>193</v>
      </c>
      <c r="V6340">
        <v>45708.62427083333</v>
      </c>
    </row>
    <row r="6341" spans="1:22" x14ac:dyDescent="0.3">
      <c r="A6341" t="s">
        <v>110</v>
      </c>
      <c r="B6341" t="s">
        <v>4</v>
      </c>
      <c r="C6341" t="s">
        <v>93</v>
      </c>
      <c r="D6341" s="29">
        <v>45890</v>
      </c>
      <c r="E6341" s="161">
        <v>0</v>
      </c>
      <c r="F6341" s="161">
        <v>0</v>
      </c>
      <c r="G6341" s="161">
        <v>0</v>
      </c>
      <c r="H6341" s="161">
        <v>0</v>
      </c>
      <c r="L6341">
        <v>112.208247</v>
      </c>
      <c r="R6341">
        <v>129.66287600000001</v>
      </c>
      <c r="S6341">
        <v>129.66287600000001</v>
      </c>
      <c r="T6341" s="194">
        <v>129.66287600000001</v>
      </c>
      <c r="U6341" t="s">
        <v>193</v>
      </c>
      <c r="V6341">
        <v>45708.624108796299</v>
      </c>
    </row>
    <row r="6342" spans="1:22" x14ac:dyDescent="0.3">
      <c r="A6342" t="s">
        <v>110</v>
      </c>
      <c r="B6342" t="s">
        <v>4</v>
      </c>
      <c r="C6342" t="s">
        <v>88</v>
      </c>
      <c r="D6342" s="29">
        <v>45890</v>
      </c>
      <c r="E6342" s="161">
        <v>0</v>
      </c>
      <c r="F6342" s="161">
        <v>0</v>
      </c>
      <c r="G6342" s="161">
        <v>0</v>
      </c>
      <c r="H6342" s="161">
        <v>0</v>
      </c>
      <c r="L6342">
        <v>180.79789700000001</v>
      </c>
      <c r="R6342">
        <v>997.40674200000001</v>
      </c>
      <c r="S6342">
        <v>997.40674200000001</v>
      </c>
      <c r="T6342" s="194">
        <v>997.40674200000001</v>
      </c>
      <c r="U6342" t="s">
        <v>193</v>
      </c>
      <c r="V6342">
        <v>45708.624282407407</v>
      </c>
    </row>
    <row r="6343" spans="1:22" x14ac:dyDescent="0.3">
      <c r="A6343" t="s">
        <v>110</v>
      </c>
      <c r="B6343" t="s">
        <v>4</v>
      </c>
      <c r="C6343" t="s">
        <v>93</v>
      </c>
      <c r="D6343" s="29">
        <v>45891</v>
      </c>
      <c r="E6343" s="161">
        <v>0</v>
      </c>
      <c r="F6343" s="161">
        <v>0</v>
      </c>
      <c r="G6343" s="161">
        <v>0</v>
      </c>
      <c r="H6343" s="161">
        <v>0</v>
      </c>
      <c r="L6343">
        <v>112.208247</v>
      </c>
      <c r="R6343">
        <v>129.66287600000001</v>
      </c>
      <c r="S6343">
        <v>129.66287600000001</v>
      </c>
      <c r="T6343" s="194">
        <v>129.66287600000001</v>
      </c>
      <c r="U6343" t="s">
        <v>193</v>
      </c>
      <c r="V6343">
        <v>45708.624120370368</v>
      </c>
    </row>
    <row r="6344" spans="1:22" x14ac:dyDescent="0.3">
      <c r="A6344" t="s">
        <v>110</v>
      </c>
      <c r="B6344" t="s">
        <v>4</v>
      </c>
      <c r="C6344" t="s">
        <v>88</v>
      </c>
      <c r="D6344" s="29">
        <v>45891</v>
      </c>
      <c r="E6344" s="161">
        <v>0</v>
      </c>
      <c r="F6344" s="161">
        <v>0</v>
      </c>
      <c r="G6344" s="161">
        <v>0</v>
      </c>
      <c r="H6344" s="161">
        <v>0</v>
      </c>
      <c r="L6344">
        <v>180.79789700000001</v>
      </c>
      <c r="R6344">
        <v>997.40674200000001</v>
      </c>
      <c r="S6344">
        <v>997.40674200000001</v>
      </c>
      <c r="T6344" s="194">
        <v>997.40674200000001</v>
      </c>
      <c r="U6344" t="s">
        <v>193</v>
      </c>
      <c r="V6344">
        <v>45708.62427083333</v>
      </c>
    </row>
    <row r="6345" spans="1:22" x14ac:dyDescent="0.3">
      <c r="A6345" t="s">
        <v>110</v>
      </c>
      <c r="B6345" t="s">
        <v>4</v>
      </c>
      <c r="C6345" t="s">
        <v>93</v>
      </c>
      <c r="D6345" s="29">
        <v>45892</v>
      </c>
      <c r="E6345" s="161">
        <v>0</v>
      </c>
      <c r="F6345" s="161">
        <v>0</v>
      </c>
      <c r="G6345" s="161">
        <v>0</v>
      </c>
      <c r="H6345" s="161">
        <v>0</v>
      </c>
      <c r="L6345">
        <v>112.208247</v>
      </c>
      <c r="R6345">
        <v>129.66287600000001</v>
      </c>
      <c r="S6345">
        <v>129.66287600000001</v>
      </c>
      <c r="T6345" s="194">
        <v>129.66287600000001</v>
      </c>
      <c r="U6345" t="s">
        <v>193</v>
      </c>
      <c r="V6345">
        <v>45708.624108796299</v>
      </c>
    </row>
    <row r="6346" spans="1:22" x14ac:dyDescent="0.3">
      <c r="A6346" t="s">
        <v>110</v>
      </c>
      <c r="B6346" t="s">
        <v>4</v>
      </c>
      <c r="C6346" t="s">
        <v>88</v>
      </c>
      <c r="D6346" s="29">
        <v>45892</v>
      </c>
      <c r="E6346" s="161">
        <v>0</v>
      </c>
      <c r="F6346" s="161">
        <v>0</v>
      </c>
      <c r="G6346" s="161">
        <v>0</v>
      </c>
      <c r="H6346" s="161">
        <v>0</v>
      </c>
      <c r="L6346">
        <v>180.79789700000001</v>
      </c>
      <c r="R6346">
        <v>997.40674200000001</v>
      </c>
      <c r="S6346">
        <v>997.40674200000001</v>
      </c>
      <c r="T6346" s="194">
        <v>997.40674200000001</v>
      </c>
      <c r="U6346" t="s">
        <v>193</v>
      </c>
      <c r="V6346">
        <v>45708.62427083333</v>
      </c>
    </row>
    <row r="6347" spans="1:22" x14ac:dyDescent="0.3">
      <c r="A6347" t="s">
        <v>110</v>
      </c>
      <c r="B6347" t="s">
        <v>4</v>
      </c>
      <c r="C6347" t="s">
        <v>93</v>
      </c>
      <c r="D6347" s="29">
        <v>45893</v>
      </c>
      <c r="E6347" s="161">
        <v>0</v>
      </c>
      <c r="F6347" s="161">
        <v>0</v>
      </c>
      <c r="G6347" s="161">
        <v>0</v>
      </c>
      <c r="H6347" s="161">
        <v>0</v>
      </c>
      <c r="L6347">
        <v>112.208247</v>
      </c>
      <c r="R6347">
        <v>129.66287600000001</v>
      </c>
      <c r="S6347">
        <v>129.66287600000001</v>
      </c>
      <c r="T6347" s="194">
        <v>129.66287600000001</v>
      </c>
      <c r="U6347" t="s">
        <v>193</v>
      </c>
      <c r="V6347">
        <v>45708.624120370368</v>
      </c>
    </row>
    <row r="6348" spans="1:22" x14ac:dyDescent="0.3">
      <c r="A6348" t="s">
        <v>110</v>
      </c>
      <c r="B6348" t="s">
        <v>4</v>
      </c>
      <c r="C6348" t="s">
        <v>88</v>
      </c>
      <c r="D6348" s="29">
        <v>45893</v>
      </c>
      <c r="E6348" s="161">
        <v>0</v>
      </c>
      <c r="F6348" s="161">
        <v>0</v>
      </c>
      <c r="G6348" s="161">
        <v>0</v>
      </c>
      <c r="H6348" s="161">
        <v>0</v>
      </c>
      <c r="L6348">
        <v>180.79789700000001</v>
      </c>
      <c r="R6348">
        <v>997.40674200000001</v>
      </c>
      <c r="S6348">
        <v>997.40674200000001</v>
      </c>
      <c r="T6348" s="194">
        <v>997.40674200000001</v>
      </c>
      <c r="U6348" t="s">
        <v>193</v>
      </c>
      <c r="V6348">
        <v>45708.624282407407</v>
      </c>
    </row>
    <row r="6349" spans="1:22" x14ac:dyDescent="0.3">
      <c r="A6349" t="s">
        <v>110</v>
      </c>
      <c r="B6349" t="s">
        <v>4</v>
      </c>
      <c r="C6349" t="s">
        <v>93</v>
      </c>
      <c r="D6349" s="29">
        <v>45894</v>
      </c>
      <c r="E6349" s="161">
        <v>0</v>
      </c>
      <c r="F6349" s="161">
        <v>0</v>
      </c>
      <c r="G6349" s="161">
        <v>0</v>
      </c>
      <c r="H6349" s="161">
        <v>0</v>
      </c>
      <c r="L6349">
        <v>112.208247</v>
      </c>
      <c r="R6349">
        <v>129.66287600000001</v>
      </c>
      <c r="S6349">
        <v>129.66287600000001</v>
      </c>
      <c r="T6349" s="194">
        <v>129.66287600000001</v>
      </c>
      <c r="U6349" t="s">
        <v>193</v>
      </c>
      <c r="V6349">
        <v>45708.624120370368</v>
      </c>
    </row>
    <row r="6350" spans="1:22" x14ac:dyDescent="0.3">
      <c r="A6350" t="s">
        <v>110</v>
      </c>
      <c r="B6350" t="s">
        <v>4</v>
      </c>
      <c r="C6350" t="s">
        <v>88</v>
      </c>
      <c r="D6350" s="29">
        <v>45894</v>
      </c>
      <c r="E6350" s="161">
        <v>0</v>
      </c>
      <c r="F6350" s="161">
        <v>0</v>
      </c>
      <c r="G6350" s="161">
        <v>0</v>
      </c>
      <c r="H6350" s="161">
        <v>0</v>
      </c>
      <c r="L6350">
        <v>180.79789700000001</v>
      </c>
      <c r="R6350">
        <v>997.40674200000001</v>
      </c>
      <c r="S6350">
        <v>997.40674200000001</v>
      </c>
      <c r="T6350" s="194">
        <v>997.40674200000001</v>
      </c>
      <c r="U6350" t="s">
        <v>193</v>
      </c>
      <c r="V6350">
        <v>45708.62427083333</v>
      </c>
    </row>
    <row r="6351" spans="1:22" x14ac:dyDescent="0.3">
      <c r="A6351" t="s">
        <v>110</v>
      </c>
      <c r="B6351" t="s">
        <v>4</v>
      </c>
      <c r="C6351" t="s">
        <v>93</v>
      </c>
      <c r="D6351" s="29">
        <v>45895</v>
      </c>
      <c r="E6351" s="161">
        <v>0</v>
      </c>
      <c r="F6351" s="161">
        <v>0</v>
      </c>
      <c r="G6351" s="161">
        <v>0</v>
      </c>
      <c r="H6351" s="161">
        <v>0</v>
      </c>
      <c r="L6351">
        <v>112.208247</v>
      </c>
      <c r="R6351">
        <v>129.66287600000001</v>
      </c>
      <c r="S6351">
        <v>129.66287600000001</v>
      </c>
      <c r="T6351" s="194">
        <v>129.66287600000001</v>
      </c>
      <c r="U6351" t="s">
        <v>193</v>
      </c>
      <c r="V6351">
        <v>45708.624120370368</v>
      </c>
    </row>
    <row r="6352" spans="1:22" x14ac:dyDescent="0.3">
      <c r="A6352" t="s">
        <v>110</v>
      </c>
      <c r="B6352" t="s">
        <v>4</v>
      </c>
      <c r="C6352" t="s">
        <v>88</v>
      </c>
      <c r="D6352" s="29">
        <v>45895</v>
      </c>
      <c r="E6352" s="161">
        <v>0</v>
      </c>
      <c r="F6352" s="161">
        <v>0</v>
      </c>
      <c r="G6352" s="161">
        <v>0</v>
      </c>
      <c r="H6352" s="161">
        <v>0</v>
      </c>
      <c r="L6352">
        <v>180.79789700000001</v>
      </c>
      <c r="R6352">
        <v>997.40674200000001</v>
      </c>
      <c r="S6352">
        <v>997.40674200000001</v>
      </c>
      <c r="T6352" s="194">
        <v>997.40674200000001</v>
      </c>
      <c r="U6352" t="s">
        <v>193</v>
      </c>
      <c r="V6352">
        <v>45708.624282407407</v>
      </c>
    </row>
    <row r="6353" spans="1:22" x14ac:dyDescent="0.3">
      <c r="A6353" t="s">
        <v>110</v>
      </c>
      <c r="B6353" t="s">
        <v>4</v>
      </c>
      <c r="C6353" t="s">
        <v>93</v>
      </c>
      <c r="D6353" s="29">
        <v>45896</v>
      </c>
      <c r="E6353" s="161">
        <v>0</v>
      </c>
      <c r="F6353" s="161">
        <v>0</v>
      </c>
      <c r="G6353" s="161">
        <v>0</v>
      </c>
      <c r="H6353" s="161">
        <v>0</v>
      </c>
      <c r="L6353">
        <v>112.208247</v>
      </c>
      <c r="R6353">
        <v>129.66287600000001</v>
      </c>
      <c r="S6353">
        <v>129.66287600000001</v>
      </c>
      <c r="T6353" s="194">
        <v>129.66287600000001</v>
      </c>
      <c r="U6353" t="s">
        <v>193</v>
      </c>
      <c r="V6353">
        <v>45708.624120370368</v>
      </c>
    </row>
    <row r="6354" spans="1:22" x14ac:dyDescent="0.3">
      <c r="A6354" t="s">
        <v>110</v>
      </c>
      <c r="B6354" t="s">
        <v>4</v>
      </c>
      <c r="C6354" t="s">
        <v>88</v>
      </c>
      <c r="D6354" s="29">
        <v>45896</v>
      </c>
      <c r="E6354" s="161">
        <v>0</v>
      </c>
      <c r="F6354" s="161">
        <v>0</v>
      </c>
      <c r="G6354" s="161">
        <v>0</v>
      </c>
      <c r="H6354" s="161">
        <v>0</v>
      </c>
      <c r="L6354">
        <v>180.79789700000001</v>
      </c>
      <c r="R6354">
        <v>997.40674200000001</v>
      </c>
      <c r="S6354">
        <v>997.40674200000001</v>
      </c>
      <c r="T6354" s="194">
        <v>997.40674200000001</v>
      </c>
      <c r="U6354" t="s">
        <v>193</v>
      </c>
      <c r="V6354">
        <v>45708.624259259261</v>
      </c>
    </row>
    <row r="6355" spans="1:22" x14ac:dyDescent="0.3">
      <c r="A6355" t="s">
        <v>110</v>
      </c>
      <c r="B6355" t="s">
        <v>4</v>
      </c>
      <c r="C6355" t="s">
        <v>93</v>
      </c>
      <c r="D6355" s="29">
        <v>45897</v>
      </c>
      <c r="E6355" s="161">
        <v>0</v>
      </c>
      <c r="F6355" s="161">
        <v>0</v>
      </c>
      <c r="G6355" s="161">
        <v>0</v>
      </c>
      <c r="H6355" s="161">
        <v>0</v>
      </c>
      <c r="L6355">
        <v>112.208247</v>
      </c>
      <c r="R6355">
        <v>129.66287600000001</v>
      </c>
      <c r="S6355">
        <v>129.66287600000001</v>
      </c>
      <c r="T6355" s="194">
        <v>129.66287600000001</v>
      </c>
      <c r="U6355" t="s">
        <v>193</v>
      </c>
      <c r="V6355">
        <v>45708.624108796299</v>
      </c>
    </row>
    <row r="6356" spans="1:22" x14ac:dyDescent="0.3">
      <c r="A6356" t="s">
        <v>110</v>
      </c>
      <c r="B6356" t="s">
        <v>4</v>
      </c>
      <c r="C6356" t="s">
        <v>88</v>
      </c>
      <c r="D6356" s="29">
        <v>45897</v>
      </c>
      <c r="E6356" s="161">
        <v>0</v>
      </c>
      <c r="F6356" s="161">
        <v>0</v>
      </c>
      <c r="G6356" s="161">
        <v>0</v>
      </c>
      <c r="H6356" s="161">
        <v>0</v>
      </c>
      <c r="L6356">
        <v>180.79789700000001</v>
      </c>
      <c r="R6356">
        <v>997.40674200000001</v>
      </c>
      <c r="S6356">
        <v>997.40674200000001</v>
      </c>
      <c r="T6356" s="194">
        <v>997.40674200000001</v>
      </c>
      <c r="U6356" t="s">
        <v>193</v>
      </c>
      <c r="V6356">
        <v>45708.62427083333</v>
      </c>
    </row>
    <row r="6357" spans="1:22" x14ac:dyDescent="0.3">
      <c r="A6357" t="s">
        <v>110</v>
      </c>
      <c r="B6357" t="s">
        <v>4</v>
      </c>
      <c r="C6357" t="s">
        <v>93</v>
      </c>
      <c r="D6357" s="29">
        <v>45898</v>
      </c>
      <c r="E6357" s="161">
        <v>0</v>
      </c>
      <c r="F6357" s="161">
        <v>0</v>
      </c>
      <c r="G6357" s="161">
        <v>0</v>
      </c>
      <c r="H6357" s="161">
        <v>0</v>
      </c>
      <c r="L6357">
        <v>112.208247</v>
      </c>
      <c r="R6357">
        <v>129.66287600000001</v>
      </c>
      <c r="S6357">
        <v>129.66287600000001</v>
      </c>
      <c r="T6357" s="194">
        <v>129.66287600000001</v>
      </c>
      <c r="U6357" t="s">
        <v>193</v>
      </c>
      <c r="V6357">
        <v>45708.624108796299</v>
      </c>
    </row>
    <row r="6358" spans="1:22" x14ac:dyDescent="0.3">
      <c r="A6358" t="s">
        <v>110</v>
      </c>
      <c r="B6358" t="s">
        <v>4</v>
      </c>
      <c r="C6358" t="s">
        <v>88</v>
      </c>
      <c r="D6358" s="29">
        <v>45898</v>
      </c>
      <c r="E6358" s="161">
        <v>0</v>
      </c>
      <c r="F6358" s="161">
        <v>0</v>
      </c>
      <c r="G6358" s="161">
        <v>0</v>
      </c>
      <c r="H6358" s="161">
        <v>0</v>
      </c>
      <c r="L6358">
        <v>180.79789700000001</v>
      </c>
      <c r="R6358">
        <v>997.40674200000001</v>
      </c>
      <c r="S6358">
        <v>997.40674200000001</v>
      </c>
      <c r="T6358" s="194">
        <v>997.40674200000001</v>
      </c>
      <c r="U6358" t="s">
        <v>193</v>
      </c>
      <c r="V6358">
        <v>45708.624282407407</v>
      </c>
    </row>
    <row r="6359" spans="1:22" x14ac:dyDescent="0.3">
      <c r="A6359" t="s">
        <v>110</v>
      </c>
      <c r="B6359" t="s">
        <v>4</v>
      </c>
      <c r="C6359" t="s">
        <v>93</v>
      </c>
      <c r="D6359" s="29">
        <v>45899</v>
      </c>
      <c r="E6359" s="161">
        <v>0</v>
      </c>
      <c r="F6359" s="161">
        <v>0</v>
      </c>
      <c r="G6359" s="161">
        <v>0</v>
      </c>
      <c r="H6359" s="161">
        <v>0</v>
      </c>
      <c r="L6359">
        <v>112.208247</v>
      </c>
      <c r="R6359">
        <v>129.66287600000001</v>
      </c>
      <c r="S6359">
        <v>129.66287600000001</v>
      </c>
      <c r="T6359" s="194">
        <v>129.66287600000001</v>
      </c>
      <c r="U6359" t="s">
        <v>193</v>
      </c>
      <c r="V6359">
        <v>45708.624108796299</v>
      </c>
    </row>
    <row r="6360" spans="1:22" x14ac:dyDescent="0.3">
      <c r="A6360" t="s">
        <v>110</v>
      </c>
      <c r="B6360" t="s">
        <v>4</v>
      </c>
      <c r="C6360" t="s">
        <v>88</v>
      </c>
      <c r="D6360" s="29">
        <v>45899</v>
      </c>
      <c r="E6360" s="161">
        <v>0</v>
      </c>
      <c r="F6360" s="161">
        <v>0</v>
      </c>
      <c r="G6360" s="161">
        <v>0</v>
      </c>
      <c r="H6360" s="161">
        <v>0</v>
      </c>
      <c r="L6360">
        <v>180.79789700000001</v>
      </c>
      <c r="R6360">
        <v>997.40674200000001</v>
      </c>
      <c r="S6360">
        <v>997.40674200000001</v>
      </c>
      <c r="T6360" s="194">
        <v>997.40674200000001</v>
      </c>
      <c r="U6360" t="s">
        <v>193</v>
      </c>
      <c r="V6360">
        <v>45708.62427083333</v>
      </c>
    </row>
    <row r="6361" spans="1:22" x14ac:dyDescent="0.3">
      <c r="A6361" t="s">
        <v>110</v>
      </c>
      <c r="B6361" t="s">
        <v>4</v>
      </c>
      <c r="C6361" t="s">
        <v>93</v>
      </c>
      <c r="D6361" s="29">
        <v>45900</v>
      </c>
      <c r="E6361" s="161">
        <v>0</v>
      </c>
      <c r="F6361" s="161">
        <v>0</v>
      </c>
      <c r="G6361" s="161">
        <v>0</v>
      </c>
      <c r="H6361" s="161">
        <v>0</v>
      </c>
      <c r="L6361">
        <v>112.208247</v>
      </c>
      <c r="R6361">
        <v>129.66287600000001</v>
      </c>
      <c r="S6361">
        <v>129.66287600000001</v>
      </c>
      <c r="T6361" s="194">
        <v>129.66287600000001</v>
      </c>
      <c r="U6361" t="s">
        <v>193</v>
      </c>
      <c r="V6361">
        <v>45708.624120370368</v>
      </c>
    </row>
    <row r="6362" spans="1:22" x14ac:dyDescent="0.3">
      <c r="A6362" t="s">
        <v>110</v>
      </c>
      <c r="B6362" t="s">
        <v>4</v>
      </c>
      <c r="C6362" t="s">
        <v>88</v>
      </c>
      <c r="D6362" s="29">
        <v>45900</v>
      </c>
      <c r="E6362" s="161">
        <v>0</v>
      </c>
      <c r="F6362" s="161">
        <v>0</v>
      </c>
      <c r="G6362" s="161">
        <v>0</v>
      </c>
      <c r="H6362" s="161">
        <v>0</v>
      </c>
      <c r="L6362">
        <v>180.79789700000001</v>
      </c>
      <c r="R6362">
        <v>997.40674200000001</v>
      </c>
      <c r="S6362">
        <v>997.40674200000001</v>
      </c>
      <c r="T6362" s="194">
        <v>997.40674200000001</v>
      </c>
      <c r="U6362" t="s">
        <v>193</v>
      </c>
      <c r="V6362">
        <v>45708.624282407407</v>
      </c>
    </row>
    <row r="6363" spans="1:22" x14ac:dyDescent="0.3">
      <c r="A6363" t="s">
        <v>110</v>
      </c>
      <c r="B6363" t="s">
        <v>4</v>
      </c>
      <c r="C6363" t="s">
        <v>93</v>
      </c>
      <c r="D6363" s="29">
        <v>45901</v>
      </c>
      <c r="E6363" s="161">
        <v>0</v>
      </c>
      <c r="F6363" s="161">
        <v>0</v>
      </c>
      <c r="G6363" s="161">
        <v>0</v>
      </c>
      <c r="H6363" s="161">
        <v>0</v>
      </c>
      <c r="L6363">
        <v>112.208247</v>
      </c>
      <c r="R6363">
        <v>129.66287600000001</v>
      </c>
      <c r="S6363">
        <v>129.66287600000001</v>
      </c>
      <c r="T6363" s="194">
        <v>129.66287600000001</v>
      </c>
      <c r="U6363" t="s">
        <v>193</v>
      </c>
      <c r="V6363">
        <v>45708.624108796299</v>
      </c>
    </row>
    <row r="6364" spans="1:22" x14ac:dyDescent="0.3">
      <c r="A6364" t="s">
        <v>110</v>
      </c>
      <c r="B6364" t="s">
        <v>4</v>
      </c>
      <c r="C6364" t="s">
        <v>88</v>
      </c>
      <c r="D6364" s="29">
        <v>45901</v>
      </c>
      <c r="E6364" s="161">
        <v>0</v>
      </c>
      <c r="F6364" s="161">
        <v>0</v>
      </c>
      <c r="G6364" s="161">
        <v>0</v>
      </c>
      <c r="H6364" s="161">
        <v>0</v>
      </c>
      <c r="L6364">
        <v>180.79789700000001</v>
      </c>
      <c r="R6364">
        <v>997.40674200000001</v>
      </c>
      <c r="S6364">
        <v>997.40674200000001</v>
      </c>
      <c r="T6364" s="194">
        <v>997.40674200000001</v>
      </c>
      <c r="U6364" t="s">
        <v>193</v>
      </c>
      <c r="V6364">
        <v>45708.624282407407</v>
      </c>
    </row>
    <row r="6365" spans="1:22" x14ac:dyDescent="0.3">
      <c r="A6365" t="s">
        <v>110</v>
      </c>
      <c r="B6365" t="s">
        <v>4</v>
      </c>
      <c r="C6365" t="s">
        <v>93</v>
      </c>
      <c r="D6365" s="29">
        <v>45902</v>
      </c>
      <c r="E6365" s="161">
        <v>0</v>
      </c>
      <c r="F6365" s="161">
        <v>0</v>
      </c>
      <c r="G6365" s="161">
        <v>0</v>
      </c>
      <c r="H6365" s="161">
        <v>0</v>
      </c>
      <c r="L6365">
        <v>112.208247</v>
      </c>
      <c r="R6365">
        <v>129.66287600000001</v>
      </c>
      <c r="S6365">
        <v>129.66287600000001</v>
      </c>
      <c r="T6365" s="194">
        <v>129.66287600000001</v>
      </c>
      <c r="U6365" t="s">
        <v>193</v>
      </c>
      <c r="V6365">
        <v>45708.624108796299</v>
      </c>
    </row>
    <row r="6366" spans="1:22" x14ac:dyDescent="0.3">
      <c r="A6366" t="s">
        <v>110</v>
      </c>
      <c r="B6366" t="s">
        <v>4</v>
      </c>
      <c r="C6366" t="s">
        <v>88</v>
      </c>
      <c r="D6366" s="29">
        <v>45902</v>
      </c>
      <c r="E6366" s="161">
        <v>0</v>
      </c>
      <c r="F6366" s="161">
        <v>0</v>
      </c>
      <c r="G6366" s="161">
        <v>0</v>
      </c>
      <c r="H6366" s="161">
        <v>0</v>
      </c>
      <c r="L6366">
        <v>180.79789700000001</v>
      </c>
      <c r="R6366">
        <v>997.40674200000001</v>
      </c>
      <c r="S6366">
        <v>997.40674200000001</v>
      </c>
      <c r="T6366" s="194">
        <v>997.40674200000001</v>
      </c>
      <c r="U6366" t="s">
        <v>193</v>
      </c>
      <c r="V6366">
        <v>45708.624259259261</v>
      </c>
    </row>
    <row r="6367" spans="1:22" x14ac:dyDescent="0.3">
      <c r="A6367" t="s">
        <v>110</v>
      </c>
      <c r="B6367" t="s">
        <v>4</v>
      </c>
      <c r="C6367" t="s">
        <v>93</v>
      </c>
      <c r="D6367" s="29">
        <v>45903</v>
      </c>
      <c r="E6367" s="161">
        <v>0</v>
      </c>
      <c r="F6367" s="161">
        <v>0</v>
      </c>
      <c r="G6367" s="161">
        <v>0</v>
      </c>
      <c r="H6367" s="161">
        <v>0</v>
      </c>
      <c r="L6367">
        <v>112.208247</v>
      </c>
      <c r="R6367">
        <v>129.66287600000001</v>
      </c>
      <c r="S6367">
        <v>129.66287600000001</v>
      </c>
      <c r="T6367" s="194">
        <v>129.66287600000001</v>
      </c>
      <c r="U6367" t="s">
        <v>193</v>
      </c>
      <c r="V6367">
        <v>45708.624120370368</v>
      </c>
    </row>
    <row r="6368" spans="1:22" x14ac:dyDescent="0.3">
      <c r="A6368" t="s">
        <v>110</v>
      </c>
      <c r="B6368" t="s">
        <v>4</v>
      </c>
      <c r="C6368" t="s">
        <v>88</v>
      </c>
      <c r="D6368" s="29">
        <v>45903</v>
      </c>
      <c r="E6368" s="161">
        <v>0</v>
      </c>
      <c r="F6368" s="161">
        <v>0</v>
      </c>
      <c r="G6368" s="161">
        <v>0</v>
      </c>
      <c r="H6368" s="161">
        <v>0</v>
      </c>
      <c r="L6368">
        <v>180.79789700000001</v>
      </c>
      <c r="R6368">
        <v>997.40674200000001</v>
      </c>
      <c r="S6368">
        <v>997.40674200000001</v>
      </c>
      <c r="T6368" s="194">
        <v>997.40674200000001</v>
      </c>
      <c r="U6368" t="s">
        <v>193</v>
      </c>
      <c r="V6368">
        <v>45708.624282407407</v>
      </c>
    </row>
    <row r="6369" spans="1:22" x14ac:dyDescent="0.3">
      <c r="A6369" t="s">
        <v>110</v>
      </c>
      <c r="B6369" t="s">
        <v>4</v>
      </c>
      <c r="C6369" t="s">
        <v>93</v>
      </c>
      <c r="D6369" s="29">
        <v>45904</v>
      </c>
      <c r="E6369" s="161">
        <v>0</v>
      </c>
      <c r="F6369" s="161">
        <v>0</v>
      </c>
      <c r="G6369" s="161">
        <v>0</v>
      </c>
      <c r="H6369" s="161">
        <v>0</v>
      </c>
      <c r="L6369">
        <v>112.208247</v>
      </c>
      <c r="R6369">
        <v>129.66287600000001</v>
      </c>
      <c r="S6369">
        <v>129.66287600000001</v>
      </c>
      <c r="T6369" s="194">
        <v>129.66287600000001</v>
      </c>
      <c r="U6369" t="s">
        <v>193</v>
      </c>
      <c r="V6369">
        <v>45708.624120370368</v>
      </c>
    </row>
    <row r="6370" spans="1:22" x14ac:dyDescent="0.3">
      <c r="A6370" t="s">
        <v>110</v>
      </c>
      <c r="B6370" t="s">
        <v>4</v>
      </c>
      <c r="C6370" t="s">
        <v>88</v>
      </c>
      <c r="D6370" s="29">
        <v>45904</v>
      </c>
      <c r="E6370" s="161">
        <v>0</v>
      </c>
      <c r="F6370" s="161">
        <v>0</v>
      </c>
      <c r="G6370" s="161">
        <v>0</v>
      </c>
      <c r="H6370" s="161">
        <v>0</v>
      </c>
      <c r="L6370">
        <v>180.79789700000001</v>
      </c>
      <c r="R6370">
        <v>997.40674200000001</v>
      </c>
      <c r="S6370">
        <v>997.40674200000001</v>
      </c>
      <c r="T6370" s="194">
        <v>997.40674200000001</v>
      </c>
      <c r="U6370" t="s">
        <v>193</v>
      </c>
      <c r="V6370">
        <v>45708.624282407407</v>
      </c>
    </row>
    <row r="6371" spans="1:22" x14ac:dyDescent="0.3">
      <c r="A6371" t="s">
        <v>110</v>
      </c>
      <c r="B6371" t="s">
        <v>4</v>
      </c>
      <c r="C6371" t="s">
        <v>93</v>
      </c>
      <c r="D6371" s="29">
        <v>45905</v>
      </c>
      <c r="E6371" s="161">
        <v>0</v>
      </c>
      <c r="F6371" s="161">
        <v>0</v>
      </c>
      <c r="G6371" s="161">
        <v>0</v>
      </c>
      <c r="H6371" s="161">
        <v>0</v>
      </c>
      <c r="L6371">
        <v>112.208247</v>
      </c>
      <c r="R6371">
        <v>129.66287600000001</v>
      </c>
      <c r="S6371">
        <v>129.66287600000001</v>
      </c>
      <c r="T6371" s="194">
        <v>129.66287600000001</v>
      </c>
      <c r="U6371" t="s">
        <v>193</v>
      </c>
      <c r="V6371">
        <v>45708.624120370368</v>
      </c>
    </row>
    <row r="6372" spans="1:22" x14ac:dyDescent="0.3">
      <c r="A6372" t="s">
        <v>110</v>
      </c>
      <c r="B6372" t="s">
        <v>4</v>
      </c>
      <c r="C6372" t="s">
        <v>88</v>
      </c>
      <c r="D6372" s="29">
        <v>45905</v>
      </c>
      <c r="E6372" s="161">
        <v>0</v>
      </c>
      <c r="F6372" s="161">
        <v>0</v>
      </c>
      <c r="G6372" s="161">
        <v>0</v>
      </c>
      <c r="H6372" s="161">
        <v>0</v>
      </c>
      <c r="L6372">
        <v>180.79789700000001</v>
      </c>
      <c r="R6372">
        <v>997.40674200000001</v>
      </c>
      <c r="S6372">
        <v>997.40674200000001</v>
      </c>
      <c r="T6372" s="194">
        <v>997.40674200000001</v>
      </c>
      <c r="U6372" t="s">
        <v>193</v>
      </c>
      <c r="V6372">
        <v>45708.624282407407</v>
      </c>
    </row>
    <row r="6373" spans="1:22" x14ac:dyDescent="0.3">
      <c r="A6373" t="s">
        <v>110</v>
      </c>
      <c r="B6373" t="s">
        <v>4</v>
      </c>
      <c r="C6373" t="s">
        <v>93</v>
      </c>
      <c r="D6373" s="29">
        <v>45906</v>
      </c>
      <c r="E6373" s="161">
        <v>0</v>
      </c>
      <c r="F6373" s="161">
        <v>0</v>
      </c>
      <c r="G6373" s="161">
        <v>0</v>
      </c>
      <c r="H6373" s="161">
        <v>0</v>
      </c>
      <c r="L6373">
        <v>112.208247</v>
      </c>
      <c r="R6373">
        <v>129.66287600000001</v>
      </c>
      <c r="S6373">
        <v>129.66287600000001</v>
      </c>
      <c r="T6373" s="194">
        <v>129.66287600000001</v>
      </c>
      <c r="U6373" t="s">
        <v>193</v>
      </c>
      <c r="V6373">
        <v>45708.624120370368</v>
      </c>
    </row>
    <row r="6374" spans="1:22" x14ac:dyDescent="0.3">
      <c r="A6374" t="s">
        <v>110</v>
      </c>
      <c r="B6374" t="s">
        <v>4</v>
      </c>
      <c r="C6374" t="s">
        <v>88</v>
      </c>
      <c r="D6374" s="29">
        <v>45906</v>
      </c>
      <c r="E6374" s="161">
        <v>0</v>
      </c>
      <c r="F6374" s="161">
        <v>0</v>
      </c>
      <c r="G6374" s="161">
        <v>0</v>
      </c>
      <c r="H6374" s="161">
        <v>0</v>
      </c>
      <c r="L6374">
        <v>180.79789700000001</v>
      </c>
      <c r="R6374">
        <v>997.40674200000001</v>
      </c>
      <c r="S6374">
        <v>997.40674200000001</v>
      </c>
      <c r="T6374" s="194">
        <v>997.40674200000001</v>
      </c>
      <c r="U6374" t="s">
        <v>193</v>
      </c>
      <c r="V6374">
        <v>45708.62427083333</v>
      </c>
    </row>
    <row r="6375" spans="1:22" x14ac:dyDescent="0.3">
      <c r="A6375" t="s">
        <v>110</v>
      </c>
      <c r="B6375" t="s">
        <v>4</v>
      </c>
      <c r="C6375" t="s">
        <v>93</v>
      </c>
      <c r="D6375" s="29">
        <v>45907</v>
      </c>
      <c r="E6375" s="161">
        <v>0</v>
      </c>
      <c r="F6375" s="161">
        <v>0</v>
      </c>
      <c r="G6375" s="161">
        <v>0</v>
      </c>
      <c r="H6375" s="161">
        <v>0</v>
      </c>
      <c r="L6375">
        <v>112.208247</v>
      </c>
      <c r="R6375">
        <v>129.66287600000001</v>
      </c>
      <c r="S6375">
        <v>129.66287600000001</v>
      </c>
      <c r="T6375" s="194">
        <v>129.66287600000001</v>
      </c>
      <c r="U6375" t="s">
        <v>193</v>
      </c>
      <c r="V6375">
        <v>45708.624120370368</v>
      </c>
    </row>
    <row r="6376" spans="1:22" x14ac:dyDescent="0.3">
      <c r="A6376" t="s">
        <v>110</v>
      </c>
      <c r="B6376" t="s">
        <v>4</v>
      </c>
      <c r="C6376" t="s">
        <v>88</v>
      </c>
      <c r="D6376" s="29">
        <v>45907</v>
      </c>
      <c r="E6376" s="161">
        <v>0</v>
      </c>
      <c r="F6376" s="161">
        <v>0</v>
      </c>
      <c r="G6376" s="161">
        <v>0</v>
      </c>
      <c r="H6376" s="161">
        <v>0</v>
      </c>
      <c r="L6376">
        <v>180.79789700000001</v>
      </c>
      <c r="R6376">
        <v>997.40674200000001</v>
      </c>
      <c r="S6376">
        <v>997.40674200000001</v>
      </c>
      <c r="T6376" s="194">
        <v>997.40674200000001</v>
      </c>
      <c r="U6376" t="s">
        <v>193</v>
      </c>
      <c r="V6376">
        <v>45708.62427083333</v>
      </c>
    </row>
    <row r="6377" spans="1:22" x14ac:dyDescent="0.3">
      <c r="A6377" t="s">
        <v>110</v>
      </c>
      <c r="B6377" t="s">
        <v>4</v>
      </c>
      <c r="C6377" t="s">
        <v>93</v>
      </c>
      <c r="D6377" s="29">
        <v>45908</v>
      </c>
      <c r="E6377" s="161">
        <v>0</v>
      </c>
      <c r="F6377" s="161">
        <v>0</v>
      </c>
      <c r="G6377" s="161">
        <v>0</v>
      </c>
      <c r="H6377" s="161">
        <v>0</v>
      </c>
      <c r="L6377">
        <v>112.208247</v>
      </c>
      <c r="R6377">
        <v>129.66287600000001</v>
      </c>
      <c r="S6377">
        <v>129.66287600000001</v>
      </c>
      <c r="T6377" s="194">
        <v>129.66287600000001</v>
      </c>
      <c r="U6377" t="s">
        <v>193</v>
      </c>
      <c r="V6377">
        <v>45708.624131944445</v>
      </c>
    </row>
    <row r="6378" spans="1:22" x14ac:dyDescent="0.3">
      <c r="A6378" t="s">
        <v>110</v>
      </c>
      <c r="B6378" t="s">
        <v>4</v>
      </c>
      <c r="C6378" t="s">
        <v>88</v>
      </c>
      <c r="D6378" s="29">
        <v>45908</v>
      </c>
      <c r="E6378" s="161">
        <v>0</v>
      </c>
      <c r="F6378" s="161">
        <v>0</v>
      </c>
      <c r="G6378" s="161">
        <v>0</v>
      </c>
      <c r="H6378" s="161">
        <v>0</v>
      </c>
      <c r="L6378">
        <v>180.79789700000001</v>
      </c>
      <c r="R6378">
        <v>997.40674200000001</v>
      </c>
      <c r="S6378">
        <v>997.40674200000001</v>
      </c>
      <c r="T6378" s="194">
        <v>997.40674200000001</v>
      </c>
      <c r="U6378" t="s">
        <v>193</v>
      </c>
      <c r="V6378">
        <v>45708.62427083333</v>
      </c>
    </row>
    <row r="6379" spans="1:22" x14ac:dyDescent="0.3">
      <c r="A6379" t="s">
        <v>110</v>
      </c>
      <c r="B6379" t="s">
        <v>4</v>
      </c>
      <c r="C6379" t="s">
        <v>93</v>
      </c>
      <c r="D6379" s="29">
        <v>45909</v>
      </c>
      <c r="E6379" s="161">
        <v>0</v>
      </c>
      <c r="F6379" s="161">
        <v>0</v>
      </c>
      <c r="G6379" s="161">
        <v>0</v>
      </c>
      <c r="H6379" s="161">
        <v>0</v>
      </c>
      <c r="L6379">
        <v>112.208247</v>
      </c>
      <c r="R6379">
        <v>129.66287600000001</v>
      </c>
      <c r="S6379">
        <v>129.66287600000001</v>
      </c>
      <c r="T6379" s="194">
        <v>129.66287600000001</v>
      </c>
      <c r="U6379" t="s">
        <v>193</v>
      </c>
      <c r="V6379">
        <v>45708.624120370368</v>
      </c>
    </row>
    <row r="6380" spans="1:22" x14ac:dyDescent="0.3">
      <c r="A6380" t="s">
        <v>110</v>
      </c>
      <c r="B6380" t="s">
        <v>4</v>
      </c>
      <c r="C6380" t="s">
        <v>88</v>
      </c>
      <c r="D6380" s="29">
        <v>45909</v>
      </c>
      <c r="E6380" s="161">
        <v>0</v>
      </c>
      <c r="F6380" s="161">
        <v>0</v>
      </c>
      <c r="G6380" s="161">
        <v>0</v>
      </c>
      <c r="H6380" s="161">
        <v>0</v>
      </c>
      <c r="L6380">
        <v>180.79789700000001</v>
      </c>
      <c r="R6380">
        <v>997.40674200000001</v>
      </c>
      <c r="S6380">
        <v>997.40674200000001</v>
      </c>
      <c r="T6380" s="194">
        <v>997.40674200000001</v>
      </c>
      <c r="U6380" t="s">
        <v>193</v>
      </c>
      <c r="V6380">
        <v>45708.624282407407</v>
      </c>
    </row>
    <row r="6381" spans="1:22" x14ac:dyDescent="0.3">
      <c r="A6381" t="s">
        <v>110</v>
      </c>
      <c r="B6381" t="s">
        <v>4</v>
      </c>
      <c r="C6381" t="s">
        <v>93</v>
      </c>
      <c r="D6381" s="29">
        <v>45910</v>
      </c>
      <c r="E6381" s="161">
        <v>0</v>
      </c>
      <c r="F6381" s="161">
        <v>0</v>
      </c>
      <c r="G6381" s="161">
        <v>0</v>
      </c>
      <c r="H6381" s="161">
        <v>0</v>
      </c>
      <c r="L6381">
        <v>112.208247</v>
      </c>
      <c r="R6381">
        <v>129.66287600000001</v>
      </c>
      <c r="S6381">
        <v>129.66287600000001</v>
      </c>
      <c r="T6381" s="194">
        <v>129.66287600000001</v>
      </c>
      <c r="U6381" t="s">
        <v>193</v>
      </c>
      <c r="V6381">
        <v>45708.624108796299</v>
      </c>
    </row>
    <row r="6382" spans="1:22" x14ac:dyDescent="0.3">
      <c r="A6382" t="s">
        <v>110</v>
      </c>
      <c r="B6382" t="s">
        <v>4</v>
      </c>
      <c r="C6382" t="s">
        <v>88</v>
      </c>
      <c r="D6382" s="29">
        <v>45910</v>
      </c>
      <c r="E6382" s="161">
        <v>0</v>
      </c>
      <c r="F6382" s="161">
        <v>0</v>
      </c>
      <c r="G6382" s="161">
        <v>0</v>
      </c>
      <c r="H6382" s="161">
        <v>0</v>
      </c>
      <c r="L6382">
        <v>180.79789700000001</v>
      </c>
      <c r="R6382">
        <v>997.40674200000001</v>
      </c>
      <c r="S6382">
        <v>997.40674200000001</v>
      </c>
      <c r="T6382" s="194">
        <v>997.40674200000001</v>
      </c>
      <c r="U6382" t="s">
        <v>193</v>
      </c>
      <c r="V6382">
        <v>45708.624282407407</v>
      </c>
    </row>
    <row r="6383" spans="1:22" x14ac:dyDescent="0.3">
      <c r="A6383" t="s">
        <v>110</v>
      </c>
      <c r="B6383" t="s">
        <v>4</v>
      </c>
      <c r="C6383" t="s">
        <v>93</v>
      </c>
      <c r="D6383" s="29">
        <v>45911</v>
      </c>
      <c r="E6383" s="161">
        <v>0</v>
      </c>
      <c r="F6383" s="161">
        <v>0</v>
      </c>
      <c r="G6383" s="161">
        <v>0</v>
      </c>
      <c r="H6383" s="161">
        <v>0</v>
      </c>
      <c r="L6383">
        <v>112.208247</v>
      </c>
      <c r="R6383">
        <v>129.66287600000001</v>
      </c>
      <c r="S6383">
        <v>129.66287600000001</v>
      </c>
      <c r="T6383" s="194">
        <v>129.66287600000001</v>
      </c>
      <c r="U6383" t="s">
        <v>193</v>
      </c>
      <c r="V6383">
        <v>45708.624120370368</v>
      </c>
    </row>
    <row r="6384" spans="1:22" x14ac:dyDescent="0.3">
      <c r="A6384" t="s">
        <v>110</v>
      </c>
      <c r="B6384" t="s">
        <v>4</v>
      </c>
      <c r="C6384" t="s">
        <v>88</v>
      </c>
      <c r="D6384" s="29">
        <v>45911</v>
      </c>
      <c r="E6384" s="161">
        <v>0</v>
      </c>
      <c r="F6384" s="161">
        <v>0</v>
      </c>
      <c r="G6384" s="161">
        <v>0</v>
      </c>
      <c r="H6384" s="161">
        <v>0</v>
      </c>
      <c r="L6384">
        <v>180.79789700000001</v>
      </c>
      <c r="R6384">
        <v>997.40674200000001</v>
      </c>
      <c r="S6384">
        <v>997.40674200000001</v>
      </c>
      <c r="T6384" s="194">
        <v>997.40674200000001</v>
      </c>
      <c r="U6384" t="s">
        <v>193</v>
      </c>
      <c r="V6384">
        <v>45708.62427083333</v>
      </c>
    </row>
    <row r="6385" spans="1:22" x14ac:dyDescent="0.3">
      <c r="A6385" t="s">
        <v>110</v>
      </c>
      <c r="B6385" t="s">
        <v>4</v>
      </c>
      <c r="C6385" t="s">
        <v>93</v>
      </c>
      <c r="D6385" s="29">
        <v>45912</v>
      </c>
      <c r="E6385" s="161">
        <v>0</v>
      </c>
      <c r="F6385" s="161">
        <v>0</v>
      </c>
      <c r="G6385" s="161">
        <v>0</v>
      </c>
      <c r="H6385" s="161">
        <v>0</v>
      </c>
      <c r="L6385">
        <v>112.208247</v>
      </c>
      <c r="R6385">
        <v>129.66287600000001</v>
      </c>
      <c r="S6385">
        <v>129.66287600000001</v>
      </c>
      <c r="T6385" s="194">
        <v>129.66287600000001</v>
      </c>
      <c r="U6385" t="s">
        <v>193</v>
      </c>
      <c r="V6385">
        <v>45708.624120370368</v>
      </c>
    </row>
    <row r="6386" spans="1:22" x14ac:dyDescent="0.3">
      <c r="A6386" t="s">
        <v>110</v>
      </c>
      <c r="B6386" t="s">
        <v>4</v>
      </c>
      <c r="C6386" t="s">
        <v>88</v>
      </c>
      <c r="D6386" s="29">
        <v>45912</v>
      </c>
      <c r="E6386" s="161">
        <v>0</v>
      </c>
      <c r="F6386" s="161">
        <v>0</v>
      </c>
      <c r="G6386" s="161">
        <v>0</v>
      </c>
      <c r="H6386" s="161">
        <v>0</v>
      </c>
      <c r="L6386">
        <v>180.79789700000001</v>
      </c>
      <c r="R6386">
        <v>997.40674200000001</v>
      </c>
      <c r="S6386">
        <v>997.40674200000001</v>
      </c>
      <c r="T6386" s="194">
        <v>997.40674200000001</v>
      </c>
      <c r="U6386" t="s">
        <v>193</v>
      </c>
      <c r="V6386">
        <v>45708.624282407407</v>
      </c>
    </row>
    <row r="6387" spans="1:22" x14ac:dyDescent="0.3">
      <c r="A6387" t="s">
        <v>110</v>
      </c>
      <c r="B6387" t="s">
        <v>4</v>
      </c>
      <c r="C6387" t="s">
        <v>93</v>
      </c>
      <c r="D6387" s="29">
        <v>45913</v>
      </c>
      <c r="E6387" s="161">
        <v>0</v>
      </c>
      <c r="F6387" s="161">
        <v>0</v>
      </c>
      <c r="G6387" s="161">
        <v>0</v>
      </c>
      <c r="H6387" s="161">
        <v>0</v>
      </c>
      <c r="L6387">
        <v>112.208247</v>
      </c>
      <c r="R6387">
        <v>129.66287600000001</v>
      </c>
      <c r="S6387">
        <v>129.66287600000001</v>
      </c>
      <c r="T6387" s="194">
        <v>129.66287600000001</v>
      </c>
      <c r="U6387" t="s">
        <v>193</v>
      </c>
      <c r="V6387">
        <v>45708.624120370368</v>
      </c>
    </row>
    <row r="6388" spans="1:22" x14ac:dyDescent="0.3">
      <c r="A6388" t="s">
        <v>110</v>
      </c>
      <c r="B6388" t="s">
        <v>4</v>
      </c>
      <c r="C6388" t="s">
        <v>88</v>
      </c>
      <c r="D6388" s="29">
        <v>45913</v>
      </c>
      <c r="E6388" s="161">
        <v>0</v>
      </c>
      <c r="F6388" s="161">
        <v>0</v>
      </c>
      <c r="G6388" s="161">
        <v>0</v>
      </c>
      <c r="H6388" s="161">
        <v>0</v>
      </c>
      <c r="L6388">
        <v>180.79789700000001</v>
      </c>
      <c r="R6388">
        <v>997.40674200000001</v>
      </c>
      <c r="S6388">
        <v>997.40674200000001</v>
      </c>
      <c r="T6388" s="194">
        <v>997.40674200000001</v>
      </c>
      <c r="U6388" t="s">
        <v>193</v>
      </c>
      <c r="V6388">
        <v>45708.62427083333</v>
      </c>
    </row>
    <row r="6389" spans="1:22" x14ac:dyDescent="0.3">
      <c r="A6389" t="s">
        <v>110</v>
      </c>
      <c r="B6389" t="s">
        <v>4</v>
      </c>
      <c r="C6389" t="s">
        <v>93</v>
      </c>
      <c r="D6389" s="29">
        <v>45914</v>
      </c>
      <c r="E6389" s="161">
        <v>0</v>
      </c>
      <c r="F6389" s="161">
        <v>0</v>
      </c>
      <c r="G6389" s="161">
        <v>0</v>
      </c>
      <c r="H6389" s="161">
        <v>0</v>
      </c>
      <c r="L6389">
        <v>112.208247</v>
      </c>
      <c r="R6389">
        <v>129.66287600000001</v>
      </c>
      <c r="S6389">
        <v>129.66287600000001</v>
      </c>
      <c r="T6389" s="194">
        <v>129.66287600000001</v>
      </c>
      <c r="U6389" t="s">
        <v>193</v>
      </c>
      <c r="V6389">
        <v>45708.624120370368</v>
      </c>
    </row>
    <row r="6390" spans="1:22" x14ac:dyDescent="0.3">
      <c r="A6390" t="s">
        <v>110</v>
      </c>
      <c r="B6390" t="s">
        <v>4</v>
      </c>
      <c r="C6390" t="s">
        <v>88</v>
      </c>
      <c r="D6390" s="29">
        <v>45914</v>
      </c>
      <c r="E6390" s="161">
        <v>0</v>
      </c>
      <c r="F6390" s="161">
        <v>0</v>
      </c>
      <c r="G6390" s="161">
        <v>0</v>
      </c>
      <c r="H6390" s="161">
        <v>0</v>
      </c>
      <c r="L6390">
        <v>180.79789700000001</v>
      </c>
      <c r="R6390">
        <v>997.40674200000001</v>
      </c>
      <c r="S6390">
        <v>997.40674200000001</v>
      </c>
      <c r="T6390" s="194">
        <v>997.40674200000001</v>
      </c>
      <c r="U6390" t="s">
        <v>193</v>
      </c>
      <c r="V6390">
        <v>45708.62427083333</v>
      </c>
    </row>
    <row r="6391" spans="1:22" x14ac:dyDescent="0.3">
      <c r="A6391" t="s">
        <v>110</v>
      </c>
      <c r="B6391" t="s">
        <v>4</v>
      </c>
      <c r="C6391" t="s">
        <v>93</v>
      </c>
      <c r="D6391" s="29">
        <v>45915</v>
      </c>
      <c r="E6391" s="161">
        <v>0</v>
      </c>
      <c r="F6391" s="161">
        <v>0</v>
      </c>
      <c r="G6391" s="161">
        <v>0</v>
      </c>
      <c r="H6391" s="161">
        <v>0</v>
      </c>
      <c r="L6391">
        <v>112.208247</v>
      </c>
      <c r="R6391">
        <v>129.66287600000001</v>
      </c>
      <c r="S6391">
        <v>129.66287600000001</v>
      </c>
      <c r="T6391" s="194">
        <v>129.66287600000001</v>
      </c>
      <c r="U6391" t="s">
        <v>193</v>
      </c>
      <c r="V6391">
        <v>45708.624120370368</v>
      </c>
    </row>
    <row r="6392" spans="1:22" x14ac:dyDescent="0.3">
      <c r="A6392" t="s">
        <v>110</v>
      </c>
      <c r="B6392" t="s">
        <v>4</v>
      </c>
      <c r="C6392" t="s">
        <v>88</v>
      </c>
      <c r="D6392" s="29">
        <v>45915</v>
      </c>
      <c r="E6392" s="161">
        <v>0</v>
      </c>
      <c r="F6392" s="161">
        <v>0</v>
      </c>
      <c r="G6392" s="161">
        <v>0</v>
      </c>
      <c r="H6392" s="161">
        <v>0</v>
      </c>
      <c r="L6392">
        <v>180.79789700000001</v>
      </c>
      <c r="R6392">
        <v>997.40674200000001</v>
      </c>
      <c r="S6392">
        <v>997.40674200000001</v>
      </c>
      <c r="T6392" s="194">
        <v>997.40674200000001</v>
      </c>
      <c r="U6392" t="s">
        <v>193</v>
      </c>
      <c r="V6392">
        <v>45708.62427083333</v>
      </c>
    </row>
    <row r="6393" spans="1:22" x14ac:dyDescent="0.3">
      <c r="A6393" t="s">
        <v>110</v>
      </c>
      <c r="B6393" t="s">
        <v>4</v>
      </c>
      <c r="C6393" t="s">
        <v>93</v>
      </c>
      <c r="D6393" s="29">
        <v>45916</v>
      </c>
      <c r="E6393" s="161">
        <v>0</v>
      </c>
      <c r="F6393" s="161">
        <v>0</v>
      </c>
      <c r="G6393" s="161">
        <v>0</v>
      </c>
      <c r="H6393" s="161">
        <v>0</v>
      </c>
      <c r="L6393">
        <v>112.208247</v>
      </c>
      <c r="R6393">
        <v>129.66287600000001</v>
      </c>
      <c r="S6393">
        <v>129.66287600000001</v>
      </c>
      <c r="T6393" s="194">
        <v>129.66287600000001</v>
      </c>
      <c r="U6393" t="s">
        <v>193</v>
      </c>
      <c r="V6393">
        <v>45708.624120370368</v>
      </c>
    </row>
    <row r="6394" spans="1:22" x14ac:dyDescent="0.3">
      <c r="A6394" t="s">
        <v>110</v>
      </c>
      <c r="B6394" t="s">
        <v>4</v>
      </c>
      <c r="C6394" t="s">
        <v>88</v>
      </c>
      <c r="D6394" s="29">
        <v>45916</v>
      </c>
      <c r="E6394" s="161">
        <v>0</v>
      </c>
      <c r="F6394" s="161">
        <v>0</v>
      </c>
      <c r="G6394" s="161">
        <v>0</v>
      </c>
      <c r="H6394" s="161">
        <v>0</v>
      </c>
      <c r="L6394">
        <v>180.79789700000001</v>
      </c>
      <c r="R6394">
        <v>997.40674200000001</v>
      </c>
      <c r="S6394">
        <v>997.40674200000001</v>
      </c>
      <c r="T6394" s="194">
        <v>997.40674200000001</v>
      </c>
      <c r="U6394" t="s">
        <v>193</v>
      </c>
      <c r="V6394">
        <v>45708.624282407407</v>
      </c>
    </row>
    <row r="6395" spans="1:22" x14ac:dyDescent="0.3">
      <c r="A6395" t="s">
        <v>110</v>
      </c>
      <c r="B6395" t="s">
        <v>4</v>
      </c>
      <c r="C6395" t="s">
        <v>93</v>
      </c>
      <c r="D6395" s="29">
        <v>45917</v>
      </c>
      <c r="E6395" s="161">
        <v>0</v>
      </c>
      <c r="F6395" s="161">
        <v>0</v>
      </c>
      <c r="G6395" s="161">
        <v>0</v>
      </c>
      <c r="H6395" s="161">
        <v>0</v>
      </c>
      <c r="L6395">
        <v>112.208247</v>
      </c>
      <c r="R6395">
        <v>129.66287600000001</v>
      </c>
      <c r="S6395">
        <v>129.66287600000001</v>
      </c>
      <c r="T6395" s="194">
        <v>129.66287600000001</v>
      </c>
      <c r="U6395" t="s">
        <v>193</v>
      </c>
      <c r="V6395">
        <v>45708.624120370368</v>
      </c>
    </row>
    <row r="6396" spans="1:22" x14ac:dyDescent="0.3">
      <c r="A6396" t="s">
        <v>110</v>
      </c>
      <c r="B6396" t="s">
        <v>4</v>
      </c>
      <c r="C6396" t="s">
        <v>88</v>
      </c>
      <c r="D6396" s="29">
        <v>45917</v>
      </c>
      <c r="E6396" s="161">
        <v>0</v>
      </c>
      <c r="F6396" s="161">
        <v>0</v>
      </c>
      <c r="G6396" s="161">
        <v>0</v>
      </c>
      <c r="H6396" s="161">
        <v>0</v>
      </c>
      <c r="L6396">
        <v>180.79789700000001</v>
      </c>
      <c r="R6396">
        <v>997.40674200000001</v>
      </c>
      <c r="S6396">
        <v>997.40674200000001</v>
      </c>
      <c r="T6396" s="194">
        <v>997.40674200000001</v>
      </c>
      <c r="U6396" t="s">
        <v>193</v>
      </c>
      <c r="V6396">
        <v>45708.624293981484</v>
      </c>
    </row>
    <row r="6397" spans="1:22" x14ac:dyDescent="0.3">
      <c r="A6397" t="s">
        <v>110</v>
      </c>
      <c r="B6397" t="s">
        <v>4</v>
      </c>
      <c r="C6397" t="s">
        <v>93</v>
      </c>
      <c r="D6397" s="29">
        <v>45918</v>
      </c>
      <c r="E6397" s="161">
        <v>0</v>
      </c>
      <c r="F6397" s="161">
        <v>0</v>
      </c>
      <c r="G6397" s="161">
        <v>0</v>
      </c>
      <c r="H6397" s="161">
        <v>0</v>
      </c>
      <c r="L6397">
        <v>112.208247</v>
      </c>
      <c r="R6397">
        <v>129.66287600000001</v>
      </c>
      <c r="S6397">
        <v>129.66287600000001</v>
      </c>
      <c r="T6397" s="194">
        <v>129.66287600000001</v>
      </c>
      <c r="U6397" t="s">
        <v>193</v>
      </c>
      <c r="V6397">
        <v>45708.624120370368</v>
      </c>
    </row>
    <row r="6398" spans="1:22" x14ac:dyDescent="0.3">
      <c r="A6398" t="s">
        <v>110</v>
      </c>
      <c r="B6398" t="s">
        <v>4</v>
      </c>
      <c r="C6398" t="s">
        <v>88</v>
      </c>
      <c r="D6398" s="29">
        <v>45918</v>
      </c>
      <c r="E6398" s="161">
        <v>0</v>
      </c>
      <c r="F6398" s="161">
        <v>0</v>
      </c>
      <c r="G6398" s="161">
        <v>0</v>
      </c>
      <c r="H6398" s="161">
        <v>0</v>
      </c>
      <c r="L6398">
        <v>180.79789700000001</v>
      </c>
      <c r="R6398">
        <v>997.40674200000001</v>
      </c>
      <c r="S6398">
        <v>997.40674200000001</v>
      </c>
      <c r="T6398" s="194">
        <v>997.40674200000001</v>
      </c>
      <c r="U6398" t="s">
        <v>193</v>
      </c>
      <c r="V6398">
        <v>45708.624282407407</v>
      </c>
    </row>
    <row r="6399" spans="1:22" x14ac:dyDescent="0.3">
      <c r="A6399" t="s">
        <v>110</v>
      </c>
      <c r="B6399" t="s">
        <v>4</v>
      </c>
      <c r="C6399" t="s">
        <v>93</v>
      </c>
      <c r="D6399" s="29">
        <v>45919</v>
      </c>
      <c r="E6399" s="161">
        <v>0</v>
      </c>
      <c r="F6399" s="161">
        <v>0</v>
      </c>
      <c r="G6399" s="161">
        <v>0</v>
      </c>
      <c r="H6399" s="161">
        <v>0</v>
      </c>
      <c r="L6399">
        <v>112.208247</v>
      </c>
      <c r="R6399">
        <v>129.66287600000001</v>
      </c>
      <c r="S6399">
        <v>129.66287600000001</v>
      </c>
      <c r="T6399" s="194">
        <v>129.66287600000001</v>
      </c>
      <c r="U6399" t="s">
        <v>193</v>
      </c>
      <c r="V6399">
        <v>45708.624108796299</v>
      </c>
    </row>
    <row r="6400" spans="1:22" x14ac:dyDescent="0.3">
      <c r="A6400" t="s">
        <v>110</v>
      </c>
      <c r="B6400" t="s">
        <v>4</v>
      </c>
      <c r="C6400" t="s">
        <v>88</v>
      </c>
      <c r="D6400" s="29">
        <v>45919</v>
      </c>
      <c r="E6400" s="161">
        <v>0</v>
      </c>
      <c r="F6400" s="161">
        <v>0</v>
      </c>
      <c r="G6400" s="161">
        <v>0</v>
      </c>
      <c r="H6400" s="161">
        <v>0</v>
      </c>
      <c r="L6400">
        <v>180.79789700000001</v>
      </c>
      <c r="R6400">
        <v>997.40674200000001</v>
      </c>
      <c r="S6400">
        <v>997.40674200000001</v>
      </c>
      <c r="T6400" s="194">
        <v>997.40674200000001</v>
      </c>
      <c r="U6400" t="s">
        <v>193</v>
      </c>
      <c r="V6400">
        <v>45708.624282407407</v>
      </c>
    </row>
    <row r="6401" spans="1:22" x14ac:dyDescent="0.3">
      <c r="A6401" t="s">
        <v>110</v>
      </c>
      <c r="B6401" t="s">
        <v>4</v>
      </c>
      <c r="C6401" t="s">
        <v>93</v>
      </c>
      <c r="D6401" s="29">
        <v>45920</v>
      </c>
      <c r="E6401" s="161">
        <v>0</v>
      </c>
      <c r="F6401" s="161">
        <v>0</v>
      </c>
      <c r="G6401" s="161">
        <v>0</v>
      </c>
      <c r="H6401" s="161">
        <v>0</v>
      </c>
      <c r="L6401">
        <v>112.208247</v>
      </c>
      <c r="R6401">
        <v>129.66287600000001</v>
      </c>
      <c r="S6401">
        <v>129.66287600000001</v>
      </c>
      <c r="T6401" s="194">
        <v>129.66287600000001</v>
      </c>
      <c r="U6401" t="s">
        <v>193</v>
      </c>
      <c r="V6401">
        <v>45708.624120370368</v>
      </c>
    </row>
    <row r="6402" spans="1:22" x14ac:dyDescent="0.3">
      <c r="A6402" t="s">
        <v>110</v>
      </c>
      <c r="B6402" t="s">
        <v>4</v>
      </c>
      <c r="C6402" t="s">
        <v>88</v>
      </c>
      <c r="D6402" s="29">
        <v>45920</v>
      </c>
      <c r="E6402" s="161">
        <v>0</v>
      </c>
      <c r="F6402" s="161">
        <v>0</v>
      </c>
      <c r="G6402" s="161">
        <v>0</v>
      </c>
      <c r="H6402" s="161">
        <v>0</v>
      </c>
      <c r="L6402">
        <v>180.79789700000001</v>
      </c>
      <c r="R6402">
        <v>997.40674200000001</v>
      </c>
      <c r="S6402">
        <v>997.40674200000001</v>
      </c>
      <c r="T6402" s="194">
        <v>997.40674200000001</v>
      </c>
      <c r="U6402" t="s">
        <v>193</v>
      </c>
      <c r="V6402">
        <v>45708.624282407407</v>
      </c>
    </row>
    <row r="6403" spans="1:22" x14ac:dyDescent="0.3">
      <c r="A6403" t="s">
        <v>110</v>
      </c>
      <c r="B6403" t="s">
        <v>4</v>
      </c>
      <c r="C6403" t="s">
        <v>93</v>
      </c>
      <c r="D6403" s="29">
        <v>45921</v>
      </c>
      <c r="E6403" s="161">
        <v>0</v>
      </c>
      <c r="F6403" s="161">
        <v>0</v>
      </c>
      <c r="G6403" s="161">
        <v>0</v>
      </c>
      <c r="H6403" s="161">
        <v>0</v>
      </c>
      <c r="L6403">
        <v>112.208247</v>
      </c>
      <c r="R6403">
        <v>129.66287600000001</v>
      </c>
      <c r="S6403">
        <v>129.66287600000001</v>
      </c>
      <c r="T6403" s="194">
        <v>129.66287600000001</v>
      </c>
      <c r="U6403" t="s">
        <v>193</v>
      </c>
      <c r="V6403">
        <v>45708.624120370368</v>
      </c>
    </row>
    <row r="6404" spans="1:22" x14ac:dyDescent="0.3">
      <c r="A6404" t="s">
        <v>110</v>
      </c>
      <c r="B6404" t="s">
        <v>4</v>
      </c>
      <c r="C6404" t="s">
        <v>88</v>
      </c>
      <c r="D6404" s="29">
        <v>45921</v>
      </c>
      <c r="E6404" s="161">
        <v>0</v>
      </c>
      <c r="F6404" s="161">
        <v>0</v>
      </c>
      <c r="G6404" s="161">
        <v>0</v>
      </c>
      <c r="H6404" s="161">
        <v>0</v>
      </c>
      <c r="L6404">
        <v>180.79789700000001</v>
      </c>
      <c r="R6404">
        <v>997.40674200000001</v>
      </c>
      <c r="S6404">
        <v>997.40674200000001</v>
      </c>
      <c r="T6404" s="194">
        <v>997.40674200000001</v>
      </c>
      <c r="U6404" t="s">
        <v>193</v>
      </c>
      <c r="V6404">
        <v>45708.624259259261</v>
      </c>
    </row>
    <row r="6405" spans="1:22" x14ac:dyDescent="0.3">
      <c r="A6405" t="s">
        <v>110</v>
      </c>
      <c r="B6405" t="s">
        <v>4</v>
      </c>
      <c r="C6405" t="s">
        <v>93</v>
      </c>
      <c r="D6405" s="29">
        <v>45922</v>
      </c>
      <c r="E6405" s="161">
        <v>0</v>
      </c>
      <c r="F6405" s="161">
        <v>0</v>
      </c>
      <c r="G6405" s="161">
        <v>0</v>
      </c>
      <c r="H6405" s="161">
        <v>0</v>
      </c>
      <c r="L6405">
        <v>112.208247</v>
      </c>
      <c r="R6405">
        <v>129.66287600000001</v>
      </c>
      <c r="S6405">
        <v>129.66287600000001</v>
      </c>
      <c r="T6405" s="194">
        <v>129.66287600000001</v>
      </c>
      <c r="U6405" t="s">
        <v>193</v>
      </c>
      <c r="V6405">
        <v>45708.624108796299</v>
      </c>
    </row>
    <row r="6406" spans="1:22" x14ac:dyDescent="0.3">
      <c r="A6406" t="s">
        <v>110</v>
      </c>
      <c r="B6406" t="s">
        <v>4</v>
      </c>
      <c r="C6406" t="s">
        <v>88</v>
      </c>
      <c r="D6406" s="29">
        <v>45922</v>
      </c>
      <c r="E6406" s="161">
        <v>0</v>
      </c>
      <c r="F6406" s="161">
        <v>0</v>
      </c>
      <c r="G6406" s="161">
        <v>0</v>
      </c>
      <c r="H6406" s="161">
        <v>0</v>
      </c>
      <c r="L6406">
        <v>180.79789700000001</v>
      </c>
      <c r="R6406">
        <v>997.40674200000001</v>
      </c>
      <c r="S6406">
        <v>997.40674200000001</v>
      </c>
      <c r="T6406" s="194">
        <v>997.40674200000001</v>
      </c>
      <c r="U6406" t="s">
        <v>193</v>
      </c>
      <c r="V6406">
        <v>45708.624282407407</v>
      </c>
    </row>
    <row r="6407" spans="1:22" x14ac:dyDescent="0.3">
      <c r="A6407" t="s">
        <v>110</v>
      </c>
      <c r="B6407" t="s">
        <v>4</v>
      </c>
      <c r="C6407" t="s">
        <v>93</v>
      </c>
      <c r="D6407" s="29">
        <v>45923</v>
      </c>
      <c r="E6407" s="161">
        <v>0</v>
      </c>
      <c r="F6407" s="161">
        <v>0</v>
      </c>
      <c r="G6407" s="161">
        <v>0</v>
      </c>
      <c r="H6407" s="161">
        <v>0</v>
      </c>
      <c r="L6407">
        <v>112.208247</v>
      </c>
      <c r="R6407">
        <v>129.66287600000001</v>
      </c>
      <c r="S6407">
        <v>129.66287600000001</v>
      </c>
      <c r="T6407" s="194">
        <v>129.66287600000001</v>
      </c>
      <c r="U6407" t="s">
        <v>193</v>
      </c>
      <c r="V6407">
        <v>45708.624108796299</v>
      </c>
    </row>
    <row r="6408" spans="1:22" x14ac:dyDescent="0.3">
      <c r="A6408" t="s">
        <v>110</v>
      </c>
      <c r="B6408" t="s">
        <v>4</v>
      </c>
      <c r="C6408" t="s">
        <v>88</v>
      </c>
      <c r="D6408" s="29">
        <v>45923</v>
      </c>
      <c r="E6408" s="161">
        <v>0</v>
      </c>
      <c r="F6408" s="161">
        <v>0</v>
      </c>
      <c r="G6408" s="161">
        <v>0</v>
      </c>
      <c r="H6408" s="161">
        <v>0</v>
      </c>
      <c r="L6408">
        <v>180.79789700000001</v>
      </c>
      <c r="R6408">
        <v>997.40674200000001</v>
      </c>
      <c r="S6408">
        <v>997.40674200000001</v>
      </c>
      <c r="T6408" s="194">
        <v>997.40674200000001</v>
      </c>
      <c r="U6408" t="s">
        <v>193</v>
      </c>
      <c r="V6408">
        <v>45708.62427083333</v>
      </c>
    </row>
    <row r="6409" spans="1:22" x14ac:dyDescent="0.3">
      <c r="A6409" t="s">
        <v>110</v>
      </c>
      <c r="B6409" t="s">
        <v>4</v>
      </c>
      <c r="C6409" t="s">
        <v>93</v>
      </c>
      <c r="D6409" s="29">
        <v>45924</v>
      </c>
      <c r="E6409" s="161">
        <v>0</v>
      </c>
      <c r="F6409" s="161">
        <v>0</v>
      </c>
      <c r="G6409" s="161">
        <v>0</v>
      </c>
      <c r="H6409" s="161">
        <v>0</v>
      </c>
      <c r="L6409">
        <v>112.208247</v>
      </c>
      <c r="R6409">
        <v>129.66287600000001</v>
      </c>
      <c r="S6409">
        <v>129.66287600000001</v>
      </c>
      <c r="T6409" s="194">
        <v>129.66287600000001</v>
      </c>
      <c r="U6409" t="s">
        <v>193</v>
      </c>
      <c r="V6409">
        <v>45708.624120370368</v>
      </c>
    </row>
    <row r="6410" spans="1:22" x14ac:dyDescent="0.3">
      <c r="A6410" t="s">
        <v>110</v>
      </c>
      <c r="B6410" t="s">
        <v>4</v>
      </c>
      <c r="C6410" t="s">
        <v>88</v>
      </c>
      <c r="D6410" s="29">
        <v>45924</v>
      </c>
      <c r="E6410" s="161">
        <v>0</v>
      </c>
      <c r="F6410" s="161">
        <v>0</v>
      </c>
      <c r="G6410" s="161">
        <v>0</v>
      </c>
      <c r="H6410" s="161">
        <v>0</v>
      </c>
      <c r="L6410">
        <v>180.79789700000001</v>
      </c>
      <c r="R6410">
        <v>997.40674200000001</v>
      </c>
      <c r="S6410">
        <v>997.40674200000001</v>
      </c>
      <c r="T6410" s="194">
        <v>997.40674200000001</v>
      </c>
      <c r="U6410" t="s">
        <v>193</v>
      </c>
      <c r="V6410">
        <v>45708.624282407407</v>
      </c>
    </row>
    <row r="6411" spans="1:22" x14ac:dyDescent="0.3">
      <c r="A6411" t="s">
        <v>110</v>
      </c>
      <c r="B6411" t="s">
        <v>4</v>
      </c>
      <c r="C6411" t="s">
        <v>93</v>
      </c>
      <c r="D6411" s="29">
        <v>45925</v>
      </c>
      <c r="E6411" s="161">
        <v>0</v>
      </c>
      <c r="F6411" s="161">
        <v>0</v>
      </c>
      <c r="G6411" s="161">
        <v>0</v>
      </c>
      <c r="H6411" s="161">
        <v>0</v>
      </c>
      <c r="L6411">
        <v>112.208247</v>
      </c>
      <c r="R6411">
        <v>129.66287600000001</v>
      </c>
      <c r="S6411">
        <v>129.66287600000001</v>
      </c>
      <c r="T6411" s="194">
        <v>129.66287600000001</v>
      </c>
      <c r="U6411" t="s">
        <v>193</v>
      </c>
      <c r="V6411">
        <v>45708.624120370368</v>
      </c>
    </row>
    <row r="6412" spans="1:22" x14ac:dyDescent="0.3">
      <c r="A6412" t="s">
        <v>110</v>
      </c>
      <c r="B6412" t="s">
        <v>4</v>
      </c>
      <c r="C6412" t="s">
        <v>88</v>
      </c>
      <c r="D6412" s="29">
        <v>45925</v>
      </c>
      <c r="E6412" s="161">
        <v>0</v>
      </c>
      <c r="F6412" s="161">
        <v>0</v>
      </c>
      <c r="G6412" s="161">
        <v>0</v>
      </c>
      <c r="H6412" s="161">
        <v>0</v>
      </c>
      <c r="L6412">
        <v>180.79789700000001</v>
      </c>
      <c r="R6412">
        <v>997.40674200000001</v>
      </c>
      <c r="S6412">
        <v>997.40674200000001</v>
      </c>
      <c r="T6412" s="194">
        <v>997.40674200000001</v>
      </c>
      <c r="U6412" t="s">
        <v>193</v>
      </c>
      <c r="V6412">
        <v>45708.624282407407</v>
      </c>
    </row>
    <row r="6413" spans="1:22" x14ac:dyDescent="0.3">
      <c r="A6413" t="s">
        <v>110</v>
      </c>
      <c r="B6413" t="s">
        <v>4</v>
      </c>
      <c r="C6413" t="s">
        <v>93</v>
      </c>
      <c r="D6413" s="29">
        <v>45926</v>
      </c>
      <c r="E6413" s="161">
        <v>0</v>
      </c>
      <c r="F6413" s="161">
        <v>0</v>
      </c>
      <c r="G6413" s="161">
        <v>0</v>
      </c>
      <c r="H6413" s="161">
        <v>0</v>
      </c>
      <c r="L6413">
        <v>112.208247</v>
      </c>
      <c r="R6413">
        <v>129.66287600000001</v>
      </c>
      <c r="S6413">
        <v>129.66287600000001</v>
      </c>
      <c r="T6413" s="194">
        <v>129.66287600000001</v>
      </c>
      <c r="U6413" t="s">
        <v>193</v>
      </c>
      <c r="V6413">
        <v>45708.624120370368</v>
      </c>
    </row>
    <row r="6414" spans="1:22" x14ac:dyDescent="0.3">
      <c r="A6414" t="s">
        <v>110</v>
      </c>
      <c r="B6414" t="s">
        <v>4</v>
      </c>
      <c r="C6414" t="s">
        <v>88</v>
      </c>
      <c r="D6414" s="29">
        <v>45926</v>
      </c>
      <c r="E6414" s="161">
        <v>0</v>
      </c>
      <c r="F6414" s="161">
        <v>0</v>
      </c>
      <c r="G6414" s="161">
        <v>0</v>
      </c>
      <c r="H6414" s="161">
        <v>0</v>
      </c>
      <c r="L6414">
        <v>180.79789700000001</v>
      </c>
      <c r="R6414">
        <v>997.40674200000001</v>
      </c>
      <c r="S6414">
        <v>997.40674200000001</v>
      </c>
      <c r="T6414" s="194">
        <v>997.40674200000001</v>
      </c>
      <c r="U6414" t="s">
        <v>193</v>
      </c>
      <c r="V6414">
        <v>45708.624282407407</v>
      </c>
    </row>
    <row r="6415" spans="1:22" x14ac:dyDescent="0.3">
      <c r="A6415" t="s">
        <v>110</v>
      </c>
      <c r="B6415" t="s">
        <v>4</v>
      </c>
      <c r="C6415" t="s">
        <v>93</v>
      </c>
      <c r="D6415" s="29">
        <v>45927</v>
      </c>
      <c r="E6415" s="161">
        <v>0</v>
      </c>
      <c r="F6415" s="161">
        <v>0</v>
      </c>
      <c r="G6415" s="161">
        <v>0</v>
      </c>
      <c r="H6415" s="161">
        <v>0</v>
      </c>
      <c r="L6415">
        <v>112.208247</v>
      </c>
      <c r="R6415">
        <v>129.66287600000001</v>
      </c>
      <c r="S6415">
        <v>129.66287600000001</v>
      </c>
      <c r="T6415" s="194">
        <v>129.66287600000001</v>
      </c>
      <c r="U6415" t="s">
        <v>193</v>
      </c>
      <c r="V6415">
        <v>45708.624131944445</v>
      </c>
    </row>
    <row r="6416" spans="1:22" x14ac:dyDescent="0.3">
      <c r="A6416" t="s">
        <v>110</v>
      </c>
      <c r="B6416" t="s">
        <v>4</v>
      </c>
      <c r="C6416" t="s">
        <v>88</v>
      </c>
      <c r="D6416" s="29">
        <v>45927</v>
      </c>
      <c r="E6416" s="161">
        <v>0</v>
      </c>
      <c r="F6416" s="161">
        <v>0</v>
      </c>
      <c r="G6416" s="161">
        <v>0</v>
      </c>
      <c r="H6416" s="161">
        <v>0</v>
      </c>
      <c r="L6416">
        <v>180.79789700000001</v>
      </c>
      <c r="R6416">
        <v>997.40674200000001</v>
      </c>
      <c r="S6416">
        <v>997.40674200000001</v>
      </c>
      <c r="T6416" s="194">
        <v>997.40674200000001</v>
      </c>
      <c r="U6416" t="s">
        <v>193</v>
      </c>
      <c r="V6416">
        <v>45708.62427083333</v>
      </c>
    </row>
    <row r="6417" spans="1:22" x14ac:dyDescent="0.3">
      <c r="A6417" t="s">
        <v>110</v>
      </c>
      <c r="B6417" t="s">
        <v>4</v>
      </c>
      <c r="C6417" t="s">
        <v>93</v>
      </c>
      <c r="D6417" s="29">
        <v>45928</v>
      </c>
      <c r="E6417" s="161">
        <v>0</v>
      </c>
      <c r="F6417" s="161">
        <v>0</v>
      </c>
      <c r="G6417" s="161">
        <v>0</v>
      </c>
      <c r="H6417" s="161">
        <v>0</v>
      </c>
      <c r="L6417">
        <v>112.208247</v>
      </c>
      <c r="R6417">
        <v>129.66287600000001</v>
      </c>
      <c r="S6417">
        <v>129.66287600000001</v>
      </c>
      <c r="T6417" s="194">
        <v>129.66287600000001</v>
      </c>
      <c r="U6417" t="s">
        <v>193</v>
      </c>
      <c r="V6417">
        <v>45708.624120370368</v>
      </c>
    </row>
    <row r="6418" spans="1:22" x14ac:dyDescent="0.3">
      <c r="A6418" t="s">
        <v>110</v>
      </c>
      <c r="B6418" t="s">
        <v>4</v>
      </c>
      <c r="C6418" t="s">
        <v>88</v>
      </c>
      <c r="D6418" s="29">
        <v>45928</v>
      </c>
      <c r="E6418" s="161">
        <v>0</v>
      </c>
      <c r="F6418" s="161">
        <v>0</v>
      </c>
      <c r="G6418" s="161">
        <v>0</v>
      </c>
      <c r="H6418" s="161">
        <v>0</v>
      </c>
      <c r="L6418">
        <v>180.79789700000001</v>
      </c>
      <c r="R6418">
        <v>997.40674200000001</v>
      </c>
      <c r="S6418">
        <v>997.40674200000001</v>
      </c>
      <c r="T6418" s="194">
        <v>997.40674200000001</v>
      </c>
      <c r="U6418" t="s">
        <v>193</v>
      </c>
      <c r="V6418">
        <v>45708.62427083333</v>
      </c>
    </row>
    <row r="6419" spans="1:22" x14ac:dyDescent="0.3">
      <c r="A6419" t="s">
        <v>110</v>
      </c>
      <c r="B6419" t="s">
        <v>4</v>
      </c>
      <c r="C6419" t="s">
        <v>93</v>
      </c>
      <c r="D6419" s="29">
        <v>45929</v>
      </c>
      <c r="E6419" s="161">
        <v>0</v>
      </c>
      <c r="F6419" s="161">
        <v>0</v>
      </c>
      <c r="G6419" s="161">
        <v>0</v>
      </c>
      <c r="H6419" s="161">
        <v>0</v>
      </c>
      <c r="L6419">
        <v>112.208247</v>
      </c>
      <c r="R6419">
        <v>129.66287600000001</v>
      </c>
      <c r="S6419">
        <v>129.66287600000001</v>
      </c>
      <c r="T6419" s="194">
        <v>129.66287600000001</v>
      </c>
      <c r="U6419" t="s">
        <v>193</v>
      </c>
      <c r="V6419">
        <v>45708.624120370368</v>
      </c>
    </row>
    <row r="6420" spans="1:22" x14ac:dyDescent="0.3">
      <c r="A6420" t="s">
        <v>110</v>
      </c>
      <c r="B6420" t="s">
        <v>4</v>
      </c>
      <c r="C6420" t="s">
        <v>88</v>
      </c>
      <c r="D6420" s="29">
        <v>45929</v>
      </c>
      <c r="E6420" s="161">
        <v>0</v>
      </c>
      <c r="F6420" s="161">
        <v>0</v>
      </c>
      <c r="G6420" s="161">
        <v>0</v>
      </c>
      <c r="H6420" s="161">
        <v>0</v>
      </c>
      <c r="L6420">
        <v>180.79789700000001</v>
      </c>
      <c r="R6420">
        <v>997.40674200000001</v>
      </c>
      <c r="S6420">
        <v>997.40674200000001</v>
      </c>
      <c r="T6420" s="194">
        <v>997.40674200000001</v>
      </c>
      <c r="U6420" t="s">
        <v>193</v>
      </c>
      <c r="V6420">
        <v>45708.624282407407</v>
      </c>
    </row>
    <row r="6421" spans="1:22" x14ac:dyDescent="0.3">
      <c r="A6421" t="s">
        <v>110</v>
      </c>
      <c r="B6421" t="s">
        <v>4</v>
      </c>
      <c r="C6421" t="s">
        <v>93</v>
      </c>
      <c r="D6421" s="29">
        <v>45930</v>
      </c>
      <c r="E6421" s="161">
        <v>0</v>
      </c>
      <c r="F6421" s="161">
        <v>0</v>
      </c>
      <c r="G6421" s="161">
        <v>0</v>
      </c>
      <c r="H6421" s="161">
        <v>0</v>
      </c>
      <c r="L6421">
        <v>112.208247</v>
      </c>
      <c r="R6421">
        <v>129.66287600000001</v>
      </c>
      <c r="S6421">
        <v>129.66287600000001</v>
      </c>
      <c r="T6421" s="194">
        <v>129.66287600000001</v>
      </c>
      <c r="U6421" t="s">
        <v>193</v>
      </c>
      <c r="V6421">
        <v>45708.624120370368</v>
      </c>
    </row>
    <row r="6422" spans="1:22" x14ac:dyDescent="0.3">
      <c r="A6422" t="s">
        <v>110</v>
      </c>
      <c r="B6422" t="s">
        <v>4</v>
      </c>
      <c r="C6422" t="s">
        <v>88</v>
      </c>
      <c r="D6422" s="29">
        <v>45930</v>
      </c>
      <c r="E6422" s="161">
        <v>0</v>
      </c>
      <c r="F6422" s="161">
        <v>0</v>
      </c>
      <c r="G6422" s="161">
        <v>0</v>
      </c>
      <c r="H6422" s="161">
        <v>0</v>
      </c>
      <c r="L6422">
        <v>180.79789700000001</v>
      </c>
      <c r="R6422">
        <v>997.40674200000001</v>
      </c>
      <c r="S6422">
        <v>997.40674200000001</v>
      </c>
      <c r="T6422" s="194">
        <v>997.40674200000001</v>
      </c>
      <c r="U6422" t="s">
        <v>193</v>
      </c>
      <c r="V6422">
        <v>45708.624282407407</v>
      </c>
    </row>
    <row r="6423" spans="1:22" x14ac:dyDescent="0.3">
      <c r="A6423" t="s">
        <v>110</v>
      </c>
      <c r="B6423" t="s">
        <v>4</v>
      </c>
      <c r="C6423" t="s">
        <v>93</v>
      </c>
      <c r="D6423" s="29">
        <v>45931</v>
      </c>
      <c r="E6423" s="161">
        <v>0</v>
      </c>
      <c r="F6423" s="161">
        <v>0</v>
      </c>
      <c r="G6423" s="161">
        <v>0</v>
      </c>
      <c r="H6423" s="161">
        <v>0</v>
      </c>
      <c r="L6423">
        <v>112.208247</v>
      </c>
      <c r="R6423">
        <v>129.66287600000001</v>
      </c>
      <c r="S6423">
        <v>129.66287600000001</v>
      </c>
      <c r="T6423" s="194">
        <v>129.66287600000001</v>
      </c>
      <c r="U6423" t="s">
        <v>193</v>
      </c>
      <c r="V6423">
        <v>45708.624120370368</v>
      </c>
    </row>
    <row r="6424" spans="1:22" x14ac:dyDescent="0.3">
      <c r="A6424" t="s">
        <v>110</v>
      </c>
      <c r="B6424" t="s">
        <v>4</v>
      </c>
      <c r="C6424" t="s">
        <v>88</v>
      </c>
      <c r="D6424" s="29">
        <v>45931</v>
      </c>
      <c r="E6424" s="161">
        <v>0</v>
      </c>
      <c r="F6424" s="161">
        <v>0</v>
      </c>
      <c r="G6424" s="161">
        <v>0</v>
      </c>
      <c r="H6424" s="161">
        <v>0</v>
      </c>
      <c r="L6424">
        <v>161.40387699999999</v>
      </c>
      <c r="R6424">
        <v>997.40674200000001</v>
      </c>
      <c r="S6424">
        <v>997.40674200000001</v>
      </c>
      <c r="T6424" s="194">
        <v>997.40674200000001</v>
      </c>
      <c r="U6424" t="s">
        <v>193</v>
      </c>
      <c r="V6424">
        <v>45708.62427083333</v>
      </c>
    </row>
    <row r="6425" spans="1:22" x14ac:dyDescent="0.3">
      <c r="A6425" t="s">
        <v>110</v>
      </c>
      <c r="B6425" t="s">
        <v>4</v>
      </c>
      <c r="C6425" t="s">
        <v>93</v>
      </c>
      <c r="D6425" s="29">
        <v>45932</v>
      </c>
      <c r="E6425" s="161">
        <v>0</v>
      </c>
      <c r="F6425" s="161">
        <v>0</v>
      </c>
      <c r="G6425" s="161">
        <v>0</v>
      </c>
      <c r="H6425" s="161">
        <v>0</v>
      </c>
      <c r="L6425">
        <v>112.208247</v>
      </c>
      <c r="R6425">
        <v>129.66287600000001</v>
      </c>
      <c r="S6425">
        <v>129.66287600000001</v>
      </c>
      <c r="T6425" s="194">
        <v>129.66287600000001</v>
      </c>
      <c r="U6425" t="s">
        <v>193</v>
      </c>
      <c r="V6425">
        <v>45708.624120370368</v>
      </c>
    </row>
    <row r="6426" spans="1:22" x14ac:dyDescent="0.3">
      <c r="A6426" t="s">
        <v>110</v>
      </c>
      <c r="B6426" t="s">
        <v>4</v>
      </c>
      <c r="C6426" t="s">
        <v>88</v>
      </c>
      <c r="D6426" s="29">
        <v>45932</v>
      </c>
      <c r="E6426" s="161">
        <v>0</v>
      </c>
      <c r="F6426" s="161">
        <v>0</v>
      </c>
      <c r="G6426" s="161">
        <v>0</v>
      </c>
      <c r="H6426" s="161">
        <v>0</v>
      </c>
      <c r="L6426">
        <v>161.40387699999999</v>
      </c>
      <c r="R6426">
        <v>997.40674200000001</v>
      </c>
      <c r="S6426">
        <v>997.40674200000001</v>
      </c>
      <c r="T6426" s="194">
        <v>997.40674200000001</v>
      </c>
      <c r="U6426" t="s">
        <v>193</v>
      </c>
      <c r="V6426">
        <v>45708.624293981484</v>
      </c>
    </row>
    <row r="6427" spans="1:22" x14ac:dyDescent="0.3">
      <c r="A6427" t="s">
        <v>110</v>
      </c>
      <c r="B6427" t="s">
        <v>4</v>
      </c>
      <c r="C6427" t="s">
        <v>93</v>
      </c>
      <c r="D6427" s="29">
        <v>45933</v>
      </c>
      <c r="E6427" s="161">
        <v>0</v>
      </c>
      <c r="F6427" s="161">
        <v>0</v>
      </c>
      <c r="G6427" s="161">
        <v>0</v>
      </c>
      <c r="H6427" s="161">
        <v>0</v>
      </c>
      <c r="L6427">
        <v>112.208247</v>
      </c>
      <c r="R6427">
        <v>129.66287600000001</v>
      </c>
      <c r="S6427">
        <v>129.66287600000001</v>
      </c>
      <c r="T6427" s="194">
        <v>129.66287600000001</v>
      </c>
      <c r="U6427" t="s">
        <v>193</v>
      </c>
      <c r="V6427">
        <v>45708.624120370368</v>
      </c>
    </row>
    <row r="6428" spans="1:22" x14ac:dyDescent="0.3">
      <c r="A6428" t="s">
        <v>110</v>
      </c>
      <c r="B6428" t="s">
        <v>4</v>
      </c>
      <c r="C6428" t="s">
        <v>88</v>
      </c>
      <c r="D6428" s="29">
        <v>45933</v>
      </c>
      <c r="E6428" s="161">
        <v>0</v>
      </c>
      <c r="F6428" s="161">
        <v>0</v>
      </c>
      <c r="G6428" s="161">
        <v>0</v>
      </c>
      <c r="H6428" s="161">
        <v>0</v>
      </c>
      <c r="L6428">
        <v>161.40387699999999</v>
      </c>
      <c r="R6428">
        <v>997.40674200000001</v>
      </c>
      <c r="S6428">
        <v>997.40674200000001</v>
      </c>
      <c r="T6428" s="194">
        <v>997.40674200000001</v>
      </c>
      <c r="U6428" t="s">
        <v>193</v>
      </c>
      <c r="V6428">
        <v>45708.62427083333</v>
      </c>
    </row>
    <row r="6429" spans="1:22" x14ac:dyDescent="0.3">
      <c r="A6429" t="s">
        <v>110</v>
      </c>
      <c r="B6429" t="s">
        <v>4</v>
      </c>
      <c r="C6429" t="s">
        <v>93</v>
      </c>
      <c r="D6429" s="29">
        <v>45934</v>
      </c>
      <c r="E6429" s="161">
        <v>0</v>
      </c>
      <c r="F6429" s="161">
        <v>0</v>
      </c>
      <c r="G6429" s="161">
        <v>0</v>
      </c>
      <c r="H6429" s="161">
        <v>0</v>
      </c>
      <c r="L6429">
        <v>112.208247</v>
      </c>
      <c r="R6429">
        <v>129.66287600000001</v>
      </c>
      <c r="S6429">
        <v>129.66287600000001</v>
      </c>
      <c r="T6429" s="194">
        <v>129.66287600000001</v>
      </c>
      <c r="U6429" t="s">
        <v>193</v>
      </c>
      <c r="V6429">
        <v>45708.624120370368</v>
      </c>
    </row>
    <row r="6430" spans="1:22" x14ac:dyDescent="0.3">
      <c r="A6430" t="s">
        <v>110</v>
      </c>
      <c r="B6430" t="s">
        <v>4</v>
      </c>
      <c r="C6430" t="s">
        <v>88</v>
      </c>
      <c r="D6430" s="29">
        <v>45934</v>
      </c>
      <c r="E6430" s="161">
        <v>0</v>
      </c>
      <c r="F6430" s="161">
        <v>0</v>
      </c>
      <c r="G6430" s="161">
        <v>0</v>
      </c>
      <c r="H6430" s="161">
        <v>0</v>
      </c>
      <c r="L6430">
        <v>161.40387699999999</v>
      </c>
      <c r="R6430">
        <v>997.40674200000001</v>
      </c>
      <c r="S6430">
        <v>997.40674200000001</v>
      </c>
      <c r="T6430" s="194">
        <v>997.40674200000001</v>
      </c>
      <c r="U6430" t="s">
        <v>193</v>
      </c>
      <c r="V6430">
        <v>45708.62427083333</v>
      </c>
    </row>
    <row r="6431" spans="1:22" x14ac:dyDescent="0.3">
      <c r="A6431" t="s">
        <v>110</v>
      </c>
      <c r="B6431" t="s">
        <v>4</v>
      </c>
      <c r="C6431" t="s">
        <v>93</v>
      </c>
      <c r="D6431" s="29">
        <v>45935</v>
      </c>
      <c r="E6431" s="161">
        <v>0</v>
      </c>
      <c r="F6431" s="161">
        <v>0</v>
      </c>
      <c r="G6431" s="161">
        <v>0</v>
      </c>
      <c r="H6431" s="161">
        <v>0</v>
      </c>
      <c r="L6431">
        <v>112.208247</v>
      </c>
      <c r="R6431">
        <v>129.66287600000001</v>
      </c>
      <c r="S6431">
        <v>129.66287600000001</v>
      </c>
      <c r="T6431" s="194">
        <v>129.66287600000001</v>
      </c>
      <c r="U6431" t="s">
        <v>193</v>
      </c>
      <c r="V6431">
        <v>45708.624120370368</v>
      </c>
    </row>
    <row r="6432" spans="1:22" x14ac:dyDescent="0.3">
      <c r="A6432" t="s">
        <v>110</v>
      </c>
      <c r="B6432" t="s">
        <v>4</v>
      </c>
      <c r="C6432" t="s">
        <v>88</v>
      </c>
      <c r="D6432" s="29">
        <v>45935</v>
      </c>
      <c r="E6432" s="161">
        <v>0</v>
      </c>
      <c r="F6432" s="161">
        <v>0</v>
      </c>
      <c r="G6432" s="161">
        <v>0</v>
      </c>
      <c r="H6432" s="161">
        <v>0</v>
      </c>
      <c r="L6432">
        <v>161.40387699999999</v>
      </c>
      <c r="R6432">
        <v>997.40674200000001</v>
      </c>
      <c r="S6432">
        <v>997.40674200000001</v>
      </c>
      <c r="T6432" s="194">
        <v>997.40674200000001</v>
      </c>
      <c r="U6432" t="s">
        <v>193</v>
      </c>
      <c r="V6432">
        <v>45708.624259259261</v>
      </c>
    </row>
    <row r="6433" spans="1:22" x14ac:dyDescent="0.3">
      <c r="A6433" t="s">
        <v>110</v>
      </c>
      <c r="B6433" t="s">
        <v>4</v>
      </c>
      <c r="C6433" t="s">
        <v>93</v>
      </c>
      <c r="D6433" s="29">
        <v>45936</v>
      </c>
      <c r="E6433" s="161">
        <v>0</v>
      </c>
      <c r="F6433" s="161">
        <v>0</v>
      </c>
      <c r="G6433" s="161">
        <v>0</v>
      </c>
      <c r="H6433" s="161">
        <v>0</v>
      </c>
      <c r="L6433">
        <v>112.208247</v>
      </c>
      <c r="R6433">
        <v>129.66287600000001</v>
      </c>
      <c r="S6433">
        <v>129.66287600000001</v>
      </c>
      <c r="T6433" s="194">
        <v>129.66287600000001</v>
      </c>
      <c r="U6433" t="s">
        <v>193</v>
      </c>
      <c r="V6433">
        <v>45708.624131944445</v>
      </c>
    </row>
    <row r="6434" spans="1:22" x14ac:dyDescent="0.3">
      <c r="A6434" t="s">
        <v>110</v>
      </c>
      <c r="B6434" t="s">
        <v>4</v>
      </c>
      <c r="C6434" t="s">
        <v>88</v>
      </c>
      <c r="D6434" s="29">
        <v>45936</v>
      </c>
      <c r="E6434" s="161">
        <v>0</v>
      </c>
      <c r="F6434" s="161">
        <v>0</v>
      </c>
      <c r="G6434" s="161">
        <v>0</v>
      </c>
      <c r="H6434" s="161">
        <v>0</v>
      </c>
      <c r="L6434">
        <v>161.40387699999999</v>
      </c>
      <c r="R6434">
        <v>997.40674200000001</v>
      </c>
      <c r="S6434">
        <v>997.40674200000001</v>
      </c>
      <c r="T6434" s="194">
        <v>997.40674200000001</v>
      </c>
      <c r="U6434" t="s">
        <v>193</v>
      </c>
      <c r="V6434">
        <v>45708.624259259261</v>
      </c>
    </row>
    <row r="6435" spans="1:22" x14ac:dyDescent="0.3">
      <c r="A6435" t="s">
        <v>110</v>
      </c>
      <c r="B6435" t="s">
        <v>4</v>
      </c>
      <c r="C6435" t="s">
        <v>93</v>
      </c>
      <c r="D6435" s="29">
        <v>45937</v>
      </c>
      <c r="E6435" s="161">
        <v>0</v>
      </c>
      <c r="F6435" s="161">
        <v>0</v>
      </c>
      <c r="G6435" s="161">
        <v>0</v>
      </c>
      <c r="H6435" s="161">
        <v>0</v>
      </c>
      <c r="L6435">
        <v>112.208247</v>
      </c>
      <c r="R6435">
        <v>129.66287600000001</v>
      </c>
      <c r="S6435">
        <v>129.66287600000001</v>
      </c>
      <c r="T6435" s="194">
        <v>129.66287600000001</v>
      </c>
      <c r="U6435" t="s">
        <v>193</v>
      </c>
      <c r="V6435">
        <v>45708.624120370368</v>
      </c>
    </row>
    <row r="6436" spans="1:22" x14ac:dyDescent="0.3">
      <c r="A6436" t="s">
        <v>110</v>
      </c>
      <c r="B6436" t="s">
        <v>4</v>
      </c>
      <c r="C6436" t="s">
        <v>88</v>
      </c>
      <c r="D6436" s="29">
        <v>45937</v>
      </c>
      <c r="E6436" s="161">
        <v>0</v>
      </c>
      <c r="F6436" s="161">
        <v>0</v>
      </c>
      <c r="G6436" s="161">
        <v>0</v>
      </c>
      <c r="H6436" s="161">
        <v>0</v>
      </c>
      <c r="L6436">
        <v>161.40387699999999</v>
      </c>
      <c r="R6436">
        <v>997.40674200000001</v>
      </c>
      <c r="S6436">
        <v>997.40674200000001</v>
      </c>
      <c r="T6436" s="194">
        <v>997.40674200000001</v>
      </c>
      <c r="U6436" t="s">
        <v>193</v>
      </c>
      <c r="V6436">
        <v>45708.624282407407</v>
      </c>
    </row>
    <row r="6437" spans="1:22" x14ac:dyDescent="0.3">
      <c r="A6437" t="s">
        <v>110</v>
      </c>
      <c r="B6437" t="s">
        <v>4</v>
      </c>
      <c r="C6437" t="s">
        <v>93</v>
      </c>
      <c r="D6437" s="29">
        <v>45938</v>
      </c>
      <c r="E6437" s="161">
        <v>0</v>
      </c>
      <c r="F6437" s="161">
        <v>0</v>
      </c>
      <c r="G6437" s="161">
        <v>0</v>
      </c>
      <c r="H6437" s="161">
        <v>0</v>
      </c>
      <c r="L6437">
        <v>112.208247</v>
      </c>
      <c r="R6437">
        <v>129.66287600000001</v>
      </c>
      <c r="S6437">
        <v>129.66287600000001</v>
      </c>
      <c r="T6437" s="194">
        <v>129.66287600000001</v>
      </c>
      <c r="U6437" t="s">
        <v>193</v>
      </c>
      <c r="V6437">
        <v>45708.624120370368</v>
      </c>
    </row>
    <row r="6438" spans="1:22" x14ac:dyDescent="0.3">
      <c r="A6438" t="s">
        <v>110</v>
      </c>
      <c r="B6438" t="s">
        <v>4</v>
      </c>
      <c r="C6438" t="s">
        <v>88</v>
      </c>
      <c r="D6438" s="29">
        <v>45938</v>
      </c>
      <c r="E6438" s="161">
        <v>0</v>
      </c>
      <c r="F6438" s="161">
        <v>0</v>
      </c>
      <c r="G6438" s="161">
        <v>0</v>
      </c>
      <c r="H6438" s="161">
        <v>0</v>
      </c>
      <c r="L6438">
        <v>161.40387699999999</v>
      </c>
      <c r="R6438">
        <v>997.40674200000001</v>
      </c>
      <c r="S6438">
        <v>997.40674200000001</v>
      </c>
      <c r="T6438" s="194">
        <v>997.40674200000001</v>
      </c>
      <c r="U6438" t="s">
        <v>193</v>
      </c>
      <c r="V6438">
        <v>45708.624282407407</v>
      </c>
    </row>
    <row r="6439" spans="1:22" x14ac:dyDescent="0.3">
      <c r="A6439" t="s">
        <v>110</v>
      </c>
      <c r="B6439" t="s">
        <v>4</v>
      </c>
      <c r="C6439" t="s">
        <v>93</v>
      </c>
      <c r="D6439" s="29">
        <v>45939</v>
      </c>
      <c r="E6439" s="161">
        <v>0</v>
      </c>
      <c r="F6439" s="161">
        <v>0</v>
      </c>
      <c r="G6439" s="161">
        <v>0</v>
      </c>
      <c r="H6439" s="161">
        <v>0</v>
      </c>
      <c r="L6439">
        <v>112.208247</v>
      </c>
      <c r="R6439">
        <v>129.66287600000001</v>
      </c>
      <c r="S6439">
        <v>129.66287600000001</v>
      </c>
      <c r="T6439" s="194">
        <v>129.66287600000001</v>
      </c>
      <c r="U6439" t="s">
        <v>193</v>
      </c>
      <c r="V6439">
        <v>45708.624120370368</v>
      </c>
    </row>
    <row r="6440" spans="1:22" x14ac:dyDescent="0.3">
      <c r="A6440" t="s">
        <v>110</v>
      </c>
      <c r="B6440" t="s">
        <v>4</v>
      </c>
      <c r="C6440" t="s">
        <v>88</v>
      </c>
      <c r="D6440" s="29">
        <v>45939</v>
      </c>
      <c r="E6440" s="161">
        <v>0</v>
      </c>
      <c r="F6440" s="161">
        <v>0</v>
      </c>
      <c r="G6440" s="161">
        <v>0</v>
      </c>
      <c r="H6440" s="161">
        <v>0</v>
      </c>
      <c r="L6440">
        <v>161.40387699999999</v>
      </c>
      <c r="R6440">
        <v>997.40674200000001</v>
      </c>
      <c r="S6440">
        <v>997.40674200000001</v>
      </c>
      <c r="T6440" s="194">
        <v>997.40674200000001</v>
      </c>
      <c r="U6440" t="s">
        <v>193</v>
      </c>
      <c r="V6440">
        <v>45708.624259259261</v>
      </c>
    </row>
    <row r="6441" spans="1:22" x14ac:dyDescent="0.3">
      <c r="A6441" t="s">
        <v>110</v>
      </c>
      <c r="B6441" t="s">
        <v>4</v>
      </c>
      <c r="C6441" t="s">
        <v>93</v>
      </c>
      <c r="D6441" s="29">
        <v>45940</v>
      </c>
      <c r="E6441" s="161">
        <v>0</v>
      </c>
      <c r="F6441" s="161">
        <v>0</v>
      </c>
      <c r="G6441" s="161">
        <v>0</v>
      </c>
      <c r="H6441" s="161">
        <v>0</v>
      </c>
      <c r="L6441">
        <v>112.208247</v>
      </c>
      <c r="R6441">
        <v>129.66287600000001</v>
      </c>
      <c r="S6441">
        <v>129.66287600000001</v>
      </c>
      <c r="T6441" s="194">
        <v>129.66287600000001</v>
      </c>
      <c r="U6441" t="s">
        <v>193</v>
      </c>
      <c r="V6441">
        <v>45708.624120370368</v>
      </c>
    </row>
    <row r="6442" spans="1:22" x14ac:dyDescent="0.3">
      <c r="A6442" t="s">
        <v>110</v>
      </c>
      <c r="B6442" t="s">
        <v>4</v>
      </c>
      <c r="C6442" t="s">
        <v>88</v>
      </c>
      <c r="D6442" s="29">
        <v>45940</v>
      </c>
      <c r="E6442" s="161">
        <v>0</v>
      </c>
      <c r="F6442" s="161">
        <v>0</v>
      </c>
      <c r="G6442" s="161">
        <v>0</v>
      </c>
      <c r="H6442" s="161">
        <v>0</v>
      </c>
      <c r="L6442">
        <v>161.40387699999999</v>
      </c>
      <c r="R6442">
        <v>997.40674200000001</v>
      </c>
      <c r="S6442">
        <v>997.40674200000001</v>
      </c>
      <c r="T6442" s="194">
        <v>997.40674200000001</v>
      </c>
      <c r="U6442" t="s">
        <v>193</v>
      </c>
      <c r="V6442">
        <v>45708.624282407407</v>
      </c>
    </row>
    <row r="6443" spans="1:22" x14ac:dyDescent="0.3">
      <c r="A6443" t="s">
        <v>110</v>
      </c>
      <c r="B6443" t="s">
        <v>4</v>
      </c>
      <c r="C6443" t="s">
        <v>93</v>
      </c>
      <c r="D6443" s="29">
        <v>45941</v>
      </c>
      <c r="E6443" s="161">
        <v>0</v>
      </c>
      <c r="F6443" s="161">
        <v>0</v>
      </c>
      <c r="G6443" s="161">
        <v>0</v>
      </c>
      <c r="H6443" s="161">
        <v>0</v>
      </c>
      <c r="L6443">
        <v>112.208247</v>
      </c>
      <c r="R6443">
        <v>129.66287600000001</v>
      </c>
      <c r="S6443">
        <v>129.66287600000001</v>
      </c>
      <c r="T6443" s="194">
        <v>129.66287600000001</v>
      </c>
      <c r="U6443" t="s">
        <v>193</v>
      </c>
      <c r="V6443">
        <v>45708.624120370368</v>
      </c>
    </row>
    <row r="6444" spans="1:22" x14ac:dyDescent="0.3">
      <c r="A6444" t="s">
        <v>110</v>
      </c>
      <c r="B6444" t="s">
        <v>4</v>
      </c>
      <c r="C6444" t="s">
        <v>88</v>
      </c>
      <c r="D6444" s="29">
        <v>45941</v>
      </c>
      <c r="E6444" s="161">
        <v>0</v>
      </c>
      <c r="F6444" s="161">
        <v>0</v>
      </c>
      <c r="G6444" s="161">
        <v>0</v>
      </c>
      <c r="H6444" s="161">
        <v>0</v>
      </c>
      <c r="L6444">
        <v>161.40387699999999</v>
      </c>
      <c r="R6444">
        <v>997.40674200000001</v>
      </c>
      <c r="S6444">
        <v>997.40674200000001</v>
      </c>
      <c r="T6444" s="194">
        <v>997.40674200000001</v>
      </c>
      <c r="U6444" t="s">
        <v>193</v>
      </c>
      <c r="V6444">
        <v>45708.624293981484</v>
      </c>
    </row>
    <row r="6445" spans="1:22" x14ac:dyDescent="0.3">
      <c r="A6445" t="s">
        <v>110</v>
      </c>
      <c r="B6445" t="s">
        <v>4</v>
      </c>
      <c r="C6445" t="s">
        <v>93</v>
      </c>
      <c r="D6445" s="29">
        <v>45942</v>
      </c>
      <c r="E6445" s="161">
        <v>0</v>
      </c>
      <c r="F6445" s="161">
        <v>0</v>
      </c>
      <c r="G6445" s="161">
        <v>0</v>
      </c>
      <c r="H6445" s="161">
        <v>0</v>
      </c>
      <c r="L6445">
        <v>112.208247</v>
      </c>
      <c r="R6445">
        <v>129.66287600000001</v>
      </c>
      <c r="S6445">
        <v>129.66287600000001</v>
      </c>
      <c r="T6445" s="194">
        <v>129.66287600000001</v>
      </c>
      <c r="U6445" t="s">
        <v>193</v>
      </c>
      <c r="V6445">
        <v>45708.624120370368</v>
      </c>
    </row>
    <row r="6446" spans="1:22" x14ac:dyDescent="0.3">
      <c r="A6446" t="s">
        <v>110</v>
      </c>
      <c r="B6446" t="s">
        <v>4</v>
      </c>
      <c r="C6446" t="s">
        <v>88</v>
      </c>
      <c r="D6446" s="29">
        <v>45942</v>
      </c>
      <c r="E6446" s="161">
        <v>0</v>
      </c>
      <c r="F6446" s="161">
        <v>0</v>
      </c>
      <c r="G6446" s="161">
        <v>0</v>
      </c>
      <c r="H6446" s="161">
        <v>0</v>
      </c>
      <c r="L6446">
        <v>161.40387699999999</v>
      </c>
      <c r="R6446">
        <v>997.40674200000001</v>
      </c>
      <c r="S6446">
        <v>997.40674200000001</v>
      </c>
      <c r="T6446" s="194">
        <v>997.40674200000001</v>
      </c>
      <c r="U6446" t="s">
        <v>193</v>
      </c>
      <c r="V6446">
        <v>45708.624293981484</v>
      </c>
    </row>
    <row r="6447" spans="1:22" x14ac:dyDescent="0.3">
      <c r="A6447" t="s">
        <v>110</v>
      </c>
      <c r="B6447" t="s">
        <v>4</v>
      </c>
      <c r="C6447" t="s">
        <v>93</v>
      </c>
      <c r="D6447" s="29">
        <v>45943</v>
      </c>
      <c r="E6447" s="161">
        <v>0</v>
      </c>
      <c r="F6447" s="161">
        <v>0</v>
      </c>
      <c r="G6447" s="161">
        <v>0</v>
      </c>
      <c r="H6447" s="161">
        <v>0</v>
      </c>
      <c r="L6447">
        <v>112.208247</v>
      </c>
      <c r="R6447">
        <v>129.66287600000001</v>
      </c>
      <c r="S6447">
        <v>129.66287600000001</v>
      </c>
      <c r="T6447" s="194">
        <v>129.66287600000001</v>
      </c>
      <c r="U6447" t="s">
        <v>193</v>
      </c>
      <c r="V6447">
        <v>45708.624120370368</v>
      </c>
    </row>
    <row r="6448" spans="1:22" x14ac:dyDescent="0.3">
      <c r="A6448" t="s">
        <v>110</v>
      </c>
      <c r="B6448" t="s">
        <v>4</v>
      </c>
      <c r="C6448" t="s">
        <v>88</v>
      </c>
      <c r="D6448" s="29">
        <v>45943</v>
      </c>
      <c r="E6448" s="161">
        <v>0</v>
      </c>
      <c r="F6448" s="161">
        <v>0</v>
      </c>
      <c r="G6448" s="161">
        <v>0</v>
      </c>
      <c r="H6448" s="161">
        <v>0</v>
      </c>
      <c r="L6448">
        <v>161.40387699999999</v>
      </c>
      <c r="R6448">
        <v>997.40674200000001</v>
      </c>
      <c r="S6448">
        <v>997.40674200000001</v>
      </c>
      <c r="T6448" s="194">
        <v>997.40674200000001</v>
      </c>
      <c r="U6448" t="s">
        <v>193</v>
      </c>
      <c r="V6448">
        <v>45708.62427083333</v>
      </c>
    </row>
    <row r="6449" spans="1:22" x14ac:dyDescent="0.3">
      <c r="A6449" t="s">
        <v>110</v>
      </c>
      <c r="B6449" t="s">
        <v>4</v>
      </c>
      <c r="C6449" t="s">
        <v>93</v>
      </c>
      <c r="D6449" s="29">
        <v>45944</v>
      </c>
      <c r="E6449" s="161">
        <v>0</v>
      </c>
      <c r="F6449" s="161">
        <v>0</v>
      </c>
      <c r="G6449" s="161">
        <v>0</v>
      </c>
      <c r="H6449" s="161">
        <v>0</v>
      </c>
      <c r="L6449">
        <v>112.208247</v>
      </c>
      <c r="R6449">
        <v>129.66287600000001</v>
      </c>
      <c r="S6449">
        <v>129.66287600000001</v>
      </c>
      <c r="T6449" s="194">
        <v>129.66287600000001</v>
      </c>
      <c r="U6449" t="s">
        <v>193</v>
      </c>
      <c r="V6449">
        <v>45708.624120370368</v>
      </c>
    </row>
    <row r="6450" spans="1:22" x14ac:dyDescent="0.3">
      <c r="A6450" t="s">
        <v>110</v>
      </c>
      <c r="B6450" t="s">
        <v>4</v>
      </c>
      <c r="C6450" t="s">
        <v>88</v>
      </c>
      <c r="D6450" s="29">
        <v>45944</v>
      </c>
      <c r="E6450" s="161">
        <v>0</v>
      </c>
      <c r="F6450" s="161">
        <v>0</v>
      </c>
      <c r="G6450" s="161">
        <v>0</v>
      </c>
      <c r="H6450" s="161">
        <v>0</v>
      </c>
      <c r="L6450">
        <v>161.40387699999999</v>
      </c>
      <c r="R6450">
        <v>997.40674200000001</v>
      </c>
      <c r="S6450">
        <v>997.40674200000001</v>
      </c>
      <c r="T6450" s="194">
        <v>997.40674200000001</v>
      </c>
      <c r="U6450" t="s">
        <v>193</v>
      </c>
      <c r="V6450">
        <v>45708.624282407407</v>
      </c>
    </row>
    <row r="6451" spans="1:22" x14ac:dyDescent="0.3">
      <c r="A6451" t="s">
        <v>110</v>
      </c>
      <c r="B6451" t="s">
        <v>4</v>
      </c>
      <c r="C6451" t="s">
        <v>93</v>
      </c>
      <c r="D6451" s="29">
        <v>45945</v>
      </c>
      <c r="E6451" s="161">
        <v>0</v>
      </c>
      <c r="F6451" s="161">
        <v>0</v>
      </c>
      <c r="G6451" s="161">
        <v>0</v>
      </c>
      <c r="H6451" s="161">
        <v>0</v>
      </c>
      <c r="L6451">
        <v>112.208247</v>
      </c>
      <c r="R6451">
        <v>129.66287600000001</v>
      </c>
      <c r="S6451">
        <v>129.66287600000001</v>
      </c>
      <c r="T6451" s="194">
        <v>129.66287600000001</v>
      </c>
      <c r="U6451" t="s">
        <v>193</v>
      </c>
      <c r="V6451">
        <v>45708.624120370368</v>
      </c>
    </row>
    <row r="6452" spans="1:22" x14ac:dyDescent="0.3">
      <c r="A6452" t="s">
        <v>110</v>
      </c>
      <c r="B6452" t="s">
        <v>4</v>
      </c>
      <c r="C6452" t="s">
        <v>88</v>
      </c>
      <c r="D6452" s="29">
        <v>45945</v>
      </c>
      <c r="E6452" s="161">
        <v>0</v>
      </c>
      <c r="F6452" s="161">
        <v>0</v>
      </c>
      <c r="G6452" s="161">
        <v>0</v>
      </c>
      <c r="H6452" s="161">
        <v>0</v>
      </c>
      <c r="L6452">
        <v>161.40387699999999</v>
      </c>
      <c r="R6452">
        <v>997.40674200000001</v>
      </c>
      <c r="S6452">
        <v>997.40674200000001</v>
      </c>
      <c r="T6452" s="194">
        <v>997.40674200000001</v>
      </c>
      <c r="U6452" t="s">
        <v>193</v>
      </c>
      <c r="V6452">
        <v>45708.624282407407</v>
      </c>
    </row>
    <row r="6453" spans="1:22" x14ac:dyDescent="0.3">
      <c r="A6453" t="s">
        <v>110</v>
      </c>
      <c r="B6453" t="s">
        <v>4</v>
      </c>
      <c r="C6453" t="s">
        <v>93</v>
      </c>
      <c r="D6453" s="29">
        <v>45946</v>
      </c>
      <c r="E6453" s="161">
        <v>0</v>
      </c>
      <c r="F6453" s="161">
        <v>0</v>
      </c>
      <c r="G6453" s="161">
        <v>0</v>
      </c>
      <c r="H6453" s="161">
        <v>0</v>
      </c>
      <c r="L6453">
        <v>112.208247</v>
      </c>
      <c r="R6453">
        <v>129.66287600000001</v>
      </c>
      <c r="S6453">
        <v>129.66287600000001</v>
      </c>
      <c r="T6453" s="194">
        <v>129.66287600000001</v>
      </c>
      <c r="U6453" t="s">
        <v>193</v>
      </c>
      <c r="V6453">
        <v>45708.624120370368</v>
      </c>
    </row>
    <row r="6454" spans="1:22" x14ac:dyDescent="0.3">
      <c r="A6454" t="s">
        <v>110</v>
      </c>
      <c r="B6454" t="s">
        <v>4</v>
      </c>
      <c r="C6454" t="s">
        <v>88</v>
      </c>
      <c r="D6454" s="29">
        <v>45946</v>
      </c>
      <c r="E6454" s="161">
        <v>0</v>
      </c>
      <c r="F6454" s="161">
        <v>0</v>
      </c>
      <c r="G6454" s="161">
        <v>0</v>
      </c>
      <c r="H6454" s="161">
        <v>0</v>
      </c>
      <c r="L6454">
        <v>161.40387699999999</v>
      </c>
      <c r="R6454">
        <v>997.40674200000001</v>
      </c>
      <c r="S6454">
        <v>997.40674200000001</v>
      </c>
      <c r="T6454" s="194">
        <v>997.40674200000001</v>
      </c>
      <c r="U6454" t="s">
        <v>193</v>
      </c>
      <c r="V6454">
        <v>45708.62427083333</v>
      </c>
    </row>
    <row r="6455" spans="1:22" x14ac:dyDescent="0.3">
      <c r="A6455" t="s">
        <v>110</v>
      </c>
      <c r="B6455" t="s">
        <v>4</v>
      </c>
      <c r="C6455" t="s">
        <v>93</v>
      </c>
      <c r="D6455" s="29">
        <v>45947</v>
      </c>
      <c r="E6455" s="161">
        <v>0</v>
      </c>
      <c r="F6455" s="161">
        <v>0</v>
      </c>
      <c r="G6455" s="161">
        <v>0</v>
      </c>
      <c r="H6455" s="161">
        <v>0</v>
      </c>
      <c r="L6455">
        <v>112.208247</v>
      </c>
      <c r="R6455">
        <v>129.66287600000001</v>
      </c>
      <c r="S6455">
        <v>129.66287600000001</v>
      </c>
      <c r="T6455" s="194">
        <v>129.66287600000001</v>
      </c>
      <c r="U6455" t="s">
        <v>193</v>
      </c>
      <c r="V6455">
        <v>45708.624120370368</v>
      </c>
    </row>
    <row r="6456" spans="1:22" x14ac:dyDescent="0.3">
      <c r="A6456" t="s">
        <v>110</v>
      </c>
      <c r="B6456" t="s">
        <v>4</v>
      </c>
      <c r="C6456" t="s">
        <v>88</v>
      </c>
      <c r="D6456" s="29">
        <v>45947</v>
      </c>
      <c r="E6456" s="161">
        <v>0</v>
      </c>
      <c r="F6456" s="161">
        <v>0</v>
      </c>
      <c r="G6456" s="161">
        <v>0</v>
      </c>
      <c r="H6456" s="161">
        <v>0</v>
      </c>
      <c r="L6456">
        <v>161.40387699999999</v>
      </c>
      <c r="R6456">
        <v>997.40674200000001</v>
      </c>
      <c r="S6456">
        <v>997.40674200000001</v>
      </c>
      <c r="T6456" s="194">
        <v>997.40674200000001</v>
      </c>
      <c r="U6456" t="s">
        <v>193</v>
      </c>
      <c r="V6456">
        <v>45708.62427083333</v>
      </c>
    </row>
    <row r="6457" spans="1:22" x14ac:dyDescent="0.3">
      <c r="A6457" t="s">
        <v>110</v>
      </c>
      <c r="B6457" t="s">
        <v>4</v>
      </c>
      <c r="C6457" t="s">
        <v>93</v>
      </c>
      <c r="D6457" s="29">
        <v>45948</v>
      </c>
      <c r="E6457" s="161">
        <v>0</v>
      </c>
      <c r="F6457" s="161">
        <v>0</v>
      </c>
      <c r="G6457" s="161">
        <v>0</v>
      </c>
      <c r="H6457" s="161">
        <v>0</v>
      </c>
      <c r="L6457">
        <v>112.208247</v>
      </c>
      <c r="R6457">
        <v>129.66287600000001</v>
      </c>
      <c r="S6457">
        <v>129.66287600000001</v>
      </c>
      <c r="T6457" s="194">
        <v>129.66287600000001</v>
      </c>
      <c r="U6457" t="s">
        <v>193</v>
      </c>
      <c r="V6457">
        <v>45708.624120370368</v>
      </c>
    </row>
    <row r="6458" spans="1:22" x14ac:dyDescent="0.3">
      <c r="A6458" t="s">
        <v>110</v>
      </c>
      <c r="B6458" t="s">
        <v>4</v>
      </c>
      <c r="C6458" t="s">
        <v>88</v>
      </c>
      <c r="D6458" s="29">
        <v>45948</v>
      </c>
      <c r="E6458" s="161">
        <v>0</v>
      </c>
      <c r="F6458" s="161">
        <v>0</v>
      </c>
      <c r="G6458" s="161">
        <v>0</v>
      </c>
      <c r="H6458" s="161">
        <v>0</v>
      </c>
      <c r="L6458">
        <v>161.40387699999999</v>
      </c>
      <c r="R6458">
        <v>997.40674200000001</v>
      </c>
      <c r="S6458">
        <v>997.40674200000001</v>
      </c>
      <c r="T6458" s="194">
        <v>997.40674200000001</v>
      </c>
      <c r="U6458" t="s">
        <v>193</v>
      </c>
      <c r="V6458">
        <v>45708.624282407407</v>
      </c>
    </row>
    <row r="6459" spans="1:22" x14ac:dyDescent="0.3">
      <c r="A6459" t="s">
        <v>110</v>
      </c>
      <c r="B6459" t="s">
        <v>4</v>
      </c>
      <c r="C6459" t="s">
        <v>93</v>
      </c>
      <c r="D6459" s="29">
        <v>45949</v>
      </c>
      <c r="E6459" s="161">
        <v>0</v>
      </c>
      <c r="F6459" s="161">
        <v>0</v>
      </c>
      <c r="G6459" s="161">
        <v>0</v>
      </c>
      <c r="H6459" s="161">
        <v>0</v>
      </c>
      <c r="L6459">
        <v>112.208247</v>
      </c>
      <c r="R6459">
        <v>129.66287600000001</v>
      </c>
      <c r="S6459">
        <v>129.66287600000001</v>
      </c>
      <c r="T6459" s="194">
        <v>129.66287600000001</v>
      </c>
      <c r="U6459" t="s">
        <v>193</v>
      </c>
      <c r="V6459">
        <v>45708.624120370368</v>
      </c>
    </row>
    <row r="6460" spans="1:22" x14ac:dyDescent="0.3">
      <c r="A6460" t="s">
        <v>110</v>
      </c>
      <c r="B6460" t="s">
        <v>4</v>
      </c>
      <c r="C6460" t="s">
        <v>88</v>
      </c>
      <c r="D6460" s="29">
        <v>45949</v>
      </c>
      <c r="E6460" s="161">
        <v>0</v>
      </c>
      <c r="F6460" s="161">
        <v>0</v>
      </c>
      <c r="G6460" s="161">
        <v>0</v>
      </c>
      <c r="H6460" s="161">
        <v>0</v>
      </c>
      <c r="L6460">
        <v>161.40387699999999</v>
      </c>
      <c r="R6460">
        <v>997.40674200000001</v>
      </c>
      <c r="S6460">
        <v>997.40674200000001</v>
      </c>
      <c r="T6460" s="194">
        <v>997.40674200000001</v>
      </c>
      <c r="U6460" t="s">
        <v>193</v>
      </c>
      <c r="V6460">
        <v>45708.624282407407</v>
      </c>
    </row>
    <row r="6461" spans="1:22" x14ac:dyDescent="0.3">
      <c r="A6461" t="s">
        <v>110</v>
      </c>
      <c r="B6461" t="s">
        <v>4</v>
      </c>
      <c r="C6461" t="s">
        <v>93</v>
      </c>
      <c r="D6461" s="29">
        <v>45950</v>
      </c>
      <c r="E6461" s="161">
        <v>0</v>
      </c>
      <c r="F6461" s="161">
        <v>0</v>
      </c>
      <c r="G6461" s="161">
        <v>0</v>
      </c>
      <c r="H6461" s="161">
        <v>0</v>
      </c>
      <c r="L6461">
        <v>112.208247</v>
      </c>
      <c r="R6461">
        <v>129.66287600000001</v>
      </c>
      <c r="S6461">
        <v>129.66287600000001</v>
      </c>
      <c r="T6461" s="194">
        <v>129.66287600000001</v>
      </c>
      <c r="U6461" t="s">
        <v>193</v>
      </c>
      <c r="V6461">
        <v>45708.624120370368</v>
      </c>
    </row>
    <row r="6462" spans="1:22" x14ac:dyDescent="0.3">
      <c r="A6462" t="s">
        <v>110</v>
      </c>
      <c r="B6462" t="s">
        <v>4</v>
      </c>
      <c r="C6462" t="s">
        <v>88</v>
      </c>
      <c r="D6462" s="29">
        <v>45950</v>
      </c>
      <c r="E6462" s="161">
        <v>0</v>
      </c>
      <c r="F6462" s="161">
        <v>0</v>
      </c>
      <c r="G6462" s="161">
        <v>0</v>
      </c>
      <c r="H6462" s="161">
        <v>0</v>
      </c>
      <c r="L6462">
        <v>161.40387699999999</v>
      </c>
      <c r="R6462">
        <v>997.40674200000001</v>
      </c>
      <c r="S6462">
        <v>997.40674200000001</v>
      </c>
      <c r="T6462" s="194">
        <v>997.40674200000001</v>
      </c>
      <c r="U6462" t="s">
        <v>193</v>
      </c>
      <c r="V6462">
        <v>45708.624259259261</v>
      </c>
    </row>
    <row r="6463" spans="1:22" x14ac:dyDescent="0.3">
      <c r="A6463" t="s">
        <v>110</v>
      </c>
      <c r="B6463" t="s">
        <v>4</v>
      </c>
      <c r="C6463" t="s">
        <v>93</v>
      </c>
      <c r="D6463" s="29">
        <v>45951</v>
      </c>
      <c r="E6463" s="161">
        <v>0</v>
      </c>
      <c r="F6463" s="161">
        <v>0</v>
      </c>
      <c r="G6463" s="161">
        <v>0</v>
      </c>
      <c r="H6463" s="161">
        <v>0</v>
      </c>
      <c r="L6463">
        <v>112.208247</v>
      </c>
      <c r="R6463">
        <v>129.66287600000001</v>
      </c>
      <c r="S6463">
        <v>129.66287600000001</v>
      </c>
      <c r="T6463" s="194">
        <v>129.66287600000001</v>
      </c>
      <c r="U6463" t="s">
        <v>193</v>
      </c>
      <c r="V6463">
        <v>45708.624120370368</v>
      </c>
    </row>
    <row r="6464" spans="1:22" x14ac:dyDescent="0.3">
      <c r="A6464" t="s">
        <v>110</v>
      </c>
      <c r="B6464" t="s">
        <v>4</v>
      </c>
      <c r="C6464" t="s">
        <v>88</v>
      </c>
      <c r="D6464" s="29">
        <v>45951</v>
      </c>
      <c r="E6464" s="161">
        <v>0</v>
      </c>
      <c r="F6464" s="161">
        <v>0</v>
      </c>
      <c r="G6464" s="161">
        <v>0</v>
      </c>
      <c r="H6464" s="161">
        <v>0</v>
      </c>
      <c r="L6464">
        <v>161.40387699999999</v>
      </c>
      <c r="R6464">
        <v>997.40674200000001</v>
      </c>
      <c r="S6464">
        <v>997.40674200000001</v>
      </c>
      <c r="T6464" s="194">
        <v>997.40674200000001</v>
      </c>
      <c r="U6464" t="s">
        <v>193</v>
      </c>
      <c r="V6464">
        <v>45708.624293981484</v>
      </c>
    </row>
    <row r="6465" spans="1:22" x14ac:dyDescent="0.3">
      <c r="A6465" t="s">
        <v>110</v>
      </c>
      <c r="B6465" t="s">
        <v>4</v>
      </c>
      <c r="C6465" t="s">
        <v>93</v>
      </c>
      <c r="D6465" s="29">
        <v>45952</v>
      </c>
      <c r="E6465" s="161">
        <v>0</v>
      </c>
      <c r="F6465" s="161">
        <v>0</v>
      </c>
      <c r="G6465" s="161">
        <v>0</v>
      </c>
      <c r="H6465" s="161">
        <v>0</v>
      </c>
      <c r="L6465">
        <v>112.208247</v>
      </c>
      <c r="R6465">
        <v>129.66287600000001</v>
      </c>
      <c r="S6465">
        <v>129.66287600000001</v>
      </c>
      <c r="T6465" s="194">
        <v>129.66287600000001</v>
      </c>
      <c r="U6465" t="s">
        <v>193</v>
      </c>
      <c r="V6465">
        <v>45708.624120370368</v>
      </c>
    </row>
    <row r="6466" spans="1:22" x14ac:dyDescent="0.3">
      <c r="A6466" t="s">
        <v>110</v>
      </c>
      <c r="B6466" t="s">
        <v>4</v>
      </c>
      <c r="C6466" t="s">
        <v>88</v>
      </c>
      <c r="D6466" s="29">
        <v>45952</v>
      </c>
      <c r="E6466" s="161">
        <v>0</v>
      </c>
      <c r="F6466" s="161">
        <v>0</v>
      </c>
      <c r="G6466" s="161">
        <v>0</v>
      </c>
      <c r="H6466" s="161">
        <v>0</v>
      </c>
      <c r="L6466">
        <v>161.40387699999999</v>
      </c>
      <c r="R6466">
        <v>997.40674200000001</v>
      </c>
      <c r="S6466">
        <v>997.40674200000001</v>
      </c>
      <c r="T6466" s="194">
        <v>997.40674200000001</v>
      </c>
      <c r="U6466" t="s">
        <v>193</v>
      </c>
      <c r="V6466">
        <v>45708.62427083333</v>
      </c>
    </row>
    <row r="6467" spans="1:22" x14ac:dyDescent="0.3">
      <c r="A6467" t="s">
        <v>110</v>
      </c>
      <c r="B6467" t="s">
        <v>4</v>
      </c>
      <c r="C6467" t="s">
        <v>93</v>
      </c>
      <c r="D6467" s="29">
        <v>45953</v>
      </c>
      <c r="E6467" s="161">
        <v>0</v>
      </c>
      <c r="F6467" s="161">
        <v>0</v>
      </c>
      <c r="G6467" s="161">
        <v>0</v>
      </c>
      <c r="H6467" s="161">
        <v>0</v>
      </c>
      <c r="L6467">
        <v>112.208247</v>
      </c>
      <c r="R6467">
        <v>129.66287600000001</v>
      </c>
      <c r="S6467">
        <v>129.66287600000001</v>
      </c>
      <c r="T6467" s="194">
        <v>129.66287600000001</v>
      </c>
      <c r="U6467" t="s">
        <v>193</v>
      </c>
      <c r="V6467">
        <v>45708.624120370368</v>
      </c>
    </row>
    <row r="6468" spans="1:22" x14ac:dyDescent="0.3">
      <c r="A6468" t="s">
        <v>110</v>
      </c>
      <c r="B6468" t="s">
        <v>4</v>
      </c>
      <c r="C6468" t="s">
        <v>88</v>
      </c>
      <c r="D6468" s="29">
        <v>45953</v>
      </c>
      <c r="E6468" s="161">
        <v>0</v>
      </c>
      <c r="F6468" s="161">
        <v>0</v>
      </c>
      <c r="G6468" s="161">
        <v>0</v>
      </c>
      <c r="H6468" s="161">
        <v>0</v>
      </c>
      <c r="L6468">
        <v>161.40387699999999</v>
      </c>
      <c r="R6468">
        <v>997.40674200000001</v>
      </c>
      <c r="S6468">
        <v>997.40674200000001</v>
      </c>
      <c r="T6468" s="194">
        <v>997.40674200000001</v>
      </c>
      <c r="U6468" t="s">
        <v>193</v>
      </c>
      <c r="V6468">
        <v>45708.624293981484</v>
      </c>
    </row>
    <row r="6469" spans="1:22" x14ac:dyDescent="0.3">
      <c r="A6469" t="s">
        <v>110</v>
      </c>
      <c r="B6469" t="s">
        <v>4</v>
      </c>
      <c r="C6469" t="s">
        <v>93</v>
      </c>
      <c r="D6469" s="29">
        <v>45954</v>
      </c>
      <c r="E6469" s="161">
        <v>0</v>
      </c>
      <c r="F6469" s="161">
        <v>0</v>
      </c>
      <c r="G6469" s="161">
        <v>0</v>
      </c>
      <c r="H6469" s="161">
        <v>0</v>
      </c>
      <c r="L6469">
        <v>112.208247</v>
      </c>
      <c r="R6469">
        <v>129.66287600000001</v>
      </c>
      <c r="S6469">
        <v>129.66287600000001</v>
      </c>
      <c r="T6469" s="194">
        <v>129.66287600000001</v>
      </c>
      <c r="U6469" t="s">
        <v>193</v>
      </c>
      <c r="V6469">
        <v>45708.624108796299</v>
      </c>
    </row>
    <row r="6470" spans="1:22" x14ac:dyDescent="0.3">
      <c r="A6470" t="s">
        <v>110</v>
      </c>
      <c r="B6470" t="s">
        <v>4</v>
      </c>
      <c r="C6470" t="s">
        <v>88</v>
      </c>
      <c r="D6470" s="29">
        <v>45954</v>
      </c>
      <c r="E6470" s="161">
        <v>0</v>
      </c>
      <c r="F6470" s="161">
        <v>0</v>
      </c>
      <c r="G6470" s="161">
        <v>0</v>
      </c>
      <c r="H6470" s="161">
        <v>0</v>
      </c>
      <c r="L6470">
        <v>161.40387699999999</v>
      </c>
      <c r="R6470">
        <v>997.40674200000001</v>
      </c>
      <c r="S6470">
        <v>997.40674200000001</v>
      </c>
      <c r="T6470" s="194">
        <v>997.40674200000001</v>
      </c>
      <c r="U6470" t="s">
        <v>193</v>
      </c>
      <c r="V6470">
        <v>45708.624282407407</v>
      </c>
    </row>
    <row r="6471" spans="1:22" x14ac:dyDescent="0.3">
      <c r="A6471" t="s">
        <v>110</v>
      </c>
      <c r="B6471" t="s">
        <v>4</v>
      </c>
      <c r="C6471" t="s">
        <v>93</v>
      </c>
      <c r="D6471" s="29">
        <v>45955</v>
      </c>
      <c r="E6471" s="161">
        <v>0</v>
      </c>
      <c r="F6471" s="161">
        <v>0</v>
      </c>
      <c r="G6471" s="161">
        <v>0</v>
      </c>
      <c r="H6471" s="161">
        <v>0</v>
      </c>
      <c r="L6471">
        <v>112.208247</v>
      </c>
      <c r="R6471">
        <v>129.66287600000001</v>
      </c>
      <c r="S6471">
        <v>129.66287600000001</v>
      </c>
      <c r="T6471" s="194">
        <v>129.66287600000001</v>
      </c>
      <c r="U6471" t="s">
        <v>193</v>
      </c>
      <c r="V6471">
        <v>45708.624120370368</v>
      </c>
    </row>
    <row r="6472" spans="1:22" x14ac:dyDescent="0.3">
      <c r="A6472" t="s">
        <v>110</v>
      </c>
      <c r="B6472" t="s">
        <v>4</v>
      </c>
      <c r="C6472" t="s">
        <v>88</v>
      </c>
      <c r="D6472" s="29">
        <v>45955</v>
      </c>
      <c r="E6472" s="161">
        <v>0</v>
      </c>
      <c r="F6472" s="161">
        <v>0</v>
      </c>
      <c r="G6472" s="161">
        <v>0</v>
      </c>
      <c r="H6472" s="161">
        <v>0</v>
      </c>
      <c r="L6472">
        <v>161.40387699999999</v>
      </c>
      <c r="R6472">
        <v>997.40674200000001</v>
      </c>
      <c r="S6472">
        <v>997.40674200000001</v>
      </c>
      <c r="T6472" s="194">
        <v>997.40674200000001</v>
      </c>
      <c r="U6472" t="s">
        <v>193</v>
      </c>
      <c r="V6472">
        <v>45708.624259259261</v>
      </c>
    </row>
    <row r="6473" spans="1:22" x14ac:dyDescent="0.3">
      <c r="A6473" t="s">
        <v>110</v>
      </c>
      <c r="B6473" t="s">
        <v>4</v>
      </c>
      <c r="C6473" t="s">
        <v>93</v>
      </c>
      <c r="D6473" s="29">
        <v>45956</v>
      </c>
      <c r="E6473" s="161">
        <v>0</v>
      </c>
      <c r="F6473" s="161">
        <v>0</v>
      </c>
      <c r="G6473" s="161">
        <v>0</v>
      </c>
      <c r="H6473" s="161">
        <v>0</v>
      </c>
      <c r="L6473">
        <v>112.208247</v>
      </c>
      <c r="R6473">
        <v>129.66287600000001</v>
      </c>
      <c r="S6473">
        <v>129.66287600000001</v>
      </c>
      <c r="T6473" s="194">
        <v>129.66287600000001</v>
      </c>
      <c r="U6473" t="s">
        <v>193</v>
      </c>
      <c r="V6473">
        <v>45708.624120370368</v>
      </c>
    </row>
    <row r="6474" spans="1:22" x14ac:dyDescent="0.3">
      <c r="A6474" t="s">
        <v>110</v>
      </c>
      <c r="B6474" t="s">
        <v>4</v>
      </c>
      <c r="C6474" t="s">
        <v>88</v>
      </c>
      <c r="D6474" s="29">
        <v>45956</v>
      </c>
      <c r="E6474" s="161">
        <v>0</v>
      </c>
      <c r="F6474" s="161">
        <v>0</v>
      </c>
      <c r="G6474" s="161">
        <v>0</v>
      </c>
      <c r="H6474" s="161">
        <v>0</v>
      </c>
      <c r="L6474">
        <v>161.40387699999999</v>
      </c>
      <c r="R6474">
        <v>997.40674200000001</v>
      </c>
      <c r="S6474">
        <v>997.40674200000001</v>
      </c>
      <c r="T6474" s="194">
        <v>997.40674200000001</v>
      </c>
      <c r="U6474" t="s">
        <v>193</v>
      </c>
      <c r="V6474">
        <v>45708.624282407407</v>
      </c>
    </row>
    <row r="6475" spans="1:22" x14ac:dyDescent="0.3">
      <c r="A6475" t="s">
        <v>110</v>
      </c>
      <c r="B6475" t="s">
        <v>4</v>
      </c>
      <c r="C6475" t="s">
        <v>93</v>
      </c>
      <c r="D6475" s="29">
        <v>45957</v>
      </c>
      <c r="E6475" s="161">
        <v>0</v>
      </c>
      <c r="F6475" s="161">
        <v>0</v>
      </c>
      <c r="G6475" s="161">
        <v>0</v>
      </c>
      <c r="H6475" s="161">
        <v>0</v>
      </c>
      <c r="L6475">
        <v>112.208247</v>
      </c>
      <c r="R6475">
        <v>129.66287600000001</v>
      </c>
      <c r="S6475">
        <v>129.66287600000001</v>
      </c>
      <c r="T6475" s="194">
        <v>129.66287600000001</v>
      </c>
      <c r="U6475" t="s">
        <v>193</v>
      </c>
      <c r="V6475">
        <v>45708.624120370368</v>
      </c>
    </row>
    <row r="6476" spans="1:22" x14ac:dyDescent="0.3">
      <c r="A6476" t="s">
        <v>110</v>
      </c>
      <c r="B6476" t="s">
        <v>4</v>
      </c>
      <c r="C6476" t="s">
        <v>88</v>
      </c>
      <c r="D6476" s="29">
        <v>45957</v>
      </c>
      <c r="E6476" s="161">
        <v>0</v>
      </c>
      <c r="F6476" s="161">
        <v>0</v>
      </c>
      <c r="G6476" s="161">
        <v>0</v>
      </c>
      <c r="H6476" s="161">
        <v>0</v>
      </c>
      <c r="L6476">
        <v>161.40387699999999</v>
      </c>
      <c r="R6476">
        <v>997.40674200000001</v>
      </c>
      <c r="S6476">
        <v>997.40674200000001</v>
      </c>
      <c r="T6476" s="194">
        <v>997.40674200000001</v>
      </c>
      <c r="U6476" t="s">
        <v>193</v>
      </c>
      <c r="V6476">
        <v>45708.62427083333</v>
      </c>
    </row>
    <row r="6477" spans="1:22" x14ac:dyDescent="0.3">
      <c r="A6477" t="s">
        <v>110</v>
      </c>
      <c r="B6477" t="s">
        <v>4</v>
      </c>
      <c r="C6477" t="s">
        <v>93</v>
      </c>
      <c r="D6477" s="29">
        <v>45958</v>
      </c>
      <c r="E6477" s="161">
        <v>0</v>
      </c>
      <c r="F6477" s="161">
        <v>0</v>
      </c>
      <c r="G6477" s="161">
        <v>0</v>
      </c>
      <c r="H6477" s="161">
        <v>0</v>
      </c>
      <c r="L6477">
        <v>112.208247</v>
      </c>
      <c r="R6477">
        <v>129.66287600000001</v>
      </c>
      <c r="S6477">
        <v>129.66287600000001</v>
      </c>
      <c r="T6477" s="194">
        <v>129.66287600000001</v>
      </c>
      <c r="U6477" t="s">
        <v>193</v>
      </c>
      <c r="V6477">
        <v>45708.624120370368</v>
      </c>
    </row>
    <row r="6478" spans="1:22" x14ac:dyDescent="0.3">
      <c r="A6478" t="s">
        <v>110</v>
      </c>
      <c r="B6478" t="s">
        <v>4</v>
      </c>
      <c r="C6478" t="s">
        <v>88</v>
      </c>
      <c r="D6478" s="29">
        <v>45958</v>
      </c>
      <c r="E6478" s="161">
        <v>0</v>
      </c>
      <c r="F6478" s="161">
        <v>0</v>
      </c>
      <c r="G6478" s="161">
        <v>0</v>
      </c>
      <c r="H6478" s="161">
        <v>0</v>
      </c>
      <c r="L6478">
        <v>161.40387699999999</v>
      </c>
      <c r="R6478">
        <v>997.40674200000001</v>
      </c>
      <c r="S6478">
        <v>997.40674200000001</v>
      </c>
      <c r="T6478" s="194">
        <v>997.40674200000001</v>
      </c>
      <c r="U6478" t="s">
        <v>193</v>
      </c>
      <c r="V6478">
        <v>45708.62427083333</v>
      </c>
    </row>
    <row r="6479" spans="1:22" x14ac:dyDescent="0.3">
      <c r="A6479" t="s">
        <v>110</v>
      </c>
      <c r="B6479" t="s">
        <v>4</v>
      </c>
      <c r="C6479" t="s">
        <v>93</v>
      </c>
      <c r="D6479" s="29">
        <v>45959</v>
      </c>
      <c r="E6479" s="161">
        <v>0</v>
      </c>
      <c r="F6479" s="161">
        <v>0</v>
      </c>
      <c r="G6479" s="161">
        <v>0</v>
      </c>
      <c r="H6479" s="161">
        <v>0</v>
      </c>
      <c r="L6479">
        <v>112.208247</v>
      </c>
      <c r="R6479">
        <v>129.66287600000001</v>
      </c>
      <c r="S6479">
        <v>129.66287600000001</v>
      </c>
      <c r="T6479" s="194">
        <v>129.66287600000001</v>
      </c>
      <c r="U6479" t="s">
        <v>193</v>
      </c>
      <c r="V6479">
        <v>45708.624108796299</v>
      </c>
    </row>
    <row r="6480" spans="1:22" x14ac:dyDescent="0.3">
      <c r="A6480" t="s">
        <v>110</v>
      </c>
      <c r="B6480" t="s">
        <v>4</v>
      </c>
      <c r="C6480" t="s">
        <v>88</v>
      </c>
      <c r="D6480" s="29">
        <v>45959</v>
      </c>
      <c r="E6480" s="161">
        <v>0</v>
      </c>
      <c r="F6480" s="161">
        <v>0</v>
      </c>
      <c r="G6480" s="161">
        <v>0</v>
      </c>
      <c r="H6480" s="161">
        <v>0</v>
      </c>
      <c r="L6480">
        <v>161.40387699999999</v>
      </c>
      <c r="R6480">
        <v>997.40674200000001</v>
      </c>
      <c r="S6480">
        <v>997.40674200000001</v>
      </c>
      <c r="T6480" s="194">
        <v>997.40674200000001</v>
      </c>
      <c r="U6480" t="s">
        <v>193</v>
      </c>
      <c r="V6480">
        <v>45708.624282407407</v>
      </c>
    </row>
    <row r="6481" spans="1:22" x14ac:dyDescent="0.3">
      <c r="A6481" t="s">
        <v>110</v>
      </c>
      <c r="B6481" t="s">
        <v>4</v>
      </c>
      <c r="C6481" t="s">
        <v>93</v>
      </c>
      <c r="D6481" s="29">
        <v>45960</v>
      </c>
      <c r="E6481" s="161">
        <v>0</v>
      </c>
      <c r="F6481" s="161">
        <v>0</v>
      </c>
      <c r="G6481" s="161">
        <v>0</v>
      </c>
      <c r="H6481" s="161">
        <v>0</v>
      </c>
      <c r="L6481">
        <v>112.208247</v>
      </c>
      <c r="R6481">
        <v>129.66287600000001</v>
      </c>
      <c r="S6481">
        <v>129.66287600000001</v>
      </c>
      <c r="T6481" s="194">
        <v>129.66287600000001</v>
      </c>
      <c r="U6481" t="s">
        <v>193</v>
      </c>
      <c r="V6481">
        <v>45708.624120370368</v>
      </c>
    </row>
    <row r="6482" spans="1:22" x14ac:dyDescent="0.3">
      <c r="A6482" t="s">
        <v>110</v>
      </c>
      <c r="B6482" t="s">
        <v>4</v>
      </c>
      <c r="C6482" t="s">
        <v>88</v>
      </c>
      <c r="D6482" s="29">
        <v>45960</v>
      </c>
      <c r="E6482" s="161">
        <v>0</v>
      </c>
      <c r="F6482" s="161">
        <v>0</v>
      </c>
      <c r="G6482" s="161">
        <v>0</v>
      </c>
      <c r="H6482" s="161">
        <v>0</v>
      </c>
      <c r="L6482">
        <v>161.40387699999999</v>
      </c>
      <c r="R6482">
        <v>997.40674200000001</v>
      </c>
      <c r="S6482">
        <v>997.40674200000001</v>
      </c>
      <c r="T6482" s="194">
        <v>997.40674200000001</v>
      </c>
      <c r="U6482" t="s">
        <v>193</v>
      </c>
      <c r="V6482">
        <v>45708.624282407407</v>
      </c>
    </row>
    <row r="6483" spans="1:22" x14ac:dyDescent="0.3">
      <c r="A6483" t="s">
        <v>110</v>
      </c>
      <c r="B6483" t="s">
        <v>4</v>
      </c>
      <c r="C6483" t="s">
        <v>93</v>
      </c>
      <c r="D6483" s="29">
        <v>45961</v>
      </c>
      <c r="E6483" s="161">
        <v>0</v>
      </c>
      <c r="F6483" s="161">
        <v>0</v>
      </c>
      <c r="G6483" s="161">
        <v>0</v>
      </c>
      <c r="H6483" s="161">
        <v>0</v>
      </c>
      <c r="L6483">
        <v>112.208247</v>
      </c>
      <c r="R6483">
        <v>129.66287600000001</v>
      </c>
      <c r="S6483">
        <v>129.66287600000001</v>
      </c>
      <c r="T6483" s="194">
        <v>129.66287600000001</v>
      </c>
      <c r="U6483" t="s">
        <v>193</v>
      </c>
      <c r="V6483">
        <v>45708.624120370368</v>
      </c>
    </row>
    <row r="6484" spans="1:22" x14ac:dyDescent="0.3">
      <c r="A6484" t="s">
        <v>110</v>
      </c>
      <c r="B6484" t="s">
        <v>4</v>
      </c>
      <c r="C6484" t="s">
        <v>88</v>
      </c>
      <c r="D6484" s="29">
        <v>45961</v>
      </c>
      <c r="E6484" s="161">
        <v>0</v>
      </c>
      <c r="F6484" s="161">
        <v>0</v>
      </c>
      <c r="G6484" s="161">
        <v>0</v>
      </c>
      <c r="H6484" s="161">
        <v>0</v>
      </c>
      <c r="L6484">
        <v>161.40387699999999</v>
      </c>
      <c r="R6484">
        <v>997.40674200000001</v>
      </c>
      <c r="S6484">
        <v>997.40674200000001</v>
      </c>
      <c r="T6484" s="194">
        <v>997.40674200000001</v>
      </c>
      <c r="U6484" t="s">
        <v>193</v>
      </c>
      <c r="V6484">
        <v>45708.62427083333</v>
      </c>
    </row>
    <row r="6485" spans="1:22" x14ac:dyDescent="0.3">
      <c r="A6485" t="s">
        <v>110</v>
      </c>
      <c r="B6485" t="s">
        <v>4</v>
      </c>
      <c r="C6485" t="s">
        <v>93</v>
      </c>
      <c r="D6485" s="29">
        <v>45962</v>
      </c>
      <c r="E6485" s="161">
        <v>0</v>
      </c>
      <c r="F6485" s="161">
        <v>0</v>
      </c>
      <c r="G6485" s="161">
        <v>0</v>
      </c>
      <c r="H6485" s="161">
        <v>0</v>
      </c>
      <c r="L6485">
        <v>112.208247</v>
      </c>
      <c r="R6485">
        <v>129.66287600000001</v>
      </c>
      <c r="S6485">
        <v>129.66287600000001</v>
      </c>
      <c r="T6485" s="194">
        <v>129.66287600000001</v>
      </c>
      <c r="U6485" t="s">
        <v>193</v>
      </c>
      <c r="V6485">
        <v>45708.624120370368</v>
      </c>
    </row>
    <row r="6486" spans="1:22" x14ac:dyDescent="0.3">
      <c r="A6486" t="s">
        <v>110</v>
      </c>
      <c r="B6486" t="s">
        <v>4</v>
      </c>
      <c r="C6486" t="s">
        <v>88</v>
      </c>
      <c r="D6486" s="29">
        <v>45962</v>
      </c>
      <c r="E6486" s="161">
        <v>0</v>
      </c>
      <c r="F6486" s="161">
        <v>0</v>
      </c>
      <c r="G6486" s="161">
        <v>0</v>
      </c>
      <c r="H6486" s="161">
        <v>0</v>
      </c>
      <c r="L6486">
        <v>161.40387699999999</v>
      </c>
      <c r="R6486">
        <v>997.40674200000001</v>
      </c>
      <c r="S6486">
        <v>997.40674200000001</v>
      </c>
      <c r="T6486" s="194">
        <v>997.40674200000001</v>
      </c>
      <c r="U6486" t="s">
        <v>193</v>
      </c>
      <c r="V6486">
        <v>45708.624282407407</v>
      </c>
    </row>
    <row r="6487" spans="1:22" x14ac:dyDescent="0.3">
      <c r="A6487" t="s">
        <v>110</v>
      </c>
      <c r="B6487" t="s">
        <v>4</v>
      </c>
      <c r="C6487" t="s">
        <v>93</v>
      </c>
      <c r="D6487" s="29">
        <v>45963</v>
      </c>
      <c r="E6487" s="161">
        <v>0</v>
      </c>
      <c r="F6487" s="161">
        <v>0</v>
      </c>
      <c r="G6487" s="161">
        <v>0</v>
      </c>
      <c r="H6487" s="161">
        <v>0</v>
      </c>
      <c r="L6487">
        <v>112.208247</v>
      </c>
      <c r="R6487">
        <v>129.66287600000001</v>
      </c>
      <c r="S6487">
        <v>129.66287600000001</v>
      </c>
      <c r="T6487" s="194">
        <v>129.66287600000001</v>
      </c>
      <c r="U6487" t="s">
        <v>193</v>
      </c>
      <c r="V6487">
        <v>45708.624120370368</v>
      </c>
    </row>
    <row r="6488" spans="1:22" x14ac:dyDescent="0.3">
      <c r="A6488" t="s">
        <v>110</v>
      </c>
      <c r="B6488" t="s">
        <v>4</v>
      </c>
      <c r="C6488" t="s">
        <v>88</v>
      </c>
      <c r="D6488" s="29">
        <v>45963</v>
      </c>
      <c r="E6488" s="161">
        <v>0</v>
      </c>
      <c r="F6488" s="161">
        <v>0</v>
      </c>
      <c r="G6488" s="161">
        <v>0</v>
      </c>
      <c r="H6488" s="161">
        <v>0</v>
      </c>
      <c r="L6488">
        <v>161.40387699999999</v>
      </c>
      <c r="R6488">
        <v>997.40674200000001</v>
      </c>
      <c r="S6488">
        <v>997.40674200000001</v>
      </c>
      <c r="T6488" s="194">
        <v>997.40674200000001</v>
      </c>
      <c r="U6488" t="s">
        <v>193</v>
      </c>
      <c r="V6488">
        <v>45708.624259259261</v>
      </c>
    </row>
    <row r="6489" spans="1:22" x14ac:dyDescent="0.3">
      <c r="A6489" t="s">
        <v>110</v>
      </c>
      <c r="B6489" t="s">
        <v>4</v>
      </c>
      <c r="C6489" t="s">
        <v>93</v>
      </c>
      <c r="D6489" s="29">
        <v>45964</v>
      </c>
      <c r="E6489" s="161">
        <v>0</v>
      </c>
      <c r="F6489" s="161">
        <v>0</v>
      </c>
      <c r="G6489" s="161">
        <v>0</v>
      </c>
      <c r="H6489" s="161">
        <v>0</v>
      </c>
      <c r="L6489">
        <v>112.208247</v>
      </c>
      <c r="R6489">
        <v>129.66287600000001</v>
      </c>
      <c r="S6489">
        <v>129.66287600000001</v>
      </c>
      <c r="T6489" s="194">
        <v>129.66287600000001</v>
      </c>
      <c r="U6489" t="s">
        <v>193</v>
      </c>
      <c r="V6489">
        <v>45708.624120370368</v>
      </c>
    </row>
    <row r="6490" spans="1:22" x14ac:dyDescent="0.3">
      <c r="A6490" t="s">
        <v>110</v>
      </c>
      <c r="B6490" t="s">
        <v>4</v>
      </c>
      <c r="C6490" t="s">
        <v>88</v>
      </c>
      <c r="D6490" s="29">
        <v>45964</v>
      </c>
      <c r="E6490" s="161">
        <v>0</v>
      </c>
      <c r="F6490" s="161">
        <v>0</v>
      </c>
      <c r="G6490" s="161">
        <v>0</v>
      </c>
      <c r="H6490" s="161">
        <v>0</v>
      </c>
      <c r="L6490">
        <v>161.40387699999999</v>
      </c>
      <c r="R6490">
        <v>997.40674200000001</v>
      </c>
      <c r="S6490">
        <v>997.40674200000001</v>
      </c>
      <c r="T6490" s="194">
        <v>997.40674200000001</v>
      </c>
      <c r="U6490" t="s">
        <v>193</v>
      </c>
      <c r="V6490">
        <v>45708.624282407407</v>
      </c>
    </row>
    <row r="6491" spans="1:22" x14ac:dyDescent="0.3">
      <c r="A6491" t="s">
        <v>110</v>
      </c>
      <c r="B6491" t="s">
        <v>4</v>
      </c>
      <c r="C6491" t="s">
        <v>93</v>
      </c>
      <c r="D6491" s="29">
        <v>45965</v>
      </c>
      <c r="E6491" s="161">
        <v>0</v>
      </c>
      <c r="F6491" s="161">
        <v>0</v>
      </c>
      <c r="G6491" s="161">
        <v>0</v>
      </c>
      <c r="H6491" s="161">
        <v>0</v>
      </c>
      <c r="L6491">
        <v>112.208247</v>
      </c>
      <c r="R6491">
        <v>129.66287600000001</v>
      </c>
      <c r="S6491">
        <v>129.66287600000001</v>
      </c>
      <c r="T6491" s="194">
        <v>129.66287600000001</v>
      </c>
      <c r="U6491" t="s">
        <v>193</v>
      </c>
      <c r="V6491">
        <v>45708.624131944445</v>
      </c>
    </row>
    <row r="6492" spans="1:22" x14ac:dyDescent="0.3">
      <c r="A6492" t="s">
        <v>110</v>
      </c>
      <c r="B6492" t="s">
        <v>4</v>
      </c>
      <c r="C6492" t="s">
        <v>88</v>
      </c>
      <c r="D6492" s="29">
        <v>45965</v>
      </c>
      <c r="E6492" s="161">
        <v>0</v>
      </c>
      <c r="F6492" s="161">
        <v>0</v>
      </c>
      <c r="G6492" s="161">
        <v>0</v>
      </c>
      <c r="H6492" s="161">
        <v>0</v>
      </c>
      <c r="L6492">
        <v>161.40387699999999</v>
      </c>
      <c r="R6492">
        <v>997.40674200000001</v>
      </c>
      <c r="S6492">
        <v>997.40674200000001</v>
      </c>
      <c r="T6492" s="194">
        <v>997.40674200000001</v>
      </c>
      <c r="U6492" t="s">
        <v>193</v>
      </c>
      <c r="V6492">
        <v>45708.62427083333</v>
      </c>
    </row>
    <row r="6493" spans="1:22" x14ac:dyDescent="0.3">
      <c r="A6493" t="s">
        <v>110</v>
      </c>
      <c r="B6493" t="s">
        <v>4</v>
      </c>
      <c r="C6493" t="s">
        <v>93</v>
      </c>
      <c r="D6493" s="29">
        <v>45966</v>
      </c>
      <c r="E6493" s="161">
        <v>0</v>
      </c>
      <c r="F6493" s="161">
        <v>0</v>
      </c>
      <c r="G6493" s="161">
        <v>0</v>
      </c>
      <c r="H6493" s="161">
        <v>0</v>
      </c>
      <c r="L6493">
        <v>112.208247</v>
      </c>
      <c r="R6493">
        <v>129.66287600000001</v>
      </c>
      <c r="S6493">
        <v>129.66287600000001</v>
      </c>
      <c r="T6493" s="194">
        <v>129.66287600000001</v>
      </c>
      <c r="U6493" t="s">
        <v>193</v>
      </c>
      <c r="V6493">
        <v>45708.624120370368</v>
      </c>
    </row>
    <row r="6494" spans="1:22" x14ac:dyDescent="0.3">
      <c r="A6494" t="s">
        <v>110</v>
      </c>
      <c r="B6494" t="s">
        <v>4</v>
      </c>
      <c r="C6494" t="s">
        <v>88</v>
      </c>
      <c r="D6494" s="29">
        <v>45966</v>
      </c>
      <c r="E6494" s="161">
        <v>0</v>
      </c>
      <c r="F6494" s="161">
        <v>0</v>
      </c>
      <c r="G6494" s="161">
        <v>0</v>
      </c>
      <c r="H6494" s="161">
        <v>0</v>
      </c>
      <c r="L6494">
        <v>161.40387699999999</v>
      </c>
      <c r="R6494">
        <v>997.40674200000001</v>
      </c>
      <c r="S6494">
        <v>997.40674200000001</v>
      </c>
      <c r="T6494" s="194">
        <v>997.40674200000001</v>
      </c>
      <c r="U6494" t="s">
        <v>193</v>
      </c>
      <c r="V6494">
        <v>45708.624282407407</v>
      </c>
    </row>
    <row r="6495" spans="1:22" x14ac:dyDescent="0.3">
      <c r="A6495" t="s">
        <v>110</v>
      </c>
      <c r="B6495" t="s">
        <v>4</v>
      </c>
      <c r="C6495" t="s">
        <v>93</v>
      </c>
      <c r="D6495" s="29">
        <v>45967</v>
      </c>
      <c r="E6495" s="161">
        <v>0</v>
      </c>
      <c r="F6495" s="161">
        <v>0</v>
      </c>
      <c r="G6495" s="161">
        <v>0</v>
      </c>
      <c r="H6495" s="161">
        <v>0</v>
      </c>
      <c r="L6495">
        <v>112.208247</v>
      </c>
      <c r="R6495">
        <v>129.66287600000001</v>
      </c>
      <c r="S6495">
        <v>129.66287600000001</v>
      </c>
      <c r="T6495" s="194">
        <v>129.66287600000001</v>
      </c>
      <c r="U6495" t="s">
        <v>193</v>
      </c>
      <c r="V6495">
        <v>45708.624120370368</v>
      </c>
    </row>
    <row r="6496" spans="1:22" x14ac:dyDescent="0.3">
      <c r="A6496" t="s">
        <v>110</v>
      </c>
      <c r="B6496" t="s">
        <v>4</v>
      </c>
      <c r="C6496" t="s">
        <v>88</v>
      </c>
      <c r="D6496" s="29">
        <v>45967</v>
      </c>
      <c r="E6496" s="161">
        <v>0</v>
      </c>
      <c r="F6496" s="161">
        <v>0</v>
      </c>
      <c r="G6496" s="161">
        <v>0</v>
      </c>
      <c r="H6496" s="161">
        <v>0</v>
      </c>
      <c r="L6496">
        <v>161.40387699999999</v>
      </c>
      <c r="R6496">
        <v>997.40674200000001</v>
      </c>
      <c r="S6496">
        <v>997.40674200000001</v>
      </c>
      <c r="T6496" s="194">
        <v>997.40674200000001</v>
      </c>
      <c r="U6496" t="s">
        <v>193</v>
      </c>
      <c r="V6496">
        <v>45708.624282407407</v>
      </c>
    </row>
    <row r="6497" spans="1:22" x14ac:dyDescent="0.3">
      <c r="A6497" t="s">
        <v>110</v>
      </c>
      <c r="B6497" t="s">
        <v>4</v>
      </c>
      <c r="C6497" t="s">
        <v>93</v>
      </c>
      <c r="D6497" s="29">
        <v>45968</v>
      </c>
      <c r="E6497" s="161">
        <v>0</v>
      </c>
      <c r="F6497" s="161">
        <v>0</v>
      </c>
      <c r="G6497" s="161">
        <v>0</v>
      </c>
      <c r="H6497" s="161">
        <v>0</v>
      </c>
      <c r="L6497">
        <v>112.208247</v>
      </c>
      <c r="R6497">
        <v>129.66287600000001</v>
      </c>
      <c r="S6497">
        <v>129.66287600000001</v>
      </c>
      <c r="T6497" s="194">
        <v>129.66287600000001</v>
      </c>
      <c r="U6497" t="s">
        <v>193</v>
      </c>
      <c r="V6497">
        <v>45708.624120370368</v>
      </c>
    </row>
    <row r="6498" spans="1:22" x14ac:dyDescent="0.3">
      <c r="A6498" t="s">
        <v>110</v>
      </c>
      <c r="B6498" t="s">
        <v>4</v>
      </c>
      <c r="C6498" t="s">
        <v>88</v>
      </c>
      <c r="D6498" s="29">
        <v>45968</v>
      </c>
      <c r="E6498" s="161">
        <v>0</v>
      </c>
      <c r="F6498" s="161">
        <v>0</v>
      </c>
      <c r="G6498" s="161">
        <v>0</v>
      </c>
      <c r="H6498" s="161">
        <v>0</v>
      </c>
      <c r="L6498">
        <v>161.40387699999999</v>
      </c>
      <c r="R6498">
        <v>997.40674200000001</v>
      </c>
      <c r="S6498">
        <v>997.40674200000001</v>
      </c>
      <c r="T6498" s="194">
        <v>997.40674200000001</v>
      </c>
      <c r="U6498" t="s">
        <v>193</v>
      </c>
      <c r="V6498">
        <v>45708.624293981484</v>
      </c>
    </row>
    <row r="6499" spans="1:22" x14ac:dyDescent="0.3">
      <c r="A6499" t="s">
        <v>110</v>
      </c>
      <c r="B6499" t="s">
        <v>4</v>
      </c>
      <c r="C6499" t="s">
        <v>93</v>
      </c>
      <c r="D6499" s="29">
        <v>45969</v>
      </c>
      <c r="E6499" s="161">
        <v>0</v>
      </c>
      <c r="F6499" s="161">
        <v>0</v>
      </c>
      <c r="G6499" s="161">
        <v>0</v>
      </c>
      <c r="H6499" s="161">
        <v>0</v>
      </c>
      <c r="L6499">
        <v>112.208247</v>
      </c>
      <c r="R6499">
        <v>129.66287600000001</v>
      </c>
      <c r="S6499">
        <v>129.66287600000001</v>
      </c>
      <c r="T6499" s="194">
        <v>129.66287600000001</v>
      </c>
      <c r="U6499" t="s">
        <v>193</v>
      </c>
      <c r="V6499">
        <v>45708.624108796299</v>
      </c>
    </row>
    <row r="6500" spans="1:22" x14ac:dyDescent="0.3">
      <c r="A6500" t="s">
        <v>110</v>
      </c>
      <c r="B6500" t="s">
        <v>4</v>
      </c>
      <c r="C6500" t="s">
        <v>88</v>
      </c>
      <c r="D6500" s="29">
        <v>45969</v>
      </c>
      <c r="E6500" s="161">
        <v>0</v>
      </c>
      <c r="F6500" s="161">
        <v>0</v>
      </c>
      <c r="G6500" s="161">
        <v>0</v>
      </c>
      <c r="H6500" s="161">
        <v>0</v>
      </c>
      <c r="L6500">
        <v>161.40387699999999</v>
      </c>
      <c r="R6500">
        <v>997.40674200000001</v>
      </c>
      <c r="S6500">
        <v>997.40674200000001</v>
      </c>
      <c r="T6500" s="194">
        <v>997.40674200000001</v>
      </c>
      <c r="U6500" t="s">
        <v>193</v>
      </c>
      <c r="V6500">
        <v>45708.624282407407</v>
      </c>
    </row>
    <row r="6501" spans="1:22" x14ac:dyDescent="0.3">
      <c r="A6501" t="s">
        <v>110</v>
      </c>
      <c r="B6501" t="s">
        <v>4</v>
      </c>
      <c r="C6501" t="s">
        <v>93</v>
      </c>
      <c r="D6501" s="29">
        <v>45970</v>
      </c>
      <c r="E6501" s="161">
        <v>0</v>
      </c>
      <c r="F6501" s="161">
        <v>0</v>
      </c>
      <c r="G6501" s="161">
        <v>0</v>
      </c>
      <c r="H6501" s="161">
        <v>0</v>
      </c>
      <c r="L6501">
        <v>112.208247</v>
      </c>
      <c r="R6501">
        <v>129.66287600000001</v>
      </c>
      <c r="S6501">
        <v>129.66287600000001</v>
      </c>
      <c r="T6501" s="194">
        <v>129.66287600000001</v>
      </c>
      <c r="U6501" t="s">
        <v>193</v>
      </c>
      <c r="V6501">
        <v>45708.624120370368</v>
      </c>
    </row>
    <row r="6502" spans="1:22" x14ac:dyDescent="0.3">
      <c r="A6502" t="s">
        <v>110</v>
      </c>
      <c r="B6502" t="s">
        <v>4</v>
      </c>
      <c r="C6502" t="s">
        <v>88</v>
      </c>
      <c r="D6502" s="29">
        <v>45970</v>
      </c>
      <c r="E6502" s="161">
        <v>0</v>
      </c>
      <c r="F6502" s="161">
        <v>0</v>
      </c>
      <c r="G6502" s="161">
        <v>0</v>
      </c>
      <c r="H6502" s="161">
        <v>0</v>
      </c>
      <c r="L6502">
        <v>161.40387699999999</v>
      </c>
      <c r="R6502">
        <v>997.40674200000001</v>
      </c>
      <c r="S6502">
        <v>997.40674200000001</v>
      </c>
      <c r="T6502" s="194">
        <v>997.40674200000001</v>
      </c>
      <c r="U6502" t="s">
        <v>193</v>
      </c>
      <c r="V6502">
        <v>45708.624282407407</v>
      </c>
    </row>
    <row r="6503" spans="1:22" x14ac:dyDescent="0.3">
      <c r="A6503" t="s">
        <v>110</v>
      </c>
      <c r="B6503" t="s">
        <v>4</v>
      </c>
      <c r="C6503" t="s">
        <v>93</v>
      </c>
      <c r="D6503" s="29">
        <v>45971</v>
      </c>
      <c r="E6503" s="161">
        <v>0</v>
      </c>
      <c r="F6503" s="161">
        <v>0</v>
      </c>
      <c r="G6503" s="161">
        <v>0</v>
      </c>
      <c r="H6503" s="161">
        <v>0</v>
      </c>
      <c r="L6503">
        <v>112.208247</v>
      </c>
      <c r="R6503">
        <v>129.66287600000001</v>
      </c>
      <c r="S6503">
        <v>129.66287600000001</v>
      </c>
      <c r="T6503" s="194">
        <v>129.66287600000001</v>
      </c>
      <c r="U6503" t="s">
        <v>193</v>
      </c>
      <c r="V6503">
        <v>45708.624120370368</v>
      </c>
    </row>
    <row r="6504" spans="1:22" x14ac:dyDescent="0.3">
      <c r="A6504" t="s">
        <v>110</v>
      </c>
      <c r="B6504" t="s">
        <v>4</v>
      </c>
      <c r="C6504" t="s">
        <v>88</v>
      </c>
      <c r="D6504" s="29">
        <v>45971</v>
      </c>
      <c r="E6504" s="161">
        <v>0</v>
      </c>
      <c r="F6504" s="161">
        <v>0</v>
      </c>
      <c r="G6504" s="161">
        <v>0</v>
      </c>
      <c r="H6504" s="161">
        <v>0</v>
      </c>
      <c r="L6504">
        <v>161.40387699999999</v>
      </c>
      <c r="R6504">
        <v>997.40674200000001</v>
      </c>
      <c r="S6504">
        <v>997.40674200000001</v>
      </c>
      <c r="T6504" s="194">
        <v>997.40674200000001</v>
      </c>
      <c r="U6504" t="s">
        <v>193</v>
      </c>
      <c r="V6504">
        <v>45708.62427083333</v>
      </c>
    </row>
    <row r="6505" spans="1:22" x14ac:dyDescent="0.3">
      <c r="A6505" t="s">
        <v>110</v>
      </c>
      <c r="B6505" t="s">
        <v>4</v>
      </c>
      <c r="C6505" t="s">
        <v>93</v>
      </c>
      <c r="D6505" s="29">
        <v>45972</v>
      </c>
      <c r="E6505" s="161">
        <v>0</v>
      </c>
      <c r="F6505" s="161">
        <v>0</v>
      </c>
      <c r="G6505" s="161">
        <v>0</v>
      </c>
      <c r="H6505" s="161">
        <v>0</v>
      </c>
      <c r="L6505">
        <v>112.208247</v>
      </c>
      <c r="R6505">
        <v>129.66287600000001</v>
      </c>
      <c r="S6505">
        <v>129.66287600000001</v>
      </c>
      <c r="T6505" s="194">
        <v>129.66287600000001</v>
      </c>
      <c r="U6505" t="s">
        <v>193</v>
      </c>
      <c r="V6505">
        <v>45708.624120370368</v>
      </c>
    </row>
    <row r="6506" spans="1:22" x14ac:dyDescent="0.3">
      <c r="A6506" t="s">
        <v>110</v>
      </c>
      <c r="B6506" t="s">
        <v>4</v>
      </c>
      <c r="C6506" t="s">
        <v>88</v>
      </c>
      <c r="D6506" s="29">
        <v>45972</v>
      </c>
      <c r="E6506" s="161">
        <v>0</v>
      </c>
      <c r="F6506" s="161">
        <v>0</v>
      </c>
      <c r="G6506" s="161">
        <v>0</v>
      </c>
      <c r="H6506" s="161">
        <v>0</v>
      </c>
      <c r="L6506">
        <v>161.40387699999999</v>
      </c>
      <c r="R6506">
        <v>997.40674200000001</v>
      </c>
      <c r="S6506">
        <v>997.40674200000001</v>
      </c>
      <c r="T6506" s="194">
        <v>997.40674200000001</v>
      </c>
      <c r="U6506" t="s">
        <v>193</v>
      </c>
      <c r="V6506">
        <v>45708.624282407407</v>
      </c>
    </row>
    <row r="6507" spans="1:22" x14ac:dyDescent="0.3">
      <c r="A6507" t="s">
        <v>110</v>
      </c>
      <c r="B6507" t="s">
        <v>4</v>
      </c>
      <c r="C6507" t="s">
        <v>93</v>
      </c>
      <c r="D6507" s="29">
        <v>45973</v>
      </c>
      <c r="E6507" s="161">
        <v>0</v>
      </c>
      <c r="F6507" s="161">
        <v>0</v>
      </c>
      <c r="G6507" s="161">
        <v>0</v>
      </c>
      <c r="H6507" s="161">
        <v>0</v>
      </c>
      <c r="L6507">
        <v>112.208247</v>
      </c>
      <c r="R6507">
        <v>129.66287600000001</v>
      </c>
      <c r="S6507">
        <v>129.66287600000001</v>
      </c>
      <c r="T6507" s="194">
        <v>129.66287600000001</v>
      </c>
      <c r="U6507" t="s">
        <v>193</v>
      </c>
      <c r="V6507">
        <v>45708.624120370368</v>
      </c>
    </row>
    <row r="6508" spans="1:22" x14ac:dyDescent="0.3">
      <c r="A6508" t="s">
        <v>110</v>
      </c>
      <c r="B6508" t="s">
        <v>4</v>
      </c>
      <c r="C6508" t="s">
        <v>88</v>
      </c>
      <c r="D6508" s="29">
        <v>45973</v>
      </c>
      <c r="E6508" s="161">
        <v>0</v>
      </c>
      <c r="F6508" s="161">
        <v>0</v>
      </c>
      <c r="G6508" s="161">
        <v>0</v>
      </c>
      <c r="H6508" s="161">
        <v>0</v>
      </c>
      <c r="L6508">
        <v>161.40387699999999</v>
      </c>
      <c r="R6508">
        <v>997.40674200000001</v>
      </c>
      <c r="S6508">
        <v>997.40674200000001</v>
      </c>
      <c r="T6508" s="194">
        <v>997.40674200000001</v>
      </c>
      <c r="U6508" t="s">
        <v>193</v>
      </c>
      <c r="V6508">
        <v>45708.62427083333</v>
      </c>
    </row>
    <row r="6509" spans="1:22" x14ac:dyDescent="0.3">
      <c r="A6509" t="s">
        <v>110</v>
      </c>
      <c r="B6509" t="s">
        <v>4</v>
      </c>
      <c r="C6509" t="s">
        <v>93</v>
      </c>
      <c r="D6509" s="29">
        <v>45974</v>
      </c>
      <c r="E6509" s="161">
        <v>0</v>
      </c>
      <c r="F6509" s="161">
        <v>0</v>
      </c>
      <c r="G6509" s="161">
        <v>0</v>
      </c>
      <c r="H6509" s="161">
        <v>0</v>
      </c>
      <c r="L6509">
        <v>112.208247</v>
      </c>
      <c r="R6509">
        <v>129.66287600000001</v>
      </c>
      <c r="S6509">
        <v>129.66287600000001</v>
      </c>
      <c r="T6509" s="194">
        <v>129.66287600000001</v>
      </c>
      <c r="U6509" t="s">
        <v>193</v>
      </c>
      <c r="V6509">
        <v>45708.624120370368</v>
      </c>
    </row>
    <row r="6510" spans="1:22" x14ac:dyDescent="0.3">
      <c r="A6510" t="s">
        <v>110</v>
      </c>
      <c r="B6510" t="s">
        <v>4</v>
      </c>
      <c r="C6510" t="s">
        <v>88</v>
      </c>
      <c r="D6510" s="29">
        <v>45974</v>
      </c>
      <c r="E6510" s="161">
        <v>0</v>
      </c>
      <c r="F6510" s="161">
        <v>0</v>
      </c>
      <c r="G6510" s="161">
        <v>0</v>
      </c>
      <c r="H6510" s="161">
        <v>0</v>
      </c>
      <c r="L6510">
        <v>161.40387699999999</v>
      </c>
      <c r="R6510">
        <v>997.40674200000001</v>
      </c>
      <c r="S6510">
        <v>997.40674200000001</v>
      </c>
      <c r="T6510" s="194">
        <v>997.40674200000001</v>
      </c>
      <c r="U6510" t="s">
        <v>193</v>
      </c>
      <c r="V6510">
        <v>45708.62427083333</v>
      </c>
    </row>
    <row r="6511" spans="1:22" x14ac:dyDescent="0.3">
      <c r="A6511" t="s">
        <v>110</v>
      </c>
      <c r="B6511" t="s">
        <v>4</v>
      </c>
      <c r="C6511" t="s">
        <v>93</v>
      </c>
      <c r="D6511" s="29">
        <v>45975</v>
      </c>
      <c r="E6511" s="161">
        <v>0</v>
      </c>
      <c r="F6511" s="161">
        <v>0</v>
      </c>
      <c r="G6511" s="161">
        <v>0</v>
      </c>
      <c r="H6511" s="161">
        <v>0</v>
      </c>
      <c r="L6511">
        <v>112.208247</v>
      </c>
      <c r="R6511">
        <v>129.66287600000001</v>
      </c>
      <c r="S6511">
        <v>129.66287600000001</v>
      </c>
      <c r="T6511" s="194">
        <v>129.66287600000001</v>
      </c>
      <c r="U6511" t="s">
        <v>193</v>
      </c>
      <c r="V6511">
        <v>45708.624120370368</v>
      </c>
    </row>
    <row r="6512" spans="1:22" x14ac:dyDescent="0.3">
      <c r="A6512" t="s">
        <v>110</v>
      </c>
      <c r="B6512" t="s">
        <v>4</v>
      </c>
      <c r="C6512" t="s">
        <v>88</v>
      </c>
      <c r="D6512" s="29">
        <v>45975</v>
      </c>
      <c r="E6512" s="161">
        <v>0</v>
      </c>
      <c r="F6512" s="161">
        <v>0</v>
      </c>
      <c r="G6512" s="161">
        <v>0</v>
      </c>
      <c r="H6512" s="161">
        <v>0</v>
      </c>
      <c r="L6512">
        <v>161.40387699999999</v>
      </c>
      <c r="R6512">
        <v>997.40674200000001</v>
      </c>
      <c r="S6512">
        <v>997.40674200000001</v>
      </c>
      <c r="T6512" s="194">
        <v>997.40674200000001</v>
      </c>
      <c r="U6512" t="s">
        <v>193</v>
      </c>
      <c r="V6512">
        <v>45708.624282407407</v>
      </c>
    </row>
    <row r="6513" spans="1:22" x14ac:dyDescent="0.3">
      <c r="A6513" t="s">
        <v>110</v>
      </c>
      <c r="B6513" t="s">
        <v>4</v>
      </c>
      <c r="C6513" t="s">
        <v>93</v>
      </c>
      <c r="D6513" s="29">
        <v>45976</v>
      </c>
      <c r="E6513" s="161">
        <v>0</v>
      </c>
      <c r="F6513" s="161">
        <v>0</v>
      </c>
      <c r="G6513" s="161">
        <v>0</v>
      </c>
      <c r="H6513" s="161">
        <v>0</v>
      </c>
      <c r="L6513">
        <v>112.208247</v>
      </c>
      <c r="R6513">
        <v>129.66287600000001</v>
      </c>
      <c r="S6513">
        <v>129.66287600000001</v>
      </c>
      <c r="T6513" s="194">
        <v>129.66287600000001</v>
      </c>
      <c r="U6513" t="s">
        <v>193</v>
      </c>
      <c r="V6513">
        <v>45708.624131944445</v>
      </c>
    </row>
    <row r="6514" spans="1:22" x14ac:dyDescent="0.3">
      <c r="A6514" t="s">
        <v>110</v>
      </c>
      <c r="B6514" t="s">
        <v>4</v>
      </c>
      <c r="C6514" t="s">
        <v>88</v>
      </c>
      <c r="D6514" s="29">
        <v>45976</v>
      </c>
      <c r="E6514" s="161">
        <v>0</v>
      </c>
      <c r="F6514" s="161">
        <v>0</v>
      </c>
      <c r="G6514" s="161">
        <v>0</v>
      </c>
      <c r="H6514" s="161">
        <v>0</v>
      </c>
      <c r="L6514">
        <v>161.40387699999999</v>
      </c>
      <c r="R6514">
        <v>997.40674200000001</v>
      </c>
      <c r="S6514">
        <v>997.40674200000001</v>
      </c>
      <c r="T6514" s="194">
        <v>997.40674200000001</v>
      </c>
      <c r="U6514" t="s">
        <v>193</v>
      </c>
      <c r="V6514">
        <v>45708.62427083333</v>
      </c>
    </row>
    <row r="6515" spans="1:22" x14ac:dyDescent="0.3">
      <c r="A6515" t="s">
        <v>110</v>
      </c>
      <c r="B6515" t="s">
        <v>4</v>
      </c>
      <c r="C6515" t="s">
        <v>93</v>
      </c>
      <c r="D6515" s="29">
        <v>45977</v>
      </c>
      <c r="E6515" s="161">
        <v>0</v>
      </c>
      <c r="F6515" s="161">
        <v>0</v>
      </c>
      <c r="G6515" s="161">
        <v>0</v>
      </c>
      <c r="H6515" s="161">
        <v>0</v>
      </c>
      <c r="L6515">
        <v>112.208247</v>
      </c>
      <c r="R6515">
        <v>129.66287600000001</v>
      </c>
      <c r="S6515">
        <v>129.66287600000001</v>
      </c>
      <c r="T6515" s="194">
        <v>129.66287600000001</v>
      </c>
      <c r="U6515" t="s">
        <v>193</v>
      </c>
      <c r="V6515">
        <v>45708.624120370368</v>
      </c>
    </row>
    <row r="6516" spans="1:22" x14ac:dyDescent="0.3">
      <c r="A6516" t="s">
        <v>110</v>
      </c>
      <c r="B6516" t="s">
        <v>4</v>
      </c>
      <c r="C6516" t="s">
        <v>88</v>
      </c>
      <c r="D6516" s="29">
        <v>45977</v>
      </c>
      <c r="E6516" s="161">
        <v>0</v>
      </c>
      <c r="F6516" s="161">
        <v>0</v>
      </c>
      <c r="G6516" s="161">
        <v>0</v>
      </c>
      <c r="H6516" s="161">
        <v>0</v>
      </c>
      <c r="L6516">
        <v>161.40387699999999</v>
      </c>
      <c r="R6516">
        <v>997.40674200000001</v>
      </c>
      <c r="S6516">
        <v>997.40674200000001</v>
      </c>
      <c r="T6516" s="194">
        <v>997.40674200000001</v>
      </c>
      <c r="U6516" t="s">
        <v>193</v>
      </c>
      <c r="V6516">
        <v>45708.62427083333</v>
      </c>
    </row>
    <row r="6517" spans="1:22" x14ac:dyDescent="0.3">
      <c r="A6517" t="s">
        <v>110</v>
      </c>
      <c r="B6517" t="s">
        <v>4</v>
      </c>
      <c r="C6517" t="s">
        <v>93</v>
      </c>
      <c r="D6517" s="29">
        <v>45978</v>
      </c>
      <c r="E6517" s="161">
        <v>0</v>
      </c>
      <c r="F6517" s="161">
        <v>0</v>
      </c>
      <c r="G6517" s="161">
        <v>0</v>
      </c>
      <c r="H6517" s="161">
        <v>0</v>
      </c>
      <c r="L6517">
        <v>112.208247</v>
      </c>
      <c r="R6517">
        <v>129.66287600000001</v>
      </c>
      <c r="S6517">
        <v>129.66287600000001</v>
      </c>
      <c r="T6517" s="194">
        <v>129.66287600000001</v>
      </c>
      <c r="U6517" t="s">
        <v>193</v>
      </c>
      <c r="V6517">
        <v>45708.624120370368</v>
      </c>
    </row>
    <row r="6518" spans="1:22" x14ac:dyDescent="0.3">
      <c r="A6518" t="s">
        <v>110</v>
      </c>
      <c r="B6518" t="s">
        <v>4</v>
      </c>
      <c r="C6518" t="s">
        <v>88</v>
      </c>
      <c r="D6518" s="29">
        <v>45978</v>
      </c>
      <c r="E6518" s="161">
        <v>0</v>
      </c>
      <c r="F6518" s="161">
        <v>0</v>
      </c>
      <c r="G6518" s="161">
        <v>0</v>
      </c>
      <c r="H6518" s="161">
        <v>0</v>
      </c>
      <c r="L6518">
        <v>161.40387699999999</v>
      </c>
      <c r="R6518">
        <v>997.40674200000001</v>
      </c>
      <c r="S6518">
        <v>997.40674200000001</v>
      </c>
      <c r="T6518" s="194">
        <v>997.40674200000001</v>
      </c>
      <c r="U6518" t="s">
        <v>193</v>
      </c>
      <c r="V6518">
        <v>45708.62427083333</v>
      </c>
    </row>
    <row r="6519" spans="1:22" x14ac:dyDescent="0.3">
      <c r="A6519" t="s">
        <v>110</v>
      </c>
      <c r="B6519" t="s">
        <v>4</v>
      </c>
      <c r="C6519" t="s">
        <v>93</v>
      </c>
      <c r="D6519" s="29">
        <v>45979</v>
      </c>
      <c r="E6519" s="161">
        <v>0</v>
      </c>
      <c r="F6519" s="161">
        <v>0</v>
      </c>
      <c r="G6519" s="161">
        <v>0</v>
      </c>
      <c r="H6519" s="161">
        <v>0</v>
      </c>
      <c r="L6519">
        <v>112.208247</v>
      </c>
      <c r="R6519">
        <v>129.66287600000001</v>
      </c>
      <c r="S6519">
        <v>129.66287600000001</v>
      </c>
      <c r="T6519" s="194">
        <v>129.66287600000001</v>
      </c>
      <c r="U6519" t="s">
        <v>193</v>
      </c>
      <c r="V6519">
        <v>45708.624131944445</v>
      </c>
    </row>
    <row r="6520" spans="1:22" x14ac:dyDescent="0.3">
      <c r="A6520" t="s">
        <v>110</v>
      </c>
      <c r="B6520" t="s">
        <v>4</v>
      </c>
      <c r="C6520" t="s">
        <v>88</v>
      </c>
      <c r="D6520" s="29">
        <v>45979</v>
      </c>
      <c r="E6520" s="161">
        <v>0</v>
      </c>
      <c r="F6520" s="161">
        <v>0</v>
      </c>
      <c r="G6520" s="161">
        <v>0</v>
      </c>
      <c r="H6520" s="161">
        <v>0</v>
      </c>
      <c r="L6520">
        <v>161.40387699999999</v>
      </c>
      <c r="R6520">
        <v>997.40674200000001</v>
      </c>
      <c r="S6520">
        <v>997.40674200000001</v>
      </c>
      <c r="T6520" s="194">
        <v>997.40674200000001</v>
      </c>
      <c r="U6520" t="s">
        <v>193</v>
      </c>
      <c r="V6520">
        <v>45708.62427083333</v>
      </c>
    </row>
    <row r="6521" spans="1:22" x14ac:dyDescent="0.3">
      <c r="A6521" t="s">
        <v>110</v>
      </c>
      <c r="B6521" t="s">
        <v>4</v>
      </c>
      <c r="C6521" t="s">
        <v>93</v>
      </c>
      <c r="D6521" s="29">
        <v>45980</v>
      </c>
      <c r="E6521" s="161">
        <v>0</v>
      </c>
      <c r="F6521" s="161">
        <v>0</v>
      </c>
      <c r="G6521" s="161">
        <v>0</v>
      </c>
      <c r="H6521" s="161">
        <v>0</v>
      </c>
      <c r="L6521">
        <v>112.208247</v>
      </c>
      <c r="R6521">
        <v>129.66287600000001</v>
      </c>
      <c r="S6521">
        <v>129.66287600000001</v>
      </c>
      <c r="T6521" s="194">
        <v>129.66287600000001</v>
      </c>
      <c r="U6521" t="s">
        <v>193</v>
      </c>
      <c r="V6521">
        <v>45708.624120370368</v>
      </c>
    </row>
    <row r="6522" spans="1:22" x14ac:dyDescent="0.3">
      <c r="A6522" t="s">
        <v>110</v>
      </c>
      <c r="B6522" t="s">
        <v>4</v>
      </c>
      <c r="C6522" t="s">
        <v>88</v>
      </c>
      <c r="D6522" s="29">
        <v>45980</v>
      </c>
      <c r="E6522" s="161">
        <v>0</v>
      </c>
      <c r="F6522" s="161">
        <v>0</v>
      </c>
      <c r="G6522" s="161">
        <v>0</v>
      </c>
      <c r="H6522" s="161">
        <v>0</v>
      </c>
      <c r="L6522">
        <v>161.40387699999999</v>
      </c>
      <c r="R6522">
        <v>997.40674200000001</v>
      </c>
      <c r="S6522">
        <v>997.40674200000001</v>
      </c>
      <c r="T6522" s="194">
        <v>997.40674200000001</v>
      </c>
      <c r="U6522" t="s">
        <v>193</v>
      </c>
      <c r="V6522">
        <v>45708.62427083333</v>
      </c>
    </row>
    <row r="6523" spans="1:22" x14ac:dyDescent="0.3">
      <c r="A6523" t="s">
        <v>110</v>
      </c>
      <c r="B6523" t="s">
        <v>4</v>
      </c>
      <c r="C6523" t="s">
        <v>93</v>
      </c>
      <c r="D6523" s="29">
        <v>45981</v>
      </c>
      <c r="E6523" s="161">
        <v>0</v>
      </c>
      <c r="F6523" s="161">
        <v>0</v>
      </c>
      <c r="G6523" s="161">
        <v>0</v>
      </c>
      <c r="H6523" s="161">
        <v>0</v>
      </c>
      <c r="L6523">
        <v>112.208247</v>
      </c>
      <c r="R6523">
        <v>129.66287600000001</v>
      </c>
      <c r="S6523">
        <v>129.66287600000001</v>
      </c>
      <c r="T6523" s="194">
        <v>129.66287600000001</v>
      </c>
      <c r="U6523" t="s">
        <v>193</v>
      </c>
      <c r="V6523">
        <v>45708.624120370368</v>
      </c>
    </row>
    <row r="6524" spans="1:22" x14ac:dyDescent="0.3">
      <c r="A6524" t="s">
        <v>110</v>
      </c>
      <c r="B6524" t="s">
        <v>4</v>
      </c>
      <c r="C6524" t="s">
        <v>88</v>
      </c>
      <c r="D6524" s="29">
        <v>45981</v>
      </c>
      <c r="E6524" s="161">
        <v>0</v>
      </c>
      <c r="F6524" s="161">
        <v>0</v>
      </c>
      <c r="G6524" s="161">
        <v>0</v>
      </c>
      <c r="H6524" s="161">
        <v>0</v>
      </c>
      <c r="L6524">
        <v>161.40387699999999</v>
      </c>
      <c r="R6524">
        <v>997.40674200000001</v>
      </c>
      <c r="S6524">
        <v>997.40674200000001</v>
      </c>
      <c r="T6524" s="194">
        <v>997.40674200000001</v>
      </c>
      <c r="U6524" t="s">
        <v>193</v>
      </c>
      <c r="V6524">
        <v>45708.624282407407</v>
      </c>
    </row>
    <row r="6525" spans="1:22" x14ac:dyDescent="0.3">
      <c r="A6525" t="s">
        <v>110</v>
      </c>
      <c r="B6525" t="s">
        <v>4</v>
      </c>
      <c r="C6525" t="s">
        <v>93</v>
      </c>
      <c r="D6525" s="29">
        <v>45982</v>
      </c>
      <c r="E6525" s="161">
        <v>0</v>
      </c>
      <c r="F6525" s="161">
        <v>0</v>
      </c>
      <c r="G6525" s="161">
        <v>0</v>
      </c>
      <c r="H6525" s="161">
        <v>0</v>
      </c>
      <c r="L6525">
        <v>112.208247</v>
      </c>
      <c r="R6525">
        <v>129.66287600000001</v>
      </c>
      <c r="S6525">
        <v>129.66287600000001</v>
      </c>
      <c r="T6525" s="194">
        <v>129.66287600000001</v>
      </c>
      <c r="U6525" t="s">
        <v>193</v>
      </c>
      <c r="V6525">
        <v>45708.624120370368</v>
      </c>
    </row>
    <row r="6526" spans="1:22" x14ac:dyDescent="0.3">
      <c r="A6526" t="s">
        <v>110</v>
      </c>
      <c r="B6526" t="s">
        <v>4</v>
      </c>
      <c r="C6526" t="s">
        <v>88</v>
      </c>
      <c r="D6526" s="29">
        <v>45982</v>
      </c>
      <c r="E6526" s="161">
        <v>0</v>
      </c>
      <c r="F6526" s="161">
        <v>0</v>
      </c>
      <c r="G6526" s="161">
        <v>0</v>
      </c>
      <c r="H6526" s="161">
        <v>0</v>
      </c>
      <c r="L6526">
        <v>161.40387699999999</v>
      </c>
      <c r="R6526">
        <v>997.40674200000001</v>
      </c>
      <c r="S6526">
        <v>997.40674200000001</v>
      </c>
      <c r="T6526" s="194">
        <v>997.40674200000001</v>
      </c>
      <c r="U6526" t="s">
        <v>193</v>
      </c>
      <c r="V6526">
        <v>45708.624282407407</v>
      </c>
    </row>
    <row r="6527" spans="1:22" x14ac:dyDescent="0.3">
      <c r="A6527" t="s">
        <v>110</v>
      </c>
      <c r="B6527" t="s">
        <v>4</v>
      </c>
      <c r="C6527" t="s">
        <v>93</v>
      </c>
      <c r="D6527" s="29">
        <v>45983</v>
      </c>
      <c r="E6527" s="161">
        <v>0</v>
      </c>
      <c r="F6527" s="161">
        <v>0</v>
      </c>
      <c r="G6527" s="161">
        <v>0</v>
      </c>
      <c r="H6527" s="161">
        <v>0</v>
      </c>
      <c r="L6527">
        <v>112.208247</v>
      </c>
      <c r="R6527">
        <v>129.66287600000001</v>
      </c>
      <c r="S6527">
        <v>129.66287600000001</v>
      </c>
      <c r="T6527" s="194">
        <v>129.66287600000001</v>
      </c>
      <c r="U6527" t="s">
        <v>193</v>
      </c>
      <c r="V6527">
        <v>45708.624120370368</v>
      </c>
    </row>
    <row r="6528" spans="1:22" x14ac:dyDescent="0.3">
      <c r="A6528" t="s">
        <v>110</v>
      </c>
      <c r="B6528" t="s">
        <v>4</v>
      </c>
      <c r="C6528" t="s">
        <v>88</v>
      </c>
      <c r="D6528" s="29">
        <v>45983</v>
      </c>
      <c r="E6528" s="161">
        <v>0</v>
      </c>
      <c r="F6528" s="161">
        <v>0</v>
      </c>
      <c r="G6528" s="161">
        <v>0</v>
      </c>
      <c r="H6528" s="161">
        <v>0</v>
      </c>
      <c r="L6528">
        <v>161.40387699999999</v>
      </c>
      <c r="R6528">
        <v>997.40674200000001</v>
      </c>
      <c r="S6528">
        <v>997.40674200000001</v>
      </c>
      <c r="T6528" s="194">
        <v>997.40674200000001</v>
      </c>
      <c r="U6528" t="s">
        <v>193</v>
      </c>
      <c r="V6528">
        <v>45708.624282407407</v>
      </c>
    </row>
    <row r="6529" spans="1:22" x14ac:dyDescent="0.3">
      <c r="A6529" t="s">
        <v>110</v>
      </c>
      <c r="B6529" t="s">
        <v>4</v>
      </c>
      <c r="C6529" t="s">
        <v>93</v>
      </c>
      <c r="D6529" s="29">
        <v>45984</v>
      </c>
      <c r="E6529" s="161">
        <v>0</v>
      </c>
      <c r="F6529" s="161">
        <v>0</v>
      </c>
      <c r="G6529" s="161">
        <v>0</v>
      </c>
      <c r="H6529" s="161">
        <v>0</v>
      </c>
      <c r="L6529">
        <v>112.208247</v>
      </c>
      <c r="R6529">
        <v>129.66287600000001</v>
      </c>
      <c r="S6529">
        <v>129.66287600000001</v>
      </c>
      <c r="T6529" s="194">
        <v>129.66287600000001</v>
      </c>
      <c r="U6529" t="s">
        <v>193</v>
      </c>
      <c r="V6529">
        <v>45708.624131944445</v>
      </c>
    </row>
    <row r="6530" spans="1:22" x14ac:dyDescent="0.3">
      <c r="A6530" t="s">
        <v>110</v>
      </c>
      <c r="B6530" t="s">
        <v>4</v>
      </c>
      <c r="C6530" t="s">
        <v>88</v>
      </c>
      <c r="D6530" s="29">
        <v>45984</v>
      </c>
      <c r="E6530" s="161">
        <v>0</v>
      </c>
      <c r="F6530" s="161">
        <v>0</v>
      </c>
      <c r="G6530" s="161">
        <v>0</v>
      </c>
      <c r="H6530" s="161">
        <v>0</v>
      </c>
      <c r="L6530">
        <v>161.40387699999999</v>
      </c>
      <c r="R6530">
        <v>997.40674200000001</v>
      </c>
      <c r="S6530">
        <v>997.40674200000001</v>
      </c>
      <c r="T6530" s="194">
        <v>997.40674200000001</v>
      </c>
      <c r="U6530" t="s">
        <v>193</v>
      </c>
      <c r="V6530">
        <v>45708.62427083333</v>
      </c>
    </row>
    <row r="6531" spans="1:22" x14ac:dyDescent="0.3">
      <c r="A6531" t="s">
        <v>110</v>
      </c>
      <c r="B6531" t="s">
        <v>4</v>
      </c>
      <c r="C6531" t="s">
        <v>93</v>
      </c>
      <c r="D6531" s="29">
        <v>45985</v>
      </c>
      <c r="E6531" s="161">
        <v>0</v>
      </c>
      <c r="F6531" s="161">
        <v>0</v>
      </c>
      <c r="G6531" s="161">
        <v>0</v>
      </c>
      <c r="H6531" s="161">
        <v>0</v>
      </c>
      <c r="L6531">
        <v>112.208247</v>
      </c>
      <c r="R6531">
        <v>129.66287600000001</v>
      </c>
      <c r="S6531">
        <v>129.66287600000001</v>
      </c>
      <c r="T6531" s="194">
        <v>129.66287600000001</v>
      </c>
      <c r="U6531" t="s">
        <v>193</v>
      </c>
      <c r="V6531">
        <v>45708.624120370368</v>
      </c>
    </row>
    <row r="6532" spans="1:22" x14ac:dyDescent="0.3">
      <c r="A6532" t="s">
        <v>110</v>
      </c>
      <c r="B6532" t="s">
        <v>4</v>
      </c>
      <c r="C6532" t="s">
        <v>88</v>
      </c>
      <c r="D6532" s="29">
        <v>45985</v>
      </c>
      <c r="E6532" s="161">
        <v>0</v>
      </c>
      <c r="F6532" s="161">
        <v>0</v>
      </c>
      <c r="G6532" s="161">
        <v>0</v>
      </c>
      <c r="H6532" s="161">
        <v>0</v>
      </c>
      <c r="L6532">
        <v>161.40387699999999</v>
      </c>
      <c r="R6532">
        <v>997.40674200000001</v>
      </c>
      <c r="S6532">
        <v>997.40674200000001</v>
      </c>
      <c r="T6532" s="194">
        <v>997.40674200000001</v>
      </c>
      <c r="U6532" t="s">
        <v>193</v>
      </c>
      <c r="V6532">
        <v>45708.62427083333</v>
      </c>
    </row>
    <row r="6533" spans="1:22" x14ac:dyDescent="0.3">
      <c r="A6533" t="s">
        <v>110</v>
      </c>
      <c r="B6533" t="s">
        <v>4</v>
      </c>
      <c r="C6533" t="s">
        <v>93</v>
      </c>
      <c r="D6533" s="29">
        <v>45986</v>
      </c>
      <c r="E6533" s="161">
        <v>0</v>
      </c>
      <c r="F6533" s="161">
        <v>0</v>
      </c>
      <c r="G6533" s="161">
        <v>0</v>
      </c>
      <c r="H6533" s="161">
        <v>0</v>
      </c>
      <c r="L6533">
        <v>112.208247</v>
      </c>
      <c r="R6533">
        <v>129.66287600000001</v>
      </c>
      <c r="S6533">
        <v>129.66287600000001</v>
      </c>
      <c r="T6533" s="194">
        <v>129.66287600000001</v>
      </c>
      <c r="U6533" t="s">
        <v>193</v>
      </c>
      <c r="V6533">
        <v>45708.624120370368</v>
      </c>
    </row>
    <row r="6534" spans="1:22" x14ac:dyDescent="0.3">
      <c r="A6534" t="s">
        <v>110</v>
      </c>
      <c r="B6534" t="s">
        <v>4</v>
      </c>
      <c r="C6534" t="s">
        <v>88</v>
      </c>
      <c r="D6534" s="29">
        <v>45986</v>
      </c>
      <c r="E6534" s="161">
        <v>0</v>
      </c>
      <c r="F6534" s="161">
        <v>0</v>
      </c>
      <c r="G6534" s="161">
        <v>0</v>
      </c>
      <c r="H6534" s="161">
        <v>0</v>
      </c>
      <c r="L6534">
        <v>161.40387699999999</v>
      </c>
      <c r="R6534">
        <v>997.40674200000001</v>
      </c>
      <c r="S6534">
        <v>997.40674200000001</v>
      </c>
      <c r="T6534" s="194">
        <v>997.40674200000001</v>
      </c>
      <c r="U6534" t="s">
        <v>193</v>
      </c>
      <c r="V6534">
        <v>45708.62427083333</v>
      </c>
    </row>
    <row r="6535" spans="1:22" x14ac:dyDescent="0.3">
      <c r="A6535" t="s">
        <v>110</v>
      </c>
      <c r="B6535" t="s">
        <v>4</v>
      </c>
      <c r="C6535" t="s">
        <v>93</v>
      </c>
      <c r="D6535" s="29">
        <v>45987</v>
      </c>
      <c r="E6535" s="161">
        <v>0</v>
      </c>
      <c r="F6535" s="161">
        <v>0</v>
      </c>
      <c r="G6535" s="161">
        <v>0</v>
      </c>
      <c r="H6535" s="161">
        <v>0</v>
      </c>
      <c r="L6535">
        <v>112.208247</v>
      </c>
      <c r="R6535">
        <v>129.66287600000001</v>
      </c>
      <c r="S6535">
        <v>129.66287600000001</v>
      </c>
      <c r="T6535" s="194">
        <v>129.66287600000001</v>
      </c>
      <c r="U6535" t="s">
        <v>193</v>
      </c>
      <c r="V6535">
        <v>45708.624108796299</v>
      </c>
    </row>
    <row r="6536" spans="1:22" x14ac:dyDescent="0.3">
      <c r="A6536" t="s">
        <v>110</v>
      </c>
      <c r="B6536" t="s">
        <v>4</v>
      </c>
      <c r="C6536" t="s">
        <v>88</v>
      </c>
      <c r="D6536" s="29">
        <v>45987</v>
      </c>
      <c r="E6536" s="161">
        <v>0</v>
      </c>
      <c r="F6536" s="161">
        <v>0</v>
      </c>
      <c r="G6536" s="161">
        <v>0</v>
      </c>
      <c r="H6536" s="161">
        <v>0</v>
      </c>
      <c r="L6536">
        <v>161.40387699999999</v>
      </c>
      <c r="R6536">
        <v>997.40674200000001</v>
      </c>
      <c r="S6536">
        <v>997.40674200000001</v>
      </c>
      <c r="T6536" s="194">
        <v>997.40674200000001</v>
      </c>
      <c r="U6536" t="s">
        <v>193</v>
      </c>
      <c r="V6536">
        <v>45708.624282407407</v>
      </c>
    </row>
    <row r="6537" spans="1:22" x14ac:dyDescent="0.3">
      <c r="A6537" t="s">
        <v>110</v>
      </c>
      <c r="B6537" t="s">
        <v>4</v>
      </c>
      <c r="C6537" t="s">
        <v>93</v>
      </c>
      <c r="D6537" s="29">
        <v>45988</v>
      </c>
      <c r="E6537" s="161">
        <v>0</v>
      </c>
      <c r="F6537" s="161">
        <v>0</v>
      </c>
      <c r="G6537" s="161">
        <v>0</v>
      </c>
      <c r="H6537" s="161">
        <v>0</v>
      </c>
      <c r="L6537">
        <v>112.208247</v>
      </c>
      <c r="R6537">
        <v>129.66287600000001</v>
      </c>
      <c r="S6537">
        <v>129.66287600000001</v>
      </c>
      <c r="T6537" s="194">
        <v>129.66287600000001</v>
      </c>
      <c r="U6537" t="s">
        <v>193</v>
      </c>
      <c r="V6537">
        <v>45708.624120370368</v>
      </c>
    </row>
    <row r="6538" spans="1:22" x14ac:dyDescent="0.3">
      <c r="A6538" t="s">
        <v>110</v>
      </c>
      <c r="B6538" t="s">
        <v>4</v>
      </c>
      <c r="C6538" t="s">
        <v>88</v>
      </c>
      <c r="D6538" s="29">
        <v>45988</v>
      </c>
      <c r="E6538" s="161">
        <v>0</v>
      </c>
      <c r="F6538" s="161">
        <v>0</v>
      </c>
      <c r="G6538" s="161">
        <v>0</v>
      </c>
      <c r="H6538" s="161">
        <v>0</v>
      </c>
      <c r="L6538">
        <v>161.40387699999999</v>
      </c>
      <c r="R6538">
        <v>997.40674200000001</v>
      </c>
      <c r="S6538">
        <v>997.40674200000001</v>
      </c>
      <c r="T6538" s="194">
        <v>997.40674200000001</v>
      </c>
      <c r="U6538" t="s">
        <v>193</v>
      </c>
      <c r="V6538">
        <v>45708.62427083333</v>
      </c>
    </row>
    <row r="6539" spans="1:22" x14ac:dyDescent="0.3">
      <c r="A6539" t="s">
        <v>110</v>
      </c>
      <c r="B6539" t="s">
        <v>4</v>
      </c>
      <c r="C6539" t="s">
        <v>93</v>
      </c>
      <c r="D6539" s="29">
        <v>45989</v>
      </c>
      <c r="E6539" s="161">
        <v>0</v>
      </c>
      <c r="F6539" s="161">
        <v>0</v>
      </c>
      <c r="G6539" s="161">
        <v>0</v>
      </c>
      <c r="H6539" s="161">
        <v>0</v>
      </c>
      <c r="L6539">
        <v>112.208247</v>
      </c>
      <c r="R6539">
        <v>129.66287600000001</v>
      </c>
      <c r="S6539">
        <v>129.66287600000001</v>
      </c>
      <c r="T6539" s="194">
        <v>129.66287600000001</v>
      </c>
      <c r="U6539" t="s">
        <v>193</v>
      </c>
      <c r="V6539">
        <v>45708.624120370368</v>
      </c>
    </row>
    <row r="6540" spans="1:22" x14ac:dyDescent="0.3">
      <c r="A6540" t="s">
        <v>110</v>
      </c>
      <c r="B6540" t="s">
        <v>4</v>
      </c>
      <c r="C6540" t="s">
        <v>88</v>
      </c>
      <c r="D6540" s="29">
        <v>45989</v>
      </c>
      <c r="E6540" s="161">
        <v>0</v>
      </c>
      <c r="F6540" s="161">
        <v>0</v>
      </c>
      <c r="G6540" s="161">
        <v>0</v>
      </c>
      <c r="H6540" s="161">
        <v>0</v>
      </c>
      <c r="L6540">
        <v>161.40387699999999</v>
      </c>
      <c r="R6540">
        <v>997.40674200000001</v>
      </c>
      <c r="S6540">
        <v>997.40674200000001</v>
      </c>
      <c r="T6540" s="194">
        <v>997.40674200000001</v>
      </c>
      <c r="U6540" t="s">
        <v>193</v>
      </c>
      <c r="V6540">
        <v>45708.624259259261</v>
      </c>
    </row>
    <row r="6541" spans="1:22" x14ac:dyDescent="0.3">
      <c r="A6541" t="s">
        <v>110</v>
      </c>
      <c r="B6541" t="s">
        <v>4</v>
      </c>
      <c r="C6541" t="s">
        <v>93</v>
      </c>
      <c r="D6541" s="29">
        <v>45990</v>
      </c>
      <c r="E6541" s="161">
        <v>0</v>
      </c>
      <c r="F6541" s="161">
        <v>0</v>
      </c>
      <c r="G6541" s="161">
        <v>0</v>
      </c>
      <c r="H6541" s="161">
        <v>0</v>
      </c>
      <c r="L6541">
        <v>112.208247</v>
      </c>
      <c r="R6541">
        <v>129.66287600000001</v>
      </c>
      <c r="S6541">
        <v>129.66287600000001</v>
      </c>
      <c r="T6541" s="194">
        <v>129.66287600000001</v>
      </c>
      <c r="U6541" t="s">
        <v>193</v>
      </c>
      <c r="V6541">
        <v>45708.624120370368</v>
      </c>
    </row>
    <row r="6542" spans="1:22" x14ac:dyDescent="0.3">
      <c r="A6542" t="s">
        <v>110</v>
      </c>
      <c r="B6542" t="s">
        <v>4</v>
      </c>
      <c r="C6542" t="s">
        <v>88</v>
      </c>
      <c r="D6542" s="29">
        <v>45990</v>
      </c>
      <c r="E6542" s="161">
        <v>0</v>
      </c>
      <c r="F6542" s="161">
        <v>0</v>
      </c>
      <c r="G6542" s="161">
        <v>0</v>
      </c>
      <c r="H6542" s="161">
        <v>0</v>
      </c>
      <c r="L6542">
        <v>161.40387699999999</v>
      </c>
      <c r="R6542">
        <v>997.40674200000001</v>
      </c>
      <c r="S6542">
        <v>997.40674200000001</v>
      </c>
      <c r="T6542" s="194">
        <v>997.40674200000001</v>
      </c>
      <c r="U6542" t="s">
        <v>193</v>
      </c>
      <c r="V6542">
        <v>45708.624259259261</v>
      </c>
    </row>
    <row r="6543" spans="1:22" x14ac:dyDescent="0.3">
      <c r="A6543" t="s">
        <v>110</v>
      </c>
      <c r="B6543" t="s">
        <v>4</v>
      </c>
      <c r="C6543" t="s">
        <v>93</v>
      </c>
      <c r="D6543" s="29">
        <v>45991</v>
      </c>
      <c r="E6543" s="161">
        <v>0</v>
      </c>
      <c r="F6543" s="161">
        <v>0</v>
      </c>
      <c r="G6543" s="161">
        <v>0</v>
      </c>
      <c r="H6543" s="161">
        <v>0</v>
      </c>
      <c r="L6543">
        <v>112.208247</v>
      </c>
      <c r="R6543">
        <v>129.66287600000001</v>
      </c>
      <c r="S6543">
        <v>129.66287600000001</v>
      </c>
      <c r="T6543" s="194">
        <v>129.66287600000001</v>
      </c>
      <c r="U6543" t="s">
        <v>193</v>
      </c>
      <c r="V6543">
        <v>45708.624120370368</v>
      </c>
    </row>
    <row r="6544" spans="1:22" x14ac:dyDescent="0.3">
      <c r="A6544" t="s">
        <v>110</v>
      </c>
      <c r="B6544" t="s">
        <v>4</v>
      </c>
      <c r="C6544" t="s">
        <v>88</v>
      </c>
      <c r="D6544" s="29">
        <v>45991</v>
      </c>
      <c r="E6544" s="161">
        <v>0</v>
      </c>
      <c r="F6544" s="161">
        <v>0</v>
      </c>
      <c r="G6544" s="161">
        <v>0</v>
      </c>
      <c r="H6544" s="161">
        <v>0</v>
      </c>
      <c r="L6544">
        <v>161.40387699999999</v>
      </c>
      <c r="R6544">
        <v>997.40674200000001</v>
      </c>
      <c r="S6544">
        <v>997.40674200000001</v>
      </c>
      <c r="T6544" s="194">
        <v>997.40674200000001</v>
      </c>
      <c r="U6544" t="s">
        <v>193</v>
      </c>
      <c r="V6544">
        <v>45708.62427083333</v>
      </c>
    </row>
    <row r="6545" spans="1:22" x14ac:dyDescent="0.3">
      <c r="A6545" t="s">
        <v>110</v>
      </c>
      <c r="B6545" t="s">
        <v>4</v>
      </c>
      <c r="C6545" t="s">
        <v>93</v>
      </c>
      <c r="D6545" s="29">
        <v>45992</v>
      </c>
      <c r="E6545" s="161">
        <v>0</v>
      </c>
      <c r="F6545" s="161">
        <v>0</v>
      </c>
      <c r="G6545" s="161">
        <v>0</v>
      </c>
      <c r="H6545" s="161">
        <v>0</v>
      </c>
      <c r="L6545">
        <v>112.208247</v>
      </c>
      <c r="R6545">
        <v>129.66287600000001</v>
      </c>
      <c r="S6545">
        <v>129.66287600000001</v>
      </c>
      <c r="T6545" s="194">
        <v>129.66287600000001</v>
      </c>
      <c r="U6545" t="s">
        <v>193</v>
      </c>
      <c r="V6545">
        <v>45708.624120370368</v>
      </c>
    </row>
    <row r="6546" spans="1:22" x14ac:dyDescent="0.3">
      <c r="A6546" t="s">
        <v>110</v>
      </c>
      <c r="B6546" t="s">
        <v>4</v>
      </c>
      <c r="C6546" t="s">
        <v>88</v>
      </c>
      <c r="D6546" s="29">
        <v>45992</v>
      </c>
      <c r="E6546" s="161">
        <v>0</v>
      </c>
      <c r="F6546" s="161">
        <v>0</v>
      </c>
      <c r="G6546" s="161">
        <v>0</v>
      </c>
      <c r="H6546" s="161">
        <v>0</v>
      </c>
      <c r="L6546">
        <v>161.40387699999999</v>
      </c>
      <c r="R6546">
        <v>997.40674200000001</v>
      </c>
      <c r="S6546">
        <v>997.40674200000001</v>
      </c>
      <c r="T6546" s="194">
        <v>997.40674200000001</v>
      </c>
      <c r="U6546" t="s">
        <v>193</v>
      </c>
      <c r="V6546">
        <v>45708.624282407407</v>
      </c>
    </row>
    <row r="6547" spans="1:22" x14ac:dyDescent="0.3">
      <c r="A6547" t="s">
        <v>110</v>
      </c>
      <c r="B6547" t="s">
        <v>4</v>
      </c>
      <c r="C6547" t="s">
        <v>93</v>
      </c>
      <c r="D6547" s="29">
        <v>45993</v>
      </c>
      <c r="E6547" s="161">
        <v>0</v>
      </c>
      <c r="F6547" s="161">
        <v>0</v>
      </c>
      <c r="G6547" s="161">
        <v>0</v>
      </c>
      <c r="H6547" s="161">
        <v>0</v>
      </c>
      <c r="L6547">
        <v>112.208247</v>
      </c>
      <c r="R6547">
        <v>129.66287600000001</v>
      </c>
      <c r="S6547">
        <v>129.66287600000001</v>
      </c>
      <c r="T6547" s="194">
        <v>129.66287600000001</v>
      </c>
      <c r="U6547" t="s">
        <v>193</v>
      </c>
      <c r="V6547">
        <v>45708.624120370368</v>
      </c>
    </row>
    <row r="6548" spans="1:22" x14ac:dyDescent="0.3">
      <c r="A6548" t="s">
        <v>110</v>
      </c>
      <c r="B6548" t="s">
        <v>4</v>
      </c>
      <c r="C6548" t="s">
        <v>88</v>
      </c>
      <c r="D6548" s="29">
        <v>45993</v>
      </c>
      <c r="E6548" s="161">
        <v>0</v>
      </c>
      <c r="F6548" s="161">
        <v>0</v>
      </c>
      <c r="G6548" s="161">
        <v>0</v>
      </c>
      <c r="H6548" s="161">
        <v>0</v>
      </c>
      <c r="L6548">
        <v>161.40387699999999</v>
      </c>
      <c r="R6548">
        <v>997.40674200000001</v>
      </c>
      <c r="S6548">
        <v>997.40674200000001</v>
      </c>
      <c r="T6548" s="194">
        <v>997.40674200000001</v>
      </c>
      <c r="U6548" t="s">
        <v>193</v>
      </c>
      <c r="V6548">
        <v>45708.624282407407</v>
      </c>
    </row>
    <row r="6549" spans="1:22" x14ac:dyDescent="0.3">
      <c r="A6549" t="s">
        <v>110</v>
      </c>
      <c r="B6549" t="s">
        <v>4</v>
      </c>
      <c r="C6549" t="s">
        <v>93</v>
      </c>
      <c r="D6549" s="29">
        <v>45994</v>
      </c>
      <c r="E6549" s="161">
        <v>0</v>
      </c>
      <c r="F6549" s="161">
        <v>0</v>
      </c>
      <c r="G6549" s="161">
        <v>0</v>
      </c>
      <c r="H6549" s="161">
        <v>0</v>
      </c>
      <c r="L6549">
        <v>112.208247</v>
      </c>
      <c r="R6549">
        <v>129.66287600000001</v>
      </c>
      <c r="S6549">
        <v>129.66287600000001</v>
      </c>
      <c r="T6549" s="194">
        <v>129.66287600000001</v>
      </c>
      <c r="U6549" t="s">
        <v>193</v>
      </c>
      <c r="V6549">
        <v>45708.624120370368</v>
      </c>
    </row>
    <row r="6550" spans="1:22" x14ac:dyDescent="0.3">
      <c r="A6550" t="s">
        <v>110</v>
      </c>
      <c r="B6550" t="s">
        <v>4</v>
      </c>
      <c r="C6550" t="s">
        <v>88</v>
      </c>
      <c r="D6550" s="29">
        <v>45994</v>
      </c>
      <c r="E6550" s="161">
        <v>0</v>
      </c>
      <c r="F6550" s="161">
        <v>0</v>
      </c>
      <c r="G6550" s="161">
        <v>0</v>
      </c>
      <c r="H6550" s="161">
        <v>0</v>
      </c>
      <c r="L6550">
        <v>161.40387699999999</v>
      </c>
      <c r="R6550">
        <v>997.40674200000001</v>
      </c>
      <c r="S6550">
        <v>997.40674200000001</v>
      </c>
      <c r="T6550" s="194">
        <v>997.40674200000001</v>
      </c>
      <c r="U6550" t="s">
        <v>193</v>
      </c>
      <c r="V6550">
        <v>45708.624293981484</v>
      </c>
    </row>
    <row r="6551" spans="1:22" x14ac:dyDescent="0.3">
      <c r="A6551" t="s">
        <v>110</v>
      </c>
      <c r="B6551" t="s">
        <v>4</v>
      </c>
      <c r="C6551" t="s">
        <v>93</v>
      </c>
      <c r="D6551" s="29">
        <v>45995</v>
      </c>
      <c r="E6551" s="161">
        <v>0</v>
      </c>
      <c r="F6551" s="161">
        <v>0</v>
      </c>
      <c r="G6551" s="161">
        <v>0</v>
      </c>
      <c r="H6551" s="161">
        <v>0</v>
      </c>
      <c r="L6551">
        <v>112.208247</v>
      </c>
      <c r="R6551">
        <v>129.66287600000001</v>
      </c>
      <c r="S6551">
        <v>129.66287600000001</v>
      </c>
      <c r="T6551" s="194">
        <v>129.66287600000001</v>
      </c>
      <c r="U6551" t="s">
        <v>193</v>
      </c>
      <c r="V6551">
        <v>45708.624120370368</v>
      </c>
    </row>
    <row r="6552" spans="1:22" x14ac:dyDescent="0.3">
      <c r="A6552" t="s">
        <v>110</v>
      </c>
      <c r="B6552" t="s">
        <v>4</v>
      </c>
      <c r="C6552" t="s">
        <v>88</v>
      </c>
      <c r="D6552" s="29">
        <v>45995</v>
      </c>
      <c r="E6552" s="161">
        <v>0</v>
      </c>
      <c r="F6552" s="161">
        <v>0</v>
      </c>
      <c r="G6552" s="161">
        <v>0</v>
      </c>
      <c r="H6552" s="161">
        <v>0</v>
      </c>
      <c r="L6552">
        <v>161.40387699999999</v>
      </c>
      <c r="R6552">
        <v>997.40674200000001</v>
      </c>
      <c r="S6552">
        <v>997.40674200000001</v>
      </c>
      <c r="T6552" s="194">
        <v>997.40674200000001</v>
      </c>
      <c r="U6552" t="s">
        <v>193</v>
      </c>
      <c r="V6552">
        <v>45708.624282407407</v>
      </c>
    </row>
    <row r="6553" spans="1:22" x14ac:dyDescent="0.3">
      <c r="A6553" t="s">
        <v>110</v>
      </c>
      <c r="B6553" t="s">
        <v>4</v>
      </c>
      <c r="C6553" t="s">
        <v>93</v>
      </c>
      <c r="D6553" s="29">
        <v>45996</v>
      </c>
      <c r="E6553" s="161">
        <v>0</v>
      </c>
      <c r="F6553" s="161">
        <v>0</v>
      </c>
      <c r="G6553" s="161">
        <v>0</v>
      </c>
      <c r="H6553" s="161">
        <v>0</v>
      </c>
      <c r="L6553">
        <v>112.208247</v>
      </c>
      <c r="R6553">
        <v>129.66287600000001</v>
      </c>
      <c r="S6553">
        <v>129.66287600000001</v>
      </c>
      <c r="T6553" s="194">
        <v>129.66287600000001</v>
      </c>
      <c r="U6553" t="s">
        <v>193</v>
      </c>
      <c r="V6553">
        <v>45708.624120370368</v>
      </c>
    </row>
    <row r="6554" spans="1:22" x14ac:dyDescent="0.3">
      <c r="A6554" t="s">
        <v>110</v>
      </c>
      <c r="B6554" t="s">
        <v>4</v>
      </c>
      <c r="C6554" t="s">
        <v>88</v>
      </c>
      <c r="D6554" s="29">
        <v>45996</v>
      </c>
      <c r="E6554" s="161">
        <v>0</v>
      </c>
      <c r="F6554" s="161">
        <v>0</v>
      </c>
      <c r="G6554" s="161">
        <v>0</v>
      </c>
      <c r="H6554" s="161">
        <v>0</v>
      </c>
      <c r="L6554">
        <v>161.40387699999999</v>
      </c>
      <c r="R6554">
        <v>997.40674200000001</v>
      </c>
      <c r="S6554">
        <v>997.40674200000001</v>
      </c>
      <c r="T6554" s="194">
        <v>997.40674200000001</v>
      </c>
      <c r="U6554" t="s">
        <v>193</v>
      </c>
      <c r="V6554">
        <v>45708.62427083333</v>
      </c>
    </row>
    <row r="6555" spans="1:22" x14ac:dyDescent="0.3">
      <c r="A6555" t="s">
        <v>110</v>
      </c>
      <c r="B6555" t="s">
        <v>4</v>
      </c>
      <c r="C6555" t="s">
        <v>93</v>
      </c>
      <c r="D6555" s="29">
        <v>45997</v>
      </c>
      <c r="E6555" s="161">
        <v>0</v>
      </c>
      <c r="F6555" s="161">
        <v>0</v>
      </c>
      <c r="G6555" s="161">
        <v>0</v>
      </c>
      <c r="H6555" s="161">
        <v>0</v>
      </c>
      <c r="L6555">
        <v>112.208247</v>
      </c>
      <c r="R6555">
        <v>129.66287600000001</v>
      </c>
      <c r="S6555">
        <v>129.66287600000001</v>
      </c>
      <c r="T6555" s="194">
        <v>129.66287600000001</v>
      </c>
      <c r="U6555" t="s">
        <v>193</v>
      </c>
      <c r="V6555">
        <v>45708.624120370368</v>
      </c>
    </row>
    <row r="6556" spans="1:22" x14ac:dyDescent="0.3">
      <c r="A6556" t="s">
        <v>110</v>
      </c>
      <c r="B6556" t="s">
        <v>4</v>
      </c>
      <c r="C6556" t="s">
        <v>88</v>
      </c>
      <c r="D6556" s="29">
        <v>45997</v>
      </c>
      <c r="E6556" s="161">
        <v>0</v>
      </c>
      <c r="F6556" s="161">
        <v>0</v>
      </c>
      <c r="G6556" s="161">
        <v>0</v>
      </c>
      <c r="H6556" s="161">
        <v>0</v>
      </c>
      <c r="L6556">
        <v>161.40387699999999</v>
      </c>
      <c r="R6556">
        <v>997.40674200000001</v>
      </c>
      <c r="S6556">
        <v>997.40674200000001</v>
      </c>
      <c r="T6556" s="194">
        <v>997.40674200000001</v>
      </c>
      <c r="U6556" t="s">
        <v>193</v>
      </c>
      <c r="V6556">
        <v>45708.624293981484</v>
      </c>
    </row>
    <row r="6557" spans="1:22" x14ac:dyDescent="0.3">
      <c r="A6557" t="s">
        <v>110</v>
      </c>
      <c r="B6557" t="s">
        <v>4</v>
      </c>
      <c r="C6557" t="s">
        <v>93</v>
      </c>
      <c r="D6557" s="29">
        <v>45998</v>
      </c>
      <c r="E6557" s="161">
        <v>0</v>
      </c>
      <c r="F6557" s="161">
        <v>0</v>
      </c>
      <c r="G6557" s="161">
        <v>0</v>
      </c>
      <c r="H6557" s="161">
        <v>0</v>
      </c>
      <c r="L6557">
        <v>112.208247</v>
      </c>
      <c r="R6557">
        <v>129.66287600000001</v>
      </c>
      <c r="S6557">
        <v>129.66287600000001</v>
      </c>
      <c r="T6557" s="194">
        <v>129.66287600000001</v>
      </c>
      <c r="U6557" t="s">
        <v>193</v>
      </c>
      <c r="V6557">
        <v>45708.624120370368</v>
      </c>
    </row>
    <row r="6558" spans="1:22" x14ac:dyDescent="0.3">
      <c r="A6558" t="s">
        <v>110</v>
      </c>
      <c r="B6558" t="s">
        <v>4</v>
      </c>
      <c r="C6558" t="s">
        <v>88</v>
      </c>
      <c r="D6558" s="29">
        <v>45998</v>
      </c>
      <c r="E6558" s="161">
        <v>0</v>
      </c>
      <c r="F6558" s="161">
        <v>0</v>
      </c>
      <c r="G6558" s="161">
        <v>0</v>
      </c>
      <c r="H6558" s="161">
        <v>0</v>
      </c>
      <c r="L6558">
        <v>161.40387699999999</v>
      </c>
      <c r="R6558">
        <v>997.40674200000001</v>
      </c>
      <c r="S6558">
        <v>997.40674200000001</v>
      </c>
      <c r="T6558" s="194">
        <v>997.40674200000001</v>
      </c>
      <c r="U6558" t="s">
        <v>193</v>
      </c>
      <c r="V6558">
        <v>45708.62427083333</v>
      </c>
    </row>
    <row r="6559" spans="1:22" x14ac:dyDescent="0.3">
      <c r="A6559" t="s">
        <v>110</v>
      </c>
      <c r="B6559" t="s">
        <v>4</v>
      </c>
      <c r="C6559" t="s">
        <v>93</v>
      </c>
      <c r="D6559" s="29">
        <v>45999</v>
      </c>
      <c r="E6559" s="161">
        <v>0</v>
      </c>
      <c r="F6559" s="161">
        <v>0</v>
      </c>
      <c r="G6559" s="161">
        <v>0</v>
      </c>
      <c r="H6559" s="161">
        <v>0</v>
      </c>
      <c r="L6559">
        <v>112.208247</v>
      </c>
      <c r="R6559">
        <v>129.66287600000001</v>
      </c>
      <c r="S6559">
        <v>129.66287600000001</v>
      </c>
      <c r="T6559" s="194">
        <v>129.66287600000001</v>
      </c>
      <c r="U6559" t="s">
        <v>193</v>
      </c>
      <c r="V6559">
        <v>45708.624120370368</v>
      </c>
    </row>
    <row r="6560" spans="1:22" x14ac:dyDescent="0.3">
      <c r="A6560" t="s">
        <v>110</v>
      </c>
      <c r="B6560" t="s">
        <v>4</v>
      </c>
      <c r="C6560" t="s">
        <v>88</v>
      </c>
      <c r="D6560" s="29">
        <v>45999</v>
      </c>
      <c r="E6560" s="161">
        <v>0</v>
      </c>
      <c r="F6560" s="161">
        <v>0</v>
      </c>
      <c r="G6560" s="161">
        <v>0</v>
      </c>
      <c r="H6560" s="161">
        <v>0</v>
      </c>
      <c r="L6560">
        <v>161.40387699999999</v>
      </c>
      <c r="R6560">
        <v>997.40674200000001</v>
      </c>
      <c r="S6560">
        <v>997.40674200000001</v>
      </c>
      <c r="T6560" s="194">
        <v>997.40674200000001</v>
      </c>
      <c r="U6560" t="s">
        <v>193</v>
      </c>
      <c r="V6560">
        <v>45708.62427083333</v>
      </c>
    </row>
    <row r="6561" spans="1:22" x14ac:dyDescent="0.3">
      <c r="A6561" t="s">
        <v>110</v>
      </c>
      <c r="B6561" t="s">
        <v>4</v>
      </c>
      <c r="C6561" t="s">
        <v>93</v>
      </c>
      <c r="D6561" s="29">
        <v>46000</v>
      </c>
      <c r="E6561" s="161">
        <v>0</v>
      </c>
      <c r="F6561" s="161">
        <v>0</v>
      </c>
      <c r="G6561" s="161">
        <v>0</v>
      </c>
      <c r="H6561" s="161">
        <v>0</v>
      </c>
      <c r="L6561">
        <v>112.208247</v>
      </c>
      <c r="R6561">
        <v>129.66287600000001</v>
      </c>
      <c r="S6561">
        <v>129.66287600000001</v>
      </c>
      <c r="T6561" s="194">
        <v>129.66287600000001</v>
      </c>
      <c r="U6561" t="s">
        <v>193</v>
      </c>
      <c r="V6561">
        <v>45708.624120370368</v>
      </c>
    </row>
    <row r="6562" spans="1:22" x14ac:dyDescent="0.3">
      <c r="A6562" t="s">
        <v>110</v>
      </c>
      <c r="B6562" t="s">
        <v>4</v>
      </c>
      <c r="C6562" t="s">
        <v>88</v>
      </c>
      <c r="D6562" s="29">
        <v>46000</v>
      </c>
      <c r="E6562" s="161">
        <v>0</v>
      </c>
      <c r="F6562" s="161">
        <v>0</v>
      </c>
      <c r="G6562" s="161">
        <v>0</v>
      </c>
      <c r="H6562" s="161">
        <v>0</v>
      </c>
      <c r="L6562">
        <v>161.40387699999999</v>
      </c>
      <c r="R6562">
        <v>997.40674200000001</v>
      </c>
      <c r="S6562">
        <v>997.40674200000001</v>
      </c>
      <c r="T6562" s="194">
        <v>997.40674200000001</v>
      </c>
      <c r="U6562" t="s">
        <v>193</v>
      </c>
      <c r="V6562">
        <v>45708.62427083333</v>
      </c>
    </row>
    <row r="6563" spans="1:22" x14ac:dyDescent="0.3">
      <c r="A6563" t="s">
        <v>110</v>
      </c>
      <c r="B6563" t="s">
        <v>4</v>
      </c>
      <c r="C6563" t="s">
        <v>93</v>
      </c>
      <c r="D6563" s="29">
        <v>46001</v>
      </c>
      <c r="E6563" s="161">
        <v>0</v>
      </c>
      <c r="F6563" s="161">
        <v>0</v>
      </c>
      <c r="G6563" s="161">
        <v>0</v>
      </c>
      <c r="H6563" s="161">
        <v>0</v>
      </c>
      <c r="L6563">
        <v>112.208247</v>
      </c>
      <c r="R6563">
        <v>129.66287600000001</v>
      </c>
      <c r="S6563">
        <v>129.66287600000001</v>
      </c>
      <c r="T6563" s="194">
        <v>129.66287600000001</v>
      </c>
      <c r="U6563" t="s">
        <v>193</v>
      </c>
      <c r="V6563">
        <v>45708.624120370368</v>
      </c>
    </row>
    <row r="6564" spans="1:22" x14ac:dyDescent="0.3">
      <c r="A6564" t="s">
        <v>110</v>
      </c>
      <c r="B6564" t="s">
        <v>4</v>
      </c>
      <c r="C6564" t="s">
        <v>88</v>
      </c>
      <c r="D6564" s="29">
        <v>46001</v>
      </c>
      <c r="E6564" s="161">
        <v>0</v>
      </c>
      <c r="F6564" s="161">
        <v>0</v>
      </c>
      <c r="G6564" s="161">
        <v>0</v>
      </c>
      <c r="H6564" s="161">
        <v>0</v>
      </c>
      <c r="L6564">
        <v>161.40387699999999</v>
      </c>
      <c r="R6564">
        <v>997.40674200000001</v>
      </c>
      <c r="S6564">
        <v>997.40674200000001</v>
      </c>
      <c r="T6564" s="194">
        <v>997.40674200000001</v>
      </c>
      <c r="U6564" t="s">
        <v>193</v>
      </c>
      <c r="V6564">
        <v>45708.62427083333</v>
      </c>
    </row>
    <row r="6565" spans="1:22" x14ac:dyDescent="0.3">
      <c r="A6565" t="s">
        <v>110</v>
      </c>
      <c r="B6565" t="s">
        <v>4</v>
      </c>
      <c r="C6565" t="s">
        <v>93</v>
      </c>
      <c r="D6565" s="29">
        <v>46002</v>
      </c>
      <c r="E6565" s="161">
        <v>0</v>
      </c>
      <c r="F6565" s="161">
        <v>0</v>
      </c>
      <c r="G6565" s="161">
        <v>0</v>
      </c>
      <c r="H6565" s="161">
        <v>0</v>
      </c>
      <c r="L6565">
        <v>112.208247</v>
      </c>
      <c r="R6565">
        <v>129.66287600000001</v>
      </c>
      <c r="S6565">
        <v>129.66287600000001</v>
      </c>
      <c r="T6565" s="194">
        <v>129.66287600000001</v>
      </c>
      <c r="U6565" t="s">
        <v>193</v>
      </c>
      <c r="V6565">
        <v>45708.624120370368</v>
      </c>
    </row>
    <row r="6566" spans="1:22" x14ac:dyDescent="0.3">
      <c r="A6566" t="s">
        <v>110</v>
      </c>
      <c r="B6566" t="s">
        <v>4</v>
      </c>
      <c r="C6566" t="s">
        <v>88</v>
      </c>
      <c r="D6566" s="29">
        <v>46002</v>
      </c>
      <c r="E6566" s="161">
        <v>0</v>
      </c>
      <c r="F6566" s="161">
        <v>0</v>
      </c>
      <c r="G6566" s="161">
        <v>0</v>
      </c>
      <c r="H6566" s="161">
        <v>0</v>
      </c>
      <c r="L6566">
        <v>161.40387699999999</v>
      </c>
      <c r="R6566">
        <v>997.40674200000001</v>
      </c>
      <c r="S6566">
        <v>997.40674200000001</v>
      </c>
      <c r="T6566" s="194">
        <v>997.40674200000001</v>
      </c>
      <c r="U6566" t="s">
        <v>193</v>
      </c>
      <c r="V6566">
        <v>45708.624282407407</v>
      </c>
    </row>
    <row r="6567" spans="1:22" x14ac:dyDescent="0.3">
      <c r="A6567" t="s">
        <v>110</v>
      </c>
      <c r="B6567" t="s">
        <v>4</v>
      </c>
      <c r="C6567" t="s">
        <v>93</v>
      </c>
      <c r="D6567" s="29">
        <v>46003</v>
      </c>
      <c r="E6567" s="161">
        <v>0</v>
      </c>
      <c r="F6567" s="161">
        <v>0</v>
      </c>
      <c r="G6567" s="161">
        <v>0</v>
      </c>
      <c r="H6567" s="161">
        <v>0</v>
      </c>
      <c r="L6567">
        <v>112.208247</v>
      </c>
      <c r="R6567">
        <v>129.66287600000001</v>
      </c>
      <c r="S6567">
        <v>129.66287600000001</v>
      </c>
      <c r="T6567" s="194">
        <v>129.66287600000001</v>
      </c>
      <c r="U6567" t="s">
        <v>193</v>
      </c>
      <c r="V6567">
        <v>45708.624131944445</v>
      </c>
    </row>
    <row r="6568" spans="1:22" x14ac:dyDescent="0.3">
      <c r="A6568" t="s">
        <v>110</v>
      </c>
      <c r="B6568" t="s">
        <v>4</v>
      </c>
      <c r="C6568" t="s">
        <v>88</v>
      </c>
      <c r="D6568" s="29">
        <v>46003</v>
      </c>
      <c r="E6568" s="161">
        <v>0</v>
      </c>
      <c r="F6568" s="161">
        <v>0</v>
      </c>
      <c r="G6568" s="161">
        <v>0</v>
      </c>
      <c r="H6568" s="161">
        <v>0</v>
      </c>
      <c r="L6568">
        <v>161.40387699999999</v>
      </c>
      <c r="R6568">
        <v>997.40674200000001</v>
      </c>
      <c r="S6568">
        <v>997.40674200000001</v>
      </c>
      <c r="T6568" s="194">
        <v>997.40674200000001</v>
      </c>
      <c r="U6568" t="s">
        <v>193</v>
      </c>
      <c r="V6568">
        <v>45708.62427083333</v>
      </c>
    </row>
    <row r="6569" spans="1:22" x14ac:dyDescent="0.3">
      <c r="A6569" t="s">
        <v>110</v>
      </c>
      <c r="B6569" t="s">
        <v>4</v>
      </c>
      <c r="C6569" t="s">
        <v>93</v>
      </c>
      <c r="D6569" s="29">
        <v>46004</v>
      </c>
      <c r="E6569" s="161">
        <v>0</v>
      </c>
      <c r="F6569" s="161">
        <v>0</v>
      </c>
      <c r="G6569" s="161">
        <v>0</v>
      </c>
      <c r="H6569" s="161">
        <v>0</v>
      </c>
      <c r="L6569">
        <v>112.208247</v>
      </c>
      <c r="R6569">
        <v>129.66287600000001</v>
      </c>
      <c r="S6569">
        <v>129.66287600000001</v>
      </c>
      <c r="T6569" s="194">
        <v>129.66287600000001</v>
      </c>
      <c r="U6569" t="s">
        <v>193</v>
      </c>
      <c r="V6569">
        <v>45708.624120370368</v>
      </c>
    </row>
    <row r="6570" spans="1:22" x14ac:dyDescent="0.3">
      <c r="A6570" t="s">
        <v>110</v>
      </c>
      <c r="B6570" t="s">
        <v>4</v>
      </c>
      <c r="C6570" t="s">
        <v>88</v>
      </c>
      <c r="D6570" s="29">
        <v>46004</v>
      </c>
      <c r="E6570" s="161">
        <v>0</v>
      </c>
      <c r="F6570" s="161">
        <v>0</v>
      </c>
      <c r="G6570" s="161">
        <v>0</v>
      </c>
      <c r="H6570" s="161">
        <v>0</v>
      </c>
      <c r="L6570">
        <v>161.40387699999999</v>
      </c>
      <c r="R6570">
        <v>997.40674200000001</v>
      </c>
      <c r="S6570">
        <v>997.40674200000001</v>
      </c>
      <c r="T6570" s="194">
        <v>997.40674200000001</v>
      </c>
      <c r="U6570" t="s">
        <v>193</v>
      </c>
      <c r="V6570">
        <v>45708.62427083333</v>
      </c>
    </row>
    <row r="6571" spans="1:22" x14ac:dyDescent="0.3">
      <c r="A6571" t="s">
        <v>110</v>
      </c>
      <c r="B6571" t="s">
        <v>4</v>
      </c>
      <c r="C6571" t="s">
        <v>93</v>
      </c>
      <c r="D6571" s="29">
        <v>46005</v>
      </c>
      <c r="E6571" s="161">
        <v>0</v>
      </c>
      <c r="F6571" s="161">
        <v>0</v>
      </c>
      <c r="G6571" s="161">
        <v>0</v>
      </c>
      <c r="H6571" s="161">
        <v>0</v>
      </c>
      <c r="L6571">
        <v>112.208247</v>
      </c>
      <c r="R6571">
        <v>129.66287600000001</v>
      </c>
      <c r="S6571">
        <v>129.66287600000001</v>
      </c>
      <c r="T6571" s="194">
        <v>129.66287600000001</v>
      </c>
      <c r="U6571" t="s">
        <v>193</v>
      </c>
      <c r="V6571">
        <v>45708.624131944445</v>
      </c>
    </row>
    <row r="6572" spans="1:22" x14ac:dyDescent="0.3">
      <c r="A6572" t="s">
        <v>110</v>
      </c>
      <c r="B6572" t="s">
        <v>4</v>
      </c>
      <c r="C6572" t="s">
        <v>88</v>
      </c>
      <c r="D6572" s="29">
        <v>46005</v>
      </c>
      <c r="E6572" s="161">
        <v>0</v>
      </c>
      <c r="F6572" s="161">
        <v>0</v>
      </c>
      <c r="G6572" s="161">
        <v>0</v>
      </c>
      <c r="H6572" s="161">
        <v>0</v>
      </c>
      <c r="L6572">
        <v>161.40387699999999</v>
      </c>
      <c r="R6572">
        <v>997.40674200000001</v>
      </c>
      <c r="S6572">
        <v>997.40674200000001</v>
      </c>
      <c r="T6572" s="194">
        <v>997.40674200000001</v>
      </c>
      <c r="U6572" t="s">
        <v>193</v>
      </c>
      <c r="V6572">
        <v>45708.624282407407</v>
      </c>
    </row>
    <row r="6573" spans="1:22" x14ac:dyDescent="0.3">
      <c r="A6573" t="s">
        <v>110</v>
      </c>
      <c r="B6573" t="s">
        <v>4</v>
      </c>
      <c r="C6573" t="s">
        <v>93</v>
      </c>
      <c r="D6573" s="29">
        <v>46006</v>
      </c>
      <c r="E6573" s="161">
        <v>0</v>
      </c>
      <c r="F6573" s="161">
        <v>0</v>
      </c>
      <c r="G6573" s="161">
        <v>0</v>
      </c>
      <c r="H6573" s="161">
        <v>0</v>
      </c>
      <c r="L6573">
        <v>112.208247</v>
      </c>
      <c r="R6573">
        <v>129.66287600000001</v>
      </c>
      <c r="S6573">
        <v>129.66287600000001</v>
      </c>
      <c r="T6573" s="194">
        <v>129.66287600000001</v>
      </c>
      <c r="U6573" t="s">
        <v>193</v>
      </c>
      <c r="V6573">
        <v>45708.624131944445</v>
      </c>
    </row>
    <row r="6574" spans="1:22" x14ac:dyDescent="0.3">
      <c r="A6574" t="s">
        <v>110</v>
      </c>
      <c r="B6574" t="s">
        <v>4</v>
      </c>
      <c r="C6574" t="s">
        <v>88</v>
      </c>
      <c r="D6574" s="29">
        <v>46006</v>
      </c>
      <c r="E6574" s="161">
        <v>0</v>
      </c>
      <c r="F6574" s="161">
        <v>0</v>
      </c>
      <c r="G6574" s="161">
        <v>0</v>
      </c>
      <c r="H6574" s="161">
        <v>0</v>
      </c>
      <c r="L6574">
        <v>161.40387699999999</v>
      </c>
      <c r="R6574">
        <v>997.40674200000001</v>
      </c>
      <c r="S6574">
        <v>997.40674200000001</v>
      </c>
      <c r="T6574" s="194">
        <v>997.40674200000001</v>
      </c>
      <c r="U6574" t="s">
        <v>193</v>
      </c>
      <c r="V6574">
        <v>45708.62427083333</v>
      </c>
    </row>
    <row r="6575" spans="1:22" x14ac:dyDescent="0.3">
      <c r="A6575" t="s">
        <v>110</v>
      </c>
      <c r="B6575" t="s">
        <v>4</v>
      </c>
      <c r="C6575" t="s">
        <v>93</v>
      </c>
      <c r="D6575" s="29">
        <v>46007</v>
      </c>
      <c r="E6575" s="161">
        <v>0</v>
      </c>
      <c r="F6575" s="161">
        <v>0</v>
      </c>
      <c r="G6575" s="161">
        <v>0</v>
      </c>
      <c r="H6575" s="161">
        <v>0</v>
      </c>
      <c r="L6575">
        <v>112.208247</v>
      </c>
      <c r="R6575">
        <v>129.66287600000001</v>
      </c>
      <c r="S6575">
        <v>129.66287600000001</v>
      </c>
      <c r="T6575" s="194">
        <v>129.66287600000001</v>
      </c>
      <c r="U6575" t="s">
        <v>193</v>
      </c>
      <c r="V6575">
        <v>45708.624131944445</v>
      </c>
    </row>
    <row r="6576" spans="1:22" x14ac:dyDescent="0.3">
      <c r="A6576" t="s">
        <v>110</v>
      </c>
      <c r="B6576" t="s">
        <v>4</v>
      </c>
      <c r="C6576" t="s">
        <v>88</v>
      </c>
      <c r="D6576" s="29">
        <v>46007</v>
      </c>
      <c r="E6576" s="161">
        <v>0</v>
      </c>
      <c r="F6576" s="161">
        <v>0</v>
      </c>
      <c r="G6576" s="161">
        <v>0</v>
      </c>
      <c r="H6576" s="161">
        <v>0</v>
      </c>
      <c r="L6576">
        <v>161.40387699999999</v>
      </c>
      <c r="R6576">
        <v>997.40674200000001</v>
      </c>
      <c r="S6576">
        <v>997.40674200000001</v>
      </c>
      <c r="T6576" s="194">
        <v>997.40674200000001</v>
      </c>
      <c r="U6576" t="s">
        <v>193</v>
      </c>
      <c r="V6576">
        <v>45708.62427083333</v>
      </c>
    </row>
    <row r="6577" spans="1:22" x14ac:dyDescent="0.3">
      <c r="A6577" t="s">
        <v>110</v>
      </c>
      <c r="B6577" t="s">
        <v>4</v>
      </c>
      <c r="C6577" t="s">
        <v>93</v>
      </c>
      <c r="D6577" s="29">
        <v>46008</v>
      </c>
      <c r="E6577" s="161">
        <v>0</v>
      </c>
      <c r="F6577" s="161">
        <v>0</v>
      </c>
      <c r="G6577" s="161">
        <v>0</v>
      </c>
      <c r="H6577" s="161">
        <v>0</v>
      </c>
      <c r="L6577">
        <v>112.208247</v>
      </c>
      <c r="R6577">
        <v>129.66287600000001</v>
      </c>
      <c r="S6577">
        <v>129.66287600000001</v>
      </c>
      <c r="T6577" s="194">
        <v>129.66287600000001</v>
      </c>
      <c r="U6577" t="s">
        <v>193</v>
      </c>
      <c r="V6577">
        <v>45708.624131944445</v>
      </c>
    </row>
    <row r="6578" spans="1:22" x14ac:dyDescent="0.3">
      <c r="A6578" t="s">
        <v>110</v>
      </c>
      <c r="B6578" t="s">
        <v>4</v>
      </c>
      <c r="C6578" t="s">
        <v>88</v>
      </c>
      <c r="D6578" s="29">
        <v>46008</v>
      </c>
      <c r="E6578" s="161">
        <v>0</v>
      </c>
      <c r="F6578" s="161">
        <v>0</v>
      </c>
      <c r="G6578" s="161">
        <v>0</v>
      </c>
      <c r="H6578" s="161">
        <v>0</v>
      </c>
      <c r="L6578">
        <v>161.40387699999999</v>
      </c>
      <c r="R6578">
        <v>997.40674200000001</v>
      </c>
      <c r="S6578">
        <v>997.40674200000001</v>
      </c>
      <c r="T6578" s="194">
        <v>997.40674200000001</v>
      </c>
      <c r="U6578" t="s">
        <v>193</v>
      </c>
      <c r="V6578">
        <v>45708.62427083333</v>
      </c>
    </row>
    <row r="6579" spans="1:22" x14ac:dyDescent="0.3">
      <c r="A6579" t="s">
        <v>110</v>
      </c>
      <c r="B6579" t="s">
        <v>4</v>
      </c>
      <c r="C6579" t="s">
        <v>93</v>
      </c>
      <c r="D6579" s="29">
        <v>46009</v>
      </c>
      <c r="E6579" s="161">
        <v>0</v>
      </c>
      <c r="F6579" s="161">
        <v>0</v>
      </c>
      <c r="G6579" s="161">
        <v>0</v>
      </c>
      <c r="H6579" s="161">
        <v>0</v>
      </c>
      <c r="L6579">
        <v>112.208247</v>
      </c>
      <c r="R6579">
        <v>129.66287600000001</v>
      </c>
      <c r="S6579">
        <v>129.66287600000001</v>
      </c>
      <c r="T6579" s="194">
        <v>129.66287600000001</v>
      </c>
      <c r="U6579" t="s">
        <v>193</v>
      </c>
      <c r="V6579">
        <v>45708.624131944445</v>
      </c>
    </row>
    <row r="6580" spans="1:22" x14ac:dyDescent="0.3">
      <c r="A6580" t="s">
        <v>110</v>
      </c>
      <c r="B6580" t="s">
        <v>4</v>
      </c>
      <c r="C6580" t="s">
        <v>88</v>
      </c>
      <c r="D6580" s="29">
        <v>46009</v>
      </c>
      <c r="E6580" s="161">
        <v>0</v>
      </c>
      <c r="F6580" s="161">
        <v>0</v>
      </c>
      <c r="G6580" s="161">
        <v>0</v>
      </c>
      <c r="H6580" s="161">
        <v>0</v>
      </c>
      <c r="L6580">
        <v>161.40387699999999</v>
      </c>
      <c r="R6580">
        <v>997.40674200000001</v>
      </c>
      <c r="S6580">
        <v>997.40674200000001</v>
      </c>
      <c r="T6580" s="194">
        <v>997.40674200000001</v>
      </c>
      <c r="U6580" t="s">
        <v>193</v>
      </c>
      <c r="V6580">
        <v>45708.62427083333</v>
      </c>
    </row>
    <row r="6581" spans="1:22" x14ac:dyDescent="0.3">
      <c r="A6581" t="s">
        <v>110</v>
      </c>
      <c r="B6581" t="s">
        <v>4</v>
      </c>
      <c r="C6581" t="s">
        <v>93</v>
      </c>
      <c r="D6581" s="29">
        <v>46010</v>
      </c>
      <c r="E6581" s="161">
        <v>0</v>
      </c>
      <c r="F6581" s="161">
        <v>0</v>
      </c>
      <c r="G6581" s="161">
        <v>0</v>
      </c>
      <c r="H6581" s="161">
        <v>0</v>
      </c>
      <c r="L6581">
        <v>112.208247</v>
      </c>
      <c r="R6581">
        <v>129.66287600000001</v>
      </c>
      <c r="S6581">
        <v>129.66287600000001</v>
      </c>
      <c r="T6581" s="194">
        <v>129.66287600000001</v>
      </c>
      <c r="U6581" t="s">
        <v>193</v>
      </c>
      <c r="V6581">
        <v>45708.624120370368</v>
      </c>
    </row>
    <row r="6582" spans="1:22" x14ac:dyDescent="0.3">
      <c r="A6582" t="s">
        <v>110</v>
      </c>
      <c r="B6582" t="s">
        <v>4</v>
      </c>
      <c r="C6582" t="s">
        <v>88</v>
      </c>
      <c r="D6582" s="29">
        <v>46010</v>
      </c>
      <c r="E6582" s="161">
        <v>0</v>
      </c>
      <c r="F6582" s="161">
        <v>0</v>
      </c>
      <c r="G6582" s="161">
        <v>0</v>
      </c>
      <c r="H6582" s="161">
        <v>0</v>
      </c>
      <c r="L6582">
        <v>161.40387699999999</v>
      </c>
      <c r="R6582">
        <v>997.40674200000001</v>
      </c>
      <c r="S6582">
        <v>997.40674200000001</v>
      </c>
      <c r="T6582" s="194">
        <v>997.40674200000001</v>
      </c>
      <c r="U6582" t="s">
        <v>193</v>
      </c>
      <c r="V6582">
        <v>45708.624282407407</v>
      </c>
    </row>
    <row r="6583" spans="1:22" x14ac:dyDescent="0.3">
      <c r="A6583" t="s">
        <v>110</v>
      </c>
      <c r="B6583" t="s">
        <v>4</v>
      </c>
      <c r="C6583" t="s">
        <v>93</v>
      </c>
      <c r="D6583" s="29">
        <v>46011</v>
      </c>
      <c r="E6583" s="161">
        <v>0</v>
      </c>
      <c r="F6583" s="161">
        <v>0</v>
      </c>
      <c r="G6583" s="161">
        <v>0</v>
      </c>
      <c r="H6583" s="161">
        <v>0</v>
      </c>
      <c r="L6583">
        <v>112.208247</v>
      </c>
      <c r="R6583">
        <v>129.66287600000001</v>
      </c>
      <c r="S6583">
        <v>129.66287600000001</v>
      </c>
      <c r="T6583" s="194">
        <v>129.66287600000001</v>
      </c>
      <c r="U6583" t="s">
        <v>193</v>
      </c>
      <c r="V6583">
        <v>45708.624120370368</v>
      </c>
    </row>
    <row r="6584" spans="1:22" x14ac:dyDescent="0.3">
      <c r="A6584" t="s">
        <v>110</v>
      </c>
      <c r="B6584" t="s">
        <v>4</v>
      </c>
      <c r="C6584" t="s">
        <v>88</v>
      </c>
      <c r="D6584" s="29">
        <v>46011</v>
      </c>
      <c r="E6584" s="161">
        <v>0</v>
      </c>
      <c r="F6584" s="161">
        <v>0</v>
      </c>
      <c r="G6584" s="161">
        <v>0</v>
      </c>
      <c r="H6584" s="161">
        <v>0</v>
      </c>
      <c r="L6584">
        <v>161.40387699999999</v>
      </c>
      <c r="R6584">
        <v>997.40674200000001</v>
      </c>
      <c r="S6584">
        <v>997.40674200000001</v>
      </c>
      <c r="T6584" s="194">
        <v>997.40674200000001</v>
      </c>
      <c r="U6584" t="s">
        <v>193</v>
      </c>
      <c r="V6584">
        <v>45708.624282407407</v>
      </c>
    </row>
    <row r="6585" spans="1:22" x14ac:dyDescent="0.3">
      <c r="A6585" t="s">
        <v>110</v>
      </c>
      <c r="B6585" t="s">
        <v>4</v>
      </c>
      <c r="C6585" t="s">
        <v>93</v>
      </c>
      <c r="D6585" s="29">
        <v>46012</v>
      </c>
      <c r="E6585" s="161">
        <v>0</v>
      </c>
      <c r="F6585" s="161">
        <v>0</v>
      </c>
      <c r="G6585" s="161">
        <v>0</v>
      </c>
      <c r="H6585" s="161">
        <v>0</v>
      </c>
      <c r="L6585">
        <v>112.208247</v>
      </c>
      <c r="R6585">
        <v>129.66287600000001</v>
      </c>
      <c r="S6585">
        <v>129.66287600000001</v>
      </c>
      <c r="T6585" s="194">
        <v>129.66287600000001</v>
      </c>
      <c r="U6585" t="s">
        <v>193</v>
      </c>
      <c r="V6585">
        <v>45708.624120370368</v>
      </c>
    </row>
    <row r="6586" spans="1:22" x14ac:dyDescent="0.3">
      <c r="A6586" t="s">
        <v>110</v>
      </c>
      <c r="B6586" t="s">
        <v>4</v>
      </c>
      <c r="C6586" t="s">
        <v>88</v>
      </c>
      <c r="D6586" s="29">
        <v>46012</v>
      </c>
      <c r="E6586" s="161">
        <v>0</v>
      </c>
      <c r="F6586" s="161">
        <v>0</v>
      </c>
      <c r="G6586" s="161">
        <v>0</v>
      </c>
      <c r="H6586" s="161">
        <v>0</v>
      </c>
      <c r="L6586">
        <v>161.40387699999999</v>
      </c>
      <c r="R6586">
        <v>997.40674200000001</v>
      </c>
      <c r="S6586">
        <v>997.40674200000001</v>
      </c>
      <c r="T6586" s="194">
        <v>997.40674200000001</v>
      </c>
      <c r="U6586" t="s">
        <v>193</v>
      </c>
      <c r="V6586">
        <v>45708.624282407407</v>
      </c>
    </row>
    <row r="6587" spans="1:22" x14ac:dyDescent="0.3">
      <c r="A6587" t="s">
        <v>110</v>
      </c>
      <c r="B6587" t="s">
        <v>4</v>
      </c>
      <c r="C6587" t="s">
        <v>93</v>
      </c>
      <c r="D6587" s="29">
        <v>46013</v>
      </c>
      <c r="E6587" s="161">
        <v>0</v>
      </c>
      <c r="F6587" s="161">
        <v>0</v>
      </c>
      <c r="G6587" s="161">
        <v>0</v>
      </c>
      <c r="H6587" s="161">
        <v>0</v>
      </c>
      <c r="L6587">
        <v>112.208247</v>
      </c>
      <c r="R6587">
        <v>129.66287600000001</v>
      </c>
      <c r="S6587">
        <v>129.66287600000001</v>
      </c>
      <c r="T6587" s="194">
        <v>129.66287600000001</v>
      </c>
      <c r="U6587" t="s">
        <v>193</v>
      </c>
      <c r="V6587">
        <v>45708.624120370368</v>
      </c>
    </row>
    <row r="6588" spans="1:22" x14ac:dyDescent="0.3">
      <c r="A6588" t="s">
        <v>110</v>
      </c>
      <c r="B6588" t="s">
        <v>4</v>
      </c>
      <c r="C6588" t="s">
        <v>88</v>
      </c>
      <c r="D6588" s="29">
        <v>46013</v>
      </c>
      <c r="E6588" s="161">
        <v>0</v>
      </c>
      <c r="F6588" s="161">
        <v>0</v>
      </c>
      <c r="G6588" s="161">
        <v>0</v>
      </c>
      <c r="H6588" s="161">
        <v>0</v>
      </c>
      <c r="L6588">
        <v>161.40387699999999</v>
      </c>
      <c r="R6588">
        <v>997.40674200000001</v>
      </c>
      <c r="S6588">
        <v>997.40674200000001</v>
      </c>
      <c r="T6588" s="194">
        <v>997.40674200000001</v>
      </c>
      <c r="U6588" t="s">
        <v>193</v>
      </c>
      <c r="V6588">
        <v>45708.62427083333</v>
      </c>
    </row>
    <row r="6589" spans="1:22" x14ac:dyDescent="0.3">
      <c r="A6589" t="s">
        <v>110</v>
      </c>
      <c r="B6589" t="s">
        <v>4</v>
      </c>
      <c r="C6589" t="s">
        <v>93</v>
      </c>
      <c r="D6589" s="29">
        <v>46014</v>
      </c>
      <c r="E6589" s="161">
        <v>0</v>
      </c>
      <c r="F6589" s="161">
        <v>0</v>
      </c>
      <c r="G6589" s="161">
        <v>0</v>
      </c>
      <c r="H6589" s="161">
        <v>0</v>
      </c>
      <c r="L6589">
        <v>112.208247</v>
      </c>
      <c r="R6589">
        <v>129.66287600000001</v>
      </c>
      <c r="S6589">
        <v>129.66287600000001</v>
      </c>
      <c r="T6589" s="194">
        <v>129.66287600000001</v>
      </c>
      <c r="U6589" t="s">
        <v>193</v>
      </c>
      <c r="V6589">
        <v>45708.624131944445</v>
      </c>
    </row>
    <row r="6590" spans="1:22" x14ac:dyDescent="0.3">
      <c r="A6590" t="s">
        <v>110</v>
      </c>
      <c r="B6590" t="s">
        <v>4</v>
      </c>
      <c r="C6590" t="s">
        <v>88</v>
      </c>
      <c r="D6590" s="29">
        <v>46014</v>
      </c>
      <c r="E6590" s="161">
        <v>0</v>
      </c>
      <c r="F6590" s="161">
        <v>0</v>
      </c>
      <c r="G6590" s="161">
        <v>0</v>
      </c>
      <c r="H6590" s="161">
        <v>0</v>
      </c>
      <c r="L6590">
        <v>161.40387699999999</v>
      </c>
      <c r="R6590">
        <v>997.40674200000001</v>
      </c>
      <c r="S6590">
        <v>997.40674200000001</v>
      </c>
      <c r="T6590" s="194">
        <v>997.40674200000001</v>
      </c>
      <c r="U6590" t="s">
        <v>193</v>
      </c>
      <c r="V6590">
        <v>45708.62427083333</v>
      </c>
    </row>
    <row r="6591" spans="1:22" x14ac:dyDescent="0.3">
      <c r="A6591" t="s">
        <v>110</v>
      </c>
      <c r="B6591" t="s">
        <v>4</v>
      </c>
      <c r="C6591" t="s">
        <v>93</v>
      </c>
      <c r="D6591" s="29">
        <v>46015</v>
      </c>
      <c r="E6591" s="161">
        <v>0</v>
      </c>
      <c r="F6591" s="161">
        <v>0</v>
      </c>
      <c r="G6591" s="161">
        <v>0</v>
      </c>
      <c r="H6591" s="161">
        <v>0</v>
      </c>
      <c r="L6591">
        <v>112.208247</v>
      </c>
      <c r="R6591">
        <v>129.66287600000001</v>
      </c>
      <c r="S6591">
        <v>129.66287600000001</v>
      </c>
      <c r="T6591" s="194">
        <v>129.66287600000001</v>
      </c>
      <c r="U6591" t="s">
        <v>193</v>
      </c>
      <c r="V6591">
        <v>45708.624120370368</v>
      </c>
    </row>
    <row r="6592" spans="1:22" x14ac:dyDescent="0.3">
      <c r="A6592" t="s">
        <v>110</v>
      </c>
      <c r="B6592" t="s">
        <v>4</v>
      </c>
      <c r="C6592" t="s">
        <v>88</v>
      </c>
      <c r="D6592" s="29">
        <v>46015</v>
      </c>
      <c r="E6592" s="161">
        <v>0</v>
      </c>
      <c r="F6592" s="161">
        <v>0</v>
      </c>
      <c r="G6592" s="161">
        <v>0</v>
      </c>
      <c r="H6592" s="161">
        <v>0</v>
      </c>
      <c r="L6592">
        <v>161.40387699999999</v>
      </c>
      <c r="R6592">
        <v>997.40674200000001</v>
      </c>
      <c r="S6592">
        <v>997.40674200000001</v>
      </c>
      <c r="T6592" s="194">
        <v>997.40674200000001</v>
      </c>
      <c r="U6592" t="s">
        <v>193</v>
      </c>
      <c r="V6592">
        <v>45708.62427083333</v>
      </c>
    </row>
    <row r="6593" spans="1:22" x14ac:dyDescent="0.3">
      <c r="A6593" t="s">
        <v>110</v>
      </c>
      <c r="B6593" t="s">
        <v>4</v>
      </c>
      <c r="C6593" t="s">
        <v>93</v>
      </c>
      <c r="D6593" s="29">
        <v>46016</v>
      </c>
      <c r="E6593" s="161">
        <v>0</v>
      </c>
      <c r="F6593" s="161">
        <v>0</v>
      </c>
      <c r="G6593" s="161">
        <v>0</v>
      </c>
      <c r="H6593" s="161">
        <v>0</v>
      </c>
      <c r="L6593">
        <v>112.208247</v>
      </c>
      <c r="R6593">
        <v>129.66287600000001</v>
      </c>
      <c r="S6593">
        <v>129.66287600000001</v>
      </c>
      <c r="T6593" s="194">
        <v>129.66287600000001</v>
      </c>
      <c r="U6593" t="s">
        <v>193</v>
      </c>
      <c r="V6593">
        <v>45708.624120370368</v>
      </c>
    </row>
    <row r="6594" spans="1:22" x14ac:dyDescent="0.3">
      <c r="A6594" t="s">
        <v>110</v>
      </c>
      <c r="B6594" t="s">
        <v>4</v>
      </c>
      <c r="C6594" t="s">
        <v>88</v>
      </c>
      <c r="D6594" s="29">
        <v>46016</v>
      </c>
      <c r="E6594" s="161">
        <v>0</v>
      </c>
      <c r="F6594" s="161">
        <v>0</v>
      </c>
      <c r="G6594" s="161">
        <v>0</v>
      </c>
      <c r="H6594" s="161">
        <v>0</v>
      </c>
      <c r="L6594">
        <v>161.40387699999999</v>
      </c>
      <c r="R6594">
        <v>997.40674200000001</v>
      </c>
      <c r="S6594">
        <v>997.40674200000001</v>
      </c>
      <c r="T6594" s="194">
        <v>997.40674200000001</v>
      </c>
      <c r="U6594" t="s">
        <v>193</v>
      </c>
      <c r="V6594">
        <v>45708.62427083333</v>
      </c>
    </row>
    <row r="6595" spans="1:22" x14ac:dyDescent="0.3">
      <c r="A6595" t="s">
        <v>110</v>
      </c>
      <c r="B6595" t="s">
        <v>4</v>
      </c>
      <c r="C6595" t="s">
        <v>93</v>
      </c>
      <c r="D6595" s="29">
        <v>46017</v>
      </c>
      <c r="E6595" s="161">
        <v>0</v>
      </c>
      <c r="F6595" s="161">
        <v>0</v>
      </c>
      <c r="G6595" s="161">
        <v>0</v>
      </c>
      <c r="H6595" s="161">
        <v>0</v>
      </c>
      <c r="L6595">
        <v>112.208247</v>
      </c>
      <c r="R6595">
        <v>129.66287600000001</v>
      </c>
      <c r="S6595">
        <v>129.66287600000001</v>
      </c>
      <c r="T6595" s="194">
        <v>129.66287600000001</v>
      </c>
      <c r="U6595" t="s">
        <v>193</v>
      </c>
      <c r="V6595">
        <v>45708.624120370368</v>
      </c>
    </row>
    <row r="6596" spans="1:22" x14ac:dyDescent="0.3">
      <c r="A6596" t="s">
        <v>110</v>
      </c>
      <c r="B6596" t="s">
        <v>4</v>
      </c>
      <c r="C6596" t="s">
        <v>88</v>
      </c>
      <c r="D6596" s="29">
        <v>46017</v>
      </c>
      <c r="E6596" s="161">
        <v>0</v>
      </c>
      <c r="F6596" s="161">
        <v>0</v>
      </c>
      <c r="G6596" s="161">
        <v>0</v>
      </c>
      <c r="H6596" s="161">
        <v>0</v>
      </c>
      <c r="L6596">
        <v>161.40387699999999</v>
      </c>
      <c r="R6596">
        <v>997.40674200000001</v>
      </c>
      <c r="S6596">
        <v>997.40674200000001</v>
      </c>
      <c r="T6596" s="194">
        <v>997.40674200000001</v>
      </c>
      <c r="U6596" t="s">
        <v>193</v>
      </c>
      <c r="V6596">
        <v>45708.62427083333</v>
      </c>
    </row>
    <row r="6597" spans="1:22" x14ac:dyDescent="0.3">
      <c r="A6597" t="s">
        <v>110</v>
      </c>
      <c r="B6597" t="s">
        <v>4</v>
      </c>
      <c r="C6597" t="s">
        <v>93</v>
      </c>
      <c r="D6597" s="29">
        <v>46018</v>
      </c>
      <c r="E6597" s="161">
        <v>0</v>
      </c>
      <c r="F6597" s="161">
        <v>0</v>
      </c>
      <c r="G6597" s="161">
        <v>0</v>
      </c>
      <c r="H6597" s="161">
        <v>0</v>
      </c>
      <c r="L6597">
        <v>112.208247</v>
      </c>
      <c r="R6597">
        <v>129.66287600000001</v>
      </c>
      <c r="S6597">
        <v>129.66287600000001</v>
      </c>
      <c r="T6597" s="194">
        <v>129.66287600000001</v>
      </c>
      <c r="U6597" t="s">
        <v>193</v>
      </c>
      <c r="V6597">
        <v>45708.624120370368</v>
      </c>
    </row>
    <row r="6598" spans="1:22" x14ac:dyDescent="0.3">
      <c r="A6598" t="s">
        <v>110</v>
      </c>
      <c r="B6598" t="s">
        <v>4</v>
      </c>
      <c r="C6598" t="s">
        <v>88</v>
      </c>
      <c r="D6598" s="29">
        <v>46018</v>
      </c>
      <c r="E6598" s="161">
        <v>0</v>
      </c>
      <c r="F6598" s="161">
        <v>0</v>
      </c>
      <c r="G6598" s="161">
        <v>0</v>
      </c>
      <c r="H6598" s="161">
        <v>0</v>
      </c>
      <c r="L6598">
        <v>161.40387699999999</v>
      </c>
      <c r="R6598">
        <v>997.40674200000001</v>
      </c>
      <c r="S6598">
        <v>997.40674200000001</v>
      </c>
      <c r="T6598" s="194">
        <v>997.40674200000001</v>
      </c>
      <c r="U6598" t="s">
        <v>193</v>
      </c>
      <c r="V6598">
        <v>45708.624282407407</v>
      </c>
    </row>
    <row r="6599" spans="1:22" x14ac:dyDescent="0.3">
      <c r="A6599" t="s">
        <v>110</v>
      </c>
      <c r="B6599" t="s">
        <v>4</v>
      </c>
      <c r="C6599" t="s">
        <v>93</v>
      </c>
      <c r="D6599" s="29">
        <v>46019</v>
      </c>
      <c r="E6599" s="161">
        <v>0</v>
      </c>
      <c r="F6599" s="161">
        <v>0</v>
      </c>
      <c r="G6599" s="161">
        <v>0</v>
      </c>
      <c r="H6599" s="161">
        <v>0</v>
      </c>
      <c r="L6599">
        <v>112.208247</v>
      </c>
      <c r="R6599">
        <v>129.66287600000001</v>
      </c>
      <c r="S6599">
        <v>129.66287600000001</v>
      </c>
      <c r="T6599" s="194">
        <v>129.66287600000001</v>
      </c>
      <c r="U6599" t="s">
        <v>193</v>
      </c>
      <c r="V6599">
        <v>45708.624120370368</v>
      </c>
    </row>
    <row r="6600" spans="1:22" x14ac:dyDescent="0.3">
      <c r="A6600" t="s">
        <v>110</v>
      </c>
      <c r="B6600" t="s">
        <v>4</v>
      </c>
      <c r="C6600" t="s">
        <v>88</v>
      </c>
      <c r="D6600" s="29">
        <v>46019</v>
      </c>
      <c r="E6600" s="161">
        <v>0</v>
      </c>
      <c r="F6600" s="161">
        <v>0</v>
      </c>
      <c r="G6600" s="161">
        <v>0</v>
      </c>
      <c r="H6600" s="161">
        <v>0</v>
      </c>
      <c r="L6600">
        <v>161.40387699999999</v>
      </c>
      <c r="R6600">
        <v>997.40674200000001</v>
      </c>
      <c r="S6600">
        <v>997.40674200000001</v>
      </c>
      <c r="T6600" s="194">
        <v>997.40674200000001</v>
      </c>
      <c r="U6600" t="s">
        <v>193</v>
      </c>
      <c r="V6600">
        <v>45708.624282407407</v>
      </c>
    </row>
    <row r="6601" spans="1:22" x14ac:dyDescent="0.3">
      <c r="A6601" t="s">
        <v>110</v>
      </c>
      <c r="B6601" t="s">
        <v>4</v>
      </c>
      <c r="C6601" t="s">
        <v>93</v>
      </c>
      <c r="D6601" s="29">
        <v>46020</v>
      </c>
      <c r="E6601" s="161">
        <v>0</v>
      </c>
      <c r="F6601" s="161">
        <v>0</v>
      </c>
      <c r="G6601" s="161">
        <v>0</v>
      </c>
      <c r="H6601" s="161">
        <v>0</v>
      </c>
      <c r="L6601">
        <v>112.208247</v>
      </c>
      <c r="R6601">
        <v>129.66287600000001</v>
      </c>
      <c r="S6601">
        <v>129.66287600000001</v>
      </c>
      <c r="T6601" s="194">
        <v>129.66287600000001</v>
      </c>
      <c r="U6601" t="s">
        <v>193</v>
      </c>
      <c r="V6601">
        <v>45708.624120370368</v>
      </c>
    </row>
    <row r="6602" spans="1:22" x14ac:dyDescent="0.3">
      <c r="A6602" t="s">
        <v>110</v>
      </c>
      <c r="B6602" t="s">
        <v>4</v>
      </c>
      <c r="C6602" t="s">
        <v>88</v>
      </c>
      <c r="D6602" s="29">
        <v>46020</v>
      </c>
      <c r="E6602" s="161">
        <v>0</v>
      </c>
      <c r="F6602" s="161">
        <v>0</v>
      </c>
      <c r="G6602" s="161">
        <v>0</v>
      </c>
      <c r="H6602" s="161">
        <v>0</v>
      </c>
      <c r="L6602">
        <v>161.40387699999999</v>
      </c>
      <c r="R6602">
        <v>997.40674200000001</v>
      </c>
      <c r="S6602">
        <v>997.40674200000001</v>
      </c>
      <c r="T6602" s="194">
        <v>997.40674200000001</v>
      </c>
      <c r="U6602" t="s">
        <v>193</v>
      </c>
      <c r="V6602">
        <v>45708.62427083333</v>
      </c>
    </row>
    <row r="6603" spans="1:22" x14ac:dyDescent="0.3">
      <c r="A6603" t="s">
        <v>110</v>
      </c>
      <c r="B6603" t="s">
        <v>4</v>
      </c>
      <c r="C6603" t="s">
        <v>93</v>
      </c>
      <c r="D6603" s="29">
        <v>46021</v>
      </c>
      <c r="E6603" s="161">
        <v>0</v>
      </c>
      <c r="F6603" s="161">
        <v>0</v>
      </c>
      <c r="G6603" s="161">
        <v>0</v>
      </c>
      <c r="H6603" s="161">
        <v>0</v>
      </c>
      <c r="L6603">
        <v>112.208247</v>
      </c>
      <c r="R6603">
        <v>129.66287600000001</v>
      </c>
      <c r="S6603">
        <v>129.66287600000001</v>
      </c>
      <c r="T6603" s="194">
        <v>129.66287600000001</v>
      </c>
      <c r="U6603" t="s">
        <v>193</v>
      </c>
      <c r="V6603">
        <v>45708.624131944445</v>
      </c>
    </row>
    <row r="6604" spans="1:22" x14ac:dyDescent="0.3">
      <c r="A6604" t="s">
        <v>110</v>
      </c>
      <c r="B6604" t="s">
        <v>4</v>
      </c>
      <c r="C6604" t="s">
        <v>88</v>
      </c>
      <c r="D6604" s="29">
        <v>46021</v>
      </c>
      <c r="E6604" s="161">
        <v>0</v>
      </c>
      <c r="F6604" s="161">
        <v>0</v>
      </c>
      <c r="G6604" s="161">
        <v>0</v>
      </c>
      <c r="H6604" s="161">
        <v>0</v>
      </c>
      <c r="L6604">
        <v>161.40387699999999</v>
      </c>
      <c r="R6604">
        <v>997.40674200000001</v>
      </c>
      <c r="S6604">
        <v>997.40674200000001</v>
      </c>
      <c r="T6604" s="194">
        <v>997.40674200000001</v>
      </c>
      <c r="U6604" t="s">
        <v>193</v>
      </c>
      <c r="V6604">
        <v>45708.624282407407</v>
      </c>
    </row>
    <row r="6605" spans="1:22" x14ac:dyDescent="0.3">
      <c r="A6605" t="s">
        <v>110</v>
      </c>
      <c r="B6605" t="s">
        <v>4</v>
      </c>
      <c r="C6605" t="s">
        <v>93</v>
      </c>
      <c r="D6605" s="29">
        <v>46022</v>
      </c>
      <c r="E6605" s="161">
        <v>0</v>
      </c>
      <c r="F6605" s="161">
        <v>0</v>
      </c>
      <c r="G6605" s="161">
        <v>0</v>
      </c>
      <c r="H6605" s="161">
        <v>0</v>
      </c>
      <c r="L6605">
        <v>112.208247</v>
      </c>
      <c r="R6605">
        <v>129.66287600000001</v>
      </c>
      <c r="S6605">
        <v>129.66287600000001</v>
      </c>
      <c r="T6605" s="194">
        <v>129.66287600000001</v>
      </c>
      <c r="U6605" t="s">
        <v>193</v>
      </c>
      <c r="V6605">
        <v>45708.624120370368</v>
      </c>
    </row>
    <row r="6606" spans="1:22" x14ac:dyDescent="0.3">
      <c r="A6606" t="s">
        <v>110</v>
      </c>
      <c r="B6606" t="s">
        <v>4</v>
      </c>
      <c r="C6606" t="s">
        <v>88</v>
      </c>
      <c r="D6606" s="29">
        <v>46022</v>
      </c>
      <c r="E6606" s="161">
        <v>0</v>
      </c>
      <c r="F6606" s="161">
        <v>0</v>
      </c>
      <c r="G6606" s="161">
        <v>0</v>
      </c>
      <c r="H6606" s="161">
        <v>0</v>
      </c>
      <c r="L6606">
        <v>161.40387699999999</v>
      </c>
      <c r="R6606">
        <v>997.40674200000001</v>
      </c>
      <c r="S6606">
        <v>997.40674200000001</v>
      </c>
      <c r="T6606" s="194">
        <v>997.40674200000001</v>
      </c>
      <c r="U6606" t="s">
        <v>193</v>
      </c>
      <c r="V6606">
        <v>45708.62427083333</v>
      </c>
    </row>
    <row r="6607" spans="1:22" x14ac:dyDescent="0.3">
      <c r="A6607" t="s">
        <v>111</v>
      </c>
      <c r="B6607" t="s">
        <v>0</v>
      </c>
      <c r="C6607" t="s">
        <v>93</v>
      </c>
      <c r="D6607" s="29">
        <v>45748</v>
      </c>
      <c r="E6607" s="161">
        <v>0</v>
      </c>
      <c r="F6607" s="161">
        <v>0</v>
      </c>
      <c r="G6607" s="161">
        <v>0</v>
      </c>
      <c r="H6607" s="161">
        <v>0</v>
      </c>
      <c r="R6607">
        <v>144.623977</v>
      </c>
      <c r="S6607">
        <v>144.623977</v>
      </c>
      <c r="T6607" s="194">
        <v>144.623977</v>
      </c>
      <c r="U6607" t="s">
        <v>193</v>
      </c>
      <c r="V6607">
        <v>45601.339942129627</v>
      </c>
    </row>
    <row r="6608" spans="1:22" x14ac:dyDescent="0.3">
      <c r="A6608" t="s">
        <v>111</v>
      </c>
      <c r="B6608" t="s">
        <v>0</v>
      </c>
      <c r="C6608" t="s">
        <v>88</v>
      </c>
      <c r="D6608" s="29">
        <v>45748</v>
      </c>
      <c r="E6608" s="161">
        <v>0</v>
      </c>
      <c r="F6608" s="161">
        <v>0</v>
      </c>
      <c r="G6608" s="161">
        <v>0</v>
      </c>
      <c r="H6608" s="161">
        <v>0</v>
      </c>
      <c r="R6608">
        <v>997.40674200000001</v>
      </c>
      <c r="S6608">
        <v>997.40674200000001</v>
      </c>
      <c r="T6608" s="194">
        <v>997.40674200000001</v>
      </c>
      <c r="U6608" t="s">
        <v>193</v>
      </c>
      <c r="V6608">
        <v>45413.313113425924</v>
      </c>
    </row>
    <row r="6609" spans="1:22" x14ac:dyDescent="0.3">
      <c r="A6609" t="s">
        <v>111</v>
      </c>
      <c r="B6609" t="s">
        <v>0</v>
      </c>
      <c r="C6609" t="s">
        <v>93</v>
      </c>
      <c r="D6609" s="29">
        <v>45749</v>
      </c>
      <c r="E6609" s="161">
        <v>0</v>
      </c>
      <c r="F6609" s="161">
        <v>0</v>
      </c>
      <c r="G6609" s="161">
        <v>0</v>
      </c>
      <c r="H6609" s="161">
        <v>0</v>
      </c>
      <c r="R6609">
        <v>144.623977</v>
      </c>
      <c r="S6609">
        <v>144.623977</v>
      </c>
      <c r="T6609" s="194">
        <v>144.623977</v>
      </c>
      <c r="U6609" t="s">
        <v>193</v>
      </c>
      <c r="V6609">
        <v>45601.339930555558</v>
      </c>
    </row>
    <row r="6610" spans="1:22" x14ac:dyDescent="0.3">
      <c r="A6610" t="s">
        <v>111</v>
      </c>
      <c r="B6610" t="s">
        <v>0</v>
      </c>
      <c r="C6610" t="s">
        <v>88</v>
      </c>
      <c r="D6610" s="29">
        <v>45749</v>
      </c>
      <c r="E6610" s="161">
        <v>0</v>
      </c>
      <c r="F6610" s="161">
        <v>0</v>
      </c>
      <c r="G6610" s="161">
        <v>0</v>
      </c>
      <c r="H6610" s="161">
        <v>0</v>
      </c>
      <c r="R6610">
        <v>997.40674200000001</v>
      </c>
      <c r="S6610">
        <v>997.40674200000001</v>
      </c>
      <c r="T6610" s="194">
        <v>997.40674200000001</v>
      </c>
      <c r="U6610" t="s">
        <v>193</v>
      </c>
      <c r="V6610">
        <v>45413.313298611109</v>
      </c>
    </row>
    <row r="6611" spans="1:22" x14ac:dyDescent="0.3">
      <c r="A6611" t="s">
        <v>111</v>
      </c>
      <c r="B6611" t="s">
        <v>0</v>
      </c>
      <c r="C6611" t="s">
        <v>93</v>
      </c>
      <c r="D6611" s="29">
        <v>45750</v>
      </c>
      <c r="E6611" s="161">
        <v>0</v>
      </c>
      <c r="F6611" s="161">
        <v>0</v>
      </c>
      <c r="G6611" s="161">
        <v>0</v>
      </c>
      <c r="H6611" s="161">
        <v>0</v>
      </c>
      <c r="R6611">
        <v>144.623977</v>
      </c>
      <c r="S6611">
        <v>144.623977</v>
      </c>
      <c r="T6611" s="194">
        <v>144.623977</v>
      </c>
      <c r="U6611" t="s">
        <v>193</v>
      </c>
      <c r="V6611">
        <v>45601.339930555558</v>
      </c>
    </row>
    <row r="6612" spans="1:22" x14ac:dyDescent="0.3">
      <c r="A6612" t="s">
        <v>111</v>
      </c>
      <c r="B6612" t="s">
        <v>0</v>
      </c>
      <c r="C6612" t="s">
        <v>88</v>
      </c>
      <c r="D6612" s="29">
        <v>45750</v>
      </c>
      <c r="E6612" s="161">
        <v>0</v>
      </c>
      <c r="F6612" s="161">
        <v>0</v>
      </c>
      <c r="G6612" s="161">
        <v>0</v>
      </c>
      <c r="H6612" s="161">
        <v>0</v>
      </c>
      <c r="R6612">
        <v>997.40674200000001</v>
      </c>
      <c r="S6612">
        <v>997.40674200000001</v>
      </c>
      <c r="T6612" s="194">
        <v>997.40674200000001</v>
      </c>
      <c r="U6612" t="s">
        <v>193</v>
      </c>
      <c r="V6612">
        <v>45413.313356481478</v>
      </c>
    </row>
    <row r="6613" spans="1:22" x14ac:dyDescent="0.3">
      <c r="A6613" t="s">
        <v>111</v>
      </c>
      <c r="B6613" t="s">
        <v>0</v>
      </c>
      <c r="C6613" t="s">
        <v>93</v>
      </c>
      <c r="D6613" s="29">
        <v>45751</v>
      </c>
      <c r="E6613" s="161">
        <v>0</v>
      </c>
      <c r="F6613" s="161">
        <v>0</v>
      </c>
      <c r="G6613" s="161">
        <v>0</v>
      </c>
      <c r="H6613" s="161">
        <v>0</v>
      </c>
      <c r="R6613">
        <v>144.623977</v>
      </c>
      <c r="S6613">
        <v>144.623977</v>
      </c>
      <c r="T6613" s="194">
        <v>144.623977</v>
      </c>
      <c r="U6613" t="s">
        <v>193</v>
      </c>
      <c r="V6613">
        <v>45601.339930555558</v>
      </c>
    </row>
    <row r="6614" spans="1:22" x14ac:dyDescent="0.3">
      <c r="A6614" t="s">
        <v>111</v>
      </c>
      <c r="B6614" t="s">
        <v>0</v>
      </c>
      <c r="C6614" t="s">
        <v>88</v>
      </c>
      <c r="D6614" s="29">
        <v>45751</v>
      </c>
      <c r="E6614" s="161">
        <v>0</v>
      </c>
      <c r="F6614" s="161">
        <v>0</v>
      </c>
      <c r="G6614" s="161">
        <v>0</v>
      </c>
      <c r="H6614" s="161">
        <v>0</v>
      </c>
      <c r="R6614">
        <v>997.40674200000001</v>
      </c>
      <c r="S6614">
        <v>997.40674200000001</v>
      </c>
      <c r="T6614" s="194">
        <v>997.40674200000001</v>
      </c>
      <c r="U6614" t="s">
        <v>193</v>
      </c>
      <c r="V6614">
        <v>45413.313379629632</v>
      </c>
    </row>
    <row r="6615" spans="1:22" x14ac:dyDescent="0.3">
      <c r="A6615" t="s">
        <v>111</v>
      </c>
      <c r="B6615" t="s">
        <v>0</v>
      </c>
      <c r="C6615" t="s">
        <v>93</v>
      </c>
      <c r="D6615" s="29">
        <v>45752</v>
      </c>
      <c r="E6615" s="161">
        <v>0</v>
      </c>
      <c r="F6615" s="161">
        <v>0</v>
      </c>
      <c r="G6615" s="161">
        <v>0</v>
      </c>
      <c r="H6615" s="161">
        <v>0</v>
      </c>
      <c r="R6615">
        <v>144.623977</v>
      </c>
      <c r="S6615">
        <v>144.623977</v>
      </c>
      <c r="T6615" s="194">
        <v>144.623977</v>
      </c>
      <c r="U6615" t="s">
        <v>193</v>
      </c>
      <c r="V6615">
        <v>45601.339930555558</v>
      </c>
    </row>
    <row r="6616" spans="1:22" x14ac:dyDescent="0.3">
      <c r="A6616" t="s">
        <v>111</v>
      </c>
      <c r="B6616" t="s">
        <v>0</v>
      </c>
      <c r="C6616" t="s">
        <v>88</v>
      </c>
      <c r="D6616" s="29">
        <v>45752</v>
      </c>
      <c r="E6616" s="161">
        <v>0</v>
      </c>
      <c r="F6616" s="161">
        <v>0</v>
      </c>
      <c r="G6616" s="161">
        <v>0</v>
      </c>
      <c r="H6616" s="161">
        <v>0</v>
      </c>
      <c r="R6616">
        <v>997.40674200000001</v>
      </c>
      <c r="S6616">
        <v>997.40674200000001</v>
      </c>
      <c r="T6616" s="194">
        <v>997.40674200000001</v>
      </c>
      <c r="U6616" t="s">
        <v>193</v>
      </c>
      <c r="V6616">
        <v>45413.313379629632</v>
      </c>
    </row>
    <row r="6617" spans="1:22" x14ac:dyDescent="0.3">
      <c r="A6617" t="s">
        <v>111</v>
      </c>
      <c r="B6617" t="s">
        <v>0</v>
      </c>
      <c r="C6617" t="s">
        <v>93</v>
      </c>
      <c r="D6617" s="29">
        <v>45753</v>
      </c>
      <c r="E6617" s="161">
        <v>0</v>
      </c>
      <c r="F6617" s="161">
        <v>0</v>
      </c>
      <c r="G6617" s="161">
        <v>0</v>
      </c>
      <c r="H6617" s="161">
        <v>0</v>
      </c>
      <c r="R6617">
        <v>144.623977</v>
      </c>
      <c r="S6617">
        <v>144.623977</v>
      </c>
      <c r="T6617" s="194">
        <v>144.623977</v>
      </c>
      <c r="U6617" t="s">
        <v>193</v>
      </c>
      <c r="V6617">
        <v>45601.339930555558</v>
      </c>
    </row>
    <row r="6618" spans="1:22" x14ac:dyDescent="0.3">
      <c r="A6618" t="s">
        <v>111</v>
      </c>
      <c r="B6618" t="s">
        <v>0</v>
      </c>
      <c r="C6618" t="s">
        <v>88</v>
      </c>
      <c r="D6618" s="29">
        <v>45753</v>
      </c>
      <c r="E6618" s="161">
        <v>0</v>
      </c>
      <c r="F6618" s="161">
        <v>0</v>
      </c>
      <c r="G6618" s="161">
        <v>0</v>
      </c>
      <c r="H6618" s="161">
        <v>0</v>
      </c>
      <c r="R6618">
        <v>997.40674200000001</v>
      </c>
      <c r="S6618">
        <v>997.40674200000001</v>
      </c>
      <c r="T6618" s="194">
        <v>997.40674200000001</v>
      </c>
      <c r="U6618" t="s">
        <v>193</v>
      </c>
      <c r="V6618">
        <v>45413.313391203701</v>
      </c>
    </row>
    <row r="6619" spans="1:22" x14ac:dyDescent="0.3">
      <c r="A6619" t="s">
        <v>111</v>
      </c>
      <c r="B6619" t="s">
        <v>0</v>
      </c>
      <c r="C6619" t="s">
        <v>93</v>
      </c>
      <c r="D6619" s="29">
        <v>45754</v>
      </c>
      <c r="E6619" s="161">
        <v>0</v>
      </c>
      <c r="F6619" s="161">
        <v>0</v>
      </c>
      <c r="G6619" s="161">
        <v>0</v>
      </c>
      <c r="H6619" s="161">
        <v>0</v>
      </c>
      <c r="R6619">
        <v>144.623977</v>
      </c>
      <c r="S6619">
        <v>144.623977</v>
      </c>
      <c r="T6619" s="194">
        <v>144.623977</v>
      </c>
      <c r="U6619" t="s">
        <v>193</v>
      </c>
      <c r="V6619">
        <v>45601.339918981481</v>
      </c>
    </row>
    <row r="6620" spans="1:22" x14ac:dyDescent="0.3">
      <c r="A6620" t="s">
        <v>111</v>
      </c>
      <c r="B6620" t="s">
        <v>0</v>
      </c>
      <c r="C6620" t="s">
        <v>88</v>
      </c>
      <c r="D6620" s="29">
        <v>45754</v>
      </c>
      <c r="E6620" s="161">
        <v>0</v>
      </c>
      <c r="F6620" s="161">
        <v>0</v>
      </c>
      <c r="G6620" s="161">
        <v>0</v>
      </c>
      <c r="H6620" s="161">
        <v>0</v>
      </c>
      <c r="R6620">
        <v>997.40674200000001</v>
      </c>
      <c r="S6620">
        <v>997.40674200000001</v>
      </c>
      <c r="T6620" s="194">
        <v>997.40674200000001</v>
      </c>
      <c r="U6620" t="s">
        <v>193</v>
      </c>
      <c r="V6620">
        <v>45413.313379629632</v>
      </c>
    </row>
    <row r="6621" spans="1:22" x14ac:dyDescent="0.3">
      <c r="A6621" t="s">
        <v>111</v>
      </c>
      <c r="B6621" t="s">
        <v>0</v>
      </c>
      <c r="C6621" t="s">
        <v>93</v>
      </c>
      <c r="D6621" s="29">
        <v>45755</v>
      </c>
      <c r="E6621" s="161">
        <v>0</v>
      </c>
      <c r="F6621" s="161">
        <v>0</v>
      </c>
      <c r="G6621" s="161">
        <v>0</v>
      </c>
      <c r="H6621" s="161">
        <v>0</v>
      </c>
      <c r="R6621">
        <v>144.623977</v>
      </c>
      <c r="S6621">
        <v>144.623977</v>
      </c>
      <c r="T6621" s="194">
        <v>144.623977</v>
      </c>
      <c r="U6621" t="s">
        <v>193</v>
      </c>
      <c r="V6621">
        <v>45601.339930555558</v>
      </c>
    </row>
    <row r="6622" spans="1:22" x14ac:dyDescent="0.3">
      <c r="A6622" t="s">
        <v>111</v>
      </c>
      <c r="B6622" t="s">
        <v>0</v>
      </c>
      <c r="C6622" t="s">
        <v>88</v>
      </c>
      <c r="D6622" s="29">
        <v>45755</v>
      </c>
      <c r="E6622" s="161">
        <v>0</v>
      </c>
      <c r="F6622" s="161">
        <v>0</v>
      </c>
      <c r="G6622" s="161">
        <v>0</v>
      </c>
      <c r="H6622" s="161">
        <v>0</v>
      </c>
      <c r="R6622">
        <v>997.40674200000001</v>
      </c>
      <c r="S6622">
        <v>997.40674200000001</v>
      </c>
      <c r="T6622" s="194">
        <v>997.40674200000001</v>
      </c>
      <c r="U6622" t="s">
        <v>193</v>
      </c>
      <c r="V6622">
        <v>45413.313391203701</v>
      </c>
    </row>
    <row r="6623" spans="1:22" x14ac:dyDescent="0.3">
      <c r="A6623" t="s">
        <v>111</v>
      </c>
      <c r="B6623" t="s">
        <v>0</v>
      </c>
      <c r="C6623" t="s">
        <v>93</v>
      </c>
      <c r="D6623" s="29">
        <v>45756</v>
      </c>
      <c r="E6623" s="161">
        <v>0</v>
      </c>
      <c r="F6623" s="161">
        <v>0</v>
      </c>
      <c r="G6623" s="161">
        <v>0</v>
      </c>
      <c r="H6623" s="161">
        <v>0</v>
      </c>
      <c r="R6623">
        <v>144.623977</v>
      </c>
      <c r="S6623">
        <v>144.623977</v>
      </c>
      <c r="T6623" s="194">
        <v>144.623977</v>
      </c>
      <c r="U6623" t="s">
        <v>193</v>
      </c>
      <c r="V6623">
        <v>45601.339930555558</v>
      </c>
    </row>
    <row r="6624" spans="1:22" x14ac:dyDescent="0.3">
      <c r="A6624" t="s">
        <v>111</v>
      </c>
      <c r="B6624" t="s">
        <v>0</v>
      </c>
      <c r="C6624" t="s">
        <v>88</v>
      </c>
      <c r="D6624" s="29">
        <v>45756</v>
      </c>
      <c r="E6624" s="161">
        <v>0</v>
      </c>
      <c r="F6624" s="161">
        <v>0</v>
      </c>
      <c r="G6624" s="161">
        <v>0</v>
      </c>
      <c r="H6624" s="161">
        <v>0</v>
      </c>
      <c r="R6624">
        <v>997.40674200000001</v>
      </c>
      <c r="S6624">
        <v>997.40674200000001</v>
      </c>
      <c r="T6624" s="194">
        <v>997.40674200000001</v>
      </c>
      <c r="U6624" t="s">
        <v>193</v>
      </c>
      <c r="V6624">
        <v>45413.313391203701</v>
      </c>
    </row>
    <row r="6625" spans="1:22" x14ac:dyDescent="0.3">
      <c r="A6625" t="s">
        <v>111</v>
      </c>
      <c r="B6625" t="s">
        <v>0</v>
      </c>
      <c r="C6625" t="s">
        <v>93</v>
      </c>
      <c r="D6625" s="29">
        <v>45757</v>
      </c>
      <c r="E6625" s="161">
        <v>0</v>
      </c>
      <c r="F6625" s="161">
        <v>0</v>
      </c>
      <c r="G6625" s="161">
        <v>0</v>
      </c>
      <c r="H6625" s="161">
        <v>0</v>
      </c>
      <c r="R6625">
        <v>144.623977</v>
      </c>
      <c r="S6625">
        <v>144.623977</v>
      </c>
      <c r="T6625" s="194">
        <v>144.623977</v>
      </c>
      <c r="U6625" t="s">
        <v>193</v>
      </c>
      <c r="V6625">
        <v>45601.339930555558</v>
      </c>
    </row>
    <row r="6626" spans="1:22" x14ac:dyDescent="0.3">
      <c r="A6626" t="s">
        <v>111</v>
      </c>
      <c r="B6626" t="s">
        <v>0</v>
      </c>
      <c r="C6626" t="s">
        <v>88</v>
      </c>
      <c r="D6626" s="29">
        <v>45757</v>
      </c>
      <c r="E6626" s="161">
        <v>0</v>
      </c>
      <c r="F6626" s="161">
        <v>0</v>
      </c>
      <c r="G6626" s="161">
        <v>0</v>
      </c>
      <c r="H6626" s="161">
        <v>0</v>
      </c>
      <c r="R6626">
        <v>997.40674200000001</v>
      </c>
      <c r="S6626">
        <v>997.40674200000001</v>
      </c>
      <c r="T6626" s="194">
        <v>997.40674200000001</v>
      </c>
      <c r="U6626" t="s">
        <v>193</v>
      </c>
      <c r="V6626">
        <v>45413.313391203701</v>
      </c>
    </row>
    <row r="6627" spans="1:22" x14ac:dyDescent="0.3">
      <c r="A6627" t="s">
        <v>111</v>
      </c>
      <c r="B6627" t="s">
        <v>0</v>
      </c>
      <c r="C6627" t="s">
        <v>93</v>
      </c>
      <c r="D6627" s="29">
        <v>45758</v>
      </c>
      <c r="E6627" s="161">
        <v>0</v>
      </c>
      <c r="F6627" s="161">
        <v>0</v>
      </c>
      <c r="G6627" s="161">
        <v>0</v>
      </c>
      <c r="H6627" s="161">
        <v>0</v>
      </c>
      <c r="R6627">
        <v>144.623977</v>
      </c>
      <c r="S6627">
        <v>144.623977</v>
      </c>
      <c r="T6627" s="194">
        <v>144.623977</v>
      </c>
      <c r="U6627" t="s">
        <v>193</v>
      </c>
      <c r="V6627">
        <v>45601.339930555558</v>
      </c>
    </row>
    <row r="6628" spans="1:22" x14ac:dyDescent="0.3">
      <c r="A6628" t="s">
        <v>111</v>
      </c>
      <c r="B6628" t="s">
        <v>0</v>
      </c>
      <c r="C6628" t="s">
        <v>88</v>
      </c>
      <c r="D6628" s="29">
        <v>45758</v>
      </c>
      <c r="E6628" s="161">
        <v>0</v>
      </c>
      <c r="F6628" s="161">
        <v>0</v>
      </c>
      <c r="G6628" s="161">
        <v>0</v>
      </c>
      <c r="H6628" s="161">
        <v>0</v>
      </c>
      <c r="R6628">
        <v>997.40674200000001</v>
      </c>
      <c r="S6628">
        <v>997.40674200000001</v>
      </c>
      <c r="T6628" s="194">
        <v>997.40674200000001</v>
      </c>
      <c r="U6628" t="s">
        <v>193</v>
      </c>
      <c r="V6628">
        <v>45413.313402777778</v>
      </c>
    </row>
    <row r="6629" spans="1:22" x14ac:dyDescent="0.3">
      <c r="A6629" t="s">
        <v>111</v>
      </c>
      <c r="B6629" t="s">
        <v>0</v>
      </c>
      <c r="C6629" t="s">
        <v>93</v>
      </c>
      <c r="D6629" s="29">
        <v>45759</v>
      </c>
      <c r="E6629" s="161">
        <v>0</v>
      </c>
      <c r="F6629" s="161">
        <v>0</v>
      </c>
      <c r="G6629" s="161">
        <v>0</v>
      </c>
      <c r="H6629" s="161">
        <v>0</v>
      </c>
      <c r="R6629">
        <v>144.623977</v>
      </c>
      <c r="S6629">
        <v>144.623977</v>
      </c>
      <c r="T6629" s="194">
        <v>144.623977</v>
      </c>
      <c r="U6629" t="s">
        <v>193</v>
      </c>
      <c r="V6629">
        <v>45601.339930555558</v>
      </c>
    </row>
    <row r="6630" spans="1:22" x14ac:dyDescent="0.3">
      <c r="A6630" t="s">
        <v>111</v>
      </c>
      <c r="B6630" t="s">
        <v>0</v>
      </c>
      <c r="C6630" t="s">
        <v>88</v>
      </c>
      <c r="D6630" s="29">
        <v>45759</v>
      </c>
      <c r="E6630" s="161">
        <v>0</v>
      </c>
      <c r="F6630" s="161">
        <v>0</v>
      </c>
      <c r="G6630" s="161">
        <v>0</v>
      </c>
      <c r="H6630" s="161">
        <v>0</v>
      </c>
      <c r="R6630">
        <v>997.40674200000001</v>
      </c>
      <c r="S6630">
        <v>997.40674200000001</v>
      </c>
      <c r="T6630" s="194">
        <v>997.40674200000001</v>
      </c>
      <c r="U6630" t="s">
        <v>193</v>
      </c>
      <c r="V6630">
        <v>45413.313402777778</v>
      </c>
    </row>
    <row r="6631" spans="1:22" x14ac:dyDescent="0.3">
      <c r="A6631" t="s">
        <v>111</v>
      </c>
      <c r="B6631" t="s">
        <v>0</v>
      </c>
      <c r="C6631" t="s">
        <v>93</v>
      </c>
      <c r="D6631" s="29">
        <v>45760</v>
      </c>
      <c r="E6631" s="161">
        <v>0</v>
      </c>
      <c r="F6631" s="161">
        <v>0</v>
      </c>
      <c r="G6631" s="161">
        <v>0</v>
      </c>
      <c r="H6631" s="161">
        <v>0</v>
      </c>
      <c r="R6631">
        <v>144.623977</v>
      </c>
      <c r="S6631">
        <v>144.623977</v>
      </c>
      <c r="T6631" s="194">
        <v>144.623977</v>
      </c>
      <c r="U6631" t="s">
        <v>193</v>
      </c>
      <c r="V6631">
        <v>45601.339930555558</v>
      </c>
    </row>
    <row r="6632" spans="1:22" x14ac:dyDescent="0.3">
      <c r="A6632" t="s">
        <v>111</v>
      </c>
      <c r="B6632" t="s">
        <v>0</v>
      </c>
      <c r="C6632" t="s">
        <v>88</v>
      </c>
      <c r="D6632" s="29">
        <v>45760</v>
      </c>
      <c r="E6632" s="161">
        <v>0</v>
      </c>
      <c r="F6632" s="161">
        <v>0</v>
      </c>
      <c r="G6632" s="161">
        <v>0</v>
      </c>
      <c r="H6632" s="161">
        <v>0</v>
      </c>
      <c r="R6632">
        <v>997.40674200000001</v>
      </c>
      <c r="S6632">
        <v>997.40674200000001</v>
      </c>
      <c r="T6632" s="194">
        <v>997.40674200000001</v>
      </c>
      <c r="U6632" t="s">
        <v>193</v>
      </c>
      <c r="V6632">
        <v>45413.313402777778</v>
      </c>
    </row>
    <row r="6633" spans="1:22" x14ac:dyDescent="0.3">
      <c r="A6633" t="s">
        <v>111</v>
      </c>
      <c r="B6633" t="s">
        <v>0</v>
      </c>
      <c r="C6633" t="s">
        <v>93</v>
      </c>
      <c r="D6633" s="29">
        <v>45761</v>
      </c>
      <c r="E6633" s="161">
        <v>0</v>
      </c>
      <c r="F6633" s="161">
        <v>0</v>
      </c>
      <c r="G6633" s="161">
        <v>0</v>
      </c>
      <c r="H6633" s="161">
        <v>0</v>
      </c>
      <c r="R6633">
        <v>144.623977</v>
      </c>
      <c r="S6633">
        <v>144.623977</v>
      </c>
      <c r="T6633" s="194">
        <v>144.623977</v>
      </c>
      <c r="U6633" t="s">
        <v>193</v>
      </c>
      <c r="V6633">
        <v>45601.339930555558</v>
      </c>
    </row>
    <row r="6634" spans="1:22" x14ac:dyDescent="0.3">
      <c r="A6634" t="s">
        <v>111</v>
      </c>
      <c r="B6634" t="s">
        <v>0</v>
      </c>
      <c r="C6634" t="s">
        <v>88</v>
      </c>
      <c r="D6634" s="29">
        <v>45761</v>
      </c>
      <c r="E6634" s="161">
        <v>0</v>
      </c>
      <c r="F6634" s="161">
        <v>0</v>
      </c>
      <c r="G6634" s="161">
        <v>0</v>
      </c>
      <c r="H6634" s="161">
        <v>0</v>
      </c>
      <c r="R6634">
        <v>997.40674200000001</v>
      </c>
      <c r="S6634">
        <v>997.40674200000001</v>
      </c>
      <c r="T6634" s="194">
        <v>997.40674200000001</v>
      </c>
      <c r="U6634" t="s">
        <v>193</v>
      </c>
      <c r="V6634">
        <v>45413.313402777778</v>
      </c>
    </row>
    <row r="6635" spans="1:22" x14ac:dyDescent="0.3">
      <c r="A6635" t="s">
        <v>111</v>
      </c>
      <c r="B6635" t="s">
        <v>0</v>
      </c>
      <c r="C6635" t="s">
        <v>93</v>
      </c>
      <c r="D6635" s="29">
        <v>45762</v>
      </c>
      <c r="E6635" s="161">
        <v>0</v>
      </c>
      <c r="F6635" s="161">
        <v>0</v>
      </c>
      <c r="G6635" s="161">
        <v>0</v>
      </c>
      <c r="H6635" s="161">
        <v>0</v>
      </c>
      <c r="R6635">
        <v>144.623977</v>
      </c>
      <c r="S6635">
        <v>144.623977</v>
      </c>
      <c r="T6635" s="194">
        <v>144.623977</v>
      </c>
      <c r="U6635" t="s">
        <v>193</v>
      </c>
      <c r="V6635">
        <v>45601.339930555558</v>
      </c>
    </row>
    <row r="6636" spans="1:22" x14ac:dyDescent="0.3">
      <c r="A6636" t="s">
        <v>111</v>
      </c>
      <c r="B6636" t="s">
        <v>0</v>
      </c>
      <c r="C6636" t="s">
        <v>88</v>
      </c>
      <c r="D6636" s="29">
        <v>45762</v>
      </c>
      <c r="E6636" s="161">
        <v>0</v>
      </c>
      <c r="F6636" s="161">
        <v>0</v>
      </c>
      <c r="G6636" s="161">
        <v>0</v>
      </c>
      <c r="H6636" s="161">
        <v>0</v>
      </c>
      <c r="R6636">
        <v>997.40674200000001</v>
      </c>
      <c r="S6636">
        <v>997.40674200000001</v>
      </c>
      <c r="T6636" s="194">
        <v>997.40674200000001</v>
      </c>
      <c r="U6636" t="s">
        <v>193</v>
      </c>
      <c r="V6636">
        <v>45413.313414351855</v>
      </c>
    </row>
    <row r="6637" spans="1:22" x14ac:dyDescent="0.3">
      <c r="A6637" t="s">
        <v>111</v>
      </c>
      <c r="B6637" t="s">
        <v>0</v>
      </c>
      <c r="C6637" t="s">
        <v>93</v>
      </c>
      <c r="D6637" s="29">
        <v>45763</v>
      </c>
      <c r="E6637" s="161">
        <v>0</v>
      </c>
      <c r="F6637" s="161">
        <v>0</v>
      </c>
      <c r="G6637" s="161">
        <v>0</v>
      </c>
      <c r="H6637" s="161">
        <v>0</v>
      </c>
      <c r="R6637">
        <v>144.623977</v>
      </c>
      <c r="S6637">
        <v>144.623977</v>
      </c>
      <c r="T6637" s="194">
        <v>144.623977</v>
      </c>
      <c r="U6637" t="s">
        <v>193</v>
      </c>
      <c r="V6637">
        <v>45601.339942129627</v>
      </c>
    </row>
    <row r="6638" spans="1:22" x14ac:dyDescent="0.3">
      <c r="A6638" t="s">
        <v>111</v>
      </c>
      <c r="B6638" t="s">
        <v>0</v>
      </c>
      <c r="C6638" t="s">
        <v>88</v>
      </c>
      <c r="D6638" s="29">
        <v>45763</v>
      </c>
      <c r="E6638" s="161">
        <v>0</v>
      </c>
      <c r="F6638" s="161">
        <v>0</v>
      </c>
      <c r="G6638" s="161">
        <v>0</v>
      </c>
      <c r="H6638" s="161">
        <v>0</v>
      </c>
      <c r="R6638">
        <v>997.40674200000001</v>
      </c>
      <c r="S6638">
        <v>997.40674200000001</v>
      </c>
      <c r="T6638" s="194">
        <v>997.40674200000001</v>
      </c>
      <c r="U6638" t="s">
        <v>193</v>
      </c>
      <c r="V6638">
        <v>45413.313414351855</v>
      </c>
    </row>
    <row r="6639" spans="1:22" x14ac:dyDescent="0.3">
      <c r="A6639" t="s">
        <v>111</v>
      </c>
      <c r="B6639" t="s">
        <v>0</v>
      </c>
      <c r="C6639" t="s">
        <v>93</v>
      </c>
      <c r="D6639" s="29">
        <v>45764</v>
      </c>
      <c r="E6639" s="161">
        <v>0</v>
      </c>
      <c r="F6639" s="161">
        <v>0</v>
      </c>
      <c r="G6639" s="161">
        <v>0</v>
      </c>
      <c r="H6639" s="161">
        <v>0</v>
      </c>
      <c r="R6639">
        <v>144.623977</v>
      </c>
      <c r="S6639">
        <v>144.623977</v>
      </c>
      <c r="T6639" s="194">
        <v>144.623977</v>
      </c>
      <c r="U6639" t="s">
        <v>193</v>
      </c>
      <c r="V6639">
        <v>45601.339930555558</v>
      </c>
    </row>
    <row r="6640" spans="1:22" x14ac:dyDescent="0.3">
      <c r="A6640" t="s">
        <v>111</v>
      </c>
      <c r="B6640" t="s">
        <v>0</v>
      </c>
      <c r="C6640" t="s">
        <v>88</v>
      </c>
      <c r="D6640" s="29">
        <v>45764</v>
      </c>
      <c r="E6640" s="161">
        <v>0</v>
      </c>
      <c r="F6640" s="161">
        <v>0</v>
      </c>
      <c r="G6640" s="161">
        <v>0</v>
      </c>
      <c r="H6640" s="161">
        <v>0</v>
      </c>
      <c r="R6640">
        <v>997.40674200000001</v>
      </c>
      <c r="S6640">
        <v>997.40674200000001</v>
      </c>
      <c r="T6640" s="194">
        <v>997.40674200000001</v>
      </c>
      <c r="U6640" t="s">
        <v>193</v>
      </c>
      <c r="V6640">
        <v>45413.313414351855</v>
      </c>
    </row>
    <row r="6641" spans="1:22" x14ac:dyDescent="0.3">
      <c r="A6641" t="s">
        <v>111</v>
      </c>
      <c r="B6641" t="s">
        <v>0</v>
      </c>
      <c r="C6641" t="s">
        <v>93</v>
      </c>
      <c r="D6641" s="29">
        <v>45765</v>
      </c>
      <c r="E6641" s="161">
        <v>0</v>
      </c>
      <c r="F6641" s="161">
        <v>0</v>
      </c>
      <c r="G6641" s="161">
        <v>0</v>
      </c>
      <c r="H6641" s="161">
        <v>0</v>
      </c>
      <c r="R6641">
        <v>144.623977</v>
      </c>
      <c r="S6641">
        <v>144.623977</v>
      </c>
      <c r="T6641" s="194">
        <v>144.623977</v>
      </c>
      <c r="U6641" t="s">
        <v>193</v>
      </c>
      <c r="V6641">
        <v>45601.339930555558</v>
      </c>
    </row>
    <row r="6642" spans="1:22" x14ac:dyDescent="0.3">
      <c r="A6642" t="s">
        <v>111</v>
      </c>
      <c r="B6642" t="s">
        <v>0</v>
      </c>
      <c r="C6642" t="s">
        <v>88</v>
      </c>
      <c r="D6642" s="29">
        <v>45765</v>
      </c>
      <c r="E6642" s="161">
        <v>0</v>
      </c>
      <c r="F6642" s="161">
        <v>0</v>
      </c>
      <c r="G6642" s="161">
        <v>0</v>
      </c>
      <c r="H6642" s="161">
        <v>0</v>
      </c>
      <c r="R6642">
        <v>997.40674200000001</v>
      </c>
      <c r="S6642">
        <v>997.40674200000001</v>
      </c>
      <c r="T6642" s="194">
        <v>997.40674200000001</v>
      </c>
      <c r="U6642" t="s">
        <v>193</v>
      </c>
      <c r="V6642">
        <v>45413.313414351855</v>
      </c>
    </row>
    <row r="6643" spans="1:22" x14ac:dyDescent="0.3">
      <c r="A6643" t="s">
        <v>111</v>
      </c>
      <c r="B6643" t="s">
        <v>0</v>
      </c>
      <c r="C6643" t="s">
        <v>93</v>
      </c>
      <c r="D6643" s="29">
        <v>45766</v>
      </c>
      <c r="E6643" s="161">
        <v>0</v>
      </c>
      <c r="F6643" s="161">
        <v>0</v>
      </c>
      <c r="G6643" s="161">
        <v>0</v>
      </c>
      <c r="H6643" s="161">
        <v>0</v>
      </c>
      <c r="R6643">
        <v>144.623977</v>
      </c>
      <c r="S6643">
        <v>144.623977</v>
      </c>
      <c r="T6643" s="194">
        <v>144.623977</v>
      </c>
      <c r="U6643" t="s">
        <v>193</v>
      </c>
      <c r="V6643">
        <v>45601.339942129627</v>
      </c>
    </row>
    <row r="6644" spans="1:22" x14ac:dyDescent="0.3">
      <c r="A6644" t="s">
        <v>111</v>
      </c>
      <c r="B6644" t="s">
        <v>0</v>
      </c>
      <c r="C6644" t="s">
        <v>88</v>
      </c>
      <c r="D6644" s="29">
        <v>45766</v>
      </c>
      <c r="E6644" s="161">
        <v>0</v>
      </c>
      <c r="F6644" s="161">
        <v>0</v>
      </c>
      <c r="G6644" s="161">
        <v>0</v>
      </c>
      <c r="H6644" s="161">
        <v>0</v>
      </c>
      <c r="R6644">
        <v>997.40674200000001</v>
      </c>
      <c r="S6644">
        <v>997.40674200000001</v>
      </c>
      <c r="T6644" s="194">
        <v>997.40674200000001</v>
      </c>
      <c r="U6644" t="s">
        <v>193</v>
      </c>
      <c r="V6644">
        <v>45413.313425925924</v>
      </c>
    </row>
    <row r="6645" spans="1:22" x14ac:dyDescent="0.3">
      <c r="A6645" t="s">
        <v>111</v>
      </c>
      <c r="B6645" t="s">
        <v>0</v>
      </c>
      <c r="C6645" t="s">
        <v>93</v>
      </c>
      <c r="D6645" s="29">
        <v>45767</v>
      </c>
      <c r="E6645" s="161">
        <v>0</v>
      </c>
      <c r="F6645" s="161">
        <v>0</v>
      </c>
      <c r="G6645" s="161">
        <v>0</v>
      </c>
      <c r="H6645" s="161">
        <v>0</v>
      </c>
      <c r="R6645">
        <v>144.623977</v>
      </c>
      <c r="S6645">
        <v>144.623977</v>
      </c>
      <c r="T6645" s="194">
        <v>144.623977</v>
      </c>
      <c r="U6645" t="s">
        <v>193</v>
      </c>
      <c r="V6645">
        <v>45601.339930555558</v>
      </c>
    </row>
    <row r="6646" spans="1:22" x14ac:dyDescent="0.3">
      <c r="A6646" t="s">
        <v>111</v>
      </c>
      <c r="B6646" t="s">
        <v>0</v>
      </c>
      <c r="C6646" t="s">
        <v>88</v>
      </c>
      <c r="D6646" s="29">
        <v>45767</v>
      </c>
      <c r="E6646" s="161">
        <v>0</v>
      </c>
      <c r="F6646" s="161">
        <v>0</v>
      </c>
      <c r="G6646" s="161">
        <v>0</v>
      </c>
      <c r="H6646" s="161">
        <v>0</v>
      </c>
      <c r="R6646">
        <v>997.40674200000001</v>
      </c>
      <c r="S6646">
        <v>997.40674200000001</v>
      </c>
      <c r="T6646" s="194">
        <v>997.40674200000001</v>
      </c>
      <c r="U6646" t="s">
        <v>193</v>
      </c>
      <c r="V6646">
        <v>45413.313425925924</v>
      </c>
    </row>
    <row r="6647" spans="1:22" x14ac:dyDescent="0.3">
      <c r="A6647" t="s">
        <v>111</v>
      </c>
      <c r="B6647" t="s">
        <v>0</v>
      </c>
      <c r="C6647" t="s">
        <v>93</v>
      </c>
      <c r="D6647" s="29">
        <v>45768</v>
      </c>
      <c r="E6647" s="161">
        <v>0</v>
      </c>
      <c r="F6647" s="161">
        <v>0</v>
      </c>
      <c r="G6647" s="161">
        <v>0</v>
      </c>
      <c r="H6647" s="161">
        <v>0</v>
      </c>
      <c r="R6647">
        <v>144.623977</v>
      </c>
      <c r="S6647">
        <v>144.623977</v>
      </c>
      <c r="T6647" s="194">
        <v>144.623977</v>
      </c>
      <c r="U6647" t="s">
        <v>193</v>
      </c>
      <c r="V6647">
        <v>45601.339930555558</v>
      </c>
    </row>
    <row r="6648" spans="1:22" x14ac:dyDescent="0.3">
      <c r="A6648" t="s">
        <v>111</v>
      </c>
      <c r="B6648" t="s">
        <v>0</v>
      </c>
      <c r="C6648" t="s">
        <v>88</v>
      </c>
      <c r="D6648" s="29">
        <v>45768</v>
      </c>
      <c r="E6648" s="161">
        <v>0</v>
      </c>
      <c r="F6648" s="161">
        <v>0</v>
      </c>
      <c r="G6648" s="161">
        <v>0</v>
      </c>
      <c r="H6648" s="161">
        <v>0</v>
      </c>
      <c r="R6648">
        <v>997.40674200000001</v>
      </c>
      <c r="S6648">
        <v>997.40674200000001</v>
      </c>
      <c r="T6648" s="194">
        <v>997.40674200000001</v>
      </c>
      <c r="U6648" t="s">
        <v>193</v>
      </c>
      <c r="V6648">
        <v>45413.313437500001</v>
      </c>
    </row>
    <row r="6649" spans="1:22" x14ac:dyDescent="0.3">
      <c r="A6649" t="s">
        <v>111</v>
      </c>
      <c r="B6649" t="s">
        <v>0</v>
      </c>
      <c r="C6649" t="s">
        <v>93</v>
      </c>
      <c r="D6649" s="29">
        <v>45769</v>
      </c>
      <c r="E6649" s="161">
        <v>0</v>
      </c>
      <c r="F6649" s="161">
        <v>0</v>
      </c>
      <c r="G6649" s="161">
        <v>0</v>
      </c>
      <c r="H6649" s="161">
        <v>0</v>
      </c>
      <c r="R6649">
        <v>144.623977</v>
      </c>
      <c r="S6649">
        <v>144.623977</v>
      </c>
      <c r="T6649" s="194">
        <v>144.623977</v>
      </c>
      <c r="U6649" t="s">
        <v>193</v>
      </c>
      <c r="V6649">
        <v>45601.339930555558</v>
      </c>
    </row>
    <row r="6650" spans="1:22" x14ac:dyDescent="0.3">
      <c r="A6650" t="s">
        <v>111</v>
      </c>
      <c r="B6650" t="s">
        <v>0</v>
      </c>
      <c r="C6650" t="s">
        <v>88</v>
      </c>
      <c r="D6650" s="29">
        <v>45769</v>
      </c>
      <c r="E6650" s="161">
        <v>0</v>
      </c>
      <c r="F6650" s="161">
        <v>0</v>
      </c>
      <c r="G6650" s="161">
        <v>0</v>
      </c>
      <c r="H6650" s="161">
        <v>0</v>
      </c>
      <c r="R6650">
        <v>997.40674200000001</v>
      </c>
      <c r="S6650">
        <v>997.40674200000001</v>
      </c>
      <c r="T6650" s="194">
        <v>997.40674200000001</v>
      </c>
      <c r="U6650" t="s">
        <v>193</v>
      </c>
      <c r="V6650">
        <v>45413.313437500001</v>
      </c>
    </row>
    <row r="6651" spans="1:22" x14ac:dyDescent="0.3">
      <c r="A6651" t="s">
        <v>111</v>
      </c>
      <c r="B6651" t="s">
        <v>0</v>
      </c>
      <c r="C6651" t="s">
        <v>93</v>
      </c>
      <c r="D6651" s="29">
        <v>45770</v>
      </c>
      <c r="E6651" s="161">
        <v>0</v>
      </c>
      <c r="F6651" s="161">
        <v>0</v>
      </c>
      <c r="G6651" s="161">
        <v>0</v>
      </c>
      <c r="H6651" s="161">
        <v>0</v>
      </c>
      <c r="R6651">
        <v>144.623977</v>
      </c>
      <c r="S6651">
        <v>144.623977</v>
      </c>
      <c r="T6651" s="194">
        <v>144.623977</v>
      </c>
      <c r="U6651" t="s">
        <v>193</v>
      </c>
      <c r="V6651">
        <v>45601.339942129627</v>
      </c>
    </row>
    <row r="6652" spans="1:22" x14ac:dyDescent="0.3">
      <c r="A6652" t="s">
        <v>111</v>
      </c>
      <c r="B6652" t="s">
        <v>0</v>
      </c>
      <c r="C6652" t="s">
        <v>88</v>
      </c>
      <c r="D6652" s="29">
        <v>45770</v>
      </c>
      <c r="E6652" s="161">
        <v>0</v>
      </c>
      <c r="F6652" s="161">
        <v>0</v>
      </c>
      <c r="G6652" s="161">
        <v>0</v>
      </c>
      <c r="H6652" s="161">
        <v>0</v>
      </c>
      <c r="R6652">
        <v>997.40674200000001</v>
      </c>
      <c r="S6652">
        <v>997.40674200000001</v>
      </c>
      <c r="T6652" s="194">
        <v>997.40674200000001</v>
      </c>
      <c r="U6652" t="s">
        <v>193</v>
      </c>
      <c r="V6652">
        <v>45413.313437500001</v>
      </c>
    </row>
    <row r="6653" spans="1:22" x14ac:dyDescent="0.3">
      <c r="A6653" t="s">
        <v>111</v>
      </c>
      <c r="B6653" t="s">
        <v>0</v>
      </c>
      <c r="C6653" t="s">
        <v>93</v>
      </c>
      <c r="D6653" s="29">
        <v>45771</v>
      </c>
      <c r="E6653" s="161">
        <v>0</v>
      </c>
      <c r="F6653" s="161">
        <v>0</v>
      </c>
      <c r="G6653" s="161">
        <v>0</v>
      </c>
      <c r="H6653" s="161">
        <v>0</v>
      </c>
      <c r="R6653">
        <v>144.623977</v>
      </c>
      <c r="S6653">
        <v>144.623977</v>
      </c>
      <c r="T6653" s="194">
        <v>144.623977</v>
      </c>
      <c r="U6653" t="s">
        <v>193</v>
      </c>
      <c r="V6653">
        <v>45601.339930555558</v>
      </c>
    </row>
    <row r="6654" spans="1:22" x14ac:dyDescent="0.3">
      <c r="A6654" t="s">
        <v>111</v>
      </c>
      <c r="B6654" t="s">
        <v>0</v>
      </c>
      <c r="C6654" t="s">
        <v>88</v>
      </c>
      <c r="D6654" s="29">
        <v>45771</v>
      </c>
      <c r="E6654" s="161">
        <v>0</v>
      </c>
      <c r="F6654" s="161">
        <v>0</v>
      </c>
      <c r="G6654" s="161">
        <v>0</v>
      </c>
      <c r="H6654" s="161">
        <v>0</v>
      </c>
      <c r="R6654">
        <v>997.40674200000001</v>
      </c>
      <c r="S6654">
        <v>997.40674200000001</v>
      </c>
      <c r="T6654" s="194">
        <v>997.40674200000001</v>
      </c>
      <c r="U6654" t="s">
        <v>193</v>
      </c>
      <c r="V6654">
        <v>45413.313437500001</v>
      </c>
    </row>
    <row r="6655" spans="1:22" x14ac:dyDescent="0.3">
      <c r="A6655" t="s">
        <v>111</v>
      </c>
      <c r="B6655" t="s">
        <v>0</v>
      </c>
      <c r="C6655" t="s">
        <v>93</v>
      </c>
      <c r="D6655" s="29">
        <v>45772</v>
      </c>
      <c r="E6655" s="161">
        <v>0</v>
      </c>
      <c r="F6655" s="161">
        <v>0</v>
      </c>
      <c r="G6655" s="161">
        <v>0</v>
      </c>
      <c r="H6655" s="161">
        <v>0</v>
      </c>
      <c r="R6655">
        <v>144.623977</v>
      </c>
      <c r="S6655">
        <v>144.623977</v>
      </c>
      <c r="T6655" s="194">
        <v>144.623977</v>
      </c>
      <c r="U6655" t="s">
        <v>193</v>
      </c>
      <c r="V6655">
        <v>45601.339942129627</v>
      </c>
    </row>
    <row r="6656" spans="1:22" x14ac:dyDescent="0.3">
      <c r="A6656" t="s">
        <v>111</v>
      </c>
      <c r="B6656" t="s">
        <v>0</v>
      </c>
      <c r="C6656" t="s">
        <v>88</v>
      </c>
      <c r="D6656" s="29">
        <v>45772</v>
      </c>
      <c r="E6656" s="161">
        <v>0</v>
      </c>
      <c r="F6656" s="161">
        <v>0</v>
      </c>
      <c r="G6656" s="161">
        <v>0</v>
      </c>
      <c r="H6656" s="161">
        <v>0</v>
      </c>
      <c r="R6656">
        <v>997.40674200000001</v>
      </c>
      <c r="S6656">
        <v>997.40674200000001</v>
      </c>
      <c r="T6656" s="194">
        <v>997.40674200000001</v>
      </c>
      <c r="U6656" t="s">
        <v>193</v>
      </c>
      <c r="V6656">
        <v>45413.313449074078</v>
      </c>
    </row>
    <row r="6657" spans="1:22" x14ac:dyDescent="0.3">
      <c r="A6657" t="s">
        <v>111</v>
      </c>
      <c r="B6657" t="s">
        <v>0</v>
      </c>
      <c r="C6657" t="s">
        <v>93</v>
      </c>
      <c r="D6657" s="29">
        <v>45773</v>
      </c>
      <c r="E6657" s="161">
        <v>0</v>
      </c>
      <c r="F6657" s="161">
        <v>0</v>
      </c>
      <c r="G6657" s="161">
        <v>0</v>
      </c>
      <c r="H6657" s="161">
        <v>0</v>
      </c>
      <c r="R6657">
        <v>144.623977</v>
      </c>
      <c r="S6657">
        <v>144.623977</v>
      </c>
      <c r="T6657" s="194">
        <v>144.623977</v>
      </c>
      <c r="U6657" t="s">
        <v>193</v>
      </c>
      <c r="V6657">
        <v>45601.339942129627</v>
      </c>
    </row>
    <row r="6658" spans="1:22" x14ac:dyDescent="0.3">
      <c r="A6658" t="s">
        <v>111</v>
      </c>
      <c r="B6658" t="s">
        <v>0</v>
      </c>
      <c r="C6658" t="s">
        <v>88</v>
      </c>
      <c r="D6658" s="29">
        <v>45773</v>
      </c>
      <c r="E6658" s="161">
        <v>0</v>
      </c>
      <c r="F6658" s="161">
        <v>0</v>
      </c>
      <c r="G6658" s="161">
        <v>0</v>
      </c>
      <c r="H6658" s="161">
        <v>0</v>
      </c>
      <c r="R6658">
        <v>997.40674200000001</v>
      </c>
      <c r="S6658">
        <v>997.40674200000001</v>
      </c>
      <c r="T6658" s="194">
        <v>997.40674200000001</v>
      </c>
      <c r="U6658" t="s">
        <v>193</v>
      </c>
      <c r="V6658">
        <v>45413.313449074078</v>
      </c>
    </row>
    <row r="6659" spans="1:22" x14ac:dyDescent="0.3">
      <c r="A6659" t="s">
        <v>111</v>
      </c>
      <c r="B6659" t="s">
        <v>0</v>
      </c>
      <c r="C6659" t="s">
        <v>93</v>
      </c>
      <c r="D6659" s="29">
        <v>45774</v>
      </c>
      <c r="E6659" s="161">
        <v>0</v>
      </c>
      <c r="F6659" s="161">
        <v>0</v>
      </c>
      <c r="G6659" s="161">
        <v>0</v>
      </c>
      <c r="H6659" s="161">
        <v>0</v>
      </c>
      <c r="R6659">
        <v>144.623977</v>
      </c>
      <c r="S6659">
        <v>144.623977</v>
      </c>
      <c r="T6659" s="194">
        <v>144.623977</v>
      </c>
      <c r="U6659" t="s">
        <v>193</v>
      </c>
      <c r="V6659">
        <v>45601.339930555558</v>
      </c>
    </row>
    <row r="6660" spans="1:22" x14ac:dyDescent="0.3">
      <c r="A6660" t="s">
        <v>111</v>
      </c>
      <c r="B6660" t="s">
        <v>0</v>
      </c>
      <c r="C6660" t="s">
        <v>88</v>
      </c>
      <c r="D6660" s="29">
        <v>45774</v>
      </c>
      <c r="E6660" s="161">
        <v>0</v>
      </c>
      <c r="F6660" s="161">
        <v>0</v>
      </c>
      <c r="G6660" s="161">
        <v>0</v>
      </c>
      <c r="H6660" s="161">
        <v>0</v>
      </c>
      <c r="R6660">
        <v>997.40674200000001</v>
      </c>
      <c r="S6660">
        <v>997.40674200000001</v>
      </c>
      <c r="T6660" s="194">
        <v>997.40674200000001</v>
      </c>
      <c r="U6660" t="s">
        <v>193</v>
      </c>
      <c r="V6660">
        <v>45413.313449074078</v>
      </c>
    </row>
    <row r="6661" spans="1:22" x14ac:dyDescent="0.3">
      <c r="A6661" t="s">
        <v>111</v>
      </c>
      <c r="B6661" t="s">
        <v>0</v>
      </c>
      <c r="C6661" t="s">
        <v>93</v>
      </c>
      <c r="D6661" s="29">
        <v>45775</v>
      </c>
      <c r="E6661" s="161">
        <v>0</v>
      </c>
      <c r="F6661" s="161">
        <v>0</v>
      </c>
      <c r="G6661" s="161">
        <v>0</v>
      </c>
      <c r="H6661" s="161">
        <v>0</v>
      </c>
      <c r="R6661">
        <v>144.623977</v>
      </c>
      <c r="S6661">
        <v>144.623977</v>
      </c>
      <c r="T6661" s="194">
        <v>144.623977</v>
      </c>
      <c r="U6661" t="s">
        <v>193</v>
      </c>
      <c r="V6661">
        <v>45601.339942129627</v>
      </c>
    </row>
    <row r="6662" spans="1:22" x14ac:dyDescent="0.3">
      <c r="A6662" t="s">
        <v>111</v>
      </c>
      <c r="B6662" t="s">
        <v>0</v>
      </c>
      <c r="C6662" t="s">
        <v>88</v>
      </c>
      <c r="D6662" s="29">
        <v>45775</v>
      </c>
      <c r="E6662" s="161">
        <v>0</v>
      </c>
      <c r="F6662" s="161">
        <v>0</v>
      </c>
      <c r="G6662" s="161">
        <v>0</v>
      </c>
      <c r="H6662" s="161">
        <v>0</v>
      </c>
      <c r="R6662">
        <v>997.40674200000001</v>
      </c>
      <c r="S6662">
        <v>997.40674200000001</v>
      </c>
      <c r="T6662" s="194">
        <v>997.40674200000001</v>
      </c>
      <c r="U6662" t="s">
        <v>193</v>
      </c>
      <c r="V6662">
        <v>45413.313449074078</v>
      </c>
    </row>
    <row r="6663" spans="1:22" x14ac:dyDescent="0.3">
      <c r="A6663" t="s">
        <v>111</v>
      </c>
      <c r="B6663" t="s">
        <v>0</v>
      </c>
      <c r="C6663" t="s">
        <v>93</v>
      </c>
      <c r="D6663" s="29">
        <v>45776</v>
      </c>
      <c r="E6663" s="161">
        <v>0</v>
      </c>
      <c r="F6663" s="161">
        <v>0</v>
      </c>
      <c r="G6663" s="161">
        <v>0</v>
      </c>
      <c r="H6663" s="161">
        <v>0</v>
      </c>
      <c r="R6663">
        <v>144.623977</v>
      </c>
      <c r="S6663">
        <v>144.623977</v>
      </c>
      <c r="T6663" s="194">
        <v>144.623977</v>
      </c>
      <c r="U6663" t="s">
        <v>193</v>
      </c>
      <c r="V6663">
        <v>45601.339918981481</v>
      </c>
    </row>
    <row r="6664" spans="1:22" x14ac:dyDescent="0.3">
      <c r="A6664" t="s">
        <v>111</v>
      </c>
      <c r="B6664" t="s">
        <v>0</v>
      </c>
      <c r="C6664" t="s">
        <v>88</v>
      </c>
      <c r="D6664" s="29">
        <v>45776</v>
      </c>
      <c r="E6664" s="161">
        <v>0</v>
      </c>
      <c r="F6664" s="161">
        <v>0</v>
      </c>
      <c r="G6664" s="161">
        <v>0</v>
      </c>
      <c r="H6664" s="161">
        <v>0</v>
      </c>
      <c r="R6664">
        <v>997.40674200000001</v>
      </c>
      <c r="S6664">
        <v>997.40674200000001</v>
      </c>
      <c r="T6664" s="194">
        <v>997.40674200000001</v>
      </c>
      <c r="U6664" t="s">
        <v>193</v>
      </c>
      <c r="V6664">
        <v>45413.313460648147</v>
      </c>
    </row>
    <row r="6665" spans="1:22" x14ac:dyDescent="0.3">
      <c r="A6665" t="s">
        <v>111</v>
      </c>
      <c r="B6665" t="s">
        <v>0</v>
      </c>
      <c r="C6665" t="s">
        <v>93</v>
      </c>
      <c r="D6665" s="29">
        <v>45777</v>
      </c>
      <c r="E6665" s="161">
        <v>0</v>
      </c>
      <c r="F6665" s="161">
        <v>0</v>
      </c>
      <c r="G6665" s="161">
        <v>0</v>
      </c>
      <c r="H6665" s="161">
        <v>0</v>
      </c>
      <c r="R6665">
        <v>144.623977</v>
      </c>
      <c r="S6665">
        <v>144.623977</v>
      </c>
      <c r="T6665" s="194">
        <v>144.623977</v>
      </c>
      <c r="U6665" t="s">
        <v>193</v>
      </c>
      <c r="V6665">
        <v>45601.339942129627</v>
      </c>
    </row>
    <row r="6666" spans="1:22" x14ac:dyDescent="0.3">
      <c r="A6666" t="s">
        <v>111</v>
      </c>
      <c r="B6666" t="s">
        <v>0</v>
      </c>
      <c r="C6666" t="s">
        <v>88</v>
      </c>
      <c r="D6666" s="29">
        <v>45777</v>
      </c>
      <c r="E6666" s="161">
        <v>0</v>
      </c>
      <c r="F6666" s="161">
        <v>0</v>
      </c>
      <c r="G6666" s="161">
        <v>0</v>
      </c>
      <c r="H6666" s="161">
        <v>0</v>
      </c>
      <c r="R6666">
        <v>997.40674200000001</v>
      </c>
      <c r="S6666">
        <v>997.40674200000001</v>
      </c>
      <c r="T6666" s="194">
        <v>997.40674200000001</v>
      </c>
      <c r="U6666" t="s">
        <v>193</v>
      </c>
      <c r="V6666">
        <v>45413.313460648147</v>
      </c>
    </row>
    <row r="6667" spans="1:22" x14ac:dyDescent="0.3">
      <c r="A6667" t="s">
        <v>111</v>
      </c>
      <c r="B6667" t="s">
        <v>0</v>
      </c>
      <c r="C6667" t="s">
        <v>93</v>
      </c>
      <c r="D6667" s="29">
        <v>45778</v>
      </c>
      <c r="E6667" s="161">
        <v>0</v>
      </c>
      <c r="F6667" s="161">
        <v>0</v>
      </c>
      <c r="G6667" s="161">
        <v>0</v>
      </c>
      <c r="H6667" s="161">
        <v>0</v>
      </c>
      <c r="L6667">
        <v>70.208495999999997</v>
      </c>
      <c r="R6667">
        <v>144.623977</v>
      </c>
      <c r="S6667">
        <v>144.623977</v>
      </c>
      <c r="T6667" s="194">
        <v>144.623977</v>
      </c>
      <c r="U6667" t="s">
        <v>193</v>
      </c>
      <c r="V6667">
        <v>45708.622812499998</v>
      </c>
    </row>
    <row r="6668" spans="1:22" x14ac:dyDescent="0.3">
      <c r="A6668" t="s">
        <v>111</v>
      </c>
      <c r="B6668" t="s">
        <v>0</v>
      </c>
      <c r="C6668" t="s">
        <v>88</v>
      </c>
      <c r="D6668" s="29">
        <v>45778</v>
      </c>
      <c r="E6668" s="161">
        <v>0</v>
      </c>
      <c r="F6668" s="161">
        <v>0</v>
      </c>
      <c r="G6668" s="161">
        <v>0</v>
      </c>
      <c r="H6668" s="161">
        <v>0</v>
      </c>
      <c r="L6668">
        <v>487.55901699999998</v>
      </c>
      <c r="R6668">
        <v>997.40674200000001</v>
      </c>
      <c r="S6668">
        <v>997.40674200000001</v>
      </c>
      <c r="T6668" s="194">
        <v>997.40674200000001</v>
      </c>
      <c r="U6668" t="s">
        <v>193</v>
      </c>
      <c r="V6668">
        <v>45708.619513888887</v>
      </c>
    </row>
    <row r="6669" spans="1:22" x14ac:dyDescent="0.3">
      <c r="A6669" t="s">
        <v>111</v>
      </c>
      <c r="B6669" t="s">
        <v>0</v>
      </c>
      <c r="C6669" t="s">
        <v>93</v>
      </c>
      <c r="D6669" s="29">
        <v>45779</v>
      </c>
      <c r="E6669" s="161">
        <v>0</v>
      </c>
      <c r="F6669" s="161">
        <v>0</v>
      </c>
      <c r="G6669" s="161">
        <v>0</v>
      </c>
      <c r="H6669" s="161">
        <v>0</v>
      </c>
      <c r="L6669">
        <v>70.208495999999997</v>
      </c>
      <c r="R6669">
        <v>144.623977</v>
      </c>
      <c r="S6669">
        <v>144.623977</v>
      </c>
      <c r="T6669" s="194">
        <v>144.623977</v>
      </c>
      <c r="U6669" t="s">
        <v>193</v>
      </c>
      <c r="V6669">
        <v>45708.622627314813</v>
      </c>
    </row>
    <row r="6670" spans="1:22" x14ac:dyDescent="0.3">
      <c r="A6670" t="s">
        <v>111</v>
      </c>
      <c r="B6670" t="s">
        <v>0</v>
      </c>
      <c r="C6670" t="s">
        <v>88</v>
      </c>
      <c r="D6670" s="29">
        <v>45779</v>
      </c>
      <c r="E6670" s="161">
        <v>0</v>
      </c>
      <c r="F6670" s="161">
        <v>0</v>
      </c>
      <c r="G6670" s="161">
        <v>0</v>
      </c>
      <c r="H6670" s="161">
        <v>0</v>
      </c>
      <c r="L6670">
        <v>487.55901699999998</v>
      </c>
      <c r="R6670">
        <v>997.40674200000001</v>
      </c>
      <c r="S6670">
        <v>997.40674200000001</v>
      </c>
      <c r="T6670" s="194">
        <v>997.40674200000001</v>
      </c>
      <c r="U6670" t="s">
        <v>193</v>
      </c>
      <c r="V6670">
        <v>45708.619618055556</v>
      </c>
    </row>
    <row r="6671" spans="1:22" x14ac:dyDescent="0.3">
      <c r="A6671" t="s">
        <v>111</v>
      </c>
      <c r="B6671" t="s">
        <v>0</v>
      </c>
      <c r="C6671" t="s">
        <v>93</v>
      </c>
      <c r="D6671" s="29">
        <v>45780</v>
      </c>
      <c r="E6671" s="161">
        <v>0</v>
      </c>
      <c r="F6671" s="161">
        <v>0</v>
      </c>
      <c r="G6671" s="161">
        <v>0</v>
      </c>
      <c r="H6671" s="161">
        <v>0</v>
      </c>
      <c r="L6671">
        <v>70.208495999999997</v>
      </c>
      <c r="R6671">
        <v>144.623977</v>
      </c>
      <c r="S6671">
        <v>144.623977</v>
      </c>
      <c r="T6671" s="194">
        <v>144.623977</v>
      </c>
      <c r="U6671" t="s">
        <v>193</v>
      </c>
      <c r="V6671">
        <v>45708.62300925926</v>
      </c>
    </row>
    <row r="6672" spans="1:22" x14ac:dyDescent="0.3">
      <c r="A6672" t="s">
        <v>111</v>
      </c>
      <c r="B6672" t="s">
        <v>0</v>
      </c>
      <c r="C6672" t="s">
        <v>88</v>
      </c>
      <c r="D6672" s="29">
        <v>45780</v>
      </c>
      <c r="E6672" s="161">
        <v>0</v>
      </c>
      <c r="F6672" s="161">
        <v>0</v>
      </c>
      <c r="G6672" s="161">
        <v>0</v>
      </c>
      <c r="H6672" s="161">
        <v>0</v>
      </c>
      <c r="L6672">
        <v>487.55901699999998</v>
      </c>
      <c r="R6672">
        <v>997.40674200000001</v>
      </c>
      <c r="S6672">
        <v>997.40674200000001</v>
      </c>
      <c r="T6672" s="194">
        <v>997.40674200000001</v>
      </c>
      <c r="U6672" t="s">
        <v>193</v>
      </c>
      <c r="V6672">
        <v>45708.619444444441</v>
      </c>
    </row>
    <row r="6673" spans="1:22" x14ac:dyDescent="0.3">
      <c r="A6673" t="s">
        <v>111</v>
      </c>
      <c r="B6673" t="s">
        <v>0</v>
      </c>
      <c r="C6673" t="s">
        <v>93</v>
      </c>
      <c r="D6673" s="29">
        <v>45781</v>
      </c>
      <c r="E6673" s="161">
        <v>0</v>
      </c>
      <c r="F6673" s="161">
        <v>0</v>
      </c>
      <c r="G6673" s="161">
        <v>0</v>
      </c>
      <c r="H6673" s="161">
        <v>0</v>
      </c>
      <c r="L6673">
        <v>70.208495999999997</v>
      </c>
      <c r="R6673">
        <v>144.623977</v>
      </c>
      <c r="S6673">
        <v>144.623977</v>
      </c>
      <c r="T6673" s="194">
        <v>144.623977</v>
      </c>
      <c r="U6673" t="s">
        <v>193</v>
      </c>
      <c r="V6673">
        <v>45708.622939814813</v>
      </c>
    </row>
    <row r="6674" spans="1:22" x14ac:dyDescent="0.3">
      <c r="A6674" t="s">
        <v>111</v>
      </c>
      <c r="B6674" t="s">
        <v>0</v>
      </c>
      <c r="C6674" t="s">
        <v>88</v>
      </c>
      <c r="D6674" s="29">
        <v>45781</v>
      </c>
      <c r="E6674" s="161">
        <v>0</v>
      </c>
      <c r="F6674" s="161">
        <v>0</v>
      </c>
      <c r="G6674" s="161">
        <v>0</v>
      </c>
      <c r="H6674" s="161">
        <v>0</v>
      </c>
      <c r="L6674">
        <v>487.55901699999998</v>
      </c>
      <c r="R6674">
        <v>997.40674200000001</v>
      </c>
      <c r="S6674">
        <v>997.40674200000001</v>
      </c>
      <c r="T6674" s="194">
        <v>997.40674200000001</v>
      </c>
      <c r="U6674" t="s">
        <v>193</v>
      </c>
      <c r="V6674">
        <v>45708.619409722225</v>
      </c>
    </row>
    <row r="6675" spans="1:22" x14ac:dyDescent="0.3">
      <c r="A6675" t="s">
        <v>111</v>
      </c>
      <c r="B6675" t="s">
        <v>0</v>
      </c>
      <c r="C6675" t="s">
        <v>93</v>
      </c>
      <c r="D6675" s="29">
        <v>45782</v>
      </c>
      <c r="E6675" s="161">
        <v>0.35905193012537961</v>
      </c>
      <c r="F6675" s="161">
        <v>7.4186121292215024E-2</v>
      </c>
      <c r="G6675" s="161">
        <v>0.68884827444622132</v>
      </c>
      <c r="H6675" s="161">
        <v>0.55055861864454192</v>
      </c>
      <c r="J6675">
        <v>45</v>
      </c>
      <c r="K6675">
        <v>65</v>
      </c>
      <c r="L6675">
        <v>70.208495999999997</v>
      </c>
      <c r="R6675">
        <v>144.623977</v>
      </c>
      <c r="S6675">
        <v>45</v>
      </c>
      <c r="T6675" s="194">
        <v>65</v>
      </c>
      <c r="U6675" t="s">
        <v>193</v>
      </c>
      <c r="V6675">
        <v>45708.62259259259</v>
      </c>
    </row>
    <row r="6676" spans="1:22" x14ac:dyDescent="0.3">
      <c r="A6676" t="s">
        <v>111</v>
      </c>
      <c r="B6676" t="s">
        <v>0</v>
      </c>
      <c r="C6676" t="s">
        <v>88</v>
      </c>
      <c r="D6676" s="29">
        <v>45782</v>
      </c>
      <c r="E6676" s="161">
        <v>0</v>
      </c>
      <c r="F6676" s="161">
        <v>0</v>
      </c>
      <c r="G6676" s="161">
        <v>0</v>
      </c>
      <c r="H6676" s="161">
        <v>0</v>
      </c>
      <c r="L6676">
        <v>487.55901699999998</v>
      </c>
      <c r="R6676">
        <v>997.40674200000001</v>
      </c>
      <c r="S6676">
        <v>997.40674200000001</v>
      </c>
      <c r="T6676" s="194">
        <v>997.40674200000001</v>
      </c>
      <c r="U6676" t="s">
        <v>193</v>
      </c>
      <c r="V6676">
        <v>45708.621400462966</v>
      </c>
    </row>
    <row r="6677" spans="1:22" x14ac:dyDescent="0.3">
      <c r="A6677" t="s">
        <v>111</v>
      </c>
      <c r="B6677" t="s">
        <v>0</v>
      </c>
      <c r="C6677" t="s">
        <v>93</v>
      </c>
      <c r="D6677" s="29">
        <v>45783</v>
      </c>
      <c r="E6677" s="161">
        <v>0.35905193012537961</v>
      </c>
      <c r="F6677" s="161">
        <v>7.4186121292215024E-2</v>
      </c>
      <c r="G6677" s="161">
        <v>0.68884827444622132</v>
      </c>
      <c r="H6677" s="161">
        <v>0.55055861864454192</v>
      </c>
      <c r="J6677">
        <v>45</v>
      </c>
      <c r="K6677">
        <v>65</v>
      </c>
      <c r="L6677">
        <v>70.208495999999997</v>
      </c>
      <c r="R6677">
        <v>144.623977</v>
      </c>
      <c r="S6677">
        <v>45</v>
      </c>
      <c r="T6677" s="194">
        <v>65</v>
      </c>
      <c r="U6677" t="s">
        <v>193</v>
      </c>
      <c r="V6677">
        <v>45708.622997685183</v>
      </c>
    </row>
    <row r="6678" spans="1:22" x14ac:dyDescent="0.3">
      <c r="A6678" t="s">
        <v>111</v>
      </c>
      <c r="B6678" t="s">
        <v>0</v>
      </c>
      <c r="C6678" t="s">
        <v>88</v>
      </c>
      <c r="D6678" s="29">
        <v>45783</v>
      </c>
      <c r="E6678" s="161">
        <v>0</v>
      </c>
      <c r="F6678" s="161">
        <v>0</v>
      </c>
      <c r="G6678" s="161">
        <v>0</v>
      </c>
      <c r="H6678" s="161">
        <v>0</v>
      </c>
      <c r="L6678">
        <v>487.55901699999998</v>
      </c>
      <c r="R6678">
        <v>997.40674200000001</v>
      </c>
      <c r="S6678">
        <v>997.40674200000001</v>
      </c>
      <c r="T6678" s="194">
        <v>997.40674200000001</v>
      </c>
      <c r="U6678" t="s">
        <v>193</v>
      </c>
      <c r="V6678">
        <v>45708.621516203704</v>
      </c>
    </row>
    <row r="6679" spans="1:22" x14ac:dyDescent="0.3">
      <c r="A6679" t="s">
        <v>111</v>
      </c>
      <c r="B6679" t="s">
        <v>0</v>
      </c>
      <c r="C6679" t="s">
        <v>93</v>
      </c>
      <c r="D6679" s="29">
        <v>45784</v>
      </c>
      <c r="E6679" s="161">
        <v>0.35905193012537961</v>
      </c>
      <c r="F6679" s="161">
        <v>7.4186121292215024E-2</v>
      </c>
      <c r="G6679" s="161">
        <v>0.68884827444622132</v>
      </c>
      <c r="H6679" s="161">
        <v>0.55055861864454192</v>
      </c>
      <c r="J6679">
        <v>45</v>
      </c>
      <c r="K6679">
        <v>65</v>
      </c>
      <c r="L6679">
        <v>70.208495999999997</v>
      </c>
      <c r="R6679">
        <v>144.623977</v>
      </c>
      <c r="S6679">
        <v>45</v>
      </c>
      <c r="T6679" s="194">
        <v>65</v>
      </c>
      <c r="U6679" t="s">
        <v>193</v>
      </c>
      <c r="V6679">
        <v>45708.622662037036</v>
      </c>
    </row>
    <row r="6680" spans="1:22" x14ac:dyDescent="0.3">
      <c r="A6680" t="s">
        <v>111</v>
      </c>
      <c r="B6680" t="s">
        <v>0</v>
      </c>
      <c r="C6680" t="s">
        <v>88</v>
      </c>
      <c r="D6680" s="29">
        <v>45784</v>
      </c>
      <c r="E6680" s="161">
        <v>0</v>
      </c>
      <c r="F6680" s="161">
        <v>0</v>
      </c>
      <c r="G6680" s="161">
        <v>0</v>
      </c>
      <c r="H6680" s="161">
        <v>0</v>
      </c>
      <c r="L6680">
        <v>487.55901699999998</v>
      </c>
      <c r="R6680">
        <v>997.40674200000001</v>
      </c>
      <c r="S6680">
        <v>997.40674200000001</v>
      </c>
      <c r="T6680" s="194">
        <v>997.40674200000001</v>
      </c>
      <c r="U6680" t="s">
        <v>193</v>
      </c>
      <c r="V6680">
        <v>45708.622118055559</v>
      </c>
    </row>
    <row r="6681" spans="1:22" x14ac:dyDescent="0.3">
      <c r="A6681" t="s">
        <v>111</v>
      </c>
      <c r="B6681" t="s">
        <v>0</v>
      </c>
      <c r="C6681" t="s">
        <v>93</v>
      </c>
      <c r="D6681" s="29">
        <v>45785</v>
      </c>
      <c r="E6681" s="161">
        <v>0.35905193012537961</v>
      </c>
      <c r="F6681" s="161">
        <v>7.4186121292215024E-2</v>
      </c>
      <c r="G6681" s="161">
        <v>0.68884827444622132</v>
      </c>
      <c r="H6681" s="161">
        <v>0.55055861864454192</v>
      </c>
      <c r="J6681">
        <v>45</v>
      </c>
      <c r="K6681">
        <v>65</v>
      </c>
      <c r="L6681">
        <v>70.208495999999997</v>
      </c>
      <c r="R6681">
        <v>144.623977</v>
      </c>
      <c r="S6681">
        <v>45</v>
      </c>
      <c r="T6681" s="194">
        <v>65</v>
      </c>
      <c r="U6681" t="s">
        <v>193</v>
      </c>
      <c r="V6681">
        <v>45708.62295138889</v>
      </c>
    </row>
    <row r="6682" spans="1:22" x14ac:dyDescent="0.3">
      <c r="A6682" t="s">
        <v>111</v>
      </c>
      <c r="B6682" t="s">
        <v>0</v>
      </c>
      <c r="C6682" t="s">
        <v>88</v>
      </c>
      <c r="D6682" s="29">
        <v>45785</v>
      </c>
      <c r="E6682" s="161">
        <v>0</v>
      </c>
      <c r="F6682" s="161">
        <v>0</v>
      </c>
      <c r="G6682" s="161">
        <v>0</v>
      </c>
      <c r="H6682" s="161">
        <v>0</v>
      </c>
      <c r="L6682">
        <v>487.55901699999998</v>
      </c>
      <c r="R6682">
        <v>997.40674200000001</v>
      </c>
      <c r="S6682">
        <v>997.40674200000001</v>
      </c>
      <c r="T6682" s="194">
        <v>997.40674200000001</v>
      </c>
      <c r="U6682" t="s">
        <v>193</v>
      </c>
      <c r="V6682">
        <v>45708.619513888887</v>
      </c>
    </row>
    <row r="6683" spans="1:22" x14ac:dyDescent="0.3">
      <c r="A6683" t="s">
        <v>111</v>
      </c>
      <c r="B6683" t="s">
        <v>0</v>
      </c>
      <c r="C6683" t="s">
        <v>93</v>
      </c>
      <c r="D6683" s="29">
        <v>45786</v>
      </c>
      <c r="E6683" s="161">
        <v>0.35905193012537961</v>
      </c>
      <c r="F6683" s="161">
        <v>7.4186121292215024E-2</v>
      </c>
      <c r="G6683" s="161">
        <v>0.68884827444622132</v>
      </c>
      <c r="H6683" s="161">
        <v>0.55055861864454192</v>
      </c>
      <c r="J6683">
        <v>45</v>
      </c>
      <c r="K6683">
        <v>65</v>
      </c>
      <c r="L6683">
        <v>70.208495999999997</v>
      </c>
      <c r="R6683">
        <v>144.623977</v>
      </c>
      <c r="S6683">
        <v>45</v>
      </c>
      <c r="T6683" s="194">
        <v>65</v>
      </c>
      <c r="U6683" t="s">
        <v>193</v>
      </c>
      <c r="V6683">
        <v>45708.623032407406</v>
      </c>
    </row>
    <row r="6684" spans="1:22" x14ac:dyDescent="0.3">
      <c r="A6684" t="s">
        <v>111</v>
      </c>
      <c r="B6684" t="s">
        <v>0</v>
      </c>
      <c r="C6684" t="s">
        <v>88</v>
      </c>
      <c r="D6684" s="29">
        <v>45786</v>
      </c>
      <c r="E6684" s="161">
        <v>0</v>
      </c>
      <c r="F6684" s="161">
        <v>0</v>
      </c>
      <c r="G6684" s="161">
        <v>0</v>
      </c>
      <c r="H6684" s="161">
        <v>0</v>
      </c>
      <c r="L6684">
        <v>487.55901699999998</v>
      </c>
      <c r="R6684">
        <v>997.40674200000001</v>
      </c>
      <c r="S6684">
        <v>997.40674200000001</v>
      </c>
      <c r="T6684" s="194">
        <v>997.40674200000001</v>
      </c>
      <c r="U6684" t="s">
        <v>193</v>
      </c>
      <c r="V6684">
        <v>45708.621712962966</v>
      </c>
    </row>
    <row r="6685" spans="1:22" x14ac:dyDescent="0.3">
      <c r="A6685" t="s">
        <v>111</v>
      </c>
      <c r="B6685" t="s">
        <v>0</v>
      </c>
      <c r="C6685" t="s">
        <v>93</v>
      </c>
      <c r="D6685" s="29">
        <v>45787</v>
      </c>
      <c r="E6685" s="161">
        <v>0.35905193012537961</v>
      </c>
      <c r="F6685" s="161">
        <v>7.4186121292215024E-2</v>
      </c>
      <c r="G6685" s="161">
        <v>0.68884827444622132</v>
      </c>
      <c r="H6685" s="161">
        <v>0.55055861864454192</v>
      </c>
      <c r="J6685">
        <v>45</v>
      </c>
      <c r="K6685">
        <v>65</v>
      </c>
      <c r="L6685">
        <v>70.208495999999997</v>
      </c>
      <c r="R6685">
        <v>144.623977</v>
      </c>
      <c r="S6685">
        <v>45</v>
      </c>
      <c r="T6685" s="194">
        <v>65</v>
      </c>
      <c r="U6685" t="s">
        <v>193</v>
      </c>
      <c r="V6685">
        <v>45708.622766203705</v>
      </c>
    </row>
    <row r="6686" spans="1:22" x14ac:dyDescent="0.3">
      <c r="A6686" t="s">
        <v>111</v>
      </c>
      <c r="B6686" t="s">
        <v>0</v>
      </c>
      <c r="C6686" t="s">
        <v>88</v>
      </c>
      <c r="D6686" s="29">
        <v>45787</v>
      </c>
      <c r="E6686" s="161">
        <v>0</v>
      </c>
      <c r="F6686" s="161">
        <v>0</v>
      </c>
      <c r="G6686" s="161">
        <v>0</v>
      </c>
      <c r="H6686" s="161">
        <v>0</v>
      </c>
      <c r="L6686">
        <v>487.55901699999998</v>
      </c>
      <c r="R6686">
        <v>997.40674200000001</v>
      </c>
      <c r="S6686">
        <v>997.40674200000001</v>
      </c>
      <c r="T6686" s="194">
        <v>997.40674200000001</v>
      </c>
      <c r="U6686" t="s">
        <v>193</v>
      </c>
      <c r="V6686">
        <v>45708.621099537035</v>
      </c>
    </row>
    <row r="6687" spans="1:22" x14ac:dyDescent="0.3">
      <c r="A6687" t="s">
        <v>111</v>
      </c>
      <c r="B6687" t="s">
        <v>0</v>
      </c>
      <c r="C6687" t="s">
        <v>93</v>
      </c>
      <c r="D6687" s="29">
        <v>45788</v>
      </c>
      <c r="E6687" s="161">
        <v>0.35905193012537961</v>
      </c>
      <c r="F6687" s="161">
        <v>7.4186121292215024E-2</v>
      </c>
      <c r="G6687" s="161">
        <v>0.68884827444622132</v>
      </c>
      <c r="H6687" s="161">
        <v>0.55055861864454192</v>
      </c>
      <c r="J6687">
        <v>45</v>
      </c>
      <c r="K6687">
        <v>65</v>
      </c>
      <c r="L6687">
        <v>70.208495999999997</v>
      </c>
      <c r="R6687">
        <v>144.623977</v>
      </c>
      <c r="S6687">
        <v>45</v>
      </c>
      <c r="T6687" s="194">
        <v>65</v>
      </c>
      <c r="U6687" t="s">
        <v>193</v>
      </c>
      <c r="V6687">
        <v>45708.62259259259</v>
      </c>
    </row>
    <row r="6688" spans="1:22" x14ac:dyDescent="0.3">
      <c r="A6688" t="s">
        <v>111</v>
      </c>
      <c r="B6688" t="s">
        <v>0</v>
      </c>
      <c r="C6688" t="s">
        <v>88</v>
      </c>
      <c r="D6688" s="29">
        <v>45788</v>
      </c>
      <c r="E6688" s="161">
        <v>0</v>
      </c>
      <c r="F6688" s="161">
        <v>0</v>
      </c>
      <c r="G6688" s="161">
        <v>0</v>
      </c>
      <c r="H6688" s="161">
        <v>0</v>
      </c>
      <c r="L6688">
        <v>487.55901699999998</v>
      </c>
      <c r="R6688">
        <v>997.40674200000001</v>
      </c>
      <c r="S6688">
        <v>997.40674200000001</v>
      </c>
      <c r="T6688" s="194">
        <v>997.40674200000001</v>
      </c>
      <c r="U6688" t="s">
        <v>193</v>
      </c>
      <c r="V6688">
        <v>45708.621238425927</v>
      </c>
    </row>
    <row r="6689" spans="1:22" x14ac:dyDescent="0.3">
      <c r="A6689" t="s">
        <v>111</v>
      </c>
      <c r="B6689" t="s">
        <v>0</v>
      </c>
      <c r="C6689" t="s">
        <v>93</v>
      </c>
      <c r="D6689" s="29">
        <v>45789</v>
      </c>
      <c r="E6689" s="161">
        <v>0.35905193012537961</v>
      </c>
      <c r="F6689" s="161">
        <v>7.4186121292215024E-2</v>
      </c>
      <c r="G6689" s="161">
        <v>0.68884827444622132</v>
      </c>
      <c r="H6689" s="161">
        <v>0.55055861864454192</v>
      </c>
      <c r="J6689">
        <v>45</v>
      </c>
      <c r="K6689">
        <v>65</v>
      </c>
      <c r="L6689">
        <v>70.208495999999997</v>
      </c>
      <c r="R6689">
        <v>144.623977</v>
      </c>
      <c r="S6689">
        <v>45</v>
      </c>
      <c r="T6689" s="194">
        <v>65</v>
      </c>
      <c r="U6689" t="s">
        <v>193</v>
      </c>
      <c r="V6689">
        <v>45708.622615740744</v>
      </c>
    </row>
    <row r="6690" spans="1:22" x14ac:dyDescent="0.3">
      <c r="A6690" t="s">
        <v>111</v>
      </c>
      <c r="B6690" t="s">
        <v>0</v>
      </c>
      <c r="C6690" t="s">
        <v>88</v>
      </c>
      <c r="D6690" s="29">
        <v>45789</v>
      </c>
      <c r="E6690" s="161">
        <v>0</v>
      </c>
      <c r="F6690" s="161">
        <v>0</v>
      </c>
      <c r="G6690" s="161">
        <v>0</v>
      </c>
      <c r="H6690" s="161">
        <v>0</v>
      </c>
      <c r="L6690">
        <v>487.55901699999998</v>
      </c>
      <c r="R6690">
        <v>997.40674200000001</v>
      </c>
      <c r="S6690">
        <v>997.40674200000001</v>
      </c>
      <c r="T6690" s="194">
        <v>997.40674200000001</v>
      </c>
      <c r="U6690" t="s">
        <v>193</v>
      </c>
      <c r="V6690">
        <v>45708.621539351851</v>
      </c>
    </row>
    <row r="6691" spans="1:22" x14ac:dyDescent="0.3">
      <c r="A6691" t="s">
        <v>111</v>
      </c>
      <c r="B6691" t="s">
        <v>0</v>
      </c>
      <c r="C6691" t="s">
        <v>93</v>
      </c>
      <c r="D6691" s="29">
        <v>45790</v>
      </c>
      <c r="E6691" s="161">
        <v>0.35905193012537961</v>
      </c>
      <c r="F6691" s="161">
        <v>7.4186121292215024E-2</v>
      </c>
      <c r="G6691" s="161">
        <v>0.68884827444622132</v>
      </c>
      <c r="H6691" s="161">
        <v>0.55055861864454192</v>
      </c>
      <c r="J6691">
        <v>45</v>
      </c>
      <c r="K6691">
        <v>65</v>
      </c>
      <c r="L6691">
        <v>70.208495999999997</v>
      </c>
      <c r="R6691">
        <v>144.623977</v>
      </c>
      <c r="S6691">
        <v>45</v>
      </c>
      <c r="T6691" s="194">
        <v>65</v>
      </c>
      <c r="U6691" t="s">
        <v>193</v>
      </c>
      <c r="V6691">
        <v>45708.623229166667</v>
      </c>
    </row>
    <row r="6692" spans="1:22" x14ac:dyDescent="0.3">
      <c r="A6692" t="s">
        <v>111</v>
      </c>
      <c r="B6692" t="s">
        <v>0</v>
      </c>
      <c r="C6692" t="s">
        <v>88</v>
      </c>
      <c r="D6692" s="29">
        <v>45790</v>
      </c>
      <c r="E6692" s="161">
        <v>0</v>
      </c>
      <c r="F6692" s="161">
        <v>0</v>
      </c>
      <c r="G6692" s="161">
        <v>0</v>
      </c>
      <c r="H6692" s="161">
        <v>0</v>
      </c>
      <c r="L6692">
        <v>487.55901699999998</v>
      </c>
      <c r="R6692">
        <v>997.40674200000001</v>
      </c>
      <c r="S6692">
        <v>997.40674200000001</v>
      </c>
      <c r="T6692" s="194">
        <v>997.40674200000001</v>
      </c>
      <c r="U6692" t="s">
        <v>193</v>
      </c>
      <c r="V6692">
        <v>45708.621319444443</v>
      </c>
    </row>
    <row r="6693" spans="1:22" x14ac:dyDescent="0.3">
      <c r="A6693" t="s">
        <v>111</v>
      </c>
      <c r="B6693" t="s">
        <v>0</v>
      </c>
      <c r="C6693" t="s">
        <v>93</v>
      </c>
      <c r="D6693" s="29">
        <v>45791</v>
      </c>
      <c r="E6693" s="161">
        <v>0.35905193012537961</v>
      </c>
      <c r="F6693" s="161">
        <v>7.4186121292215024E-2</v>
      </c>
      <c r="G6693" s="161">
        <v>0.68884827444622132</v>
      </c>
      <c r="H6693" s="161">
        <v>0.55055861864454192</v>
      </c>
      <c r="J6693">
        <v>45</v>
      </c>
      <c r="K6693">
        <v>65</v>
      </c>
      <c r="L6693">
        <v>70.208495999999997</v>
      </c>
      <c r="R6693">
        <v>144.623977</v>
      </c>
      <c r="S6693">
        <v>45</v>
      </c>
      <c r="T6693" s="194">
        <v>65</v>
      </c>
      <c r="U6693" t="s">
        <v>193</v>
      </c>
      <c r="V6693">
        <v>45708.622986111113</v>
      </c>
    </row>
    <row r="6694" spans="1:22" x14ac:dyDescent="0.3">
      <c r="A6694" t="s">
        <v>111</v>
      </c>
      <c r="B6694" t="s">
        <v>0</v>
      </c>
      <c r="C6694" t="s">
        <v>88</v>
      </c>
      <c r="D6694" s="29">
        <v>45791</v>
      </c>
      <c r="E6694" s="161">
        <v>0</v>
      </c>
      <c r="F6694" s="161">
        <v>0</v>
      </c>
      <c r="G6694" s="161">
        <v>0</v>
      </c>
      <c r="H6694" s="161">
        <v>0</v>
      </c>
      <c r="L6694">
        <v>487.55901699999998</v>
      </c>
      <c r="R6694">
        <v>997.40674200000001</v>
      </c>
      <c r="S6694">
        <v>997.40674200000001</v>
      </c>
      <c r="T6694" s="194">
        <v>997.40674200000001</v>
      </c>
      <c r="U6694" t="s">
        <v>193</v>
      </c>
      <c r="V6694">
        <v>45708.621099537035</v>
      </c>
    </row>
    <row r="6695" spans="1:22" x14ac:dyDescent="0.3">
      <c r="A6695" t="s">
        <v>111</v>
      </c>
      <c r="B6695" t="s">
        <v>0</v>
      </c>
      <c r="C6695" t="s">
        <v>93</v>
      </c>
      <c r="D6695" s="29">
        <v>45792</v>
      </c>
      <c r="E6695" s="161">
        <v>0.35905193012537961</v>
      </c>
      <c r="F6695" s="161">
        <v>7.4186121292215024E-2</v>
      </c>
      <c r="G6695" s="161">
        <v>0.68884827444622132</v>
      </c>
      <c r="H6695" s="161">
        <v>0.55055861864454192</v>
      </c>
      <c r="J6695">
        <v>45</v>
      </c>
      <c r="K6695">
        <v>65</v>
      </c>
      <c r="L6695">
        <v>70.208495999999997</v>
      </c>
      <c r="R6695">
        <v>144.623977</v>
      </c>
      <c r="S6695">
        <v>45</v>
      </c>
      <c r="T6695" s="194">
        <v>65</v>
      </c>
      <c r="U6695" t="s">
        <v>193</v>
      </c>
      <c r="V6695">
        <v>45708.623090277775</v>
      </c>
    </row>
    <row r="6696" spans="1:22" x14ac:dyDescent="0.3">
      <c r="A6696" t="s">
        <v>111</v>
      </c>
      <c r="B6696" t="s">
        <v>0</v>
      </c>
      <c r="C6696" t="s">
        <v>88</v>
      </c>
      <c r="D6696" s="29">
        <v>45792</v>
      </c>
      <c r="E6696" s="161">
        <v>0</v>
      </c>
      <c r="F6696" s="161">
        <v>0</v>
      </c>
      <c r="G6696" s="161">
        <v>0</v>
      </c>
      <c r="H6696" s="161">
        <v>0</v>
      </c>
      <c r="L6696">
        <v>487.55901699999998</v>
      </c>
      <c r="R6696">
        <v>997.40674200000001</v>
      </c>
      <c r="S6696">
        <v>997.40674200000001</v>
      </c>
      <c r="T6696" s="194">
        <v>997.40674200000001</v>
      </c>
      <c r="U6696" t="s">
        <v>193</v>
      </c>
      <c r="V6696">
        <v>45708.619386574072</v>
      </c>
    </row>
    <row r="6697" spans="1:22" x14ac:dyDescent="0.3">
      <c r="A6697" t="s">
        <v>111</v>
      </c>
      <c r="B6697" t="s">
        <v>0</v>
      </c>
      <c r="C6697" t="s">
        <v>93</v>
      </c>
      <c r="D6697" s="29">
        <v>45793</v>
      </c>
      <c r="E6697" s="161">
        <v>0.35905193012537961</v>
      </c>
      <c r="F6697" s="161">
        <v>7.4186121292215024E-2</v>
      </c>
      <c r="G6697" s="161">
        <v>0.68884827444622132</v>
      </c>
      <c r="H6697" s="161">
        <v>0.55055861864454192</v>
      </c>
      <c r="J6697">
        <v>45</v>
      </c>
      <c r="K6697">
        <v>65</v>
      </c>
      <c r="L6697">
        <v>70.208495999999997</v>
      </c>
      <c r="R6697">
        <v>144.623977</v>
      </c>
      <c r="S6697">
        <v>45</v>
      </c>
      <c r="T6697" s="194">
        <v>65</v>
      </c>
      <c r="U6697" t="s">
        <v>193</v>
      </c>
      <c r="V6697">
        <v>45708.622789351852</v>
      </c>
    </row>
    <row r="6698" spans="1:22" x14ac:dyDescent="0.3">
      <c r="A6698" t="s">
        <v>111</v>
      </c>
      <c r="B6698" t="s">
        <v>0</v>
      </c>
      <c r="C6698" t="s">
        <v>88</v>
      </c>
      <c r="D6698" s="29">
        <v>45793</v>
      </c>
      <c r="E6698" s="161">
        <v>0</v>
      </c>
      <c r="F6698" s="161">
        <v>0</v>
      </c>
      <c r="G6698" s="161">
        <v>0</v>
      </c>
      <c r="H6698" s="161">
        <v>0</v>
      </c>
      <c r="L6698">
        <v>487.55901699999998</v>
      </c>
      <c r="R6698">
        <v>997.40674200000001</v>
      </c>
      <c r="S6698">
        <v>997.40674200000001</v>
      </c>
      <c r="T6698" s="194">
        <v>997.40674200000001</v>
      </c>
      <c r="U6698" t="s">
        <v>193</v>
      </c>
      <c r="V6698">
        <v>45708.621018518519</v>
      </c>
    </row>
    <row r="6699" spans="1:22" x14ac:dyDescent="0.3">
      <c r="A6699" t="s">
        <v>111</v>
      </c>
      <c r="B6699" t="s">
        <v>0</v>
      </c>
      <c r="C6699" t="s">
        <v>93</v>
      </c>
      <c r="D6699" s="29">
        <v>45794</v>
      </c>
      <c r="E6699" s="161">
        <v>0.35905193012537961</v>
      </c>
      <c r="F6699" s="161">
        <v>7.4186121292215024E-2</v>
      </c>
      <c r="G6699" s="161">
        <v>0.68884827444622132</v>
      </c>
      <c r="H6699" s="161">
        <v>0.55055861864454192</v>
      </c>
      <c r="J6699">
        <v>45</v>
      </c>
      <c r="K6699">
        <v>65</v>
      </c>
      <c r="L6699">
        <v>70.208495999999997</v>
      </c>
      <c r="R6699">
        <v>144.623977</v>
      </c>
      <c r="S6699">
        <v>45</v>
      </c>
      <c r="T6699" s="194">
        <v>65</v>
      </c>
      <c r="U6699" t="s">
        <v>193</v>
      </c>
      <c r="V6699">
        <v>45708.623298611114</v>
      </c>
    </row>
    <row r="6700" spans="1:22" x14ac:dyDescent="0.3">
      <c r="A6700" t="s">
        <v>111</v>
      </c>
      <c r="B6700" t="s">
        <v>0</v>
      </c>
      <c r="C6700" t="s">
        <v>88</v>
      </c>
      <c r="D6700" s="29">
        <v>45794</v>
      </c>
      <c r="E6700" s="161">
        <v>0</v>
      </c>
      <c r="F6700" s="161">
        <v>0</v>
      </c>
      <c r="G6700" s="161">
        <v>0</v>
      </c>
      <c r="H6700" s="161">
        <v>0</v>
      </c>
      <c r="L6700">
        <v>487.55901699999998</v>
      </c>
      <c r="R6700">
        <v>997.40674200000001</v>
      </c>
      <c r="S6700">
        <v>997.40674200000001</v>
      </c>
      <c r="T6700" s="194">
        <v>997.40674200000001</v>
      </c>
      <c r="U6700" t="s">
        <v>193</v>
      </c>
      <c r="V6700">
        <v>45708.619375000002</v>
      </c>
    </row>
    <row r="6701" spans="1:22" x14ac:dyDescent="0.3">
      <c r="A6701" t="s">
        <v>111</v>
      </c>
      <c r="B6701" t="s">
        <v>0</v>
      </c>
      <c r="C6701" t="s">
        <v>93</v>
      </c>
      <c r="D6701" s="29">
        <v>45795</v>
      </c>
      <c r="E6701" s="161">
        <v>0.35905193012537961</v>
      </c>
      <c r="F6701" s="161">
        <v>7.4186121292215024E-2</v>
      </c>
      <c r="G6701" s="161">
        <v>0.68884827444622132</v>
      </c>
      <c r="H6701" s="161">
        <v>0.55055861864454192</v>
      </c>
      <c r="J6701">
        <v>45</v>
      </c>
      <c r="K6701">
        <v>65</v>
      </c>
      <c r="L6701">
        <v>70.208495999999997</v>
      </c>
      <c r="R6701">
        <v>144.623977</v>
      </c>
      <c r="S6701">
        <v>45</v>
      </c>
      <c r="T6701" s="194">
        <v>65</v>
      </c>
      <c r="U6701" t="s">
        <v>193</v>
      </c>
      <c r="V6701">
        <v>45708.623217592591</v>
      </c>
    </row>
    <row r="6702" spans="1:22" x14ac:dyDescent="0.3">
      <c r="A6702" t="s">
        <v>111</v>
      </c>
      <c r="B6702" t="s">
        <v>0</v>
      </c>
      <c r="C6702" t="s">
        <v>88</v>
      </c>
      <c r="D6702" s="29">
        <v>45795</v>
      </c>
      <c r="E6702" s="161">
        <v>0</v>
      </c>
      <c r="F6702" s="161">
        <v>0</v>
      </c>
      <c r="G6702" s="161">
        <v>0</v>
      </c>
      <c r="H6702" s="161">
        <v>0</v>
      </c>
      <c r="L6702">
        <v>487.55901699999998</v>
      </c>
      <c r="R6702">
        <v>997.40674200000001</v>
      </c>
      <c r="S6702">
        <v>997.40674200000001</v>
      </c>
      <c r="T6702" s="194">
        <v>997.40674200000001</v>
      </c>
      <c r="U6702" t="s">
        <v>193</v>
      </c>
      <c r="V6702">
        <v>45708.621192129627</v>
      </c>
    </row>
    <row r="6703" spans="1:22" x14ac:dyDescent="0.3">
      <c r="A6703" t="s">
        <v>111</v>
      </c>
      <c r="B6703" t="s">
        <v>0</v>
      </c>
      <c r="C6703" t="s">
        <v>93</v>
      </c>
      <c r="D6703" s="29">
        <v>45796</v>
      </c>
      <c r="E6703" s="161">
        <v>0.35905193012537961</v>
      </c>
      <c r="F6703" s="161">
        <v>7.4186121292215024E-2</v>
      </c>
      <c r="G6703" s="161">
        <v>0.68884827444622132</v>
      </c>
      <c r="H6703" s="161">
        <v>0.55055861864454192</v>
      </c>
      <c r="J6703">
        <v>45</v>
      </c>
      <c r="K6703">
        <v>65</v>
      </c>
      <c r="L6703">
        <v>70.208495999999997</v>
      </c>
      <c r="R6703">
        <v>144.623977</v>
      </c>
      <c r="S6703">
        <v>45</v>
      </c>
      <c r="T6703" s="194">
        <v>65</v>
      </c>
      <c r="U6703" t="s">
        <v>193</v>
      </c>
      <c r="V6703">
        <v>45708.622847222221</v>
      </c>
    </row>
    <row r="6704" spans="1:22" x14ac:dyDescent="0.3">
      <c r="A6704" t="s">
        <v>111</v>
      </c>
      <c r="B6704" t="s">
        <v>0</v>
      </c>
      <c r="C6704" t="s">
        <v>88</v>
      </c>
      <c r="D6704" s="29">
        <v>45796</v>
      </c>
      <c r="E6704" s="161">
        <v>0</v>
      </c>
      <c r="F6704" s="161">
        <v>0</v>
      </c>
      <c r="G6704" s="161">
        <v>0</v>
      </c>
      <c r="H6704" s="161">
        <v>0</v>
      </c>
      <c r="L6704">
        <v>487.55901699999998</v>
      </c>
      <c r="R6704">
        <v>997.40674200000001</v>
      </c>
      <c r="S6704">
        <v>997.40674200000001</v>
      </c>
      <c r="T6704" s="194">
        <v>997.40674200000001</v>
      </c>
      <c r="U6704" t="s">
        <v>193</v>
      </c>
      <c r="V6704">
        <v>45708.621238425927</v>
      </c>
    </row>
    <row r="6705" spans="1:22" x14ac:dyDescent="0.3">
      <c r="A6705" t="s">
        <v>111</v>
      </c>
      <c r="B6705" t="s">
        <v>0</v>
      </c>
      <c r="C6705" t="s">
        <v>93</v>
      </c>
      <c r="D6705" s="29">
        <v>45797</v>
      </c>
      <c r="E6705" s="161">
        <v>0.35905193012537961</v>
      </c>
      <c r="F6705" s="161">
        <v>7.4186121292215024E-2</v>
      </c>
      <c r="G6705" s="161">
        <v>0.68884827444622132</v>
      </c>
      <c r="H6705" s="161">
        <v>0.55055861864454192</v>
      </c>
      <c r="J6705">
        <v>45</v>
      </c>
      <c r="K6705">
        <v>65</v>
      </c>
      <c r="L6705">
        <v>70.208495999999997</v>
      </c>
      <c r="R6705">
        <v>144.623977</v>
      </c>
      <c r="S6705">
        <v>45</v>
      </c>
      <c r="T6705" s="194">
        <v>65</v>
      </c>
      <c r="U6705" t="s">
        <v>193</v>
      </c>
      <c r="V6705">
        <v>45708.622546296298</v>
      </c>
    </row>
    <row r="6706" spans="1:22" x14ac:dyDescent="0.3">
      <c r="A6706" t="s">
        <v>111</v>
      </c>
      <c r="B6706" t="s">
        <v>0</v>
      </c>
      <c r="C6706" t="s">
        <v>88</v>
      </c>
      <c r="D6706" s="29">
        <v>45797</v>
      </c>
      <c r="E6706" s="161">
        <v>0</v>
      </c>
      <c r="F6706" s="161">
        <v>0</v>
      </c>
      <c r="G6706" s="161">
        <v>0</v>
      </c>
      <c r="H6706" s="161">
        <v>0</v>
      </c>
      <c r="L6706">
        <v>487.55901699999998</v>
      </c>
      <c r="R6706">
        <v>997.40674200000001</v>
      </c>
      <c r="S6706">
        <v>997.40674200000001</v>
      </c>
      <c r="T6706" s="194">
        <v>997.40674200000001</v>
      </c>
      <c r="U6706" t="s">
        <v>193</v>
      </c>
      <c r="V6706">
        <v>45708.621249999997</v>
      </c>
    </row>
    <row r="6707" spans="1:22" x14ac:dyDescent="0.3">
      <c r="A6707" t="s">
        <v>111</v>
      </c>
      <c r="B6707" t="s">
        <v>0</v>
      </c>
      <c r="C6707" t="s">
        <v>93</v>
      </c>
      <c r="D6707" s="29">
        <v>45798</v>
      </c>
      <c r="E6707" s="161">
        <v>0.35905193012537961</v>
      </c>
      <c r="F6707" s="161">
        <v>7.4186121292215024E-2</v>
      </c>
      <c r="G6707" s="161">
        <v>0.68884827444622132</v>
      </c>
      <c r="H6707" s="161">
        <v>0.55055861864454192</v>
      </c>
      <c r="J6707">
        <v>45</v>
      </c>
      <c r="K6707">
        <v>65</v>
      </c>
      <c r="L6707">
        <v>70.208495999999997</v>
      </c>
      <c r="R6707">
        <v>144.623977</v>
      </c>
      <c r="S6707">
        <v>45</v>
      </c>
      <c r="T6707" s="194">
        <v>65</v>
      </c>
      <c r="U6707" t="s">
        <v>193</v>
      </c>
      <c r="V6707">
        <v>45708.623333333337</v>
      </c>
    </row>
    <row r="6708" spans="1:22" x14ac:dyDescent="0.3">
      <c r="A6708" t="s">
        <v>111</v>
      </c>
      <c r="B6708" t="s">
        <v>0</v>
      </c>
      <c r="C6708" t="s">
        <v>88</v>
      </c>
      <c r="D6708" s="29">
        <v>45798</v>
      </c>
      <c r="E6708" s="161">
        <v>0</v>
      </c>
      <c r="F6708" s="161">
        <v>0</v>
      </c>
      <c r="G6708" s="161">
        <v>0</v>
      </c>
      <c r="H6708" s="161">
        <v>0</v>
      </c>
      <c r="L6708">
        <v>487.55901699999998</v>
      </c>
      <c r="R6708">
        <v>997.40674200000001</v>
      </c>
      <c r="S6708">
        <v>997.40674200000001</v>
      </c>
      <c r="T6708" s="194">
        <v>997.40674200000001</v>
      </c>
      <c r="U6708" t="s">
        <v>193</v>
      </c>
      <c r="V6708">
        <v>45708.619629629633</v>
      </c>
    </row>
    <row r="6709" spans="1:22" x14ac:dyDescent="0.3">
      <c r="A6709" t="s">
        <v>111</v>
      </c>
      <c r="B6709" t="s">
        <v>0</v>
      </c>
      <c r="C6709" t="s">
        <v>93</v>
      </c>
      <c r="D6709" s="29">
        <v>45799</v>
      </c>
      <c r="E6709" s="161">
        <v>0.35905193012537961</v>
      </c>
      <c r="F6709" s="161">
        <v>7.4186121292215024E-2</v>
      </c>
      <c r="G6709" s="161">
        <v>0.68884827444622132</v>
      </c>
      <c r="H6709" s="161">
        <v>0.55055861864454192</v>
      </c>
      <c r="J6709">
        <v>45</v>
      </c>
      <c r="K6709">
        <v>65</v>
      </c>
      <c r="L6709">
        <v>70.208495999999997</v>
      </c>
      <c r="R6709">
        <v>144.623977</v>
      </c>
      <c r="S6709">
        <v>45</v>
      </c>
      <c r="T6709" s="194">
        <v>65</v>
      </c>
      <c r="U6709" t="s">
        <v>193</v>
      </c>
      <c r="V6709">
        <v>45708.622824074075</v>
      </c>
    </row>
    <row r="6710" spans="1:22" x14ac:dyDescent="0.3">
      <c r="A6710" t="s">
        <v>111</v>
      </c>
      <c r="B6710" t="s">
        <v>0</v>
      </c>
      <c r="C6710" t="s">
        <v>88</v>
      </c>
      <c r="D6710" s="29">
        <v>45799</v>
      </c>
      <c r="E6710" s="161">
        <v>0</v>
      </c>
      <c r="F6710" s="161">
        <v>0</v>
      </c>
      <c r="G6710" s="161">
        <v>0</v>
      </c>
      <c r="H6710" s="161">
        <v>0</v>
      </c>
      <c r="L6710">
        <v>487.55901699999998</v>
      </c>
      <c r="R6710">
        <v>997.40674200000001</v>
      </c>
      <c r="S6710">
        <v>997.40674200000001</v>
      </c>
      <c r="T6710" s="194">
        <v>997.40674200000001</v>
      </c>
      <c r="U6710" t="s">
        <v>193</v>
      </c>
      <c r="V6710">
        <v>45708.621435185189</v>
      </c>
    </row>
    <row r="6711" spans="1:22" x14ac:dyDescent="0.3">
      <c r="A6711" t="s">
        <v>111</v>
      </c>
      <c r="B6711" t="s">
        <v>0</v>
      </c>
      <c r="C6711" t="s">
        <v>93</v>
      </c>
      <c r="D6711" s="29">
        <v>45800</v>
      </c>
      <c r="E6711" s="161">
        <v>0.35905193012537961</v>
      </c>
      <c r="F6711" s="161">
        <v>7.4186121292215024E-2</v>
      </c>
      <c r="G6711" s="161">
        <v>0.68884827444622132</v>
      </c>
      <c r="H6711" s="161">
        <v>0.55055861864454192</v>
      </c>
      <c r="J6711">
        <v>45</v>
      </c>
      <c r="K6711">
        <v>65</v>
      </c>
      <c r="L6711">
        <v>70.208495999999997</v>
      </c>
      <c r="R6711">
        <v>144.623977</v>
      </c>
      <c r="S6711">
        <v>45</v>
      </c>
      <c r="T6711" s="194">
        <v>65</v>
      </c>
      <c r="U6711" t="s">
        <v>193</v>
      </c>
      <c r="V6711">
        <v>45708.622604166667</v>
      </c>
    </row>
    <row r="6712" spans="1:22" x14ac:dyDescent="0.3">
      <c r="A6712" t="s">
        <v>111</v>
      </c>
      <c r="B6712" t="s">
        <v>0</v>
      </c>
      <c r="C6712" t="s">
        <v>88</v>
      </c>
      <c r="D6712" s="29">
        <v>45800</v>
      </c>
      <c r="E6712" s="161">
        <v>0</v>
      </c>
      <c r="F6712" s="161">
        <v>0</v>
      </c>
      <c r="G6712" s="161">
        <v>0</v>
      </c>
      <c r="H6712" s="161">
        <v>0</v>
      </c>
      <c r="L6712">
        <v>487.55901699999998</v>
      </c>
      <c r="R6712">
        <v>997.40674200000001</v>
      </c>
      <c r="S6712">
        <v>997.40674200000001</v>
      </c>
      <c r="T6712" s="194">
        <v>997.40674200000001</v>
      </c>
      <c r="U6712" t="s">
        <v>193</v>
      </c>
      <c r="V6712">
        <v>45708.621157407404</v>
      </c>
    </row>
    <row r="6713" spans="1:22" x14ac:dyDescent="0.3">
      <c r="A6713" t="s">
        <v>111</v>
      </c>
      <c r="B6713" t="s">
        <v>0</v>
      </c>
      <c r="C6713" t="s">
        <v>93</v>
      </c>
      <c r="D6713" s="29">
        <v>45801</v>
      </c>
      <c r="E6713" s="161">
        <v>0.35905193012537961</v>
      </c>
      <c r="F6713" s="161">
        <v>7.4186121292215024E-2</v>
      </c>
      <c r="G6713" s="161">
        <v>0.68884827444622132</v>
      </c>
      <c r="H6713" s="161">
        <v>0.55055861864454192</v>
      </c>
      <c r="J6713">
        <v>45</v>
      </c>
      <c r="K6713">
        <v>65</v>
      </c>
      <c r="L6713">
        <v>70.208495999999997</v>
      </c>
      <c r="R6713">
        <v>144.623977</v>
      </c>
      <c r="S6713">
        <v>45</v>
      </c>
      <c r="T6713" s="194">
        <v>65</v>
      </c>
      <c r="U6713" t="s">
        <v>193</v>
      </c>
      <c r="V6713">
        <v>45708.623194444444</v>
      </c>
    </row>
    <row r="6714" spans="1:22" x14ac:dyDescent="0.3">
      <c r="A6714" t="s">
        <v>111</v>
      </c>
      <c r="B6714" t="s">
        <v>0</v>
      </c>
      <c r="C6714" t="s">
        <v>88</v>
      </c>
      <c r="D6714" s="29">
        <v>45801</v>
      </c>
      <c r="E6714" s="161">
        <v>0</v>
      </c>
      <c r="F6714" s="161">
        <v>0</v>
      </c>
      <c r="G6714" s="161">
        <v>0</v>
      </c>
      <c r="H6714" s="161">
        <v>0</v>
      </c>
      <c r="L6714">
        <v>487.55901699999998</v>
      </c>
      <c r="R6714">
        <v>997.40674200000001</v>
      </c>
      <c r="S6714">
        <v>997.40674200000001</v>
      </c>
      <c r="T6714" s="194">
        <v>997.40674200000001</v>
      </c>
      <c r="U6714" t="s">
        <v>193</v>
      </c>
      <c r="V6714">
        <v>45708.619629629633</v>
      </c>
    </row>
    <row r="6715" spans="1:22" x14ac:dyDescent="0.3">
      <c r="A6715" t="s">
        <v>111</v>
      </c>
      <c r="B6715" t="s">
        <v>0</v>
      </c>
      <c r="C6715" t="s">
        <v>93</v>
      </c>
      <c r="D6715" s="29">
        <v>45802</v>
      </c>
      <c r="E6715" s="161">
        <v>0.35905193012537961</v>
      </c>
      <c r="F6715" s="161">
        <v>7.4186121292215024E-2</v>
      </c>
      <c r="G6715" s="161">
        <v>0.68884827444622132</v>
      </c>
      <c r="H6715" s="161">
        <v>0.55055861864454192</v>
      </c>
      <c r="J6715">
        <v>45</v>
      </c>
      <c r="K6715">
        <v>65</v>
      </c>
      <c r="L6715">
        <v>70.208495999999997</v>
      </c>
      <c r="R6715">
        <v>144.623977</v>
      </c>
      <c r="S6715">
        <v>45</v>
      </c>
      <c r="T6715" s="194">
        <v>65</v>
      </c>
      <c r="U6715" t="s">
        <v>193</v>
      </c>
      <c r="V6715">
        <v>45708.623090277775</v>
      </c>
    </row>
    <row r="6716" spans="1:22" x14ac:dyDescent="0.3">
      <c r="A6716" t="s">
        <v>111</v>
      </c>
      <c r="B6716" t="s">
        <v>0</v>
      </c>
      <c r="C6716" t="s">
        <v>88</v>
      </c>
      <c r="D6716" s="29">
        <v>45802</v>
      </c>
      <c r="E6716" s="161">
        <v>0</v>
      </c>
      <c r="F6716" s="161">
        <v>0</v>
      </c>
      <c r="G6716" s="161">
        <v>0</v>
      </c>
      <c r="H6716" s="161">
        <v>0</v>
      </c>
      <c r="L6716">
        <v>487.55901699999998</v>
      </c>
      <c r="R6716">
        <v>997.40674200000001</v>
      </c>
      <c r="S6716">
        <v>997.40674200000001</v>
      </c>
      <c r="T6716" s="194">
        <v>997.40674200000001</v>
      </c>
      <c r="U6716" t="s">
        <v>193</v>
      </c>
      <c r="V6716">
        <v>45708.621157407404</v>
      </c>
    </row>
    <row r="6717" spans="1:22" x14ac:dyDescent="0.3">
      <c r="A6717" t="s">
        <v>111</v>
      </c>
      <c r="B6717" t="s">
        <v>0</v>
      </c>
      <c r="C6717" t="s">
        <v>93</v>
      </c>
      <c r="D6717" s="29">
        <v>45803</v>
      </c>
      <c r="E6717" s="161">
        <v>0.35905193012537961</v>
      </c>
      <c r="F6717" s="161">
        <v>7.4186121292215024E-2</v>
      </c>
      <c r="G6717" s="161">
        <v>0.68884827444622132</v>
      </c>
      <c r="H6717" s="161">
        <v>0.55055861864454192</v>
      </c>
      <c r="J6717">
        <v>45</v>
      </c>
      <c r="K6717">
        <v>65</v>
      </c>
      <c r="L6717">
        <v>70.208495999999997</v>
      </c>
      <c r="R6717">
        <v>144.623977</v>
      </c>
      <c r="S6717">
        <v>45</v>
      </c>
      <c r="T6717" s="194">
        <v>65</v>
      </c>
      <c r="U6717" t="s">
        <v>193</v>
      </c>
      <c r="V6717">
        <v>45708.622835648152</v>
      </c>
    </row>
    <row r="6718" spans="1:22" x14ac:dyDescent="0.3">
      <c r="A6718" t="s">
        <v>111</v>
      </c>
      <c r="B6718" t="s">
        <v>0</v>
      </c>
      <c r="C6718" t="s">
        <v>88</v>
      </c>
      <c r="D6718" s="29">
        <v>45803</v>
      </c>
      <c r="E6718" s="161">
        <v>0</v>
      </c>
      <c r="F6718" s="161">
        <v>0</v>
      </c>
      <c r="G6718" s="161">
        <v>0</v>
      </c>
      <c r="H6718" s="161">
        <v>0</v>
      </c>
      <c r="L6718">
        <v>487.55901699999998</v>
      </c>
      <c r="R6718">
        <v>997.40674200000001</v>
      </c>
      <c r="S6718">
        <v>997.40674200000001</v>
      </c>
      <c r="T6718" s="194">
        <v>997.40674200000001</v>
      </c>
      <c r="U6718" t="s">
        <v>193</v>
      </c>
      <c r="V6718">
        <v>45708.621400462966</v>
      </c>
    </row>
    <row r="6719" spans="1:22" x14ac:dyDescent="0.3">
      <c r="A6719" t="s">
        <v>111</v>
      </c>
      <c r="B6719" t="s">
        <v>0</v>
      </c>
      <c r="C6719" t="s">
        <v>93</v>
      </c>
      <c r="D6719" s="29">
        <v>45804</v>
      </c>
      <c r="E6719" s="161">
        <v>0.35905193012537961</v>
      </c>
      <c r="F6719" s="161">
        <v>7.4186121292215024E-2</v>
      </c>
      <c r="G6719" s="161">
        <v>0.68884827444622132</v>
      </c>
      <c r="H6719" s="161">
        <v>0.55055861864454192</v>
      </c>
      <c r="J6719">
        <v>45</v>
      </c>
      <c r="K6719">
        <v>65</v>
      </c>
      <c r="L6719">
        <v>70.208495999999997</v>
      </c>
      <c r="R6719">
        <v>144.623977</v>
      </c>
      <c r="S6719">
        <v>45</v>
      </c>
      <c r="T6719" s="194">
        <v>65</v>
      </c>
      <c r="U6719" t="s">
        <v>193</v>
      </c>
      <c r="V6719">
        <v>45708.622835648152</v>
      </c>
    </row>
    <row r="6720" spans="1:22" x14ac:dyDescent="0.3">
      <c r="A6720" t="s">
        <v>111</v>
      </c>
      <c r="B6720" t="s">
        <v>0</v>
      </c>
      <c r="C6720" t="s">
        <v>88</v>
      </c>
      <c r="D6720" s="29">
        <v>45804</v>
      </c>
      <c r="E6720" s="161">
        <v>0</v>
      </c>
      <c r="F6720" s="161">
        <v>0</v>
      </c>
      <c r="G6720" s="161">
        <v>0</v>
      </c>
      <c r="H6720" s="161">
        <v>0</v>
      </c>
      <c r="L6720">
        <v>487.55901699999998</v>
      </c>
      <c r="R6720">
        <v>997.40674200000001</v>
      </c>
      <c r="S6720">
        <v>997.40674200000001</v>
      </c>
      <c r="T6720" s="194">
        <v>997.40674200000001</v>
      </c>
      <c r="U6720" t="s">
        <v>193</v>
      </c>
      <c r="V6720">
        <v>45708.619432870371</v>
      </c>
    </row>
    <row r="6721" spans="1:22" x14ac:dyDescent="0.3">
      <c r="A6721" t="s">
        <v>111</v>
      </c>
      <c r="B6721" t="s">
        <v>0</v>
      </c>
      <c r="C6721" t="s">
        <v>93</v>
      </c>
      <c r="D6721" s="29">
        <v>45805</v>
      </c>
      <c r="E6721" s="161">
        <v>0.35905193012537961</v>
      </c>
      <c r="F6721" s="161">
        <v>7.4186121292215024E-2</v>
      </c>
      <c r="G6721" s="161">
        <v>0.68884827444622132</v>
      </c>
      <c r="H6721" s="161">
        <v>0.55055861864454192</v>
      </c>
      <c r="J6721">
        <v>45</v>
      </c>
      <c r="K6721">
        <v>65</v>
      </c>
      <c r="L6721">
        <v>70.208495999999997</v>
      </c>
      <c r="R6721">
        <v>144.623977</v>
      </c>
      <c r="S6721">
        <v>45</v>
      </c>
      <c r="T6721" s="194">
        <v>65</v>
      </c>
      <c r="U6721" t="s">
        <v>193</v>
      </c>
      <c r="V6721">
        <v>45708.623263888891</v>
      </c>
    </row>
    <row r="6722" spans="1:22" x14ac:dyDescent="0.3">
      <c r="A6722" t="s">
        <v>111</v>
      </c>
      <c r="B6722" t="s">
        <v>0</v>
      </c>
      <c r="C6722" t="s">
        <v>88</v>
      </c>
      <c r="D6722" s="29">
        <v>45805</v>
      </c>
      <c r="E6722" s="161">
        <v>0</v>
      </c>
      <c r="F6722" s="161">
        <v>0</v>
      </c>
      <c r="G6722" s="161">
        <v>0</v>
      </c>
      <c r="H6722" s="161">
        <v>0</v>
      </c>
      <c r="L6722">
        <v>487.55901699999998</v>
      </c>
      <c r="R6722">
        <v>997.40674200000001</v>
      </c>
      <c r="S6722">
        <v>997.40674200000001</v>
      </c>
      <c r="T6722" s="194">
        <v>997.40674200000001</v>
      </c>
      <c r="U6722" t="s">
        <v>193</v>
      </c>
      <c r="V6722">
        <v>45708.62122685185</v>
      </c>
    </row>
    <row r="6723" spans="1:22" x14ac:dyDescent="0.3">
      <c r="A6723" t="s">
        <v>111</v>
      </c>
      <c r="B6723" t="s">
        <v>0</v>
      </c>
      <c r="C6723" t="s">
        <v>93</v>
      </c>
      <c r="D6723" s="29">
        <v>45806</v>
      </c>
      <c r="E6723" s="161">
        <v>0.35905193012537961</v>
      </c>
      <c r="F6723" s="161">
        <v>7.4186121292215024E-2</v>
      </c>
      <c r="G6723" s="161">
        <v>0.68884827444622132</v>
      </c>
      <c r="H6723" s="161">
        <v>0.55055861864454192</v>
      </c>
      <c r="J6723">
        <v>45</v>
      </c>
      <c r="K6723">
        <v>65</v>
      </c>
      <c r="L6723">
        <v>70.208495999999997</v>
      </c>
      <c r="R6723">
        <v>144.623977</v>
      </c>
      <c r="S6723">
        <v>45</v>
      </c>
      <c r="T6723" s="194">
        <v>65</v>
      </c>
      <c r="U6723" t="s">
        <v>193</v>
      </c>
      <c r="V6723">
        <v>45708.622881944444</v>
      </c>
    </row>
    <row r="6724" spans="1:22" x14ac:dyDescent="0.3">
      <c r="A6724" t="s">
        <v>111</v>
      </c>
      <c r="B6724" t="s">
        <v>0</v>
      </c>
      <c r="C6724" t="s">
        <v>88</v>
      </c>
      <c r="D6724" s="29">
        <v>45806</v>
      </c>
      <c r="E6724" s="161">
        <v>0</v>
      </c>
      <c r="F6724" s="161">
        <v>0</v>
      </c>
      <c r="G6724" s="161">
        <v>0</v>
      </c>
      <c r="H6724" s="161">
        <v>0</v>
      </c>
      <c r="L6724">
        <v>487.55901699999998</v>
      </c>
      <c r="R6724">
        <v>997.40674200000001</v>
      </c>
      <c r="S6724">
        <v>997.40674200000001</v>
      </c>
      <c r="T6724" s="194">
        <v>997.40674200000001</v>
      </c>
      <c r="U6724" t="s">
        <v>193</v>
      </c>
      <c r="V6724">
        <v>45708.621006944442</v>
      </c>
    </row>
    <row r="6725" spans="1:22" x14ac:dyDescent="0.3">
      <c r="A6725" t="s">
        <v>111</v>
      </c>
      <c r="B6725" t="s">
        <v>0</v>
      </c>
      <c r="C6725" t="s">
        <v>93</v>
      </c>
      <c r="D6725" s="29">
        <v>45807</v>
      </c>
      <c r="E6725" s="161">
        <v>0.35905193012537961</v>
      </c>
      <c r="F6725" s="161">
        <v>7.4186121292215024E-2</v>
      </c>
      <c r="G6725" s="161">
        <v>0.68884827444622132</v>
      </c>
      <c r="H6725" s="161">
        <v>0.55055861864454192</v>
      </c>
      <c r="J6725">
        <v>45</v>
      </c>
      <c r="K6725">
        <v>65</v>
      </c>
      <c r="L6725">
        <v>70.208495999999997</v>
      </c>
      <c r="R6725">
        <v>144.623977</v>
      </c>
      <c r="S6725">
        <v>45</v>
      </c>
      <c r="T6725" s="194">
        <v>65</v>
      </c>
      <c r="U6725" t="s">
        <v>193</v>
      </c>
      <c r="V6725">
        <v>45708.623344907406</v>
      </c>
    </row>
    <row r="6726" spans="1:22" x14ac:dyDescent="0.3">
      <c r="A6726" t="s">
        <v>111</v>
      </c>
      <c r="B6726" t="s">
        <v>0</v>
      </c>
      <c r="C6726" t="s">
        <v>88</v>
      </c>
      <c r="D6726" s="29">
        <v>45807</v>
      </c>
      <c r="E6726" s="161">
        <v>0</v>
      </c>
      <c r="F6726" s="161">
        <v>0</v>
      </c>
      <c r="G6726" s="161">
        <v>0</v>
      </c>
      <c r="H6726" s="161">
        <v>0</v>
      </c>
      <c r="L6726">
        <v>487.55901699999998</v>
      </c>
      <c r="R6726">
        <v>997.40674200000001</v>
      </c>
      <c r="S6726">
        <v>997.40674200000001</v>
      </c>
      <c r="T6726" s="194">
        <v>997.40674200000001</v>
      </c>
      <c r="U6726" t="s">
        <v>193</v>
      </c>
      <c r="V6726">
        <v>45708.621759259258</v>
      </c>
    </row>
    <row r="6727" spans="1:22" x14ac:dyDescent="0.3">
      <c r="A6727" t="s">
        <v>111</v>
      </c>
      <c r="B6727" t="s">
        <v>0</v>
      </c>
      <c r="C6727" t="s">
        <v>93</v>
      </c>
      <c r="D6727" s="29">
        <v>45808</v>
      </c>
      <c r="E6727" s="161">
        <v>0</v>
      </c>
      <c r="F6727" s="161">
        <v>0</v>
      </c>
      <c r="G6727" s="161">
        <v>0</v>
      </c>
      <c r="H6727" s="161">
        <v>0</v>
      </c>
      <c r="L6727">
        <v>70.208495999999997</v>
      </c>
      <c r="R6727">
        <v>144.623977</v>
      </c>
      <c r="S6727">
        <v>144.623977</v>
      </c>
      <c r="T6727" s="194">
        <v>144.623977</v>
      </c>
      <c r="U6727" t="s">
        <v>193</v>
      </c>
      <c r="V6727">
        <v>45708.622939814813</v>
      </c>
    </row>
    <row r="6728" spans="1:22" x14ac:dyDescent="0.3">
      <c r="A6728" t="s">
        <v>111</v>
      </c>
      <c r="B6728" t="s">
        <v>0</v>
      </c>
      <c r="C6728" t="s">
        <v>88</v>
      </c>
      <c r="D6728" s="29">
        <v>45808</v>
      </c>
      <c r="E6728" s="161">
        <v>0</v>
      </c>
      <c r="F6728" s="161">
        <v>0</v>
      </c>
      <c r="G6728" s="161">
        <v>0</v>
      </c>
      <c r="H6728" s="161">
        <v>0</v>
      </c>
      <c r="L6728">
        <v>487.55901699999998</v>
      </c>
      <c r="R6728">
        <v>997.40674200000001</v>
      </c>
      <c r="S6728">
        <v>997.40674200000001</v>
      </c>
      <c r="T6728" s="194">
        <v>997.40674200000001</v>
      </c>
      <c r="U6728" t="s">
        <v>193</v>
      </c>
      <c r="V6728">
        <v>45708.621319444443</v>
      </c>
    </row>
    <row r="6729" spans="1:22" x14ac:dyDescent="0.3">
      <c r="A6729" t="s">
        <v>111</v>
      </c>
      <c r="B6729" t="s">
        <v>0</v>
      </c>
      <c r="C6729" t="s">
        <v>93</v>
      </c>
      <c r="D6729" s="29">
        <v>45809</v>
      </c>
      <c r="E6729" s="161">
        <v>0</v>
      </c>
      <c r="F6729" s="161">
        <v>0</v>
      </c>
      <c r="G6729" s="161">
        <v>0</v>
      </c>
      <c r="H6729" s="161">
        <v>0</v>
      </c>
      <c r="L6729">
        <v>70.208495999999997</v>
      </c>
      <c r="R6729">
        <v>144.623977</v>
      </c>
      <c r="S6729">
        <v>144.623977</v>
      </c>
      <c r="T6729" s="194">
        <v>144.623977</v>
      </c>
      <c r="U6729" t="s">
        <v>193</v>
      </c>
      <c r="V6729">
        <v>45708.622870370367</v>
      </c>
    </row>
    <row r="6730" spans="1:22" x14ac:dyDescent="0.3">
      <c r="A6730" t="s">
        <v>111</v>
      </c>
      <c r="B6730" t="s">
        <v>0</v>
      </c>
      <c r="C6730" t="s">
        <v>88</v>
      </c>
      <c r="D6730" s="29">
        <v>45809</v>
      </c>
      <c r="E6730" s="161">
        <v>0</v>
      </c>
      <c r="F6730" s="161">
        <v>0</v>
      </c>
      <c r="G6730" s="161">
        <v>0</v>
      </c>
      <c r="H6730" s="161">
        <v>0</v>
      </c>
      <c r="L6730">
        <v>487.55901699999998</v>
      </c>
      <c r="R6730">
        <v>997.40674200000001</v>
      </c>
      <c r="S6730">
        <v>997.40674200000001</v>
      </c>
      <c r="T6730" s="194">
        <v>997.40674200000001</v>
      </c>
      <c r="U6730" t="s">
        <v>193</v>
      </c>
      <c r="V6730">
        <v>45708.619502314818</v>
      </c>
    </row>
    <row r="6731" spans="1:22" x14ac:dyDescent="0.3">
      <c r="A6731" t="s">
        <v>111</v>
      </c>
      <c r="B6731" t="s">
        <v>0</v>
      </c>
      <c r="C6731" t="s">
        <v>93</v>
      </c>
      <c r="D6731" s="29">
        <v>45810</v>
      </c>
      <c r="E6731" s="161">
        <v>0.43026838233367082</v>
      </c>
      <c r="F6731" s="161">
        <v>0.14540257350050623</v>
      </c>
      <c r="G6731" s="161">
        <v>0.7234206883966412</v>
      </c>
      <c r="H6731" s="161">
        <v>0.58513103259496169</v>
      </c>
      <c r="J6731">
        <v>40</v>
      </c>
      <c r="K6731">
        <v>60</v>
      </c>
      <c r="L6731">
        <v>70.208495999999997</v>
      </c>
      <c r="R6731">
        <v>144.623977</v>
      </c>
      <c r="S6731">
        <v>40</v>
      </c>
      <c r="T6731" s="194">
        <v>60</v>
      </c>
      <c r="U6731" t="s">
        <v>193</v>
      </c>
      <c r="V6731">
        <v>45708.622847222221</v>
      </c>
    </row>
    <row r="6732" spans="1:22" x14ac:dyDescent="0.3">
      <c r="A6732" t="s">
        <v>111</v>
      </c>
      <c r="B6732" t="s">
        <v>0</v>
      </c>
      <c r="C6732" t="s">
        <v>88</v>
      </c>
      <c r="D6732" s="29">
        <v>45810</v>
      </c>
      <c r="E6732" s="161">
        <v>0</v>
      </c>
      <c r="F6732" s="161">
        <v>0</v>
      </c>
      <c r="G6732" s="161">
        <v>0</v>
      </c>
      <c r="H6732" s="161">
        <v>0</v>
      </c>
      <c r="L6732">
        <v>487.55901699999998</v>
      </c>
      <c r="R6732">
        <v>997.40674200000001</v>
      </c>
      <c r="S6732">
        <v>997.40674200000001</v>
      </c>
      <c r="T6732" s="194">
        <v>997.40674200000001</v>
      </c>
      <c r="U6732" t="s">
        <v>193</v>
      </c>
      <c r="V6732">
        <v>45708.621620370373</v>
      </c>
    </row>
    <row r="6733" spans="1:22" x14ac:dyDescent="0.3">
      <c r="A6733" t="s">
        <v>111</v>
      </c>
      <c r="B6733" t="s">
        <v>0</v>
      </c>
      <c r="C6733" t="s">
        <v>93</v>
      </c>
      <c r="D6733" s="29">
        <v>45811</v>
      </c>
      <c r="E6733" s="161">
        <v>0.43026838233367082</v>
      </c>
      <c r="F6733" s="161">
        <v>0.14540257350050623</v>
      </c>
      <c r="G6733" s="161">
        <v>0.7234206883966412</v>
      </c>
      <c r="H6733" s="161">
        <v>0.58513103259496169</v>
      </c>
      <c r="J6733">
        <v>40</v>
      </c>
      <c r="K6733">
        <v>60</v>
      </c>
      <c r="L6733">
        <v>70.208495999999997</v>
      </c>
      <c r="R6733">
        <v>144.623977</v>
      </c>
      <c r="S6733">
        <v>40</v>
      </c>
      <c r="T6733" s="194">
        <v>60</v>
      </c>
      <c r="U6733" t="s">
        <v>193</v>
      </c>
      <c r="V6733">
        <v>45708.622847222221</v>
      </c>
    </row>
    <row r="6734" spans="1:22" x14ac:dyDescent="0.3">
      <c r="A6734" t="s">
        <v>111</v>
      </c>
      <c r="B6734" t="s">
        <v>0</v>
      </c>
      <c r="C6734" t="s">
        <v>88</v>
      </c>
      <c r="D6734" s="29">
        <v>45811</v>
      </c>
      <c r="E6734" s="161">
        <v>0</v>
      </c>
      <c r="F6734" s="161">
        <v>0</v>
      </c>
      <c r="G6734" s="161">
        <v>0</v>
      </c>
      <c r="H6734" s="161">
        <v>0</v>
      </c>
      <c r="L6734">
        <v>487.55901699999998</v>
      </c>
      <c r="R6734">
        <v>997.40674200000001</v>
      </c>
      <c r="S6734">
        <v>997.40674200000001</v>
      </c>
      <c r="T6734" s="194">
        <v>997.40674200000001</v>
      </c>
      <c r="U6734" t="s">
        <v>193</v>
      </c>
      <c r="V6734">
        <v>45708.621168981481</v>
      </c>
    </row>
    <row r="6735" spans="1:22" x14ac:dyDescent="0.3">
      <c r="A6735" t="s">
        <v>111</v>
      </c>
      <c r="B6735" t="s">
        <v>0</v>
      </c>
      <c r="C6735" t="s">
        <v>93</v>
      </c>
      <c r="D6735" s="29">
        <v>45812</v>
      </c>
      <c r="E6735" s="161">
        <v>0.43026838233367082</v>
      </c>
      <c r="F6735" s="161">
        <v>0.14540257350050623</v>
      </c>
      <c r="G6735" s="161">
        <v>0.7234206883966412</v>
      </c>
      <c r="H6735" s="161">
        <v>0.58513103259496169</v>
      </c>
      <c r="J6735">
        <v>40</v>
      </c>
      <c r="K6735">
        <v>60</v>
      </c>
      <c r="L6735">
        <v>70.208495999999997</v>
      </c>
      <c r="R6735">
        <v>144.623977</v>
      </c>
      <c r="S6735">
        <v>40</v>
      </c>
      <c r="T6735" s="194">
        <v>60</v>
      </c>
      <c r="U6735" t="s">
        <v>193</v>
      </c>
      <c r="V6735">
        <v>45708.623159722221</v>
      </c>
    </row>
    <row r="6736" spans="1:22" x14ac:dyDescent="0.3">
      <c r="A6736" t="s">
        <v>111</v>
      </c>
      <c r="B6736" t="s">
        <v>0</v>
      </c>
      <c r="C6736" t="s">
        <v>88</v>
      </c>
      <c r="D6736" s="29">
        <v>45812</v>
      </c>
      <c r="E6736" s="161">
        <v>0</v>
      </c>
      <c r="F6736" s="161">
        <v>0</v>
      </c>
      <c r="G6736" s="161">
        <v>0</v>
      </c>
      <c r="H6736" s="161">
        <v>0</v>
      </c>
      <c r="L6736">
        <v>487.55901699999998</v>
      </c>
      <c r="R6736">
        <v>997.40674200000001</v>
      </c>
      <c r="S6736">
        <v>997.40674200000001</v>
      </c>
      <c r="T6736" s="194">
        <v>997.40674200000001</v>
      </c>
      <c r="U6736" t="s">
        <v>193</v>
      </c>
      <c r="V6736">
        <v>45708.622060185182</v>
      </c>
    </row>
    <row r="6737" spans="1:22" x14ac:dyDescent="0.3">
      <c r="A6737" t="s">
        <v>111</v>
      </c>
      <c r="B6737" t="s">
        <v>0</v>
      </c>
      <c r="C6737" t="s">
        <v>93</v>
      </c>
      <c r="D6737" s="29">
        <v>45813</v>
      </c>
      <c r="E6737" s="161">
        <v>0.43026838233367082</v>
      </c>
      <c r="F6737" s="161">
        <v>0.14540257350050623</v>
      </c>
      <c r="G6737" s="161">
        <v>0.7234206883966412</v>
      </c>
      <c r="H6737" s="161">
        <v>0.58513103259496169</v>
      </c>
      <c r="J6737">
        <v>40</v>
      </c>
      <c r="K6737">
        <v>60</v>
      </c>
      <c r="L6737">
        <v>70.208495999999997</v>
      </c>
      <c r="R6737">
        <v>144.623977</v>
      </c>
      <c r="S6737">
        <v>40</v>
      </c>
      <c r="T6737" s="194">
        <v>60</v>
      </c>
      <c r="U6737" t="s">
        <v>193</v>
      </c>
      <c r="V6737">
        <v>45708.623217592591</v>
      </c>
    </row>
    <row r="6738" spans="1:22" x14ac:dyDescent="0.3">
      <c r="A6738" t="s">
        <v>111</v>
      </c>
      <c r="B6738" t="s">
        <v>0</v>
      </c>
      <c r="C6738" t="s">
        <v>88</v>
      </c>
      <c r="D6738" s="29">
        <v>45813</v>
      </c>
      <c r="E6738" s="161">
        <v>0</v>
      </c>
      <c r="F6738" s="161">
        <v>0</v>
      </c>
      <c r="G6738" s="161">
        <v>0</v>
      </c>
      <c r="H6738" s="161">
        <v>0</v>
      </c>
      <c r="L6738">
        <v>487.55901699999998</v>
      </c>
      <c r="R6738">
        <v>997.40674200000001</v>
      </c>
      <c r="S6738">
        <v>997.40674200000001</v>
      </c>
      <c r="T6738" s="194">
        <v>997.40674200000001</v>
      </c>
      <c r="U6738" t="s">
        <v>193</v>
      </c>
      <c r="V6738">
        <v>45708.621249999997</v>
      </c>
    </row>
    <row r="6739" spans="1:22" x14ac:dyDescent="0.3">
      <c r="A6739" t="s">
        <v>111</v>
      </c>
      <c r="B6739" t="s">
        <v>0</v>
      </c>
      <c r="C6739" t="s">
        <v>93</v>
      </c>
      <c r="D6739" s="29">
        <v>45814</v>
      </c>
      <c r="E6739" s="161">
        <v>0.43026838233367082</v>
      </c>
      <c r="F6739" s="161">
        <v>0.14540257350050623</v>
      </c>
      <c r="G6739" s="161">
        <v>0.7234206883966412</v>
      </c>
      <c r="H6739" s="161">
        <v>0.58513103259496169</v>
      </c>
      <c r="J6739">
        <v>40</v>
      </c>
      <c r="K6739">
        <v>60</v>
      </c>
      <c r="L6739">
        <v>70.208495999999997</v>
      </c>
      <c r="R6739">
        <v>144.623977</v>
      </c>
      <c r="S6739">
        <v>40</v>
      </c>
      <c r="T6739" s="194">
        <v>60</v>
      </c>
      <c r="U6739" t="s">
        <v>193</v>
      </c>
      <c r="V6739">
        <v>45708.623206018521</v>
      </c>
    </row>
    <row r="6740" spans="1:22" x14ac:dyDescent="0.3">
      <c r="A6740" t="s">
        <v>111</v>
      </c>
      <c r="B6740" t="s">
        <v>0</v>
      </c>
      <c r="C6740" t="s">
        <v>88</v>
      </c>
      <c r="D6740" s="29">
        <v>45814</v>
      </c>
      <c r="E6740" s="161">
        <v>0</v>
      </c>
      <c r="F6740" s="161">
        <v>0</v>
      </c>
      <c r="G6740" s="161">
        <v>0</v>
      </c>
      <c r="H6740" s="161">
        <v>0</v>
      </c>
      <c r="L6740">
        <v>487.55901699999998</v>
      </c>
      <c r="R6740">
        <v>997.40674200000001</v>
      </c>
      <c r="S6740">
        <v>997.40674200000001</v>
      </c>
      <c r="T6740" s="194">
        <v>997.40674200000001</v>
      </c>
      <c r="U6740" t="s">
        <v>193</v>
      </c>
      <c r="V6740">
        <v>45708.622037037036</v>
      </c>
    </row>
    <row r="6741" spans="1:22" x14ac:dyDescent="0.3">
      <c r="A6741" t="s">
        <v>111</v>
      </c>
      <c r="B6741" t="s">
        <v>0</v>
      </c>
      <c r="C6741" t="s">
        <v>93</v>
      </c>
      <c r="D6741" s="29">
        <v>45815</v>
      </c>
      <c r="E6741" s="161">
        <v>0.43026838233367082</v>
      </c>
      <c r="F6741" s="161">
        <v>0.14540257350050623</v>
      </c>
      <c r="G6741" s="161">
        <v>0.7234206883966412</v>
      </c>
      <c r="H6741" s="161">
        <v>0.58513103259496169</v>
      </c>
      <c r="J6741">
        <v>40</v>
      </c>
      <c r="K6741">
        <v>60</v>
      </c>
      <c r="L6741">
        <v>70.208495999999997</v>
      </c>
      <c r="R6741">
        <v>144.623977</v>
      </c>
      <c r="S6741">
        <v>40</v>
      </c>
      <c r="T6741" s="194">
        <v>60</v>
      </c>
      <c r="U6741" t="s">
        <v>193</v>
      </c>
      <c r="V6741">
        <v>45708.623206018521</v>
      </c>
    </row>
    <row r="6742" spans="1:22" x14ac:dyDescent="0.3">
      <c r="A6742" t="s">
        <v>111</v>
      </c>
      <c r="B6742" t="s">
        <v>0</v>
      </c>
      <c r="C6742" t="s">
        <v>88</v>
      </c>
      <c r="D6742" s="29">
        <v>45815</v>
      </c>
      <c r="E6742" s="161">
        <v>0</v>
      </c>
      <c r="F6742" s="161">
        <v>0</v>
      </c>
      <c r="G6742" s="161">
        <v>0</v>
      </c>
      <c r="H6742" s="161">
        <v>0</v>
      </c>
      <c r="L6742">
        <v>487.55901699999998</v>
      </c>
      <c r="R6742">
        <v>997.40674200000001</v>
      </c>
      <c r="S6742">
        <v>997.40674200000001</v>
      </c>
      <c r="T6742" s="194">
        <v>997.40674200000001</v>
      </c>
      <c r="U6742" t="s">
        <v>193</v>
      </c>
      <c r="V6742">
        <v>45708.621261574073</v>
      </c>
    </row>
    <row r="6743" spans="1:22" x14ac:dyDescent="0.3">
      <c r="A6743" t="s">
        <v>111</v>
      </c>
      <c r="B6743" t="s">
        <v>0</v>
      </c>
      <c r="C6743" t="s">
        <v>93</v>
      </c>
      <c r="D6743" s="29">
        <v>45816</v>
      </c>
      <c r="E6743" s="161">
        <v>0.43026838233367082</v>
      </c>
      <c r="F6743" s="161">
        <v>0.14540257350050623</v>
      </c>
      <c r="G6743" s="161">
        <v>0.7234206883966412</v>
      </c>
      <c r="H6743" s="161">
        <v>0.58513103259496169</v>
      </c>
      <c r="J6743">
        <v>40</v>
      </c>
      <c r="K6743">
        <v>60</v>
      </c>
      <c r="L6743">
        <v>70.208495999999997</v>
      </c>
      <c r="R6743">
        <v>144.623977</v>
      </c>
      <c r="S6743">
        <v>40</v>
      </c>
      <c r="T6743" s="194">
        <v>60</v>
      </c>
      <c r="U6743" t="s">
        <v>193</v>
      </c>
      <c r="V6743">
        <v>45708.623101851852</v>
      </c>
    </row>
    <row r="6744" spans="1:22" x14ac:dyDescent="0.3">
      <c r="A6744" t="s">
        <v>111</v>
      </c>
      <c r="B6744" t="s">
        <v>0</v>
      </c>
      <c r="C6744" t="s">
        <v>88</v>
      </c>
      <c r="D6744" s="29">
        <v>45816</v>
      </c>
      <c r="E6744" s="161">
        <v>0</v>
      </c>
      <c r="F6744" s="161">
        <v>0</v>
      </c>
      <c r="G6744" s="161">
        <v>0</v>
      </c>
      <c r="H6744" s="161">
        <v>0</v>
      </c>
      <c r="L6744">
        <v>487.55901699999998</v>
      </c>
      <c r="R6744">
        <v>997.40674200000001</v>
      </c>
      <c r="S6744">
        <v>997.40674200000001</v>
      </c>
      <c r="T6744" s="194">
        <v>997.40674200000001</v>
      </c>
      <c r="U6744" t="s">
        <v>193</v>
      </c>
      <c r="V6744">
        <v>45708.621157407404</v>
      </c>
    </row>
    <row r="6745" spans="1:22" x14ac:dyDescent="0.3">
      <c r="A6745" t="s">
        <v>111</v>
      </c>
      <c r="B6745" t="s">
        <v>0</v>
      </c>
      <c r="C6745" t="s">
        <v>93</v>
      </c>
      <c r="D6745" s="29">
        <v>45817</v>
      </c>
      <c r="E6745" s="161">
        <v>0.43026838233367082</v>
      </c>
      <c r="F6745" s="161">
        <v>0.14540257350050623</v>
      </c>
      <c r="G6745" s="161">
        <v>0.7234206883966412</v>
      </c>
      <c r="H6745" s="161">
        <v>0.58513103259496169</v>
      </c>
      <c r="J6745">
        <v>40</v>
      </c>
      <c r="K6745">
        <v>60</v>
      </c>
      <c r="L6745">
        <v>70.208495999999997</v>
      </c>
      <c r="R6745">
        <v>144.623977</v>
      </c>
      <c r="S6745">
        <v>40</v>
      </c>
      <c r="T6745" s="194">
        <v>60</v>
      </c>
      <c r="U6745" t="s">
        <v>193</v>
      </c>
      <c r="V6745">
        <v>45708.622569444444</v>
      </c>
    </row>
    <row r="6746" spans="1:22" x14ac:dyDescent="0.3">
      <c r="A6746" t="s">
        <v>111</v>
      </c>
      <c r="B6746" t="s">
        <v>0</v>
      </c>
      <c r="C6746" t="s">
        <v>88</v>
      </c>
      <c r="D6746" s="29">
        <v>45817</v>
      </c>
      <c r="E6746" s="161">
        <v>0</v>
      </c>
      <c r="F6746" s="161">
        <v>0</v>
      </c>
      <c r="G6746" s="161">
        <v>0</v>
      </c>
      <c r="H6746" s="161">
        <v>0</v>
      </c>
      <c r="L6746">
        <v>487.55901699999998</v>
      </c>
      <c r="R6746">
        <v>997.40674200000001</v>
      </c>
      <c r="S6746">
        <v>997.40674200000001</v>
      </c>
      <c r="T6746" s="194">
        <v>997.40674200000001</v>
      </c>
      <c r="U6746" t="s">
        <v>193</v>
      </c>
      <c r="V6746">
        <v>45708.621215277781</v>
      </c>
    </row>
    <row r="6747" spans="1:22" x14ac:dyDescent="0.3">
      <c r="A6747" t="s">
        <v>111</v>
      </c>
      <c r="B6747" t="s">
        <v>0</v>
      </c>
      <c r="C6747" t="s">
        <v>93</v>
      </c>
      <c r="D6747" s="29">
        <v>45818</v>
      </c>
      <c r="E6747" s="161">
        <v>0.43026838233367082</v>
      </c>
      <c r="F6747" s="161">
        <v>0.14540257350050623</v>
      </c>
      <c r="G6747" s="161">
        <v>0.7234206883966412</v>
      </c>
      <c r="H6747" s="161">
        <v>0.58513103259496169</v>
      </c>
      <c r="J6747">
        <v>40</v>
      </c>
      <c r="K6747">
        <v>60</v>
      </c>
      <c r="L6747">
        <v>70.208495999999997</v>
      </c>
      <c r="R6747">
        <v>144.623977</v>
      </c>
      <c r="S6747">
        <v>40</v>
      </c>
      <c r="T6747" s="194">
        <v>60</v>
      </c>
      <c r="U6747" t="s">
        <v>193</v>
      </c>
      <c r="V6747">
        <v>45708.622627314813</v>
      </c>
    </row>
    <row r="6748" spans="1:22" x14ac:dyDescent="0.3">
      <c r="A6748" t="s">
        <v>111</v>
      </c>
      <c r="B6748" t="s">
        <v>0</v>
      </c>
      <c r="C6748" t="s">
        <v>88</v>
      </c>
      <c r="D6748" s="29">
        <v>45818</v>
      </c>
      <c r="E6748" s="161">
        <v>0</v>
      </c>
      <c r="F6748" s="161">
        <v>0</v>
      </c>
      <c r="G6748" s="161">
        <v>0</v>
      </c>
      <c r="H6748" s="161">
        <v>0</v>
      </c>
      <c r="L6748">
        <v>487.55901699999998</v>
      </c>
      <c r="R6748">
        <v>997.40674200000001</v>
      </c>
      <c r="S6748">
        <v>997.40674200000001</v>
      </c>
      <c r="T6748" s="194">
        <v>997.40674200000001</v>
      </c>
      <c r="U6748" t="s">
        <v>193</v>
      </c>
      <c r="V6748">
        <v>45708.620983796296</v>
      </c>
    </row>
    <row r="6749" spans="1:22" x14ac:dyDescent="0.3">
      <c r="A6749" t="s">
        <v>111</v>
      </c>
      <c r="B6749" t="s">
        <v>0</v>
      </c>
      <c r="C6749" t="s">
        <v>93</v>
      </c>
      <c r="D6749" s="29">
        <v>45819</v>
      </c>
      <c r="E6749" s="161">
        <v>0.43026838233367082</v>
      </c>
      <c r="F6749" s="161">
        <v>0.14540257350050623</v>
      </c>
      <c r="G6749" s="161">
        <v>0.7234206883966412</v>
      </c>
      <c r="H6749" s="161">
        <v>0.58513103259496169</v>
      </c>
      <c r="J6749">
        <v>40</v>
      </c>
      <c r="K6749">
        <v>60</v>
      </c>
      <c r="L6749">
        <v>70.208495999999997</v>
      </c>
      <c r="R6749">
        <v>144.623977</v>
      </c>
      <c r="S6749">
        <v>40</v>
      </c>
      <c r="T6749" s="194">
        <v>60</v>
      </c>
      <c r="U6749" t="s">
        <v>193</v>
      </c>
      <c r="V6749">
        <v>45708.623171296298</v>
      </c>
    </row>
    <row r="6750" spans="1:22" x14ac:dyDescent="0.3">
      <c r="A6750" t="s">
        <v>111</v>
      </c>
      <c r="B6750" t="s">
        <v>0</v>
      </c>
      <c r="C6750" t="s">
        <v>88</v>
      </c>
      <c r="D6750" s="29">
        <v>45819</v>
      </c>
      <c r="E6750" s="161">
        <v>0</v>
      </c>
      <c r="F6750" s="161">
        <v>0</v>
      </c>
      <c r="G6750" s="161">
        <v>0</v>
      </c>
      <c r="H6750" s="161">
        <v>0</v>
      </c>
      <c r="L6750">
        <v>487.55901699999998</v>
      </c>
      <c r="R6750">
        <v>997.40674200000001</v>
      </c>
      <c r="S6750">
        <v>997.40674200000001</v>
      </c>
      <c r="T6750" s="194">
        <v>997.40674200000001</v>
      </c>
      <c r="U6750" t="s">
        <v>193</v>
      </c>
      <c r="V6750">
        <v>45708.621631944443</v>
      </c>
    </row>
    <row r="6751" spans="1:22" x14ac:dyDescent="0.3">
      <c r="A6751" t="s">
        <v>111</v>
      </c>
      <c r="B6751" t="s">
        <v>0</v>
      </c>
      <c r="C6751" t="s">
        <v>93</v>
      </c>
      <c r="D6751" s="29">
        <v>45820</v>
      </c>
      <c r="E6751" s="161">
        <v>0.43026838233367082</v>
      </c>
      <c r="F6751" s="161">
        <v>0.14540257350050623</v>
      </c>
      <c r="G6751" s="161">
        <v>0.7234206883966412</v>
      </c>
      <c r="H6751" s="161">
        <v>0.58513103259496169</v>
      </c>
      <c r="J6751">
        <v>40</v>
      </c>
      <c r="K6751">
        <v>60</v>
      </c>
      <c r="L6751">
        <v>70.208495999999997</v>
      </c>
      <c r="R6751">
        <v>144.623977</v>
      </c>
      <c r="S6751">
        <v>40</v>
      </c>
      <c r="T6751" s="194">
        <v>60</v>
      </c>
      <c r="U6751" t="s">
        <v>193</v>
      </c>
      <c r="V6751">
        <v>45708.623229166667</v>
      </c>
    </row>
    <row r="6752" spans="1:22" x14ac:dyDescent="0.3">
      <c r="A6752" t="s">
        <v>111</v>
      </c>
      <c r="B6752" t="s">
        <v>0</v>
      </c>
      <c r="C6752" t="s">
        <v>88</v>
      </c>
      <c r="D6752" s="29">
        <v>45820</v>
      </c>
      <c r="E6752" s="161">
        <v>0</v>
      </c>
      <c r="F6752" s="161">
        <v>0</v>
      </c>
      <c r="G6752" s="161">
        <v>0</v>
      </c>
      <c r="H6752" s="161">
        <v>0</v>
      </c>
      <c r="L6752">
        <v>487.55901699999998</v>
      </c>
      <c r="R6752">
        <v>997.40674200000001</v>
      </c>
      <c r="S6752">
        <v>997.40674200000001</v>
      </c>
      <c r="T6752" s="194">
        <v>997.40674200000001</v>
      </c>
      <c r="U6752" t="s">
        <v>193</v>
      </c>
      <c r="V6752">
        <v>45708.621307870373</v>
      </c>
    </row>
    <row r="6753" spans="1:22" x14ac:dyDescent="0.3">
      <c r="A6753" t="s">
        <v>111</v>
      </c>
      <c r="B6753" t="s">
        <v>0</v>
      </c>
      <c r="C6753" t="s">
        <v>93</v>
      </c>
      <c r="D6753" s="29">
        <v>45821</v>
      </c>
      <c r="E6753" s="161">
        <v>0.43026838233367082</v>
      </c>
      <c r="F6753" s="161">
        <v>0.14540257350050623</v>
      </c>
      <c r="G6753" s="161">
        <v>0.7234206883966412</v>
      </c>
      <c r="H6753" s="161">
        <v>0.58513103259496169</v>
      </c>
      <c r="J6753">
        <v>40</v>
      </c>
      <c r="K6753">
        <v>60</v>
      </c>
      <c r="L6753">
        <v>70.208495999999997</v>
      </c>
      <c r="R6753">
        <v>144.623977</v>
      </c>
      <c r="S6753">
        <v>40</v>
      </c>
      <c r="T6753" s="194">
        <v>60</v>
      </c>
      <c r="U6753" t="s">
        <v>193</v>
      </c>
      <c r="V6753">
        <v>45708.622928240744</v>
      </c>
    </row>
    <row r="6754" spans="1:22" x14ac:dyDescent="0.3">
      <c r="A6754" t="s">
        <v>111</v>
      </c>
      <c r="B6754" t="s">
        <v>0</v>
      </c>
      <c r="C6754" t="s">
        <v>88</v>
      </c>
      <c r="D6754" s="29">
        <v>45821</v>
      </c>
      <c r="E6754" s="161">
        <v>0</v>
      </c>
      <c r="F6754" s="161">
        <v>0</v>
      </c>
      <c r="G6754" s="161">
        <v>0</v>
      </c>
      <c r="H6754" s="161">
        <v>0</v>
      </c>
      <c r="L6754">
        <v>487.55901699999998</v>
      </c>
      <c r="R6754">
        <v>997.40674200000001</v>
      </c>
      <c r="S6754">
        <v>997.40674200000001</v>
      </c>
      <c r="T6754" s="194">
        <v>997.40674200000001</v>
      </c>
      <c r="U6754" t="s">
        <v>193</v>
      </c>
      <c r="V6754">
        <v>45708.621111111112</v>
      </c>
    </row>
    <row r="6755" spans="1:22" x14ac:dyDescent="0.3">
      <c r="A6755" t="s">
        <v>111</v>
      </c>
      <c r="B6755" t="s">
        <v>0</v>
      </c>
      <c r="C6755" t="s">
        <v>93</v>
      </c>
      <c r="D6755" s="29">
        <v>45822</v>
      </c>
      <c r="E6755" s="161">
        <v>0</v>
      </c>
      <c r="F6755" s="161">
        <v>0</v>
      </c>
      <c r="G6755" s="161">
        <v>0</v>
      </c>
      <c r="H6755" s="161">
        <v>0</v>
      </c>
      <c r="L6755">
        <v>70.208495999999997</v>
      </c>
      <c r="R6755">
        <v>144.623977</v>
      </c>
      <c r="S6755">
        <v>144.623977</v>
      </c>
      <c r="T6755" s="194">
        <v>144.623977</v>
      </c>
      <c r="U6755" t="s">
        <v>193</v>
      </c>
      <c r="V6755">
        <v>45708.622615740744</v>
      </c>
    </row>
    <row r="6756" spans="1:22" x14ac:dyDescent="0.3">
      <c r="A6756" t="s">
        <v>111</v>
      </c>
      <c r="B6756" t="s">
        <v>0</v>
      </c>
      <c r="C6756" t="s">
        <v>88</v>
      </c>
      <c r="D6756" s="29">
        <v>45822</v>
      </c>
      <c r="E6756" s="161">
        <v>0</v>
      </c>
      <c r="F6756" s="161">
        <v>0</v>
      </c>
      <c r="G6756" s="161">
        <v>0</v>
      </c>
      <c r="H6756" s="161">
        <v>0</v>
      </c>
      <c r="L6756">
        <v>487.55901699999998</v>
      </c>
      <c r="R6756">
        <v>997.40674200000001</v>
      </c>
      <c r="S6756">
        <v>997.40674200000001</v>
      </c>
      <c r="T6756" s="194">
        <v>997.40674200000001</v>
      </c>
      <c r="U6756" t="s">
        <v>193</v>
      </c>
      <c r="V6756">
        <v>45708.621180555558</v>
      </c>
    </row>
    <row r="6757" spans="1:22" x14ac:dyDescent="0.3">
      <c r="A6757" t="s">
        <v>111</v>
      </c>
      <c r="B6757" t="s">
        <v>0</v>
      </c>
      <c r="C6757" t="s">
        <v>93</v>
      </c>
      <c r="D6757" s="29">
        <v>45823</v>
      </c>
      <c r="E6757" s="161">
        <v>0</v>
      </c>
      <c r="F6757" s="161">
        <v>0</v>
      </c>
      <c r="G6757" s="161">
        <v>0</v>
      </c>
      <c r="H6757" s="161">
        <v>0</v>
      </c>
      <c r="L6757">
        <v>70.208495999999997</v>
      </c>
      <c r="R6757">
        <v>144.623977</v>
      </c>
      <c r="S6757">
        <v>144.623977</v>
      </c>
      <c r="T6757" s="194">
        <v>144.623977</v>
      </c>
      <c r="U6757" t="s">
        <v>193</v>
      </c>
      <c r="V6757">
        <v>45708.622719907406</v>
      </c>
    </row>
    <row r="6758" spans="1:22" x14ac:dyDescent="0.3">
      <c r="A6758" t="s">
        <v>111</v>
      </c>
      <c r="B6758" t="s">
        <v>0</v>
      </c>
      <c r="C6758" t="s">
        <v>88</v>
      </c>
      <c r="D6758" s="29">
        <v>45823</v>
      </c>
      <c r="E6758" s="161">
        <v>0</v>
      </c>
      <c r="F6758" s="161">
        <v>0</v>
      </c>
      <c r="G6758" s="161">
        <v>0</v>
      </c>
      <c r="H6758" s="161">
        <v>0</v>
      </c>
      <c r="L6758">
        <v>487.55901699999998</v>
      </c>
      <c r="R6758">
        <v>997.40674200000001</v>
      </c>
      <c r="S6758">
        <v>997.40674200000001</v>
      </c>
      <c r="T6758" s="194">
        <v>997.40674200000001</v>
      </c>
      <c r="U6758" t="s">
        <v>193</v>
      </c>
      <c r="V6758">
        <v>45708.621041666665</v>
      </c>
    </row>
    <row r="6759" spans="1:22" x14ac:dyDescent="0.3">
      <c r="A6759" t="s">
        <v>111</v>
      </c>
      <c r="B6759" t="s">
        <v>0</v>
      </c>
      <c r="C6759" t="s">
        <v>93</v>
      </c>
      <c r="D6759" s="29">
        <v>45824</v>
      </c>
      <c r="E6759" s="161">
        <v>0</v>
      </c>
      <c r="F6759" s="161">
        <v>0</v>
      </c>
      <c r="G6759" s="161">
        <v>0</v>
      </c>
      <c r="H6759" s="161">
        <v>0</v>
      </c>
      <c r="L6759">
        <v>70.208495999999997</v>
      </c>
      <c r="R6759">
        <v>144.623977</v>
      </c>
      <c r="S6759">
        <v>144.623977</v>
      </c>
      <c r="T6759" s="194">
        <v>144.623977</v>
      </c>
      <c r="U6759" t="s">
        <v>193</v>
      </c>
      <c r="V6759">
        <v>45708.622916666667</v>
      </c>
    </row>
    <row r="6760" spans="1:22" x14ac:dyDescent="0.3">
      <c r="A6760" t="s">
        <v>111</v>
      </c>
      <c r="B6760" t="s">
        <v>0</v>
      </c>
      <c r="C6760" t="s">
        <v>88</v>
      </c>
      <c r="D6760" s="29">
        <v>45824</v>
      </c>
      <c r="E6760" s="161">
        <v>0</v>
      </c>
      <c r="F6760" s="161">
        <v>0</v>
      </c>
      <c r="G6760" s="161">
        <v>0</v>
      </c>
      <c r="H6760" s="161">
        <v>0</v>
      </c>
      <c r="L6760">
        <v>487.55901699999998</v>
      </c>
      <c r="R6760">
        <v>997.40674200000001</v>
      </c>
      <c r="S6760">
        <v>997.40674200000001</v>
      </c>
      <c r="T6760" s="194">
        <v>997.40674200000001</v>
      </c>
      <c r="U6760" t="s">
        <v>193</v>
      </c>
      <c r="V6760">
        <v>45708.620995370373</v>
      </c>
    </row>
    <row r="6761" spans="1:22" x14ac:dyDescent="0.3">
      <c r="A6761" t="s">
        <v>111</v>
      </c>
      <c r="B6761" t="s">
        <v>0</v>
      </c>
      <c r="C6761" t="s">
        <v>93</v>
      </c>
      <c r="D6761" s="29">
        <v>45825</v>
      </c>
      <c r="E6761" s="161">
        <v>0</v>
      </c>
      <c r="F6761" s="161">
        <v>0</v>
      </c>
      <c r="G6761" s="161">
        <v>0</v>
      </c>
      <c r="H6761" s="161">
        <v>0</v>
      </c>
      <c r="L6761">
        <v>70.208495999999997</v>
      </c>
      <c r="R6761">
        <v>144.623977</v>
      </c>
      <c r="S6761">
        <v>144.623977</v>
      </c>
      <c r="T6761" s="194">
        <v>144.623977</v>
      </c>
      <c r="U6761" t="s">
        <v>193</v>
      </c>
      <c r="V6761">
        <v>45708.622939814813</v>
      </c>
    </row>
    <row r="6762" spans="1:22" x14ac:dyDescent="0.3">
      <c r="A6762" t="s">
        <v>111</v>
      </c>
      <c r="B6762" t="s">
        <v>0</v>
      </c>
      <c r="C6762" t="s">
        <v>88</v>
      </c>
      <c r="D6762" s="29">
        <v>45825</v>
      </c>
      <c r="E6762" s="161">
        <v>0</v>
      </c>
      <c r="F6762" s="161">
        <v>0</v>
      </c>
      <c r="G6762" s="161">
        <v>0</v>
      </c>
      <c r="H6762" s="161">
        <v>0</v>
      </c>
      <c r="L6762">
        <v>487.55901699999998</v>
      </c>
      <c r="R6762">
        <v>997.40674200000001</v>
      </c>
      <c r="S6762">
        <v>997.40674200000001</v>
      </c>
      <c r="T6762" s="194">
        <v>997.40674200000001</v>
      </c>
      <c r="U6762" t="s">
        <v>193</v>
      </c>
      <c r="V6762">
        <v>45708.621192129627</v>
      </c>
    </row>
    <row r="6763" spans="1:22" x14ac:dyDescent="0.3">
      <c r="A6763" t="s">
        <v>111</v>
      </c>
      <c r="B6763" t="s">
        <v>0</v>
      </c>
      <c r="C6763" t="s">
        <v>93</v>
      </c>
      <c r="D6763" s="29">
        <v>45826</v>
      </c>
      <c r="E6763" s="161">
        <v>0</v>
      </c>
      <c r="F6763" s="161">
        <v>0</v>
      </c>
      <c r="G6763" s="161">
        <v>0</v>
      </c>
      <c r="H6763" s="161">
        <v>0</v>
      </c>
      <c r="L6763">
        <v>70.208495999999997</v>
      </c>
      <c r="R6763">
        <v>144.623977</v>
      </c>
      <c r="S6763">
        <v>144.623977</v>
      </c>
      <c r="T6763" s="194">
        <v>144.623977</v>
      </c>
      <c r="U6763" t="s">
        <v>193</v>
      </c>
      <c r="V6763">
        <v>45708.622569444444</v>
      </c>
    </row>
    <row r="6764" spans="1:22" x14ac:dyDescent="0.3">
      <c r="A6764" t="s">
        <v>111</v>
      </c>
      <c r="B6764" t="s">
        <v>0</v>
      </c>
      <c r="C6764" t="s">
        <v>88</v>
      </c>
      <c r="D6764" s="29">
        <v>45826</v>
      </c>
      <c r="E6764" s="161">
        <v>0</v>
      </c>
      <c r="F6764" s="161">
        <v>0</v>
      </c>
      <c r="G6764" s="161">
        <v>0</v>
      </c>
      <c r="H6764" s="161">
        <v>0</v>
      </c>
      <c r="L6764">
        <v>487.55901699999998</v>
      </c>
      <c r="R6764">
        <v>997.40674200000001</v>
      </c>
      <c r="S6764">
        <v>997.40674200000001</v>
      </c>
      <c r="T6764" s="194">
        <v>997.40674200000001</v>
      </c>
      <c r="U6764" t="s">
        <v>193</v>
      </c>
      <c r="V6764">
        <v>45708.62127314815</v>
      </c>
    </row>
    <row r="6765" spans="1:22" x14ac:dyDescent="0.3">
      <c r="A6765" t="s">
        <v>111</v>
      </c>
      <c r="B6765" t="s">
        <v>0</v>
      </c>
      <c r="C6765" t="s">
        <v>93</v>
      </c>
      <c r="D6765" s="29">
        <v>45827</v>
      </c>
      <c r="E6765" s="161">
        <v>0</v>
      </c>
      <c r="F6765" s="161">
        <v>0</v>
      </c>
      <c r="G6765" s="161">
        <v>0</v>
      </c>
      <c r="H6765" s="161">
        <v>0</v>
      </c>
      <c r="L6765">
        <v>70.208495999999997</v>
      </c>
      <c r="R6765">
        <v>144.623977</v>
      </c>
      <c r="S6765">
        <v>144.623977</v>
      </c>
      <c r="T6765" s="194">
        <v>144.623977</v>
      </c>
      <c r="U6765" t="s">
        <v>193</v>
      </c>
      <c r="V6765">
        <v>45708.622916666667</v>
      </c>
    </row>
    <row r="6766" spans="1:22" x14ac:dyDescent="0.3">
      <c r="A6766" t="s">
        <v>111</v>
      </c>
      <c r="B6766" t="s">
        <v>0</v>
      </c>
      <c r="C6766" t="s">
        <v>88</v>
      </c>
      <c r="D6766" s="29">
        <v>45827</v>
      </c>
      <c r="E6766" s="161">
        <v>0</v>
      </c>
      <c r="F6766" s="161">
        <v>0</v>
      </c>
      <c r="G6766" s="161">
        <v>0</v>
      </c>
      <c r="H6766" s="161">
        <v>0</v>
      </c>
      <c r="L6766">
        <v>487.55901699999998</v>
      </c>
      <c r="R6766">
        <v>997.40674200000001</v>
      </c>
      <c r="S6766">
        <v>997.40674200000001</v>
      </c>
      <c r="T6766" s="194">
        <v>997.40674200000001</v>
      </c>
      <c r="U6766" t="s">
        <v>193</v>
      </c>
      <c r="V6766">
        <v>45708.621215277781</v>
      </c>
    </row>
    <row r="6767" spans="1:22" x14ac:dyDescent="0.3">
      <c r="A6767" t="s">
        <v>111</v>
      </c>
      <c r="B6767" t="s">
        <v>0</v>
      </c>
      <c r="C6767" t="s">
        <v>93</v>
      </c>
      <c r="D6767" s="29">
        <v>45828</v>
      </c>
      <c r="E6767" s="161">
        <v>0</v>
      </c>
      <c r="F6767" s="161">
        <v>0</v>
      </c>
      <c r="G6767" s="161">
        <v>0</v>
      </c>
      <c r="H6767" s="161">
        <v>0</v>
      </c>
      <c r="L6767">
        <v>70.208495999999997</v>
      </c>
      <c r="R6767">
        <v>144.623977</v>
      </c>
      <c r="S6767">
        <v>144.623977</v>
      </c>
      <c r="T6767" s="194">
        <v>144.623977</v>
      </c>
      <c r="U6767" t="s">
        <v>193</v>
      </c>
      <c r="V6767">
        <v>45708.62290509259</v>
      </c>
    </row>
    <row r="6768" spans="1:22" x14ac:dyDescent="0.3">
      <c r="A6768" t="s">
        <v>111</v>
      </c>
      <c r="B6768" t="s">
        <v>0</v>
      </c>
      <c r="C6768" t="s">
        <v>88</v>
      </c>
      <c r="D6768" s="29">
        <v>45828</v>
      </c>
      <c r="E6768" s="161">
        <v>0</v>
      </c>
      <c r="F6768" s="161">
        <v>0</v>
      </c>
      <c r="G6768" s="161">
        <v>0</v>
      </c>
      <c r="H6768" s="161">
        <v>0</v>
      </c>
      <c r="L6768">
        <v>487.55901699999998</v>
      </c>
      <c r="R6768">
        <v>997.40674200000001</v>
      </c>
      <c r="S6768">
        <v>997.40674200000001</v>
      </c>
      <c r="T6768" s="194">
        <v>997.40674200000001</v>
      </c>
      <c r="U6768" t="s">
        <v>193</v>
      </c>
      <c r="V6768">
        <v>45708.621365740742</v>
      </c>
    </row>
    <row r="6769" spans="1:22" x14ac:dyDescent="0.3">
      <c r="A6769" t="s">
        <v>111</v>
      </c>
      <c r="B6769" t="s">
        <v>0</v>
      </c>
      <c r="C6769" t="s">
        <v>93</v>
      </c>
      <c r="D6769" s="29">
        <v>45829</v>
      </c>
      <c r="E6769" s="161">
        <v>0</v>
      </c>
      <c r="F6769" s="161">
        <v>0</v>
      </c>
      <c r="G6769" s="161">
        <v>0</v>
      </c>
      <c r="H6769" s="161">
        <v>0</v>
      </c>
      <c r="L6769">
        <v>70.208495999999997</v>
      </c>
      <c r="R6769">
        <v>144.623977</v>
      </c>
      <c r="S6769">
        <v>144.623977</v>
      </c>
      <c r="T6769" s="194">
        <v>144.623977</v>
      </c>
      <c r="U6769" t="s">
        <v>193</v>
      </c>
      <c r="V6769">
        <v>45708.623113425929</v>
      </c>
    </row>
    <row r="6770" spans="1:22" x14ac:dyDescent="0.3">
      <c r="A6770" t="s">
        <v>111</v>
      </c>
      <c r="B6770" t="s">
        <v>0</v>
      </c>
      <c r="C6770" t="s">
        <v>88</v>
      </c>
      <c r="D6770" s="29">
        <v>45829</v>
      </c>
      <c r="E6770" s="161">
        <v>0</v>
      </c>
      <c r="F6770" s="161">
        <v>0</v>
      </c>
      <c r="G6770" s="161">
        <v>0</v>
      </c>
      <c r="H6770" s="161">
        <v>0</v>
      </c>
      <c r="L6770">
        <v>487.55901699999998</v>
      </c>
      <c r="R6770">
        <v>997.40674200000001</v>
      </c>
      <c r="S6770">
        <v>997.40674200000001</v>
      </c>
      <c r="T6770" s="194">
        <v>997.40674200000001</v>
      </c>
      <c r="U6770" t="s">
        <v>193</v>
      </c>
      <c r="V6770">
        <v>45708.621435185189</v>
      </c>
    </row>
    <row r="6771" spans="1:22" x14ac:dyDescent="0.3">
      <c r="A6771" t="s">
        <v>111</v>
      </c>
      <c r="B6771" t="s">
        <v>0</v>
      </c>
      <c r="C6771" t="s">
        <v>93</v>
      </c>
      <c r="D6771" s="29">
        <v>45830</v>
      </c>
      <c r="E6771" s="161">
        <v>0</v>
      </c>
      <c r="F6771" s="161">
        <v>0</v>
      </c>
      <c r="G6771" s="161">
        <v>0</v>
      </c>
      <c r="H6771" s="161">
        <v>0</v>
      </c>
      <c r="L6771">
        <v>70.208495999999997</v>
      </c>
      <c r="R6771">
        <v>144.623977</v>
      </c>
      <c r="S6771">
        <v>144.623977</v>
      </c>
      <c r="T6771" s="194">
        <v>144.623977</v>
      </c>
      <c r="U6771" t="s">
        <v>193</v>
      </c>
      <c r="V6771">
        <v>45708.623043981483</v>
      </c>
    </row>
    <row r="6772" spans="1:22" x14ac:dyDescent="0.3">
      <c r="A6772" t="s">
        <v>111</v>
      </c>
      <c r="B6772" t="s">
        <v>0</v>
      </c>
      <c r="C6772" t="s">
        <v>88</v>
      </c>
      <c r="D6772" s="29">
        <v>45830</v>
      </c>
      <c r="E6772" s="161">
        <v>0</v>
      </c>
      <c r="F6772" s="161">
        <v>0</v>
      </c>
      <c r="G6772" s="161">
        <v>0</v>
      </c>
      <c r="H6772" s="161">
        <v>0</v>
      </c>
      <c r="L6772">
        <v>487.55901699999998</v>
      </c>
      <c r="R6772">
        <v>997.40674200000001</v>
      </c>
      <c r="S6772">
        <v>997.40674200000001</v>
      </c>
      <c r="T6772" s="194">
        <v>997.40674200000001</v>
      </c>
      <c r="U6772" t="s">
        <v>193</v>
      </c>
      <c r="V6772">
        <v>45708.620856481481</v>
      </c>
    </row>
    <row r="6773" spans="1:22" x14ac:dyDescent="0.3">
      <c r="A6773" t="s">
        <v>111</v>
      </c>
      <c r="B6773" t="s">
        <v>0</v>
      </c>
      <c r="C6773" t="s">
        <v>93</v>
      </c>
      <c r="D6773" s="29">
        <v>45831</v>
      </c>
      <c r="E6773" s="161">
        <v>0</v>
      </c>
      <c r="F6773" s="161">
        <v>0</v>
      </c>
      <c r="G6773" s="161">
        <v>0</v>
      </c>
      <c r="H6773" s="161">
        <v>0</v>
      </c>
      <c r="L6773">
        <v>70.208495999999997</v>
      </c>
      <c r="R6773">
        <v>144.623977</v>
      </c>
      <c r="S6773">
        <v>144.623977</v>
      </c>
      <c r="T6773" s="194">
        <v>144.623977</v>
      </c>
      <c r="U6773" t="s">
        <v>193</v>
      </c>
      <c r="V6773">
        <v>45708.622662037036</v>
      </c>
    </row>
    <row r="6774" spans="1:22" x14ac:dyDescent="0.3">
      <c r="A6774" t="s">
        <v>111</v>
      </c>
      <c r="B6774" t="s">
        <v>0</v>
      </c>
      <c r="C6774" t="s">
        <v>88</v>
      </c>
      <c r="D6774" s="29">
        <v>45831</v>
      </c>
      <c r="E6774" s="161">
        <v>0</v>
      </c>
      <c r="F6774" s="161">
        <v>0</v>
      </c>
      <c r="G6774" s="161">
        <v>0</v>
      </c>
      <c r="H6774" s="161">
        <v>0</v>
      </c>
      <c r="L6774">
        <v>487.55901699999998</v>
      </c>
      <c r="R6774">
        <v>997.40674200000001</v>
      </c>
      <c r="S6774">
        <v>997.40674200000001</v>
      </c>
      <c r="T6774" s="194">
        <v>997.40674200000001</v>
      </c>
      <c r="U6774" t="s">
        <v>193</v>
      </c>
      <c r="V6774">
        <v>45708.621145833335</v>
      </c>
    </row>
    <row r="6775" spans="1:22" x14ac:dyDescent="0.3">
      <c r="A6775" t="s">
        <v>111</v>
      </c>
      <c r="B6775" t="s">
        <v>0</v>
      </c>
      <c r="C6775" t="s">
        <v>93</v>
      </c>
      <c r="D6775" s="29">
        <v>45832</v>
      </c>
      <c r="E6775" s="161">
        <v>0</v>
      </c>
      <c r="F6775" s="161">
        <v>0</v>
      </c>
      <c r="G6775" s="161">
        <v>0</v>
      </c>
      <c r="H6775" s="161">
        <v>0</v>
      </c>
      <c r="L6775">
        <v>70.208495999999997</v>
      </c>
      <c r="R6775">
        <v>144.623977</v>
      </c>
      <c r="S6775">
        <v>144.623977</v>
      </c>
      <c r="T6775" s="194">
        <v>144.623977</v>
      </c>
      <c r="U6775" t="s">
        <v>193</v>
      </c>
      <c r="V6775">
        <v>45708.623032407406</v>
      </c>
    </row>
    <row r="6776" spans="1:22" x14ac:dyDescent="0.3">
      <c r="A6776" t="s">
        <v>111</v>
      </c>
      <c r="B6776" t="s">
        <v>0</v>
      </c>
      <c r="C6776" t="s">
        <v>88</v>
      </c>
      <c r="D6776" s="29">
        <v>45832</v>
      </c>
      <c r="E6776" s="161">
        <v>0</v>
      </c>
      <c r="F6776" s="161">
        <v>0</v>
      </c>
      <c r="G6776" s="161">
        <v>0</v>
      </c>
      <c r="H6776" s="161">
        <v>0</v>
      </c>
      <c r="L6776">
        <v>487.55901699999998</v>
      </c>
      <c r="R6776">
        <v>997.40674200000001</v>
      </c>
      <c r="S6776">
        <v>997.40674200000001</v>
      </c>
      <c r="T6776" s="194">
        <v>997.40674200000001</v>
      </c>
      <c r="U6776" t="s">
        <v>193</v>
      </c>
      <c r="V6776">
        <v>45708.621203703704</v>
      </c>
    </row>
    <row r="6777" spans="1:22" x14ac:dyDescent="0.3">
      <c r="A6777" t="s">
        <v>111</v>
      </c>
      <c r="B6777" t="s">
        <v>0</v>
      </c>
      <c r="C6777" t="s">
        <v>93</v>
      </c>
      <c r="D6777" s="29">
        <v>45833</v>
      </c>
      <c r="E6777" s="161">
        <v>0</v>
      </c>
      <c r="F6777" s="161">
        <v>0</v>
      </c>
      <c r="G6777" s="161">
        <v>0</v>
      </c>
      <c r="H6777" s="161">
        <v>0</v>
      </c>
      <c r="L6777">
        <v>70.208495999999997</v>
      </c>
      <c r="R6777">
        <v>144.623977</v>
      </c>
      <c r="S6777">
        <v>144.623977</v>
      </c>
      <c r="T6777" s="194">
        <v>144.623977</v>
      </c>
      <c r="U6777" t="s">
        <v>193</v>
      </c>
      <c r="V6777">
        <v>45708.62263888889</v>
      </c>
    </row>
    <row r="6778" spans="1:22" x14ac:dyDescent="0.3">
      <c r="A6778" t="s">
        <v>111</v>
      </c>
      <c r="B6778" t="s">
        <v>0</v>
      </c>
      <c r="C6778" t="s">
        <v>88</v>
      </c>
      <c r="D6778" s="29">
        <v>45833</v>
      </c>
      <c r="E6778" s="161">
        <v>0</v>
      </c>
      <c r="F6778" s="161">
        <v>0</v>
      </c>
      <c r="G6778" s="161">
        <v>0</v>
      </c>
      <c r="H6778" s="161">
        <v>0</v>
      </c>
      <c r="L6778">
        <v>487.55901699999998</v>
      </c>
      <c r="R6778">
        <v>997.40674200000001</v>
      </c>
      <c r="S6778">
        <v>997.40674200000001</v>
      </c>
      <c r="T6778" s="194">
        <v>997.40674200000001</v>
      </c>
      <c r="U6778" t="s">
        <v>193</v>
      </c>
      <c r="V6778">
        <v>45708.62122685185</v>
      </c>
    </row>
    <row r="6779" spans="1:22" x14ac:dyDescent="0.3">
      <c r="A6779" t="s">
        <v>111</v>
      </c>
      <c r="B6779" t="s">
        <v>0</v>
      </c>
      <c r="C6779" t="s">
        <v>93</v>
      </c>
      <c r="D6779" s="29">
        <v>45834</v>
      </c>
      <c r="E6779" s="161">
        <v>0</v>
      </c>
      <c r="F6779" s="161">
        <v>0</v>
      </c>
      <c r="G6779" s="161">
        <v>0</v>
      </c>
      <c r="H6779" s="161">
        <v>0</v>
      </c>
      <c r="L6779">
        <v>70.208495999999997</v>
      </c>
      <c r="R6779">
        <v>144.623977</v>
      </c>
      <c r="S6779">
        <v>144.623977</v>
      </c>
      <c r="T6779" s="194">
        <v>144.623977</v>
      </c>
      <c r="U6779" t="s">
        <v>193</v>
      </c>
      <c r="V6779">
        <v>45708.622893518521</v>
      </c>
    </row>
    <row r="6780" spans="1:22" x14ac:dyDescent="0.3">
      <c r="A6780" t="s">
        <v>111</v>
      </c>
      <c r="B6780" t="s">
        <v>0</v>
      </c>
      <c r="C6780" t="s">
        <v>88</v>
      </c>
      <c r="D6780" s="29">
        <v>45834</v>
      </c>
      <c r="E6780" s="161">
        <v>0</v>
      </c>
      <c r="F6780" s="161">
        <v>0</v>
      </c>
      <c r="G6780" s="161">
        <v>0</v>
      </c>
      <c r="H6780" s="161">
        <v>0</v>
      </c>
      <c r="L6780">
        <v>487.55901699999998</v>
      </c>
      <c r="R6780">
        <v>997.40674200000001</v>
      </c>
      <c r="S6780">
        <v>997.40674200000001</v>
      </c>
      <c r="T6780" s="194">
        <v>997.40674200000001</v>
      </c>
      <c r="U6780" t="s">
        <v>193</v>
      </c>
      <c r="V6780">
        <v>45708.620972222219</v>
      </c>
    </row>
    <row r="6781" spans="1:22" x14ac:dyDescent="0.3">
      <c r="A6781" t="s">
        <v>111</v>
      </c>
      <c r="B6781" t="s">
        <v>0</v>
      </c>
      <c r="C6781" t="s">
        <v>93</v>
      </c>
      <c r="D6781" s="29">
        <v>45835</v>
      </c>
      <c r="E6781" s="161">
        <v>0</v>
      </c>
      <c r="F6781" s="161">
        <v>0</v>
      </c>
      <c r="G6781" s="161">
        <v>0</v>
      </c>
      <c r="H6781" s="161">
        <v>0</v>
      </c>
      <c r="L6781">
        <v>70.208495999999997</v>
      </c>
      <c r="R6781">
        <v>144.623977</v>
      </c>
      <c r="S6781">
        <v>144.623977</v>
      </c>
      <c r="T6781" s="194">
        <v>144.623977</v>
      </c>
      <c r="U6781" t="s">
        <v>193</v>
      </c>
      <c r="V6781">
        <v>45708.623159722221</v>
      </c>
    </row>
    <row r="6782" spans="1:22" x14ac:dyDescent="0.3">
      <c r="A6782" t="s">
        <v>111</v>
      </c>
      <c r="B6782" t="s">
        <v>0</v>
      </c>
      <c r="C6782" t="s">
        <v>88</v>
      </c>
      <c r="D6782" s="29">
        <v>45835</v>
      </c>
      <c r="E6782" s="161">
        <v>0</v>
      </c>
      <c r="F6782" s="161">
        <v>0</v>
      </c>
      <c r="G6782" s="161">
        <v>0</v>
      </c>
      <c r="H6782" s="161">
        <v>0</v>
      </c>
      <c r="L6782">
        <v>487.55901699999998</v>
      </c>
      <c r="R6782">
        <v>997.40674200000001</v>
      </c>
      <c r="S6782">
        <v>997.40674200000001</v>
      </c>
      <c r="T6782" s="194">
        <v>997.40674200000001</v>
      </c>
      <c r="U6782" t="s">
        <v>193</v>
      </c>
      <c r="V6782">
        <v>45708.621377314812</v>
      </c>
    </row>
    <row r="6783" spans="1:22" x14ac:dyDescent="0.3">
      <c r="A6783" t="s">
        <v>111</v>
      </c>
      <c r="B6783" t="s">
        <v>0</v>
      </c>
      <c r="C6783" t="s">
        <v>93</v>
      </c>
      <c r="D6783" s="29">
        <v>45836</v>
      </c>
      <c r="E6783" s="161">
        <v>0</v>
      </c>
      <c r="F6783" s="161">
        <v>0</v>
      </c>
      <c r="G6783" s="161">
        <v>0</v>
      </c>
      <c r="H6783" s="161">
        <v>0</v>
      </c>
      <c r="L6783">
        <v>70.208495999999997</v>
      </c>
      <c r="R6783">
        <v>144.623977</v>
      </c>
      <c r="S6783">
        <v>144.623977</v>
      </c>
      <c r="T6783" s="194">
        <v>144.623977</v>
      </c>
      <c r="U6783" t="s">
        <v>193</v>
      </c>
      <c r="V6783">
        <v>45708.623171296298</v>
      </c>
    </row>
    <row r="6784" spans="1:22" x14ac:dyDescent="0.3">
      <c r="A6784" t="s">
        <v>111</v>
      </c>
      <c r="B6784" t="s">
        <v>0</v>
      </c>
      <c r="C6784" t="s">
        <v>88</v>
      </c>
      <c r="D6784" s="29">
        <v>45836</v>
      </c>
      <c r="E6784" s="161">
        <v>0</v>
      </c>
      <c r="F6784" s="161">
        <v>0</v>
      </c>
      <c r="G6784" s="161">
        <v>0</v>
      </c>
      <c r="H6784" s="161">
        <v>0</v>
      </c>
      <c r="L6784">
        <v>487.55901699999998</v>
      </c>
      <c r="R6784">
        <v>997.40674200000001</v>
      </c>
      <c r="S6784">
        <v>997.40674200000001</v>
      </c>
      <c r="T6784" s="194">
        <v>997.40674200000001</v>
      </c>
      <c r="U6784" t="s">
        <v>193</v>
      </c>
      <c r="V6784">
        <v>45708.621886574074</v>
      </c>
    </row>
    <row r="6785" spans="1:22" x14ac:dyDescent="0.3">
      <c r="A6785" t="s">
        <v>111</v>
      </c>
      <c r="B6785" t="s">
        <v>0</v>
      </c>
      <c r="C6785" t="s">
        <v>93</v>
      </c>
      <c r="D6785" s="29">
        <v>45837</v>
      </c>
      <c r="E6785" s="161">
        <v>0</v>
      </c>
      <c r="F6785" s="161">
        <v>0</v>
      </c>
      <c r="G6785" s="161">
        <v>0</v>
      </c>
      <c r="H6785" s="161">
        <v>0</v>
      </c>
      <c r="L6785">
        <v>70.208495999999997</v>
      </c>
      <c r="R6785">
        <v>144.623977</v>
      </c>
      <c r="S6785">
        <v>144.623977</v>
      </c>
      <c r="T6785" s="194">
        <v>144.623977</v>
      </c>
      <c r="U6785" t="s">
        <v>193</v>
      </c>
      <c r="V6785">
        <v>45708.623124999998</v>
      </c>
    </row>
    <row r="6786" spans="1:22" x14ac:dyDescent="0.3">
      <c r="A6786" t="s">
        <v>111</v>
      </c>
      <c r="B6786" t="s">
        <v>0</v>
      </c>
      <c r="C6786" t="s">
        <v>88</v>
      </c>
      <c r="D6786" s="29">
        <v>45837</v>
      </c>
      <c r="E6786" s="161">
        <v>0</v>
      </c>
      <c r="F6786" s="161">
        <v>0</v>
      </c>
      <c r="G6786" s="161">
        <v>0</v>
      </c>
      <c r="H6786" s="161">
        <v>0</v>
      </c>
      <c r="L6786">
        <v>487.55901699999998</v>
      </c>
      <c r="R6786">
        <v>997.40674200000001</v>
      </c>
      <c r="S6786">
        <v>997.40674200000001</v>
      </c>
      <c r="T6786" s="194">
        <v>997.40674200000001</v>
      </c>
      <c r="U6786" t="s">
        <v>193</v>
      </c>
      <c r="V6786">
        <v>45708.621180555558</v>
      </c>
    </row>
    <row r="6787" spans="1:22" x14ac:dyDescent="0.3">
      <c r="A6787" t="s">
        <v>111</v>
      </c>
      <c r="B6787" t="s">
        <v>0</v>
      </c>
      <c r="C6787" t="s">
        <v>93</v>
      </c>
      <c r="D6787" s="29">
        <v>45838</v>
      </c>
      <c r="E6787" s="161">
        <v>0.43026838233367082</v>
      </c>
      <c r="F6787" s="161">
        <v>0.21661902570879732</v>
      </c>
      <c r="G6787" s="161">
        <v>0.7234206883966412</v>
      </c>
      <c r="H6787" s="161">
        <v>0.61970344654538168</v>
      </c>
      <c r="J6787">
        <v>40</v>
      </c>
      <c r="K6787">
        <v>55</v>
      </c>
      <c r="L6787">
        <v>70.208495999999997</v>
      </c>
      <c r="R6787">
        <v>144.623977</v>
      </c>
      <c r="S6787">
        <v>40</v>
      </c>
      <c r="T6787" s="194">
        <v>55</v>
      </c>
      <c r="U6787" t="s">
        <v>193</v>
      </c>
      <c r="V6787">
        <v>45708.622685185182</v>
      </c>
    </row>
    <row r="6788" spans="1:22" x14ac:dyDescent="0.3">
      <c r="A6788" t="s">
        <v>111</v>
      </c>
      <c r="B6788" t="s">
        <v>0</v>
      </c>
      <c r="C6788" t="s">
        <v>88</v>
      </c>
      <c r="D6788" s="29">
        <v>45838</v>
      </c>
      <c r="E6788" s="161">
        <v>0</v>
      </c>
      <c r="F6788" s="161">
        <v>0</v>
      </c>
      <c r="G6788" s="161">
        <v>0</v>
      </c>
      <c r="H6788" s="161">
        <v>0</v>
      </c>
      <c r="L6788">
        <v>487.55901699999998</v>
      </c>
      <c r="R6788">
        <v>997.40674200000001</v>
      </c>
      <c r="S6788">
        <v>997.40674200000001</v>
      </c>
      <c r="T6788" s="194">
        <v>997.40674200000001</v>
      </c>
      <c r="U6788" t="s">
        <v>193</v>
      </c>
      <c r="V6788">
        <v>45708.621331018519</v>
      </c>
    </row>
    <row r="6789" spans="1:22" x14ac:dyDescent="0.3">
      <c r="A6789" t="s">
        <v>111</v>
      </c>
      <c r="B6789" t="s">
        <v>0</v>
      </c>
      <c r="C6789" t="s">
        <v>93</v>
      </c>
      <c r="D6789" s="29">
        <v>45839</v>
      </c>
      <c r="E6789" s="161">
        <v>0</v>
      </c>
      <c r="F6789" s="161">
        <v>0</v>
      </c>
      <c r="G6789" s="161">
        <v>0</v>
      </c>
      <c r="H6789" s="161">
        <v>0</v>
      </c>
      <c r="L6789">
        <v>70.208495999999997</v>
      </c>
      <c r="R6789">
        <v>144.623977</v>
      </c>
      <c r="S6789">
        <v>144.623977</v>
      </c>
      <c r="T6789" s="194">
        <v>144.623977</v>
      </c>
      <c r="U6789" t="s">
        <v>193</v>
      </c>
      <c r="V6789">
        <v>45708.623240740744</v>
      </c>
    </row>
    <row r="6790" spans="1:22" x14ac:dyDescent="0.3">
      <c r="A6790" t="s">
        <v>111</v>
      </c>
      <c r="B6790" t="s">
        <v>0</v>
      </c>
      <c r="C6790" t="s">
        <v>88</v>
      </c>
      <c r="D6790" s="29">
        <v>45839</v>
      </c>
      <c r="E6790" s="161">
        <v>0</v>
      </c>
      <c r="F6790" s="161">
        <v>0</v>
      </c>
      <c r="G6790" s="161">
        <v>0</v>
      </c>
      <c r="H6790" s="161">
        <v>0</v>
      </c>
      <c r="L6790">
        <v>487.55901699999998</v>
      </c>
      <c r="R6790">
        <v>997.40674200000001</v>
      </c>
      <c r="S6790">
        <v>997.40674200000001</v>
      </c>
      <c r="T6790" s="194">
        <v>997.40674200000001</v>
      </c>
      <c r="U6790" t="s">
        <v>193</v>
      </c>
      <c r="V6790">
        <v>45708.621388888889</v>
      </c>
    </row>
    <row r="6791" spans="1:22" x14ac:dyDescent="0.3">
      <c r="A6791" t="s">
        <v>111</v>
      </c>
      <c r="B6791" t="s">
        <v>0</v>
      </c>
      <c r="C6791" t="s">
        <v>93</v>
      </c>
      <c r="D6791" s="29">
        <v>45840</v>
      </c>
      <c r="E6791" s="161">
        <v>0</v>
      </c>
      <c r="F6791" s="161">
        <v>0</v>
      </c>
      <c r="G6791" s="161">
        <v>0</v>
      </c>
      <c r="H6791" s="161">
        <v>0</v>
      </c>
      <c r="L6791">
        <v>70.208495999999997</v>
      </c>
      <c r="R6791">
        <v>144.623977</v>
      </c>
      <c r="S6791">
        <v>144.623977</v>
      </c>
      <c r="T6791" s="194">
        <v>144.623977</v>
      </c>
      <c r="U6791" t="s">
        <v>193</v>
      </c>
      <c r="V6791">
        <v>45708.622881944444</v>
      </c>
    </row>
    <row r="6792" spans="1:22" x14ac:dyDescent="0.3">
      <c r="A6792" t="s">
        <v>111</v>
      </c>
      <c r="B6792" t="s">
        <v>0</v>
      </c>
      <c r="C6792" t="s">
        <v>88</v>
      </c>
      <c r="D6792" s="29">
        <v>45840</v>
      </c>
      <c r="E6792" s="161">
        <v>0</v>
      </c>
      <c r="F6792" s="161">
        <v>0</v>
      </c>
      <c r="G6792" s="161">
        <v>0</v>
      </c>
      <c r="H6792" s="161">
        <v>0</v>
      </c>
      <c r="L6792">
        <v>487.55901699999998</v>
      </c>
      <c r="R6792">
        <v>997.40674200000001</v>
      </c>
      <c r="S6792">
        <v>997.40674200000001</v>
      </c>
      <c r="T6792" s="194">
        <v>997.40674200000001</v>
      </c>
      <c r="U6792" t="s">
        <v>193</v>
      </c>
      <c r="V6792">
        <v>45708.621006944442</v>
      </c>
    </row>
    <row r="6793" spans="1:22" x14ac:dyDescent="0.3">
      <c r="A6793" t="s">
        <v>111</v>
      </c>
      <c r="B6793" t="s">
        <v>0</v>
      </c>
      <c r="C6793" t="s">
        <v>93</v>
      </c>
      <c r="D6793" s="29">
        <v>45841</v>
      </c>
      <c r="E6793" s="161">
        <v>0</v>
      </c>
      <c r="F6793" s="161">
        <v>0</v>
      </c>
      <c r="G6793" s="161">
        <v>0</v>
      </c>
      <c r="H6793" s="161">
        <v>0</v>
      </c>
      <c r="L6793">
        <v>70.208495999999997</v>
      </c>
      <c r="R6793">
        <v>144.623977</v>
      </c>
      <c r="S6793">
        <v>144.623977</v>
      </c>
      <c r="T6793" s="194">
        <v>144.623977</v>
      </c>
      <c r="U6793" t="s">
        <v>193</v>
      </c>
      <c r="V6793">
        <v>45708.623148148145</v>
      </c>
    </row>
    <row r="6794" spans="1:22" x14ac:dyDescent="0.3">
      <c r="A6794" t="s">
        <v>111</v>
      </c>
      <c r="B6794" t="s">
        <v>0</v>
      </c>
      <c r="C6794" t="s">
        <v>88</v>
      </c>
      <c r="D6794" s="29">
        <v>45841</v>
      </c>
      <c r="E6794" s="161">
        <v>0</v>
      </c>
      <c r="F6794" s="161">
        <v>0</v>
      </c>
      <c r="G6794" s="161">
        <v>0</v>
      </c>
      <c r="H6794" s="161">
        <v>0</v>
      </c>
      <c r="L6794">
        <v>487.55901699999998</v>
      </c>
      <c r="R6794">
        <v>997.40674200000001</v>
      </c>
      <c r="S6794">
        <v>997.40674200000001</v>
      </c>
      <c r="T6794" s="194">
        <v>997.40674200000001</v>
      </c>
      <c r="U6794" t="s">
        <v>193</v>
      </c>
      <c r="V6794">
        <v>45708.620972222219</v>
      </c>
    </row>
    <row r="6795" spans="1:22" x14ac:dyDescent="0.3">
      <c r="A6795" t="s">
        <v>111</v>
      </c>
      <c r="B6795" t="s">
        <v>0</v>
      </c>
      <c r="C6795" t="s">
        <v>93</v>
      </c>
      <c r="D6795" s="29">
        <v>45842</v>
      </c>
      <c r="E6795" s="161">
        <v>0</v>
      </c>
      <c r="F6795" s="161">
        <v>0</v>
      </c>
      <c r="G6795" s="161">
        <v>0</v>
      </c>
      <c r="H6795" s="161">
        <v>0</v>
      </c>
      <c r="L6795">
        <v>70.208495999999997</v>
      </c>
      <c r="R6795">
        <v>144.623977</v>
      </c>
      <c r="S6795">
        <v>144.623977</v>
      </c>
      <c r="T6795" s="194">
        <v>144.623977</v>
      </c>
      <c r="U6795" t="s">
        <v>193</v>
      </c>
      <c r="V6795">
        <v>45708.62263888889</v>
      </c>
    </row>
    <row r="6796" spans="1:22" x14ac:dyDescent="0.3">
      <c r="A6796" t="s">
        <v>111</v>
      </c>
      <c r="B6796" t="s">
        <v>0</v>
      </c>
      <c r="C6796" t="s">
        <v>88</v>
      </c>
      <c r="D6796" s="29">
        <v>45842</v>
      </c>
      <c r="E6796" s="161">
        <v>0</v>
      </c>
      <c r="F6796" s="161">
        <v>0</v>
      </c>
      <c r="G6796" s="161">
        <v>0</v>
      </c>
      <c r="H6796" s="161">
        <v>0</v>
      </c>
      <c r="L6796">
        <v>487.55901699999998</v>
      </c>
      <c r="R6796">
        <v>997.40674200000001</v>
      </c>
      <c r="S6796">
        <v>997.40674200000001</v>
      </c>
      <c r="T6796" s="194">
        <v>997.40674200000001</v>
      </c>
      <c r="U6796" t="s">
        <v>193</v>
      </c>
      <c r="V6796">
        <v>45708.621087962965</v>
      </c>
    </row>
    <row r="6797" spans="1:22" x14ac:dyDescent="0.3">
      <c r="A6797" t="s">
        <v>111</v>
      </c>
      <c r="B6797" t="s">
        <v>0</v>
      </c>
      <c r="C6797" t="s">
        <v>93</v>
      </c>
      <c r="D6797" s="29">
        <v>45843</v>
      </c>
      <c r="E6797" s="161">
        <v>0</v>
      </c>
      <c r="F6797" s="161">
        <v>0</v>
      </c>
      <c r="G6797" s="161">
        <v>0</v>
      </c>
      <c r="H6797" s="161">
        <v>0</v>
      </c>
      <c r="L6797">
        <v>70.208495999999997</v>
      </c>
      <c r="R6797">
        <v>144.623977</v>
      </c>
      <c r="S6797">
        <v>144.623977</v>
      </c>
      <c r="T6797" s="194">
        <v>144.623977</v>
      </c>
      <c r="U6797" t="s">
        <v>193</v>
      </c>
      <c r="V6797">
        <v>45708.623043981483</v>
      </c>
    </row>
    <row r="6798" spans="1:22" x14ac:dyDescent="0.3">
      <c r="A6798" t="s">
        <v>111</v>
      </c>
      <c r="B6798" t="s">
        <v>0</v>
      </c>
      <c r="C6798" t="s">
        <v>88</v>
      </c>
      <c r="D6798" s="29">
        <v>45843</v>
      </c>
      <c r="E6798" s="161">
        <v>0</v>
      </c>
      <c r="F6798" s="161">
        <v>0</v>
      </c>
      <c r="G6798" s="161">
        <v>0</v>
      </c>
      <c r="H6798" s="161">
        <v>0</v>
      </c>
      <c r="L6798">
        <v>487.55901699999998</v>
      </c>
      <c r="R6798">
        <v>997.40674200000001</v>
      </c>
      <c r="S6798">
        <v>997.40674200000001</v>
      </c>
      <c r="T6798" s="194">
        <v>997.40674200000001</v>
      </c>
      <c r="U6798" t="s">
        <v>193</v>
      </c>
      <c r="V6798">
        <v>45708.621354166666</v>
      </c>
    </row>
    <row r="6799" spans="1:22" x14ac:dyDescent="0.3">
      <c r="A6799" t="s">
        <v>111</v>
      </c>
      <c r="B6799" t="s">
        <v>0</v>
      </c>
      <c r="C6799" t="s">
        <v>93</v>
      </c>
      <c r="D6799" s="29">
        <v>45844</v>
      </c>
      <c r="E6799" s="161">
        <v>0</v>
      </c>
      <c r="F6799" s="161">
        <v>0</v>
      </c>
      <c r="G6799" s="161">
        <v>0</v>
      </c>
      <c r="H6799" s="161">
        <v>0</v>
      </c>
      <c r="L6799">
        <v>70.208495999999997</v>
      </c>
      <c r="R6799">
        <v>144.623977</v>
      </c>
      <c r="S6799">
        <v>144.623977</v>
      </c>
      <c r="T6799" s="194">
        <v>144.623977</v>
      </c>
      <c r="U6799" t="s">
        <v>193</v>
      </c>
      <c r="V6799">
        <v>45708.622615740744</v>
      </c>
    </row>
    <row r="6800" spans="1:22" x14ac:dyDescent="0.3">
      <c r="A6800" t="s">
        <v>111</v>
      </c>
      <c r="B6800" t="s">
        <v>0</v>
      </c>
      <c r="C6800" t="s">
        <v>88</v>
      </c>
      <c r="D6800" s="29">
        <v>45844</v>
      </c>
      <c r="E6800" s="161">
        <v>0</v>
      </c>
      <c r="F6800" s="161">
        <v>0</v>
      </c>
      <c r="G6800" s="161">
        <v>0</v>
      </c>
      <c r="H6800" s="161">
        <v>0</v>
      </c>
      <c r="L6800">
        <v>487.55901699999998</v>
      </c>
      <c r="R6800">
        <v>997.40674200000001</v>
      </c>
      <c r="S6800">
        <v>997.40674200000001</v>
      </c>
      <c r="T6800" s="194">
        <v>997.40674200000001</v>
      </c>
      <c r="U6800" t="s">
        <v>193</v>
      </c>
      <c r="V6800">
        <v>45708.621134259258</v>
      </c>
    </row>
    <row r="6801" spans="1:22" x14ac:dyDescent="0.3">
      <c r="A6801" t="s">
        <v>111</v>
      </c>
      <c r="B6801" t="s">
        <v>0</v>
      </c>
      <c r="C6801" t="s">
        <v>93</v>
      </c>
      <c r="D6801" s="29">
        <v>45845</v>
      </c>
      <c r="E6801" s="161">
        <v>0</v>
      </c>
      <c r="F6801" s="161">
        <v>0</v>
      </c>
      <c r="G6801" s="161">
        <v>0</v>
      </c>
      <c r="H6801" s="161">
        <v>0</v>
      </c>
      <c r="L6801">
        <v>70.208495999999997</v>
      </c>
      <c r="R6801">
        <v>144.623977</v>
      </c>
      <c r="S6801">
        <v>144.623977</v>
      </c>
      <c r="T6801" s="194">
        <v>144.623977</v>
      </c>
      <c r="U6801" t="s">
        <v>193</v>
      </c>
      <c r="V6801">
        <v>45708.623182870368</v>
      </c>
    </row>
    <row r="6802" spans="1:22" x14ac:dyDescent="0.3">
      <c r="A6802" t="s">
        <v>111</v>
      </c>
      <c r="B6802" t="s">
        <v>0</v>
      </c>
      <c r="C6802" t="s">
        <v>88</v>
      </c>
      <c r="D6802" s="29">
        <v>45845</v>
      </c>
      <c r="E6802" s="161">
        <v>0</v>
      </c>
      <c r="F6802" s="161">
        <v>0</v>
      </c>
      <c r="G6802" s="161">
        <v>0</v>
      </c>
      <c r="H6802" s="161">
        <v>0</v>
      </c>
      <c r="L6802">
        <v>487.55901699999998</v>
      </c>
      <c r="R6802">
        <v>997.40674200000001</v>
      </c>
      <c r="S6802">
        <v>997.40674200000001</v>
      </c>
      <c r="T6802" s="194">
        <v>997.40674200000001</v>
      </c>
      <c r="U6802" t="s">
        <v>193</v>
      </c>
      <c r="V6802">
        <v>45708.621030092596</v>
      </c>
    </row>
    <row r="6803" spans="1:22" x14ac:dyDescent="0.3">
      <c r="A6803" t="s">
        <v>111</v>
      </c>
      <c r="B6803" t="s">
        <v>0</v>
      </c>
      <c r="C6803" t="s">
        <v>93</v>
      </c>
      <c r="D6803" s="29">
        <v>45846</v>
      </c>
      <c r="E6803" s="161">
        <v>0</v>
      </c>
      <c r="F6803" s="161">
        <v>0</v>
      </c>
      <c r="G6803" s="161">
        <v>0</v>
      </c>
      <c r="H6803" s="161">
        <v>0</v>
      </c>
      <c r="L6803">
        <v>70.208495999999997</v>
      </c>
      <c r="R6803">
        <v>144.623977</v>
      </c>
      <c r="S6803">
        <v>144.623977</v>
      </c>
      <c r="T6803" s="194">
        <v>144.623977</v>
      </c>
      <c r="U6803" t="s">
        <v>193</v>
      </c>
      <c r="V6803">
        <v>45708.622939814813</v>
      </c>
    </row>
    <row r="6804" spans="1:22" x14ac:dyDescent="0.3">
      <c r="A6804" t="s">
        <v>111</v>
      </c>
      <c r="B6804" t="s">
        <v>0</v>
      </c>
      <c r="C6804" t="s">
        <v>88</v>
      </c>
      <c r="D6804" s="29">
        <v>45846</v>
      </c>
      <c r="E6804" s="161">
        <v>0</v>
      </c>
      <c r="F6804" s="161">
        <v>0</v>
      </c>
      <c r="G6804" s="161">
        <v>0</v>
      </c>
      <c r="H6804" s="161">
        <v>0</v>
      </c>
      <c r="L6804">
        <v>487.55901699999998</v>
      </c>
      <c r="R6804">
        <v>997.40674200000001</v>
      </c>
      <c r="S6804">
        <v>997.40674200000001</v>
      </c>
      <c r="T6804" s="194">
        <v>997.40674200000001</v>
      </c>
      <c r="U6804" t="s">
        <v>193</v>
      </c>
      <c r="V6804">
        <v>45708.621168981481</v>
      </c>
    </row>
    <row r="6805" spans="1:22" x14ac:dyDescent="0.3">
      <c r="A6805" t="s">
        <v>111</v>
      </c>
      <c r="B6805" t="s">
        <v>0</v>
      </c>
      <c r="C6805" t="s">
        <v>93</v>
      </c>
      <c r="D6805" s="29">
        <v>45847</v>
      </c>
      <c r="E6805" s="161">
        <v>0</v>
      </c>
      <c r="F6805" s="161">
        <v>0</v>
      </c>
      <c r="G6805" s="161">
        <v>0</v>
      </c>
      <c r="H6805" s="161">
        <v>0</v>
      </c>
      <c r="L6805">
        <v>70.208495999999997</v>
      </c>
      <c r="R6805">
        <v>144.623977</v>
      </c>
      <c r="S6805">
        <v>144.623977</v>
      </c>
      <c r="T6805" s="194">
        <v>144.623977</v>
      </c>
      <c r="U6805" t="s">
        <v>193</v>
      </c>
      <c r="V6805">
        <v>45708.62259259259</v>
      </c>
    </row>
    <row r="6806" spans="1:22" x14ac:dyDescent="0.3">
      <c r="A6806" t="s">
        <v>111</v>
      </c>
      <c r="B6806" t="s">
        <v>0</v>
      </c>
      <c r="C6806" t="s">
        <v>88</v>
      </c>
      <c r="D6806" s="29">
        <v>45847</v>
      </c>
      <c r="E6806" s="161">
        <v>0</v>
      </c>
      <c r="F6806" s="161">
        <v>0</v>
      </c>
      <c r="G6806" s="161">
        <v>0</v>
      </c>
      <c r="H6806" s="161">
        <v>0</v>
      </c>
      <c r="L6806">
        <v>487.55901699999998</v>
      </c>
      <c r="R6806">
        <v>997.40674200000001</v>
      </c>
      <c r="S6806">
        <v>997.40674200000001</v>
      </c>
      <c r="T6806" s="194">
        <v>997.40674200000001</v>
      </c>
      <c r="U6806" t="s">
        <v>193</v>
      </c>
      <c r="V6806">
        <v>45708.620983796296</v>
      </c>
    </row>
    <row r="6807" spans="1:22" x14ac:dyDescent="0.3">
      <c r="A6807" t="s">
        <v>111</v>
      </c>
      <c r="B6807" t="s">
        <v>0</v>
      </c>
      <c r="C6807" t="s">
        <v>93</v>
      </c>
      <c r="D6807" s="29">
        <v>45848</v>
      </c>
      <c r="E6807" s="161">
        <v>0</v>
      </c>
      <c r="F6807" s="161">
        <v>0</v>
      </c>
      <c r="G6807" s="161">
        <v>0</v>
      </c>
      <c r="H6807" s="161">
        <v>0</v>
      </c>
      <c r="L6807">
        <v>70.208495999999997</v>
      </c>
      <c r="R6807">
        <v>144.623977</v>
      </c>
      <c r="S6807">
        <v>144.623977</v>
      </c>
      <c r="T6807" s="194">
        <v>144.623977</v>
      </c>
      <c r="U6807" t="s">
        <v>193</v>
      </c>
      <c r="V6807">
        <v>45708.622557870367</v>
      </c>
    </row>
    <row r="6808" spans="1:22" x14ac:dyDescent="0.3">
      <c r="A6808" t="s">
        <v>111</v>
      </c>
      <c r="B6808" t="s">
        <v>0</v>
      </c>
      <c r="C6808" t="s">
        <v>88</v>
      </c>
      <c r="D6808" s="29">
        <v>45848</v>
      </c>
      <c r="E6808" s="161">
        <v>0</v>
      </c>
      <c r="F6808" s="161">
        <v>0</v>
      </c>
      <c r="G6808" s="161">
        <v>0</v>
      </c>
      <c r="H6808" s="161">
        <v>0</v>
      </c>
      <c r="L6808">
        <v>487.55901699999998</v>
      </c>
      <c r="R6808">
        <v>997.40674200000001</v>
      </c>
      <c r="S6808">
        <v>997.40674200000001</v>
      </c>
      <c r="T6808" s="194">
        <v>997.40674200000001</v>
      </c>
      <c r="U6808" t="s">
        <v>193</v>
      </c>
      <c r="V6808">
        <v>45708.621377314812</v>
      </c>
    </row>
    <row r="6809" spans="1:22" x14ac:dyDescent="0.3">
      <c r="A6809" t="s">
        <v>111</v>
      </c>
      <c r="B6809" t="s">
        <v>0</v>
      </c>
      <c r="C6809" t="s">
        <v>93</v>
      </c>
      <c r="D6809" s="29">
        <v>45849</v>
      </c>
      <c r="E6809" s="161">
        <v>0</v>
      </c>
      <c r="F6809" s="161">
        <v>0</v>
      </c>
      <c r="G6809" s="161">
        <v>0</v>
      </c>
      <c r="H6809" s="161">
        <v>0</v>
      </c>
      <c r="L6809">
        <v>70.208495999999997</v>
      </c>
      <c r="R6809">
        <v>144.623977</v>
      </c>
      <c r="S6809">
        <v>144.623977</v>
      </c>
      <c r="T6809" s="194">
        <v>144.623977</v>
      </c>
      <c r="U6809" t="s">
        <v>193</v>
      </c>
      <c r="V6809">
        <v>45708.623206018521</v>
      </c>
    </row>
    <row r="6810" spans="1:22" x14ac:dyDescent="0.3">
      <c r="A6810" t="s">
        <v>111</v>
      </c>
      <c r="B6810" t="s">
        <v>0</v>
      </c>
      <c r="C6810" t="s">
        <v>88</v>
      </c>
      <c r="D6810" s="29">
        <v>45849</v>
      </c>
      <c r="E6810" s="161">
        <v>0</v>
      </c>
      <c r="F6810" s="161">
        <v>0</v>
      </c>
      <c r="G6810" s="161">
        <v>0</v>
      </c>
      <c r="H6810" s="161">
        <v>0</v>
      </c>
      <c r="L6810">
        <v>487.55901699999998</v>
      </c>
      <c r="R6810">
        <v>997.40674200000001</v>
      </c>
      <c r="S6810">
        <v>997.40674200000001</v>
      </c>
      <c r="T6810" s="194">
        <v>997.40674200000001</v>
      </c>
      <c r="U6810" t="s">
        <v>193</v>
      </c>
      <c r="V6810">
        <v>45708.621076388888</v>
      </c>
    </row>
    <row r="6811" spans="1:22" x14ac:dyDescent="0.3">
      <c r="A6811" t="s">
        <v>111</v>
      </c>
      <c r="B6811" t="s">
        <v>0</v>
      </c>
      <c r="C6811" t="s">
        <v>93</v>
      </c>
      <c r="D6811" s="29">
        <v>45850</v>
      </c>
      <c r="E6811" s="161">
        <v>0</v>
      </c>
      <c r="F6811" s="161">
        <v>0</v>
      </c>
      <c r="G6811" s="161">
        <v>0</v>
      </c>
      <c r="H6811" s="161">
        <v>0</v>
      </c>
      <c r="L6811">
        <v>70.208495999999997</v>
      </c>
      <c r="R6811">
        <v>144.623977</v>
      </c>
      <c r="S6811">
        <v>144.623977</v>
      </c>
      <c r="T6811" s="194">
        <v>144.623977</v>
      </c>
      <c r="U6811" t="s">
        <v>193</v>
      </c>
      <c r="V6811">
        <v>45708.623229166667</v>
      </c>
    </row>
    <row r="6812" spans="1:22" x14ac:dyDescent="0.3">
      <c r="A6812" t="s">
        <v>111</v>
      </c>
      <c r="B6812" t="s">
        <v>0</v>
      </c>
      <c r="C6812" t="s">
        <v>88</v>
      </c>
      <c r="D6812" s="29">
        <v>45850</v>
      </c>
      <c r="E6812" s="161">
        <v>0</v>
      </c>
      <c r="F6812" s="161">
        <v>0</v>
      </c>
      <c r="G6812" s="161">
        <v>0</v>
      </c>
      <c r="H6812" s="161">
        <v>0</v>
      </c>
      <c r="L6812">
        <v>487.55901699999998</v>
      </c>
      <c r="R6812">
        <v>997.40674200000001</v>
      </c>
      <c r="S6812">
        <v>997.40674200000001</v>
      </c>
      <c r="T6812" s="194">
        <v>997.40674200000001</v>
      </c>
      <c r="U6812" t="s">
        <v>193</v>
      </c>
      <c r="V6812">
        <v>45708.621458333335</v>
      </c>
    </row>
    <row r="6813" spans="1:22" x14ac:dyDescent="0.3">
      <c r="A6813" t="s">
        <v>111</v>
      </c>
      <c r="B6813" t="s">
        <v>0</v>
      </c>
      <c r="C6813" t="s">
        <v>93</v>
      </c>
      <c r="D6813" s="29">
        <v>45851</v>
      </c>
      <c r="E6813" s="161">
        <v>0</v>
      </c>
      <c r="F6813" s="161">
        <v>0</v>
      </c>
      <c r="G6813" s="161">
        <v>0</v>
      </c>
      <c r="H6813" s="161">
        <v>0</v>
      </c>
      <c r="L6813">
        <v>70.208495999999997</v>
      </c>
      <c r="R6813">
        <v>144.623977</v>
      </c>
      <c r="S6813">
        <v>144.623977</v>
      </c>
      <c r="T6813" s="194">
        <v>144.623977</v>
      </c>
      <c r="U6813" t="s">
        <v>193</v>
      </c>
      <c r="V6813">
        <v>45708.623124999998</v>
      </c>
    </row>
    <row r="6814" spans="1:22" x14ac:dyDescent="0.3">
      <c r="A6814" t="s">
        <v>111</v>
      </c>
      <c r="B6814" t="s">
        <v>0</v>
      </c>
      <c r="C6814" t="s">
        <v>88</v>
      </c>
      <c r="D6814" s="29">
        <v>45851</v>
      </c>
      <c r="E6814" s="161">
        <v>0</v>
      </c>
      <c r="F6814" s="161">
        <v>0</v>
      </c>
      <c r="G6814" s="161">
        <v>0</v>
      </c>
      <c r="H6814" s="161">
        <v>0</v>
      </c>
      <c r="L6814">
        <v>487.55901699999998</v>
      </c>
      <c r="R6814">
        <v>997.40674200000001</v>
      </c>
      <c r="S6814">
        <v>997.40674200000001</v>
      </c>
      <c r="T6814" s="194">
        <v>997.40674200000001</v>
      </c>
      <c r="U6814" t="s">
        <v>193</v>
      </c>
      <c r="V6814">
        <v>45708.621736111112</v>
      </c>
    </row>
    <row r="6815" spans="1:22" x14ac:dyDescent="0.3">
      <c r="A6815" t="s">
        <v>111</v>
      </c>
      <c r="B6815" t="s">
        <v>0</v>
      </c>
      <c r="C6815" t="s">
        <v>93</v>
      </c>
      <c r="D6815" s="29">
        <v>45852</v>
      </c>
      <c r="E6815" s="161">
        <v>0</v>
      </c>
      <c r="F6815" s="161">
        <v>0</v>
      </c>
      <c r="G6815" s="161">
        <v>0</v>
      </c>
      <c r="H6815" s="161">
        <v>0</v>
      </c>
      <c r="L6815">
        <v>70.208495999999997</v>
      </c>
      <c r="R6815">
        <v>144.623977</v>
      </c>
      <c r="S6815">
        <v>144.623977</v>
      </c>
      <c r="T6815" s="194">
        <v>144.623977</v>
      </c>
      <c r="U6815" t="s">
        <v>193</v>
      </c>
      <c r="V6815">
        <v>45708.623159722221</v>
      </c>
    </row>
    <row r="6816" spans="1:22" x14ac:dyDescent="0.3">
      <c r="A6816" t="s">
        <v>111</v>
      </c>
      <c r="B6816" t="s">
        <v>0</v>
      </c>
      <c r="C6816" t="s">
        <v>88</v>
      </c>
      <c r="D6816" s="29">
        <v>45852</v>
      </c>
      <c r="E6816" s="161">
        <v>0</v>
      </c>
      <c r="F6816" s="161">
        <v>0</v>
      </c>
      <c r="G6816" s="161">
        <v>0</v>
      </c>
      <c r="H6816" s="161">
        <v>0</v>
      </c>
      <c r="L6816">
        <v>487.55901699999998</v>
      </c>
      <c r="R6816">
        <v>997.40674200000001</v>
      </c>
      <c r="S6816">
        <v>997.40674200000001</v>
      </c>
      <c r="T6816" s="194">
        <v>997.40674200000001</v>
      </c>
      <c r="U6816" t="s">
        <v>193</v>
      </c>
      <c r="V6816">
        <v>45708.621134259258</v>
      </c>
    </row>
    <row r="6817" spans="1:22" x14ac:dyDescent="0.3">
      <c r="A6817" t="s">
        <v>111</v>
      </c>
      <c r="B6817" t="s">
        <v>0</v>
      </c>
      <c r="C6817" t="s">
        <v>93</v>
      </c>
      <c r="D6817" s="29">
        <v>45853</v>
      </c>
      <c r="E6817" s="161">
        <v>0</v>
      </c>
      <c r="F6817" s="161">
        <v>0</v>
      </c>
      <c r="G6817" s="161">
        <v>0</v>
      </c>
      <c r="H6817" s="161">
        <v>0</v>
      </c>
      <c r="L6817">
        <v>70.208495999999997</v>
      </c>
      <c r="R6817">
        <v>144.623977</v>
      </c>
      <c r="S6817">
        <v>144.623977</v>
      </c>
      <c r="T6817" s="194">
        <v>144.623977</v>
      </c>
      <c r="U6817" t="s">
        <v>193</v>
      </c>
      <c r="V6817">
        <v>45708.623287037037</v>
      </c>
    </row>
    <row r="6818" spans="1:22" x14ac:dyDescent="0.3">
      <c r="A6818" t="s">
        <v>111</v>
      </c>
      <c r="B6818" t="s">
        <v>0</v>
      </c>
      <c r="C6818" t="s">
        <v>88</v>
      </c>
      <c r="D6818" s="29">
        <v>45853</v>
      </c>
      <c r="E6818" s="161">
        <v>0</v>
      </c>
      <c r="F6818" s="161">
        <v>0</v>
      </c>
      <c r="G6818" s="161">
        <v>0</v>
      </c>
      <c r="H6818" s="161">
        <v>0</v>
      </c>
      <c r="L6818">
        <v>487.55901699999998</v>
      </c>
      <c r="R6818">
        <v>997.40674200000001</v>
      </c>
      <c r="S6818">
        <v>997.40674200000001</v>
      </c>
      <c r="T6818" s="194">
        <v>997.40674200000001</v>
      </c>
      <c r="U6818" t="s">
        <v>193</v>
      </c>
      <c r="V6818">
        <v>45708.621261574073</v>
      </c>
    </row>
    <row r="6819" spans="1:22" x14ac:dyDescent="0.3">
      <c r="A6819" t="s">
        <v>111</v>
      </c>
      <c r="B6819" t="s">
        <v>0</v>
      </c>
      <c r="C6819" t="s">
        <v>93</v>
      </c>
      <c r="D6819" s="29">
        <v>45854</v>
      </c>
      <c r="E6819" s="161">
        <v>0</v>
      </c>
      <c r="F6819" s="161">
        <v>0</v>
      </c>
      <c r="G6819" s="161">
        <v>0</v>
      </c>
      <c r="H6819" s="161">
        <v>0</v>
      </c>
      <c r="L6819">
        <v>70.208495999999997</v>
      </c>
      <c r="R6819">
        <v>144.623977</v>
      </c>
      <c r="S6819">
        <v>144.623977</v>
      </c>
      <c r="T6819" s="194">
        <v>144.623977</v>
      </c>
      <c r="U6819" t="s">
        <v>193</v>
      </c>
      <c r="V6819">
        <v>45708.622974537036</v>
      </c>
    </row>
    <row r="6820" spans="1:22" x14ac:dyDescent="0.3">
      <c r="A6820" t="s">
        <v>111</v>
      </c>
      <c r="B6820" t="s">
        <v>0</v>
      </c>
      <c r="C6820" t="s">
        <v>88</v>
      </c>
      <c r="D6820" s="29">
        <v>45854</v>
      </c>
      <c r="E6820" s="161">
        <v>0</v>
      </c>
      <c r="F6820" s="161">
        <v>0</v>
      </c>
      <c r="G6820" s="161">
        <v>0</v>
      </c>
      <c r="H6820" s="161">
        <v>0</v>
      </c>
      <c r="L6820">
        <v>487.55901699999998</v>
      </c>
      <c r="R6820">
        <v>997.40674200000001</v>
      </c>
      <c r="S6820">
        <v>997.40674200000001</v>
      </c>
      <c r="T6820" s="194">
        <v>997.40674200000001</v>
      </c>
      <c r="U6820" t="s">
        <v>193</v>
      </c>
      <c r="V6820">
        <v>45708.621064814812</v>
      </c>
    </row>
    <row r="6821" spans="1:22" x14ac:dyDescent="0.3">
      <c r="A6821" t="s">
        <v>111</v>
      </c>
      <c r="B6821" t="s">
        <v>0</v>
      </c>
      <c r="C6821" t="s">
        <v>93</v>
      </c>
      <c r="D6821" s="29">
        <v>45855</v>
      </c>
      <c r="E6821" s="161">
        <v>0</v>
      </c>
      <c r="F6821" s="161">
        <v>0</v>
      </c>
      <c r="G6821" s="161">
        <v>0</v>
      </c>
      <c r="H6821" s="161">
        <v>0</v>
      </c>
      <c r="L6821">
        <v>70.208495999999997</v>
      </c>
      <c r="R6821">
        <v>144.623977</v>
      </c>
      <c r="S6821">
        <v>144.623977</v>
      </c>
      <c r="T6821" s="194">
        <v>144.623977</v>
      </c>
      <c r="U6821" t="s">
        <v>193</v>
      </c>
      <c r="V6821">
        <v>45708.623124999998</v>
      </c>
    </row>
    <row r="6822" spans="1:22" x14ac:dyDescent="0.3">
      <c r="A6822" t="s">
        <v>111</v>
      </c>
      <c r="B6822" t="s">
        <v>0</v>
      </c>
      <c r="C6822" t="s">
        <v>88</v>
      </c>
      <c r="D6822" s="29">
        <v>45855</v>
      </c>
      <c r="E6822" s="161">
        <v>0</v>
      </c>
      <c r="F6822" s="161">
        <v>0</v>
      </c>
      <c r="G6822" s="161">
        <v>0</v>
      </c>
      <c r="H6822" s="161">
        <v>0</v>
      </c>
      <c r="L6822">
        <v>487.55901699999998</v>
      </c>
      <c r="R6822">
        <v>997.40674200000001</v>
      </c>
      <c r="S6822">
        <v>997.40674200000001</v>
      </c>
      <c r="T6822" s="194">
        <v>997.40674200000001</v>
      </c>
      <c r="U6822" t="s">
        <v>193</v>
      </c>
      <c r="V6822">
        <v>45708.621145833335</v>
      </c>
    </row>
    <row r="6823" spans="1:22" x14ac:dyDescent="0.3">
      <c r="A6823" t="s">
        <v>111</v>
      </c>
      <c r="B6823" t="s">
        <v>0</v>
      </c>
      <c r="C6823" t="s">
        <v>93</v>
      </c>
      <c r="D6823" s="29">
        <v>45856</v>
      </c>
      <c r="E6823" s="161">
        <v>0</v>
      </c>
      <c r="F6823" s="161">
        <v>0</v>
      </c>
      <c r="G6823" s="161">
        <v>0</v>
      </c>
      <c r="H6823" s="161">
        <v>0</v>
      </c>
      <c r="L6823">
        <v>70.208495999999997</v>
      </c>
      <c r="R6823">
        <v>144.623977</v>
      </c>
      <c r="S6823">
        <v>144.623977</v>
      </c>
      <c r="T6823" s="194">
        <v>144.623977</v>
      </c>
      <c r="U6823" t="s">
        <v>193</v>
      </c>
      <c r="V6823">
        <v>45708.623344907406</v>
      </c>
    </row>
    <row r="6824" spans="1:22" x14ac:dyDescent="0.3">
      <c r="A6824" t="s">
        <v>111</v>
      </c>
      <c r="B6824" t="s">
        <v>0</v>
      </c>
      <c r="C6824" t="s">
        <v>88</v>
      </c>
      <c r="D6824" s="29">
        <v>45856</v>
      </c>
      <c r="E6824" s="161">
        <v>0</v>
      </c>
      <c r="F6824" s="161">
        <v>0</v>
      </c>
      <c r="G6824" s="161">
        <v>0</v>
      </c>
      <c r="H6824" s="161">
        <v>0</v>
      </c>
      <c r="L6824">
        <v>487.55901699999998</v>
      </c>
      <c r="R6824">
        <v>997.40674200000001</v>
      </c>
      <c r="S6824">
        <v>997.40674200000001</v>
      </c>
      <c r="T6824" s="194">
        <v>997.40674200000001</v>
      </c>
      <c r="U6824" t="s">
        <v>193</v>
      </c>
      <c r="V6824">
        <v>45708.621666666666</v>
      </c>
    </row>
    <row r="6825" spans="1:22" x14ac:dyDescent="0.3">
      <c r="A6825" t="s">
        <v>111</v>
      </c>
      <c r="B6825" t="s">
        <v>0</v>
      </c>
      <c r="C6825" t="s">
        <v>93</v>
      </c>
      <c r="D6825" s="29">
        <v>45857</v>
      </c>
      <c r="E6825" s="161">
        <v>0</v>
      </c>
      <c r="F6825" s="161">
        <v>0</v>
      </c>
      <c r="G6825" s="161">
        <v>0</v>
      </c>
      <c r="H6825" s="161">
        <v>0</v>
      </c>
      <c r="L6825">
        <v>70.208495999999997</v>
      </c>
      <c r="R6825">
        <v>144.623977</v>
      </c>
      <c r="S6825">
        <v>144.623977</v>
      </c>
      <c r="T6825" s="194">
        <v>144.623977</v>
      </c>
      <c r="U6825" t="s">
        <v>193</v>
      </c>
      <c r="V6825">
        <v>45708.622870370367</v>
      </c>
    </row>
    <row r="6826" spans="1:22" x14ac:dyDescent="0.3">
      <c r="A6826" t="s">
        <v>111</v>
      </c>
      <c r="B6826" t="s">
        <v>0</v>
      </c>
      <c r="C6826" t="s">
        <v>88</v>
      </c>
      <c r="D6826" s="29">
        <v>45857</v>
      </c>
      <c r="E6826" s="161">
        <v>0</v>
      </c>
      <c r="F6826" s="161">
        <v>0</v>
      </c>
      <c r="G6826" s="161">
        <v>0</v>
      </c>
      <c r="H6826" s="161">
        <v>0</v>
      </c>
      <c r="L6826">
        <v>487.55901699999998</v>
      </c>
      <c r="R6826">
        <v>997.40674200000001</v>
      </c>
      <c r="S6826">
        <v>997.40674200000001</v>
      </c>
      <c r="T6826" s="194">
        <v>997.40674200000001</v>
      </c>
      <c r="U6826" t="s">
        <v>193</v>
      </c>
      <c r="V6826">
        <v>45708.621331018519</v>
      </c>
    </row>
    <row r="6827" spans="1:22" x14ac:dyDescent="0.3">
      <c r="A6827" t="s">
        <v>111</v>
      </c>
      <c r="B6827" t="s">
        <v>0</v>
      </c>
      <c r="C6827" t="s">
        <v>93</v>
      </c>
      <c r="D6827" s="29">
        <v>45858</v>
      </c>
      <c r="E6827" s="161">
        <v>0</v>
      </c>
      <c r="F6827" s="161">
        <v>0</v>
      </c>
      <c r="G6827" s="161">
        <v>0</v>
      </c>
      <c r="H6827" s="161">
        <v>0</v>
      </c>
      <c r="L6827">
        <v>70.208495999999997</v>
      </c>
      <c r="R6827">
        <v>144.623977</v>
      </c>
      <c r="S6827">
        <v>144.623977</v>
      </c>
      <c r="T6827" s="194">
        <v>144.623977</v>
      </c>
      <c r="U6827" t="s">
        <v>193</v>
      </c>
      <c r="V6827">
        <v>45708.623020833336</v>
      </c>
    </row>
    <row r="6828" spans="1:22" x14ac:dyDescent="0.3">
      <c r="A6828" t="s">
        <v>111</v>
      </c>
      <c r="B6828" t="s">
        <v>0</v>
      </c>
      <c r="C6828" t="s">
        <v>88</v>
      </c>
      <c r="D6828" s="29">
        <v>45858</v>
      </c>
      <c r="E6828" s="161">
        <v>0</v>
      </c>
      <c r="F6828" s="161">
        <v>0</v>
      </c>
      <c r="G6828" s="161">
        <v>0</v>
      </c>
      <c r="H6828" s="161">
        <v>0</v>
      </c>
      <c r="L6828">
        <v>487.55901699999998</v>
      </c>
      <c r="R6828">
        <v>997.40674200000001</v>
      </c>
      <c r="S6828">
        <v>997.40674200000001</v>
      </c>
      <c r="T6828" s="194">
        <v>997.40674200000001</v>
      </c>
      <c r="U6828" t="s">
        <v>193</v>
      </c>
      <c r="V6828">
        <v>45708.621203703704</v>
      </c>
    </row>
    <row r="6829" spans="1:22" x14ac:dyDescent="0.3">
      <c r="A6829" t="s">
        <v>111</v>
      </c>
      <c r="B6829" t="s">
        <v>0</v>
      </c>
      <c r="C6829" t="s">
        <v>93</v>
      </c>
      <c r="D6829" s="29">
        <v>45859</v>
      </c>
      <c r="E6829" s="161">
        <v>0</v>
      </c>
      <c r="F6829" s="161">
        <v>0</v>
      </c>
      <c r="G6829" s="161">
        <v>0</v>
      </c>
      <c r="H6829" s="161">
        <v>0</v>
      </c>
      <c r="L6829">
        <v>70.208495999999997</v>
      </c>
      <c r="R6829">
        <v>144.623977</v>
      </c>
      <c r="S6829">
        <v>144.623977</v>
      </c>
      <c r="T6829" s="194">
        <v>144.623977</v>
      </c>
      <c r="U6829" t="s">
        <v>193</v>
      </c>
      <c r="V6829">
        <v>45708.623333333337</v>
      </c>
    </row>
    <row r="6830" spans="1:22" x14ac:dyDescent="0.3">
      <c r="A6830" t="s">
        <v>111</v>
      </c>
      <c r="B6830" t="s">
        <v>0</v>
      </c>
      <c r="C6830" t="s">
        <v>88</v>
      </c>
      <c r="D6830" s="29">
        <v>45859</v>
      </c>
      <c r="E6830" s="161">
        <v>0</v>
      </c>
      <c r="F6830" s="161">
        <v>0</v>
      </c>
      <c r="G6830" s="161">
        <v>0</v>
      </c>
      <c r="H6830" s="161">
        <v>0</v>
      </c>
      <c r="L6830">
        <v>487.55901699999998</v>
      </c>
      <c r="R6830">
        <v>997.40674200000001</v>
      </c>
      <c r="S6830">
        <v>997.40674200000001</v>
      </c>
      <c r="T6830" s="194">
        <v>997.40674200000001</v>
      </c>
      <c r="U6830" t="s">
        <v>193</v>
      </c>
      <c r="V6830">
        <v>45708.621203703704</v>
      </c>
    </row>
    <row r="6831" spans="1:22" x14ac:dyDescent="0.3">
      <c r="A6831" t="s">
        <v>111</v>
      </c>
      <c r="B6831" t="s">
        <v>0</v>
      </c>
      <c r="C6831" t="s">
        <v>93</v>
      </c>
      <c r="D6831" s="29">
        <v>45860</v>
      </c>
      <c r="E6831" s="161">
        <v>0</v>
      </c>
      <c r="F6831" s="161">
        <v>0</v>
      </c>
      <c r="G6831" s="161">
        <v>0</v>
      </c>
      <c r="H6831" s="161">
        <v>0</v>
      </c>
      <c r="L6831">
        <v>70.208495999999997</v>
      </c>
      <c r="R6831">
        <v>144.623977</v>
      </c>
      <c r="S6831">
        <v>144.623977</v>
      </c>
      <c r="T6831" s="194">
        <v>144.623977</v>
      </c>
      <c r="U6831" t="s">
        <v>193</v>
      </c>
      <c r="V6831">
        <v>45708.622847222221</v>
      </c>
    </row>
    <row r="6832" spans="1:22" x14ac:dyDescent="0.3">
      <c r="A6832" t="s">
        <v>111</v>
      </c>
      <c r="B6832" t="s">
        <v>0</v>
      </c>
      <c r="C6832" t="s">
        <v>88</v>
      </c>
      <c r="D6832" s="29">
        <v>45860</v>
      </c>
      <c r="E6832" s="161">
        <v>0</v>
      </c>
      <c r="F6832" s="161">
        <v>0</v>
      </c>
      <c r="G6832" s="161">
        <v>0</v>
      </c>
      <c r="H6832" s="161">
        <v>0</v>
      </c>
      <c r="L6832">
        <v>487.55901699999998</v>
      </c>
      <c r="R6832">
        <v>997.40674200000001</v>
      </c>
      <c r="S6832">
        <v>997.40674200000001</v>
      </c>
      <c r="T6832" s="194">
        <v>997.40674200000001</v>
      </c>
      <c r="U6832" t="s">
        <v>193</v>
      </c>
      <c r="V6832">
        <v>45708.621863425928</v>
      </c>
    </row>
    <row r="6833" spans="1:22" x14ac:dyDescent="0.3">
      <c r="A6833" t="s">
        <v>111</v>
      </c>
      <c r="B6833" t="s">
        <v>0</v>
      </c>
      <c r="C6833" t="s">
        <v>93</v>
      </c>
      <c r="D6833" s="29">
        <v>45861</v>
      </c>
      <c r="E6833" s="161">
        <v>0</v>
      </c>
      <c r="F6833" s="161">
        <v>0</v>
      </c>
      <c r="G6833" s="161">
        <v>0</v>
      </c>
      <c r="H6833" s="161">
        <v>0</v>
      </c>
      <c r="L6833">
        <v>70.208495999999997</v>
      </c>
      <c r="R6833">
        <v>144.623977</v>
      </c>
      <c r="S6833">
        <v>144.623977</v>
      </c>
      <c r="T6833" s="194">
        <v>144.623977</v>
      </c>
      <c r="U6833" t="s">
        <v>193</v>
      </c>
      <c r="V6833">
        <v>45708.622881944444</v>
      </c>
    </row>
    <row r="6834" spans="1:22" x14ac:dyDescent="0.3">
      <c r="A6834" t="s">
        <v>111</v>
      </c>
      <c r="B6834" t="s">
        <v>0</v>
      </c>
      <c r="C6834" t="s">
        <v>88</v>
      </c>
      <c r="D6834" s="29">
        <v>45861</v>
      </c>
      <c r="E6834" s="161">
        <v>0</v>
      </c>
      <c r="F6834" s="161">
        <v>0</v>
      </c>
      <c r="G6834" s="161">
        <v>0</v>
      </c>
      <c r="H6834" s="161">
        <v>0</v>
      </c>
      <c r="L6834">
        <v>487.55901699999998</v>
      </c>
      <c r="R6834">
        <v>997.40674200000001</v>
      </c>
      <c r="S6834">
        <v>997.40674200000001</v>
      </c>
      <c r="T6834" s="194">
        <v>997.40674200000001</v>
      </c>
      <c r="U6834" t="s">
        <v>193</v>
      </c>
      <c r="V6834">
        <v>45708.621423611112</v>
      </c>
    </row>
    <row r="6835" spans="1:22" x14ac:dyDescent="0.3">
      <c r="A6835" t="s">
        <v>111</v>
      </c>
      <c r="B6835" t="s">
        <v>0</v>
      </c>
      <c r="C6835" t="s">
        <v>93</v>
      </c>
      <c r="D6835" s="29">
        <v>45862</v>
      </c>
      <c r="E6835" s="161">
        <v>0</v>
      </c>
      <c r="F6835" s="161">
        <v>0</v>
      </c>
      <c r="G6835" s="161">
        <v>0</v>
      </c>
      <c r="H6835" s="161">
        <v>0</v>
      </c>
      <c r="L6835">
        <v>70.208495999999997</v>
      </c>
      <c r="R6835">
        <v>144.623977</v>
      </c>
      <c r="S6835">
        <v>144.623977</v>
      </c>
      <c r="T6835" s="194">
        <v>144.623977</v>
      </c>
      <c r="U6835" t="s">
        <v>193</v>
      </c>
      <c r="V6835">
        <v>45708.622534722221</v>
      </c>
    </row>
    <row r="6836" spans="1:22" x14ac:dyDescent="0.3">
      <c r="A6836" t="s">
        <v>111</v>
      </c>
      <c r="B6836" t="s">
        <v>0</v>
      </c>
      <c r="C6836" t="s">
        <v>88</v>
      </c>
      <c r="D6836" s="29">
        <v>45862</v>
      </c>
      <c r="E6836" s="161">
        <v>0</v>
      </c>
      <c r="F6836" s="161">
        <v>0</v>
      </c>
      <c r="G6836" s="161">
        <v>0</v>
      </c>
      <c r="H6836" s="161">
        <v>0</v>
      </c>
      <c r="L6836">
        <v>487.55901699999998</v>
      </c>
      <c r="R6836">
        <v>997.40674200000001</v>
      </c>
      <c r="S6836">
        <v>997.40674200000001</v>
      </c>
      <c r="T6836" s="194">
        <v>997.40674200000001</v>
      </c>
      <c r="U6836" t="s">
        <v>193</v>
      </c>
      <c r="V6836">
        <v>45708.621111111112</v>
      </c>
    </row>
    <row r="6837" spans="1:22" x14ac:dyDescent="0.3">
      <c r="A6837" t="s">
        <v>111</v>
      </c>
      <c r="B6837" t="s">
        <v>0</v>
      </c>
      <c r="C6837" t="s">
        <v>93</v>
      </c>
      <c r="D6837" s="29">
        <v>45863</v>
      </c>
      <c r="E6837" s="161">
        <v>0</v>
      </c>
      <c r="F6837" s="161">
        <v>0</v>
      </c>
      <c r="G6837" s="161">
        <v>0</v>
      </c>
      <c r="H6837" s="161">
        <v>0</v>
      </c>
      <c r="L6837">
        <v>70.208495999999997</v>
      </c>
      <c r="R6837">
        <v>144.623977</v>
      </c>
      <c r="S6837">
        <v>144.623977</v>
      </c>
      <c r="T6837" s="194">
        <v>144.623977</v>
      </c>
      <c r="U6837" t="s">
        <v>193</v>
      </c>
      <c r="V6837">
        <v>45708.622870370367</v>
      </c>
    </row>
    <row r="6838" spans="1:22" x14ac:dyDescent="0.3">
      <c r="A6838" t="s">
        <v>111</v>
      </c>
      <c r="B6838" t="s">
        <v>0</v>
      </c>
      <c r="C6838" t="s">
        <v>88</v>
      </c>
      <c r="D6838" s="29">
        <v>45863</v>
      </c>
      <c r="E6838" s="161">
        <v>0</v>
      </c>
      <c r="F6838" s="161">
        <v>0</v>
      </c>
      <c r="G6838" s="161">
        <v>0</v>
      </c>
      <c r="H6838" s="161">
        <v>0</v>
      </c>
      <c r="L6838">
        <v>487.55901699999998</v>
      </c>
      <c r="R6838">
        <v>997.40674200000001</v>
      </c>
      <c r="S6838">
        <v>997.40674200000001</v>
      </c>
      <c r="T6838" s="194">
        <v>997.40674200000001</v>
      </c>
      <c r="U6838" t="s">
        <v>193</v>
      </c>
      <c r="V6838">
        <v>45708.621180555558</v>
      </c>
    </row>
    <row r="6839" spans="1:22" x14ac:dyDescent="0.3">
      <c r="A6839" t="s">
        <v>111</v>
      </c>
      <c r="B6839" t="s">
        <v>0</v>
      </c>
      <c r="C6839" t="s">
        <v>93</v>
      </c>
      <c r="D6839" s="29">
        <v>45864</v>
      </c>
      <c r="E6839" s="161">
        <v>0</v>
      </c>
      <c r="F6839" s="161">
        <v>0</v>
      </c>
      <c r="G6839" s="161">
        <v>0</v>
      </c>
      <c r="H6839" s="161">
        <v>0</v>
      </c>
      <c r="L6839">
        <v>70.208495999999997</v>
      </c>
      <c r="R6839">
        <v>144.623977</v>
      </c>
      <c r="S6839">
        <v>144.623977</v>
      </c>
      <c r="T6839" s="194">
        <v>144.623977</v>
      </c>
      <c r="U6839" t="s">
        <v>193</v>
      </c>
      <c r="V6839">
        <v>45708.622662037036</v>
      </c>
    </row>
    <row r="6840" spans="1:22" x14ac:dyDescent="0.3">
      <c r="A6840" t="s">
        <v>111</v>
      </c>
      <c r="B6840" t="s">
        <v>0</v>
      </c>
      <c r="C6840" t="s">
        <v>88</v>
      </c>
      <c r="D6840" s="29">
        <v>45864</v>
      </c>
      <c r="E6840" s="161">
        <v>0</v>
      </c>
      <c r="F6840" s="161">
        <v>0</v>
      </c>
      <c r="G6840" s="161">
        <v>0</v>
      </c>
      <c r="H6840" s="161">
        <v>0</v>
      </c>
      <c r="L6840">
        <v>487.55901699999998</v>
      </c>
      <c r="R6840">
        <v>997.40674200000001</v>
      </c>
      <c r="S6840">
        <v>997.40674200000001</v>
      </c>
      <c r="T6840" s="194">
        <v>997.40674200000001</v>
      </c>
      <c r="U6840" t="s">
        <v>193</v>
      </c>
      <c r="V6840">
        <v>45708.621446759258</v>
      </c>
    </row>
    <row r="6841" spans="1:22" x14ac:dyDescent="0.3">
      <c r="A6841" t="s">
        <v>111</v>
      </c>
      <c r="B6841" t="s">
        <v>0</v>
      </c>
      <c r="C6841" t="s">
        <v>93</v>
      </c>
      <c r="D6841" s="29">
        <v>45865</v>
      </c>
      <c r="E6841" s="161">
        <v>0</v>
      </c>
      <c r="F6841" s="161">
        <v>0</v>
      </c>
      <c r="G6841" s="161">
        <v>0</v>
      </c>
      <c r="H6841" s="161">
        <v>0</v>
      </c>
      <c r="L6841">
        <v>70.208495999999997</v>
      </c>
      <c r="R6841">
        <v>144.623977</v>
      </c>
      <c r="S6841">
        <v>144.623977</v>
      </c>
      <c r="T6841" s="194">
        <v>144.623977</v>
      </c>
      <c r="U6841" t="s">
        <v>193</v>
      </c>
      <c r="V6841">
        <v>45708.623356481483</v>
      </c>
    </row>
    <row r="6842" spans="1:22" x14ac:dyDescent="0.3">
      <c r="A6842" t="s">
        <v>111</v>
      </c>
      <c r="B6842" t="s">
        <v>0</v>
      </c>
      <c r="C6842" t="s">
        <v>88</v>
      </c>
      <c r="D6842" s="29">
        <v>45865</v>
      </c>
      <c r="E6842" s="161">
        <v>0</v>
      </c>
      <c r="F6842" s="161">
        <v>0</v>
      </c>
      <c r="G6842" s="161">
        <v>0</v>
      </c>
      <c r="H6842" s="161">
        <v>0</v>
      </c>
      <c r="L6842">
        <v>487.55901699999998</v>
      </c>
      <c r="R6842">
        <v>997.40674200000001</v>
      </c>
      <c r="S6842">
        <v>997.40674200000001</v>
      </c>
      <c r="T6842" s="194">
        <v>997.40674200000001</v>
      </c>
      <c r="U6842" t="s">
        <v>193</v>
      </c>
      <c r="V6842">
        <v>45708.621574074074</v>
      </c>
    </row>
    <row r="6843" spans="1:22" x14ac:dyDescent="0.3">
      <c r="A6843" t="s">
        <v>111</v>
      </c>
      <c r="B6843" t="s">
        <v>0</v>
      </c>
      <c r="C6843" t="s">
        <v>93</v>
      </c>
      <c r="D6843" s="29">
        <v>45866</v>
      </c>
      <c r="E6843" s="161">
        <v>0</v>
      </c>
      <c r="F6843" s="161">
        <v>0</v>
      </c>
      <c r="G6843" s="161">
        <v>0</v>
      </c>
      <c r="H6843" s="161">
        <v>0</v>
      </c>
      <c r="L6843">
        <v>70.208495999999997</v>
      </c>
      <c r="R6843">
        <v>144.623977</v>
      </c>
      <c r="S6843">
        <v>144.623977</v>
      </c>
      <c r="T6843" s="194">
        <v>144.623977</v>
      </c>
      <c r="U6843" t="s">
        <v>193</v>
      </c>
      <c r="V6843">
        <v>45708.623113425929</v>
      </c>
    </row>
    <row r="6844" spans="1:22" x14ac:dyDescent="0.3">
      <c r="A6844" t="s">
        <v>111</v>
      </c>
      <c r="B6844" t="s">
        <v>0</v>
      </c>
      <c r="C6844" t="s">
        <v>88</v>
      </c>
      <c r="D6844" s="29">
        <v>45866</v>
      </c>
      <c r="E6844" s="161">
        <v>0</v>
      </c>
      <c r="F6844" s="161">
        <v>0</v>
      </c>
      <c r="G6844" s="161">
        <v>0</v>
      </c>
      <c r="H6844" s="161">
        <v>0</v>
      </c>
      <c r="L6844">
        <v>487.55901699999998</v>
      </c>
      <c r="R6844">
        <v>997.40674200000001</v>
      </c>
      <c r="S6844">
        <v>997.40674200000001</v>
      </c>
      <c r="T6844" s="194">
        <v>997.40674200000001</v>
      </c>
      <c r="U6844" t="s">
        <v>193</v>
      </c>
      <c r="V6844">
        <v>45708.621041666665</v>
      </c>
    </row>
    <row r="6845" spans="1:22" x14ac:dyDescent="0.3">
      <c r="A6845" t="s">
        <v>111</v>
      </c>
      <c r="B6845" t="s">
        <v>0</v>
      </c>
      <c r="C6845" t="s">
        <v>93</v>
      </c>
      <c r="D6845" s="29">
        <v>45867</v>
      </c>
      <c r="E6845" s="161">
        <v>0</v>
      </c>
      <c r="F6845" s="161">
        <v>0</v>
      </c>
      <c r="G6845" s="161">
        <v>0</v>
      </c>
      <c r="H6845" s="161">
        <v>0</v>
      </c>
      <c r="L6845">
        <v>70.208495999999997</v>
      </c>
      <c r="R6845">
        <v>144.623977</v>
      </c>
      <c r="S6845">
        <v>144.623977</v>
      </c>
      <c r="T6845" s="194">
        <v>144.623977</v>
      </c>
      <c r="U6845" t="s">
        <v>193</v>
      </c>
      <c r="V6845">
        <v>45708.622627314813</v>
      </c>
    </row>
    <row r="6846" spans="1:22" x14ac:dyDescent="0.3">
      <c r="A6846" t="s">
        <v>111</v>
      </c>
      <c r="B6846" t="s">
        <v>0</v>
      </c>
      <c r="C6846" t="s">
        <v>88</v>
      </c>
      <c r="D6846" s="29">
        <v>45867</v>
      </c>
      <c r="E6846" s="161">
        <v>0</v>
      </c>
      <c r="F6846" s="161">
        <v>0</v>
      </c>
      <c r="G6846" s="161">
        <v>0</v>
      </c>
      <c r="H6846" s="161">
        <v>0</v>
      </c>
      <c r="L6846">
        <v>487.55901699999998</v>
      </c>
      <c r="R6846">
        <v>997.40674200000001</v>
      </c>
      <c r="S6846">
        <v>997.40674200000001</v>
      </c>
      <c r="T6846" s="194">
        <v>997.40674200000001</v>
      </c>
      <c r="U6846" t="s">
        <v>193</v>
      </c>
      <c r="V6846">
        <v>45708.621412037035</v>
      </c>
    </row>
    <row r="6847" spans="1:22" x14ac:dyDescent="0.3">
      <c r="A6847" t="s">
        <v>111</v>
      </c>
      <c r="B6847" t="s">
        <v>0</v>
      </c>
      <c r="C6847" t="s">
        <v>93</v>
      </c>
      <c r="D6847" s="29">
        <v>45868</v>
      </c>
      <c r="E6847" s="161">
        <v>0</v>
      </c>
      <c r="F6847" s="161">
        <v>0</v>
      </c>
      <c r="G6847" s="161">
        <v>0</v>
      </c>
      <c r="H6847" s="161">
        <v>0</v>
      </c>
      <c r="L6847">
        <v>70.208495999999997</v>
      </c>
      <c r="R6847">
        <v>144.623977</v>
      </c>
      <c r="S6847">
        <v>144.623977</v>
      </c>
      <c r="T6847" s="194">
        <v>144.623977</v>
      </c>
      <c r="U6847" t="s">
        <v>193</v>
      </c>
      <c r="V6847">
        <v>45708.622858796298</v>
      </c>
    </row>
    <row r="6848" spans="1:22" x14ac:dyDescent="0.3">
      <c r="A6848" t="s">
        <v>111</v>
      </c>
      <c r="B6848" t="s">
        <v>0</v>
      </c>
      <c r="C6848" t="s">
        <v>88</v>
      </c>
      <c r="D6848" s="29">
        <v>45868</v>
      </c>
      <c r="E6848" s="161">
        <v>0</v>
      </c>
      <c r="F6848" s="161">
        <v>0</v>
      </c>
      <c r="G6848" s="161">
        <v>0</v>
      </c>
      <c r="H6848" s="161">
        <v>0</v>
      </c>
      <c r="L6848">
        <v>487.55901699999998</v>
      </c>
      <c r="R6848">
        <v>997.40674200000001</v>
      </c>
      <c r="S6848">
        <v>997.40674200000001</v>
      </c>
      <c r="T6848" s="194">
        <v>997.40674200000001</v>
      </c>
      <c r="U6848" t="s">
        <v>193</v>
      </c>
      <c r="V6848">
        <v>45708.621122685188</v>
      </c>
    </row>
    <row r="6849" spans="1:22" x14ac:dyDescent="0.3">
      <c r="A6849" t="s">
        <v>111</v>
      </c>
      <c r="B6849" t="s">
        <v>0</v>
      </c>
      <c r="C6849" t="s">
        <v>93</v>
      </c>
      <c r="D6849" s="29">
        <v>45869</v>
      </c>
      <c r="E6849" s="161">
        <v>0</v>
      </c>
      <c r="F6849" s="161">
        <v>0</v>
      </c>
      <c r="G6849" s="161">
        <v>0</v>
      </c>
      <c r="H6849" s="161">
        <v>0</v>
      </c>
      <c r="L6849">
        <v>70.208495999999997</v>
      </c>
      <c r="R6849">
        <v>144.623977</v>
      </c>
      <c r="S6849">
        <v>144.623977</v>
      </c>
      <c r="T6849" s="194">
        <v>144.623977</v>
      </c>
      <c r="U6849" t="s">
        <v>193</v>
      </c>
      <c r="V6849">
        <v>45708.622766203705</v>
      </c>
    </row>
    <row r="6850" spans="1:22" x14ac:dyDescent="0.3">
      <c r="A6850" t="s">
        <v>111</v>
      </c>
      <c r="B6850" t="s">
        <v>0</v>
      </c>
      <c r="C6850" t="s">
        <v>88</v>
      </c>
      <c r="D6850" s="29">
        <v>45869</v>
      </c>
      <c r="E6850" s="161">
        <v>0</v>
      </c>
      <c r="F6850" s="161">
        <v>0</v>
      </c>
      <c r="G6850" s="161">
        <v>0</v>
      </c>
      <c r="H6850" s="161">
        <v>0</v>
      </c>
      <c r="L6850">
        <v>487.55901699999998</v>
      </c>
      <c r="R6850">
        <v>997.40674200000001</v>
      </c>
      <c r="S6850">
        <v>997.40674200000001</v>
      </c>
      <c r="T6850" s="194">
        <v>997.40674200000001</v>
      </c>
      <c r="U6850" t="s">
        <v>193</v>
      </c>
      <c r="V6850">
        <v>45708.621770833335</v>
      </c>
    </row>
    <row r="6851" spans="1:22" x14ac:dyDescent="0.3">
      <c r="A6851" t="s">
        <v>111</v>
      </c>
      <c r="B6851" t="s">
        <v>0</v>
      </c>
      <c r="C6851" t="s">
        <v>93</v>
      </c>
      <c r="D6851" s="29">
        <v>45870</v>
      </c>
      <c r="E6851" s="161">
        <v>0</v>
      </c>
      <c r="F6851" s="161">
        <v>0</v>
      </c>
      <c r="G6851" s="161">
        <v>0</v>
      </c>
      <c r="H6851" s="161">
        <v>0</v>
      </c>
      <c r="L6851">
        <v>70.208495999999997</v>
      </c>
      <c r="R6851">
        <v>144.623977</v>
      </c>
      <c r="S6851">
        <v>144.623977</v>
      </c>
      <c r="T6851" s="194">
        <v>144.623977</v>
      </c>
      <c r="U6851" t="s">
        <v>193</v>
      </c>
      <c r="V6851">
        <v>45708.623263888891</v>
      </c>
    </row>
    <row r="6852" spans="1:22" x14ac:dyDescent="0.3">
      <c r="A6852" t="s">
        <v>111</v>
      </c>
      <c r="B6852" t="s">
        <v>0</v>
      </c>
      <c r="C6852" t="s">
        <v>88</v>
      </c>
      <c r="D6852" s="29">
        <v>45870</v>
      </c>
      <c r="E6852" s="161">
        <v>0</v>
      </c>
      <c r="F6852" s="161">
        <v>0</v>
      </c>
      <c r="G6852" s="161">
        <v>0</v>
      </c>
      <c r="H6852" s="161">
        <v>0</v>
      </c>
      <c r="L6852">
        <v>487.55901699999998</v>
      </c>
      <c r="R6852">
        <v>997.40674200000001</v>
      </c>
      <c r="S6852">
        <v>997.40674200000001</v>
      </c>
      <c r="T6852" s="194">
        <v>997.40674200000001</v>
      </c>
      <c r="U6852" t="s">
        <v>193</v>
      </c>
      <c r="V6852">
        <v>45708.621423611112</v>
      </c>
    </row>
    <row r="6853" spans="1:22" x14ac:dyDescent="0.3">
      <c r="A6853" t="s">
        <v>111</v>
      </c>
      <c r="B6853" t="s">
        <v>0</v>
      </c>
      <c r="C6853" t="s">
        <v>93</v>
      </c>
      <c r="D6853" s="29">
        <v>45871</v>
      </c>
      <c r="E6853" s="161">
        <v>0</v>
      </c>
      <c r="F6853" s="161">
        <v>0</v>
      </c>
      <c r="G6853" s="161">
        <v>0</v>
      </c>
      <c r="H6853" s="161">
        <v>0</v>
      </c>
      <c r="L6853">
        <v>70.208495999999997</v>
      </c>
      <c r="R6853">
        <v>144.623977</v>
      </c>
      <c r="S6853">
        <v>144.623977</v>
      </c>
      <c r="T6853" s="194">
        <v>144.623977</v>
      </c>
      <c r="U6853" t="s">
        <v>193</v>
      </c>
      <c r="V6853">
        <v>45708.623217592591</v>
      </c>
    </row>
    <row r="6854" spans="1:22" x14ac:dyDescent="0.3">
      <c r="A6854" t="s">
        <v>111</v>
      </c>
      <c r="B6854" t="s">
        <v>0</v>
      </c>
      <c r="C6854" t="s">
        <v>88</v>
      </c>
      <c r="D6854" s="29">
        <v>45871</v>
      </c>
      <c r="E6854" s="161">
        <v>0</v>
      </c>
      <c r="F6854" s="161">
        <v>0</v>
      </c>
      <c r="G6854" s="161">
        <v>0</v>
      </c>
      <c r="H6854" s="161">
        <v>0</v>
      </c>
      <c r="L6854">
        <v>487.55901699999998</v>
      </c>
      <c r="R6854">
        <v>997.40674200000001</v>
      </c>
      <c r="S6854">
        <v>997.40674200000001</v>
      </c>
      <c r="T6854" s="194">
        <v>997.40674200000001</v>
      </c>
      <c r="U6854" t="s">
        <v>193</v>
      </c>
      <c r="V6854">
        <v>45708.621365740742</v>
      </c>
    </row>
    <row r="6855" spans="1:22" x14ac:dyDescent="0.3">
      <c r="A6855" t="s">
        <v>111</v>
      </c>
      <c r="B6855" t="s">
        <v>0</v>
      </c>
      <c r="C6855" t="s">
        <v>93</v>
      </c>
      <c r="D6855" s="29">
        <v>45872</v>
      </c>
      <c r="E6855" s="161">
        <v>0</v>
      </c>
      <c r="F6855" s="161">
        <v>0</v>
      </c>
      <c r="G6855" s="161">
        <v>0</v>
      </c>
      <c r="H6855" s="161">
        <v>0</v>
      </c>
      <c r="L6855">
        <v>70.208495999999997</v>
      </c>
      <c r="R6855">
        <v>144.623977</v>
      </c>
      <c r="S6855">
        <v>144.623977</v>
      </c>
      <c r="T6855" s="194">
        <v>144.623977</v>
      </c>
      <c r="U6855" t="s">
        <v>193</v>
      </c>
      <c r="V6855">
        <v>45708.622581018521</v>
      </c>
    </row>
    <row r="6856" spans="1:22" x14ac:dyDescent="0.3">
      <c r="A6856" t="s">
        <v>111</v>
      </c>
      <c r="B6856" t="s">
        <v>0</v>
      </c>
      <c r="C6856" t="s">
        <v>88</v>
      </c>
      <c r="D6856" s="29">
        <v>45872</v>
      </c>
      <c r="E6856" s="161">
        <v>0</v>
      </c>
      <c r="F6856" s="161">
        <v>0</v>
      </c>
      <c r="G6856" s="161">
        <v>0</v>
      </c>
      <c r="H6856" s="161">
        <v>0</v>
      </c>
      <c r="L6856">
        <v>487.55901699999998</v>
      </c>
      <c r="R6856">
        <v>997.40674200000001</v>
      </c>
      <c r="S6856">
        <v>997.40674200000001</v>
      </c>
      <c r="T6856" s="194">
        <v>997.40674200000001</v>
      </c>
      <c r="U6856" t="s">
        <v>193</v>
      </c>
      <c r="V6856">
        <v>45708.621099537035</v>
      </c>
    </row>
    <row r="6857" spans="1:22" x14ac:dyDescent="0.3">
      <c r="A6857" t="s">
        <v>111</v>
      </c>
      <c r="B6857" t="s">
        <v>0</v>
      </c>
      <c r="C6857" t="s">
        <v>93</v>
      </c>
      <c r="D6857" s="29">
        <v>45873</v>
      </c>
      <c r="E6857" s="161">
        <v>0</v>
      </c>
      <c r="F6857" s="161">
        <v>0</v>
      </c>
      <c r="G6857" s="161">
        <v>0</v>
      </c>
      <c r="H6857" s="161">
        <v>0</v>
      </c>
      <c r="L6857">
        <v>70.208495999999997</v>
      </c>
      <c r="R6857">
        <v>144.623977</v>
      </c>
      <c r="S6857">
        <v>144.623977</v>
      </c>
      <c r="T6857" s="194">
        <v>144.623977</v>
      </c>
      <c r="U6857" t="s">
        <v>193</v>
      </c>
      <c r="V6857">
        <v>45708.622615740744</v>
      </c>
    </row>
    <row r="6858" spans="1:22" x14ac:dyDescent="0.3">
      <c r="A6858" t="s">
        <v>111</v>
      </c>
      <c r="B6858" t="s">
        <v>0</v>
      </c>
      <c r="C6858" t="s">
        <v>88</v>
      </c>
      <c r="D6858" s="29">
        <v>45873</v>
      </c>
      <c r="E6858" s="161">
        <v>0</v>
      </c>
      <c r="F6858" s="161">
        <v>0</v>
      </c>
      <c r="G6858" s="161">
        <v>0</v>
      </c>
      <c r="H6858" s="161">
        <v>0</v>
      </c>
      <c r="L6858">
        <v>487.55901699999998</v>
      </c>
      <c r="R6858">
        <v>997.40674200000001</v>
      </c>
      <c r="S6858">
        <v>997.40674200000001</v>
      </c>
      <c r="T6858" s="194">
        <v>997.40674200000001</v>
      </c>
      <c r="U6858" t="s">
        <v>193</v>
      </c>
      <c r="V6858">
        <v>45708.621331018519</v>
      </c>
    </row>
    <row r="6859" spans="1:22" x14ac:dyDescent="0.3">
      <c r="A6859" t="s">
        <v>111</v>
      </c>
      <c r="B6859" t="s">
        <v>0</v>
      </c>
      <c r="C6859" t="s">
        <v>93</v>
      </c>
      <c r="D6859" s="29">
        <v>45874</v>
      </c>
      <c r="E6859" s="161">
        <v>0</v>
      </c>
      <c r="F6859" s="161">
        <v>0</v>
      </c>
      <c r="G6859" s="161">
        <v>0</v>
      </c>
      <c r="H6859" s="161">
        <v>0</v>
      </c>
      <c r="L6859">
        <v>70.208495999999997</v>
      </c>
      <c r="R6859">
        <v>144.623977</v>
      </c>
      <c r="S6859">
        <v>144.623977</v>
      </c>
      <c r="T6859" s="194">
        <v>144.623977</v>
      </c>
      <c r="U6859" t="s">
        <v>193</v>
      </c>
      <c r="V6859">
        <v>45708.623310185183</v>
      </c>
    </row>
    <row r="6860" spans="1:22" x14ac:dyDescent="0.3">
      <c r="A6860" t="s">
        <v>111</v>
      </c>
      <c r="B6860" t="s">
        <v>0</v>
      </c>
      <c r="C6860" t="s">
        <v>88</v>
      </c>
      <c r="D6860" s="29">
        <v>45874</v>
      </c>
      <c r="E6860" s="161">
        <v>0</v>
      </c>
      <c r="F6860" s="161">
        <v>0</v>
      </c>
      <c r="G6860" s="161">
        <v>0</v>
      </c>
      <c r="H6860" s="161">
        <v>0</v>
      </c>
      <c r="L6860">
        <v>487.55901699999998</v>
      </c>
      <c r="R6860">
        <v>997.40674200000001</v>
      </c>
      <c r="S6860">
        <v>997.40674200000001</v>
      </c>
      <c r="T6860" s="194">
        <v>997.40674200000001</v>
      </c>
      <c r="U6860" t="s">
        <v>193</v>
      </c>
      <c r="V6860">
        <v>45708.621122685188</v>
      </c>
    </row>
    <row r="6861" spans="1:22" x14ac:dyDescent="0.3">
      <c r="A6861" t="s">
        <v>111</v>
      </c>
      <c r="B6861" t="s">
        <v>0</v>
      </c>
      <c r="C6861" t="s">
        <v>93</v>
      </c>
      <c r="D6861" s="29">
        <v>45875</v>
      </c>
      <c r="E6861" s="161">
        <v>0</v>
      </c>
      <c r="F6861" s="161">
        <v>0</v>
      </c>
      <c r="G6861" s="161">
        <v>0</v>
      </c>
      <c r="H6861" s="161">
        <v>0</v>
      </c>
      <c r="L6861">
        <v>70.208495999999997</v>
      </c>
      <c r="R6861">
        <v>144.623977</v>
      </c>
      <c r="S6861">
        <v>144.623977</v>
      </c>
      <c r="T6861" s="194">
        <v>144.623977</v>
      </c>
      <c r="U6861" t="s">
        <v>193</v>
      </c>
      <c r="V6861">
        <v>45708.62295138889</v>
      </c>
    </row>
    <row r="6862" spans="1:22" x14ac:dyDescent="0.3">
      <c r="A6862" t="s">
        <v>111</v>
      </c>
      <c r="B6862" t="s">
        <v>0</v>
      </c>
      <c r="C6862" t="s">
        <v>88</v>
      </c>
      <c r="D6862" s="29">
        <v>45875</v>
      </c>
      <c r="E6862" s="161">
        <v>0</v>
      </c>
      <c r="F6862" s="161">
        <v>0</v>
      </c>
      <c r="G6862" s="161">
        <v>0</v>
      </c>
      <c r="H6862" s="161">
        <v>0</v>
      </c>
      <c r="L6862">
        <v>487.55901699999998</v>
      </c>
      <c r="R6862">
        <v>997.40674200000001</v>
      </c>
      <c r="S6862">
        <v>997.40674200000001</v>
      </c>
      <c r="T6862" s="194">
        <v>997.40674200000001</v>
      </c>
      <c r="U6862" t="s">
        <v>193</v>
      </c>
      <c r="V6862">
        <v>45708.621400462966</v>
      </c>
    </row>
    <row r="6863" spans="1:22" x14ac:dyDescent="0.3">
      <c r="A6863" t="s">
        <v>111</v>
      </c>
      <c r="B6863" t="s">
        <v>0</v>
      </c>
      <c r="C6863" t="s">
        <v>93</v>
      </c>
      <c r="D6863" s="29">
        <v>45876</v>
      </c>
      <c r="E6863" s="161">
        <v>0</v>
      </c>
      <c r="F6863" s="161">
        <v>0</v>
      </c>
      <c r="G6863" s="161">
        <v>0</v>
      </c>
      <c r="H6863" s="161">
        <v>0</v>
      </c>
      <c r="L6863">
        <v>70.208495999999997</v>
      </c>
      <c r="R6863">
        <v>144.623977</v>
      </c>
      <c r="S6863">
        <v>144.623977</v>
      </c>
      <c r="T6863" s="194">
        <v>144.623977</v>
      </c>
      <c r="U6863" t="s">
        <v>193</v>
      </c>
      <c r="V6863">
        <v>45708.623402777775</v>
      </c>
    </row>
    <row r="6864" spans="1:22" x14ac:dyDescent="0.3">
      <c r="A6864" t="s">
        <v>111</v>
      </c>
      <c r="B6864" t="s">
        <v>0</v>
      </c>
      <c r="C6864" t="s">
        <v>88</v>
      </c>
      <c r="D6864" s="29">
        <v>45876</v>
      </c>
      <c r="E6864" s="161">
        <v>0</v>
      </c>
      <c r="F6864" s="161">
        <v>0</v>
      </c>
      <c r="G6864" s="161">
        <v>0</v>
      </c>
      <c r="H6864" s="161">
        <v>0</v>
      </c>
      <c r="L6864">
        <v>487.55901699999998</v>
      </c>
      <c r="R6864">
        <v>997.40674200000001</v>
      </c>
      <c r="S6864">
        <v>997.40674200000001</v>
      </c>
      <c r="T6864" s="194">
        <v>997.40674200000001</v>
      </c>
      <c r="U6864" t="s">
        <v>193</v>
      </c>
      <c r="V6864">
        <v>45708.621562499997</v>
      </c>
    </row>
    <row r="6865" spans="1:22" x14ac:dyDescent="0.3">
      <c r="A6865" t="s">
        <v>111</v>
      </c>
      <c r="B6865" t="s">
        <v>0</v>
      </c>
      <c r="C6865" t="s">
        <v>93</v>
      </c>
      <c r="D6865" s="29">
        <v>45877</v>
      </c>
      <c r="E6865" s="161">
        <v>0</v>
      </c>
      <c r="F6865" s="161">
        <v>0</v>
      </c>
      <c r="G6865" s="161">
        <v>0</v>
      </c>
      <c r="H6865" s="161">
        <v>0</v>
      </c>
      <c r="L6865">
        <v>70.208495999999997</v>
      </c>
      <c r="R6865">
        <v>144.623977</v>
      </c>
      <c r="S6865">
        <v>144.623977</v>
      </c>
      <c r="T6865" s="194">
        <v>144.623977</v>
      </c>
      <c r="U6865" t="s">
        <v>193</v>
      </c>
      <c r="V6865">
        <v>45708.623171296298</v>
      </c>
    </row>
    <row r="6866" spans="1:22" x14ac:dyDescent="0.3">
      <c r="A6866" t="s">
        <v>111</v>
      </c>
      <c r="B6866" t="s">
        <v>0</v>
      </c>
      <c r="C6866" t="s">
        <v>88</v>
      </c>
      <c r="D6866" s="29">
        <v>45877</v>
      </c>
      <c r="E6866" s="161">
        <v>0</v>
      </c>
      <c r="F6866" s="161">
        <v>0</v>
      </c>
      <c r="G6866" s="161">
        <v>0</v>
      </c>
      <c r="H6866" s="161">
        <v>0</v>
      </c>
      <c r="L6866">
        <v>487.55901699999998</v>
      </c>
      <c r="R6866">
        <v>997.40674200000001</v>
      </c>
      <c r="S6866">
        <v>997.40674200000001</v>
      </c>
      <c r="T6866" s="194">
        <v>997.40674200000001</v>
      </c>
      <c r="U6866" t="s">
        <v>193</v>
      </c>
      <c r="V6866">
        <v>45708.621446759258</v>
      </c>
    </row>
    <row r="6867" spans="1:22" x14ac:dyDescent="0.3">
      <c r="A6867" t="s">
        <v>111</v>
      </c>
      <c r="B6867" t="s">
        <v>0</v>
      </c>
      <c r="C6867" t="s">
        <v>93</v>
      </c>
      <c r="D6867" s="29">
        <v>45878</v>
      </c>
      <c r="E6867" s="161">
        <v>0</v>
      </c>
      <c r="F6867" s="161">
        <v>0</v>
      </c>
      <c r="G6867" s="161">
        <v>0</v>
      </c>
      <c r="H6867" s="161">
        <v>0</v>
      </c>
      <c r="L6867">
        <v>70.208495999999997</v>
      </c>
      <c r="R6867">
        <v>144.623977</v>
      </c>
      <c r="S6867">
        <v>144.623977</v>
      </c>
      <c r="T6867" s="194">
        <v>144.623977</v>
      </c>
      <c r="U6867" t="s">
        <v>193</v>
      </c>
      <c r="V6867">
        <v>45708.622870370367</v>
      </c>
    </row>
    <row r="6868" spans="1:22" x14ac:dyDescent="0.3">
      <c r="A6868" t="s">
        <v>111</v>
      </c>
      <c r="B6868" t="s">
        <v>0</v>
      </c>
      <c r="C6868" t="s">
        <v>88</v>
      </c>
      <c r="D6868" s="29">
        <v>45878</v>
      </c>
      <c r="E6868" s="161">
        <v>0</v>
      </c>
      <c r="F6868" s="161">
        <v>0</v>
      </c>
      <c r="G6868" s="161">
        <v>0</v>
      </c>
      <c r="H6868" s="161">
        <v>0</v>
      </c>
      <c r="L6868">
        <v>487.55901699999998</v>
      </c>
      <c r="R6868">
        <v>997.40674200000001</v>
      </c>
      <c r="S6868">
        <v>997.40674200000001</v>
      </c>
      <c r="T6868" s="194">
        <v>997.40674200000001</v>
      </c>
      <c r="U6868" t="s">
        <v>193</v>
      </c>
      <c r="V6868">
        <v>45708.621388888889</v>
      </c>
    </row>
    <row r="6869" spans="1:22" x14ac:dyDescent="0.3">
      <c r="A6869" t="s">
        <v>111</v>
      </c>
      <c r="B6869" t="s">
        <v>0</v>
      </c>
      <c r="C6869" t="s">
        <v>93</v>
      </c>
      <c r="D6869" s="29">
        <v>45879</v>
      </c>
      <c r="E6869" s="161">
        <v>0</v>
      </c>
      <c r="F6869" s="161">
        <v>0</v>
      </c>
      <c r="G6869" s="161">
        <v>0</v>
      </c>
      <c r="H6869" s="161">
        <v>0</v>
      </c>
      <c r="L6869">
        <v>70.208495999999997</v>
      </c>
      <c r="R6869">
        <v>144.623977</v>
      </c>
      <c r="S6869">
        <v>144.623977</v>
      </c>
      <c r="T6869" s="194">
        <v>144.623977</v>
      </c>
      <c r="U6869" t="s">
        <v>193</v>
      </c>
      <c r="V6869">
        <v>45708.623194444444</v>
      </c>
    </row>
    <row r="6870" spans="1:22" x14ac:dyDescent="0.3">
      <c r="A6870" t="s">
        <v>111</v>
      </c>
      <c r="B6870" t="s">
        <v>0</v>
      </c>
      <c r="C6870" t="s">
        <v>88</v>
      </c>
      <c r="D6870" s="29">
        <v>45879</v>
      </c>
      <c r="E6870" s="161">
        <v>0</v>
      </c>
      <c r="F6870" s="161">
        <v>0</v>
      </c>
      <c r="G6870" s="161">
        <v>0</v>
      </c>
      <c r="H6870" s="161">
        <v>0</v>
      </c>
      <c r="L6870">
        <v>487.55901699999998</v>
      </c>
      <c r="R6870">
        <v>997.40674200000001</v>
      </c>
      <c r="S6870">
        <v>997.40674200000001</v>
      </c>
      <c r="T6870" s="194">
        <v>997.40674200000001</v>
      </c>
      <c r="U6870" t="s">
        <v>193</v>
      </c>
      <c r="V6870">
        <v>45708.621342592596</v>
      </c>
    </row>
    <row r="6871" spans="1:22" x14ac:dyDescent="0.3">
      <c r="A6871" t="s">
        <v>111</v>
      </c>
      <c r="B6871" t="s">
        <v>0</v>
      </c>
      <c r="C6871" t="s">
        <v>93</v>
      </c>
      <c r="D6871" s="29">
        <v>45880</v>
      </c>
      <c r="E6871" s="161">
        <v>0</v>
      </c>
      <c r="F6871" s="161">
        <v>0</v>
      </c>
      <c r="G6871" s="161">
        <v>0</v>
      </c>
      <c r="H6871" s="161">
        <v>0</v>
      </c>
      <c r="L6871">
        <v>70.208495999999997</v>
      </c>
      <c r="R6871">
        <v>144.623977</v>
      </c>
      <c r="S6871">
        <v>144.623977</v>
      </c>
      <c r="T6871" s="194">
        <v>144.623977</v>
      </c>
      <c r="U6871" t="s">
        <v>193</v>
      </c>
      <c r="V6871">
        <v>45708.623055555552</v>
      </c>
    </row>
    <row r="6872" spans="1:22" x14ac:dyDescent="0.3">
      <c r="A6872" t="s">
        <v>111</v>
      </c>
      <c r="B6872" t="s">
        <v>0</v>
      </c>
      <c r="C6872" t="s">
        <v>88</v>
      </c>
      <c r="D6872" s="29">
        <v>45880</v>
      </c>
      <c r="E6872" s="161">
        <v>0</v>
      </c>
      <c r="F6872" s="161">
        <v>0</v>
      </c>
      <c r="G6872" s="161">
        <v>0</v>
      </c>
      <c r="H6872" s="161">
        <v>0</v>
      </c>
      <c r="L6872">
        <v>487.55901699999998</v>
      </c>
      <c r="R6872">
        <v>997.40674200000001</v>
      </c>
      <c r="S6872">
        <v>997.40674200000001</v>
      </c>
      <c r="T6872" s="194">
        <v>997.40674200000001</v>
      </c>
      <c r="U6872" t="s">
        <v>193</v>
      </c>
      <c r="V6872">
        <v>45708.621423611112</v>
      </c>
    </row>
    <row r="6873" spans="1:22" x14ac:dyDescent="0.3">
      <c r="A6873" t="s">
        <v>111</v>
      </c>
      <c r="B6873" t="s">
        <v>0</v>
      </c>
      <c r="C6873" t="s">
        <v>93</v>
      </c>
      <c r="D6873" s="29">
        <v>45881</v>
      </c>
      <c r="E6873" s="161">
        <v>0</v>
      </c>
      <c r="F6873" s="161">
        <v>0</v>
      </c>
      <c r="G6873" s="161">
        <v>0</v>
      </c>
      <c r="H6873" s="161">
        <v>0</v>
      </c>
      <c r="L6873">
        <v>70.208495999999997</v>
      </c>
      <c r="R6873">
        <v>144.623977</v>
      </c>
      <c r="S6873">
        <v>144.623977</v>
      </c>
      <c r="T6873" s="194">
        <v>144.623977</v>
      </c>
      <c r="U6873" t="s">
        <v>193</v>
      </c>
      <c r="V6873">
        <v>45708.623159722221</v>
      </c>
    </row>
    <row r="6874" spans="1:22" x14ac:dyDescent="0.3">
      <c r="A6874" t="s">
        <v>111</v>
      </c>
      <c r="B6874" t="s">
        <v>0</v>
      </c>
      <c r="C6874" t="s">
        <v>88</v>
      </c>
      <c r="D6874" s="29">
        <v>45881</v>
      </c>
      <c r="E6874" s="161">
        <v>0</v>
      </c>
      <c r="F6874" s="161">
        <v>0</v>
      </c>
      <c r="G6874" s="161">
        <v>0</v>
      </c>
      <c r="H6874" s="161">
        <v>0</v>
      </c>
      <c r="L6874">
        <v>487.55901699999998</v>
      </c>
      <c r="R6874">
        <v>997.40674200000001</v>
      </c>
      <c r="S6874">
        <v>997.40674200000001</v>
      </c>
      <c r="T6874" s="194">
        <v>997.40674200000001</v>
      </c>
      <c r="U6874" t="s">
        <v>193</v>
      </c>
      <c r="V6874">
        <v>45708.621469907404</v>
      </c>
    </row>
    <row r="6875" spans="1:22" x14ac:dyDescent="0.3">
      <c r="A6875" t="s">
        <v>111</v>
      </c>
      <c r="B6875" t="s">
        <v>0</v>
      </c>
      <c r="C6875" t="s">
        <v>93</v>
      </c>
      <c r="D6875" s="29">
        <v>45882</v>
      </c>
      <c r="E6875" s="161">
        <v>0</v>
      </c>
      <c r="F6875" s="161">
        <v>0</v>
      </c>
      <c r="G6875" s="161">
        <v>0</v>
      </c>
      <c r="H6875" s="161">
        <v>0</v>
      </c>
      <c r="L6875">
        <v>70.208495999999997</v>
      </c>
      <c r="R6875">
        <v>144.623977</v>
      </c>
      <c r="S6875">
        <v>144.623977</v>
      </c>
      <c r="T6875" s="194">
        <v>144.623977</v>
      </c>
      <c r="U6875" t="s">
        <v>193</v>
      </c>
      <c r="V6875">
        <v>45708.622719907406</v>
      </c>
    </row>
    <row r="6876" spans="1:22" x14ac:dyDescent="0.3">
      <c r="A6876" t="s">
        <v>111</v>
      </c>
      <c r="B6876" t="s">
        <v>0</v>
      </c>
      <c r="C6876" t="s">
        <v>88</v>
      </c>
      <c r="D6876" s="29">
        <v>45882</v>
      </c>
      <c r="E6876" s="161">
        <v>0</v>
      </c>
      <c r="F6876" s="161">
        <v>0</v>
      </c>
      <c r="G6876" s="161">
        <v>0</v>
      </c>
      <c r="H6876" s="161">
        <v>0</v>
      </c>
      <c r="L6876">
        <v>487.55901699999998</v>
      </c>
      <c r="R6876">
        <v>997.40674200000001</v>
      </c>
      <c r="S6876">
        <v>997.40674200000001</v>
      </c>
      <c r="T6876" s="194">
        <v>997.40674200000001</v>
      </c>
      <c r="U6876" t="s">
        <v>193</v>
      </c>
      <c r="V6876">
        <v>45708.621296296296</v>
      </c>
    </row>
    <row r="6877" spans="1:22" x14ac:dyDescent="0.3">
      <c r="A6877" t="s">
        <v>111</v>
      </c>
      <c r="B6877" t="s">
        <v>0</v>
      </c>
      <c r="C6877" t="s">
        <v>93</v>
      </c>
      <c r="D6877" s="29">
        <v>45883</v>
      </c>
      <c r="E6877" s="161">
        <v>0</v>
      </c>
      <c r="F6877" s="161">
        <v>0</v>
      </c>
      <c r="G6877" s="161">
        <v>0</v>
      </c>
      <c r="H6877" s="161">
        <v>0</v>
      </c>
      <c r="L6877">
        <v>70.208495999999997</v>
      </c>
      <c r="R6877">
        <v>144.623977</v>
      </c>
      <c r="S6877">
        <v>144.623977</v>
      </c>
      <c r="T6877" s="194">
        <v>144.623977</v>
      </c>
      <c r="U6877" t="s">
        <v>193</v>
      </c>
      <c r="V6877">
        <v>45708.622685185182</v>
      </c>
    </row>
    <row r="6878" spans="1:22" x14ac:dyDescent="0.3">
      <c r="A6878" t="s">
        <v>111</v>
      </c>
      <c r="B6878" t="s">
        <v>0</v>
      </c>
      <c r="C6878" t="s">
        <v>88</v>
      </c>
      <c r="D6878" s="29">
        <v>45883</v>
      </c>
      <c r="E6878" s="161">
        <v>0</v>
      </c>
      <c r="F6878" s="161">
        <v>0</v>
      </c>
      <c r="G6878" s="161">
        <v>0</v>
      </c>
      <c r="H6878" s="161">
        <v>0</v>
      </c>
      <c r="L6878">
        <v>487.55901699999998</v>
      </c>
      <c r="R6878">
        <v>997.40674200000001</v>
      </c>
      <c r="S6878">
        <v>997.40674200000001</v>
      </c>
      <c r="T6878" s="194">
        <v>997.40674200000001</v>
      </c>
      <c r="U6878" t="s">
        <v>193</v>
      </c>
      <c r="V6878">
        <v>45708.621504629627</v>
      </c>
    </row>
    <row r="6879" spans="1:22" x14ac:dyDescent="0.3">
      <c r="A6879" t="s">
        <v>111</v>
      </c>
      <c r="B6879" t="s">
        <v>0</v>
      </c>
      <c r="C6879" t="s">
        <v>93</v>
      </c>
      <c r="D6879" s="29">
        <v>45884</v>
      </c>
      <c r="E6879" s="161">
        <v>0</v>
      </c>
      <c r="F6879" s="161">
        <v>0</v>
      </c>
      <c r="G6879" s="161">
        <v>0</v>
      </c>
      <c r="H6879" s="161">
        <v>0</v>
      </c>
      <c r="L6879">
        <v>70.208495999999997</v>
      </c>
      <c r="R6879">
        <v>144.623977</v>
      </c>
      <c r="S6879">
        <v>144.623977</v>
      </c>
      <c r="T6879" s="194">
        <v>144.623977</v>
      </c>
      <c r="U6879" t="s">
        <v>193</v>
      </c>
      <c r="V6879">
        <v>45708.623067129629</v>
      </c>
    </row>
    <row r="6880" spans="1:22" x14ac:dyDescent="0.3">
      <c r="A6880" t="s">
        <v>111</v>
      </c>
      <c r="B6880" t="s">
        <v>0</v>
      </c>
      <c r="C6880" t="s">
        <v>88</v>
      </c>
      <c r="D6880" s="29">
        <v>45884</v>
      </c>
      <c r="E6880" s="161">
        <v>0</v>
      </c>
      <c r="F6880" s="161">
        <v>0</v>
      </c>
      <c r="G6880" s="161">
        <v>0</v>
      </c>
      <c r="H6880" s="161">
        <v>0</v>
      </c>
      <c r="L6880">
        <v>487.55901699999998</v>
      </c>
      <c r="R6880">
        <v>997.40674200000001</v>
      </c>
      <c r="S6880">
        <v>997.40674200000001</v>
      </c>
      <c r="T6880" s="194">
        <v>997.40674200000001</v>
      </c>
      <c r="U6880" t="s">
        <v>193</v>
      </c>
      <c r="V6880">
        <v>45708.621805555558</v>
      </c>
    </row>
    <row r="6881" spans="1:22" x14ac:dyDescent="0.3">
      <c r="A6881" t="s">
        <v>111</v>
      </c>
      <c r="B6881" t="s">
        <v>0</v>
      </c>
      <c r="C6881" t="s">
        <v>93</v>
      </c>
      <c r="D6881" s="29">
        <v>45885</v>
      </c>
      <c r="E6881" s="161">
        <v>0</v>
      </c>
      <c r="F6881" s="161">
        <v>0</v>
      </c>
      <c r="G6881" s="161">
        <v>0</v>
      </c>
      <c r="H6881" s="161">
        <v>0</v>
      </c>
      <c r="L6881">
        <v>70.208495999999997</v>
      </c>
      <c r="R6881">
        <v>144.623977</v>
      </c>
      <c r="S6881">
        <v>144.623977</v>
      </c>
      <c r="T6881" s="194">
        <v>144.623977</v>
      </c>
      <c r="U6881" t="s">
        <v>193</v>
      </c>
      <c r="V6881">
        <v>45708.623078703706</v>
      </c>
    </row>
    <row r="6882" spans="1:22" x14ac:dyDescent="0.3">
      <c r="A6882" t="s">
        <v>111</v>
      </c>
      <c r="B6882" t="s">
        <v>0</v>
      </c>
      <c r="C6882" t="s">
        <v>88</v>
      </c>
      <c r="D6882" s="29">
        <v>45885</v>
      </c>
      <c r="E6882" s="161">
        <v>0</v>
      </c>
      <c r="F6882" s="161">
        <v>0</v>
      </c>
      <c r="G6882" s="161">
        <v>0</v>
      </c>
      <c r="H6882" s="161">
        <v>0</v>
      </c>
      <c r="L6882">
        <v>487.55901699999998</v>
      </c>
      <c r="R6882">
        <v>997.40674200000001</v>
      </c>
      <c r="S6882">
        <v>997.40674200000001</v>
      </c>
      <c r="T6882" s="194">
        <v>997.40674200000001</v>
      </c>
      <c r="U6882" t="s">
        <v>193</v>
      </c>
      <c r="V6882">
        <v>45708.621354166666</v>
      </c>
    </row>
    <row r="6883" spans="1:22" x14ac:dyDescent="0.3">
      <c r="A6883" t="s">
        <v>111</v>
      </c>
      <c r="B6883" t="s">
        <v>0</v>
      </c>
      <c r="C6883" t="s">
        <v>93</v>
      </c>
      <c r="D6883" s="29">
        <v>45886</v>
      </c>
      <c r="E6883" s="161">
        <v>0</v>
      </c>
      <c r="F6883" s="161">
        <v>0</v>
      </c>
      <c r="G6883" s="161">
        <v>0</v>
      </c>
      <c r="H6883" s="161">
        <v>0</v>
      </c>
      <c r="L6883">
        <v>70.208495999999997</v>
      </c>
      <c r="R6883">
        <v>144.623977</v>
      </c>
      <c r="S6883">
        <v>144.623977</v>
      </c>
      <c r="T6883" s="194">
        <v>144.623977</v>
      </c>
      <c r="U6883" t="s">
        <v>193</v>
      </c>
      <c r="V6883">
        <v>45708.62290509259</v>
      </c>
    </row>
    <row r="6884" spans="1:22" x14ac:dyDescent="0.3">
      <c r="A6884" t="s">
        <v>111</v>
      </c>
      <c r="B6884" t="s">
        <v>0</v>
      </c>
      <c r="C6884" t="s">
        <v>88</v>
      </c>
      <c r="D6884" s="29">
        <v>45886</v>
      </c>
      <c r="E6884" s="161">
        <v>0</v>
      </c>
      <c r="F6884" s="161">
        <v>0</v>
      </c>
      <c r="G6884" s="161">
        <v>0</v>
      </c>
      <c r="H6884" s="161">
        <v>0</v>
      </c>
      <c r="L6884">
        <v>487.55901699999998</v>
      </c>
      <c r="R6884">
        <v>997.40674200000001</v>
      </c>
      <c r="S6884">
        <v>997.40674200000001</v>
      </c>
      <c r="T6884" s="194">
        <v>997.40674200000001</v>
      </c>
      <c r="U6884" t="s">
        <v>193</v>
      </c>
      <c r="V6884">
        <v>45708.621412037035</v>
      </c>
    </row>
    <row r="6885" spans="1:22" x14ac:dyDescent="0.3">
      <c r="A6885" t="s">
        <v>111</v>
      </c>
      <c r="B6885" t="s">
        <v>0</v>
      </c>
      <c r="C6885" t="s">
        <v>93</v>
      </c>
      <c r="D6885" s="29">
        <v>45887</v>
      </c>
      <c r="E6885" s="161">
        <v>0</v>
      </c>
      <c r="F6885" s="161">
        <v>0</v>
      </c>
      <c r="G6885" s="161">
        <v>0</v>
      </c>
      <c r="H6885" s="161">
        <v>0</v>
      </c>
      <c r="L6885">
        <v>70.208495999999997</v>
      </c>
      <c r="R6885">
        <v>144.623977</v>
      </c>
      <c r="S6885">
        <v>144.623977</v>
      </c>
      <c r="T6885" s="194">
        <v>144.623977</v>
      </c>
      <c r="U6885" t="s">
        <v>193</v>
      </c>
      <c r="V6885">
        <v>45708.622824074075</v>
      </c>
    </row>
    <row r="6886" spans="1:22" x14ac:dyDescent="0.3">
      <c r="A6886" t="s">
        <v>111</v>
      </c>
      <c r="B6886" t="s">
        <v>0</v>
      </c>
      <c r="C6886" t="s">
        <v>88</v>
      </c>
      <c r="D6886" s="29">
        <v>45887</v>
      </c>
      <c r="E6886" s="161">
        <v>0</v>
      </c>
      <c r="F6886" s="161">
        <v>0</v>
      </c>
      <c r="G6886" s="161">
        <v>0</v>
      </c>
      <c r="H6886" s="161">
        <v>0</v>
      </c>
      <c r="L6886">
        <v>487.55901699999998</v>
      </c>
      <c r="R6886">
        <v>997.40674200000001</v>
      </c>
      <c r="S6886">
        <v>997.40674200000001</v>
      </c>
      <c r="T6886" s="194">
        <v>997.40674200000001</v>
      </c>
      <c r="U6886" t="s">
        <v>193</v>
      </c>
      <c r="V6886">
        <v>45708.622025462966</v>
      </c>
    </row>
    <row r="6887" spans="1:22" x14ac:dyDescent="0.3">
      <c r="A6887" t="s">
        <v>111</v>
      </c>
      <c r="B6887" t="s">
        <v>0</v>
      </c>
      <c r="C6887" t="s">
        <v>93</v>
      </c>
      <c r="D6887" s="29">
        <v>45888</v>
      </c>
      <c r="E6887" s="161">
        <v>0</v>
      </c>
      <c r="F6887" s="161">
        <v>0</v>
      </c>
      <c r="G6887" s="161">
        <v>0</v>
      </c>
      <c r="H6887" s="161">
        <v>0</v>
      </c>
      <c r="L6887">
        <v>70.208495999999997</v>
      </c>
      <c r="R6887">
        <v>144.623977</v>
      </c>
      <c r="S6887">
        <v>144.623977</v>
      </c>
      <c r="T6887" s="194">
        <v>144.623977</v>
      </c>
      <c r="U6887" t="s">
        <v>193</v>
      </c>
      <c r="V6887">
        <v>45708.623090277775</v>
      </c>
    </row>
    <row r="6888" spans="1:22" x14ac:dyDescent="0.3">
      <c r="A6888" t="s">
        <v>111</v>
      </c>
      <c r="B6888" t="s">
        <v>0</v>
      </c>
      <c r="C6888" t="s">
        <v>88</v>
      </c>
      <c r="D6888" s="29">
        <v>45888</v>
      </c>
      <c r="E6888" s="161">
        <v>0</v>
      </c>
      <c r="F6888" s="161">
        <v>0</v>
      </c>
      <c r="G6888" s="161">
        <v>0</v>
      </c>
      <c r="H6888" s="161">
        <v>0</v>
      </c>
      <c r="L6888">
        <v>487.55901699999998</v>
      </c>
      <c r="R6888">
        <v>997.40674200000001</v>
      </c>
      <c r="S6888">
        <v>997.40674200000001</v>
      </c>
      <c r="T6888" s="194">
        <v>997.40674200000001</v>
      </c>
      <c r="U6888" t="s">
        <v>193</v>
      </c>
      <c r="V6888">
        <v>45708.62232638889</v>
      </c>
    </row>
    <row r="6889" spans="1:22" x14ac:dyDescent="0.3">
      <c r="A6889" t="s">
        <v>111</v>
      </c>
      <c r="B6889" t="s">
        <v>0</v>
      </c>
      <c r="C6889" t="s">
        <v>93</v>
      </c>
      <c r="D6889" s="29">
        <v>45889</v>
      </c>
      <c r="E6889" s="161">
        <v>0</v>
      </c>
      <c r="F6889" s="161">
        <v>0</v>
      </c>
      <c r="G6889" s="161">
        <v>0</v>
      </c>
      <c r="H6889" s="161">
        <v>0</v>
      </c>
      <c r="L6889">
        <v>70.208495999999997</v>
      </c>
      <c r="R6889">
        <v>144.623977</v>
      </c>
      <c r="S6889">
        <v>144.623977</v>
      </c>
      <c r="T6889" s="194">
        <v>144.623977</v>
      </c>
      <c r="U6889" t="s">
        <v>193</v>
      </c>
      <c r="V6889">
        <v>45708.623182870368</v>
      </c>
    </row>
    <row r="6890" spans="1:22" x14ac:dyDescent="0.3">
      <c r="A6890" t="s">
        <v>111</v>
      </c>
      <c r="B6890" t="s">
        <v>0</v>
      </c>
      <c r="C6890" t="s">
        <v>88</v>
      </c>
      <c r="D6890" s="29">
        <v>45889</v>
      </c>
      <c r="E6890" s="161">
        <v>0</v>
      </c>
      <c r="F6890" s="161">
        <v>0</v>
      </c>
      <c r="G6890" s="161">
        <v>0</v>
      </c>
      <c r="H6890" s="161">
        <v>0</v>
      </c>
      <c r="L6890">
        <v>487.55901699999998</v>
      </c>
      <c r="R6890">
        <v>997.40674200000001</v>
      </c>
      <c r="S6890">
        <v>997.40674200000001</v>
      </c>
      <c r="T6890" s="194">
        <v>997.40674200000001</v>
      </c>
      <c r="U6890" t="s">
        <v>193</v>
      </c>
      <c r="V6890">
        <v>45708.621377314812</v>
      </c>
    </row>
    <row r="6891" spans="1:22" x14ac:dyDescent="0.3">
      <c r="A6891" t="s">
        <v>111</v>
      </c>
      <c r="B6891" t="s">
        <v>0</v>
      </c>
      <c r="C6891" t="s">
        <v>93</v>
      </c>
      <c r="D6891" s="29">
        <v>45890</v>
      </c>
      <c r="E6891" s="161">
        <v>0</v>
      </c>
      <c r="F6891" s="161">
        <v>0</v>
      </c>
      <c r="G6891" s="161">
        <v>0</v>
      </c>
      <c r="H6891" s="161">
        <v>0</v>
      </c>
      <c r="L6891">
        <v>70.208495999999997</v>
      </c>
      <c r="R6891">
        <v>144.623977</v>
      </c>
      <c r="S6891">
        <v>144.623977</v>
      </c>
      <c r="T6891" s="194">
        <v>144.623977</v>
      </c>
      <c r="U6891" t="s">
        <v>193</v>
      </c>
      <c r="V6891">
        <v>45708.622893518521</v>
      </c>
    </row>
    <row r="6892" spans="1:22" x14ac:dyDescent="0.3">
      <c r="A6892" t="s">
        <v>111</v>
      </c>
      <c r="B6892" t="s">
        <v>0</v>
      </c>
      <c r="C6892" t="s">
        <v>88</v>
      </c>
      <c r="D6892" s="29">
        <v>45890</v>
      </c>
      <c r="E6892" s="161">
        <v>0</v>
      </c>
      <c r="F6892" s="161">
        <v>0</v>
      </c>
      <c r="G6892" s="161">
        <v>0</v>
      </c>
      <c r="H6892" s="161">
        <v>0</v>
      </c>
      <c r="L6892">
        <v>487.55901699999998</v>
      </c>
      <c r="R6892">
        <v>997.40674200000001</v>
      </c>
      <c r="S6892">
        <v>997.40674200000001</v>
      </c>
      <c r="T6892" s="194">
        <v>997.40674200000001</v>
      </c>
      <c r="U6892" t="s">
        <v>193</v>
      </c>
      <c r="V6892">
        <v>45708.621527777781</v>
      </c>
    </row>
    <row r="6893" spans="1:22" x14ac:dyDescent="0.3">
      <c r="A6893" t="s">
        <v>111</v>
      </c>
      <c r="B6893" t="s">
        <v>0</v>
      </c>
      <c r="C6893" t="s">
        <v>93</v>
      </c>
      <c r="D6893" s="29">
        <v>45891</v>
      </c>
      <c r="E6893" s="161">
        <v>0</v>
      </c>
      <c r="F6893" s="161">
        <v>0</v>
      </c>
      <c r="G6893" s="161">
        <v>0</v>
      </c>
      <c r="H6893" s="161">
        <v>0</v>
      </c>
      <c r="L6893">
        <v>70.208495999999997</v>
      </c>
      <c r="R6893">
        <v>144.623977</v>
      </c>
      <c r="S6893">
        <v>144.623977</v>
      </c>
      <c r="T6893" s="194">
        <v>144.623977</v>
      </c>
      <c r="U6893" t="s">
        <v>193</v>
      </c>
      <c r="V6893">
        <v>45708.622731481482</v>
      </c>
    </row>
    <row r="6894" spans="1:22" x14ac:dyDescent="0.3">
      <c r="A6894" t="s">
        <v>111</v>
      </c>
      <c r="B6894" t="s">
        <v>0</v>
      </c>
      <c r="C6894" t="s">
        <v>88</v>
      </c>
      <c r="D6894" s="29">
        <v>45891</v>
      </c>
      <c r="E6894" s="161">
        <v>0</v>
      </c>
      <c r="F6894" s="161">
        <v>0</v>
      </c>
      <c r="G6894" s="161">
        <v>0</v>
      </c>
      <c r="H6894" s="161">
        <v>0</v>
      </c>
      <c r="L6894">
        <v>487.55901699999998</v>
      </c>
      <c r="R6894">
        <v>997.40674200000001</v>
      </c>
      <c r="S6894">
        <v>997.40674200000001</v>
      </c>
      <c r="T6894" s="194">
        <v>997.40674200000001</v>
      </c>
      <c r="U6894" t="s">
        <v>193</v>
      </c>
      <c r="V6894">
        <v>45708.621446759258</v>
      </c>
    </row>
    <row r="6895" spans="1:22" x14ac:dyDescent="0.3">
      <c r="A6895" t="s">
        <v>111</v>
      </c>
      <c r="B6895" t="s">
        <v>0</v>
      </c>
      <c r="C6895" t="s">
        <v>93</v>
      </c>
      <c r="D6895" s="29">
        <v>45892</v>
      </c>
      <c r="E6895" s="161">
        <v>0</v>
      </c>
      <c r="F6895" s="161">
        <v>0</v>
      </c>
      <c r="G6895" s="161">
        <v>0</v>
      </c>
      <c r="H6895" s="161">
        <v>0</v>
      </c>
      <c r="L6895">
        <v>70.208495999999997</v>
      </c>
      <c r="R6895">
        <v>144.623977</v>
      </c>
      <c r="S6895">
        <v>144.623977</v>
      </c>
      <c r="T6895" s="194">
        <v>144.623977</v>
      </c>
      <c r="U6895" t="s">
        <v>193</v>
      </c>
      <c r="V6895">
        <v>45708.62327546296</v>
      </c>
    </row>
    <row r="6896" spans="1:22" x14ac:dyDescent="0.3">
      <c r="A6896" t="s">
        <v>111</v>
      </c>
      <c r="B6896" t="s">
        <v>0</v>
      </c>
      <c r="C6896" t="s">
        <v>88</v>
      </c>
      <c r="D6896" s="29">
        <v>45892</v>
      </c>
      <c r="E6896" s="161">
        <v>0</v>
      </c>
      <c r="F6896" s="161">
        <v>0</v>
      </c>
      <c r="G6896" s="161">
        <v>0</v>
      </c>
      <c r="H6896" s="161">
        <v>0</v>
      </c>
      <c r="L6896">
        <v>487.55901699999998</v>
      </c>
      <c r="R6896">
        <v>997.40674200000001</v>
      </c>
      <c r="S6896">
        <v>997.40674200000001</v>
      </c>
      <c r="T6896" s="194">
        <v>997.40674200000001</v>
      </c>
      <c r="U6896" t="s">
        <v>193</v>
      </c>
      <c r="V6896">
        <v>45708.621724537035</v>
      </c>
    </row>
    <row r="6897" spans="1:22" x14ac:dyDescent="0.3">
      <c r="A6897" t="s">
        <v>111</v>
      </c>
      <c r="B6897" t="s">
        <v>0</v>
      </c>
      <c r="C6897" t="s">
        <v>93</v>
      </c>
      <c r="D6897" s="29">
        <v>45893</v>
      </c>
      <c r="E6897" s="161">
        <v>0</v>
      </c>
      <c r="F6897" s="161">
        <v>0</v>
      </c>
      <c r="G6897" s="161">
        <v>0</v>
      </c>
      <c r="H6897" s="161">
        <v>0</v>
      </c>
      <c r="L6897">
        <v>70.208495999999997</v>
      </c>
      <c r="R6897">
        <v>144.623977</v>
      </c>
      <c r="S6897">
        <v>144.623977</v>
      </c>
      <c r="T6897" s="194">
        <v>144.623977</v>
      </c>
      <c r="U6897" t="s">
        <v>193</v>
      </c>
      <c r="V6897">
        <v>45708.62263888889</v>
      </c>
    </row>
    <row r="6898" spans="1:22" x14ac:dyDescent="0.3">
      <c r="A6898" t="s">
        <v>111</v>
      </c>
      <c r="B6898" t="s">
        <v>0</v>
      </c>
      <c r="C6898" t="s">
        <v>88</v>
      </c>
      <c r="D6898" s="29">
        <v>45893</v>
      </c>
      <c r="E6898" s="161">
        <v>0</v>
      </c>
      <c r="F6898" s="161">
        <v>0</v>
      </c>
      <c r="G6898" s="161">
        <v>0</v>
      </c>
      <c r="H6898" s="161">
        <v>0</v>
      </c>
      <c r="L6898">
        <v>487.55901699999998</v>
      </c>
      <c r="R6898">
        <v>997.40674200000001</v>
      </c>
      <c r="S6898">
        <v>997.40674200000001</v>
      </c>
      <c r="T6898" s="194">
        <v>997.40674200000001</v>
      </c>
      <c r="U6898" t="s">
        <v>193</v>
      </c>
      <c r="V6898">
        <v>45708.621782407405</v>
      </c>
    </row>
    <row r="6899" spans="1:22" x14ac:dyDescent="0.3">
      <c r="A6899" t="s">
        <v>111</v>
      </c>
      <c r="B6899" t="s">
        <v>0</v>
      </c>
      <c r="C6899" t="s">
        <v>93</v>
      </c>
      <c r="D6899" s="29">
        <v>45894</v>
      </c>
      <c r="E6899" s="161">
        <v>0</v>
      </c>
      <c r="F6899" s="161">
        <v>0</v>
      </c>
      <c r="G6899" s="161">
        <v>0</v>
      </c>
      <c r="H6899" s="161">
        <v>0</v>
      </c>
      <c r="L6899">
        <v>70.208495999999997</v>
      </c>
      <c r="R6899">
        <v>144.623977</v>
      </c>
      <c r="S6899">
        <v>144.623977</v>
      </c>
      <c r="T6899" s="194">
        <v>144.623977</v>
      </c>
      <c r="U6899" t="s">
        <v>193</v>
      </c>
      <c r="V6899">
        <v>45708.62296296296</v>
      </c>
    </row>
    <row r="6900" spans="1:22" x14ac:dyDescent="0.3">
      <c r="A6900" t="s">
        <v>111</v>
      </c>
      <c r="B6900" t="s">
        <v>0</v>
      </c>
      <c r="C6900" t="s">
        <v>88</v>
      </c>
      <c r="D6900" s="29">
        <v>45894</v>
      </c>
      <c r="E6900" s="161">
        <v>0</v>
      </c>
      <c r="F6900" s="161">
        <v>0</v>
      </c>
      <c r="G6900" s="161">
        <v>0</v>
      </c>
      <c r="H6900" s="161">
        <v>0</v>
      </c>
      <c r="L6900">
        <v>487.55901699999998</v>
      </c>
      <c r="R6900">
        <v>997.40674200000001</v>
      </c>
      <c r="S6900">
        <v>997.40674200000001</v>
      </c>
      <c r="T6900" s="194">
        <v>997.40674200000001</v>
      </c>
      <c r="U6900" t="s">
        <v>193</v>
      </c>
      <c r="V6900">
        <v>45708.621770833335</v>
      </c>
    </row>
    <row r="6901" spans="1:22" x14ac:dyDescent="0.3">
      <c r="A6901" t="s">
        <v>111</v>
      </c>
      <c r="B6901" t="s">
        <v>0</v>
      </c>
      <c r="C6901" t="s">
        <v>93</v>
      </c>
      <c r="D6901" s="29">
        <v>45895</v>
      </c>
      <c r="E6901" s="161">
        <v>0</v>
      </c>
      <c r="F6901" s="161">
        <v>0</v>
      </c>
      <c r="G6901" s="161">
        <v>0</v>
      </c>
      <c r="H6901" s="161">
        <v>0</v>
      </c>
      <c r="L6901">
        <v>70.208495999999997</v>
      </c>
      <c r="R6901">
        <v>144.623977</v>
      </c>
      <c r="S6901">
        <v>144.623977</v>
      </c>
      <c r="T6901" s="194">
        <v>144.623977</v>
      </c>
      <c r="U6901" t="s">
        <v>193</v>
      </c>
      <c r="V6901">
        <v>45708.623206018521</v>
      </c>
    </row>
    <row r="6902" spans="1:22" x14ac:dyDescent="0.3">
      <c r="A6902" t="s">
        <v>111</v>
      </c>
      <c r="B6902" t="s">
        <v>0</v>
      </c>
      <c r="C6902" t="s">
        <v>88</v>
      </c>
      <c r="D6902" s="29">
        <v>45895</v>
      </c>
      <c r="E6902" s="161">
        <v>0</v>
      </c>
      <c r="F6902" s="161">
        <v>0</v>
      </c>
      <c r="G6902" s="161">
        <v>0</v>
      </c>
      <c r="H6902" s="161">
        <v>0</v>
      </c>
      <c r="L6902">
        <v>487.55901699999998</v>
      </c>
      <c r="R6902">
        <v>997.40674200000001</v>
      </c>
      <c r="S6902">
        <v>997.40674200000001</v>
      </c>
      <c r="T6902" s="194">
        <v>997.40674200000001</v>
      </c>
      <c r="U6902" t="s">
        <v>193</v>
      </c>
      <c r="V6902">
        <v>45708.622048611112</v>
      </c>
    </row>
    <row r="6903" spans="1:22" x14ac:dyDescent="0.3">
      <c r="A6903" t="s">
        <v>111</v>
      </c>
      <c r="B6903" t="s">
        <v>0</v>
      </c>
      <c r="C6903" t="s">
        <v>93</v>
      </c>
      <c r="D6903" s="29">
        <v>45896</v>
      </c>
      <c r="E6903" s="161">
        <v>0</v>
      </c>
      <c r="F6903" s="161">
        <v>0</v>
      </c>
      <c r="G6903" s="161">
        <v>0</v>
      </c>
      <c r="H6903" s="161">
        <v>0</v>
      </c>
      <c r="L6903">
        <v>70.208495999999997</v>
      </c>
      <c r="R6903">
        <v>144.623977</v>
      </c>
      <c r="S6903">
        <v>144.623977</v>
      </c>
      <c r="T6903" s="194">
        <v>144.623977</v>
      </c>
      <c r="U6903" t="s">
        <v>193</v>
      </c>
      <c r="V6903">
        <v>45708.622754629629</v>
      </c>
    </row>
    <row r="6904" spans="1:22" x14ac:dyDescent="0.3">
      <c r="A6904" t="s">
        <v>111</v>
      </c>
      <c r="B6904" t="s">
        <v>0</v>
      </c>
      <c r="C6904" t="s">
        <v>88</v>
      </c>
      <c r="D6904" s="29">
        <v>45896</v>
      </c>
      <c r="E6904" s="161">
        <v>0</v>
      </c>
      <c r="F6904" s="161">
        <v>0</v>
      </c>
      <c r="G6904" s="161">
        <v>0</v>
      </c>
      <c r="H6904" s="161">
        <v>0</v>
      </c>
      <c r="L6904">
        <v>487.55901699999998</v>
      </c>
      <c r="R6904">
        <v>997.40674200000001</v>
      </c>
      <c r="S6904">
        <v>997.40674200000001</v>
      </c>
      <c r="T6904" s="194">
        <v>997.40674200000001</v>
      </c>
      <c r="U6904" t="s">
        <v>193</v>
      </c>
      <c r="V6904">
        <v>45708.622141203705</v>
      </c>
    </row>
    <row r="6905" spans="1:22" x14ac:dyDescent="0.3">
      <c r="A6905" t="s">
        <v>111</v>
      </c>
      <c r="B6905" t="s">
        <v>0</v>
      </c>
      <c r="C6905" t="s">
        <v>93</v>
      </c>
      <c r="D6905" s="29">
        <v>45897</v>
      </c>
      <c r="E6905" s="161">
        <v>0</v>
      </c>
      <c r="F6905" s="161">
        <v>0</v>
      </c>
      <c r="G6905" s="161">
        <v>0</v>
      </c>
      <c r="H6905" s="161">
        <v>0</v>
      </c>
      <c r="L6905">
        <v>70.208495999999997</v>
      </c>
      <c r="R6905">
        <v>144.623977</v>
      </c>
      <c r="S6905">
        <v>144.623977</v>
      </c>
      <c r="T6905" s="194">
        <v>144.623977</v>
      </c>
      <c r="U6905" t="s">
        <v>193</v>
      </c>
      <c r="V6905">
        <v>45708.623391203706</v>
      </c>
    </row>
    <row r="6906" spans="1:22" x14ac:dyDescent="0.3">
      <c r="A6906" t="s">
        <v>111</v>
      </c>
      <c r="B6906" t="s">
        <v>0</v>
      </c>
      <c r="C6906" t="s">
        <v>88</v>
      </c>
      <c r="D6906" s="29">
        <v>45897</v>
      </c>
      <c r="E6906" s="161">
        <v>0</v>
      </c>
      <c r="F6906" s="161">
        <v>0</v>
      </c>
      <c r="G6906" s="161">
        <v>0</v>
      </c>
      <c r="H6906" s="161">
        <v>0</v>
      </c>
      <c r="L6906">
        <v>487.55901699999998</v>
      </c>
      <c r="R6906">
        <v>997.40674200000001</v>
      </c>
      <c r="S6906">
        <v>997.40674200000001</v>
      </c>
      <c r="T6906" s="194">
        <v>997.40674200000001</v>
      </c>
      <c r="U6906" t="s">
        <v>193</v>
      </c>
      <c r="V6906">
        <v>45708.622314814813</v>
      </c>
    </row>
    <row r="6907" spans="1:22" x14ac:dyDescent="0.3">
      <c r="A6907" t="s">
        <v>111</v>
      </c>
      <c r="B6907" t="s">
        <v>0</v>
      </c>
      <c r="C6907" t="s">
        <v>93</v>
      </c>
      <c r="D6907" s="29">
        <v>45898</v>
      </c>
      <c r="E6907" s="161">
        <v>0</v>
      </c>
      <c r="F6907" s="161">
        <v>0</v>
      </c>
      <c r="G6907" s="161">
        <v>0</v>
      </c>
      <c r="H6907" s="161">
        <v>0</v>
      </c>
      <c r="L6907">
        <v>70.208495999999997</v>
      </c>
      <c r="R6907">
        <v>144.623977</v>
      </c>
      <c r="S6907">
        <v>144.623977</v>
      </c>
      <c r="T6907" s="194">
        <v>144.623977</v>
      </c>
      <c r="U6907" t="s">
        <v>193</v>
      </c>
      <c r="V6907">
        <v>45708.622777777775</v>
      </c>
    </row>
    <row r="6908" spans="1:22" x14ac:dyDescent="0.3">
      <c r="A6908" t="s">
        <v>111</v>
      </c>
      <c r="B6908" t="s">
        <v>0</v>
      </c>
      <c r="C6908" t="s">
        <v>88</v>
      </c>
      <c r="D6908" s="29">
        <v>45898</v>
      </c>
      <c r="E6908" s="161">
        <v>0</v>
      </c>
      <c r="F6908" s="161">
        <v>0</v>
      </c>
      <c r="G6908" s="161">
        <v>0</v>
      </c>
      <c r="H6908" s="161">
        <v>0</v>
      </c>
      <c r="L6908">
        <v>487.55901699999998</v>
      </c>
      <c r="R6908">
        <v>997.40674200000001</v>
      </c>
      <c r="S6908">
        <v>997.40674200000001</v>
      </c>
      <c r="T6908" s="194">
        <v>997.40674200000001</v>
      </c>
      <c r="U6908" t="s">
        <v>193</v>
      </c>
      <c r="V6908">
        <v>45708.622164351851</v>
      </c>
    </row>
    <row r="6909" spans="1:22" x14ac:dyDescent="0.3">
      <c r="A6909" t="s">
        <v>111</v>
      </c>
      <c r="B6909" t="s">
        <v>0</v>
      </c>
      <c r="C6909" t="s">
        <v>93</v>
      </c>
      <c r="D6909" s="29">
        <v>45899</v>
      </c>
      <c r="E6909" s="161">
        <v>0</v>
      </c>
      <c r="F6909" s="161">
        <v>0</v>
      </c>
      <c r="G6909" s="161">
        <v>0</v>
      </c>
      <c r="H6909" s="161">
        <v>0</v>
      </c>
      <c r="L6909">
        <v>70.208495999999997</v>
      </c>
      <c r="R6909">
        <v>144.623977</v>
      </c>
      <c r="S6909">
        <v>144.623977</v>
      </c>
      <c r="T6909" s="194">
        <v>144.623977</v>
      </c>
      <c r="U6909" t="s">
        <v>193</v>
      </c>
      <c r="V6909">
        <v>45708.622696759259</v>
      </c>
    </row>
    <row r="6910" spans="1:22" x14ac:dyDescent="0.3">
      <c r="A6910" t="s">
        <v>111</v>
      </c>
      <c r="B6910" t="s">
        <v>0</v>
      </c>
      <c r="C6910" t="s">
        <v>88</v>
      </c>
      <c r="D6910" s="29">
        <v>45899</v>
      </c>
      <c r="E6910" s="161">
        <v>0</v>
      </c>
      <c r="F6910" s="161">
        <v>0</v>
      </c>
      <c r="G6910" s="161">
        <v>0</v>
      </c>
      <c r="H6910" s="161">
        <v>0</v>
      </c>
      <c r="L6910">
        <v>487.55901699999998</v>
      </c>
      <c r="R6910">
        <v>997.40674200000001</v>
      </c>
      <c r="S6910">
        <v>997.40674200000001</v>
      </c>
      <c r="T6910" s="194">
        <v>997.40674200000001</v>
      </c>
      <c r="U6910" t="s">
        <v>193</v>
      </c>
      <c r="V6910">
        <v>45708.621990740743</v>
      </c>
    </row>
    <row r="6911" spans="1:22" x14ac:dyDescent="0.3">
      <c r="A6911" t="s">
        <v>111</v>
      </c>
      <c r="B6911" t="s">
        <v>0</v>
      </c>
      <c r="C6911" t="s">
        <v>93</v>
      </c>
      <c r="D6911" s="29">
        <v>45900</v>
      </c>
      <c r="E6911" s="161">
        <v>0</v>
      </c>
      <c r="F6911" s="161">
        <v>0</v>
      </c>
      <c r="G6911" s="161">
        <v>0</v>
      </c>
      <c r="H6911" s="161">
        <v>0</v>
      </c>
      <c r="L6911">
        <v>70.208495999999997</v>
      </c>
      <c r="R6911">
        <v>144.623977</v>
      </c>
      <c r="S6911">
        <v>144.623977</v>
      </c>
      <c r="T6911" s="194">
        <v>144.623977</v>
      </c>
      <c r="U6911" t="s">
        <v>193</v>
      </c>
      <c r="V6911">
        <v>45708.622858796298</v>
      </c>
    </row>
    <row r="6912" spans="1:22" x14ac:dyDescent="0.3">
      <c r="A6912" t="s">
        <v>111</v>
      </c>
      <c r="B6912" t="s">
        <v>0</v>
      </c>
      <c r="C6912" t="s">
        <v>88</v>
      </c>
      <c r="D6912" s="29">
        <v>45900</v>
      </c>
      <c r="E6912" s="161">
        <v>0</v>
      </c>
      <c r="F6912" s="161">
        <v>0</v>
      </c>
      <c r="G6912" s="161">
        <v>0</v>
      </c>
      <c r="H6912" s="161">
        <v>0</v>
      </c>
      <c r="L6912">
        <v>487.55901699999998</v>
      </c>
      <c r="R6912">
        <v>997.40674200000001</v>
      </c>
      <c r="S6912">
        <v>997.40674200000001</v>
      </c>
      <c r="T6912" s="194">
        <v>997.40674200000001</v>
      </c>
      <c r="U6912" t="s">
        <v>193</v>
      </c>
      <c r="V6912">
        <v>45708.621805555558</v>
      </c>
    </row>
    <row r="6913" spans="1:22" x14ac:dyDescent="0.3">
      <c r="A6913" t="s">
        <v>111</v>
      </c>
      <c r="B6913" t="s">
        <v>0</v>
      </c>
      <c r="C6913" t="s">
        <v>93</v>
      </c>
      <c r="D6913" s="29">
        <v>45901</v>
      </c>
      <c r="E6913" s="161">
        <v>0</v>
      </c>
      <c r="F6913" s="161">
        <v>0</v>
      </c>
      <c r="G6913" s="161">
        <v>0</v>
      </c>
      <c r="H6913" s="161">
        <v>0</v>
      </c>
      <c r="L6913">
        <v>70.208495999999997</v>
      </c>
      <c r="R6913">
        <v>144.623977</v>
      </c>
      <c r="S6913">
        <v>144.623977</v>
      </c>
      <c r="T6913" s="194">
        <v>144.623977</v>
      </c>
      <c r="U6913" t="s">
        <v>193</v>
      </c>
      <c r="V6913">
        <v>45708.62296296296</v>
      </c>
    </row>
    <row r="6914" spans="1:22" x14ac:dyDescent="0.3">
      <c r="A6914" t="s">
        <v>111</v>
      </c>
      <c r="B6914" t="s">
        <v>0</v>
      </c>
      <c r="C6914" t="s">
        <v>88</v>
      </c>
      <c r="D6914" s="29">
        <v>45901</v>
      </c>
      <c r="E6914" s="161">
        <v>0</v>
      </c>
      <c r="F6914" s="161">
        <v>0</v>
      </c>
      <c r="G6914" s="161">
        <v>0</v>
      </c>
      <c r="H6914" s="161">
        <v>0</v>
      </c>
      <c r="L6914">
        <v>487.55901699999998</v>
      </c>
      <c r="R6914">
        <v>997.40674200000001</v>
      </c>
      <c r="S6914">
        <v>997.40674200000001</v>
      </c>
      <c r="T6914" s="194">
        <v>997.40674200000001</v>
      </c>
      <c r="U6914" t="s">
        <v>193</v>
      </c>
      <c r="V6914">
        <v>45708.622499999998</v>
      </c>
    </row>
    <row r="6915" spans="1:22" x14ac:dyDescent="0.3">
      <c r="A6915" t="s">
        <v>111</v>
      </c>
      <c r="B6915" t="s">
        <v>0</v>
      </c>
      <c r="C6915" t="s">
        <v>93</v>
      </c>
      <c r="D6915" s="29">
        <v>45902</v>
      </c>
      <c r="E6915" s="161">
        <v>0</v>
      </c>
      <c r="F6915" s="161">
        <v>0</v>
      </c>
      <c r="G6915" s="161">
        <v>0</v>
      </c>
      <c r="H6915" s="161">
        <v>0</v>
      </c>
      <c r="L6915">
        <v>70.208495999999997</v>
      </c>
      <c r="R6915">
        <v>144.623977</v>
      </c>
      <c r="S6915">
        <v>144.623977</v>
      </c>
      <c r="T6915" s="194">
        <v>144.623977</v>
      </c>
      <c r="U6915" t="s">
        <v>193</v>
      </c>
      <c r="V6915">
        <v>45708.623182870368</v>
      </c>
    </row>
    <row r="6916" spans="1:22" x14ac:dyDescent="0.3">
      <c r="A6916" t="s">
        <v>111</v>
      </c>
      <c r="B6916" t="s">
        <v>0</v>
      </c>
      <c r="C6916" t="s">
        <v>88</v>
      </c>
      <c r="D6916" s="29">
        <v>45902</v>
      </c>
      <c r="E6916" s="161">
        <v>0</v>
      </c>
      <c r="F6916" s="161">
        <v>0</v>
      </c>
      <c r="G6916" s="161">
        <v>0</v>
      </c>
      <c r="H6916" s="161">
        <v>0</v>
      </c>
      <c r="L6916">
        <v>487.55901699999998</v>
      </c>
      <c r="R6916">
        <v>997.40674200000001</v>
      </c>
      <c r="S6916">
        <v>997.40674200000001</v>
      </c>
      <c r="T6916" s="194">
        <v>997.40674200000001</v>
      </c>
      <c r="U6916" t="s">
        <v>193</v>
      </c>
      <c r="V6916">
        <v>45708.621689814812</v>
      </c>
    </row>
    <row r="6917" spans="1:22" x14ac:dyDescent="0.3">
      <c r="A6917" t="s">
        <v>111</v>
      </c>
      <c r="B6917" t="s">
        <v>0</v>
      </c>
      <c r="C6917" t="s">
        <v>93</v>
      </c>
      <c r="D6917" s="29">
        <v>45903</v>
      </c>
      <c r="E6917" s="161">
        <v>1</v>
      </c>
      <c r="F6917" s="161">
        <v>0.50148483454196202</v>
      </c>
      <c r="G6917" s="161">
        <v>1</v>
      </c>
      <c r="H6917" s="161">
        <v>0.75799310234706097</v>
      </c>
      <c r="J6917">
        <v>0</v>
      </c>
      <c r="K6917">
        <v>35</v>
      </c>
      <c r="L6917">
        <v>70.208495999999997</v>
      </c>
      <c r="R6917">
        <v>144.623977</v>
      </c>
      <c r="S6917">
        <v>0</v>
      </c>
      <c r="T6917" s="194">
        <v>35</v>
      </c>
      <c r="U6917" t="s">
        <v>193</v>
      </c>
      <c r="V6917">
        <v>45708.623391203706</v>
      </c>
    </row>
    <row r="6918" spans="1:22" x14ac:dyDescent="0.3">
      <c r="A6918" t="s">
        <v>111</v>
      </c>
      <c r="B6918" t="s">
        <v>0</v>
      </c>
      <c r="C6918" t="s">
        <v>88</v>
      </c>
      <c r="D6918" s="29">
        <v>45903</v>
      </c>
      <c r="E6918" s="161">
        <v>0</v>
      </c>
      <c r="F6918" s="161">
        <v>0</v>
      </c>
      <c r="G6918" s="161">
        <v>0</v>
      </c>
      <c r="H6918" s="161">
        <v>0</v>
      </c>
      <c r="L6918">
        <v>487.55901699999998</v>
      </c>
      <c r="R6918">
        <v>997.40674200000001</v>
      </c>
      <c r="S6918">
        <v>997.40674200000001</v>
      </c>
      <c r="T6918" s="194">
        <v>997.40674200000001</v>
      </c>
      <c r="U6918" t="s">
        <v>193</v>
      </c>
      <c r="V6918">
        <v>45708.622581018521</v>
      </c>
    </row>
    <row r="6919" spans="1:22" x14ac:dyDescent="0.3">
      <c r="A6919" t="s">
        <v>111</v>
      </c>
      <c r="B6919" t="s">
        <v>0</v>
      </c>
      <c r="C6919" t="s">
        <v>93</v>
      </c>
      <c r="D6919" s="29">
        <v>45904</v>
      </c>
      <c r="E6919" s="161">
        <v>0</v>
      </c>
      <c r="F6919" s="161">
        <v>0</v>
      </c>
      <c r="G6919" s="161">
        <v>0</v>
      </c>
      <c r="H6919" s="161">
        <v>0</v>
      </c>
      <c r="L6919">
        <v>70.208495999999997</v>
      </c>
      <c r="R6919">
        <v>144.623977</v>
      </c>
      <c r="S6919">
        <v>144.623977</v>
      </c>
      <c r="T6919" s="194">
        <v>144.623977</v>
      </c>
      <c r="U6919" t="s">
        <v>193</v>
      </c>
      <c r="V6919">
        <v>45708.622928240744</v>
      </c>
    </row>
    <row r="6920" spans="1:22" x14ac:dyDescent="0.3">
      <c r="A6920" t="s">
        <v>111</v>
      </c>
      <c r="B6920" t="s">
        <v>0</v>
      </c>
      <c r="C6920" t="s">
        <v>88</v>
      </c>
      <c r="D6920" s="29">
        <v>45904</v>
      </c>
      <c r="E6920" s="161">
        <v>0</v>
      </c>
      <c r="F6920" s="161">
        <v>0</v>
      </c>
      <c r="G6920" s="161">
        <v>0</v>
      </c>
      <c r="H6920" s="161">
        <v>0</v>
      </c>
      <c r="L6920">
        <v>487.55901699999998</v>
      </c>
      <c r="R6920">
        <v>997.40674200000001</v>
      </c>
      <c r="S6920">
        <v>997.40674200000001</v>
      </c>
      <c r="T6920" s="194">
        <v>997.40674200000001</v>
      </c>
      <c r="U6920" t="s">
        <v>193</v>
      </c>
      <c r="V6920">
        <v>45708.622604166667</v>
      </c>
    </row>
    <row r="6921" spans="1:22" x14ac:dyDescent="0.3">
      <c r="A6921" t="s">
        <v>111</v>
      </c>
      <c r="B6921" t="s">
        <v>0</v>
      </c>
      <c r="C6921" t="s">
        <v>93</v>
      </c>
      <c r="D6921" s="29">
        <v>45905</v>
      </c>
      <c r="E6921" s="161">
        <v>0</v>
      </c>
      <c r="F6921" s="161">
        <v>0</v>
      </c>
      <c r="G6921" s="161">
        <v>0</v>
      </c>
      <c r="H6921" s="161">
        <v>0</v>
      </c>
      <c r="L6921">
        <v>70.208495999999997</v>
      </c>
      <c r="R6921">
        <v>144.623977</v>
      </c>
      <c r="S6921">
        <v>144.623977</v>
      </c>
      <c r="T6921" s="194">
        <v>144.623977</v>
      </c>
      <c r="U6921" t="s">
        <v>193</v>
      </c>
      <c r="V6921">
        <v>45708.623136574075</v>
      </c>
    </row>
    <row r="6922" spans="1:22" x14ac:dyDescent="0.3">
      <c r="A6922" t="s">
        <v>111</v>
      </c>
      <c r="B6922" t="s">
        <v>0</v>
      </c>
      <c r="C6922" t="s">
        <v>88</v>
      </c>
      <c r="D6922" s="29">
        <v>45905</v>
      </c>
      <c r="E6922" s="161">
        <v>0</v>
      </c>
      <c r="F6922" s="161">
        <v>0</v>
      </c>
      <c r="G6922" s="161">
        <v>0</v>
      </c>
      <c r="H6922" s="161">
        <v>0</v>
      </c>
      <c r="L6922">
        <v>487.55901699999998</v>
      </c>
      <c r="R6922">
        <v>997.40674200000001</v>
      </c>
      <c r="S6922">
        <v>997.40674200000001</v>
      </c>
      <c r="T6922" s="194">
        <v>997.40674200000001</v>
      </c>
      <c r="U6922" t="s">
        <v>193</v>
      </c>
      <c r="V6922">
        <v>45708.622083333335</v>
      </c>
    </row>
    <row r="6923" spans="1:22" x14ac:dyDescent="0.3">
      <c r="A6923" t="s">
        <v>111</v>
      </c>
      <c r="B6923" t="s">
        <v>0</v>
      </c>
      <c r="C6923" t="s">
        <v>93</v>
      </c>
      <c r="D6923" s="29">
        <v>45906</v>
      </c>
      <c r="E6923" s="161">
        <v>0</v>
      </c>
      <c r="F6923" s="161">
        <v>0</v>
      </c>
      <c r="G6923" s="161">
        <v>0</v>
      </c>
      <c r="H6923" s="161">
        <v>0</v>
      </c>
      <c r="L6923">
        <v>70.208495999999997</v>
      </c>
      <c r="R6923">
        <v>144.623977</v>
      </c>
      <c r="S6923">
        <v>144.623977</v>
      </c>
      <c r="T6923" s="194">
        <v>144.623977</v>
      </c>
      <c r="U6923" t="s">
        <v>193</v>
      </c>
      <c r="V6923">
        <v>45708.622696759259</v>
      </c>
    </row>
    <row r="6924" spans="1:22" x14ac:dyDescent="0.3">
      <c r="A6924" t="s">
        <v>111</v>
      </c>
      <c r="B6924" t="s">
        <v>0</v>
      </c>
      <c r="C6924" t="s">
        <v>88</v>
      </c>
      <c r="D6924" s="29">
        <v>45906</v>
      </c>
      <c r="E6924" s="161">
        <v>0</v>
      </c>
      <c r="F6924" s="161">
        <v>0</v>
      </c>
      <c r="G6924" s="161">
        <v>0</v>
      </c>
      <c r="H6924" s="161">
        <v>0</v>
      </c>
      <c r="L6924">
        <v>487.55901699999998</v>
      </c>
      <c r="R6924">
        <v>997.40674200000001</v>
      </c>
      <c r="S6924">
        <v>997.40674200000001</v>
      </c>
      <c r="T6924" s="194">
        <v>997.40674200000001</v>
      </c>
      <c r="U6924" t="s">
        <v>193</v>
      </c>
      <c r="V6924">
        <v>45708.622581018521</v>
      </c>
    </row>
    <row r="6925" spans="1:22" x14ac:dyDescent="0.3">
      <c r="A6925" t="s">
        <v>111</v>
      </c>
      <c r="B6925" t="s">
        <v>0</v>
      </c>
      <c r="C6925" t="s">
        <v>93</v>
      </c>
      <c r="D6925" s="29">
        <v>45907</v>
      </c>
      <c r="E6925" s="161">
        <v>0</v>
      </c>
      <c r="F6925" s="161">
        <v>0</v>
      </c>
      <c r="G6925" s="161">
        <v>0</v>
      </c>
      <c r="H6925" s="161">
        <v>0</v>
      </c>
      <c r="L6925">
        <v>70.208495999999997</v>
      </c>
      <c r="R6925">
        <v>144.623977</v>
      </c>
      <c r="S6925">
        <v>144.623977</v>
      </c>
      <c r="T6925" s="194">
        <v>144.623977</v>
      </c>
      <c r="U6925" t="s">
        <v>193</v>
      </c>
      <c r="V6925">
        <v>45708.623356481483</v>
      </c>
    </row>
    <row r="6926" spans="1:22" x14ac:dyDescent="0.3">
      <c r="A6926" t="s">
        <v>111</v>
      </c>
      <c r="B6926" t="s">
        <v>0</v>
      </c>
      <c r="C6926" t="s">
        <v>88</v>
      </c>
      <c r="D6926" s="29">
        <v>45907</v>
      </c>
      <c r="E6926" s="161">
        <v>0</v>
      </c>
      <c r="F6926" s="161">
        <v>0</v>
      </c>
      <c r="G6926" s="161">
        <v>0</v>
      </c>
      <c r="H6926" s="161">
        <v>0</v>
      </c>
      <c r="L6926">
        <v>487.55901699999998</v>
      </c>
      <c r="R6926">
        <v>997.40674200000001</v>
      </c>
      <c r="S6926">
        <v>997.40674200000001</v>
      </c>
      <c r="T6926" s="194">
        <v>997.40674200000001</v>
      </c>
      <c r="U6926" t="s">
        <v>193</v>
      </c>
      <c r="V6926">
        <v>45708.621307870373</v>
      </c>
    </row>
    <row r="6927" spans="1:22" x14ac:dyDescent="0.3">
      <c r="A6927" t="s">
        <v>111</v>
      </c>
      <c r="B6927" t="s">
        <v>0</v>
      </c>
      <c r="C6927" t="s">
        <v>93</v>
      </c>
      <c r="D6927" s="29">
        <v>45908</v>
      </c>
      <c r="E6927" s="161">
        <v>0</v>
      </c>
      <c r="F6927" s="161">
        <v>0</v>
      </c>
      <c r="G6927" s="161">
        <v>0</v>
      </c>
      <c r="H6927" s="161">
        <v>0</v>
      </c>
      <c r="L6927">
        <v>70.208495999999997</v>
      </c>
      <c r="R6927">
        <v>144.623977</v>
      </c>
      <c r="S6927">
        <v>144.623977</v>
      </c>
      <c r="T6927" s="194">
        <v>144.623977</v>
      </c>
      <c r="U6927" t="s">
        <v>193</v>
      </c>
      <c r="V6927">
        <v>45708.623379629629</v>
      </c>
    </row>
    <row r="6928" spans="1:22" x14ac:dyDescent="0.3">
      <c r="A6928" t="s">
        <v>111</v>
      </c>
      <c r="B6928" t="s">
        <v>0</v>
      </c>
      <c r="C6928" t="s">
        <v>88</v>
      </c>
      <c r="D6928" s="29">
        <v>45908</v>
      </c>
      <c r="E6928" s="161">
        <v>0</v>
      </c>
      <c r="F6928" s="161">
        <v>0</v>
      </c>
      <c r="G6928" s="161">
        <v>0</v>
      </c>
      <c r="H6928" s="161">
        <v>0</v>
      </c>
      <c r="L6928">
        <v>487.55901699999998</v>
      </c>
      <c r="R6928">
        <v>997.40674200000001</v>
      </c>
      <c r="S6928">
        <v>997.40674200000001</v>
      </c>
      <c r="T6928" s="194">
        <v>997.40674200000001</v>
      </c>
      <c r="U6928" t="s">
        <v>193</v>
      </c>
      <c r="V6928">
        <v>45708.622372685182</v>
      </c>
    </row>
    <row r="6929" spans="1:22" x14ac:dyDescent="0.3">
      <c r="A6929" t="s">
        <v>111</v>
      </c>
      <c r="B6929" t="s">
        <v>0</v>
      </c>
      <c r="C6929" t="s">
        <v>93</v>
      </c>
      <c r="D6929" s="29">
        <v>45909</v>
      </c>
      <c r="E6929" s="161">
        <v>0</v>
      </c>
      <c r="F6929" s="161">
        <v>0</v>
      </c>
      <c r="G6929" s="161">
        <v>0</v>
      </c>
      <c r="H6929" s="161">
        <v>0</v>
      </c>
      <c r="L6929">
        <v>70.208495999999997</v>
      </c>
      <c r="R6929">
        <v>144.623977</v>
      </c>
      <c r="S6929">
        <v>144.623977</v>
      </c>
      <c r="T6929" s="194">
        <v>144.623977</v>
      </c>
      <c r="U6929" t="s">
        <v>193</v>
      </c>
      <c r="V6929">
        <v>45708.622650462959</v>
      </c>
    </row>
    <row r="6930" spans="1:22" x14ac:dyDescent="0.3">
      <c r="A6930" t="s">
        <v>111</v>
      </c>
      <c r="B6930" t="s">
        <v>0</v>
      </c>
      <c r="C6930" t="s">
        <v>88</v>
      </c>
      <c r="D6930" s="29">
        <v>45909</v>
      </c>
      <c r="E6930" s="161">
        <v>0</v>
      </c>
      <c r="F6930" s="161">
        <v>0</v>
      </c>
      <c r="G6930" s="161">
        <v>0</v>
      </c>
      <c r="H6930" s="161">
        <v>0</v>
      </c>
      <c r="L6930">
        <v>487.55901699999998</v>
      </c>
      <c r="R6930">
        <v>997.40674200000001</v>
      </c>
      <c r="S6930">
        <v>997.40674200000001</v>
      </c>
      <c r="T6930" s="194">
        <v>997.40674200000001</v>
      </c>
      <c r="U6930" t="s">
        <v>193</v>
      </c>
      <c r="V6930">
        <v>45708.622523148151</v>
      </c>
    </row>
    <row r="6931" spans="1:22" x14ac:dyDescent="0.3">
      <c r="A6931" t="s">
        <v>111</v>
      </c>
      <c r="B6931" t="s">
        <v>0</v>
      </c>
      <c r="C6931" t="s">
        <v>93</v>
      </c>
      <c r="D6931" s="29">
        <v>45910</v>
      </c>
      <c r="E6931" s="161">
        <v>0</v>
      </c>
      <c r="F6931" s="161">
        <v>0</v>
      </c>
      <c r="G6931" s="161">
        <v>0</v>
      </c>
      <c r="H6931" s="161">
        <v>0</v>
      </c>
      <c r="L6931">
        <v>70.208495999999997</v>
      </c>
      <c r="R6931">
        <v>144.623977</v>
      </c>
      <c r="S6931">
        <v>144.623977</v>
      </c>
      <c r="T6931" s="194">
        <v>144.623977</v>
      </c>
      <c r="U6931" t="s">
        <v>193</v>
      </c>
      <c r="V6931">
        <v>45708.623101851852</v>
      </c>
    </row>
    <row r="6932" spans="1:22" x14ac:dyDescent="0.3">
      <c r="A6932" t="s">
        <v>111</v>
      </c>
      <c r="B6932" t="s">
        <v>0</v>
      </c>
      <c r="C6932" t="s">
        <v>88</v>
      </c>
      <c r="D6932" s="29">
        <v>45910</v>
      </c>
      <c r="E6932" s="161">
        <v>0</v>
      </c>
      <c r="F6932" s="161">
        <v>0</v>
      </c>
      <c r="G6932" s="161">
        <v>0</v>
      </c>
      <c r="H6932" s="161">
        <v>0</v>
      </c>
      <c r="L6932">
        <v>487.55901699999998</v>
      </c>
      <c r="R6932">
        <v>997.40674200000001</v>
      </c>
      <c r="S6932">
        <v>997.40674200000001</v>
      </c>
      <c r="T6932" s="194">
        <v>997.40674200000001</v>
      </c>
      <c r="U6932" t="s">
        <v>193</v>
      </c>
      <c r="V6932">
        <v>45708.621701388889</v>
      </c>
    </row>
    <row r="6933" spans="1:22" x14ac:dyDescent="0.3">
      <c r="A6933" t="s">
        <v>111</v>
      </c>
      <c r="B6933" t="s">
        <v>0</v>
      </c>
      <c r="C6933" t="s">
        <v>93</v>
      </c>
      <c r="D6933" s="29">
        <v>45911</v>
      </c>
      <c r="E6933" s="161">
        <v>0</v>
      </c>
      <c r="F6933" s="161">
        <v>0</v>
      </c>
      <c r="G6933" s="161">
        <v>0</v>
      </c>
      <c r="H6933" s="161">
        <v>0</v>
      </c>
      <c r="L6933">
        <v>70.208495999999997</v>
      </c>
      <c r="R6933">
        <v>144.623977</v>
      </c>
      <c r="S6933">
        <v>144.623977</v>
      </c>
      <c r="T6933" s="194">
        <v>144.623977</v>
      </c>
      <c r="U6933" t="s">
        <v>193</v>
      </c>
      <c r="V6933">
        <v>45708.622974537036</v>
      </c>
    </row>
    <row r="6934" spans="1:22" x14ac:dyDescent="0.3">
      <c r="A6934" t="s">
        <v>111</v>
      </c>
      <c r="B6934" t="s">
        <v>0</v>
      </c>
      <c r="C6934" t="s">
        <v>88</v>
      </c>
      <c r="D6934" s="29">
        <v>45911</v>
      </c>
      <c r="E6934" s="161">
        <v>0</v>
      </c>
      <c r="F6934" s="161">
        <v>0</v>
      </c>
      <c r="G6934" s="161">
        <v>0</v>
      </c>
      <c r="H6934" s="161">
        <v>0</v>
      </c>
      <c r="L6934">
        <v>487.55901699999998</v>
      </c>
      <c r="R6934">
        <v>997.40674200000001</v>
      </c>
      <c r="S6934">
        <v>997.40674200000001</v>
      </c>
      <c r="T6934" s="194">
        <v>997.40674200000001</v>
      </c>
      <c r="U6934" t="s">
        <v>193</v>
      </c>
      <c r="V6934">
        <v>45708.622604166667</v>
      </c>
    </row>
    <row r="6935" spans="1:22" x14ac:dyDescent="0.3">
      <c r="A6935" t="s">
        <v>111</v>
      </c>
      <c r="B6935" t="s">
        <v>0</v>
      </c>
      <c r="C6935" t="s">
        <v>93</v>
      </c>
      <c r="D6935" s="29">
        <v>45912</v>
      </c>
      <c r="E6935" s="161">
        <v>0</v>
      </c>
      <c r="F6935" s="161">
        <v>0</v>
      </c>
      <c r="G6935" s="161">
        <v>0</v>
      </c>
      <c r="H6935" s="161">
        <v>0</v>
      </c>
      <c r="L6935">
        <v>70.208495999999997</v>
      </c>
      <c r="R6935">
        <v>144.623977</v>
      </c>
      <c r="S6935">
        <v>144.623977</v>
      </c>
      <c r="T6935" s="194">
        <v>144.623977</v>
      </c>
      <c r="U6935" t="s">
        <v>193</v>
      </c>
      <c r="V6935">
        <v>45708.623090277775</v>
      </c>
    </row>
    <row r="6936" spans="1:22" x14ac:dyDescent="0.3">
      <c r="A6936" t="s">
        <v>111</v>
      </c>
      <c r="B6936" t="s">
        <v>0</v>
      </c>
      <c r="C6936" t="s">
        <v>88</v>
      </c>
      <c r="D6936" s="29">
        <v>45912</v>
      </c>
      <c r="E6936" s="161">
        <v>0</v>
      </c>
      <c r="F6936" s="161">
        <v>0</v>
      </c>
      <c r="G6936" s="161">
        <v>0</v>
      </c>
      <c r="H6936" s="161">
        <v>0</v>
      </c>
      <c r="L6936">
        <v>487.55901699999998</v>
      </c>
      <c r="R6936">
        <v>997.40674200000001</v>
      </c>
      <c r="S6936">
        <v>997.40674200000001</v>
      </c>
      <c r="T6936" s="194">
        <v>997.40674200000001</v>
      </c>
      <c r="U6936" t="s">
        <v>193</v>
      </c>
      <c r="V6936">
        <v>45708.62226851852</v>
      </c>
    </row>
    <row r="6937" spans="1:22" x14ac:dyDescent="0.3">
      <c r="A6937" t="s">
        <v>111</v>
      </c>
      <c r="B6937" t="s">
        <v>0</v>
      </c>
      <c r="C6937" t="s">
        <v>93</v>
      </c>
      <c r="D6937" s="29">
        <v>45913</v>
      </c>
      <c r="E6937" s="161">
        <v>0</v>
      </c>
      <c r="F6937" s="161">
        <v>0</v>
      </c>
      <c r="G6937" s="161">
        <v>0</v>
      </c>
      <c r="H6937" s="161">
        <v>0</v>
      </c>
      <c r="L6937">
        <v>70.208495999999997</v>
      </c>
      <c r="R6937">
        <v>144.623977</v>
      </c>
      <c r="S6937">
        <v>144.623977</v>
      </c>
      <c r="T6937" s="194">
        <v>144.623977</v>
      </c>
      <c r="U6937" t="s">
        <v>193</v>
      </c>
      <c r="V6937">
        <v>45708.62263888889</v>
      </c>
    </row>
    <row r="6938" spans="1:22" x14ac:dyDescent="0.3">
      <c r="A6938" t="s">
        <v>111</v>
      </c>
      <c r="B6938" t="s">
        <v>0</v>
      </c>
      <c r="C6938" t="s">
        <v>88</v>
      </c>
      <c r="D6938" s="29">
        <v>45913</v>
      </c>
      <c r="E6938" s="161">
        <v>0</v>
      </c>
      <c r="F6938" s="161">
        <v>0</v>
      </c>
      <c r="G6938" s="161">
        <v>0</v>
      </c>
      <c r="H6938" s="161">
        <v>0</v>
      </c>
      <c r="L6938">
        <v>487.55901699999998</v>
      </c>
      <c r="R6938">
        <v>997.40674200000001</v>
      </c>
      <c r="S6938">
        <v>997.40674200000001</v>
      </c>
      <c r="T6938" s="194">
        <v>997.40674200000001</v>
      </c>
      <c r="U6938" t="s">
        <v>193</v>
      </c>
      <c r="V6938">
        <v>45708.622152777774</v>
      </c>
    </row>
    <row r="6939" spans="1:22" x14ac:dyDescent="0.3">
      <c r="A6939" t="s">
        <v>111</v>
      </c>
      <c r="B6939" t="s">
        <v>0</v>
      </c>
      <c r="C6939" t="s">
        <v>93</v>
      </c>
      <c r="D6939" s="29">
        <v>45914</v>
      </c>
      <c r="E6939" s="161">
        <v>0</v>
      </c>
      <c r="F6939" s="161">
        <v>0</v>
      </c>
      <c r="G6939" s="161">
        <v>0</v>
      </c>
      <c r="H6939" s="161">
        <v>0</v>
      </c>
      <c r="L6939">
        <v>70.208495999999997</v>
      </c>
      <c r="R6939">
        <v>144.623977</v>
      </c>
      <c r="S6939">
        <v>144.623977</v>
      </c>
      <c r="T6939" s="194">
        <v>144.623977</v>
      </c>
      <c r="U6939" t="s">
        <v>193</v>
      </c>
      <c r="V6939">
        <v>45708.622731481482</v>
      </c>
    </row>
    <row r="6940" spans="1:22" x14ac:dyDescent="0.3">
      <c r="A6940" t="s">
        <v>111</v>
      </c>
      <c r="B6940" t="s">
        <v>0</v>
      </c>
      <c r="C6940" t="s">
        <v>88</v>
      </c>
      <c r="D6940" s="29">
        <v>45914</v>
      </c>
      <c r="E6940" s="161">
        <v>0</v>
      </c>
      <c r="F6940" s="161">
        <v>0</v>
      </c>
      <c r="G6940" s="161">
        <v>0</v>
      </c>
      <c r="H6940" s="161">
        <v>0</v>
      </c>
      <c r="L6940">
        <v>487.55901699999998</v>
      </c>
      <c r="R6940">
        <v>997.40674200000001</v>
      </c>
      <c r="S6940">
        <v>997.40674200000001</v>
      </c>
      <c r="T6940" s="194">
        <v>997.40674200000001</v>
      </c>
      <c r="U6940" t="s">
        <v>193</v>
      </c>
      <c r="V6940">
        <v>45708.622291666667</v>
      </c>
    </row>
    <row r="6941" spans="1:22" x14ac:dyDescent="0.3">
      <c r="A6941" t="s">
        <v>111</v>
      </c>
      <c r="B6941" t="s">
        <v>0</v>
      </c>
      <c r="C6941" t="s">
        <v>93</v>
      </c>
      <c r="D6941" s="29">
        <v>45915</v>
      </c>
      <c r="E6941" s="161">
        <v>0</v>
      </c>
      <c r="F6941" s="161">
        <v>0</v>
      </c>
      <c r="G6941" s="161">
        <v>0</v>
      </c>
      <c r="H6941" s="161">
        <v>0</v>
      </c>
      <c r="L6941">
        <v>70.208495999999997</v>
      </c>
      <c r="R6941">
        <v>144.623977</v>
      </c>
      <c r="S6941">
        <v>144.623977</v>
      </c>
      <c r="T6941" s="194">
        <v>144.623977</v>
      </c>
      <c r="U6941" t="s">
        <v>193</v>
      </c>
      <c r="V6941">
        <v>45708.623240740744</v>
      </c>
    </row>
    <row r="6942" spans="1:22" x14ac:dyDescent="0.3">
      <c r="A6942" t="s">
        <v>111</v>
      </c>
      <c r="B6942" t="s">
        <v>0</v>
      </c>
      <c r="C6942" t="s">
        <v>88</v>
      </c>
      <c r="D6942" s="29">
        <v>45915</v>
      </c>
      <c r="E6942" s="161">
        <v>0</v>
      </c>
      <c r="F6942" s="161">
        <v>0</v>
      </c>
      <c r="G6942" s="161">
        <v>0</v>
      </c>
      <c r="H6942" s="161">
        <v>0</v>
      </c>
      <c r="L6942">
        <v>487.55901699999998</v>
      </c>
      <c r="R6942">
        <v>997.40674200000001</v>
      </c>
      <c r="S6942">
        <v>997.40674200000001</v>
      </c>
      <c r="T6942" s="194">
        <v>997.40674200000001</v>
      </c>
      <c r="U6942" t="s">
        <v>193</v>
      </c>
      <c r="V6942">
        <v>45708.621342592596</v>
      </c>
    </row>
    <row r="6943" spans="1:22" x14ac:dyDescent="0.3">
      <c r="A6943" t="s">
        <v>111</v>
      </c>
      <c r="B6943" t="s">
        <v>0</v>
      </c>
      <c r="C6943" t="s">
        <v>93</v>
      </c>
      <c r="D6943" s="29">
        <v>45916</v>
      </c>
      <c r="E6943" s="161">
        <v>0</v>
      </c>
      <c r="F6943" s="161">
        <v>0</v>
      </c>
      <c r="G6943" s="161">
        <v>0</v>
      </c>
      <c r="H6943" s="161">
        <v>0</v>
      </c>
      <c r="L6943">
        <v>70.208495999999997</v>
      </c>
      <c r="R6943">
        <v>144.623977</v>
      </c>
      <c r="S6943">
        <v>144.623977</v>
      </c>
      <c r="T6943" s="194">
        <v>144.623977</v>
      </c>
      <c r="U6943" t="s">
        <v>193</v>
      </c>
      <c r="V6943">
        <v>45708.622685185182</v>
      </c>
    </row>
    <row r="6944" spans="1:22" x14ac:dyDescent="0.3">
      <c r="A6944" t="s">
        <v>111</v>
      </c>
      <c r="B6944" t="s">
        <v>0</v>
      </c>
      <c r="C6944" t="s">
        <v>88</v>
      </c>
      <c r="D6944" s="29">
        <v>45916</v>
      </c>
      <c r="E6944" s="161">
        <v>0</v>
      </c>
      <c r="F6944" s="161">
        <v>0</v>
      </c>
      <c r="G6944" s="161">
        <v>0</v>
      </c>
      <c r="H6944" s="161">
        <v>0</v>
      </c>
      <c r="L6944">
        <v>487.55901699999998</v>
      </c>
      <c r="R6944">
        <v>997.40674200000001</v>
      </c>
      <c r="S6944">
        <v>997.40674200000001</v>
      </c>
      <c r="T6944" s="194">
        <v>997.40674200000001</v>
      </c>
      <c r="U6944" t="s">
        <v>193</v>
      </c>
      <c r="V6944">
        <v>45708.622453703705</v>
      </c>
    </row>
    <row r="6945" spans="1:22" x14ac:dyDescent="0.3">
      <c r="A6945" t="s">
        <v>111</v>
      </c>
      <c r="B6945" t="s">
        <v>0</v>
      </c>
      <c r="C6945" t="s">
        <v>93</v>
      </c>
      <c r="D6945" s="29">
        <v>45917</v>
      </c>
      <c r="E6945" s="161">
        <v>0</v>
      </c>
      <c r="F6945" s="161">
        <v>0</v>
      </c>
      <c r="G6945" s="161">
        <v>0</v>
      </c>
      <c r="H6945" s="161">
        <v>0</v>
      </c>
      <c r="L6945">
        <v>70.208495999999997</v>
      </c>
      <c r="R6945">
        <v>144.623977</v>
      </c>
      <c r="S6945">
        <v>144.623977</v>
      </c>
      <c r="T6945" s="194">
        <v>144.623977</v>
      </c>
      <c r="U6945" t="s">
        <v>193</v>
      </c>
      <c r="V6945">
        <v>45708.622731481482</v>
      </c>
    </row>
    <row r="6946" spans="1:22" x14ac:dyDescent="0.3">
      <c r="A6946" t="s">
        <v>111</v>
      </c>
      <c r="B6946" t="s">
        <v>0</v>
      </c>
      <c r="C6946" t="s">
        <v>88</v>
      </c>
      <c r="D6946" s="29">
        <v>45917</v>
      </c>
      <c r="E6946" s="161">
        <v>0</v>
      </c>
      <c r="F6946" s="161">
        <v>0</v>
      </c>
      <c r="G6946" s="161">
        <v>0</v>
      </c>
      <c r="H6946" s="161">
        <v>0</v>
      </c>
      <c r="L6946">
        <v>487.55901699999998</v>
      </c>
      <c r="R6946">
        <v>997.40674200000001</v>
      </c>
      <c r="S6946">
        <v>997.40674200000001</v>
      </c>
      <c r="T6946" s="194">
        <v>997.40674200000001</v>
      </c>
      <c r="U6946" t="s">
        <v>193</v>
      </c>
      <c r="V6946">
        <v>45708.621712962966</v>
      </c>
    </row>
    <row r="6947" spans="1:22" x14ac:dyDescent="0.3">
      <c r="A6947" t="s">
        <v>111</v>
      </c>
      <c r="B6947" t="s">
        <v>0</v>
      </c>
      <c r="C6947" t="s">
        <v>93</v>
      </c>
      <c r="D6947" s="29">
        <v>45918</v>
      </c>
      <c r="E6947" s="161">
        <v>0</v>
      </c>
      <c r="F6947" s="161">
        <v>0</v>
      </c>
      <c r="G6947" s="161">
        <v>0</v>
      </c>
      <c r="H6947" s="161">
        <v>0</v>
      </c>
      <c r="L6947">
        <v>70.208495999999997</v>
      </c>
      <c r="R6947">
        <v>144.623977</v>
      </c>
      <c r="S6947">
        <v>144.623977</v>
      </c>
      <c r="T6947" s="194">
        <v>144.623977</v>
      </c>
      <c r="U6947" t="s">
        <v>193</v>
      </c>
      <c r="V6947">
        <v>45708.623124999998</v>
      </c>
    </row>
    <row r="6948" spans="1:22" x14ac:dyDescent="0.3">
      <c r="A6948" t="s">
        <v>111</v>
      </c>
      <c r="B6948" t="s">
        <v>0</v>
      </c>
      <c r="C6948" t="s">
        <v>88</v>
      </c>
      <c r="D6948" s="29">
        <v>45918</v>
      </c>
      <c r="E6948" s="161">
        <v>0</v>
      </c>
      <c r="F6948" s="161">
        <v>0</v>
      </c>
      <c r="G6948" s="161">
        <v>0</v>
      </c>
      <c r="H6948" s="161">
        <v>0</v>
      </c>
      <c r="L6948">
        <v>487.55901699999998</v>
      </c>
      <c r="R6948">
        <v>997.40674200000001</v>
      </c>
      <c r="S6948">
        <v>997.40674200000001</v>
      </c>
      <c r="T6948" s="194">
        <v>997.40674200000001</v>
      </c>
      <c r="U6948" t="s">
        <v>193</v>
      </c>
      <c r="V6948">
        <v>45708.622083333335</v>
      </c>
    </row>
    <row r="6949" spans="1:22" x14ac:dyDescent="0.3">
      <c r="A6949" t="s">
        <v>111</v>
      </c>
      <c r="B6949" t="s">
        <v>0</v>
      </c>
      <c r="C6949" t="s">
        <v>93</v>
      </c>
      <c r="D6949" s="29">
        <v>45919</v>
      </c>
      <c r="E6949" s="161">
        <v>0</v>
      </c>
      <c r="F6949" s="161">
        <v>0</v>
      </c>
      <c r="G6949" s="161">
        <v>0</v>
      </c>
      <c r="H6949" s="161">
        <v>0</v>
      </c>
      <c r="L6949">
        <v>70.208495999999997</v>
      </c>
      <c r="R6949">
        <v>144.623977</v>
      </c>
      <c r="S6949">
        <v>144.623977</v>
      </c>
      <c r="T6949" s="194">
        <v>144.623977</v>
      </c>
      <c r="U6949" t="s">
        <v>193</v>
      </c>
      <c r="V6949">
        <v>45708.622743055559</v>
      </c>
    </row>
    <row r="6950" spans="1:22" x14ac:dyDescent="0.3">
      <c r="A6950" t="s">
        <v>111</v>
      </c>
      <c r="B6950" t="s">
        <v>0</v>
      </c>
      <c r="C6950" t="s">
        <v>88</v>
      </c>
      <c r="D6950" s="29">
        <v>45919</v>
      </c>
      <c r="E6950" s="161">
        <v>0</v>
      </c>
      <c r="F6950" s="161">
        <v>0</v>
      </c>
      <c r="G6950" s="161">
        <v>0</v>
      </c>
      <c r="H6950" s="161">
        <v>0</v>
      </c>
      <c r="L6950">
        <v>487.55901699999998</v>
      </c>
      <c r="R6950">
        <v>997.40674200000001</v>
      </c>
      <c r="S6950">
        <v>997.40674200000001</v>
      </c>
      <c r="T6950" s="194">
        <v>997.40674200000001</v>
      </c>
      <c r="U6950" t="s">
        <v>193</v>
      </c>
      <c r="V6950">
        <v>45708.622465277775</v>
      </c>
    </row>
    <row r="6951" spans="1:22" x14ac:dyDescent="0.3">
      <c r="A6951" t="s">
        <v>111</v>
      </c>
      <c r="B6951" t="s">
        <v>0</v>
      </c>
      <c r="C6951" t="s">
        <v>93</v>
      </c>
      <c r="D6951" s="29">
        <v>45920</v>
      </c>
      <c r="E6951" s="161">
        <v>0</v>
      </c>
      <c r="F6951" s="161">
        <v>0</v>
      </c>
      <c r="G6951" s="161">
        <v>0</v>
      </c>
      <c r="H6951" s="161">
        <v>0</v>
      </c>
      <c r="L6951">
        <v>70.208495999999997</v>
      </c>
      <c r="R6951">
        <v>144.623977</v>
      </c>
      <c r="S6951">
        <v>144.623977</v>
      </c>
      <c r="T6951" s="194">
        <v>144.623977</v>
      </c>
      <c r="U6951" t="s">
        <v>193</v>
      </c>
      <c r="V6951">
        <v>45708.622812499998</v>
      </c>
    </row>
    <row r="6952" spans="1:22" x14ac:dyDescent="0.3">
      <c r="A6952" t="s">
        <v>111</v>
      </c>
      <c r="B6952" t="s">
        <v>0</v>
      </c>
      <c r="C6952" t="s">
        <v>88</v>
      </c>
      <c r="D6952" s="29">
        <v>45920</v>
      </c>
      <c r="E6952" s="161">
        <v>0</v>
      </c>
      <c r="F6952" s="161">
        <v>0</v>
      </c>
      <c r="G6952" s="161">
        <v>0</v>
      </c>
      <c r="H6952" s="161">
        <v>0</v>
      </c>
      <c r="L6952">
        <v>487.55901699999998</v>
      </c>
      <c r="R6952">
        <v>997.40674200000001</v>
      </c>
      <c r="S6952">
        <v>997.40674200000001</v>
      </c>
      <c r="T6952" s="194">
        <v>997.40674200000001</v>
      </c>
      <c r="U6952" t="s">
        <v>193</v>
      </c>
      <c r="V6952">
        <v>45708.622002314813</v>
      </c>
    </row>
    <row r="6953" spans="1:22" x14ac:dyDescent="0.3">
      <c r="A6953" t="s">
        <v>111</v>
      </c>
      <c r="B6953" t="s">
        <v>0</v>
      </c>
      <c r="C6953" t="s">
        <v>93</v>
      </c>
      <c r="D6953" s="29">
        <v>45921</v>
      </c>
      <c r="E6953" s="161">
        <v>0</v>
      </c>
      <c r="F6953" s="161">
        <v>0</v>
      </c>
      <c r="G6953" s="161">
        <v>0</v>
      </c>
      <c r="H6953" s="161">
        <v>0</v>
      </c>
      <c r="L6953">
        <v>70.208495999999997</v>
      </c>
      <c r="R6953">
        <v>144.623977</v>
      </c>
      <c r="S6953">
        <v>144.623977</v>
      </c>
      <c r="T6953" s="194">
        <v>144.623977</v>
      </c>
      <c r="U6953" t="s">
        <v>193</v>
      </c>
      <c r="V6953">
        <v>45708.622719907406</v>
      </c>
    </row>
    <row r="6954" spans="1:22" x14ac:dyDescent="0.3">
      <c r="A6954" t="s">
        <v>111</v>
      </c>
      <c r="B6954" t="s">
        <v>0</v>
      </c>
      <c r="C6954" t="s">
        <v>88</v>
      </c>
      <c r="D6954" s="29">
        <v>45921</v>
      </c>
      <c r="E6954" s="161">
        <v>0</v>
      </c>
      <c r="F6954" s="161">
        <v>0</v>
      </c>
      <c r="G6954" s="161">
        <v>0</v>
      </c>
      <c r="H6954" s="161">
        <v>0</v>
      </c>
      <c r="L6954">
        <v>487.55901699999998</v>
      </c>
      <c r="R6954">
        <v>997.40674200000001</v>
      </c>
      <c r="S6954">
        <v>997.40674200000001</v>
      </c>
      <c r="T6954" s="194">
        <v>997.40674200000001</v>
      </c>
      <c r="U6954" t="s">
        <v>193</v>
      </c>
      <c r="V6954">
        <v>45708.622106481482</v>
      </c>
    </row>
    <row r="6955" spans="1:22" x14ac:dyDescent="0.3">
      <c r="A6955" t="s">
        <v>111</v>
      </c>
      <c r="B6955" t="s">
        <v>0</v>
      </c>
      <c r="C6955" t="s">
        <v>93</v>
      </c>
      <c r="D6955" s="29">
        <v>45922</v>
      </c>
      <c r="E6955" s="161">
        <v>0</v>
      </c>
      <c r="F6955" s="161">
        <v>0</v>
      </c>
      <c r="G6955" s="161">
        <v>0</v>
      </c>
      <c r="H6955" s="161">
        <v>0</v>
      </c>
      <c r="L6955">
        <v>70.208495999999997</v>
      </c>
      <c r="R6955">
        <v>144.623977</v>
      </c>
      <c r="S6955">
        <v>144.623977</v>
      </c>
      <c r="T6955" s="194">
        <v>144.623977</v>
      </c>
      <c r="U6955" t="s">
        <v>193</v>
      </c>
      <c r="V6955">
        <v>45708.623414351852</v>
      </c>
    </row>
    <row r="6956" spans="1:22" x14ac:dyDescent="0.3">
      <c r="A6956" t="s">
        <v>111</v>
      </c>
      <c r="B6956" t="s">
        <v>0</v>
      </c>
      <c r="C6956" t="s">
        <v>88</v>
      </c>
      <c r="D6956" s="29">
        <v>45922</v>
      </c>
      <c r="E6956" s="161">
        <v>0</v>
      </c>
      <c r="F6956" s="161">
        <v>0</v>
      </c>
      <c r="G6956" s="161">
        <v>0</v>
      </c>
      <c r="H6956" s="161">
        <v>0</v>
      </c>
      <c r="L6956">
        <v>487.55901699999998</v>
      </c>
      <c r="R6956">
        <v>997.40674200000001</v>
      </c>
      <c r="S6956">
        <v>997.40674200000001</v>
      </c>
      <c r="T6956" s="194">
        <v>997.40674200000001</v>
      </c>
      <c r="U6956" t="s">
        <v>193</v>
      </c>
      <c r="V6956">
        <v>45708.622384259259</v>
      </c>
    </row>
    <row r="6957" spans="1:22" x14ac:dyDescent="0.3">
      <c r="A6957" t="s">
        <v>111</v>
      </c>
      <c r="B6957" t="s">
        <v>0</v>
      </c>
      <c r="C6957" t="s">
        <v>93</v>
      </c>
      <c r="D6957" s="29">
        <v>45923</v>
      </c>
      <c r="E6957" s="161">
        <v>0</v>
      </c>
      <c r="F6957" s="161">
        <v>0</v>
      </c>
      <c r="G6957" s="161">
        <v>0</v>
      </c>
      <c r="H6957" s="161">
        <v>0</v>
      </c>
      <c r="L6957">
        <v>70.208495999999997</v>
      </c>
      <c r="R6957">
        <v>144.623977</v>
      </c>
      <c r="S6957">
        <v>144.623977</v>
      </c>
      <c r="T6957" s="194">
        <v>144.623977</v>
      </c>
      <c r="U6957" t="s">
        <v>193</v>
      </c>
      <c r="V6957">
        <v>45708.623344907406</v>
      </c>
    </row>
    <row r="6958" spans="1:22" x14ac:dyDescent="0.3">
      <c r="A6958" t="s">
        <v>111</v>
      </c>
      <c r="B6958" t="s">
        <v>0</v>
      </c>
      <c r="C6958" t="s">
        <v>88</v>
      </c>
      <c r="D6958" s="29">
        <v>45923</v>
      </c>
      <c r="E6958" s="161">
        <v>0</v>
      </c>
      <c r="F6958" s="161">
        <v>0</v>
      </c>
      <c r="G6958" s="161">
        <v>0</v>
      </c>
      <c r="H6958" s="161">
        <v>0</v>
      </c>
      <c r="L6958">
        <v>487.55901699999998</v>
      </c>
      <c r="R6958">
        <v>997.40674200000001</v>
      </c>
      <c r="S6958">
        <v>997.40674200000001</v>
      </c>
      <c r="T6958" s="194">
        <v>997.40674200000001</v>
      </c>
      <c r="U6958" t="s">
        <v>193</v>
      </c>
      <c r="V6958">
        <v>45708.622546296298</v>
      </c>
    </row>
    <row r="6959" spans="1:22" x14ac:dyDescent="0.3">
      <c r="A6959" t="s">
        <v>111</v>
      </c>
      <c r="B6959" t="s">
        <v>0</v>
      </c>
      <c r="C6959" t="s">
        <v>93</v>
      </c>
      <c r="D6959" s="29">
        <v>45924</v>
      </c>
      <c r="E6959" s="161">
        <v>0</v>
      </c>
      <c r="F6959" s="161">
        <v>0</v>
      </c>
      <c r="G6959" s="161">
        <v>0</v>
      </c>
      <c r="H6959" s="161">
        <v>0</v>
      </c>
      <c r="L6959">
        <v>70.208495999999997</v>
      </c>
      <c r="R6959">
        <v>144.623977</v>
      </c>
      <c r="S6959">
        <v>144.623977</v>
      </c>
      <c r="T6959" s="194">
        <v>144.623977</v>
      </c>
      <c r="U6959" t="s">
        <v>193</v>
      </c>
      <c r="V6959">
        <v>45708.62295138889</v>
      </c>
    </row>
    <row r="6960" spans="1:22" x14ac:dyDescent="0.3">
      <c r="A6960" t="s">
        <v>111</v>
      </c>
      <c r="B6960" t="s">
        <v>0</v>
      </c>
      <c r="C6960" t="s">
        <v>88</v>
      </c>
      <c r="D6960" s="29">
        <v>45924</v>
      </c>
      <c r="E6960" s="161">
        <v>0</v>
      </c>
      <c r="F6960" s="161">
        <v>0</v>
      </c>
      <c r="G6960" s="161">
        <v>0</v>
      </c>
      <c r="H6960" s="161">
        <v>0</v>
      </c>
      <c r="L6960">
        <v>487.55901699999998</v>
      </c>
      <c r="R6960">
        <v>997.40674200000001</v>
      </c>
      <c r="S6960">
        <v>997.40674200000001</v>
      </c>
      <c r="T6960" s="194">
        <v>997.40674200000001</v>
      </c>
      <c r="U6960" t="s">
        <v>193</v>
      </c>
      <c r="V6960">
        <v>45708.622314814813</v>
      </c>
    </row>
    <row r="6961" spans="1:22" x14ac:dyDescent="0.3">
      <c r="A6961" t="s">
        <v>111</v>
      </c>
      <c r="B6961" t="s">
        <v>0</v>
      </c>
      <c r="C6961" t="s">
        <v>93</v>
      </c>
      <c r="D6961" s="29">
        <v>45925</v>
      </c>
      <c r="E6961" s="161">
        <v>0</v>
      </c>
      <c r="F6961" s="161">
        <v>0</v>
      </c>
      <c r="G6961" s="161">
        <v>0</v>
      </c>
      <c r="H6961" s="161">
        <v>0</v>
      </c>
      <c r="L6961">
        <v>70.208495999999997</v>
      </c>
      <c r="R6961">
        <v>144.623977</v>
      </c>
      <c r="S6961">
        <v>144.623977</v>
      </c>
      <c r="T6961" s="194">
        <v>144.623977</v>
      </c>
      <c r="U6961" t="s">
        <v>193</v>
      </c>
      <c r="V6961">
        <v>45708.623240740744</v>
      </c>
    </row>
    <row r="6962" spans="1:22" x14ac:dyDescent="0.3">
      <c r="A6962" t="s">
        <v>111</v>
      </c>
      <c r="B6962" t="s">
        <v>0</v>
      </c>
      <c r="C6962" t="s">
        <v>88</v>
      </c>
      <c r="D6962" s="29">
        <v>45925</v>
      </c>
      <c r="E6962" s="161">
        <v>0</v>
      </c>
      <c r="F6962" s="161">
        <v>0</v>
      </c>
      <c r="G6962" s="161">
        <v>0</v>
      </c>
      <c r="H6962" s="161">
        <v>0</v>
      </c>
      <c r="L6962">
        <v>487.55901699999998</v>
      </c>
      <c r="R6962">
        <v>997.40674200000001</v>
      </c>
      <c r="S6962">
        <v>997.40674200000001</v>
      </c>
      <c r="T6962" s="194">
        <v>997.40674200000001</v>
      </c>
      <c r="U6962" t="s">
        <v>193</v>
      </c>
      <c r="V6962">
        <v>45708.621655092589</v>
      </c>
    </row>
    <row r="6963" spans="1:22" x14ac:dyDescent="0.3">
      <c r="A6963" t="s">
        <v>111</v>
      </c>
      <c r="B6963" t="s">
        <v>0</v>
      </c>
      <c r="C6963" t="s">
        <v>93</v>
      </c>
      <c r="D6963" s="29">
        <v>45926</v>
      </c>
      <c r="E6963" s="161">
        <v>0</v>
      </c>
      <c r="F6963" s="161">
        <v>0</v>
      </c>
      <c r="G6963" s="161">
        <v>0</v>
      </c>
      <c r="H6963" s="161">
        <v>0</v>
      </c>
      <c r="L6963">
        <v>70.208495999999997</v>
      </c>
      <c r="R6963">
        <v>144.623977</v>
      </c>
      <c r="S6963">
        <v>144.623977</v>
      </c>
      <c r="T6963" s="194">
        <v>144.623977</v>
      </c>
      <c r="U6963" t="s">
        <v>193</v>
      </c>
      <c r="V6963">
        <v>45708.623368055552</v>
      </c>
    </row>
    <row r="6964" spans="1:22" x14ac:dyDescent="0.3">
      <c r="A6964" t="s">
        <v>111</v>
      </c>
      <c r="B6964" t="s">
        <v>0</v>
      </c>
      <c r="C6964" t="s">
        <v>88</v>
      </c>
      <c r="D6964" s="29">
        <v>45926</v>
      </c>
      <c r="E6964" s="161">
        <v>0</v>
      </c>
      <c r="F6964" s="161">
        <v>0</v>
      </c>
      <c r="G6964" s="161">
        <v>0</v>
      </c>
      <c r="H6964" s="161">
        <v>0</v>
      </c>
      <c r="L6964">
        <v>487.55901699999998</v>
      </c>
      <c r="R6964">
        <v>997.40674200000001</v>
      </c>
      <c r="S6964">
        <v>997.40674200000001</v>
      </c>
      <c r="T6964" s="194">
        <v>997.40674200000001</v>
      </c>
      <c r="U6964" t="s">
        <v>193</v>
      </c>
      <c r="V6964">
        <v>45708.62222222222</v>
      </c>
    </row>
    <row r="6965" spans="1:22" x14ac:dyDescent="0.3">
      <c r="A6965" t="s">
        <v>111</v>
      </c>
      <c r="B6965" t="s">
        <v>0</v>
      </c>
      <c r="C6965" t="s">
        <v>93</v>
      </c>
      <c r="D6965" s="29">
        <v>45927</v>
      </c>
      <c r="E6965" s="161">
        <v>0</v>
      </c>
      <c r="F6965" s="161">
        <v>0</v>
      </c>
      <c r="G6965" s="161">
        <v>0</v>
      </c>
      <c r="H6965" s="161">
        <v>0</v>
      </c>
      <c r="L6965">
        <v>70.208495999999997</v>
      </c>
      <c r="R6965">
        <v>144.623977</v>
      </c>
      <c r="S6965">
        <v>144.623977</v>
      </c>
      <c r="T6965" s="194">
        <v>144.623977</v>
      </c>
      <c r="U6965" t="s">
        <v>193</v>
      </c>
      <c r="V6965">
        <v>45708.622777777775</v>
      </c>
    </row>
    <row r="6966" spans="1:22" x14ac:dyDescent="0.3">
      <c r="A6966" t="s">
        <v>111</v>
      </c>
      <c r="B6966" t="s">
        <v>0</v>
      </c>
      <c r="C6966" t="s">
        <v>88</v>
      </c>
      <c r="D6966" s="29">
        <v>45927</v>
      </c>
      <c r="E6966" s="161">
        <v>0</v>
      </c>
      <c r="F6966" s="161">
        <v>0</v>
      </c>
      <c r="G6966" s="161">
        <v>0</v>
      </c>
      <c r="H6966" s="161">
        <v>0</v>
      </c>
      <c r="L6966">
        <v>487.55901699999998</v>
      </c>
      <c r="R6966">
        <v>997.40674200000001</v>
      </c>
      <c r="S6966">
        <v>997.40674200000001</v>
      </c>
      <c r="T6966" s="194">
        <v>997.40674200000001</v>
      </c>
      <c r="U6966" t="s">
        <v>193</v>
      </c>
      <c r="V6966">
        <v>45708.622453703705</v>
      </c>
    </row>
    <row r="6967" spans="1:22" x14ac:dyDescent="0.3">
      <c r="A6967" t="s">
        <v>111</v>
      </c>
      <c r="B6967" t="s">
        <v>0</v>
      </c>
      <c r="C6967" t="s">
        <v>93</v>
      </c>
      <c r="D6967" s="29">
        <v>45928</v>
      </c>
      <c r="E6967" s="161">
        <v>0</v>
      </c>
      <c r="F6967" s="161">
        <v>0</v>
      </c>
      <c r="G6967" s="161">
        <v>0</v>
      </c>
      <c r="H6967" s="161">
        <v>0</v>
      </c>
      <c r="L6967">
        <v>70.208495999999997</v>
      </c>
      <c r="R6967">
        <v>144.623977</v>
      </c>
      <c r="S6967">
        <v>144.623977</v>
      </c>
      <c r="T6967" s="194">
        <v>144.623977</v>
      </c>
      <c r="U6967" t="s">
        <v>193</v>
      </c>
      <c r="V6967">
        <v>45708.62290509259</v>
      </c>
    </row>
    <row r="6968" spans="1:22" x14ac:dyDescent="0.3">
      <c r="A6968" t="s">
        <v>111</v>
      </c>
      <c r="B6968" t="s">
        <v>0</v>
      </c>
      <c r="C6968" t="s">
        <v>88</v>
      </c>
      <c r="D6968" s="29">
        <v>45928</v>
      </c>
      <c r="E6968" s="161">
        <v>0</v>
      </c>
      <c r="F6968" s="161">
        <v>0</v>
      </c>
      <c r="G6968" s="161">
        <v>0</v>
      </c>
      <c r="H6968" s="161">
        <v>0</v>
      </c>
      <c r="L6968">
        <v>487.55901699999998</v>
      </c>
      <c r="R6968">
        <v>997.40674200000001</v>
      </c>
      <c r="S6968">
        <v>997.40674200000001</v>
      </c>
      <c r="T6968" s="194">
        <v>997.40674200000001</v>
      </c>
      <c r="U6968" t="s">
        <v>193</v>
      </c>
      <c r="V6968">
        <v>45708.622476851851</v>
      </c>
    </row>
    <row r="6969" spans="1:22" x14ac:dyDescent="0.3">
      <c r="A6969" t="s">
        <v>111</v>
      </c>
      <c r="B6969" t="s">
        <v>0</v>
      </c>
      <c r="C6969" t="s">
        <v>93</v>
      </c>
      <c r="D6969" s="29">
        <v>45929</v>
      </c>
      <c r="E6969" s="161">
        <v>0</v>
      </c>
      <c r="F6969" s="161">
        <v>0</v>
      </c>
      <c r="G6969" s="161">
        <v>0</v>
      </c>
      <c r="H6969" s="161">
        <v>0</v>
      </c>
      <c r="L6969">
        <v>70.208495999999997</v>
      </c>
      <c r="R6969">
        <v>144.623977</v>
      </c>
      <c r="S6969">
        <v>144.623977</v>
      </c>
      <c r="T6969" s="194">
        <v>144.623977</v>
      </c>
      <c r="U6969" t="s">
        <v>193</v>
      </c>
      <c r="V6969">
        <v>45708.622858796298</v>
      </c>
    </row>
    <row r="6970" spans="1:22" x14ac:dyDescent="0.3">
      <c r="A6970" t="s">
        <v>111</v>
      </c>
      <c r="B6970" t="s">
        <v>0</v>
      </c>
      <c r="C6970" t="s">
        <v>88</v>
      </c>
      <c r="D6970" s="29">
        <v>45929</v>
      </c>
      <c r="E6970" s="161">
        <v>0</v>
      </c>
      <c r="F6970" s="161">
        <v>0</v>
      </c>
      <c r="G6970" s="161">
        <v>0</v>
      </c>
      <c r="H6970" s="161">
        <v>0</v>
      </c>
      <c r="L6970">
        <v>487.55901699999998</v>
      </c>
      <c r="R6970">
        <v>997.40674200000001</v>
      </c>
      <c r="S6970">
        <v>997.40674200000001</v>
      </c>
      <c r="T6970" s="194">
        <v>997.40674200000001</v>
      </c>
      <c r="U6970" t="s">
        <v>193</v>
      </c>
      <c r="V6970">
        <v>45708.622337962966</v>
      </c>
    </row>
    <row r="6971" spans="1:22" x14ac:dyDescent="0.3">
      <c r="A6971" t="s">
        <v>111</v>
      </c>
      <c r="B6971" t="s">
        <v>0</v>
      </c>
      <c r="C6971" t="s">
        <v>93</v>
      </c>
      <c r="D6971" s="29">
        <v>45930</v>
      </c>
      <c r="E6971" s="161">
        <v>0</v>
      </c>
      <c r="F6971" s="161">
        <v>0</v>
      </c>
      <c r="G6971" s="161">
        <v>0</v>
      </c>
      <c r="H6971" s="161">
        <v>0</v>
      </c>
      <c r="L6971">
        <v>70.208495999999997</v>
      </c>
      <c r="R6971">
        <v>144.623977</v>
      </c>
      <c r="S6971">
        <v>144.623977</v>
      </c>
      <c r="T6971" s="194">
        <v>144.623977</v>
      </c>
      <c r="U6971" t="s">
        <v>193</v>
      </c>
      <c r="V6971">
        <v>45708.623368055552</v>
      </c>
    </row>
    <row r="6972" spans="1:22" x14ac:dyDescent="0.3">
      <c r="A6972" t="s">
        <v>111</v>
      </c>
      <c r="B6972" t="s">
        <v>0</v>
      </c>
      <c r="C6972" t="s">
        <v>88</v>
      </c>
      <c r="D6972" s="29">
        <v>45930</v>
      </c>
      <c r="E6972" s="161">
        <v>0</v>
      </c>
      <c r="F6972" s="161">
        <v>0</v>
      </c>
      <c r="G6972" s="161">
        <v>0</v>
      </c>
      <c r="H6972" s="161">
        <v>0</v>
      </c>
      <c r="L6972">
        <v>487.55901699999998</v>
      </c>
      <c r="R6972">
        <v>997.40674200000001</v>
      </c>
      <c r="S6972">
        <v>997.40674200000001</v>
      </c>
      <c r="T6972" s="194">
        <v>997.40674200000001</v>
      </c>
      <c r="U6972" t="s">
        <v>193</v>
      </c>
      <c r="V6972">
        <v>45708.621840277781</v>
      </c>
    </row>
    <row r="6973" spans="1:22" x14ac:dyDescent="0.3">
      <c r="A6973" t="s">
        <v>111</v>
      </c>
      <c r="B6973" t="s">
        <v>0</v>
      </c>
      <c r="C6973" t="s">
        <v>93</v>
      </c>
      <c r="D6973" s="29">
        <v>45931</v>
      </c>
      <c r="E6973" s="161">
        <v>0</v>
      </c>
      <c r="F6973" s="161">
        <v>0</v>
      </c>
      <c r="G6973" s="161">
        <v>0</v>
      </c>
      <c r="H6973" s="161">
        <v>0</v>
      </c>
      <c r="L6973">
        <v>70.208495999999997</v>
      </c>
      <c r="R6973">
        <v>144.623977</v>
      </c>
      <c r="S6973">
        <v>144.623977</v>
      </c>
      <c r="T6973" s="194">
        <v>144.623977</v>
      </c>
      <c r="U6973" t="s">
        <v>193</v>
      </c>
      <c r="V6973">
        <v>45708.622986111113</v>
      </c>
    </row>
    <row r="6974" spans="1:22" x14ac:dyDescent="0.3">
      <c r="A6974" t="s">
        <v>111</v>
      </c>
      <c r="B6974" t="s">
        <v>0</v>
      </c>
      <c r="C6974" t="s">
        <v>88</v>
      </c>
      <c r="D6974" s="29">
        <v>45931</v>
      </c>
      <c r="E6974" s="161">
        <v>0</v>
      </c>
      <c r="F6974" s="161">
        <v>0</v>
      </c>
      <c r="G6974" s="161">
        <v>0</v>
      </c>
      <c r="H6974" s="161">
        <v>0</v>
      </c>
      <c r="L6974">
        <v>487.55901699999998</v>
      </c>
      <c r="R6974">
        <v>997.40674200000001</v>
      </c>
      <c r="S6974">
        <v>997.40674200000001</v>
      </c>
      <c r="T6974" s="194">
        <v>997.40674200000001</v>
      </c>
      <c r="U6974" t="s">
        <v>193</v>
      </c>
      <c r="V6974">
        <v>45708.622569444444</v>
      </c>
    </row>
    <row r="6975" spans="1:22" x14ac:dyDescent="0.3">
      <c r="A6975" t="s">
        <v>111</v>
      </c>
      <c r="B6975" t="s">
        <v>0</v>
      </c>
      <c r="C6975" t="s">
        <v>93</v>
      </c>
      <c r="D6975" s="29">
        <v>45932</v>
      </c>
      <c r="E6975" s="161">
        <v>0</v>
      </c>
      <c r="F6975" s="161">
        <v>0</v>
      </c>
      <c r="G6975" s="161">
        <v>0</v>
      </c>
      <c r="H6975" s="161">
        <v>0</v>
      </c>
      <c r="L6975">
        <v>70.208495999999997</v>
      </c>
      <c r="R6975">
        <v>144.623977</v>
      </c>
      <c r="S6975">
        <v>144.623977</v>
      </c>
      <c r="T6975" s="194">
        <v>144.623977</v>
      </c>
      <c r="U6975" t="s">
        <v>193</v>
      </c>
      <c r="V6975">
        <v>45708.622754629629</v>
      </c>
    </row>
    <row r="6976" spans="1:22" x14ac:dyDescent="0.3">
      <c r="A6976" t="s">
        <v>111</v>
      </c>
      <c r="B6976" t="s">
        <v>0</v>
      </c>
      <c r="C6976" t="s">
        <v>88</v>
      </c>
      <c r="D6976" s="29">
        <v>45932</v>
      </c>
      <c r="E6976" s="161">
        <v>0</v>
      </c>
      <c r="F6976" s="161">
        <v>0</v>
      </c>
      <c r="G6976" s="161">
        <v>0</v>
      </c>
      <c r="H6976" s="161">
        <v>0</v>
      </c>
      <c r="L6976">
        <v>487.55901699999998</v>
      </c>
      <c r="R6976">
        <v>997.40674200000001</v>
      </c>
      <c r="S6976">
        <v>997.40674200000001</v>
      </c>
      <c r="T6976" s="194">
        <v>997.40674200000001</v>
      </c>
      <c r="U6976" t="s">
        <v>193</v>
      </c>
      <c r="V6976">
        <v>45708.622442129628</v>
      </c>
    </row>
    <row r="6977" spans="1:22" x14ac:dyDescent="0.3">
      <c r="A6977" t="s">
        <v>111</v>
      </c>
      <c r="B6977" t="s">
        <v>0</v>
      </c>
      <c r="C6977" t="s">
        <v>93</v>
      </c>
      <c r="D6977" s="29">
        <v>45933</v>
      </c>
      <c r="E6977" s="161">
        <v>0</v>
      </c>
      <c r="F6977" s="161">
        <v>0</v>
      </c>
      <c r="G6977" s="161">
        <v>0</v>
      </c>
      <c r="H6977" s="161">
        <v>0</v>
      </c>
      <c r="L6977">
        <v>70.208495999999997</v>
      </c>
      <c r="R6977">
        <v>144.623977</v>
      </c>
      <c r="S6977">
        <v>144.623977</v>
      </c>
      <c r="T6977" s="194">
        <v>144.623977</v>
      </c>
      <c r="U6977" t="s">
        <v>193</v>
      </c>
      <c r="V6977">
        <v>45708.622673611113</v>
      </c>
    </row>
    <row r="6978" spans="1:22" x14ac:dyDescent="0.3">
      <c r="A6978" t="s">
        <v>111</v>
      </c>
      <c r="B6978" t="s">
        <v>0</v>
      </c>
      <c r="C6978" t="s">
        <v>88</v>
      </c>
      <c r="D6978" s="29">
        <v>45933</v>
      </c>
      <c r="E6978" s="161">
        <v>0</v>
      </c>
      <c r="F6978" s="161">
        <v>0</v>
      </c>
      <c r="G6978" s="161">
        <v>0</v>
      </c>
      <c r="H6978" s="161">
        <v>0</v>
      </c>
      <c r="L6978">
        <v>487.55901699999998</v>
      </c>
      <c r="R6978">
        <v>997.40674200000001</v>
      </c>
      <c r="S6978">
        <v>997.40674200000001</v>
      </c>
      <c r="T6978" s="194">
        <v>997.40674200000001</v>
      </c>
      <c r="U6978" t="s">
        <v>193</v>
      </c>
      <c r="V6978">
        <v>45708.622418981482</v>
      </c>
    </row>
    <row r="6979" spans="1:22" x14ac:dyDescent="0.3">
      <c r="A6979" t="s">
        <v>111</v>
      </c>
      <c r="B6979" t="s">
        <v>0</v>
      </c>
      <c r="C6979" t="s">
        <v>93</v>
      </c>
      <c r="D6979" s="29">
        <v>45934</v>
      </c>
      <c r="E6979" s="161">
        <v>0</v>
      </c>
      <c r="F6979" s="161">
        <v>0</v>
      </c>
      <c r="G6979" s="161">
        <v>0</v>
      </c>
      <c r="H6979" s="161">
        <v>0</v>
      </c>
      <c r="L6979">
        <v>70.208495999999997</v>
      </c>
      <c r="R6979">
        <v>144.623977</v>
      </c>
      <c r="S6979">
        <v>144.623977</v>
      </c>
      <c r="T6979" s="194">
        <v>144.623977</v>
      </c>
      <c r="U6979" t="s">
        <v>193</v>
      </c>
      <c r="V6979">
        <v>45708.622974537036</v>
      </c>
    </row>
    <row r="6980" spans="1:22" x14ac:dyDescent="0.3">
      <c r="A6980" t="s">
        <v>111</v>
      </c>
      <c r="B6980" t="s">
        <v>0</v>
      </c>
      <c r="C6980" t="s">
        <v>88</v>
      </c>
      <c r="D6980" s="29">
        <v>45934</v>
      </c>
      <c r="E6980" s="161">
        <v>0</v>
      </c>
      <c r="F6980" s="161">
        <v>0</v>
      </c>
      <c r="G6980" s="161">
        <v>0</v>
      </c>
      <c r="H6980" s="161">
        <v>0</v>
      </c>
      <c r="L6980">
        <v>487.55901699999998</v>
      </c>
      <c r="R6980">
        <v>997.40674200000001</v>
      </c>
      <c r="S6980">
        <v>997.40674200000001</v>
      </c>
      <c r="T6980" s="194">
        <v>997.40674200000001</v>
      </c>
      <c r="U6980" t="s">
        <v>193</v>
      </c>
      <c r="V6980">
        <v>45708.621793981481</v>
      </c>
    </row>
    <row r="6981" spans="1:22" x14ac:dyDescent="0.3">
      <c r="A6981" t="s">
        <v>111</v>
      </c>
      <c r="B6981" t="s">
        <v>0</v>
      </c>
      <c r="C6981" t="s">
        <v>93</v>
      </c>
      <c r="D6981" s="29">
        <v>45935</v>
      </c>
      <c r="E6981" s="161">
        <v>0</v>
      </c>
      <c r="F6981" s="161">
        <v>0</v>
      </c>
      <c r="G6981" s="161">
        <v>0</v>
      </c>
      <c r="H6981" s="161">
        <v>0</v>
      </c>
      <c r="L6981">
        <v>70.208495999999997</v>
      </c>
      <c r="R6981">
        <v>144.623977</v>
      </c>
      <c r="S6981">
        <v>144.623977</v>
      </c>
      <c r="T6981" s="194">
        <v>144.623977</v>
      </c>
      <c r="U6981" t="s">
        <v>193</v>
      </c>
      <c r="V6981">
        <v>45708.623368055552</v>
      </c>
    </row>
    <row r="6982" spans="1:22" x14ac:dyDescent="0.3">
      <c r="A6982" t="s">
        <v>111</v>
      </c>
      <c r="B6982" t="s">
        <v>0</v>
      </c>
      <c r="C6982" t="s">
        <v>88</v>
      </c>
      <c r="D6982" s="29">
        <v>45935</v>
      </c>
      <c r="E6982" s="161">
        <v>0</v>
      </c>
      <c r="F6982" s="161">
        <v>0</v>
      </c>
      <c r="G6982" s="161">
        <v>0</v>
      </c>
      <c r="H6982" s="161">
        <v>0</v>
      </c>
      <c r="L6982">
        <v>487.55901699999998</v>
      </c>
      <c r="R6982">
        <v>997.40674200000001</v>
      </c>
      <c r="S6982">
        <v>997.40674200000001</v>
      </c>
      <c r="T6982" s="194">
        <v>997.40674200000001</v>
      </c>
      <c r="U6982" t="s">
        <v>193</v>
      </c>
      <c r="V6982">
        <v>45708.621874999997</v>
      </c>
    </row>
    <row r="6983" spans="1:22" x14ac:dyDescent="0.3">
      <c r="A6983" t="s">
        <v>111</v>
      </c>
      <c r="B6983" t="s">
        <v>0</v>
      </c>
      <c r="C6983" t="s">
        <v>93</v>
      </c>
      <c r="D6983" s="29">
        <v>45936</v>
      </c>
      <c r="E6983" s="161">
        <v>0</v>
      </c>
      <c r="F6983" s="161">
        <v>0</v>
      </c>
      <c r="G6983" s="161">
        <v>0</v>
      </c>
      <c r="H6983" s="161">
        <v>0</v>
      </c>
      <c r="L6983">
        <v>70.208495999999997</v>
      </c>
      <c r="R6983">
        <v>144.623977</v>
      </c>
      <c r="S6983">
        <v>144.623977</v>
      </c>
      <c r="T6983" s="194">
        <v>144.623977</v>
      </c>
      <c r="U6983" t="s">
        <v>193</v>
      </c>
      <c r="V6983">
        <v>45708.62295138889</v>
      </c>
    </row>
    <row r="6984" spans="1:22" x14ac:dyDescent="0.3">
      <c r="A6984" t="s">
        <v>111</v>
      </c>
      <c r="B6984" t="s">
        <v>0</v>
      </c>
      <c r="C6984" t="s">
        <v>88</v>
      </c>
      <c r="D6984" s="29">
        <v>45936</v>
      </c>
      <c r="E6984" s="161">
        <v>0</v>
      </c>
      <c r="F6984" s="161">
        <v>0</v>
      </c>
      <c r="G6984" s="161">
        <v>0</v>
      </c>
      <c r="H6984" s="161">
        <v>0</v>
      </c>
      <c r="L6984">
        <v>487.55901699999998</v>
      </c>
      <c r="R6984">
        <v>997.40674200000001</v>
      </c>
      <c r="S6984">
        <v>997.40674200000001</v>
      </c>
      <c r="T6984" s="194">
        <v>997.40674200000001</v>
      </c>
      <c r="U6984" t="s">
        <v>193</v>
      </c>
      <c r="V6984">
        <v>45708.622303240743</v>
      </c>
    </row>
    <row r="6985" spans="1:22" x14ac:dyDescent="0.3">
      <c r="A6985" t="s">
        <v>111</v>
      </c>
      <c r="B6985" t="s">
        <v>0</v>
      </c>
      <c r="C6985" t="s">
        <v>93</v>
      </c>
      <c r="D6985" s="29">
        <v>45937</v>
      </c>
      <c r="E6985" s="161">
        <v>0</v>
      </c>
      <c r="F6985" s="161">
        <v>0</v>
      </c>
      <c r="G6985" s="161">
        <v>0</v>
      </c>
      <c r="H6985" s="161">
        <v>0</v>
      </c>
      <c r="L6985">
        <v>70.208495999999997</v>
      </c>
      <c r="R6985">
        <v>144.623977</v>
      </c>
      <c r="S6985">
        <v>144.623977</v>
      </c>
      <c r="T6985" s="194">
        <v>144.623977</v>
      </c>
      <c r="U6985" t="s">
        <v>193</v>
      </c>
      <c r="V6985">
        <v>45708.622650462959</v>
      </c>
    </row>
    <row r="6986" spans="1:22" x14ac:dyDescent="0.3">
      <c r="A6986" t="s">
        <v>111</v>
      </c>
      <c r="B6986" t="s">
        <v>0</v>
      </c>
      <c r="C6986" t="s">
        <v>88</v>
      </c>
      <c r="D6986" s="29">
        <v>45937</v>
      </c>
      <c r="E6986" s="161">
        <v>0</v>
      </c>
      <c r="F6986" s="161">
        <v>0</v>
      </c>
      <c r="G6986" s="161">
        <v>0</v>
      </c>
      <c r="H6986" s="161">
        <v>0</v>
      </c>
      <c r="L6986">
        <v>487.55901699999998</v>
      </c>
      <c r="R6986">
        <v>997.40674200000001</v>
      </c>
      <c r="S6986">
        <v>997.40674200000001</v>
      </c>
      <c r="T6986" s="194">
        <v>997.40674200000001</v>
      </c>
      <c r="U6986" t="s">
        <v>193</v>
      </c>
      <c r="V6986">
        <v>45708.622604166667</v>
      </c>
    </row>
    <row r="6987" spans="1:22" x14ac:dyDescent="0.3">
      <c r="A6987" t="s">
        <v>111</v>
      </c>
      <c r="B6987" t="s">
        <v>0</v>
      </c>
      <c r="C6987" t="s">
        <v>93</v>
      </c>
      <c r="D6987" s="29">
        <v>45938</v>
      </c>
      <c r="E6987" s="161">
        <v>0</v>
      </c>
      <c r="F6987" s="161">
        <v>0</v>
      </c>
      <c r="G6987" s="161">
        <v>0</v>
      </c>
      <c r="H6987" s="161">
        <v>0</v>
      </c>
      <c r="L6987">
        <v>70.208495999999997</v>
      </c>
      <c r="R6987">
        <v>144.623977</v>
      </c>
      <c r="S6987">
        <v>144.623977</v>
      </c>
      <c r="T6987" s="194">
        <v>144.623977</v>
      </c>
      <c r="U6987" t="s">
        <v>193</v>
      </c>
      <c r="V6987">
        <v>45708.622719907406</v>
      </c>
    </row>
    <row r="6988" spans="1:22" x14ac:dyDescent="0.3">
      <c r="A6988" t="s">
        <v>111</v>
      </c>
      <c r="B6988" t="s">
        <v>0</v>
      </c>
      <c r="C6988" t="s">
        <v>88</v>
      </c>
      <c r="D6988" s="29">
        <v>45938</v>
      </c>
      <c r="E6988" s="161">
        <v>0</v>
      </c>
      <c r="F6988" s="161">
        <v>0</v>
      </c>
      <c r="G6988" s="161">
        <v>0</v>
      </c>
      <c r="H6988" s="161">
        <v>0</v>
      </c>
      <c r="L6988">
        <v>487.55901699999998</v>
      </c>
      <c r="R6988">
        <v>997.40674200000001</v>
      </c>
      <c r="S6988">
        <v>997.40674200000001</v>
      </c>
      <c r="T6988" s="194">
        <v>997.40674200000001</v>
      </c>
      <c r="U6988" t="s">
        <v>193</v>
      </c>
      <c r="V6988">
        <v>45708.62259259259</v>
      </c>
    </row>
    <row r="6989" spans="1:22" x14ac:dyDescent="0.3">
      <c r="A6989" t="s">
        <v>111</v>
      </c>
      <c r="B6989" t="s">
        <v>0</v>
      </c>
      <c r="C6989" t="s">
        <v>93</v>
      </c>
      <c r="D6989" s="29">
        <v>45939</v>
      </c>
      <c r="E6989" s="161">
        <v>0</v>
      </c>
      <c r="F6989" s="161">
        <v>0</v>
      </c>
      <c r="G6989" s="161">
        <v>0</v>
      </c>
      <c r="H6989" s="161">
        <v>0</v>
      </c>
      <c r="L6989">
        <v>70.208495999999997</v>
      </c>
      <c r="R6989">
        <v>144.623977</v>
      </c>
      <c r="S6989">
        <v>144.623977</v>
      </c>
      <c r="T6989" s="194">
        <v>144.623977</v>
      </c>
      <c r="U6989" t="s">
        <v>193</v>
      </c>
      <c r="V6989">
        <v>45708.623136574075</v>
      </c>
    </row>
    <row r="6990" spans="1:22" x14ac:dyDescent="0.3">
      <c r="A6990" t="s">
        <v>111</v>
      </c>
      <c r="B6990" t="s">
        <v>0</v>
      </c>
      <c r="C6990" t="s">
        <v>88</v>
      </c>
      <c r="D6990" s="29">
        <v>45939</v>
      </c>
      <c r="E6990" s="161">
        <v>0</v>
      </c>
      <c r="F6990" s="161">
        <v>0</v>
      </c>
      <c r="G6990" s="161">
        <v>0</v>
      </c>
      <c r="H6990" s="161">
        <v>0</v>
      </c>
      <c r="L6990">
        <v>487.55901699999998</v>
      </c>
      <c r="R6990">
        <v>997.40674200000001</v>
      </c>
      <c r="S6990">
        <v>997.40674200000001</v>
      </c>
      <c r="T6990" s="194">
        <v>997.40674200000001</v>
      </c>
      <c r="U6990" t="s">
        <v>193</v>
      </c>
      <c r="V6990">
        <v>45708.622199074074</v>
      </c>
    </row>
    <row r="6991" spans="1:22" x14ac:dyDescent="0.3">
      <c r="A6991" t="s">
        <v>111</v>
      </c>
      <c r="B6991" t="s">
        <v>0</v>
      </c>
      <c r="C6991" t="s">
        <v>93</v>
      </c>
      <c r="D6991" s="29">
        <v>45940</v>
      </c>
      <c r="E6991" s="161">
        <v>0</v>
      </c>
      <c r="F6991" s="161">
        <v>0</v>
      </c>
      <c r="G6991" s="161">
        <v>0</v>
      </c>
      <c r="H6991" s="161">
        <v>0</v>
      </c>
      <c r="L6991">
        <v>70.208495999999997</v>
      </c>
      <c r="R6991">
        <v>144.623977</v>
      </c>
      <c r="S6991">
        <v>144.623977</v>
      </c>
      <c r="T6991" s="194">
        <v>144.623977</v>
      </c>
      <c r="U6991" t="s">
        <v>193</v>
      </c>
      <c r="V6991">
        <v>45708.623310185183</v>
      </c>
    </row>
    <row r="6992" spans="1:22" x14ac:dyDescent="0.3">
      <c r="A6992" t="s">
        <v>111</v>
      </c>
      <c r="B6992" t="s">
        <v>0</v>
      </c>
      <c r="C6992" t="s">
        <v>88</v>
      </c>
      <c r="D6992" s="29">
        <v>45940</v>
      </c>
      <c r="E6992" s="161">
        <v>0</v>
      </c>
      <c r="F6992" s="161">
        <v>0</v>
      </c>
      <c r="G6992" s="161">
        <v>0</v>
      </c>
      <c r="H6992" s="161">
        <v>0</v>
      </c>
      <c r="L6992">
        <v>487.55901699999998</v>
      </c>
      <c r="R6992">
        <v>997.40674200000001</v>
      </c>
      <c r="S6992">
        <v>997.40674200000001</v>
      </c>
      <c r="T6992" s="194">
        <v>997.40674200000001</v>
      </c>
      <c r="U6992" t="s">
        <v>193</v>
      </c>
      <c r="V6992">
        <v>45708.62228009259</v>
      </c>
    </row>
    <row r="6993" spans="1:22" x14ac:dyDescent="0.3">
      <c r="A6993" t="s">
        <v>111</v>
      </c>
      <c r="B6993" t="s">
        <v>0</v>
      </c>
      <c r="C6993" t="s">
        <v>93</v>
      </c>
      <c r="D6993" s="29">
        <v>45941</v>
      </c>
      <c r="E6993" s="161">
        <v>0</v>
      </c>
      <c r="F6993" s="161">
        <v>0</v>
      </c>
      <c r="G6993" s="161">
        <v>0</v>
      </c>
      <c r="H6993" s="161">
        <v>0</v>
      </c>
      <c r="L6993">
        <v>70.208495999999997</v>
      </c>
      <c r="R6993">
        <v>144.623977</v>
      </c>
      <c r="S6993">
        <v>144.623977</v>
      </c>
      <c r="T6993" s="194">
        <v>144.623977</v>
      </c>
      <c r="U6993" t="s">
        <v>193</v>
      </c>
      <c r="V6993">
        <v>45708.622673611113</v>
      </c>
    </row>
    <row r="6994" spans="1:22" x14ac:dyDescent="0.3">
      <c r="A6994" t="s">
        <v>111</v>
      </c>
      <c r="B6994" t="s">
        <v>0</v>
      </c>
      <c r="C6994" t="s">
        <v>88</v>
      </c>
      <c r="D6994" s="29">
        <v>45941</v>
      </c>
      <c r="E6994" s="161">
        <v>0</v>
      </c>
      <c r="F6994" s="161">
        <v>0</v>
      </c>
      <c r="G6994" s="161">
        <v>0</v>
      </c>
      <c r="H6994" s="161">
        <v>0</v>
      </c>
      <c r="L6994">
        <v>487.55901699999998</v>
      </c>
      <c r="R6994">
        <v>997.40674200000001</v>
      </c>
      <c r="S6994">
        <v>997.40674200000001</v>
      </c>
      <c r="T6994" s="194">
        <v>997.40674200000001</v>
      </c>
      <c r="U6994" t="s">
        <v>193</v>
      </c>
      <c r="V6994">
        <v>45708.621435185189</v>
      </c>
    </row>
    <row r="6995" spans="1:22" x14ac:dyDescent="0.3">
      <c r="A6995" t="s">
        <v>111</v>
      </c>
      <c r="B6995" t="s">
        <v>0</v>
      </c>
      <c r="C6995" t="s">
        <v>93</v>
      </c>
      <c r="D6995" s="29">
        <v>45942</v>
      </c>
      <c r="E6995" s="161">
        <v>0</v>
      </c>
      <c r="F6995" s="161">
        <v>0</v>
      </c>
      <c r="G6995" s="161">
        <v>0</v>
      </c>
      <c r="H6995" s="161">
        <v>0</v>
      </c>
      <c r="L6995">
        <v>70.208495999999997</v>
      </c>
      <c r="R6995">
        <v>144.623977</v>
      </c>
      <c r="S6995">
        <v>144.623977</v>
      </c>
      <c r="T6995" s="194">
        <v>144.623977</v>
      </c>
      <c r="U6995" t="s">
        <v>193</v>
      </c>
      <c r="V6995">
        <v>45708.623425925929</v>
      </c>
    </row>
    <row r="6996" spans="1:22" x14ac:dyDescent="0.3">
      <c r="A6996" t="s">
        <v>111</v>
      </c>
      <c r="B6996" t="s">
        <v>0</v>
      </c>
      <c r="C6996" t="s">
        <v>88</v>
      </c>
      <c r="D6996" s="29">
        <v>45942</v>
      </c>
      <c r="E6996" s="161">
        <v>0</v>
      </c>
      <c r="F6996" s="161">
        <v>0</v>
      </c>
      <c r="G6996" s="161">
        <v>0</v>
      </c>
      <c r="H6996" s="161">
        <v>0</v>
      </c>
      <c r="L6996">
        <v>487.55901699999998</v>
      </c>
      <c r="R6996">
        <v>997.40674200000001</v>
      </c>
      <c r="S6996">
        <v>997.40674200000001</v>
      </c>
      <c r="T6996" s="194">
        <v>997.40674200000001</v>
      </c>
      <c r="U6996" t="s">
        <v>193</v>
      </c>
      <c r="V6996">
        <v>45708.621608796297</v>
      </c>
    </row>
    <row r="6997" spans="1:22" x14ac:dyDescent="0.3">
      <c r="A6997" t="s">
        <v>111</v>
      </c>
      <c r="B6997" t="s">
        <v>0</v>
      </c>
      <c r="C6997" t="s">
        <v>93</v>
      </c>
      <c r="D6997" s="29">
        <v>45943</v>
      </c>
      <c r="E6997" s="161">
        <v>0</v>
      </c>
      <c r="F6997" s="161">
        <v>0</v>
      </c>
      <c r="G6997" s="161">
        <v>0</v>
      </c>
      <c r="H6997" s="161">
        <v>0</v>
      </c>
      <c r="L6997">
        <v>70.208495999999997</v>
      </c>
      <c r="R6997">
        <v>144.623977</v>
      </c>
      <c r="S6997">
        <v>144.623977</v>
      </c>
      <c r="T6997" s="194">
        <v>144.623977</v>
      </c>
      <c r="U6997" t="s">
        <v>193</v>
      </c>
      <c r="V6997">
        <v>45708.623078703706</v>
      </c>
    </row>
    <row r="6998" spans="1:22" x14ac:dyDescent="0.3">
      <c r="A6998" t="s">
        <v>111</v>
      </c>
      <c r="B6998" t="s">
        <v>0</v>
      </c>
      <c r="C6998" t="s">
        <v>88</v>
      </c>
      <c r="D6998" s="29">
        <v>45943</v>
      </c>
      <c r="E6998" s="161">
        <v>0</v>
      </c>
      <c r="F6998" s="161">
        <v>0</v>
      </c>
      <c r="G6998" s="161">
        <v>0</v>
      </c>
      <c r="H6998" s="161">
        <v>0</v>
      </c>
      <c r="L6998">
        <v>487.55901699999998</v>
      </c>
      <c r="R6998">
        <v>997.40674200000001</v>
      </c>
      <c r="S6998">
        <v>997.40674200000001</v>
      </c>
      <c r="T6998" s="194">
        <v>997.40674200000001</v>
      </c>
      <c r="U6998" t="s">
        <v>193</v>
      </c>
      <c r="V6998">
        <v>45708.622048611112</v>
      </c>
    </row>
    <row r="6999" spans="1:22" x14ac:dyDescent="0.3">
      <c r="A6999" t="s">
        <v>111</v>
      </c>
      <c r="B6999" t="s">
        <v>0</v>
      </c>
      <c r="C6999" t="s">
        <v>93</v>
      </c>
      <c r="D6999" s="29">
        <v>45944</v>
      </c>
      <c r="E6999" s="161">
        <v>0</v>
      </c>
      <c r="F6999" s="161">
        <v>0</v>
      </c>
      <c r="G6999" s="161">
        <v>0</v>
      </c>
      <c r="H6999" s="161">
        <v>0</v>
      </c>
      <c r="L6999">
        <v>70.208495999999997</v>
      </c>
      <c r="R6999">
        <v>144.623977</v>
      </c>
      <c r="S6999">
        <v>144.623977</v>
      </c>
      <c r="T6999" s="194">
        <v>144.623977</v>
      </c>
      <c r="U6999" t="s">
        <v>193</v>
      </c>
      <c r="V6999">
        <v>45708.623379629629</v>
      </c>
    </row>
    <row r="7000" spans="1:22" x14ac:dyDescent="0.3">
      <c r="A7000" t="s">
        <v>111</v>
      </c>
      <c r="B7000" t="s">
        <v>0</v>
      </c>
      <c r="C7000" t="s">
        <v>88</v>
      </c>
      <c r="D7000" s="29">
        <v>45944</v>
      </c>
      <c r="E7000" s="161">
        <v>0</v>
      </c>
      <c r="F7000" s="161">
        <v>0</v>
      </c>
      <c r="G7000" s="161">
        <v>0</v>
      </c>
      <c r="H7000" s="161">
        <v>0</v>
      </c>
      <c r="L7000">
        <v>487.55901699999998</v>
      </c>
      <c r="R7000">
        <v>997.40674200000001</v>
      </c>
      <c r="S7000">
        <v>997.40674200000001</v>
      </c>
      <c r="T7000" s="194">
        <v>997.40674200000001</v>
      </c>
      <c r="U7000" t="s">
        <v>193</v>
      </c>
      <c r="V7000">
        <v>45708.622013888889</v>
      </c>
    </row>
    <row r="7001" spans="1:22" x14ac:dyDescent="0.3">
      <c r="A7001" t="s">
        <v>111</v>
      </c>
      <c r="B7001" t="s">
        <v>0</v>
      </c>
      <c r="C7001" t="s">
        <v>93</v>
      </c>
      <c r="D7001" s="29">
        <v>45945</v>
      </c>
      <c r="E7001" s="161">
        <v>0</v>
      </c>
      <c r="F7001" s="161">
        <v>0</v>
      </c>
      <c r="G7001" s="161">
        <v>0</v>
      </c>
      <c r="H7001" s="161">
        <v>0</v>
      </c>
      <c r="L7001">
        <v>70.208495999999997</v>
      </c>
      <c r="R7001">
        <v>144.623977</v>
      </c>
      <c r="S7001">
        <v>144.623977</v>
      </c>
      <c r="T7001" s="194">
        <v>144.623977</v>
      </c>
      <c r="U7001" t="s">
        <v>193</v>
      </c>
      <c r="V7001">
        <v>45708.622777777775</v>
      </c>
    </row>
    <row r="7002" spans="1:22" x14ac:dyDescent="0.3">
      <c r="A7002" t="s">
        <v>111</v>
      </c>
      <c r="B7002" t="s">
        <v>0</v>
      </c>
      <c r="C7002" t="s">
        <v>88</v>
      </c>
      <c r="D7002" s="29">
        <v>45945</v>
      </c>
      <c r="E7002" s="161">
        <v>0</v>
      </c>
      <c r="F7002" s="161">
        <v>0</v>
      </c>
      <c r="G7002" s="161">
        <v>0</v>
      </c>
      <c r="H7002" s="161">
        <v>0</v>
      </c>
      <c r="L7002">
        <v>487.55901699999998</v>
      </c>
      <c r="R7002">
        <v>997.40674200000001</v>
      </c>
      <c r="S7002">
        <v>997.40674200000001</v>
      </c>
      <c r="T7002" s="194">
        <v>997.40674200000001</v>
      </c>
      <c r="U7002" t="s">
        <v>193</v>
      </c>
      <c r="V7002">
        <v>45708.622430555559</v>
      </c>
    </row>
    <row r="7003" spans="1:22" x14ac:dyDescent="0.3">
      <c r="A7003" t="s">
        <v>111</v>
      </c>
      <c r="B7003" t="s">
        <v>0</v>
      </c>
      <c r="C7003" t="s">
        <v>93</v>
      </c>
      <c r="D7003" s="29">
        <v>45946</v>
      </c>
      <c r="E7003" s="161">
        <v>0</v>
      </c>
      <c r="F7003" s="161">
        <v>0</v>
      </c>
      <c r="G7003" s="161">
        <v>0</v>
      </c>
      <c r="H7003" s="161">
        <v>0</v>
      </c>
      <c r="L7003">
        <v>70.208495999999997</v>
      </c>
      <c r="R7003">
        <v>144.623977</v>
      </c>
      <c r="S7003">
        <v>144.623977</v>
      </c>
      <c r="T7003" s="194">
        <v>144.623977</v>
      </c>
      <c r="U7003" t="s">
        <v>193</v>
      </c>
      <c r="V7003">
        <v>45708.62296296296</v>
      </c>
    </row>
    <row r="7004" spans="1:22" x14ac:dyDescent="0.3">
      <c r="A7004" t="s">
        <v>111</v>
      </c>
      <c r="B7004" t="s">
        <v>0</v>
      </c>
      <c r="C7004" t="s">
        <v>88</v>
      </c>
      <c r="D7004" s="29">
        <v>45946</v>
      </c>
      <c r="E7004" s="161">
        <v>0</v>
      </c>
      <c r="F7004" s="161">
        <v>0</v>
      </c>
      <c r="G7004" s="161">
        <v>0</v>
      </c>
      <c r="H7004" s="161">
        <v>0</v>
      </c>
      <c r="L7004">
        <v>487.55901699999998</v>
      </c>
      <c r="R7004">
        <v>997.40674200000001</v>
      </c>
      <c r="S7004">
        <v>997.40674200000001</v>
      </c>
      <c r="T7004" s="194">
        <v>997.40674200000001</v>
      </c>
      <c r="U7004" t="s">
        <v>193</v>
      </c>
      <c r="V7004">
        <v>45708.622534722221</v>
      </c>
    </row>
    <row r="7005" spans="1:22" x14ac:dyDescent="0.3">
      <c r="A7005" t="s">
        <v>111</v>
      </c>
      <c r="B7005" t="s">
        <v>0</v>
      </c>
      <c r="C7005" t="s">
        <v>93</v>
      </c>
      <c r="D7005" s="29">
        <v>45947</v>
      </c>
      <c r="E7005" s="161">
        <v>0</v>
      </c>
      <c r="F7005" s="161">
        <v>0</v>
      </c>
      <c r="G7005" s="161">
        <v>0</v>
      </c>
      <c r="H7005" s="161">
        <v>0</v>
      </c>
      <c r="L7005">
        <v>70.208495999999997</v>
      </c>
      <c r="R7005">
        <v>144.623977</v>
      </c>
      <c r="S7005">
        <v>144.623977</v>
      </c>
      <c r="T7005" s="194">
        <v>144.623977</v>
      </c>
      <c r="U7005" t="s">
        <v>193</v>
      </c>
      <c r="V7005">
        <v>45708.622754629629</v>
      </c>
    </row>
    <row r="7006" spans="1:22" x14ac:dyDescent="0.3">
      <c r="A7006" t="s">
        <v>111</v>
      </c>
      <c r="B7006" t="s">
        <v>0</v>
      </c>
      <c r="C7006" t="s">
        <v>88</v>
      </c>
      <c r="D7006" s="29">
        <v>45947</v>
      </c>
      <c r="E7006" s="161">
        <v>0</v>
      </c>
      <c r="F7006" s="161">
        <v>0</v>
      </c>
      <c r="G7006" s="161">
        <v>0</v>
      </c>
      <c r="H7006" s="161">
        <v>0</v>
      </c>
      <c r="L7006">
        <v>487.55901699999998</v>
      </c>
      <c r="R7006">
        <v>997.40674200000001</v>
      </c>
      <c r="S7006">
        <v>997.40674200000001</v>
      </c>
      <c r="T7006" s="194">
        <v>997.40674200000001</v>
      </c>
      <c r="U7006" t="s">
        <v>193</v>
      </c>
      <c r="V7006">
        <v>45708.622395833336</v>
      </c>
    </row>
    <row r="7007" spans="1:22" x14ac:dyDescent="0.3">
      <c r="A7007" t="s">
        <v>111</v>
      </c>
      <c r="B7007" t="s">
        <v>0</v>
      </c>
      <c r="C7007" t="s">
        <v>93</v>
      </c>
      <c r="D7007" s="29">
        <v>45948</v>
      </c>
      <c r="E7007" s="161">
        <v>0</v>
      </c>
      <c r="F7007" s="161">
        <v>0</v>
      </c>
      <c r="G7007" s="161">
        <v>0</v>
      </c>
      <c r="H7007" s="161">
        <v>0</v>
      </c>
      <c r="L7007">
        <v>70.208495999999997</v>
      </c>
      <c r="R7007">
        <v>144.623977</v>
      </c>
      <c r="S7007">
        <v>144.623977</v>
      </c>
      <c r="T7007" s="194">
        <v>144.623977</v>
      </c>
      <c r="U7007" t="s">
        <v>193</v>
      </c>
      <c r="V7007">
        <v>45708.622789351852</v>
      </c>
    </row>
    <row r="7008" spans="1:22" x14ac:dyDescent="0.3">
      <c r="A7008" t="s">
        <v>111</v>
      </c>
      <c r="B7008" t="s">
        <v>0</v>
      </c>
      <c r="C7008" t="s">
        <v>88</v>
      </c>
      <c r="D7008" s="29">
        <v>45948</v>
      </c>
      <c r="E7008" s="161">
        <v>0</v>
      </c>
      <c r="F7008" s="161">
        <v>0</v>
      </c>
      <c r="G7008" s="161">
        <v>0</v>
      </c>
      <c r="H7008" s="161">
        <v>0</v>
      </c>
      <c r="L7008">
        <v>487.55901699999998</v>
      </c>
      <c r="R7008">
        <v>997.40674200000001</v>
      </c>
      <c r="S7008">
        <v>997.40674200000001</v>
      </c>
      <c r="T7008" s="194">
        <v>997.40674200000001</v>
      </c>
      <c r="U7008" t="s">
        <v>193</v>
      </c>
      <c r="V7008">
        <v>45708.621979166666</v>
      </c>
    </row>
    <row r="7009" spans="1:22" x14ac:dyDescent="0.3">
      <c r="A7009" t="s">
        <v>111</v>
      </c>
      <c r="B7009" t="s">
        <v>0</v>
      </c>
      <c r="C7009" t="s">
        <v>93</v>
      </c>
      <c r="D7009" s="29">
        <v>45949</v>
      </c>
      <c r="E7009" s="161">
        <v>0</v>
      </c>
      <c r="F7009" s="161">
        <v>0</v>
      </c>
      <c r="G7009" s="161">
        <v>0</v>
      </c>
      <c r="H7009" s="161">
        <v>0</v>
      </c>
      <c r="L7009">
        <v>70.208495999999997</v>
      </c>
      <c r="R7009">
        <v>144.623977</v>
      </c>
      <c r="S7009">
        <v>144.623977</v>
      </c>
      <c r="T7009" s="194">
        <v>144.623977</v>
      </c>
      <c r="U7009" t="s">
        <v>193</v>
      </c>
      <c r="V7009">
        <v>45708.622743055559</v>
      </c>
    </row>
    <row r="7010" spans="1:22" x14ac:dyDescent="0.3">
      <c r="A7010" t="s">
        <v>111</v>
      </c>
      <c r="B7010" t="s">
        <v>0</v>
      </c>
      <c r="C7010" t="s">
        <v>88</v>
      </c>
      <c r="D7010" s="29">
        <v>45949</v>
      </c>
      <c r="E7010" s="161">
        <v>0</v>
      </c>
      <c r="F7010" s="161">
        <v>0</v>
      </c>
      <c r="G7010" s="161">
        <v>0</v>
      </c>
      <c r="H7010" s="161">
        <v>0</v>
      </c>
      <c r="L7010">
        <v>487.55901699999998</v>
      </c>
      <c r="R7010">
        <v>997.40674200000001</v>
      </c>
      <c r="S7010">
        <v>997.40674200000001</v>
      </c>
      <c r="T7010" s="194">
        <v>997.40674200000001</v>
      </c>
      <c r="U7010" t="s">
        <v>193</v>
      </c>
      <c r="V7010">
        <v>45708.621898148151</v>
      </c>
    </row>
    <row r="7011" spans="1:22" x14ac:dyDescent="0.3">
      <c r="A7011" t="s">
        <v>111</v>
      </c>
      <c r="B7011" t="s">
        <v>0</v>
      </c>
      <c r="C7011" t="s">
        <v>93</v>
      </c>
      <c r="D7011" s="29">
        <v>45950</v>
      </c>
      <c r="E7011" s="161">
        <v>0</v>
      </c>
      <c r="F7011" s="161">
        <v>0</v>
      </c>
      <c r="G7011" s="161">
        <v>0</v>
      </c>
      <c r="H7011" s="161">
        <v>0</v>
      </c>
      <c r="L7011">
        <v>70.208495999999997</v>
      </c>
      <c r="R7011">
        <v>144.623977</v>
      </c>
      <c r="S7011">
        <v>144.623977</v>
      </c>
      <c r="T7011" s="194">
        <v>144.623977</v>
      </c>
      <c r="U7011" t="s">
        <v>193</v>
      </c>
      <c r="V7011">
        <v>45708.622997685183</v>
      </c>
    </row>
    <row r="7012" spans="1:22" x14ac:dyDescent="0.3">
      <c r="A7012" t="s">
        <v>111</v>
      </c>
      <c r="B7012" t="s">
        <v>0</v>
      </c>
      <c r="C7012" t="s">
        <v>88</v>
      </c>
      <c r="D7012" s="29">
        <v>45950</v>
      </c>
      <c r="E7012" s="161">
        <v>0</v>
      </c>
      <c r="F7012" s="161">
        <v>0</v>
      </c>
      <c r="G7012" s="161">
        <v>0</v>
      </c>
      <c r="H7012" s="161">
        <v>0</v>
      </c>
      <c r="L7012">
        <v>487.55901699999998</v>
      </c>
      <c r="R7012">
        <v>997.40674200000001</v>
      </c>
      <c r="S7012">
        <v>997.40674200000001</v>
      </c>
      <c r="T7012" s="194">
        <v>997.40674200000001</v>
      </c>
      <c r="U7012" t="s">
        <v>193</v>
      </c>
      <c r="V7012">
        <v>45708.622349537036</v>
      </c>
    </row>
    <row r="7013" spans="1:22" x14ac:dyDescent="0.3">
      <c r="A7013" t="s">
        <v>111</v>
      </c>
      <c r="B7013" t="s">
        <v>0</v>
      </c>
      <c r="C7013" t="s">
        <v>93</v>
      </c>
      <c r="D7013" s="29">
        <v>45951</v>
      </c>
      <c r="E7013" s="161">
        <v>0</v>
      </c>
      <c r="F7013" s="161">
        <v>0</v>
      </c>
      <c r="G7013" s="161">
        <v>0</v>
      </c>
      <c r="H7013" s="161">
        <v>0</v>
      </c>
      <c r="L7013">
        <v>70.208495999999997</v>
      </c>
      <c r="R7013">
        <v>144.623977</v>
      </c>
      <c r="S7013">
        <v>144.623977</v>
      </c>
      <c r="T7013" s="194">
        <v>144.623977</v>
      </c>
      <c r="U7013" t="s">
        <v>193</v>
      </c>
      <c r="V7013">
        <v>45708.62327546296</v>
      </c>
    </row>
    <row r="7014" spans="1:22" x14ac:dyDescent="0.3">
      <c r="A7014" t="s">
        <v>111</v>
      </c>
      <c r="B7014" t="s">
        <v>0</v>
      </c>
      <c r="C7014" t="s">
        <v>88</v>
      </c>
      <c r="D7014" s="29">
        <v>45951</v>
      </c>
      <c r="E7014" s="161">
        <v>0</v>
      </c>
      <c r="F7014" s="161">
        <v>0</v>
      </c>
      <c r="G7014" s="161">
        <v>0</v>
      </c>
      <c r="H7014" s="161">
        <v>0</v>
      </c>
      <c r="L7014">
        <v>487.55901699999998</v>
      </c>
      <c r="R7014">
        <v>997.40674200000001</v>
      </c>
      <c r="S7014">
        <v>997.40674200000001</v>
      </c>
      <c r="T7014" s="194">
        <v>997.40674200000001</v>
      </c>
      <c r="U7014" t="s">
        <v>193</v>
      </c>
      <c r="V7014">
        <v>45708.621828703705</v>
      </c>
    </row>
    <row r="7015" spans="1:22" x14ac:dyDescent="0.3">
      <c r="A7015" t="s">
        <v>111</v>
      </c>
      <c r="B7015" t="s">
        <v>0</v>
      </c>
      <c r="C7015" t="s">
        <v>93</v>
      </c>
      <c r="D7015" s="29">
        <v>45952</v>
      </c>
      <c r="E7015" s="161">
        <v>0</v>
      </c>
      <c r="F7015" s="161">
        <v>0</v>
      </c>
      <c r="G7015" s="161">
        <v>0</v>
      </c>
      <c r="H7015" s="161">
        <v>0</v>
      </c>
      <c r="L7015">
        <v>70.208495999999997</v>
      </c>
      <c r="R7015">
        <v>144.623977</v>
      </c>
      <c r="S7015">
        <v>144.623977</v>
      </c>
      <c r="T7015" s="194">
        <v>144.623977</v>
      </c>
      <c r="U7015" t="s">
        <v>193</v>
      </c>
      <c r="V7015">
        <v>45708.623043981483</v>
      </c>
    </row>
    <row r="7016" spans="1:22" x14ac:dyDescent="0.3">
      <c r="A7016" t="s">
        <v>111</v>
      </c>
      <c r="B7016" t="s">
        <v>0</v>
      </c>
      <c r="C7016" t="s">
        <v>88</v>
      </c>
      <c r="D7016" s="29">
        <v>45952</v>
      </c>
      <c r="E7016" s="161">
        <v>0</v>
      </c>
      <c r="F7016" s="161">
        <v>0</v>
      </c>
      <c r="G7016" s="161">
        <v>0</v>
      </c>
      <c r="H7016" s="161">
        <v>0</v>
      </c>
      <c r="L7016">
        <v>487.55901699999998</v>
      </c>
      <c r="R7016">
        <v>997.40674200000001</v>
      </c>
      <c r="S7016">
        <v>997.40674200000001</v>
      </c>
      <c r="T7016" s="194">
        <v>997.40674200000001</v>
      </c>
      <c r="U7016" t="s">
        <v>193</v>
      </c>
      <c r="V7016">
        <v>45708.622523148151</v>
      </c>
    </row>
    <row r="7017" spans="1:22" x14ac:dyDescent="0.3">
      <c r="A7017" t="s">
        <v>111</v>
      </c>
      <c r="B7017" t="s">
        <v>0</v>
      </c>
      <c r="C7017" t="s">
        <v>93</v>
      </c>
      <c r="D7017" s="29">
        <v>45953</v>
      </c>
      <c r="E7017" s="161">
        <v>0</v>
      </c>
      <c r="F7017" s="161">
        <v>0</v>
      </c>
      <c r="G7017" s="161">
        <v>0</v>
      </c>
      <c r="H7017" s="161">
        <v>0</v>
      </c>
      <c r="L7017">
        <v>70.208495999999997</v>
      </c>
      <c r="R7017">
        <v>144.623977</v>
      </c>
      <c r="S7017">
        <v>144.623977</v>
      </c>
      <c r="T7017" s="194">
        <v>144.623977</v>
      </c>
      <c r="U7017" t="s">
        <v>193</v>
      </c>
      <c r="V7017">
        <v>45708.622766203705</v>
      </c>
    </row>
    <row r="7018" spans="1:22" x14ac:dyDescent="0.3">
      <c r="A7018" t="s">
        <v>111</v>
      </c>
      <c r="B7018" t="s">
        <v>0</v>
      </c>
      <c r="C7018" t="s">
        <v>88</v>
      </c>
      <c r="D7018" s="29">
        <v>45953</v>
      </c>
      <c r="E7018" s="161">
        <v>0</v>
      </c>
      <c r="F7018" s="161">
        <v>0</v>
      </c>
      <c r="G7018" s="161">
        <v>0</v>
      </c>
      <c r="H7018" s="161">
        <v>0</v>
      </c>
      <c r="L7018">
        <v>487.55901699999998</v>
      </c>
      <c r="R7018">
        <v>997.40674200000001</v>
      </c>
      <c r="S7018">
        <v>997.40674200000001</v>
      </c>
      <c r="T7018" s="194">
        <v>997.40674200000001</v>
      </c>
      <c r="U7018" t="s">
        <v>193</v>
      </c>
      <c r="V7018">
        <v>45708.622523148151</v>
      </c>
    </row>
    <row r="7019" spans="1:22" x14ac:dyDescent="0.3">
      <c r="A7019" t="s">
        <v>111</v>
      </c>
      <c r="B7019" t="s">
        <v>0</v>
      </c>
      <c r="C7019" t="s">
        <v>93</v>
      </c>
      <c r="D7019" s="29">
        <v>45954</v>
      </c>
      <c r="E7019" s="161">
        <v>0</v>
      </c>
      <c r="F7019" s="161">
        <v>0</v>
      </c>
      <c r="G7019" s="161">
        <v>0</v>
      </c>
      <c r="H7019" s="161">
        <v>0</v>
      </c>
      <c r="L7019">
        <v>70.208495999999997</v>
      </c>
      <c r="R7019">
        <v>144.623977</v>
      </c>
      <c r="S7019">
        <v>144.623977</v>
      </c>
      <c r="T7019" s="194">
        <v>144.623977</v>
      </c>
      <c r="U7019" t="s">
        <v>193</v>
      </c>
      <c r="V7019">
        <v>45708.623067129629</v>
      </c>
    </row>
    <row r="7020" spans="1:22" x14ac:dyDescent="0.3">
      <c r="A7020" t="s">
        <v>111</v>
      </c>
      <c r="B7020" t="s">
        <v>0</v>
      </c>
      <c r="C7020" t="s">
        <v>88</v>
      </c>
      <c r="D7020" s="29">
        <v>45954</v>
      </c>
      <c r="E7020" s="161">
        <v>0</v>
      </c>
      <c r="F7020" s="161">
        <v>0</v>
      </c>
      <c r="G7020" s="161">
        <v>0</v>
      </c>
      <c r="H7020" s="161">
        <v>0</v>
      </c>
      <c r="L7020">
        <v>487.55901699999998</v>
      </c>
      <c r="R7020">
        <v>997.40674200000001</v>
      </c>
      <c r="S7020">
        <v>997.40674200000001</v>
      </c>
      <c r="T7020" s="194">
        <v>997.40674200000001</v>
      </c>
      <c r="U7020" t="s">
        <v>193</v>
      </c>
      <c r="V7020">
        <v>45708.621354166666</v>
      </c>
    </row>
    <row r="7021" spans="1:22" x14ac:dyDescent="0.3">
      <c r="A7021" t="s">
        <v>111</v>
      </c>
      <c r="B7021" t="s">
        <v>0</v>
      </c>
      <c r="C7021" t="s">
        <v>93</v>
      </c>
      <c r="D7021" s="29">
        <v>45955</v>
      </c>
      <c r="E7021" s="161">
        <v>0</v>
      </c>
      <c r="F7021" s="161">
        <v>0</v>
      </c>
      <c r="G7021" s="161">
        <v>0</v>
      </c>
      <c r="H7021" s="161">
        <v>0</v>
      </c>
      <c r="L7021">
        <v>70.208495999999997</v>
      </c>
      <c r="R7021">
        <v>144.623977</v>
      </c>
      <c r="S7021">
        <v>144.623977</v>
      </c>
      <c r="T7021" s="194">
        <v>144.623977</v>
      </c>
      <c r="U7021" t="s">
        <v>193</v>
      </c>
      <c r="V7021">
        <v>45708.622743055559</v>
      </c>
    </row>
    <row r="7022" spans="1:22" x14ac:dyDescent="0.3">
      <c r="A7022" t="s">
        <v>111</v>
      </c>
      <c r="B7022" t="s">
        <v>0</v>
      </c>
      <c r="C7022" t="s">
        <v>88</v>
      </c>
      <c r="D7022" s="29">
        <v>45955</v>
      </c>
      <c r="E7022" s="161">
        <v>0</v>
      </c>
      <c r="F7022" s="161">
        <v>0</v>
      </c>
      <c r="G7022" s="161">
        <v>0</v>
      </c>
      <c r="H7022" s="161">
        <v>0</v>
      </c>
      <c r="L7022">
        <v>487.55901699999998</v>
      </c>
      <c r="R7022">
        <v>997.40674200000001</v>
      </c>
      <c r="S7022">
        <v>997.40674200000001</v>
      </c>
      <c r="T7022" s="194">
        <v>997.40674200000001</v>
      </c>
      <c r="U7022" t="s">
        <v>193</v>
      </c>
      <c r="V7022">
        <v>45708.621493055558</v>
      </c>
    </row>
    <row r="7023" spans="1:22" x14ac:dyDescent="0.3">
      <c r="A7023" t="s">
        <v>111</v>
      </c>
      <c r="B7023" t="s">
        <v>0</v>
      </c>
      <c r="C7023" t="s">
        <v>93</v>
      </c>
      <c r="D7023" s="29">
        <v>45956</v>
      </c>
      <c r="E7023" s="161">
        <v>0</v>
      </c>
      <c r="F7023" s="161">
        <v>0</v>
      </c>
      <c r="G7023" s="161">
        <v>0</v>
      </c>
      <c r="H7023" s="161">
        <v>0</v>
      </c>
      <c r="L7023">
        <v>70.208495999999997</v>
      </c>
      <c r="R7023">
        <v>144.623977</v>
      </c>
      <c r="S7023">
        <v>144.623977</v>
      </c>
      <c r="T7023" s="194">
        <v>144.623977</v>
      </c>
      <c r="U7023" t="s">
        <v>193</v>
      </c>
      <c r="V7023">
        <v>45708.623171296298</v>
      </c>
    </row>
    <row r="7024" spans="1:22" x14ac:dyDescent="0.3">
      <c r="A7024" t="s">
        <v>111</v>
      </c>
      <c r="B7024" t="s">
        <v>0</v>
      </c>
      <c r="C7024" t="s">
        <v>88</v>
      </c>
      <c r="D7024" s="29">
        <v>45956</v>
      </c>
      <c r="E7024" s="161">
        <v>0</v>
      </c>
      <c r="F7024" s="161">
        <v>0</v>
      </c>
      <c r="G7024" s="161">
        <v>0</v>
      </c>
      <c r="H7024" s="161">
        <v>0</v>
      </c>
      <c r="L7024">
        <v>487.55901699999998</v>
      </c>
      <c r="R7024">
        <v>997.40674200000001</v>
      </c>
      <c r="S7024">
        <v>997.40674200000001</v>
      </c>
      <c r="T7024" s="194">
        <v>997.40674200000001</v>
      </c>
      <c r="U7024" t="s">
        <v>193</v>
      </c>
      <c r="V7024">
        <v>45708.622256944444</v>
      </c>
    </row>
    <row r="7025" spans="1:22" x14ac:dyDescent="0.3">
      <c r="A7025" t="s">
        <v>111</v>
      </c>
      <c r="B7025" t="s">
        <v>0</v>
      </c>
      <c r="C7025" t="s">
        <v>93</v>
      </c>
      <c r="D7025" s="29">
        <v>45957</v>
      </c>
      <c r="E7025" s="161">
        <v>0</v>
      </c>
      <c r="F7025" s="161">
        <v>0</v>
      </c>
      <c r="G7025" s="161">
        <v>0</v>
      </c>
      <c r="H7025" s="161">
        <v>0</v>
      </c>
      <c r="L7025">
        <v>70.208495999999997</v>
      </c>
      <c r="R7025">
        <v>144.623977</v>
      </c>
      <c r="S7025">
        <v>144.623977</v>
      </c>
      <c r="T7025" s="194">
        <v>144.623977</v>
      </c>
      <c r="U7025" t="s">
        <v>193</v>
      </c>
      <c r="V7025">
        <v>45708.622893518521</v>
      </c>
    </row>
    <row r="7026" spans="1:22" x14ac:dyDescent="0.3">
      <c r="A7026" t="s">
        <v>111</v>
      </c>
      <c r="B7026" t="s">
        <v>0</v>
      </c>
      <c r="C7026" t="s">
        <v>88</v>
      </c>
      <c r="D7026" s="29">
        <v>45957</v>
      </c>
      <c r="E7026" s="161">
        <v>0</v>
      </c>
      <c r="F7026" s="161">
        <v>0</v>
      </c>
      <c r="G7026" s="161">
        <v>0</v>
      </c>
      <c r="H7026" s="161">
        <v>0</v>
      </c>
      <c r="L7026">
        <v>487.55901699999998</v>
      </c>
      <c r="R7026">
        <v>997.40674200000001</v>
      </c>
      <c r="S7026">
        <v>997.40674200000001</v>
      </c>
      <c r="T7026" s="194">
        <v>997.40674200000001</v>
      </c>
      <c r="U7026" t="s">
        <v>193</v>
      </c>
      <c r="V7026">
        <v>45708.621840277781</v>
      </c>
    </row>
    <row r="7027" spans="1:22" x14ac:dyDescent="0.3">
      <c r="A7027" t="s">
        <v>111</v>
      </c>
      <c r="B7027" t="s">
        <v>0</v>
      </c>
      <c r="C7027" t="s">
        <v>93</v>
      </c>
      <c r="D7027" s="29">
        <v>45958</v>
      </c>
      <c r="E7027" s="161">
        <v>0</v>
      </c>
      <c r="F7027" s="161">
        <v>0</v>
      </c>
      <c r="G7027" s="161">
        <v>0</v>
      </c>
      <c r="H7027" s="161">
        <v>0</v>
      </c>
      <c r="L7027">
        <v>70.208495999999997</v>
      </c>
      <c r="R7027">
        <v>144.623977</v>
      </c>
      <c r="S7027">
        <v>144.623977</v>
      </c>
      <c r="T7027" s="194">
        <v>144.623977</v>
      </c>
      <c r="U7027" t="s">
        <v>193</v>
      </c>
      <c r="V7027">
        <v>45708.623136574075</v>
      </c>
    </row>
    <row r="7028" spans="1:22" x14ac:dyDescent="0.3">
      <c r="A7028" t="s">
        <v>111</v>
      </c>
      <c r="B7028" t="s">
        <v>0</v>
      </c>
      <c r="C7028" t="s">
        <v>88</v>
      </c>
      <c r="D7028" s="29">
        <v>45958</v>
      </c>
      <c r="E7028" s="161">
        <v>0</v>
      </c>
      <c r="F7028" s="161">
        <v>0</v>
      </c>
      <c r="G7028" s="161">
        <v>0</v>
      </c>
      <c r="H7028" s="161">
        <v>0</v>
      </c>
      <c r="L7028">
        <v>487.55901699999998</v>
      </c>
      <c r="R7028">
        <v>997.40674200000001</v>
      </c>
      <c r="S7028">
        <v>997.40674200000001</v>
      </c>
      <c r="T7028" s="194">
        <v>997.40674200000001</v>
      </c>
      <c r="U7028" t="s">
        <v>193</v>
      </c>
      <c r="V7028">
        <v>45708.622546296298</v>
      </c>
    </row>
    <row r="7029" spans="1:22" x14ac:dyDescent="0.3">
      <c r="A7029" t="s">
        <v>111</v>
      </c>
      <c r="B7029" t="s">
        <v>0</v>
      </c>
      <c r="C7029" t="s">
        <v>93</v>
      </c>
      <c r="D7029" s="29">
        <v>45959</v>
      </c>
      <c r="E7029" s="161">
        <v>0</v>
      </c>
      <c r="F7029" s="161">
        <v>0</v>
      </c>
      <c r="G7029" s="161">
        <v>0</v>
      </c>
      <c r="H7029" s="161">
        <v>0</v>
      </c>
      <c r="L7029">
        <v>70.208495999999997</v>
      </c>
      <c r="R7029">
        <v>144.623977</v>
      </c>
      <c r="S7029">
        <v>144.623977</v>
      </c>
      <c r="T7029" s="194">
        <v>144.623977</v>
      </c>
      <c r="U7029" t="s">
        <v>193</v>
      </c>
      <c r="V7029">
        <v>45708.622766203705</v>
      </c>
    </row>
    <row r="7030" spans="1:22" x14ac:dyDescent="0.3">
      <c r="A7030" t="s">
        <v>111</v>
      </c>
      <c r="B7030" t="s">
        <v>0</v>
      </c>
      <c r="C7030" t="s">
        <v>88</v>
      </c>
      <c r="D7030" s="29">
        <v>45959</v>
      </c>
      <c r="E7030" s="161">
        <v>0</v>
      </c>
      <c r="F7030" s="161">
        <v>0</v>
      </c>
      <c r="G7030" s="161">
        <v>0</v>
      </c>
      <c r="H7030" s="161">
        <v>0</v>
      </c>
      <c r="L7030">
        <v>487.55901699999998</v>
      </c>
      <c r="R7030">
        <v>997.40674200000001</v>
      </c>
      <c r="S7030">
        <v>997.40674200000001</v>
      </c>
      <c r="T7030" s="194">
        <v>997.40674200000001</v>
      </c>
      <c r="U7030" t="s">
        <v>193</v>
      </c>
      <c r="V7030">
        <v>45708.62164351852</v>
      </c>
    </row>
    <row r="7031" spans="1:22" x14ac:dyDescent="0.3">
      <c r="A7031" t="s">
        <v>111</v>
      </c>
      <c r="B7031" t="s">
        <v>0</v>
      </c>
      <c r="C7031" t="s">
        <v>93</v>
      </c>
      <c r="D7031" s="29">
        <v>45960</v>
      </c>
      <c r="E7031" s="161">
        <v>0</v>
      </c>
      <c r="F7031" s="161">
        <v>0</v>
      </c>
      <c r="G7031" s="161">
        <v>0</v>
      </c>
      <c r="H7031" s="161">
        <v>0</v>
      </c>
      <c r="L7031">
        <v>70.208495999999997</v>
      </c>
      <c r="R7031">
        <v>144.623977</v>
      </c>
      <c r="S7031">
        <v>144.623977</v>
      </c>
      <c r="T7031" s="194">
        <v>144.623977</v>
      </c>
      <c r="U7031" t="s">
        <v>193</v>
      </c>
      <c r="V7031">
        <v>45708.623055555552</v>
      </c>
    </row>
    <row r="7032" spans="1:22" x14ac:dyDescent="0.3">
      <c r="A7032" t="s">
        <v>111</v>
      </c>
      <c r="B7032" t="s">
        <v>0</v>
      </c>
      <c r="C7032" t="s">
        <v>88</v>
      </c>
      <c r="D7032" s="29">
        <v>45960</v>
      </c>
      <c r="E7032" s="161">
        <v>0</v>
      </c>
      <c r="F7032" s="161">
        <v>0</v>
      </c>
      <c r="G7032" s="161">
        <v>0</v>
      </c>
      <c r="H7032" s="161">
        <v>0</v>
      </c>
      <c r="L7032">
        <v>487.55901699999998</v>
      </c>
      <c r="R7032">
        <v>997.40674200000001</v>
      </c>
      <c r="S7032">
        <v>997.40674200000001</v>
      </c>
      <c r="T7032" s="194">
        <v>997.40674200000001</v>
      </c>
      <c r="U7032" t="s">
        <v>193</v>
      </c>
      <c r="V7032">
        <v>45708.621631944443</v>
      </c>
    </row>
    <row r="7033" spans="1:22" x14ac:dyDescent="0.3">
      <c r="A7033" t="s">
        <v>111</v>
      </c>
      <c r="B7033" t="s">
        <v>0</v>
      </c>
      <c r="C7033" t="s">
        <v>93</v>
      </c>
      <c r="D7033" s="29">
        <v>45961</v>
      </c>
      <c r="E7033" s="161">
        <v>0</v>
      </c>
      <c r="F7033" s="161">
        <v>0</v>
      </c>
      <c r="G7033" s="161">
        <v>0</v>
      </c>
      <c r="H7033" s="161">
        <v>0</v>
      </c>
      <c r="L7033">
        <v>70.208495999999997</v>
      </c>
      <c r="R7033">
        <v>144.623977</v>
      </c>
      <c r="S7033">
        <v>144.623977</v>
      </c>
      <c r="T7033" s="194">
        <v>144.623977</v>
      </c>
      <c r="U7033" t="s">
        <v>193</v>
      </c>
      <c r="V7033">
        <v>45708.622893518521</v>
      </c>
    </row>
    <row r="7034" spans="1:22" x14ac:dyDescent="0.3">
      <c r="A7034" t="s">
        <v>111</v>
      </c>
      <c r="B7034" t="s">
        <v>0</v>
      </c>
      <c r="C7034" t="s">
        <v>88</v>
      </c>
      <c r="D7034" s="29">
        <v>45961</v>
      </c>
      <c r="E7034" s="161">
        <v>0</v>
      </c>
      <c r="F7034" s="161">
        <v>0</v>
      </c>
      <c r="G7034" s="161">
        <v>0</v>
      </c>
      <c r="H7034" s="161">
        <v>0</v>
      </c>
      <c r="L7034">
        <v>487.55901699999998</v>
      </c>
      <c r="R7034">
        <v>997.40674200000001</v>
      </c>
      <c r="S7034">
        <v>997.40674200000001</v>
      </c>
      <c r="T7034" s="194">
        <v>997.40674200000001</v>
      </c>
      <c r="U7034" t="s">
        <v>193</v>
      </c>
      <c r="V7034">
        <v>45708.62195601852</v>
      </c>
    </row>
    <row r="7035" spans="1:22" x14ac:dyDescent="0.3">
      <c r="A7035" t="s">
        <v>111</v>
      </c>
      <c r="B7035" t="s">
        <v>0</v>
      </c>
      <c r="C7035" t="s">
        <v>93</v>
      </c>
      <c r="D7035" s="29">
        <v>45962</v>
      </c>
      <c r="E7035" s="161">
        <v>0</v>
      </c>
      <c r="F7035" s="161">
        <v>0</v>
      </c>
      <c r="G7035" s="161">
        <v>0</v>
      </c>
      <c r="H7035" s="161">
        <v>0</v>
      </c>
      <c r="L7035">
        <v>70.208495999999997</v>
      </c>
      <c r="R7035">
        <v>144.623977</v>
      </c>
      <c r="S7035">
        <v>144.623977</v>
      </c>
      <c r="T7035" s="194">
        <v>144.623977</v>
      </c>
      <c r="U7035" t="s">
        <v>193</v>
      </c>
      <c r="V7035">
        <v>45708.623194444444</v>
      </c>
    </row>
    <row r="7036" spans="1:22" x14ac:dyDescent="0.3">
      <c r="A7036" t="s">
        <v>111</v>
      </c>
      <c r="B7036" t="s">
        <v>0</v>
      </c>
      <c r="C7036" t="s">
        <v>88</v>
      </c>
      <c r="D7036" s="29">
        <v>45962</v>
      </c>
      <c r="E7036" s="161">
        <v>0</v>
      </c>
      <c r="F7036" s="161">
        <v>0</v>
      </c>
      <c r="G7036" s="161">
        <v>0</v>
      </c>
      <c r="H7036" s="161">
        <v>0</v>
      </c>
      <c r="L7036">
        <v>487.55901699999998</v>
      </c>
      <c r="R7036">
        <v>997.40674200000001</v>
      </c>
      <c r="S7036">
        <v>997.40674200000001</v>
      </c>
      <c r="T7036" s="194">
        <v>997.40674200000001</v>
      </c>
      <c r="U7036" t="s">
        <v>193</v>
      </c>
      <c r="V7036">
        <v>45708.622199074074</v>
      </c>
    </row>
    <row r="7037" spans="1:22" x14ac:dyDescent="0.3">
      <c r="A7037" t="s">
        <v>111</v>
      </c>
      <c r="B7037" t="s">
        <v>0</v>
      </c>
      <c r="C7037" t="s">
        <v>93</v>
      </c>
      <c r="D7037" s="29">
        <v>45963</v>
      </c>
      <c r="E7037" s="161">
        <v>0</v>
      </c>
      <c r="F7037" s="161">
        <v>0</v>
      </c>
      <c r="G7037" s="161">
        <v>0</v>
      </c>
      <c r="H7037" s="161">
        <v>0</v>
      </c>
      <c r="L7037">
        <v>70.208495999999997</v>
      </c>
      <c r="R7037">
        <v>144.623977</v>
      </c>
      <c r="S7037">
        <v>144.623977</v>
      </c>
      <c r="T7037" s="194">
        <v>144.623977</v>
      </c>
      <c r="U7037" t="s">
        <v>193</v>
      </c>
      <c r="V7037">
        <v>45708.623101851852</v>
      </c>
    </row>
    <row r="7038" spans="1:22" x14ac:dyDescent="0.3">
      <c r="A7038" t="s">
        <v>111</v>
      </c>
      <c r="B7038" t="s">
        <v>0</v>
      </c>
      <c r="C7038" t="s">
        <v>88</v>
      </c>
      <c r="D7038" s="29">
        <v>45963</v>
      </c>
      <c r="E7038" s="161">
        <v>0</v>
      </c>
      <c r="F7038" s="161">
        <v>0</v>
      </c>
      <c r="G7038" s="161">
        <v>0</v>
      </c>
      <c r="H7038" s="161">
        <v>0</v>
      </c>
      <c r="L7038">
        <v>487.55901699999998</v>
      </c>
      <c r="R7038">
        <v>997.40674200000001</v>
      </c>
      <c r="S7038">
        <v>997.40674200000001</v>
      </c>
      <c r="T7038" s="194">
        <v>997.40674200000001</v>
      </c>
      <c r="U7038" t="s">
        <v>193</v>
      </c>
      <c r="V7038">
        <v>45708.622291666667</v>
      </c>
    </row>
    <row r="7039" spans="1:22" x14ac:dyDescent="0.3">
      <c r="A7039" t="s">
        <v>111</v>
      </c>
      <c r="B7039" t="s">
        <v>0</v>
      </c>
      <c r="C7039" t="s">
        <v>93</v>
      </c>
      <c r="D7039" s="29">
        <v>45964</v>
      </c>
      <c r="E7039" s="161">
        <v>0</v>
      </c>
      <c r="F7039" s="161">
        <v>0</v>
      </c>
      <c r="G7039" s="161">
        <v>0</v>
      </c>
      <c r="H7039" s="161">
        <v>0</v>
      </c>
      <c r="L7039">
        <v>70.208495999999997</v>
      </c>
      <c r="R7039">
        <v>144.623977</v>
      </c>
      <c r="S7039">
        <v>144.623977</v>
      </c>
      <c r="T7039" s="194">
        <v>144.623977</v>
      </c>
      <c r="U7039" t="s">
        <v>193</v>
      </c>
      <c r="V7039">
        <v>45708.623113425929</v>
      </c>
    </row>
    <row r="7040" spans="1:22" x14ac:dyDescent="0.3">
      <c r="A7040" t="s">
        <v>111</v>
      </c>
      <c r="B7040" t="s">
        <v>0</v>
      </c>
      <c r="C7040" t="s">
        <v>88</v>
      </c>
      <c r="D7040" s="29">
        <v>45964</v>
      </c>
      <c r="E7040" s="161">
        <v>0</v>
      </c>
      <c r="F7040" s="161">
        <v>0</v>
      </c>
      <c r="G7040" s="161">
        <v>0</v>
      </c>
      <c r="H7040" s="161">
        <v>0</v>
      </c>
      <c r="L7040">
        <v>487.55901699999998</v>
      </c>
      <c r="R7040">
        <v>997.40674200000001</v>
      </c>
      <c r="S7040">
        <v>997.40674200000001</v>
      </c>
      <c r="T7040" s="194">
        <v>997.40674200000001</v>
      </c>
      <c r="U7040" t="s">
        <v>193</v>
      </c>
      <c r="V7040">
        <v>45708.622465277775</v>
      </c>
    </row>
    <row r="7041" spans="1:22" x14ac:dyDescent="0.3">
      <c r="A7041" t="s">
        <v>111</v>
      </c>
      <c r="B7041" t="s">
        <v>0</v>
      </c>
      <c r="C7041" t="s">
        <v>93</v>
      </c>
      <c r="D7041" s="29">
        <v>45965</v>
      </c>
      <c r="E7041" s="161">
        <v>0</v>
      </c>
      <c r="F7041" s="161">
        <v>0</v>
      </c>
      <c r="G7041" s="161">
        <v>0</v>
      </c>
      <c r="H7041" s="161">
        <v>0</v>
      </c>
      <c r="L7041">
        <v>70.208495999999997</v>
      </c>
      <c r="R7041">
        <v>144.623977</v>
      </c>
      <c r="S7041">
        <v>144.623977</v>
      </c>
      <c r="T7041" s="194">
        <v>144.623977</v>
      </c>
      <c r="U7041" t="s">
        <v>193</v>
      </c>
      <c r="V7041">
        <v>45708.623252314814</v>
      </c>
    </row>
    <row r="7042" spans="1:22" x14ac:dyDescent="0.3">
      <c r="A7042" t="s">
        <v>111</v>
      </c>
      <c r="B7042" t="s">
        <v>0</v>
      </c>
      <c r="C7042" t="s">
        <v>88</v>
      </c>
      <c r="D7042" s="29">
        <v>45965</v>
      </c>
      <c r="E7042" s="161">
        <v>0</v>
      </c>
      <c r="F7042" s="161">
        <v>0</v>
      </c>
      <c r="G7042" s="161">
        <v>0</v>
      </c>
      <c r="H7042" s="161">
        <v>0</v>
      </c>
      <c r="L7042">
        <v>487.55901699999998</v>
      </c>
      <c r="R7042">
        <v>997.40674200000001</v>
      </c>
      <c r="S7042">
        <v>997.40674200000001</v>
      </c>
      <c r="T7042" s="194">
        <v>997.40674200000001</v>
      </c>
      <c r="U7042" t="s">
        <v>193</v>
      </c>
      <c r="V7042">
        <v>45708.621678240743</v>
      </c>
    </row>
    <row r="7043" spans="1:22" x14ac:dyDescent="0.3">
      <c r="A7043" t="s">
        <v>111</v>
      </c>
      <c r="B7043" t="s">
        <v>0</v>
      </c>
      <c r="C7043" t="s">
        <v>93</v>
      </c>
      <c r="D7043" s="29">
        <v>45966</v>
      </c>
      <c r="E7043" s="161">
        <v>0</v>
      </c>
      <c r="F7043" s="161">
        <v>0</v>
      </c>
      <c r="G7043" s="161">
        <v>0</v>
      </c>
      <c r="H7043" s="161">
        <v>0</v>
      </c>
      <c r="L7043">
        <v>70.208495999999997</v>
      </c>
      <c r="R7043">
        <v>144.623977</v>
      </c>
      <c r="S7043">
        <v>144.623977</v>
      </c>
      <c r="T7043" s="194">
        <v>144.623977</v>
      </c>
      <c r="U7043" t="s">
        <v>193</v>
      </c>
      <c r="V7043">
        <v>45708.623298611114</v>
      </c>
    </row>
    <row r="7044" spans="1:22" x14ac:dyDescent="0.3">
      <c r="A7044" t="s">
        <v>111</v>
      </c>
      <c r="B7044" t="s">
        <v>0</v>
      </c>
      <c r="C7044" t="s">
        <v>88</v>
      </c>
      <c r="D7044" s="29">
        <v>45966</v>
      </c>
      <c r="E7044" s="161">
        <v>0</v>
      </c>
      <c r="F7044" s="161">
        <v>0</v>
      </c>
      <c r="G7044" s="161">
        <v>0</v>
      </c>
      <c r="H7044" s="161">
        <v>0</v>
      </c>
      <c r="L7044">
        <v>487.55901699999998</v>
      </c>
      <c r="R7044">
        <v>997.40674200000001</v>
      </c>
      <c r="S7044">
        <v>997.40674200000001</v>
      </c>
      <c r="T7044" s="194">
        <v>997.40674200000001</v>
      </c>
      <c r="U7044" t="s">
        <v>193</v>
      </c>
      <c r="V7044">
        <v>45708.622094907405</v>
      </c>
    </row>
    <row r="7045" spans="1:22" x14ac:dyDescent="0.3">
      <c r="A7045" t="s">
        <v>111</v>
      </c>
      <c r="B7045" t="s">
        <v>0</v>
      </c>
      <c r="C7045" t="s">
        <v>93</v>
      </c>
      <c r="D7045" s="29">
        <v>45967</v>
      </c>
      <c r="E7045" s="161">
        <v>0</v>
      </c>
      <c r="F7045" s="161">
        <v>0</v>
      </c>
      <c r="G7045" s="161">
        <v>0</v>
      </c>
      <c r="H7045" s="161">
        <v>0</v>
      </c>
      <c r="L7045">
        <v>70.208495999999997</v>
      </c>
      <c r="R7045">
        <v>144.623977</v>
      </c>
      <c r="S7045">
        <v>144.623977</v>
      </c>
      <c r="T7045" s="194">
        <v>144.623977</v>
      </c>
      <c r="U7045" t="s">
        <v>193</v>
      </c>
      <c r="V7045">
        <v>45708.623472222222</v>
      </c>
    </row>
    <row r="7046" spans="1:22" x14ac:dyDescent="0.3">
      <c r="A7046" t="s">
        <v>111</v>
      </c>
      <c r="B7046" t="s">
        <v>0</v>
      </c>
      <c r="C7046" t="s">
        <v>88</v>
      </c>
      <c r="D7046" s="29">
        <v>45967</v>
      </c>
      <c r="E7046" s="161">
        <v>0</v>
      </c>
      <c r="F7046" s="161">
        <v>0</v>
      </c>
      <c r="G7046" s="161">
        <v>0</v>
      </c>
      <c r="H7046" s="161">
        <v>0</v>
      </c>
      <c r="L7046">
        <v>487.55901699999998</v>
      </c>
      <c r="R7046">
        <v>997.40674200000001</v>
      </c>
      <c r="S7046">
        <v>997.40674200000001</v>
      </c>
      <c r="T7046" s="194">
        <v>997.40674200000001</v>
      </c>
      <c r="U7046" t="s">
        <v>193</v>
      </c>
      <c r="V7046">
        <v>45708.622546296298</v>
      </c>
    </row>
    <row r="7047" spans="1:22" x14ac:dyDescent="0.3">
      <c r="A7047" t="s">
        <v>111</v>
      </c>
      <c r="B7047" t="s">
        <v>0</v>
      </c>
      <c r="C7047" t="s">
        <v>93</v>
      </c>
      <c r="D7047" s="29">
        <v>45968</v>
      </c>
      <c r="E7047" s="161">
        <v>0</v>
      </c>
      <c r="F7047" s="161">
        <v>0</v>
      </c>
      <c r="G7047" s="161">
        <v>0</v>
      </c>
      <c r="H7047" s="161">
        <v>0</v>
      </c>
      <c r="L7047">
        <v>70.208495999999997</v>
      </c>
      <c r="R7047">
        <v>144.623977</v>
      </c>
      <c r="S7047">
        <v>144.623977</v>
      </c>
      <c r="T7047" s="194">
        <v>144.623977</v>
      </c>
      <c r="U7047" t="s">
        <v>193</v>
      </c>
      <c r="V7047">
        <v>45708.622754629629</v>
      </c>
    </row>
    <row r="7048" spans="1:22" x14ac:dyDescent="0.3">
      <c r="A7048" t="s">
        <v>111</v>
      </c>
      <c r="B7048" t="s">
        <v>0</v>
      </c>
      <c r="C7048" t="s">
        <v>88</v>
      </c>
      <c r="D7048" s="29">
        <v>45968</v>
      </c>
      <c r="E7048" s="161">
        <v>0</v>
      </c>
      <c r="F7048" s="161">
        <v>0</v>
      </c>
      <c r="G7048" s="161">
        <v>0</v>
      </c>
      <c r="H7048" s="161">
        <v>0</v>
      </c>
      <c r="L7048">
        <v>487.55901699999998</v>
      </c>
      <c r="R7048">
        <v>997.40674200000001</v>
      </c>
      <c r="S7048">
        <v>997.40674200000001</v>
      </c>
      <c r="T7048" s="194">
        <v>997.40674200000001</v>
      </c>
      <c r="U7048" t="s">
        <v>193</v>
      </c>
      <c r="V7048">
        <v>45708.621666666666</v>
      </c>
    </row>
    <row r="7049" spans="1:22" x14ac:dyDescent="0.3">
      <c r="A7049" t="s">
        <v>111</v>
      </c>
      <c r="B7049" t="s">
        <v>0</v>
      </c>
      <c r="C7049" t="s">
        <v>93</v>
      </c>
      <c r="D7049" s="29">
        <v>45969</v>
      </c>
      <c r="E7049" s="161">
        <v>0</v>
      </c>
      <c r="F7049" s="161">
        <v>0</v>
      </c>
      <c r="G7049" s="161">
        <v>0</v>
      </c>
      <c r="H7049" s="161">
        <v>0</v>
      </c>
      <c r="L7049">
        <v>70.208495999999997</v>
      </c>
      <c r="R7049">
        <v>144.623977</v>
      </c>
      <c r="S7049">
        <v>144.623977</v>
      </c>
      <c r="T7049" s="194">
        <v>144.623977</v>
      </c>
      <c r="U7049" t="s">
        <v>193</v>
      </c>
      <c r="V7049">
        <v>45708.623402777775</v>
      </c>
    </row>
    <row r="7050" spans="1:22" x14ac:dyDescent="0.3">
      <c r="A7050" t="s">
        <v>111</v>
      </c>
      <c r="B7050" t="s">
        <v>0</v>
      </c>
      <c r="C7050" t="s">
        <v>88</v>
      </c>
      <c r="D7050" s="29">
        <v>45969</v>
      </c>
      <c r="E7050" s="161">
        <v>0</v>
      </c>
      <c r="F7050" s="161">
        <v>0</v>
      </c>
      <c r="G7050" s="161">
        <v>0</v>
      </c>
      <c r="H7050" s="161">
        <v>0</v>
      </c>
      <c r="L7050">
        <v>487.55901699999998</v>
      </c>
      <c r="R7050">
        <v>997.40674200000001</v>
      </c>
      <c r="S7050">
        <v>997.40674200000001</v>
      </c>
      <c r="T7050" s="194">
        <v>997.40674200000001</v>
      </c>
      <c r="U7050" t="s">
        <v>193</v>
      </c>
      <c r="V7050">
        <v>45708.622523148151</v>
      </c>
    </row>
    <row r="7051" spans="1:22" x14ac:dyDescent="0.3">
      <c r="A7051" t="s">
        <v>111</v>
      </c>
      <c r="B7051" t="s">
        <v>0</v>
      </c>
      <c r="C7051" t="s">
        <v>93</v>
      </c>
      <c r="D7051" s="29">
        <v>45970</v>
      </c>
      <c r="E7051" s="161">
        <v>0</v>
      </c>
      <c r="F7051" s="161">
        <v>0</v>
      </c>
      <c r="G7051" s="161">
        <v>0</v>
      </c>
      <c r="H7051" s="161">
        <v>0</v>
      </c>
      <c r="L7051">
        <v>70.208495999999997</v>
      </c>
      <c r="R7051">
        <v>144.623977</v>
      </c>
      <c r="S7051">
        <v>144.623977</v>
      </c>
      <c r="T7051" s="194">
        <v>144.623977</v>
      </c>
      <c r="U7051" t="s">
        <v>193</v>
      </c>
      <c r="V7051">
        <v>45708.622789351852</v>
      </c>
    </row>
    <row r="7052" spans="1:22" x14ac:dyDescent="0.3">
      <c r="A7052" t="s">
        <v>111</v>
      </c>
      <c r="B7052" t="s">
        <v>0</v>
      </c>
      <c r="C7052" t="s">
        <v>88</v>
      </c>
      <c r="D7052" s="29">
        <v>45970</v>
      </c>
      <c r="E7052" s="161">
        <v>0</v>
      </c>
      <c r="F7052" s="161">
        <v>0</v>
      </c>
      <c r="G7052" s="161">
        <v>0</v>
      </c>
      <c r="H7052" s="161">
        <v>0</v>
      </c>
      <c r="L7052">
        <v>487.55901699999998</v>
      </c>
      <c r="R7052">
        <v>997.40674200000001</v>
      </c>
      <c r="S7052">
        <v>997.40674200000001</v>
      </c>
      <c r="T7052" s="194">
        <v>997.40674200000001</v>
      </c>
      <c r="U7052" t="s">
        <v>193</v>
      </c>
      <c r="V7052">
        <v>45708.622349537036</v>
      </c>
    </row>
    <row r="7053" spans="1:22" x14ac:dyDescent="0.3">
      <c r="A7053" t="s">
        <v>111</v>
      </c>
      <c r="B7053" t="s">
        <v>0</v>
      </c>
      <c r="C7053" t="s">
        <v>93</v>
      </c>
      <c r="D7053" s="29">
        <v>45971</v>
      </c>
      <c r="E7053" s="161">
        <v>0</v>
      </c>
      <c r="F7053" s="161">
        <v>0</v>
      </c>
      <c r="G7053" s="161">
        <v>0</v>
      </c>
      <c r="H7053" s="161">
        <v>0</v>
      </c>
      <c r="L7053">
        <v>70.208495999999997</v>
      </c>
      <c r="R7053">
        <v>144.623977</v>
      </c>
      <c r="S7053">
        <v>144.623977</v>
      </c>
      <c r="T7053" s="194">
        <v>144.623977</v>
      </c>
      <c r="U7053" t="s">
        <v>193</v>
      </c>
      <c r="V7053">
        <v>45708.623437499999</v>
      </c>
    </row>
    <row r="7054" spans="1:22" x14ac:dyDescent="0.3">
      <c r="A7054" t="s">
        <v>111</v>
      </c>
      <c r="B7054" t="s">
        <v>0</v>
      </c>
      <c r="C7054" t="s">
        <v>88</v>
      </c>
      <c r="D7054" s="29">
        <v>45971</v>
      </c>
      <c r="E7054" s="161">
        <v>0</v>
      </c>
      <c r="F7054" s="161">
        <v>0</v>
      </c>
      <c r="G7054" s="161">
        <v>0</v>
      </c>
      <c r="H7054" s="161">
        <v>0</v>
      </c>
      <c r="L7054">
        <v>487.55901699999998</v>
      </c>
      <c r="R7054">
        <v>997.40674200000001</v>
      </c>
      <c r="S7054">
        <v>997.40674200000001</v>
      </c>
      <c r="T7054" s="194">
        <v>997.40674200000001</v>
      </c>
      <c r="U7054" t="s">
        <v>193</v>
      </c>
      <c r="V7054">
        <v>45708.622407407405</v>
      </c>
    </row>
    <row r="7055" spans="1:22" x14ac:dyDescent="0.3">
      <c r="A7055" t="s">
        <v>111</v>
      </c>
      <c r="B7055" t="s">
        <v>0</v>
      </c>
      <c r="C7055" t="s">
        <v>93</v>
      </c>
      <c r="D7055" s="29">
        <v>45972</v>
      </c>
      <c r="E7055" s="161">
        <v>0</v>
      </c>
      <c r="F7055" s="161">
        <v>0</v>
      </c>
      <c r="G7055" s="161">
        <v>0</v>
      </c>
      <c r="H7055" s="161">
        <v>0</v>
      </c>
      <c r="L7055">
        <v>70.208495999999997</v>
      </c>
      <c r="R7055">
        <v>144.623977</v>
      </c>
      <c r="S7055">
        <v>144.623977</v>
      </c>
      <c r="T7055" s="194">
        <v>144.623977</v>
      </c>
      <c r="U7055" t="s">
        <v>193</v>
      </c>
      <c r="V7055">
        <v>45708.622986111113</v>
      </c>
    </row>
    <row r="7056" spans="1:22" x14ac:dyDescent="0.3">
      <c r="A7056" t="s">
        <v>111</v>
      </c>
      <c r="B7056" t="s">
        <v>0</v>
      </c>
      <c r="C7056" t="s">
        <v>88</v>
      </c>
      <c r="D7056" s="29">
        <v>45972</v>
      </c>
      <c r="E7056" s="161">
        <v>0</v>
      </c>
      <c r="F7056" s="161">
        <v>0</v>
      </c>
      <c r="G7056" s="161">
        <v>0</v>
      </c>
      <c r="H7056" s="161">
        <v>0</v>
      </c>
      <c r="L7056">
        <v>487.55901699999998</v>
      </c>
      <c r="R7056">
        <v>997.40674200000001</v>
      </c>
      <c r="S7056">
        <v>997.40674200000001</v>
      </c>
      <c r="T7056" s="194">
        <v>997.40674200000001</v>
      </c>
      <c r="U7056" t="s">
        <v>193</v>
      </c>
      <c r="V7056">
        <v>45708.621793981481</v>
      </c>
    </row>
    <row r="7057" spans="1:22" x14ac:dyDescent="0.3">
      <c r="A7057" t="s">
        <v>111</v>
      </c>
      <c r="B7057" t="s">
        <v>0</v>
      </c>
      <c r="C7057" t="s">
        <v>93</v>
      </c>
      <c r="D7057" s="29">
        <v>45973</v>
      </c>
      <c r="E7057" s="161">
        <v>0</v>
      </c>
      <c r="F7057" s="161">
        <v>0</v>
      </c>
      <c r="G7057" s="161">
        <v>0</v>
      </c>
      <c r="H7057" s="161">
        <v>0</v>
      </c>
      <c r="L7057">
        <v>70.208495999999997</v>
      </c>
      <c r="R7057">
        <v>144.623977</v>
      </c>
      <c r="S7057">
        <v>144.623977</v>
      </c>
      <c r="T7057" s="194">
        <v>144.623977</v>
      </c>
      <c r="U7057" t="s">
        <v>193</v>
      </c>
      <c r="V7057">
        <v>45708.623425925929</v>
      </c>
    </row>
    <row r="7058" spans="1:22" x14ac:dyDescent="0.3">
      <c r="A7058" t="s">
        <v>111</v>
      </c>
      <c r="B7058" t="s">
        <v>0</v>
      </c>
      <c r="C7058" t="s">
        <v>88</v>
      </c>
      <c r="D7058" s="29">
        <v>45973</v>
      </c>
      <c r="E7058" s="161">
        <v>0</v>
      </c>
      <c r="F7058" s="161">
        <v>0</v>
      </c>
      <c r="G7058" s="161">
        <v>0</v>
      </c>
      <c r="H7058" s="161">
        <v>0</v>
      </c>
      <c r="L7058">
        <v>487.55901699999998</v>
      </c>
      <c r="R7058">
        <v>997.40674200000001</v>
      </c>
      <c r="S7058">
        <v>997.40674200000001</v>
      </c>
      <c r="T7058" s="194">
        <v>997.40674200000001</v>
      </c>
      <c r="U7058" t="s">
        <v>193</v>
      </c>
      <c r="V7058">
        <v>45708.622094907405</v>
      </c>
    </row>
    <row r="7059" spans="1:22" x14ac:dyDescent="0.3">
      <c r="A7059" t="s">
        <v>111</v>
      </c>
      <c r="B7059" t="s">
        <v>0</v>
      </c>
      <c r="C7059" t="s">
        <v>93</v>
      </c>
      <c r="D7059" s="29">
        <v>45974</v>
      </c>
      <c r="E7059" s="161">
        <v>0</v>
      </c>
      <c r="F7059" s="161">
        <v>0</v>
      </c>
      <c r="G7059" s="161">
        <v>0</v>
      </c>
      <c r="H7059" s="161">
        <v>0</v>
      </c>
      <c r="L7059">
        <v>70.208495999999997</v>
      </c>
      <c r="R7059">
        <v>144.623977</v>
      </c>
      <c r="S7059">
        <v>144.623977</v>
      </c>
      <c r="T7059" s="194">
        <v>144.623977</v>
      </c>
      <c r="U7059" t="s">
        <v>193</v>
      </c>
      <c r="V7059">
        <v>45708.622916666667</v>
      </c>
    </row>
    <row r="7060" spans="1:22" x14ac:dyDescent="0.3">
      <c r="A7060" t="s">
        <v>111</v>
      </c>
      <c r="B7060" t="s">
        <v>0</v>
      </c>
      <c r="C7060" t="s">
        <v>88</v>
      </c>
      <c r="D7060" s="29">
        <v>45974</v>
      </c>
      <c r="E7060" s="161">
        <v>0</v>
      </c>
      <c r="F7060" s="161">
        <v>0</v>
      </c>
      <c r="G7060" s="161">
        <v>0</v>
      </c>
      <c r="H7060" s="161">
        <v>0</v>
      </c>
      <c r="L7060">
        <v>487.55901699999998</v>
      </c>
      <c r="R7060">
        <v>997.40674200000001</v>
      </c>
      <c r="S7060">
        <v>997.40674200000001</v>
      </c>
      <c r="T7060" s="194">
        <v>997.40674200000001</v>
      </c>
      <c r="U7060" t="s">
        <v>193</v>
      </c>
      <c r="V7060">
        <v>45708.622569444444</v>
      </c>
    </row>
    <row r="7061" spans="1:22" x14ac:dyDescent="0.3">
      <c r="A7061" t="s">
        <v>111</v>
      </c>
      <c r="B7061" t="s">
        <v>0</v>
      </c>
      <c r="C7061" t="s">
        <v>93</v>
      </c>
      <c r="D7061" s="29">
        <v>45975</v>
      </c>
      <c r="E7061" s="161">
        <v>0</v>
      </c>
      <c r="F7061" s="161">
        <v>0</v>
      </c>
      <c r="G7061" s="161">
        <v>0</v>
      </c>
      <c r="H7061" s="161">
        <v>0</v>
      </c>
      <c r="L7061">
        <v>70.208495999999997</v>
      </c>
      <c r="R7061">
        <v>144.623977</v>
      </c>
      <c r="S7061">
        <v>144.623977</v>
      </c>
      <c r="T7061" s="194">
        <v>144.623977</v>
      </c>
      <c r="U7061" t="s">
        <v>193</v>
      </c>
      <c r="V7061">
        <v>45708.622777777775</v>
      </c>
    </row>
    <row r="7062" spans="1:22" x14ac:dyDescent="0.3">
      <c r="A7062" t="s">
        <v>111</v>
      </c>
      <c r="B7062" t="s">
        <v>0</v>
      </c>
      <c r="C7062" t="s">
        <v>88</v>
      </c>
      <c r="D7062" s="29">
        <v>45975</v>
      </c>
      <c r="E7062" s="161">
        <v>0</v>
      </c>
      <c r="F7062" s="161">
        <v>0</v>
      </c>
      <c r="G7062" s="161">
        <v>0</v>
      </c>
      <c r="H7062" s="161">
        <v>0</v>
      </c>
      <c r="L7062">
        <v>487.55901699999998</v>
      </c>
      <c r="R7062">
        <v>997.40674200000001</v>
      </c>
      <c r="S7062">
        <v>997.40674200000001</v>
      </c>
      <c r="T7062" s="194">
        <v>997.40674200000001</v>
      </c>
      <c r="U7062" t="s">
        <v>193</v>
      </c>
      <c r="V7062">
        <v>45708.622013888889</v>
      </c>
    </row>
    <row r="7063" spans="1:22" x14ac:dyDescent="0.3">
      <c r="A7063" t="s">
        <v>111</v>
      </c>
      <c r="B7063" t="s">
        <v>0</v>
      </c>
      <c r="C7063" t="s">
        <v>93</v>
      </c>
      <c r="D7063" s="29">
        <v>45976</v>
      </c>
      <c r="E7063" s="161">
        <v>0</v>
      </c>
      <c r="F7063" s="161">
        <v>0</v>
      </c>
      <c r="G7063" s="161">
        <v>0</v>
      </c>
      <c r="H7063" s="161">
        <v>0</v>
      </c>
      <c r="L7063">
        <v>70.208495999999997</v>
      </c>
      <c r="R7063">
        <v>144.623977</v>
      </c>
      <c r="S7063">
        <v>144.623977</v>
      </c>
      <c r="T7063" s="194">
        <v>144.623977</v>
      </c>
      <c r="U7063" t="s">
        <v>193</v>
      </c>
      <c r="V7063">
        <v>45708.623148148145</v>
      </c>
    </row>
    <row r="7064" spans="1:22" x14ac:dyDescent="0.3">
      <c r="A7064" t="s">
        <v>111</v>
      </c>
      <c r="B7064" t="s">
        <v>0</v>
      </c>
      <c r="C7064" t="s">
        <v>88</v>
      </c>
      <c r="D7064" s="29">
        <v>45976</v>
      </c>
      <c r="E7064" s="161">
        <v>0</v>
      </c>
      <c r="F7064" s="161">
        <v>0</v>
      </c>
      <c r="G7064" s="161">
        <v>0</v>
      </c>
      <c r="H7064" s="161">
        <v>0</v>
      </c>
      <c r="L7064">
        <v>487.55901699999998</v>
      </c>
      <c r="R7064">
        <v>997.40674200000001</v>
      </c>
      <c r="S7064">
        <v>997.40674200000001</v>
      </c>
      <c r="T7064" s="194">
        <v>997.40674200000001</v>
      </c>
      <c r="U7064" t="s">
        <v>193</v>
      </c>
      <c r="V7064">
        <v>45708.621851851851</v>
      </c>
    </row>
    <row r="7065" spans="1:22" x14ac:dyDescent="0.3">
      <c r="A7065" t="s">
        <v>111</v>
      </c>
      <c r="B7065" t="s">
        <v>0</v>
      </c>
      <c r="C7065" t="s">
        <v>93</v>
      </c>
      <c r="D7065" s="29">
        <v>45977</v>
      </c>
      <c r="E7065" s="161">
        <v>0</v>
      </c>
      <c r="F7065" s="161">
        <v>0</v>
      </c>
      <c r="G7065" s="161">
        <v>0</v>
      </c>
      <c r="H7065" s="161">
        <v>0</v>
      </c>
      <c r="L7065">
        <v>70.208495999999997</v>
      </c>
      <c r="R7065">
        <v>144.623977</v>
      </c>
      <c r="S7065">
        <v>144.623977</v>
      </c>
      <c r="T7065" s="194">
        <v>144.623977</v>
      </c>
      <c r="U7065" t="s">
        <v>193</v>
      </c>
      <c r="V7065">
        <v>45708.623310185183</v>
      </c>
    </row>
    <row r="7066" spans="1:22" x14ac:dyDescent="0.3">
      <c r="A7066" t="s">
        <v>111</v>
      </c>
      <c r="B7066" t="s">
        <v>0</v>
      </c>
      <c r="C7066" t="s">
        <v>88</v>
      </c>
      <c r="D7066" s="29">
        <v>45977</v>
      </c>
      <c r="E7066" s="161">
        <v>0</v>
      </c>
      <c r="F7066" s="161">
        <v>0</v>
      </c>
      <c r="G7066" s="161">
        <v>0</v>
      </c>
      <c r="H7066" s="161">
        <v>0</v>
      </c>
      <c r="L7066">
        <v>487.55901699999998</v>
      </c>
      <c r="R7066">
        <v>997.40674200000001</v>
      </c>
      <c r="S7066">
        <v>997.40674200000001</v>
      </c>
      <c r="T7066" s="194">
        <v>997.40674200000001</v>
      </c>
      <c r="U7066" t="s">
        <v>193</v>
      </c>
      <c r="V7066">
        <v>45708.622488425928</v>
      </c>
    </row>
    <row r="7067" spans="1:22" x14ac:dyDescent="0.3">
      <c r="A7067" t="s">
        <v>111</v>
      </c>
      <c r="B7067" t="s">
        <v>0</v>
      </c>
      <c r="C7067" t="s">
        <v>93</v>
      </c>
      <c r="D7067" s="29">
        <v>45978</v>
      </c>
      <c r="E7067" s="161">
        <v>0</v>
      </c>
      <c r="F7067" s="161">
        <v>0</v>
      </c>
      <c r="G7067" s="161">
        <v>0</v>
      </c>
      <c r="H7067" s="161">
        <v>0</v>
      </c>
      <c r="L7067">
        <v>70.208495999999997</v>
      </c>
      <c r="R7067">
        <v>144.623977</v>
      </c>
      <c r="S7067">
        <v>144.623977</v>
      </c>
      <c r="T7067" s="194">
        <v>144.623977</v>
      </c>
      <c r="U7067" t="s">
        <v>193</v>
      </c>
      <c r="V7067">
        <v>45708.622812499998</v>
      </c>
    </row>
    <row r="7068" spans="1:22" x14ac:dyDescent="0.3">
      <c r="A7068" t="s">
        <v>111</v>
      </c>
      <c r="B7068" t="s">
        <v>0</v>
      </c>
      <c r="C7068" t="s">
        <v>88</v>
      </c>
      <c r="D7068" s="29">
        <v>45978</v>
      </c>
      <c r="E7068" s="161">
        <v>0</v>
      </c>
      <c r="F7068" s="161">
        <v>0</v>
      </c>
      <c r="G7068" s="161">
        <v>0</v>
      </c>
      <c r="H7068" s="161">
        <v>0</v>
      </c>
      <c r="L7068">
        <v>487.55901699999998</v>
      </c>
      <c r="R7068">
        <v>997.40674200000001</v>
      </c>
      <c r="S7068">
        <v>997.40674200000001</v>
      </c>
      <c r="T7068" s="194">
        <v>997.40674200000001</v>
      </c>
      <c r="U7068" t="s">
        <v>193</v>
      </c>
      <c r="V7068">
        <v>45708.621921296297</v>
      </c>
    </row>
    <row r="7069" spans="1:22" x14ac:dyDescent="0.3">
      <c r="A7069" t="s">
        <v>111</v>
      </c>
      <c r="B7069" t="s">
        <v>0</v>
      </c>
      <c r="C7069" t="s">
        <v>93</v>
      </c>
      <c r="D7069" s="29">
        <v>45979</v>
      </c>
      <c r="E7069" s="161">
        <v>0</v>
      </c>
      <c r="F7069" s="161">
        <v>0</v>
      </c>
      <c r="G7069" s="161">
        <v>0</v>
      </c>
      <c r="H7069" s="161">
        <v>0</v>
      </c>
      <c r="L7069">
        <v>70.208495999999997</v>
      </c>
      <c r="R7069">
        <v>144.623977</v>
      </c>
      <c r="S7069">
        <v>144.623977</v>
      </c>
      <c r="T7069" s="194">
        <v>144.623977</v>
      </c>
      <c r="U7069" t="s">
        <v>193</v>
      </c>
      <c r="V7069">
        <v>45708.623043981483</v>
      </c>
    </row>
    <row r="7070" spans="1:22" x14ac:dyDescent="0.3">
      <c r="A7070" t="s">
        <v>111</v>
      </c>
      <c r="B7070" t="s">
        <v>0</v>
      </c>
      <c r="C7070" t="s">
        <v>88</v>
      </c>
      <c r="D7070" s="29">
        <v>45979</v>
      </c>
      <c r="E7070" s="161">
        <v>0</v>
      </c>
      <c r="F7070" s="161">
        <v>0</v>
      </c>
      <c r="G7070" s="161">
        <v>0</v>
      </c>
      <c r="H7070" s="161">
        <v>0</v>
      </c>
      <c r="L7070">
        <v>487.55901699999998</v>
      </c>
      <c r="R7070">
        <v>997.40674200000001</v>
      </c>
      <c r="S7070">
        <v>997.40674200000001</v>
      </c>
      <c r="T7070" s="194">
        <v>997.40674200000001</v>
      </c>
      <c r="U7070" t="s">
        <v>193</v>
      </c>
      <c r="V7070">
        <v>45708.622476851851</v>
      </c>
    </row>
    <row r="7071" spans="1:22" x14ac:dyDescent="0.3">
      <c r="A7071" t="s">
        <v>111</v>
      </c>
      <c r="B7071" t="s">
        <v>0</v>
      </c>
      <c r="C7071" t="s">
        <v>93</v>
      </c>
      <c r="D7071" s="29">
        <v>45980</v>
      </c>
      <c r="E7071" s="161">
        <v>0</v>
      </c>
      <c r="F7071" s="161">
        <v>0</v>
      </c>
      <c r="G7071" s="161">
        <v>0</v>
      </c>
      <c r="H7071" s="161">
        <v>0</v>
      </c>
      <c r="L7071">
        <v>70.208495999999997</v>
      </c>
      <c r="R7071">
        <v>144.623977</v>
      </c>
      <c r="S7071">
        <v>144.623977</v>
      </c>
      <c r="T7071" s="194">
        <v>144.623977</v>
      </c>
      <c r="U7071" t="s">
        <v>193</v>
      </c>
      <c r="V7071">
        <v>45708.623032407406</v>
      </c>
    </row>
    <row r="7072" spans="1:22" x14ac:dyDescent="0.3">
      <c r="A7072" t="s">
        <v>111</v>
      </c>
      <c r="B7072" t="s">
        <v>0</v>
      </c>
      <c r="C7072" t="s">
        <v>88</v>
      </c>
      <c r="D7072" s="29">
        <v>45980</v>
      </c>
      <c r="E7072" s="161">
        <v>0</v>
      </c>
      <c r="F7072" s="161">
        <v>0</v>
      </c>
      <c r="G7072" s="161">
        <v>0</v>
      </c>
      <c r="H7072" s="161">
        <v>0</v>
      </c>
      <c r="L7072">
        <v>487.55901699999998</v>
      </c>
      <c r="R7072">
        <v>997.40674200000001</v>
      </c>
      <c r="S7072">
        <v>997.40674200000001</v>
      </c>
      <c r="T7072" s="194">
        <v>997.40674200000001</v>
      </c>
      <c r="U7072" t="s">
        <v>193</v>
      </c>
      <c r="V7072">
        <v>45708.622071759259</v>
      </c>
    </row>
    <row r="7073" spans="1:22" x14ac:dyDescent="0.3">
      <c r="A7073" t="s">
        <v>111</v>
      </c>
      <c r="B7073" t="s">
        <v>0</v>
      </c>
      <c r="C7073" t="s">
        <v>93</v>
      </c>
      <c r="D7073" s="29">
        <v>45981</v>
      </c>
      <c r="E7073" s="161">
        <v>0</v>
      </c>
      <c r="F7073" s="161">
        <v>0</v>
      </c>
      <c r="G7073" s="161">
        <v>0</v>
      </c>
      <c r="H7073" s="161">
        <v>0</v>
      </c>
      <c r="L7073">
        <v>70.208495999999997</v>
      </c>
      <c r="R7073">
        <v>144.623977</v>
      </c>
      <c r="S7073">
        <v>144.623977</v>
      </c>
      <c r="T7073" s="194">
        <v>144.623977</v>
      </c>
      <c r="U7073" t="s">
        <v>193</v>
      </c>
      <c r="V7073">
        <v>45708.623067129629</v>
      </c>
    </row>
    <row r="7074" spans="1:22" x14ac:dyDescent="0.3">
      <c r="A7074" t="s">
        <v>111</v>
      </c>
      <c r="B7074" t="s">
        <v>0</v>
      </c>
      <c r="C7074" t="s">
        <v>88</v>
      </c>
      <c r="D7074" s="29">
        <v>45981</v>
      </c>
      <c r="E7074" s="161">
        <v>0</v>
      </c>
      <c r="F7074" s="161">
        <v>0</v>
      </c>
      <c r="G7074" s="161">
        <v>0</v>
      </c>
      <c r="H7074" s="161">
        <v>0</v>
      </c>
      <c r="L7074">
        <v>487.55901699999998</v>
      </c>
      <c r="R7074">
        <v>997.40674200000001</v>
      </c>
      <c r="S7074">
        <v>997.40674200000001</v>
      </c>
      <c r="T7074" s="194">
        <v>997.40674200000001</v>
      </c>
      <c r="U7074" t="s">
        <v>193</v>
      </c>
      <c r="V7074">
        <v>45708.622511574074</v>
      </c>
    </row>
    <row r="7075" spans="1:22" x14ac:dyDescent="0.3">
      <c r="A7075" t="s">
        <v>111</v>
      </c>
      <c r="B7075" t="s">
        <v>0</v>
      </c>
      <c r="C7075" t="s">
        <v>93</v>
      </c>
      <c r="D7075" s="29">
        <v>45982</v>
      </c>
      <c r="E7075" s="161">
        <v>0</v>
      </c>
      <c r="F7075" s="161">
        <v>0</v>
      </c>
      <c r="G7075" s="161">
        <v>0</v>
      </c>
      <c r="H7075" s="161">
        <v>0</v>
      </c>
      <c r="L7075">
        <v>70.208495999999997</v>
      </c>
      <c r="R7075">
        <v>144.623977</v>
      </c>
      <c r="S7075">
        <v>144.623977</v>
      </c>
      <c r="T7075" s="194">
        <v>144.623977</v>
      </c>
      <c r="U7075" t="s">
        <v>193</v>
      </c>
      <c r="V7075">
        <v>45708.622824074075</v>
      </c>
    </row>
    <row r="7076" spans="1:22" x14ac:dyDescent="0.3">
      <c r="A7076" t="s">
        <v>111</v>
      </c>
      <c r="B7076" t="s">
        <v>0</v>
      </c>
      <c r="C7076" t="s">
        <v>88</v>
      </c>
      <c r="D7076" s="29">
        <v>45982</v>
      </c>
      <c r="E7076" s="161">
        <v>0</v>
      </c>
      <c r="F7076" s="161">
        <v>0</v>
      </c>
      <c r="G7076" s="161">
        <v>0</v>
      </c>
      <c r="H7076" s="161">
        <v>0</v>
      </c>
      <c r="L7076">
        <v>487.55901699999998</v>
      </c>
      <c r="R7076">
        <v>997.40674200000001</v>
      </c>
      <c r="S7076">
        <v>997.40674200000001</v>
      </c>
      <c r="T7076" s="194">
        <v>997.40674200000001</v>
      </c>
      <c r="U7076" t="s">
        <v>193</v>
      </c>
      <c r="V7076">
        <v>45708.621817129628</v>
      </c>
    </row>
    <row r="7077" spans="1:22" x14ac:dyDescent="0.3">
      <c r="A7077" t="s">
        <v>111</v>
      </c>
      <c r="B7077" t="s">
        <v>0</v>
      </c>
      <c r="C7077" t="s">
        <v>93</v>
      </c>
      <c r="D7077" s="29">
        <v>45983</v>
      </c>
      <c r="E7077" s="161">
        <v>0</v>
      </c>
      <c r="F7077" s="161">
        <v>0</v>
      </c>
      <c r="G7077" s="161">
        <v>0</v>
      </c>
      <c r="H7077" s="161">
        <v>0</v>
      </c>
      <c r="L7077">
        <v>70.208495999999997</v>
      </c>
      <c r="R7077">
        <v>144.623977</v>
      </c>
      <c r="S7077">
        <v>144.623977</v>
      </c>
      <c r="T7077" s="194">
        <v>144.623977</v>
      </c>
      <c r="U7077" t="s">
        <v>193</v>
      </c>
      <c r="V7077">
        <v>45708.623136574075</v>
      </c>
    </row>
    <row r="7078" spans="1:22" x14ac:dyDescent="0.3">
      <c r="A7078" t="s">
        <v>111</v>
      </c>
      <c r="B7078" t="s">
        <v>0</v>
      </c>
      <c r="C7078" t="s">
        <v>88</v>
      </c>
      <c r="D7078" s="29">
        <v>45983</v>
      </c>
      <c r="E7078" s="161">
        <v>0</v>
      </c>
      <c r="F7078" s="161">
        <v>0</v>
      </c>
      <c r="G7078" s="161">
        <v>0</v>
      </c>
      <c r="H7078" s="161">
        <v>0</v>
      </c>
      <c r="L7078">
        <v>487.55901699999998</v>
      </c>
      <c r="R7078">
        <v>997.40674200000001</v>
      </c>
      <c r="S7078">
        <v>997.40674200000001</v>
      </c>
      <c r="T7078" s="194">
        <v>997.40674200000001</v>
      </c>
      <c r="U7078" t="s">
        <v>193</v>
      </c>
      <c r="V7078">
        <v>45708.622511574074</v>
      </c>
    </row>
    <row r="7079" spans="1:22" x14ac:dyDescent="0.3">
      <c r="A7079" t="s">
        <v>111</v>
      </c>
      <c r="B7079" t="s">
        <v>0</v>
      </c>
      <c r="C7079" t="s">
        <v>93</v>
      </c>
      <c r="D7079" s="29">
        <v>45984</v>
      </c>
      <c r="E7079" s="161">
        <v>0</v>
      </c>
      <c r="F7079" s="161">
        <v>0</v>
      </c>
      <c r="G7079" s="161">
        <v>0</v>
      </c>
      <c r="H7079" s="161">
        <v>0</v>
      </c>
      <c r="L7079">
        <v>70.208495999999997</v>
      </c>
      <c r="R7079">
        <v>144.623977</v>
      </c>
      <c r="S7079">
        <v>144.623977</v>
      </c>
      <c r="T7079" s="194">
        <v>144.623977</v>
      </c>
      <c r="U7079" t="s">
        <v>193</v>
      </c>
      <c r="V7079">
        <v>45708.622928240744</v>
      </c>
    </row>
    <row r="7080" spans="1:22" x14ac:dyDescent="0.3">
      <c r="A7080" t="s">
        <v>111</v>
      </c>
      <c r="B7080" t="s">
        <v>0</v>
      </c>
      <c r="C7080" t="s">
        <v>88</v>
      </c>
      <c r="D7080" s="29">
        <v>45984</v>
      </c>
      <c r="E7080" s="161">
        <v>0</v>
      </c>
      <c r="F7080" s="161">
        <v>0</v>
      </c>
      <c r="G7080" s="161">
        <v>0</v>
      </c>
      <c r="H7080" s="161">
        <v>0</v>
      </c>
      <c r="L7080">
        <v>487.55901699999998</v>
      </c>
      <c r="R7080">
        <v>997.40674200000001</v>
      </c>
      <c r="S7080">
        <v>997.40674200000001</v>
      </c>
      <c r="T7080" s="194">
        <v>997.40674200000001</v>
      </c>
      <c r="U7080" t="s">
        <v>193</v>
      </c>
      <c r="V7080">
        <v>45708.621550925927</v>
      </c>
    </row>
    <row r="7081" spans="1:22" x14ac:dyDescent="0.3">
      <c r="A7081" t="s">
        <v>111</v>
      </c>
      <c r="B7081" t="s">
        <v>0</v>
      </c>
      <c r="C7081" t="s">
        <v>93</v>
      </c>
      <c r="D7081" s="29">
        <v>45985</v>
      </c>
      <c r="E7081" s="161">
        <v>0</v>
      </c>
      <c r="F7081" s="161">
        <v>0</v>
      </c>
      <c r="G7081" s="161">
        <v>0</v>
      </c>
      <c r="H7081" s="161">
        <v>0</v>
      </c>
      <c r="L7081">
        <v>70.208495999999997</v>
      </c>
      <c r="R7081">
        <v>144.623977</v>
      </c>
      <c r="S7081">
        <v>144.623977</v>
      </c>
      <c r="T7081" s="194">
        <v>144.623977</v>
      </c>
      <c r="U7081" t="s">
        <v>193</v>
      </c>
      <c r="V7081">
        <v>45708.623449074075</v>
      </c>
    </row>
    <row r="7082" spans="1:22" x14ac:dyDescent="0.3">
      <c r="A7082" t="s">
        <v>111</v>
      </c>
      <c r="B7082" t="s">
        <v>0</v>
      </c>
      <c r="C7082" t="s">
        <v>88</v>
      </c>
      <c r="D7082" s="29">
        <v>45985</v>
      </c>
      <c r="E7082" s="161">
        <v>0</v>
      </c>
      <c r="F7082" s="161">
        <v>0</v>
      </c>
      <c r="G7082" s="161">
        <v>0</v>
      </c>
      <c r="H7082" s="161">
        <v>0</v>
      </c>
      <c r="L7082">
        <v>487.55901699999998</v>
      </c>
      <c r="R7082">
        <v>997.40674200000001</v>
      </c>
      <c r="S7082">
        <v>997.40674200000001</v>
      </c>
      <c r="T7082" s="194">
        <v>997.40674200000001</v>
      </c>
      <c r="U7082" t="s">
        <v>193</v>
      </c>
      <c r="V7082">
        <v>45708.622499999998</v>
      </c>
    </row>
    <row r="7083" spans="1:22" x14ac:dyDescent="0.3">
      <c r="A7083" t="s">
        <v>111</v>
      </c>
      <c r="B7083" t="s">
        <v>0</v>
      </c>
      <c r="C7083" t="s">
        <v>93</v>
      </c>
      <c r="D7083" s="29">
        <v>45986</v>
      </c>
      <c r="E7083" s="161">
        <v>0</v>
      </c>
      <c r="F7083" s="161">
        <v>0</v>
      </c>
      <c r="G7083" s="161">
        <v>0</v>
      </c>
      <c r="H7083" s="161">
        <v>0</v>
      </c>
      <c r="L7083">
        <v>70.208495999999997</v>
      </c>
      <c r="R7083">
        <v>144.623977</v>
      </c>
      <c r="S7083">
        <v>144.623977</v>
      </c>
      <c r="T7083" s="194">
        <v>144.623977</v>
      </c>
      <c r="U7083" t="s">
        <v>193</v>
      </c>
      <c r="V7083">
        <v>45708.623055555552</v>
      </c>
    </row>
    <row r="7084" spans="1:22" x14ac:dyDescent="0.3">
      <c r="A7084" t="s">
        <v>111</v>
      </c>
      <c r="B7084" t="s">
        <v>0</v>
      </c>
      <c r="C7084" t="s">
        <v>88</v>
      </c>
      <c r="D7084" s="29">
        <v>45986</v>
      </c>
      <c r="E7084" s="161">
        <v>0</v>
      </c>
      <c r="F7084" s="161">
        <v>0</v>
      </c>
      <c r="G7084" s="161">
        <v>0</v>
      </c>
      <c r="H7084" s="161">
        <v>0</v>
      </c>
      <c r="L7084">
        <v>487.55901699999998</v>
      </c>
      <c r="R7084">
        <v>997.40674200000001</v>
      </c>
      <c r="S7084">
        <v>997.40674200000001</v>
      </c>
      <c r="T7084" s="194">
        <v>997.40674200000001</v>
      </c>
      <c r="U7084" t="s">
        <v>193</v>
      </c>
      <c r="V7084">
        <v>45708.622476851851</v>
      </c>
    </row>
    <row r="7085" spans="1:22" x14ac:dyDescent="0.3">
      <c r="A7085" t="s">
        <v>111</v>
      </c>
      <c r="B7085" t="s">
        <v>0</v>
      </c>
      <c r="C7085" t="s">
        <v>93</v>
      </c>
      <c r="D7085" s="29">
        <v>45987</v>
      </c>
      <c r="E7085" s="161">
        <v>0</v>
      </c>
      <c r="F7085" s="161">
        <v>0</v>
      </c>
      <c r="G7085" s="161">
        <v>0</v>
      </c>
      <c r="H7085" s="161">
        <v>0</v>
      </c>
      <c r="L7085">
        <v>70.208495999999997</v>
      </c>
      <c r="R7085">
        <v>144.623977</v>
      </c>
      <c r="S7085">
        <v>144.623977</v>
      </c>
      <c r="T7085" s="194">
        <v>144.623977</v>
      </c>
      <c r="U7085" t="s">
        <v>193</v>
      </c>
      <c r="V7085">
        <v>45708.623148148145</v>
      </c>
    </row>
    <row r="7086" spans="1:22" x14ac:dyDescent="0.3">
      <c r="A7086" t="s">
        <v>111</v>
      </c>
      <c r="B7086" t="s">
        <v>0</v>
      </c>
      <c r="C7086" t="s">
        <v>88</v>
      </c>
      <c r="D7086" s="29">
        <v>45987</v>
      </c>
      <c r="E7086" s="161">
        <v>0</v>
      </c>
      <c r="F7086" s="161">
        <v>0</v>
      </c>
      <c r="G7086" s="161">
        <v>0</v>
      </c>
      <c r="H7086" s="161">
        <v>0</v>
      </c>
      <c r="L7086">
        <v>487.55901699999998</v>
      </c>
      <c r="R7086">
        <v>997.40674200000001</v>
      </c>
      <c r="S7086">
        <v>997.40674200000001</v>
      </c>
      <c r="T7086" s="194">
        <v>997.40674200000001</v>
      </c>
      <c r="U7086" t="s">
        <v>193</v>
      </c>
      <c r="V7086">
        <v>45708.62159722222</v>
      </c>
    </row>
    <row r="7087" spans="1:22" x14ac:dyDescent="0.3">
      <c r="A7087" t="s">
        <v>111</v>
      </c>
      <c r="B7087" t="s">
        <v>0</v>
      </c>
      <c r="C7087" t="s">
        <v>93</v>
      </c>
      <c r="D7087" s="29">
        <v>45988</v>
      </c>
      <c r="E7087" s="161">
        <v>0</v>
      </c>
      <c r="F7087" s="161">
        <v>0</v>
      </c>
      <c r="G7087" s="161">
        <v>0</v>
      </c>
      <c r="H7087" s="161">
        <v>0</v>
      </c>
      <c r="L7087">
        <v>70.208495999999997</v>
      </c>
      <c r="R7087">
        <v>144.623977</v>
      </c>
      <c r="S7087">
        <v>144.623977</v>
      </c>
      <c r="T7087" s="194">
        <v>144.623977</v>
      </c>
      <c r="U7087" t="s">
        <v>193</v>
      </c>
      <c r="V7087">
        <v>45708.623287037037</v>
      </c>
    </row>
    <row r="7088" spans="1:22" x14ac:dyDescent="0.3">
      <c r="A7088" t="s">
        <v>111</v>
      </c>
      <c r="B7088" t="s">
        <v>0</v>
      </c>
      <c r="C7088" t="s">
        <v>88</v>
      </c>
      <c r="D7088" s="29">
        <v>45988</v>
      </c>
      <c r="E7088" s="161">
        <v>0</v>
      </c>
      <c r="F7088" s="161">
        <v>0</v>
      </c>
      <c r="G7088" s="161">
        <v>0</v>
      </c>
      <c r="H7088" s="161">
        <v>0</v>
      </c>
      <c r="L7088">
        <v>487.55901699999998</v>
      </c>
      <c r="R7088">
        <v>997.40674200000001</v>
      </c>
      <c r="S7088">
        <v>997.40674200000001</v>
      </c>
      <c r="T7088" s="194">
        <v>997.40674200000001</v>
      </c>
      <c r="U7088" t="s">
        <v>193</v>
      </c>
      <c r="V7088">
        <v>45708.622465277775</v>
      </c>
    </row>
    <row r="7089" spans="1:22" x14ac:dyDescent="0.3">
      <c r="A7089" t="s">
        <v>111</v>
      </c>
      <c r="B7089" t="s">
        <v>0</v>
      </c>
      <c r="C7089" t="s">
        <v>93</v>
      </c>
      <c r="D7089" s="29">
        <v>45989</v>
      </c>
      <c r="E7089" s="161">
        <v>0</v>
      </c>
      <c r="F7089" s="161">
        <v>0</v>
      </c>
      <c r="G7089" s="161">
        <v>0</v>
      </c>
      <c r="H7089" s="161">
        <v>0</v>
      </c>
      <c r="L7089">
        <v>70.208495999999997</v>
      </c>
      <c r="R7089">
        <v>144.623977</v>
      </c>
      <c r="S7089">
        <v>144.623977</v>
      </c>
      <c r="T7089" s="194">
        <v>144.623977</v>
      </c>
      <c r="U7089" t="s">
        <v>193</v>
      </c>
      <c r="V7089">
        <v>45708.622800925928</v>
      </c>
    </row>
    <row r="7090" spans="1:22" x14ac:dyDescent="0.3">
      <c r="A7090" t="s">
        <v>111</v>
      </c>
      <c r="B7090" t="s">
        <v>0</v>
      </c>
      <c r="C7090" t="s">
        <v>88</v>
      </c>
      <c r="D7090" s="29">
        <v>45989</v>
      </c>
      <c r="E7090" s="161">
        <v>0</v>
      </c>
      <c r="F7090" s="161">
        <v>0</v>
      </c>
      <c r="G7090" s="161">
        <v>0</v>
      </c>
      <c r="H7090" s="161">
        <v>0</v>
      </c>
      <c r="L7090">
        <v>487.55901699999998</v>
      </c>
      <c r="R7090">
        <v>997.40674200000001</v>
      </c>
      <c r="S7090">
        <v>997.40674200000001</v>
      </c>
      <c r="T7090" s="194">
        <v>997.40674200000001</v>
      </c>
      <c r="U7090" t="s">
        <v>193</v>
      </c>
      <c r="V7090">
        <v>45708.622361111113</v>
      </c>
    </row>
    <row r="7091" spans="1:22" x14ac:dyDescent="0.3">
      <c r="A7091" t="s">
        <v>111</v>
      </c>
      <c r="B7091" t="s">
        <v>0</v>
      </c>
      <c r="C7091" t="s">
        <v>93</v>
      </c>
      <c r="D7091" s="29">
        <v>45990</v>
      </c>
      <c r="E7091" s="161">
        <v>0</v>
      </c>
      <c r="F7091" s="161">
        <v>0</v>
      </c>
      <c r="G7091" s="161">
        <v>0</v>
      </c>
      <c r="H7091" s="161">
        <v>0</v>
      </c>
      <c r="L7091">
        <v>70.208495999999997</v>
      </c>
      <c r="R7091">
        <v>144.623977</v>
      </c>
      <c r="S7091">
        <v>144.623977</v>
      </c>
      <c r="T7091" s="194">
        <v>144.623977</v>
      </c>
      <c r="U7091" t="s">
        <v>193</v>
      </c>
      <c r="V7091">
        <v>45708.622789351852</v>
      </c>
    </row>
    <row r="7092" spans="1:22" x14ac:dyDescent="0.3">
      <c r="A7092" t="s">
        <v>111</v>
      </c>
      <c r="B7092" t="s">
        <v>0</v>
      </c>
      <c r="C7092" t="s">
        <v>88</v>
      </c>
      <c r="D7092" s="29">
        <v>45990</v>
      </c>
      <c r="E7092" s="161">
        <v>0</v>
      </c>
      <c r="F7092" s="161">
        <v>0</v>
      </c>
      <c r="G7092" s="161">
        <v>0</v>
      </c>
      <c r="H7092" s="161">
        <v>0</v>
      </c>
      <c r="L7092">
        <v>487.55901699999998</v>
      </c>
      <c r="R7092">
        <v>997.40674200000001</v>
      </c>
      <c r="S7092">
        <v>997.40674200000001</v>
      </c>
      <c r="T7092" s="194">
        <v>997.40674200000001</v>
      </c>
      <c r="U7092" t="s">
        <v>193</v>
      </c>
      <c r="V7092">
        <v>45708.622511574074</v>
      </c>
    </row>
    <row r="7093" spans="1:22" x14ac:dyDescent="0.3">
      <c r="A7093" t="s">
        <v>111</v>
      </c>
      <c r="B7093" t="s">
        <v>0</v>
      </c>
      <c r="C7093" t="s">
        <v>93</v>
      </c>
      <c r="D7093" s="29">
        <v>45991</v>
      </c>
      <c r="E7093" s="161">
        <v>0</v>
      </c>
      <c r="F7093" s="161">
        <v>0</v>
      </c>
      <c r="G7093" s="161">
        <v>0</v>
      </c>
      <c r="H7093" s="161">
        <v>0</v>
      </c>
      <c r="L7093">
        <v>70.208495999999997</v>
      </c>
      <c r="R7093">
        <v>144.623977</v>
      </c>
      <c r="S7093">
        <v>144.623977</v>
      </c>
      <c r="T7093" s="194">
        <v>144.623977</v>
      </c>
      <c r="U7093" t="s">
        <v>193</v>
      </c>
      <c r="V7093">
        <v>45708.62327546296</v>
      </c>
    </row>
    <row r="7094" spans="1:22" x14ac:dyDescent="0.3">
      <c r="A7094" t="s">
        <v>111</v>
      </c>
      <c r="B7094" t="s">
        <v>0</v>
      </c>
      <c r="C7094" t="s">
        <v>88</v>
      </c>
      <c r="D7094" s="29">
        <v>45991</v>
      </c>
      <c r="E7094" s="161">
        <v>0</v>
      </c>
      <c r="F7094" s="161">
        <v>0</v>
      </c>
      <c r="G7094" s="161">
        <v>0</v>
      </c>
      <c r="H7094" s="161">
        <v>0</v>
      </c>
      <c r="L7094">
        <v>487.55901699999998</v>
      </c>
      <c r="R7094">
        <v>997.40674200000001</v>
      </c>
      <c r="S7094">
        <v>997.40674200000001</v>
      </c>
      <c r="T7094" s="194">
        <v>997.40674200000001</v>
      </c>
      <c r="U7094" t="s">
        <v>193</v>
      </c>
      <c r="V7094">
        <v>45708.622465277775</v>
      </c>
    </row>
    <row r="7095" spans="1:22" x14ac:dyDescent="0.3">
      <c r="A7095" t="s">
        <v>111</v>
      </c>
      <c r="B7095" t="s">
        <v>0</v>
      </c>
      <c r="C7095" t="s">
        <v>93</v>
      </c>
      <c r="D7095" s="29">
        <v>45992</v>
      </c>
      <c r="E7095" s="161">
        <v>0</v>
      </c>
      <c r="F7095" s="161">
        <v>0</v>
      </c>
      <c r="G7095" s="161">
        <v>0</v>
      </c>
      <c r="H7095" s="161">
        <v>0</v>
      </c>
      <c r="L7095">
        <v>70.208495999999997</v>
      </c>
      <c r="R7095">
        <v>144.623977</v>
      </c>
      <c r="S7095">
        <v>144.623977</v>
      </c>
      <c r="T7095" s="194">
        <v>144.623977</v>
      </c>
      <c r="U7095" t="s">
        <v>193</v>
      </c>
      <c r="V7095">
        <v>45708.623263888891</v>
      </c>
    </row>
    <row r="7096" spans="1:22" x14ac:dyDescent="0.3">
      <c r="A7096" t="s">
        <v>111</v>
      </c>
      <c r="B7096" t="s">
        <v>0</v>
      </c>
      <c r="C7096" t="s">
        <v>88</v>
      </c>
      <c r="D7096" s="29">
        <v>45992</v>
      </c>
      <c r="E7096" s="161">
        <v>0</v>
      </c>
      <c r="F7096" s="161">
        <v>0</v>
      </c>
      <c r="G7096" s="161">
        <v>0</v>
      </c>
      <c r="H7096" s="161">
        <v>0</v>
      </c>
      <c r="L7096">
        <v>487.55901699999998</v>
      </c>
      <c r="R7096">
        <v>997.40674200000001</v>
      </c>
      <c r="S7096">
        <v>997.40674200000001</v>
      </c>
      <c r="T7096" s="194">
        <v>997.40674200000001</v>
      </c>
      <c r="U7096" t="s">
        <v>193</v>
      </c>
      <c r="V7096">
        <v>45708.622557870367</v>
      </c>
    </row>
    <row r="7097" spans="1:22" x14ac:dyDescent="0.3">
      <c r="A7097" t="s">
        <v>111</v>
      </c>
      <c r="B7097" t="s">
        <v>0</v>
      </c>
      <c r="C7097" t="s">
        <v>93</v>
      </c>
      <c r="D7097" s="29">
        <v>45993</v>
      </c>
      <c r="E7097" s="161">
        <v>0</v>
      </c>
      <c r="F7097" s="161">
        <v>0</v>
      </c>
      <c r="G7097" s="161">
        <v>0</v>
      </c>
      <c r="H7097" s="161">
        <v>0</v>
      </c>
      <c r="L7097">
        <v>70.208495999999997</v>
      </c>
      <c r="R7097">
        <v>144.623977</v>
      </c>
      <c r="S7097">
        <v>144.623977</v>
      </c>
      <c r="T7097" s="194">
        <v>144.623977</v>
      </c>
      <c r="U7097" t="s">
        <v>193</v>
      </c>
      <c r="V7097">
        <v>45708.623229166667</v>
      </c>
    </row>
    <row r="7098" spans="1:22" x14ac:dyDescent="0.3">
      <c r="A7098" t="s">
        <v>111</v>
      </c>
      <c r="B7098" t="s">
        <v>0</v>
      </c>
      <c r="C7098" t="s">
        <v>88</v>
      </c>
      <c r="D7098" s="29">
        <v>45993</v>
      </c>
      <c r="E7098" s="161">
        <v>0</v>
      </c>
      <c r="F7098" s="161">
        <v>0</v>
      </c>
      <c r="G7098" s="161">
        <v>0</v>
      </c>
      <c r="H7098" s="161">
        <v>0</v>
      </c>
      <c r="L7098">
        <v>487.55901699999998</v>
      </c>
      <c r="R7098">
        <v>997.40674200000001</v>
      </c>
      <c r="S7098">
        <v>997.40674200000001</v>
      </c>
      <c r="T7098" s="194">
        <v>997.40674200000001</v>
      </c>
      <c r="U7098" t="s">
        <v>193</v>
      </c>
      <c r="V7098">
        <v>45708.622488425928</v>
      </c>
    </row>
    <row r="7099" spans="1:22" x14ac:dyDescent="0.3">
      <c r="A7099" t="s">
        <v>111</v>
      </c>
      <c r="B7099" t="s">
        <v>0</v>
      </c>
      <c r="C7099" t="s">
        <v>93</v>
      </c>
      <c r="D7099" s="29">
        <v>45994</v>
      </c>
      <c r="E7099" s="161">
        <v>0</v>
      </c>
      <c r="F7099" s="161">
        <v>0</v>
      </c>
      <c r="G7099" s="161">
        <v>0</v>
      </c>
      <c r="H7099" s="161">
        <v>0</v>
      </c>
      <c r="L7099">
        <v>70.208495999999997</v>
      </c>
      <c r="R7099">
        <v>144.623977</v>
      </c>
      <c r="S7099">
        <v>144.623977</v>
      </c>
      <c r="T7099" s="194">
        <v>144.623977</v>
      </c>
      <c r="U7099" t="s">
        <v>193</v>
      </c>
      <c r="V7099">
        <v>45708.623414351852</v>
      </c>
    </row>
    <row r="7100" spans="1:22" x14ac:dyDescent="0.3">
      <c r="A7100" t="s">
        <v>111</v>
      </c>
      <c r="B7100" t="s">
        <v>0</v>
      </c>
      <c r="C7100" t="s">
        <v>88</v>
      </c>
      <c r="D7100" s="29">
        <v>45994</v>
      </c>
      <c r="E7100" s="161">
        <v>0</v>
      </c>
      <c r="F7100" s="161">
        <v>0</v>
      </c>
      <c r="G7100" s="161">
        <v>0</v>
      </c>
      <c r="H7100" s="161">
        <v>0</v>
      </c>
      <c r="L7100">
        <v>487.55901699999998</v>
      </c>
      <c r="R7100">
        <v>997.40674200000001</v>
      </c>
      <c r="S7100">
        <v>997.40674200000001</v>
      </c>
      <c r="T7100" s="194">
        <v>997.40674200000001</v>
      </c>
      <c r="U7100" t="s">
        <v>193</v>
      </c>
      <c r="V7100">
        <v>45708.621932870374</v>
      </c>
    </row>
    <row r="7101" spans="1:22" x14ac:dyDescent="0.3">
      <c r="A7101" t="s">
        <v>111</v>
      </c>
      <c r="B7101" t="s">
        <v>0</v>
      </c>
      <c r="C7101" t="s">
        <v>93</v>
      </c>
      <c r="D7101" s="29">
        <v>45995</v>
      </c>
      <c r="E7101" s="161">
        <v>0</v>
      </c>
      <c r="F7101" s="161">
        <v>0</v>
      </c>
      <c r="G7101" s="161">
        <v>0</v>
      </c>
      <c r="H7101" s="161">
        <v>0</v>
      </c>
      <c r="L7101">
        <v>70.208495999999997</v>
      </c>
      <c r="R7101">
        <v>144.623977</v>
      </c>
      <c r="S7101">
        <v>144.623977</v>
      </c>
      <c r="T7101" s="194">
        <v>144.623977</v>
      </c>
      <c r="U7101" t="s">
        <v>193</v>
      </c>
      <c r="V7101">
        <v>45708.623368055552</v>
      </c>
    </row>
    <row r="7102" spans="1:22" x14ac:dyDescent="0.3">
      <c r="A7102" t="s">
        <v>111</v>
      </c>
      <c r="B7102" t="s">
        <v>0</v>
      </c>
      <c r="C7102" t="s">
        <v>88</v>
      </c>
      <c r="D7102" s="29">
        <v>45995</v>
      </c>
      <c r="E7102" s="161">
        <v>0</v>
      </c>
      <c r="F7102" s="161">
        <v>0</v>
      </c>
      <c r="G7102" s="161">
        <v>0</v>
      </c>
      <c r="H7102" s="161">
        <v>0</v>
      </c>
      <c r="L7102">
        <v>487.55901699999998</v>
      </c>
      <c r="R7102">
        <v>997.40674200000001</v>
      </c>
      <c r="S7102">
        <v>997.40674200000001</v>
      </c>
      <c r="T7102" s="194">
        <v>997.40674200000001</v>
      </c>
      <c r="U7102" t="s">
        <v>193</v>
      </c>
      <c r="V7102">
        <v>45708.62190972222</v>
      </c>
    </row>
    <row r="7103" spans="1:22" x14ac:dyDescent="0.3">
      <c r="A7103" t="s">
        <v>111</v>
      </c>
      <c r="B7103" t="s">
        <v>0</v>
      </c>
      <c r="C7103" t="s">
        <v>93</v>
      </c>
      <c r="D7103" s="29">
        <v>45996</v>
      </c>
      <c r="E7103" s="161">
        <v>0</v>
      </c>
      <c r="F7103" s="161">
        <v>0</v>
      </c>
      <c r="G7103" s="161">
        <v>0</v>
      </c>
      <c r="H7103" s="161">
        <v>0</v>
      </c>
      <c r="L7103">
        <v>70.208495999999997</v>
      </c>
      <c r="R7103">
        <v>144.623977</v>
      </c>
      <c r="S7103">
        <v>144.623977</v>
      </c>
      <c r="T7103" s="194">
        <v>144.623977</v>
      </c>
      <c r="U7103" t="s">
        <v>193</v>
      </c>
      <c r="V7103">
        <v>45708.623356481483</v>
      </c>
    </row>
    <row r="7104" spans="1:22" x14ac:dyDescent="0.3">
      <c r="A7104" t="s">
        <v>111</v>
      </c>
      <c r="B7104" t="s">
        <v>0</v>
      </c>
      <c r="C7104" t="s">
        <v>88</v>
      </c>
      <c r="D7104" s="29">
        <v>45996</v>
      </c>
      <c r="E7104" s="161">
        <v>0</v>
      </c>
      <c r="F7104" s="161">
        <v>0</v>
      </c>
      <c r="G7104" s="161">
        <v>0</v>
      </c>
      <c r="H7104" s="161">
        <v>0</v>
      </c>
      <c r="L7104">
        <v>487.55901699999998</v>
      </c>
      <c r="R7104">
        <v>997.40674200000001</v>
      </c>
      <c r="S7104">
        <v>997.40674200000001</v>
      </c>
      <c r="T7104" s="194">
        <v>997.40674200000001</v>
      </c>
      <c r="U7104" t="s">
        <v>193</v>
      </c>
      <c r="V7104">
        <v>45708.62164351852</v>
      </c>
    </row>
    <row r="7105" spans="1:22" x14ac:dyDescent="0.3">
      <c r="A7105" t="s">
        <v>111</v>
      </c>
      <c r="B7105" t="s">
        <v>0</v>
      </c>
      <c r="C7105" t="s">
        <v>93</v>
      </c>
      <c r="D7105" s="29">
        <v>45997</v>
      </c>
      <c r="E7105" s="161">
        <v>0</v>
      </c>
      <c r="F7105" s="161">
        <v>0</v>
      </c>
      <c r="G7105" s="161">
        <v>0</v>
      </c>
      <c r="H7105" s="161">
        <v>0</v>
      </c>
      <c r="L7105">
        <v>70.208495999999997</v>
      </c>
      <c r="R7105">
        <v>144.623977</v>
      </c>
      <c r="S7105">
        <v>144.623977</v>
      </c>
      <c r="T7105" s="194">
        <v>144.623977</v>
      </c>
      <c r="U7105" t="s">
        <v>193</v>
      </c>
      <c r="V7105">
        <v>45708.623252314814</v>
      </c>
    </row>
    <row r="7106" spans="1:22" x14ac:dyDescent="0.3">
      <c r="A7106" t="s">
        <v>111</v>
      </c>
      <c r="B7106" t="s">
        <v>0</v>
      </c>
      <c r="C7106" t="s">
        <v>88</v>
      </c>
      <c r="D7106" s="29">
        <v>45997</v>
      </c>
      <c r="E7106" s="161">
        <v>0</v>
      </c>
      <c r="F7106" s="161">
        <v>0</v>
      </c>
      <c r="G7106" s="161">
        <v>0</v>
      </c>
      <c r="H7106" s="161">
        <v>0</v>
      </c>
      <c r="L7106">
        <v>487.55901699999998</v>
      </c>
      <c r="R7106">
        <v>997.40674200000001</v>
      </c>
      <c r="S7106">
        <v>997.40674200000001</v>
      </c>
      <c r="T7106" s="194">
        <v>997.40674200000001</v>
      </c>
      <c r="U7106" t="s">
        <v>193</v>
      </c>
      <c r="V7106">
        <v>45708.622499999998</v>
      </c>
    </row>
    <row r="7107" spans="1:22" x14ac:dyDescent="0.3">
      <c r="A7107" t="s">
        <v>111</v>
      </c>
      <c r="B7107" t="s">
        <v>0</v>
      </c>
      <c r="C7107" t="s">
        <v>93</v>
      </c>
      <c r="D7107" s="29">
        <v>45998</v>
      </c>
      <c r="E7107" s="161">
        <v>0</v>
      </c>
      <c r="F7107" s="161">
        <v>0</v>
      </c>
      <c r="G7107" s="161">
        <v>0</v>
      </c>
      <c r="H7107" s="161">
        <v>0</v>
      </c>
      <c r="L7107">
        <v>70.208495999999997</v>
      </c>
      <c r="R7107">
        <v>144.623977</v>
      </c>
      <c r="S7107">
        <v>144.623977</v>
      </c>
      <c r="T7107" s="194">
        <v>144.623977</v>
      </c>
      <c r="U7107" t="s">
        <v>193</v>
      </c>
      <c r="V7107">
        <v>45708.622974537036</v>
      </c>
    </row>
    <row r="7108" spans="1:22" x14ac:dyDescent="0.3">
      <c r="A7108" t="s">
        <v>111</v>
      </c>
      <c r="B7108" t="s">
        <v>0</v>
      </c>
      <c r="C7108" t="s">
        <v>88</v>
      </c>
      <c r="D7108" s="29">
        <v>45998</v>
      </c>
      <c r="E7108" s="161">
        <v>0</v>
      </c>
      <c r="F7108" s="161">
        <v>0</v>
      </c>
      <c r="G7108" s="161">
        <v>0</v>
      </c>
      <c r="H7108" s="161">
        <v>0</v>
      </c>
      <c r="L7108">
        <v>487.55901699999998</v>
      </c>
      <c r="R7108">
        <v>997.40674200000001</v>
      </c>
      <c r="S7108">
        <v>997.40674200000001</v>
      </c>
      <c r="T7108" s="194">
        <v>997.40674200000001</v>
      </c>
      <c r="U7108" t="s">
        <v>193</v>
      </c>
      <c r="V7108">
        <v>45708.622557870367</v>
      </c>
    </row>
    <row r="7109" spans="1:22" x14ac:dyDescent="0.3">
      <c r="A7109" t="s">
        <v>111</v>
      </c>
      <c r="B7109" t="s">
        <v>0</v>
      </c>
      <c r="C7109" t="s">
        <v>93</v>
      </c>
      <c r="D7109" s="29">
        <v>45999</v>
      </c>
      <c r="E7109" s="161">
        <v>0</v>
      </c>
      <c r="F7109" s="161">
        <v>0</v>
      </c>
      <c r="G7109" s="161">
        <v>0</v>
      </c>
      <c r="H7109" s="161">
        <v>0</v>
      </c>
      <c r="L7109">
        <v>70.208495999999997</v>
      </c>
      <c r="R7109">
        <v>144.623977</v>
      </c>
      <c r="S7109">
        <v>144.623977</v>
      </c>
      <c r="T7109" s="194">
        <v>144.623977</v>
      </c>
      <c r="U7109" t="s">
        <v>193</v>
      </c>
      <c r="V7109">
        <v>45708.623067129629</v>
      </c>
    </row>
    <row r="7110" spans="1:22" x14ac:dyDescent="0.3">
      <c r="A7110" t="s">
        <v>111</v>
      </c>
      <c r="B7110" t="s">
        <v>0</v>
      </c>
      <c r="C7110" t="s">
        <v>88</v>
      </c>
      <c r="D7110" s="29">
        <v>45999</v>
      </c>
      <c r="E7110" s="161">
        <v>0</v>
      </c>
      <c r="F7110" s="161">
        <v>0</v>
      </c>
      <c r="G7110" s="161">
        <v>0</v>
      </c>
      <c r="H7110" s="161">
        <v>0</v>
      </c>
      <c r="L7110">
        <v>487.55901699999998</v>
      </c>
      <c r="R7110">
        <v>997.40674200000001</v>
      </c>
      <c r="S7110">
        <v>997.40674200000001</v>
      </c>
      <c r="T7110" s="194">
        <v>997.40674200000001</v>
      </c>
      <c r="U7110" t="s">
        <v>193</v>
      </c>
      <c r="V7110">
        <v>45708.622071759259</v>
      </c>
    </row>
    <row r="7111" spans="1:22" x14ac:dyDescent="0.3">
      <c r="A7111" t="s">
        <v>111</v>
      </c>
      <c r="B7111" t="s">
        <v>0</v>
      </c>
      <c r="C7111" t="s">
        <v>93</v>
      </c>
      <c r="D7111" s="29">
        <v>46000</v>
      </c>
      <c r="E7111" s="161">
        <v>0</v>
      </c>
      <c r="F7111" s="161">
        <v>0</v>
      </c>
      <c r="G7111" s="161">
        <v>0</v>
      </c>
      <c r="H7111" s="161">
        <v>0</v>
      </c>
      <c r="L7111">
        <v>70.208495999999997</v>
      </c>
      <c r="R7111">
        <v>144.623977</v>
      </c>
      <c r="S7111">
        <v>144.623977</v>
      </c>
      <c r="T7111" s="194">
        <v>144.623977</v>
      </c>
      <c r="U7111" t="s">
        <v>193</v>
      </c>
      <c r="V7111">
        <v>45708.623055555552</v>
      </c>
    </row>
    <row r="7112" spans="1:22" x14ac:dyDescent="0.3">
      <c r="A7112" t="s">
        <v>111</v>
      </c>
      <c r="B7112" t="s">
        <v>0</v>
      </c>
      <c r="C7112" t="s">
        <v>88</v>
      </c>
      <c r="D7112" s="29">
        <v>46000</v>
      </c>
      <c r="E7112" s="161">
        <v>0</v>
      </c>
      <c r="F7112" s="161">
        <v>0</v>
      </c>
      <c r="G7112" s="161">
        <v>0</v>
      </c>
      <c r="H7112" s="161">
        <v>0</v>
      </c>
      <c r="L7112">
        <v>487.55901699999998</v>
      </c>
      <c r="R7112">
        <v>997.40674200000001</v>
      </c>
      <c r="S7112">
        <v>997.40674200000001</v>
      </c>
      <c r="T7112" s="194">
        <v>997.40674200000001</v>
      </c>
      <c r="U7112" t="s">
        <v>193</v>
      </c>
      <c r="V7112">
        <v>45708.622210648151</v>
      </c>
    </row>
    <row r="7113" spans="1:22" x14ac:dyDescent="0.3">
      <c r="A7113" t="s">
        <v>111</v>
      </c>
      <c r="B7113" t="s">
        <v>0</v>
      </c>
      <c r="C7113" t="s">
        <v>93</v>
      </c>
      <c r="D7113" s="29">
        <v>46001</v>
      </c>
      <c r="E7113" s="161">
        <v>0</v>
      </c>
      <c r="F7113" s="161">
        <v>0</v>
      </c>
      <c r="G7113" s="161">
        <v>0</v>
      </c>
      <c r="H7113" s="161">
        <v>0</v>
      </c>
      <c r="L7113">
        <v>70.208495999999997</v>
      </c>
      <c r="R7113">
        <v>144.623977</v>
      </c>
      <c r="S7113">
        <v>144.623977</v>
      </c>
      <c r="T7113" s="194">
        <v>144.623977</v>
      </c>
      <c r="U7113" t="s">
        <v>193</v>
      </c>
      <c r="V7113">
        <v>45708.623078703706</v>
      </c>
    </row>
    <row r="7114" spans="1:22" x14ac:dyDescent="0.3">
      <c r="A7114" t="s">
        <v>111</v>
      </c>
      <c r="B7114" t="s">
        <v>0</v>
      </c>
      <c r="C7114" t="s">
        <v>88</v>
      </c>
      <c r="D7114" s="29">
        <v>46001</v>
      </c>
      <c r="E7114" s="161">
        <v>0</v>
      </c>
      <c r="F7114" s="161">
        <v>0</v>
      </c>
      <c r="G7114" s="161">
        <v>0</v>
      </c>
      <c r="H7114" s="161">
        <v>0</v>
      </c>
      <c r="L7114">
        <v>487.55901699999998</v>
      </c>
      <c r="R7114">
        <v>997.40674200000001</v>
      </c>
      <c r="S7114">
        <v>997.40674200000001</v>
      </c>
      <c r="T7114" s="194">
        <v>997.40674200000001</v>
      </c>
      <c r="U7114" t="s">
        <v>193</v>
      </c>
      <c r="V7114">
        <v>45708.622511574074</v>
      </c>
    </row>
    <row r="7115" spans="1:22" x14ac:dyDescent="0.3">
      <c r="A7115" t="s">
        <v>111</v>
      </c>
      <c r="B7115" t="s">
        <v>0</v>
      </c>
      <c r="C7115" t="s">
        <v>93</v>
      </c>
      <c r="D7115" s="29">
        <v>46002</v>
      </c>
      <c r="E7115" s="161">
        <v>0</v>
      </c>
      <c r="F7115" s="161">
        <v>0</v>
      </c>
      <c r="G7115" s="161">
        <v>0</v>
      </c>
      <c r="H7115" s="161">
        <v>0</v>
      </c>
      <c r="L7115">
        <v>70.208495999999997</v>
      </c>
      <c r="R7115">
        <v>144.623977</v>
      </c>
      <c r="S7115">
        <v>144.623977</v>
      </c>
      <c r="T7115" s="194">
        <v>144.623977</v>
      </c>
      <c r="U7115" t="s">
        <v>193</v>
      </c>
      <c r="V7115">
        <v>45708.623460648145</v>
      </c>
    </row>
    <row r="7116" spans="1:22" x14ac:dyDescent="0.3">
      <c r="A7116" t="s">
        <v>111</v>
      </c>
      <c r="B7116" t="s">
        <v>0</v>
      </c>
      <c r="C7116" t="s">
        <v>88</v>
      </c>
      <c r="D7116" s="29">
        <v>46002</v>
      </c>
      <c r="E7116" s="161">
        <v>0</v>
      </c>
      <c r="F7116" s="161">
        <v>0</v>
      </c>
      <c r="G7116" s="161">
        <v>0</v>
      </c>
      <c r="H7116" s="161">
        <v>0</v>
      </c>
      <c r="L7116">
        <v>487.55901699999998</v>
      </c>
      <c r="R7116">
        <v>997.40674200000001</v>
      </c>
      <c r="S7116">
        <v>997.40674200000001</v>
      </c>
      <c r="T7116" s="194">
        <v>997.40674200000001</v>
      </c>
      <c r="U7116" t="s">
        <v>193</v>
      </c>
      <c r="V7116">
        <v>45708.622534722221</v>
      </c>
    </row>
    <row r="7117" spans="1:22" x14ac:dyDescent="0.3">
      <c r="A7117" t="s">
        <v>111</v>
      </c>
      <c r="B7117" t="s">
        <v>0</v>
      </c>
      <c r="C7117" t="s">
        <v>93</v>
      </c>
      <c r="D7117" s="29">
        <v>46003</v>
      </c>
      <c r="E7117" s="161">
        <v>0</v>
      </c>
      <c r="F7117" s="161">
        <v>0</v>
      </c>
      <c r="G7117" s="161">
        <v>0</v>
      </c>
      <c r="H7117" s="161">
        <v>0</v>
      </c>
      <c r="L7117">
        <v>70.208495999999997</v>
      </c>
      <c r="R7117">
        <v>144.623977</v>
      </c>
      <c r="S7117">
        <v>144.623977</v>
      </c>
      <c r="T7117" s="194">
        <v>144.623977</v>
      </c>
      <c r="U7117" t="s">
        <v>193</v>
      </c>
      <c r="V7117">
        <v>45708.622997685183</v>
      </c>
    </row>
    <row r="7118" spans="1:22" x14ac:dyDescent="0.3">
      <c r="A7118" t="s">
        <v>111</v>
      </c>
      <c r="B7118" t="s">
        <v>0</v>
      </c>
      <c r="C7118" t="s">
        <v>88</v>
      </c>
      <c r="D7118" s="29">
        <v>46003</v>
      </c>
      <c r="E7118" s="161">
        <v>0</v>
      </c>
      <c r="F7118" s="161">
        <v>0</v>
      </c>
      <c r="G7118" s="161">
        <v>0</v>
      </c>
      <c r="H7118" s="161">
        <v>0</v>
      </c>
      <c r="L7118">
        <v>487.55901699999998</v>
      </c>
      <c r="R7118">
        <v>997.40674200000001</v>
      </c>
      <c r="S7118">
        <v>997.40674200000001</v>
      </c>
      <c r="T7118" s="194">
        <v>997.40674200000001</v>
      </c>
      <c r="U7118" t="s">
        <v>193</v>
      </c>
      <c r="V7118">
        <v>45708.621874999997</v>
      </c>
    </row>
    <row r="7119" spans="1:22" x14ac:dyDescent="0.3">
      <c r="A7119" t="s">
        <v>111</v>
      </c>
      <c r="B7119" t="s">
        <v>0</v>
      </c>
      <c r="C7119" t="s">
        <v>93</v>
      </c>
      <c r="D7119" s="29">
        <v>46004</v>
      </c>
      <c r="E7119" s="161">
        <v>0</v>
      </c>
      <c r="F7119" s="161">
        <v>0</v>
      </c>
      <c r="G7119" s="161">
        <v>0</v>
      </c>
      <c r="H7119" s="161">
        <v>0</v>
      </c>
      <c r="L7119">
        <v>70.208495999999997</v>
      </c>
      <c r="R7119">
        <v>144.623977</v>
      </c>
      <c r="S7119">
        <v>144.623977</v>
      </c>
      <c r="T7119" s="194">
        <v>144.623977</v>
      </c>
      <c r="U7119" t="s">
        <v>193</v>
      </c>
      <c r="V7119">
        <v>45708.623333333337</v>
      </c>
    </row>
    <row r="7120" spans="1:22" x14ac:dyDescent="0.3">
      <c r="A7120" t="s">
        <v>111</v>
      </c>
      <c r="B7120" t="s">
        <v>0</v>
      </c>
      <c r="C7120" t="s">
        <v>88</v>
      </c>
      <c r="D7120" s="29">
        <v>46004</v>
      </c>
      <c r="E7120" s="161">
        <v>0</v>
      </c>
      <c r="F7120" s="161">
        <v>0</v>
      </c>
      <c r="G7120" s="161">
        <v>0</v>
      </c>
      <c r="H7120" s="161">
        <v>0</v>
      </c>
      <c r="L7120">
        <v>487.55901699999998</v>
      </c>
      <c r="R7120">
        <v>997.40674200000001</v>
      </c>
      <c r="S7120">
        <v>997.40674200000001</v>
      </c>
      <c r="T7120" s="194">
        <v>997.40674200000001</v>
      </c>
      <c r="U7120" t="s">
        <v>193</v>
      </c>
      <c r="V7120">
        <v>45708.622233796297</v>
      </c>
    </row>
    <row r="7121" spans="1:22" x14ac:dyDescent="0.3">
      <c r="A7121" t="s">
        <v>111</v>
      </c>
      <c r="B7121" t="s">
        <v>0</v>
      </c>
      <c r="C7121" t="s">
        <v>93</v>
      </c>
      <c r="D7121" s="29">
        <v>46005</v>
      </c>
      <c r="E7121" s="161">
        <v>0</v>
      </c>
      <c r="F7121" s="161">
        <v>0</v>
      </c>
      <c r="G7121" s="161">
        <v>0</v>
      </c>
      <c r="H7121" s="161">
        <v>0</v>
      </c>
      <c r="L7121">
        <v>70.208495999999997</v>
      </c>
      <c r="R7121">
        <v>144.623977</v>
      </c>
      <c r="S7121">
        <v>144.623977</v>
      </c>
      <c r="T7121" s="194">
        <v>144.623977</v>
      </c>
      <c r="U7121" t="s">
        <v>193</v>
      </c>
      <c r="V7121">
        <v>45708.62290509259</v>
      </c>
    </row>
    <row r="7122" spans="1:22" x14ac:dyDescent="0.3">
      <c r="A7122" t="s">
        <v>111</v>
      </c>
      <c r="B7122" t="s">
        <v>0</v>
      </c>
      <c r="C7122" t="s">
        <v>88</v>
      </c>
      <c r="D7122" s="29">
        <v>46005</v>
      </c>
      <c r="E7122" s="161">
        <v>0</v>
      </c>
      <c r="F7122" s="161">
        <v>0</v>
      </c>
      <c r="G7122" s="161">
        <v>0</v>
      </c>
      <c r="H7122" s="161">
        <v>0</v>
      </c>
      <c r="L7122">
        <v>487.55901699999998</v>
      </c>
      <c r="R7122">
        <v>997.40674200000001</v>
      </c>
      <c r="S7122">
        <v>997.40674200000001</v>
      </c>
      <c r="T7122" s="194">
        <v>997.40674200000001</v>
      </c>
      <c r="U7122" t="s">
        <v>193</v>
      </c>
      <c r="V7122">
        <v>45708.622037037036</v>
      </c>
    </row>
    <row r="7123" spans="1:22" x14ac:dyDescent="0.3">
      <c r="A7123" t="s">
        <v>111</v>
      </c>
      <c r="B7123" t="s">
        <v>0</v>
      </c>
      <c r="C7123" t="s">
        <v>93</v>
      </c>
      <c r="D7123" s="29">
        <v>46006</v>
      </c>
      <c r="E7123" s="161">
        <v>0</v>
      </c>
      <c r="F7123" s="161">
        <v>0</v>
      </c>
      <c r="G7123" s="161">
        <v>0</v>
      </c>
      <c r="H7123" s="161">
        <v>0</v>
      </c>
      <c r="L7123">
        <v>70.208495999999997</v>
      </c>
      <c r="R7123">
        <v>144.623977</v>
      </c>
      <c r="S7123">
        <v>144.623977</v>
      </c>
      <c r="T7123" s="194">
        <v>144.623977</v>
      </c>
      <c r="U7123" t="s">
        <v>193</v>
      </c>
      <c r="V7123">
        <v>45708.623298611114</v>
      </c>
    </row>
    <row r="7124" spans="1:22" x14ac:dyDescent="0.3">
      <c r="A7124" t="s">
        <v>111</v>
      </c>
      <c r="B7124" t="s">
        <v>0</v>
      </c>
      <c r="C7124" t="s">
        <v>88</v>
      </c>
      <c r="D7124" s="29">
        <v>46006</v>
      </c>
      <c r="E7124" s="161">
        <v>0</v>
      </c>
      <c r="F7124" s="161">
        <v>0</v>
      </c>
      <c r="G7124" s="161">
        <v>0</v>
      </c>
      <c r="H7124" s="161">
        <v>0</v>
      </c>
      <c r="L7124">
        <v>487.55901699999998</v>
      </c>
      <c r="R7124">
        <v>997.40674200000001</v>
      </c>
      <c r="S7124">
        <v>997.40674200000001</v>
      </c>
      <c r="T7124" s="194">
        <v>997.40674200000001</v>
      </c>
      <c r="U7124" t="s">
        <v>193</v>
      </c>
      <c r="V7124">
        <v>45708.622129629628</v>
      </c>
    </row>
    <row r="7125" spans="1:22" x14ac:dyDescent="0.3">
      <c r="A7125" t="s">
        <v>111</v>
      </c>
      <c r="B7125" t="s">
        <v>0</v>
      </c>
      <c r="C7125" t="s">
        <v>93</v>
      </c>
      <c r="D7125" s="29">
        <v>46007</v>
      </c>
      <c r="E7125" s="161">
        <v>0</v>
      </c>
      <c r="F7125" s="161">
        <v>0</v>
      </c>
      <c r="G7125" s="161">
        <v>0</v>
      </c>
      <c r="H7125" s="161">
        <v>0</v>
      </c>
      <c r="L7125">
        <v>70.208495999999997</v>
      </c>
      <c r="R7125">
        <v>144.623977</v>
      </c>
      <c r="S7125">
        <v>144.623977</v>
      </c>
      <c r="T7125" s="194">
        <v>144.623977</v>
      </c>
      <c r="U7125" t="s">
        <v>193</v>
      </c>
      <c r="V7125">
        <v>45708.623287037037</v>
      </c>
    </row>
    <row r="7126" spans="1:22" x14ac:dyDescent="0.3">
      <c r="A7126" t="s">
        <v>111</v>
      </c>
      <c r="B7126" t="s">
        <v>0</v>
      </c>
      <c r="C7126" t="s">
        <v>88</v>
      </c>
      <c r="D7126" s="29">
        <v>46007</v>
      </c>
      <c r="E7126" s="161">
        <v>0</v>
      </c>
      <c r="F7126" s="161">
        <v>0</v>
      </c>
      <c r="G7126" s="161">
        <v>0</v>
      </c>
      <c r="H7126" s="161">
        <v>0</v>
      </c>
      <c r="L7126">
        <v>487.55901699999998</v>
      </c>
      <c r="R7126">
        <v>997.40674200000001</v>
      </c>
      <c r="S7126">
        <v>997.40674200000001</v>
      </c>
      <c r="T7126" s="194">
        <v>997.40674200000001</v>
      </c>
      <c r="U7126" t="s">
        <v>193</v>
      </c>
      <c r="V7126">
        <v>45708.62232638889</v>
      </c>
    </row>
    <row r="7127" spans="1:22" x14ac:dyDescent="0.3">
      <c r="A7127" t="s">
        <v>111</v>
      </c>
      <c r="B7127" t="s">
        <v>0</v>
      </c>
      <c r="C7127" t="s">
        <v>93</v>
      </c>
      <c r="D7127" s="29">
        <v>46008</v>
      </c>
      <c r="E7127" s="161">
        <v>0</v>
      </c>
      <c r="F7127" s="161">
        <v>0</v>
      </c>
      <c r="G7127" s="161">
        <v>0</v>
      </c>
      <c r="H7127" s="161">
        <v>0</v>
      </c>
      <c r="L7127">
        <v>70.208495999999997</v>
      </c>
      <c r="R7127">
        <v>144.623977</v>
      </c>
      <c r="S7127">
        <v>144.623977</v>
      </c>
      <c r="T7127" s="194">
        <v>144.623977</v>
      </c>
      <c r="U7127" t="s">
        <v>193</v>
      </c>
      <c r="V7127">
        <v>45708.623252314814</v>
      </c>
    </row>
    <row r="7128" spans="1:22" x14ac:dyDescent="0.3">
      <c r="A7128" t="s">
        <v>111</v>
      </c>
      <c r="B7128" t="s">
        <v>0</v>
      </c>
      <c r="C7128" t="s">
        <v>88</v>
      </c>
      <c r="D7128" s="29">
        <v>46008</v>
      </c>
      <c r="E7128" s="161">
        <v>0</v>
      </c>
      <c r="F7128" s="161">
        <v>0</v>
      </c>
      <c r="G7128" s="161">
        <v>0</v>
      </c>
      <c r="H7128" s="161">
        <v>0</v>
      </c>
      <c r="L7128">
        <v>487.55901699999998</v>
      </c>
      <c r="R7128">
        <v>997.40674200000001</v>
      </c>
      <c r="S7128">
        <v>997.40674200000001</v>
      </c>
      <c r="T7128" s="194">
        <v>997.40674200000001</v>
      </c>
      <c r="U7128" t="s">
        <v>193</v>
      </c>
      <c r="V7128">
        <v>45708.622499999998</v>
      </c>
    </row>
    <row r="7129" spans="1:22" x14ac:dyDescent="0.3">
      <c r="A7129" t="s">
        <v>111</v>
      </c>
      <c r="B7129" t="s">
        <v>0</v>
      </c>
      <c r="C7129" t="s">
        <v>93</v>
      </c>
      <c r="D7129" s="29">
        <v>46009</v>
      </c>
      <c r="E7129" s="161">
        <v>0</v>
      </c>
      <c r="F7129" s="161">
        <v>0</v>
      </c>
      <c r="G7129" s="161">
        <v>0</v>
      </c>
      <c r="H7129" s="161">
        <v>0</v>
      </c>
      <c r="L7129">
        <v>70.208495999999997</v>
      </c>
      <c r="R7129">
        <v>144.623977</v>
      </c>
      <c r="S7129">
        <v>144.623977</v>
      </c>
      <c r="T7129" s="194">
        <v>144.623977</v>
      </c>
      <c r="U7129" t="s">
        <v>193</v>
      </c>
      <c r="V7129">
        <v>45708.623449074075</v>
      </c>
    </row>
    <row r="7130" spans="1:22" x14ac:dyDescent="0.3">
      <c r="A7130" t="s">
        <v>111</v>
      </c>
      <c r="B7130" t="s">
        <v>0</v>
      </c>
      <c r="C7130" t="s">
        <v>88</v>
      </c>
      <c r="D7130" s="29">
        <v>46009</v>
      </c>
      <c r="E7130" s="161">
        <v>0</v>
      </c>
      <c r="F7130" s="161">
        <v>0</v>
      </c>
      <c r="G7130" s="161">
        <v>0</v>
      </c>
      <c r="H7130" s="161">
        <v>0</v>
      </c>
      <c r="L7130">
        <v>487.55901699999998</v>
      </c>
      <c r="R7130">
        <v>997.40674200000001</v>
      </c>
      <c r="S7130">
        <v>997.40674200000001</v>
      </c>
      <c r="T7130" s="194">
        <v>997.40674200000001</v>
      </c>
      <c r="U7130" t="s">
        <v>193</v>
      </c>
      <c r="V7130">
        <v>45708.622476851851</v>
      </c>
    </row>
    <row r="7131" spans="1:22" x14ac:dyDescent="0.3">
      <c r="A7131" t="s">
        <v>111</v>
      </c>
      <c r="B7131" t="s">
        <v>0</v>
      </c>
      <c r="C7131" t="s">
        <v>93</v>
      </c>
      <c r="D7131" s="29">
        <v>46010</v>
      </c>
      <c r="E7131" s="161">
        <v>0</v>
      </c>
      <c r="F7131" s="161">
        <v>0</v>
      </c>
      <c r="G7131" s="161">
        <v>0</v>
      </c>
      <c r="H7131" s="161">
        <v>0</v>
      </c>
      <c r="L7131">
        <v>70.208495999999997</v>
      </c>
      <c r="R7131">
        <v>144.623977</v>
      </c>
      <c r="S7131">
        <v>144.623977</v>
      </c>
      <c r="T7131" s="194">
        <v>144.623977</v>
      </c>
      <c r="U7131" t="s">
        <v>193</v>
      </c>
      <c r="V7131">
        <v>45708.623391203706</v>
      </c>
    </row>
    <row r="7132" spans="1:22" x14ac:dyDescent="0.3">
      <c r="A7132" t="s">
        <v>111</v>
      </c>
      <c r="B7132" t="s">
        <v>0</v>
      </c>
      <c r="C7132" t="s">
        <v>88</v>
      </c>
      <c r="D7132" s="29">
        <v>46010</v>
      </c>
      <c r="E7132" s="161">
        <v>0</v>
      </c>
      <c r="F7132" s="161">
        <v>0</v>
      </c>
      <c r="G7132" s="161">
        <v>0</v>
      </c>
      <c r="H7132" s="161">
        <v>0</v>
      </c>
      <c r="L7132">
        <v>487.55901699999998</v>
      </c>
      <c r="R7132">
        <v>997.40674200000001</v>
      </c>
      <c r="S7132">
        <v>997.40674200000001</v>
      </c>
      <c r="T7132" s="194">
        <v>997.40674200000001</v>
      </c>
      <c r="U7132" t="s">
        <v>193</v>
      </c>
      <c r="V7132">
        <v>45708.62228009259</v>
      </c>
    </row>
    <row r="7133" spans="1:22" x14ac:dyDescent="0.3">
      <c r="A7133" t="s">
        <v>111</v>
      </c>
      <c r="B7133" t="s">
        <v>0</v>
      </c>
      <c r="C7133" t="s">
        <v>93</v>
      </c>
      <c r="D7133" s="29">
        <v>46011</v>
      </c>
      <c r="E7133" s="161">
        <v>0</v>
      </c>
      <c r="F7133" s="161">
        <v>0</v>
      </c>
      <c r="G7133" s="161">
        <v>0</v>
      </c>
      <c r="H7133" s="161">
        <v>0</v>
      </c>
      <c r="L7133">
        <v>70.208495999999997</v>
      </c>
      <c r="R7133">
        <v>144.623977</v>
      </c>
      <c r="S7133">
        <v>144.623977</v>
      </c>
      <c r="T7133" s="194">
        <v>144.623977</v>
      </c>
      <c r="U7133" t="s">
        <v>193</v>
      </c>
      <c r="V7133">
        <v>45708.623344907406</v>
      </c>
    </row>
    <row r="7134" spans="1:22" x14ac:dyDescent="0.3">
      <c r="A7134" t="s">
        <v>111</v>
      </c>
      <c r="B7134" t="s">
        <v>0</v>
      </c>
      <c r="C7134" t="s">
        <v>88</v>
      </c>
      <c r="D7134" s="29">
        <v>46011</v>
      </c>
      <c r="E7134" s="161">
        <v>0</v>
      </c>
      <c r="F7134" s="161">
        <v>0</v>
      </c>
      <c r="G7134" s="161">
        <v>0</v>
      </c>
      <c r="H7134" s="161">
        <v>0</v>
      </c>
      <c r="L7134">
        <v>487.55901699999998</v>
      </c>
      <c r="R7134">
        <v>997.40674200000001</v>
      </c>
      <c r="S7134">
        <v>997.40674200000001</v>
      </c>
      <c r="T7134" s="194">
        <v>997.40674200000001</v>
      </c>
      <c r="U7134" t="s">
        <v>193</v>
      </c>
      <c r="V7134">
        <v>45708.621886574074</v>
      </c>
    </row>
    <row r="7135" spans="1:22" x14ac:dyDescent="0.3">
      <c r="A7135" t="s">
        <v>111</v>
      </c>
      <c r="B7135" t="s">
        <v>0</v>
      </c>
      <c r="C7135" t="s">
        <v>93</v>
      </c>
      <c r="D7135" s="29">
        <v>46012</v>
      </c>
      <c r="E7135" s="161">
        <v>0</v>
      </c>
      <c r="F7135" s="161">
        <v>0</v>
      </c>
      <c r="G7135" s="161">
        <v>0</v>
      </c>
      <c r="H7135" s="161">
        <v>0</v>
      </c>
      <c r="L7135">
        <v>70.208495999999997</v>
      </c>
      <c r="R7135">
        <v>144.623977</v>
      </c>
      <c r="S7135">
        <v>144.623977</v>
      </c>
      <c r="T7135" s="194">
        <v>144.623977</v>
      </c>
      <c r="U7135" t="s">
        <v>193</v>
      </c>
      <c r="V7135">
        <v>45708.623101851852</v>
      </c>
    </row>
    <row r="7136" spans="1:22" x14ac:dyDescent="0.3">
      <c r="A7136" t="s">
        <v>111</v>
      </c>
      <c r="B7136" t="s">
        <v>0</v>
      </c>
      <c r="C7136" t="s">
        <v>88</v>
      </c>
      <c r="D7136" s="29">
        <v>46012</v>
      </c>
      <c r="E7136" s="161">
        <v>0</v>
      </c>
      <c r="F7136" s="161">
        <v>0</v>
      </c>
      <c r="G7136" s="161">
        <v>0</v>
      </c>
      <c r="H7136" s="161">
        <v>0</v>
      </c>
      <c r="L7136">
        <v>487.55901699999998</v>
      </c>
      <c r="R7136">
        <v>997.40674200000001</v>
      </c>
      <c r="S7136">
        <v>997.40674200000001</v>
      </c>
      <c r="T7136" s="194">
        <v>997.40674200000001</v>
      </c>
      <c r="U7136" t="s">
        <v>193</v>
      </c>
      <c r="V7136">
        <v>45708.622233796297</v>
      </c>
    </row>
    <row r="7137" spans="1:22" x14ac:dyDescent="0.3">
      <c r="A7137" t="s">
        <v>111</v>
      </c>
      <c r="B7137" t="s">
        <v>0</v>
      </c>
      <c r="C7137" t="s">
        <v>93</v>
      </c>
      <c r="D7137" s="29">
        <v>46013</v>
      </c>
      <c r="E7137" s="161">
        <v>0</v>
      </c>
      <c r="F7137" s="161">
        <v>0</v>
      </c>
      <c r="G7137" s="161">
        <v>0</v>
      </c>
      <c r="H7137" s="161">
        <v>0</v>
      </c>
      <c r="L7137">
        <v>70.208495999999997</v>
      </c>
      <c r="R7137">
        <v>144.623977</v>
      </c>
      <c r="S7137">
        <v>144.623977</v>
      </c>
      <c r="T7137" s="194">
        <v>144.623977</v>
      </c>
      <c r="U7137" t="s">
        <v>193</v>
      </c>
      <c r="V7137">
        <v>45708.622824074075</v>
      </c>
    </row>
    <row r="7138" spans="1:22" x14ac:dyDescent="0.3">
      <c r="A7138" t="s">
        <v>111</v>
      </c>
      <c r="B7138" t="s">
        <v>0</v>
      </c>
      <c r="C7138" t="s">
        <v>88</v>
      </c>
      <c r="D7138" s="29">
        <v>46013</v>
      </c>
      <c r="E7138" s="161">
        <v>0</v>
      </c>
      <c r="F7138" s="161">
        <v>0</v>
      </c>
      <c r="G7138" s="161">
        <v>0</v>
      </c>
      <c r="H7138" s="161">
        <v>0</v>
      </c>
      <c r="L7138">
        <v>487.55901699999998</v>
      </c>
      <c r="R7138">
        <v>997.40674200000001</v>
      </c>
      <c r="S7138">
        <v>997.40674200000001</v>
      </c>
      <c r="T7138" s="194">
        <v>997.40674200000001</v>
      </c>
      <c r="U7138" t="s">
        <v>193</v>
      </c>
      <c r="V7138">
        <v>45708.622650462959</v>
      </c>
    </row>
    <row r="7139" spans="1:22" x14ac:dyDescent="0.3">
      <c r="A7139" t="s">
        <v>111</v>
      </c>
      <c r="B7139" t="s">
        <v>0</v>
      </c>
      <c r="C7139" t="s">
        <v>93</v>
      </c>
      <c r="D7139" s="29">
        <v>46014</v>
      </c>
      <c r="E7139" s="161">
        <v>0</v>
      </c>
      <c r="F7139" s="161">
        <v>0</v>
      </c>
      <c r="G7139" s="161">
        <v>0</v>
      </c>
      <c r="H7139" s="161">
        <v>0</v>
      </c>
      <c r="L7139">
        <v>70.208495999999997</v>
      </c>
      <c r="R7139">
        <v>144.623977</v>
      </c>
      <c r="S7139">
        <v>144.623977</v>
      </c>
      <c r="T7139" s="194">
        <v>144.623977</v>
      </c>
      <c r="U7139" t="s">
        <v>193</v>
      </c>
      <c r="V7139">
        <v>45708.623217592591</v>
      </c>
    </row>
    <row r="7140" spans="1:22" x14ac:dyDescent="0.3">
      <c r="A7140" t="s">
        <v>111</v>
      </c>
      <c r="B7140" t="s">
        <v>0</v>
      </c>
      <c r="C7140" t="s">
        <v>88</v>
      </c>
      <c r="D7140" s="29">
        <v>46014</v>
      </c>
      <c r="E7140" s="161">
        <v>0</v>
      </c>
      <c r="F7140" s="161">
        <v>0</v>
      </c>
      <c r="G7140" s="161">
        <v>0</v>
      </c>
      <c r="H7140" s="161">
        <v>0</v>
      </c>
      <c r="L7140">
        <v>487.55901699999998</v>
      </c>
      <c r="R7140">
        <v>997.40674200000001</v>
      </c>
      <c r="S7140">
        <v>997.40674200000001</v>
      </c>
      <c r="T7140" s="194">
        <v>997.40674200000001</v>
      </c>
      <c r="U7140" t="s">
        <v>193</v>
      </c>
      <c r="V7140">
        <v>45708.622245370374</v>
      </c>
    </row>
    <row r="7141" spans="1:22" x14ac:dyDescent="0.3">
      <c r="A7141" t="s">
        <v>111</v>
      </c>
      <c r="B7141" t="s">
        <v>0</v>
      </c>
      <c r="C7141" t="s">
        <v>93</v>
      </c>
      <c r="D7141" s="29">
        <v>46015</v>
      </c>
      <c r="E7141" s="161">
        <v>0</v>
      </c>
      <c r="F7141" s="161">
        <v>0</v>
      </c>
      <c r="G7141" s="161">
        <v>0</v>
      </c>
      <c r="H7141" s="161">
        <v>0</v>
      </c>
      <c r="L7141">
        <v>70.208495999999997</v>
      </c>
      <c r="R7141">
        <v>144.623977</v>
      </c>
      <c r="S7141">
        <v>144.623977</v>
      </c>
      <c r="T7141" s="194">
        <v>144.623977</v>
      </c>
      <c r="U7141" t="s">
        <v>193</v>
      </c>
      <c r="V7141">
        <v>45708.622835648152</v>
      </c>
    </row>
    <row r="7142" spans="1:22" x14ac:dyDescent="0.3">
      <c r="A7142" t="s">
        <v>111</v>
      </c>
      <c r="B7142" t="s">
        <v>0</v>
      </c>
      <c r="C7142" t="s">
        <v>88</v>
      </c>
      <c r="D7142" s="29">
        <v>46015</v>
      </c>
      <c r="E7142" s="161">
        <v>0</v>
      </c>
      <c r="F7142" s="161">
        <v>0</v>
      </c>
      <c r="G7142" s="161">
        <v>0</v>
      </c>
      <c r="H7142" s="161">
        <v>0</v>
      </c>
      <c r="L7142">
        <v>487.55901699999998</v>
      </c>
      <c r="R7142">
        <v>997.40674200000001</v>
      </c>
      <c r="S7142">
        <v>997.40674200000001</v>
      </c>
      <c r="T7142" s="194">
        <v>997.40674200000001</v>
      </c>
      <c r="U7142" t="s">
        <v>193</v>
      </c>
      <c r="V7142">
        <v>45708.621990740743</v>
      </c>
    </row>
    <row r="7143" spans="1:22" x14ac:dyDescent="0.3">
      <c r="A7143" t="s">
        <v>111</v>
      </c>
      <c r="B7143" t="s">
        <v>0</v>
      </c>
      <c r="C7143" t="s">
        <v>93</v>
      </c>
      <c r="D7143" s="29">
        <v>46016</v>
      </c>
      <c r="E7143" s="161">
        <v>0</v>
      </c>
      <c r="F7143" s="161">
        <v>0</v>
      </c>
      <c r="G7143" s="161">
        <v>0</v>
      </c>
      <c r="H7143" s="161">
        <v>0</v>
      </c>
      <c r="L7143">
        <v>70.208495999999997</v>
      </c>
      <c r="R7143">
        <v>144.623977</v>
      </c>
      <c r="S7143">
        <v>144.623977</v>
      </c>
      <c r="T7143" s="194">
        <v>144.623977</v>
      </c>
      <c r="U7143" t="s">
        <v>193</v>
      </c>
      <c r="V7143">
        <v>45708.623240740744</v>
      </c>
    </row>
    <row r="7144" spans="1:22" x14ac:dyDescent="0.3">
      <c r="A7144" t="s">
        <v>111</v>
      </c>
      <c r="B7144" t="s">
        <v>0</v>
      </c>
      <c r="C7144" t="s">
        <v>88</v>
      </c>
      <c r="D7144" s="29">
        <v>46016</v>
      </c>
      <c r="E7144" s="161">
        <v>0</v>
      </c>
      <c r="F7144" s="161">
        <v>0</v>
      </c>
      <c r="G7144" s="161">
        <v>0</v>
      </c>
      <c r="H7144" s="161">
        <v>0</v>
      </c>
      <c r="L7144">
        <v>487.55901699999998</v>
      </c>
      <c r="R7144">
        <v>997.40674200000001</v>
      </c>
      <c r="S7144">
        <v>997.40674200000001</v>
      </c>
      <c r="T7144" s="194">
        <v>997.40674200000001</v>
      </c>
      <c r="U7144" t="s">
        <v>193</v>
      </c>
      <c r="V7144">
        <v>45708.621828703705</v>
      </c>
    </row>
    <row r="7145" spans="1:22" x14ac:dyDescent="0.3">
      <c r="A7145" t="s">
        <v>111</v>
      </c>
      <c r="B7145" t="s">
        <v>0</v>
      </c>
      <c r="C7145" t="s">
        <v>93</v>
      </c>
      <c r="D7145" s="29">
        <v>46017</v>
      </c>
      <c r="E7145" s="161">
        <v>0</v>
      </c>
      <c r="F7145" s="161">
        <v>0</v>
      </c>
      <c r="G7145" s="161">
        <v>0</v>
      </c>
      <c r="H7145" s="161">
        <v>0</v>
      </c>
      <c r="L7145">
        <v>70.208495999999997</v>
      </c>
      <c r="R7145">
        <v>144.623977</v>
      </c>
      <c r="S7145">
        <v>144.623977</v>
      </c>
      <c r="T7145" s="194">
        <v>144.623977</v>
      </c>
      <c r="U7145" t="s">
        <v>193</v>
      </c>
      <c r="V7145">
        <v>45708.622800925928</v>
      </c>
    </row>
    <row r="7146" spans="1:22" x14ac:dyDescent="0.3">
      <c r="A7146" t="s">
        <v>111</v>
      </c>
      <c r="B7146" t="s">
        <v>0</v>
      </c>
      <c r="C7146" t="s">
        <v>88</v>
      </c>
      <c r="D7146" s="29">
        <v>46017</v>
      </c>
      <c r="E7146" s="161">
        <v>0</v>
      </c>
      <c r="F7146" s="161">
        <v>0</v>
      </c>
      <c r="G7146" s="161">
        <v>0</v>
      </c>
      <c r="H7146" s="161">
        <v>0</v>
      </c>
      <c r="L7146">
        <v>487.55901699999998</v>
      </c>
      <c r="R7146">
        <v>997.40674200000001</v>
      </c>
      <c r="S7146">
        <v>997.40674200000001</v>
      </c>
      <c r="T7146" s="194">
        <v>997.40674200000001</v>
      </c>
      <c r="U7146" t="s">
        <v>193</v>
      </c>
      <c r="V7146">
        <v>45708.622152777774</v>
      </c>
    </row>
    <row r="7147" spans="1:22" x14ac:dyDescent="0.3">
      <c r="A7147" t="s">
        <v>111</v>
      </c>
      <c r="B7147" t="s">
        <v>0</v>
      </c>
      <c r="C7147" t="s">
        <v>93</v>
      </c>
      <c r="D7147" s="29">
        <v>46018</v>
      </c>
      <c r="E7147" s="161">
        <v>0</v>
      </c>
      <c r="F7147" s="161">
        <v>0</v>
      </c>
      <c r="G7147" s="161">
        <v>0</v>
      </c>
      <c r="H7147" s="161">
        <v>0</v>
      </c>
      <c r="L7147">
        <v>70.208495999999997</v>
      </c>
      <c r="R7147">
        <v>144.623977</v>
      </c>
      <c r="S7147">
        <v>144.623977</v>
      </c>
      <c r="T7147" s="194">
        <v>144.623977</v>
      </c>
      <c r="U7147" t="s">
        <v>193</v>
      </c>
      <c r="V7147">
        <v>45708.622812499998</v>
      </c>
    </row>
    <row r="7148" spans="1:22" x14ac:dyDescent="0.3">
      <c r="A7148" t="s">
        <v>111</v>
      </c>
      <c r="B7148" t="s">
        <v>0</v>
      </c>
      <c r="C7148" t="s">
        <v>88</v>
      </c>
      <c r="D7148" s="29">
        <v>46018</v>
      </c>
      <c r="E7148" s="161">
        <v>0</v>
      </c>
      <c r="F7148" s="161">
        <v>0</v>
      </c>
      <c r="G7148" s="161">
        <v>0</v>
      </c>
      <c r="H7148" s="161">
        <v>0</v>
      </c>
      <c r="L7148">
        <v>487.55901699999998</v>
      </c>
      <c r="R7148">
        <v>997.40674200000001</v>
      </c>
      <c r="S7148">
        <v>997.40674200000001</v>
      </c>
      <c r="T7148" s="194">
        <v>997.40674200000001</v>
      </c>
      <c r="U7148" t="s">
        <v>193</v>
      </c>
      <c r="V7148">
        <v>45708.622673611113</v>
      </c>
    </row>
    <row r="7149" spans="1:22" x14ac:dyDescent="0.3">
      <c r="A7149" t="s">
        <v>111</v>
      </c>
      <c r="B7149" t="s">
        <v>0</v>
      </c>
      <c r="C7149" t="s">
        <v>93</v>
      </c>
      <c r="D7149" s="29">
        <v>46019</v>
      </c>
      <c r="E7149" s="161">
        <v>0</v>
      </c>
      <c r="F7149" s="161">
        <v>0</v>
      </c>
      <c r="G7149" s="161">
        <v>0</v>
      </c>
      <c r="H7149" s="161">
        <v>0</v>
      </c>
      <c r="L7149">
        <v>70.208495999999997</v>
      </c>
      <c r="R7149">
        <v>144.623977</v>
      </c>
      <c r="S7149">
        <v>144.623977</v>
      </c>
      <c r="T7149" s="194">
        <v>144.623977</v>
      </c>
      <c r="U7149" t="s">
        <v>193</v>
      </c>
      <c r="V7149">
        <v>45708.62327546296</v>
      </c>
    </row>
    <row r="7150" spans="1:22" x14ac:dyDescent="0.3">
      <c r="A7150" t="s">
        <v>111</v>
      </c>
      <c r="B7150" t="s">
        <v>0</v>
      </c>
      <c r="C7150" t="s">
        <v>88</v>
      </c>
      <c r="D7150" s="29">
        <v>46019</v>
      </c>
      <c r="E7150" s="161">
        <v>0</v>
      </c>
      <c r="F7150" s="161">
        <v>0</v>
      </c>
      <c r="G7150" s="161">
        <v>0</v>
      </c>
      <c r="H7150" s="161">
        <v>0</v>
      </c>
      <c r="L7150">
        <v>487.55901699999998</v>
      </c>
      <c r="R7150">
        <v>997.40674200000001</v>
      </c>
      <c r="S7150">
        <v>997.40674200000001</v>
      </c>
      <c r="T7150" s="194">
        <v>997.40674200000001</v>
      </c>
      <c r="U7150" t="s">
        <v>193</v>
      </c>
      <c r="V7150">
        <v>45708.622488425928</v>
      </c>
    </row>
    <row r="7151" spans="1:22" x14ac:dyDescent="0.3">
      <c r="A7151" t="s">
        <v>111</v>
      </c>
      <c r="B7151" t="s">
        <v>0</v>
      </c>
      <c r="C7151" t="s">
        <v>93</v>
      </c>
      <c r="D7151" s="29">
        <v>46020</v>
      </c>
      <c r="E7151" s="161">
        <v>0</v>
      </c>
      <c r="F7151" s="161">
        <v>0</v>
      </c>
      <c r="G7151" s="161">
        <v>0</v>
      </c>
      <c r="H7151" s="161">
        <v>0</v>
      </c>
      <c r="L7151">
        <v>70.208495999999997</v>
      </c>
      <c r="R7151">
        <v>144.623977</v>
      </c>
      <c r="S7151">
        <v>144.623977</v>
      </c>
      <c r="T7151" s="194">
        <v>144.623977</v>
      </c>
      <c r="U7151" t="s">
        <v>193</v>
      </c>
      <c r="V7151">
        <v>45708.623379629629</v>
      </c>
    </row>
    <row r="7152" spans="1:22" x14ac:dyDescent="0.3">
      <c r="A7152" t="s">
        <v>111</v>
      </c>
      <c r="B7152" t="s">
        <v>0</v>
      </c>
      <c r="C7152" t="s">
        <v>88</v>
      </c>
      <c r="D7152" s="29">
        <v>46020</v>
      </c>
      <c r="E7152" s="161">
        <v>0</v>
      </c>
      <c r="F7152" s="161">
        <v>0</v>
      </c>
      <c r="G7152" s="161">
        <v>0</v>
      </c>
      <c r="H7152" s="161">
        <v>0</v>
      </c>
      <c r="L7152">
        <v>487.55901699999998</v>
      </c>
      <c r="R7152">
        <v>997.40674200000001</v>
      </c>
      <c r="S7152">
        <v>997.40674200000001</v>
      </c>
      <c r="T7152" s="194">
        <v>997.40674200000001</v>
      </c>
      <c r="U7152" t="s">
        <v>193</v>
      </c>
      <c r="V7152">
        <v>45708.621944444443</v>
      </c>
    </row>
    <row r="7153" spans="1:22" x14ac:dyDescent="0.3">
      <c r="A7153" t="s">
        <v>111</v>
      </c>
      <c r="B7153" t="s">
        <v>0</v>
      </c>
      <c r="C7153" t="s">
        <v>93</v>
      </c>
      <c r="D7153" s="29">
        <v>46021</v>
      </c>
      <c r="E7153" s="161">
        <v>0</v>
      </c>
      <c r="F7153" s="161">
        <v>0</v>
      </c>
      <c r="G7153" s="161">
        <v>0</v>
      </c>
      <c r="H7153" s="161">
        <v>0</v>
      </c>
      <c r="L7153">
        <v>70.208495999999997</v>
      </c>
      <c r="R7153">
        <v>144.623977</v>
      </c>
      <c r="S7153">
        <v>144.623977</v>
      </c>
      <c r="T7153" s="194">
        <v>144.623977</v>
      </c>
      <c r="U7153" t="s">
        <v>193</v>
      </c>
      <c r="V7153">
        <v>45708.623414351852</v>
      </c>
    </row>
    <row r="7154" spans="1:22" x14ac:dyDescent="0.3">
      <c r="A7154" t="s">
        <v>111</v>
      </c>
      <c r="B7154" t="s">
        <v>0</v>
      </c>
      <c r="C7154" t="s">
        <v>88</v>
      </c>
      <c r="D7154" s="29">
        <v>46021</v>
      </c>
      <c r="E7154" s="161">
        <v>0</v>
      </c>
      <c r="F7154" s="161">
        <v>0</v>
      </c>
      <c r="G7154" s="161">
        <v>0</v>
      </c>
      <c r="H7154" s="161">
        <v>0</v>
      </c>
      <c r="L7154">
        <v>487.55901699999998</v>
      </c>
      <c r="R7154">
        <v>997.40674200000001</v>
      </c>
      <c r="S7154">
        <v>997.40674200000001</v>
      </c>
      <c r="T7154" s="194">
        <v>997.40674200000001</v>
      </c>
      <c r="U7154" t="s">
        <v>193</v>
      </c>
      <c r="V7154">
        <v>45708.622256944444</v>
      </c>
    </row>
    <row r="7155" spans="1:22" x14ac:dyDescent="0.3">
      <c r="A7155" t="s">
        <v>111</v>
      </c>
      <c r="B7155" t="s">
        <v>0</v>
      </c>
      <c r="C7155" t="s">
        <v>93</v>
      </c>
      <c r="D7155" s="29">
        <v>46022</v>
      </c>
      <c r="E7155" s="161">
        <v>0</v>
      </c>
      <c r="F7155" s="161">
        <v>0</v>
      </c>
      <c r="G7155" s="161">
        <v>0</v>
      </c>
      <c r="H7155" s="161">
        <v>0</v>
      </c>
      <c r="L7155">
        <v>70.208495999999997</v>
      </c>
      <c r="R7155">
        <v>144.623977</v>
      </c>
      <c r="S7155">
        <v>144.623977</v>
      </c>
      <c r="T7155" s="194">
        <v>144.623977</v>
      </c>
      <c r="U7155" t="s">
        <v>193</v>
      </c>
      <c r="V7155">
        <v>45708.623437499999</v>
      </c>
    </row>
    <row r="7156" spans="1:22" x14ac:dyDescent="0.3">
      <c r="A7156" t="s">
        <v>111</v>
      </c>
      <c r="B7156" t="s">
        <v>0</v>
      </c>
      <c r="C7156" t="s">
        <v>88</v>
      </c>
      <c r="D7156" s="29">
        <v>46022</v>
      </c>
      <c r="E7156" s="161">
        <v>0</v>
      </c>
      <c r="F7156" s="161">
        <v>0</v>
      </c>
      <c r="G7156" s="161">
        <v>0</v>
      </c>
      <c r="H7156" s="161">
        <v>0</v>
      </c>
      <c r="L7156">
        <v>487.55901699999998</v>
      </c>
      <c r="R7156">
        <v>997.40674200000001</v>
      </c>
      <c r="S7156">
        <v>997.40674200000001</v>
      </c>
      <c r="T7156" s="194">
        <v>997.40674200000001</v>
      </c>
      <c r="U7156" t="s">
        <v>193</v>
      </c>
      <c r="V7156">
        <v>45708.622662037036</v>
      </c>
    </row>
    <row r="7157" spans="1:22" x14ac:dyDescent="0.3">
      <c r="A7157" t="s">
        <v>262</v>
      </c>
      <c r="B7157" t="s">
        <v>112</v>
      </c>
      <c r="C7157" t="s">
        <v>88</v>
      </c>
      <c r="D7157" s="29">
        <v>45748</v>
      </c>
      <c r="E7157" s="161">
        <v>0</v>
      </c>
      <c r="F7157" s="161">
        <v>0</v>
      </c>
      <c r="G7157" s="161">
        <v>0</v>
      </c>
      <c r="H7157" s="161">
        <v>0</v>
      </c>
      <c r="L7157">
        <v>1179.7283749999999</v>
      </c>
      <c r="R7157">
        <v>5434.8693370000001</v>
      </c>
      <c r="S7157">
        <v>5434.8693370000001</v>
      </c>
      <c r="T7157" s="194">
        <v>5434.8693370000001</v>
      </c>
      <c r="U7157" t="s">
        <v>193</v>
      </c>
      <c r="V7157">
        <v>45567.337627314817</v>
      </c>
    </row>
    <row r="7158" spans="1:22" x14ac:dyDescent="0.3">
      <c r="A7158" t="s">
        <v>262</v>
      </c>
      <c r="B7158" t="s">
        <v>112</v>
      </c>
      <c r="C7158" t="s">
        <v>88</v>
      </c>
      <c r="D7158" s="29">
        <v>45749</v>
      </c>
      <c r="E7158" s="161">
        <v>0</v>
      </c>
      <c r="F7158" s="161">
        <v>0</v>
      </c>
      <c r="G7158" s="161">
        <v>0</v>
      </c>
      <c r="H7158" s="161">
        <v>0</v>
      </c>
      <c r="L7158">
        <v>1179.7283749999999</v>
      </c>
      <c r="R7158">
        <v>5434.8693370000001</v>
      </c>
      <c r="S7158">
        <v>5434.8693370000001</v>
      </c>
      <c r="T7158" s="194">
        <v>5434.8693370000001</v>
      </c>
      <c r="U7158" t="s">
        <v>193</v>
      </c>
      <c r="V7158">
        <v>45567.337627314817</v>
      </c>
    </row>
    <row r="7159" spans="1:22" x14ac:dyDescent="0.3">
      <c r="A7159" t="s">
        <v>262</v>
      </c>
      <c r="B7159" t="s">
        <v>112</v>
      </c>
      <c r="C7159" t="s">
        <v>88</v>
      </c>
      <c r="D7159" s="29">
        <v>45750</v>
      </c>
      <c r="E7159" s="161">
        <v>0</v>
      </c>
      <c r="F7159" s="161">
        <v>0</v>
      </c>
      <c r="G7159" s="161">
        <v>0</v>
      </c>
      <c r="H7159" s="161">
        <v>0</v>
      </c>
      <c r="L7159">
        <v>1179.7283749999999</v>
      </c>
      <c r="R7159">
        <v>5434.8693370000001</v>
      </c>
      <c r="S7159">
        <v>5434.8693370000001</v>
      </c>
      <c r="T7159" s="194">
        <v>5434.8693370000001</v>
      </c>
      <c r="U7159" t="s">
        <v>193</v>
      </c>
      <c r="V7159">
        <v>45567.337627314817</v>
      </c>
    </row>
    <row r="7160" spans="1:22" x14ac:dyDescent="0.3">
      <c r="A7160" t="s">
        <v>262</v>
      </c>
      <c r="B7160" t="s">
        <v>112</v>
      </c>
      <c r="C7160" t="s">
        <v>88</v>
      </c>
      <c r="D7160" s="29">
        <v>45751</v>
      </c>
      <c r="E7160" s="161">
        <v>0</v>
      </c>
      <c r="F7160" s="161">
        <v>0</v>
      </c>
      <c r="G7160" s="161">
        <v>0</v>
      </c>
      <c r="H7160" s="161">
        <v>0</v>
      </c>
      <c r="L7160">
        <v>1179.7283749999999</v>
      </c>
      <c r="R7160">
        <v>5434.8693370000001</v>
      </c>
      <c r="S7160">
        <v>5434.8693370000001</v>
      </c>
      <c r="T7160" s="194">
        <v>5434.8693370000001</v>
      </c>
      <c r="U7160" t="s">
        <v>193</v>
      </c>
      <c r="V7160">
        <v>45567.337627314817</v>
      </c>
    </row>
    <row r="7161" spans="1:22" x14ac:dyDescent="0.3">
      <c r="A7161" t="s">
        <v>262</v>
      </c>
      <c r="B7161" t="s">
        <v>112</v>
      </c>
      <c r="C7161" t="s">
        <v>88</v>
      </c>
      <c r="D7161" s="29">
        <v>45752</v>
      </c>
      <c r="E7161" s="161">
        <v>0</v>
      </c>
      <c r="F7161" s="161">
        <v>0</v>
      </c>
      <c r="G7161" s="161">
        <v>0</v>
      </c>
      <c r="H7161" s="161">
        <v>0</v>
      </c>
      <c r="L7161">
        <v>1179.7283749999999</v>
      </c>
      <c r="R7161">
        <v>5434.8693370000001</v>
      </c>
      <c r="S7161">
        <v>5434.8693370000001</v>
      </c>
      <c r="T7161" s="194">
        <v>5434.8693370000001</v>
      </c>
      <c r="U7161" t="s">
        <v>193</v>
      </c>
      <c r="V7161">
        <v>45567.337627314817</v>
      </c>
    </row>
    <row r="7162" spans="1:22" x14ac:dyDescent="0.3">
      <c r="A7162" t="s">
        <v>262</v>
      </c>
      <c r="B7162" t="s">
        <v>112</v>
      </c>
      <c r="C7162" t="s">
        <v>88</v>
      </c>
      <c r="D7162" s="29">
        <v>45753</v>
      </c>
      <c r="E7162" s="161">
        <v>0</v>
      </c>
      <c r="F7162" s="161">
        <v>0</v>
      </c>
      <c r="G7162" s="161">
        <v>0</v>
      </c>
      <c r="H7162" s="161">
        <v>0</v>
      </c>
      <c r="L7162">
        <v>1179.7283749999999</v>
      </c>
      <c r="R7162">
        <v>5434.8693370000001</v>
      </c>
      <c r="S7162">
        <v>5434.8693370000001</v>
      </c>
      <c r="T7162" s="194">
        <v>5434.8693370000001</v>
      </c>
      <c r="U7162" t="s">
        <v>193</v>
      </c>
      <c r="V7162">
        <v>45567.337627314817</v>
      </c>
    </row>
    <row r="7163" spans="1:22" x14ac:dyDescent="0.3">
      <c r="A7163" t="s">
        <v>262</v>
      </c>
      <c r="B7163" t="s">
        <v>112</v>
      </c>
      <c r="C7163" t="s">
        <v>88</v>
      </c>
      <c r="D7163" s="29">
        <v>45754</v>
      </c>
      <c r="E7163" s="161">
        <v>0</v>
      </c>
      <c r="F7163" s="161">
        <v>0</v>
      </c>
      <c r="G7163" s="161">
        <v>0</v>
      </c>
      <c r="H7163" s="161">
        <v>0</v>
      </c>
      <c r="L7163">
        <v>1179.7283749999999</v>
      </c>
      <c r="R7163">
        <v>5434.8693370000001</v>
      </c>
      <c r="S7163">
        <v>5434.8693370000001</v>
      </c>
      <c r="T7163" s="194">
        <v>5434.8693370000001</v>
      </c>
      <c r="U7163" t="s">
        <v>193</v>
      </c>
      <c r="V7163">
        <v>45567.337627314817</v>
      </c>
    </row>
    <row r="7164" spans="1:22" x14ac:dyDescent="0.3">
      <c r="A7164" t="s">
        <v>262</v>
      </c>
      <c r="B7164" t="s">
        <v>112</v>
      </c>
      <c r="C7164" t="s">
        <v>88</v>
      </c>
      <c r="D7164" s="29">
        <v>45755</v>
      </c>
      <c r="E7164" s="161">
        <v>0</v>
      </c>
      <c r="F7164" s="161">
        <v>0</v>
      </c>
      <c r="G7164" s="161">
        <v>0</v>
      </c>
      <c r="H7164" s="161">
        <v>0</v>
      </c>
      <c r="L7164">
        <v>1179.7283749999999</v>
      </c>
      <c r="R7164">
        <v>5434.8693370000001</v>
      </c>
      <c r="S7164">
        <v>5434.8693370000001</v>
      </c>
      <c r="T7164" s="194">
        <v>5434.8693370000001</v>
      </c>
      <c r="U7164" t="s">
        <v>193</v>
      </c>
      <c r="V7164">
        <v>45567.337627314817</v>
      </c>
    </row>
    <row r="7165" spans="1:22" x14ac:dyDescent="0.3">
      <c r="A7165" t="s">
        <v>262</v>
      </c>
      <c r="B7165" t="s">
        <v>112</v>
      </c>
      <c r="C7165" t="s">
        <v>88</v>
      </c>
      <c r="D7165" s="29">
        <v>45756</v>
      </c>
      <c r="E7165" s="161">
        <v>0</v>
      </c>
      <c r="F7165" s="161">
        <v>0</v>
      </c>
      <c r="G7165" s="161">
        <v>0</v>
      </c>
      <c r="H7165" s="161">
        <v>0</v>
      </c>
      <c r="L7165">
        <v>1179.7283749999999</v>
      </c>
      <c r="R7165">
        <v>5434.8693370000001</v>
      </c>
      <c r="S7165">
        <v>5434.8693370000001</v>
      </c>
      <c r="T7165" s="194">
        <v>5434.8693370000001</v>
      </c>
      <c r="U7165" t="s">
        <v>193</v>
      </c>
      <c r="V7165">
        <v>45567.337627314817</v>
      </c>
    </row>
    <row r="7166" spans="1:22" x14ac:dyDescent="0.3">
      <c r="A7166" t="s">
        <v>262</v>
      </c>
      <c r="B7166" t="s">
        <v>112</v>
      </c>
      <c r="C7166" t="s">
        <v>88</v>
      </c>
      <c r="D7166" s="29">
        <v>45757</v>
      </c>
      <c r="E7166" s="161">
        <v>0</v>
      </c>
      <c r="F7166" s="161">
        <v>0</v>
      </c>
      <c r="G7166" s="161">
        <v>0</v>
      </c>
      <c r="H7166" s="161">
        <v>0</v>
      </c>
      <c r="L7166">
        <v>1179.7283749999999</v>
      </c>
      <c r="R7166">
        <v>5434.8693370000001</v>
      </c>
      <c r="S7166">
        <v>5434.8693370000001</v>
      </c>
      <c r="T7166" s="194">
        <v>5434.8693370000001</v>
      </c>
      <c r="U7166" t="s">
        <v>193</v>
      </c>
      <c r="V7166">
        <v>45567.337627314817</v>
      </c>
    </row>
    <row r="7167" spans="1:22" x14ac:dyDescent="0.3">
      <c r="A7167" t="s">
        <v>262</v>
      </c>
      <c r="B7167" t="s">
        <v>112</v>
      </c>
      <c r="C7167" t="s">
        <v>88</v>
      </c>
      <c r="D7167" s="29">
        <v>45758</v>
      </c>
      <c r="E7167" s="161">
        <v>0</v>
      </c>
      <c r="F7167" s="161">
        <v>0</v>
      </c>
      <c r="G7167" s="161">
        <v>0</v>
      </c>
      <c r="H7167" s="161">
        <v>0</v>
      </c>
      <c r="L7167">
        <v>1179.7283749999999</v>
      </c>
      <c r="R7167">
        <v>5434.8693370000001</v>
      </c>
      <c r="S7167">
        <v>5434.8693370000001</v>
      </c>
      <c r="T7167" s="194">
        <v>5434.8693370000001</v>
      </c>
      <c r="U7167" t="s">
        <v>193</v>
      </c>
      <c r="V7167">
        <v>45567.337627314817</v>
      </c>
    </row>
    <row r="7168" spans="1:22" x14ac:dyDescent="0.3">
      <c r="A7168" t="s">
        <v>262</v>
      </c>
      <c r="B7168" t="s">
        <v>112</v>
      </c>
      <c r="C7168" t="s">
        <v>88</v>
      </c>
      <c r="D7168" s="29">
        <v>45759</v>
      </c>
      <c r="E7168" s="161">
        <v>0</v>
      </c>
      <c r="F7168" s="161">
        <v>0</v>
      </c>
      <c r="G7168" s="161">
        <v>0</v>
      </c>
      <c r="H7168" s="161">
        <v>0</v>
      </c>
      <c r="L7168">
        <v>1179.7283749999999</v>
      </c>
      <c r="R7168">
        <v>5434.8693370000001</v>
      </c>
      <c r="S7168">
        <v>5434.8693370000001</v>
      </c>
      <c r="T7168" s="194">
        <v>5434.8693370000001</v>
      </c>
      <c r="U7168" t="s">
        <v>193</v>
      </c>
      <c r="V7168">
        <v>45567.337627314817</v>
      </c>
    </row>
    <row r="7169" spans="1:22" x14ac:dyDescent="0.3">
      <c r="A7169" t="s">
        <v>262</v>
      </c>
      <c r="B7169" t="s">
        <v>112</v>
      </c>
      <c r="C7169" t="s">
        <v>88</v>
      </c>
      <c r="D7169" s="29">
        <v>45760</v>
      </c>
      <c r="E7169" s="161">
        <v>0</v>
      </c>
      <c r="F7169" s="161">
        <v>0</v>
      </c>
      <c r="G7169" s="161">
        <v>0</v>
      </c>
      <c r="H7169" s="161">
        <v>0</v>
      </c>
      <c r="L7169">
        <v>1179.7283749999999</v>
      </c>
      <c r="R7169">
        <v>5434.8693370000001</v>
      </c>
      <c r="S7169">
        <v>5434.8693370000001</v>
      </c>
      <c r="T7169" s="194">
        <v>5434.8693370000001</v>
      </c>
      <c r="U7169" t="s">
        <v>193</v>
      </c>
      <c r="V7169">
        <v>45567.337627314817</v>
      </c>
    </row>
    <row r="7170" spans="1:22" x14ac:dyDescent="0.3">
      <c r="A7170" t="s">
        <v>262</v>
      </c>
      <c r="B7170" t="s">
        <v>112</v>
      </c>
      <c r="C7170" t="s">
        <v>88</v>
      </c>
      <c r="D7170" s="29">
        <v>45761</v>
      </c>
      <c r="E7170" s="161">
        <v>0</v>
      </c>
      <c r="F7170" s="161">
        <v>0</v>
      </c>
      <c r="G7170" s="161">
        <v>0</v>
      </c>
      <c r="H7170" s="161">
        <v>0</v>
      </c>
      <c r="L7170">
        <v>1179.7283749999999</v>
      </c>
      <c r="R7170">
        <v>5434.8693370000001</v>
      </c>
      <c r="S7170">
        <v>5434.8693370000001</v>
      </c>
      <c r="T7170" s="194">
        <v>5434.8693370000001</v>
      </c>
      <c r="U7170" t="s">
        <v>193</v>
      </c>
      <c r="V7170">
        <v>45567.337627314817</v>
      </c>
    </row>
    <row r="7171" spans="1:22" x14ac:dyDescent="0.3">
      <c r="A7171" t="s">
        <v>262</v>
      </c>
      <c r="B7171" t="s">
        <v>112</v>
      </c>
      <c r="C7171" t="s">
        <v>88</v>
      </c>
      <c r="D7171" s="29">
        <v>45762</v>
      </c>
      <c r="E7171" s="161">
        <v>0</v>
      </c>
      <c r="F7171" s="161">
        <v>0</v>
      </c>
      <c r="G7171" s="161">
        <v>0</v>
      </c>
      <c r="H7171" s="161">
        <v>0</v>
      </c>
      <c r="L7171">
        <v>1179.7283749999999</v>
      </c>
      <c r="R7171">
        <v>5434.8693370000001</v>
      </c>
      <c r="S7171">
        <v>5434.8693370000001</v>
      </c>
      <c r="T7171" s="194">
        <v>5434.8693370000001</v>
      </c>
      <c r="U7171" t="s">
        <v>193</v>
      </c>
      <c r="V7171">
        <v>45567.337627314817</v>
      </c>
    </row>
    <row r="7172" spans="1:22" x14ac:dyDescent="0.3">
      <c r="A7172" t="s">
        <v>262</v>
      </c>
      <c r="B7172" t="s">
        <v>112</v>
      </c>
      <c r="C7172" t="s">
        <v>88</v>
      </c>
      <c r="D7172" s="29">
        <v>45763</v>
      </c>
      <c r="E7172" s="161">
        <v>0</v>
      </c>
      <c r="F7172" s="161">
        <v>0</v>
      </c>
      <c r="G7172" s="161">
        <v>0</v>
      </c>
      <c r="H7172" s="161">
        <v>0</v>
      </c>
      <c r="L7172">
        <v>1179.7283749999999</v>
      </c>
      <c r="R7172">
        <v>5434.8693370000001</v>
      </c>
      <c r="S7172">
        <v>5434.8693370000001</v>
      </c>
      <c r="T7172" s="194">
        <v>5434.8693370000001</v>
      </c>
      <c r="U7172" t="s">
        <v>193</v>
      </c>
      <c r="V7172">
        <v>45567.337627314817</v>
      </c>
    </row>
    <row r="7173" spans="1:22" x14ac:dyDescent="0.3">
      <c r="A7173" t="s">
        <v>262</v>
      </c>
      <c r="B7173" t="s">
        <v>112</v>
      </c>
      <c r="C7173" t="s">
        <v>88</v>
      </c>
      <c r="D7173" s="29">
        <v>45764</v>
      </c>
      <c r="E7173" s="161">
        <v>0</v>
      </c>
      <c r="F7173" s="161">
        <v>0</v>
      </c>
      <c r="G7173" s="161">
        <v>0</v>
      </c>
      <c r="H7173" s="161">
        <v>0</v>
      </c>
      <c r="L7173">
        <v>1179.7283749999999</v>
      </c>
      <c r="R7173">
        <v>5434.8693370000001</v>
      </c>
      <c r="S7173">
        <v>5434.8693370000001</v>
      </c>
      <c r="T7173" s="194">
        <v>5434.8693370000001</v>
      </c>
      <c r="U7173" t="s">
        <v>193</v>
      </c>
      <c r="V7173">
        <v>45567.337627314817</v>
      </c>
    </row>
    <row r="7174" spans="1:22" x14ac:dyDescent="0.3">
      <c r="A7174" t="s">
        <v>262</v>
      </c>
      <c r="B7174" t="s">
        <v>112</v>
      </c>
      <c r="C7174" t="s">
        <v>88</v>
      </c>
      <c r="D7174" s="29">
        <v>45765</v>
      </c>
      <c r="E7174" s="161">
        <v>0</v>
      </c>
      <c r="F7174" s="161">
        <v>0</v>
      </c>
      <c r="G7174" s="161">
        <v>0</v>
      </c>
      <c r="H7174" s="161">
        <v>0</v>
      </c>
      <c r="L7174">
        <v>1179.7283749999999</v>
      </c>
      <c r="R7174">
        <v>5434.8693370000001</v>
      </c>
      <c r="S7174">
        <v>5434.8693370000001</v>
      </c>
      <c r="T7174" s="194">
        <v>5434.8693370000001</v>
      </c>
      <c r="U7174" t="s">
        <v>193</v>
      </c>
      <c r="V7174">
        <v>45567.337627314817</v>
      </c>
    </row>
    <row r="7175" spans="1:22" x14ac:dyDescent="0.3">
      <c r="A7175" t="s">
        <v>262</v>
      </c>
      <c r="B7175" t="s">
        <v>112</v>
      </c>
      <c r="C7175" t="s">
        <v>88</v>
      </c>
      <c r="D7175" s="29">
        <v>45766</v>
      </c>
      <c r="E7175" s="161">
        <v>0</v>
      </c>
      <c r="F7175" s="161">
        <v>0</v>
      </c>
      <c r="G7175" s="161">
        <v>0</v>
      </c>
      <c r="H7175" s="161">
        <v>0</v>
      </c>
      <c r="L7175">
        <v>1179.7283749999999</v>
      </c>
      <c r="R7175">
        <v>5434.8693370000001</v>
      </c>
      <c r="S7175">
        <v>5434.8693370000001</v>
      </c>
      <c r="T7175" s="194">
        <v>5434.8693370000001</v>
      </c>
      <c r="U7175" t="s">
        <v>193</v>
      </c>
      <c r="V7175">
        <v>45567.337627314817</v>
      </c>
    </row>
    <row r="7176" spans="1:22" x14ac:dyDescent="0.3">
      <c r="A7176" t="s">
        <v>262</v>
      </c>
      <c r="B7176" t="s">
        <v>112</v>
      </c>
      <c r="C7176" t="s">
        <v>88</v>
      </c>
      <c r="D7176" s="29">
        <v>45767</v>
      </c>
      <c r="E7176" s="161">
        <v>0</v>
      </c>
      <c r="F7176" s="161">
        <v>0</v>
      </c>
      <c r="G7176" s="161">
        <v>0</v>
      </c>
      <c r="H7176" s="161">
        <v>0</v>
      </c>
      <c r="L7176">
        <v>1179.7283749999999</v>
      </c>
      <c r="R7176">
        <v>5434.8693370000001</v>
      </c>
      <c r="S7176">
        <v>5434.8693370000001</v>
      </c>
      <c r="T7176" s="194">
        <v>5434.8693370000001</v>
      </c>
      <c r="U7176" t="s">
        <v>193</v>
      </c>
      <c r="V7176">
        <v>45567.337627314817</v>
      </c>
    </row>
    <row r="7177" spans="1:22" x14ac:dyDescent="0.3">
      <c r="A7177" t="s">
        <v>262</v>
      </c>
      <c r="B7177" t="s">
        <v>112</v>
      </c>
      <c r="C7177" t="s">
        <v>88</v>
      </c>
      <c r="D7177" s="29">
        <v>45768</v>
      </c>
      <c r="E7177" s="161">
        <v>0</v>
      </c>
      <c r="F7177" s="161">
        <v>0</v>
      </c>
      <c r="G7177" s="161">
        <v>0</v>
      </c>
      <c r="H7177" s="161">
        <v>0</v>
      </c>
      <c r="L7177">
        <v>1179.7283749999999</v>
      </c>
      <c r="R7177">
        <v>5434.8693370000001</v>
      </c>
      <c r="S7177">
        <v>5434.8693370000001</v>
      </c>
      <c r="T7177" s="194">
        <v>5434.8693370000001</v>
      </c>
      <c r="U7177" t="s">
        <v>193</v>
      </c>
      <c r="V7177">
        <v>45567.337627314817</v>
      </c>
    </row>
    <row r="7178" spans="1:22" x14ac:dyDescent="0.3">
      <c r="A7178" t="s">
        <v>262</v>
      </c>
      <c r="B7178" t="s">
        <v>112</v>
      </c>
      <c r="C7178" t="s">
        <v>88</v>
      </c>
      <c r="D7178" s="29">
        <v>45769</v>
      </c>
      <c r="E7178" s="161">
        <v>0</v>
      </c>
      <c r="F7178" s="161">
        <v>0</v>
      </c>
      <c r="G7178" s="161">
        <v>0</v>
      </c>
      <c r="H7178" s="161">
        <v>0</v>
      </c>
      <c r="L7178">
        <v>1179.7283749999999</v>
      </c>
      <c r="R7178">
        <v>5434.8693370000001</v>
      </c>
      <c r="S7178">
        <v>5434.8693370000001</v>
      </c>
      <c r="T7178" s="194">
        <v>5434.8693370000001</v>
      </c>
      <c r="U7178" t="s">
        <v>193</v>
      </c>
      <c r="V7178">
        <v>45567.337627314817</v>
      </c>
    </row>
    <row r="7179" spans="1:22" x14ac:dyDescent="0.3">
      <c r="A7179" t="s">
        <v>262</v>
      </c>
      <c r="B7179" t="s">
        <v>112</v>
      </c>
      <c r="C7179" t="s">
        <v>88</v>
      </c>
      <c r="D7179" s="29">
        <v>45770</v>
      </c>
      <c r="E7179" s="161">
        <v>0</v>
      </c>
      <c r="F7179" s="161">
        <v>0</v>
      </c>
      <c r="G7179" s="161">
        <v>0</v>
      </c>
      <c r="H7179" s="161">
        <v>0</v>
      </c>
      <c r="L7179">
        <v>1179.7283749999999</v>
      </c>
      <c r="R7179">
        <v>5434.8693370000001</v>
      </c>
      <c r="S7179">
        <v>5434.8693370000001</v>
      </c>
      <c r="T7179" s="194">
        <v>5434.8693370000001</v>
      </c>
      <c r="U7179" t="s">
        <v>193</v>
      </c>
      <c r="V7179">
        <v>45567.337638888886</v>
      </c>
    </row>
    <row r="7180" spans="1:22" x14ac:dyDescent="0.3">
      <c r="A7180" t="s">
        <v>262</v>
      </c>
      <c r="B7180" t="s">
        <v>112</v>
      </c>
      <c r="C7180" t="s">
        <v>88</v>
      </c>
      <c r="D7180" s="29">
        <v>45771</v>
      </c>
      <c r="E7180" s="161">
        <v>0</v>
      </c>
      <c r="F7180" s="161">
        <v>0</v>
      </c>
      <c r="G7180" s="161">
        <v>0</v>
      </c>
      <c r="H7180" s="161">
        <v>0</v>
      </c>
      <c r="L7180">
        <v>1179.7283749999999</v>
      </c>
      <c r="R7180">
        <v>5434.8693370000001</v>
      </c>
      <c r="S7180">
        <v>5434.8693370000001</v>
      </c>
      <c r="T7180" s="194">
        <v>5434.8693370000001</v>
      </c>
      <c r="U7180" t="s">
        <v>193</v>
      </c>
      <c r="V7180">
        <v>45567.337627314817</v>
      </c>
    </row>
    <row r="7181" spans="1:22" x14ac:dyDescent="0.3">
      <c r="A7181" t="s">
        <v>262</v>
      </c>
      <c r="B7181" t="s">
        <v>112</v>
      </c>
      <c r="C7181" t="s">
        <v>88</v>
      </c>
      <c r="D7181" s="29">
        <v>45772</v>
      </c>
      <c r="E7181" s="161">
        <v>0</v>
      </c>
      <c r="F7181" s="161">
        <v>0</v>
      </c>
      <c r="G7181" s="161">
        <v>0</v>
      </c>
      <c r="H7181" s="161">
        <v>0</v>
      </c>
      <c r="L7181">
        <v>1179.7283749999999</v>
      </c>
      <c r="R7181">
        <v>5434.8693370000001</v>
      </c>
      <c r="S7181">
        <v>5434.8693370000001</v>
      </c>
      <c r="T7181" s="194">
        <v>5434.8693370000001</v>
      </c>
      <c r="U7181" t="s">
        <v>193</v>
      </c>
      <c r="V7181">
        <v>45567.337627314817</v>
      </c>
    </row>
    <row r="7182" spans="1:22" x14ac:dyDescent="0.3">
      <c r="A7182" t="s">
        <v>262</v>
      </c>
      <c r="B7182" t="s">
        <v>112</v>
      </c>
      <c r="C7182" t="s">
        <v>88</v>
      </c>
      <c r="D7182" s="29">
        <v>45773</v>
      </c>
      <c r="E7182" s="161">
        <v>0</v>
      </c>
      <c r="F7182" s="161">
        <v>0</v>
      </c>
      <c r="G7182" s="161">
        <v>0</v>
      </c>
      <c r="H7182" s="161">
        <v>0</v>
      </c>
      <c r="L7182">
        <v>1179.7283749999999</v>
      </c>
      <c r="R7182">
        <v>5434.8693370000001</v>
      </c>
      <c r="S7182">
        <v>5434.8693370000001</v>
      </c>
      <c r="T7182" s="194">
        <v>5434.8693370000001</v>
      </c>
      <c r="U7182" t="s">
        <v>193</v>
      </c>
      <c r="V7182">
        <v>45567.337627314817</v>
      </c>
    </row>
    <row r="7183" spans="1:22" x14ac:dyDescent="0.3">
      <c r="A7183" t="s">
        <v>262</v>
      </c>
      <c r="B7183" t="s">
        <v>112</v>
      </c>
      <c r="C7183" t="s">
        <v>88</v>
      </c>
      <c r="D7183" s="29">
        <v>45774</v>
      </c>
      <c r="E7183" s="161">
        <v>0</v>
      </c>
      <c r="F7183" s="161">
        <v>0</v>
      </c>
      <c r="G7183" s="161">
        <v>0</v>
      </c>
      <c r="H7183" s="161">
        <v>0</v>
      </c>
      <c r="L7183">
        <v>1179.7283749999999</v>
      </c>
      <c r="R7183">
        <v>5434.8693370000001</v>
      </c>
      <c r="S7183">
        <v>5434.8693370000001</v>
      </c>
      <c r="T7183" s="194">
        <v>5434.8693370000001</v>
      </c>
      <c r="U7183" t="s">
        <v>193</v>
      </c>
      <c r="V7183">
        <v>45567.337627314817</v>
      </c>
    </row>
    <row r="7184" spans="1:22" x14ac:dyDescent="0.3">
      <c r="A7184" t="s">
        <v>262</v>
      </c>
      <c r="B7184" t="s">
        <v>112</v>
      </c>
      <c r="C7184" t="s">
        <v>88</v>
      </c>
      <c r="D7184" s="29">
        <v>45775</v>
      </c>
      <c r="E7184" s="161">
        <v>0</v>
      </c>
      <c r="F7184" s="161">
        <v>0</v>
      </c>
      <c r="G7184" s="161">
        <v>0</v>
      </c>
      <c r="H7184" s="161">
        <v>0</v>
      </c>
      <c r="L7184">
        <v>1179.7283749999999</v>
      </c>
      <c r="R7184">
        <v>5434.8693370000001</v>
      </c>
      <c r="S7184">
        <v>5434.8693370000001</v>
      </c>
      <c r="T7184" s="194">
        <v>5434.8693370000001</v>
      </c>
      <c r="U7184" t="s">
        <v>193</v>
      </c>
      <c r="V7184">
        <v>45567.337627314817</v>
      </c>
    </row>
    <row r="7185" spans="1:22" x14ac:dyDescent="0.3">
      <c r="A7185" t="s">
        <v>262</v>
      </c>
      <c r="B7185" t="s">
        <v>112</v>
      </c>
      <c r="C7185" t="s">
        <v>88</v>
      </c>
      <c r="D7185" s="29">
        <v>45776</v>
      </c>
      <c r="E7185" s="161">
        <v>0</v>
      </c>
      <c r="F7185" s="161">
        <v>0</v>
      </c>
      <c r="G7185" s="161">
        <v>0</v>
      </c>
      <c r="H7185" s="161">
        <v>0</v>
      </c>
      <c r="L7185">
        <v>1179.7283749999999</v>
      </c>
      <c r="R7185">
        <v>5434.8693370000001</v>
      </c>
      <c r="S7185">
        <v>5434.8693370000001</v>
      </c>
      <c r="T7185" s="194">
        <v>5434.8693370000001</v>
      </c>
      <c r="U7185" t="s">
        <v>193</v>
      </c>
      <c r="V7185">
        <v>45567.337627314817</v>
      </c>
    </row>
    <row r="7186" spans="1:22" x14ac:dyDescent="0.3">
      <c r="A7186" t="s">
        <v>262</v>
      </c>
      <c r="B7186" t="s">
        <v>112</v>
      </c>
      <c r="C7186" t="s">
        <v>88</v>
      </c>
      <c r="D7186" s="29">
        <v>45777</v>
      </c>
      <c r="E7186" s="161">
        <v>0</v>
      </c>
      <c r="F7186" s="161">
        <v>0</v>
      </c>
      <c r="G7186" s="161">
        <v>0</v>
      </c>
      <c r="H7186" s="161">
        <v>0</v>
      </c>
      <c r="L7186">
        <v>1179.7283749999999</v>
      </c>
      <c r="R7186">
        <v>5434.8693370000001</v>
      </c>
      <c r="S7186">
        <v>5434.8693370000001</v>
      </c>
      <c r="T7186" s="194">
        <v>5434.8693370000001</v>
      </c>
      <c r="U7186" t="s">
        <v>193</v>
      </c>
      <c r="V7186">
        <v>45567.337627314817</v>
      </c>
    </row>
    <row r="7187" spans="1:22" x14ac:dyDescent="0.3">
      <c r="A7187" t="s">
        <v>262</v>
      </c>
      <c r="B7187" t="s">
        <v>112</v>
      </c>
      <c r="C7187" t="s">
        <v>88</v>
      </c>
      <c r="D7187" s="29">
        <v>45778</v>
      </c>
      <c r="E7187" s="161">
        <v>0</v>
      </c>
      <c r="F7187" s="161">
        <v>0</v>
      </c>
      <c r="G7187" s="161">
        <v>0</v>
      </c>
      <c r="H7187" s="161">
        <v>0</v>
      </c>
      <c r="L7187">
        <v>1950.467347</v>
      </c>
      <c r="R7187">
        <v>5434.8693370000001</v>
      </c>
      <c r="S7187">
        <v>5434.8693370000001</v>
      </c>
      <c r="T7187" s="194">
        <v>5434.8693370000001</v>
      </c>
      <c r="U7187" t="s">
        <v>193</v>
      </c>
      <c r="V7187">
        <v>45708.624340277776</v>
      </c>
    </row>
    <row r="7188" spans="1:22" x14ac:dyDescent="0.3">
      <c r="A7188" t="s">
        <v>262</v>
      </c>
      <c r="B7188" t="s">
        <v>112</v>
      </c>
      <c r="C7188" t="s">
        <v>88</v>
      </c>
      <c r="D7188" s="29">
        <v>45779</v>
      </c>
      <c r="E7188" s="161">
        <v>0</v>
      </c>
      <c r="F7188" s="161">
        <v>0</v>
      </c>
      <c r="G7188" s="161">
        <v>0</v>
      </c>
      <c r="H7188" s="161">
        <v>0</v>
      </c>
      <c r="L7188">
        <v>1950.467347</v>
      </c>
      <c r="R7188">
        <v>5434.8693370000001</v>
      </c>
      <c r="S7188">
        <v>5434.8693370000001</v>
      </c>
      <c r="T7188" s="194">
        <v>5434.8693370000001</v>
      </c>
      <c r="U7188" t="s">
        <v>193</v>
      </c>
      <c r="V7188">
        <v>45708.624340277776</v>
      </c>
    </row>
    <row r="7189" spans="1:22" x14ac:dyDescent="0.3">
      <c r="A7189" t="s">
        <v>262</v>
      </c>
      <c r="B7189" t="s">
        <v>112</v>
      </c>
      <c r="C7189" t="s">
        <v>88</v>
      </c>
      <c r="D7189" s="29">
        <v>45780</v>
      </c>
      <c r="E7189" s="161">
        <v>0</v>
      </c>
      <c r="F7189" s="161">
        <v>0</v>
      </c>
      <c r="G7189" s="161">
        <v>0</v>
      </c>
      <c r="H7189" s="161">
        <v>0</v>
      </c>
      <c r="L7189">
        <v>1950.467347</v>
      </c>
      <c r="R7189">
        <v>5434.8693370000001</v>
      </c>
      <c r="S7189">
        <v>5434.8693370000001</v>
      </c>
      <c r="T7189" s="194">
        <v>5434.8693370000001</v>
      </c>
      <c r="U7189" t="s">
        <v>193</v>
      </c>
      <c r="V7189">
        <v>45708.624328703707</v>
      </c>
    </row>
    <row r="7190" spans="1:22" x14ac:dyDescent="0.3">
      <c r="A7190" t="s">
        <v>262</v>
      </c>
      <c r="B7190" t="s">
        <v>112</v>
      </c>
      <c r="C7190" t="s">
        <v>88</v>
      </c>
      <c r="D7190" s="29">
        <v>45781</v>
      </c>
      <c r="E7190" s="161">
        <v>0</v>
      </c>
      <c r="F7190" s="161">
        <v>0</v>
      </c>
      <c r="G7190" s="161">
        <v>0</v>
      </c>
      <c r="H7190" s="161">
        <v>0</v>
      </c>
      <c r="L7190">
        <v>1950.467347</v>
      </c>
      <c r="R7190">
        <v>5434.8693370000001</v>
      </c>
      <c r="S7190">
        <v>5434.8693370000001</v>
      </c>
      <c r="T7190" s="194">
        <v>5434.8693370000001</v>
      </c>
      <c r="U7190" t="s">
        <v>193</v>
      </c>
      <c r="V7190">
        <v>45708.624340277776</v>
      </c>
    </row>
    <row r="7191" spans="1:22" x14ac:dyDescent="0.3">
      <c r="A7191" t="s">
        <v>262</v>
      </c>
      <c r="B7191" t="s">
        <v>112</v>
      </c>
      <c r="C7191" t="s">
        <v>88</v>
      </c>
      <c r="D7191" s="29">
        <v>45782</v>
      </c>
      <c r="E7191" s="161">
        <v>0</v>
      </c>
      <c r="F7191" s="161">
        <v>0</v>
      </c>
      <c r="G7191" s="161">
        <v>0</v>
      </c>
      <c r="H7191" s="161">
        <v>0</v>
      </c>
      <c r="L7191">
        <v>1950.467347</v>
      </c>
      <c r="R7191">
        <v>5434.8693370000001</v>
      </c>
      <c r="S7191">
        <v>5434.8693370000001</v>
      </c>
      <c r="T7191" s="194">
        <v>5434.8693370000001</v>
      </c>
      <c r="U7191" t="s">
        <v>193</v>
      </c>
      <c r="V7191">
        <v>45708.624363425923</v>
      </c>
    </row>
    <row r="7192" spans="1:22" x14ac:dyDescent="0.3">
      <c r="A7192" t="s">
        <v>262</v>
      </c>
      <c r="B7192" t="s">
        <v>112</v>
      </c>
      <c r="C7192" t="s">
        <v>88</v>
      </c>
      <c r="D7192" s="29">
        <v>45783</v>
      </c>
      <c r="E7192" s="161">
        <v>0</v>
      </c>
      <c r="F7192" s="161">
        <v>0</v>
      </c>
      <c r="G7192" s="161">
        <v>0</v>
      </c>
      <c r="H7192" s="161">
        <v>0</v>
      </c>
      <c r="L7192">
        <v>1950.467347</v>
      </c>
      <c r="R7192">
        <v>5434.8693370000001</v>
      </c>
      <c r="S7192">
        <v>5434.8693370000001</v>
      </c>
      <c r="T7192" s="194">
        <v>5434.8693370000001</v>
      </c>
      <c r="U7192" t="s">
        <v>193</v>
      </c>
      <c r="V7192">
        <v>45708.624328703707</v>
      </c>
    </row>
    <row r="7193" spans="1:22" x14ac:dyDescent="0.3">
      <c r="A7193" t="s">
        <v>262</v>
      </c>
      <c r="B7193" t="s">
        <v>112</v>
      </c>
      <c r="C7193" t="s">
        <v>88</v>
      </c>
      <c r="D7193" s="29">
        <v>45784</v>
      </c>
      <c r="E7193" s="161">
        <v>0</v>
      </c>
      <c r="F7193" s="161">
        <v>0</v>
      </c>
      <c r="G7193" s="161">
        <v>0</v>
      </c>
      <c r="H7193" s="161">
        <v>0</v>
      </c>
      <c r="L7193">
        <v>1950.467347</v>
      </c>
      <c r="R7193">
        <v>5434.8693370000001</v>
      </c>
      <c r="S7193">
        <v>5434.8693370000001</v>
      </c>
      <c r="T7193" s="194">
        <v>5434.8693370000001</v>
      </c>
      <c r="U7193" t="s">
        <v>193</v>
      </c>
      <c r="V7193">
        <v>45708.624351851853</v>
      </c>
    </row>
    <row r="7194" spans="1:22" x14ac:dyDescent="0.3">
      <c r="A7194" t="s">
        <v>262</v>
      </c>
      <c r="B7194" t="s">
        <v>112</v>
      </c>
      <c r="C7194" t="s">
        <v>88</v>
      </c>
      <c r="D7194" s="29">
        <v>45785</v>
      </c>
      <c r="E7194" s="161">
        <v>0</v>
      </c>
      <c r="F7194" s="161">
        <v>0</v>
      </c>
      <c r="G7194" s="161">
        <v>0</v>
      </c>
      <c r="H7194" s="161">
        <v>0</v>
      </c>
      <c r="L7194">
        <v>1950.467347</v>
      </c>
      <c r="R7194">
        <v>5434.8693370000001</v>
      </c>
      <c r="S7194">
        <v>5434.8693370000001</v>
      </c>
      <c r="T7194" s="194">
        <v>5434.8693370000001</v>
      </c>
      <c r="U7194" t="s">
        <v>193</v>
      </c>
      <c r="V7194">
        <v>45708.624328703707</v>
      </c>
    </row>
    <row r="7195" spans="1:22" x14ac:dyDescent="0.3">
      <c r="A7195" t="s">
        <v>262</v>
      </c>
      <c r="B7195" t="s">
        <v>112</v>
      </c>
      <c r="C7195" t="s">
        <v>88</v>
      </c>
      <c r="D7195" s="29">
        <v>45786</v>
      </c>
      <c r="E7195" s="161">
        <v>0</v>
      </c>
      <c r="F7195" s="161">
        <v>0</v>
      </c>
      <c r="G7195" s="161">
        <v>0</v>
      </c>
      <c r="H7195" s="161">
        <v>0</v>
      </c>
      <c r="L7195">
        <v>1950.467347</v>
      </c>
      <c r="R7195">
        <v>5434.8693370000001</v>
      </c>
      <c r="S7195">
        <v>5434.8693370000001</v>
      </c>
      <c r="T7195" s="194">
        <v>5434.8693370000001</v>
      </c>
      <c r="U7195" t="s">
        <v>193</v>
      </c>
      <c r="V7195">
        <v>45708.624340277776</v>
      </c>
    </row>
    <row r="7196" spans="1:22" x14ac:dyDescent="0.3">
      <c r="A7196" t="s">
        <v>262</v>
      </c>
      <c r="B7196" t="s">
        <v>112</v>
      </c>
      <c r="C7196" t="s">
        <v>88</v>
      </c>
      <c r="D7196" s="29">
        <v>45787</v>
      </c>
      <c r="E7196" s="161">
        <v>0</v>
      </c>
      <c r="F7196" s="161">
        <v>0</v>
      </c>
      <c r="G7196" s="161">
        <v>0</v>
      </c>
      <c r="H7196" s="161">
        <v>0</v>
      </c>
      <c r="L7196">
        <v>1950.467347</v>
      </c>
      <c r="R7196">
        <v>5434.8693370000001</v>
      </c>
      <c r="S7196">
        <v>5434.8693370000001</v>
      </c>
      <c r="T7196" s="194">
        <v>5434.8693370000001</v>
      </c>
      <c r="U7196" t="s">
        <v>193</v>
      </c>
      <c r="V7196">
        <v>45708.624328703707</v>
      </c>
    </row>
    <row r="7197" spans="1:22" x14ac:dyDescent="0.3">
      <c r="A7197" t="s">
        <v>262</v>
      </c>
      <c r="B7197" t="s">
        <v>112</v>
      </c>
      <c r="C7197" t="s">
        <v>88</v>
      </c>
      <c r="D7197" s="29">
        <v>45788</v>
      </c>
      <c r="E7197" s="161">
        <v>0</v>
      </c>
      <c r="F7197" s="161">
        <v>0</v>
      </c>
      <c r="G7197" s="161">
        <v>0</v>
      </c>
      <c r="H7197" s="161">
        <v>0</v>
      </c>
      <c r="L7197">
        <v>1950.467347</v>
      </c>
      <c r="R7197">
        <v>5434.8693370000001</v>
      </c>
      <c r="S7197">
        <v>5434.8693370000001</v>
      </c>
      <c r="T7197" s="194">
        <v>5434.8693370000001</v>
      </c>
      <c r="U7197" t="s">
        <v>193</v>
      </c>
      <c r="V7197">
        <v>45708.624351851853</v>
      </c>
    </row>
    <row r="7198" spans="1:22" x14ac:dyDescent="0.3">
      <c r="A7198" t="s">
        <v>262</v>
      </c>
      <c r="B7198" t="s">
        <v>112</v>
      </c>
      <c r="C7198" t="s">
        <v>88</v>
      </c>
      <c r="D7198" s="29">
        <v>45789</v>
      </c>
      <c r="E7198" s="161">
        <v>0</v>
      </c>
      <c r="F7198" s="161">
        <v>0</v>
      </c>
      <c r="G7198" s="161">
        <v>0</v>
      </c>
      <c r="H7198" s="161">
        <v>0</v>
      </c>
      <c r="L7198">
        <v>1950.467347</v>
      </c>
      <c r="R7198">
        <v>5434.8693370000001</v>
      </c>
      <c r="S7198">
        <v>5434.8693370000001</v>
      </c>
      <c r="T7198" s="194">
        <v>5434.8693370000001</v>
      </c>
      <c r="U7198" t="s">
        <v>193</v>
      </c>
      <c r="V7198">
        <v>45708.624363425923</v>
      </c>
    </row>
    <row r="7199" spans="1:22" x14ac:dyDescent="0.3">
      <c r="A7199" t="s">
        <v>262</v>
      </c>
      <c r="B7199" t="s">
        <v>112</v>
      </c>
      <c r="C7199" t="s">
        <v>88</v>
      </c>
      <c r="D7199" s="29">
        <v>45790</v>
      </c>
      <c r="E7199" s="161">
        <v>0</v>
      </c>
      <c r="F7199" s="161">
        <v>0</v>
      </c>
      <c r="G7199" s="161">
        <v>0</v>
      </c>
      <c r="H7199" s="161">
        <v>0</v>
      </c>
      <c r="L7199">
        <v>1950.467347</v>
      </c>
      <c r="R7199">
        <v>5434.8693370000001</v>
      </c>
      <c r="S7199">
        <v>5434.8693370000001</v>
      </c>
      <c r="T7199" s="194">
        <v>5434.8693370000001</v>
      </c>
      <c r="U7199" t="s">
        <v>193</v>
      </c>
      <c r="V7199">
        <v>45708.624351851853</v>
      </c>
    </row>
    <row r="7200" spans="1:22" x14ac:dyDescent="0.3">
      <c r="A7200" t="s">
        <v>262</v>
      </c>
      <c r="B7200" t="s">
        <v>112</v>
      </c>
      <c r="C7200" t="s">
        <v>88</v>
      </c>
      <c r="D7200" s="29">
        <v>45791</v>
      </c>
      <c r="E7200" s="161">
        <v>0</v>
      </c>
      <c r="F7200" s="161">
        <v>0</v>
      </c>
      <c r="G7200" s="161">
        <v>0</v>
      </c>
      <c r="H7200" s="161">
        <v>0</v>
      </c>
      <c r="L7200">
        <v>1950.467347</v>
      </c>
      <c r="R7200">
        <v>5434.8693370000001</v>
      </c>
      <c r="S7200">
        <v>5434.8693370000001</v>
      </c>
      <c r="T7200" s="194">
        <v>5434.8693370000001</v>
      </c>
      <c r="U7200" t="s">
        <v>193</v>
      </c>
      <c r="V7200">
        <v>45708.624363425923</v>
      </c>
    </row>
    <row r="7201" spans="1:22" x14ac:dyDescent="0.3">
      <c r="A7201" t="s">
        <v>262</v>
      </c>
      <c r="B7201" t="s">
        <v>112</v>
      </c>
      <c r="C7201" t="s">
        <v>88</v>
      </c>
      <c r="D7201" s="29">
        <v>45792</v>
      </c>
      <c r="E7201" s="161">
        <v>0</v>
      </c>
      <c r="F7201" s="161">
        <v>0</v>
      </c>
      <c r="G7201" s="161">
        <v>0</v>
      </c>
      <c r="H7201" s="161">
        <v>0</v>
      </c>
      <c r="L7201">
        <v>1950.467347</v>
      </c>
      <c r="R7201">
        <v>5434.8693370000001</v>
      </c>
      <c r="S7201">
        <v>5434.8693370000001</v>
      </c>
      <c r="T7201" s="194">
        <v>5434.8693370000001</v>
      </c>
      <c r="U7201" t="s">
        <v>193</v>
      </c>
      <c r="V7201">
        <v>45708.624363425923</v>
      </c>
    </row>
    <row r="7202" spans="1:22" x14ac:dyDescent="0.3">
      <c r="A7202" t="s">
        <v>262</v>
      </c>
      <c r="B7202" t="s">
        <v>112</v>
      </c>
      <c r="C7202" t="s">
        <v>88</v>
      </c>
      <c r="D7202" s="29">
        <v>45793</v>
      </c>
      <c r="E7202" s="161">
        <v>0</v>
      </c>
      <c r="F7202" s="161">
        <v>0</v>
      </c>
      <c r="G7202" s="161">
        <v>0</v>
      </c>
      <c r="H7202" s="161">
        <v>0</v>
      </c>
      <c r="L7202">
        <v>1950.467347</v>
      </c>
      <c r="R7202">
        <v>5434.8693370000001</v>
      </c>
      <c r="S7202">
        <v>5434.8693370000001</v>
      </c>
      <c r="T7202" s="194">
        <v>5434.8693370000001</v>
      </c>
      <c r="U7202" t="s">
        <v>193</v>
      </c>
      <c r="V7202">
        <v>45708.624351851853</v>
      </c>
    </row>
    <row r="7203" spans="1:22" x14ac:dyDescent="0.3">
      <c r="A7203" t="s">
        <v>262</v>
      </c>
      <c r="B7203" t="s">
        <v>112</v>
      </c>
      <c r="C7203" t="s">
        <v>88</v>
      </c>
      <c r="D7203" s="29">
        <v>45794</v>
      </c>
      <c r="E7203" s="161">
        <v>0</v>
      </c>
      <c r="F7203" s="161">
        <v>0</v>
      </c>
      <c r="G7203" s="161">
        <v>0</v>
      </c>
      <c r="H7203" s="161">
        <v>0</v>
      </c>
      <c r="L7203">
        <v>1950.467347</v>
      </c>
      <c r="R7203">
        <v>5434.8693370000001</v>
      </c>
      <c r="S7203">
        <v>5434.8693370000001</v>
      </c>
      <c r="T7203" s="194">
        <v>5434.8693370000001</v>
      </c>
      <c r="U7203" t="s">
        <v>193</v>
      </c>
      <c r="V7203">
        <v>45708.624340277776</v>
      </c>
    </row>
    <row r="7204" spans="1:22" x14ac:dyDescent="0.3">
      <c r="A7204" t="s">
        <v>262</v>
      </c>
      <c r="B7204" t="s">
        <v>112</v>
      </c>
      <c r="C7204" t="s">
        <v>88</v>
      </c>
      <c r="D7204" s="29">
        <v>45795</v>
      </c>
      <c r="E7204" s="161">
        <v>0</v>
      </c>
      <c r="F7204" s="161">
        <v>0</v>
      </c>
      <c r="G7204" s="161">
        <v>0</v>
      </c>
      <c r="H7204" s="161">
        <v>0</v>
      </c>
      <c r="L7204">
        <v>1950.467347</v>
      </c>
      <c r="R7204">
        <v>5434.8693370000001</v>
      </c>
      <c r="S7204">
        <v>5434.8693370000001</v>
      </c>
      <c r="T7204" s="194">
        <v>5434.8693370000001</v>
      </c>
      <c r="U7204" t="s">
        <v>193</v>
      </c>
      <c r="V7204">
        <v>45708.624351851853</v>
      </c>
    </row>
    <row r="7205" spans="1:22" x14ac:dyDescent="0.3">
      <c r="A7205" t="s">
        <v>262</v>
      </c>
      <c r="B7205" t="s">
        <v>112</v>
      </c>
      <c r="C7205" t="s">
        <v>88</v>
      </c>
      <c r="D7205" s="29">
        <v>45796</v>
      </c>
      <c r="E7205" s="161">
        <v>0</v>
      </c>
      <c r="F7205" s="161">
        <v>0</v>
      </c>
      <c r="G7205" s="161">
        <v>0</v>
      </c>
      <c r="H7205" s="161">
        <v>0</v>
      </c>
      <c r="L7205">
        <v>1950.467347</v>
      </c>
      <c r="R7205">
        <v>5434.8693370000001</v>
      </c>
      <c r="S7205">
        <v>5434.8693370000001</v>
      </c>
      <c r="T7205" s="194">
        <v>5434.8693370000001</v>
      </c>
      <c r="U7205" t="s">
        <v>193</v>
      </c>
      <c r="V7205">
        <v>45708.624328703707</v>
      </c>
    </row>
    <row r="7206" spans="1:22" x14ac:dyDescent="0.3">
      <c r="A7206" t="s">
        <v>262</v>
      </c>
      <c r="B7206" t="s">
        <v>112</v>
      </c>
      <c r="C7206" t="s">
        <v>88</v>
      </c>
      <c r="D7206" s="29">
        <v>45797</v>
      </c>
      <c r="E7206" s="161">
        <v>0</v>
      </c>
      <c r="F7206" s="161">
        <v>0</v>
      </c>
      <c r="G7206" s="161">
        <v>0</v>
      </c>
      <c r="H7206" s="161">
        <v>0</v>
      </c>
      <c r="L7206">
        <v>1950.467347</v>
      </c>
      <c r="R7206">
        <v>5434.8693370000001</v>
      </c>
      <c r="S7206">
        <v>5434.8693370000001</v>
      </c>
      <c r="T7206" s="194">
        <v>5434.8693370000001</v>
      </c>
      <c r="U7206" t="s">
        <v>193</v>
      </c>
      <c r="V7206">
        <v>45708.624328703707</v>
      </c>
    </row>
    <row r="7207" spans="1:22" x14ac:dyDescent="0.3">
      <c r="A7207" t="s">
        <v>262</v>
      </c>
      <c r="B7207" t="s">
        <v>112</v>
      </c>
      <c r="C7207" t="s">
        <v>88</v>
      </c>
      <c r="D7207" s="29">
        <v>45798</v>
      </c>
      <c r="E7207" s="161">
        <v>0</v>
      </c>
      <c r="F7207" s="161">
        <v>0</v>
      </c>
      <c r="G7207" s="161">
        <v>0</v>
      </c>
      <c r="H7207" s="161">
        <v>0</v>
      </c>
      <c r="L7207">
        <v>1950.467347</v>
      </c>
      <c r="R7207">
        <v>5434.8693370000001</v>
      </c>
      <c r="S7207">
        <v>5434.8693370000001</v>
      </c>
      <c r="T7207" s="194">
        <v>5434.8693370000001</v>
      </c>
      <c r="U7207" t="s">
        <v>193</v>
      </c>
      <c r="V7207">
        <v>45708.624328703707</v>
      </c>
    </row>
    <row r="7208" spans="1:22" x14ac:dyDescent="0.3">
      <c r="A7208" t="s">
        <v>262</v>
      </c>
      <c r="B7208" t="s">
        <v>112</v>
      </c>
      <c r="C7208" t="s">
        <v>88</v>
      </c>
      <c r="D7208" s="29">
        <v>45799</v>
      </c>
      <c r="E7208" s="161">
        <v>0</v>
      </c>
      <c r="F7208" s="161">
        <v>0</v>
      </c>
      <c r="G7208" s="161">
        <v>0</v>
      </c>
      <c r="H7208" s="161">
        <v>0</v>
      </c>
      <c r="L7208">
        <v>1950.467347</v>
      </c>
      <c r="R7208">
        <v>5434.8693370000001</v>
      </c>
      <c r="S7208">
        <v>5434.8693370000001</v>
      </c>
      <c r="T7208" s="194">
        <v>5434.8693370000001</v>
      </c>
      <c r="U7208" t="s">
        <v>193</v>
      </c>
      <c r="V7208">
        <v>45708.624363425923</v>
      </c>
    </row>
    <row r="7209" spans="1:22" x14ac:dyDescent="0.3">
      <c r="A7209" t="s">
        <v>262</v>
      </c>
      <c r="B7209" t="s">
        <v>112</v>
      </c>
      <c r="C7209" t="s">
        <v>88</v>
      </c>
      <c r="D7209" s="29">
        <v>45800</v>
      </c>
      <c r="E7209" s="161">
        <v>0</v>
      </c>
      <c r="F7209" s="161">
        <v>0</v>
      </c>
      <c r="G7209" s="161">
        <v>0</v>
      </c>
      <c r="H7209" s="161">
        <v>0</v>
      </c>
      <c r="L7209">
        <v>1950.467347</v>
      </c>
      <c r="R7209">
        <v>5434.8693370000001</v>
      </c>
      <c r="S7209">
        <v>5434.8693370000001</v>
      </c>
      <c r="T7209" s="194">
        <v>5434.8693370000001</v>
      </c>
      <c r="U7209" t="s">
        <v>193</v>
      </c>
      <c r="V7209">
        <v>45708.624328703707</v>
      </c>
    </row>
    <row r="7210" spans="1:22" x14ac:dyDescent="0.3">
      <c r="A7210" t="s">
        <v>262</v>
      </c>
      <c r="B7210" t="s">
        <v>112</v>
      </c>
      <c r="C7210" t="s">
        <v>88</v>
      </c>
      <c r="D7210" s="29">
        <v>45801</v>
      </c>
      <c r="E7210" s="161">
        <v>0</v>
      </c>
      <c r="F7210" s="161">
        <v>0</v>
      </c>
      <c r="G7210" s="161">
        <v>0</v>
      </c>
      <c r="H7210" s="161">
        <v>0</v>
      </c>
      <c r="L7210">
        <v>1950.467347</v>
      </c>
      <c r="R7210">
        <v>5434.8693370000001</v>
      </c>
      <c r="S7210">
        <v>5434.8693370000001</v>
      </c>
      <c r="T7210" s="194">
        <v>5434.8693370000001</v>
      </c>
      <c r="U7210" t="s">
        <v>193</v>
      </c>
      <c r="V7210">
        <v>45708.624328703707</v>
      </c>
    </row>
    <row r="7211" spans="1:22" x14ac:dyDescent="0.3">
      <c r="A7211" t="s">
        <v>262</v>
      </c>
      <c r="B7211" t="s">
        <v>112</v>
      </c>
      <c r="C7211" t="s">
        <v>88</v>
      </c>
      <c r="D7211" s="29">
        <v>45802</v>
      </c>
      <c r="E7211" s="161">
        <v>0</v>
      </c>
      <c r="F7211" s="161">
        <v>0</v>
      </c>
      <c r="G7211" s="161">
        <v>0</v>
      </c>
      <c r="H7211" s="161">
        <v>0</v>
      </c>
      <c r="L7211">
        <v>1950.467347</v>
      </c>
      <c r="R7211">
        <v>5434.8693370000001</v>
      </c>
      <c r="S7211">
        <v>5434.8693370000001</v>
      </c>
      <c r="T7211" s="194">
        <v>5434.8693370000001</v>
      </c>
      <c r="U7211" t="s">
        <v>193</v>
      </c>
      <c r="V7211">
        <v>45708.624328703707</v>
      </c>
    </row>
    <row r="7212" spans="1:22" x14ac:dyDescent="0.3">
      <c r="A7212" t="s">
        <v>262</v>
      </c>
      <c r="B7212" t="s">
        <v>112</v>
      </c>
      <c r="C7212" t="s">
        <v>88</v>
      </c>
      <c r="D7212" s="29">
        <v>45803</v>
      </c>
      <c r="E7212" s="161">
        <v>0</v>
      </c>
      <c r="F7212" s="161">
        <v>0</v>
      </c>
      <c r="G7212" s="161">
        <v>0</v>
      </c>
      <c r="H7212" s="161">
        <v>0</v>
      </c>
      <c r="L7212">
        <v>1950.467347</v>
      </c>
      <c r="R7212">
        <v>5434.8693370000001</v>
      </c>
      <c r="S7212">
        <v>5434.8693370000001</v>
      </c>
      <c r="T7212" s="194">
        <v>5434.8693370000001</v>
      </c>
      <c r="U7212" t="s">
        <v>193</v>
      </c>
      <c r="V7212">
        <v>45708.624340277776</v>
      </c>
    </row>
    <row r="7213" spans="1:22" x14ac:dyDescent="0.3">
      <c r="A7213" t="s">
        <v>262</v>
      </c>
      <c r="B7213" t="s">
        <v>112</v>
      </c>
      <c r="C7213" t="s">
        <v>88</v>
      </c>
      <c r="D7213" s="29">
        <v>45804</v>
      </c>
      <c r="E7213" s="161">
        <v>0</v>
      </c>
      <c r="F7213" s="161">
        <v>0</v>
      </c>
      <c r="G7213" s="161">
        <v>0</v>
      </c>
      <c r="H7213" s="161">
        <v>0</v>
      </c>
      <c r="L7213">
        <v>1950.467347</v>
      </c>
      <c r="R7213">
        <v>5434.8693370000001</v>
      </c>
      <c r="S7213">
        <v>5434.8693370000001</v>
      </c>
      <c r="T7213" s="194">
        <v>5434.8693370000001</v>
      </c>
      <c r="U7213" t="s">
        <v>193</v>
      </c>
      <c r="V7213">
        <v>45708.624328703707</v>
      </c>
    </row>
    <row r="7214" spans="1:22" x14ac:dyDescent="0.3">
      <c r="A7214" t="s">
        <v>262</v>
      </c>
      <c r="B7214" t="s">
        <v>112</v>
      </c>
      <c r="C7214" t="s">
        <v>88</v>
      </c>
      <c r="D7214" s="29">
        <v>45805</v>
      </c>
      <c r="E7214" s="161">
        <v>0</v>
      </c>
      <c r="F7214" s="161">
        <v>0</v>
      </c>
      <c r="G7214" s="161">
        <v>0</v>
      </c>
      <c r="H7214" s="161">
        <v>0</v>
      </c>
      <c r="L7214">
        <v>1950.467347</v>
      </c>
      <c r="R7214">
        <v>5434.8693370000001</v>
      </c>
      <c r="S7214">
        <v>5434.8693370000001</v>
      </c>
      <c r="T7214" s="194">
        <v>5434.8693370000001</v>
      </c>
      <c r="U7214" t="s">
        <v>193</v>
      </c>
      <c r="V7214">
        <v>45708.624328703707</v>
      </c>
    </row>
    <row r="7215" spans="1:22" x14ac:dyDescent="0.3">
      <c r="A7215" t="s">
        <v>262</v>
      </c>
      <c r="B7215" t="s">
        <v>112</v>
      </c>
      <c r="C7215" t="s">
        <v>88</v>
      </c>
      <c r="D7215" s="29">
        <v>45806</v>
      </c>
      <c r="E7215" s="161">
        <v>0</v>
      </c>
      <c r="F7215" s="161">
        <v>0</v>
      </c>
      <c r="G7215" s="161">
        <v>0</v>
      </c>
      <c r="H7215" s="161">
        <v>0</v>
      </c>
      <c r="L7215">
        <v>1950.467347</v>
      </c>
      <c r="R7215">
        <v>5434.8693370000001</v>
      </c>
      <c r="S7215">
        <v>5434.8693370000001</v>
      </c>
      <c r="T7215" s="194">
        <v>5434.8693370000001</v>
      </c>
      <c r="U7215" t="s">
        <v>193</v>
      </c>
      <c r="V7215">
        <v>45708.624328703707</v>
      </c>
    </row>
    <row r="7216" spans="1:22" x14ac:dyDescent="0.3">
      <c r="A7216" t="s">
        <v>262</v>
      </c>
      <c r="B7216" t="s">
        <v>112</v>
      </c>
      <c r="C7216" t="s">
        <v>88</v>
      </c>
      <c r="D7216" s="29">
        <v>45807</v>
      </c>
      <c r="E7216" s="161">
        <v>0</v>
      </c>
      <c r="F7216" s="161">
        <v>0</v>
      </c>
      <c r="G7216" s="161">
        <v>0</v>
      </c>
      <c r="H7216" s="161">
        <v>0</v>
      </c>
      <c r="L7216">
        <v>1950.467347</v>
      </c>
      <c r="R7216">
        <v>5434.8693370000001</v>
      </c>
      <c r="S7216">
        <v>5434.8693370000001</v>
      </c>
      <c r="T7216" s="194">
        <v>5434.8693370000001</v>
      </c>
      <c r="U7216" t="s">
        <v>193</v>
      </c>
      <c r="V7216">
        <v>45708.624351851853</v>
      </c>
    </row>
    <row r="7217" spans="1:22" x14ac:dyDescent="0.3">
      <c r="A7217" t="s">
        <v>262</v>
      </c>
      <c r="B7217" t="s">
        <v>112</v>
      </c>
      <c r="C7217" t="s">
        <v>88</v>
      </c>
      <c r="D7217" s="29">
        <v>45808</v>
      </c>
      <c r="E7217" s="161">
        <v>0</v>
      </c>
      <c r="F7217" s="161">
        <v>0</v>
      </c>
      <c r="G7217" s="161">
        <v>0</v>
      </c>
      <c r="H7217" s="161">
        <v>0</v>
      </c>
      <c r="L7217">
        <v>1950.467347</v>
      </c>
      <c r="R7217">
        <v>5434.8693370000001</v>
      </c>
      <c r="S7217">
        <v>5434.8693370000001</v>
      </c>
      <c r="T7217" s="194">
        <v>5434.8693370000001</v>
      </c>
      <c r="U7217" t="s">
        <v>193</v>
      </c>
      <c r="V7217">
        <v>45708.624363425923</v>
      </c>
    </row>
    <row r="7218" spans="1:22" x14ac:dyDescent="0.3">
      <c r="A7218" t="s">
        <v>262</v>
      </c>
      <c r="B7218" t="s">
        <v>112</v>
      </c>
      <c r="C7218" t="s">
        <v>88</v>
      </c>
      <c r="D7218" s="29">
        <v>45809</v>
      </c>
      <c r="E7218" s="161">
        <v>0</v>
      </c>
      <c r="F7218" s="161">
        <v>0</v>
      </c>
      <c r="G7218" s="161">
        <v>0</v>
      </c>
      <c r="H7218" s="161">
        <v>0</v>
      </c>
      <c r="L7218">
        <v>1950.467347</v>
      </c>
      <c r="R7218">
        <v>5434.8693370000001</v>
      </c>
      <c r="S7218">
        <v>5434.8693370000001</v>
      </c>
      <c r="T7218" s="194">
        <v>5434.8693370000001</v>
      </c>
      <c r="U7218" t="s">
        <v>193</v>
      </c>
      <c r="V7218">
        <v>45708.624351851853</v>
      </c>
    </row>
    <row r="7219" spans="1:22" x14ac:dyDescent="0.3">
      <c r="A7219" t="s">
        <v>262</v>
      </c>
      <c r="B7219" t="s">
        <v>112</v>
      </c>
      <c r="C7219" t="s">
        <v>88</v>
      </c>
      <c r="D7219" s="29">
        <v>45810</v>
      </c>
      <c r="E7219" s="161">
        <v>0</v>
      </c>
      <c r="F7219" s="161">
        <v>0</v>
      </c>
      <c r="G7219" s="161">
        <v>0</v>
      </c>
      <c r="H7219" s="161">
        <v>0</v>
      </c>
      <c r="L7219">
        <v>1950.467347</v>
      </c>
      <c r="R7219">
        <v>5434.8693370000001</v>
      </c>
      <c r="S7219">
        <v>5434.8693370000001</v>
      </c>
      <c r="T7219" s="194">
        <v>5434.8693370000001</v>
      </c>
      <c r="U7219" t="s">
        <v>193</v>
      </c>
      <c r="V7219">
        <v>45708.624351851853</v>
      </c>
    </row>
    <row r="7220" spans="1:22" x14ac:dyDescent="0.3">
      <c r="A7220" t="s">
        <v>262</v>
      </c>
      <c r="B7220" t="s">
        <v>112</v>
      </c>
      <c r="C7220" t="s">
        <v>88</v>
      </c>
      <c r="D7220" s="29">
        <v>45811</v>
      </c>
      <c r="E7220" s="161">
        <v>0</v>
      </c>
      <c r="F7220" s="161">
        <v>0</v>
      </c>
      <c r="G7220" s="161">
        <v>0</v>
      </c>
      <c r="H7220" s="161">
        <v>0</v>
      </c>
      <c r="L7220">
        <v>1950.467347</v>
      </c>
      <c r="R7220">
        <v>5434.8693370000001</v>
      </c>
      <c r="S7220">
        <v>5434.8693370000001</v>
      </c>
      <c r="T7220" s="194">
        <v>5434.8693370000001</v>
      </c>
      <c r="U7220" t="s">
        <v>193</v>
      </c>
      <c r="V7220">
        <v>45708.624328703707</v>
      </c>
    </row>
    <row r="7221" spans="1:22" x14ac:dyDescent="0.3">
      <c r="A7221" t="s">
        <v>262</v>
      </c>
      <c r="B7221" t="s">
        <v>112</v>
      </c>
      <c r="C7221" t="s">
        <v>88</v>
      </c>
      <c r="D7221" s="29">
        <v>45812</v>
      </c>
      <c r="E7221" s="161">
        <v>0</v>
      </c>
      <c r="F7221" s="161">
        <v>0</v>
      </c>
      <c r="G7221" s="161">
        <v>0</v>
      </c>
      <c r="H7221" s="161">
        <v>0</v>
      </c>
      <c r="L7221">
        <v>1950.467347</v>
      </c>
      <c r="R7221">
        <v>5434.8693370000001</v>
      </c>
      <c r="S7221">
        <v>5434.8693370000001</v>
      </c>
      <c r="T7221" s="194">
        <v>5434.8693370000001</v>
      </c>
      <c r="U7221" t="s">
        <v>193</v>
      </c>
      <c r="V7221">
        <v>45708.624328703707</v>
      </c>
    </row>
    <row r="7222" spans="1:22" x14ac:dyDescent="0.3">
      <c r="A7222" t="s">
        <v>262</v>
      </c>
      <c r="B7222" t="s">
        <v>112</v>
      </c>
      <c r="C7222" t="s">
        <v>88</v>
      </c>
      <c r="D7222" s="29">
        <v>45813</v>
      </c>
      <c r="E7222" s="161">
        <v>0</v>
      </c>
      <c r="F7222" s="161">
        <v>0</v>
      </c>
      <c r="G7222" s="161">
        <v>0</v>
      </c>
      <c r="H7222" s="161">
        <v>0</v>
      </c>
      <c r="L7222">
        <v>1950.467347</v>
      </c>
      <c r="R7222">
        <v>5434.8693370000001</v>
      </c>
      <c r="S7222">
        <v>5434.8693370000001</v>
      </c>
      <c r="T7222" s="194">
        <v>5434.8693370000001</v>
      </c>
      <c r="U7222" t="s">
        <v>193</v>
      </c>
      <c r="V7222">
        <v>45708.624328703707</v>
      </c>
    </row>
    <row r="7223" spans="1:22" x14ac:dyDescent="0.3">
      <c r="A7223" t="s">
        <v>262</v>
      </c>
      <c r="B7223" t="s">
        <v>112</v>
      </c>
      <c r="C7223" t="s">
        <v>88</v>
      </c>
      <c r="D7223" s="29">
        <v>45814</v>
      </c>
      <c r="E7223" s="161">
        <v>0</v>
      </c>
      <c r="F7223" s="161">
        <v>0</v>
      </c>
      <c r="G7223" s="161">
        <v>0</v>
      </c>
      <c r="H7223" s="161">
        <v>0</v>
      </c>
      <c r="L7223">
        <v>1950.467347</v>
      </c>
      <c r="R7223">
        <v>5434.8693370000001</v>
      </c>
      <c r="S7223">
        <v>5434.8693370000001</v>
      </c>
      <c r="T7223" s="194">
        <v>5434.8693370000001</v>
      </c>
      <c r="U7223" t="s">
        <v>193</v>
      </c>
      <c r="V7223">
        <v>45708.624340277776</v>
      </c>
    </row>
    <row r="7224" spans="1:22" x14ac:dyDescent="0.3">
      <c r="A7224" t="s">
        <v>262</v>
      </c>
      <c r="B7224" t="s">
        <v>112</v>
      </c>
      <c r="C7224" t="s">
        <v>88</v>
      </c>
      <c r="D7224" s="29">
        <v>45815</v>
      </c>
      <c r="E7224" s="161">
        <v>0</v>
      </c>
      <c r="F7224" s="161">
        <v>0</v>
      </c>
      <c r="G7224" s="161">
        <v>0</v>
      </c>
      <c r="H7224" s="161">
        <v>0</v>
      </c>
      <c r="L7224">
        <v>1950.467347</v>
      </c>
      <c r="R7224">
        <v>5434.8693370000001</v>
      </c>
      <c r="S7224">
        <v>5434.8693370000001</v>
      </c>
      <c r="T7224" s="194">
        <v>5434.8693370000001</v>
      </c>
      <c r="U7224" t="s">
        <v>193</v>
      </c>
      <c r="V7224">
        <v>45708.624363425923</v>
      </c>
    </row>
    <row r="7225" spans="1:22" x14ac:dyDescent="0.3">
      <c r="A7225" t="s">
        <v>262</v>
      </c>
      <c r="B7225" t="s">
        <v>112</v>
      </c>
      <c r="C7225" t="s">
        <v>88</v>
      </c>
      <c r="D7225" s="29">
        <v>45816</v>
      </c>
      <c r="E7225" s="161">
        <v>0</v>
      </c>
      <c r="F7225" s="161">
        <v>0</v>
      </c>
      <c r="G7225" s="161">
        <v>0</v>
      </c>
      <c r="H7225" s="161">
        <v>0</v>
      </c>
      <c r="L7225">
        <v>1950.467347</v>
      </c>
      <c r="R7225">
        <v>5434.8693370000001</v>
      </c>
      <c r="S7225">
        <v>5434.8693370000001</v>
      </c>
      <c r="T7225" s="194">
        <v>5434.8693370000001</v>
      </c>
      <c r="U7225" t="s">
        <v>193</v>
      </c>
      <c r="V7225">
        <v>45708.624340277776</v>
      </c>
    </row>
    <row r="7226" spans="1:22" x14ac:dyDescent="0.3">
      <c r="A7226" t="s">
        <v>262</v>
      </c>
      <c r="B7226" t="s">
        <v>112</v>
      </c>
      <c r="C7226" t="s">
        <v>88</v>
      </c>
      <c r="D7226" s="29">
        <v>45817</v>
      </c>
      <c r="E7226" s="161">
        <v>0</v>
      </c>
      <c r="F7226" s="161">
        <v>0</v>
      </c>
      <c r="G7226" s="161">
        <v>0</v>
      </c>
      <c r="H7226" s="161">
        <v>0</v>
      </c>
      <c r="L7226">
        <v>1950.467347</v>
      </c>
      <c r="R7226">
        <v>5434.8693370000001</v>
      </c>
      <c r="S7226">
        <v>5434.8693370000001</v>
      </c>
      <c r="T7226" s="194">
        <v>5434.8693370000001</v>
      </c>
      <c r="U7226" t="s">
        <v>193</v>
      </c>
      <c r="V7226">
        <v>45708.624328703707</v>
      </c>
    </row>
    <row r="7227" spans="1:22" x14ac:dyDescent="0.3">
      <c r="A7227" t="s">
        <v>262</v>
      </c>
      <c r="B7227" t="s">
        <v>112</v>
      </c>
      <c r="C7227" t="s">
        <v>88</v>
      </c>
      <c r="D7227" s="29">
        <v>45818</v>
      </c>
      <c r="E7227" s="161">
        <v>0</v>
      </c>
      <c r="F7227" s="161">
        <v>0</v>
      </c>
      <c r="G7227" s="161">
        <v>0</v>
      </c>
      <c r="H7227" s="161">
        <v>0</v>
      </c>
      <c r="L7227">
        <v>1950.467347</v>
      </c>
      <c r="R7227">
        <v>5434.8693370000001</v>
      </c>
      <c r="S7227">
        <v>5434.8693370000001</v>
      </c>
      <c r="T7227" s="194">
        <v>5434.8693370000001</v>
      </c>
      <c r="U7227" t="s">
        <v>193</v>
      </c>
      <c r="V7227">
        <v>45708.624351851853</v>
      </c>
    </row>
    <row r="7228" spans="1:22" x14ac:dyDescent="0.3">
      <c r="A7228" t="s">
        <v>262</v>
      </c>
      <c r="B7228" t="s">
        <v>112</v>
      </c>
      <c r="C7228" t="s">
        <v>88</v>
      </c>
      <c r="D7228" s="29">
        <v>45819</v>
      </c>
      <c r="E7228" s="161">
        <v>0</v>
      </c>
      <c r="F7228" s="161">
        <v>0</v>
      </c>
      <c r="G7228" s="161">
        <v>0</v>
      </c>
      <c r="H7228" s="161">
        <v>0</v>
      </c>
      <c r="L7228">
        <v>1950.467347</v>
      </c>
      <c r="R7228">
        <v>5434.8693370000001</v>
      </c>
      <c r="S7228">
        <v>5434.8693370000001</v>
      </c>
      <c r="T7228" s="194">
        <v>5434.8693370000001</v>
      </c>
      <c r="U7228" t="s">
        <v>193</v>
      </c>
      <c r="V7228">
        <v>45708.624340277776</v>
      </c>
    </row>
    <row r="7229" spans="1:22" x14ac:dyDescent="0.3">
      <c r="A7229" t="s">
        <v>262</v>
      </c>
      <c r="B7229" t="s">
        <v>112</v>
      </c>
      <c r="C7229" t="s">
        <v>88</v>
      </c>
      <c r="D7229" s="29">
        <v>45820</v>
      </c>
      <c r="E7229" s="161">
        <v>0</v>
      </c>
      <c r="F7229" s="161">
        <v>0</v>
      </c>
      <c r="G7229" s="161">
        <v>0</v>
      </c>
      <c r="H7229" s="161">
        <v>0</v>
      </c>
      <c r="L7229">
        <v>1950.467347</v>
      </c>
      <c r="R7229">
        <v>5434.8693370000001</v>
      </c>
      <c r="S7229">
        <v>5434.8693370000001</v>
      </c>
      <c r="T7229" s="194">
        <v>5434.8693370000001</v>
      </c>
      <c r="U7229" t="s">
        <v>193</v>
      </c>
      <c r="V7229">
        <v>45708.624340277776</v>
      </c>
    </row>
    <row r="7230" spans="1:22" x14ac:dyDescent="0.3">
      <c r="A7230" t="s">
        <v>262</v>
      </c>
      <c r="B7230" t="s">
        <v>112</v>
      </c>
      <c r="C7230" t="s">
        <v>88</v>
      </c>
      <c r="D7230" s="29">
        <v>45821</v>
      </c>
      <c r="E7230" s="161">
        <v>0</v>
      </c>
      <c r="F7230" s="161">
        <v>0</v>
      </c>
      <c r="G7230" s="161">
        <v>0</v>
      </c>
      <c r="H7230" s="161">
        <v>0</v>
      </c>
      <c r="L7230">
        <v>1950.467347</v>
      </c>
      <c r="R7230">
        <v>5434.8693370000001</v>
      </c>
      <c r="S7230">
        <v>5434.8693370000001</v>
      </c>
      <c r="T7230" s="194">
        <v>5434.8693370000001</v>
      </c>
      <c r="U7230" t="s">
        <v>193</v>
      </c>
      <c r="V7230">
        <v>45708.624363425923</v>
      </c>
    </row>
    <row r="7231" spans="1:22" x14ac:dyDescent="0.3">
      <c r="A7231" t="s">
        <v>262</v>
      </c>
      <c r="B7231" t="s">
        <v>112</v>
      </c>
      <c r="C7231" t="s">
        <v>88</v>
      </c>
      <c r="D7231" s="29">
        <v>45822</v>
      </c>
      <c r="E7231" s="161">
        <v>0</v>
      </c>
      <c r="F7231" s="161">
        <v>0</v>
      </c>
      <c r="G7231" s="161">
        <v>0</v>
      </c>
      <c r="H7231" s="161">
        <v>0</v>
      </c>
      <c r="L7231">
        <v>1950.467347</v>
      </c>
      <c r="R7231">
        <v>5434.8693370000001</v>
      </c>
      <c r="S7231">
        <v>5434.8693370000001</v>
      </c>
      <c r="T7231" s="194">
        <v>5434.8693370000001</v>
      </c>
      <c r="U7231" t="s">
        <v>193</v>
      </c>
      <c r="V7231">
        <v>45708.624328703707</v>
      </c>
    </row>
    <row r="7232" spans="1:22" x14ac:dyDescent="0.3">
      <c r="A7232" t="s">
        <v>262</v>
      </c>
      <c r="B7232" t="s">
        <v>112</v>
      </c>
      <c r="C7232" t="s">
        <v>88</v>
      </c>
      <c r="D7232" s="29">
        <v>45823</v>
      </c>
      <c r="E7232" s="161">
        <v>0</v>
      </c>
      <c r="F7232" s="161">
        <v>0</v>
      </c>
      <c r="G7232" s="161">
        <v>0</v>
      </c>
      <c r="H7232" s="161">
        <v>0</v>
      </c>
      <c r="L7232">
        <v>1950.467347</v>
      </c>
      <c r="R7232">
        <v>5434.8693370000001</v>
      </c>
      <c r="S7232">
        <v>5434.8693370000001</v>
      </c>
      <c r="T7232" s="194">
        <v>5434.8693370000001</v>
      </c>
      <c r="U7232" t="s">
        <v>193</v>
      </c>
      <c r="V7232">
        <v>45708.624363425923</v>
      </c>
    </row>
    <row r="7233" spans="1:22" x14ac:dyDescent="0.3">
      <c r="A7233" t="s">
        <v>262</v>
      </c>
      <c r="B7233" t="s">
        <v>112</v>
      </c>
      <c r="C7233" t="s">
        <v>88</v>
      </c>
      <c r="D7233" s="29">
        <v>45824</v>
      </c>
      <c r="E7233" s="161">
        <v>0</v>
      </c>
      <c r="F7233" s="161">
        <v>0</v>
      </c>
      <c r="G7233" s="161">
        <v>0</v>
      </c>
      <c r="H7233" s="161">
        <v>0</v>
      </c>
      <c r="L7233">
        <v>1950.467347</v>
      </c>
      <c r="R7233">
        <v>5434.8693370000001</v>
      </c>
      <c r="S7233">
        <v>5434.8693370000001</v>
      </c>
      <c r="T7233" s="194">
        <v>5434.8693370000001</v>
      </c>
      <c r="U7233" t="s">
        <v>193</v>
      </c>
      <c r="V7233">
        <v>45708.624340277776</v>
      </c>
    </row>
    <row r="7234" spans="1:22" x14ac:dyDescent="0.3">
      <c r="A7234" t="s">
        <v>262</v>
      </c>
      <c r="B7234" t="s">
        <v>112</v>
      </c>
      <c r="C7234" t="s">
        <v>88</v>
      </c>
      <c r="D7234" s="29">
        <v>45825</v>
      </c>
      <c r="E7234" s="161">
        <v>0</v>
      </c>
      <c r="F7234" s="161">
        <v>0</v>
      </c>
      <c r="G7234" s="161">
        <v>0</v>
      </c>
      <c r="H7234" s="161">
        <v>0</v>
      </c>
      <c r="L7234">
        <v>1950.467347</v>
      </c>
      <c r="R7234">
        <v>5434.8693370000001</v>
      </c>
      <c r="S7234">
        <v>5434.8693370000001</v>
      </c>
      <c r="T7234" s="194">
        <v>5434.8693370000001</v>
      </c>
      <c r="U7234" t="s">
        <v>193</v>
      </c>
      <c r="V7234">
        <v>45708.624328703707</v>
      </c>
    </row>
    <row r="7235" spans="1:22" x14ac:dyDescent="0.3">
      <c r="A7235" t="s">
        <v>262</v>
      </c>
      <c r="B7235" t="s">
        <v>112</v>
      </c>
      <c r="C7235" t="s">
        <v>88</v>
      </c>
      <c r="D7235" s="29">
        <v>45826</v>
      </c>
      <c r="E7235" s="161">
        <v>0</v>
      </c>
      <c r="F7235" s="161">
        <v>0</v>
      </c>
      <c r="G7235" s="161">
        <v>0</v>
      </c>
      <c r="H7235" s="161">
        <v>0</v>
      </c>
      <c r="L7235">
        <v>1950.467347</v>
      </c>
      <c r="R7235">
        <v>5434.8693370000001</v>
      </c>
      <c r="S7235">
        <v>5434.8693370000001</v>
      </c>
      <c r="T7235" s="194">
        <v>5434.8693370000001</v>
      </c>
      <c r="U7235" t="s">
        <v>193</v>
      </c>
      <c r="V7235">
        <v>45708.624340277776</v>
      </c>
    </row>
    <row r="7236" spans="1:22" x14ac:dyDescent="0.3">
      <c r="A7236" t="s">
        <v>262</v>
      </c>
      <c r="B7236" t="s">
        <v>112</v>
      </c>
      <c r="C7236" t="s">
        <v>88</v>
      </c>
      <c r="D7236" s="29">
        <v>45827</v>
      </c>
      <c r="E7236" s="161">
        <v>0</v>
      </c>
      <c r="F7236" s="161">
        <v>0</v>
      </c>
      <c r="G7236" s="161">
        <v>0</v>
      </c>
      <c r="H7236" s="161">
        <v>0</v>
      </c>
      <c r="L7236">
        <v>1950.467347</v>
      </c>
      <c r="R7236">
        <v>5434.8693370000001</v>
      </c>
      <c r="S7236">
        <v>5434.8693370000001</v>
      </c>
      <c r="T7236" s="194">
        <v>5434.8693370000001</v>
      </c>
      <c r="U7236" t="s">
        <v>193</v>
      </c>
      <c r="V7236">
        <v>45708.624328703707</v>
      </c>
    </row>
    <row r="7237" spans="1:22" x14ac:dyDescent="0.3">
      <c r="A7237" t="s">
        <v>262</v>
      </c>
      <c r="B7237" t="s">
        <v>112</v>
      </c>
      <c r="C7237" t="s">
        <v>88</v>
      </c>
      <c r="D7237" s="29">
        <v>45828</v>
      </c>
      <c r="E7237" s="161">
        <v>0</v>
      </c>
      <c r="F7237" s="161">
        <v>0</v>
      </c>
      <c r="G7237" s="161">
        <v>0</v>
      </c>
      <c r="H7237" s="161">
        <v>0</v>
      </c>
      <c r="L7237">
        <v>1950.467347</v>
      </c>
      <c r="R7237">
        <v>5434.8693370000001</v>
      </c>
      <c r="S7237">
        <v>5434.8693370000001</v>
      </c>
      <c r="T7237" s="194">
        <v>5434.8693370000001</v>
      </c>
      <c r="U7237" t="s">
        <v>193</v>
      </c>
      <c r="V7237">
        <v>45708.624340277776</v>
      </c>
    </row>
    <row r="7238" spans="1:22" x14ac:dyDescent="0.3">
      <c r="A7238" t="s">
        <v>262</v>
      </c>
      <c r="B7238" t="s">
        <v>112</v>
      </c>
      <c r="C7238" t="s">
        <v>88</v>
      </c>
      <c r="D7238" s="29">
        <v>45829</v>
      </c>
      <c r="E7238" s="161">
        <v>0</v>
      </c>
      <c r="F7238" s="161">
        <v>0</v>
      </c>
      <c r="G7238" s="161">
        <v>0</v>
      </c>
      <c r="H7238" s="161">
        <v>0</v>
      </c>
      <c r="L7238">
        <v>1950.467347</v>
      </c>
      <c r="R7238">
        <v>5434.8693370000001</v>
      </c>
      <c r="S7238">
        <v>5434.8693370000001</v>
      </c>
      <c r="T7238" s="194">
        <v>5434.8693370000001</v>
      </c>
      <c r="U7238" t="s">
        <v>193</v>
      </c>
      <c r="V7238">
        <v>45708.624351851853</v>
      </c>
    </row>
    <row r="7239" spans="1:22" x14ac:dyDescent="0.3">
      <c r="A7239" t="s">
        <v>262</v>
      </c>
      <c r="B7239" t="s">
        <v>112</v>
      </c>
      <c r="C7239" t="s">
        <v>88</v>
      </c>
      <c r="D7239" s="29">
        <v>45830</v>
      </c>
      <c r="E7239" s="161">
        <v>0</v>
      </c>
      <c r="F7239" s="161">
        <v>0</v>
      </c>
      <c r="G7239" s="161">
        <v>0</v>
      </c>
      <c r="H7239" s="161">
        <v>0</v>
      </c>
      <c r="L7239">
        <v>1950.467347</v>
      </c>
      <c r="R7239">
        <v>5434.8693370000001</v>
      </c>
      <c r="S7239">
        <v>5434.8693370000001</v>
      </c>
      <c r="T7239" s="194">
        <v>5434.8693370000001</v>
      </c>
      <c r="U7239" t="s">
        <v>193</v>
      </c>
      <c r="V7239">
        <v>45708.624363425923</v>
      </c>
    </row>
    <row r="7240" spans="1:22" x14ac:dyDescent="0.3">
      <c r="A7240" t="s">
        <v>262</v>
      </c>
      <c r="B7240" t="s">
        <v>112</v>
      </c>
      <c r="C7240" t="s">
        <v>88</v>
      </c>
      <c r="D7240" s="29">
        <v>45831</v>
      </c>
      <c r="E7240" s="161">
        <v>0</v>
      </c>
      <c r="F7240" s="161">
        <v>0</v>
      </c>
      <c r="G7240" s="161">
        <v>0</v>
      </c>
      <c r="H7240" s="161">
        <v>0</v>
      </c>
      <c r="L7240">
        <v>1950.467347</v>
      </c>
      <c r="R7240">
        <v>5434.8693370000001</v>
      </c>
      <c r="S7240">
        <v>5434.8693370000001</v>
      </c>
      <c r="T7240" s="194">
        <v>5434.8693370000001</v>
      </c>
      <c r="U7240" t="s">
        <v>193</v>
      </c>
      <c r="V7240">
        <v>45708.624351851853</v>
      </c>
    </row>
    <row r="7241" spans="1:22" x14ac:dyDescent="0.3">
      <c r="A7241" t="s">
        <v>262</v>
      </c>
      <c r="B7241" t="s">
        <v>112</v>
      </c>
      <c r="C7241" t="s">
        <v>88</v>
      </c>
      <c r="D7241" s="29">
        <v>45832</v>
      </c>
      <c r="E7241" s="161">
        <v>0</v>
      </c>
      <c r="F7241" s="161">
        <v>0</v>
      </c>
      <c r="G7241" s="161">
        <v>0</v>
      </c>
      <c r="H7241" s="161">
        <v>0</v>
      </c>
      <c r="L7241">
        <v>1950.467347</v>
      </c>
      <c r="R7241">
        <v>5434.8693370000001</v>
      </c>
      <c r="S7241">
        <v>5434.8693370000001</v>
      </c>
      <c r="T7241" s="194">
        <v>5434.8693370000001</v>
      </c>
      <c r="U7241" t="s">
        <v>193</v>
      </c>
      <c r="V7241">
        <v>45708.624328703707</v>
      </c>
    </row>
    <row r="7242" spans="1:22" x14ac:dyDescent="0.3">
      <c r="A7242" t="s">
        <v>262</v>
      </c>
      <c r="B7242" t="s">
        <v>112</v>
      </c>
      <c r="C7242" t="s">
        <v>88</v>
      </c>
      <c r="D7242" s="29">
        <v>45833</v>
      </c>
      <c r="E7242" s="161">
        <v>0</v>
      </c>
      <c r="F7242" s="161">
        <v>0</v>
      </c>
      <c r="G7242" s="161">
        <v>0</v>
      </c>
      <c r="H7242" s="161">
        <v>0</v>
      </c>
      <c r="L7242">
        <v>1950.467347</v>
      </c>
      <c r="R7242">
        <v>5434.8693370000001</v>
      </c>
      <c r="S7242">
        <v>5434.8693370000001</v>
      </c>
      <c r="T7242" s="194">
        <v>5434.8693370000001</v>
      </c>
      <c r="U7242" t="s">
        <v>193</v>
      </c>
      <c r="V7242">
        <v>45708.624351851853</v>
      </c>
    </row>
    <row r="7243" spans="1:22" x14ac:dyDescent="0.3">
      <c r="A7243" t="s">
        <v>262</v>
      </c>
      <c r="B7243" t="s">
        <v>112</v>
      </c>
      <c r="C7243" t="s">
        <v>88</v>
      </c>
      <c r="D7243" s="29">
        <v>45834</v>
      </c>
      <c r="E7243" s="161">
        <v>0</v>
      </c>
      <c r="F7243" s="161">
        <v>0</v>
      </c>
      <c r="G7243" s="161">
        <v>0</v>
      </c>
      <c r="H7243" s="161">
        <v>0</v>
      </c>
      <c r="L7243">
        <v>1950.467347</v>
      </c>
      <c r="R7243">
        <v>5434.8693370000001</v>
      </c>
      <c r="S7243">
        <v>5434.8693370000001</v>
      </c>
      <c r="T7243" s="194">
        <v>5434.8693370000001</v>
      </c>
      <c r="U7243" t="s">
        <v>193</v>
      </c>
      <c r="V7243">
        <v>45708.624351851853</v>
      </c>
    </row>
    <row r="7244" spans="1:22" x14ac:dyDescent="0.3">
      <c r="A7244" t="s">
        <v>262</v>
      </c>
      <c r="B7244" t="s">
        <v>112</v>
      </c>
      <c r="C7244" t="s">
        <v>88</v>
      </c>
      <c r="D7244" s="29">
        <v>45835</v>
      </c>
      <c r="E7244" s="161">
        <v>0</v>
      </c>
      <c r="F7244" s="161">
        <v>0</v>
      </c>
      <c r="G7244" s="161">
        <v>0</v>
      </c>
      <c r="H7244" s="161">
        <v>0</v>
      </c>
      <c r="L7244">
        <v>1950.467347</v>
      </c>
      <c r="R7244">
        <v>5434.8693370000001</v>
      </c>
      <c r="S7244">
        <v>5434.8693370000001</v>
      </c>
      <c r="T7244" s="194">
        <v>5434.8693370000001</v>
      </c>
      <c r="U7244" t="s">
        <v>193</v>
      </c>
      <c r="V7244">
        <v>45708.624328703707</v>
      </c>
    </row>
    <row r="7245" spans="1:22" x14ac:dyDescent="0.3">
      <c r="A7245" t="s">
        <v>262</v>
      </c>
      <c r="B7245" t="s">
        <v>112</v>
      </c>
      <c r="C7245" t="s">
        <v>88</v>
      </c>
      <c r="D7245" s="29">
        <v>45836</v>
      </c>
      <c r="E7245" s="161">
        <v>0</v>
      </c>
      <c r="F7245" s="161">
        <v>0</v>
      </c>
      <c r="G7245" s="161">
        <v>0</v>
      </c>
      <c r="H7245" s="161">
        <v>0</v>
      </c>
      <c r="L7245">
        <v>1950.467347</v>
      </c>
      <c r="R7245">
        <v>5434.8693370000001</v>
      </c>
      <c r="S7245">
        <v>5434.8693370000001</v>
      </c>
      <c r="T7245" s="194">
        <v>5434.8693370000001</v>
      </c>
      <c r="U7245" t="s">
        <v>193</v>
      </c>
      <c r="V7245">
        <v>45708.624351851853</v>
      </c>
    </row>
    <row r="7246" spans="1:22" x14ac:dyDescent="0.3">
      <c r="A7246" t="s">
        <v>262</v>
      </c>
      <c r="B7246" t="s">
        <v>112</v>
      </c>
      <c r="C7246" t="s">
        <v>88</v>
      </c>
      <c r="D7246" s="29">
        <v>45837</v>
      </c>
      <c r="E7246" s="161">
        <v>0</v>
      </c>
      <c r="F7246" s="161">
        <v>0</v>
      </c>
      <c r="G7246" s="161">
        <v>0</v>
      </c>
      <c r="H7246" s="161">
        <v>0</v>
      </c>
      <c r="L7246">
        <v>1950.467347</v>
      </c>
      <c r="R7246">
        <v>5434.8693370000001</v>
      </c>
      <c r="S7246">
        <v>5434.8693370000001</v>
      </c>
      <c r="T7246" s="194">
        <v>5434.8693370000001</v>
      </c>
      <c r="U7246" t="s">
        <v>193</v>
      </c>
      <c r="V7246">
        <v>45708.624328703707</v>
      </c>
    </row>
    <row r="7247" spans="1:22" x14ac:dyDescent="0.3">
      <c r="A7247" t="s">
        <v>262</v>
      </c>
      <c r="B7247" t="s">
        <v>112</v>
      </c>
      <c r="C7247" t="s">
        <v>88</v>
      </c>
      <c r="D7247" s="29">
        <v>45838</v>
      </c>
      <c r="E7247" s="161">
        <v>0</v>
      </c>
      <c r="F7247" s="161">
        <v>0</v>
      </c>
      <c r="G7247" s="161">
        <v>0</v>
      </c>
      <c r="H7247" s="161">
        <v>0</v>
      </c>
      <c r="L7247">
        <v>1950.467347</v>
      </c>
      <c r="R7247">
        <v>5434.8693370000001</v>
      </c>
      <c r="S7247">
        <v>5434.8693370000001</v>
      </c>
      <c r="T7247" s="194">
        <v>5434.8693370000001</v>
      </c>
      <c r="U7247" t="s">
        <v>193</v>
      </c>
      <c r="V7247">
        <v>45708.624363425923</v>
      </c>
    </row>
    <row r="7248" spans="1:22" x14ac:dyDescent="0.3">
      <c r="A7248" t="s">
        <v>262</v>
      </c>
      <c r="B7248" t="s">
        <v>112</v>
      </c>
      <c r="C7248" t="s">
        <v>88</v>
      </c>
      <c r="D7248" s="29">
        <v>45839</v>
      </c>
      <c r="E7248" s="161">
        <v>0</v>
      </c>
      <c r="F7248" s="161">
        <v>0</v>
      </c>
      <c r="G7248" s="161">
        <v>0</v>
      </c>
      <c r="H7248" s="161">
        <v>0</v>
      </c>
      <c r="L7248">
        <v>1950.467347</v>
      </c>
      <c r="R7248">
        <v>5434.8693370000001</v>
      </c>
      <c r="S7248">
        <v>5434.8693370000001</v>
      </c>
      <c r="T7248" s="194">
        <v>5434.8693370000001</v>
      </c>
      <c r="U7248" t="s">
        <v>193</v>
      </c>
      <c r="V7248">
        <v>45708.624340277776</v>
      </c>
    </row>
    <row r="7249" spans="1:22" x14ac:dyDescent="0.3">
      <c r="A7249" t="s">
        <v>262</v>
      </c>
      <c r="B7249" t="s">
        <v>112</v>
      </c>
      <c r="C7249" t="s">
        <v>88</v>
      </c>
      <c r="D7249" s="29">
        <v>45840</v>
      </c>
      <c r="E7249" s="161">
        <v>0</v>
      </c>
      <c r="F7249" s="161">
        <v>0</v>
      </c>
      <c r="G7249" s="161">
        <v>0</v>
      </c>
      <c r="H7249" s="161">
        <v>0</v>
      </c>
      <c r="L7249">
        <v>1950.467347</v>
      </c>
      <c r="R7249">
        <v>5434.8693370000001</v>
      </c>
      <c r="S7249">
        <v>5434.8693370000001</v>
      </c>
      <c r="T7249" s="194">
        <v>5434.8693370000001</v>
      </c>
      <c r="U7249" t="s">
        <v>193</v>
      </c>
      <c r="V7249">
        <v>45708.624340277776</v>
      </c>
    </row>
    <row r="7250" spans="1:22" x14ac:dyDescent="0.3">
      <c r="A7250" t="s">
        <v>262</v>
      </c>
      <c r="B7250" t="s">
        <v>112</v>
      </c>
      <c r="C7250" t="s">
        <v>88</v>
      </c>
      <c r="D7250" s="29">
        <v>45841</v>
      </c>
      <c r="E7250" s="161">
        <v>0</v>
      </c>
      <c r="F7250" s="161">
        <v>0</v>
      </c>
      <c r="G7250" s="161">
        <v>0</v>
      </c>
      <c r="H7250" s="161">
        <v>0</v>
      </c>
      <c r="L7250">
        <v>1950.467347</v>
      </c>
      <c r="R7250">
        <v>5434.8693370000001</v>
      </c>
      <c r="S7250">
        <v>5434.8693370000001</v>
      </c>
      <c r="T7250" s="194">
        <v>5434.8693370000001</v>
      </c>
      <c r="U7250" t="s">
        <v>193</v>
      </c>
      <c r="V7250">
        <v>45708.624340277776</v>
      </c>
    </row>
    <row r="7251" spans="1:22" x14ac:dyDescent="0.3">
      <c r="A7251" t="s">
        <v>262</v>
      </c>
      <c r="B7251" t="s">
        <v>112</v>
      </c>
      <c r="C7251" t="s">
        <v>88</v>
      </c>
      <c r="D7251" s="29">
        <v>45842</v>
      </c>
      <c r="E7251" s="161">
        <v>0</v>
      </c>
      <c r="F7251" s="161">
        <v>0</v>
      </c>
      <c r="G7251" s="161">
        <v>0</v>
      </c>
      <c r="H7251" s="161">
        <v>0</v>
      </c>
      <c r="L7251">
        <v>1950.467347</v>
      </c>
      <c r="R7251">
        <v>5434.8693370000001</v>
      </c>
      <c r="S7251">
        <v>5434.8693370000001</v>
      </c>
      <c r="T7251" s="194">
        <v>5434.8693370000001</v>
      </c>
      <c r="U7251" t="s">
        <v>193</v>
      </c>
      <c r="V7251">
        <v>45708.624363425923</v>
      </c>
    </row>
    <row r="7252" spans="1:22" x14ac:dyDescent="0.3">
      <c r="A7252" t="s">
        <v>262</v>
      </c>
      <c r="B7252" t="s">
        <v>112</v>
      </c>
      <c r="C7252" t="s">
        <v>88</v>
      </c>
      <c r="D7252" s="29">
        <v>45843</v>
      </c>
      <c r="E7252" s="161">
        <v>0</v>
      </c>
      <c r="F7252" s="161">
        <v>0</v>
      </c>
      <c r="G7252" s="161">
        <v>0</v>
      </c>
      <c r="H7252" s="161">
        <v>0</v>
      </c>
      <c r="L7252">
        <v>1950.467347</v>
      </c>
      <c r="R7252">
        <v>5434.8693370000001</v>
      </c>
      <c r="S7252">
        <v>5434.8693370000001</v>
      </c>
      <c r="T7252" s="194">
        <v>5434.8693370000001</v>
      </c>
      <c r="U7252" t="s">
        <v>193</v>
      </c>
      <c r="V7252">
        <v>45708.624351851853</v>
      </c>
    </row>
    <row r="7253" spans="1:22" x14ac:dyDescent="0.3">
      <c r="A7253" t="s">
        <v>262</v>
      </c>
      <c r="B7253" t="s">
        <v>112</v>
      </c>
      <c r="C7253" t="s">
        <v>88</v>
      </c>
      <c r="D7253" s="29">
        <v>45844</v>
      </c>
      <c r="E7253" s="161">
        <v>0</v>
      </c>
      <c r="F7253" s="161">
        <v>0</v>
      </c>
      <c r="G7253" s="161">
        <v>0</v>
      </c>
      <c r="H7253" s="161">
        <v>0</v>
      </c>
      <c r="L7253">
        <v>1950.467347</v>
      </c>
      <c r="R7253">
        <v>5434.8693370000001</v>
      </c>
      <c r="S7253">
        <v>5434.8693370000001</v>
      </c>
      <c r="T7253" s="194">
        <v>5434.8693370000001</v>
      </c>
      <c r="U7253" t="s">
        <v>193</v>
      </c>
      <c r="V7253">
        <v>45708.624363425923</v>
      </c>
    </row>
    <row r="7254" spans="1:22" x14ac:dyDescent="0.3">
      <c r="A7254" t="s">
        <v>262</v>
      </c>
      <c r="B7254" t="s">
        <v>112</v>
      </c>
      <c r="C7254" t="s">
        <v>88</v>
      </c>
      <c r="D7254" s="29">
        <v>45845</v>
      </c>
      <c r="E7254" s="161">
        <v>0</v>
      </c>
      <c r="F7254" s="161">
        <v>0</v>
      </c>
      <c r="G7254" s="161">
        <v>0</v>
      </c>
      <c r="H7254" s="161">
        <v>0</v>
      </c>
      <c r="L7254">
        <v>1950.467347</v>
      </c>
      <c r="R7254">
        <v>5434.8693370000001</v>
      </c>
      <c r="S7254">
        <v>5434.8693370000001</v>
      </c>
      <c r="T7254" s="194">
        <v>5434.8693370000001</v>
      </c>
      <c r="U7254" t="s">
        <v>193</v>
      </c>
      <c r="V7254">
        <v>45708.624351851853</v>
      </c>
    </row>
    <row r="7255" spans="1:22" x14ac:dyDescent="0.3">
      <c r="A7255" t="s">
        <v>262</v>
      </c>
      <c r="B7255" t="s">
        <v>112</v>
      </c>
      <c r="C7255" t="s">
        <v>88</v>
      </c>
      <c r="D7255" s="29">
        <v>45846</v>
      </c>
      <c r="E7255" s="161">
        <v>0</v>
      </c>
      <c r="F7255" s="161">
        <v>0</v>
      </c>
      <c r="G7255" s="161">
        <v>0</v>
      </c>
      <c r="H7255" s="161">
        <v>0</v>
      </c>
      <c r="L7255">
        <v>1950.467347</v>
      </c>
      <c r="R7255">
        <v>5434.8693370000001</v>
      </c>
      <c r="S7255">
        <v>5434.8693370000001</v>
      </c>
      <c r="T7255" s="194">
        <v>5434.8693370000001</v>
      </c>
      <c r="U7255" t="s">
        <v>193</v>
      </c>
      <c r="V7255">
        <v>45708.624340277776</v>
      </c>
    </row>
    <row r="7256" spans="1:22" x14ac:dyDescent="0.3">
      <c r="A7256" t="s">
        <v>262</v>
      </c>
      <c r="B7256" t="s">
        <v>112</v>
      </c>
      <c r="C7256" t="s">
        <v>88</v>
      </c>
      <c r="D7256" s="29">
        <v>45847</v>
      </c>
      <c r="E7256" s="161">
        <v>0</v>
      </c>
      <c r="F7256" s="161">
        <v>0</v>
      </c>
      <c r="G7256" s="161">
        <v>0</v>
      </c>
      <c r="H7256" s="161">
        <v>0</v>
      </c>
      <c r="L7256">
        <v>1950.467347</v>
      </c>
      <c r="R7256">
        <v>5434.8693370000001</v>
      </c>
      <c r="S7256">
        <v>5434.8693370000001</v>
      </c>
      <c r="T7256" s="194">
        <v>5434.8693370000001</v>
      </c>
      <c r="U7256" t="s">
        <v>193</v>
      </c>
      <c r="V7256">
        <v>45708.624340277776</v>
      </c>
    </row>
    <row r="7257" spans="1:22" x14ac:dyDescent="0.3">
      <c r="A7257" t="s">
        <v>262</v>
      </c>
      <c r="B7257" t="s">
        <v>112</v>
      </c>
      <c r="C7257" t="s">
        <v>88</v>
      </c>
      <c r="D7257" s="29">
        <v>45848</v>
      </c>
      <c r="E7257" s="161">
        <v>0</v>
      </c>
      <c r="F7257" s="161">
        <v>0</v>
      </c>
      <c r="G7257" s="161">
        <v>0</v>
      </c>
      <c r="H7257" s="161">
        <v>0</v>
      </c>
      <c r="L7257">
        <v>1950.467347</v>
      </c>
      <c r="R7257">
        <v>5434.8693370000001</v>
      </c>
      <c r="S7257">
        <v>5434.8693370000001</v>
      </c>
      <c r="T7257" s="194">
        <v>5434.8693370000001</v>
      </c>
      <c r="U7257" t="s">
        <v>193</v>
      </c>
      <c r="V7257">
        <v>45708.624351851853</v>
      </c>
    </row>
    <row r="7258" spans="1:22" x14ac:dyDescent="0.3">
      <c r="A7258" t="s">
        <v>262</v>
      </c>
      <c r="B7258" t="s">
        <v>112</v>
      </c>
      <c r="C7258" t="s">
        <v>88</v>
      </c>
      <c r="D7258" s="29">
        <v>45849</v>
      </c>
      <c r="E7258" s="161">
        <v>0</v>
      </c>
      <c r="F7258" s="161">
        <v>0</v>
      </c>
      <c r="G7258" s="161">
        <v>0</v>
      </c>
      <c r="H7258" s="161">
        <v>0</v>
      </c>
      <c r="L7258">
        <v>1950.467347</v>
      </c>
      <c r="R7258">
        <v>5434.8693370000001</v>
      </c>
      <c r="S7258">
        <v>5434.8693370000001</v>
      </c>
      <c r="T7258" s="194">
        <v>5434.8693370000001</v>
      </c>
      <c r="U7258" t="s">
        <v>193</v>
      </c>
      <c r="V7258">
        <v>45708.624351851853</v>
      </c>
    </row>
    <row r="7259" spans="1:22" x14ac:dyDescent="0.3">
      <c r="A7259" t="s">
        <v>262</v>
      </c>
      <c r="B7259" t="s">
        <v>112</v>
      </c>
      <c r="C7259" t="s">
        <v>88</v>
      </c>
      <c r="D7259" s="29">
        <v>45850</v>
      </c>
      <c r="E7259" s="161">
        <v>0</v>
      </c>
      <c r="F7259" s="161">
        <v>0</v>
      </c>
      <c r="G7259" s="161">
        <v>0</v>
      </c>
      <c r="H7259" s="161">
        <v>0</v>
      </c>
      <c r="L7259">
        <v>1950.467347</v>
      </c>
      <c r="R7259">
        <v>5434.8693370000001</v>
      </c>
      <c r="S7259">
        <v>5434.8693370000001</v>
      </c>
      <c r="T7259" s="194">
        <v>5434.8693370000001</v>
      </c>
      <c r="U7259" t="s">
        <v>193</v>
      </c>
      <c r="V7259">
        <v>45708.624351851853</v>
      </c>
    </row>
    <row r="7260" spans="1:22" x14ac:dyDescent="0.3">
      <c r="A7260" t="s">
        <v>262</v>
      </c>
      <c r="B7260" t="s">
        <v>112</v>
      </c>
      <c r="C7260" t="s">
        <v>88</v>
      </c>
      <c r="D7260" s="29">
        <v>45851</v>
      </c>
      <c r="E7260" s="161">
        <v>0</v>
      </c>
      <c r="F7260" s="161">
        <v>0</v>
      </c>
      <c r="G7260" s="161">
        <v>0</v>
      </c>
      <c r="H7260" s="161">
        <v>0</v>
      </c>
      <c r="L7260">
        <v>1950.467347</v>
      </c>
      <c r="R7260">
        <v>5434.8693370000001</v>
      </c>
      <c r="S7260">
        <v>5434.8693370000001</v>
      </c>
      <c r="T7260" s="194">
        <v>5434.8693370000001</v>
      </c>
      <c r="U7260" t="s">
        <v>193</v>
      </c>
      <c r="V7260">
        <v>45708.624363425923</v>
      </c>
    </row>
    <row r="7261" spans="1:22" x14ac:dyDescent="0.3">
      <c r="A7261" t="s">
        <v>262</v>
      </c>
      <c r="B7261" t="s">
        <v>112</v>
      </c>
      <c r="C7261" t="s">
        <v>88</v>
      </c>
      <c r="D7261" s="29">
        <v>45852</v>
      </c>
      <c r="E7261" s="161">
        <v>0</v>
      </c>
      <c r="F7261" s="161">
        <v>0</v>
      </c>
      <c r="G7261" s="161">
        <v>0</v>
      </c>
      <c r="H7261" s="161">
        <v>0</v>
      </c>
      <c r="L7261">
        <v>1950.467347</v>
      </c>
      <c r="R7261">
        <v>5434.8693370000001</v>
      </c>
      <c r="S7261">
        <v>5434.8693370000001</v>
      </c>
      <c r="T7261" s="194">
        <v>5434.8693370000001</v>
      </c>
      <c r="U7261" t="s">
        <v>193</v>
      </c>
      <c r="V7261">
        <v>45708.624351851853</v>
      </c>
    </row>
    <row r="7262" spans="1:22" x14ac:dyDescent="0.3">
      <c r="A7262" t="s">
        <v>262</v>
      </c>
      <c r="B7262" t="s">
        <v>112</v>
      </c>
      <c r="C7262" t="s">
        <v>88</v>
      </c>
      <c r="D7262" s="29">
        <v>45853</v>
      </c>
      <c r="E7262" s="161">
        <v>0</v>
      </c>
      <c r="F7262" s="161">
        <v>0</v>
      </c>
      <c r="G7262" s="161">
        <v>0</v>
      </c>
      <c r="H7262" s="161">
        <v>0</v>
      </c>
      <c r="L7262">
        <v>1950.467347</v>
      </c>
      <c r="R7262">
        <v>5434.8693370000001</v>
      </c>
      <c r="S7262">
        <v>5434.8693370000001</v>
      </c>
      <c r="T7262" s="194">
        <v>5434.8693370000001</v>
      </c>
      <c r="U7262" t="s">
        <v>193</v>
      </c>
      <c r="V7262">
        <v>45708.624363425923</v>
      </c>
    </row>
    <row r="7263" spans="1:22" x14ac:dyDescent="0.3">
      <c r="A7263" t="s">
        <v>262</v>
      </c>
      <c r="B7263" t="s">
        <v>112</v>
      </c>
      <c r="C7263" t="s">
        <v>88</v>
      </c>
      <c r="D7263" s="29">
        <v>45854</v>
      </c>
      <c r="E7263" s="161">
        <v>0</v>
      </c>
      <c r="F7263" s="161">
        <v>0</v>
      </c>
      <c r="G7263" s="161">
        <v>0</v>
      </c>
      <c r="H7263" s="161">
        <v>0</v>
      </c>
      <c r="L7263">
        <v>1950.467347</v>
      </c>
      <c r="R7263">
        <v>5434.8693370000001</v>
      </c>
      <c r="S7263">
        <v>5434.8693370000001</v>
      </c>
      <c r="T7263" s="194">
        <v>5434.8693370000001</v>
      </c>
      <c r="U7263" t="s">
        <v>193</v>
      </c>
      <c r="V7263">
        <v>45708.624340277776</v>
      </c>
    </row>
    <row r="7264" spans="1:22" x14ac:dyDescent="0.3">
      <c r="A7264" t="s">
        <v>262</v>
      </c>
      <c r="B7264" t="s">
        <v>112</v>
      </c>
      <c r="C7264" t="s">
        <v>88</v>
      </c>
      <c r="D7264" s="29">
        <v>45855</v>
      </c>
      <c r="E7264" s="161">
        <v>0</v>
      </c>
      <c r="F7264" s="161">
        <v>0</v>
      </c>
      <c r="G7264" s="161">
        <v>0</v>
      </c>
      <c r="H7264" s="161">
        <v>0</v>
      </c>
      <c r="L7264">
        <v>1950.467347</v>
      </c>
      <c r="R7264">
        <v>5434.8693370000001</v>
      </c>
      <c r="S7264">
        <v>5434.8693370000001</v>
      </c>
      <c r="T7264" s="194">
        <v>5434.8693370000001</v>
      </c>
      <c r="U7264" t="s">
        <v>193</v>
      </c>
      <c r="V7264">
        <v>45708.624328703707</v>
      </c>
    </row>
    <row r="7265" spans="1:22" x14ac:dyDescent="0.3">
      <c r="A7265" t="s">
        <v>262</v>
      </c>
      <c r="B7265" t="s">
        <v>112</v>
      </c>
      <c r="C7265" t="s">
        <v>88</v>
      </c>
      <c r="D7265" s="29">
        <v>45856</v>
      </c>
      <c r="E7265" s="161">
        <v>0</v>
      </c>
      <c r="F7265" s="161">
        <v>0</v>
      </c>
      <c r="G7265" s="161">
        <v>0</v>
      </c>
      <c r="H7265" s="161">
        <v>0</v>
      </c>
      <c r="L7265">
        <v>1950.467347</v>
      </c>
      <c r="R7265">
        <v>5434.8693370000001</v>
      </c>
      <c r="S7265">
        <v>5434.8693370000001</v>
      </c>
      <c r="T7265" s="194">
        <v>5434.8693370000001</v>
      </c>
      <c r="U7265" t="s">
        <v>193</v>
      </c>
      <c r="V7265">
        <v>45708.624363425923</v>
      </c>
    </row>
    <row r="7266" spans="1:22" x14ac:dyDescent="0.3">
      <c r="A7266" t="s">
        <v>262</v>
      </c>
      <c r="B7266" t="s">
        <v>112</v>
      </c>
      <c r="C7266" t="s">
        <v>88</v>
      </c>
      <c r="D7266" s="29">
        <v>45857</v>
      </c>
      <c r="E7266" s="161">
        <v>0</v>
      </c>
      <c r="F7266" s="161">
        <v>0</v>
      </c>
      <c r="G7266" s="161">
        <v>0</v>
      </c>
      <c r="H7266" s="161">
        <v>0</v>
      </c>
      <c r="L7266">
        <v>1950.467347</v>
      </c>
      <c r="R7266">
        <v>5434.8693370000001</v>
      </c>
      <c r="S7266">
        <v>5434.8693370000001</v>
      </c>
      <c r="T7266" s="194">
        <v>5434.8693370000001</v>
      </c>
      <c r="U7266" t="s">
        <v>193</v>
      </c>
      <c r="V7266">
        <v>45708.624340277776</v>
      </c>
    </row>
    <row r="7267" spans="1:22" x14ac:dyDescent="0.3">
      <c r="A7267" t="s">
        <v>262</v>
      </c>
      <c r="B7267" t="s">
        <v>112</v>
      </c>
      <c r="C7267" t="s">
        <v>88</v>
      </c>
      <c r="D7267" s="29">
        <v>45858</v>
      </c>
      <c r="E7267" s="161">
        <v>0</v>
      </c>
      <c r="F7267" s="161">
        <v>0</v>
      </c>
      <c r="G7267" s="161">
        <v>0</v>
      </c>
      <c r="H7267" s="161">
        <v>0</v>
      </c>
      <c r="L7267">
        <v>1950.467347</v>
      </c>
      <c r="R7267">
        <v>5434.8693370000001</v>
      </c>
      <c r="S7267">
        <v>5434.8693370000001</v>
      </c>
      <c r="T7267" s="194">
        <v>5434.8693370000001</v>
      </c>
      <c r="U7267" t="s">
        <v>193</v>
      </c>
      <c r="V7267">
        <v>45708.624340277776</v>
      </c>
    </row>
    <row r="7268" spans="1:22" x14ac:dyDescent="0.3">
      <c r="A7268" t="s">
        <v>262</v>
      </c>
      <c r="B7268" t="s">
        <v>112</v>
      </c>
      <c r="C7268" t="s">
        <v>88</v>
      </c>
      <c r="D7268" s="29">
        <v>45859</v>
      </c>
      <c r="E7268" s="161">
        <v>0</v>
      </c>
      <c r="F7268" s="161">
        <v>0</v>
      </c>
      <c r="G7268" s="161">
        <v>0</v>
      </c>
      <c r="H7268" s="161">
        <v>0</v>
      </c>
      <c r="L7268">
        <v>1950.467347</v>
      </c>
      <c r="R7268">
        <v>5434.8693370000001</v>
      </c>
      <c r="S7268">
        <v>5434.8693370000001</v>
      </c>
      <c r="T7268" s="194">
        <v>5434.8693370000001</v>
      </c>
      <c r="U7268" t="s">
        <v>193</v>
      </c>
      <c r="V7268">
        <v>45708.624340277776</v>
      </c>
    </row>
    <row r="7269" spans="1:22" x14ac:dyDescent="0.3">
      <c r="A7269" t="s">
        <v>262</v>
      </c>
      <c r="B7269" t="s">
        <v>112</v>
      </c>
      <c r="C7269" t="s">
        <v>88</v>
      </c>
      <c r="D7269" s="29">
        <v>45860</v>
      </c>
      <c r="E7269" s="161">
        <v>0</v>
      </c>
      <c r="F7269" s="161">
        <v>0</v>
      </c>
      <c r="G7269" s="161">
        <v>0</v>
      </c>
      <c r="H7269" s="161">
        <v>0</v>
      </c>
      <c r="L7269">
        <v>1950.467347</v>
      </c>
      <c r="R7269">
        <v>5434.8693370000001</v>
      </c>
      <c r="S7269">
        <v>5434.8693370000001</v>
      </c>
      <c r="T7269" s="194">
        <v>5434.8693370000001</v>
      </c>
      <c r="U7269" t="s">
        <v>193</v>
      </c>
      <c r="V7269">
        <v>45708.624328703707</v>
      </c>
    </row>
    <row r="7270" spans="1:22" x14ac:dyDescent="0.3">
      <c r="A7270" t="s">
        <v>262</v>
      </c>
      <c r="B7270" t="s">
        <v>112</v>
      </c>
      <c r="C7270" t="s">
        <v>88</v>
      </c>
      <c r="D7270" s="29">
        <v>45861</v>
      </c>
      <c r="E7270" s="161">
        <v>0</v>
      </c>
      <c r="F7270" s="161">
        <v>0</v>
      </c>
      <c r="G7270" s="161">
        <v>0</v>
      </c>
      <c r="H7270" s="161">
        <v>0</v>
      </c>
      <c r="L7270">
        <v>1950.467347</v>
      </c>
      <c r="R7270">
        <v>5434.8693370000001</v>
      </c>
      <c r="S7270">
        <v>5434.8693370000001</v>
      </c>
      <c r="T7270" s="194">
        <v>5434.8693370000001</v>
      </c>
      <c r="U7270" t="s">
        <v>193</v>
      </c>
      <c r="V7270">
        <v>45708.624340277776</v>
      </c>
    </row>
    <row r="7271" spans="1:22" x14ac:dyDescent="0.3">
      <c r="A7271" t="s">
        <v>262</v>
      </c>
      <c r="B7271" t="s">
        <v>112</v>
      </c>
      <c r="C7271" t="s">
        <v>88</v>
      </c>
      <c r="D7271" s="29">
        <v>45862</v>
      </c>
      <c r="E7271" s="161">
        <v>0</v>
      </c>
      <c r="F7271" s="161">
        <v>0</v>
      </c>
      <c r="G7271" s="161">
        <v>0</v>
      </c>
      <c r="H7271" s="161">
        <v>0</v>
      </c>
      <c r="L7271">
        <v>1950.467347</v>
      </c>
      <c r="R7271">
        <v>5434.8693370000001</v>
      </c>
      <c r="S7271">
        <v>5434.8693370000001</v>
      </c>
      <c r="T7271" s="194">
        <v>5434.8693370000001</v>
      </c>
      <c r="U7271" t="s">
        <v>193</v>
      </c>
      <c r="V7271">
        <v>45708.624328703707</v>
      </c>
    </row>
    <row r="7272" spans="1:22" x14ac:dyDescent="0.3">
      <c r="A7272" t="s">
        <v>262</v>
      </c>
      <c r="B7272" t="s">
        <v>112</v>
      </c>
      <c r="C7272" t="s">
        <v>88</v>
      </c>
      <c r="D7272" s="29">
        <v>45863</v>
      </c>
      <c r="E7272" s="161">
        <v>0</v>
      </c>
      <c r="F7272" s="161">
        <v>0</v>
      </c>
      <c r="G7272" s="161">
        <v>0</v>
      </c>
      <c r="H7272" s="161">
        <v>0</v>
      </c>
      <c r="L7272">
        <v>1950.467347</v>
      </c>
      <c r="R7272">
        <v>5434.8693370000001</v>
      </c>
      <c r="S7272">
        <v>5434.8693370000001</v>
      </c>
      <c r="T7272" s="194">
        <v>5434.8693370000001</v>
      </c>
      <c r="U7272" t="s">
        <v>193</v>
      </c>
      <c r="V7272">
        <v>45708.624351851853</v>
      </c>
    </row>
    <row r="7273" spans="1:22" x14ac:dyDescent="0.3">
      <c r="A7273" t="s">
        <v>262</v>
      </c>
      <c r="B7273" t="s">
        <v>112</v>
      </c>
      <c r="C7273" t="s">
        <v>88</v>
      </c>
      <c r="D7273" s="29">
        <v>45864</v>
      </c>
      <c r="E7273" s="161">
        <v>0</v>
      </c>
      <c r="F7273" s="161">
        <v>0</v>
      </c>
      <c r="G7273" s="161">
        <v>0</v>
      </c>
      <c r="H7273" s="161">
        <v>0</v>
      </c>
      <c r="L7273">
        <v>1950.467347</v>
      </c>
      <c r="R7273">
        <v>5434.8693370000001</v>
      </c>
      <c r="S7273">
        <v>5434.8693370000001</v>
      </c>
      <c r="T7273" s="194">
        <v>5434.8693370000001</v>
      </c>
      <c r="U7273" t="s">
        <v>193</v>
      </c>
      <c r="V7273">
        <v>45708.624340277776</v>
      </c>
    </row>
    <row r="7274" spans="1:22" x14ac:dyDescent="0.3">
      <c r="A7274" t="s">
        <v>262</v>
      </c>
      <c r="B7274" t="s">
        <v>112</v>
      </c>
      <c r="C7274" t="s">
        <v>88</v>
      </c>
      <c r="D7274" s="29">
        <v>45865</v>
      </c>
      <c r="E7274" s="161">
        <v>0</v>
      </c>
      <c r="F7274" s="161">
        <v>0</v>
      </c>
      <c r="G7274" s="161">
        <v>0</v>
      </c>
      <c r="H7274" s="161">
        <v>0</v>
      </c>
      <c r="L7274">
        <v>1950.467347</v>
      </c>
      <c r="R7274">
        <v>5434.8693370000001</v>
      </c>
      <c r="S7274">
        <v>5434.8693370000001</v>
      </c>
      <c r="T7274" s="194">
        <v>5434.8693370000001</v>
      </c>
      <c r="U7274" t="s">
        <v>193</v>
      </c>
      <c r="V7274">
        <v>45708.624340277776</v>
      </c>
    </row>
    <row r="7275" spans="1:22" x14ac:dyDescent="0.3">
      <c r="A7275" t="s">
        <v>262</v>
      </c>
      <c r="B7275" t="s">
        <v>112</v>
      </c>
      <c r="C7275" t="s">
        <v>88</v>
      </c>
      <c r="D7275" s="29">
        <v>45866</v>
      </c>
      <c r="E7275" s="161">
        <v>0</v>
      </c>
      <c r="F7275" s="161">
        <v>0</v>
      </c>
      <c r="G7275" s="161">
        <v>0</v>
      </c>
      <c r="H7275" s="161">
        <v>0</v>
      </c>
      <c r="L7275">
        <v>1950.467347</v>
      </c>
      <c r="R7275">
        <v>5434.8693370000001</v>
      </c>
      <c r="S7275">
        <v>5434.8693370000001</v>
      </c>
      <c r="T7275" s="194">
        <v>5434.8693370000001</v>
      </c>
      <c r="U7275" t="s">
        <v>193</v>
      </c>
      <c r="V7275">
        <v>45708.624351851853</v>
      </c>
    </row>
    <row r="7276" spans="1:22" x14ac:dyDescent="0.3">
      <c r="A7276" t="s">
        <v>262</v>
      </c>
      <c r="B7276" t="s">
        <v>112</v>
      </c>
      <c r="C7276" t="s">
        <v>88</v>
      </c>
      <c r="D7276" s="29">
        <v>45867</v>
      </c>
      <c r="E7276" s="161">
        <v>0</v>
      </c>
      <c r="F7276" s="161">
        <v>0</v>
      </c>
      <c r="G7276" s="161">
        <v>0</v>
      </c>
      <c r="H7276" s="161">
        <v>0</v>
      </c>
      <c r="L7276">
        <v>1950.467347</v>
      </c>
      <c r="R7276">
        <v>5434.8693370000001</v>
      </c>
      <c r="S7276">
        <v>5434.8693370000001</v>
      </c>
      <c r="T7276" s="194">
        <v>5434.8693370000001</v>
      </c>
      <c r="U7276" t="s">
        <v>193</v>
      </c>
      <c r="V7276">
        <v>45708.624328703707</v>
      </c>
    </row>
    <row r="7277" spans="1:22" x14ac:dyDescent="0.3">
      <c r="A7277" t="s">
        <v>262</v>
      </c>
      <c r="B7277" t="s">
        <v>112</v>
      </c>
      <c r="C7277" t="s">
        <v>88</v>
      </c>
      <c r="D7277" s="29">
        <v>45868</v>
      </c>
      <c r="E7277" s="161">
        <v>0</v>
      </c>
      <c r="F7277" s="161">
        <v>0</v>
      </c>
      <c r="G7277" s="161">
        <v>0</v>
      </c>
      <c r="H7277" s="161">
        <v>0</v>
      </c>
      <c r="L7277">
        <v>1950.467347</v>
      </c>
      <c r="R7277">
        <v>5434.8693370000001</v>
      </c>
      <c r="S7277">
        <v>5434.8693370000001</v>
      </c>
      <c r="T7277" s="194">
        <v>5434.8693370000001</v>
      </c>
      <c r="U7277" t="s">
        <v>193</v>
      </c>
      <c r="V7277">
        <v>45708.624351851853</v>
      </c>
    </row>
    <row r="7278" spans="1:22" x14ac:dyDescent="0.3">
      <c r="A7278" t="s">
        <v>262</v>
      </c>
      <c r="B7278" t="s">
        <v>112</v>
      </c>
      <c r="C7278" t="s">
        <v>88</v>
      </c>
      <c r="D7278" s="29">
        <v>45869</v>
      </c>
      <c r="E7278" s="161">
        <v>0</v>
      </c>
      <c r="F7278" s="161">
        <v>0</v>
      </c>
      <c r="G7278" s="161">
        <v>0</v>
      </c>
      <c r="H7278" s="161">
        <v>0</v>
      </c>
      <c r="L7278">
        <v>1950.467347</v>
      </c>
      <c r="R7278">
        <v>5434.8693370000001</v>
      </c>
      <c r="S7278">
        <v>5434.8693370000001</v>
      </c>
      <c r="T7278" s="194">
        <v>5434.8693370000001</v>
      </c>
      <c r="U7278" t="s">
        <v>193</v>
      </c>
      <c r="V7278">
        <v>45708.624351851853</v>
      </c>
    </row>
    <row r="7279" spans="1:22" x14ac:dyDescent="0.3">
      <c r="A7279" t="s">
        <v>262</v>
      </c>
      <c r="B7279" t="s">
        <v>112</v>
      </c>
      <c r="C7279" t="s">
        <v>88</v>
      </c>
      <c r="D7279" s="29">
        <v>45870</v>
      </c>
      <c r="E7279" s="161">
        <v>0</v>
      </c>
      <c r="F7279" s="161">
        <v>0</v>
      </c>
      <c r="G7279" s="161">
        <v>0</v>
      </c>
      <c r="H7279" s="161">
        <v>0</v>
      </c>
      <c r="L7279">
        <v>1950.467347</v>
      </c>
      <c r="R7279">
        <v>5434.8693370000001</v>
      </c>
      <c r="S7279">
        <v>5434.8693370000001</v>
      </c>
      <c r="T7279" s="194">
        <v>5434.8693370000001</v>
      </c>
      <c r="U7279" t="s">
        <v>193</v>
      </c>
      <c r="V7279">
        <v>45708.624328703707</v>
      </c>
    </row>
    <row r="7280" spans="1:22" x14ac:dyDescent="0.3">
      <c r="A7280" t="s">
        <v>262</v>
      </c>
      <c r="B7280" t="s">
        <v>112</v>
      </c>
      <c r="C7280" t="s">
        <v>88</v>
      </c>
      <c r="D7280" s="29">
        <v>45871</v>
      </c>
      <c r="E7280" s="161">
        <v>0</v>
      </c>
      <c r="F7280" s="161">
        <v>0</v>
      </c>
      <c r="G7280" s="161">
        <v>0</v>
      </c>
      <c r="H7280" s="161">
        <v>0</v>
      </c>
      <c r="L7280">
        <v>1950.467347</v>
      </c>
      <c r="R7280">
        <v>5434.8693370000001</v>
      </c>
      <c r="S7280">
        <v>5434.8693370000001</v>
      </c>
      <c r="T7280" s="194">
        <v>5434.8693370000001</v>
      </c>
      <c r="U7280" t="s">
        <v>193</v>
      </c>
      <c r="V7280">
        <v>45708.624340277776</v>
      </c>
    </row>
    <row r="7281" spans="1:22" x14ac:dyDescent="0.3">
      <c r="A7281" t="s">
        <v>262</v>
      </c>
      <c r="B7281" t="s">
        <v>112</v>
      </c>
      <c r="C7281" t="s">
        <v>88</v>
      </c>
      <c r="D7281" s="29">
        <v>45872</v>
      </c>
      <c r="E7281" s="161">
        <v>0</v>
      </c>
      <c r="F7281" s="161">
        <v>0</v>
      </c>
      <c r="G7281" s="161">
        <v>0</v>
      </c>
      <c r="H7281" s="161">
        <v>0</v>
      </c>
      <c r="L7281">
        <v>1950.467347</v>
      </c>
      <c r="R7281">
        <v>5434.8693370000001</v>
      </c>
      <c r="S7281">
        <v>5434.8693370000001</v>
      </c>
      <c r="T7281" s="194">
        <v>5434.8693370000001</v>
      </c>
      <c r="U7281" t="s">
        <v>193</v>
      </c>
      <c r="V7281">
        <v>45708.624351851853</v>
      </c>
    </row>
    <row r="7282" spans="1:22" x14ac:dyDescent="0.3">
      <c r="A7282" t="s">
        <v>262</v>
      </c>
      <c r="B7282" t="s">
        <v>112</v>
      </c>
      <c r="C7282" t="s">
        <v>88</v>
      </c>
      <c r="D7282" s="29">
        <v>45873</v>
      </c>
      <c r="E7282" s="161">
        <v>0</v>
      </c>
      <c r="F7282" s="161">
        <v>0</v>
      </c>
      <c r="G7282" s="161">
        <v>0</v>
      </c>
      <c r="H7282" s="161">
        <v>0</v>
      </c>
      <c r="L7282">
        <v>1950.467347</v>
      </c>
      <c r="R7282">
        <v>5434.8693370000001</v>
      </c>
      <c r="S7282">
        <v>5434.8693370000001</v>
      </c>
      <c r="T7282" s="194">
        <v>5434.8693370000001</v>
      </c>
      <c r="U7282" t="s">
        <v>193</v>
      </c>
      <c r="V7282">
        <v>45708.624351851853</v>
      </c>
    </row>
    <row r="7283" spans="1:22" x14ac:dyDescent="0.3">
      <c r="A7283" t="s">
        <v>262</v>
      </c>
      <c r="B7283" t="s">
        <v>112</v>
      </c>
      <c r="C7283" t="s">
        <v>88</v>
      </c>
      <c r="D7283" s="29">
        <v>45874</v>
      </c>
      <c r="E7283" s="161">
        <v>0</v>
      </c>
      <c r="F7283" s="161">
        <v>0</v>
      </c>
      <c r="G7283" s="161">
        <v>0</v>
      </c>
      <c r="H7283" s="161">
        <v>0</v>
      </c>
      <c r="L7283">
        <v>1950.467347</v>
      </c>
      <c r="R7283">
        <v>5434.8693370000001</v>
      </c>
      <c r="S7283">
        <v>5434.8693370000001</v>
      </c>
      <c r="T7283" s="194">
        <v>5434.8693370000001</v>
      </c>
      <c r="U7283" t="s">
        <v>193</v>
      </c>
      <c r="V7283">
        <v>45708.624340277776</v>
      </c>
    </row>
    <row r="7284" spans="1:22" x14ac:dyDescent="0.3">
      <c r="A7284" t="s">
        <v>262</v>
      </c>
      <c r="B7284" t="s">
        <v>112</v>
      </c>
      <c r="C7284" t="s">
        <v>88</v>
      </c>
      <c r="D7284" s="29">
        <v>45875</v>
      </c>
      <c r="E7284" s="161">
        <v>0</v>
      </c>
      <c r="F7284" s="161">
        <v>0</v>
      </c>
      <c r="G7284" s="161">
        <v>0</v>
      </c>
      <c r="H7284" s="161">
        <v>0</v>
      </c>
      <c r="L7284">
        <v>1950.467347</v>
      </c>
      <c r="R7284">
        <v>5434.8693370000001</v>
      </c>
      <c r="S7284">
        <v>5434.8693370000001</v>
      </c>
      <c r="T7284" s="194">
        <v>5434.8693370000001</v>
      </c>
      <c r="U7284" t="s">
        <v>193</v>
      </c>
      <c r="V7284">
        <v>45708.624340277776</v>
      </c>
    </row>
    <row r="7285" spans="1:22" x14ac:dyDescent="0.3">
      <c r="A7285" t="s">
        <v>262</v>
      </c>
      <c r="B7285" t="s">
        <v>112</v>
      </c>
      <c r="C7285" t="s">
        <v>88</v>
      </c>
      <c r="D7285" s="29">
        <v>45876</v>
      </c>
      <c r="E7285" s="161">
        <v>0</v>
      </c>
      <c r="F7285" s="161">
        <v>0</v>
      </c>
      <c r="G7285" s="161">
        <v>0</v>
      </c>
      <c r="H7285" s="161">
        <v>0</v>
      </c>
      <c r="L7285">
        <v>1950.467347</v>
      </c>
      <c r="R7285">
        <v>5434.8693370000001</v>
      </c>
      <c r="S7285">
        <v>5434.8693370000001</v>
      </c>
      <c r="T7285" s="194">
        <v>5434.8693370000001</v>
      </c>
      <c r="U7285" t="s">
        <v>193</v>
      </c>
      <c r="V7285">
        <v>45708.624351851853</v>
      </c>
    </row>
    <row r="7286" spans="1:22" x14ac:dyDescent="0.3">
      <c r="A7286" t="s">
        <v>262</v>
      </c>
      <c r="B7286" t="s">
        <v>112</v>
      </c>
      <c r="C7286" t="s">
        <v>88</v>
      </c>
      <c r="D7286" s="29">
        <v>45877</v>
      </c>
      <c r="E7286" s="161">
        <v>0</v>
      </c>
      <c r="F7286" s="161">
        <v>0</v>
      </c>
      <c r="G7286" s="161">
        <v>0</v>
      </c>
      <c r="H7286" s="161">
        <v>0</v>
      </c>
      <c r="L7286">
        <v>1950.467347</v>
      </c>
      <c r="R7286">
        <v>5434.8693370000001</v>
      </c>
      <c r="S7286">
        <v>5434.8693370000001</v>
      </c>
      <c r="T7286" s="194">
        <v>5434.8693370000001</v>
      </c>
      <c r="U7286" t="s">
        <v>193</v>
      </c>
      <c r="V7286">
        <v>45708.624328703707</v>
      </c>
    </row>
    <row r="7287" spans="1:22" x14ac:dyDescent="0.3">
      <c r="A7287" t="s">
        <v>262</v>
      </c>
      <c r="B7287" t="s">
        <v>112</v>
      </c>
      <c r="C7287" t="s">
        <v>88</v>
      </c>
      <c r="D7287" s="29">
        <v>45878</v>
      </c>
      <c r="E7287" s="161">
        <v>0</v>
      </c>
      <c r="F7287" s="161">
        <v>0</v>
      </c>
      <c r="G7287" s="161">
        <v>0</v>
      </c>
      <c r="H7287" s="161">
        <v>0</v>
      </c>
      <c r="L7287">
        <v>1950.467347</v>
      </c>
      <c r="R7287">
        <v>5434.8693370000001</v>
      </c>
      <c r="S7287">
        <v>5434.8693370000001</v>
      </c>
      <c r="T7287" s="194">
        <v>5434.8693370000001</v>
      </c>
      <c r="U7287" t="s">
        <v>193</v>
      </c>
      <c r="V7287">
        <v>45708.624340277776</v>
      </c>
    </row>
    <row r="7288" spans="1:22" x14ac:dyDescent="0.3">
      <c r="A7288" t="s">
        <v>262</v>
      </c>
      <c r="B7288" t="s">
        <v>112</v>
      </c>
      <c r="C7288" t="s">
        <v>88</v>
      </c>
      <c r="D7288" s="29">
        <v>45879</v>
      </c>
      <c r="E7288" s="161">
        <v>0</v>
      </c>
      <c r="F7288" s="161">
        <v>0</v>
      </c>
      <c r="G7288" s="161">
        <v>0</v>
      </c>
      <c r="H7288" s="161">
        <v>0</v>
      </c>
      <c r="L7288">
        <v>1950.467347</v>
      </c>
      <c r="R7288">
        <v>5434.8693370000001</v>
      </c>
      <c r="S7288">
        <v>5434.8693370000001</v>
      </c>
      <c r="T7288" s="194">
        <v>5434.8693370000001</v>
      </c>
      <c r="U7288" t="s">
        <v>193</v>
      </c>
      <c r="V7288">
        <v>45708.624351851853</v>
      </c>
    </row>
    <row r="7289" spans="1:22" x14ac:dyDescent="0.3">
      <c r="A7289" t="s">
        <v>262</v>
      </c>
      <c r="B7289" t="s">
        <v>112</v>
      </c>
      <c r="C7289" t="s">
        <v>88</v>
      </c>
      <c r="D7289" s="29">
        <v>45880</v>
      </c>
      <c r="E7289" s="161">
        <v>0</v>
      </c>
      <c r="F7289" s="161">
        <v>0</v>
      </c>
      <c r="G7289" s="161">
        <v>0</v>
      </c>
      <c r="H7289" s="161">
        <v>0</v>
      </c>
      <c r="L7289">
        <v>1950.467347</v>
      </c>
      <c r="R7289">
        <v>5434.8693370000001</v>
      </c>
      <c r="S7289">
        <v>5434.8693370000001</v>
      </c>
      <c r="T7289" s="194">
        <v>5434.8693370000001</v>
      </c>
      <c r="U7289" t="s">
        <v>193</v>
      </c>
      <c r="V7289">
        <v>45708.624340277776</v>
      </c>
    </row>
    <row r="7290" spans="1:22" x14ac:dyDescent="0.3">
      <c r="A7290" t="s">
        <v>262</v>
      </c>
      <c r="B7290" t="s">
        <v>112</v>
      </c>
      <c r="C7290" t="s">
        <v>88</v>
      </c>
      <c r="D7290" s="29">
        <v>45881</v>
      </c>
      <c r="E7290" s="161">
        <v>0</v>
      </c>
      <c r="F7290" s="161">
        <v>0</v>
      </c>
      <c r="G7290" s="161">
        <v>0</v>
      </c>
      <c r="H7290" s="161">
        <v>0</v>
      </c>
      <c r="L7290">
        <v>1950.467347</v>
      </c>
      <c r="R7290">
        <v>5434.8693370000001</v>
      </c>
      <c r="S7290">
        <v>5434.8693370000001</v>
      </c>
      <c r="T7290" s="194">
        <v>5434.8693370000001</v>
      </c>
      <c r="U7290" t="s">
        <v>193</v>
      </c>
      <c r="V7290">
        <v>45708.624328703707</v>
      </c>
    </row>
    <row r="7291" spans="1:22" x14ac:dyDescent="0.3">
      <c r="A7291" t="s">
        <v>262</v>
      </c>
      <c r="B7291" t="s">
        <v>112</v>
      </c>
      <c r="C7291" t="s">
        <v>88</v>
      </c>
      <c r="D7291" s="29">
        <v>45882</v>
      </c>
      <c r="E7291" s="161">
        <v>0</v>
      </c>
      <c r="F7291" s="161">
        <v>0</v>
      </c>
      <c r="G7291" s="161">
        <v>0</v>
      </c>
      <c r="H7291" s="161">
        <v>0</v>
      </c>
      <c r="L7291">
        <v>1950.467347</v>
      </c>
      <c r="R7291">
        <v>5434.8693370000001</v>
      </c>
      <c r="S7291">
        <v>5434.8693370000001</v>
      </c>
      <c r="T7291" s="194">
        <v>5434.8693370000001</v>
      </c>
      <c r="U7291" t="s">
        <v>193</v>
      </c>
      <c r="V7291">
        <v>45708.624363425923</v>
      </c>
    </row>
    <row r="7292" spans="1:22" x14ac:dyDescent="0.3">
      <c r="A7292" t="s">
        <v>262</v>
      </c>
      <c r="B7292" t="s">
        <v>112</v>
      </c>
      <c r="C7292" t="s">
        <v>88</v>
      </c>
      <c r="D7292" s="29">
        <v>45883</v>
      </c>
      <c r="E7292" s="161">
        <v>0</v>
      </c>
      <c r="F7292" s="161">
        <v>0</v>
      </c>
      <c r="G7292" s="161">
        <v>0</v>
      </c>
      <c r="H7292" s="161">
        <v>0</v>
      </c>
      <c r="L7292">
        <v>1950.467347</v>
      </c>
      <c r="R7292">
        <v>5434.8693370000001</v>
      </c>
      <c r="S7292">
        <v>5434.8693370000001</v>
      </c>
      <c r="T7292" s="194">
        <v>5434.8693370000001</v>
      </c>
      <c r="U7292" t="s">
        <v>193</v>
      </c>
      <c r="V7292">
        <v>45708.624340277776</v>
      </c>
    </row>
    <row r="7293" spans="1:22" x14ac:dyDescent="0.3">
      <c r="A7293" t="s">
        <v>262</v>
      </c>
      <c r="B7293" t="s">
        <v>112</v>
      </c>
      <c r="C7293" t="s">
        <v>88</v>
      </c>
      <c r="D7293" s="29">
        <v>45884</v>
      </c>
      <c r="E7293" s="161">
        <v>0</v>
      </c>
      <c r="F7293" s="161">
        <v>0</v>
      </c>
      <c r="G7293" s="161">
        <v>0</v>
      </c>
      <c r="H7293" s="161">
        <v>0</v>
      </c>
      <c r="L7293">
        <v>1950.467347</v>
      </c>
      <c r="R7293">
        <v>5434.8693370000001</v>
      </c>
      <c r="S7293">
        <v>5434.8693370000001</v>
      </c>
      <c r="T7293" s="194">
        <v>5434.8693370000001</v>
      </c>
      <c r="U7293" t="s">
        <v>193</v>
      </c>
      <c r="V7293">
        <v>45708.624340277776</v>
      </c>
    </row>
    <row r="7294" spans="1:22" x14ac:dyDescent="0.3">
      <c r="A7294" t="s">
        <v>262</v>
      </c>
      <c r="B7294" t="s">
        <v>112</v>
      </c>
      <c r="C7294" t="s">
        <v>88</v>
      </c>
      <c r="D7294" s="29">
        <v>45885</v>
      </c>
      <c r="E7294" s="161">
        <v>0</v>
      </c>
      <c r="F7294" s="161">
        <v>0</v>
      </c>
      <c r="G7294" s="161">
        <v>0</v>
      </c>
      <c r="H7294" s="161">
        <v>0</v>
      </c>
      <c r="L7294">
        <v>1950.467347</v>
      </c>
      <c r="R7294">
        <v>5434.8693370000001</v>
      </c>
      <c r="S7294">
        <v>5434.8693370000001</v>
      </c>
      <c r="T7294" s="194">
        <v>5434.8693370000001</v>
      </c>
      <c r="U7294" t="s">
        <v>193</v>
      </c>
      <c r="V7294">
        <v>45708.624363425923</v>
      </c>
    </row>
    <row r="7295" spans="1:22" x14ac:dyDescent="0.3">
      <c r="A7295" t="s">
        <v>262</v>
      </c>
      <c r="B7295" t="s">
        <v>112</v>
      </c>
      <c r="C7295" t="s">
        <v>88</v>
      </c>
      <c r="D7295" s="29">
        <v>45886</v>
      </c>
      <c r="E7295" s="161">
        <v>0</v>
      </c>
      <c r="F7295" s="161">
        <v>0</v>
      </c>
      <c r="G7295" s="161">
        <v>0</v>
      </c>
      <c r="H7295" s="161">
        <v>0</v>
      </c>
      <c r="L7295">
        <v>1950.467347</v>
      </c>
      <c r="R7295">
        <v>5434.8693370000001</v>
      </c>
      <c r="S7295">
        <v>5434.8693370000001</v>
      </c>
      <c r="T7295" s="194">
        <v>5434.8693370000001</v>
      </c>
      <c r="U7295" t="s">
        <v>193</v>
      </c>
      <c r="V7295">
        <v>45708.624340277776</v>
      </c>
    </row>
    <row r="7296" spans="1:22" x14ac:dyDescent="0.3">
      <c r="A7296" t="s">
        <v>262</v>
      </c>
      <c r="B7296" t="s">
        <v>112</v>
      </c>
      <c r="C7296" t="s">
        <v>88</v>
      </c>
      <c r="D7296" s="29">
        <v>45887</v>
      </c>
      <c r="E7296" s="161">
        <v>0</v>
      </c>
      <c r="F7296" s="161">
        <v>0</v>
      </c>
      <c r="G7296" s="161">
        <v>0</v>
      </c>
      <c r="H7296" s="161">
        <v>0</v>
      </c>
      <c r="L7296">
        <v>1950.467347</v>
      </c>
      <c r="R7296">
        <v>5434.8693370000001</v>
      </c>
      <c r="S7296">
        <v>5434.8693370000001</v>
      </c>
      <c r="T7296" s="194">
        <v>5434.8693370000001</v>
      </c>
      <c r="U7296" t="s">
        <v>193</v>
      </c>
      <c r="V7296">
        <v>45708.624328703707</v>
      </c>
    </row>
    <row r="7297" spans="1:22" x14ac:dyDescent="0.3">
      <c r="A7297" t="s">
        <v>262</v>
      </c>
      <c r="B7297" t="s">
        <v>112</v>
      </c>
      <c r="C7297" t="s">
        <v>88</v>
      </c>
      <c r="D7297" s="29">
        <v>45888</v>
      </c>
      <c r="E7297" s="161">
        <v>0</v>
      </c>
      <c r="F7297" s="161">
        <v>0</v>
      </c>
      <c r="G7297" s="161">
        <v>0</v>
      </c>
      <c r="H7297" s="161">
        <v>0</v>
      </c>
      <c r="L7297">
        <v>1950.467347</v>
      </c>
      <c r="R7297">
        <v>5434.8693370000001</v>
      </c>
      <c r="S7297">
        <v>5434.8693370000001</v>
      </c>
      <c r="T7297" s="194">
        <v>5434.8693370000001</v>
      </c>
      <c r="U7297" t="s">
        <v>193</v>
      </c>
      <c r="V7297">
        <v>45708.624363425923</v>
      </c>
    </row>
    <row r="7298" spans="1:22" x14ac:dyDescent="0.3">
      <c r="A7298" t="s">
        <v>262</v>
      </c>
      <c r="B7298" t="s">
        <v>112</v>
      </c>
      <c r="C7298" t="s">
        <v>88</v>
      </c>
      <c r="D7298" s="29">
        <v>45889</v>
      </c>
      <c r="E7298" s="161">
        <v>0</v>
      </c>
      <c r="F7298" s="161">
        <v>0</v>
      </c>
      <c r="G7298" s="161">
        <v>0</v>
      </c>
      <c r="H7298" s="161">
        <v>0</v>
      </c>
      <c r="L7298">
        <v>1950.467347</v>
      </c>
      <c r="R7298">
        <v>5434.8693370000001</v>
      </c>
      <c r="S7298">
        <v>5434.8693370000001</v>
      </c>
      <c r="T7298" s="194">
        <v>5434.8693370000001</v>
      </c>
      <c r="U7298" t="s">
        <v>193</v>
      </c>
      <c r="V7298">
        <v>45708.624351851853</v>
      </c>
    </row>
    <row r="7299" spans="1:22" x14ac:dyDescent="0.3">
      <c r="A7299" t="s">
        <v>262</v>
      </c>
      <c r="B7299" t="s">
        <v>112</v>
      </c>
      <c r="C7299" t="s">
        <v>88</v>
      </c>
      <c r="D7299" s="29">
        <v>45890</v>
      </c>
      <c r="E7299" s="161">
        <v>0</v>
      </c>
      <c r="F7299" s="161">
        <v>0</v>
      </c>
      <c r="G7299" s="161">
        <v>0</v>
      </c>
      <c r="H7299" s="161">
        <v>0</v>
      </c>
      <c r="L7299">
        <v>1950.467347</v>
      </c>
      <c r="R7299">
        <v>5434.8693370000001</v>
      </c>
      <c r="S7299">
        <v>5434.8693370000001</v>
      </c>
      <c r="T7299" s="194">
        <v>5434.8693370000001</v>
      </c>
      <c r="U7299" t="s">
        <v>193</v>
      </c>
      <c r="V7299">
        <v>45708.624328703707</v>
      </c>
    </row>
    <row r="7300" spans="1:22" x14ac:dyDescent="0.3">
      <c r="A7300" t="s">
        <v>262</v>
      </c>
      <c r="B7300" t="s">
        <v>112</v>
      </c>
      <c r="C7300" t="s">
        <v>88</v>
      </c>
      <c r="D7300" s="29">
        <v>45891</v>
      </c>
      <c r="E7300" s="161">
        <v>0</v>
      </c>
      <c r="F7300" s="161">
        <v>0</v>
      </c>
      <c r="G7300" s="161">
        <v>0</v>
      </c>
      <c r="H7300" s="161">
        <v>0</v>
      </c>
      <c r="L7300">
        <v>1950.467347</v>
      </c>
      <c r="R7300">
        <v>5434.8693370000001</v>
      </c>
      <c r="S7300">
        <v>5434.8693370000001</v>
      </c>
      <c r="T7300" s="194">
        <v>5434.8693370000001</v>
      </c>
      <c r="U7300" t="s">
        <v>193</v>
      </c>
      <c r="V7300">
        <v>45708.624363425923</v>
      </c>
    </row>
    <row r="7301" spans="1:22" x14ac:dyDescent="0.3">
      <c r="A7301" t="s">
        <v>262</v>
      </c>
      <c r="B7301" t="s">
        <v>112</v>
      </c>
      <c r="C7301" t="s">
        <v>88</v>
      </c>
      <c r="D7301" s="29">
        <v>45892</v>
      </c>
      <c r="E7301" s="161">
        <v>0</v>
      </c>
      <c r="F7301" s="161">
        <v>0</v>
      </c>
      <c r="G7301" s="161">
        <v>0</v>
      </c>
      <c r="H7301" s="161">
        <v>0</v>
      </c>
      <c r="L7301">
        <v>1950.467347</v>
      </c>
      <c r="R7301">
        <v>5434.8693370000001</v>
      </c>
      <c r="S7301">
        <v>5434.8693370000001</v>
      </c>
      <c r="T7301" s="194">
        <v>5434.8693370000001</v>
      </c>
      <c r="U7301" t="s">
        <v>193</v>
      </c>
      <c r="V7301">
        <v>45708.624351851853</v>
      </c>
    </row>
    <row r="7302" spans="1:22" x14ac:dyDescent="0.3">
      <c r="A7302" t="s">
        <v>262</v>
      </c>
      <c r="B7302" t="s">
        <v>112</v>
      </c>
      <c r="C7302" t="s">
        <v>88</v>
      </c>
      <c r="D7302" s="29">
        <v>45893</v>
      </c>
      <c r="E7302" s="161">
        <v>0</v>
      </c>
      <c r="F7302" s="161">
        <v>0</v>
      </c>
      <c r="G7302" s="161">
        <v>0</v>
      </c>
      <c r="H7302" s="161">
        <v>0</v>
      </c>
      <c r="L7302">
        <v>1950.467347</v>
      </c>
      <c r="R7302">
        <v>5434.8693370000001</v>
      </c>
      <c r="S7302">
        <v>5434.8693370000001</v>
      </c>
      <c r="T7302" s="194">
        <v>5434.8693370000001</v>
      </c>
      <c r="U7302" t="s">
        <v>193</v>
      </c>
      <c r="V7302">
        <v>45708.624328703707</v>
      </c>
    </row>
    <row r="7303" spans="1:22" x14ac:dyDescent="0.3">
      <c r="A7303" t="s">
        <v>262</v>
      </c>
      <c r="B7303" t="s">
        <v>112</v>
      </c>
      <c r="C7303" t="s">
        <v>88</v>
      </c>
      <c r="D7303" s="29">
        <v>45894</v>
      </c>
      <c r="E7303" s="161">
        <v>0</v>
      </c>
      <c r="F7303" s="161">
        <v>0</v>
      </c>
      <c r="G7303" s="161">
        <v>0</v>
      </c>
      <c r="H7303" s="161">
        <v>0</v>
      </c>
      <c r="L7303">
        <v>1950.467347</v>
      </c>
      <c r="R7303">
        <v>5434.8693370000001</v>
      </c>
      <c r="S7303">
        <v>5434.8693370000001</v>
      </c>
      <c r="T7303" s="194">
        <v>5434.8693370000001</v>
      </c>
      <c r="U7303" t="s">
        <v>193</v>
      </c>
      <c r="V7303">
        <v>45708.624340277776</v>
      </c>
    </row>
    <row r="7304" spans="1:22" x14ac:dyDescent="0.3">
      <c r="A7304" t="s">
        <v>262</v>
      </c>
      <c r="B7304" t="s">
        <v>112</v>
      </c>
      <c r="C7304" t="s">
        <v>88</v>
      </c>
      <c r="D7304" s="29">
        <v>45895</v>
      </c>
      <c r="E7304" s="161">
        <v>0</v>
      </c>
      <c r="F7304" s="161">
        <v>0</v>
      </c>
      <c r="G7304" s="161">
        <v>0</v>
      </c>
      <c r="H7304" s="161">
        <v>0</v>
      </c>
      <c r="L7304">
        <v>1950.467347</v>
      </c>
      <c r="R7304">
        <v>5434.8693370000001</v>
      </c>
      <c r="S7304">
        <v>5434.8693370000001</v>
      </c>
      <c r="T7304" s="194">
        <v>5434.8693370000001</v>
      </c>
      <c r="U7304" t="s">
        <v>193</v>
      </c>
      <c r="V7304">
        <v>45708.624340277776</v>
      </c>
    </row>
    <row r="7305" spans="1:22" x14ac:dyDescent="0.3">
      <c r="A7305" t="s">
        <v>262</v>
      </c>
      <c r="B7305" t="s">
        <v>112</v>
      </c>
      <c r="C7305" t="s">
        <v>88</v>
      </c>
      <c r="D7305" s="29">
        <v>45896</v>
      </c>
      <c r="E7305" s="161">
        <v>0</v>
      </c>
      <c r="F7305" s="161">
        <v>0</v>
      </c>
      <c r="G7305" s="161">
        <v>0</v>
      </c>
      <c r="H7305" s="161">
        <v>0</v>
      </c>
      <c r="L7305">
        <v>1950.467347</v>
      </c>
      <c r="R7305">
        <v>5434.8693370000001</v>
      </c>
      <c r="S7305">
        <v>5434.8693370000001</v>
      </c>
      <c r="T7305" s="194">
        <v>5434.8693370000001</v>
      </c>
      <c r="U7305" t="s">
        <v>193</v>
      </c>
      <c r="V7305">
        <v>45708.624340277776</v>
      </c>
    </row>
    <row r="7306" spans="1:22" x14ac:dyDescent="0.3">
      <c r="A7306" t="s">
        <v>262</v>
      </c>
      <c r="B7306" t="s">
        <v>112</v>
      </c>
      <c r="C7306" t="s">
        <v>88</v>
      </c>
      <c r="D7306" s="29">
        <v>45897</v>
      </c>
      <c r="E7306" s="161">
        <v>0</v>
      </c>
      <c r="F7306" s="161">
        <v>0</v>
      </c>
      <c r="G7306" s="161">
        <v>0</v>
      </c>
      <c r="H7306" s="161">
        <v>0</v>
      </c>
      <c r="L7306">
        <v>1950.467347</v>
      </c>
      <c r="R7306">
        <v>5434.8693370000001</v>
      </c>
      <c r="S7306">
        <v>5434.8693370000001</v>
      </c>
      <c r="T7306" s="194">
        <v>5434.8693370000001</v>
      </c>
      <c r="U7306" t="s">
        <v>193</v>
      </c>
      <c r="V7306">
        <v>45708.624340277776</v>
      </c>
    </row>
    <row r="7307" spans="1:22" x14ac:dyDescent="0.3">
      <c r="A7307" t="s">
        <v>262</v>
      </c>
      <c r="B7307" t="s">
        <v>112</v>
      </c>
      <c r="C7307" t="s">
        <v>88</v>
      </c>
      <c r="D7307" s="29">
        <v>45898</v>
      </c>
      <c r="E7307" s="161">
        <v>0</v>
      </c>
      <c r="F7307" s="161">
        <v>0</v>
      </c>
      <c r="G7307" s="161">
        <v>0</v>
      </c>
      <c r="H7307" s="161">
        <v>0</v>
      </c>
      <c r="L7307">
        <v>1950.467347</v>
      </c>
      <c r="R7307">
        <v>5434.8693370000001</v>
      </c>
      <c r="S7307">
        <v>5434.8693370000001</v>
      </c>
      <c r="T7307" s="194">
        <v>5434.8693370000001</v>
      </c>
      <c r="U7307" t="s">
        <v>193</v>
      </c>
      <c r="V7307">
        <v>45708.624351851853</v>
      </c>
    </row>
    <row r="7308" spans="1:22" x14ac:dyDescent="0.3">
      <c r="A7308" t="s">
        <v>262</v>
      </c>
      <c r="B7308" t="s">
        <v>112</v>
      </c>
      <c r="C7308" t="s">
        <v>88</v>
      </c>
      <c r="D7308" s="29">
        <v>45899</v>
      </c>
      <c r="E7308" s="161">
        <v>0</v>
      </c>
      <c r="F7308" s="161">
        <v>0</v>
      </c>
      <c r="G7308" s="161">
        <v>0</v>
      </c>
      <c r="H7308" s="161">
        <v>0</v>
      </c>
      <c r="L7308">
        <v>1950.467347</v>
      </c>
      <c r="R7308">
        <v>5434.8693370000001</v>
      </c>
      <c r="S7308">
        <v>5434.8693370000001</v>
      </c>
      <c r="T7308" s="194">
        <v>5434.8693370000001</v>
      </c>
      <c r="U7308" t="s">
        <v>193</v>
      </c>
      <c r="V7308">
        <v>45708.624340277776</v>
      </c>
    </row>
    <row r="7309" spans="1:22" x14ac:dyDescent="0.3">
      <c r="A7309" t="s">
        <v>262</v>
      </c>
      <c r="B7309" t="s">
        <v>112</v>
      </c>
      <c r="C7309" t="s">
        <v>88</v>
      </c>
      <c r="D7309" s="29">
        <v>45900</v>
      </c>
      <c r="E7309" s="161">
        <v>0</v>
      </c>
      <c r="F7309" s="161">
        <v>0</v>
      </c>
      <c r="G7309" s="161">
        <v>0</v>
      </c>
      <c r="H7309" s="161">
        <v>0</v>
      </c>
      <c r="L7309">
        <v>1950.467347</v>
      </c>
      <c r="R7309">
        <v>5434.8693370000001</v>
      </c>
      <c r="S7309">
        <v>5434.8693370000001</v>
      </c>
      <c r="T7309" s="194">
        <v>5434.8693370000001</v>
      </c>
      <c r="U7309" t="s">
        <v>193</v>
      </c>
      <c r="V7309">
        <v>45708.624363425923</v>
      </c>
    </row>
    <row r="7310" spans="1:22" x14ac:dyDescent="0.3">
      <c r="A7310" t="s">
        <v>262</v>
      </c>
      <c r="B7310" t="s">
        <v>112</v>
      </c>
      <c r="C7310" t="s">
        <v>88</v>
      </c>
      <c r="D7310" s="29">
        <v>45901</v>
      </c>
      <c r="E7310" s="161">
        <v>0</v>
      </c>
      <c r="F7310" s="161">
        <v>0</v>
      </c>
      <c r="G7310" s="161">
        <v>0</v>
      </c>
      <c r="H7310" s="161">
        <v>0</v>
      </c>
      <c r="L7310">
        <v>1950.467347</v>
      </c>
      <c r="R7310">
        <v>5434.8693370000001</v>
      </c>
      <c r="S7310">
        <v>5434.8693370000001</v>
      </c>
      <c r="T7310" s="194">
        <v>5434.8693370000001</v>
      </c>
      <c r="U7310" t="s">
        <v>193</v>
      </c>
      <c r="V7310">
        <v>45708.624340277776</v>
      </c>
    </row>
    <row r="7311" spans="1:22" x14ac:dyDescent="0.3">
      <c r="A7311" t="s">
        <v>262</v>
      </c>
      <c r="B7311" t="s">
        <v>112</v>
      </c>
      <c r="C7311" t="s">
        <v>88</v>
      </c>
      <c r="D7311" s="29">
        <v>45902</v>
      </c>
      <c r="E7311" s="161">
        <v>0</v>
      </c>
      <c r="F7311" s="161">
        <v>0</v>
      </c>
      <c r="G7311" s="161">
        <v>0</v>
      </c>
      <c r="H7311" s="161">
        <v>0</v>
      </c>
      <c r="L7311">
        <v>1950.467347</v>
      </c>
      <c r="R7311">
        <v>5434.8693370000001</v>
      </c>
      <c r="S7311">
        <v>5434.8693370000001</v>
      </c>
      <c r="T7311" s="194">
        <v>5434.8693370000001</v>
      </c>
      <c r="U7311" t="s">
        <v>193</v>
      </c>
      <c r="V7311">
        <v>45708.624340277776</v>
      </c>
    </row>
    <row r="7312" spans="1:22" x14ac:dyDescent="0.3">
      <c r="A7312" t="s">
        <v>262</v>
      </c>
      <c r="B7312" t="s">
        <v>112</v>
      </c>
      <c r="C7312" t="s">
        <v>88</v>
      </c>
      <c r="D7312" s="29">
        <v>45903</v>
      </c>
      <c r="E7312" s="161">
        <v>0</v>
      </c>
      <c r="F7312" s="161">
        <v>0</v>
      </c>
      <c r="G7312" s="161">
        <v>0</v>
      </c>
      <c r="H7312" s="161">
        <v>0</v>
      </c>
      <c r="L7312">
        <v>1950.467347</v>
      </c>
      <c r="R7312">
        <v>5434.8693370000001</v>
      </c>
      <c r="S7312">
        <v>5434.8693370000001</v>
      </c>
      <c r="T7312" s="194">
        <v>5434.8693370000001</v>
      </c>
      <c r="U7312" t="s">
        <v>193</v>
      </c>
      <c r="V7312">
        <v>45708.624340277776</v>
      </c>
    </row>
    <row r="7313" spans="1:22" x14ac:dyDescent="0.3">
      <c r="A7313" t="s">
        <v>262</v>
      </c>
      <c r="B7313" t="s">
        <v>112</v>
      </c>
      <c r="C7313" t="s">
        <v>88</v>
      </c>
      <c r="D7313" s="29">
        <v>45904</v>
      </c>
      <c r="E7313" s="161">
        <v>0</v>
      </c>
      <c r="F7313" s="161">
        <v>0</v>
      </c>
      <c r="G7313" s="161">
        <v>0</v>
      </c>
      <c r="H7313" s="161">
        <v>0</v>
      </c>
      <c r="L7313">
        <v>1950.467347</v>
      </c>
      <c r="R7313">
        <v>5434.8693370000001</v>
      </c>
      <c r="S7313">
        <v>5434.8693370000001</v>
      </c>
      <c r="T7313" s="194">
        <v>5434.8693370000001</v>
      </c>
      <c r="U7313" t="s">
        <v>193</v>
      </c>
      <c r="V7313">
        <v>45708.624363425923</v>
      </c>
    </row>
    <row r="7314" spans="1:22" x14ac:dyDescent="0.3">
      <c r="A7314" t="s">
        <v>262</v>
      </c>
      <c r="B7314" t="s">
        <v>112</v>
      </c>
      <c r="C7314" t="s">
        <v>88</v>
      </c>
      <c r="D7314" s="29">
        <v>45905</v>
      </c>
      <c r="E7314" s="161">
        <v>0</v>
      </c>
      <c r="F7314" s="161">
        <v>0</v>
      </c>
      <c r="G7314" s="161">
        <v>0</v>
      </c>
      <c r="H7314" s="161">
        <v>0</v>
      </c>
      <c r="L7314">
        <v>1950.467347</v>
      </c>
      <c r="R7314">
        <v>5434.8693370000001</v>
      </c>
      <c r="S7314">
        <v>5434.8693370000001</v>
      </c>
      <c r="T7314" s="194">
        <v>5434.8693370000001</v>
      </c>
      <c r="U7314" t="s">
        <v>193</v>
      </c>
      <c r="V7314">
        <v>45708.624351851853</v>
      </c>
    </row>
    <row r="7315" spans="1:22" x14ac:dyDescent="0.3">
      <c r="A7315" t="s">
        <v>262</v>
      </c>
      <c r="B7315" t="s">
        <v>112</v>
      </c>
      <c r="C7315" t="s">
        <v>88</v>
      </c>
      <c r="D7315" s="29">
        <v>45906</v>
      </c>
      <c r="E7315" s="161">
        <v>0</v>
      </c>
      <c r="F7315" s="161">
        <v>0</v>
      </c>
      <c r="G7315" s="161">
        <v>0</v>
      </c>
      <c r="H7315" s="161">
        <v>0</v>
      </c>
      <c r="L7315">
        <v>1950.467347</v>
      </c>
      <c r="R7315">
        <v>5434.8693370000001</v>
      </c>
      <c r="S7315">
        <v>5434.8693370000001</v>
      </c>
      <c r="T7315" s="194">
        <v>5434.8693370000001</v>
      </c>
      <c r="U7315" t="s">
        <v>193</v>
      </c>
      <c r="V7315">
        <v>45708.624363425923</v>
      </c>
    </row>
    <row r="7316" spans="1:22" x14ac:dyDescent="0.3">
      <c r="A7316" t="s">
        <v>262</v>
      </c>
      <c r="B7316" t="s">
        <v>112</v>
      </c>
      <c r="C7316" t="s">
        <v>88</v>
      </c>
      <c r="D7316" s="29">
        <v>45907</v>
      </c>
      <c r="E7316" s="161">
        <v>0</v>
      </c>
      <c r="F7316" s="161">
        <v>0</v>
      </c>
      <c r="G7316" s="161">
        <v>0</v>
      </c>
      <c r="H7316" s="161">
        <v>0</v>
      </c>
      <c r="L7316">
        <v>1950.467347</v>
      </c>
      <c r="R7316">
        <v>5434.8693370000001</v>
      </c>
      <c r="S7316">
        <v>5434.8693370000001</v>
      </c>
      <c r="T7316" s="194">
        <v>5434.8693370000001</v>
      </c>
      <c r="U7316" t="s">
        <v>193</v>
      </c>
      <c r="V7316">
        <v>45708.624328703707</v>
      </c>
    </row>
    <row r="7317" spans="1:22" x14ac:dyDescent="0.3">
      <c r="A7317" t="s">
        <v>262</v>
      </c>
      <c r="B7317" t="s">
        <v>112</v>
      </c>
      <c r="C7317" t="s">
        <v>88</v>
      </c>
      <c r="D7317" s="29">
        <v>45908</v>
      </c>
      <c r="E7317" s="161">
        <v>0</v>
      </c>
      <c r="F7317" s="161">
        <v>0</v>
      </c>
      <c r="G7317" s="161">
        <v>0</v>
      </c>
      <c r="H7317" s="161">
        <v>0</v>
      </c>
      <c r="L7317">
        <v>1950.467347</v>
      </c>
      <c r="R7317">
        <v>5434.8693370000001</v>
      </c>
      <c r="S7317">
        <v>5434.8693370000001</v>
      </c>
      <c r="T7317" s="194">
        <v>5434.8693370000001</v>
      </c>
      <c r="U7317" t="s">
        <v>193</v>
      </c>
      <c r="V7317">
        <v>45708.624351851853</v>
      </c>
    </row>
    <row r="7318" spans="1:22" x14ac:dyDescent="0.3">
      <c r="A7318" t="s">
        <v>262</v>
      </c>
      <c r="B7318" t="s">
        <v>112</v>
      </c>
      <c r="C7318" t="s">
        <v>88</v>
      </c>
      <c r="D7318" s="29">
        <v>45909</v>
      </c>
      <c r="E7318" s="161">
        <v>0</v>
      </c>
      <c r="F7318" s="161">
        <v>0</v>
      </c>
      <c r="G7318" s="161">
        <v>0</v>
      </c>
      <c r="H7318" s="161">
        <v>0</v>
      </c>
      <c r="L7318">
        <v>1950.467347</v>
      </c>
      <c r="R7318">
        <v>5434.8693370000001</v>
      </c>
      <c r="S7318">
        <v>5434.8693370000001</v>
      </c>
      <c r="T7318" s="194">
        <v>5434.8693370000001</v>
      </c>
      <c r="U7318" t="s">
        <v>193</v>
      </c>
      <c r="V7318">
        <v>45708.624328703707</v>
      </c>
    </row>
    <row r="7319" spans="1:22" x14ac:dyDescent="0.3">
      <c r="A7319" t="s">
        <v>262</v>
      </c>
      <c r="B7319" t="s">
        <v>112</v>
      </c>
      <c r="C7319" t="s">
        <v>88</v>
      </c>
      <c r="D7319" s="29">
        <v>45910</v>
      </c>
      <c r="E7319" s="161">
        <v>0</v>
      </c>
      <c r="F7319" s="161">
        <v>0</v>
      </c>
      <c r="G7319" s="161">
        <v>0</v>
      </c>
      <c r="H7319" s="161">
        <v>0</v>
      </c>
      <c r="L7319">
        <v>1950.467347</v>
      </c>
      <c r="R7319">
        <v>5434.8693370000001</v>
      </c>
      <c r="S7319">
        <v>5434.8693370000001</v>
      </c>
      <c r="T7319" s="194">
        <v>5434.8693370000001</v>
      </c>
      <c r="U7319" t="s">
        <v>193</v>
      </c>
      <c r="V7319">
        <v>45708.624363425923</v>
      </c>
    </row>
    <row r="7320" spans="1:22" x14ac:dyDescent="0.3">
      <c r="A7320" t="s">
        <v>262</v>
      </c>
      <c r="B7320" t="s">
        <v>112</v>
      </c>
      <c r="C7320" t="s">
        <v>88</v>
      </c>
      <c r="D7320" s="29">
        <v>45911</v>
      </c>
      <c r="E7320" s="161">
        <v>0</v>
      </c>
      <c r="F7320" s="161">
        <v>0</v>
      </c>
      <c r="G7320" s="161">
        <v>0</v>
      </c>
      <c r="H7320" s="161">
        <v>0</v>
      </c>
      <c r="L7320">
        <v>1950.467347</v>
      </c>
      <c r="R7320">
        <v>5434.8693370000001</v>
      </c>
      <c r="S7320">
        <v>5434.8693370000001</v>
      </c>
      <c r="T7320" s="194">
        <v>5434.8693370000001</v>
      </c>
      <c r="U7320" t="s">
        <v>193</v>
      </c>
      <c r="V7320">
        <v>45708.624351851853</v>
      </c>
    </row>
    <row r="7321" spans="1:22" x14ac:dyDescent="0.3">
      <c r="A7321" t="s">
        <v>262</v>
      </c>
      <c r="B7321" t="s">
        <v>112</v>
      </c>
      <c r="C7321" t="s">
        <v>88</v>
      </c>
      <c r="D7321" s="29">
        <v>45912</v>
      </c>
      <c r="E7321" s="161">
        <v>0</v>
      </c>
      <c r="F7321" s="161">
        <v>0</v>
      </c>
      <c r="G7321" s="161">
        <v>0</v>
      </c>
      <c r="H7321" s="161">
        <v>0</v>
      </c>
      <c r="L7321">
        <v>1950.467347</v>
      </c>
      <c r="R7321">
        <v>5434.8693370000001</v>
      </c>
      <c r="S7321">
        <v>5434.8693370000001</v>
      </c>
      <c r="T7321" s="194">
        <v>5434.8693370000001</v>
      </c>
      <c r="U7321" t="s">
        <v>193</v>
      </c>
      <c r="V7321">
        <v>45708.624351851853</v>
      </c>
    </row>
    <row r="7322" spans="1:22" x14ac:dyDescent="0.3">
      <c r="A7322" t="s">
        <v>262</v>
      </c>
      <c r="B7322" t="s">
        <v>112</v>
      </c>
      <c r="C7322" t="s">
        <v>88</v>
      </c>
      <c r="D7322" s="29">
        <v>45913</v>
      </c>
      <c r="E7322" s="161">
        <v>0</v>
      </c>
      <c r="F7322" s="161">
        <v>0</v>
      </c>
      <c r="G7322" s="161">
        <v>0</v>
      </c>
      <c r="H7322" s="161">
        <v>0</v>
      </c>
      <c r="L7322">
        <v>1950.467347</v>
      </c>
      <c r="R7322">
        <v>5434.8693370000001</v>
      </c>
      <c r="S7322">
        <v>5434.8693370000001</v>
      </c>
      <c r="T7322" s="194">
        <v>5434.8693370000001</v>
      </c>
      <c r="U7322" t="s">
        <v>193</v>
      </c>
      <c r="V7322">
        <v>45708.624363425923</v>
      </c>
    </row>
    <row r="7323" spans="1:22" x14ac:dyDescent="0.3">
      <c r="A7323" t="s">
        <v>262</v>
      </c>
      <c r="B7323" t="s">
        <v>112</v>
      </c>
      <c r="C7323" t="s">
        <v>88</v>
      </c>
      <c r="D7323" s="29">
        <v>45914</v>
      </c>
      <c r="E7323" s="161">
        <v>0</v>
      </c>
      <c r="F7323" s="161">
        <v>0</v>
      </c>
      <c r="G7323" s="161">
        <v>0</v>
      </c>
      <c r="H7323" s="161">
        <v>0</v>
      </c>
      <c r="L7323">
        <v>1950.467347</v>
      </c>
      <c r="R7323">
        <v>5434.8693370000001</v>
      </c>
      <c r="S7323">
        <v>5434.8693370000001</v>
      </c>
      <c r="T7323" s="194">
        <v>5434.8693370000001</v>
      </c>
      <c r="U7323" t="s">
        <v>193</v>
      </c>
      <c r="V7323">
        <v>45708.624328703707</v>
      </c>
    </row>
    <row r="7324" spans="1:22" x14ac:dyDescent="0.3">
      <c r="A7324" t="s">
        <v>262</v>
      </c>
      <c r="B7324" t="s">
        <v>112</v>
      </c>
      <c r="C7324" t="s">
        <v>88</v>
      </c>
      <c r="D7324" s="29">
        <v>45915</v>
      </c>
      <c r="E7324" s="161">
        <v>0</v>
      </c>
      <c r="F7324" s="161">
        <v>0</v>
      </c>
      <c r="G7324" s="161">
        <v>0</v>
      </c>
      <c r="H7324" s="161">
        <v>0</v>
      </c>
      <c r="L7324">
        <v>1950.467347</v>
      </c>
      <c r="R7324">
        <v>5434.8693370000001</v>
      </c>
      <c r="S7324">
        <v>5434.8693370000001</v>
      </c>
      <c r="T7324" s="194">
        <v>5434.8693370000001</v>
      </c>
      <c r="U7324" t="s">
        <v>193</v>
      </c>
      <c r="V7324">
        <v>45708.624351851853</v>
      </c>
    </row>
    <row r="7325" spans="1:22" x14ac:dyDescent="0.3">
      <c r="A7325" t="s">
        <v>262</v>
      </c>
      <c r="B7325" t="s">
        <v>112</v>
      </c>
      <c r="C7325" t="s">
        <v>88</v>
      </c>
      <c r="D7325" s="29">
        <v>45916</v>
      </c>
      <c r="E7325" s="161">
        <v>0</v>
      </c>
      <c r="F7325" s="161">
        <v>0</v>
      </c>
      <c r="G7325" s="161">
        <v>0</v>
      </c>
      <c r="H7325" s="161">
        <v>0</v>
      </c>
      <c r="L7325">
        <v>1950.467347</v>
      </c>
      <c r="R7325">
        <v>5434.8693370000001</v>
      </c>
      <c r="S7325">
        <v>5434.8693370000001</v>
      </c>
      <c r="T7325" s="194">
        <v>5434.8693370000001</v>
      </c>
      <c r="U7325" t="s">
        <v>193</v>
      </c>
      <c r="V7325">
        <v>45708.624340277776</v>
      </c>
    </row>
    <row r="7326" spans="1:22" x14ac:dyDescent="0.3">
      <c r="A7326" t="s">
        <v>262</v>
      </c>
      <c r="B7326" t="s">
        <v>112</v>
      </c>
      <c r="C7326" t="s">
        <v>88</v>
      </c>
      <c r="D7326" s="29">
        <v>45917</v>
      </c>
      <c r="E7326" s="161">
        <v>0</v>
      </c>
      <c r="F7326" s="161">
        <v>0</v>
      </c>
      <c r="G7326" s="161">
        <v>0</v>
      </c>
      <c r="H7326" s="161">
        <v>0</v>
      </c>
      <c r="L7326">
        <v>1950.467347</v>
      </c>
      <c r="R7326">
        <v>5434.8693370000001</v>
      </c>
      <c r="S7326">
        <v>5434.8693370000001</v>
      </c>
      <c r="T7326" s="194">
        <v>5434.8693370000001</v>
      </c>
      <c r="U7326" t="s">
        <v>193</v>
      </c>
      <c r="V7326">
        <v>45708.624340277776</v>
      </c>
    </row>
    <row r="7327" spans="1:22" x14ac:dyDescent="0.3">
      <c r="A7327" t="s">
        <v>262</v>
      </c>
      <c r="B7327" t="s">
        <v>112</v>
      </c>
      <c r="C7327" t="s">
        <v>88</v>
      </c>
      <c r="D7327" s="29">
        <v>45918</v>
      </c>
      <c r="E7327" s="161">
        <v>0</v>
      </c>
      <c r="F7327" s="161">
        <v>0</v>
      </c>
      <c r="G7327" s="161">
        <v>0</v>
      </c>
      <c r="H7327" s="161">
        <v>0</v>
      </c>
      <c r="L7327">
        <v>1950.467347</v>
      </c>
      <c r="R7327">
        <v>5434.8693370000001</v>
      </c>
      <c r="S7327">
        <v>5434.8693370000001</v>
      </c>
      <c r="T7327" s="194">
        <v>5434.8693370000001</v>
      </c>
      <c r="U7327" t="s">
        <v>193</v>
      </c>
      <c r="V7327">
        <v>45708.624351851853</v>
      </c>
    </row>
    <row r="7328" spans="1:22" x14ac:dyDescent="0.3">
      <c r="A7328" t="s">
        <v>262</v>
      </c>
      <c r="B7328" t="s">
        <v>112</v>
      </c>
      <c r="C7328" t="s">
        <v>88</v>
      </c>
      <c r="D7328" s="29">
        <v>45919</v>
      </c>
      <c r="E7328" s="161">
        <v>0</v>
      </c>
      <c r="F7328" s="161">
        <v>0</v>
      </c>
      <c r="G7328" s="161">
        <v>0</v>
      </c>
      <c r="H7328" s="161">
        <v>0</v>
      </c>
      <c r="L7328">
        <v>1950.467347</v>
      </c>
      <c r="R7328">
        <v>5434.8693370000001</v>
      </c>
      <c r="S7328">
        <v>5434.8693370000001</v>
      </c>
      <c r="T7328" s="194">
        <v>5434.8693370000001</v>
      </c>
      <c r="U7328" t="s">
        <v>193</v>
      </c>
      <c r="V7328">
        <v>45708.624340277776</v>
      </c>
    </row>
    <row r="7329" spans="1:22" x14ac:dyDescent="0.3">
      <c r="A7329" t="s">
        <v>262</v>
      </c>
      <c r="B7329" t="s">
        <v>112</v>
      </c>
      <c r="C7329" t="s">
        <v>88</v>
      </c>
      <c r="D7329" s="29">
        <v>45920</v>
      </c>
      <c r="E7329" s="161">
        <v>0</v>
      </c>
      <c r="F7329" s="161">
        <v>0</v>
      </c>
      <c r="G7329" s="161">
        <v>0</v>
      </c>
      <c r="H7329" s="161">
        <v>0</v>
      </c>
      <c r="L7329">
        <v>1950.467347</v>
      </c>
      <c r="R7329">
        <v>5434.8693370000001</v>
      </c>
      <c r="S7329">
        <v>5434.8693370000001</v>
      </c>
      <c r="T7329" s="194">
        <v>5434.8693370000001</v>
      </c>
      <c r="U7329" t="s">
        <v>193</v>
      </c>
      <c r="V7329">
        <v>45708.624363425923</v>
      </c>
    </row>
    <row r="7330" spans="1:22" x14ac:dyDescent="0.3">
      <c r="A7330" t="s">
        <v>262</v>
      </c>
      <c r="B7330" t="s">
        <v>112</v>
      </c>
      <c r="C7330" t="s">
        <v>88</v>
      </c>
      <c r="D7330" s="29">
        <v>45921</v>
      </c>
      <c r="E7330" s="161">
        <v>0</v>
      </c>
      <c r="F7330" s="161">
        <v>0</v>
      </c>
      <c r="G7330" s="161">
        <v>0</v>
      </c>
      <c r="H7330" s="161">
        <v>0</v>
      </c>
      <c r="L7330">
        <v>1950.467347</v>
      </c>
      <c r="R7330">
        <v>5434.8693370000001</v>
      </c>
      <c r="S7330">
        <v>5434.8693370000001</v>
      </c>
      <c r="T7330" s="194">
        <v>5434.8693370000001</v>
      </c>
      <c r="U7330" t="s">
        <v>193</v>
      </c>
      <c r="V7330">
        <v>45708.624340277776</v>
      </c>
    </row>
    <row r="7331" spans="1:22" x14ac:dyDescent="0.3">
      <c r="A7331" t="s">
        <v>262</v>
      </c>
      <c r="B7331" t="s">
        <v>112</v>
      </c>
      <c r="C7331" t="s">
        <v>88</v>
      </c>
      <c r="D7331" s="29">
        <v>45922</v>
      </c>
      <c r="E7331" s="161">
        <v>0</v>
      </c>
      <c r="F7331" s="161">
        <v>0</v>
      </c>
      <c r="G7331" s="161">
        <v>0</v>
      </c>
      <c r="H7331" s="161">
        <v>0</v>
      </c>
      <c r="L7331">
        <v>1950.467347</v>
      </c>
      <c r="R7331">
        <v>5434.8693370000001</v>
      </c>
      <c r="S7331">
        <v>5434.8693370000001</v>
      </c>
      <c r="T7331" s="194">
        <v>5434.8693370000001</v>
      </c>
      <c r="U7331" t="s">
        <v>193</v>
      </c>
      <c r="V7331">
        <v>45708.624340277776</v>
      </c>
    </row>
    <row r="7332" spans="1:22" x14ac:dyDescent="0.3">
      <c r="A7332" t="s">
        <v>262</v>
      </c>
      <c r="B7332" t="s">
        <v>112</v>
      </c>
      <c r="C7332" t="s">
        <v>88</v>
      </c>
      <c r="D7332" s="29">
        <v>45923</v>
      </c>
      <c r="E7332" s="161">
        <v>0</v>
      </c>
      <c r="F7332" s="161">
        <v>0</v>
      </c>
      <c r="G7332" s="161">
        <v>0</v>
      </c>
      <c r="H7332" s="161">
        <v>0</v>
      </c>
      <c r="L7332">
        <v>1950.467347</v>
      </c>
      <c r="R7332">
        <v>5434.8693370000001</v>
      </c>
      <c r="S7332">
        <v>5434.8693370000001</v>
      </c>
      <c r="T7332" s="194">
        <v>5434.8693370000001</v>
      </c>
      <c r="U7332" t="s">
        <v>193</v>
      </c>
      <c r="V7332">
        <v>45708.624328703707</v>
      </c>
    </row>
    <row r="7333" spans="1:22" x14ac:dyDescent="0.3">
      <c r="A7333" t="s">
        <v>262</v>
      </c>
      <c r="B7333" t="s">
        <v>112</v>
      </c>
      <c r="C7333" t="s">
        <v>88</v>
      </c>
      <c r="D7333" s="29">
        <v>45924</v>
      </c>
      <c r="E7333" s="161">
        <v>0</v>
      </c>
      <c r="F7333" s="161">
        <v>0</v>
      </c>
      <c r="G7333" s="161">
        <v>0</v>
      </c>
      <c r="H7333" s="161">
        <v>0</v>
      </c>
      <c r="L7333">
        <v>1950.467347</v>
      </c>
      <c r="R7333">
        <v>5434.8693370000001</v>
      </c>
      <c r="S7333">
        <v>5434.8693370000001</v>
      </c>
      <c r="T7333" s="194">
        <v>5434.8693370000001</v>
      </c>
      <c r="U7333" t="s">
        <v>193</v>
      </c>
      <c r="V7333">
        <v>45708.624340277776</v>
      </c>
    </row>
    <row r="7334" spans="1:22" x14ac:dyDescent="0.3">
      <c r="A7334" t="s">
        <v>262</v>
      </c>
      <c r="B7334" t="s">
        <v>112</v>
      </c>
      <c r="C7334" t="s">
        <v>88</v>
      </c>
      <c r="D7334" s="29">
        <v>45925</v>
      </c>
      <c r="E7334" s="161">
        <v>0</v>
      </c>
      <c r="F7334" s="161">
        <v>0</v>
      </c>
      <c r="G7334" s="161">
        <v>0</v>
      </c>
      <c r="H7334" s="161">
        <v>0</v>
      </c>
      <c r="L7334">
        <v>1950.467347</v>
      </c>
      <c r="R7334">
        <v>5434.8693370000001</v>
      </c>
      <c r="S7334">
        <v>5434.8693370000001</v>
      </c>
      <c r="T7334" s="194">
        <v>5434.8693370000001</v>
      </c>
      <c r="U7334" t="s">
        <v>193</v>
      </c>
      <c r="V7334">
        <v>45708.624340277776</v>
      </c>
    </row>
    <row r="7335" spans="1:22" x14ac:dyDescent="0.3">
      <c r="A7335" t="s">
        <v>262</v>
      </c>
      <c r="B7335" t="s">
        <v>112</v>
      </c>
      <c r="C7335" t="s">
        <v>88</v>
      </c>
      <c r="D7335" s="29">
        <v>45926</v>
      </c>
      <c r="E7335" s="161">
        <v>0</v>
      </c>
      <c r="F7335" s="161">
        <v>0</v>
      </c>
      <c r="G7335" s="161">
        <v>0</v>
      </c>
      <c r="H7335" s="161">
        <v>0</v>
      </c>
      <c r="L7335">
        <v>1950.467347</v>
      </c>
      <c r="R7335">
        <v>5434.8693370000001</v>
      </c>
      <c r="S7335">
        <v>5434.8693370000001</v>
      </c>
      <c r="T7335" s="194">
        <v>5434.8693370000001</v>
      </c>
      <c r="U7335" t="s">
        <v>193</v>
      </c>
      <c r="V7335">
        <v>45708.624340277776</v>
      </c>
    </row>
    <row r="7336" spans="1:22" x14ac:dyDescent="0.3">
      <c r="A7336" t="s">
        <v>262</v>
      </c>
      <c r="B7336" t="s">
        <v>112</v>
      </c>
      <c r="C7336" t="s">
        <v>88</v>
      </c>
      <c r="D7336" s="29">
        <v>45927</v>
      </c>
      <c r="E7336" s="161">
        <v>0</v>
      </c>
      <c r="F7336" s="161">
        <v>0</v>
      </c>
      <c r="G7336" s="161">
        <v>0</v>
      </c>
      <c r="H7336" s="161">
        <v>0</v>
      </c>
      <c r="L7336">
        <v>1950.467347</v>
      </c>
      <c r="R7336">
        <v>5434.8693370000001</v>
      </c>
      <c r="S7336">
        <v>5434.8693370000001</v>
      </c>
      <c r="T7336" s="194">
        <v>5434.8693370000001</v>
      </c>
      <c r="U7336" t="s">
        <v>193</v>
      </c>
      <c r="V7336">
        <v>45708.624328703707</v>
      </c>
    </row>
    <row r="7337" spans="1:22" x14ac:dyDescent="0.3">
      <c r="A7337" t="s">
        <v>262</v>
      </c>
      <c r="B7337" t="s">
        <v>112</v>
      </c>
      <c r="C7337" t="s">
        <v>88</v>
      </c>
      <c r="D7337" s="29">
        <v>45928</v>
      </c>
      <c r="E7337" s="161">
        <v>0</v>
      </c>
      <c r="F7337" s="161">
        <v>0</v>
      </c>
      <c r="G7337" s="161">
        <v>0</v>
      </c>
      <c r="H7337" s="161">
        <v>0</v>
      </c>
      <c r="L7337">
        <v>1950.467347</v>
      </c>
      <c r="R7337">
        <v>5434.8693370000001</v>
      </c>
      <c r="S7337">
        <v>5434.8693370000001</v>
      </c>
      <c r="T7337" s="194">
        <v>5434.8693370000001</v>
      </c>
      <c r="U7337" t="s">
        <v>193</v>
      </c>
      <c r="V7337">
        <v>45708.624328703707</v>
      </c>
    </row>
    <row r="7338" spans="1:22" x14ac:dyDescent="0.3">
      <c r="A7338" t="s">
        <v>262</v>
      </c>
      <c r="B7338" t="s">
        <v>112</v>
      </c>
      <c r="C7338" t="s">
        <v>88</v>
      </c>
      <c r="D7338" s="29">
        <v>45929</v>
      </c>
      <c r="E7338" s="161">
        <v>0</v>
      </c>
      <c r="F7338" s="161">
        <v>0</v>
      </c>
      <c r="G7338" s="161">
        <v>0</v>
      </c>
      <c r="H7338" s="161">
        <v>0</v>
      </c>
      <c r="L7338">
        <v>1950.467347</v>
      </c>
      <c r="R7338">
        <v>5434.8693370000001</v>
      </c>
      <c r="S7338">
        <v>5434.8693370000001</v>
      </c>
      <c r="T7338" s="194">
        <v>5434.8693370000001</v>
      </c>
      <c r="U7338" t="s">
        <v>193</v>
      </c>
      <c r="V7338">
        <v>45708.624351851853</v>
      </c>
    </row>
    <row r="7339" spans="1:22" x14ac:dyDescent="0.3">
      <c r="A7339" t="s">
        <v>262</v>
      </c>
      <c r="B7339" t="s">
        <v>112</v>
      </c>
      <c r="C7339" t="s">
        <v>88</v>
      </c>
      <c r="D7339" s="29">
        <v>45930</v>
      </c>
      <c r="E7339" s="161">
        <v>0</v>
      </c>
      <c r="F7339" s="161">
        <v>0</v>
      </c>
      <c r="G7339" s="161">
        <v>0</v>
      </c>
      <c r="H7339" s="161">
        <v>0</v>
      </c>
      <c r="L7339">
        <v>1950.467347</v>
      </c>
      <c r="R7339">
        <v>5434.8693370000001</v>
      </c>
      <c r="S7339">
        <v>5434.8693370000001</v>
      </c>
      <c r="T7339" s="194">
        <v>5434.8693370000001</v>
      </c>
      <c r="U7339" t="s">
        <v>193</v>
      </c>
      <c r="V7339">
        <v>45708.624363425923</v>
      </c>
    </row>
    <row r="7340" spans="1:22" x14ac:dyDescent="0.3">
      <c r="A7340" t="s">
        <v>262</v>
      </c>
      <c r="B7340" t="s">
        <v>112</v>
      </c>
      <c r="C7340" t="s">
        <v>88</v>
      </c>
      <c r="D7340" s="29">
        <v>45931</v>
      </c>
      <c r="E7340" s="161">
        <v>0</v>
      </c>
      <c r="F7340" s="161">
        <v>0</v>
      </c>
      <c r="G7340" s="161">
        <v>0</v>
      </c>
      <c r="H7340" s="161">
        <v>0</v>
      </c>
      <c r="L7340">
        <v>1840.6733240000001</v>
      </c>
      <c r="R7340">
        <v>5434.8693370000001</v>
      </c>
      <c r="S7340">
        <v>5434.8693370000001</v>
      </c>
      <c r="T7340" s="194">
        <v>5434.8693370000001</v>
      </c>
      <c r="U7340" t="s">
        <v>193</v>
      </c>
      <c r="V7340">
        <v>45708.624363425923</v>
      </c>
    </row>
    <row r="7341" spans="1:22" x14ac:dyDescent="0.3">
      <c r="A7341" t="s">
        <v>262</v>
      </c>
      <c r="B7341" t="s">
        <v>112</v>
      </c>
      <c r="C7341" t="s">
        <v>88</v>
      </c>
      <c r="D7341" s="29">
        <v>45932</v>
      </c>
      <c r="E7341" s="161">
        <v>0</v>
      </c>
      <c r="F7341" s="161">
        <v>0</v>
      </c>
      <c r="G7341" s="161">
        <v>0</v>
      </c>
      <c r="H7341" s="161">
        <v>0</v>
      </c>
      <c r="L7341">
        <v>1840.6733240000001</v>
      </c>
      <c r="R7341">
        <v>5434.8693370000001</v>
      </c>
      <c r="S7341">
        <v>5434.8693370000001</v>
      </c>
      <c r="T7341" s="194">
        <v>5434.8693370000001</v>
      </c>
      <c r="U7341" t="s">
        <v>193</v>
      </c>
      <c r="V7341">
        <v>45708.624340277776</v>
      </c>
    </row>
    <row r="7342" spans="1:22" x14ac:dyDescent="0.3">
      <c r="A7342" t="s">
        <v>262</v>
      </c>
      <c r="B7342" t="s">
        <v>112</v>
      </c>
      <c r="C7342" t="s">
        <v>88</v>
      </c>
      <c r="D7342" s="29">
        <v>45933</v>
      </c>
      <c r="E7342" s="161">
        <v>0</v>
      </c>
      <c r="F7342" s="161">
        <v>0</v>
      </c>
      <c r="G7342" s="161">
        <v>0</v>
      </c>
      <c r="H7342" s="161">
        <v>0</v>
      </c>
      <c r="L7342">
        <v>1840.6733240000001</v>
      </c>
      <c r="R7342">
        <v>5434.8693370000001</v>
      </c>
      <c r="S7342">
        <v>5434.8693370000001</v>
      </c>
      <c r="T7342" s="194">
        <v>5434.8693370000001</v>
      </c>
      <c r="U7342" t="s">
        <v>193</v>
      </c>
      <c r="V7342">
        <v>45708.624340277776</v>
      </c>
    </row>
    <row r="7343" spans="1:22" x14ac:dyDescent="0.3">
      <c r="A7343" t="s">
        <v>262</v>
      </c>
      <c r="B7343" t="s">
        <v>112</v>
      </c>
      <c r="C7343" t="s">
        <v>88</v>
      </c>
      <c r="D7343" s="29">
        <v>45934</v>
      </c>
      <c r="E7343" s="161">
        <v>0</v>
      </c>
      <c r="F7343" s="161">
        <v>0</v>
      </c>
      <c r="G7343" s="161">
        <v>0</v>
      </c>
      <c r="H7343" s="161">
        <v>0</v>
      </c>
      <c r="L7343">
        <v>1840.6733240000001</v>
      </c>
      <c r="R7343">
        <v>5434.8693370000001</v>
      </c>
      <c r="S7343">
        <v>5434.8693370000001</v>
      </c>
      <c r="T7343" s="194">
        <v>5434.8693370000001</v>
      </c>
      <c r="U7343" t="s">
        <v>193</v>
      </c>
      <c r="V7343">
        <v>45708.624340277776</v>
      </c>
    </row>
    <row r="7344" spans="1:22" x14ac:dyDescent="0.3">
      <c r="A7344" t="s">
        <v>262</v>
      </c>
      <c r="B7344" t="s">
        <v>112</v>
      </c>
      <c r="C7344" t="s">
        <v>88</v>
      </c>
      <c r="D7344" s="29">
        <v>45935</v>
      </c>
      <c r="E7344" s="161">
        <v>0</v>
      </c>
      <c r="F7344" s="161">
        <v>0</v>
      </c>
      <c r="G7344" s="161">
        <v>0</v>
      </c>
      <c r="H7344" s="161">
        <v>0</v>
      </c>
      <c r="L7344">
        <v>1840.6733240000001</v>
      </c>
      <c r="R7344">
        <v>5434.8693370000001</v>
      </c>
      <c r="S7344">
        <v>5434.8693370000001</v>
      </c>
      <c r="T7344" s="194">
        <v>5434.8693370000001</v>
      </c>
      <c r="U7344" t="s">
        <v>193</v>
      </c>
      <c r="V7344">
        <v>45708.624340277776</v>
      </c>
    </row>
    <row r="7345" spans="1:22" x14ac:dyDescent="0.3">
      <c r="A7345" t="s">
        <v>262</v>
      </c>
      <c r="B7345" t="s">
        <v>112</v>
      </c>
      <c r="C7345" t="s">
        <v>88</v>
      </c>
      <c r="D7345" s="29">
        <v>45936</v>
      </c>
      <c r="E7345" s="161">
        <v>0</v>
      </c>
      <c r="F7345" s="161">
        <v>0</v>
      </c>
      <c r="G7345" s="161">
        <v>0</v>
      </c>
      <c r="H7345" s="161">
        <v>0</v>
      </c>
      <c r="L7345">
        <v>1840.6733240000001</v>
      </c>
      <c r="R7345">
        <v>5434.8693370000001</v>
      </c>
      <c r="S7345">
        <v>5434.8693370000001</v>
      </c>
      <c r="T7345" s="194">
        <v>5434.8693370000001</v>
      </c>
      <c r="U7345" t="s">
        <v>193</v>
      </c>
      <c r="V7345">
        <v>45708.624340277776</v>
      </c>
    </row>
    <row r="7346" spans="1:22" x14ac:dyDescent="0.3">
      <c r="A7346" t="s">
        <v>262</v>
      </c>
      <c r="B7346" t="s">
        <v>112</v>
      </c>
      <c r="C7346" t="s">
        <v>88</v>
      </c>
      <c r="D7346" s="29">
        <v>45937</v>
      </c>
      <c r="E7346" s="161">
        <v>0</v>
      </c>
      <c r="F7346" s="161">
        <v>0</v>
      </c>
      <c r="G7346" s="161">
        <v>0</v>
      </c>
      <c r="H7346" s="161">
        <v>0</v>
      </c>
      <c r="L7346">
        <v>1840.6733240000001</v>
      </c>
      <c r="R7346">
        <v>5434.8693370000001</v>
      </c>
      <c r="S7346">
        <v>5434.8693370000001</v>
      </c>
      <c r="T7346" s="194">
        <v>5434.8693370000001</v>
      </c>
      <c r="U7346" t="s">
        <v>193</v>
      </c>
      <c r="V7346">
        <v>45708.624351851853</v>
      </c>
    </row>
    <row r="7347" spans="1:22" x14ac:dyDescent="0.3">
      <c r="A7347" t="s">
        <v>262</v>
      </c>
      <c r="B7347" t="s">
        <v>112</v>
      </c>
      <c r="C7347" t="s">
        <v>88</v>
      </c>
      <c r="D7347" s="29">
        <v>45938</v>
      </c>
      <c r="E7347" s="161">
        <v>0</v>
      </c>
      <c r="F7347" s="161">
        <v>0</v>
      </c>
      <c r="G7347" s="161">
        <v>0</v>
      </c>
      <c r="H7347" s="161">
        <v>0</v>
      </c>
      <c r="L7347">
        <v>1840.6733240000001</v>
      </c>
      <c r="R7347">
        <v>5434.8693370000001</v>
      </c>
      <c r="S7347">
        <v>5434.8693370000001</v>
      </c>
      <c r="T7347" s="194">
        <v>5434.8693370000001</v>
      </c>
      <c r="U7347" t="s">
        <v>193</v>
      </c>
      <c r="V7347">
        <v>45708.624340277776</v>
      </c>
    </row>
    <row r="7348" spans="1:22" x14ac:dyDescent="0.3">
      <c r="A7348" t="s">
        <v>262</v>
      </c>
      <c r="B7348" t="s">
        <v>112</v>
      </c>
      <c r="C7348" t="s">
        <v>88</v>
      </c>
      <c r="D7348" s="29">
        <v>45939</v>
      </c>
      <c r="E7348" s="161">
        <v>0</v>
      </c>
      <c r="F7348" s="161">
        <v>0</v>
      </c>
      <c r="G7348" s="161">
        <v>0</v>
      </c>
      <c r="H7348" s="161">
        <v>0</v>
      </c>
      <c r="L7348">
        <v>1840.6733240000001</v>
      </c>
      <c r="R7348">
        <v>5434.8693370000001</v>
      </c>
      <c r="S7348">
        <v>5434.8693370000001</v>
      </c>
      <c r="T7348" s="194">
        <v>5434.8693370000001</v>
      </c>
      <c r="U7348" t="s">
        <v>193</v>
      </c>
      <c r="V7348">
        <v>45708.624363425923</v>
      </c>
    </row>
    <row r="7349" spans="1:22" x14ac:dyDescent="0.3">
      <c r="A7349" t="s">
        <v>262</v>
      </c>
      <c r="B7349" t="s">
        <v>112</v>
      </c>
      <c r="C7349" t="s">
        <v>88</v>
      </c>
      <c r="D7349" s="29">
        <v>45940</v>
      </c>
      <c r="E7349" s="161">
        <v>0</v>
      </c>
      <c r="F7349" s="161">
        <v>0</v>
      </c>
      <c r="G7349" s="161">
        <v>0</v>
      </c>
      <c r="H7349" s="161">
        <v>0</v>
      </c>
      <c r="L7349">
        <v>1840.6733240000001</v>
      </c>
      <c r="R7349">
        <v>5434.8693370000001</v>
      </c>
      <c r="S7349">
        <v>5434.8693370000001</v>
      </c>
      <c r="T7349" s="194">
        <v>5434.8693370000001</v>
      </c>
      <c r="U7349" t="s">
        <v>193</v>
      </c>
      <c r="V7349">
        <v>45708.624340277776</v>
      </c>
    </row>
    <row r="7350" spans="1:22" x14ac:dyDescent="0.3">
      <c r="A7350" t="s">
        <v>262</v>
      </c>
      <c r="B7350" t="s">
        <v>112</v>
      </c>
      <c r="C7350" t="s">
        <v>88</v>
      </c>
      <c r="D7350" s="29">
        <v>45941</v>
      </c>
      <c r="E7350" s="161">
        <v>0</v>
      </c>
      <c r="F7350" s="161">
        <v>0</v>
      </c>
      <c r="G7350" s="161">
        <v>0</v>
      </c>
      <c r="H7350" s="161">
        <v>0</v>
      </c>
      <c r="L7350">
        <v>1840.6733240000001</v>
      </c>
      <c r="R7350">
        <v>5434.8693370000001</v>
      </c>
      <c r="S7350">
        <v>5434.8693370000001</v>
      </c>
      <c r="T7350" s="194">
        <v>5434.8693370000001</v>
      </c>
      <c r="U7350" t="s">
        <v>193</v>
      </c>
      <c r="V7350">
        <v>45708.624340277776</v>
      </c>
    </row>
    <row r="7351" spans="1:22" x14ac:dyDescent="0.3">
      <c r="A7351" t="s">
        <v>262</v>
      </c>
      <c r="B7351" t="s">
        <v>112</v>
      </c>
      <c r="C7351" t="s">
        <v>88</v>
      </c>
      <c r="D7351" s="29">
        <v>45942</v>
      </c>
      <c r="E7351" s="161">
        <v>0</v>
      </c>
      <c r="F7351" s="161">
        <v>0</v>
      </c>
      <c r="G7351" s="161">
        <v>0</v>
      </c>
      <c r="H7351" s="161">
        <v>0</v>
      </c>
      <c r="L7351">
        <v>1840.6733240000001</v>
      </c>
      <c r="R7351">
        <v>5434.8693370000001</v>
      </c>
      <c r="S7351">
        <v>5434.8693370000001</v>
      </c>
      <c r="T7351" s="194">
        <v>5434.8693370000001</v>
      </c>
      <c r="U7351" t="s">
        <v>193</v>
      </c>
      <c r="V7351">
        <v>45708.624340277776</v>
      </c>
    </row>
    <row r="7352" spans="1:22" x14ac:dyDescent="0.3">
      <c r="A7352" t="s">
        <v>262</v>
      </c>
      <c r="B7352" t="s">
        <v>112</v>
      </c>
      <c r="C7352" t="s">
        <v>88</v>
      </c>
      <c r="D7352" s="29">
        <v>45943</v>
      </c>
      <c r="E7352" s="161">
        <v>0</v>
      </c>
      <c r="F7352" s="161">
        <v>0</v>
      </c>
      <c r="G7352" s="161">
        <v>0</v>
      </c>
      <c r="H7352" s="161">
        <v>0</v>
      </c>
      <c r="L7352">
        <v>1840.6733240000001</v>
      </c>
      <c r="R7352">
        <v>5434.8693370000001</v>
      </c>
      <c r="S7352">
        <v>5434.8693370000001</v>
      </c>
      <c r="T7352" s="194">
        <v>5434.8693370000001</v>
      </c>
      <c r="U7352" t="s">
        <v>193</v>
      </c>
      <c r="V7352">
        <v>45708.624340277776</v>
      </c>
    </row>
    <row r="7353" spans="1:22" x14ac:dyDescent="0.3">
      <c r="A7353" t="s">
        <v>262</v>
      </c>
      <c r="B7353" t="s">
        <v>112</v>
      </c>
      <c r="C7353" t="s">
        <v>88</v>
      </c>
      <c r="D7353" s="29">
        <v>45944</v>
      </c>
      <c r="E7353" s="161">
        <v>0</v>
      </c>
      <c r="F7353" s="161">
        <v>0</v>
      </c>
      <c r="G7353" s="161">
        <v>0</v>
      </c>
      <c r="H7353" s="161">
        <v>0</v>
      </c>
      <c r="L7353">
        <v>1840.6733240000001</v>
      </c>
      <c r="R7353">
        <v>5434.8693370000001</v>
      </c>
      <c r="S7353">
        <v>5434.8693370000001</v>
      </c>
      <c r="T7353" s="194">
        <v>5434.8693370000001</v>
      </c>
      <c r="U7353" t="s">
        <v>193</v>
      </c>
      <c r="V7353">
        <v>45708.624340277776</v>
      </c>
    </row>
    <row r="7354" spans="1:22" x14ac:dyDescent="0.3">
      <c r="A7354" t="s">
        <v>262</v>
      </c>
      <c r="B7354" t="s">
        <v>112</v>
      </c>
      <c r="C7354" t="s">
        <v>88</v>
      </c>
      <c r="D7354" s="29">
        <v>45945</v>
      </c>
      <c r="E7354" s="161">
        <v>0</v>
      </c>
      <c r="F7354" s="161">
        <v>0</v>
      </c>
      <c r="G7354" s="161">
        <v>0</v>
      </c>
      <c r="H7354" s="161">
        <v>0</v>
      </c>
      <c r="L7354">
        <v>1840.6733240000001</v>
      </c>
      <c r="R7354">
        <v>5434.8693370000001</v>
      </c>
      <c r="S7354">
        <v>5434.8693370000001</v>
      </c>
      <c r="T7354" s="194">
        <v>5434.8693370000001</v>
      </c>
      <c r="U7354" t="s">
        <v>193</v>
      </c>
      <c r="V7354">
        <v>45708.624351851853</v>
      </c>
    </row>
    <row r="7355" spans="1:22" x14ac:dyDescent="0.3">
      <c r="A7355" t="s">
        <v>262</v>
      </c>
      <c r="B7355" t="s">
        <v>112</v>
      </c>
      <c r="C7355" t="s">
        <v>88</v>
      </c>
      <c r="D7355" s="29">
        <v>45946</v>
      </c>
      <c r="E7355" s="161">
        <v>0</v>
      </c>
      <c r="F7355" s="161">
        <v>0</v>
      </c>
      <c r="G7355" s="161">
        <v>0</v>
      </c>
      <c r="H7355" s="161">
        <v>0</v>
      </c>
      <c r="L7355">
        <v>1840.6733240000001</v>
      </c>
      <c r="R7355">
        <v>5434.8693370000001</v>
      </c>
      <c r="S7355">
        <v>5434.8693370000001</v>
      </c>
      <c r="T7355" s="194">
        <v>5434.8693370000001</v>
      </c>
      <c r="U7355" t="s">
        <v>193</v>
      </c>
      <c r="V7355">
        <v>45708.624328703707</v>
      </c>
    </row>
    <row r="7356" spans="1:22" x14ac:dyDescent="0.3">
      <c r="A7356" t="s">
        <v>262</v>
      </c>
      <c r="B7356" t="s">
        <v>112</v>
      </c>
      <c r="C7356" t="s">
        <v>88</v>
      </c>
      <c r="D7356" s="29">
        <v>45947</v>
      </c>
      <c r="E7356" s="161">
        <v>0</v>
      </c>
      <c r="F7356" s="161">
        <v>0</v>
      </c>
      <c r="G7356" s="161">
        <v>0</v>
      </c>
      <c r="H7356" s="161">
        <v>0</v>
      </c>
      <c r="L7356">
        <v>1840.6733240000001</v>
      </c>
      <c r="R7356">
        <v>5434.8693370000001</v>
      </c>
      <c r="S7356">
        <v>5434.8693370000001</v>
      </c>
      <c r="T7356" s="194">
        <v>5434.8693370000001</v>
      </c>
      <c r="U7356" t="s">
        <v>193</v>
      </c>
      <c r="V7356">
        <v>45708.624363425923</v>
      </c>
    </row>
    <row r="7357" spans="1:22" x14ac:dyDescent="0.3">
      <c r="A7357" t="s">
        <v>262</v>
      </c>
      <c r="B7357" t="s">
        <v>112</v>
      </c>
      <c r="C7357" t="s">
        <v>88</v>
      </c>
      <c r="D7357" s="29">
        <v>45948</v>
      </c>
      <c r="E7357" s="161">
        <v>0</v>
      </c>
      <c r="F7357" s="161">
        <v>0</v>
      </c>
      <c r="G7357" s="161">
        <v>0</v>
      </c>
      <c r="H7357" s="161">
        <v>0</v>
      </c>
      <c r="L7357">
        <v>1840.6733240000001</v>
      </c>
      <c r="R7357">
        <v>5434.8693370000001</v>
      </c>
      <c r="S7357">
        <v>5434.8693370000001</v>
      </c>
      <c r="T7357" s="194">
        <v>5434.8693370000001</v>
      </c>
      <c r="U7357" t="s">
        <v>193</v>
      </c>
      <c r="V7357">
        <v>45708.624363425923</v>
      </c>
    </row>
    <row r="7358" spans="1:22" x14ac:dyDescent="0.3">
      <c r="A7358" t="s">
        <v>262</v>
      </c>
      <c r="B7358" t="s">
        <v>112</v>
      </c>
      <c r="C7358" t="s">
        <v>88</v>
      </c>
      <c r="D7358" s="29">
        <v>45949</v>
      </c>
      <c r="E7358" s="161">
        <v>0</v>
      </c>
      <c r="F7358" s="161">
        <v>0</v>
      </c>
      <c r="G7358" s="161">
        <v>0</v>
      </c>
      <c r="H7358" s="161">
        <v>0</v>
      </c>
      <c r="L7358">
        <v>1840.6733240000001</v>
      </c>
      <c r="R7358">
        <v>5434.8693370000001</v>
      </c>
      <c r="S7358">
        <v>5434.8693370000001</v>
      </c>
      <c r="T7358" s="194">
        <v>5434.8693370000001</v>
      </c>
      <c r="U7358" t="s">
        <v>193</v>
      </c>
      <c r="V7358">
        <v>45708.624351851853</v>
      </c>
    </row>
    <row r="7359" spans="1:22" x14ac:dyDescent="0.3">
      <c r="A7359" t="s">
        <v>262</v>
      </c>
      <c r="B7359" t="s">
        <v>112</v>
      </c>
      <c r="C7359" t="s">
        <v>88</v>
      </c>
      <c r="D7359" s="29">
        <v>45950</v>
      </c>
      <c r="E7359" s="161">
        <v>0</v>
      </c>
      <c r="F7359" s="161">
        <v>0</v>
      </c>
      <c r="G7359" s="161">
        <v>0</v>
      </c>
      <c r="H7359" s="161">
        <v>0</v>
      </c>
      <c r="L7359">
        <v>1840.6733240000001</v>
      </c>
      <c r="R7359">
        <v>5434.8693370000001</v>
      </c>
      <c r="S7359">
        <v>5434.8693370000001</v>
      </c>
      <c r="T7359" s="194">
        <v>5434.8693370000001</v>
      </c>
      <c r="U7359" t="s">
        <v>193</v>
      </c>
      <c r="V7359">
        <v>45708.624340277776</v>
      </c>
    </row>
    <row r="7360" spans="1:22" x14ac:dyDescent="0.3">
      <c r="A7360" t="s">
        <v>262</v>
      </c>
      <c r="B7360" t="s">
        <v>112</v>
      </c>
      <c r="C7360" t="s">
        <v>88</v>
      </c>
      <c r="D7360" s="29">
        <v>45951</v>
      </c>
      <c r="E7360" s="161">
        <v>0</v>
      </c>
      <c r="F7360" s="161">
        <v>0</v>
      </c>
      <c r="G7360" s="161">
        <v>0</v>
      </c>
      <c r="H7360" s="161">
        <v>0</v>
      </c>
      <c r="L7360">
        <v>1840.6733240000001</v>
      </c>
      <c r="R7360">
        <v>5434.8693370000001</v>
      </c>
      <c r="S7360">
        <v>5434.8693370000001</v>
      </c>
      <c r="T7360" s="194">
        <v>5434.8693370000001</v>
      </c>
      <c r="U7360" t="s">
        <v>193</v>
      </c>
      <c r="V7360">
        <v>45708.624340277776</v>
      </c>
    </row>
    <row r="7361" spans="1:22" x14ac:dyDescent="0.3">
      <c r="A7361" t="s">
        <v>262</v>
      </c>
      <c r="B7361" t="s">
        <v>112</v>
      </c>
      <c r="C7361" t="s">
        <v>88</v>
      </c>
      <c r="D7361" s="29">
        <v>45952</v>
      </c>
      <c r="E7361" s="161">
        <v>0</v>
      </c>
      <c r="F7361" s="161">
        <v>0</v>
      </c>
      <c r="G7361" s="161">
        <v>0</v>
      </c>
      <c r="H7361" s="161">
        <v>0</v>
      </c>
      <c r="L7361">
        <v>1840.6733240000001</v>
      </c>
      <c r="R7361">
        <v>5434.8693370000001</v>
      </c>
      <c r="S7361">
        <v>5434.8693370000001</v>
      </c>
      <c r="T7361" s="194">
        <v>5434.8693370000001</v>
      </c>
      <c r="U7361" t="s">
        <v>193</v>
      </c>
      <c r="V7361">
        <v>45708.624363425923</v>
      </c>
    </row>
    <row r="7362" spans="1:22" x14ac:dyDescent="0.3">
      <c r="A7362" t="s">
        <v>262</v>
      </c>
      <c r="B7362" t="s">
        <v>112</v>
      </c>
      <c r="C7362" t="s">
        <v>88</v>
      </c>
      <c r="D7362" s="29">
        <v>45953</v>
      </c>
      <c r="E7362" s="161">
        <v>0</v>
      </c>
      <c r="F7362" s="161">
        <v>0</v>
      </c>
      <c r="G7362" s="161">
        <v>0</v>
      </c>
      <c r="H7362" s="161">
        <v>0</v>
      </c>
      <c r="L7362">
        <v>1840.6733240000001</v>
      </c>
      <c r="R7362">
        <v>5434.8693370000001</v>
      </c>
      <c r="S7362">
        <v>5434.8693370000001</v>
      </c>
      <c r="T7362" s="194">
        <v>5434.8693370000001</v>
      </c>
      <c r="U7362" t="s">
        <v>193</v>
      </c>
      <c r="V7362">
        <v>45708.624328703707</v>
      </c>
    </row>
    <row r="7363" spans="1:22" x14ac:dyDescent="0.3">
      <c r="A7363" t="s">
        <v>262</v>
      </c>
      <c r="B7363" t="s">
        <v>112</v>
      </c>
      <c r="C7363" t="s">
        <v>88</v>
      </c>
      <c r="D7363" s="29">
        <v>45954</v>
      </c>
      <c r="E7363" s="161">
        <v>0</v>
      </c>
      <c r="F7363" s="161">
        <v>0</v>
      </c>
      <c r="G7363" s="161">
        <v>0</v>
      </c>
      <c r="H7363" s="161">
        <v>0</v>
      </c>
      <c r="L7363">
        <v>1840.6733240000001</v>
      </c>
      <c r="R7363">
        <v>5434.8693370000001</v>
      </c>
      <c r="S7363">
        <v>5434.8693370000001</v>
      </c>
      <c r="T7363" s="194">
        <v>5434.8693370000001</v>
      </c>
      <c r="U7363" t="s">
        <v>193</v>
      </c>
      <c r="V7363">
        <v>45708.624351851853</v>
      </c>
    </row>
    <row r="7364" spans="1:22" x14ac:dyDescent="0.3">
      <c r="A7364" t="s">
        <v>262</v>
      </c>
      <c r="B7364" t="s">
        <v>112</v>
      </c>
      <c r="C7364" t="s">
        <v>88</v>
      </c>
      <c r="D7364" s="29">
        <v>45955</v>
      </c>
      <c r="E7364" s="161">
        <v>0</v>
      </c>
      <c r="F7364" s="161">
        <v>0</v>
      </c>
      <c r="G7364" s="161">
        <v>0</v>
      </c>
      <c r="H7364" s="161">
        <v>0</v>
      </c>
      <c r="L7364">
        <v>1840.6733240000001</v>
      </c>
      <c r="R7364">
        <v>5434.8693370000001</v>
      </c>
      <c r="S7364">
        <v>5434.8693370000001</v>
      </c>
      <c r="T7364" s="194">
        <v>5434.8693370000001</v>
      </c>
      <c r="U7364" t="s">
        <v>193</v>
      </c>
      <c r="V7364">
        <v>45708.624328703707</v>
      </c>
    </row>
    <row r="7365" spans="1:22" x14ac:dyDescent="0.3">
      <c r="A7365" t="s">
        <v>262</v>
      </c>
      <c r="B7365" t="s">
        <v>112</v>
      </c>
      <c r="C7365" t="s">
        <v>88</v>
      </c>
      <c r="D7365" s="29">
        <v>45956</v>
      </c>
      <c r="E7365" s="161">
        <v>0</v>
      </c>
      <c r="F7365" s="161">
        <v>0</v>
      </c>
      <c r="G7365" s="161">
        <v>0</v>
      </c>
      <c r="H7365" s="161">
        <v>0</v>
      </c>
      <c r="L7365">
        <v>1840.6733240000001</v>
      </c>
      <c r="R7365">
        <v>5434.8693370000001</v>
      </c>
      <c r="S7365">
        <v>5434.8693370000001</v>
      </c>
      <c r="T7365" s="194">
        <v>5434.8693370000001</v>
      </c>
      <c r="U7365" t="s">
        <v>193</v>
      </c>
      <c r="V7365">
        <v>45708.624328703707</v>
      </c>
    </row>
    <row r="7366" spans="1:22" x14ac:dyDescent="0.3">
      <c r="A7366" t="s">
        <v>262</v>
      </c>
      <c r="B7366" t="s">
        <v>112</v>
      </c>
      <c r="C7366" t="s">
        <v>88</v>
      </c>
      <c r="D7366" s="29">
        <v>45957</v>
      </c>
      <c r="E7366" s="161">
        <v>0</v>
      </c>
      <c r="F7366" s="161">
        <v>0</v>
      </c>
      <c r="G7366" s="161">
        <v>0</v>
      </c>
      <c r="H7366" s="161">
        <v>0</v>
      </c>
      <c r="L7366">
        <v>1840.6733240000001</v>
      </c>
      <c r="R7366">
        <v>5434.8693370000001</v>
      </c>
      <c r="S7366">
        <v>5434.8693370000001</v>
      </c>
      <c r="T7366" s="194">
        <v>5434.8693370000001</v>
      </c>
      <c r="U7366" t="s">
        <v>193</v>
      </c>
      <c r="V7366">
        <v>45708.624340277776</v>
      </c>
    </row>
    <row r="7367" spans="1:22" x14ac:dyDescent="0.3">
      <c r="A7367" t="s">
        <v>262</v>
      </c>
      <c r="B7367" t="s">
        <v>112</v>
      </c>
      <c r="C7367" t="s">
        <v>88</v>
      </c>
      <c r="D7367" s="29">
        <v>45958</v>
      </c>
      <c r="E7367" s="161">
        <v>0</v>
      </c>
      <c r="F7367" s="161">
        <v>0</v>
      </c>
      <c r="G7367" s="161">
        <v>0</v>
      </c>
      <c r="H7367" s="161">
        <v>0</v>
      </c>
      <c r="L7367">
        <v>1840.6733240000001</v>
      </c>
      <c r="R7367">
        <v>5434.8693370000001</v>
      </c>
      <c r="S7367">
        <v>5434.8693370000001</v>
      </c>
      <c r="T7367" s="194">
        <v>5434.8693370000001</v>
      </c>
      <c r="U7367" t="s">
        <v>193</v>
      </c>
      <c r="V7367">
        <v>45708.624328703707</v>
      </c>
    </row>
    <row r="7368" spans="1:22" x14ac:dyDescent="0.3">
      <c r="A7368" t="s">
        <v>262</v>
      </c>
      <c r="B7368" t="s">
        <v>112</v>
      </c>
      <c r="C7368" t="s">
        <v>88</v>
      </c>
      <c r="D7368" s="29">
        <v>45959</v>
      </c>
      <c r="E7368" s="161">
        <v>0</v>
      </c>
      <c r="F7368" s="161">
        <v>0</v>
      </c>
      <c r="G7368" s="161">
        <v>0</v>
      </c>
      <c r="H7368" s="161">
        <v>0</v>
      </c>
      <c r="L7368">
        <v>1840.6733240000001</v>
      </c>
      <c r="R7368">
        <v>5434.8693370000001</v>
      </c>
      <c r="S7368">
        <v>5434.8693370000001</v>
      </c>
      <c r="T7368" s="194">
        <v>5434.8693370000001</v>
      </c>
      <c r="U7368" t="s">
        <v>193</v>
      </c>
      <c r="V7368">
        <v>45708.624340277776</v>
      </c>
    </row>
    <row r="7369" spans="1:22" x14ac:dyDescent="0.3">
      <c r="A7369" t="s">
        <v>262</v>
      </c>
      <c r="B7369" t="s">
        <v>112</v>
      </c>
      <c r="C7369" t="s">
        <v>88</v>
      </c>
      <c r="D7369" s="29">
        <v>45960</v>
      </c>
      <c r="E7369" s="161">
        <v>0</v>
      </c>
      <c r="F7369" s="161">
        <v>0</v>
      </c>
      <c r="G7369" s="161">
        <v>0</v>
      </c>
      <c r="H7369" s="161">
        <v>0</v>
      </c>
      <c r="L7369">
        <v>1840.6733240000001</v>
      </c>
      <c r="R7369">
        <v>5434.8693370000001</v>
      </c>
      <c r="S7369">
        <v>5434.8693370000001</v>
      </c>
      <c r="T7369" s="194">
        <v>5434.8693370000001</v>
      </c>
      <c r="U7369" t="s">
        <v>193</v>
      </c>
      <c r="V7369">
        <v>45708.624328703707</v>
      </c>
    </row>
    <row r="7370" spans="1:22" x14ac:dyDescent="0.3">
      <c r="A7370" t="s">
        <v>262</v>
      </c>
      <c r="B7370" t="s">
        <v>112</v>
      </c>
      <c r="C7370" t="s">
        <v>88</v>
      </c>
      <c r="D7370" s="29">
        <v>45961</v>
      </c>
      <c r="E7370" s="161">
        <v>0</v>
      </c>
      <c r="F7370" s="161">
        <v>0</v>
      </c>
      <c r="G7370" s="161">
        <v>0</v>
      </c>
      <c r="H7370" s="161">
        <v>0</v>
      </c>
      <c r="L7370">
        <v>1840.6733240000001</v>
      </c>
      <c r="R7370">
        <v>5434.8693370000001</v>
      </c>
      <c r="S7370">
        <v>5434.8693370000001</v>
      </c>
      <c r="T7370" s="194">
        <v>5434.8693370000001</v>
      </c>
      <c r="U7370" t="s">
        <v>193</v>
      </c>
      <c r="V7370">
        <v>45708.624340277776</v>
      </c>
    </row>
    <row r="7371" spans="1:22" x14ac:dyDescent="0.3">
      <c r="A7371" t="s">
        <v>262</v>
      </c>
      <c r="B7371" t="s">
        <v>112</v>
      </c>
      <c r="C7371" t="s">
        <v>88</v>
      </c>
      <c r="D7371" s="29">
        <v>45962</v>
      </c>
      <c r="E7371" s="161">
        <v>0</v>
      </c>
      <c r="F7371" s="161">
        <v>0</v>
      </c>
      <c r="G7371" s="161">
        <v>0</v>
      </c>
      <c r="H7371" s="161">
        <v>0</v>
      </c>
      <c r="L7371">
        <v>1840.6733240000001</v>
      </c>
      <c r="R7371">
        <v>5434.8693370000001</v>
      </c>
      <c r="S7371">
        <v>5434.8693370000001</v>
      </c>
      <c r="T7371" s="194">
        <v>5434.8693370000001</v>
      </c>
      <c r="U7371" t="s">
        <v>193</v>
      </c>
      <c r="V7371">
        <v>45708.624363425923</v>
      </c>
    </row>
    <row r="7372" spans="1:22" x14ac:dyDescent="0.3">
      <c r="A7372" t="s">
        <v>262</v>
      </c>
      <c r="B7372" t="s">
        <v>112</v>
      </c>
      <c r="C7372" t="s">
        <v>88</v>
      </c>
      <c r="D7372" s="29">
        <v>45963</v>
      </c>
      <c r="E7372" s="161">
        <v>0</v>
      </c>
      <c r="F7372" s="161">
        <v>0</v>
      </c>
      <c r="G7372" s="161">
        <v>0</v>
      </c>
      <c r="H7372" s="161">
        <v>0</v>
      </c>
      <c r="L7372">
        <v>1840.6733240000001</v>
      </c>
      <c r="R7372">
        <v>5434.8693370000001</v>
      </c>
      <c r="S7372">
        <v>5434.8693370000001</v>
      </c>
      <c r="T7372" s="194">
        <v>5434.8693370000001</v>
      </c>
      <c r="U7372" t="s">
        <v>193</v>
      </c>
      <c r="V7372">
        <v>45708.624340277776</v>
      </c>
    </row>
    <row r="7373" spans="1:22" x14ac:dyDescent="0.3">
      <c r="A7373" t="s">
        <v>262</v>
      </c>
      <c r="B7373" t="s">
        <v>112</v>
      </c>
      <c r="C7373" t="s">
        <v>88</v>
      </c>
      <c r="D7373" s="29">
        <v>45964</v>
      </c>
      <c r="E7373" s="161">
        <v>0</v>
      </c>
      <c r="F7373" s="161">
        <v>0</v>
      </c>
      <c r="G7373" s="161">
        <v>0</v>
      </c>
      <c r="H7373" s="161">
        <v>0</v>
      </c>
      <c r="L7373">
        <v>1840.6733240000001</v>
      </c>
      <c r="R7373">
        <v>5434.8693370000001</v>
      </c>
      <c r="S7373">
        <v>5434.8693370000001</v>
      </c>
      <c r="T7373" s="194">
        <v>5434.8693370000001</v>
      </c>
      <c r="U7373" t="s">
        <v>193</v>
      </c>
      <c r="V7373">
        <v>45708.624351851853</v>
      </c>
    </row>
    <row r="7374" spans="1:22" x14ac:dyDescent="0.3">
      <c r="A7374" t="s">
        <v>262</v>
      </c>
      <c r="B7374" t="s">
        <v>112</v>
      </c>
      <c r="C7374" t="s">
        <v>88</v>
      </c>
      <c r="D7374" s="29">
        <v>45965</v>
      </c>
      <c r="E7374" s="161">
        <v>0</v>
      </c>
      <c r="F7374" s="161">
        <v>0</v>
      </c>
      <c r="G7374" s="161">
        <v>0</v>
      </c>
      <c r="H7374" s="161">
        <v>0</v>
      </c>
      <c r="L7374">
        <v>1840.6733240000001</v>
      </c>
      <c r="R7374">
        <v>5434.8693370000001</v>
      </c>
      <c r="S7374">
        <v>5434.8693370000001</v>
      </c>
      <c r="T7374" s="194">
        <v>5434.8693370000001</v>
      </c>
      <c r="U7374" t="s">
        <v>193</v>
      </c>
      <c r="V7374">
        <v>45708.624351851853</v>
      </c>
    </row>
    <row r="7375" spans="1:22" x14ac:dyDescent="0.3">
      <c r="A7375" t="s">
        <v>262</v>
      </c>
      <c r="B7375" t="s">
        <v>112</v>
      </c>
      <c r="C7375" t="s">
        <v>88</v>
      </c>
      <c r="D7375" s="29">
        <v>45966</v>
      </c>
      <c r="E7375" s="161">
        <v>0</v>
      </c>
      <c r="F7375" s="161">
        <v>0</v>
      </c>
      <c r="G7375" s="161">
        <v>0</v>
      </c>
      <c r="H7375" s="161">
        <v>0</v>
      </c>
      <c r="L7375">
        <v>1840.6733240000001</v>
      </c>
      <c r="R7375">
        <v>5434.8693370000001</v>
      </c>
      <c r="S7375">
        <v>5434.8693370000001</v>
      </c>
      <c r="T7375" s="194">
        <v>5434.8693370000001</v>
      </c>
      <c r="U7375" t="s">
        <v>193</v>
      </c>
      <c r="V7375">
        <v>45708.624340277776</v>
      </c>
    </row>
    <row r="7376" spans="1:22" x14ac:dyDescent="0.3">
      <c r="A7376" t="s">
        <v>262</v>
      </c>
      <c r="B7376" t="s">
        <v>112</v>
      </c>
      <c r="C7376" t="s">
        <v>88</v>
      </c>
      <c r="D7376" s="29">
        <v>45967</v>
      </c>
      <c r="E7376" s="161">
        <v>0</v>
      </c>
      <c r="F7376" s="161">
        <v>0</v>
      </c>
      <c r="G7376" s="161">
        <v>0</v>
      </c>
      <c r="H7376" s="161">
        <v>0</v>
      </c>
      <c r="L7376">
        <v>1840.6733240000001</v>
      </c>
      <c r="R7376">
        <v>5434.8693370000001</v>
      </c>
      <c r="S7376">
        <v>5434.8693370000001</v>
      </c>
      <c r="T7376" s="194">
        <v>5434.8693370000001</v>
      </c>
      <c r="U7376" t="s">
        <v>193</v>
      </c>
      <c r="V7376">
        <v>45708.624351851853</v>
      </c>
    </row>
    <row r="7377" spans="1:22" x14ac:dyDescent="0.3">
      <c r="A7377" t="s">
        <v>262</v>
      </c>
      <c r="B7377" t="s">
        <v>112</v>
      </c>
      <c r="C7377" t="s">
        <v>88</v>
      </c>
      <c r="D7377" s="29">
        <v>45968</v>
      </c>
      <c r="E7377" s="161">
        <v>0</v>
      </c>
      <c r="F7377" s="161">
        <v>0</v>
      </c>
      <c r="G7377" s="161">
        <v>0</v>
      </c>
      <c r="H7377" s="161">
        <v>0</v>
      </c>
      <c r="L7377">
        <v>1840.6733240000001</v>
      </c>
      <c r="R7377">
        <v>5434.8693370000001</v>
      </c>
      <c r="S7377">
        <v>5434.8693370000001</v>
      </c>
      <c r="T7377" s="194">
        <v>5434.8693370000001</v>
      </c>
      <c r="U7377" t="s">
        <v>193</v>
      </c>
      <c r="V7377">
        <v>45708.624351851853</v>
      </c>
    </row>
    <row r="7378" spans="1:22" x14ac:dyDescent="0.3">
      <c r="A7378" t="s">
        <v>262</v>
      </c>
      <c r="B7378" t="s">
        <v>112</v>
      </c>
      <c r="C7378" t="s">
        <v>88</v>
      </c>
      <c r="D7378" s="29">
        <v>45969</v>
      </c>
      <c r="E7378" s="161">
        <v>0</v>
      </c>
      <c r="F7378" s="161">
        <v>0</v>
      </c>
      <c r="G7378" s="161">
        <v>0</v>
      </c>
      <c r="H7378" s="161">
        <v>0</v>
      </c>
      <c r="L7378">
        <v>1840.6733240000001</v>
      </c>
      <c r="R7378">
        <v>5434.8693370000001</v>
      </c>
      <c r="S7378">
        <v>5434.8693370000001</v>
      </c>
      <c r="T7378" s="194">
        <v>5434.8693370000001</v>
      </c>
      <c r="U7378" t="s">
        <v>193</v>
      </c>
      <c r="V7378">
        <v>45708.624351851853</v>
      </c>
    </row>
    <row r="7379" spans="1:22" x14ac:dyDescent="0.3">
      <c r="A7379" t="s">
        <v>262</v>
      </c>
      <c r="B7379" t="s">
        <v>112</v>
      </c>
      <c r="C7379" t="s">
        <v>88</v>
      </c>
      <c r="D7379" s="29">
        <v>45970</v>
      </c>
      <c r="E7379" s="161">
        <v>0</v>
      </c>
      <c r="F7379" s="161">
        <v>0</v>
      </c>
      <c r="G7379" s="161">
        <v>0</v>
      </c>
      <c r="H7379" s="161">
        <v>0</v>
      </c>
      <c r="L7379">
        <v>1840.6733240000001</v>
      </c>
      <c r="R7379">
        <v>5434.8693370000001</v>
      </c>
      <c r="S7379">
        <v>5434.8693370000001</v>
      </c>
      <c r="T7379" s="194">
        <v>5434.8693370000001</v>
      </c>
      <c r="U7379" t="s">
        <v>193</v>
      </c>
      <c r="V7379">
        <v>45708.624363425923</v>
      </c>
    </row>
    <row r="7380" spans="1:22" x14ac:dyDescent="0.3">
      <c r="A7380" t="s">
        <v>262</v>
      </c>
      <c r="B7380" t="s">
        <v>112</v>
      </c>
      <c r="C7380" t="s">
        <v>88</v>
      </c>
      <c r="D7380" s="29">
        <v>45971</v>
      </c>
      <c r="E7380" s="161">
        <v>0</v>
      </c>
      <c r="F7380" s="161">
        <v>0</v>
      </c>
      <c r="G7380" s="161">
        <v>0</v>
      </c>
      <c r="H7380" s="161">
        <v>0</v>
      </c>
      <c r="L7380">
        <v>1840.6733240000001</v>
      </c>
      <c r="R7380">
        <v>5434.8693370000001</v>
      </c>
      <c r="S7380">
        <v>5434.8693370000001</v>
      </c>
      <c r="T7380" s="194">
        <v>5434.8693370000001</v>
      </c>
      <c r="U7380" t="s">
        <v>193</v>
      </c>
      <c r="V7380">
        <v>45708.624340277776</v>
      </c>
    </row>
    <row r="7381" spans="1:22" x14ac:dyDescent="0.3">
      <c r="A7381" t="s">
        <v>262</v>
      </c>
      <c r="B7381" t="s">
        <v>112</v>
      </c>
      <c r="C7381" t="s">
        <v>88</v>
      </c>
      <c r="D7381" s="29">
        <v>45972</v>
      </c>
      <c r="E7381" s="161">
        <v>0</v>
      </c>
      <c r="F7381" s="161">
        <v>0</v>
      </c>
      <c r="G7381" s="161">
        <v>0</v>
      </c>
      <c r="H7381" s="161">
        <v>0</v>
      </c>
      <c r="L7381">
        <v>1840.6733240000001</v>
      </c>
      <c r="R7381">
        <v>5434.8693370000001</v>
      </c>
      <c r="S7381">
        <v>5434.8693370000001</v>
      </c>
      <c r="T7381" s="194">
        <v>5434.8693370000001</v>
      </c>
      <c r="U7381" t="s">
        <v>193</v>
      </c>
      <c r="V7381">
        <v>45708.624351851853</v>
      </c>
    </row>
    <row r="7382" spans="1:22" x14ac:dyDescent="0.3">
      <c r="A7382" t="s">
        <v>262</v>
      </c>
      <c r="B7382" t="s">
        <v>112</v>
      </c>
      <c r="C7382" t="s">
        <v>88</v>
      </c>
      <c r="D7382" s="29">
        <v>45973</v>
      </c>
      <c r="E7382" s="161">
        <v>0</v>
      </c>
      <c r="F7382" s="161">
        <v>0</v>
      </c>
      <c r="G7382" s="161">
        <v>0</v>
      </c>
      <c r="H7382" s="161">
        <v>0</v>
      </c>
      <c r="L7382">
        <v>1840.6733240000001</v>
      </c>
      <c r="R7382">
        <v>5434.8693370000001</v>
      </c>
      <c r="S7382">
        <v>5434.8693370000001</v>
      </c>
      <c r="T7382" s="194">
        <v>5434.8693370000001</v>
      </c>
      <c r="U7382" t="s">
        <v>193</v>
      </c>
      <c r="V7382">
        <v>45708.624340277776</v>
      </c>
    </row>
    <row r="7383" spans="1:22" x14ac:dyDescent="0.3">
      <c r="A7383" t="s">
        <v>262</v>
      </c>
      <c r="B7383" t="s">
        <v>112</v>
      </c>
      <c r="C7383" t="s">
        <v>88</v>
      </c>
      <c r="D7383" s="29">
        <v>45974</v>
      </c>
      <c r="E7383" s="161">
        <v>0</v>
      </c>
      <c r="F7383" s="161">
        <v>0</v>
      </c>
      <c r="G7383" s="161">
        <v>0</v>
      </c>
      <c r="H7383" s="161">
        <v>0</v>
      </c>
      <c r="L7383">
        <v>1840.6733240000001</v>
      </c>
      <c r="R7383">
        <v>5434.8693370000001</v>
      </c>
      <c r="S7383">
        <v>5434.8693370000001</v>
      </c>
      <c r="T7383" s="194">
        <v>5434.8693370000001</v>
      </c>
      <c r="U7383" t="s">
        <v>193</v>
      </c>
      <c r="V7383">
        <v>45708.624363425923</v>
      </c>
    </row>
    <row r="7384" spans="1:22" x14ac:dyDescent="0.3">
      <c r="A7384" t="s">
        <v>262</v>
      </c>
      <c r="B7384" t="s">
        <v>112</v>
      </c>
      <c r="C7384" t="s">
        <v>88</v>
      </c>
      <c r="D7384" s="29">
        <v>45975</v>
      </c>
      <c r="E7384" s="161">
        <v>0</v>
      </c>
      <c r="F7384" s="161">
        <v>0</v>
      </c>
      <c r="G7384" s="161">
        <v>0</v>
      </c>
      <c r="H7384" s="161">
        <v>0</v>
      </c>
      <c r="L7384">
        <v>1840.6733240000001</v>
      </c>
      <c r="R7384">
        <v>5434.8693370000001</v>
      </c>
      <c r="S7384">
        <v>5434.8693370000001</v>
      </c>
      <c r="T7384" s="194">
        <v>5434.8693370000001</v>
      </c>
      <c r="U7384" t="s">
        <v>193</v>
      </c>
      <c r="V7384">
        <v>45708.624340277776</v>
      </c>
    </row>
    <row r="7385" spans="1:22" x14ac:dyDescent="0.3">
      <c r="A7385" t="s">
        <v>262</v>
      </c>
      <c r="B7385" t="s">
        <v>112</v>
      </c>
      <c r="C7385" t="s">
        <v>88</v>
      </c>
      <c r="D7385" s="29">
        <v>45976</v>
      </c>
      <c r="E7385" s="161">
        <v>0</v>
      </c>
      <c r="F7385" s="161">
        <v>0</v>
      </c>
      <c r="G7385" s="161">
        <v>0</v>
      </c>
      <c r="H7385" s="161">
        <v>0</v>
      </c>
      <c r="L7385">
        <v>1840.6733240000001</v>
      </c>
      <c r="R7385">
        <v>5434.8693370000001</v>
      </c>
      <c r="S7385">
        <v>5434.8693370000001</v>
      </c>
      <c r="T7385" s="194">
        <v>5434.8693370000001</v>
      </c>
      <c r="U7385" t="s">
        <v>193</v>
      </c>
      <c r="V7385">
        <v>45708.624351851853</v>
      </c>
    </row>
    <row r="7386" spans="1:22" x14ac:dyDescent="0.3">
      <c r="A7386" t="s">
        <v>262</v>
      </c>
      <c r="B7386" t="s">
        <v>112</v>
      </c>
      <c r="C7386" t="s">
        <v>88</v>
      </c>
      <c r="D7386" s="29">
        <v>45977</v>
      </c>
      <c r="E7386" s="161">
        <v>0</v>
      </c>
      <c r="F7386" s="161">
        <v>0</v>
      </c>
      <c r="G7386" s="161">
        <v>0</v>
      </c>
      <c r="H7386" s="161">
        <v>0</v>
      </c>
      <c r="L7386">
        <v>1840.6733240000001</v>
      </c>
      <c r="R7386">
        <v>5434.8693370000001</v>
      </c>
      <c r="S7386">
        <v>5434.8693370000001</v>
      </c>
      <c r="T7386" s="194">
        <v>5434.8693370000001</v>
      </c>
      <c r="U7386" t="s">
        <v>193</v>
      </c>
      <c r="V7386">
        <v>45708.624363425923</v>
      </c>
    </row>
    <row r="7387" spans="1:22" x14ac:dyDescent="0.3">
      <c r="A7387" t="s">
        <v>262</v>
      </c>
      <c r="B7387" t="s">
        <v>112</v>
      </c>
      <c r="C7387" t="s">
        <v>88</v>
      </c>
      <c r="D7387" s="29">
        <v>45978</v>
      </c>
      <c r="E7387" s="161">
        <v>0</v>
      </c>
      <c r="F7387" s="161">
        <v>0</v>
      </c>
      <c r="G7387" s="161">
        <v>0</v>
      </c>
      <c r="H7387" s="161">
        <v>0</v>
      </c>
      <c r="L7387">
        <v>1840.6733240000001</v>
      </c>
      <c r="R7387">
        <v>5434.8693370000001</v>
      </c>
      <c r="S7387">
        <v>5434.8693370000001</v>
      </c>
      <c r="T7387" s="194">
        <v>5434.8693370000001</v>
      </c>
      <c r="U7387" t="s">
        <v>193</v>
      </c>
      <c r="V7387">
        <v>45708.624363425923</v>
      </c>
    </row>
    <row r="7388" spans="1:22" x14ac:dyDescent="0.3">
      <c r="A7388" t="s">
        <v>262</v>
      </c>
      <c r="B7388" t="s">
        <v>112</v>
      </c>
      <c r="C7388" t="s">
        <v>88</v>
      </c>
      <c r="D7388" s="29">
        <v>45979</v>
      </c>
      <c r="E7388" s="161">
        <v>0</v>
      </c>
      <c r="F7388" s="161">
        <v>0</v>
      </c>
      <c r="G7388" s="161">
        <v>0</v>
      </c>
      <c r="H7388" s="161">
        <v>0</v>
      </c>
      <c r="L7388">
        <v>1840.6733240000001</v>
      </c>
      <c r="R7388">
        <v>5434.8693370000001</v>
      </c>
      <c r="S7388">
        <v>5434.8693370000001</v>
      </c>
      <c r="T7388" s="194">
        <v>5434.8693370000001</v>
      </c>
      <c r="U7388" t="s">
        <v>193</v>
      </c>
      <c r="V7388">
        <v>45708.624340277776</v>
      </c>
    </row>
    <row r="7389" spans="1:22" x14ac:dyDescent="0.3">
      <c r="A7389" t="s">
        <v>262</v>
      </c>
      <c r="B7389" t="s">
        <v>112</v>
      </c>
      <c r="C7389" t="s">
        <v>88</v>
      </c>
      <c r="D7389" s="29">
        <v>45980</v>
      </c>
      <c r="E7389" s="161">
        <v>0</v>
      </c>
      <c r="F7389" s="161">
        <v>0</v>
      </c>
      <c r="G7389" s="161">
        <v>0</v>
      </c>
      <c r="H7389" s="161">
        <v>0</v>
      </c>
      <c r="L7389">
        <v>1840.6733240000001</v>
      </c>
      <c r="R7389">
        <v>5434.8693370000001</v>
      </c>
      <c r="S7389">
        <v>5434.8693370000001</v>
      </c>
      <c r="T7389" s="194">
        <v>5434.8693370000001</v>
      </c>
      <c r="U7389" t="s">
        <v>193</v>
      </c>
      <c r="V7389">
        <v>45708.624363425923</v>
      </c>
    </row>
    <row r="7390" spans="1:22" x14ac:dyDescent="0.3">
      <c r="A7390" t="s">
        <v>262</v>
      </c>
      <c r="B7390" t="s">
        <v>112</v>
      </c>
      <c r="C7390" t="s">
        <v>88</v>
      </c>
      <c r="D7390" s="29">
        <v>45981</v>
      </c>
      <c r="E7390" s="161">
        <v>0</v>
      </c>
      <c r="F7390" s="161">
        <v>0</v>
      </c>
      <c r="G7390" s="161">
        <v>0</v>
      </c>
      <c r="H7390" s="161">
        <v>0</v>
      </c>
      <c r="L7390">
        <v>1840.6733240000001</v>
      </c>
      <c r="R7390">
        <v>5434.8693370000001</v>
      </c>
      <c r="S7390">
        <v>5434.8693370000001</v>
      </c>
      <c r="T7390" s="194">
        <v>5434.8693370000001</v>
      </c>
      <c r="U7390" t="s">
        <v>193</v>
      </c>
      <c r="V7390">
        <v>45708.624351851853</v>
      </c>
    </row>
    <row r="7391" spans="1:22" x14ac:dyDescent="0.3">
      <c r="A7391" t="s">
        <v>262</v>
      </c>
      <c r="B7391" t="s">
        <v>112</v>
      </c>
      <c r="C7391" t="s">
        <v>88</v>
      </c>
      <c r="D7391" s="29">
        <v>45982</v>
      </c>
      <c r="E7391" s="161">
        <v>0</v>
      </c>
      <c r="F7391" s="161">
        <v>0</v>
      </c>
      <c r="G7391" s="161">
        <v>0</v>
      </c>
      <c r="H7391" s="161">
        <v>0</v>
      </c>
      <c r="L7391">
        <v>1840.6733240000001</v>
      </c>
      <c r="R7391">
        <v>5434.8693370000001</v>
      </c>
      <c r="S7391">
        <v>5434.8693370000001</v>
      </c>
      <c r="T7391" s="194">
        <v>5434.8693370000001</v>
      </c>
      <c r="U7391" t="s">
        <v>193</v>
      </c>
      <c r="V7391">
        <v>45708.624363425923</v>
      </c>
    </row>
    <row r="7392" spans="1:22" x14ac:dyDescent="0.3">
      <c r="A7392" t="s">
        <v>262</v>
      </c>
      <c r="B7392" t="s">
        <v>112</v>
      </c>
      <c r="C7392" t="s">
        <v>88</v>
      </c>
      <c r="D7392" s="29">
        <v>45983</v>
      </c>
      <c r="E7392" s="161">
        <v>0</v>
      </c>
      <c r="F7392" s="161">
        <v>0</v>
      </c>
      <c r="G7392" s="161">
        <v>0</v>
      </c>
      <c r="H7392" s="161">
        <v>0</v>
      </c>
      <c r="L7392">
        <v>1840.6733240000001</v>
      </c>
      <c r="R7392">
        <v>5434.8693370000001</v>
      </c>
      <c r="S7392">
        <v>5434.8693370000001</v>
      </c>
      <c r="T7392" s="194">
        <v>5434.8693370000001</v>
      </c>
      <c r="U7392" t="s">
        <v>193</v>
      </c>
      <c r="V7392">
        <v>45708.624340277776</v>
      </c>
    </row>
    <row r="7393" spans="1:22" x14ac:dyDescent="0.3">
      <c r="A7393" t="s">
        <v>262</v>
      </c>
      <c r="B7393" t="s">
        <v>112</v>
      </c>
      <c r="C7393" t="s">
        <v>88</v>
      </c>
      <c r="D7393" s="29">
        <v>45984</v>
      </c>
      <c r="E7393" s="161">
        <v>0</v>
      </c>
      <c r="F7393" s="161">
        <v>0</v>
      </c>
      <c r="G7393" s="161">
        <v>0</v>
      </c>
      <c r="H7393" s="161">
        <v>0</v>
      </c>
      <c r="L7393">
        <v>1840.6733240000001</v>
      </c>
      <c r="R7393">
        <v>5434.8693370000001</v>
      </c>
      <c r="S7393">
        <v>5434.8693370000001</v>
      </c>
      <c r="T7393" s="194">
        <v>5434.8693370000001</v>
      </c>
      <c r="U7393" t="s">
        <v>193</v>
      </c>
      <c r="V7393">
        <v>45708.624351851853</v>
      </c>
    </row>
    <row r="7394" spans="1:22" x14ac:dyDescent="0.3">
      <c r="A7394" t="s">
        <v>262</v>
      </c>
      <c r="B7394" t="s">
        <v>112</v>
      </c>
      <c r="C7394" t="s">
        <v>88</v>
      </c>
      <c r="D7394" s="29">
        <v>45985</v>
      </c>
      <c r="E7394" s="161">
        <v>0</v>
      </c>
      <c r="F7394" s="161">
        <v>0</v>
      </c>
      <c r="G7394" s="161">
        <v>0</v>
      </c>
      <c r="H7394" s="161">
        <v>0</v>
      </c>
      <c r="L7394">
        <v>1840.6733240000001</v>
      </c>
      <c r="R7394">
        <v>5434.8693370000001</v>
      </c>
      <c r="S7394">
        <v>5434.8693370000001</v>
      </c>
      <c r="T7394" s="194">
        <v>5434.8693370000001</v>
      </c>
      <c r="U7394" t="s">
        <v>193</v>
      </c>
      <c r="V7394">
        <v>45708.624340277776</v>
      </c>
    </row>
    <row r="7395" spans="1:22" x14ac:dyDescent="0.3">
      <c r="A7395" t="s">
        <v>262</v>
      </c>
      <c r="B7395" t="s">
        <v>112</v>
      </c>
      <c r="C7395" t="s">
        <v>88</v>
      </c>
      <c r="D7395" s="29">
        <v>45986</v>
      </c>
      <c r="E7395" s="161">
        <v>0</v>
      </c>
      <c r="F7395" s="161">
        <v>0</v>
      </c>
      <c r="G7395" s="161">
        <v>0</v>
      </c>
      <c r="H7395" s="161">
        <v>0</v>
      </c>
      <c r="L7395">
        <v>1840.6733240000001</v>
      </c>
      <c r="R7395">
        <v>5434.8693370000001</v>
      </c>
      <c r="S7395">
        <v>5434.8693370000001</v>
      </c>
      <c r="T7395" s="194">
        <v>5434.8693370000001</v>
      </c>
      <c r="U7395" t="s">
        <v>193</v>
      </c>
      <c r="V7395">
        <v>45708.624340277776</v>
      </c>
    </row>
    <row r="7396" spans="1:22" x14ac:dyDescent="0.3">
      <c r="A7396" t="s">
        <v>262</v>
      </c>
      <c r="B7396" t="s">
        <v>112</v>
      </c>
      <c r="C7396" t="s">
        <v>88</v>
      </c>
      <c r="D7396" s="29">
        <v>45987</v>
      </c>
      <c r="E7396" s="161">
        <v>0</v>
      </c>
      <c r="F7396" s="161">
        <v>0</v>
      </c>
      <c r="G7396" s="161">
        <v>0</v>
      </c>
      <c r="H7396" s="161">
        <v>0</v>
      </c>
      <c r="L7396">
        <v>1840.6733240000001</v>
      </c>
      <c r="R7396">
        <v>5434.8693370000001</v>
      </c>
      <c r="S7396">
        <v>5434.8693370000001</v>
      </c>
      <c r="T7396" s="194">
        <v>5434.8693370000001</v>
      </c>
      <c r="U7396" t="s">
        <v>193</v>
      </c>
      <c r="V7396">
        <v>45708.624363425923</v>
      </c>
    </row>
    <row r="7397" spans="1:22" x14ac:dyDescent="0.3">
      <c r="A7397" t="s">
        <v>262</v>
      </c>
      <c r="B7397" t="s">
        <v>112</v>
      </c>
      <c r="C7397" t="s">
        <v>88</v>
      </c>
      <c r="D7397" s="29">
        <v>45988</v>
      </c>
      <c r="E7397" s="161">
        <v>0</v>
      </c>
      <c r="F7397" s="161">
        <v>0</v>
      </c>
      <c r="G7397" s="161">
        <v>0</v>
      </c>
      <c r="H7397" s="161">
        <v>0</v>
      </c>
      <c r="L7397">
        <v>1840.6733240000001</v>
      </c>
      <c r="R7397">
        <v>5434.8693370000001</v>
      </c>
      <c r="S7397">
        <v>5434.8693370000001</v>
      </c>
      <c r="T7397" s="194">
        <v>5434.8693370000001</v>
      </c>
      <c r="U7397" t="s">
        <v>193</v>
      </c>
      <c r="V7397">
        <v>45708.624351851853</v>
      </c>
    </row>
    <row r="7398" spans="1:22" x14ac:dyDescent="0.3">
      <c r="A7398" t="s">
        <v>262</v>
      </c>
      <c r="B7398" t="s">
        <v>112</v>
      </c>
      <c r="C7398" t="s">
        <v>88</v>
      </c>
      <c r="D7398" s="29">
        <v>45989</v>
      </c>
      <c r="E7398" s="161">
        <v>0</v>
      </c>
      <c r="F7398" s="161">
        <v>0</v>
      </c>
      <c r="G7398" s="161">
        <v>0</v>
      </c>
      <c r="H7398" s="161">
        <v>0</v>
      </c>
      <c r="L7398">
        <v>1840.6733240000001</v>
      </c>
      <c r="R7398">
        <v>5434.8693370000001</v>
      </c>
      <c r="S7398">
        <v>5434.8693370000001</v>
      </c>
      <c r="T7398" s="194">
        <v>5434.8693370000001</v>
      </c>
      <c r="U7398" t="s">
        <v>193</v>
      </c>
      <c r="V7398">
        <v>45708.624351851853</v>
      </c>
    </row>
    <row r="7399" spans="1:22" x14ac:dyDescent="0.3">
      <c r="A7399" t="s">
        <v>262</v>
      </c>
      <c r="B7399" t="s">
        <v>112</v>
      </c>
      <c r="C7399" t="s">
        <v>88</v>
      </c>
      <c r="D7399" s="29">
        <v>45990</v>
      </c>
      <c r="E7399" s="161">
        <v>0</v>
      </c>
      <c r="F7399" s="161">
        <v>0</v>
      </c>
      <c r="G7399" s="161">
        <v>0</v>
      </c>
      <c r="H7399" s="161">
        <v>0</v>
      </c>
      <c r="L7399">
        <v>1840.6733240000001</v>
      </c>
      <c r="R7399">
        <v>5434.8693370000001</v>
      </c>
      <c r="S7399">
        <v>5434.8693370000001</v>
      </c>
      <c r="T7399" s="194">
        <v>5434.8693370000001</v>
      </c>
      <c r="U7399" t="s">
        <v>193</v>
      </c>
      <c r="V7399">
        <v>45708.624351851853</v>
      </c>
    </row>
    <row r="7400" spans="1:22" x14ac:dyDescent="0.3">
      <c r="A7400" t="s">
        <v>262</v>
      </c>
      <c r="B7400" t="s">
        <v>112</v>
      </c>
      <c r="C7400" t="s">
        <v>88</v>
      </c>
      <c r="D7400" s="29">
        <v>45991</v>
      </c>
      <c r="E7400" s="161">
        <v>0</v>
      </c>
      <c r="F7400" s="161">
        <v>0</v>
      </c>
      <c r="G7400" s="161">
        <v>0</v>
      </c>
      <c r="H7400" s="161">
        <v>0</v>
      </c>
      <c r="L7400">
        <v>1840.6733240000001</v>
      </c>
      <c r="R7400">
        <v>5434.8693370000001</v>
      </c>
      <c r="S7400">
        <v>5434.8693370000001</v>
      </c>
      <c r="T7400" s="194">
        <v>5434.8693370000001</v>
      </c>
      <c r="U7400" t="s">
        <v>193</v>
      </c>
      <c r="V7400">
        <v>45708.624351851853</v>
      </c>
    </row>
    <row r="7401" spans="1:22" x14ac:dyDescent="0.3">
      <c r="A7401" t="s">
        <v>262</v>
      </c>
      <c r="B7401" t="s">
        <v>112</v>
      </c>
      <c r="C7401" t="s">
        <v>88</v>
      </c>
      <c r="D7401" s="29">
        <v>45992</v>
      </c>
      <c r="E7401" s="161">
        <v>0</v>
      </c>
      <c r="F7401" s="161">
        <v>0</v>
      </c>
      <c r="G7401" s="161">
        <v>0</v>
      </c>
      <c r="H7401" s="161">
        <v>0</v>
      </c>
      <c r="L7401">
        <v>1834.5492469999999</v>
      </c>
      <c r="R7401">
        <v>5434.8693370000001</v>
      </c>
      <c r="S7401">
        <v>5434.8693370000001</v>
      </c>
      <c r="T7401" s="194">
        <v>5434.8693370000001</v>
      </c>
      <c r="U7401" t="s">
        <v>193</v>
      </c>
      <c r="V7401">
        <v>45708.624363425923</v>
      </c>
    </row>
    <row r="7402" spans="1:22" x14ac:dyDescent="0.3">
      <c r="A7402" t="s">
        <v>262</v>
      </c>
      <c r="B7402" t="s">
        <v>112</v>
      </c>
      <c r="C7402" t="s">
        <v>88</v>
      </c>
      <c r="D7402" s="29">
        <v>45993</v>
      </c>
      <c r="E7402" s="161">
        <v>0</v>
      </c>
      <c r="F7402" s="161">
        <v>0</v>
      </c>
      <c r="G7402" s="161">
        <v>0</v>
      </c>
      <c r="H7402" s="161">
        <v>0</v>
      </c>
      <c r="L7402">
        <v>1834.5492469999999</v>
      </c>
      <c r="R7402">
        <v>5434.8693370000001</v>
      </c>
      <c r="S7402">
        <v>5434.8693370000001</v>
      </c>
      <c r="T7402" s="194">
        <v>5434.8693370000001</v>
      </c>
      <c r="U7402" t="s">
        <v>193</v>
      </c>
      <c r="V7402">
        <v>45708.624363425923</v>
      </c>
    </row>
    <row r="7403" spans="1:22" x14ac:dyDescent="0.3">
      <c r="A7403" t="s">
        <v>262</v>
      </c>
      <c r="B7403" t="s">
        <v>112</v>
      </c>
      <c r="C7403" t="s">
        <v>88</v>
      </c>
      <c r="D7403" s="29">
        <v>45994</v>
      </c>
      <c r="E7403" s="161">
        <v>0</v>
      </c>
      <c r="F7403" s="161">
        <v>0</v>
      </c>
      <c r="G7403" s="161">
        <v>0</v>
      </c>
      <c r="H7403" s="161">
        <v>0</v>
      </c>
      <c r="L7403">
        <v>1834.5492469999999</v>
      </c>
      <c r="R7403">
        <v>5434.8693370000001</v>
      </c>
      <c r="S7403">
        <v>5434.8693370000001</v>
      </c>
      <c r="T7403" s="194">
        <v>5434.8693370000001</v>
      </c>
      <c r="U7403" t="s">
        <v>193</v>
      </c>
      <c r="V7403">
        <v>45708.624363425923</v>
      </c>
    </row>
    <row r="7404" spans="1:22" x14ac:dyDescent="0.3">
      <c r="A7404" t="s">
        <v>262</v>
      </c>
      <c r="B7404" t="s">
        <v>112</v>
      </c>
      <c r="C7404" t="s">
        <v>88</v>
      </c>
      <c r="D7404" s="29">
        <v>45995</v>
      </c>
      <c r="E7404" s="161">
        <v>0</v>
      </c>
      <c r="F7404" s="161">
        <v>0</v>
      </c>
      <c r="G7404" s="161">
        <v>0</v>
      </c>
      <c r="H7404" s="161">
        <v>0</v>
      </c>
      <c r="L7404">
        <v>1834.5492469999999</v>
      </c>
      <c r="R7404">
        <v>5434.8693370000001</v>
      </c>
      <c r="S7404">
        <v>5434.8693370000001</v>
      </c>
      <c r="T7404" s="194">
        <v>5434.8693370000001</v>
      </c>
      <c r="U7404" t="s">
        <v>193</v>
      </c>
      <c r="V7404">
        <v>45708.624340277776</v>
      </c>
    </row>
    <row r="7405" spans="1:22" x14ac:dyDescent="0.3">
      <c r="A7405" t="s">
        <v>262</v>
      </c>
      <c r="B7405" t="s">
        <v>112</v>
      </c>
      <c r="C7405" t="s">
        <v>88</v>
      </c>
      <c r="D7405" s="29">
        <v>45996</v>
      </c>
      <c r="E7405" s="161">
        <v>0</v>
      </c>
      <c r="F7405" s="161">
        <v>0</v>
      </c>
      <c r="G7405" s="161">
        <v>0</v>
      </c>
      <c r="H7405" s="161">
        <v>0</v>
      </c>
      <c r="L7405">
        <v>1834.5492469999999</v>
      </c>
      <c r="R7405">
        <v>5434.8693370000001</v>
      </c>
      <c r="S7405">
        <v>5434.8693370000001</v>
      </c>
      <c r="T7405" s="194">
        <v>5434.8693370000001</v>
      </c>
      <c r="U7405" t="s">
        <v>193</v>
      </c>
      <c r="V7405">
        <v>45708.624363425923</v>
      </c>
    </row>
    <row r="7406" spans="1:22" x14ac:dyDescent="0.3">
      <c r="A7406" t="s">
        <v>262</v>
      </c>
      <c r="B7406" t="s">
        <v>112</v>
      </c>
      <c r="C7406" t="s">
        <v>88</v>
      </c>
      <c r="D7406" s="29">
        <v>45997</v>
      </c>
      <c r="E7406" s="161">
        <v>0</v>
      </c>
      <c r="F7406" s="161">
        <v>0</v>
      </c>
      <c r="G7406" s="161">
        <v>0</v>
      </c>
      <c r="H7406" s="161">
        <v>0</v>
      </c>
      <c r="L7406">
        <v>1834.5492469999999</v>
      </c>
      <c r="R7406">
        <v>5434.8693370000001</v>
      </c>
      <c r="S7406">
        <v>5434.8693370000001</v>
      </c>
      <c r="T7406" s="194">
        <v>5434.8693370000001</v>
      </c>
      <c r="U7406" t="s">
        <v>193</v>
      </c>
      <c r="V7406">
        <v>45708.624351851853</v>
      </c>
    </row>
    <row r="7407" spans="1:22" x14ac:dyDescent="0.3">
      <c r="A7407" t="s">
        <v>262</v>
      </c>
      <c r="B7407" t="s">
        <v>112</v>
      </c>
      <c r="C7407" t="s">
        <v>88</v>
      </c>
      <c r="D7407" s="29">
        <v>45998</v>
      </c>
      <c r="E7407" s="161">
        <v>0</v>
      </c>
      <c r="F7407" s="161">
        <v>0</v>
      </c>
      <c r="G7407" s="161">
        <v>0</v>
      </c>
      <c r="H7407" s="161">
        <v>0</v>
      </c>
      <c r="L7407">
        <v>1834.5492469999999</v>
      </c>
      <c r="R7407">
        <v>5434.8693370000001</v>
      </c>
      <c r="S7407">
        <v>5434.8693370000001</v>
      </c>
      <c r="T7407" s="194">
        <v>5434.8693370000001</v>
      </c>
      <c r="U7407" t="s">
        <v>193</v>
      </c>
      <c r="V7407">
        <v>45708.624351851853</v>
      </c>
    </row>
    <row r="7408" spans="1:22" x14ac:dyDescent="0.3">
      <c r="A7408" t="s">
        <v>262</v>
      </c>
      <c r="B7408" t="s">
        <v>112</v>
      </c>
      <c r="C7408" t="s">
        <v>88</v>
      </c>
      <c r="D7408" s="29">
        <v>45999</v>
      </c>
      <c r="E7408" s="161">
        <v>0</v>
      </c>
      <c r="F7408" s="161">
        <v>0</v>
      </c>
      <c r="G7408" s="161">
        <v>0</v>
      </c>
      <c r="H7408" s="161">
        <v>0</v>
      </c>
      <c r="L7408">
        <v>1834.5492469999999</v>
      </c>
      <c r="R7408">
        <v>5434.8693370000001</v>
      </c>
      <c r="S7408">
        <v>5434.8693370000001</v>
      </c>
      <c r="T7408" s="194">
        <v>5434.8693370000001</v>
      </c>
      <c r="U7408" t="s">
        <v>193</v>
      </c>
      <c r="V7408">
        <v>45708.624363425923</v>
      </c>
    </row>
    <row r="7409" spans="1:22" x14ac:dyDescent="0.3">
      <c r="A7409" t="s">
        <v>262</v>
      </c>
      <c r="B7409" t="s">
        <v>112</v>
      </c>
      <c r="C7409" t="s">
        <v>88</v>
      </c>
      <c r="D7409" s="29">
        <v>46000</v>
      </c>
      <c r="E7409" s="161">
        <v>0</v>
      </c>
      <c r="F7409" s="161">
        <v>0</v>
      </c>
      <c r="G7409" s="161">
        <v>0</v>
      </c>
      <c r="H7409" s="161">
        <v>0</v>
      </c>
      <c r="L7409">
        <v>1834.5492469999999</v>
      </c>
      <c r="R7409">
        <v>5434.8693370000001</v>
      </c>
      <c r="S7409">
        <v>5434.8693370000001</v>
      </c>
      <c r="T7409" s="194">
        <v>5434.8693370000001</v>
      </c>
      <c r="U7409" t="s">
        <v>193</v>
      </c>
      <c r="V7409">
        <v>45708.624363425923</v>
      </c>
    </row>
    <row r="7410" spans="1:22" x14ac:dyDescent="0.3">
      <c r="A7410" t="s">
        <v>262</v>
      </c>
      <c r="B7410" t="s">
        <v>112</v>
      </c>
      <c r="C7410" t="s">
        <v>88</v>
      </c>
      <c r="D7410" s="29">
        <v>46001</v>
      </c>
      <c r="E7410" s="161">
        <v>0</v>
      </c>
      <c r="F7410" s="161">
        <v>0</v>
      </c>
      <c r="G7410" s="161">
        <v>0</v>
      </c>
      <c r="H7410" s="161">
        <v>0</v>
      </c>
      <c r="L7410">
        <v>1834.5492469999999</v>
      </c>
      <c r="R7410">
        <v>5434.8693370000001</v>
      </c>
      <c r="S7410">
        <v>5434.8693370000001</v>
      </c>
      <c r="T7410" s="194">
        <v>5434.8693370000001</v>
      </c>
      <c r="U7410" t="s">
        <v>193</v>
      </c>
      <c r="V7410">
        <v>45708.624340277776</v>
      </c>
    </row>
    <row r="7411" spans="1:22" x14ac:dyDescent="0.3">
      <c r="A7411" t="s">
        <v>262</v>
      </c>
      <c r="B7411" t="s">
        <v>112</v>
      </c>
      <c r="C7411" t="s">
        <v>88</v>
      </c>
      <c r="D7411" s="29">
        <v>46002</v>
      </c>
      <c r="E7411" s="161">
        <v>0</v>
      </c>
      <c r="F7411" s="161">
        <v>0</v>
      </c>
      <c r="G7411" s="161">
        <v>0</v>
      </c>
      <c r="H7411" s="161">
        <v>0</v>
      </c>
      <c r="L7411">
        <v>1834.5492469999999</v>
      </c>
      <c r="R7411">
        <v>5434.8693370000001</v>
      </c>
      <c r="S7411">
        <v>5434.8693370000001</v>
      </c>
      <c r="T7411" s="194">
        <v>5434.8693370000001</v>
      </c>
      <c r="U7411" t="s">
        <v>193</v>
      </c>
      <c r="V7411">
        <v>45708.624363425923</v>
      </c>
    </row>
    <row r="7412" spans="1:22" x14ac:dyDescent="0.3">
      <c r="A7412" t="s">
        <v>262</v>
      </c>
      <c r="B7412" t="s">
        <v>112</v>
      </c>
      <c r="C7412" t="s">
        <v>88</v>
      </c>
      <c r="D7412" s="29">
        <v>46003</v>
      </c>
      <c r="E7412" s="161">
        <v>0</v>
      </c>
      <c r="F7412" s="161">
        <v>0</v>
      </c>
      <c r="G7412" s="161">
        <v>0</v>
      </c>
      <c r="H7412" s="161">
        <v>0</v>
      </c>
      <c r="L7412">
        <v>1834.5492469999999</v>
      </c>
      <c r="R7412">
        <v>5434.8693370000001</v>
      </c>
      <c r="S7412">
        <v>5434.8693370000001</v>
      </c>
      <c r="T7412" s="194">
        <v>5434.8693370000001</v>
      </c>
      <c r="U7412" t="s">
        <v>193</v>
      </c>
      <c r="V7412">
        <v>45708.624351851853</v>
      </c>
    </row>
    <row r="7413" spans="1:22" x14ac:dyDescent="0.3">
      <c r="A7413" t="s">
        <v>262</v>
      </c>
      <c r="B7413" t="s">
        <v>112</v>
      </c>
      <c r="C7413" t="s">
        <v>88</v>
      </c>
      <c r="D7413" s="29">
        <v>46004</v>
      </c>
      <c r="E7413" s="161">
        <v>0</v>
      </c>
      <c r="F7413" s="161">
        <v>0</v>
      </c>
      <c r="G7413" s="161">
        <v>0</v>
      </c>
      <c r="H7413" s="161">
        <v>0</v>
      </c>
      <c r="L7413">
        <v>1834.5492469999999</v>
      </c>
      <c r="R7413">
        <v>5434.8693370000001</v>
      </c>
      <c r="S7413">
        <v>5434.8693370000001</v>
      </c>
      <c r="T7413" s="194">
        <v>5434.8693370000001</v>
      </c>
      <c r="U7413" t="s">
        <v>193</v>
      </c>
      <c r="V7413">
        <v>45708.624363425923</v>
      </c>
    </row>
    <row r="7414" spans="1:22" x14ac:dyDescent="0.3">
      <c r="A7414" t="s">
        <v>262</v>
      </c>
      <c r="B7414" t="s">
        <v>112</v>
      </c>
      <c r="C7414" t="s">
        <v>88</v>
      </c>
      <c r="D7414" s="29">
        <v>46005</v>
      </c>
      <c r="E7414" s="161">
        <v>0</v>
      </c>
      <c r="F7414" s="161">
        <v>0</v>
      </c>
      <c r="G7414" s="161">
        <v>0</v>
      </c>
      <c r="H7414" s="161">
        <v>0</v>
      </c>
      <c r="L7414">
        <v>1834.5492469999999</v>
      </c>
      <c r="R7414">
        <v>5434.8693370000001</v>
      </c>
      <c r="S7414">
        <v>5434.8693370000001</v>
      </c>
      <c r="T7414" s="194">
        <v>5434.8693370000001</v>
      </c>
      <c r="U7414" t="s">
        <v>193</v>
      </c>
      <c r="V7414">
        <v>45708.624363425923</v>
      </c>
    </row>
    <row r="7415" spans="1:22" x14ac:dyDescent="0.3">
      <c r="A7415" t="s">
        <v>262</v>
      </c>
      <c r="B7415" t="s">
        <v>112</v>
      </c>
      <c r="C7415" t="s">
        <v>88</v>
      </c>
      <c r="D7415" s="29">
        <v>46006</v>
      </c>
      <c r="E7415" s="161">
        <v>0</v>
      </c>
      <c r="F7415" s="161">
        <v>0</v>
      </c>
      <c r="G7415" s="161">
        <v>0</v>
      </c>
      <c r="H7415" s="161">
        <v>0</v>
      </c>
      <c r="L7415">
        <v>1834.5492469999999</v>
      </c>
      <c r="R7415">
        <v>5434.8693370000001</v>
      </c>
      <c r="S7415">
        <v>5434.8693370000001</v>
      </c>
      <c r="T7415" s="194">
        <v>5434.8693370000001</v>
      </c>
      <c r="U7415" t="s">
        <v>193</v>
      </c>
      <c r="V7415">
        <v>45708.624351851853</v>
      </c>
    </row>
    <row r="7416" spans="1:22" x14ac:dyDescent="0.3">
      <c r="A7416" t="s">
        <v>262</v>
      </c>
      <c r="B7416" t="s">
        <v>112</v>
      </c>
      <c r="C7416" t="s">
        <v>88</v>
      </c>
      <c r="D7416" s="29">
        <v>46007</v>
      </c>
      <c r="E7416" s="161">
        <v>0</v>
      </c>
      <c r="F7416" s="161">
        <v>0</v>
      </c>
      <c r="G7416" s="161">
        <v>0</v>
      </c>
      <c r="H7416" s="161">
        <v>0</v>
      </c>
      <c r="L7416">
        <v>1834.5492469999999</v>
      </c>
      <c r="R7416">
        <v>5434.8693370000001</v>
      </c>
      <c r="S7416">
        <v>5434.8693370000001</v>
      </c>
      <c r="T7416" s="194">
        <v>5434.8693370000001</v>
      </c>
      <c r="U7416" t="s">
        <v>193</v>
      </c>
      <c r="V7416">
        <v>45708.624363425923</v>
      </c>
    </row>
    <row r="7417" spans="1:22" x14ac:dyDescent="0.3">
      <c r="A7417" t="s">
        <v>262</v>
      </c>
      <c r="B7417" t="s">
        <v>112</v>
      </c>
      <c r="C7417" t="s">
        <v>88</v>
      </c>
      <c r="D7417" s="29">
        <v>46008</v>
      </c>
      <c r="E7417" s="161">
        <v>0</v>
      </c>
      <c r="F7417" s="161">
        <v>0</v>
      </c>
      <c r="G7417" s="161">
        <v>0</v>
      </c>
      <c r="H7417" s="161">
        <v>0</v>
      </c>
      <c r="L7417">
        <v>1834.5492469999999</v>
      </c>
      <c r="R7417">
        <v>5434.8693370000001</v>
      </c>
      <c r="S7417">
        <v>5434.8693370000001</v>
      </c>
      <c r="T7417" s="194">
        <v>5434.8693370000001</v>
      </c>
      <c r="U7417" t="s">
        <v>193</v>
      </c>
      <c r="V7417">
        <v>45708.624351851853</v>
      </c>
    </row>
    <row r="7418" spans="1:22" x14ac:dyDescent="0.3">
      <c r="A7418" t="s">
        <v>262</v>
      </c>
      <c r="B7418" t="s">
        <v>112</v>
      </c>
      <c r="C7418" t="s">
        <v>88</v>
      </c>
      <c r="D7418" s="29">
        <v>46009</v>
      </c>
      <c r="E7418" s="161">
        <v>0</v>
      </c>
      <c r="F7418" s="161">
        <v>0</v>
      </c>
      <c r="G7418" s="161">
        <v>0</v>
      </c>
      <c r="H7418" s="161">
        <v>0</v>
      </c>
      <c r="L7418">
        <v>1834.5492469999999</v>
      </c>
      <c r="R7418">
        <v>5434.8693370000001</v>
      </c>
      <c r="S7418">
        <v>5434.8693370000001</v>
      </c>
      <c r="T7418" s="194">
        <v>5434.8693370000001</v>
      </c>
      <c r="U7418" t="s">
        <v>193</v>
      </c>
      <c r="V7418">
        <v>45708.624351851853</v>
      </c>
    </row>
    <row r="7419" spans="1:22" x14ac:dyDescent="0.3">
      <c r="A7419" t="s">
        <v>262</v>
      </c>
      <c r="B7419" t="s">
        <v>112</v>
      </c>
      <c r="C7419" t="s">
        <v>88</v>
      </c>
      <c r="D7419" s="29">
        <v>46010</v>
      </c>
      <c r="E7419" s="161">
        <v>0</v>
      </c>
      <c r="F7419" s="161">
        <v>0</v>
      </c>
      <c r="G7419" s="161">
        <v>0</v>
      </c>
      <c r="H7419" s="161">
        <v>0</v>
      </c>
      <c r="L7419">
        <v>1834.5492469999999</v>
      </c>
      <c r="R7419">
        <v>5434.8693370000001</v>
      </c>
      <c r="S7419">
        <v>5434.8693370000001</v>
      </c>
      <c r="T7419" s="194">
        <v>5434.8693370000001</v>
      </c>
      <c r="U7419" t="s">
        <v>193</v>
      </c>
      <c r="V7419">
        <v>45708.624340277776</v>
      </c>
    </row>
    <row r="7420" spans="1:22" x14ac:dyDescent="0.3">
      <c r="A7420" t="s">
        <v>262</v>
      </c>
      <c r="B7420" t="s">
        <v>112</v>
      </c>
      <c r="C7420" t="s">
        <v>88</v>
      </c>
      <c r="D7420" s="29">
        <v>46011</v>
      </c>
      <c r="E7420" s="161">
        <v>0</v>
      </c>
      <c r="F7420" s="161">
        <v>0</v>
      </c>
      <c r="G7420" s="161">
        <v>0</v>
      </c>
      <c r="H7420" s="161">
        <v>0</v>
      </c>
      <c r="L7420">
        <v>1834.5492469999999</v>
      </c>
      <c r="R7420">
        <v>5434.8693370000001</v>
      </c>
      <c r="S7420">
        <v>5434.8693370000001</v>
      </c>
      <c r="T7420" s="194">
        <v>5434.8693370000001</v>
      </c>
      <c r="U7420" t="s">
        <v>193</v>
      </c>
      <c r="V7420">
        <v>45708.624351851853</v>
      </c>
    </row>
    <row r="7421" spans="1:22" x14ac:dyDescent="0.3">
      <c r="A7421" t="s">
        <v>262</v>
      </c>
      <c r="B7421" t="s">
        <v>112</v>
      </c>
      <c r="C7421" t="s">
        <v>88</v>
      </c>
      <c r="D7421" s="29">
        <v>46012</v>
      </c>
      <c r="E7421" s="161">
        <v>0</v>
      </c>
      <c r="F7421" s="161">
        <v>0</v>
      </c>
      <c r="G7421" s="161">
        <v>0</v>
      </c>
      <c r="H7421" s="161">
        <v>0</v>
      </c>
      <c r="L7421">
        <v>1834.5492469999999</v>
      </c>
      <c r="R7421">
        <v>5434.8693370000001</v>
      </c>
      <c r="S7421">
        <v>5434.8693370000001</v>
      </c>
      <c r="T7421" s="194">
        <v>5434.8693370000001</v>
      </c>
      <c r="U7421" t="s">
        <v>193</v>
      </c>
      <c r="V7421">
        <v>45708.624340277776</v>
      </c>
    </row>
    <row r="7422" spans="1:22" x14ac:dyDescent="0.3">
      <c r="A7422" t="s">
        <v>262</v>
      </c>
      <c r="B7422" t="s">
        <v>112</v>
      </c>
      <c r="C7422" t="s">
        <v>88</v>
      </c>
      <c r="D7422" s="29">
        <v>46013</v>
      </c>
      <c r="E7422" s="161">
        <v>0</v>
      </c>
      <c r="F7422" s="161">
        <v>0</v>
      </c>
      <c r="G7422" s="161">
        <v>0</v>
      </c>
      <c r="H7422" s="161">
        <v>0</v>
      </c>
      <c r="L7422">
        <v>1834.5492469999999</v>
      </c>
      <c r="R7422">
        <v>5434.8693370000001</v>
      </c>
      <c r="S7422">
        <v>5434.8693370000001</v>
      </c>
      <c r="T7422" s="194">
        <v>5434.8693370000001</v>
      </c>
      <c r="U7422" t="s">
        <v>193</v>
      </c>
      <c r="V7422">
        <v>45708.624351851853</v>
      </c>
    </row>
    <row r="7423" spans="1:22" x14ac:dyDescent="0.3">
      <c r="A7423" t="s">
        <v>262</v>
      </c>
      <c r="B7423" t="s">
        <v>112</v>
      </c>
      <c r="C7423" t="s">
        <v>88</v>
      </c>
      <c r="D7423" s="29">
        <v>46014</v>
      </c>
      <c r="E7423" s="161">
        <v>0</v>
      </c>
      <c r="F7423" s="161">
        <v>0</v>
      </c>
      <c r="G7423" s="161">
        <v>0</v>
      </c>
      <c r="H7423" s="161">
        <v>0</v>
      </c>
      <c r="L7423">
        <v>1834.5492469999999</v>
      </c>
      <c r="R7423">
        <v>5434.8693370000001</v>
      </c>
      <c r="S7423">
        <v>5434.8693370000001</v>
      </c>
      <c r="T7423" s="194">
        <v>5434.8693370000001</v>
      </c>
      <c r="U7423" t="s">
        <v>193</v>
      </c>
      <c r="V7423">
        <v>45708.624363425923</v>
      </c>
    </row>
    <row r="7424" spans="1:22" x14ac:dyDescent="0.3">
      <c r="A7424" t="s">
        <v>262</v>
      </c>
      <c r="B7424" t="s">
        <v>112</v>
      </c>
      <c r="C7424" t="s">
        <v>88</v>
      </c>
      <c r="D7424" s="29">
        <v>46015</v>
      </c>
      <c r="E7424" s="161">
        <v>0</v>
      </c>
      <c r="F7424" s="161">
        <v>0</v>
      </c>
      <c r="G7424" s="161">
        <v>0</v>
      </c>
      <c r="H7424" s="161">
        <v>0</v>
      </c>
      <c r="L7424">
        <v>1834.5492469999999</v>
      </c>
      <c r="R7424">
        <v>5434.8693370000001</v>
      </c>
      <c r="S7424">
        <v>5434.8693370000001</v>
      </c>
      <c r="T7424" s="194">
        <v>5434.8693370000001</v>
      </c>
      <c r="U7424" t="s">
        <v>193</v>
      </c>
      <c r="V7424">
        <v>45708.624340277776</v>
      </c>
    </row>
    <row r="7425" spans="1:22" x14ac:dyDescent="0.3">
      <c r="A7425" t="s">
        <v>262</v>
      </c>
      <c r="B7425" t="s">
        <v>112</v>
      </c>
      <c r="C7425" t="s">
        <v>88</v>
      </c>
      <c r="D7425" s="29">
        <v>46016</v>
      </c>
      <c r="E7425" s="161">
        <v>0</v>
      </c>
      <c r="F7425" s="161">
        <v>0</v>
      </c>
      <c r="G7425" s="161">
        <v>0</v>
      </c>
      <c r="H7425" s="161">
        <v>0</v>
      </c>
      <c r="L7425">
        <v>1834.5492469999999</v>
      </c>
      <c r="R7425">
        <v>5434.8693370000001</v>
      </c>
      <c r="S7425">
        <v>5434.8693370000001</v>
      </c>
      <c r="T7425" s="194">
        <v>5434.8693370000001</v>
      </c>
      <c r="U7425" t="s">
        <v>193</v>
      </c>
      <c r="V7425">
        <v>45708.624363425923</v>
      </c>
    </row>
    <row r="7426" spans="1:22" x14ac:dyDescent="0.3">
      <c r="A7426" t="s">
        <v>262</v>
      </c>
      <c r="B7426" t="s">
        <v>112</v>
      </c>
      <c r="C7426" t="s">
        <v>88</v>
      </c>
      <c r="D7426" s="29">
        <v>46017</v>
      </c>
      <c r="E7426" s="161">
        <v>0</v>
      </c>
      <c r="F7426" s="161">
        <v>0</v>
      </c>
      <c r="G7426" s="161">
        <v>0</v>
      </c>
      <c r="H7426" s="161">
        <v>0</v>
      </c>
      <c r="L7426">
        <v>1834.5492469999999</v>
      </c>
      <c r="R7426">
        <v>5434.8693370000001</v>
      </c>
      <c r="S7426">
        <v>5434.8693370000001</v>
      </c>
      <c r="T7426" s="194">
        <v>5434.8693370000001</v>
      </c>
      <c r="U7426" t="s">
        <v>193</v>
      </c>
      <c r="V7426">
        <v>45708.624363425923</v>
      </c>
    </row>
    <row r="7427" spans="1:22" x14ac:dyDescent="0.3">
      <c r="A7427" t="s">
        <v>262</v>
      </c>
      <c r="B7427" t="s">
        <v>112</v>
      </c>
      <c r="C7427" t="s">
        <v>88</v>
      </c>
      <c r="D7427" s="29">
        <v>46018</v>
      </c>
      <c r="E7427" s="161">
        <v>0</v>
      </c>
      <c r="F7427" s="161">
        <v>0</v>
      </c>
      <c r="G7427" s="161">
        <v>0</v>
      </c>
      <c r="H7427" s="161">
        <v>0</v>
      </c>
      <c r="L7427">
        <v>1834.5492469999999</v>
      </c>
      <c r="R7427">
        <v>5434.8693370000001</v>
      </c>
      <c r="S7427">
        <v>5434.8693370000001</v>
      </c>
      <c r="T7427" s="194">
        <v>5434.8693370000001</v>
      </c>
      <c r="U7427" t="s">
        <v>193</v>
      </c>
      <c r="V7427">
        <v>45708.624363425923</v>
      </c>
    </row>
    <row r="7428" spans="1:22" x14ac:dyDescent="0.3">
      <c r="A7428" t="s">
        <v>262</v>
      </c>
      <c r="B7428" t="s">
        <v>112</v>
      </c>
      <c r="C7428" t="s">
        <v>88</v>
      </c>
      <c r="D7428" s="29">
        <v>46019</v>
      </c>
      <c r="E7428" s="161">
        <v>0</v>
      </c>
      <c r="F7428" s="161">
        <v>0</v>
      </c>
      <c r="G7428" s="161">
        <v>0</v>
      </c>
      <c r="H7428" s="161">
        <v>0</v>
      </c>
      <c r="L7428">
        <v>1834.5492469999999</v>
      </c>
      <c r="R7428">
        <v>5434.8693370000001</v>
      </c>
      <c r="S7428">
        <v>5434.8693370000001</v>
      </c>
      <c r="T7428" s="194">
        <v>5434.8693370000001</v>
      </c>
      <c r="U7428" t="s">
        <v>193</v>
      </c>
      <c r="V7428">
        <v>45708.624340277776</v>
      </c>
    </row>
    <row r="7429" spans="1:22" x14ac:dyDescent="0.3">
      <c r="A7429" t="s">
        <v>262</v>
      </c>
      <c r="B7429" t="s">
        <v>112</v>
      </c>
      <c r="C7429" t="s">
        <v>88</v>
      </c>
      <c r="D7429" s="29">
        <v>46020</v>
      </c>
      <c r="E7429" s="161">
        <v>0</v>
      </c>
      <c r="F7429" s="161">
        <v>0</v>
      </c>
      <c r="G7429" s="161">
        <v>0</v>
      </c>
      <c r="H7429" s="161">
        <v>0</v>
      </c>
      <c r="L7429">
        <v>1834.5492469999999</v>
      </c>
      <c r="R7429">
        <v>5434.8693370000001</v>
      </c>
      <c r="S7429">
        <v>5434.8693370000001</v>
      </c>
      <c r="T7429" s="194">
        <v>5434.8693370000001</v>
      </c>
      <c r="U7429" t="s">
        <v>193</v>
      </c>
      <c r="V7429">
        <v>45708.624363425923</v>
      </c>
    </row>
    <row r="7430" spans="1:22" x14ac:dyDescent="0.3">
      <c r="A7430" t="s">
        <v>262</v>
      </c>
      <c r="B7430" t="s">
        <v>112</v>
      </c>
      <c r="C7430" t="s">
        <v>88</v>
      </c>
      <c r="D7430" s="29">
        <v>46021</v>
      </c>
      <c r="E7430" s="161">
        <v>0</v>
      </c>
      <c r="F7430" s="161">
        <v>0</v>
      </c>
      <c r="G7430" s="161">
        <v>0</v>
      </c>
      <c r="H7430" s="161">
        <v>0</v>
      </c>
      <c r="L7430">
        <v>1834.5492469999999</v>
      </c>
      <c r="R7430">
        <v>5434.8693370000001</v>
      </c>
      <c r="S7430">
        <v>5434.8693370000001</v>
      </c>
      <c r="T7430" s="194">
        <v>5434.8693370000001</v>
      </c>
      <c r="U7430" t="s">
        <v>193</v>
      </c>
      <c r="V7430">
        <v>45708.624351851853</v>
      </c>
    </row>
    <row r="7431" spans="1:22" x14ac:dyDescent="0.3">
      <c r="A7431" t="s">
        <v>262</v>
      </c>
      <c r="B7431" t="s">
        <v>112</v>
      </c>
      <c r="C7431" t="s">
        <v>88</v>
      </c>
      <c r="D7431" s="29">
        <v>46022</v>
      </c>
      <c r="E7431" s="161">
        <v>0</v>
      </c>
      <c r="F7431" s="161">
        <v>0</v>
      </c>
      <c r="G7431" s="161">
        <v>0</v>
      </c>
      <c r="H7431" s="161">
        <v>0</v>
      </c>
      <c r="L7431">
        <v>1834.5492469999999</v>
      </c>
      <c r="R7431">
        <v>5434.8693370000001</v>
      </c>
      <c r="S7431">
        <v>5434.8693370000001</v>
      </c>
      <c r="T7431" s="194">
        <v>5434.8693370000001</v>
      </c>
      <c r="U7431" t="s">
        <v>193</v>
      </c>
      <c r="V7431">
        <v>45708.624340277776</v>
      </c>
    </row>
    <row r="7432" spans="1:22" x14ac:dyDescent="0.3">
      <c r="A7432" t="s">
        <v>113</v>
      </c>
      <c r="B7432" t="s">
        <v>114</v>
      </c>
      <c r="C7432" t="s">
        <v>88</v>
      </c>
      <c r="D7432" s="29">
        <v>45748</v>
      </c>
      <c r="E7432" s="161">
        <v>0</v>
      </c>
      <c r="F7432" s="161">
        <v>0</v>
      </c>
      <c r="G7432" s="161">
        <v>0</v>
      </c>
      <c r="H7432" s="161">
        <v>0</v>
      </c>
      <c r="L7432">
        <v>649.39045199999998</v>
      </c>
      <c r="R7432">
        <v>1086.1759420000001</v>
      </c>
      <c r="S7432">
        <v>1086.1759420000001</v>
      </c>
      <c r="T7432" s="194">
        <v>1086.1759420000001</v>
      </c>
      <c r="U7432" t="s">
        <v>193</v>
      </c>
      <c r="V7432">
        <v>45664.333622685182</v>
      </c>
    </row>
    <row r="7433" spans="1:22" x14ac:dyDescent="0.3">
      <c r="A7433" t="s">
        <v>113</v>
      </c>
      <c r="B7433" t="s">
        <v>114</v>
      </c>
      <c r="C7433" t="s">
        <v>88</v>
      </c>
      <c r="D7433" s="29">
        <v>45749</v>
      </c>
      <c r="E7433" s="161">
        <v>0</v>
      </c>
      <c r="F7433" s="161">
        <v>0</v>
      </c>
      <c r="G7433" s="161">
        <v>0</v>
      </c>
      <c r="H7433" s="161">
        <v>0</v>
      </c>
      <c r="L7433">
        <v>649.39045199999998</v>
      </c>
      <c r="R7433">
        <v>1086.1759420000001</v>
      </c>
      <c r="S7433">
        <v>1086.1759420000001</v>
      </c>
      <c r="T7433" s="194">
        <v>1086.1759420000001</v>
      </c>
      <c r="U7433" t="s">
        <v>193</v>
      </c>
      <c r="V7433">
        <v>45664.333622685182</v>
      </c>
    </row>
    <row r="7434" spans="1:22" x14ac:dyDescent="0.3">
      <c r="A7434" t="s">
        <v>113</v>
      </c>
      <c r="B7434" t="s">
        <v>114</v>
      </c>
      <c r="C7434" t="s">
        <v>88</v>
      </c>
      <c r="D7434" s="29">
        <v>45750</v>
      </c>
      <c r="E7434" s="161">
        <v>0</v>
      </c>
      <c r="F7434" s="161">
        <v>0</v>
      </c>
      <c r="G7434" s="161">
        <v>0</v>
      </c>
      <c r="H7434" s="161">
        <v>0</v>
      </c>
      <c r="L7434">
        <v>649.39045199999998</v>
      </c>
      <c r="R7434">
        <v>1086.1759420000001</v>
      </c>
      <c r="S7434">
        <v>1086.1759420000001</v>
      </c>
      <c r="T7434" s="194">
        <v>1086.1759420000001</v>
      </c>
      <c r="U7434" t="s">
        <v>193</v>
      </c>
      <c r="V7434">
        <v>45664.333622685182</v>
      </c>
    </row>
    <row r="7435" spans="1:22" x14ac:dyDescent="0.3">
      <c r="A7435" t="s">
        <v>113</v>
      </c>
      <c r="B7435" t="s">
        <v>114</v>
      </c>
      <c r="C7435" t="s">
        <v>88</v>
      </c>
      <c r="D7435" s="29">
        <v>45751</v>
      </c>
      <c r="E7435" s="161">
        <v>0</v>
      </c>
      <c r="F7435" s="161">
        <v>0</v>
      </c>
      <c r="G7435" s="161">
        <v>0</v>
      </c>
      <c r="H7435" s="161">
        <v>0</v>
      </c>
      <c r="L7435">
        <v>649.39045199999998</v>
      </c>
      <c r="R7435">
        <v>1086.1759420000001</v>
      </c>
      <c r="S7435">
        <v>1086.1759420000001</v>
      </c>
      <c r="T7435" s="194">
        <v>1086.1759420000001</v>
      </c>
      <c r="U7435" t="s">
        <v>193</v>
      </c>
      <c r="V7435">
        <v>45664.333622685182</v>
      </c>
    </row>
    <row r="7436" spans="1:22" x14ac:dyDescent="0.3">
      <c r="A7436" t="s">
        <v>113</v>
      </c>
      <c r="B7436" t="s">
        <v>114</v>
      </c>
      <c r="C7436" t="s">
        <v>88</v>
      </c>
      <c r="D7436" s="29">
        <v>45752</v>
      </c>
      <c r="E7436" s="161">
        <v>0</v>
      </c>
      <c r="F7436" s="161">
        <v>0</v>
      </c>
      <c r="G7436" s="161">
        <v>0</v>
      </c>
      <c r="H7436" s="161">
        <v>0</v>
      </c>
      <c r="L7436">
        <v>649.39045199999998</v>
      </c>
      <c r="R7436">
        <v>1086.1759420000001</v>
      </c>
      <c r="S7436">
        <v>1086.1759420000001</v>
      </c>
      <c r="T7436" s="194">
        <v>1086.1759420000001</v>
      </c>
      <c r="U7436" t="s">
        <v>193</v>
      </c>
      <c r="V7436">
        <v>45664.333622685182</v>
      </c>
    </row>
    <row r="7437" spans="1:22" x14ac:dyDescent="0.3">
      <c r="A7437" t="s">
        <v>113</v>
      </c>
      <c r="B7437" t="s">
        <v>114</v>
      </c>
      <c r="C7437" t="s">
        <v>88</v>
      </c>
      <c r="D7437" s="29">
        <v>45753</v>
      </c>
      <c r="E7437" s="161">
        <v>0</v>
      </c>
      <c r="F7437" s="161">
        <v>0</v>
      </c>
      <c r="G7437" s="161">
        <v>0</v>
      </c>
      <c r="H7437" s="161">
        <v>0</v>
      </c>
      <c r="L7437">
        <v>649.39045199999998</v>
      </c>
      <c r="R7437">
        <v>1086.1759420000001</v>
      </c>
      <c r="S7437">
        <v>1086.1759420000001</v>
      </c>
      <c r="T7437" s="194">
        <v>1086.1759420000001</v>
      </c>
      <c r="U7437" t="s">
        <v>193</v>
      </c>
      <c r="V7437">
        <v>45664.333622685182</v>
      </c>
    </row>
    <row r="7438" spans="1:22" x14ac:dyDescent="0.3">
      <c r="A7438" t="s">
        <v>113</v>
      </c>
      <c r="B7438" t="s">
        <v>114</v>
      </c>
      <c r="C7438" t="s">
        <v>88</v>
      </c>
      <c r="D7438" s="29">
        <v>45754</v>
      </c>
      <c r="E7438" s="161">
        <v>0</v>
      </c>
      <c r="F7438" s="161">
        <v>0</v>
      </c>
      <c r="G7438" s="161">
        <v>0</v>
      </c>
      <c r="H7438" s="161">
        <v>0</v>
      </c>
      <c r="L7438">
        <v>649.39045199999998</v>
      </c>
      <c r="R7438">
        <v>1086.1759420000001</v>
      </c>
      <c r="S7438">
        <v>1086.1759420000001</v>
      </c>
      <c r="T7438" s="194">
        <v>1086.1759420000001</v>
      </c>
      <c r="U7438" t="s">
        <v>193</v>
      </c>
      <c r="V7438">
        <v>45664.333622685182</v>
      </c>
    </row>
    <row r="7439" spans="1:22" x14ac:dyDescent="0.3">
      <c r="A7439" t="s">
        <v>113</v>
      </c>
      <c r="B7439" t="s">
        <v>114</v>
      </c>
      <c r="C7439" t="s">
        <v>88</v>
      </c>
      <c r="D7439" s="29">
        <v>45755</v>
      </c>
      <c r="E7439" s="161">
        <v>0</v>
      </c>
      <c r="F7439" s="161">
        <v>0</v>
      </c>
      <c r="G7439" s="161">
        <v>0</v>
      </c>
      <c r="H7439" s="161">
        <v>0</v>
      </c>
      <c r="L7439">
        <v>649.39045199999998</v>
      </c>
      <c r="R7439">
        <v>1086.1759420000001</v>
      </c>
      <c r="S7439">
        <v>1086.1759420000001</v>
      </c>
      <c r="T7439" s="194">
        <v>1086.1759420000001</v>
      </c>
      <c r="U7439" t="s">
        <v>193</v>
      </c>
      <c r="V7439">
        <v>45664.333622685182</v>
      </c>
    </row>
    <row r="7440" spans="1:22" x14ac:dyDescent="0.3">
      <c r="A7440" t="s">
        <v>113</v>
      </c>
      <c r="B7440" t="s">
        <v>114</v>
      </c>
      <c r="C7440" t="s">
        <v>88</v>
      </c>
      <c r="D7440" s="29">
        <v>45756</v>
      </c>
      <c r="E7440" s="161">
        <v>0</v>
      </c>
      <c r="F7440" s="161">
        <v>0</v>
      </c>
      <c r="G7440" s="161">
        <v>0</v>
      </c>
      <c r="H7440" s="161">
        <v>0</v>
      </c>
      <c r="L7440">
        <v>649.39045199999998</v>
      </c>
      <c r="R7440">
        <v>1086.1759420000001</v>
      </c>
      <c r="S7440">
        <v>1086.1759420000001</v>
      </c>
      <c r="T7440" s="194">
        <v>1086.1759420000001</v>
      </c>
      <c r="U7440" t="s">
        <v>193</v>
      </c>
      <c r="V7440">
        <v>45664.333634259259</v>
      </c>
    </row>
    <row r="7441" spans="1:22" x14ac:dyDescent="0.3">
      <c r="A7441" t="s">
        <v>113</v>
      </c>
      <c r="B7441" t="s">
        <v>114</v>
      </c>
      <c r="C7441" t="s">
        <v>88</v>
      </c>
      <c r="D7441" s="29">
        <v>45757</v>
      </c>
      <c r="E7441" s="161">
        <v>0</v>
      </c>
      <c r="F7441" s="161">
        <v>0</v>
      </c>
      <c r="G7441" s="161">
        <v>0</v>
      </c>
      <c r="H7441" s="161">
        <v>0</v>
      </c>
      <c r="L7441">
        <v>649.39045199999998</v>
      </c>
      <c r="R7441">
        <v>1086.1759420000001</v>
      </c>
      <c r="S7441">
        <v>1086.1759420000001</v>
      </c>
      <c r="T7441" s="194">
        <v>1086.1759420000001</v>
      </c>
      <c r="U7441" t="s">
        <v>193</v>
      </c>
      <c r="V7441">
        <v>45664.333634259259</v>
      </c>
    </row>
    <row r="7442" spans="1:22" x14ac:dyDescent="0.3">
      <c r="A7442" t="s">
        <v>113</v>
      </c>
      <c r="B7442" t="s">
        <v>114</v>
      </c>
      <c r="C7442" t="s">
        <v>88</v>
      </c>
      <c r="D7442" s="29">
        <v>45758</v>
      </c>
      <c r="E7442" s="161">
        <v>0</v>
      </c>
      <c r="F7442" s="161">
        <v>0</v>
      </c>
      <c r="G7442" s="161">
        <v>0</v>
      </c>
      <c r="H7442" s="161">
        <v>0</v>
      </c>
      <c r="L7442">
        <v>649.39045199999998</v>
      </c>
      <c r="R7442">
        <v>1086.1759420000001</v>
      </c>
      <c r="S7442">
        <v>1086.1759420000001</v>
      </c>
      <c r="T7442" s="194">
        <v>1086.1759420000001</v>
      </c>
      <c r="U7442" t="s">
        <v>193</v>
      </c>
      <c r="V7442">
        <v>45664.333634259259</v>
      </c>
    </row>
    <row r="7443" spans="1:22" x14ac:dyDescent="0.3">
      <c r="A7443" t="s">
        <v>113</v>
      </c>
      <c r="B7443" t="s">
        <v>114</v>
      </c>
      <c r="C7443" t="s">
        <v>88</v>
      </c>
      <c r="D7443" s="29">
        <v>45759</v>
      </c>
      <c r="E7443" s="161">
        <v>0</v>
      </c>
      <c r="F7443" s="161">
        <v>0</v>
      </c>
      <c r="G7443" s="161">
        <v>0</v>
      </c>
      <c r="H7443" s="161">
        <v>0</v>
      </c>
      <c r="L7443">
        <v>649.39045199999998</v>
      </c>
      <c r="R7443">
        <v>1086.1759420000001</v>
      </c>
      <c r="S7443">
        <v>1086.1759420000001</v>
      </c>
      <c r="T7443" s="194">
        <v>1086.1759420000001</v>
      </c>
      <c r="U7443" t="s">
        <v>193</v>
      </c>
      <c r="V7443">
        <v>45664.333634259259</v>
      </c>
    </row>
    <row r="7444" spans="1:22" x14ac:dyDescent="0.3">
      <c r="A7444" t="s">
        <v>113</v>
      </c>
      <c r="B7444" t="s">
        <v>114</v>
      </c>
      <c r="C7444" t="s">
        <v>88</v>
      </c>
      <c r="D7444" s="29">
        <v>45760</v>
      </c>
      <c r="E7444" s="161">
        <v>0</v>
      </c>
      <c r="F7444" s="161">
        <v>0</v>
      </c>
      <c r="G7444" s="161">
        <v>0</v>
      </c>
      <c r="H7444" s="161">
        <v>0</v>
      </c>
      <c r="L7444">
        <v>649.39045199999998</v>
      </c>
      <c r="R7444">
        <v>1086.1759420000001</v>
      </c>
      <c r="S7444">
        <v>1086.1759420000001</v>
      </c>
      <c r="T7444" s="194">
        <v>1086.1759420000001</v>
      </c>
      <c r="U7444" t="s">
        <v>193</v>
      </c>
      <c r="V7444">
        <v>45664.333622685182</v>
      </c>
    </row>
    <row r="7445" spans="1:22" x14ac:dyDescent="0.3">
      <c r="A7445" t="s">
        <v>113</v>
      </c>
      <c r="B7445" t="s">
        <v>114</v>
      </c>
      <c r="C7445" t="s">
        <v>88</v>
      </c>
      <c r="D7445" s="29">
        <v>45761</v>
      </c>
      <c r="E7445" s="161">
        <v>0</v>
      </c>
      <c r="F7445" s="161">
        <v>0</v>
      </c>
      <c r="G7445" s="161">
        <v>0</v>
      </c>
      <c r="H7445" s="161">
        <v>0</v>
      </c>
      <c r="L7445">
        <v>649.39045199999998</v>
      </c>
      <c r="R7445">
        <v>1086.1759420000001</v>
      </c>
      <c r="S7445">
        <v>1086.1759420000001</v>
      </c>
      <c r="T7445" s="194">
        <v>1086.1759420000001</v>
      </c>
      <c r="U7445" t="s">
        <v>193</v>
      </c>
      <c r="V7445">
        <v>45664.333622685182</v>
      </c>
    </row>
    <row r="7446" spans="1:22" x14ac:dyDescent="0.3">
      <c r="A7446" t="s">
        <v>113</v>
      </c>
      <c r="B7446" t="s">
        <v>114</v>
      </c>
      <c r="C7446" t="s">
        <v>88</v>
      </c>
      <c r="D7446" s="29">
        <v>45762</v>
      </c>
      <c r="E7446" s="161">
        <v>0</v>
      </c>
      <c r="F7446" s="161">
        <v>0</v>
      </c>
      <c r="G7446" s="161">
        <v>0</v>
      </c>
      <c r="H7446" s="161">
        <v>0</v>
      </c>
      <c r="L7446">
        <v>649.39045199999998</v>
      </c>
      <c r="R7446">
        <v>1086.1759420000001</v>
      </c>
      <c r="S7446">
        <v>1086.1759420000001</v>
      </c>
      <c r="T7446" s="194">
        <v>1086.1759420000001</v>
      </c>
      <c r="U7446" t="s">
        <v>193</v>
      </c>
      <c r="V7446">
        <v>45664.333622685182</v>
      </c>
    </row>
    <row r="7447" spans="1:22" x14ac:dyDescent="0.3">
      <c r="A7447" t="s">
        <v>113</v>
      </c>
      <c r="B7447" t="s">
        <v>114</v>
      </c>
      <c r="C7447" t="s">
        <v>88</v>
      </c>
      <c r="D7447" s="29">
        <v>45763</v>
      </c>
      <c r="E7447" s="161">
        <v>0</v>
      </c>
      <c r="F7447" s="161">
        <v>0</v>
      </c>
      <c r="G7447" s="161">
        <v>0</v>
      </c>
      <c r="H7447" s="161">
        <v>0</v>
      </c>
      <c r="L7447">
        <v>649.39045199999998</v>
      </c>
      <c r="R7447">
        <v>1086.1759420000001</v>
      </c>
      <c r="S7447">
        <v>1086.1759420000001</v>
      </c>
      <c r="T7447" s="194">
        <v>1086.1759420000001</v>
      </c>
      <c r="U7447" t="s">
        <v>193</v>
      </c>
      <c r="V7447">
        <v>45664.333634259259</v>
      </c>
    </row>
    <row r="7448" spans="1:22" x14ac:dyDescent="0.3">
      <c r="A7448" t="s">
        <v>113</v>
      </c>
      <c r="B7448" t="s">
        <v>114</v>
      </c>
      <c r="C7448" t="s">
        <v>88</v>
      </c>
      <c r="D7448" s="29">
        <v>45764</v>
      </c>
      <c r="E7448" s="161">
        <v>0</v>
      </c>
      <c r="F7448" s="161">
        <v>0</v>
      </c>
      <c r="G7448" s="161">
        <v>0</v>
      </c>
      <c r="H7448" s="161">
        <v>0</v>
      </c>
      <c r="L7448">
        <v>649.39045199999998</v>
      </c>
      <c r="R7448">
        <v>1086.1759420000001</v>
      </c>
      <c r="S7448">
        <v>1086.1759420000001</v>
      </c>
      <c r="T7448" s="194">
        <v>1086.1759420000001</v>
      </c>
      <c r="U7448" t="s">
        <v>193</v>
      </c>
      <c r="V7448">
        <v>45664.333634259259</v>
      </c>
    </row>
    <row r="7449" spans="1:22" x14ac:dyDescent="0.3">
      <c r="A7449" t="s">
        <v>113</v>
      </c>
      <c r="B7449" t="s">
        <v>114</v>
      </c>
      <c r="C7449" t="s">
        <v>88</v>
      </c>
      <c r="D7449" s="29">
        <v>45765</v>
      </c>
      <c r="E7449" s="161">
        <v>0</v>
      </c>
      <c r="F7449" s="161">
        <v>0</v>
      </c>
      <c r="G7449" s="161">
        <v>0</v>
      </c>
      <c r="H7449" s="161">
        <v>0</v>
      </c>
      <c r="L7449">
        <v>649.39045199999998</v>
      </c>
      <c r="R7449">
        <v>1086.1759420000001</v>
      </c>
      <c r="S7449">
        <v>1086.1759420000001</v>
      </c>
      <c r="T7449" s="194">
        <v>1086.1759420000001</v>
      </c>
      <c r="U7449" t="s">
        <v>193</v>
      </c>
      <c r="V7449">
        <v>45664.333634259259</v>
      </c>
    </row>
    <row r="7450" spans="1:22" x14ac:dyDescent="0.3">
      <c r="A7450" t="s">
        <v>113</v>
      </c>
      <c r="B7450" t="s">
        <v>114</v>
      </c>
      <c r="C7450" t="s">
        <v>88</v>
      </c>
      <c r="D7450" s="29">
        <v>45766</v>
      </c>
      <c r="E7450" s="161">
        <v>0</v>
      </c>
      <c r="F7450" s="161">
        <v>0</v>
      </c>
      <c r="G7450" s="161">
        <v>0</v>
      </c>
      <c r="H7450" s="161">
        <v>0</v>
      </c>
      <c r="L7450">
        <v>649.39045199999998</v>
      </c>
      <c r="R7450">
        <v>1086.1759420000001</v>
      </c>
      <c r="S7450">
        <v>1086.1759420000001</v>
      </c>
      <c r="T7450" s="194">
        <v>1086.1759420000001</v>
      </c>
      <c r="U7450" t="s">
        <v>193</v>
      </c>
      <c r="V7450">
        <v>45664.333622685182</v>
      </c>
    </row>
    <row r="7451" spans="1:22" x14ac:dyDescent="0.3">
      <c r="A7451" t="s">
        <v>113</v>
      </c>
      <c r="B7451" t="s">
        <v>114</v>
      </c>
      <c r="C7451" t="s">
        <v>88</v>
      </c>
      <c r="D7451" s="29">
        <v>45767</v>
      </c>
      <c r="E7451" s="161">
        <v>0</v>
      </c>
      <c r="F7451" s="161">
        <v>0</v>
      </c>
      <c r="G7451" s="161">
        <v>0</v>
      </c>
      <c r="H7451" s="161">
        <v>0</v>
      </c>
      <c r="L7451">
        <v>649.39045199999998</v>
      </c>
      <c r="R7451">
        <v>1086.1759420000001</v>
      </c>
      <c r="S7451">
        <v>1086.1759420000001</v>
      </c>
      <c r="T7451" s="194">
        <v>1086.1759420000001</v>
      </c>
      <c r="U7451" t="s">
        <v>193</v>
      </c>
      <c r="V7451">
        <v>45664.333622685182</v>
      </c>
    </row>
    <row r="7452" spans="1:22" x14ac:dyDescent="0.3">
      <c r="A7452" t="s">
        <v>113</v>
      </c>
      <c r="B7452" t="s">
        <v>114</v>
      </c>
      <c r="C7452" t="s">
        <v>88</v>
      </c>
      <c r="D7452" s="29">
        <v>45768</v>
      </c>
      <c r="E7452" s="161">
        <v>0</v>
      </c>
      <c r="F7452" s="161">
        <v>0</v>
      </c>
      <c r="G7452" s="161">
        <v>0</v>
      </c>
      <c r="H7452" s="161">
        <v>0</v>
      </c>
      <c r="L7452">
        <v>649.39045199999998</v>
      </c>
      <c r="R7452">
        <v>1086.1759420000001</v>
      </c>
      <c r="S7452">
        <v>1086.1759420000001</v>
      </c>
      <c r="T7452" s="194">
        <v>1086.1759420000001</v>
      </c>
      <c r="U7452" t="s">
        <v>193</v>
      </c>
      <c r="V7452">
        <v>45664.333622685182</v>
      </c>
    </row>
    <row r="7453" spans="1:22" x14ac:dyDescent="0.3">
      <c r="A7453" t="s">
        <v>113</v>
      </c>
      <c r="B7453" t="s">
        <v>114</v>
      </c>
      <c r="C7453" t="s">
        <v>88</v>
      </c>
      <c r="D7453" s="29">
        <v>45769</v>
      </c>
      <c r="E7453" s="161">
        <v>0</v>
      </c>
      <c r="F7453" s="161">
        <v>0</v>
      </c>
      <c r="G7453" s="161">
        <v>0</v>
      </c>
      <c r="H7453" s="161">
        <v>0</v>
      </c>
      <c r="L7453">
        <v>649.39045199999998</v>
      </c>
      <c r="R7453">
        <v>1086.1759420000001</v>
      </c>
      <c r="S7453">
        <v>1086.1759420000001</v>
      </c>
      <c r="T7453" s="194">
        <v>1086.1759420000001</v>
      </c>
      <c r="U7453" t="s">
        <v>193</v>
      </c>
      <c r="V7453">
        <v>45664.333634259259</v>
      </c>
    </row>
    <row r="7454" spans="1:22" x14ac:dyDescent="0.3">
      <c r="A7454" t="s">
        <v>113</v>
      </c>
      <c r="B7454" t="s">
        <v>114</v>
      </c>
      <c r="C7454" t="s">
        <v>88</v>
      </c>
      <c r="D7454" s="29">
        <v>45770</v>
      </c>
      <c r="E7454" s="161">
        <v>0</v>
      </c>
      <c r="F7454" s="161">
        <v>0</v>
      </c>
      <c r="G7454" s="161">
        <v>0</v>
      </c>
      <c r="H7454" s="161">
        <v>0</v>
      </c>
      <c r="L7454">
        <v>649.39045199999998</v>
      </c>
      <c r="R7454">
        <v>1086.1759420000001</v>
      </c>
      <c r="S7454">
        <v>1086.1759420000001</v>
      </c>
      <c r="T7454" s="194">
        <v>1086.1759420000001</v>
      </c>
      <c r="U7454" t="s">
        <v>193</v>
      </c>
      <c r="V7454">
        <v>45664.333622685182</v>
      </c>
    </row>
    <row r="7455" spans="1:22" x14ac:dyDescent="0.3">
      <c r="A7455" t="s">
        <v>113</v>
      </c>
      <c r="B7455" t="s">
        <v>114</v>
      </c>
      <c r="C7455" t="s">
        <v>88</v>
      </c>
      <c r="D7455" s="29">
        <v>45771</v>
      </c>
      <c r="E7455" s="161">
        <v>0</v>
      </c>
      <c r="F7455" s="161">
        <v>0</v>
      </c>
      <c r="G7455" s="161">
        <v>0</v>
      </c>
      <c r="H7455" s="161">
        <v>0</v>
      </c>
      <c r="L7455">
        <v>649.39045199999998</v>
      </c>
      <c r="R7455">
        <v>1086.1759420000001</v>
      </c>
      <c r="S7455">
        <v>1086.1759420000001</v>
      </c>
      <c r="T7455" s="194">
        <v>1086.1759420000001</v>
      </c>
      <c r="U7455" t="s">
        <v>193</v>
      </c>
      <c r="V7455">
        <v>45664.333634259259</v>
      </c>
    </row>
    <row r="7456" spans="1:22" x14ac:dyDescent="0.3">
      <c r="A7456" t="s">
        <v>113</v>
      </c>
      <c r="B7456" t="s">
        <v>114</v>
      </c>
      <c r="C7456" t="s">
        <v>88</v>
      </c>
      <c r="D7456" s="29">
        <v>45772</v>
      </c>
      <c r="E7456" s="161">
        <v>0</v>
      </c>
      <c r="F7456" s="161">
        <v>0</v>
      </c>
      <c r="G7456" s="161">
        <v>0</v>
      </c>
      <c r="H7456" s="161">
        <v>0</v>
      </c>
      <c r="L7456">
        <v>649.39045199999998</v>
      </c>
      <c r="R7456">
        <v>1086.1759420000001</v>
      </c>
      <c r="S7456">
        <v>1086.1759420000001</v>
      </c>
      <c r="T7456" s="194">
        <v>1086.1759420000001</v>
      </c>
      <c r="U7456" t="s">
        <v>193</v>
      </c>
      <c r="V7456">
        <v>45664.333622685182</v>
      </c>
    </row>
    <row r="7457" spans="1:22" x14ac:dyDescent="0.3">
      <c r="A7457" t="s">
        <v>113</v>
      </c>
      <c r="B7457" t="s">
        <v>114</v>
      </c>
      <c r="C7457" t="s">
        <v>88</v>
      </c>
      <c r="D7457" s="29">
        <v>45773</v>
      </c>
      <c r="E7457" s="161">
        <v>0</v>
      </c>
      <c r="F7457" s="161">
        <v>0</v>
      </c>
      <c r="G7457" s="161">
        <v>0</v>
      </c>
      <c r="H7457" s="161">
        <v>0</v>
      </c>
      <c r="L7457">
        <v>649.39045199999998</v>
      </c>
      <c r="R7457">
        <v>1086.1759420000001</v>
      </c>
      <c r="S7457">
        <v>1086.1759420000001</v>
      </c>
      <c r="T7457" s="194">
        <v>1086.1759420000001</v>
      </c>
      <c r="U7457" t="s">
        <v>193</v>
      </c>
      <c r="V7457">
        <v>45664.333622685182</v>
      </c>
    </row>
    <row r="7458" spans="1:22" x14ac:dyDescent="0.3">
      <c r="A7458" t="s">
        <v>113</v>
      </c>
      <c r="B7458" t="s">
        <v>114</v>
      </c>
      <c r="C7458" t="s">
        <v>88</v>
      </c>
      <c r="D7458" s="29">
        <v>45774</v>
      </c>
      <c r="E7458" s="161">
        <v>0</v>
      </c>
      <c r="F7458" s="161">
        <v>0</v>
      </c>
      <c r="G7458" s="161">
        <v>0</v>
      </c>
      <c r="H7458" s="161">
        <v>0</v>
      </c>
      <c r="L7458">
        <v>649.39045199999998</v>
      </c>
      <c r="R7458">
        <v>1086.1759420000001</v>
      </c>
      <c r="S7458">
        <v>1086.1759420000001</v>
      </c>
      <c r="T7458" s="194">
        <v>1086.1759420000001</v>
      </c>
      <c r="U7458" t="s">
        <v>193</v>
      </c>
      <c r="V7458">
        <v>45664.333622685182</v>
      </c>
    </row>
    <row r="7459" spans="1:22" x14ac:dyDescent="0.3">
      <c r="A7459" t="s">
        <v>113</v>
      </c>
      <c r="B7459" t="s">
        <v>114</v>
      </c>
      <c r="C7459" t="s">
        <v>88</v>
      </c>
      <c r="D7459" s="29">
        <v>45775</v>
      </c>
      <c r="E7459" s="161">
        <v>0</v>
      </c>
      <c r="F7459" s="161">
        <v>0</v>
      </c>
      <c r="G7459" s="161">
        <v>0</v>
      </c>
      <c r="H7459" s="161">
        <v>0</v>
      </c>
      <c r="L7459">
        <v>649.39045199999998</v>
      </c>
      <c r="R7459">
        <v>1086.1759420000001</v>
      </c>
      <c r="S7459">
        <v>1086.1759420000001</v>
      </c>
      <c r="T7459" s="194">
        <v>1086.1759420000001</v>
      </c>
      <c r="U7459" t="s">
        <v>193</v>
      </c>
      <c r="V7459">
        <v>45664.333622685182</v>
      </c>
    </row>
    <row r="7460" spans="1:22" x14ac:dyDescent="0.3">
      <c r="A7460" t="s">
        <v>113</v>
      </c>
      <c r="B7460" t="s">
        <v>114</v>
      </c>
      <c r="C7460" t="s">
        <v>88</v>
      </c>
      <c r="D7460" s="29">
        <v>45776</v>
      </c>
      <c r="E7460" s="161">
        <v>0</v>
      </c>
      <c r="F7460" s="161">
        <v>0</v>
      </c>
      <c r="G7460" s="161">
        <v>0</v>
      </c>
      <c r="H7460" s="161">
        <v>0</v>
      </c>
      <c r="L7460">
        <v>649.39045199999998</v>
      </c>
      <c r="R7460">
        <v>1086.1759420000001</v>
      </c>
      <c r="S7460">
        <v>1086.1759420000001</v>
      </c>
      <c r="T7460" s="194">
        <v>1086.1759420000001</v>
      </c>
      <c r="U7460" t="s">
        <v>193</v>
      </c>
      <c r="V7460">
        <v>45664.333622685182</v>
      </c>
    </row>
    <row r="7461" spans="1:22" x14ac:dyDescent="0.3">
      <c r="A7461" t="s">
        <v>113</v>
      </c>
      <c r="B7461" t="s">
        <v>114</v>
      </c>
      <c r="C7461" t="s">
        <v>88</v>
      </c>
      <c r="D7461" s="29">
        <v>45777</v>
      </c>
      <c r="E7461" s="161">
        <v>0</v>
      </c>
      <c r="F7461" s="161">
        <v>0</v>
      </c>
      <c r="G7461" s="161">
        <v>0</v>
      </c>
      <c r="H7461" s="161">
        <v>0</v>
      </c>
      <c r="L7461">
        <v>649.39045199999998</v>
      </c>
      <c r="R7461">
        <v>1086.1759420000001</v>
      </c>
      <c r="S7461">
        <v>1086.1759420000001</v>
      </c>
      <c r="T7461" s="194">
        <v>1086.1759420000001</v>
      </c>
      <c r="U7461" t="s">
        <v>193</v>
      </c>
      <c r="V7461">
        <v>45664.333622685182</v>
      </c>
    </row>
    <row r="7462" spans="1:22" x14ac:dyDescent="0.3">
      <c r="A7462" t="s">
        <v>113</v>
      </c>
      <c r="B7462" t="s">
        <v>114</v>
      </c>
      <c r="C7462" t="s">
        <v>88</v>
      </c>
      <c r="D7462" s="29">
        <v>45778</v>
      </c>
      <c r="E7462" s="161">
        <v>0</v>
      </c>
      <c r="F7462" s="161">
        <v>0</v>
      </c>
      <c r="G7462" s="161">
        <v>0</v>
      </c>
      <c r="H7462" s="161">
        <v>0</v>
      </c>
      <c r="L7462">
        <v>649.39045199999998</v>
      </c>
      <c r="R7462">
        <v>1086.1759420000001</v>
      </c>
      <c r="S7462">
        <v>1086.1759420000001</v>
      </c>
      <c r="T7462" s="194">
        <v>1086.1759420000001</v>
      </c>
      <c r="U7462" t="s">
        <v>193</v>
      </c>
      <c r="V7462">
        <v>45664.333634259259</v>
      </c>
    </row>
    <row r="7463" spans="1:22" x14ac:dyDescent="0.3">
      <c r="A7463" t="s">
        <v>113</v>
      </c>
      <c r="B7463" t="s">
        <v>114</v>
      </c>
      <c r="C7463" t="s">
        <v>88</v>
      </c>
      <c r="D7463" s="29">
        <v>45779</v>
      </c>
      <c r="E7463" s="161">
        <v>0</v>
      </c>
      <c r="F7463" s="161">
        <v>0</v>
      </c>
      <c r="G7463" s="161">
        <v>0</v>
      </c>
      <c r="H7463" s="161">
        <v>0</v>
      </c>
      <c r="L7463">
        <v>649.39045199999998</v>
      </c>
      <c r="R7463">
        <v>1086.1759420000001</v>
      </c>
      <c r="S7463">
        <v>1086.1759420000001</v>
      </c>
      <c r="T7463" s="194">
        <v>1086.1759420000001</v>
      </c>
      <c r="U7463" t="s">
        <v>193</v>
      </c>
      <c r="V7463">
        <v>45664.333634259259</v>
      </c>
    </row>
    <row r="7464" spans="1:22" x14ac:dyDescent="0.3">
      <c r="A7464" t="s">
        <v>113</v>
      </c>
      <c r="B7464" t="s">
        <v>114</v>
      </c>
      <c r="C7464" t="s">
        <v>88</v>
      </c>
      <c r="D7464" s="29">
        <v>45780</v>
      </c>
      <c r="E7464" s="161">
        <v>0</v>
      </c>
      <c r="F7464" s="161">
        <v>0</v>
      </c>
      <c r="G7464" s="161">
        <v>0</v>
      </c>
      <c r="H7464" s="161">
        <v>0</v>
      </c>
      <c r="L7464">
        <v>649.39045199999998</v>
      </c>
      <c r="R7464">
        <v>1086.1759420000001</v>
      </c>
      <c r="S7464">
        <v>1086.1759420000001</v>
      </c>
      <c r="T7464" s="194">
        <v>1086.1759420000001</v>
      </c>
      <c r="U7464" t="s">
        <v>193</v>
      </c>
      <c r="V7464">
        <v>45664.333634259259</v>
      </c>
    </row>
    <row r="7465" spans="1:22" x14ac:dyDescent="0.3">
      <c r="A7465" t="s">
        <v>113</v>
      </c>
      <c r="B7465" t="s">
        <v>114</v>
      </c>
      <c r="C7465" t="s">
        <v>88</v>
      </c>
      <c r="D7465" s="29">
        <v>45781</v>
      </c>
      <c r="E7465" s="161">
        <v>0</v>
      </c>
      <c r="F7465" s="161">
        <v>0</v>
      </c>
      <c r="G7465" s="161">
        <v>0</v>
      </c>
      <c r="H7465" s="161">
        <v>0</v>
      </c>
      <c r="L7465">
        <v>649.39045199999998</v>
      </c>
      <c r="R7465">
        <v>1086.1759420000001</v>
      </c>
      <c r="S7465">
        <v>1086.1759420000001</v>
      </c>
      <c r="T7465" s="194">
        <v>1086.1759420000001</v>
      </c>
      <c r="U7465" t="s">
        <v>193</v>
      </c>
      <c r="V7465">
        <v>45664.333622685182</v>
      </c>
    </row>
    <row r="7466" spans="1:22" x14ac:dyDescent="0.3">
      <c r="A7466" t="s">
        <v>113</v>
      </c>
      <c r="B7466" t="s">
        <v>114</v>
      </c>
      <c r="C7466" t="s">
        <v>88</v>
      </c>
      <c r="D7466" s="29">
        <v>45782</v>
      </c>
      <c r="E7466" s="161">
        <v>0</v>
      </c>
      <c r="F7466" s="161">
        <v>0</v>
      </c>
      <c r="G7466" s="161">
        <v>0</v>
      </c>
      <c r="H7466" s="161">
        <v>0</v>
      </c>
      <c r="L7466">
        <v>649.39045199999998</v>
      </c>
      <c r="R7466">
        <v>1086.1759420000001</v>
      </c>
      <c r="S7466">
        <v>1086.1759420000001</v>
      </c>
      <c r="T7466" s="194">
        <v>1086.1759420000001</v>
      </c>
      <c r="U7466" t="s">
        <v>193</v>
      </c>
      <c r="V7466">
        <v>45664.333634259259</v>
      </c>
    </row>
    <row r="7467" spans="1:22" x14ac:dyDescent="0.3">
      <c r="A7467" t="s">
        <v>113</v>
      </c>
      <c r="B7467" t="s">
        <v>114</v>
      </c>
      <c r="C7467" t="s">
        <v>88</v>
      </c>
      <c r="D7467" s="29">
        <v>45783</v>
      </c>
      <c r="E7467" s="161">
        <v>0</v>
      </c>
      <c r="F7467" s="161">
        <v>0</v>
      </c>
      <c r="G7467" s="161">
        <v>0</v>
      </c>
      <c r="H7467" s="161">
        <v>0</v>
      </c>
      <c r="L7467">
        <v>649.39045199999998</v>
      </c>
      <c r="R7467">
        <v>1086.1759420000001</v>
      </c>
      <c r="S7467">
        <v>1086.1759420000001</v>
      </c>
      <c r="T7467" s="194">
        <v>1086.1759420000001</v>
      </c>
      <c r="U7467" t="s">
        <v>193</v>
      </c>
      <c r="V7467">
        <v>45664.333634259259</v>
      </c>
    </row>
    <row r="7468" spans="1:22" x14ac:dyDescent="0.3">
      <c r="A7468" t="s">
        <v>113</v>
      </c>
      <c r="B7468" t="s">
        <v>114</v>
      </c>
      <c r="C7468" t="s">
        <v>88</v>
      </c>
      <c r="D7468" s="29">
        <v>45784</v>
      </c>
      <c r="E7468" s="161">
        <v>0</v>
      </c>
      <c r="F7468" s="161">
        <v>0</v>
      </c>
      <c r="G7468" s="161">
        <v>0</v>
      </c>
      <c r="H7468" s="161">
        <v>0</v>
      </c>
      <c r="L7468">
        <v>649.39045199999998</v>
      </c>
      <c r="R7468">
        <v>1086.1759420000001</v>
      </c>
      <c r="S7468">
        <v>1086.1759420000001</v>
      </c>
      <c r="T7468" s="194">
        <v>1086.1759420000001</v>
      </c>
      <c r="U7468" t="s">
        <v>193</v>
      </c>
      <c r="V7468">
        <v>45664.333622685182</v>
      </c>
    </row>
    <row r="7469" spans="1:22" x14ac:dyDescent="0.3">
      <c r="A7469" t="s">
        <v>113</v>
      </c>
      <c r="B7469" t="s">
        <v>114</v>
      </c>
      <c r="C7469" t="s">
        <v>88</v>
      </c>
      <c r="D7469" s="29">
        <v>45785</v>
      </c>
      <c r="E7469" s="161">
        <v>0</v>
      </c>
      <c r="F7469" s="161">
        <v>0</v>
      </c>
      <c r="G7469" s="161">
        <v>0</v>
      </c>
      <c r="H7469" s="161">
        <v>0</v>
      </c>
      <c r="L7469">
        <v>649.39045199999998</v>
      </c>
      <c r="R7469">
        <v>1086.1759420000001</v>
      </c>
      <c r="S7469">
        <v>1086.1759420000001</v>
      </c>
      <c r="T7469" s="194">
        <v>1086.1759420000001</v>
      </c>
      <c r="U7469" t="s">
        <v>193</v>
      </c>
      <c r="V7469">
        <v>45664.333622685182</v>
      </c>
    </row>
    <row r="7470" spans="1:22" x14ac:dyDescent="0.3">
      <c r="A7470" t="s">
        <v>113</v>
      </c>
      <c r="B7470" t="s">
        <v>114</v>
      </c>
      <c r="C7470" t="s">
        <v>88</v>
      </c>
      <c r="D7470" s="29">
        <v>45786</v>
      </c>
      <c r="E7470" s="161">
        <v>0</v>
      </c>
      <c r="F7470" s="161">
        <v>0</v>
      </c>
      <c r="G7470" s="161">
        <v>0</v>
      </c>
      <c r="H7470" s="161">
        <v>0</v>
      </c>
      <c r="L7470">
        <v>649.39045199999998</v>
      </c>
      <c r="R7470">
        <v>1086.1759420000001</v>
      </c>
      <c r="S7470">
        <v>1086.1759420000001</v>
      </c>
      <c r="T7470" s="194">
        <v>1086.1759420000001</v>
      </c>
      <c r="U7470" t="s">
        <v>193</v>
      </c>
      <c r="V7470">
        <v>45664.333634259259</v>
      </c>
    </row>
    <row r="7471" spans="1:22" x14ac:dyDescent="0.3">
      <c r="A7471" t="s">
        <v>113</v>
      </c>
      <c r="B7471" t="s">
        <v>114</v>
      </c>
      <c r="C7471" t="s">
        <v>88</v>
      </c>
      <c r="D7471" s="29">
        <v>45787</v>
      </c>
      <c r="E7471" s="161">
        <v>0</v>
      </c>
      <c r="F7471" s="161">
        <v>0</v>
      </c>
      <c r="G7471" s="161">
        <v>0</v>
      </c>
      <c r="H7471" s="161">
        <v>0</v>
      </c>
      <c r="L7471">
        <v>649.39045199999998</v>
      </c>
      <c r="R7471">
        <v>1086.1759420000001</v>
      </c>
      <c r="S7471">
        <v>1086.1759420000001</v>
      </c>
      <c r="T7471" s="194">
        <v>1086.1759420000001</v>
      </c>
      <c r="U7471" t="s">
        <v>193</v>
      </c>
      <c r="V7471">
        <v>45664.333634259259</v>
      </c>
    </row>
    <row r="7472" spans="1:22" x14ac:dyDescent="0.3">
      <c r="A7472" t="s">
        <v>113</v>
      </c>
      <c r="B7472" t="s">
        <v>114</v>
      </c>
      <c r="C7472" t="s">
        <v>88</v>
      </c>
      <c r="D7472" s="29">
        <v>45788</v>
      </c>
      <c r="E7472" s="161">
        <v>0</v>
      </c>
      <c r="F7472" s="161">
        <v>0</v>
      </c>
      <c r="G7472" s="161">
        <v>0</v>
      </c>
      <c r="H7472" s="161">
        <v>0</v>
      </c>
      <c r="L7472">
        <v>649.39045199999998</v>
      </c>
      <c r="R7472">
        <v>1086.1759420000001</v>
      </c>
      <c r="S7472">
        <v>1086.1759420000001</v>
      </c>
      <c r="T7472" s="194">
        <v>1086.1759420000001</v>
      </c>
      <c r="U7472" t="s">
        <v>193</v>
      </c>
      <c r="V7472">
        <v>45664.333634259259</v>
      </c>
    </row>
    <row r="7473" spans="1:22" x14ac:dyDescent="0.3">
      <c r="A7473" t="s">
        <v>113</v>
      </c>
      <c r="B7473" t="s">
        <v>114</v>
      </c>
      <c r="C7473" t="s">
        <v>88</v>
      </c>
      <c r="D7473" s="29">
        <v>45789</v>
      </c>
      <c r="E7473" s="161">
        <v>0</v>
      </c>
      <c r="F7473" s="161">
        <v>0</v>
      </c>
      <c r="G7473" s="161">
        <v>0</v>
      </c>
      <c r="H7473" s="161">
        <v>0</v>
      </c>
      <c r="L7473">
        <v>649.39045199999998</v>
      </c>
      <c r="R7473">
        <v>1086.1759420000001</v>
      </c>
      <c r="S7473">
        <v>1086.1759420000001</v>
      </c>
      <c r="T7473" s="194">
        <v>1086.1759420000001</v>
      </c>
      <c r="U7473" t="s">
        <v>193</v>
      </c>
      <c r="V7473">
        <v>45664.333634259259</v>
      </c>
    </row>
    <row r="7474" spans="1:22" x14ac:dyDescent="0.3">
      <c r="A7474" t="s">
        <v>113</v>
      </c>
      <c r="B7474" t="s">
        <v>114</v>
      </c>
      <c r="C7474" t="s">
        <v>88</v>
      </c>
      <c r="D7474" s="29">
        <v>45790</v>
      </c>
      <c r="E7474" s="161">
        <v>0</v>
      </c>
      <c r="F7474" s="161">
        <v>0</v>
      </c>
      <c r="G7474" s="161">
        <v>0</v>
      </c>
      <c r="H7474" s="161">
        <v>0</v>
      </c>
      <c r="L7474">
        <v>649.39045199999998</v>
      </c>
      <c r="R7474">
        <v>1086.1759420000001</v>
      </c>
      <c r="S7474">
        <v>1086.1759420000001</v>
      </c>
      <c r="T7474" s="194">
        <v>1086.1759420000001</v>
      </c>
      <c r="U7474" t="s">
        <v>193</v>
      </c>
      <c r="V7474">
        <v>45664.333634259259</v>
      </c>
    </row>
    <row r="7475" spans="1:22" x14ac:dyDescent="0.3">
      <c r="A7475" t="s">
        <v>113</v>
      </c>
      <c r="B7475" t="s">
        <v>114</v>
      </c>
      <c r="C7475" t="s">
        <v>88</v>
      </c>
      <c r="D7475" s="29">
        <v>45791</v>
      </c>
      <c r="E7475" s="161">
        <v>0</v>
      </c>
      <c r="F7475" s="161">
        <v>0</v>
      </c>
      <c r="G7475" s="161">
        <v>0</v>
      </c>
      <c r="H7475" s="161">
        <v>0</v>
      </c>
      <c r="L7475">
        <v>649.39045199999998</v>
      </c>
      <c r="R7475">
        <v>1086.1759420000001</v>
      </c>
      <c r="S7475">
        <v>1086.1759420000001</v>
      </c>
      <c r="T7475" s="194">
        <v>1086.1759420000001</v>
      </c>
      <c r="U7475" t="s">
        <v>193</v>
      </c>
      <c r="V7475">
        <v>45664.333634259259</v>
      </c>
    </row>
    <row r="7476" spans="1:22" x14ac:dyDescent="0.3">
      <c r="A7476" t="s">
        <v>113</v>
      </c>
      <c r="B7476" t="s">
        <v>114</v>
      </c>
      <c r="C7476" t="s">
        <v>88</v>
      </c>
      <c r="D7476" s="29">
        <v>45792</v>
      </c>
      <c r="E7476" s="161">
        <v>0</v>
      </c>
      <c r="F7476" s="161">
        <v>0</v>
      </c>
      <c r="G7476" s="161">
        <v>0</v>
      </c>
      <c r="H7476" s="161">
        <v>0</v>
      </c>
      <c r="L7476">
        <v>649.39045199999998</v>
      </c>
      <c r="R7476">
        <v>1086.1759420000001</v>
      </c>
      <c r="S7476">
        <v>1086.1759420000001</v>
      </c>
      <c r="T7476" s="194">
        <v>1086.1759420000001</v>
      </c>
      <c r="U7476" t="s">
        <v>193</v>
      </c>
      <c r="V7476">
        <v>45664.333634259259</v>
      </c>
    </row>
    <row r="7477" spans="1:22" x14ac:dyDescent="0.3">
      <c r="A7477" t="s">
        <v>113</v>
      </c>
      <c r="B7477" t="s">
        <v>114</v>
      </c>
      <c r="C7477" t="s">
        <v>88</v>
      </c>
      <c r="D7477" s="29">
        <v>45793</v>
      </c>
      <c r="E7477" s="161">
        <v>0</v>
      </c>
      <c r="F7477" s="161">
        <v>0</v>
      </c>
      <c r="G7477" s="161">
        <v>0</v>
      </c>
      <c r="H7477" s="161">
        <v>0</v>
      </c>
      <c r="L7477">
        <v>649.39045199999998</v>
      </c>
      <c r="R7477">
        <v>1086.1759420000001</v>
      </c>
      <c r="S7477">
        <v>1086.1759420000001</v>
      </c>
      <c r="T7477" s="194">
        <v>1086.1759420000001</v>
      </c>
      <c r="U7477" t="s">
        <v>193</v>
      </c>
      <c r="V7477">
        <v>45664.333634259259</v>
      </c>
    </row>
    <row r="7478" spans="1:22" x14ac:dyDescent="0.3">
      <c r="A7478" t="s">
        <v>113</v>
      </c>
      <c r="B7478" t="s">
        <v>114</v>
      </c>
      <c r="C7478" t="s">
        <v>88</v>
      </c>
      <c r="D7478" s="29">
        <v>45794</v>
      </c>
      <c r="E7478" s="161">
        <v>0</v>
      </c>
      <c r="F7478" s="161">
        <v>0</v>
      </c>
      <c r="G7478" s="161">
        <v>0</v>
      </c>
      <c r="H7478" s="161">
        <v>0</v>
      </c>
      <c r="L7478">
        <v>649.39045199999998</v>
      </c>
      <c r="R7478">
        <v>1086.1759420000001</v>
      </c>
      <c r="S7478">
        <v>1086.1759420000001</v>
      </c>
      <c r="T7478" s="194">
        <v>1086.1759420000001</v>
      </c>
      <c r="U7478" t="s">
        <v>193</v>
      </c>
      <c r="V7478">
        <v>45664.333634259259</v>
      </c>
    </row>
    <row r="7479" spans="1:22" x14ac:dyDescent="0.3">
      <c r="A7479" t="s">
        <v>113</v>
      </c>
      <c r="B7479" t="s">
        <v>114</v>
      </c>
      <c r="C7479" t="s">
        <v>88</v>
      </c>
      <c r="D7479" s="29">
        <v>45795</v>
      </c>
      <c r="E7479" s="161">
        <v>0</v>
      </c>
      <c r="F7479" s="161">
        <v>0</v>
      </c>
      <c r="G7479" s="161">
        <v>0</v>
      </c>
      <c r="H7479" s="161">
        <v>0</v>
      </c>
      <c r="L7479">
        <v>649.39045199999998</v>
      </c>
      <c r="R7479">
        <v>1086.1759420000001</v>
      </c>
      <c r="S7479">
        <v>1086.1759420000001</v>
      </c>
      <c r="T7479" s="194">
        <v>1086.1759420000001</v>
      </c>
      <c r="U7479" t="s">
        <v>193</v>
      </c>
      <c r="V7479">
        <v>45664.333634259259</v>
      </c>
    </row>
    <row r="7480" spans="1:22" x14ac:dyDescent="0.3">
      <c r="A7480" t="s">
        <v>113</v>
      </c>
      <c r="B7480" t="s">
        <v>114</v>
      </c>
      <c r="C7480" t="s">
        <v>88</v>
      </c>
      <c r="D7480" s="29">
        <v>45796</v>
      </c>
      <c r="E7480" s="161">
        <v>0</v>
      </c>
      <c r="F7480" s="161">
        <v>0</v>
      </c>
      <c r="G7480" s="161">
        <v>0</v>
      </c>
      <c r="H7480" s="161">
        <v>0</v>
      </c>
      <c r="L7480">
        <v>649.39045199999998</v>
      </c>
      <c r="R7480">
        <v>1086.1759420000001</v>
      </c>
      <c r="S7480">
        <v>1086.1759420000001</v>
      </c>
      <c r="T7480" s="194">
        <v>1086.1759420000001</v>
      </c>
      <c r="U7480" t="s">
        <v>193</v>
      </c>
      <c r="V7480">
        <v>45664.333634259259</v>
      </c>
    </row>
    <row r="7481" spans="1:22" x14ac:dyDescent="0.3">
      <c r="A7481" t="s">
        <v>113</v>
      </c>
      <c r="B7481" t="s">
        <v>114</v>
      </c>
      <c r="C7481" t="s">
        <v>88</v>
      </c>
      <c r="D7481" s="29">
        <v>45797</v>
      </c>
      <c r="E7481" s="161">
        <v>0</v>
      </c>
      <c r="F7481" s="161">
        <v>0</v>
      </c>
      <c r="G7481" s="161">
        <v>0</v>
      </c>
      <c r="H7481" s="161">
        <v>0</v>
      </c>
      <c r="L7481">
        <v>649.39045199999998</v>
      </c>
      <c r="R7481">
        <v>1086.1759420000001</v>
      </c>
      <c r="S7481">
        <v>1086.1759420000001</v>
      </c>
      <c r="T7481" s="194">
        <v>1086.1759420000001</v>
      </c>
      <c r="U7481" t="s">
        <v>193</v>
      </c>
      <c r="V7481">
        <v>45664.333634259259</v>
      </c>
    </row>
    <row r="7482" spans="1:22" x14ac:dyDescent="0.3">
      <c r="A7482" t="s">
        <v>113</v>
      </c>
      <c r="B7482" t="s">
        <v>114</v>
      </c>
      <c r="C7482" t="s">
        <v>88</v>
      </c>
      <c r="D7482" s="29">
        <v>45798</v>
      </c>
      <c r="E7482" s="161">
        <v>0</v>
      </c>
      <c r="F7482" s="161">
        <v>0</v>
      </c>
      <c r="G7482" s="161">
        <v>0</v>
      </c>
      <c r="H7482" s="161">
        <v>0</v>
      </c>
      <c r="L7482">
        <v>649.39045199999998</v>
      </c>
      <c r="R7482">
        <v>1086.1759420000001</v>
      </c>
      <c r="S7482">
        <v>1086.1759420000001</v>
      </c>
      <c r="T7482" s="194">
        <v>1086.1759420000001</v>
      </c>
      <c r="U7482" t="s">
        <v>193</v>
      </c>
      <c r="V7482">
        <v>45664.333634259259</v>
      </c>
    </row>
    <row r="7483" spans="1:22" x14ac:dyDescent="0.3">
      <c r="A7483" t="s">
        <v>113</v>
      </c>
      <c r="B7483" t="s">
        <v>114</v>
      </c>
      <c r="C7483" t="s">
        <v>88</v>
      </c>
      <c r="D7483" s="29">
        <v>45799</v>
      </c>
      <c r="E7483" s="161">
        <v>0</v>
      </c>
      <c r="F7483" s="161">
        <v>0</v>
      </c>
      <c r="G7483" s="161">
        <v>0</v>
      </c>
      <c r="H7483" s="161">
        <v>0</v>
      </c>
      <c r="L7483">
        <v>649.39045199999998</v>
      </c>
      <c r="R7483">
        <v>1086.1759420000001</v>
      </c>
      <c r="S7483">
        <v>1086.1759420000001</v>
      </c>
      <c r="T7483" s="194">
        <v>1086.1759420000001</v>
      </c>
      <c r="U7483" t="s">
        <v>193</v>
      </c>
      <c r="V7483">
        <v>45664.333634259259</v>
      </c>
    </row>
    <row r="7484" spans="1:22" x14ac:dyDescent="0.3">
      <c r="A7484" t="s">
        <v>113</v>
      </c>
      <c r="B7484" t="s">
        <v>114</v>
      </c>
      <c r="C7484" t="s">
        <v>88</v>
      </c>
      <c r="D7484" s="29">
        <v>45800</v>
      </c>
      <c r="E7484" s="161">
        <v>0</v>
      </c>
      <c r="F7484" s="161">
        <v>0</v>
      </c>
      <c r="G7484" s="161">
        <v>0</v>
      </c>
      <c r="H7484" s="161">
        <v>0</v>
      </c>
      <c r="L7484">
        <v>649.39045199999998</v>
      </c>
      <c r="R7484">
        <v>1086.1759420000001</v>
      </c>
      <c r="S7484">
        <v>1086.1759420000001</v>
      </c>
      <c r="T7484" s="194">
        <v>1086.1759420000001</v>
      </c>
      <c r="U7484" t="s">
        <v>193</v>
      </c>
      <c r="V7484">
        <v>45664.333634259259</v>
      </c>
    </row>
    <row r="7485" spans="1:22" x14ac:dyDescent="0.3">
      <c r="A7485" t="s">
        <v>113</v>
      </c>
      <c r="B7485" t="s">
        <v>114</v>
      </c>
      <c r="C7485" t="s">
        <v>88</v>
      </c>
      <c r="D7485" s="29">
        <v>45801</v>
      </c>
      <c r="E7485" s="161">
        <v>0</v>
      </c>
      <c r="F7485" s="161">
        <v>0</v>
      </c>
      <c r="G7485" s="161">
        <v>0</v>
      </c>
      <c r="H7485" s="161">
        <v>0</v>
      </c>
      <c r="L7485">
        <v>649.39045199999998</v>
      </c>
      <c r="R7485">
        <v>1086.1759420000001</v>
      </c>
      <c r="S7485">
        <v>1086.1759420000001</v>
      </c>
      <c r="T7485" s="194">
        <v>1086.1759420000001</v>
      </c>
      <c r="U7485" t="s">
        <v>193</v>
      </c>
      <c r="V7485">
        <v>45664.333634259259</v>
      </c>
    </row>
    <row r="7486" spans="1:22" x14ac:dyDescent="0.3">
      <c r="A7486" t="s">
        <v>113</v>
      </c>
      <c r="B7486" t="s">
        <v>114</v>
      </c>
      <c r="C7486" t="s">
        <v>88</v>
      </c>
      <c r="D7486" s="29">
        <v>45802</v>
      </c>
      <c r="E7486" s="161">
        <v>0</v>
      </c>
      <c r="F7486" s="161">
        <v>0</v>
      </c>
      <c r="G7486" s="161">
        <v>0</v>
      </c>
      <c r="H7486" s="161">
        <v>0</v>
      </c>
      <c r="L7486">
        <v>649.39045199999998</v>
      </c>
      <c r="R7486">
        <v>1086.1759420000001</v>
      </c>
      <c r="S7486">
        <v>1086.1759420000001</v>
      </c>
      <c r="T7486" s="194">
        <v>1086.1759420000001</v>
      </c>
      <c r="U7486" t="s">
        <v>193</v>
      </c>
      <c r="V7486">
        <v>45664.333634259259</v>
      </c>
    </row>
    <row r="7487" spans="1:22" x14ac:dyDescent="0.3">
      <c r="A7487" t="s">
        <v>113</v>
      </c>
      <c r="B7487" t="s">
        <v>114</v>
      </c>
      <c r="C7487" t="s">
        <v>88</v>
      </c>
      <c r="D7487" s="29">
        <v>45803</v>
      </c>
      <c r="E7487" s="161">
        <v>0</v>
      </c>
      <c r="F7487" s="161">
        <v>0</v>
      </c>
      <c r="G7487" s="161">
        <v>0</v>
      </c>
      <c r="H7487" s="161">
        <v>0</v>
      </c>
      <c r="L7487">
        <v>649.39045199999998</v>
      </c>
      <c r="R7487">
        <v>1086.1759420000001</v>
      </c>
      <c r="S7487">
        <v>1086.1759420000001</v>
      </c>
      <c r="T7487" s="194">
        <v>1086.1759420000001</v>
      </c>
      <c r="U7487" t="s">
        <v>193</v>
      </c>
      <c r="V7487">
        <v>45664.333634259259</v>
      </c>
    </row>
    <row r="7488" spans="1:22" x14ac:dyDescent="0.3">
      <c r="A7488" t="s">
        <v>113</v>
      </c>
      <c r="B7488" t="s">
        <v>114</v>
      </c>
      <c r="C7488" t="s">
        <v>88</v>
      </c>
      <c r="D7488" s="29">
        <v>45804</v>
      </c>
      <c r="E7488" s="161">
        <v>0</v>
      </c>
      <c r="F7488" s="161">
        <v>0</v>
      </c>
      <c r="G7488" s="161">
        <v>0</v>
      </c>
      <c r="H7488" s="161">
        <v>0</v>
      </c>
      <c r="L7488">
        <v>649.39045199999998</v>
      </c>
      <c r="R7488">
        <v>1086.1759420000001</v>
      </c>
      <c r="S7488">
        <v>1086.1759420000001</v>
      </c>
      <c r="T7488" s="194">
        <v>1086.1759420000001</v>
      </c>
      <c r="U7488" t="s">
        <v>193</v>
      </c>
      <c r="V7488">
        <v>45664.333634259259</v>
      </c>
    </row>
    <row r="7489" spans="1:22" x14ac:dyDescent="0.3">
      <c r="A7489" t="s">
        <v>113</v>
      </c>
      <c r="B7489" t="s">
        <v>114</v>
      </c>
      <c r="C7489" t="s">
        <v>88</v>
      </c>
      <c r="D7489" s="29">
        <v>45805</v>
      </c>
      <c r="E7489" s="161">
        <v>0</v>
      </c>
      <c r="F7489" s="161">
        <v>0</v>
      </c>
      <c r="G7489" s="161">
        <v>0</v>
      </c>
      <c r="H7489" s="161">
        <v>0</v>
      </c>
      <c r="L7489">
        <v>649.39045199999998</v>
      </c>
      <c r="R7489">
        <v>1086.1759420000001</v>
      </c>
      <c r="S7489">
        <v>1086.1759420000001</v>
      </c>
      <c r="T7489" s="194">
        <v>1086.1759420000001</v>
      </c>
      <c r="U7489" t="s">
        <v>193</v>
      </c>
      <c r="V7489">
        <v>45664.333634259259</v>
      </c>
    </row>
    <row r="7490" spans="1:22" x14ac:dyDescent="0.3">
      <c r="A7490" t="s">
        <v>113</v>
      </c>
      <c r="B7490" t="s">
        <v>114</v>
      </c>
      <c r="C7490" t="s">
        <v>88</v>
      </c>
      <c r="D7490" s="29">
        <v>45806</v>
      </c>
      <c r="E7490" s="161">
        <v>0</v>
      </c>
      <c r="F7490" s="161">
        <v>0</v>
      </c>
      <c r="G7490" s="161">
        <v>0</v>
      </c>
      <c r="H7490" s="161">
        <v>0</v>
      </c>
      <c r="L7490">
        <v>649.39045199999998</v>
      </c>
      <c r="R7490">
        <v>1086.1759420000001</v>
      </c>
      <c r="S7490">
        <v>1086.1759420000001</v>
      </c>
      <c r="T7490" s="194">
        <v>1086.1759420000001</v>
      </c>
      <c r="U7490" t="s">
        <v>193</v>
      </c>
      <c r="V7490">
        <v>45664.333634259259</v>
      </c>
    </row>
    <row r="7491" spans="1:22" x14ac:dyDescent="0.3">
      <c r="A7491" t="s">
        <v>113</v>
      </c>
      <c r="B7491" t="s">
        <v>114</v>
      </c>
      <c r="C7491" t="s">
        <v>88</v>
      </c>
      <c r="D7491" s="29">
        <v>45807</v>
      </c>
      <c r="E7491" s="161">
        <v>0</v>
      </c>
      <c r="F7491" s="161">
        <v>0</v>
      </c>
      <c r="G7491" s="161">
        <v>0</v>
      </c>
      <c r="H7491" s="161">
        <v>0</v>
      </c>
      <c r="L7491">
        <v>649.39045199999998</v>
      </c>
      <c r="R7491">
        <v>1086.1759420000001</v>
      </c>
      <c r="S7491">
        <v>1086.1759420000001</v>
      </c>
      <c r="T7491" s="194">
        <v>1086.1759420000001</v>
      </c>
      <c r="U7491" t="s">
        <v>193</v>
      </c>
      <c r="V7491">
        <v>45664.333634259259</v>
      </c>
    </row>
    <row r="7492" spans="1:22" x14ac:dyDescent="0.3">
      <c r="A7492" t="s">
        <v>113</v>
      </c>
      <c r="B7492" t="s">
        <v>114</v>
      </c>
      <c r="C7492" t="s">
        <v>88</v>
      </c>
      <c r="D7492" s="29">
        <v>45808</v>
      </c>
      <c r="E7492" s="161">
        <v>0</v>
      </c>
      <c r="F7492" s="161">
        <v>0</v>
      </c>
      <c r="G7492" s="161">
        <v>0</v>
      </c>
      <c r="H7492" s="161">
        <v>0</v>
      </c>
      <c r="L7492">
        <v>649.39045199999998</v>
      </c>
      <c r="R7492">
        <v>1086.1759420000001</v>
      </c>
      <c r="S7492">
        <v>1086.1759420000001</v>
      </c>
      <c r="T7492" s="194">
        <v>1086.1759420000001</v>
      </c>
      <c r="U7492" t="s">
        <v>193</v>
      </c>
      <c r="V7492">
        <v>45664.333634259259</v>
      </c>
    </row>
    <row r="7493" spans="1:22" x14ac:dyDescent="0.3">
      <c r="A7493" t="s">
        <v>113</v>
      </c>
      <c r="B7493" t="s">
        <v>114</v>
      </c>
      <c r="C7493" t="s">
        <v>88</v>
      </c>
      <c r="D7493" s="29">
        <v>45809</v>
      </c>
      <c r="E7493" s="161">
        <v>0</v>
      </c>
      <c r="F7493" s="161">
        <v>0</v>
      </c>
      <c r="G7493" s="161">
        <v>0</v>
      </c>
      <c r="H7493" s="161">
        <v>0</v>
      </c>
      <c r="L7493">
        <v>649.39045199999998</v>
      </c>
      <c r="R7493">
        <v>1086.1759420000001</v>
      </c>
      <c r="S7493">
        <v>1086.1759420000001</v>
      </c>
      <c r="T7493" s="194">
        <v>1086.1759420000001</v>
      </c>
      <c r="U7493" t="s">
        <v>193</v>
      </c>
      <c r="V7493">
        <v>45664.333634259259</v>
      </c>
    </row>
    <row r="7494" spans="1:22" x14ac:dyDescent="0.3">
      <c r="A7494" t="s">
        <v>113</v>
      </c>
      <c r="B7494" t="s">
        <v>114</v>
      </c>
      <c r="C7494" t="s">
        <v>88</v>
      </c>
      <c r="D7494" s="29">
        <v>45810</v>
      </c>
      <c r="E7494" s="161">
        <v>0</v>
      </c>
      <c r="F7494" s="161">
        <v>0</v>
      </c>
      <c r="G7494" s="161">
        <v>0</v>
      </c>
      <c r="H7494" s="161">
        <v>0</v>
      </c>
      <c r="L7494">
        <v>649.39045199999998</v>
      </c>
      <c r="R7494">
        <v>1086.1759420000001</v>
      </c>
      <c r="S7494">
        <v>1086.1759420000001</v>
      </c>
      <c r="T7494" s="194">
        <v>1086.1759420000001</v>
      </c>
      <c r="U7494" t="s">
        <v>193</v>
      </c>
      <c r="V7494">
        <v>45664.333634259259</v>
      </c>
    </row>
    <row r="7495" spans="1:22" x14ac:dyDescent="0.3">
      <c r="A7495" t="s">
        <v>113</v>
      </c>
      <c r="B7495" t="s">
        <v>114</v>
      </c>
      <c r="C7495" t="s">
        <v>88</v>
      </c>
      <c r="D7495" s="29">
        <v>45811</v>
      </c>
      <c r="E7495" s="161">
        <v>0</v>
      </c>
      <c r="F7495" s="161">
        <v>0</v>
      </c>
      <c r="G7495" s="161">
        <v>0</v>
      </c>
      <c r="H7495" s="161">
        <v>0</v>
      </c>
      <c r="L7495">
        <v>649.39045199999998</v>
      </c>
      <c r="R7495">
        <v>1086.1759420000001</v>
      </c>
      <c r="S7495">
        <v>1086.1759420000001</v>
      </c>
      <c r="T7495" s="194">
        <v>1086.1759420000001</v>
      </c>
      <c r="U7495" t="s">
        <v>193</v>
      </c>
      <c r="V7495">
        <v>45664.333634259259</v>
      </c>
    </row>
    <row r="7496" spans="1:22" x14ac:dyDescent="0.3">
      <c r="A7496" t="s">
        <v>113</v>
      </c>
      <c r="B7496" t="s">
        <v>114</v>
      </c>
      <c r="C7496" t="s">
        <v>88</v>
      </c>
      <c r="D7496" s="29">
        <v>45812</v>
      </c>
      <c r="E7496" s="161">
        <v>0</v>
      </c>
      <c r="F7496" s="161">
        <v>0</v>
      </c>
      <c r="G7496" s="161">
        <v>0</v>
      </c>
      <c r="H7496" s="161">
        <v>0</v>
      </c>
      <c r="L7496">
        <v>649.39045199999998</v>
      </c>
      <c r="R7496">
        <v>1086.1759420000001</v>
      </c>
      <c r="S7496">
        <v>1086.1759420000001</v>
      </c>
      <c r="T7496" s="194">
        <v>1086.1759420000001</v>
      </c>
      <c r="U7496" t="s">
        <v>193</v>
      </c>
      <c r="V7496">
        <v>45664.333634259259</v>
      </c>
    </row>
    <row r="7497" spans="1:22" x14ac:dyDescent="0.3">
      <c r="A7497" t="s">
        <v>113</v>
      </c>
      <c r="B7497" t="s">
        <v>114</v>
      </c>
      <c r="C7497" t="s">
        <v>88</v>
      </c>
      <c r="D7497" s="29">
        <v>45813</v>
      </c>
      <c r="E7497" s="161">
        <v>0</v>
      </c>
      <c r="F7497" s="161">
        <v>0</v>
      </c>
      <c r="G7497" s="161">
        <v>0</v>
      </c>
      <c r="H7497" s="161">
        <v>0</v>
      </c>
      <c r="L7497">
        <v>649.39045199999998</v>
      </c>
      <c r="R7497">
        <v>1086.1759420000001</v>
      </c>
      <c r="S7497">
        <v>1086.1759420000001</v>
      </c>
      <c r="T7497" s="194">
        <v>1086.1759420000001</v>
      </c>
      <c r="U7497" t="s">
        <v>193</v>
      </c>
      <c r="V7497">
        <v>45664.333634259259</v>
      </c>
    </row>
    <row r="7498" spans="1:22" x14ac:dyDescent="0.3">
      <c r="A7498" t="s">
        <v>113</v>
      </c>
      <c r="B7498" t="s">
        <v>114</v>
      </c>
      <c r="C7498" t="s">
        <v>88</v>
      </c>
      <c r="D7498" s="29">
        <v>45814</v>
      </c>
      <c r="E7498" s="161">
        <v>0</v>
      </c>
      <c r="F7498" s="161">
        <v>0</v>
      </c>
      <c r="G7498" s="161">
        <v>0</v>
      </c>
      <c r="H7498" s="161">
        <v>0</v>
      </c>
      <c r="L7498">
        <v>649.39045199999998</v>
      </c>
      <c r="R7498">
        <v>1086.1759420000001</v>
      </c>
      <c r="S7498">
        <v>1086.1759420000001</v>
      </c>
      <c r="T7498" s="194">
        <v>1086.1759420000001</v>
      </c>
      <c r="U7498" t="s">
        <v>193</v>
      </c>
      <c r="V7498">
        <v>45664.333634259259</v>
      </c>
    </row>
    <row r="7499" spans="1:22" x14ac:dyDescent="0.3">
      <c r="A7499" t="s">
        <v>113</v>
      </c>
      <c r="B7499" t="s">
        <v>114</v>
      </c>
      <c r="C7499" t="s">
        <v>88</v>
      </c>
      <c r="D7499" s="29">
        <v>45815</v>
      </c>
      <c r="E7499" s="161">
        <v>0</v>
      </c>
      <c r="F7499" s="161">
        <v>0</v>
      </c>
      <c r="G7499" s="161">
        <v>0</v>
      </c>
      <c r="H7499" s="161">
        <v>0</v>
      </c>
      <c r="L7499">
        <v>649.39045199999998</v>
      </c>
      <c r="R7499">
        <v>1086.1759420000001</v>
      </c>
      <c r="S7499">
        <v>1086.1759420000001</v>
      </c>
      <c r="T7499" s="194">
        <v>1086.1759420000001</v>
      </c>
      <c r="U7499" t="s">
        <v>193</v>
      </c>
      <c r="V7499">
        <v>45664.333634259259</v>
      </c>
    </row>
    <row r="7500" spans="1:22" x14ac:dyDescent="0.3">
      <c r="A7500" t="s">
        <v>113</v>
      </c>
      <c r="B7500" t="s">
        <v>114</v>
      </c>
      <c r="C7500" t="s">
        <v>88</v>
      </c>
      <c r="D7500" s="29">
        <v>45816</v>
      </c>
      <c r="E7500" s="161">
        <v>0</v>
      </c>
      <c r="F7500" s="161">
        <v>0</v>
      </c>
      <c r="G7500" s="161">
        <v>0</v>
      </c>
      <c r="H7500" s="161">
        <v>0</v>
      </c>
      <c r="L7500">
        <v>649.39045199999998</v>
      </c>
      <c r="R7500">
        <v>1086.1759420000001</v>
      </c>
      <c r="S7500">
        <v>1086.1759420000001</v>
      </c>
      <c r="T7500" s="194">
        <v>1086.1759420000001</v>
      </c>
      <c r="U7500" t="s">
        <v>193</v>
      </c>
      <c r="V7500">
        <v>45664.333634259259</v>
      </c>
    </row>
    <row r="7501" spans="1:22" x14ac:dyDescent="0.3">
      <c r="A7501" t="s">
        <v>113</v>
      </c>
      <c r="B7501" t="s">
        <v>114</v>
      </c>
      <c r="C7501" t="s">
        <v>88</v>
      </c>
      <c r="D7501" s="29">
        <v>45817</v>
      </c>
      <c r="E7501" s="161">
        <v>0</v>
      </c>
      <c r="F7501" s="161">
        <v>0</v>
      </c>
      <c r="G7501" s="161">
        <v>0</v>
      </c>
      <c r="H7501" s="161">
        <v>0</v>
      </c>
      <c r="L7501">
        <v>649.39045199999998</v>
      </c>
      <c r="R7501">
        <v>1086.1759420000001</v>
      </c>
      <c r="S7501">
        <v>1086.1759420000001</v>
      </c>
      <c r="T7501" s="194">
        <v>1086.1759420000001</v>
      </c>
      <c r="U7501" t="s">
        <v>193</v>
      </c>
      <c r="V7501">
        <v>45664.333634259259</v>
      </c>
    </row>
    <row r="7502" spans="1:22" x14ac:dyDescent="0.3">
      <c r="A7502" t="s">
        <v>113</v>
      </c>
      <c r="B7502" t="s">
        <v>114</v>
      </c>
      <c r="C7502" t="s">
        <v>88</v>
      </c>
      <c r="D7502" s="29">
        <v>45818</v>
      </c>
      <c r="E7502" s="161">
        <v>0</v>
      </c>
      <c r="F7502" s="161">
        <v>0</v>
      </c>
      <c r="G7502" s="161">
        <v>0</v>
      </c>
      <c r="H7502" s="161">
        <v>0</v>
      </c>
      <c r="L7502">
        <v>649.39045199999998</v>
      </c>
      <c r="R7502">
        <v>1086.1759420000001</v>
      </c>
      <c r="S7502">
        <v>1086.1759420000001</v>
      </c>
      <c r="T7502" s="194">
        <v>1086.1759420000001</v>
      </c>
      <c r="U7502" t="s">
        <v>193</v>
      </c>
      <c r="V7502">
        <v>45664.333634259259</v>
      </c>
    </row>
    <row r="7503" spans="1:22" x14ac:dyDescent="0.3">
      <c r="A7503" t="s">
        <v>113</v>
      </c>
      <c r="B7503" t="s">
        <v>114</v>
      </c>
      <c r="C7503" t="s">
        <v>88</v>
      </c>
      <c r="D7503" s="29">
        <v>45819</v>
      </c>
      <c r="E7503" s="161">
        <v>0</v>
      </c>
      <c r="F7503" s="161">
        <v>0</v>
      </c>
      <c r="G7503" s="161">
        <v>0</v>
      </c>
      <c r="H7503" s="161">
        <v>0</v>
      </c>
      <c r="L7503">
        <v>649.39045199999998</v>
      </c>
      <c r="R7503">
        <v>1086.1759420000001</v>
      </c>
      <c r="S7503">
        <v>1086.1759420000001</v>
      </c>
      <c r="T7503" s="194">
        <v>1086.1759420000001</v>
      </c>
      <c r="U7503" t="s">
        <v>193</v>
      </c>
      <c r="V7503">
        <v>45664.333634259259</v>
      </c>
    </row>
    <row r="7504" spans="1:22" x14ac:dyDescent="0.3">
      <c r="A7504" t="s">
        <v>113</v>
      </c>
      <c r="B7504" t="s">
        <v>114</v>
      </c>
      <c r="C7504" t="s">
        <v>88</v>
      </c>
      <c r="D7504" s="29">
        <v>45820</v>
      </c>
      <c r="E7504" s="161">
        <v>0</v>
      </c>
      <c r="F7504" s="161">
        <v>0</v>
      </c>
      <c r="G7504" s="161">
        <v>0</v>
      </c>
      <c r="H7504" s="161">
        <v>0</v>
      </c>
      <c r="L7504">
        <v>649.39045199999998</v>
      </c>
      <c r="R7504">
        <v>1086.1759420000001</v>
      </c>
      <c r="S7504">
        <v>1086.1759420000001</v>
      </c>
      <c r="T7504" s="194">
        <v>1086.1759420000001</v>
      </c>
      <c r="U7504" t="s">
        <v>193</v>
      </c>
      <c r="V7504">
        <v>45664.333634259259</v>
      </c>
    </row>
    <row r="7505" spans="1:22" x14ac:dyDescent="0.3">
      <c r="A7505" t="s">
        <v>113</v>
      </c>
      <c r="B7505" t="s">
        <v>114</v>
      </c>
      <c r="C7505" t="s">
        <v>88</v>
      </c>
      <c r="D7505" s="29">
        <v>45821</v>
      </c>
      <c r="E7505" s="161">
        <v>0</v>
      </c>
      <c r="F7505" s="161">
        <v>0</v>
      </c>
      <c r="G7505" s="161">
        <v>0</v>
      </c>
      <c r="H7505" s="161">
        <v>0</v>
      </c>
      <c r="L7505">
        <v>649.39045199999998</v>
      </c>
      <c r="R7505">
        <v>1086.1759420000001</v>
      </c>
      <c r="S7505">
        <v>1086.1759420000001</v>
      </c>
      <c r="T7505" s="194">
        <v>1086.1759420000001</v>
      </c>
      <c r="U7505" t="s">
        <v>193</v>
      </c>
      <c r="V7505">
        <v>45664.333634259259</v>
      </c>
    </row>
    <row r="7506" spans="1:22" x14ac:dyDescent="0.3">
      <c r="A7506" t="s">
        <v>113</v>
      </c>
      <c r="B7506" t="s">
        <v>114</v>
      </c>
      <c r="C7506" t="s">
        <v>88</v>
      </c>
      <c r="D7506" s="29">
        <v>45822</v>
      </c>
      <c r="E7506" s="161">
        <v>0</v>
      </c>
      <c r="F7506" s="161">
        <v>0</v>
      </c>
      <c r="G7506" s="161">
        <v>0</v>
      </c>
      <c r="H7506" s="161">
        <v>0</v>
      </c>
      <c r="L7506">
        <v>649.39045199999998</v>
      </c>
      <c r="R7506">
        <v>1086.1759420000001</v>
      </c>
      <c r="S7506">
        <v>1086.1759420000001</v>
      </c>
      <c r="T7506" s="194">
        <v>1086.1759420000001</v>
      </c>
      <c r="U7506" t="s">
        <v>193</v>
      </c>
      <c r="V7506">
        <v>45664.333634259259</v>
      </c>
    </row>
    <row r="7507" spans="1:22" x14ac:dyDescent="0.3">
      <c r="A7507" t="s">
        <v>113</v>
      </c>
      <c r="B7507" t="s">
        <v>114</v>
      </c>
      <c r="C7507" t="s">
        <v>88</v>
      </c>
      <c r="D7507" s="29">
        <v>45823</v>
      </c>
      <c r="E7507" s="161">
        <v>0</v>
      </c>
      <c r="F7507" s="161">
        <v>0</v>
      </c>
      <c r="G7507" s="161">
        <v>0</v>
      </c>
      <c r="H7507" s="161">
        <v>0</v>
      </c>
      <c r="L7507">
        <v>649.39045199999998</v>
      </c>
      <c r="R7507">
        <v>1086.1759420000001</v>
      </c>
      <c r="S7507">
        <v>1086.1759420000001</v>
      </c>
      <c r="T7507" s="194">
        <v>1086.1759420000001</v>
      </c>
      <c r="U7507" t="s">
        <v>193</v>
      </c>
      <c r="V7507">
        <v>45664.333634259259</v>
      </c>
    </row>
    <row r="7508" spans="1:22" x14ac:dyDescent="0.3">
      <c r="A7508" t="s">
        <v>113</v>
      </c>
      <c r="B7508" t="s">
        <v>114</v>
      </c>
      <c r="C7508" t="s">
        <v>88</v>
      </c>
      <c r="D7508" s="29">
        <v>45824</v>
      </c>
      <c r="E7508" s="161">
        <v>0</v>
      </c>
      <c r="F7508" s="161">
        <v>0</v>
      </c>
      <c r="G7508" s="161">
        <v>0</v>
      </c>
      <c r="H7508" s="161">
        <v>0</v>
      </c>
      <c r="L7508">
        <v>649.39045199999998</v>
      </c>
      <c r="R7508">
        <v>1086.1759420000001</v>
      </c>
      <c r="S7508">
        <v>1086.1759420000001</v>
      </c>
      <c r="T7508" s="194">
        <v>1086.1759420000001</v>
      </c>
      <c r="U7508" t="s">
        <v>193</v>
      </c>
      <c r="V7508">
        <v>45664.333634259259</v>
      </c>
    </row>
    <row r="7509" spans="1:22" x14ac:dyDescent="0.3">
      <c r="A7509" t="s">
        <v>113</v>
      </c>
      <c r="B7509" t="s">
        <v>114</v>
      </c>
      <c r="C7509" t="s">
        <v>88</v>
      </c>
      <c r="D7509" s="29">
        <v>45825</v>
      </c>
      <c r="E7509" s="161">
        <v>0</v>
      </c>
      <c r="F7509" s="161">
        <v>0</v>
      </c>
      <c r="G7509" s="161">
        <v>0</v>
      </c>
      <c r="H7509" s="161">
        <v>0</v>
      </c>
      <c r="L7509">
        <v>649.39045199999998</v>
      </c>
      <c r="R7509">
        <v>1086.1759420000001</v>
      </c>
      <c r="S7509">
        <v>1086.1759420000001</v>
      </c>
      <c r="T7509" s="194">
        <v>1086.1759420000001</v>
      </c>
      <c r="U7509" t="s">
        <v>193</v>
      </c>
      <c r="V7509">
        <v>45664.333634259259</v>
      </c>
    </row>
    <row r="7510" spans="1:22" x14ac:dyDescent="0.3">
      <c r="A7510" t="s">
        <v>113</v>
      </c>
      <c r="B7510" t="s">
        <v>114</v>
      </c>
      <c r="C7510" t="s">
        <v>88</v>
      </c>
      <c r="D7510" s="29">
        <v>45826</v>
      </c>
      <c r="E7510" s="161">
        <v>0</v>
      </c>
      <c r="F7510" s="161">
        <v>0</v>
      </c>
      <c r="G7510" s="161">
        <v>0</v>
      </c>
      <c r="H7510" s="161">
        <v>0</v>
      </c>
      <c r="L7510">
        <v>649.39045199999998</v>
      </c>
      <c r="R7510">
        <v>1086.1759420000001</v>
      </c>
      <c r="S7510">
        <v>1086.1759420000001</v>
      </c>
      <c r="T7510" s="194">
        <v>1086.1759420000001</v>
      </c>
      <c r="U7510" t="s">
        <v>193</v>
      </c>
      <c r="V7510">
        <v>45664.333634259259</v>
      </c>
    </row>
    <row r="7511" spans="1:22" x14ac:dyDescent="0.3">
      <c r="A7511" t="s">
        <v>113</v>
      </c>
      <c r="B7511" t="s">
        <v>114</v>
      </c>
      <c r="C7511" t="s">
        <v>88</v>
      </c>
      <c r="D7511" s="29">
        <v>45827</v>
      </c>
      <c r="E7511" s="161">
        <v>0</v>
      </c>
      <c r="F7511" s="161">
        <v>0</v>
      </c>
      <c r="G7511" s="161">
        <v>0</v>
      </c>
      <c r="H7511" s="161">
        <v>0</v>
      </c>
      <c r="L7511">
        <v>649.39045199999998</v>
      </c>
      <c r="R7511">
        <v>1086.1759420000001</v>
      </c>
      <c r="S7511">
        <v>1086.1759420000001</v>
      </c>
      <c r="T7511" s="194">
        <v>1086.1759420000001</v>
      </c>
      <c r="U7511" t="s">
        <v>193</v>
      </c>
      <c r="V7511">
        <v>45664.333634259259</v>
      </c>
    </row>
    <row r="7512" spans="1:22" x14ac:dyDescent="0.3">
      <c r="A7512" t="s">
        <v>113</v>
      </c>
      <c r="B7512" t="s">
        <v>114</v>
      </c>
      <c r="C7512" t="s">
        <v>88</v>
      </c>
      <c r="D7512" s="29">
        <v>45828</v>
      </c>
      <c r="E7512" s="161">
        <v>0</v>
      </c>
      <c r="F7512" s="161">
        <v>0</v>
      </c>
      <c r="G7512" s="161">
        <v>0</v>
      </c>
      <c r="H7512" s="161">
        <v>0</v>
      </c>
      <c r="L7512">
        <v>649.39045199999998</v>
      </c>
      <c r="R7512">
        <v>1086.1759420000001</v>
      </c>
      <c r="S7512">
        <v>1086.1759420000001</v>
      </c>
      <c r="T7512" s="194">
        <v>1086.1759420000001</v>
      </c>
      <c r="U7512" t="s">
        <v>193</v>
      </c>
      <c r="V7512">
        <v>45664.333634259259</v>
      </c>
    </row>
    <row r="7513" spans="1:22" x14ac:dyDescent="0.3">
      <c r="A7513" t="s">
        <v>113</v>
      </c>
      <c r="B7513" t="s">
        <v>114</v>
      </c>
      <c r="C7513" t="s">
        <v>88</v>
      </c>
      <c r="D7513" s="29">
        <v>45829</v>
      </c>
      <c r="E7513" s="161">
        <v>0</v>
      </c>
      <c r="F7513" s="161">
        <v>0</v>
      </c>
      <c r="G7513" s="161">
        <v>0</v>
      </c>
      <c r="H7513" s="161">
        <v>0</v>
      </c>
      <c r="L7513">
        <v>649.39045199999998</v>
      </c>
      <c r="R7513">
        <v>1086.1759420000001</v>
      </c>
      <c r="S7513">
        <v>1086.1759420000001</v>
      </c>
      <c r="T7513" s="194">
        <v>1086.1759420000001</v>
      </c>
      <c r="U7513" t="s">
        <v>193</v>
      </c>
      <c r="V7513">
        <v>45664.333634259259</v>
      </c>
    </row>
    <row r="7514" spans="1:22" x14ac:dyDescent="0.3">
      <c r="A7514" t="s">
        <v>113</v>
      </c>
      <c r="B7514" t="s">
        <v>114</v>
      </c>
      <c r="C7514" t="s">
        <v>88</v>
      </c>
      <c r="D7514" s="29">
        <v>45830</v>
      </c>
      <c r="E7514" s="161">
        <v>0</v>
      </c>
      <c r="F7514" s="161">
        <v>0</v>
      </c>
      <c r="G7514" s="161">
        <v>0</v>
      </c>
      <c r="H7514" s="161">
        <v>0</v>
      </c>
      <c r="L7514">
        <v>649.39045199999998</v>
      </c>
      <c r="R7514">
        <v>1086.1759420000001</v>
      </c>
      <c r="S7514">
        <v>1086.1759420000001</v>
      </c>
      <c r="T7514" s="194">
        <v>1086.1759420000001</v>
      </c>
      <c r="U7514" t="s">
        <v>193</v>
      </c>
      <c r="V7514">
        <v>45664.333634259259</v>
      </c>
    </row>
    <row r="7515" spans="1:22" x14ac:dyDescent="0.3">
      <c r="A7515" t="s">
        <v>113</v>
      </c>
      <c r="B7515" t="s">
        <v>114</v>
      </c>
      <c r="C7515" t="s">
        <v>88</v>
      </c>
      <c r="D7515" s="29">
        <v>45831</v>
      </c>
      <c r="E7515" s="161">
        <v>0</v>
      </c>
      <c r="F7515" s="161">
        <v>0</v>
      </c>
      <c r="G7515" s="161">
        <v>0</v>
      </c>
      <c r="H7515" s="161">
        <v>0</v>
      </c>
      <c r="L7515">
        <v>649.39045199999998</v>
      </c>
      <c r="R7515">
        <v>1086.1759420000001</v>
      </c>
      <c r="S7515">
        <v>1086.1759420000001</v>
      </c>
      <c r="T7515" s="194">
        <v>1086.1759420000001</v>
      </c>
      <c r="U7515" t="s">
        <v>193</v>
      </c>
      <c r="V7515">
        <v>45664.333634259259</v>
      </c>
    </row>
    <row r="7516" spans="1:22" x14ac:dyDescent="0.3">
      <c r="A7516" t="s">
        <v>113</v>
      </c>
      <c r="B7516" t="s">
        <v>114</v>
      </c>
      <c r="C7516" t="s">
        <v>88</v>
      </c>
      <c r="D7516" s="29">
        <v>45832</v>
      </c>
      <c r="E7516" s="161">
        <v>0</v>
      </c>
      <c r="F7516" s="161">
        <v>0</v>
      </c>
      <c r="G7516" s="161">
        <v>0</v>
      </c>
      <c r="H7516" s="161">
        <v>0</v>
      </c>
      <c r="L7516">
        <v>649.39045199999998</v>
      </c>
      <c r="R7516">
        <v>1086.1759420000001</v>
      </c>
      <c r="S7516">
        <v>1086.1759420000001</v>
      </c>
      <c r="T7516" s="194">
        <v>1086.1759420000001</v>
      </c>
      <c r="U7516" t="s">
        <v>193</v>
      </c>
      <c r="V7516">
        <v>45664.333634259259</v>
      </c>
    </row>
    <row r="7517" spans="1:22" x14ac:dyDescent="0.3">
      <c r="A7517" t="s">
        <v>113</v>
      </c>
      <c r="B7517" t="s">
        <v>114</v>
      </c>
      <c r="C7517" t="s">
        <v>88</v>
      </c>
      <c r="D7517" s="29">
        <v>45833</v>
      </c>
      <c r="E7517" s="161">
        <v>0</v>
      </c>
      <c r="F7517" s="161">
        <v>0</v>
      </c>
      <c r="G7517" s="161">
        <v>0</v>
      </c>
      <c r="H7517" s="161">
        <v>0</v>
      </c>
      <c r="L7517">
        <v>649.39045199999998</v>
      </c>
      <c r="R7517">
        <v>1086.1759420000001</v>
      </c>
      <c r="S7517">
        <v>1086.1759420000001</v>
      </c>
      <c r="T7517" s="194">
        <v>1086.1759420000001</v>
      </c>
      <c r="U7517" t="s">
        <v>193</v>
      </c>
      <c r="V7517">
        <v>45664.333634259259</v>
      </c>
    </row>
    <row r="7518" spans="1:22" x14ac:dyDescent="0.3">
      <c r="A7518" t="s">
        <v>113</v>
      </c>
      <c r="B7518" t="s">
        <v>114</v>
      </c>
      <c r="C7518" t="s">
        <v>88</v>
      </c>
      <c r="D7518" s="29">
        <v>45834</v>
      </c>
      <c r="E7518" s="161">
        <v>0</v>
      </c>
      <c r="F7518" s="161">
        <v>0</v>
      </c>
      <c r="G7518" s="161">
        <v>0</v>
      </c>
      <c r="H7518" s="161">
        <v>0</v>
      </c>
      <c r="L7518">
        <v>649.39045199999998</v>
      </c>
      <c r="R7518">
        <v>1086.1759420000001</v>
      </c>
      <c r="S7518">
        <v>1086.1759420000001</v>
      </c>
      <c r="T7518" s="194">
        <v>1086.1759420000001</v>
      </c>
      <c r="U7518" t="s">
        <v>193</v>
      </c>
      <c r="V7518">
        <v>45664.333634259259</v>
      </c>
    </row>
    <row r="7519" spans="1:22" x14ac:dyDescent="0.3">
      <c r="A7519" t="s">
        <v>113</v>
      </c>
      <c r="B7519" t="s">
        <v>114</v>
      </c>
      <c r="C7519" t="s">
        <v>88</v>
      </c>
      <c r="D7519" s="29">
        <v>45835</v>
      </c>
      <c r="E7519" s="161">
        <v>0</v>
      </c>
      <c r="F7519" s="161">
        <v>0</v>
      </c>
      <c r="G7519" s="161">
        <v>0</v>
      </c>
      <c r="H7519" s="161">
        <v>0</v>
      </c>
      <c r="L7519">
        <v>649.39045199999998</v>
      </c>
      <c r="R7519">
        <v>1086.1759420000001</v>
      </c>
      <c r="S7519">
        <v>1086.1759420000001</v>
      </c>
      <c r="T7519" s="194">
        <v>1086.1759420000001</v>
      </c>
      <c r="U7519" t="s">
        <v>193</v>
      </c>
      <c r="V7519">
        <v>45664.333634259259</v>
      </c>
    </row>
    <row r="7520" spans="1:22" x14ac:dyDescent="0.3">
      <c r="A7520" t="s">
        <v>113</v>
      </c>
      <c r="B7520" t="s">
        <v>114</v>
      </c>
      <c r="C7520" t="s">
        <v>88</v>
      </c>
      <c r="D7520" s="29">
        <v>45836</v>
      </c>
      <c r="E7520" s="161">
        <v>0</v>
      </c>
      <c r="F7520" s="161">
        <v>0</v>
      </c>
      <c r="G7520" s="161">
        <v>0</v>
      </c>
      <c r="H7520" s="161">
        <v>0</v>
      </c>
      <c r="L7520">
        <v>649.39045199999998</v>
      </c>
      <c r="R7520">
        <v>1086.1759420000001</v>
      </c>
      <c r="S7520">
        <v>1086.1759420000001</v>
      </c>
      <c r="T7520" s="194">
        <v>1086.1759420000001</v>
      </c>
      <c r="U7520" t="s">
        <v>193</v>
      </c>
      <c r="V7520">
        <v>45664.333634259259</v>
      </c>
    </row>
    <row r="7521" spans="1:22" x14ac:dyDescent="0.3">
      <c r="A7521" t="s">
        <v>113</v>
      </c>
      <c r="B7521" t="s">
        <v>114</v>
      </c>
      <c r="C7521" t="s">
        <v>88</v>
      </c>
      <c r="D7521" s="29">
        <v>45837</v>
      </c>
      <c r="E7521" s="161">
        <v>0</v>
      </c>
      <c r="F7521" s="161">
        <v>0</v>
      </c>
      <c r="G7521" s="161">
        <v>0</v>
      </c>
      <c r="H7521" s="161">
        <v>0</v>
      </c>
      <c r="L7521">
        <v>649.39045199999998</v>
      </c>
      <c r="R7521">
        <v>1086.1759420000001</v>
      </c>
      <c r="S7521">
        <v>1086.1759420000001</v>
      </c>
      <c r="T7521" s="194">
        <v>1086.1759420000001</v>
      </c>
      <c r="U7521" t="s">
        <v>193</v>
      </c>
      <c r="V7521">
        <v>45664.333634259259</v>
      </c>
    </row>
    <row r="7522" spans="1:22" x14ac:dyDescent="0.3">
      <c r="A7522" t="s">
        <v>113</v>
      </c>
      <c r="B7522" t="s">
        <v>114</v>
      </c>
      <c r="C7522" t="s">
        <v>88</v>
      </c>
      <c r="D7522" s="29">
        <v>45838</v>
      </c>
      <c r="E7522" s="161">
        <v>0</v>
      </c>
      <c r="F7522" s="161">
        <v>0</v>
      </c>
      <c r="G7522" s="161">
        <v>0</v>
      </c>
      <c r="H7522" s="161">
        <v>0</v>
      </c>
      <c r="L7522">
        <v>649.39045199999998</v>
      </c>
      <c r="R7522">
        <v>1086.1759420000001</v>
      </c>
      <c r="S7522">
        <v>1086.1759420000001</v>
      </c>
      <c r="T7522" s="194">
        <v>1086.1759420000001</v>
      </c>
      <c r="U7522" t="s">
        <v>193</v>
      </c>
      <c r="V7522">
        <v>45664.333634259259</v>
      </c>
    </row>
    <row r="7523" spans="1:22" x14ac:dyDescent="0.3">
      <c r="A7523" t="s">
        <v>113</v>
      </c>
      <c r="B7523" t="s">
        <v>114</v>
      </c>
      <c r="C7523" t="s">
        <v>88</v>
      </c>
      <c r="D7523" s="29">
        <v>45839</v>
      </c>
      <c r="E7523" s="161">
        <v>0</v>
      </c>
      <c r="F7523" s="161">
        <v>0</v>
      </c>
      <c r="G7523" s="161">
        <v>0</v>
      </c>
      <c r="H7523" s="161">
        <v>0</v>
      </c>
      <c r="L7523">
        <v>649.39045199999998</v>
      </c>
      <c r="R7523">
        <v>1086.1759420000001</v>
      </c>
      <c r="S7523">
        <v>1086.1759420000001</v>
      </c>
      <c r="T7523" s="194">
        <v>1086.1759420000001</v>
      </c>
      <c r="U7523" t="s">
        <v>193</v>
      </c>
      <c r="V7523">
        <v>45664.333634259259</v>
      </c>
    </row>
    <row r="7524" spans="1:22" x14ac:dyDescent="0.3">
      <c r="A7524" t="s">
        <v>113</v>
      </c>
      <c r="B7524" t="s">
        <v>114</v>
      </c>
      <c r="C7524" t="s">
        <v>88</v>
      </c>
      <c r="D7524" s="29">
        <v>45840</v>
      </c>
      <c r="E7524" s="161">
        <v>0</v>
      </c>
      <c r="F7524" s="161">
        <v>0</v>
      </c>
      <c r="G7524" s="161">
        <v>0</v>
      </c>
      <c r="H7524" s="161">
        <v>0</v>
      </c>
      <c r="L7524">
        <v>649.39045199999998</v>
      </c>
      <c r="R7524">
        <v>1086.1759420000001</v>
      </c>
      <c r="S7524">
        <v>1086.1759420000001</v>
      </c>
      <c r="T7524" s="194">
        <v>1086.1759420000001</v>
      </c>
      <c r="U7524" t="s">
        <v>193</v>
      </c>
      <c r="V7524">
        <v>45664.333634259259</v>
      </c>
    </row>
    <row r="7525" spans="1:22" x14ac:dyDescent="0.3">
      <c r="A7525" t="s">
        <v>113</v>
      </c>
      <c r="B7525" t="s">
        <v>114</v>
      </c>
      <c r="C7525" t="s">
        <v>88</v>
      </c>
      <c r="D7525" s="29">
        <v>45841</v>
      </c>
      <c r="E7525" s="161">
        <v>0</v>
      </c>
      <c r="F7525" s="161">
        <v>0</v>
      </c>
      <c r="G7525" s="161">
        <v>0</v>
      </c>
      <c r="H7525" s="161">
        <v>0</v>
      </c>
      <c r="L7525">
        <v>649.39045199999998</v>
      </c>
      <c r="R7525">
        <v>1086.1759420000001</v>
      </c>
      <c r="S7525">
        <v>1086.1759420000001</v>
      </c>
      <c r="T7525" s="194">
        <v>1086.1759420000001</v>
      </c>
      <c r="U7525" t="s">
        <v>193</v>
      </c>
      <c r="V7525">
        <v>45664.333634259259</v>
      </c>
    </row>
    <row r="7526" spans="1:22" x14ac:dyDescent="0.3">
      <c r="A7526" t="s">
        <v>113</v>
      </c>
      <c r="B7526" t="s">
        <v>114</v>
      </c>
      <c r="C7526" t="s">
        <v>88</v>
      </c>
      <c r="D7526" s="29">
        <v>45842</v>
      </c>
      <c r="E7526" s="161">
        <v>0</v>
      </c>
      <c r="F7526" s="161">
        <v>0</v>
      </c>
      <c r="G7526" s="161">
        <v>0</v>
      </c>
      <c r="H7526" s="161">
        <v>0</v>
      </c>
      <c r="L7526">
        <v>649.39045199999998</v>
      </c>
      <c r="R7526">
        <v>1086.1759420000001</v>
      </c>
      <c r="S7526">
        <v>1086.1759420000001</v>
      </c>
      <c r="T7526" s="194">
        <v>1086.1759420000001</v>
      </c>
      <c r="U7526" t="s">
        <v>193</v>
      </c>
      <c r="V7526">
        <v>45664.333634259259</v>
      </c>
    </row>
    <row r="7527" spans="1:22" x14ac:dyDescent="0.3">
      <c r="A7527" t="s">
        <v>113</v>
      </c>
      <c r="B7527" t="s">
        <v>114</v>
      </c>
      <c r="C7527" t="s">
        <v>88</v>
      </c>
      <c r="D7527" s="29">
        <v>45843</v>
      </c>
      <c r="E7527" s="161">
        <v>0</v>
      </c>
      <c r="F7527" s="161">
        <v>0</v>
      </c>
      <c r="G7527" s="161">
        <v>0</v>
      </c>
      <c r="H7527" s="161">
        <v>0</v>
      </c>
      <c r="L7527">
        <v>649.39045199999998</v>
      </c>
      <c r="R7527">
        <v>1086.1759420000001</v>
      </c>
      <c r="S7527">
        <v>1086.1759420000001</v>
      </c>
      <c r="T7527" s="194">
        <v>1086.1759420000001</v>
      </c>
      <c r="U7527" t="s">
        <v>193</v>
      </c>
      <c r="V7527">
        <v>45664.333634259259</v>
      </c>
    </row>
    <row r="7528" spans="1:22" x14ac:dyDescent="0.3">
      <c r="A7528" t="s">
        <v>113</v>
      </c>
      <c r="B7528" t="s">
        <v>114</v>
      </c>
      <c r="C7528" t="s">
        <v>88</v>
      </c>
      <c r="D7528" s="29">
        <v>45844</v>
      </c>
      <c r="E7528" s="161">
        <v>0</v>
      </c>
      <c r="F7528" s="161">
        <v>0</v>
      </c>
      <c r="G7528" s="161">
        <v>0</v>
      </c>
      <c r="H7528" s="161">
        <v>0</v>
      </c>
      <c r="L7528">
        <v>649.39045199999998</v>
      </c>
      <c r="R7528">
        <v>1086.1759420000001</v>
      </c>
      <c r="S7528">
        <v>1086.1759420000001</v>
      </c>
      <c r="T7528" s="194">
        <v>1086.1759420000001</v>
      </c>
      <c r="U7528" t="s">
        <v>193</v>
      </c>
      <c r="V7528">
        <v>45664.333634259259</v>
      </c>
    </row>
    <row r="7529" spans="1:22" x14ac:dyDescent="0.3">
      <c r="A7529" t="s">
        <v>113</v>
      </c>
      <c r="B7529" t="s">
        <v>114</v>
      </c>
      <c r="C7529" t="s">
        <v>88</v>
      </c>
      <c r="D7529" s="29">
        <v>45845</v>
      </c>
      <c r="E7529" s="161">
        <v>0</v>
      </c>
      <c r="F7529" s="161">
        <v>0</v>
      </c>
      <c r="G7529" s="161">
        <v>0</v>
      </c>
      <c r="H7529" s="161">
        <v>0</v>
      </c>
      <c r="L7529">
        <v>649.39045199999998</v>
      </c>
      <c r="R7529">
        <v>1086.1759420000001</v>
      </c>
      <c r="S7529">
        <v>1086.1759420000001</v>
      </c>
      <c r="T7529" s="194">
        <v>1086.1759420000001</v>
      </c>
      <c r="U7529" t="s">
        <v>193</v>
      </c>
      <c r="V7529">
        <v>45664.333634259259</v>
      </c>
    </row>
    <row r="7530" spans="1:22" x14ac:dyDescent="0.3">
      <c r="A7530" t="s">
        <v>113</v>
      </c>
      <c r="B7530" t="s">
        <v>114</v>
      </c>
      <c r="C7530" t="s">
        <v>88</v>
      </c>
      <c r="D7530" s="29">
        <v>45846</v>
      </c>
      <c r="E7530" s="161">
        <v>0</v>
      </c>
      <c r="F7530" s="161">
        <v>0</v>
      </c>
      <c r="G7530" s="161">
        <v>0</v>
      </c>
      <c r="H7530" s="161">
        <v>0</v>
      </c>
      <c r="L7530">
        <v>649.39045199999998</v>
      </c>
      <c r="R7530">
        <v>1086.1759420000001</v>
      </c>
      <c r="S7530">
        <v>1086.1759420000001</v>
      </c>
      <c r="T7530" s="194">
        <v>1086.1759420000001</v>
      </c>
      <c r="U7530" t="s">
        <v>193</v>
      </c>
      <c r="V7530">
        <v>45664.333634259259</v>
      </c>
    </row>
    <row r="7531" spans="1:22" x14ac:dyDescent="0.3">
      <c r="A7531" t="s">
        <v>113</v>
      </c>
      <c r="B7531" t="s">
        <v>114</v>
      </c>
      <c r="C7531" t="s">
        <v>88</v>
      </c>
      <c r="D7531" s="29">
        <v>45847</v>
      </c>
      <c r="E7531" s="161">
        <v>0</v>
      </c>
      <c r="F7531" s="161">
        <v>0</v>
      </c>
      <c r="G7531" s="161">
        <v>0</v>
      </c>
      <c r="H7531" s="161">
        <v>0</v>
      </c>
      <c r="L7531">
        <v>649.39045199999998</v>
      </c>
      <c r="R7531">
        <v>1086.1759420000001</v>
      </c>
      <c r="S7531">
        <v>1086.1759420000001</v>
      </c>
      <c r="T7531" s="194">
        <v>1086.1759420000001</v>
      </c>
      <c r="U7531" t="s">
        <v>193</v>
      </c>
      <c r="V7531">
        <v>45664.333634259259</v>
      </c>
    </row>
    <row r="7532" spans="1:22" x14ac:dyDescent="0.3">
      <c r="A7532" t="s">
        <v>113</v>
      </c>
      <c r="B7532" t="s">
        <v>114</v>
      </c>
      <c r="C7532" t="s">
        <v>88</v>
      </c>
      <c r="D7532" s="29">
        <v>45848</v>
      </c>
      <c r="E7532" s="161">
        <v>0</v>
      </c>
      <c r="F7532" s="161">
        <v>0</v>
      </c>
      <c r="G7532" s="161">
        <v>0</v>
      </c>
      <c r="H7532" s="161">
        <v>0</v>
      </c>
      <c r="L7532">
        <v>649.39045199999998</v>
      </c>
      <c r="R7532">
        <v>1086.1759420000001</v>
      </c>
      <c r="S7532">
        <v>1086.1759420000001</v>
      </c>
      <c r="T7532" s="194">
        <v>1086.1759420000001</v>
      </c>
      <c r="U7532" t="s">
        <v>193</v>
      </c>
      <c r="V7532">
        <v>45664.333634259259</v>
      </c>
    </row>
    <row r="7533" spans="1:22" x14ac:dyDescent="0.3">
      <c r="A7533" t="s">
        <v>113</v>
      </c>
      <c r="B7533" t="s">
        <v>114</v>
      </c>
      <c r="C7533" t="s">
        <v>88</v>
      </c>
      <c r="D7533" s="29">
        <v>45849</v>
      </c>
      <c r="E7533" s="161">
        <v>0</v>
      </c>
      <c r="F7533" s="161">
        <v>0</v>
      </c>
      <c r="G7533" s="161">
        <v>0</v>
      </c>
      <c r="H7533" s="161">
        <v>0</v>
      </c>
      <c r="L7533">
        <v>649.39045199999998</v>
      </c>
      <c r="R7533">
        <v>1086.1759420000001</v>
      </c>
      <c r="S7533">
        <v>1086.1759420000001</v>
      </c>
      <c r="T7533" s="194">
        <v>1086.1759420000001</v>
      </c>
      <c r="U7533" t="s">
        <v>193</v>
      </c>
      <c r="V7533">
        <v>45664.333634259259</v>
      </c>
    </row>
    <row r="7534" spans="1:22" x14ac:dyDescent="0.3">
      <c r="A7534" t="s">
        <v>113</v>
      </c>
      <c r="B7534" t="s">
        <v>114</v>
      </c>
      <c r="C7534" t="s">
        <v>88</v>
      </c>
      <c r="D7534" s="29">
        <v>45850</v>
      </c>
      <c r="E7534" s="161">
        <v>0</v>
      </c>
      <c r="F7534" s="161">
        <v>0</v>
      </c>
      <c r="G7534" s="161">
        <v>0</v>
      </c>
      <c r="H7534" s="161">
        <v>0</v>
      </c>
      <c r="L7534">
        <v>649.39045199999998</v>
      </c>
      <c r="R7534">
        <v>1086.1759420000001</v>
      </c>
      <c r="S7534">
        <v>1086.1759420000001</v>
      </c>
      <c r="T7534" s="194">
        <v>1086.1759420000001</v>
      </c>
      <c r="U7534" t="s">
        <v>193</v>
      </c>
      <c r="V7534">
        <v>45664.333634259259</v>
      </c>
    </row>
    <row r="7535" spans="1:22" x14ac:dyDescent="0.3">
      <c r="A7535" t="s">
        <v>113</v>
      </c>
      <c r="B7535" t="s">
        <v>114</v>
      </c>
      <c r="C7535" t="s">
        <v>88</v>
      </c>
      <c r="D7535" s="29">
        <v>45851</v>
      </c>
      <c r="E7535" s="161">
        <v>0</v>
      </c>
      <c r="F7535" s="161">
        <v>0</v>
      </c>
      <c r="G7535" s="161">
        <v>0</v>
      </c>
      <c r="H7535" s="161">
        <v>0</v>
      </c>
      <c r="L7535">
        <v>649.39045199999998</v>
      </c>
      <c r="R7535">
        <v>1086.1759420000001</v>
      </c>
      <c r="S7535">
        <v>1086.1759420000001</v>
      </c>
      <c r="T7535" s="194">
        <v>1086.1759420000001</v>
      </c>
      <c r="U7535" t="s">
        <v>193</v>
      </c>
      <c r="V7535">
        <v>45664.333634259259</v>
      </c>
    </row>
    <row r="7536" spans="1:22" x14ac:dyDescent="0.3">
      <c r="A7536" t="s">
        <v>113</v>
      </c>
      <c r="B7536" t="s">
        <v>114</v>
      </c>
      <c r="C7536" t="s">
        <v>88</v>
      </c>
      <c r="D7536" s="29">
        <v>45852</v>
      </c>
      <c r="E7536" s="161">
        <v>0</v>
      </c>
      <c r="F7536" s="161">
        <v>0</v>
      </c>
      <c r="G7536" s="161">
        <v>0</v>
      </c>
      <c r="H7536" s="161">
        <v>0</v>
      </c>
      <c r="L7536">
        <v>649.39045199999998</v>
      </c>
      <c r="R7536">
        <v>1086.1759420000001</v>
      </c>
      <c r="S7536">
        <v>1086.1759420000001</v>
      </c>
      <c r="T7536" s="194">
        <v>1086.1759420000001</v>
      </c>
      <c r="U7536" t="s">
        <v>193</v>
      </c>
      <c r="V7536">
        <v>45664.333634259259</v>
      </c>
    </row>
    <row r="7537" spans="1:22" x14ac:dyDescent="0.3">
      <c r="A7537" t="s">
        <v>113</v>
      </c>
      <c r="B7537" t="s">
        <v>114</v>
      </c>
      <c r="C7537" t="s">
        <v>88</v>
      </c>
      <c r="D7537" s="29">
        <v>45853</v>
      </c>
      <c r="E7537" s="161">
        <v>0</v>
      </c>
      <c r="F7537" s="161">
        <v>0</v>
      </c>
      <c r="G7537" s="161">
        <v>0</v>
      </c>
      <c r="H7537" s="161">
        <v>0</v>
      </c>
      <c r="L7537">
        <v>649.39045199999998</v>
      </c>
      <c r="R7537">
        <v>1086.1759420000001</v>
      </c>
      <c r="S7537">
        <v>1086.1759420000001</v>
      </c>
      <c r="T7537" s="194">
        <v>1086.1759420000001</v>
      </c>
      <c r="U7537" t="s">
        <v>193</v>
      </c>
      <c r="V7537">
        <v>45664.333634259259</v>
      </c>
    </row>
    <row r="7538" spans="1:22" x14ac:dyDescent="0.3">
      <c r="A7538" t="s">
        <v>113</v>
      </c>
      <c r="B7538" t="s">
        <v>114</v>
      </c>
      <c r="C7538" t="s">
        <v>88</v>
      </c>
      <c r="D7538" s="29">
        <v>45854</v>
      </c>
      <c r="E7538" s="161">
        <v>0</v>
      </c>
      <c r="F7538" s="161">
        <v>0</v>
      </c>
      <c r="G7538" s="161">
        <v>0</v>
      </c>
      <c r="H7538" s="161">
        <v>0</v>
      </c>
      <c r="L7538">
        <v>649.39045199999998</v>
      </c>
      <c r="R7538">
        <v>1086.1759420000001</v>
      </c>
      <c r="S7538">
        <v>1086.1759420000001</v>
      </c>
      <c r="T7538" s="194">
        <v>1086.1759420000001</v>
      </c>
      <c r="U7538" t="s">
        <v>193</v>
      </c>
      <c r="V7538">
        <v>45664.333634259259</v>
      </c>
    </row>
    <row r="7539" spans="1:22" x14ac:dyDescent="0.3">
      <c r="A7539" t="s">
        <v>113</v>
      </c>
      <c r="B7539" t="s">
        <v>114</v>
      </c>
      <c r="C7539" t="s">
        <v>88</v>
      </c>
      <c r="D7539" s="29">
        <v>45855</v>
      </c>
      <c r="E7539" s="161">
        <v>0</v>
      </c>
      <c r="F7539" s="161">
        <v>0</v>
      </c>
      <c r="G7539" s="161">
        <v>0</v>
      </c>
      <c r="H7539" s="161">
        <v>0</v>
      </c>
      <c r="L7539">
        <v>649.39045199999998</v>
      </c>
      <c r="R7539">
        <v>1086.1759420000001</v>
      </c>
      <c r="S7539">
        <v>1086.1759420000001</v>
      </c>
      <c r="T7539" s="194">
        <v>1086.1759420000001</v>
      </c>
      <c r="U7539" t="s">
        <v>193</v>
      </c>
      <c r="V7539">
        <v>45664.333634259259</v>
      </c>
    </row>
    <row r="7540" spans="1:22" x14ac:dyDescent="0.3">
      <c r="A7540" t="s">
        <v>113</v>
      </c>
      <c r="B7540" t="s">
        <v>114</v>
      </c>
      <c r="C7540" t="s">
        <v>88</v>
      </c>
      <c r="D7540" s="29">
        <v>45856</v>
      </c>
      <c r="E7540" s="161">
        <v>0</v>
      </c>
      <c r="F7540" s="161">
        <v>0</v>
      </c>
      <c r="G7540" s="161">
        <v>0</v>
      </c>
      <c r="H7540" s="161">
        <v>0</v>
      </c>
      <c r="L7540">
        <v>649.39045199999998</v>
      </c>
      <c r="R7540">
        <v>1086.1759420000001</v>
      </c>
      <c r="S7540">
        <v>1086.1759420000001</v>
      </c>
      <c r="T7540" s="194">
        <v>1086.1759420000001</v>
      </c>
      <c r="U7540" t="s">
        <v>193</v>
      </c>
      <c r="V7540">
        <v>45664.333634259259</v>
      </c>
    </row>
    <row r="7541" spans="1:22" x14ac:dyDescent="0.3">
      <c r="A7541" t="s">
        <v>113</v>
      </c>
      <c r="B7541" t="s">
        <v>114</v>
      </c>
      <c r="C7541" t="s">
        <v>88</v>
      </c>
      <c r="D7541" s="29">
        <v>45857</v>
      </c>
      <c r="E7541" s="161">
        <v>0</v>
      </c>
      <c r="F7541" s="161">
        <v>0</v>
      </c>
      <c r="G7541" s="161">
        <v>0</v>
      </c>
      <c r="H7541" s="161">
        <v>0</v>
      </c>
      <c r="L7541">
        <v>649.39045199999998</v>
      </c>
      <c r="R7541">
        <v>1086.1759420000001</v>
      </c>
      <c r="S7541">
        <v>1086.1759420000001</v>
      </c>
      <c r="T7541" s="194">
        <v>1086.1759420000001</v>
      </c>
      <c r="U7541" t="s">
        <v>193</v>
      </c>
      <c r="V7541">
        <v>45664.333634259259</v>
      </c>
    </row>
    <row r="7542" spans="1:22" x14ac:dyDescent="0.3">
      <c r="A7542" t="s">
        <v>113</v>
      </c>
      <c r="B7542" t="s">
        <v>114</v>
      </c>
      <c r="C7542" t="s">
        <v>88</v>
      </c>
      <c r="D7542" s="29">
        <v>45858</v>
      </c>
      <c r="E7542" s="161">
        <v>0</v>
      </c>
      <c r="F7542" s="161">
        <v>0</v>
      </c>
      <c r="G7542" s="161">
        <v>0</v>
      </c>
      <c r="H7542" s="161">
        <v>0</v>
      </c>
      <c r="L7542">
        <v>649.39045199999998</v>
      </c>
      <c r="R7542">
        <v>1086.1759420000001</v>
      </c>
      <c r="S7542">
        <v>1086.1759420000001</v>
      </c>
      <c r="T7542" s="194">
        <v>1086.1759420000001</v>
      </c>
      <c r="U7542" t="s">
        <v>193</v>
      </c>
      <c r="V7542">
        <v>45664.333634259259</v>
      </c>
    </row>
    <row r="7543" spans="1:22" x14ac:dyDescent="0.3">
      <c r="A7543" t="s">
        <v>113</v>
      </c>
      <c r="B7543" t="s">
        <v>114</v>
      </c>
      <c r="C7543" t="s">
        <v>88</v>
      </c>
      <c r="D7543" s="29">
        <v>45859</v>
      </c>
      <c r="E7543" s="161">
        <v>0</v>
      </c>
      <c r="F7543" s="161">
        <v>0</v>
      </c>
      <c r="G7543" s="161">
        <v>0</v>
      </c>
      <c r="H7543" s="161">
        <v>0</v>
      </c>
      <c r="L7543">
        <v>649.39045199999998</v>
      </c>
      <c r="R7543">
        <v>1086.1759420000001</v>
      </c>
      <c r="S7543">
        <v>1086.1759420000001</v>
      </c>
      <c r="T7543" s="194">
        <v>1086.1759420000001</v>
      </c>
      <c r="U7543" t="s">
        <v>193</v>
      </c>
      <c r="V7543">
        <v>45664.333634259259</v>
      </c>
    </row>
    <row r="7544" spans="1:22" x14ac:dyDescent="0.3">
      <c r="A7544" t="s">
        <v>113</v>
      </c>
      <c r="B7544" t="s">
        <v>114</v>
      </c>
      <c r="C7544" t="s">
        <v>88</v>
      </c>
      <c r="D7544" s="29">
        <v>45860</v>
      </c>
      <c r="E7544" s="161">
        <v>0</v>
      </c>
      <c r="F7544" s="161">
        <v>0</v>
      </c>
      <c r="G7544" s="161">
        <v>0</v>
      </c>
      <c r="H7544" s="161">
        <v>0</v>
      </c>
      <c r="L7544">
        <v>649.39045199999998</v>
      </c>
      <c r="R7544">
        <v>1086.1759420000001</v>
      </c>
      <c r="S7544">
        <v>1086.1759420000001</v>
      </c>
      <c r="T7544" s="194">
        <v>1086.1759420000001</v>
      </c>
      <c r="U7544" t="s">
        <v>193</v>
      </c>
      <c r="V7544">
        <v>45664.333634259259</v>
      </c>
    </row>
    <row r="7545" spans="1:22" x14ac:dyDescent="0.3">
      <c r="A7545" t="s">
        <v>113</v>
      </c>
      <c r="B7545" t="s">
        <v>114</v>
      </c>
      <c r="C7545" t="s">
        <v>88</v>
      </c>
      <c r="D7545" s="29">
        <v>45861</v>
      </c>
      <c r="E7545" s="161">
        <v>0</v>
      </c>
      <c r="F7545" s="161">
        <v>0</v>
      </c>
      <c r="G7545" s="161">
        <v>0</v>
      </c>
      <c r="H7545" s="161">
        <v>0</v>
      </c>
      <c r="L7545">
        <v>649.39045199999998</v>
      </c>
      <c r="R7545">
        <v>1086.1759420000001</v>
      </c>
      <c r="S7545">
        <v>1086.1759420000001</v>
      </c>
      <c r="T7545" s="194">
        <v>1086.1759420000001</v>
      </c>
      <c r="U7545" t="s">
        <v>193</v>
      </c>
      <c r="V7545">
        <v>45664.333634259259</v>
      </c>
    </row>
    <row r="7546" spans="1:22" x14ac:dyDescent="0.3">
      <c r="A7546" t="s">
        <v>113</v>
      </c>
      <c r="B7546" t="s">
        <v>114</v>
      </c>
      <c r="C7546" t="s">
        <v>88</v>
      </c>
      <c r="D7546" s="29">
        <v>45862</v>
      </c>
      <c r="E7546" s="161">
        <v>0</v>
      </c>
      <c r="F7546" s="161">
        <v>0</v>
      </c>
      <c r="G7546" s="161">
        <v>0</v>
      </c>
      <c r="H7546" s="161">
        <v>0</v>
      </c>
      <c r="L7546">
        <v>649.39045199999998</v>
      </c>
      <c r="R7546">
        <v>1086.1759420000001</v>
      </c>
      <c r="S7546">
        <v>1086.1759420000001</v>
      </c>
      <c r="T7546" s="194">
        <v>1086.1759420000001</v>
      </c>
      <c r="U7546" t="s">
        <v>193</v>
      </c>
      <c r="V7546">
        <v>45664.333634259259</v>
      </c>
    </row>
    <row r="7547" spans="1:22" x14ac:dyDescent="0.3">
      <c r="A7547" t="s">
        <v>113</v>
      </c>
      <c r="B7547" t="s">
        <v>114</v>
      </c>
      <c r="C7547" t="s">
        <v>88</v>
      </c>
      <c r="D7547" s="29">
        <v>45863</v>
      </c>
      <c r="E7547" s="161">
        <v>0</v>
      </c>
      <c r="F7547" s="161">
        <v>0</v>
      </c>
      <c r="G7547" s="161">
        <v>0</v>
      </c>
      <c r="H7547" s="161">
        <v>0</v>
      </c>
      <c r="L7547">
        <v>649.39045199999998</v>
      </c>
      <c r="R7547">
        <v>1086.1759420000001</v>
      </c>
      <c r="S7547">
        <v>1086.1759420000001</v>
      </c>
      <c r="T7547" s="194">
        <v>1086.1759420000001</v>
      </c>
      <c r="U7547" t="s">
        <v>193</v>
      </c>
      <c r="V7547">
        <v>45664.333634259259</v>
      </c>
    </row>
    <row r="7548" spans="1:22" x14ac:dyDescent="0.3">
      <c r="A7548" t="s">
        <v>113</v>
      </c>
      <c r="B7548" t="s">
        <v>114</v>
      </c>
      <c r="C7548" t="s">
        <v>88</v>
      </c>
      <c r="D7548" s="29">
        <v>45864</v>
      </c>
      <c r="E7548" s="161">
        <v>0</v>
      </c>
      <c r="F7548" s="161">
        <v>0</v>
      </c>
      <c r="G7548" s="161">
        <v>0</v>
      </c>
      <c r="H7548" s="161">
        <v>0</v>
      </c>
      <c r="L7548">
        <v>649.39045199999998</v>
      </c>
      <c r="R7548">
        <v>1086.1759420000001</v>
      </c>
      <c r="S7548">
        <v>1086.1759420000001</v>
      </c>
      <c r="T7548" s="194">
        <v>1086.1759420000001</v>
      </c>
      <c r="U7548" t="s">
        <v>193</v>
      </c>
      <c r="V7548">
        <v>45664.333634259259</v>
      </c>
    </row>
    <row r="7549" spans="1:22" x14ac:dyDescent="0.3">
      <c r="A7549" t="s">
        <v>113</v>
      </c>
      <c r="B7549" t="s">
        <v>114</v>
      </c>
      <c r="C7549" t="s">
        <v>88</v>
      </c>
      <c r="D7549" s="29">
        <v>45865</v>
      </c>
      <c r="E7549" s="161">
        <v>0</v>
      </c>
      <c r="F7549" s="161">
        <v>0</v>
      </c>
      <c r="G7549" s="161">
        <v>0</v>
      </c>
      <c r="H7549" s="161">
        <v>0</v>
      </c>
      <c r="L7549">
        <v>649.39045199999998</v>
      </c>
      <c r="R7549">
        <v>1086.1759420000001</v>
      </c>
      <c r="S7549">
        <v>1086.1759420000001</v>
      </c>
      <c r="T7549" s="194">
        <v>1086.1759420000001</v>
      </c>
      <c r="U7549" t="s">
        <v>193</v>
      </c>
      <c r="V7549">
        <v>45664.333634259259</v>
      </c>
    </row>
    <row r="7550" spans="1:22" x14ac:dyDescent="0.3">
      <c r="A7550" t="s">
        <v>113</v>
      </c>
      <c r="B7550" t="s">
        <v>114</v>
      </c>
      <c r="C7550" t="s">
        <v>88</v>
      </c>
      <c r="D7550" s="29">
        <v>45866</v>
      </c>
      <c r="E7550" s="161">
        <v>0</v>
      </c>
      <c r="F7550" s="161">
        <v>0</v>
      </c>
      <c r="G7550" s="161">
        <v>0</v>
      </c>
      <c r="H7550" s="161">
        <v>0</v>
      </c>
      <c r="L7550">
        <v>649.39045199999998</v>
      </c>
      <c r="R7550">
        <v>1086.1759420000001</v>
      </c>
      <c r="S7550">
        <v>1086.1759420000001</v>
      </c>
      <c r="T7550" s="194">
        <v>1086.1759420000001</v>
      </c>
      <c r="U7550" t="s">
        <v>193</v>
      </c>
      <c r="V7550">
        <v>45664.333634259259</v>
      </c>
    </row>
    <row r="7551" spans="1:22" x14ac:dyDescent="0.3">
      <c r="A7551" t="s">
        <v>113</v>
      </c>
      <c r="B7551" t="s">
        <v>114</v>
      </c>
      <c r="C7551" t="s">
        <v>88</v>
      </c>
      <c r="D7551" s="29">
        <v>45867</v>
      </c>
      <c r="E7551" s="161">
        <v>0</v>
      </c>
      <c r="F7551" s="161">
        <v>0</v>
      </c>
      <c r="G7551" s="161">
        <v>0</v>
      </c>
      <c r="H7551" s="161">
        <v>0</v>
      </c>
      <c r="L7551">
        <v>649.39045199999998</v>
      </c>
      <c r="R7551">
        <v>1086.1759420000001</v>
      </c>
      <c r="S7551">
        <v>1086.1759420000001</v>
      </c>
      <c r="T7551" s="194">
        <v>1086.1759420000001</v>
      </c>
      <c r="U7551" t="s">
        <v>193</v>
      </c>
      <c r="V7551">
        <v>45664.333634259259</v>
      </c>
    </row>
    <row r="7552" spans="1:22" x14ac:dyDescent="0.3">
      <c r="A7552" t="s">
        <v>113</v>
      </c>
      <c r="B7552" t="s">
        <v>114</v>
      </c>
      <c r="C7552" t="s">
        <v>88</v>
      </c>
      <c r="D7552" s="29">
        <v>45868</v>
      </c>
      <c r="E7552" s="161">
        <v>0</v>
      </c>
      <c r="F7552" s="161">
        <v>0</v>
      </c>
      <c r="G7552" s="161">
        <v>0</v>
      </c>
      <c r="H7552" s="161">
        <v>0</v>
      </c>
      <c r="L7552">
        <v>649.39045199999998</v>
      </c>
      <c r="R7552">
        <v>1086.1759420000001</v>
      </c>
      <c r="S7552">
        <v>1086.1759420000001</v>
      </c>
      <c r="T7552" s="194">
        <v>1086.1759420000001</v>
      </c>
      <c r="U7552" t="s">
        <v>193</v>
      </c>
      <c r="V7552">
        <v>45664.333634259259</v>
      </c>
    </row>
    <row r="7553" spans="1:22" x14ac:dyDescent="0.3">
      <c r="A7553" t="s">
        <v>113</v>
      </c>
      <c r="B7553" t="s">
        <v>114</v>
      </c>
      <c r="C7553" t="s">
        <v>88</v>
      </c>
      <c r="D7553" s="29">
        <v>45869</v>
      </c>
      <c r="E7553" s="161">
        <v>0</v>
      </c>
      <c r="F7553" s="161">
        <v>0</v>
      </c>
      <c r="G7553" s="161">
        <v>0</v>
      </c>
      <c r="H7553" s="161">
        <v>0</v>
      </c>
      <c r="L7553">
        <v>649.39045199999998</v>
      </c>
      <c r="R7553">
        <v>1086.1759420000001</v>
      </c>
      <c r="S7553">
        <v>1086.1759420000001</v>
      </c>
      <c r="T7553" s="194">
        <v>1086.1759420000001</v>
      </c>
      <c r="U7553" t="s">
        <v>193</v>
      </c>
      <c r="V7553">
        <v>45664.333634259259</v>
      </c>
    </row>
    <row r="7554" spans="1:22" x14ac:dyDescent="0.3">
      <c r="A7554" t="s">
        <v>113</v>
      </c>
      <c r="B7554" t="s">
        <v>114</v>
      </c>
      <c r="C7554" t="s">
        <v>88</v>
      </c>
      <c r="D7554" s="29">
        <v>45870</v>
      </c>
      <c r="E7554" s="161">
        <v>0</v>
      </c>
      <c r="F7554" s="161">
        <v>0</v>
      </c>
      <c r="G7554" s="161">
        <v>0</v>
      </c>
      <c r="H7554" s="161">
        <v>0</v>
      </c>
      <c r="L7554">
        <v>649.39045199999998</v>
      </c>
      <c r="R7554">
        <v>1086.1759420000001</v>
      </c>
      <c r="S7554">
        <v>1086.1759420000001</v>
      </c>
      <c r="T7554" s="194">
        <v>1086.1759420000001</v>
      </c>
      <c r="U7554" t="s">
        <v>193</v>
      </c>
      <c r="V7554">
        <v>45664.333634259259</v>
      </c>
    </row>
    <row r="7555" spans="1:22" x14ac:dyDescent="0.3">
      <c r="A7555" t="s">
        <v>113</v>
      </c>
      <c r="B7555" t="s">
        <v>114</v>
      </c>
      <c r="C7555" t="s">
        <v>88</v>
      </c>
      <c r="D7555" s="29">
        <v>45871</v>
      </c>
      <c r="E7555" s="161">
        <v>0</v>
      </c>
      <c r="F7555" s="161">
        <v>0</v>
      </c>
      <c r="G7555" s="161">
        <v>0</v>
      </c>
      <c r="H7555" s="161">
        <v>0</v>
      </c>
      <c r="L7555">
        <v>649.39045199999998</v>
      </c>
      <c r="R7555">
        <v>1086.1759420000001</v>
      </c>
      <c r="S7555">
        <v>1086.1759420000001</v>
      </c>
      <c r="T7555" s="194">
        <v>1086.1759420000001</v>
      </c>
      <c r="U7555" t="s">
        <v>193</v>
      </c>
      <c r="V7555">
        <v>45664.333634259259</v>
      </c>
    </row>
    <row r="7556" spans="1:22" x14ac:dyDescent="0.3">
      <c r="A7556" t="s">
        <v>113</v>
      </c>
      <c r="B7556" t="s">
        <v>114</v>
      </c>
      <c r="C7556" t="s">
        <v>88</v>
      </c>
      <c r="D7556" s="29">
        <v>45872</v>
      </c>
      <c r="E7556" s="161">
        <v>0</v>
      </c>
      <c r="F7556" s="161">
        <v>0</v>
      </c>
      <c r="G7556" s="161">
        <v>0</v>
      </c>
      <c r="H7556" s="161">
        <v>0</v>
      </c>
      <c r="L7556">
        <v>649.39045199999998</v>
      </c>
      <c r="R7556">
        <v>1086.1759420000001</v>
      </c>
      <c r="S7556">
        <v>1086.1759420000001</v>
      </c>
      <c r="T7556" s="194">
        <v>1086.1759420000001</v>
      </c>
      <c r="U7556" t="s">
        <v>193</v>
      </c>
      <c r="V7556">
        <v>45664.333634259259</v>
      </c>
    </row>
    <row r="7557" spans="1:22" x14ac:dyDescent="0.3">
      <c r="A7557" t="s">
        <v>113</v>
      </c>
      <c r="B7557" t="s">
        <v>114</v>
      </c>
      <c r="C7557" t="s">
        <v>88</v>
      </c>
      <c r="D7557" s="29">
        <v>45873</v>
      </c>
      <c r="E7557" s="161">
        <v>0</v>
      </c>
      <c r="F7557" s="161">
        <v>0</v>
      </c>
      <c r="G7557" s="161">
        <v>0</v>
      </c>
      <c r="H7557" s="161">
        <v>0</v>
      </c>
      <c r="L7557">
        <v>649.39045199999998</v>
      </c>
      <c r="R7557">
        <v>1086.1759420000001</v>
      </c>
      <c r="S7557">
        <v>1086.1759420000001</v>
      </c>
      <c r="T7557" s="194">
        <v>1086.1759420000001</v>
      </c>
      <c r="U7557" t="s">
        <v>193</v>
      </c>
      <c r="V7557">
        <v>45664.333634259259</v>
      </c>
    </row>
    <row r="7558" spans="1:22" x14ac:dyDescent="0.3">
      <c r="A7558" t="s">
        <v>113</v>
      </c>
      <c r="B7558" t="s">
        <v>114</v>
      </c>
      <c r="C7558" t="s">
        <v>88</v>
      </c>
      <c r="D7558" s="29">
        <v>45874</v>
      </c>
      <c r="E7558" s="161">
        <v>0</v>
      </c>
      <c r="F7558" s="161">
        <v>0</v>
      </c>
      <c r="G7558" s="161">
        <v>0</v>
      </c>
      <c r="H7558" s="161">
        <v>0</v>
      </c>
      <c r="L7558">
        <v>649.39045199999998</v>
      </c>
      <c r="R7558">
        <v>1086.1759420000001</v>
      </c>
      <c r="S7558">
        <v>1086.1759420000001</v>
      </c>
      <c r="T7558" s="194">
        <v>1086.1759420000001</v>
      </c>
      <c r="U7558" t="s">
        <v>193</v>
      </c>
      <c r="V7558">
        <v>45664.333634259259</v>
      </c>
    </row>
    <row r="7559" spans="1:22" x14ac:dyDescent="0.3">
      <c r="A7559" t="s">
        <v>113</v>
      </c>
      <c r="B7559" t="s">
        <v>114</v>
      </c>
      <c r="C7559" t="s">
        <v>88</v>
      </c>
      <c r="D7559" s="29">
        <v>45875</v>
      </c>
      <c r="E7559" s="161">
        <v>0</v>
      </c>
      <c r="F7559" s="161">
        <v>0</v>
      </c>
      <c r="G7559" s="161">
        <v>0</v>
      </c>
      <c r="H7559" s="161">
        <v>0</v>
      </c>
      <c r="L7559">
        <v>649.39045199999998</v>
      </c>
      <c r="R7559">
        <v>1086.1759420000001</v>
      </c>
      <c r="S7559">
        <v>1086.1759420000001</v>
      </c>
      <c r="T7559" s="194">
        <v>1086.1759420000001</v>
      </c>
      <c r="U7559" t="s">
        <v>193</v>
      </c>
      <c r="V7559">
        <v>45664.333634259259</v>
      </c>
    </row>
    <row r="7560" spans="1:22" x14ac:dyDescent="0.3">
      <c r="A7560" t="s">
        <v>113</v>
      </c>
      <c r="B7560" t="s">
        <v>114</v>
      </c>
      <c r="C7560" t="s">
        <v>88</v>
      </c>
      <c r="D7560" s="29">
        <v>45876</v>
      </c>
      <c r="E7560" s="161">
        <v>0</v>
      </c>
      <c r="F7560" s="161">
        <v>0</v>
      </c>
      <c r="G7560" s="161">
        <v>0</v>
      </c>
      <c r="H7560" s="161">
        <v>0</v>
      </c>
      <c r="L7560">
        <v>649.39045199999998</v>
      </c>
      <c r="R7560">
        <v>1086.1759420000001</v>
      </c>
      <c r="S7560">
        <v>1086.1759420000001</v>
      </c>
      <c r="T7560" s="194">
        <v>1086.1759420000001</v>
      </c>
      <c r="U7560" t="s">
        <v>193</v>
      </c>
      <c r="V7560">
        <v>45664.333634259259</v>
      </c>
    </row>
    <row r="7561" spans="1:22" x14ac:dyDescent="0.3">
      <c r="A7561" t="s">
        <v>113</v>
      </c>
      <c r="B7561" t="s">
        <v>114</v>
      </c>
      <c r="C7561" t="s">
        <v>88</v>
      </c>
      <c r="D7561" s="29">
        <v>45877</v>
      </c>
      <c r="E7561" s="161">
        <v>0</v>
      </c>
      <c r="F7561" s="161">
        <v>0</v>
      </c>
      <c r="G7561" s="161">
        <v>0</v>
      </c>
      <c r="H7561" s="161">
        <v>0</v>
      </c>
      <c r="L7561">
        <v>649.39045199999998</v>
      </c>
      <c r="R7561">
        <v>1086.1759420000001</v>
      </c>
      <c r="S7561">
        <v>1086.1759420000001</v>
      </c>
      <c r="T7561" s="194">
        <v>1086.1759420000001</v>
      </c>
      <c r="U7561" t="s">
        <v>193</v>
      </c>
      <c r="V7561">
        <v>45664.333634259259</v>
      </c>
    </row>
    <row r="7562" spans="1:22" x14ac:dyDescent="0.3">
      <c r="A7562" t="s">
        <v>113</v>
      </c>
      <c r="B7562" t="s">
        <v>114</v>
      </c>
      <c r="C7562" t="s">
        <v>88</v>
      </c>
      <c r="D7562" s="29">
        <v>45878</v>
      </c>
      <c r="E7562" s="161">
        <v>0</v>
      </c>
      <c r="F7562" s="161">
        <v>0</v>
      </c>
      <c r="G7562" s="161">
        <v>0</v>
      </c>
      <c r="H7562" s="161">
        <v>0</v>
      </c>
      <c r="L7562">
        <v>649.39045199999998</v>
      </c>
      <c r="R7562">
        <v>1086.1759420000001</v>
      </c>
      <c r="S7562">
        <v>1086.1759420000001</v>
      </c>
      <c r="T7562" s="194">
        <v>1086.1759420000001</v>
      </c>
      <c r="U7562" t="s">
        <v>193</v>
      </c>
      <c r="V7562">
        <v>45664.333634259259</v>
      </c>
    </row>
    <row r="7563" spans="1:22" x14ac:dyDescent="0.3">
      <c r="A7563" t="s">
        <v>113</v>
      </c>
      <c r="B7563" t="s">
        <v>114</v>
      </c>
      <c r="C7563" t="s">
        <v>88</v>
      </c>
      <c r="D7563" s="29">
        <v>45879</v>
      </c>
      <c r="E7563" s="161">
        <v>0</v>
      </c>
      <c r="F7563" s="161">
        <v>0</v>
      </c>
      <c r="G7563" s="161">
        <v>0</v>
      </c>
      <c r="H7563" s="161">
        <v>0</v>
      </c>
      <c r="L7563">
        <v>649.39045199999998</v>
      </c>
      <c r="R7563">
        <v>1086.1759420000001</v>
      </c>
      <c r="S7563">
        <v>1086.1759420000001</v>
      </c>
      <c r="T7563" s="194">
        <v>1086.1759420000001</v>
      </c>
      <c r="U7563" t="s">
        <v>193</v>
      </c>
      <c r="V7563">
        <v>45664.333634259259</v>
      </c>
    </row>
    <row r="7564" spans="1:22" x14ac:dyDescent="0.3">
      <c r="A7564" t="s">
        <v>113</v>
      </c>
      <c r="B7564" t="s">
        <v>114</v>
      </c>
      <c r="C7564" t="s">
        <v>88</v>
      </c>
      <c r="D7564" s="29">
        <v>45880</v>
      </c>
      <c r="E7564" s="161">
        <v>0</v>
      </c>
      <c r="F7564" s="161">
        <v>0</v>
      </c>
      <c r="G7564" s="161">
        <v>0</v>
      </c>
      <c r="H7564" s="161">
        <v>0</v>
      </c>
      <c r="L7564">
        <v>649.39045199999998</v>
      </c>
      <c r="R7564">
        <v>1086.1759420000001</v>
      </c>
      <c r="S7564">
        <v>1086.1759420000001</v>
      </c>
      <c r="T7564" s="194">
        <v>1086.1759420000001</v>
      </c>
      <c r="U7564" t="s">
        <v>193</v>
      </c>
      <c r="V7564">
        <v>45664.333634259259</v>
      </c>
    </row>
    <row r="7565" spans="1:22" x14ac:dyDescent="0.3">
      <c r="A7565" t="s">
        <v>113</v>
      </c>
      <c r="B7565" t="s">
        <v>114</v>
      </c>
      <c r="C7565" t="s">
        <v>88</v>
      </c>
      <c r="D7565" s="29">
        <v>45881</v>
      </c>
      <c r="E7565" s="161">
        <v>0</v>
      </c>
      <c r="F7565" s="161">
        <v>0</v>
      </c>
      <c r="G7565" s="161">
        <v>0</v>
      </c>
      <c r="H7565" s="161">
        <v>0</v>
      </c>
      <c r="L7565">
        <v>649.39045199999998</v>
      </c>
      <c r="R7565">
        <v>1086.1759420000001</v>
      </c>
      <c r="S7565">
        <v>1086.1759420000001</v>
      </c>
      <c r="T7565" s="194">
        <v>1086.1759420000001</v>
      </c>
      <c r="U7565" t="s">
        <v>193</v>
      </c>
      <c r="V7565">
        <v>45664.333634259259</v>
      </c>
    </row>
    <row r="7566" spans="1:22" x14ac:dyDescent="0.3">
      <c r="A7566" t="s">
        <v>113</v>
      </c>
      <c r="B7566" t="s">
        <v>114</v>
      </c>
      <c r="C7566" t="s">
        <v>88</v>
      </c>
      <c r="D7566" s="29">
        <v>45882</v>
      </c>
      <c r="E7566" s="161">
        <v>0</v>
      </c>
      <c r="F7566" s="161">
        <v>0</v>
      </c>
      <c r="G7566" s="161">
        <v>0</v>
      </c>
      <c r="H7566" s="161">
        <v>0</v>
      </c>
      <c r="L7566">
        <v>649.39045199999998</v>
      </c>
      <c r="R7566">
        <v>1086.1759420000001</v>
      </c>
      <c r="S7566">
        <v>1086.1759420000001</v>
      </c>
      <c r="T7566" s="194">
        <v>1086.1759420000001</v>
      </c>
      <c r="U7566" t="s">
        <v>193</v>
      </c>
      <c r="V7566">
        <v>45664.333634259259</v>
      </c>
    </row>
    <row r="7567" spans="1:22" x14ac:dyDescent="0.3">
      <c r="A7567" t="s">
        <v>113</v>
      </c>
      <c r="B7567" t="s">
        <v>114</v>
      </c>
      <c r="C7567" t="s">
        <v>88</v>
      </c>
      <c r="D7567" s="29">
        <v>45883</v>
      </c>
      <c r="E7567" s="161">
        <v>0</v>
      </c>
      <c r="F7567" s="161">
        <v>0</v>
      </c>
      <c r="G7567" s="161">
        <v>0</v>
      </c>
      <c r="H7567" s="161">
        <v>0</v>
      </c>
      <c r="L7567">
        <v>649.39045199999998</v>
      </c>
      <c r="R7567">
        <v>1086.1759420000001</v>
      </c>
      <c r="S7567">
        <v>1086.1759420000001</v>
      </c>
      <c r="T7567" s="194">
        <v>1086.1759420000001</v>
      </c>
      <c r="U7567" t="s">
        <v>193</v>
      </c>
      <c r="V7567">
        <v>45664.333634259259</v>
      </c>
    </row>
    <row r="7568" spans="1:22" x14ac:dyDescent="0.3">
      <c r="A7568" t="s">
        <v>113</v>
      </c>
      <c r="B7568" t="s">
        <v>114</v>
      </c>
      <c r="C7568" t="s">
        <v>88</v>
      </c>
      <c r="D7568" s="29">
        <v>45884</v>
      </c>
      <c r="E7568" s="161">
        <v>0</v>
      </c>
      <c r="F7568" s="161">
        <v>0</v>
      </c>
      <c r="G7568" s="161">
        <v>0</v>
      </c>
      <c r="H7568" s="161">
        <v>0</v>
      </c>
      <c r="L7568">
        <v>649.39045199999998</v>
      </c>
      <c r="R7568">
        <v>1086.1759420000001</v>
      </c>
      <c r="S7568">
        <v>1086.1759420000001</v>
      </c>
      <c r="T7568" s="194">
        <v>1086.1759420000001</v>
      </c>
      <c r="U7568" t="s">
        <v>193</v>
      </c>
      <c r="V7568">
        <v>45664.333634259259</v>
      </c>
    </row>
    <row r="7569" spans="1:22" x14ac:dyDescent="0.3">
      <c r="A7569" t="s">
        <v>113</v>
      </c>
      <c r="B7569" t="s">
        <v>114</v>
      </c>
      <c r="C7569" t="s">
        <v>88</v>
      </c>
      <c r="D7569" s="29">
        <v>45885</v>
      </c>
      <c r="E7569" s="161">
        <v>0</v>
      </c>
      <c r="F7569" s="161">
        <v>0</v>
      </c>
      <c r="G7569" s="161">
        <v>0</v>
      </c>
      <c r="H7569" s="161">
        <v>0</v>
      </c>
      <c r="L7569">
        <v>649.39045199999998</v>
      </c>
      <c r="R7569">
        <v>1086.1759420000001</v>
      </c>
      <c r="S7569">
        <v>1086.1759420000001</v>
      </c>
      <c r="T7569" s="194">
        <v>1086.1759420000001</v>
      </c>
      <c r="U7569" t="s">
        <v>193</v>
      </c>
      <c r="V7569">
        <v>45664.333634259259</v>
      </c>
    </row>
    <row r="7570" spans="1:22" x14ac:dyDescent="0.3">
      <c r="A7570" t="s">
        <v>113</v>
      </c>
      <c r="B7570" t="s">
        <v>114</v>
      </c>
      <c r="C7570" t="s">
        <v>88</v>
      </c>
      <c r="D7570" s="29">
        <v>45886</v>
      </c>
      <c r="E7570" s="161">
        <v>0</v>
      </c>
      <c r="F7570" s="161">
        <v>0</v>
      </c>
      <c r="G7570" s="161">
        <v>0</v>
      </c>
      <c r="H7570" s="161">
        <v>0</v>
      </c>
      <c r="L7570">
        <v>649.39045199999998</v>
      </c>
      <c r="R7570">
        <v>1086.1759420000001</v>
      </c>
      <c r="S7570">
        <v>1086.1759420000001</v>
      </c>
      <c r="T7570" s="194">
        <v>1086.1759420000001</v>
      </c>
      <c r="U7570" t="s">
        <v>193</v>
      </c>
      <c r="V7570">
        <v>45664.333634259259</v>
      </c>
    </row>
    <row r="7571" spans="1:22" x14ac:dyDescent="0.3">
      <c r="A7571" t="s">
        <v>113</v>
      </c>
      <c r="B7571" t="s">
        <v>114</v>
      </c>
      <c r="C7571" t="s">
        <v>88</v>
      </c>
      <c r="D7571" s="29">
        <v>45887</v>
      </c>
      <c r="E7571" s="161">
        <v>0</v>
      </c>
      <c r="F7571" s="161">
        <v>0</v>
      </c>
      <c r="G7571" s="161">
        <v>0</v>
      </c>
      <c r="H7571" s="161">
        <v>0</v>
      </c>
      <c r="L7571">
        <v>649.39045199999998</v>
      </c>
      <c r="R7571">
        <v>1086.1759420000001</v>
      </c>
      <c r="S7571">
        <v>1086.1759420000001</v>
      </c>
      <c r="T7571" s="194">
        <v>1086.1759420000001</v>
      </c>
      <c r="U7571" t="s">
        <v>193</v>
      </c>
      <c r="V7571">
        <v>45664.333634259259</v>
      </c>
    </row>
    <row r="7572" spans="1:22" x14ac:dyDescent="0.3">
      <c r="A7572" t="s">
        <v>113</v>
      </c>
      <c r="B7572" t="s">
        <v>114</v>
      </c>
      <c r="C7572" t="s">
        <v>88</v>
      </c>
      <c r="D7572" s="29">
        <v>45888</v>
      </c>
      <c r="E7572" s="161">
        <v>0</v>
      </c>
      <c r="F7572" s="161">
        <v>0</v>
      </c>
      <c r="G7572" s="161">
        <v>0</v>
      </c>
      <c r="H7572" s="161">
        <v>0</v>
      </c>
      <c r="L7572">
        <v>649.39045199999998</v>
      </c>
      <c r="R7572">
        <v>1086.1759420000001</v>
      </c>
      <c r="S7572">
        <v>1086.1759420000001</v>
      </c>
      <c r="T7572" s="194">
        <v>1086.1759420000001</v>
      </c>
      <c r="U7572" t="s">
        <v>193</v>
      </c>
      <c r="V7572">
        <v>45664.333634259259</v>
      </c>
    </row>
    <row r="7573" spans="1:22" x14ac:dyDescent="0.3">
      <c r="A7573" t="s">
        <v>113</v>
      </c>
      <c r="B7573" t="s">
        <v>114</v>
      </c>
      <c r="C7573" t="s">
        <v>88</v>
      </c>
      <c r="D7573" s="29">
        <v>45889</v>
      </c>
      <c r="E7573" s="161">
        <v>0</v>
      </c>
      <c r="F7573" s="161">
        <v>0</v>
      </c>
      <c r="G7573" s="161">
        <v>0</v>
      </c>
      <c r="H7573" s="161">
        <v>0</v>
      </c>
      <c r="L7573">
        <v>649.39045199999998</v>
      </c>
      <c r="R7573">
        <v>1086.1759420000001</v>
      </c>
      <c r="S7573">
        <v>1086.1759420000001</v>
      </c>
      <c r="T7573" s="194">
        <v>1086.1759420000001</v>
      </c>
      <c r="U7573" t="s">
        <v>193</v>
      </c>
      <c r="V7573">
        <v>45664.333634259259</v>
      </c>
    </row>
    <row r="7574" spans="1:22" x14ac:dyDescent="0.3">
      <c r="A7574" t="s">
        <v>113</v>
      </c>
      <c r="B7574" t="s">
        <v>114</v>
      </c>
      <c r="C7574" t="s">
        <v>88</v>
      </c>
      <c r="D7574" s="29">
        <v>45890</v>
      </c>
      <c r="E7574" s="161">
        <v>0</v>
      </c>
      <c r="F7574" s="161">
        <v>0</v>
      </c>
      <c r="G7574" s="161">
        <v>0</v>
      </c>
      <c r="H7574" s="161">
        <v>0</v>
      </c>
      <c r="L7574">
        <v>649.39045199999998</v>
      </c>
      <c r="R7574">
        <v>1086.1759420000001</v>
      </c>
      <c r="S7574">
        <v>1086.1759420000001</v>
      </c>
      <c r="T7574" s="194">
        <v>1086.1759420000001</v>
      </c>
      <c r="U7574" t="s">
        <v>193</v>
      </c>
      <c r="V7574">
        <v>45664.333634259259</v>
      </c>
    </row>
    <row r="7575" spans="1:22" x14ac:dyDescent="0.3">
      <c r="A7575" t="s">
        <v>113</v>
      </c>
      <c r="B7575" t="s">
        <v>114</v>
      </c>
      <c r="C7575" t="s">
        <v>88</v>
      </c>
      <c r="D7575" s="29">
        <v>45891</v>
      </c>
      <c r="E7575" s="161">
        <v>0</v>
      </c>
      <c r="F7575" s="161">
        <v>0</v>
      </c>
      <c r="G7575" s="161">
        <v>0</v>
      </c>
      <c r="H7575" s="161">
        <v>0</v>
      </c>
      <c r="L7575">
        <v>649.39045199999998</v>
      </c>
      <c r="R7575">
        <v>1086.1759420000001</v>
      </c>
      <c r="S7575">
        <v>1086.1759420000001</v>
      </c>
      <c r="T7575" s="194">
        <v>1086.1759420000001</v>
      </c>
      <c r="U7575" t="s">
        <v>193</v>
      </c>
      <c r="V7575">
        <v>45664.333634259259</v>
      </c>
    </row>
    <row r="7576" spans="1:22" x14ac:dyDescent="0.3">
      <c r="A7576" t="s">
        <v>113</v>
      </c>
      <c r="B7576" t="s">
        <v>114</v>
      </c>
      <c r="C7576" t="s">
        <v>88</v>
      </c>
      <c r="D7576" s="29">
        <v>45892</v>
      </c>
      <c r="E7576" s="161">
        <v>0</v>
      </c>
      <c r="F7576" s="161">
        <v>0</v>
      </c>
      <c r="G7576" s="161">
        <v>0</v>
      </c>
      <c r="H7576" s="161">
        <v>0</v>
      </c>
      <c r="L7576">
        <v>649.39045199999998</v>
      </c>
      <c r="R7576">
        <v>1086.1759420000001</v>
      </c>
      <c r="S7576">
        <v>1086.1759420000001</v>
      </c>
      <c r="T7576" s="194">
        <v>1086.1759420000001</v>
      </c>
      <c r="U7576" t="s">
        <v>193</v>
      </c>
      <c r="V7576">
        <v>45664.333634259259</v>
      </c>
    </row>
    <row r="7577" spans="1:22" x14ac:dyDescent="0.3">
      <c r="A7577" t="s">
        <v>113</v>
      </c>
      <c r="B7577" t="s">
        <v>114</v>
      </c>
      <c r="C7577" t="s">
        <v>88</v>
      </c>
      <c r="D7577" s="29">
        <v>45893</v>
      </c>
      <c r="E7577" s="161">
        <v>0</v>
      </c>
      <c r="F7577" s="161">
        <v>0</v>
      </c>
      <c r="G7577" s="161">
        <v>0</v>
      </c>
      <c r="H7577" s="161">
        <v>0</v>
      </c>
      <c r="L7577">
        <v>649.39045199999998</v>
      </c>
      <c r="R7577">
        <v>1086.1759420000001</v>
      </c>
      <c r="S7577">
        <v>1086.1759420000001</v>
      </c>
      <c r="T7577" s="194">
        <v>1086.1759420000001</v>
      </c>
      <c r="U7577" t="s">
        <v>193</v>
      </c>
      <c r="V7577">
        <v>45664.333634259259</v>
      </c>
    </row>
    <row r="7578" spans="1:22" x14ac:dyDescent="0.3">
      <c r="A7578" t="s">
        <v>113</v>
      </c>
      <c r="B7578" t="s">
        <v>114</v>
      </c>
      <c r="C7578" t="s">
        <v>88</v>
      </c>
      <c r="D7578" s="29">
        <v>45894</v>
      </c>
      <c r="E7578" s="161">
        <v>0</v>
      </c>
      <c r="F7578" s="161">
        <v>0</v>
      </c>
      <c r="G7578" s="161">
        <v>0</v>
      </c>
      <c r="H7578" s="161">
        <v>0</v>
      </c>
      <c r="L7578">
        <v>649.39045199999998</v>
      </c>
      <c r="R7578">
        <v>1086.1759420000001</v>
      </c>
      <c r="S7578">
        <v>1086.1759420000001</v>
      </c>
      <c r="T7578" s="194">
        <v>1086.1759420000001</v>
      </c>
      <c r="U7578" t="s">
        <v>193</v>
      </c>
      <c r="V7578">
        <v>45664.333634259259</v>
      </c>
    </row>
    <row r="7579" spans="1:22" x14ac:dyDescent="0.3">
      <c r="A7579" t="s">
        <v>113</v>
      </c>
      <c r="B7579" t="s">
        <v>114</v>
      </c>
      <c r="C7579" t="s">
        <v>88</v>
      </c>
      <c r="D7579" s="29">
        <v>45895</v>
      </c>
      <c r="E7579" s="161">
        <v>0</v>
      </c>
      <c r="F7579" s="161">
        <v>0</v>
      </c>
      <c r="G7579" s="161">
        <v>0</v>
      </c>
      <c r="H7579" s="161">
        <v>0</v>
      </c>
      <c r="L7579">
        <v>649.39045199999998</v>
      </c>
      <c r="R7579">
        <v>1086.1759420000001</v>
      </c>
      <c r="S7579">
        <v>1086.1759420000001</v>
      </c>
      <c r="T7579" s="194">
        <v>1086.1759420000001</v>
      </c>
      <c r="U7579" t="s">
        <v>193</v>
      </c>
      <c r="V7579">
        <v>45664.333634259259</v>
      </c>
    </row>
    <row r="7580" spans="1:22" x14ac:dyDescent="0.3">
      <c r="A7580" t="s">
        <v>113</v>
      </c>
      <c r="B7580" t="s">
        <v>114</v>
      </c>
      <c r="C7580" t="s">
        <v>88</v>
      </c>
      <c r="D7580" s="29">
        <v>45896</v>
      </c>
      <c r="E7580" s="161">
        <v>0</v>
      </c>
      <c r="F7580" s="161">
        <v>0</v>
      </c>
      <c r="G7580" s="161">
        <v>0</v>
      </c>
      <c r="H7580" s="161">
        <v>0</v>
      </c>
      <c r="L7580">
        <v>649.39045199999998</v>
      </c>
      <c r="R7580">
        <v>1086.1759420000001</v>
      </c>
      <c r="S7580">
        <v>1086.1759420000001</v>
      </c>
      <c r="T7580" s="194">
        <v>1086.1759420000001</v>
      </c>
      <c r="U7580" t="s">
        <v>193</v>
      </c>
      <c r="V7580">
        <v>45664.333634259259</v>
      </c>
    </row>
    <row r="7581" spans="1:22" x14ac:dyDescent="0.3">
      <c r="A7581" t="s">
        <v>113</v>
      </c>
      <c r="B7581" t="s">
        <v>114</v>
      </c>
      <c r="C7581" t="s">
        <v>88</v>
      </c>
      <c r="D7581" s="29">
        <v>45897</v>
      </c>
      <c r="E7581" s="161">
        <v>0</v>
      </c>
      <c r="F7581" s="161">
        <v>0</v>
      </c>
      <c r="G7581" s="161">
        <v>0</v>
      </c>
      <c r="H7581" s="161">
        <v>0</v>
      </c>
      <c r="L7581">
        <v>649.39045199999998</v>
      </c>
      <c r="R7581">
        <v>1086.1759420000001</v>
      </c>
      <c r="S7581">
        <v>1086.1759420000001</v>
      </c>
      <c r="T7581" s="194">
        <v>1086.1759420000001</v>
      </c>
      <c r="U7581" t="s">
        <v>193</v>
      </c>
      <c r="V7581">
        <v>45664.333634259259</v>
      </c>
    </row>
    <row r="7582" spans="1:22" x14ac:dyDescent="0.3">
      <c r="A7582" t="s">
        <v>113</v>
      </c>
      <c r="B7582" t="s">
        <v>114</v>
      </c>
      <c r="C7582" t="s">
        <v>88</v>
      </c>
      <c r="D7582" s="29">
        <v>45898</v>
      </c>
      <c r="E7582" s="161">
        <v>0</v>
      </c>
      <c r="F7582" s="161">
        <v>0</v>
      </c>
      <c r="G7582" s="161">
        <v>0</v>
      </c>
      <c r="H7582" s="161">
        <v>0</v>
      </c>
      <c r="L7582">
        <v>649.39045199999998</v>
      </c>
      <c r="R7582">
        <v>1086.1759420000001</v>
      </c>
      <c r="S7582">
        <v>1086.1759420000001</v>
      </c>
      <c r="T7582" s="194">
        <v>1086.1759420000001</v>
      </c>
      <c r="U7582" t="s">
        <v>193</v>
      </c>
      <c r="V7582">
        <v>45664.333634259259</v>
      </c>
    </row>
    <row r="7583" spans="1:22" x14ac:dyDescent="0.3">
      <c r="A7583" t="s">
        <v>113</v>
      </c>
      <c r="B7583" t="s">
        <v>114</v>
      </c>
      <c r="C7583" t="s">
        <v>88</v>
      </c>
      <c r="D7583" s="29">
        <v>45899</v>
      </c>
      <c r="E7583" s="161">
        <v>0</v>
      </c>
      <c r="F7583" s="161">
        <v>0</v>
      </c>
      <c r="G7583" s="161">
        <v>0</v>
      </c>
      <c r="H7583" s="161">
        <v>0</v>
      </c>
      <c r="L7583">
        <v>649.39045199999998</v>
      </c>
      <c r="R7583">
        <v>1086.1759420000001</v>
      </c>
      <c r="S7583">
        <v>1086.1759420000001</v>
      </c>
      <c r="T7583" s="194">
        <v>1086.1759420000001</v>
      </c>
      <c r="U7583" t="s">
        <v>193</v>
      </c>
      <c r="V7583">
        <v>45664.333634259259</v>
      </c>
    </row>
    <row r="7584" spans="1:22" x14ac:dyDescent="0.3">
      <c r="A7584" t="s">
        <v>113</v>
      </c>
      <c r="B7584" t="s">
        <v>114</v>
      </c>
      <c r="C7584" t="s">
        <v>88</v>
      </c>
      <c r="D7584" s="29">
        <v>45900</v>
      </c>
      <c r="E7584" s="161">
        <v>0</v>
      </c>
      <c r="F7584" s="161">
        <v>0</v>
      </c>
      <c r="G7584" s="161">
        <v>0</v>
      </c>
      <c r="H7584" s="161">
        <v>0</v>
      </c>
      <c r="L7584">
        <v>649.39045199999998</v>
      </c>
      <c r="R7584">
        <v>1086.1759420000001</v>
      </c>
      <c r="S7584">
        <v>1086.1759420000001</v>
      </c>
      <c r="T7584" s="194">
        <v>1086.1759420000001</v>
      </c>
      <c r="U7584" t="s">
        <v>193</v>
      </c>
      <c r="V7584">
        <v>45664.333634259259</v>
      </c>
    </row>
    <row r="7585" spans="1:22" x14ac:dyDescent="0.3">
      <c r="A7585" t="s">
        <v>113</v>
      </c>
      <c r="B7585" t="s">
        <v>114</v>
      </c>
      <c r="C7585" t="s">
        <v>88</v>
      </c>
      <c r="D7585" s="29">
        <v>45901</v>
      </c>
      <c r="E7585" s="161">
        <v>0</v>
      </c>
      <c r="F7585" s="161">
        <v>0</v>
      </c>
      <c r="G7585" s="161">
        <v>0</v>
      </c>
      <c r="H7585" s="161">
        <v>0</v>
      </c>
      <c r="L7585">
        <v>649.39045199999998</v>
      </c>
      <c r="R7585">
        <v>1086.1759420000001</v>
      </c>
      <c r="S7585">
        <v>1086.1759420000001</v>
      </c>
      <c r="T7585" s="194">
        <v>1086.1759420000001</v>
      </c>
      <c r="U7585" t="s">
        <v>193</v>
      </c>
      <c r="V7585">
        <v>45664.333634259259</v>
      </c>
    </row>
    <row r="7586" spans="1:22" x14ac:dyDescent="0.3">
      <c r="A7586" t="s">
        <v>113</v>
      </c>
      <c r="B7586" t="s">
        <v>114</v>
      </c>
      <c r="C7586" t="s">
        <v>88</v>
      </c>
      <c r="D7586" s="29">
        <v>45902</v>
      </c>
      <c r="E7586" s="161">
        <v>0</v>
      </c>
      <c r="F7586" s="161">
        <v>0</v>
      </c>
      <c r="G7586" s="161">
        <v>0</v>
      </c>
      <c r="H7586" s="161">
        <v>0</v>
      </c>
      <c r="L7586">
        <v>649.39045199999998</v>
      </c>
      <c r="R7586">
        <v>1086.1759420000001</v>
      </c>
      <c r="S7586">
        <v>1086.1759420000001</v>
      </c>
      <c r="T7586" s="194">
        <v>1086.1759420000001</v>
      </c>
      <c r="U7586" t="s">
        <v>193</v>
      </c>
      <c r="V7586">
        <v>45664.333634259259</v>
      </c>
    </row>
    <row r="7587" spans="1:22" x14ac:dyDescent="0.3">
      <c r="A7587" t="s">
        <v>113</v>
      </c>
      <c r="B7587" t="s">
        <v>114</v>
      </c>
      <c r="C7587" t="s">
        <v>88</v>
      </c>
      <c r="D7587" s="29">
        <v>45903</v>
      </c>
      <c r="E7587" s="161">
        <v>0</v>
      </c>
      <c r="F7587" s="161">
        <v>0</v>
      </c>
      <c r="G7587" s="161">
        <v>0</v>
      </c>
      <c r="H7587" s="161">
        <v>0</v>
      </c>
      <c r="L7587">
        <v>649.39045199999998</v>
      </c>
      <c r="R7587">
        <v>1086.1759420000001</v>
      </c>
      <c r="S7587">
        <v>1086.1759420000001</v>
      </c>
      <c r="T7587" s="194">
        <v>1086.1759420000001</v>
      </c>
      <c r="U7587" t="s">
        <v>193</v>
      </c>
      <c r="V7587">
        <v>45664.333634259259</v>
      </c>
    </row>
    <row r="7588" spans="1:22" x14ac:dyDescent="0.3">
      <c r="A7588" t="s">
        <v>113</v>
      </c>
      <c r="B7588" t="s">
        <v>114</v>
      </c>
      <c r="C7588" t="s">
        <v>88</v>
      </c>
      <c r="D7588" s="29">
        <v>45904</v>
      </c>
      <c r="E7588" s="161">
        <v>0</v>
      </c>
      <c r="F7588" s="161">
        <v>0</v>
      </c>
      <c r="G7588" s="161">
        <v>0</v>
      </c>
      <c r="H7588" s="161">
        <v>0</v>
      </c>
      <c r="L7588">
        <v>649.39045199999998</v>
      </c>
      <c r="R7588">
        <v>1086.1759420000001</v>
      </c>
      <c r="S7588">
        <v>1086.1759420000001</v>
      </c>
      <c r="T7588" s="194">
        <v>1086.1759420000001</v>
      </c>
      <c r="U7588" t="s">
        <v>193</v>
      </c>
      <c r="V7588">
        <v>45664.333634259259</v>
      </c>
    </row>
    <row r="7589" spans="1:22" x14ac:dyDescent="0.3">
      <c r="A7589" t="s">
        <v>113</v>
      </c>
      <c r="B7589" t="s">
        <v>114</v>
      </c>
      <c r="C7589" t="s">
        <v>88</v>
      </c>
      <c r="D7589" s="29">
        <v>45905</v>
      </c>
      <c r="E7589" s="161">
        <v>0</v>
      </c>
      <c r="F7589" s="161">
        <v>0</v>
      </c>
      <c r="G7589" s="161">
        <v>0</v>
      </c>
      <c r="H7589" s="161">
        <v>0</v>
      </c>
      <c r="L7589">
        <v>649.39045199999998</v>
      </c>
      <c r="R7589">
        <v>1086.1759420000001</v>
      </c>
      <c r="S7589">
        <v>1086.1759420000001</v>
      </c>
      <c r="T7589" s="194">
        <v>1086.1759420000001</v>
      </c>
      <c r="U7589" t="s">
        <v>193</v>
      </c>
      <c r="V7589">
        <v>45664.333634259259</v>
      </c>
    </row>
    <row r="7590" spans="1:22" x14ac:dyDescent="0.3">
      <c r="A7590" t="s">
        <v>113</v>
      </c>
      <c r="B7590" t="s">
        <v>114</v>
      </c>
      <c r="C7590" t="s">
        <v>88</v>
      </c>
      <c r="D7590" s="29">
        <v>45906</v>
      </c>
      <c r="E7590" s="161">
        <v>0</v>
      </c>
      <c r="F7590" s="161">
        <v>0</v>
      </c>
      <c r="G7590" s="161">
        <v>0</v>
      </c>
      <c r="H7590" s="161">
        <v>0</v>
      </c>
      <c r="L7590">
        <v>649.39045199999998</v>
      </c>
      <c r="R7590">
        <v>1086.1759420000001</v>
      </c>
      <c r="S7590">
        <v>1086.1759420000001</v>
      </c>
      <c r="T7590" s="194">
        <v>1086.1759420000001</v>
      </c>
      <c r="U7590" t="s">
        <v>193</v>
      </c>
      <c r="V7590">
        <v>45664.333634259259</v>
      </c>
    </row>
    <row r="7591" spans="1:22" x14ac:dyDescent="0.3">
      <c r="A7591" t="s">
        <v>113</v>
      </c>
      <c r="B7591" t="s">
        <v>114</v>
      </c>
      <c r="C7591" t="s">
        <v>88</v>
      </c>
      <c r="D7591" s="29">
        <v>45907</v>
      </c>
      <c r="E7591" s="161">
        <v>0</v>
      </c>
      <c r="F7591" s="161">
        <v>0</v>
      </c>
      <c r="G7591" s="161">
        <v>0</v>
      </c>
      <c r="H7591" s="161">
        <v>0</v>
      </c>
      <c r="L7591">
        <v>649.39045199999998</v>
      </c>
      <c r="R7591">
        <v>1086.1759420000001</v>
      </c>
      <c r="S7591">
        <v>1086.1759420000001</v>
      </c>
      <c r="T7591" s="194">
        <v>1086.1759420000001</v>
      </c>
      <c r="U7591" t="s">
        <v>193</v>
      </c>
      <c r="V7591">
        <v>45664.333634259259</v>
      </c>
    </row>
    <row r="7592" spans="1:22" x14ac:dyDescent="0.3">
      <c r="A7592" t="s">
        <v>113</v>
      </c>
      <c r="B7592" t="s">
        <v>114</v>
      </c>
      <c r="C7592" t="s">
        <v>88</v>
      </c>
      <c r="D7592" s="29">
        <v>45908</v>
      </c>
      <c r="E7592" s="161">
        <v>0</v>
      </c>
      <c r="F7592" s="161">
        <v>0</v>
      </c>
      <c r="G7592" s="161">
        <v>0</v>
      </c>
      <c r="H7592" s="161">
        <v>0</v>
      </c>
      <c r="L7592">
        <v>649.39045199999998</v>
      </c>
      <c r="R7592">
        <v>1086.1759420000001</v>
      </c>
      <c r="S7592">
        <v>1086.1759420000001</v>
      </c>
      <c r="T7592" s="194">
        <v>1086.1759420000001</v>
      </c>
      <c r="U7592" t="s">
        <v>193</v>
      </c>
      <c r="V7592">
        <v>45664.333634259259</v>
      </c>
    </row>
    <row r="7593" spans="1:22" x14ac:dyDescent="0.3">
      <c r="A7593" t="s">
        <v>113</v>
      </c>
      <c r="B7593" t="s">
        <v>114</v>
      </c>
      <c r="C7593" t="s">
        <v>88</v>
      </c>
      <c r="D7593" s="29">
        <v>45909</v>
      </c>
      <c r="E7593" s="161">
        <v>0</v>
      </c>
      <c r="F7593" s="161">
        <v>0</v>
      </c>
      <c r="G7593" s="161">
        <v>0</v>
      </c>
      <c r="H7593" s="161">
        <v>0</v>
      </c>
      <c r="L7593">
        <v>649.39045199999998</v>
      </c>
      <c r="R7593">
        <v>1086.1759420000001</v>
      </c>
      <c r="S7593">
        <v>1086.1759420000001</v>
      </c>
      <c r="T7593" s="194">
        <v>1086.1759420000001</v>
      </c>
      <c r="U7593" t="s">
        <v>193</v>
      </c>
      <c r="V7593">
        <v>45664.333634259259</v>
      </c>
    </row>
    <row r="7594" spans="1:22" x14ac:dyDescent="0.3">
      <c r="A7594" t="s">
        <v>113</v>
      </c>
      <c r="B7594" t="s">
        <v>114</v>
      </c>
      <c r="C7594" t="s">
        <v>88</v>
      </c>
      <c r="D7594" s="29">
        <v>45910</v>
      </c>
      <c r="E7594" s="161">
        <v>0</v>
      </c>
      <c r="F7594" s="161">
        <v>0</v>
      </c>
      <c r="G7594" s="161">
        <v>0</v>
      </c>
      <c r="H7594" s="161">
        <v>0</v>
      </c>
      <c r="L7594">
        <v>649.39045199999998</v>
      </c>
      <c r="R7594">
        <v>1086.1759420000001</v>
      </c>
      <c r="S7594">
        <v>1086.1759420000001</v>
      </c>
      <c r="T7594" s="194">
        <v>1086.1759420000001</v>
      </c>
      <c r="U7594" t="s">
        <v>193</v>
      </c>
      <c r="V7594">
        <v>45664.333634259259</v>
      </c>
    </row>
    <row r="7595" spans="1:22" x14ac:dyDescent="0.3">
      <c r="A7595" t="s">
        <v>113</v>
      </c>
      <c r="B7595" t="s">
        <v>114</v>
      </c>
      <c r="C7595" t="s">
        <v>88</v>
      </c>
      <c r="D7595" s="29">
        <v>45911</v>
      </c>
      <c r="E7595" s="161">
        <v>0</v>
      </c>
      <c r="F7595" s="161">
        <v>0</v>
      </c>
      <c r="G7595" s="161">
        <v>0</v>
      </c>
      <c r="H7595" s="161">
        <v>0</v>
      </c>
      <c r="L7595">
        <v>649.39045199999998</v>
      </c>
      <c r="R7595">
        <v>1086.1759420000001</v>
      </c>
      <c r="S7595">
        <v>1086.1759420000001</v>
      </c>
      <c r="T7595" s="194">
        <v>1086.1759420000001</v>
      </c>
      <c r="U7595" t="s">
        <v>193</v>
      </c>
      <c r="V7595">
        <v>45664.333634259259</v>
      </c>
    </row>
    <row r="7596" spans="1:22" x14ac:dyDescent="0.3">
      <c r="A7596" t="s">
        <v>113</v>
      </c>
      <c r="B7596" t="s">
        <v>114</v>
      </c>
      <c r="C7596" t="s">
        <v>88</v>
      </c>
      <c r="D7596" s="29">
        <v>45912</v>
      </c>
      <c r="E7596" s="161">
        <v>0</v>
      </c>
      <c r="F7596" s="161">
        <v>0</v>
      </c>
      <c r="G7596" s="161">
        <v>0</v>
      </c>
      <c r="H7596" s="161">
        <v>0</v>
      </c>
      <c r="L7596">
        <v>649.39045199999998</v>
      </c>
      <c r="R7596">
        <v>1086.1759420000001</v>
      </c>
      <c r="S7596">
        <v>1086.1759420000001</v>
      </c>
      <c r="T7596" s="194">
        <v>1086.1759420000001</v>
      </c>
      <c r="U7596" t="s">
        <v>193</v>
      </c>
      <c r="V7596">
        <v>45664.333634259259</v>
      </c>
    </row>
    <row r="7597" spans="1:22" x14ac:dyDescent="0.3">
      <c r="A7597" t="s">
        <v>113</v>
      </c>
      <c r="B7597" t="s">
        <v>114</v>
      </c>
      <c r="C7597" t="s">
        <v>88</v>
      </c>
      <c r="D7597" s="29">
        <v>45913</v>
      </c>
      <c r="E7597" s="161">
        <v>0</v>
      </c>
      <c r="F7597" s="161">
        <v>0</v>
      </c>
      <c r="G7597" s="161">
        <v>0</v>
      </c>
      <c r="H7597" s="161">
        <v>0</v>
      </c>
      <c r="L7597">
        <v>649.39045199999998</v>
      </c>
      <c r="R7597">
        <v>1086.1759420000001</v>
      </c>
      <c r="S7597">
        <v>1086.1759420000001</v>
      </c>
      <c r="T7597" s="194">
        <v>1086.1759420000001</v>
      </c>
      <c r="U7597" t="s">
        <v>193</v>
      </c>
      <c r="V7597">
        <v>45664.333634259259</v>
      </c>
    </row>
    <row r="7598" spans="1:22" x14ac:dyDescent="0.3">
      <c r="A7598" t="s">
        <v>113</v>
      </c>
      <c r="B7598" t="s">
        <v>114</v>
      </c>
      <c r="C7598" t="s">
        <v>88</v>
      </c>
      <c r="D7598" s="29">
        <v>45914</v>
      </c>
      <c r="E7598" s="161">
        <v>0</v>
      </c>
      <c r="F7598" s="161">
        <v>0</v>
      </c>
      <c r="G7598" s="161">
        <v>0</v>
      </c>
      <c r="H7598" s="161">
        <v>0</v>
      </c>
      <c r="L7598">
        <v>649.39045199999998</v>
      </c>
      <c r="R7598">
        <v>1086.1759420000001</v>
      </c>
      <c r="S7598">
        <v>1086.1759420000001</v>
      </c>
      <c r="T7598" s="194">
        <v>1086.1759420000001</v>
      </c>
      <c r="U7598" t="s">
        <v>193</v>
      </c>
      <c r="V7598">
        <v>45664.333634259259</v>
      </c>
    </row>
    <row r="7599" spans="1:22" x14ac:dyDescent="0.3">
      <c r="A7599" t="s">
        <v>113</v>
      </c>
      <c r="B7599" t="s">
        <v>114</v>
      </c>
      <c r="C7599" t="s">
        <v>88</v>
      </c>
      <c r="D7599" s="29">
        <v>45915</v>
      </c>
      <c r="E7599" s="161">
        <v>0</v>
      </c>
      <c r="F7599" s="161">
        <v>0</v>
      </c>
      <c r="G7599" s="161">
        <v>0</v>
      </c>
      <c r="H7599" s="161">
        <v>0</v>
      </c>
      <c r="L7599">
        <v>649.39045199999998</v>
      </c>
      <c r="R7599">
        <v>1086.1759420000001</v>
      </c>
      <c r="S7599">
        <v>1086.1759420000001</v>
      </c>
      <c r="T7599" s="194">
        <v>1086.1759420000001</v>
      </c>
      <c r="U7599" t="s">
        <v>193</v>
      </c>
      <c r="V7599">
        <v>45664.333634259259</v>
      </c>
    </row>
    <row r="7600" spans="1:22" x14ac:dyDescent="0.3">
      <c r="A7600" t="s">
        <v>113</v>
      </c>
      <c r="B7600" t="s">
        <v>114</v>
      </c>
      <c r="C7600" t="s">
        <v>88</v>
      </c>
      <c r="D7600" s="29">
        <v>45916</v>
      </c>
      <c r="E7600" s="161">
        <v>0</v>
      </c>
      <c r="F7600" s="161">
        <v>0</v>
      </c>
      <c r="G7600" s="161">
        <v>0</v>
      </c>
      <c r="H7600" s="161">
        <v>0</v>
      </c>
      <c r="L7600">
        <v>649.39045199999998</v>
      </c>
      <c r="R7600">
        <v>1086.1759420000001</v>
      </c>
      <c r="S7600">
        <v>1086.1759420000001</v>
      </c>
      <c r="T7600" s="194">
        <v>1086.1759420000001</v>
      </c>
      <c r="U7600" t="s">
        <v>193</v>
      </c>
      <c r="V7600">
        <v>45664.333634259259</v>
      </c>
    </row>
    <row r="7601" spans="1:22" x14ac:dyDescent="0.3">
      <c r="A7601" t="s">
        <v>113</v>
      </c>
      <c r="B7601" t="s">
        <v>114</v>
      </c>
      <c r="C7601" t="s">
        <v>88</v>
      </c>
      <c r="D7601" s="29">
        <v>45917</v>
      </c>
      <c r="E7601" s="161">
        <v>0</v>
      </c>
      <c r="F7601" s="161">
        <v>0</v>
      </c>
      <c r="G7601" s="161">
        <v>0</v>
      </c>
      <c r="H7601" s="161">
        <v>0</v>
      </c>
      <c r="L7601">
        <v>649.39045199999998</v>
      </c>
      <c r="R7601">
        <v>1086.1759420000001</v>
      </c>
      <c r="S7601">
        <v>1086.1759420000001</v>
      </c>
      <c r="T7601" s="194">
        <v>1086.1759420000001</v>
      </c>
      <c r="U7601" t="s">
        <v>193</v>
      </c>
      <c r="V7601">
        <v>45664.333634259259</v>
      </c>
    </row>
    <row r="7602" spans="1:22" x14ac:dyDescent="0.3">
      <c r="A7602" t="s">
        <v>113</v>
      </c>
      <c r="B7602" t="s">
        <v>114</v>
      </c>
      <c r="C7602" t="s">
        <v>88</v>
      </c>
      <c r="D7602" s="29">
        <v>45918</v>
      </c>
      <c r="E7602" s="161">
        <v>0</v>
      </c>
      <c r="F7602" s="161">
        <v>0</v>
      </c>
      <c r="G7602" s="161">
        <v>0</v>
      </c>
      <c r="H7602" s="161">
        <v>0</v>
      </c>
      <c r="L7602">
        <v>649.39045199999998</v>
      </c>
      <c r="R7602">
        <v>1086.1759420000001</v>
      </c>
      <c r="S7602">
        <v>1086.1759420000001</v>
      </c>
      <c r="T7602" s="194">
        <v>1086.1759420000001</v>
      </c>
      <c r="U7602" t="s">
        <v>193</v>
      </c>
      <c r="V7602">
        <v>45664.333634259259</v>
      </c>
    </row>
    <row r="7603" spans="1:22" x14ac:dyDescent="0.3">
      <c r="A7603" t="s">
        <v>113</v>
      </c>
      <c r="B7603" t="s">
        <v>114</v>
      </c>
      <c r="C7603" t="s">
        <v>88</v>
      </c>
      <c r="D7603" s="29">
        <v>45919</v>
      </c>
      <c r="E7603" s="161">
        <v>0</v>
      </c>
      <c r="F7603" s="161">
        <v>0</v>
      </c>
      <c r="G7603" s="161">
        <v>0</v>
      </c>
      <c r="H7603" s="161">
        <v>0</v>
      </c>
      <c r="L7603">
        <v>649.39045199999998</v>
      </c>
      <c r="R7603">
        <v>1086.1759420000001</v>
      </c>
      <c r="S7603">
        <v>1086.1759420000001</v>
      </c>
      <c r="T7603" s="194">
        <v>1086.1759420000001</v>
      </c>
      <c r="U7603" t="s">
        <v>193</v>
      </c>
      <c r="V7603">
        <v>45664.333634259259</v>
      </c>
    </row>
    <row r="7604" spans="1:22" x14ac:dyDescent="0.3">
      <c r="A7604" t="s">
        <v>113</v>
      </c>
      <c r="B7604" t="s">
        <v>114</v>
      </c>
      <c r="C7604" t="s">
        <v>88</v>
      </c>
      <c r="D7604" s="29">
        <v>45920</v>
      </c>
      <c r="E7604" s="161">
        <v>0</v>
      </c>
      <c r="F7604" s="161">
        <v>0</v>
      </c>
      <c r="G7604" s="161">
        <v>0</v>
      </c>
      <c r="H7604" s="161">
        <v>0</v>
      </c>
      <c r="L7604">
        <v>649.39045199999998</v>
      </c>
      <c r="R7604">
        <v>1086.1759420000001</v>
      </c>
      <c r="S7604">
        <v>1086.1759420000001</v>
      </c>
      <c r="T7604" s="194">
        <v>1086.1759420000001</v>
      </c>
      <c r="U7604" t="s">
        <v>193</v>
      </c>
      <c r="V7604">
        <v>45664.333634259259</v>
      </c>
    </row>
    <row r="7605" spans="1:22" x14ac:dyDescent="0.3">
      <c r="A7605" t="s">
        <v>113</v>
      </c>
      <c r="B7605" t="s">
        <v>114</v>
      </c>
      <c r="C7605" t="s">
        <v>88</v>
      </c>
      <c r="D7605" s="29">
        <v>45921</v>
      </c>
      <c r="E7605" s="161">
        <v>0</v>
      </c>
      <c r="F7605" s="161">
        <v>0</v>
      </c>
      <c r="G7605" s="161">
        <v>0</v>
      </c>
      <c r="H7605" s="161">
        <v>0</v>
      </c>
      <c r="L7605">
        <v>649.39045199999998</v>
      </c>
      <c r="R7605">
        <v>1086.1759420000001</v>
      </c>
      <c r="S7605">
        <v>1086.1759420000001</v>
      </c>
      <c r="T7605" s="194">
        <v>1086.1759420000001</v>
      </c>
      <c r="U7605" t="s">
        <v>193</v>
      </c>
      <c r="V7605">
        <v>45664.333634259259</v>
      </c>
    </row>
    <row r="7606" spans="1:22" x14ac:dyDescent="0.3">
      <c r="A7606" t="s">
        <v>113</v>
      </c>
      <c r="B7606" t="s">
        <v>114</v>
      </c>
      <c r="C7606" t="s">
        <v>88</v>
      </c>
      <c r="D7606" s="29">
        <v>45922</v>
      </c>
      <c r="E7606" s="161">
        <v>0</v>
      </c>
      <c r="F7606" s="161">
        <v>0</v>
      </c>
      <c r="G7606" s="161">
        <v>0</v>
      </c>
      <c r="H7606" s="161">
        <v>0</v>
      </c>
      <c r="L7606">
        <v>649.39045199999998</v>
      </c>
      <c r="R7606">
        <v>1086.1759420000001</v>
      </c>
      <c r="S7606">
        <v>1086.1759420000001</v>
      </c>
      <c r="T7606" s="194">
        <v>1086.1759420000001</v>
      </c>
      <c r="U7606" t="s">
        <v>193</v>
      </c>
      <c r="V7606">
        <v>45664.333645833336</v>
      </c>
    </row>
    <row r="7607" spans="1:22" x14ac:dyDescent="0.3">
      <c r="A7607" t="s">
        <v>113</v>
      </c>
      <c r="B7607" t="s">
        <v>114</v>
      </c>
      <c r="C7607" t="s">
        <v>88</v>
      </c>
      <c r="D7607" s="29">
        <v>45923</v>
      </c>
      <c r="E7607" s="161">
        <v>0</v>
      </c>
      <c r="F7607" s="161">
        <v>0</v>
      </c>
      <c r="G7607" s="161">
        <v>0</v>
      </c>
      <c r="H7607" s="161">
        <v>0</v>
      </c>
      <c r="L7607">
        <v>649.39045199999998</v>
      </c>
      <c r="R7607">
        <v>1086.1759420000001</v>
      </c>
      <c r="S7607">
        <v>1086.1759420000001</v>
      </c>
      <c r="T7607" s="194">
        <v>1086.1759420000001</v>
      </c>
      <c r="U7607" t="s">
        <v>193</v>
      </c>
      <c r="V7607">
        <v>45664.333645833336</v>
      </c>
    </row>
    <row r="7608" spans="1:22" x14ac:dyDescent="0.3">
      <c r="A7608" t="s">
        <v>113</v>
      </c>
      <c r="B7608" t="s">
        <v>114</v>
      </c>
      <c r="C7608" t="s">
        <v>88</v>
      </c>
      <c r="D7608" s="29">
        <v>45924</v>
      </c>
      <c r="E7608" s="161">
        <v>0</v>
      </c>
      <c r="F7608" s="161">
        <v>0</v>
      </c>
      <c r="G7608" s="161">
        <v>0</v>
      </c>
      <c r="H7608" s="161">
        <v>0</v>
      </c>
      <c r="L7608">
        <v>649.39045199999998</v>
      </c>
      <c r="R7608">
        <v>1086.1759420000001</v>
      </c>
      <c r="S7608">
        <v>1086.1759420000001</v>
      </c>
      <c r="T7608" s="194">
        <v>1086.1759420000001</v>
      </c>
      <c r="U7608" t="s">
        <v>193</v>
      </c>
      <c r="V7608">
        <v>45664.333645833336</v>
      </c>
    </row>
    <row r="7609" spans="1:22" x14ac:dyDescent="0.3">
      <c r="A7609" t="s">
        <v>113</v>
      </c>
      <c r="B7609" t="s">
        <v>114</v>
      </c>
      <c r="C7609" t="s">
        <v>88</v>
      </c>
      <c r="D7609" s="29">
        <v>45925</v>
      </c>
      <c r="E7609" s="161">
        <v>0</v>
      </c>
      <c r="F7609" s="161">
        <v>0</v>
      </c>
      <c r="G7609" s="161">
        <v>0</v>
      </c>
      <c r="H7609" s="161">
        <v>0</v>
      </c>
      <c r="L7609">
        <v>649.39045199999998</v>
      </c>
      <c r="R7609">
        <v>1086.1759420000001</v>
      </c>
      <c r="S7609">
        <v>1086.1759420000001</v>
      </c>
      <c r="T7609" s="194">
        <v>1086.1759420000001</v>
      </c>
      <c r="U7609" t="s">
        <v>193</v>
      </c>
      <c r="V7609">
        <v>45664.333645833336</v>
      </c>
    </row>
    <row r="7610" spans="1:22" x14ac:dyDescent="0.3">
      <c r="A7610" t="s">
        <v>113</v>
      </c>
      <c r="B7610" t="s">
        <v>114</v>
      </c>
      <c r="C7610" t="s">
        <v>88</v>
      </c>
      <c r="D7610" s="29">
        <v>45926</v>
      </c>
      <c r="E7610" s="161">
        <v>0</v>
      </c>
      <c r="F7610" s="161">
        <v>0</v>
      </c>
      <c r="G7610" s="161">
        <v>0</v>
      </c>
      <c r="H7610" s="161">
        <v>0</v>
      </c>
      <c r="L7610">
        <v>649.39045199999998</v>
      </c>
      <c r="R7610">
        <v>1086.1759420000001</v>
      </c>
      <c r="S7610">
        <v>1086.1759420000001</v>
      </c>
      <c r="T7610" s="194">
        <v>1086.1759420000001</v>
      </c>
      <c r="U7610" t="s">
        <v>193</v>
      </c>
      <c r="V7610">
        <v>45664.333634259259</v>
      </c>
    </row>
    <row r="7611" spans="1:22" x14ac:dyDescent="0.3">
      <c r="A7611" t="s">
        <v>113</v>
      </c>
      <c r="B7611" t="s">
        <v>114</v>
      </c>
      <c r="C7611" t="s">
        <v>88</v>
      </c>
      <c r="D7611" s="29">
        <v>45927</v>
      </c>
      <c r="E7611" s="161">
        <v>0</v>
      </c>
      <c r="F7611" s="161">
        <v>0</v>
      </c>
      <c r="G7611" s="161">
        <v>0</v>
      </c>
      <c r="H7611" s="161">
        <v>0</v>
      </c>
      <c r="L7611">
        <v>649.39045199999998</v>
      </c>
      <c r="R7611">
        <v>1086.1759420000001</v>
      </c>
      <c r="S7611">
        <v>1086.1759420000001</v>
      </c>
      <c r="T7611" s="194">
        <v>1086.1759420000001</v>
      </c>
      <c r="U7611" t="s">
        <v>193</v>
      </c>
      <c r="V7611">
        <v>45664.333634259259</v>
      </c>
    </row>
    <row r="7612" spans="1:22" x14ac:dyDescent="0.3">
      <c r="A7612" t="s">
        <v>113</v>
      </c>
      <c r="B7612" t="s">
        <v>114</v>
      </c>
      <c r="C7612" t="s">
        <v>88</v>
      </c>
      <c r="D7612" s="29">
        <v>45928</v>
      </c>
      <c r="E7612" s="161">
        <v>0</v>
      </c>
      <c r="F7612" s="161">
        <v>0</v>
      </c>
      <c r="G7612" s="161">
        <v>0</v>
      </c>
      <c r="H7612" s="161">
        <v>0</v>
      </c>
      <c r="L7612">
        <v>649.39045199999998</v>
      </c>
      <c r="R7612">
        <v>1086.1759420000001</v>
      </c>
      <c r="S7612">
        <v>1086.1759420000001</v>
      </c>
      <c r="T7612" s="194">
        <v>1086.1759420000001</v>
      </c>
      <c r="U7612" t="s">
        <v>193</v>
      </c>
      <c r="V7612">
        <v>45664.333645833336</v>
      </c>
    </row>
    <row r="7613" spans="1:22" x14ac:dyDescent="0.3">
      <c r="A7613" t="s">
        <v>113</v>
      </c>
      <c r="B7613" t="s">
        <v>114</v>
      </c>
      <c r="C7613" t="s">
        <v>88</v>
      </c>
      <c r="D7613" s="29">
        <v>45929</v>
      </c>
      <c r="E7613" s="161">
        <v>0</v>
      </c>
      <c r="F7613" s="161">
        <v>0</v>
      </c>
      <c r="G7613" s="161">
        <v>0</v>
      </c>
      <c r="H7613" s="161">
        <v>0</v>
      </c>
      <c r="L7613">
        <v>649.39045199999998</v>
      </c>
      <c r="R7613">
        <v>1086.1759420000001</v>
      </c>
      <c r="S7613">
        <v>1086.1759420000001</v>
      </c>
      <c r="T7613" s="194">
        <v>1086.1759420000001</v>
      </c>
      <c r="U7613" t="s">
        <v>193</v>
      </c>
      <c r="V7613">
        <v>45664.333634259259</v>
      </c>
    </row>
    <row r="7614" spans="1:22" x14ac:dyDescent="0.3">
      <c r="A7614" t="s">
        <v>113</v>
      </c>
      <c r="B7614" t="s">
        <v>114</v>
      </c>
      <c r="C7614" t="s">
        <v>88</v>
      </c>
      <c r="D7614" s="29">
        <v>45930</v>
      </c>
      <c r="E7614" s="161">
        <v>0</v>
      </c>
      <c r="F7614" s="161">
        <v>0</v>
      </c>
      <c r="G7614" s="161">
        <v>0</v>
      </c>
      <c r="H7614" s="161">
        <v>0</v>
      </c>
      <c r="L7614">
        <v>649.39045199999998</v>
      </c>
      <c r="R7614">
        <v>1086.1759420000001</v>
      </c>
      <c r="S7614">
        <v>1086.1759420000001</v>
      </c>
      <c r="T7614" s="194">
        <v>1086.1759420000001</v>
      </c>
      <c r="U7614" t="s">
        <v>193</v>
      </c>
      <c r="V7614">
        <v>45664.333645833336</v>
      </c>
    </row>
    <row r="7615" spans="1:22" x14ac:dyDescent="0.3">
      <c r="A7615" t="s">
        <v>113</v>
      </c>
      <c r="B7615" t="s">
        <v>114</v>
      </c>
      <c r="C7615" t="s">
        <v>88</v>
      </c>
      <c r="D7615" s="29">
        <v>45931</v>
      </c>
      <c r="E7615" s="161">
        <v>0</v>
      </c>
      <c r="F7615" s="161">
        <v>0</v>
      </c>
      <c r="G7615" s="161">
        <v>0</v>
      </c>
      <c r="H7615" s="161">
        <v>0</v>
      </c>
      <c r="L7615">
        <v>560.78578200000004</v>
      </c>
      <c r="R7615">
        <v>1086.1759420000001</v>
      </c>
      <c r="S7615">
        <v>1086.1759420000001</v>
      </c>
      <c r="T7615" s="194">
        <v>1086.1759420000001</v>
      </c>
      <c r="U7615" t="s">
        <v>193</v>
      </c>
      <c r="V7615">
        <v>45664.333634259259</v>
      </c>
    </row>
    <row r="7616" spans="1:22" x14ac:dyDescent="0.3">
      <c r="A7616" t="s">
        <v>113</v>
      </c>
      <c r="B7616" t="s">
        <v>114</v>
      </c>
      <c r="C7616" t="s">
        <v>88</v>
      </c>
      <c r="D7616" s="29">
        <v>45932</v>
      </c>
      <c r="E7616" s="161">
        <v>0</v>
      </c>
      <c r="F7616" s="161">
        <v>0</v>
      </c>
      <c r="G7616" s="161">
        <v>0</v>
      </c>
      <c r="H7616" s="161">
        <v>0</v>
      </c>
      <c r="L7616">
        <v>560.78578200000004</v>
      </c>
      <c r="R7616">
        <v>1086.1759420000001</v>
      </c>
      <c r="S7616">
        <v>1086.1759420000001</v>
      </c>
      <c r="T7616" s="194">
        <v>1086.1759420000001</v>
      </c>
      <c r="U7616" t="s">
        <v>193</v>
      </c>
      <c r="V7616">
        <v>45664.333645833336</v>
      </c>
    </row>
    <row r="7617" spans="1:22" x14ac:dyDescent="0.3">
      <c r="A7617" t="s">
        <v>113</v>
      </c>
      <c r="B7617" t="s">
        <v>114</v>
      </c>
      <c r="C7617" t="s">
        <v>88</v>
      </c>
      <c r="D7617" s="29">
        <v>45933</v>
      </c>
      <c r="E7617" s="161">
        <v>0</v>
      </c>
      <c r="F7617" s="161">
        <v>0</v>
      </c>
      <c r="G7617" s="161">
        <v>0</v>
      </c>
      <c r="H7617" s="161">
        <v>0</v>
      </c>
      <c r="L7617">
        <v>560.78578200000004</v>
      </c>
      <c r="R7617">
        <v>1086.1759420000001</v>
      </c>
      <c r="S7617">
        <v>1086.1759420000001</v>
      </c>
      <c r="T7617" s="194">
        <v>1086.1759420000001</v>
      </c>
      <c r="U7617" t="s">
        <v>193</v>
      </c>
      <c r="V7617">
        <v>45664.333634259259</v>
      </c>
    </row>
    <row r="7618" spans="1:22" x14ac:dyDescent="0.3">
      <c r="A7618" t="s">
        <v>113</v>
      </c>
      <c r="B7618" t="s">
        <v>114</v>
      </c>
      <c r="C7618" t="s">
        <v>88</v>
      </c>
      <c r="D7618" s="29">
        <v>45934</v>
      </c>
      <c r="E7618" s="161">
        <v>0</v>
      </c>
      <c r="F7618" s="161">
        <v>0</v>
      </c>
      <c r="G7618" s="161">
        <v>0</v>
      </c>
      <c r="H7618" s="161">
        <v>0</v>
      </c>
      <c r="L7618">
        <v>560.78578200000004</v>
      </c>
      <c r="R7618">
        <v>1086.1759420000001</v>
      </c>
      <c r="S7618">
        <v>1086.1759420000001</v>
      </c>
      <c r="T7618" s="194">
        <v>1086.1759420000001</v>
      </c>
      <c r="U7618" t="s">
        <v>193</v>
      </c>
      <c r="V7618">
        <v>45664.333634259259</v>
      </c>
    </row>
    <row r="7619" spans="1:22" x14ac:dyDescent="0.3">
      <c r="A7619" t="s">
        <v>113</v>
      </c>
      <c r="B7619" t="s">
        <v>114</v>
      </c>
      <c r="C7619" t="s">
        <v>88</v>
      </c>
      <c r="D7619" s="29">
        <v>45935</v>
      </c>
      <c r="E7619" s="161">
        <v>0</v>
      </c>
      <c r="F7619" s="161">
        <v>0</v>
      </c>
      <c r="G7619" s="161">
        <v>0</v>
      </c>
      <c r="H7619" s="161">
        <v>0</v>
      </c>
      <c r="L7619">
        <v>560.78578200000004</v>
      </c>
      <c r="R7619">
        <v>1086.1759420000001</v>
      </c>
      <c r="S7619">
        <v>1086.1759420000001</v>
      </c>
      <c r="T7619" s="194">
        <v>1086.1759420000001</v>
      </c>
      <c r="U7619" t="s">
        <v>193</v>
      </c>
      <c r="V7619">
        <v>45664.333645833336</v>
      </c>
    </row>
    <row r="7620" spans="1:22" x14ac:dyDescent="0.3">
      <c r="A7620" t="s">
        <v>113</v>
      </c>
      <c r="B7620" t="s">
        <v>114</v>
      </c>
      <c r="C7620" t="s">
        <v>88</v>
      </c>
      <c r="D7620" s="29">
        <v>45936</v>
      </c>
      <c r="E7620" s="161">
        <v>0</v>
      </c>
      <c r="F7620" s="161">
        <v>0</v>
      </c>
      <c r="G7620" s="161">
        <v>0</v>
      </c>
      <c r="H7620" s="161">
        <v>0</v>
      </c>
      <c r="L7620">
        <v>560.78578200000004</v>
      </c>
      <c r="R7620">
        <v>1086.1759420000001</v>
      </c>
      <c r="S7620">
        <v>1086.1759420000001</v>
      </c>
      <c r="T7620" s="194">
        <v>1086.1759420000001</v>
      </c>
      <c r="U7620" t="s">
        <v>193</v>
      </c>
      <c r="V7620">
        <v>45664.333645833336</v>
      </c>
    </row>
    <row r="7621" spans="1:22" x14ac:dyDescent="0.3">
      <c r="A7621" t="s">
        <v>113</v>
      </c>
      <c r="B7621" t="s">
        <v>114</v>
      </c>
      <c r="C7621" t="s">
        <v>88</v>
      </c>
      <c r="D7621" s="29">
        <v>45937</v>
      </c>
      <c r="E7621" s="161">
        <v>0</v>
      </c>
      <c r="F7621" s="161">
        <v>0</v>
      </c>
      <c r="G7621" s="161">
        <v>0</v>
      </c>
      <c r="H7621" s="161">
        <v>0</v>
      </c>
      <c r="L7621">
        <v>560.78578200000004</v>
      </c>
      <c r="R7621">
        <v>1086.1759420000001</v>
      </c>
      <c r="S7621">
        <v>1086.1759420000001</v>
      </c>
      <c r="T7621" s="194">
        <v>1086.1759420000001</v>
      </c>
      <c r="U7621" t="s">
        <v>193</v>
      </c>
      <c r="V7621">
        <v>45664.333645833336</v>
      </c>
    </row>
    <row r="7622" spans="1:22" x14ac:dyDescent="0.3">
      <c r="A7622" t="s">
        <v>113</v>
      </c>
      <c r="B7622" t="s">
        <v>114</v>
      </c>
      <c r="C7622" t="s">
        <v>88</v>
      </c>
      <c r="D7622" s="29">
        <v>45938</v>
      </c>
      <c r="E7622" s="161">
        <v>0</v>
      </c>
      <c r="F7622" s="161">
        <v>0</v>
      </c>
      <c r="G7622" s="161">
        <v>0</v>
      </c>
      <c r="H7622" s="161">
        <v>0</v>
      </c>
      <c r="L7622">
        <v>560.78578200000004</v>
      </c>
      <c r="R7622">
        <v>1086.1759420000001</v>
      </c>
      <c r="S7622">
        <v>1086.1759420000001</v>
      </c>
      <c r="T7622" s="194">
        <v>1086.1759420000001</v>
      </c>
      <c r="U7622" t="s">
        <v>193</v>
      </c>
      <c r="V7622">
        <v>45664.333645833336</v>
      </c>
    </row>
    <row r="7623" spans="1:22" x14ac:dyDescent="0.3">
      <c r="A7623" t="s">
        <v>113</v>
      </c>
      <c r="B7623" t="s">
        <v>114</v>
      </c>
      <c r="C7623" t="s">
        <v>88</v>
      </c>
      <c r="D7623" s="29">
        <v>45939</v>
      </c>
      <c r="E7623" s="161">
        <v>0</v>
      </c>
      <c r="F7623" s="161">
        <v>0</v>
      </c>
      <c r="G7623" s="161">
        <v>0</v>
      </c>
      <c r="H7623" s="161">
        <v>0</v>
      </c>
      <c r="L7623">
        <v>560.78578200000004</v>
      </c>
      <c r="R7623">
        <v>1086.1759420000001</v>
      </c>
      <c r="S7623">
        <v>1086.1759420000001</v>
      </c>
      <c r="T7623" s="194">
        <v>1086.1759420000001</v>
      </c>
      <c r="U7623" t="s">
        <v>193</v>
      </c>
      <c r="V7623">
        <v>45664.333645833336</v>
      </c>
    </row>
    <row r="7624" spans="1:22" x14ac:dyDescent="0.3">
      <c r="A7624" t="s">
        <v>113</v>
      </c>
      <c r="B7624" t="s">
        <v>114</v>
      </c>
      <c r="C7624" t="s">
        <v>88</v>
      </c>
      <c r="D7624" s="29">
        <v>45940</v>
      </c>
      <c r="E7624" s="161">
        <v>0</v>
      </c>
      <c r="F7624" s="161">
        <v>0</v>
      </c>
      <c r="G7624" s="161">
        <v>0</v>
      </c>
      <c r="H7624" s="161">
        <v>0</v>
      </c>
      <c r="L7624">
        <v>560.78578200000004</v>
      </c>
      <c r="R7624">
        <v>1086.1759420000001</v>
      </c>
      <c r="S7624">
        <v>1086.1759420000001</v>
      </c>
      <c r="T7624" s="194">
        <v>1086.1759420000001</v>
      </c>
      <c r="U7624" t="s">
        <v>193</v>
      </c>
      <c r="V7624">
        <v>45664.333645833336</v>
      </c>
    </row>
    <row r="7625" spans="1:22" x14ac:dyDescent="0.3">
      <c r="A7625" t="s">
        <v>113</v>
      </c>
      <c r="B7625" t="s">
        <v>114</v>
      </c>
      <c r="C7625" t="s">
        <v>88</v>
      </c>
      <c r="D7625" s="29">
        <v>45941</v>
      </c>
      <c r="E7625" s="161">
        <v>0</v>
      </c>
      <c r="F7625" s="161">
        <v>0</v>
      </c>
      <c r="G7625" s="161">
        <v>0</v>
      </c>
      <c r="H7625" s="161">
        <v>0</v>
      </c>
      <c r="L7625">
        <v>560.78578200000004</v>
      </c>
      <c r="R7625">
        <v>1086.1759420000001</v>
      </c>
      <c r="S7625">
        <v>1086.1759420000001</v>
      </c>
      <c r="T7625" s="194">
        <v>1086.1759420000001</v>
      </c>
      <c r="U7625" t="s">
        <v>193</v>
      </c>
      <c r="V7625">
        <v>45664.333645833336</v>
      </c>
    </row>
    <row r="7626" spans="1:22" x14ac:dyDescent="0.3">
      <c r="A7626" t="s">
        <v>113</v>
      </c>
      <c r="B7626" t="s">
        <v>114</v>
      </c>
      <c r="C7626" t="s">
        <v>88</v>
      </c>
      <c r="D7626" s="29">
        <v>45942</v>
      </c>
      <c r="E7626" s="161">
        <v>0</v>
      </c>
      <c r="F7626" s="161">
        <v>0</v>
      </c>
      <c r="G7626" s="161">
        <v>0</v>
      </c>
      <c r="H7626" s="161">
        <v>0</v>
      </c>
      <c r="L7626">
        <v>560.78578200000004</v>
      </c>
      <c r="R7626">
        <v>1086.1759420000001</v>
      </c>
      <c r="S7626">
        <v>1086.1759420000001</v>
      </c>
      <c r="T7626" s="194">
        <v>1086.1759420000001</v>
      </c>
      <c r="U7626" t="s">
        <v>193</v>
      </c>
      <c r="V7626">
        <v>45664.333645833336</v>
      </c>
    </row>
    <row r="7627" spans="1:22" x14ac:dyDescent="0.3">
      <c r="A7627" t="s">
        <v>113</v>
      </c>
      <c r="B7627" t="s">
        <v>114</v>
      </c>
      <c r="C7627" t="s">
        <v>88</v>
      </c>
      <c r="D7627" s="29">
        <v>45943</v>
      </c>
      <c r="E7627" s="161">
        <v>0</v>
      </c>
      <c r="F7627" s="161">
        <v>0</v>
      </c>
      <c r="G7627" s="161">
        <v>0</v>
      </c>
      <c r="H7627" s="161">
        <v>0</v>
      </c>
      <c r="L7627">
        <v>560.78578200000004</v>
      </c>
      <c r="R7627">
        <v>1086.1759420000001</v>
      </c>
      <c r="S7627">
        <v>1086.1759420000001</v>
      </c>
      <c r="T7627" s="194">
        <v>1086.1759420000001</v>
      </c>
      <c r="U7627" t="s">
        <v>193</v>
      </c>
      <c r="V7627">
        <v>45664.333645833336</v>
      </c>
    </row>
    <row r="7628" spans="1:22" x14ac:dyDescent="0.3">
      <c r="A7628" t="s">
        <v>113</v>
      </c>
      <c r="B7628" t="s">
        <v>114</v>
      </c>
      <c r="C7628" t="s">
        <v>88</v>
      </c>
      <c r="D7628" s="29">
        <v>45944</v>
      </c>
      <c r="E7628" s="161">
        <v>0</v>
      </c>
      <c r="F7628" s="161">
        <v>0</v>
      </c>
      <c r="G7628" s="161">
        <v>0</v>
      </c>
      <c r="H7628" s="161">
        <v>0</v>
      </c>
      <c r="L7628">
        <v>560.78578200000004</v>
      </c>
      <c r="R7628">
        <v>1086.1759420000001</v>
      </c>
      <c r="S7628">
        <v>1086.1759420000001</v>
      </c>
      <c r="T7628" s="194">
        <v>1086.1759420000001</v>
      </c>
      <c r="U7628" t="s">
        <v>193</v>
      </c>
      <c r="V7628">
        <v>45664.333645833336</v>
      </c>
    </row>
    <row r="7629" spans="1:22" x14ac:dyDescent="0.3">
      <c r="A7629" t="s">
        <v>113</v>
      </c>
      <c r="B7629" t="s">
        <v>114</v>
      </c>
      <c r="C7629" t="s">
        <v>88</v>
      </c>
      <c r="D7629" s="29">
        <v>45945</v>
      </c>
      <c r="E7629" s="161">
        <v>0</v>
      </c>
      <c r="F7629" s="161">
        <v>0</v>
      </c>
      <c r="G7629" s="161">
        <v>0</v>
      </c>
      <c r="H7629" s="161">
        <v>0</v>
      </c>
      <c r="L7629">
        <v>560.78578200000004</v>
      </c>
      <c r="R7629">
        <v>1086.1759420000001</v>
      </c>
      <c r="S7629">
        <v>1086.1759420000001</v>
      </c>
      <c r="T7629" s="194">
        <v>1086.1759420000001</v>
      </c>
      <c r="U7629" t="s">
        <v>193</v>
      </c>
      <c r="V7629">
        <v>45664.333645833336</v>
      </c>
    </row>
    <row r="7630" spans="1:22" x14ac:dyDescent="0.3">
      <c r="A7630" t="s">
        <v>113</v>
      </c>
      <c r="B7630" t="s">
        <v>114</v>
      </c>
      <c r="C7630" t="s">
        <v>88</v>
      </c>
      <c r="D7630" s="29">
        <v>45946</v>
      </c>
      <c r="E7630" s="161">
        <v>0</v>
      </c>
      <c r="F7630" s="161">
        <v>0</v>
      </c>
      <c r="G7630" s="161">
        <v>0</v>
      </c>
      <c r="H7630" s="161">
        <v>0</v>
      </c>
      <c r="L7630">
        <v>560.78578200000004</v>
      </c>
      <c r="R7630">
        <v>1086.1759420000001</v>
      </c>
      <c r="S7630">
        <v>1086.1759420000001</v>
      </c>
      <c r="T7630" s="194">
        <v>1086.1759420000001</v>
      </c>
      <c r="U7630" t="s">
        <v>193</v>
      </c>
      <c r="V7630">
        <v>45664.333645833336</v>
      </c>
    </row>
    <row r="7631" spans="1:22" x14ac:dyDescent="0.3">
      <c r="A7631" t="s">
        <v>113</v>
      </c>
      <c r="B7631" t="s">
        <v>114</v>
      </c>
      <c r="C7631" t="s">
        <v>88</v>
      </c>
      <c r="D7631" s="29">
        <v>45947</v>
      </c>
      <c r="E7631" s="161">
        <v>0</v>
      </c>
      <c r="F7631" s="161">
        <v>0</v>
      </c>
      <c r="G7631" s="161">
        <v>0</v>
      </c>
      <c r="H7631" s="161">
        <v>0</v>
      </c>
      <c r="L7631">
        <v>560.78578200000004</v>
      </c>
      <c r="R7631">
        <v>1086.1759420000001</v>
      </c>
      <c r="S7631">
        <v>1086.1759420000001</v>
      </c>
      <c r="T7631" s="194">
        <v>1086.1759420000001</v>
      </c>
      <c r="U7631" t="s">
        <v>193</v>
      </c>
      <c r="V7631">
        <v>45664.333645833336</v>
      </c>
    </row>
    <row r="7632" spans="1:22" x14ac:dyDescent="0.3">
      <c r="A7632" t="s">
        <v>113</v>
      </c>
      <c r="B7632" t="s">
        <v>114</v>
      </c>
      <c r="C7632" t="s">
        <v>88</v>
      </c>
      <c r="D7632" s="29">
        <v>45948</v>
      </c>
      <c r="E7632" s="161">
        <v>0</v>
      </c>
      <c r="F7632" s="161">
        <v>0</v>
      </c>
      <c r="G7632" s="161">
        <v>0</v>
      </c>
      <c r="H7632" s="161">
        <v>0</v>
      </c>
      <c r="L7632">
        <v>560.78578200000004</v>
      </c>
      <c r="R7632">
        <v>1086.1759420000001</v>
      </c>
      <c r="S7632">
        <v>1086.1759420000001</v>
      </c>
      <c r="T7632" s="194">
        <v>1086.1759420000001</v>
      </c>
      <c r="U7632" t="s">
        <v>193</v>
      </c>
      <c r="V7632">
        <v>45664.333645833336</v>
      </c>
    </row>
    <row r="7633" spans="1:22" x14ac:dyDescent="0.3">
      <c r="A7633" t="s">
        <v>113</v>
      </c>
      <c r="B7633" t="s">
        <v>114</v>
      </c>
      <c r="C7633" t="s">
        <v>88</v>
      </c>
      <c r="D7633" s="29">
        <v>45949</v>
      </c>
      <c r="E7633" s="161">
        <v>0</v>
      </c>
      <c r="F7633" s="161">
        <v>0</v>
      </c>
      <c r="G7633" s="161">
        <v>0</v>
      </c>
      <c r="H7633" s="161">
        <v>0</v>
      </c>
      <c r="L7633">
        <v>560.78578200000004</v>
      </c>
      <c r="R7633">
        <v>1086.1759420000001</v>
      </c>
      <c r="S7633">
        <v>1086.1759420000001</v>
      </c>
      <c r="T7633" s="194">
        <v>1086.1759420000001</v>
      </c>
      <c r="U7633" t="s">
        <v>193</v>
      </c>
      <c r="V7633">
        <v>45664.333645833336</v>
      </c>
    </row>
    <row r="7634" spans="1:22" x14ac:dyDescent="0.3">
      <c r="A7634" t="s">
        <v>113</v>
      </c>
      <c r="B7634" t="s">
        <v>114</v>
      </c>
      <c r="C7634" t="s">
        <v>88</v>
      </c>
      <c r="D7634" s="29">
        <v>45950</v>
      </c>
      <c r="E7634" s="161">
        <v>0</v>
      </c>
      <c r="F7634" s="161">
        <v>0</v>
      </c>
      <c r="G7634" s="161">
        <v>0</v>
      </c>
      <c r="H7634" s="161">
        <v>0</v>
      </c>
      <c r="L7634">
        <v>560.78578200000004</v>
      </c>
      <c r="R7634">
        <v>1086.1759420000001</v>
      </c>
      <c r="S7634">
        <v>1086.1759420000001</v>
      </c>
      <c r="T7634" s="194">
        <v>1086.1759420000001</v>
      </c>
      <c r="U7634" t="s">
        <v>193</v>
      </c>
      <c r="V7634">
        <v>45664.333645833336</v>
      </c>
    </row>
    <row r="7635" spans="1:22" x14ac:dyDescent="0.3">
      <c r="A7635" t="s">
        <v>113</v>
      </c>
      <c r="B7635" t="s">
        <v>114</v>
      </c>
      <c r="C7635" t="s">
        <v>88</v>
      </c>
      <c r="D7635" s="29">
        <v>45951</v>
      </c>
      <c r="E7635" s="161">
        <v>0</v>
      </c>
      <c r="F7635" s="161">
        <v>0</v>
      </c>
      <c r="G7635" s="161">
        <v>0</v>
      </c>
      <c r="H7635" s="161">
        <v>0</v>
      </c>
      <c r="L7635">
        <v>560.78578200000004</v>
      </c>
      <c r="R7635">
        <v>1086.1759420000001</v>
      </c>
      <c r="S7635">
        <v>1086.1759420000001</v>
      </c>
      <c r="T7635" s="194">
        <v>1086.1759420000001</v>
      </c>
      <c r="U7635" t="s">
        <v>193</v>
      </c>
      <c r="V7635">
        <v>45664.333645833336</v>
      </c>
    </row>
    <row r="7636" spans="1:22" x14ac:dyDescent="0.3">
      <c r="A7636" t="s">
        <v>113</v>
      </c>
      <c r="B7636" t="s">
        <v>114</v>
      </c>
      <c r="C7636" t="s">
        <v>88</v>
      </c>
      <c r="D7636" s="29">
        <v>45952</v>
      </c>
      <c r="E7636" s="161">
        <v>0</v>
      </c>
      <c r="F7636" s="161">
        <v>0</v>
      </c>
      <c r="G7636" s="161">
        <v>0</v>
      </c>
      <c r="H7636" s="161">
        <v>0</v>
      </c>
      <c r="L7636">
        <v>560.78578200000004</v>
      </c>
      <c r="R7636">
        <v>1086.1759420000001</v>
      </c>
      <c r="S7636">
        <v>1086.1759420000001</v>
      </c>
      <c r="T7636" s="194">
        <v>1086.1759420000001</v>
      </c>
      <c r="U7636" t="s">
        <v>193</v>
      </c>
      <c r="V7636">
        <v>45664.333645833336</v>
      </c>
    </row>
    <row r="7637" spans="1:22" x14ac:dyDescent="0.3">
      <c r="A7637" t="s">
        <v>113</v>
      </c>
      <c r="B7637" t="s">
        <v>114</v>
      </c>
      <c r="C7637" t="s">
        <v>88</v>
      </c>
      <c r="D7637" s="29">
        <v>45953</v>
      </c>
      <c r="E7637" s="161">
        <v>0</v>
      </c>
      <c r="F7637" s="161">
        <v>0</v>
      </c>
      <c r="G7637" s="161">
        <v>0</v>
      </c>
      <c r="H7637" s="161">
        <v>0</v>
      </c>
      <c r="L7637">
        <v>560.78578200000004</v>
      </c>
      <c r="R7637">
        <v>1086.1759420000001</v>
      </c>
      <c r="S7637">
        <v>1086.1759420000001</v>
      </c>
      <c r="T7637" s="194">
        <v>1086.1759420000001</v>
      </c>
      <c r="U7637" t="s">
        <v>193</v>
      </c>
      <c r="V7637">
        <v>45664.333645833336</v>
      </c>
    </row>
    <row r="7638" spans="1:22" x14ac:dyDescent="0.3">
      <c r="A7638" t="s">
        <v>113</v>
      </c>
      <c r="B7638" t="s">
        <v>114</v>
      </c>
      <c r="C7638" t="s">
        <v>88</v>
      </c>
      <c r="D7638" s="29">
        <v>45954</v>
      </c>
      <c r="E7638" s="161">
        <v>0</v>
      </c>
      <c r="F7638" s="161">
        <v>0</v>
      </c>
      <c r="G7638" s="161">
        <v>0</v>
      </c>
      <c r="H7638" s="161">
        <v>0</v>
      </c>
      <c r="L7638">
        <v>560.78578200000004</v>
      </c>
      <c r="R7638">
        <v>1086.1759420000001</v>
      </c>
      <c r="S7638">
        <v>1086.1759420000001</v>
      </c>
      <c r="T7638" s="194">
        <v>1086.1759420000001</v>
      </c>
      <c r="U7638" t="s">
        <v>193</v>
      </c>
      <c r="V7638">
        <v>45664.333645833336</v>
      </c>
    </row>
    <row r="7639" spans="1:22" x14ac:dyDescent="0.3">
      <c r="A7639" t="s">
        <v>113</v>
      </c>
      <c r="B7639" t="s">
        <v>114</v>
      </c>
      <c r="C7639" t="s">
        <v>88</v>
      </c>
      <c r="D7639" s="29">
        <v>45955</v>
      </c>
      <c r="E7639" s="161">
        <v>0</v>
      </c>
      <c r="F7639" s="161">
        <v>0</v>
      </c>
      <c r="G7639" s="161">
        <v>0</v>
      </c>
      <c r="H7639" s="161">
        <v>0</v>
      </c>
      <c r="L7639">
        <v>560.78578200000004</v>
      </c>
      <c r="R7639">
        <v>1086.1759420000001</v>
      </c>
      <c r="S7639">
        <v>1086.1759420000001</v>
      </c>
      <c r="T7639" s="194">
        <v>1086.1759420000001</v>
      </c>
      <c r="U7639" t="s">
        <v>193</v>
      </c>
      <c r="V7639">
        <v>45664.333645833336</v>
      </c>
    </row>
    <row r="7640" spans="1:22" x14ac:dyDescent="0.3">
      <c r="A7640" t="s">
        <v>113</v>
      </c>
      <c r="B7640" t="s">
        <v>114</v>
      </c>
      <c r="C7640" t="s">
        <v>88</v>
      </c>
      <c r="D7640" s="29">
        <v>45956</v>
      </c>
      <c r="E7640" s="161">
        <v>0</v>
      </c>
      <c r="F7640" s="161">
        <v>0</v>
      </c>
      <c r="G7640" s="161">
        <v>0</v>
      </c>
      <c r="H7640" s="161">
        <v>0</v>
      </c>
      <c r="L7640">
        <v>560.78578200000004</v>
      </c>
      <c r="R7640">
        <v>1086.1759420000001</v>
      </c>
      <c r="S7640">
        <v>1086.1759420000001</v>
      </c>
      <c r="T7640" s="194">
        <v>1086.1759420000001</v>
      </c>
      <c r="U7640" t="s">
        <v>193</v>
      </c>
      <c r="V7640">
        <v>45664.333645833336</v>
      </c>
    </row>
    <row r="7641" spans="1:22" x14ac:dyDescent="0.3">
      <c r="A7641" t="s">
        <v>113</v>
      </c>
      <c r="B7641" t="s">
        <v>114</v>
      </c>
      <c r="C7641" t="s">
        <v>88</v>
      </c>
      <c r="D7641" s="29">
        <v>45957</v>
      </c>
      <c r="E7641" s="161">
        <v>0</v>
      </c>
      <c r="F7641" s="161">
        <v>0</v>
      </c>
      <c r="G7641" s="161">
        <v>0</v>
      </c>
      <c r="H7641" s="161">
        <v>0</v>
      </c>
      <c r="L7641">
        <v>560.78578200000004</v>
      </c>
      <c r="R7641">
        <v>1086.1759420000001</v>
      </c>
      <c r="S7641">
        <v>1086.1759420000001</v>
      </c>
      <c r="T7641" s="194">
        <v>1086.1759420000001</v>
      </c>
      <c r="U7641" t="s">
        <v>193</v>
      </c>
      <c r="V7641">
        <v>45664.333645833336</v>
      </c>
    </row>
    <row r="7642" spans="1:22" x14ac:dyDescent="0.3">
      <c r="A7642" t="s">
        <v>113</v>
      </c>
      <c r="B7642" t="s">
        <v>114</v>
      </c>
      <c r="C7642" t="s">
        <v>88</v>
      </c>
      <c r="D7642" s="29">
        <v>45958</v>
      </c>
      <c r="E7642" s="161">
        <v>0</v>
      </c>
      <c r="F7642" s="161">
        <v>0</v>
      </c>
      <c r="G7642" s="161">
        <v>0</v>
      </c>
      <c r="H7642" s="161">
        <v>0</v>
      </c>
      <c r="L7642">
        <v>560.78578200000004</v>
      </c>
      <c r="R7642">
        <v>1086.1759420000001</v>
      </c>
      <c r="S7642">
        <v>1086.1759420000001</v>
      </c>
      <c r="T7642" s="194">
        <v>1086.1759420000001</v>
      </c>
      <c r="U7642" t="s">
        <v>193</v>
      </c>
      <c r="V7642">
        <v>45664.333645833336</v>
      </c>
    </row>
    <row r="7643" spans="1:22" x14ac:dyDescent="0.3">
      <c r="A7643" t="s">
        <v>113</v>
      </c>
      <c r="B7643" t="s">
        <v>114</v>
      </c>
      <c r="C7643" t="s">
        <v>88</v>
      </c>
      <c r="D7643" s="29">
        <v>45959</v>
      </c>
      <c r="E7643" s="161">
        <v>0</v>
      </c>
      <c r="F7643" s="161">
        <v>0</v>
      </c>
      <c r="G7643" s="161">
        <v>0</v>
      </c>
      <c r="H7643" s="161">
        <v>0</v>
      </c>
      <c r="L7643">
        <v>560.78578200000004</v>
      </c>
      <c r="R7643">
        <v>1086.1759420000001</v>
      </c>
      <c r="S7643">
        <v>1086.1759420000001</v>
      </c>
      <c r="T7643" s="194">
        <v>1086.1759420000001</v>
      </c>
      <c r="U7643" t="s">
        <v>193</v>
      </c>
      <c r="V7643">
        <v>45664.333645833336</v>
      </c>
    </row>
    <row r="7644" spans="1:22" x14ac:dyDescent="0.3">
      <c r="A7644" t="s">
        <v>113</v>
      </c>
      <c r="B7644" t="s">
        <v>114</v>
      </c>
      <c r="C7644" t="s">
        <v>88</v>
      </c>
      <c r="D7644" s="29">
        <v>45960</v>
      </c>
      <c r="E7644" s="161">
        <v>0</v>
      </c>
      <c r="F7644" s="161">
        <v>0</v>
      </c>
      <c r="G7644" s="161">
        <v>0</v>
      </c>
      <c r="H7644" s="161">
        <v>0</v>
      </c>
      <c r="L7644">
        <v>560.78578200000004</v>
      </c>
      <c r="R7644">
        <v>1086.1759420000001</v>
      </c>
      <c r="S7644">
        <v>1086.1759420000001</v>
      </c>
      <c r="T7644" s="194">
        <v>1086.1759420000001</v>
      </c>
      <c r="U7644" t="s">
        <v>193</v>
      </c>
      <c r="V7644">
        <v>45664.333645833336</v>
      </c>
    </row>
    <row r="7645" spans="1:22" x14ac:dyDescent="0.3">
      <c r="A7645" t="s">
        <v>113</v>
      </c>
      <c r="B7645" t="s">
        <v>114</v>
      </c>
      <c r="C7645" t="s">
        <v>88</v>
      </c>
      <c r="D7645" s="29">
        <v>45961</v>
      </c>
      <c r="E7645" s="161">
        <v>0</v>
      </c>
      <c r="F7645" s="161">
        <v>0</v>
      </c>
      <c r="G7645" s="161">
        <v>0</v>
      </c>
      <c r="H7645" s="161">
        <v>0</v>
      </c>
      <c r="L7645">
        <v>560.78578200000004</v>
      </c>
      <c r="R7645">
        <v>1086.1759420000001</v>
      </c>
      <c r="S7645">
        <v>1086.1759420000001</v>
      </c>
      <c r="T7645" s="194">
        <v>1086.1759420000001</v>
      </c>
      <c r="U7645" t="s">
        <v>193</v>
      </c>
      <c r="V7645">
        <v>45664.333645833336</v>
      </c>
    </row>
    <row r="7646" spans="1:22" x14ac:dyDescent="0.3">
      <c r="A7646" t="s">
        <v>113</v>
      </c>
      <c r="B7646" t="s">
        <v>114</v>
      </c>
      <c r="C7646" t="s">
        <v>88</v>
      </c>
      <c r="D7646" s="29">
        <v>45962</v>
      </c>
      <c r="E7646" s="161">
        <v>0</v>
      </c>
      <c r="F7646" s="161">
        <v>0</v>
      </c>
      <c r="G7646" s="161">
        <v>0</v>
      </c>
      <c r="H7646" s="161">
        <v>0</v>
      </c>
      <c r="L7646">
        <v>560.78578100000004</v>
      </c>
      <c r="R7646">
        <v>1086.1759420000001</v>
      </c>
      <c r="S7646">
        <v>1086.1759420000001</v>
      </c>
      <c r="T7646" s="194">
        <v>1086.1759420000001</v>
      </c>
      <c r="U7646" t="s">
        <v>193</v>
      </c>
      <c r="V7646">
        <v>45664.333645833336</v>
      </c>
    </row>
    <row r="7647" spans="1:22" x14ac:dyDescent="0.3">
      <c r="A7647" t="s">
        <v>113</v>
      </c>
      <c r="B7647" t="s">
        <v>114</v>
      </c>
      <c r="C7647" t="s">
        <v>88</v>
      </c>
      <c r="D7647" s="29">
        <v>45963</v>
      </c>
      <c r="E7647" s="161">
        <v>0</v>
      </c>
      <c r="F7647" s="161">
        <v>0</v>
      </c>
      <c r="G7647" s="161">
        <v>0</v>
      </c>
      <c r="H7647" s="161">
        <v>0</v>
      </c>
      <c r="L7647">
        <v>560.78578100000004</v>
      </c>
      <c r="R7647">
        <v>1086.1759420000001</v>
      </c>
      <c r="S7647">
        <v>1086.1759420000001</v>
      </c>
      <c r="T7647" s="194">
        <v>1086.1759420000001</v>
      </c>
      <c r="U7647" t="s">
        <v>193</v>
      </c>
      <c r="V7647">
        <v>45664.333645833336</v>
      </c>
    </row>
    <row r="7648" spans="1:22" x14ac:dyDescent="0.3">
      <c r="A7648" t="s">
        <v>113</v>
      </c>
      <c r="B7648" t="s">
        <v>114</v>
      </c>
      <c r="C7648" t="s">
        <v>88</v>
      </c>
      <c r="D7648" s="29">
        <v>45964</v>
      </c>
      <c r="E7648" s="161">
        <v>0</v>
      </c>
      <c r="F7648" s="161">
        <v>0</v>
      </c>
      <c r="G7648" s="161">
        <v>0</v>
      </c>
      <c r="H7648" s="161">
        <v>0</v>
      </c>
      <c r="L7648">
        <v>560.78578100000004</v>
      </c>
      <c r="R7648">
        <v>1086.1759420000001</v>
      </c>
      <c r="S7648">
        <v>1086.1759420000001</v>
      </c>
      <c r="T7648" s="194">
        <v>1086.1759420000001</v>
      </c>
      <c r="U7648" t="s">
        <v>193</v>
      </c>
      <c r="V7648">
        <v>45664.333645833336</v>
      </c>
    </row>
    <row r="7649" spans="1:22" x14ac:dyDescent="0.3">
      <c r="A7649" t="s">
        <v>113</v>
      </c>
      <c r="B7649" t="s">
        <v>114</v>
      </c>
      <c r="C7649" t="s">
        <v>88</v>
      </c>
      <c r="D7649" s="29">
        <v>45965</v>
      </c>
      <c r="E7649" s="161">
        <v>0</v>
      </c>
      <c r="F7649" s="161">
        <v>0</v>
      </c>
      <c r="G7649" s="161">
        <v>0</v>
      </c>
      <c r="H7649" s="161">
        <v>0</v>
      </c>
      <c r="L7649">
        <v>560.78578100000004</v>
      </c>
      <c r="R7649">
        <v>1086.1759420000001</v>
      </c>
      <c r="S7649">
        <v>1086.1759420000001</v>
      </c>
      <c r="T7649" s="194">
        <v>1086.1759420000001</v>
      </c>
      <c r="U7649" t="s">
        <v>193</v>
      </c>
      <c r="V7649">
        <v>45664.333645833336</v>
      </c>
    </row>
    <row r="7650" spans="1:22" x14ac:dyDescent="0.3">
      <c r="A7650" t="s">
        <v>113</v>
      </c>
      <c r="B7650" t="s">
        <v>114</v>
      </c>
      <c r="C7650" t="s">
        <v>88</v>
      </c>
      <c r="D7650" s="29">
        <v>45966</v>
      </c>
      <c r="E7650" s="161">
        <v>0</v>
      </c>
      <c r="F7650" s="161">
        <v>0</v>
      </c>
      <c r="G7650" s="161">
        <v>0</v>
      </c>
      <c r="H7650" s="161">
        <v>0</v>
      </c>
      <c r="L7650">
        <v>560.78578100000004</v>
      </c>
      <c r="R7650">
        <v>1086.1759420000001</v>
      </c>
      <c r="S7650">
        <v>1086.1759420000001</v>
      </c>
      <c r="T7650" s="194">
        <v>1086.1759420000001</v>
      </c>
      <c r="U7650" t="s">
        <v>193</v>
      </c>
      <c r="V7650">
        <v>45664.333645833336</v>
      </c>
    </row>
    <row r="7651" spans="1:22" x14ac:dyDescent="0.3">
      <c r="A7651" t="s">
        <v>113</v>
      </c>
      <c r="B7651" t="s">
        <v>114</v>
      </c>
      <c r="C7651" t="s">
        <v>88</v>
      </c>
      <c r="D7651" s="29">
        <v>45967</v>
      </c>
      <c r="E7651" s="161">
        <v>0</v>
      </c>
      <c r="F7651" s="161">
        <v>0</v>
      </c>
      <c r="G7651" s="161">
        <v>0</v>
      </c>
      <c r="H7651" s="161">
        <v>0</v>
      </c>
      <c r="L7651">
        <v>560.78578100000004</v>
      </c>
      <c r="R7651">
        <v>1086.1759420000001</v>
      </c>
      <c r="S7651">
        <v>1086.1759420000001</v>
      </c>
      <c r="T7651" s="194">
        <v>1086.1759420000001</v>
      </c>
      <c r="U7651" t="s">
        <v>193</v>
      </c>
      <c r="V7651">
        <v>45664.333645833336</v>
      </c>
    </row>
    <row r="7652" spans="1:22" x14ac:dyDescent="0.3">
      <c r="A7652" t="s">
        <v>113</v>
      </c>
      <c r="B7652" t="s">
        <v>114</v>
      </c>
      <c r="C7652" t="s">
        <v>88</v>
      </c>
      <c r="D7652" s="29">
        <v>45968</v>
      </c>
      <c r="E7652" s="161">
        <v>0</v>
      </c>
      <c r="F7652" s="161">
        <v>0</v>
      </c>
      <c r="G7652" s="161">
        <v>0</v>
      </c>
      <c r="H7652" s="161">
        <v>0</v>
      </c>
      <c r="L7652">
        <v>560.78578100000004</v>
      </c>
      <c r="R7652">
        <v>1086.1759420000001</v>
      </c>
      <c r="S7652">
        <v>1086.1759420000001</v>
      </c>
      <c r="T7652" s="194">
        <v>1086.1759420000001</v>
      </c>
      <c r="U7652" t="s">
        <v>193</v>
      </c>
      <c r="V7652">
        <v>45664.333645833336</v>
      </c>
    </row>
    <row r="7653" spans="1:22" x14ac:dyDescent="0.3">
      <c r="A7653" t="s">
        <v>113</v>
      </c>
      <c r="B7653" t="s">
        <v>114</v>
      </c>
      <c r="C7653" t="s">
        <v>88</v>
      </c>
      <c r="D7653" s="29">
        <v>45969</v>
      </c>
      <c r="E7653" s="161">
        <v>0</v>
      </c>
      <c r="F7653" s="161">
        <v>0</v>
      </c>
      <c r="G7653" s="161">
        <v>0</v>
      </c>
      <c r="H7653" s="161">
        <v>0</v>
      </c>
      <c r="L7653">
        <v>560.78578100000004</v>
      </c>
      <c r="R7653">
        <v>1086.1759420000001</v>
      </c>
      <c r="S7653">
        <v>1086.1759420000001</v>
      </c>
      <c r="T7653" s="194">
        <v>1086.1759420000001</v>
      </c>
      <c r="U7653" t="s">
        <v>193</v>
      </c>
      <c r="V7653">
        <v>45664.333645833336</v>
      </c>
    </row>
    <row r="7654" spans="1:22" x14ac:dyDescent="0.3">
      <c r="A7654" t="s">
        <v>113</v>
      </c>
      <c r="B7654" t="s">
        <v>114</v>
      </c>
      <c r="C7654" t="s">
        <v>88</v>
      </c>
      <c r="D7654" s="29">
        <v>45970</v>
      </c>
      <c r="E7654" s="161">
        <v>0</v>
      </c>
      <c r="F7654" s="161">
        <v>0</v>
      </c>
      <c r="G7654" s="161">
        <v>0</v>
      </c>
      <c r="H7654" s="161">
        <v>0</v>
      </c>
      <c r="L7654">
        <v>560.78578100000004</v>
      </c>
      <c r="R7654">
        <v>1086.1759420000001</v>
      </c>
      <c r="S7654">
        <v>1086.1759420000001</v>
      </c>
      <c r="T7654" s="194">
        <v>1086.1759420000001</v>
      </c>
      <c r="U7654" t="s">
        <v>193</v>
      </c>
      <c r="V7654">
        <v>45664.333645833336</v>
      </c>
    </row>
    <row r="7655" spans="1:22" x14ac:dyDescent="0.3">
      <c r="A7655" t="s">
        <v>113</v>
      </c>
      <c r="B7655" t="s">
        <v>114</v>
      </c>
      <c r="C7655" t="s">
        <v>88</v>
      </c>
      <c r="D7655" s="29">
        <v>45971</v>
      </c>
      <c r="E7655" s="161">
        <v>0</v>
      </c>
      <c r="F7655" s="161">
        <v>0</v>
      </c>
      <c r="G7655" s="161">
        <v>0</v>
      </c>
      <c r="H7655" s="161">
        <v>0</v>
      </c>
      <c r="L7655">
        <v>560.78578100000004</v>
      </c>
      <c r="R7655">
        <v>1086.1759420000001</v>
      </c>
      <c r="S7655">
        <v>1086.1759420000001</v>
      </c>
      <c r="T7655" s="194">
        <v>1086.1759420000001</v>
      </c>
      <c r="U7655" t="s">
        <v>193</v>
      </c>
      <c r="V7655">
        <v>45664.333645833336</v>
      </c>
    </row>
    <row r="7656" spans="1:22" x14ac:dyDescent="0.3">
      <c r="A7656" t="s">
        <v>113</v>
      </c>
      <c r="B7656" t="s">
        <v>114</v>
      </c>
      <c r="C7656" t="s">
        <v>88</v>
      </c>
      <c r="D7656" s="29">
        <v>45972</v>
      </c>
      <c r="E7656" s="161">
        <v>0</v>
      </c>
      <c r="F7656" s="161">
        <v>0</v>
      </c>
      <c r="G7656" s="161">
        <v>0</v>
      </c>
      <c r="H7656" s="161">
        <v>0</v>
      </c>
      <c r="L7656">
        <v>560.78578100000004</v>
      </c>
      <c r="R7656">
        <v>1086.1759420000001</v>
      </c>
      <c r="S7656">
        <v>1086.1759420000001</v>
      </c>
      <c r="T7656" s="194">
        <v>1086.1759420000001</v>
      </c>
      <c r="U7656" t="s">
        <v>193</v>
      </c>
      <c r="V7656">
        <v>45664.333645833336</v>
      </c>
    </row>
    <row r="7657" spans="1:22" x14ac:dyDescent="0.3">
      <c r="A7657" t="s">
        <v>113</v>
      </c>
      <c r="B7657" t="s">
        <v>114</v>
      </c>
      <c r="C7657" t="s">
        <v>88</v>
      </c>
      <c r="D7657" s="29">
        <v>45973</v>
      </c>
      <c r="E7657" s="161">
        <v>0</v>
      </c>
      <c r="F7657" s="161">
        <v>0</v>
      </c>
      <c r="G7657" s="161">
        <v>0</v>
      </c>
      <c r="H7657" s="161">
        <v>0</v>
      </c>
      <c r="L7657">
        <v>560.78578100000004</v>
      </c>
      <c r="R7657">
        <v>1086.1759420000001</v>
      </c>
      <c r="S7657">
        <v>1086.1759420000001</v>
      </c>
      <c r="T7657" s="194">
        <v>1086.1759420000001</v>
      </c>
      <c r="U7657" t="s">
        <v>193</v>
      </c>
      <c r="V7657">
        <v>45664.333645833336</v>
      </c>
    </row>
    <row r="7658" spans="1:22" x14ac:dyDescent="0.3">
      <c r="A7658" t="s">
        <v>113</v>
      </c>
      <c r="B7658" t="s">
        <v>114</v>
      </c>
      <c r="C7658" t="s">
        <v>88</v>
      </c>
      <c r="D7658" s="29">
        <v>45974</v>
      </c>
      <c r="E7658" s="161">
        <v>0</v>
      </c>
      <c r="F7658" s="161">
        <v>0</v>
      </c>
      <c r="G7658" s="161">
        <v>0</v>
      </c>
      <c r="H7658" s="161">
        <v>0</v>
      </c>
      <c r="L7658">
        <v>560.78578100000004</v>
      </c>
      <c r="R7658">
        <v>1086.1759420000001</v>
      </c>
      <c r="S7658">
        <v>1086.1759420000001</v>
      </c>
      <c r="T7658" s="194">
        <v>1086.1759420000001</v>
      </c>
      <c r="U7658" t="s">
        <v>193</v>
      </c>
      <c r="V7658">
        <v>45664.333645833336</v>
      </c>
    </row>
    <row r="7659" spans="1:22" x14ac:dyDescent="0.3">
      <c r="A7659" t="s">
        <v>113</v>
      </c>
      <c r="B7659" t="s">
        <v>114</v>
      </c>
      <c r="C7659" t="s">
        <v>88</v>
      </c>
      <c r="D7659" s="29">
        <v>45975</v>
      </c>
      <c r="E7659" s="161">
        <v>0</v>
      </c>
      <c r="F7659" s="161">
        <v>0</v>
      </c>
      <c r="G7659" s="161">
        <v>0</v>
      </c>
      <c r="H7659" s="161">
        <v>0</v>
      </c>
      <c r="L7659">
        <v>560.78578100000004</v>
      </c>
      <c r="R7659">
        <v>1086.1759420000001</v>
      </c>
      <c r="S7659">
        <v>1086.1759420000001</v>
      </c>
      <c r="T7659" s="194">
        <v>1086.1759420000001</v>
      </c>
      <c r="U7659" t="s">
        <v>193</v>
      </c>
      <c r="V7659">
        <v>45664.333645833336</v>
      </c>
    </row>
    <row r="7660" spans="1:22" x14ac:dyDescent="0.3">
      <c r="A7660" t="s">
        <v>113</v>
      </c>
      <c r="B7660" t="s">
        <v>114</v>
      </c>
      <c r="C7660" t="s">
        <v>88</v>
      </c>
      <c r="D7660" s="29">
        <v>45976</v>
      </c>
      <c r="E7660" s="161">
        <v>0</v>
      </c>
      <c r="F7660" s="161">
        <v>0</v>
      </c>
      <c r="G7660" s="161">
        <v>0</v>
      </c>
      <c r="H7660" s="161">
        <v>0</v>
      </c>
      <c r="L7660">
        <v>560.78578100000004</v>
      </c>
      <c r="R7660">
        <v>1086.1759420000001</v>
      </c>
      <c r="S7660">
        <v>1086.1759420000001</v>
      </c>
      <c r="T7660" s="194">
        <v>1086.1759420000001</v>
      </c>
      <c r="U7660" t="s">
        <v>193</v>
      </c>
      <c r="V7660">
        <v>45664.333645833336</v>
      </c>
    </row>
    <row r="7661" spans="1:22" x14ac:dyDescent="0.3">
      <c r="A7661" t="s">
        <v>113</v>
      </c>
      <c r="B7661" t="s">
        <v>114</v>
      </c>
      <c r="C7661" t="s">
        <v>88</v>
      </c>
      <c r="D7661" s="29">
        <v>45977</v>
      </c>
      <c r="E7661" s="161">
        <v>0</v>
      </c>
      <c r="F7661" s="161">
        <v>0</v>
      </c>
      <c r="G7661" s="161">
        <v>0</v>
      </c>
      <c r="H7661" s="161">
        <v>0</v>
      </c>
      <c r="L7661">
        <v>560.78578100000004</v>
      </c>
      <c r="R7661">
        <v>1086.1759420000001</v>
      </c>
      <c r="S7661">
        <v>1086.1759420000001</v>
      </c>
      <c r="T7661" s="194">
        <v>1086.1759420000001</v>
      </c>
      <c r="U7661" t="s">
        <v>193</v>
      </c>
      <c r="V7661">
        <v>45664.333645833336</v>
      </c>
    </row>
    <row r="7662" spans="1:22" x14ac:dyDescent="0.3">
      <c r="A7662" t="s">
        <v>113</v>
      </c>
      <c r="B7662" t="s">
        <v>114</v>
      </c>
      <c r="C7662" t="s">
        <v>88</v>
      </c>
      <c r="D7662" s="29">
        <v>45978</v>
      </c>
      <c r="E7662" s="161">
        <v>0</v>
      </c>
      <c r="F7662" s="161">
        <v>0</v>
      </c>
      <c r="G7662" s="161">
        <v>0</v>
      </c>
      <c r="H7662" s="161">
        <v>0</v>
      </c>
      <c r="L7662">
        <v>560.78578100000004</v>
      </c>
      <c r="R7662">
        <v>1086.1759420000001</v>
      </c>
      <c r="S7662">
        <v>1086.1759420000001</v>
      </c>
      <c r="T7662" s="194">
        <v>1086.1759420000001</v>
      </c>
      <c r="U7662" t="s">
        <v>193</v>
      </c>
      <c r="V7662">
        <v>45664.333645833336</v>
      </c>
    </row>
    <row r="7663" spans="1:22" x14ac:dyDescent="0.3">
      <c r="A7663" t="s">
        <v>113</v>
      </c>
      <c r="B7663" t="s">
        <v>114</v>
      </c>
      <c r="C7663" t="s">
        <v>88</v>
      </c>
      <c r="D7663" s="29">
        <v>45979</v>
      </c>
      <c r="E7663" s="161">
        <v>0</v>
      </c>
      <c r="F7663" s="161">
        <v>0</v>
      </c>
      <c r="G7663" s="161">
        <v>0</v>
      </c>
      <c r="H7663" s="161">
        <v>0</v>
      </c>
      <c r="L7663">
        <v>560.78578100000004</v>
      </c>
      <c r="R7663">
        <v>1086.1759420000001</v>
      </c>
      <c r="S7663">
        <v>1086.1759420000001</v>
      </c>
      <c r="T7663" s="194">
        <v>1086.1759420000001</v>
      </c>
      <c r="U7663" t="s">
        <v>193</v>
      </c>
      <c r="V7663">
        <v>45664.333645833336</v>
      </c>
    </row>
    <row r="7664" spans="1:22" x14ac:dyDescent="0.3">
      <c r="A7664" t="s">
        <v>113</v>
      </c>
      <c r="B7664" t="s">
        <v>114</v>
      </c>
      <c r="C7664" t="s">
        <v>88</v>
      </c>
      <c r="D7664" s="29">
        <v>45980</v>
      </c>
      <c r="E7664" s="161">
        <v>0</v>
      </c>
      <c r="F7664" s="161">
        <v>0</v>
      </c>
      <c r="G7664" s="161">
        <v>0</v>
      </c>
      <c r="H7664" s="161">
        <v>0</v>
      </c>
      <c r="L7664">
        <v>560.78578100000004</v>
      </c>
      <c r="R7664">
        <v>1086.1759420000001</v>
      </c>
      <c r="S7664">
        <v>1086.1759420000001</v>
      </c>
      <c r="T7664" s="194">
        <v>1086.1759420000001</v>
      </c>
      <c r="U7664" t="s">
        <v>193</v>
      </c>
      <c r="V7664">
        <v>45664.333645833336</v>
      </c>
    </row>
    <row r="7665" spans="1:22" x14ac:dyDescent="0.3">
      <c r="A7665" t="s">
        <v>113</v>
      </c>
      <c r="B7665" t="s">
        <v>114</v>
      </c>
      <c r="C7665" t="s">
        <v>88</v>
      </c>
      <c r="D7665" s="29">
        <v>45981</v>
      </c>
      <c r="E7665" s="161">
        <v>0</v>
      </c>
      <c r="F7665" s="161">
        <v>0</v>
      </c>
      <c r="G7665" s="161">
        <v>0</v>
      </c>
      <c r="H7665" s="161">
        <v>0</v>
      </c>
      <c r="L7665">
        <v>560.78578100000004</v>
      </c>
      <c r="R7665">
        <v>1086.1759420000001</v>
      </c>
      <c r="S7665">
        <v>1086.1759420000001</v>
      </c>
      <c r="T7665" s="194">
        <v>1086.1759420000001</v>
      </c>
      <c r="U7665" t="s">
        <v>193</v>
      </c>
      <c r="V7665">
        <v>45664.333645833336</v>
      </c>
    </row>
    <row r="7666" spans="1:22" x14ac:dyDescent="0.3">
      <c r="A7666" t="s">
        <v>113</v>
      </c>
      <c r="B7666" t="s">
        <v>114</v>
      </c>
      <c r="C7666" t="s">
        <v>88</v>
      </c>
      <c r="D7666" s="29">
        <v>45982</v>
      </c>
      <c r="E7666" s="161">
        <v>0</v>
      </c>
      <c r="F7666" s="161">
        <v>0</v>
      </c>
      <c r="G7666" s="161">
        <v>0</v>
      </c>
      <c r="H7666" s="161">
        <v>0</v>
      </c>
      <c r="L7666">
        <v>560.78578100000004</v>
      </c>
      <c r="R7666">
        <v>1086.1759420000001</v>
      </c>
      <c r="S7666">
        <v>1086.1759420000001</v>
      </c>
      <c r="T7666" s="194">
        <v>1086.1759420000001</v>
      </c>
      <c r="U7666" t="s">
        <v>193</v>
      </c>
      <c r="V7666">
        <v>45664.333645833336</v>
      </c>
    </row>
    <row r="7667" spans="1:22" x14ac:dyDescent="0.3">
      <c r="A7667" t="s">
        <v>113</v>
      </c>
      <c r="B7667" t="s">
        <v>114</v>
      </c>
      <c r="C7667" t="s">
        <v>88</v>
      </c>
      <c r="D7667" s="29">
        <v>45983</v>
      </c>
      <c r="E7667" s="161">
        <v>0</v>
      </c>
      <c r="F7667" s="161">
        <v>0</v>
      </c>
      <c r="G7667" s="161">
        <v>0</v>
      </c>
      <c r="H7667" s="161">
        <v>0</v>
      </c>
      <c r="L7667">
        <v>560.78578100000004</v>
      </c>
      <c r="R7667">
        <v>1086.1759420000001</v>
      </c>
      <c r="S7667">
        <v>1086.1759420000001</v>
      </c>
      <c r="T7667" s="194">
        <v>1086.1759420000001</v>
      </c>
      <c r="U7667" t="s">
        <v>193</v>
      </c>
      <c r="V7667">
        <v>45664.333645833336</v>
      </c>
    </row>
    <row r="7668" spans="1:22" x14ac:dyDescent="0.3">
      <c r="A7668" t="s">
        <v>113</v>
      </c>
      <c r="B7668" t="s">
        <v>114</v>
      </c>
      <c r="C7668" t="s">
        <v>88</v>
      </c>
      <c r="D7668" s="29">
        <v>45984</v>
      </c>
      <c r="E7668" s="161">
        <v>0</v>
      </c>
      <c r="F7668" s="161">
        <v>0</v>
      </c>
      <c r="G7668" s="161">
        <v>0</v>
      </c>
      <c r="H7668" s="161">
        <v>0</v>
      </c>
      <c r="L7668">
        <v>560.78578100000004</v>
      </c>
      <c r="R7668">
        <v>1086.1759420000001</v>
      </c>
      <c r="S7668">
        <v>1086.1759420000001</v>
      </c>
      <c r="T7668" s="194">
        <v>1086.1759420000001</v>
      </c>
      <c r="U7668" t="s">
        <v>193</v>
      </c>
      <c r="V7668">
        <v>45664.333645833336</v>
      </c>
    </row>
    <row r="7669" spans="1:22" x14ac:dyDescent="0.3">
      <c r="A7669" t="s">
        <v>113</v>
      </c>
      <c r="B7669" t="s">
        <v>114</v>
      </c>
      <c r="C7669" t="s">
        <v>88</v>
      </c>
      <c r="D7669" s="29">
        <v>45985</v>
      </c>
      <c r="E7669" s="161">
        <v>0</v>
      </c>
      <c r="F7669" s="161">
        <v>0</v>
      </c>
      <c r="G7669" s="161">
        <v>0</v>
      </c>
      <c r="H7669" s="161">
        <v>0</v>
      </c>
      <c r="L7669">
        <v>560.78578100000004</v>
      </c>
      <c r="R7669">
        <v>1086.1759420000001</v>
      </c>
      <c r="S7669">
        <v>1086.1759420000001</v>
      </c>
      <c r="T7669" s="194">
        <v>1086.1759420000001</v>
      </c>
      <c r="U7669" t="s">
        <v>193</v>
      </c>
      <c r="V7669">
        <v>45664.333645833336</v>
      </c>
    </row>
    <row r="7670" spans="1:22" x14ac:dyDescent="0.3">
      <c r="A7670" t="s">
        <v>113</v>
      </c>
      <c r="B7670" t="s">
        <v>114</v>
      </c>
      <c r="C7670" t="s">
        <v>88</v>
      </c>
      <c r="D7670" s="29">
        <v>45986</v>
      </c>
      <c r="E7670" s="161">
        <v>0</v>
      </c>
      <c r="F7670" s="161">
        <v>0</v>
      </c>
      <c r="G7670" s="161">
        <v>0</v>
      </c>
      <c r="H7670" s="161">
        <v>0</v>
      </c>
      <c r="L7670">
        <v>560.78578100000004</v>
      </c>
      <c r="R7670">
        <v>1086.1759420000001</v>
      </c>
      <c r="S7670">
        <v>1086.1759420000001</v>
      </c>
      <c r="T7670" s="194">
        <v>1086.1759420000001</v>
      </c>
      <c r="U7670" t="s">
        <v>193</v>
      </c>
      <c r="V7670">
        <v>45664.333645833336</v>
      </c>
    </row>
    <row r="7671" spans="1:22" x14ac:dyDescent="0.3">
      <c r="A7671" t="s">
        <v>113</v>
      </c>
      <c r="B7671" t="s">
        <v>114</v>
      </c>
      <c r="C7671" t="s">
        <v>88</v>
      </c>
      <c r="D7671" s="29">
        <v>45987</v>
      </c>
      <c r="E7671" s="161">
        <v>0</v>
      </c>
      <c r="F7671" s="161">
        <v>0</v>
      </c>
      <c r="G7671" s="161">
        <v>0</v>
      </c>
      <c r="H7671" s="161">
        <v>0</v>
      </c>
      <c r="L7671">
        <v>560.78578100000004</v>
      </c>
      <c r="R7671">
        <v>1086.1759420000001</v>
      </c>
      <c r="S7671">
        <v>1086.1759420000001</v>
      </c>
      <c r="T7671" s="194">
        <v>1086.1759420000001</v>
      </c>
      <c r="U7671" t="s">
        <v>193</v>
      </c>
      <c r="V7671">
        <v>45664.333645833336</v>
      </c>
    </row>
    <row r="7672" spans="1:22" x14ac:dyDescent="0.3">
      <c r="A7672" t="s">
        <v>113</v>
      </c>
      <c r="B7672" t="s">
        <v>114</v>
      </c>
      <c r="C7672" t="s">
        <v>88</v>
      </c>
      <c r="D7672" s="29">
        <v>45988</v>
      </c>
      <c r="E7672" s="161">
        <v>0</v>
      </c>
      <c r="F7672" s="161">
        <v>0</v>
      </c>
      <c r="G7672" s="161">
        <v>0</v>
      </c>
      <c r="H7672" s="161">
        <v>0</v>
      </c>
      <c r="L7672">
        <v>560.78578100000004</v>
      </c>
      <c r="R7672">
        <v>1086.1759420000001</v>
      </c>
      <c r="S7672">
        <v>1086.1759420000001</v>
      </c>
      <c r="T7672" s="194">
        <v>1086.1759420000001</v>
      </c>
      <c r="U7672" t="s">
        <v>193</v>
      </c>
      <c r="V7672">
        <v>45664.333645833336</v>
      </c>
    </row>
    <row r="7673" spans="1:22" x14ac:dyDescent="0.3">
      <c r="A7673" t="s">
        <v>113</v>
      </c>
      <c r="B7673" t="s">
        <v>114</v>
      </c>
      <c r="C7673" t="s">
        <v>88</v>
      </c>
      <c r="D7673" s="29">
        <v>45989</v>
      </c>
      <c r="E7673" s="161">
        <v>0</v>
      </c>
      <c r="F7673" s="161">
        <v>0</v>
      </c>
      <c r="G7673" s="161">
        <v>0</v>
      </c>
      <c r="H7673" s="161">
        <v>0</v>
      </c>
      <c r="L7673">
        <v>560.78578100000004</v>
      </c>
      <c r="R7673">
        <v>1086.1759420000001</v>
      </c>
      <c r="S7673">
        <v>1086.1759420000001</v>
      </c>
      <c r="T7673" s="194">
        <v>1086.1759420000001</v>
      </c>
      <c r="U7673" t="s">
        <v>193</v>
      </c>
      <c r="V7673">
        <v>45664.333645833336</v>
      </c>
    </row>
    <row r="7674" spans="1:22" x14ac:dyDescent="0.3">
      <c r="A7674" t="s">
        <v>113</v>
      </c>
      <c r="B7674" t="s">
        <v>114</v>
      </c>
      <c r="C7674" t="s">
        <v>88</v>
      </c>
      <c r="D7674" s="29">
        <v>45990</v>
      </c>
      <c r="E7674" s="161">
        <v>0</v>
      </c>
      <c r="F7674" s="161">
        <v>0</v>
      </c>
      <c r="G7674" s="161">
        <v>0</v>
      </c>
      <c r="H7674" s="161">
        <v>0</v>
      </c>
      <c r="L7674">
        <v>560.78578100000004</v>
      </c>
      <c r="R7674">
        <v>1086.1759420000001</v>
      </c>
      <c r="S7674">
        <v>1086.1759420000001</v>
      </c>
      <c r="T7674" s="194">
        <v>1086.1759420000001</v>
      </c>
      <c r="U7674" t="s">
        <v>193</v>
      </c>
      <c r="V7674">
        <v>45664.333645833336</v>
      </c>
    </row>
    <row r="7675" spans="1:22" x14ac:dyDescent="0.3">
      <c r="A7675" t="s">
        <v>113</v>
      </c>
      <c r="B7675" t="s">
        <v>114</v>
      </c>
      <c r="C7675" t="s">
        <v>88</v>
      </c>
      <c r="D7675" s="29">
        <v>45991</v>
      </c>
      <c r="E7675" s="161">
        <v>0</v>
      </c>
      <c r="F7675" s="161">
        <v>0</v>
      </c>
      <c r="G7675" s="161">
        <v>0</v>
      </c>
      <c r="H7675" s="161">
        <v>0</v>
      </c>
      <c r="L7675">
        <v>560.78578100000004</v>
      </c>
      <c r="R7675">
        <v>1086.1759420000001</v>
      </c>
      <c r="S7675">
        <v>1086.1759420000001</v>
      </c>
      <c r="T7675" s="194">
        <v>1086.1759420000001</v>
      </c>
      <c r="U7675" t="s">
        <v>193</v>
      </c>
      <c r="V7675">
        <v>45664.333645833336</v>
      </c>
    </row>
    <row r="7676" spans="1:22" x14ac:dyDescent="0.3">
      <c r="A7676" t="s">
        <v>113</v>
      </c>
      <c r="B7676" t="s">
        <v>114</v>
      </c>
      <c r="C7676" t="s">
        <v>88</v>
      </c>
      <c r="D7676" s="29">
        <v>45992</v>
      </c>
      <c r="E7676" s="161">
        <v>0</v>
      </c>
      <c r="F7676" s="161">
        <v>0</v>
      </c>
      <c r="G7676" s="161">
        <v>0</v>
      </c>
      <c r="H7676" s="161">
        <v>0</v>
      </c>
      <c r="L7676">
        <v>560.78578100000004</v>
      </c>
      <c r="R7676">
        <v>1086.1759420000001</v>
      </c>
      <c r="S7676">
        <v>1086.1759420000001</v>
      </c>
      <c r="T7676" s="194">
        <v>1086.1759420000001</v>
      </c>
      <c r="U7676" t="s">
        <v>193</v>
      </c>
      <c r="V7676">
        <v>45664.333645833336</v>
      </c>
    </row>
    <row r="7677" spans="1:22" x14ac:dyDescent="0.3">
      <c r="A7677" t="s">
        <v>113</v>
      </c>
      <c r="B7677" t="s">
        <v>114</v>
      </c>
      <c r="C7677" t="s">
        <v>88</v>
      </c>
      <c r="D7677" s="29">
        <v>45993</v>
      </c>
      <c r="E7677" s="161">
        <v>0</v>
      </c>
      <c r="F7677" s="161">
        <v>0</v>
      </c>
      <c r="G7677" s="161">
        <v>0</v>
      </c>
      <c r="H7677" s="161">
        <v>0</v>
      </c>
      <c r="L7677">
        <v>560.78578100000004</v>
      </c>
      <c r="R7677">
        <v>1086.1759420000001</v>
      </c>
      <c r="S7677">
        <v>1086.1759420000001</v>
      </c>
      <c r="T7677" s="194">
        <v>1086.1759420000001</v>
      </c>
      <c r="U7677" t="s">
        <v>193</v>
      </c>
      <c r="V7677">
        <v>45664.333645833336</v>
      </c>
    </row>
    <row r="7678" spans="1:22" x14ac:dyDescent="0.3">
      <c r="A7678" t="s">
        <v>113</v>
      </c>
      <c r="B7678" t="s">
        <v>114</v>
      </c>
      <c r="C7678" t="s">
        <v>88</v>
      </c>
      <c r="D7678" s="29">
        <v>45994</v>
      </c>
      <c r="E7678" s="161">
        <v>0</v>
      </c>
      <c r="F7678" s="161">
        <v>0</v>
      </c>
      <c r="G7678" s="161">
        <v>0</v>
      </c>
      <c r="H7678" s="161">
        <v>0</v>
      </c>
      <c r="L7678">
        <v>560.78578100000004</v>
      </c>
      <c r="R7678">
        <v>1086.1759420000001</v>
      </c>
      <c r="S7678">
        <v>1086.1759420000001</v>
      </c>
      <c r="T7678" s="194">
        <v>1086.1759420000001</v>
      </c>
      <c r="U7678" t="s">
        <v>193</v>
      </c>
      <c r="V7678">
        <v>45664.333645833336</v>
      </c>
    </row>
    <row r="7679" spans="1:22" x14ac:dyDescent="0.3">
      <c r="A7679" t="s">
        <v>113</v>
      </c>
      <c r="B7679" t="s">
        <v>114</v>
      </c>
      <c r="C7679" t="s">
        <v>88</v>
      </c>
      <c r="D7679" s="29">
        <v>45995</v>
      </c>
      <c r="E7679" s="161">
        <v>0</v>
      </c>
      <c r="F7679" s="161">
        <v>0</v>
      </c>
      <c r="G7679" s="161">
        <v>0</v>
      </c>
      <c r="H7679" s="161">
        <v>0</v>
      </c>
      <c r="L7679">
        <v>560.78578100000004</v>
      </c>
      <c r="R7679">
        <v>1086.1759420000001</v>
      </c>
      <c r="S7679">
        <v>1086.1759420000001</v>
      </c>
      <c r="T7679" s="194">
        <v>1086.1759420000001</v>
      </c>
      <c r="U7679" t="s">
        <v>193</v>
      </c>
      <c r="V7679">
        <v>45664.333645833336</v>
      </c>
    </row>
    <row r="7680" spans="1:22" x14ac:dyDescent="0.3">
      <c r="A7680" t="s">
        <v>113</v>
      </c>
      <c r="B7680" t="s">
        <v>114</v>
      </c>
      <c r="C7680" t="s">
        <v>88</v>
      </c>
      <c r="D7680" s="29">
        <v>45996</v>
      </c>
      <c r="E7680" s="161">
        <v>0</v>
      </c>
      <c r="F7680" s="161">
        <v>0</v>
      </c>
      <c r="G7680" s="161">
        <v>0</v>
      </c>
      <c r="H7680" s="161">
        <v>0</v>
      </c>
      <c r="L7680">
        <v>560.78578100000004</v>
      </c>
      <c r="R7680">
        <v>1086.1759420000001</v>
      </c>
      <c r="S7680">
        <v>1086.1759420000001</v>
      </c>
      <c r="T7680" s="194">
        <v>1086.1759420000001</v>
      </c>
      <c r="U7680" t="s">
        <v>193</v>
      </c>
      <c r="V7680">
        <v>45664.333645833336</v>
      </c>
    </row>
    <row r="7681" spans="1:22" x14ac:dyDescent="0.3">
      <c r="A7681" t="s">
        <v>113</v>
      </c>
      <c r="B7681" t="s">
        <v>114</v>
      </c>
      <c r="C7681" t="s">
        <v>88</v>
      </c>
      <c r="D7681" s="29">
        <v>45997</v>
      </c>
      <c r="E7681" s="161">
        <v>0</v>
      </c>
      <c r="F7681" s="161">
        <v>0</v>
      </c>
      <c r="G7681" s="161">
        <v>0</v>
      </c>
      <c r="H7681" s="161">
        <v>0</v>
      </c>
      <c r="L7681">
        <v>560.78578100000004</v>
      </c>
      <c r="R7681">
        <v>1086.1759420000001</v>
      </c>
      <c r="S7681">
        <v>1086.1759420000001</v>
      </c>
      <c r="T7681" s="194">
        <v>1086.1759420000001</v>
      </c>
      <c r="U7681" t="s">
        <v>193</v>
      </c>
      <c r="V7681">
        <v>45664.333645833336</v>
      </c>
    </row>
    <row r="7682" spans="1:22" x14ac:dyDescent="0.3">
      <c r="A7682" t="s">
        <v>113</v>
      </c>
      <c r="B7682" t="s">
        <v>114</v>
      </c>
      <c r="C7682" t="s">
        <v>88</v>
      </c>
      <c r="D7682" s="29">
        <v>45998</v>
      </c>
      <c r="E7682" s="161">
        <v>0</v>
      </c>
      <c r="F7682" s="161">
        <v>0</v>
      </c>
      <c r="G7682" s="161">
        <v>0</v>
      </c>
      <c r="H7682" s="161">
        <v>0</v>
      </c>
      <c r="L7682">
        <v>560.78578100000004</v>
      </c>
      <c r="R7682">
        <v>1086.1759420000001</v>
      </c>
      <c r="S7682">
        <v>1086.1759420000001</v>
      </c>
      <c r="T7682" s="194">
        <v>1086.1759420000001</v>
      </c>
      <c r="U7682" t="s">
        <v>193</v>
      </c>
      <c r="V7682">
        <v>45664.333645833336</v>
      </c>
    </row>
    <row r="7683" spans="1:22" x14ac:dyDescent="0.3">
      <c r="A7683" t="s">
        <v>113</v>
      </c>
      <c r="B7683" t="s">
        <v>114</v>
      </c>
      <c r="C7683" t="s">
        <v>88</v>
      </c>
      <c r="D7683" s="29">
        <v>45999</v>
      </c>
      <c r="E7683" s="161">
        <v>0</v>
      </c>
      <c r="F7683" s="161">
        <v>0</v>
      </c>
      <c r="G7683" s="161">
        <v>0</v>
      </c>
      <c r="H7683" s="161">
        <v>0</v>
      </c>
      <c r="L7683">
        <v>560.78578100000004</v>
      </c>
      <c r="R7683">
        <v>1086.1759420000001</v>
      </c>
      <c r="S7683">
        <v>1086.1759420000001</v>
      </c>
      <c r="T7683" s="194">
        <v>1086.1759420000001</v>
      </c>
      <c r="U7683" t="s">
        <v>193</v>
      </c>
      <c r="V7683">
        <v>45664.333645833336</v>
      </c>
    </row>
    <row r="7684" spans="1:22" x14ac:dyDescent="0.3">
      <c r="A7684" t="s">
        <v>113</v>
      </c>
      <c r="B7684" t="s">
        <v>114</v>
      </c>
      <c r="C7684" t="s">
        <v>88</v>
      </c>
      <c r="D7684" s="29">
        <v>46000</v>
      </c>
      <c r="E7684" s="161">
        <v>0</v>
      </c>
      <c r="F7684" s="161">
        <v>0</v>
      </c>
      <c r="G7684" s="161">
        <v>0</v>
      </c>
      <c r="H7684" s="161">
        <v>0</v>
      </c>
      <c r="L7684">
        <v>560.78578100000004</v>
      </c>
      <c r="R7684">
        <v>1086.1759420000001</v>
      </c>
      <c r="S7684">
        <v>1086.1759420000001</v>
      </c>
      <c r="T7684" s="194">
        <v>1086.1759420000001</v>
      </c>
      <c r="U7684" t="s">
        <v>193</v>
      </c>
      <c r="V7684">
        <v>45664.333645833336</v>
      </c>
    </row>
    <row r="7685" spans="1:22" x14ac:dyDescent="0.3">
      <c r="A7685" t="s">
        <v>113</v>
      </c>
      <c r="B7685" t="s">
        <v>114</v>
      </c>
      <c r="C7685" t="s">
        <v>88</v>
      </c>
      <c r="D7685" s="29">
        <v>46001</v>
      </c>
      <c r="E7685" s="161">
        <v>0</v>
      </c>
      <c r="F7685" s="161">
        <v>0</v>
      </c>
      <c r="G7685" s="161">
        <v>0</v>
      </c>
      <c r="H7685" s="161">
        <v>0</v>
      </c>
      <c r="L7685">
        <v>560.78578100000004</v>
      </c>
      <c r="R7685">
        <v>1086.1759420000001</v>
      </c>
      <c r="S7685">
        <v>1086.1759420000001</v>
      </c>
      <c r="T7685" s="194">
        <v>1086.1759420000001</v>
      </c>
      <c r="U7685" t="s">
        <v>193</v>
      </c>
      <c r="V7685">
        <v>45664.333645833336</v>
      </c>
    </row>
    <row r="7686" spans="1:22" x14ac:dyDescent="0.3">
      <c r="A7686" t="s">
        <v>113</v>
      </c>
      <c r="B7686" t="s">
        <v>114</v>
      </c>
      <c r="C7686" t="s">
        <v>88</v>
      </c>
      <c r="D7686" s="29">
        <v>46002</v>
      </c>
      <c r="E7686" s="161">
        <v>0</v>
      </c>
      <c r="F7686" s="161">
        <v>0</v>
      </c>
      <c r="G7686" s="161">
        <v>0</v>
      </c>
      <c r="H7686" s="161">
        <v>0</v>
      </c>
      <c r="L7686">
        <v>560.78578100000004</v>
      </c>
      <c r="R7686">
        <v>1086.1759420000001</v>
      </c>
      <c r="S7686">
        <v>1086.1759420000001</v>
      </c>
      <c r="T7686" s="194">
        <v>1086.1759420000001</v>
      </c>
      <c r="U7686" t="s">
        <v>193</v>
      </c>
      <c r="V7686">
        <v>45664.333645833336</v>
      </c>
    </row>
    <row r="7687" spans="1:22" x14ac:dyDescent="0.3">
      <c r="A7687" t="s">
        <v>113</v>
      </c>
      <c r="B7687" t="s">
        <v>114</v>
      </c>
      <c r="C7687" t="s">
        <v>88</v>
      </c>
      <c r="D7687" s="29">
        <v>46003</v>
      </c>
      <c r="E7687" s="161">
        <v>0</v>
      </c>
      <c r="F7687" s="161">
        <v>0</v>
      </c>
      <c r="G7687" s="161">
        <v>0</v>
      </c>
      <c r="H7687" s="161">
        <v>0</v>
      </c>
      <c r="L7687">
        <v>560.78578100000004</v>
      </c>
      <c r="R7687">
        <v>1086.1759420000001</v>
      </c>
      <c r="S7687">
        <v>1086.1759420000001</v>
      </c>
      <c r="T7687" s="194">
        <v>1086.1759420000001</v>
      </c>
      <c r="U7687" t="s">
        <v>193</v>
      </c>
      <c r="V7687">
        <v>45664.333645833336</v>
      </c>
    </row>
    <row r="7688" spans="1:22" x14ac:dyDescent="0.3">
      <c r="A7688" t="s">
        <v>113</v>
      </c>
      <c r="B7688" t="s">
        <v>114</v>
      </c>
      <c r="C7688" t="s">
        <v>88</v>
      </c>
      <c r="D7688" s="29">
        <v>46004</v>
      </c>
      <c r="E7688" s="161">
        <v>0</v>
      </c>
      <c r="F7688" s="161">
        <v>0</v>
      </c>
      <c r="G7688" s="161">
        <v>0</v>
      </c>
      <c r="H7688" s="161">
        <v>0</v>
      </c>
      <c r="L7688">
        <v>560.78578100000004</v>
      </c>
      <c r="R7688">
        <v>1086.1759420000001</v>
      </c>
      <c r="S7688">
        <v>1086.1759420000001</v>
      </c>
      <c r="T7688" s="194">
        <v>1086.1759420000001</v>
      </c>
      <c r="U7688" t="s">
        <v>193</v>
      </c>
      <c r="V7688">
        <v>45664.333645833336</v>
      </c>
    </row>
    <row r="7689" spans="1:22" x14ac:dyDescent="0.3">
      <c r="A7689" t="s">
        <v>113</v>
      </c>
      <c r="B7689" t="s">
        <v>114</v>
      </c>
      <c r="C7689" t="s">
        <v>88</v>
      </c>
      <c r="D7689" s="29">
        <v>46005</v>
      </c>
      <c r="E7689" s="161">
        <v>0</v>
      </c>
      <c r="F7689" s="161">
        <v>0</v>
      </c>
      <c r="G7689" s="161">
        <v>0</v>
      </c>
      <c r="H7689" s="161">
        <v>0</v>
      </c>
      <c r="L7689">
        <v>560.78578100000004</v>
      </c>
      <c r="R7689">
        <v>1086.1759420000001</v>
      </c>
      <c r="S7689">
        <v>1086.1759420000001</v>
      </c>
      <c r="T7689" s="194">
        <v>1086.1759420000001</v>
      </c>
      <c r="U7689" t="s">
        <v>193</v>
      </c>
      <c r="V7689">
        <v>45664.333645833336</v>
      </c>
    </row>
    <row r="7690" spans="1:22" x14ac:dyDescent="0.3">
      <c r="A7690" t="s">
        <v>113</v>
      </c>
      <c r="B7690" t="s">
        <v>114</v>
      </c>
      <c r="C7690" t="s">
        <v>88</v>
      </c>
      <c r="D7690" s="29">
        <v>46006</v>
      </c>
      <c r="E7690" s="161">
        <v>0</v>
      </c>
      <c r="F7690" s="161">
        <v>0</v>
      </c>
      <c r="G7690" s="161">
        <v>0</v>
      </c>
      <c r="H7690" s="161">
        <v>0</v>
      </c>
      <c r="L7690">
        <v>560.78578100000004</v>
      </c>
      <c r="R7690">
        <v>1086.1759420000001</v>
      </c>
      <c r="S7690">
        <v>1086.1759420000001</v>
      </c>
      <c r="T7690" s="194">
        <v>1086.1759420000001</v>
      </c>
      <c r="U7690" t="s">
        <v>193</v>
      </c>
      <c r="V7690">
        <v>45664.333645833336</v>
      </c>
    </row>
    <row r="7691" spans="1:22" x14ac:dyDescent="0.3">
      <c r="A7691" t="s">
        <v>113</v>
      </c>
      <c r="B7691" t="s">
        <v>114</v>
      </c>
      <c r="C7691" t="s">
        <v>88</v>
      </c>
      <c r="D7691" s="29">
        <v>46007</v>
      </c>
      <c r="E7691" s="161">
        <v>0</v>
      </c>
      <c r="F7691" s="161">
        <v>0</v>
      </c>
      <c r="G7691" s="161">
        <v>0</v>
      </c>
      <c r="H7691" s="161">
        <v>0</v>
      </c>
      <c r="L7691">
        <v>560.78578100000004</v>
      </c>
      <c r="R7691">
        <v>1086.1759420000001</v>
      </c>
      <c r="S7691">
        <v>1086.1759420000001</v>
      </c>
      <c r="T7691" s="194">
        <v>1086.1759420000001</v>
      </c>
      <c r="U7691" t="s">
        <v>193</v>
      </c>
      <c r="V7691">
        <v>45664.333645833336</v>
      </c>
    </row>
    <row r="7692" spans="1:22" x14ac:dyDescent="0.3">
      <c r="A7692" t="s">
        <v>113</v>
      </c>
      <c r="B7692" t="s">
        <v>114</v>
      </c>
      <c r="C7692" t="s">
        <v>88</v>
      </c>
      <c r="D7692" s="29">
        <v>46008</v>
      </c>
      <c r="E7692" s="161">
        <v>0</v>
      </c>
      <c r="F7692" s="161">
        <v>0</v>
      </c>
      <c r="G7692" s="161">
        <v>0</v>
      </c>
      <c r="H7692" s="161">
        <v>0</v>
      </c>
      <c r="L7692">
        <v>560.78578100000004</v>
      </c>
      <c r="R7692">
        <v>1086.1759420000001</v>
      </c>
      <c r="S7692">
        <v>1086.1759420000001</v>
      </c>
      <c r="T7692" s="194">
        <v>1086.1759420000001</v>
      </c>
      <c r="U7692" t="s">
        <v>193</v>
      </c>
      <c r="V7692">
        <v>45664.333645833336</v>
      </c>
    </row>
    <row r="7693" spans="1:22" x14ac:dyDescent="0.3">
      <c r="A7693" t="s">
        <v>113</v>
      </c>
      <c r="B7693" t="s">
        <v>114</v>
      </c>
      <c r="C7693" t="s">
        <v>88</v>
      </c>
      <c r="D7693" s="29">
        <v>46009</v>
      </c>
      <c r="E7693" s="161">
        <v>0</v>
      </c>
      <c r="F7693" s="161">
        <v>0</v>
      </c>
      <c r="G7693" s="161">
        <v>0</v>
      </c>
      <c r="H7693" s="161">
        <v>0</v>
      </c>
      <c r="L7693">
        <v>560.78578100000004</v>
      </c>
      <c r="R7693">
        <v>1086.1759420000001</v>
      </c>
      <c r="S7693">
        <v>1086.1759420000001</v>
      </c>
      <c r="T7693" s="194">
        <v>1086.1759420000001</v>
      </c>
      <c r="U7693" t="s">
        <v>193</v>
      </c>
      <c r="V7693">
        <v>45664.333645833336</v>
      </c>
    </row>
    <row r="7694" spans="1:22" x14ac:dyDescent="0.3">
      <c r="A7694" t="s">
        <v>113</v>
      </c>
      <c r="B7694" t="s">
        <v>114</v>
      </c>
      <c r="C7694" t="s">
        <v>88</v>
      </c>
      <c r="D7694" s="29">
        <v>46010</v>
      </c>
      <c r="E7694" s="161">
        <v>0</v>
      </c>
      <c r="F7694" s="161">
        <v>0</v>
      </c>
      <c r="G7694" s="161">
        <v>0</v>
      </c>
      <c r="H7694" s="161">
        <v>0</v>
      </c>
      <c r="L7694">
        <v>560.78578100000004</v>
      </c>
      <c r="R7694">
        <v>1086.1759420000001</v>
      </c>
      <c r="S7694">
        <v>1086.1759420000001</v>
      </c>
      <c r="T7694" s="194">
        <v>1086.1759420000001</v>
      </c>
      <c r="U7694" t="s">
        <v>193</v>
      </c>
      <c r="V7694">
        <v>45664.333645833336</v>
      </c>
    </row>
    <row r="7695" spans="1:22" x14ac:dyDescent="0.3">
      <c r="A7695" t="s">
        <v>113</v>
      </c>
      <c r="B7695" t="s">
        <v>114</v>
      </c>
      <c r="C7695" t="s">
        <v>88</v>
      </c>
      <c r="D7695" s="29">
        <v>46011</v>
      </c>
      <c r="E7695" s="161">
        <v>0</v>
      </c>
      <c r="F7695" s="161">
        <v>0</v>
      </c>
      <c r="G7695" s="161">
        <v>0</v>
      </c>
      <c r="H7695" s="161">
        <v>0</v>
      </c>
      <c r="L7695">
        <v>560.78578100000004</v>
      </c>
      <c r="R7695">
        <v>1086.1759420000001</v>
      </c>
      <c r="S7695">
        <v>1086.1759420000001</v>
      </c>
      <c r="T7695" s="194">
        <v>1086.1759420000001</v>
      </c>
      <c r="U7695" t="s">
        <v>193</v>
      </c>
      <c r="V7695">
        <v>45664.333645833336</v>
      </c>
    </row>
    <row r="7696" spans="1:22" x14ac:dyDescent="0.3">
      <c r="A7696" t="s">
        <v>113</v>
      </c>
      <c r="B7696" t="s">
        <v>114</v>
      </c>
      <c r="C7696" t="s">
        <v>88</v>
      </c>
      <c r="D7696" s="29">
        <v>46012</v>
      </c>
      <c r="E7696" s="161">
        <v>0</v>
      </c>
      <c r="F7696" s="161">
        <v>0</v>
      </c>
      <c r="G7696" s="161">
        <v>0</v>
      </c>
      <c r="H7696" s="161">
        <v>0</v>
      </c>
      <c r="L7696">
        <v>560.78578100000004</v>
      </c>
      <c r="R7696">
        <v>1086.1759420000001</v>
      </c>
      <c r="S7696">
        <v>1086.1759420000001</v>
      </c>
      <c r="T7696" s="194">
        <v>1086.1759420000001</v>
      </c>
      <c r="U7696" t="s">
        <v>193</v>
      </c>
      <c r="V7696">
        <v>45664.333645833336</v>
      </c>
    </row>
    <row r="7697" spans="1:22" x14ac:dyDescent="0.3">
      <c r="A7697" t="s">
        <v>113</v>
      </c>
      <c r="B7697" t="s">
        <v>114</v>
      </c>
      <c r="C7697" t="s">
        <v>88</v>
      </c>
      <c r="D7697" s="29">
        <v>46013</v>
      </c>
      <c r="E7697" s="161">
        <v>0</v>
      </c>
      <c r="F7697" s="161">
        <v>0</v>
      </c>
      <c r="G7697" s="161">
        <v>0</v>
      </c>
      <c r="H7697" s="161">
        <v>0</v>
      </c>
      <c r="L7697">
        <v>560.78578100000004</v>
      </c>
      <c r="R7697">
        <v>1086.1759420000001</v>
      </c>
      <c r="S7697">
        <v>1086.1759420000001</v>
      </c>
      <c r="T7697" s="194">
        <v>1086.1759420000001</v>
      </c>
      <c r="U7697" t="s">
        <v>193</v>
      </c>
      <c r="V7697">
        <v>45664.333645833336</v>
      </c>
    </row>
    <row r="7698" spans="1:22" x14ac:dyDescent="0.3">
      <c r="A7698" t="s">
        <v>113</v>
      </c>
      <c r="B7698" t="s">
        <v>114</v>
      </c>
      <c r="C7698" t="s">
        <v>88</v>
      </c>
      <c r="D7698" s="29">
        <v>46014</v>
      </c>
      <c r="E7698" s="161">
        <v>0</v>
      </c>
      <c r="F7698" s="161">
        <v>0</v>
      </c>
      <c r="G7698" s="161">
        <v>0</v>
      </c>
      <c r="H7698" s="161">
        <v>0</v>
      </c>
      <c r="L7698">
        <v>560.78578100000004</v>
      </c>
      <c r="R7698">
        <v>1086.1759420000001</v>
      </c>
      <c r="S7698">
        <v>1086.1759420000001</v>
      </c>
      <c r="T7698" s="194">
        <v>1086.1759420000001</v>
      </c>
      <c r="U7698" t="s">
        <v>193</v>
      </c>
      <c r="V7698">
        <v>45664.333645833336</v>
      </c>
    </row>
    <row r="7699" spans="1:22" x14ac:dyDescent="0.3">
      <c r="A7699" t="s">
        <v>113</v>
      </c>
      <c r="B7699" t="s">
        <v>114</v>
      </c>
      <c r="C7699" t="s">
        <v>88</v>
      </c>
      <c r="D7699" s="29">
        <v>46015</v>
      </c>
      <c r="E7699" s="161">
        <v>0</v>
      </c>
      <c r="F7699" s="161">
        <v>0</v>
      </c>
      <c r="G7699" s="161">
        <v>0</v>
      </c>
      <c r="H7699" s="161">
        <v>0</v>
      </c>
      <c r="L7699">
        <v>560.78578100000004</v>
      </c>
      <c r="R7699">
        <v>1086.1759420000001</v>
      </c>
      <c r="S7699">
        <v>1086.1759420000001</v>
      </c>
      <c r="T7699" s="194">
        <v>1086.1759420000001</v>
      </c>
      <c r="U7699" t="s">
        <v>193</v>
      </c>
      <c r="V7699">
        <v>45664.333645833336</v>
      </c>
    </row>
    <row r="7700" spans="1:22" x14ac:dyDescent="0.3">
      <c r="A7700" t="s">
        <v>113</v>
      </c>
      <c r="B7700" t="s">
        <v>114</v>
      </c>
      <c r="C7700" t="s">
        <v>88</v>
      </c>
      <c r="D7700" s="29">
        <v>46016</v>
      </c>
      <c r="E7700" s="161">
        <v>0</v>
      </c>
      <c r="F7700" s="161">
        <v>0</v>
      </c>
      <c r="G7700" s="161">
        <v>0</v>
      </c>
      <c r="H7700" s="161">
        <v>0</v>
      </c>
      <c r="L7700">
        <v>560.78578100000004</v>
      </c>
      <c r="R7700">
        <v>1086.1759420000001</v>
      </c>
      <c r="S7700">
        <v>1086.1759420000001</v>
      </c>
      <c r="T7700" s="194">
        <v>1086.1759420000001</v>
      </c>
      <c r="U7700" t="s">
        <v>193</v>
      </c>
      <c r="V7700">
        <v>45664.333645833336</v>
      </c>
    </row>
    <row r="7701" spans="1:22" x14ac:dyDescent="0.3">
      <c r="A7701" t="s">
        <v>113</v>
      </c>
      <c r="B7701" t="s">
        <v>114</v>
      </c>
      <c r="C7701" t="s">
        <v>88</v>
      </c>
      <c r="D7701" s="29">
        <v>46017</v>
      </c>
      <c r="E7701" s="161">
        <v>0</v>
      </c>
      <c r="F7701" s="161">
        <v>0</v>
      </c>
      <c r="G7701" s="161">
        <v>0</v>
      </c>
      <c r="H7701" s="161">
        <v>0</v>
      </c>
      <c r="L7701">
        <v>560.78578100000004</v>
      </c>
      <c r="R7701">
        <v>1086.1759420000001</v>
      </c>
      <c r="S7701">
        <v>1086.1759420000001</v>
      </c>
      <c r="T7701" s="194">
        <v>1086.1759420000001</v>
      </c>
      <c r="U7701" t="s">
        <v>193</v>
      </c>
      <c r="V7701">
        <v>45664.333645833336</v>
      </c>
    </row>
    <row r="7702" spans="1:22" x14ac:dyDescent="0.3">
      <c r="A7702" t="s">
        <v>113</v>
      </c>
      <c r="B7702" t="s">
        <v>114</v>
      </c>
      <c r="C7702" t="s">
        <v>88</v>
      </c>
      <c r="D7702" s="29">
        <v>46018</v>
      </c>
      <c r="E7702" s="161">
        <v>0</v>
      </c>
      <c r="F7702" s="161">
        <v>0</v>
      </c>
      <c r="G7702" s="161">
        <v>0</v>
      </c>
      <c r="H7702" s="161">
        <v>0</v>
      </c>
      <c r="L7702">
        <v>560.78578100000004</v>
      </c>
      <c r="R7702">
        <v>1086.1759420000001</v>
      </c>
      <c r="S7702">
        <v>1086.1759420000001</v>
      </c>
      <c r="T7702" s="194">
        <v>1086.1759420000001</v>
      </c>
      <c r="U7702" t="s">
        <v>193</v>
      </c>
      <c r="V7702">
        <v>45664.333645833336</v>
      </c>
    </row>
    <row r="7703" spans="1:22" x14ac:dyDescent="0.3">
      <c r="A7703" t="s">
        <v>113</v>
      </c>
      <c r="B7703" t="s">
        <v>114</v>
      </c>
      <c r="C7703" t="s">
        <v>88</v>
      </c>
      <c r="D7703" s="29">
        <v>46019</v>
      </c>
      <c r="E7703" s="161">
        <v>0</v>
      </c>
      <c r="F7703" s="161">
        <v>0</v>
      </c>
      <c r="G7703" s="161">
        <v>0</v>
      </c>
      <c r="H7703" s="161">
        <v>0</v>
      </c>
      <c r="L7703">
        <v>560.78578100000004</v>
      </c>
      <c r="R7703">
        <v>1086.1759420000001</v>
      </c>
      <c r="S7703">
        <v>1086.1759420000001</v>
      </c>
      <c r="T7703" s="194">
        <v>1086.1759420000001</v>
      </c>
      <c r="U7703" t="s">
        <v>193</v>
      </c>
      <c r="V7703">
        <v>45664.333645833336</v>
      </c>
    </row>
    <row r="7704" spans="1:22" x14ac:dyDescent="0.3">
      <c r="A7704" t="s">
        <v>113</v>
      </c>
      <c r="B7704" t="s">
        <v>114</v>
      </c>
      <c r="C7704" t="s">
        <v>88</v>
      </c>
      <c r="D7704" s="29">
        <v>46020</v>
      </c>
      <c r="E7704" s="161">
        <v>0</v>
      </c>
      <c r="F7704" s="161">
        <v>0</v>
      </c>
      <c r="G7704" s="161">
        <v>0</v>
      </c>
      <c r="H7704" s="161">
        <v>0</v>
      </c>
      <c r="L7704">
        <v>560.78578100000004</v>
      </c>
      <c r="R7704">
        <v>1086.1759420000001</v>
      </c>
      <c r="S7704">
        <v>1086.1759420000001</v>
      </c>
      <c r="T7704" s="194">
        <v>1086.1759420000001</v>
      </c>
      <c r="U7704" t="s">
        <v>193</v>
      </c>
      <c r="V7704">
        <v>45664.333645833336</v>
      </c>
    </row>
    <row r="7705" spans="1:22" x14ac:dyDescent="0.3">
      <c r="A7705" t="s">
        <v>113</v>
      </c>
      <c r="B7705" t="s">
        <v>114</v>
      </c>
      <c r="C7705" t="s">
        <v>88</v>
      </c>
      <c r="D7705" s="29">
        <v>46021</v>
      </c>
      <c r="E7705" s="161">
        <v>0</v>
      </c>
      <c r="F7705" s="161">
        <v>0</v>
      </c>
      <c r="G7705" s="161">
        <v>0</v>
      </c>
      <c r="H7705" s="161">
        <v>0</v>
      </c>
      <c r="L7705">
        <v>560.78578100000004</v>
      </c>
      <c r="R7705">
        <v>1086.1759420000001</v>
      </c>
      <c r="S7705">
        <v>1086.1759420000001</v>
      </c>
      <c r="T7705" s="194">
        <v>1086.1759420000001</v>
      </c>
      <c r="U7705" t="s">
        <v>193</v>
      </c>
      <c r="V7705">
        <v>45664.333645833336</v>
      </c>
    </row>
    <row r="7706" spans="1:22" x14ac:dyDescent="0.3">
      <c r="A7706" t="s">
        <v>113</v>
      </c>
      <c r="B7706" t="s">
        <v>114</v>
      </c>
      <c r="C7706" t="s">
        <v>88</v>
      </c>
      <c r="D7706" s="29">
        <v>46022</v>
      </c>
      <c r="E7706" s="161">
        <v>0</v>
      </c>
      <c r="F7706" s="161">
        <v>0</v>
      </c>
      <c r="G7706" s="161">
        <v>0</v>
      </c>
      <c r="H7706" s="161">
        <v>0</v>
      </c>
      <c r="L7706">
        <v>560.78578100000004</v>
      </c>
      <c r="R7706">
        <v>1086.1759420000001</v>
      </c>
      <c r="S7706">
        <v>1086.1759420000001</v>
      </c>
      <c r="T7706" s="194">
        <v>1086.1759420000001</v>
      </c>
      <c r="U7706" t="s">
        <v>193</v>
      </c>
      <c r="V7706">
        <v>45664.333645833336</v>
      </c>
    </row>
    <row r="7707" spans="1:22" x14ac:dyDescent="0.3">
      <c r="A7707" t="s">
        <v>115</v>
      </c>
      <c r="B7707" t="s">
        <v>116</v>
      </c>
      <c r="C7707" t="s">
        <v>88</v>
      </c>
      <c r="D7707" s="29">
        <v>45748</v>
      </c>
      <c r="E7707" s="161">
        <v>0</v>
      </c>
      <c r="F7707" s="161">
        <v>0</v>
      </c>
      <c r="G7707" s="161">
        <v>0.34470000000000001</v>
      </c>
      <c r="H7707" s="161">
        <v>0.2462</v>
      </c>
      <c r="J7707">
        <v>1130</v>
      </c>
      <c r="K7707">
        <v>1300</v>
      </c>
      <c r="L7707">
        <v>881.90272100000004</v>
      </c>
      <c r="R7707">
        <v>1724.516257</v>
      </c>
      <c r="S7707">
        <v>1130</v>
      </c>
      <c r="T7707" s="194">
        <v>1300</v>
      </c>
      <c r="U7707" t="s">
        <v>193</v>
      </c>
      <c r="V7707">
        <v>45685.687962962962</v>
      </c>
    </row>
    <row r="7708" spans="1:22" x14ac:dyDescent="0.3">
      <c r="A7708" t="s">
        <v>115</v>
      </c>
      <c r="B7708" t="s">
        <v>116</v>
      </c>
      <c r="C7708" t="s">
        <v>88</v>
      </c>
      <c r="D7708" s="29">
        <v>45749</v>
      </c>
      <c r="E7708" s="161">
        <v>0</v>
      </c>
      <c r="F7708" s="161">
        <v>0</v>
      </c>
      <c r="G7708" s="161">
        <v>0.34470000000000001</v>
      </c>
      <c r="H7708" s="161">
        <v>0.2462</v>
      </c>
      <c r="J7708">
        <v>1130</v>
      </c>
      <c r="K7708">
        <v>1300</v>
      </c>
      <c r="L7708">
        <v>881.90272100000004</v>
      </c>
      <c r="R7708">
        <v>1724.516257</v>
      </c>
      <c r="S7708">
        <v>1130</v>
      </c>
      <c r="T7708" s="194">
        <v>1300</v>
      </c>
      <c r="U7708" t="s">
        <v>193</v>
      </c>
      <c r="V7708">
        <v>45685.687962962962</v>
      </c>
    </row>
    <row r="7709" spans="1:22" x14ac:dyDescent="0.3">
      <c r="A7709" t="s">
        <v>115</v>
      </c>
      <c r="B7709" t="s">
        <v>116</v>
      </c>
      <c r="C7709" t="s">
        <v>88</v>
      </c>
      <c r="D7709" s="29">
        <v>45750</v>
      </c>
      <c r="E7709" s="161">
        <v>0</v>
      </c>
      <c r="F7709" s="161">
        <v>0</v>
      </c>
      <c r="G7709" s="161">
        <v>0.34470000000000001</v>
      </c>
      <c r="H7709" s="161">
        <v>0.2462</v>
      </c>
      <c r="J7709">
        <v>1130</v>
      </c>
      <c r="K7709">
        <v>1300</v>
      </c>
      <c r="L7709">
        <v>881.90272100000004</v>
      </c>
      <c r="R7709">
        <v>1724.516257</v>
      </c>
      <c r="S7709">
        <v>1130</v>
      </c>
      <c r="T7709" s="194">
        <v>1300</v>
      </c>
      <c r="U7709" t="s">
        <v>193</v>
      </c>
      <c r="V7709">
        <v>45685.687962962962</v>
      </c>
    </row>
    <row r="7710" spans="1:22" x14ac:dyDescent="0.3">
      <c r="A7710" t="s">
        <v>115</v>
      </c>
      <c r="B7710" t="s">
        <v>116</v>
      </c>
      <c r="C7710" t="s">
        <v>88</v>
      </c>
      <c r="D7710" s="29">
        <v>45751</v>
      </c>
      <c r="E7710" s="161">
        <v>0</v>
      </c>
      <c r="F7710" s="161">
        <v>0</v>
      </c>
      <c r="G7710" s="161">
        <v>0.34470000000000001</v>
      </c>
      <c r="H7710" s="161">
        <v>0.2462</v>
      </c>
      <c r="J7710">
        <v>1130</v>
      </c>
      <c r="K7710">
        <v>1300</v>
      </c>
      <c r="L7710">
        <v>881.90272100000004</v>
      </c>
      <c r="R7710">
        <v>1724.516257</v>
      </c>
      <c r="S7710">
        <v>1130</v>
      </c>
      <c r="T7710" s="194">
        <v>1300</v>
      </c>
      <c r="U7710" t="s">
        <v>193</v>
      </c>
      <c r="V7710">
        <v>45685.687962962962</v>
      </c>
    </row>
    <row r="7711" spans="1:22" x14ac:dyDescent="0.3">
      <c r="A7711" t="s">
        <v>115</v>
      </c>
      <c r="B7711" t="s">
        <v>116</v>
      </c>
      <c r="C7711" t="s">
        <v>88</v>
      </c>
      <c r="D7711" s="29">
        <v>45752</v>
      </c>
      <c r="E7711" s="161">
        <v>0</v>
      </c>
      <c r="F7711" s="161">
        <v>0</v>
      </c>
      <c r="G7711" s="161">
        <v>0.34470000000000001</v>
      </c>
      <c r="H7711" s="161">
        <v>0.2462</v>
      </c>
      <c r="J7711">
        <v>1130</v>
      </c>
      <c r="K7711">
        <v>1300</v>
      </c>
      <c r="L7711">
        <v>881.90272100000004</v>
      </c>
      <c r="R7711">
        <v>1724.516257</v>
      </c>
      <c r="S7711">
        <v>1130</v>
      </c>
      <c r="T7711" s="194">
        <v>1300</v>
      </c>
      <c r="U7711" t="s">
        <v>193</v>
      </c>
      <c r="V7711">
        <v>45685.687962962962</v>
      </c>
    </row>
    <row r="7712" spans="1:22" x14ac:dyDescent="0.3">
      <c r="A7712" t="s">
        <v>115</v>
      </c>
      <c r="B7712" t="s">
        <v>116</v>
      </c>
      <c r="C7712" t="s">
        <v>88</v>
      </c>
      <c r="D7712" s="29">
        <v>45753</v>
      </c>
      <c r="E7712" s="161">
        <v>0</v>
      </c>
      <c r="F7712" s="161">
        <v>0</v>
      </c>
      <c r="G7712" s="161">
        <v>0.34470000000000001</v>
      </c>
      <c r="H7712" s="161">
        <v>0.2462</v>
      </c>
      <c r="J7712">
        <v>1130</v>
      </c>
      <c r="K7712">
        <v>1300</v>
      </c>
      <c r="L7712">
        <v>881.90272100000004</v>
      </c>
      <c r="R7712">
        <v>1724.516257</v>
      </c>
      <c r="S7712">
        <v>1130</v>
      </c>
      <c r="T7712" s="194">
        <v>1300</v>
      </c>
      <c r="U7712" t="s">
        <v>193</v>
      </c>
      <c r="V7712">
        <v>45685.687962962962</v>
      </c>
    </row>
    <row r="7713" spans="1:22" x14ac:dyDescent="0.3">
      <c r="A7713" t="s">
        <v>115</v>
      </c>
      <c r="B7713" t="s">
        <v>116</v>
      </c>
      <c r="C7713" t="s">
        <v>88</v>
      </c>
      <c r="D7713" s="29">
        <v>45754</v>
      </c>
      <c r="E7713" s="161">
        <v>0</v>
      </c>
      <c r="F7713" s="161">
        <v>0</v>
      </c>
      <c r="G7713" s="161">
        <v>0.34470000000000001</v>
      </c>
      <c r="H7713" s="161">
        <v>0.2462</v>
      </c>
      <c r="J7713">
        <v>1130</v>
      </c>
      <c r="K7713">
        <v>1300</v>
      </c>
      <c r="L7713">
        <v>881.90272100000004</v>
      </c>
      <c r="R7713">
        <v>1724.516257</v>
      </c>
      <c r="S7713">
        <v>1130</v>
      </c>
      <c r="T7713" s="194">
        <v>1300</v>
      </c>
      <c r="U7713" t="s">
        <v>193</v>
      </c>
      <c r="V7713">
        <v>45685.687962962962</v>
      </c>
    </row>
    <row r="7714" spans="1:22" x14ac:dyDescent="0.3">
      <c r="A7714" t="s">
        <v>115</v>
      </c>
      <c r="B7714" t="s">
        <v>116</v>
      </c>
      <c r="C7714" t="s">
        <v>88</v>
      </c>
      <c r="D7714" s="29">
        <v>45755</v>
      </c>
      <c r="E7714" s="161">
        <v>0</v>
      </c>
      <c r="F7714" s="161">
        <v>0</v>
      </c>
      <c r="G7714" s="161">
        <v>0.34470000000000001</v>
      </c>
      <c r="H7714" s="161">
        <v>0.2462</v>
      </c>
      <c r="J7714">
        <v>1130</v>
      </c>
      <c r="K7714">
        <v>1300</v>
      </c>
      <c r="L7714">
        <v>881.90272100000004</v>
      </c>
      <c r="R7714">
        <v>1724.516257</v>
      </c>
      <c r="S7714">
        <v>1130</v>
      </c>
      <c r="T7714" s="194">
        <v>1300</v>
      </c>
      <c r="U7714" t="s">
        <v>193</v>
      </c>
      <c r="V7714">
        <v>45685.687939814816</v>
      </c>
    </row>
    <row r="7715" spans="1:22" x14ac:dyDescent="0.3">
      <c r="A7715" t="s">
        <v>115</v>
      </c>
      <c r="B7715" t="s">
        <v>116</v>
      </c>
      <c r="C7715" t="s">
        <v>88</v>
      </c>
      <c r="D7715" s="29">
        <v>45756</v>
      </c>
      <c r="E7715" s="161">
        <v>0</v>
      </c>
      <c r="F7715" s="161">
        <v>0</v>
      </c>
      <c r="G7715" s="161">
        <v>0.34470000000000001</v>
      </c>
      <c r="H7715" s="161">
        <v>0.2462</v>
      </c>
      <c r="J7715">
        <v>1130</v>
      </c>
      <c r="K7715">
        <v>1300</v>
      </c>
      <c r="L7715">
        <v>881.90272100000004</v>
      </c>
      <c r="R7715">
        <v>1724.516257</v>
      </c>
      <c r="S7715">
        <v>1130</v>
      </c>
      <c r="T7715" s="194">
        <v>1300</v>
      </c>
      <c r="U7715" t="s">
        <v>193</v>
      </c>
      <c r="V7715">
        <v>45685.687962962962</v>
      </c>
    </row>
    <row r="7716" spans="1:22" x14ac:dyDescent="0.3">
      <c r="A7716" t="s">
        <v>115</v>
      </c>
      <c r="B7716" t="s">
        <v>116</v>
      </c>
      <c r="C7716" t="s">
        <v>88</v>
      </c>
      <c r="D7716" s="29">
        <v>45757</v>
      </c>
      <c r="E7716" s="161">
        <v>0</v>
      </c>
      <c r="F7716" s="161">
        <v>0</v>
      </c>
      <c r="G7716" s="161">
        <v>0.34470000000000001</v>
      </c>
      <c r="H7716" s="161">
        <v>0.2462</v>
      </c>
      <c r="J7716">
        <v>1130</v>
      </c>
      <c r="K7716">
        <v>1300</v>
      </c>
      <c r="L7716">
        <v>881.90272100000004</v>
      </c>
      <c r="R7716">
        <v>1724.516257</v>
      </c>
      <c r="S7716">
        <v>1130</v>
      </c>
      <c r="T7716" s="194">
        <v>1300</v>
      </c>
      <c r="U7716" t="s">
        <v>193</v>
      </c>
      <c r="V7716">
        <v>45685.687962962962</v>
      </c>
    </row>
    <row r="7717" spans="1:22" x14ac:dyDescent="0.3">
      <c r="A7717" t="s">
        <v>115</v>
      </c>
      <c r="B7717" t="s">
        <v>116</v>
      </c>
      <c r="C7717" t="s">
        <v>88</v>
      </c>
      <c r="D7717" s="29">
        <v>45758</v>
      </c>
      <c r="E7717" s="161">
        <v>0</v>
      </c>
      <c r="F7717" s="161">
        <v>0</v>
      </c>
      <c r="G7717" s="161">
        <v>0.34470000000000001</v>
      </c>
      <c r="H7717" s="161">
        <v>0.2462</v>
      </c>
      <c r="J7717">
        <v>1130</v>
      </c>
      <c r="K7717">
        <v>1300</v>
      </c>
      <c r="L7717">
        <v>881.90272100000004</v>
      </c>
      <c r="R7717">
        <v>1724.516257</v>
      </c>
      <c r="S7717">
        <v>1130</v>
      </c>
      <c r="T7717" s="194">
        <v>1300</v>
      </c>
      <c r="U7717" t="s">
        <v>193</v>
      </c>
      <c r="V7717">
        <v>45685.687939814816</v>
      </c>
    </row>
    <row r="7718" spans="1:22" x14ac:dyDescent="0.3">
      <c r="A7718" t="s">
        <v>115</v>
      </c>
      <c r="B7718" t="s">
        <v>116</v>
      </c>
      <c r="C7718" t="s">
        <v>88</v>
      </c>
      <c r="D7718" s="29">
        <v>45759</v>
      </c>
      <c r="E7718" s="161">
        <v>0</v>
      </c>
      <c r="F7718" s="161">
        <v>0</v>
      </c>
      <c r="G7718" s="161">
        <v>0.33019999999999999</v>
      </c>
      <c r="H7718" s="161">
        <v>0.23169999999999999</v>
      </c>
      <c r="J7718">
        <v>1155</v>
      </c>
      <c r="K7718">
        <v>1325</v>
      </c>
      <c r="L7718">
        <v>881.90272100000004</v>
      </c>
      <c r="R7718">
        <v>1724.516257</v>
      </c>
      <c r="S7718">
        <v>1155</v>
      </c>
      <c r="T7718" s="194">
        <v>1325</v>
      </c>
      <c r="U7718" t="s">
        <v>193</v>
      </c>
      <c r="V7718">
        <v>45685.687962962962</v>
      </c>
    </row>
    <row r="7719" spans="1:22" x14ac:dyDescent="0.3">
      <c r="A7719" t="s">
        <v>115</v>
      </c>
      <c r="B7719" t="s">
        <v>116</v>
      </c>
      <c r="C7719" t="s">
        <v>88</v>
      </c>
      <c r="D7719" s="29">
        <v>45760</v>
      </c>
      <c r="E7719" s="161">
        <v>0</v>
      </c>
      <c r="F7719" s="161">
        <v>0</v>
      </c>
      <c r="G7719" s="161">
        <v>0.33019999999999999</v>
      </c>
      <c r="H7719" s="161">
        <v>0.23169999999999999</v>
      </c>
      <c r="J7719">
        <v>1155</v>
      </c>
      <c r="K7719">
        <v>1325</v>
      </c>
      <c r="L7719">
        <v>881.90272100000004</v>
      </c>
      <c r="R7719">
        <v>1724.516257</v>
      </c>
      <c r="S7719">
        <v>1155</v>
      </c>
      <c r="T7719" s="194">
        <v>1325</v>
      </c>
      <c r="U7719" t="s">
        <v>193</v>
      </c>
      <c r="V7719">
        <v>45685.687962962962</v>
      </c>
    </row>
    <row r="7720" spans="1:22" x14ac:dyDescent="0.3">
      <c r="A7720" t="s">
        <v>115</v>
      </c>
      <c r="B7720" t="s">
        <v>116</v>
      </c>
      <c r="C7720" t="s">
        <v>88</v>
      </c>
      <c r="D7720" s="29">
        <v>45761</v>
      </c>
      <c r="E7720" s="161">
        <v>0</v>
      </c>
      <c r="F7720" s="161">
        <v>0</v>
      </c>
      <c r="G7720" s="161">
        <v>0.33019999999999999</v>
      </c>
      <c r="H7720" s="161">
        <v>0.23169999999999999</v>
      </c>
      <c r="J7720">
        <v>1155</v>
      </c>
      <c r="K7720">
        <v>1325</v>
      </c>
      <c r="L7720">
        <v>881.90272100000004</v>
      </c>
      <c r="R7720">
        <v>1724.516257</v>
      </c>
      <c r="S7720">
        <v>1155</v>
      </c>
      <c r="T7720" s="194">
        <v>1325</v>
      </c>
      <c r="U7720" t="s">
        <v>193</v>
      </c>
      <c r="V7720">
        <v>45685.687962962962</v>
      </c>
    </row>
    <row r="7721" spans="1:22" x14ac:dyDescent="0.3">
      <c r="A7721" t="s">
        <v>115</v>
      </c>
      <c r="B7721" t="s">
        <v>116</v>
      </c>
      <c r="C7721" t="s">
        <v>88</v>
      </c>
      <c r="D7721" s="29">
        <v>45762</v>
      </c>
      <c r="E7721" s="161">
        <v>0</v>
      </c>
      <c r="F7721" s="161">
        <v>0</v>
      </c>
      <c r="G7721" s="161">
        <v>0.33019999999999999</v>
      </c>
      <c r="H7721" s="161">
        <v>0.23169999999999999</v>
      </c>
      <c r="J7721">
        <v>1155</v>
      </c>
      <c r="K7721">
        <v>1325</v>
      </c>
      <c r="L7721">
        <v>881.90272100000004</v>
      </c>
      <c r="R7721">
        <v>1724.516257</v>
      </c>
      <c r="S7721">
        <v>1155</v>
      </c>
      <c r="T7721" s="194">
        <v>1325</v>
      </c>
      <c r="U7721" t="s">
        <v>193</v>
      </c>
      <c r="V7721">
        <v>45685.687962962962</v>
      </c>
    </row>
    <row r="7722" spans="1:22" x14ac:dyDescent="0.3">
      <c r="A7722" t="s">
        <v>115</v>
      </c>
      <c r="B7722" t="s">
        <v>116</v>
      </c>
      <c r="C7722" t="s">
        <v>88</v>
      </c>
      <c r="D7722" s="29">
        <v>45763</v>
      </c>
      <c r="E7722" s="161">
        <v>0</v>
      </c>
      <c r="F7722" s="161">
        <v>0</v>
      </c>
      <c r="G7722" s="161">
        <v>0.33019999999999999</v>
      </c>
      <c r="H7722" s="161">
        <v>0.23169999999999999</v>
      </c>
      <c r="J7722">
        <v>1155</v>
      </c>
      <c r="K7722">
        <v>1325</v>
      </c>
      <c r="L7722">
        <v>881.90272100000004</v>
      </c>
      <c r="R7722">
        <v>1724.516257</v>
      </c>
      <c r="S7722">
        <v>1155</v>
      </c>
      <c r="T7722" s="194">
        <v>1325</v>
      </c>
      <c r="U7722" t="s">
        <v>193</v>
      </c>
      <c r="V7722">
        <v>45685.687962962962</v>
      </c>
    </row>
    <row r="7723" spans="1:22" x14ac:dyDescent="0.3">
      <c r="A7723" t="s">
        <v>115</v>
      </c>
      <c r="B7723" t="s">
        <v>116</v>
      </c>
      <c r="C7723" t="s">
        <v>88</v>
      </c>
      <c r="D7723" s="29">
        <v>45764</v>
      </c>
      <c r="E7723" s="161">
        <v>0</v>
      </c>
      <c r="F7723" s="161">
        <v>0</v>
      </c>
      <c r="G7723" s="161">
        <v>0.33019999999999999</v>
      </c>
      <c r="H7723" s="161">
        <v>0.23169999999999999</v>
      </c>
      <c r="J7723">
        <v>1155</v>
      </c>
      <c r="K7723">
        <v>1325</v>
      </c>
      <c r="L7723">
        <v>881.90272100000004</v>
      </c>
      <c r="R7723">
        <v>1724.516257</v>
      </c>
      <c r="S7723">
        <v>1155</v>
      </c>
      <c r="T7723" s="194">
        <v>1325</v>
      </c>
      <c r="U7723" t="s">
        <v>193</v>
      </c>
      <c r="V7723">
        <v>45685.687962962962</v>
      </c>
    </row>
    <row r="7724" spans="1:22" x14ac:dyDescent="0.3">
      <c r="A7724" t="s">
        <v>115</v>
      </c>
      <c r="B7724" t="s">
        <v>116</v>
      </c>
      <c r="C7724" t="s">
        <v>88</v>
      </c>
      <c r="D7724" s="29">
        <v>45765</v>
      </c>
      <c r="E7724" s="161">
        <v>0</v>
      </c>
      <c r="F7724" s="161">
        <v>0</v>
      </c>
      <c r="G7724" s="161">
        <v>0.33019999999999999</v>
      </c>
      <c r="H7724" s="161">
        <v>0.23169999999999999</v>
      </c>
      <c r="J7724">
        <v>1155</v>
      </c>
      <c r="K7724">
        <v>1325</v>
      </c>
      <c r="L7724">
        <v>881.90272100000004</v>
      </c>
      <c r="R7724">
        <v>1724.516257</v>
      </c>
      <c r="S7724">
        <v>1155</v>
      </c>
      <c r="T7724" s="194">
        <v>1325</v>
      </c>
      <c r="U7724" t="s">
        <v>193</v>
      </c>
      <c r="V7724">
        <v>45685.687962962962</v>
      </c>
    </row>
    <row r="7725" spans="1:22" x14ac:dyDescent="0.3">
      <c r="A7725" t="s">
        <v>115</v>
      </c>
      <c r="B7725" t="s">
        <v>116</v>
      </c>
      <c r="C7725" t="s">
        <v>88</v>
      </c>
      <c r="D7725" s="29">
        <v>45766</v>
      </c>
      <c r="E7725" s="161">
        <v>0</v>
      </c>
      <c r="F7725" s="161">
        <v>0</v>
      </c>
      <c r="G7725" s="161">
        <v>0.32729999999999998</v>
      </c>
      <c r="H7725" s="161">
        <v>0.2288</v>
      </c>
      <c r="J7725">
        <v>1160</v>
      </c>
      <c r="K7725">
        <v>1330</v>
      </c>
      <c r="L7725">
        <v>881.90272100000004</v>
      </c>
      <c r="R7725">
        <v>1724.516257</v>
      </c>
      <c r="S7725">
        <v>1160</v>
      </c>
      <c r="T7725" s="194">
        <v>1330</v>
      </c>
      <c r="U7725" t="s">
        <v>193</v>
      </c>
      <c r="V7725">
        <v>45685.687962962962</v>
      </c>
    </row>
    <row r="7726" spans="1:22" x14ac:dyDescent="0.3">
      <c r="A7726" t="s">
        <v>115</v>
      </c>
      <c r="B7726" t="s">
        <v>116</v>
      </c>
      <c r="C7726" t="s">
        <v>88</v>
      </c>
      <c r="D7726" s="29">
        <v>45767</v>
      </c>
      <c r="E7726" s="161">
        <v>0</v>
      </c>
      <c r="F7726" s="161">
        <v>0</v>
      </c>
      <c r="G7726" s="161">
        <v>0.32729999999999998</v>
      </c>
      <c r="H7726" s="161">
        <v>0.2288</v>
      </c>
      <c r="J7726">
        <v>1160</v>
      </c>
      <c r="K7726">
        <v>1330</v>
      </c>
      <c r="L7726">
        <v>881.90272100000004</v>
      </c>
      <c r="R7726">
        <v>1724.516257</v>
      </c>
      <c r="S7726">
        <v>1160</v>
      </c>
      <c r="T7726" s="194">
        <v>1330</v>
      </c>
      <c r="U7726" t="s">
        <v>193</v>
      </c>
      <c r="V7726">
        <v>45685.687962962962</v>
      </c>
    </row>
    <row r="7727" spans="1:22" x14ac:dyDescent="0.3">
      <c r="A7727" t="s">
        <v>115</v>
      </c>
      <c r="B7727" t="s">
        <v>116</v>
      </c>
      <c r="C7727" t="s">
        <v>88</v>
      </c>
      <c r="D7727" s="29">
        <v>45768</v>
      </c>
      <c r="E7727" s="161">
        <v>0</v>
      </c>
      <c r="F7727" s="161">
        <v>0</v>
      </c>
      <c r="G7727" s="161">
        <v>0.36209999999999998</v>
      </c>
      <c r="H7727" s="161">
        <v>0.2636</v>
      </c>
      <c r="J7727">
        <v>1100</v>
      </c>
      <c r="K7727">
        <v>1270</v>
      </c>
      <c r="L7727">
        <v>881.90272100000004</v>
      </c>
      <c r="R7727">
        <v>1724.516257</v>
      </c>
      <c r="S7727">
        <v>1100</v>
      </c>
      <c r="T7727" s="194">
        <v>1270</v>
      </c>
      <c r="U7727" t="s">
        <v>193</v>
      </c>
      <c r="V7727">
        <v>45685.687962962962</v>
      </c>
    </row>
    <row r="7728" spans="1:22" x14ac:dyDescent="0.3">
      <c r="A7728" t="s">
        <v>115</v>
      </c>
      <c r="B7728" t="s">
        <v>116</v>
      </c>
      <c r="C7728" t="s">
        <v>88</v>
      </c>
      <c r="D7728" s="29">
        <v>45769</v>
      </c>
      <c r="E7728" s="161">
        <v>0</v>
      </c>
      <c r="F7728" s="161">
        <v>0</v>
      </c>
      <c r="G7728" s="161">
        <v>0.36209999999999998</v>
      </c>
      <c r="H7728" s="161">
        <v>0.2636</v>
      </c>
      <c r="J7728">
        <v>1100</v>
      </c>
      <c r="K7728">
        <v>1270</v>
      </c>
      <c r="L7728">
        <v>881.90272100000004</v>
      </c>
      <c r="R7728">
        <v>1724.516257</v>
      </c>
      <c r="S7728">
        <v>1100</v>
      </c>
      <c r="T7728" s="194">
        <v>1270</v>
      </c>
      <c r="U7728" t="s">
        <v>193</v>
      </c>
      <c r="V7728">
        <v>45685.687962962962</v>
      </c>
    </row>
    <row r="7729" spans="1:22" x14ac:dyDescent="0.3">
      <c r="A7729" t="s">
        <v>115</v>
      </c>
      <c r="B7729" t="s">
        <v>116</v>
      </c>
      <c r="C7729" t="s">
        <v>88</v>
      </c>
      <c r="D7729" s="29">
        <v>45770</v>
      </c>
      <c r="E7729" s="161">
        <v>0</v>
      </c>
      <c r="F7729" s="161">
        <v>0</v>
      </c>
      <c r="G7729" s="161">
        <v>0.36209999999999998</v>
      </c>
      <c r="H7729" s="161">
        <v>0.2636</v>
      </c>
      <c r="J7729">
        <v>1100</v>
      </c>
      <c r="K7729">
        <v>1270</v>
      </c>
      <c r="L7729">
        <v>881.90272100000004</v>
      </c>
      <c r="R7729">
        <v>1724.516257</v>
      </c>
      <c r="S7729">
        <v>1100</v>
      </c>
      <c r="T7729" s="194">
        <v>1270</v>
      </c>
      <c r="U7729" t="s">
        <v>193</v>
      </c>
      <c r="V7729">
        <v>45685.687962962962</v>
      </c>
    </row>
    <row r="7730" spans="1:22" x14ac:dyDescent="0.3">
      <c r="A7730" t="s">
        <v>115</v>
      </c>
      <c r="B7730" t="s">
        <v>116</v>
      </c>
      <c r="C7730" t="s">
        <v>88</v>
      </c>
      <c r="D7730" s="29">
        <v>45771</v>
      </c>
      <c r="E7730" s="161">
        <v>0</v>
      </c>
      <c r="F7730" s="161">
        <v>0</v>
      </c>
      <c r="G7730" s="161">
        <v>0.36209999999999998</v>
      </c>
      <c r="H7730" s="161">
        <v>0.2636</v>
      </c>
      <c r="J7730">
        <v>1100</v>
      </c>
      <c r="K7730">
        <v>1270</v>
      </c>
      <c r="L7730">
        <v>881.90272100000004</v>
      </c>
      <c r="R7730">
        <v>1724.516257</v>
      </c>
      <c r="S7730">
        <v>1100</v>
      </c>
      <c r="T7730" s="194">
        <v>1270</v>
      </c>
      <c r="U7730" t="s">
        <v>193</v>
      </c>
      <c r="V7730">
        <v>45685.687962962962</v>
      </c>
    </row>
    <row r="7731" spans="1:22" x14ac:dyDescent="0.3">
      <c r="A7731" t="s">
        <v>115</v>
      </c>
      <c r="B7731" t="s">
        <v>116</v>
      </c>
      <c r="C7731" t="s">
        <v>88</v>
      </c>
      <c r="D7731" s="29">
        <v>45772</v>
      </c>
      <c r="E7731" s="161">
        <v>0</v>
      </c>
      <c r="F7731" s="161">
        <v>0</v>
      </c>
      <c r="G7731" s="161">
        <v>0.36209999999999998</v>
      </c>
      <c r="H7731" s="161">
        <v>0.2636</v>
      </c>
      <c r="J7731">
        <v>1100</v>
      </c>
      <c r="K7731">
        <v>1270</v>
      </c>
      <c r="L7731">
        <v>881.90272100000004</v>
      </c>
      <c r="R7731">
        <v>1724.516257</v>
      </c>
      <c r="S7731">
        <v>1100</v>
      </c>
      <c r="T7731" s="194">
        <v>1270</v>
      </c>
      <c r="U7731" t="s">
        <v>193</v>
      </c>
      <c r="V7731">
        <v>45708.400312500002</v>
      </c>
    </row>
    <row r="7732" spans="1:22" x14ac:dyDescent="0.3">
      <c r="A7732" t="s">
        <v>115</v>
      </c>
      <c r="B7732" t="s">
        <v>116</v>
      </c>
      <c r="C7732" t="s">
        <v>88</v>
      </c>
      <c r="D7732" s="29">
        <v>45773</v>
      </c>
      <c r="E7732" s="161">
        <v>0</v>
      </c>
      <c r="F7732" s="161">
        <v>0</v>
      </c>
      <c r="G7732" s="161">
        <v>0.36209999999999998</v>
      </c>
      <c r="H7732" s="161">
        <v>0.2636</v>
      </c>
      <c r="J7732">
        <v>1100</v>
      </c>
      <c r="K7732">
        <v>1270</v>
      </c>
      <c r="L7732">
        <v>881.90272100000004</v>
      </c>
      <c r="R7732">
        <v>1724.516257</v>
      </c>
      <c r="S7732">
        <v>1100</v>
      </c>
      <c r="T7732" s="194">
        <v>1270</v>
      </c>
      <c r="U7732" t="s">
        <v>193</v>
      </c>
      <c r="V7732">
        <v>45708.387337962966</v>
      </c>
    </row>
    <row r="7733" spans="1:22" x14ac:dyDescent="0.3">
      <c r="A7733" t="s">
        <v>115</v>
      </c>
      <c r="B7733" t="s">
        <v>116</v>
      </c>
      <c r="C7733" t="s">
        <v>88</v>
      </c>
      <c r="D7733" s="29">
        <v>45774</v>
      </c>
      <c r="E7733" s="161">
        <v>0</v>
      </c>
      <c r="F7733" s="161">
        <v>0</v>
      </c>
      <c r="G7733" s="161">
        <v>0.36209999999999998</v>
      </c>
      <c r="H7733" s="161">
        <v>0.2636</v>
      </c>
      <c r="J7733">
        <v>1100</v>
      </c>
      <c r="K7733">
        <v>1270</v>
      </c>
      <c r="L7733">
        <v>881.90272100000004</v>
      </c>
      <c r="R7733">
        <v>1724.516257</v>
      </c>
      <c r="S7733">
        <v>1100</v>
      </c>
      <c r="T7733" s="194">
        <v>1270</v>
      </c>
      <c r="U7733" t="s">
        <v>193</v>
      </c>
      <c r="V7733">
        <v>45708.387233796297</v>
      </c>
    </row>
    <row r="7734" spans="1:22" x14ac:dyDescent="0.3">
      <c r="A7734" t="s">
        <v>115</v>
      </c>
      <c r="B7734" t="s">
        <v>116</v>
      </c>
      <c r="C7734" t="s">
        <v>88</v>
      </c>
      <c r="D7734" s="29">
        <v>45775</v>
      </c>
      <c r="E7734" s="161">
        <v>0</v>
      </c>
      <c r="F7734" s="161">
        <v>0</v>
      </c>
      <c r="G7734" s="161">
        <v>0.36209999999999998</v>
      </c>
      <c r="H7734" s="161">
        <v>0.2636</v>
      </c>
      <c r="J7734">
        <v>1100</v>
      </c>
      <c r="K7734">
        <v>1270</v>
      </c>
      <c r="L7734">
        <v>881.90272100000004</v>
      </c>
      <c r="R7734">
        <v>1724.516257</v>
      </c>
      <c r="S7734">
        <v>1100</v>
      </c>
      <c r="T7734" s="194">
        <v>1270</v>
      </c>
      <c r="U7734" t="s">
        <v>193</v>
      </c>
      <c r="V7734">
        <v>45708.387280092589</v>
      </c>
    </row>
    <row r="7735" spans="1:22" x14ac:dyDescent="0.3">
      <c r="A7735" t="s">
        <v>115</v>
      </c>
      <c r="B7735" t="s">
        <v>116</v>
      </c>
      <c r="C7735" t="s">
        <v>88</v>
      </c>
      <c r="D7735" s="29">
        <v>45776</v>
      </c>
      <c r="E7735" s="161">
        <v>0</v>
      </c>
      <c r="F7735" s="161">
        <v>0</v>
      </c>
      <c r="G7735" s="161">
        <v>0.36209999999999998</v>
      </c>
      <c r="H7735" s="161">
        <v>0.2636</v>
      </c>
      <c r="J7735">
        <v>1100</v>
      </c>
      <c r="K7735">
        <v>1270</v>
      </c>
      <c r="L7735">
        <v>881.90272100000004</v>
      </c>
      <c r="R7735">
        <v>1724.516257</v>
      </c>
      <c r="S7735">
        <v>1100</v>
      </c>
      <c r="T7735" s="194">
        <v>1270</v>
      </c>
      <c r="U7735" t="s">
        <v>193</v>
      </c>
      <c r="V7735">
        <v>45708.40047453704</v>
      </c>
    </row>
    <row r="7736" spans="1:22" x14ac:dyDescent="0.3">
      <c r="A7736" t="s">
        <v>115</v>
      </c>
      <c r="B7736" t="s">
        <v>116</v>
      </c>
      <c r="C7736" t="s">
        <v>88</v>
      </c>
      <c r="D7736" s="29">
        <v>45777</v>
      </c>
      <c r="E7736" s="161">
        <v>0</v>
      </c>
      <c r="F7736" s="161">
        <v>0</v>
      </c>
      <c r="G7736" s="161">
        <v>0.36209999999999998</v>
      </c>
      <c r="H7736" s="161">
        <v>0.2636</v>
      </c>
      <c r="J7736">
        <v>1100</v>
      </c>
      <c r="K7736">
        <v>1270</v>
      </c>
      <c r="L7736">
        <v>881.90272100000004</v>
      </c>
      <c r="R7736">
        <v>1724.516257</v>
      </c>
      <c r="S7736">
        <v>1100</v>
      </c>
      <c r="T7736" s="194">
        <v>1270</v>
      </c>
      <c r="U7736" t="s">
        <v>193</v>
      </c>
      <c r="V7736">
        <v>45708.400497685187</v>
      </c>
    </row>
    <row r="7737" spans="1:22" x14ac:dyDescent="0.3">
      <c r="A7737" t="s">
        <v>115</v>
      </c>
      <c r="B7737" t="s">
        <v>116</v>
      </c>
      <c r="C7737" t="s">
        <v>88</v>
      </c>
      <c r="D7737" s="29">
        <v>45778</v>
      </c>
      <c r="E7737" s="161">
        <v>0</v>
      </c>
      <c r="F7737" s="161">
        <v>0</v>
      </c>
      <c r="G7737" s="161">
        <v>0.36213996502788548</v>
      </c>
      <c r="H7737" s="161">
        <v>0.26356159598674056</v>
      </c>
      <c r="J7737">
        <v>1100</v>
      </c>
      <c r="K7737">
        <v>1270</v>
      </c>
      <c r="L7737">
        <v>881.90272100000004</v>
      </c>
      <c r="R7737">
        <v>1724.516257</v>
      </c>
      <c r="S7737">
        <v>1100</v>
      </c>
      <c r="T7737" s="194">
        <v>1270</v>
      </c>
      <c r="U7737" t="s">
        <v>193</v>
      </c>
      <c r="V7737">
        <v>45567.337453703702</v>
      </c>
    </row>
    <row r="7738" spans="1:22" x14ac:dyDescent="0.3">
      <c r="A7738" t="s">
        <v>115</v>
      </c>
      <c r="B7738" t="s">
        <v>116</v>
      </c>
      <c r="C7738" t="s">
        <v>88</v>
      </c>
      <c r="D7738" s="29">
        <v>45779</v>
      </c>
      <c r="E7738" s="161">
        <v>0</v>
      </c>
      <c r="F7738" s="161">
        <v>0</v>
      </c>
      <c r="G7738" s="161">
        <v>0.36213996502788548</v>
      </c>
      <c r="H7738" s="161">
        <v>0.26356159598674056</v>
      </c>
      <c r="J7738">
        <v>1100</v>
      </c>
      <c r="K7738">
        <v>1270</v>
      </c>
      <c r="L7738">
        <v>881.90272100000004</v>
      </c>
      <c r="R7738">
        <v>1724.516257</v>
      </c>
      <c r="S7738">
        <v>1100</v>
      </c>
      <c r="T7738" s="194">
        <v>1270</v>
      </c>
      <c r="U7738" t="s">
        <v>193</v>
      </c>
      <c r="V7738">
        <v>45567.337453703702</v>
      </c>
    </row>
    <row r="7739" spans="1:22" x14ac:dyDescent="0.3">
      <c r="A7739" t="s">
        <v>115</v>
      </c>
      <c r="B7739" t="s">
        <v>116</v>
      </c>
      <c r="C7739" t="s">
        <v>88</v>
      </c>
      <c r="D7739" s="29">
        <v>45780</v>
      </c>
      <c r="E7739" s="161">
        <v>0</v>
      </c>
      <c r="F7739" s="161">
        <v>0</v>
      </c>
      <c r="G7739" s="161">
        <v>0.36213996502788548</v>
      </c>
      <c r="H7739" s="161">
        <v>0.26356159598674056</v>
      </c>
      <c r="J7739">
        <v>1100</v>
      </c>
      <c r="K7739">
        <v>1270</v>
      </c>
      <c r="L7739">
        <v>881.90272100000004</v>
      </c>
      <c r="R7739">
        <v>1724.516257</v>
      </c>
      <c r="S7739">
        <v>1100</v>
      </c>
      <c r="T7739" s="194">
        <v>1270</v>
      </c>
      <c r="U7739" t="s">
        <v>193</v>
      </c>
      <c r="V7739">
        <v>45567.337453703702</v>
      </c>
    </row>
    <row r="7740" spans="1:22" x14ac:dyDescent="0.3">
      <c r="A7740" t="s">
        <v>115</v>
      </c>
      <c r="B7740" t="s">
        <v>116</v>
      </c>
      <c r="C7740" t="s">
        <v>88</v>
      </c>
      <c r="D7740" s="29">
        <v>45781</v>
      </c>
      <c r="E7740" s="161">
        <v>0</v>
      </c>
      <c r="F7740" s="161">
        <v>0</v>
      </c>
      <c r="G7740" s="161">
        <v>0.36213996502788548</v>
      </c>
      <c r="H7740" s="161">
        <v>0.26356159598674056</v>
      </c>
      <c r="J7740">
        <v>1100</v>
      </c>
      <c r="K7740">
        <v>1270</v>
      </c>
      <c r="L7740">
        <v>881.90272100000004</v>
      </c>
      <c r="R7740">
        <v>1724.516257</v>
      </c>
      <c r="S7740">
        <v>1100</v>
      </c>
      <c r="T7740" s="194">
        <v>1270</v>
      </c>
      <c r="U7740" t="s">
        <v>193</v>
      </c>
      <c r="V7740">
        <v>45567.337453703702</v>
      </c>
    </row>
    <row r="7741" spans="1:22" x14ac:dyDescent="0.3">
      <c r="A7741" t="s">
        <v>115</v>
      </c>
      <c r="B7741" t="s">
        <v>116</v>
      </c>
      <c r="C7741" t="s">
        <v>88</v>
      </c>
      <c r="D7741" s="29">
        <v>45782</v>
      </c>
      <c r="E7741" s="161">
        <v>0</v>
      </c>
      <c r="F7741" s="161">
        <v>0</v>
      </c>
      <c r="G7741" s="161">
        <v>0.39693233057181898</v>
      </c>
      <c r="H7741" s="161">
        <v>0.30415268912132964</v>
      </c>
      <c r="J7741">
        <v>1040</v>
      </c>
      <c r="K7741">
        <v>1200</v>
      </c>
      <c r="L7741">
        <v>881.90272100000004</v>
      </c>
      <c r="R7741">
        <v>1724.516257</v>
      </c>
      <c r="S7741">
        <v>1040</v>
      </c>
      <c r="T7741" s="194">
        <v>1200</v>
      </c>
      <c r="U7741" t="s">
        <v>193</v>
      </c>
      <c r="V7741">
        <v>45567.337453703702</v>
      </c>
    </row>
    <row r="7742" spans="1:22" x14ac:dyDescent="0.3">
      <c r="A7742" t="s">
        <v>115</v>
      </c>
      <c r="B7742" t="s">
        <v>116</v>
      </c>
      <c r="C7742" t="s">
        <v>88</v>
      </c>
      <c r="D7742" s="29">
        <v>45783</v>
      </c>
      <c r="E7742" s="161">
        <v>0</v>
      </c>
      <c r="F7742" s="161">
        <v>0</v>
      </c>
      <c r="G7742" s="161">
        <v>0.39693233057181898</v>
      </c>
      <c r="H7742" s="161">
        <v>0.30415268912132964</v>
      </c>
      <c r="J7742">
        <v>1040</v>
      </c>
      <c r="K7742">
        <v>1200</v>
      </c>
      <c r="L7742">
        <v>881.90272100000004</v>
      </c>
      <c r="R7742">
        <v>1724.516257</v>
      </c>
      <c r="S7742">
        <v>1040</v>
      </c>
      <c r="T7742" s="194">
        <v>1200</v>
      </c>
      <c r="U7742" t="s">
        <v>193</v>
      </c>
      <c r="V7742">
        <v>45567.337453703702</v>
      </c>
    </row>
    <row r="7743" spans="1:22" x14ac:dyDescent="0.3">
      <c r="A7743" t="s">
        <v>115</v>
      </c>
      <c r="B7743" t="s">
        <v>116</v>
      </c>
      <c r="C7743" t="s">
        <v>88</v>
      </c>
      <c r="D7743" s="29">
        <v>45784</v>
      </c>
      <c r="E7743" s="161">
        <v>0</v>
      </c>
      <c r="F7743" s="161">
        <v>0</v>
      </c>
      <c r="G7743" s="161">
        <v>0.39693233057181898</v>
      </c>
      <c r="H7743" s="161">
        <v>0.30415268912132964</v>
      </c>
      <c r="J7743">
        <v>1040</v>
      </c>
      <c r="K7743">
        <v>1200</v>
      </c>
      <c r="L7743">
        <v>881.90272100000004</v>
      </c>
      <c r="R7743">
        <v>1724.516257</v>
      </c>
      <c r="S7743">
        <v>1040</v>
      </c>
      <c r="T7743" s="194">
        <v>1200</v>
      </c>
      <c r="U7743" t="s">
        <v>193</v>
      </c>
      <c r="V7743">
        <v>45567.337453703702</v>
      </c>
    </row>
    <row r="7744" spans="1:22" x14ac:dyDescent="0.3">
      <c r="A7744" t="s">
        <v>115</v>
      </c>
      <c r="B7744" t="s">
        <v>116</v>
      </c>
      <c r="C7744" t="s">
        <v>88</v>
      </c>
      <c r="D7744" s="29">
        <v>45785</v>
      </c>
      <c r="E7744" s="161">
        <v>0</v>
      </c>
      <c r="F7744" s="161">
        <v>0</v>
      </c>
      <c r="G7744" s="161">
        <v>0.39693233057181898</v>
      </c>
      <c r="H7744" s="161">
        <v>0.30415268912132964</v>
      </c>
      <c r="J7744">
        <v>1040</v>
      </c>
      <c r="K7744">
        <v>1200</v>
      </c>
      <c r="L7744">
        <v>881.90272100000004</v>
      </c>
      <c r="R7744">
        <v>1724.516257</v>
      </c>
      <c r="S7744">
        <v>1040</v>
      </c>
      <c r="T7744" s="194">
        <v>1200</v>
      </c>
      <c r="U7744" t="s">
        <v>193</v>
      </c>
      <c r="V7744">
        <v>45567.337453703702</v>
      </c>
    </row>
    <row r="7745" spans="1:22" x14ac:dyDescent="0.3">
      <c r="A7745" t="s">
        <v>115</v>
      </c>
      <c r="B7745" t="s">
        <v>116</v>
      </c>
      <c r="C7745" t="s">
        <v>88</v>
      </c>
      <c r="D7745" s="29">
        <v>45786</v>
      </c>
      <c r="E7745" s="161">
        <v>0</v>
      </c>
      <c r="F7745" s="161">
        <v>0</v>
      </c>
      <c r="G7745" s="161">
        <v>0.39693233057181898</v>
      </c>
      <c r="H7745" s="161">
        <v>0.30415268912132964</v>
      </c>
      <c r="J7745">
        <v>1040</v>
      </c>
      <c r="K7745">
        <v>1200</v>
      </c>
      <c r="L7745">
        <v>881.90272100000004</v>
      </c>
      <c r="R7745">
        <v>1724.516257</v>
      </c>
      <c r="S7745">
        <v>1040</v>
      </c>
      <c r="T7745" s="194">
        <v>1200</v>
      </c>
      <c r="U7745" t="s">
        <v>193</v>
      </c>
      <c r="V7745">
        <v>45567.337453703702</v>
      </c>
    </row>
    <row r="7746" spans="1:22" x14ac:dyDescent="0.3">
      <c r="A7746" t="s">
        <v>115</v>
      </c>
      <c r="B7746" t="s">
        <v>116</v>
      </c>
      <c r="C7746" t="s">
        <v>88</v>
      </c>
      <c r="D7746" s="29">
        <v>45787</v>
      </c>
      <c r="E7746" s="161">
        <v>0</v>
      </c>
      <c r="F7746" s="161">
        <v>0</v>
      </c>
      <c r="G7746" s="161">
        <v>0</v>
      </c>
      <c r="H7746" s="161">
        <v>0</v>
      </c>
      <c r="L7746">
        <v>881.90272100000004</v>
      </c>
      <c r="R7746">
        <v>1724.516257</v>
      </c>
      <c r="S7746">
        <v>1724.516257</v>
      </c>
      <c r="T7746" s="194">
        <v>1724.516257</v>
      </c>
      <c r="U7746" t="s">
        <v>193</v>
      </c>
      <c r="V7746">
        <v>45567.337453703702</v>
      </c>
    </row>
    <row r="7747" spans="1:22" x14ac:dyDescent="0.3">
      <c r="A7747" t="s">
        <v>115</v>
      </c>
      <c r="B7747" t="s">
        <v>116</v>
      </c>
      <c r="C7747" t="s">
        <v>88</v>
      </c>
      <c r="D7747" s="29">
        <v>45788</v>
      </c>
      <c r="E7747" s="161">
        <v>0</v>
      </c>
      <c r="F7747" s="161">
        <v>0</v>
      </c>
      <c r="G7747" s="161">
        <v>0</v>
      </c>
      <c r="H7747" s="161">
        <v>0</v>
      </c>
      <c r="L7747">
        <v>881.90272100000004</v>
      </c>
      <c r="R7747">
        <v>1724.516257</v>
      </c>
      <c r="S7747">
        <v>1724.516257</v>
      </c>
      <c r="T7747" s="194">
        <v>1724.516257</v>
      </c>
      <c r="U7747" t="s">
        <v>193</v>
      </c>
      <c r="V7747">
        <v>45567.337453703702</v>
      </c>
    </row>
    <row r="7748" spans="1:22" x14ac:dyDescent="0.3">
      <c r="A7748" t="s">
        <v>115</v>
      </c>
      <c r="B7748" t="s">
        <v>116</v>
      </c>
      <c r="C7748" t="s">
        <v>88</v>
      </c>
      <c r="D7748" s="29">
        <v>45789</v>
      </c>
      <c r="E7748" s="161">
        <v>0</v>
      </c>
      <c r="F7748" s="161">
        <v>0</v>
      </c>
      <c r="G7748" s="161">
        <v>0.39693233057181898</v>
      </c>
      <c r="H7748" s="161">
        <v>0.39693233057181898</v>
      </c>
      <c r="J7748">
        <v>1040</v>
      </c>
      <c r="K7748">
        <v>1040</v>
      </c>
      <c r="L7748">
        <v>881.90272100000004</v>
      </c>
      <c r="R7748">
        <v>1724.516257</v>
      </c>
      <c r="S7748">
        <v>1040</v>
      </c>
      <c r="T7748" s="194">
        <v>1040</v>
      </c>
      <c r="U7748" t="s">
        <v>193</v>
      </c>
      <c r="V7748">
        <v>45567.337453703702</v>
      </c>
    </row>
    <row r="7749" spans="1:22" x14ac:dyDescent="0.3">
      <c r="A7749" t="s">
        <v>115</v>
      </c>
      <c r="B7749" t="s">
        <v>116</v>
      </c>
      <c r="C7749" t="s">
        <v>88</v>
      </c>
      <c r="D7749" s="29">
        <v>45790</v>
      </c>
      <c r="E7749" s="161">
        <v>0</v>
      </c>
      <c r="F7749" s="161">
        <v>0</v>
      </c>
      <c r="G7749" s="161">
        <v>0.39693233057181898</v>
      </c>
      <c r="H7749" s="161">
        <v>0.39693233057181898</v>
      </c>
      <c r="J7749">
        <v>1040</v>
      </c>
      <c r="K7749">
        <v>1040</v>
      </c>
      <c r="L7749">
        <v>881.90272100000004</v>
      </c>
      <c r="R7749">
        <v>1724.516257</v>
      </c>
      <c r="S7749">
        <v>1040</v>
      </c>
      <c r="T7749" s="194">
        <v>1040</v>
      </c>
      <c r="U7749" t="s">
        <v>193</v>
      </c>
      <c r="V7749">
        <v>45567.337453703702</v>
      </c>
    </row>
    <row r="7750" spans="1:22" x14ac:dyDescent="0.3">
      <c r="A7750" t="s">
        <v>115</v>
      </c>
      <c r="B7750" t="s">
        <v>116</v>
      </c>
      <c r="C7750" t="s">
        <v>88</v>
      </c>
      <c r="D7750" s="29">
        <v>45791</v>
      </c>
      <c r="E7750" s="161">
        <v>0</v>
      </c>
      <c r="F7750" s="161">
        <v>0</v>
      </c>
      <c r="G7750" s="161">
        <v>0.39693233057181898</v>
      </c>
      <c r="H7750" s="161">
        <v>0.39693233057181898</v>
      </c>
      <c r="J7750">
        <v>1040</v>
      </c>
      <c r="K7750">
        <v>1040</v>
      </c>
      <c r="L7750">
        <v>881.90272100000004</v>
      </c>
      <c r="R7750">
        <v>1724.516257</v>
      </c>
      <c r="S7750">
        <v>1040</v>
      </c>
      <c r="T7750" s="194">
        <v>1040</v>
      </c>
      <c r="U7750" t="s">
        <v>193</v>
      </c>
      <c r="V7750">
        <v>45567.337453703702</v>
      </c>
    </row>
    <row r="7751" spans="1:22" x14ac:dyDescent="0.3">
      <c r="A7751" t="s">
        <v>115</v>
      </c>
      <c r="B7751" t="s">
        <v>116</v>
      </c>
      <c r="C7751" t="s">
        <v>88</v>
      </c>
      <c r="D7751" s="29">
        <v>45792</v>
      </c>
      <c r="E7751" s="161">
        <v>0</v>
      </c>
      <c r="F7751" s="161">
        <v>0</v>
      </c>
      <c r="G7751" s="161">
        <v>0.39693233057181898</v>
      </c>
      <c r="H7751" s="161">
        <v>0.39693233057181898</v>
      </c>
      <c r="J7751">
        <v>1040</v>
      </c>
      <c r="K7751">
        <v>1040</v>
      </c>
      <c r="L7751">
        <v>881.90272100000004</v>
      </c>
      <c r="R7751">
        <v>1724.516257</v>
      </c>
      <c r="S7751">
        <v>1040</v>
      </c>
      <c r="T7751" s="194">
        <v>1040</v>
      </c>
      <c r="U7751" t="s">
        <v>193</v>
      </c>
      <c r="V7751">
        <v>45567.337453703702</v>
      </c>
    </row>
    <row r="7752" spans="1:22" x14ac:dyDescent="0.3">
      <c r="A7752" t="s">
        <v>115</v>
      </c>
      <c r="B7752" t="s">
        <v>116</v>
      </c>
      <c r="C7752" t="s">
        <v>88</v>
      </c>
      <c r="D7752" s="29">
        <v>45793</v>
      </c>
      <c r="E7752" s="161">
        <v>0</v>
      </c>
      <c r="F7752" s="161">
        <v>0</v>
      </c>
      <c r="G7752" s="161">
        <v>0.39693233057181898</v>
      </c>
      <c r="H7752" s="161">
        <v>0.39693233057181898</v>
      </c>
      <c r="J7752">
        <v>1040</v>
      </c>
      <c r="K7752">
        <v>1040</v>
      </c>
      <c r="L7752">
        <v>881.90272100000004</v>
      </c>
      <c r="R7752">
        <v>1724.516257</v>
      </c>
      <c r="S7752">
        <v>1040</v>
      </c>
      <c r="T7752" s="194">
        <v>1040</v>
      </c>
      <c r="U7752" t="s">
        <v>193</v>
      </c>
      <c r="V7752">
        <v>45567.337453703702</v>
      </c>
    </row>
    <row r="7753" spans="1:22" x14ac:dyDescent="0.3">
      <c r="A7753" t="s">
        <v>115</v>
      </c>
      <c r="B7753" t="s">
        <v>116</v>
      </c>
      <c r="C7753" t="s">
        <v>88</v>
      </c>
      <c r="D7753" s="29">
        <v>45794</v>
      </c>
      <c r="E7753" s="161">
        <v>0</v>
      </c>
      <c r="F7753" s="161">
        <v>0</v>
      </c>
      <c r="G7753" s="161">
        <v>0.39693233057181898</v>
      </c>
      <c r="H7753" s="161">
        <v>0.39693233057181898</v>
      </c>
      <c r="J7753">
        <v>1040</v>
      </c>
      <c r="K7753">
        <v>1040</v>
      </c>
      <c r="L7753">
        <v>881.90272100000004</v>
      </c>
      <c r="R7753">
        <v>1724.516257</v>
      </c>
      <c r="S7753">
        <v>1040</v>
      </c>
      <c r="T7753" s="194">
        <v>1040</v>
      </c>
      <c r="U7753" t="s">
        <v>193</v>
      </c>
      <c r="V7753">
        <v>45567.337453703702</v>
      </c>
    </row>
    <row r="7754" spans="1:22" x14ac:dyDescent="0.3">
      <c r="A7754" t="s">
        <v>115</v>
      </c>
      <c r="B7754" t="s">
        <v>116</v>
      </c>
      <c r="C7754" t="s">
        <v>88</v>
      </c>
      <c r="D7754" s="29">
        <v>45795</v>
      </c>
      <c r="E7754" s="161">
        <v>0</v>
      </c>
      <c r="F7754" s="161">
        <v>0</v>
      </c>
      <c r="G7754" s="161">
        <v>0.39693233057181898</v>
      </c>
      <c r="H7754" s="161">
        <v>0.39693233057181898</v>
      </c>
      <c r="J7754">
        <v>1040</v>
      </c>
      <c r="K7754">
        <v>1040</v>
      </c>
      <c r="L7754">
        <v>881.90272100000004</v>
      </c>
      <c r="R7754">
        <v>1724.516257</v>
      </c>
      <c r="S7754">
        <v>1040</v>
      </c>
      <c r="T7754" s="194">
        <v>1040</v>
      </c>
      <c r="U7754" t="s">
        <v>193</v>
      </c>
      <c r="V7754">
        <v>45567.337453703702</v>
      </c>
    </row>
    <row r="7755" spans="1:22" x14ac:dyDescent="0.3">
      <c r="A7755" t="s">
        <v>115</v>
      </c>
      <c r="B7755" t="s">
        <v>116</v>
      </c>
      <c r="C7755" t="s">
        <v>88</v>
      </c>
      <c r="D7755" s="29">
        <v>45796</v>
      </c>
      <c r="E7755" s="161">
        <v>0</v>
      </c>
      <c r="F7755" s="161">
        <v>0</v>
      </c>
      <c r="G7755" s="161">
        <v>0</v>
      </c>
      <c r="H7755" s="161">
        <v>0</v>
      </c>
      <c r="L7755">
        <v>881.90272100000004</v>
      </c>
      <c r="R7755">
        <v>1724.516257</v>
      </c>
      <c r="S7755">
        <v>1724.516257</v>
      </c>
      <c r="T7755" s="194">
        <v>1724.516257</v>
      </c>
      <c r="U7755" t="s">
        <v>193</v>
      </c>
      <c r="V7755">
        <v>45567.337453703702</v>
      </c>
    </row>
    <row r="7756" spans="1:22" x14ac:dyDescent="0.3">
      <c r="A7756" t="s">
        <v>115</v>
      </c>
      <c r="B7756" t="s">
        <v>116</v>
      </c>
      <c r="C7756" t="s">
        <v>88</v>
      </c>
      <c r="D7756" s="29">
        <v>45797</v>
      </c>
      <c r="E7756" s="161">
        <v>0</v>
      </c>
      <c r="F7756" s="161">
        <v>0</v>
      </c>
      <c r="G7756" s="161">
        <v>0</v>
      </c>
      <c r="H7756" s="161">
        <v>0</v>
      </c>
      <c r="L7756">
        <v>881.90272100000004</v>
      </c>
      <c r="R7756">
        <v>1724.516257</v>
      </c>
      <c r="S7756">
        <v>1724.516257</v>
      </c>
      <c r="T7756" s="194">
        <v>1724.516257</v>
      </c>
      <c r="U7756" t="s">
        <v>193</v>
      </c>
      <c r="V7756">
        <v>45567.337453703702</v>
      </c>
    </row>
    <row r="7757" spans="1:22" x14ac:dyDescent="0.3">
      <c r="A7757" t="s">
        <v>115</v>
      </c>
      <c r="B7757" t="s">
        <v>116</v>
      </c>
      <c r="C7757" t="s">
        <v>88</v>
      </c>
      <c r="D7757" s="29">
        <v>45798</v>
      </c>
      <c r="E7757" s="161">
        <v>0</v>
      </c>
      <c r="F7757" s="161">
        <v>0</v>
      </c>
      <c r="G7757" s="161">
        <v>0.33024696327927983</v>
      </c>
      <c r="H7757" s="161">
        <v>0.33024696327927983</v>
      </c>
      <c r="J7757">
        <v>1155</v>
      </c>
      <c r="K7757">
        <v>1155</v>
      </c>
      <c r="L7757">
        <v>881.90272100000004</v>
      </c>
      <c r="R7757">
        <v>1724.516257</v>
      </c>
      <c r="S7757">
        <v>1155</v>
      </c>
      <c r="T7757" s="194">
        <v>1155</v>
      </c>
      <c r="U7757" t="s">
        <v>193</v>
      </c>
      <c r="V7757">
        <v>45567.337453703702</v>
      </c>
    </row>
    <row r="7758" spans="1:22" x14ac:dyDescent="0.3">
      <c r="A7758" t="s">
        <v>115</v>
      </c>
      <c r="B7758" t="s">
        <v>116</v>
      </c>
      <c r="C7758" t="s">
        <v>88</v>
      </c>
      <c r="D7758" s="29">
        <v>45799</v>
      </c>
      <c r="E7758" s="161">
        <v>0</v>
      </c>
      <c r="F7758" s="161">
        <v>0</v>
      </c>
      <c r="G7758" s="161">
        <v>0.33024696327927983</v>
      </c>
      <c r="H7758" s="161">
        <v>0.33024696327927983</v>
      </c>
      <c r="J7758">
        <v>1155</v>
      </c>
      <c r="K7758">
        <v>1155</v>
      </c>
      <c r="L7758">
        <v>881.90272100000004</v>
      </c>
      <c r="R7758">
        <v>1724.516257</v>
      </c>
      <c r="S7758">
        <v>1155</v>
      </c>
      <c r="T7758" s="194">
        <v>1155</v>
      </c>
      <c r="U7758" t="s">
        <v>193</v>
      </c>
      <c r="V7758">
        <v>45567.337453703702</v>
      </c>
    </row>
    <row r="7759" spans="1:22" x14ac:dyDescent="0.3">
      <c r="A7759" t="s">
        <v>115</v>
      </c>
      <c r="B7759" t="s">
        <v>116</v>
      </c>
      <c r="C7759" t="s">
        <v>88</v>
      </c>
      <c r="D7759" s="29">
        <v>45800</v>
      </c>
      <c r="E7759" s="161">
        <v>0</v>
      </c>
      <c r="F7759" s="161">
        <v>0</v>
      </c>
      <c r="G7759" s="161">
        <v>0</v>
      </c>
      <c r="H7759" s="161">
        <v>0</v>
      </c>
      <c r="L7759">
        <v>881.90272100000004</v>
      </c>
      <c r="R7759">
        <v>1724.516257</v>
      </c>
      <c r="S7759">
        <v>1724.516257</v>
      </c>
      <c r="T7759" s="194">
        <v>1724.516257</v>
      </c>
      <c r="U7759" t="s">
        <v>193</v>
      </c>
      <c r="V7759">
        <v>45567.337453703702</v>
      </c>
    </row>
    <row r="7760" spans="1:22" x14ac:dyDescent="0.3">
      <c r="A7760" t="s">
        <v>115</v>
      </c>
      <c r="B7760" t="s">
        <v>116</v>
      </c>
      <c r="C7760" t="s">
        <v>88</v>
      </c>
      <c r="D7760" s="29">
        <v>45801</v>
      </c>
      <c r="E7760" s="161">
        <v>0</v>
      </c>
      <c r="F7760" s="161">
        <v>0</v>
      </c>
      <c r="G7760" s="161">
        <v>0</v>
      </c>
      <c r="H7760" s="161">
        <v>0</v>
      </c>
      <c r="L7760">
        <v>881.90272100000004</v>
      </c>
      <c r="R7760">
        <v>1724.516257</v>
      </c>
      <c r="S7760">
        <v>1724.516257</v>
      </c>
      <c r="T7760" s="194">
        <v>1724.516257</v>
      </c>
      <c r="U7760" t="s">
        <v>193</v>
      </c>
      <c r="V7760">
        <v>45567.337453703702</v>
      </c>
    </row>
    <row r="7761" spans="1:22" x14ac:dyDescent="0.3">
      <c r="A7761" t="s">
        <v>115</v>
      </c>
      <c r="B7761" t="s">
        <v>116</v>
      </c>
      <c r="C7761" t="s">
        <v>88</v>
      </c>
      <c r="D7761" s="29">
        <v>45802</v>
      </c>
      <c r="E7761" s="161">
        <v>0</v>
      </c>
      <c r="F7761" s="161">
        <v>0</v>
      </c>
      <c r="G7761" s="161">
        <v>0</v>
      </c>
      <c r="H7761" s="161">
        <v>0</v>
      </c>
      <c r="L7761">
        <v>881.90272100000004</v>
      </c>
      <c r="R7761">
        <v>1724.516257</v>
      </c>
      <c r="S7761">
        <v>1724.516257</v>
      </c>
      <c r="T7761" s="194">
        <v>1724.516257</v>
      </c>
      <c r="U7761" t="s">
        <v>193</v>
      </c>
      <c r="V7761">
        <v>45567.337453703702</v>
      </c>
    </row>
    <row r="7762" spans="1:22" x14ac:dyDescent="0.3">
      <c r="A7762" t="s">
        <v>115</v>
      </c>
      <c r="B7762" t="s">
        <v>116</v>
      </c>
      <c r="C7762" t="s">
        <v>88</v>
      </c>
      <c r="D7762" s="29">
        <v>45803</v>
      </c>
      <c r="E7762" s="161">
        <v>0</v>
      </c>
      <c r="F7762" s="161">
        <v>0</v>
      </c>
      <c r="G7762" s="161">
        <v>0.38823423918583566</v>
      </c>
      <c r="H7762" s="161">
        <v>0.28965587014469063</v>
      </c>
      <c r="J7762">
        <v>1055</v>
      </c>
      <c r="K7762">
        <v>1225</v>
      </c>
      <c r="L7762">
        <v>881.90272100000004</v>
      </c>
      <c r="R7762">
        <v>1724.516257</v>
      </c>
      <c r="S7762">
        <v>1055</v>
      </c>
      <c r="T7762" s="194">
        <v>1225</v>
      </c>
      <c r="U7762" t="s">
        <v>193</v>
      </c>
      <c r="V7762">
        <v>45567.337453703702</v>
      </c>
    </row>
    <row r="7763" spans="1:22" x14ac:dyDescent="0.3">
      <c r="A7763" t="s">
        <v>115</v>
      </c>
      <c r="B7763" t="s">
        <v>116</v>
      </c>
      <c r="C7763" t="s">
        <v>88</v>
      </c>
      <c r="D7763" s="29">
        <v>45804</v>
      </c>
      <c r="E7763" s="161">
        <v>0</v>
      </c>
      <c r="F7763" s="161">
        <v>0</v>
      </c>
      <c r="G7763" s="161">
        <v>0.38823423918583566</v>
      </c>
      <c r="H7763" s="161">
        <v>0.28965587014469063</v>
      </c>
      <c r="J7763">
        <v>1055</v>
      </c>
      <c r="K7763">
        <v>1225</v>
      </c>
      <c r="L7763">
        <v>881.90272100000004</v>
      </c>
      <c r="R7763">
        <v>1724.516257</v>
      </c>
      <c r="S7763">
        <v>1055</v>
      </c>
      <c r="T7763" s="194">
        <v>1225</v>
      </c>
      <c r="U7763" t="s">
        <v>193</v>
      </c>
      <c r="V7763">
        <v>45567.337453703702</v>
      </c>
    </row>
    <row r="7764" spans="1:22" x14ac:dyDescent="0.3">
      <c r="A7764" t="s">
        <v>115</v>
      </c>
      <c r="B7764" t="s">
        <v>116</v>
      </c>
      <c r="C7764" t="s">
        <v>88</v>
      </c>
      <c r="D7764" s="29">
        <v>45805</v>
      </c>
      <c r="E7764" s="161">
        <v>0</v>
      </c>
      <c r="F7764" s="161">
        <v>0</v>
      </c>
      <c r="G7764" s="161">
        <v>0.38823423918583566</v>
      </c>
      <c r="H7764" s="161">
        <v>0.28965587014469063</v>
      </c>
      <c r="J7764">
        <v>1055</v>
      </c>
      <c r="K7764">
        <v>1225</v>
      </c>
      <c r="L7764">
        <v>881.90272100000004</v>
      </c>
      <c r="R7764">
        <v>1724.516257</v>
      </c>
      <c r="S7764">
        <v>1055</v>
      </c>
      <c r="T7764" s="194">
        <v>1225</v>
      </c>
      <c r="U7764" t="s">
        <v>193</v>
      </c>
      <c r="V7764">
        <v>45567.337453703702</v>
      </c>
    </row>
    <row r="7765" spans="1:22" x14ac:dyDescent="0.3">
      <c r="A7765" t="s">
        <v>115</v>
      </c>
      <c r="B7765" t="s">
        <v>116</v>
      </c>
      <c r="C7765" t="s">
        <v>88</v>
      </c>
      <c r="D7765" s="29">
        <v>45806</v>
      </c>
      <c r="E7765" s="161">
        <v>0</v>
      </c>
      <c r="F7765" s="161">
        <v>0</v>
      </c>
      <c r="G7765" s="161">
        <v>0.38823423918583566</v>
      </c>
      <c r="H7765" s="161">
        <v>0.28965587014469063</v>
      </c>
      <c r="J7765">
        <v>1055</v>
      </c>
      <c r="K7765">
        <v>1225</v>
      </c>
      <c r="L7765">
        <v>881.90272100000004</v>
      </c>
      <c r="R7765">
        <v>1724.516257</v>
      </c>
      <c r="S7765">
        <v>1055</v>
      </c>
      <c r="T7765" s="194">
        <v>1225</v>
      </c>
      <c r="U7765" t="s">
        <v>193</v>
      </c>
      <c r="V7765">
        <v>45567.337453703702</v>
      </c>
    </row>
    <row r="7766" spans="1:22" x14ac:dyDescent="0.3">
      <c r="A7766" t="s">
        <v>115</v>
      </c>
      <c r="B7766" t="s">
        <v>116</v>
      </c>
      <c r="C7766" t="s">
        <v>88</v>
      </c>
      <c r="D7766" s="29">
        <v>45807</v>
      </c>
      <c r="E7766" s="161">
        <v>0</v>
      </c>
      <c r="F7766" s="161">
        <v>0</v>
      </c>
      <c r="G7766" s="161">
        <v>0.38823423918583566</v>
      </c>
      <c r="H7766" s="161">
        <v>0.28965587014469063</v>
      </c>
      <c r="J7766">
        <v>1055</v>
      </c>
      <c r="K7766">
        <v>1225</v>
      </c>
      <c r="L7766">
        <v>881.90272100000004</v>
      </c>
      <c r="R7766">
        <v>1724.516257</v>
      </c>
      <c r="S7766">
        <v>1055</v>
      </c>
      <c r="T7766" s="194">
        <v>1225</v>
      </c>
      <c r="U7766" t="s">
        <v>193</v>
      </c>
      <c r="V7766">
        <v>45567.337453703702</v>
      </c>
    </row>
    <row r="7767" spans="1:22" x14ac:dyDescent="0.3">
      <c r="A7767" t="s">
        <v>115</v>
      </c>
      <c r="B7767" t="s">
        <v>116</v>
      </c>
      <c r="C7767" t="s">
        <v>88</v>
      </c>
      <c r="D7767" s="29">
        <v>45808</v>
      </c>
      <c r="E7767" s="161">
        <v>0</v>
      </c>
      <c r="F7767" s="161">
        <v>0</v>
      </c>
      <c r="G7767" s="161">
        <v>0.35054250984657431</v>
      </c>
      <c r="H7767" s="161">
        <v>0.25196414080542939</v>
      </c>
      <c r="J7767">
        <v>1120</v>
      </c>
      <c r="K7767">
        <v>1290</v>
      </c>
      <c r="L7767">
        <v>881.90272100000004</v>
      </c>
      <c r="R7767">
        <v>1724.516257</v>
      </c>
      <c r="S7767">
        <v>1120</v>
      </c>
      <c r="T7767" s="194">
        <v>1290</v>
      </c>
      <c r="U7767" t="s">
        <v>193</v>
      </c>
      <c r="V7767">
        <v>45567.337453703702</v>
      </c>
    </row>
    <row r="7768" spans="1:22" x14ac:dyDescent="0.3">
      <c r="A7768" t="s">
        <v>115</v>
      </c>
      <c r="B7768" t="s">
        <v>116</v>
      </c>
      <c r="C7768" t="s">
        <v>88</v>
      </c>
      <c r="D7768" s="29">
        <v>45809</v>
      </c>
      <c r="E7768" s="161">
        <v>0</v>
      </c>
      <c r="F7768" s="161">
        <v>0</v>
      </c>
      <c r="G7768" s="161">
        <v>0.35054250984657431</v>
      </c>
      <c r="H7768" s="161">
        <v>0.25196414080542939</v>
      </c>
      <c r="J7768">
        <v>1120</v>
      </c>
      <c r="K7768">
        <v>1290</v>
      </c>
      <c r="L7768">
        <v>881.90272100000004</v>
      </c>
      <c r="R7768">
        <v>1724.516257</v>
      </c>
      <c r="S7768">
        <v>1120</v>
      </c>
      <c r="T7768" s="194">
        <v>1290</v>
      </c>
      <c r="U7768" t="s">
        <v>193</v>
      </c>
      <c r="V7768">
        <v>45567.337453703702</v>
      </c>
    </row>
    <row r="7769" spans="1:22" x14ac:dyDescent="0.3">
      <c r="A7769" t="s">
        <v>115</v>
      </c>
      <c r="B7769" t="s">
        <v>116</v>
      </c>
      <c r="C7769" t="s">
        <v>88</v>
      </c>
      <c r="D7769" s="29">
        <v>45810</v>
      </c>
      <c r="E7769" s="161">
        <v>0</v>
      </c>
      <c r="F7769" s="161">
        <v>0</v>
      </c>
      <c r="G7769" s="161">
        <v>0.39983169436714683</v>
      </c>
      <c r="H7769" s="161">
        <v>0.3012533253260018</v>
      </c>
      <c r="J7769">
        <v>1035</v>
      </c>
      <c r="K7769">
        <v>1205</v>
      </c>
      <c r="L7769">
        <v>881.90272100000004</v>
      </c>
      <c r="R7769">
        <v>1724.516257</v>
      </c>
      <c r="S7769">
        <v>1035</v>
      </c>
      <c r="T7769" s="194">
        <v>1205</v>
      </c>
      <c r="U7769" t="s">
        <v>193</v>
      </c>
      <c r="V7769">
        <v>45567.337453703702</v>
      </c>
    </row>
    <row r="7770" spans="1:22" x14ac:dyDescent="0.3">
      <c r="A7770" t="s">
        <v>115</v>
      </c>
      <c r="B7770" t="s">
        <v>116</v>
      </c>
      <c r="C7770" t="s">
        <v>88</v>
      </c>
      <c r="D7770" s="29">
        <v>45811</v>
      </c>
      <c r="E7770" s="161">
        <v>0</v>
      </c>
      <c r="F7770" s="161">
        <v>0</v>
      </c>
      <c r="G7770" s="161">
        <v>0.39983169436714683</v>
      </c>
      <c r="H7770" s="161">
        <v>0.3012533253260018</v>
      </c>
      <c r="J7770">
        <v>1035</v>
      </c>
      <c r="K7770">
        <v>1205</v>
      </c>
      <c r="L7770">
        <v>881.90272100000004</v>
      </c>
      <c r="R7770">
        <v>1724.516257</v>
      </c>
      <c r="S7770">
        <v>1035</v>
      </c>
      <c r="T7770" s="194">
        <v>1205</v>
      </c>
      <c r="U7770" t="s">
        <v>193</v>
      </c>
      <c r="V7770">
        <v>45567.337453703702</v>
      </c>
    </row>
    <row r="7771" spans="1:22" x14ac:dyDescent="0.3">
      <c r="A7771" t="s">
        <v>115</v>
      </c>
      <c r="B7771" t="s">
        <v>116</v>
      </c>
      <c r="C7771" t="s">
        <v>88</v>
      </c>
      <c r="D7771" s="29">
        <v>45812</v>
      </c>
      <c r="E7771" s="161">
        <v>0</v>
      </c>
      <c r="F7771" s="161">
        <v>0</v>
      </c>
      <c r="G7771" s="161">
        <v>0.39983169436714683</v>
      </c>
      <c r="H7771" s="161">
        <v>0.3012533253260018</v>
      </c>
      <c r="J7771">
        <v>1035</v>
      </c>
      <c r="K7771">
        <v>1205</v>
      </c>
      <c r="L7771">
        <v>881.90272100000004</v>
      </c>
      <c r="R7771">
        <v>1724.516257</v>
      </c>
      <c r="S7771">
        <v>1035</v>
      </c>
      <c r="T7771" s="194">
        <v>1205</v>
      </c>
      <c r="U7771" t="s">
        <v>193</v>
      </c>
      <c r="V7771">
        <v>45567.337453703702</v>
      </c>
    </row>
    <row r="7772" spans="1:22" x14ac:dyDescent="0.3">
      <c r="A7772" t="s">
        <v>115</v>
      </c>
      <c r="B7772" t="s">
        <v>116</v>
      </c>
      <c r="C7772" t="s">
        <v>88</v>
      </c>
      <c r="D7772" s="29">
        <v>45813</v>
      </c>
      <c r="E7772" s="161">
        <v>0</v>
      </c>
      <c r="F7772" s="161">
        <v>0</v>
      </c>
      <c r="G7772" s="161">
        <v>0.39983169436714683</v>
      </c>
      <c r="H7772" s="161">
        <v>0.3012533253260018</v>
      </c>
      <c r="J7772">
        <v>1035</v>
      </c>
      <c r="K7772">
        <v>1205</v>
      </c>
      <c r="L7772">
        <v>881.90272100000004</v>
      </c>
      <c r="R7772">
        <v>1724.516257</v>
      </c>
      <c r="S7772">
        <v>1035</v>
      </c>
      <c r="T7772" s="194">
        <v>1205</v>
      </c>
      <c r="U7772" t="s">
        <v>193</v>
      </c>
      <c r="V7772">
        <v>45567.337453703702</v>
      </c>
    </row>
    <row r="7773" spans="1:22" x14ac:dyDescent="0.3">
      <c r="A7773" t="s">
        <v>115</v>
      </c>
      <c r="B7773" t="s">
        <v>116</v>
      </c>
      <c r="C7773" t="s">
        <v>88</v>
      </c>
      <c r="D7773" s="29">
        <v>45814</v>
      </c>
      <c r="E7773" s="161">
        <v>0</v>
      </c>
      <c r="F7773" s="161">
        <v>0</v>
      </c>
      <c r="G7773" s="161">
        <v>0.39983169436714683</v>
      </c>
      <c r="H7773" s="161">
        <v>0.3012533253260018</v>
      </c>
      <c r="J7773">
        <v>1035</v>
      </c>
      <c r="K7773">
        <v>1205</v>
      </c>
      <c r="L7773">
        <v>881.90272100000004</v>
      </c>
      <c r="R7773">
        <v>1724.516257</v>
      </c>
      <c r="S7773">
        <v>1035</v>
      </c>
      <c r="T7773" s="194">
        <v>1205</v>
      </c>
      <c r="U7773" t="s">
        <v>193</v>
      </c>
      <c r="V7773">
        <v>45567.337453703702</v>
      </c>
    </row>
    <row r="7774" spans="1:22" x14ac:dyDescent="0.3">
      <c r="A7774" t="s">
        <v>115</v>
      </c>
      <c r="B7774" t="s">
        <v>116</v>
      </c>
      <c r="C7774" t="s">
        <v>88</v>
      </c>
      <c r="D7774" s="29">
        <v>45815</v>
      </c>
      <c r="E7774" s="161">
        <v>0</v>
      </c>
      <c r="F7774" s="161">
        <v>0</v>
      </c>
      <c r="G7774" s="161">
        <v>0.39983169436714683</v>
      </c>
      <c r="H7774" s="161">
        <v>0.3012533253260018</v>
      </c>
      <c r="J7774">
        <v>1035</v>
      </c>
      <c r="K7774">
        <v>1205</v>
      </c>
      <c r="L7774">
        <v>881.90272100000004</v>
      </c>
      <c r="R7774">
        <v>1724.516257</v>
      </c>
      <c r="S7774">
        <v>1035</v>
      </c>
      <c r="T7774" s="194">
        <v>1205</v>
      </c>
      <c r="U7774" t="s">
        <v>193</v>
      </c>
      <c r="V7774">
        <v>45567.337453703702</v>
      </c>
    </row>
    <row r="7775" spans="1:22" x14ac:dyDescent="0.3">
      <c r="A7775" t="s">
        <v>115</v>
      </c>
      <c r="B7775" t="s">
        <v>116</v>
      </c>
      <c r="C7775" t="s">
        <v>88</v>
      </c>
      <c r="D7775" s="29">
        <v>45816</v>
      </c>
      <c r="E7775" s="161">
        <v>0</v>
      </c>
      <c r="F7775" s="161">
        <v>0</v>
      </c>
      <c r="G7775" s="161">
        <v>0.39983169436714683</v>
      </c>
      <c r="H7775" s="161">
        <v>0.3012533253260018</v>
      </c>
      <c r="J7775">
        <v>1035</v>
      </c>
      <c r="K7775">
        <v>1205</v>
      </c>
      <c r="L7775">
        <v>881.90272100000004</v>
      </c>
      <c r="R7775">
        <v>1724.516257</v>
      </c>
      <c r="S7775">
        <v>1035</v>
      </c>
      <c r="T7775" s="194">
        <v>1205</v>
      </c>
      <c r="U7775" t="s">
        <v>193</v>
      </c>
      <c r="V7775">
        <v>45567.337453703702</v>
      </c>
    </row>
    <row r="7776" spans="1:22" x14ac:dyDescent="0.3">
      <c r="A7776" t="s">
        <v>115</v>
      </c>
      <c r="B7776" t="s">
        <v>116</v>
      </c>
      <c r="C7776" t="s">
        <v>88</v>
      </c>
      <c r="D7776" s="29">
        <v>45817</v>
      </c>
      <c r="E7776" s="161">
        <v>0</v>
      </c>
      <c r="F7776" s="161">
        <v>0</v>
      </c>
      <c r="G7776" s="161">
        <v>0.39983169436714683</v>
      </c>
      <c r="H7776" s="161">
        <v>0.3012533253260018</v>
      </c>
      <c r="J7776">
        <v>1035</v>
      </c>
      <c r="K7776">
        <v>1205</v>
      </c>
      <c r="L7776">
        <v>881.90272100000004</v>
      </c>
      <c r="R7776">
        <v>1724.516257</v>
      </c>
      <c r="S7776">
        <v>1035</v>
      </c>
      <c r="T7776" s="194">
        <v>1205</v>
      </c>
      <c r="U7776" t="s">
        <v>193</v>
      </c>
      <c r="V7776">
        <v>45567.337453703702</v>
      </c>
    </row>
    <row r="7777" spans="1:22" x14ac:dyDescent="0.3">
      <c r="A7777" t="s">
        <v>115</v>
      </c>
      <c r="B7777" t="s">
        <v>116</v>
      </c>
      <c r="C7777" t="s">
        <v>88</v>
      </c>
      <c r="D7777" s="29">
        <v>45818</v>
      </c>
      <c r="E7777" s="161">
        <v>0</v>
      </c>
      <c r="F7777" s="161">
        <v>0</v>
      </c>
      <c r="G7777" s="161">
        <v>0.39983169436714683</v>
      </c>
      <c r="H7777" s="161">
        <v>0.3012533253260018</v>
      </c>
      <c r="J7777">
        <v>1035</v>
      </c>
      <c r="K7777">
        <v>1205</v>
      </c>
      <c r="L7777">
        <v>881.90272100000004</v>
      </c>
      <c r="R7777">
        <v>1724.516257</v>
      </c>
      <c r="S7777">
        <v>1035</v>
      </c>
      <c r="T7777" s="194">
        <v>1205</v>
      </c>
      <c r="U7777" t="s">
        <v>193</v>
      </c>
      <c r="V7777">
        <v>45567.337453703702</v>
      </c>
    </row>
    <row r="7778" spans="1:22" x14ac:dyDescent="0.3">
      <c r="A7778" t="s">
        <v>115</v>
      </c>
      <c r="B7778" t="s">
        <v>116</v>
      </c>
      <c r="C7778" t="s">
        <v>88</v>
      </c>
      <c r="D7778" s="29">
        <v>45819</v>
      </c>
      <c r="E7778" s="161">
        <v>0</v>
      </c>
      <c r="F7778" s="161">
        <v>0</v>
      </c>
      <c r="G7778" s="161">
        <v>0.39983169436714683</v>
      </c>
      <c r="H7778" s="161">
        <v>0.3012533253260018</v>
      </c>
      <c r="J7778">
        <v>1035</v>
      </c>
      <c r="K7778">
        <v>1205</v>
      </c>
      <c r="L7778">
        <v>881.90272100000004</v>
      </c>
      <c r="R7778">
        <v>1724.516257</v>
      </c>
      <c r="S7778">
        <v>1035</v>
      </c>
      <c r="T7778" s="194">
        <v>1205</v>
      </c>
      <c r="U7778" t="s">
        <v>193</v>
      </c>
      <c r="V7778">
        <v>45567.337453703702</v>
      </c>
    </row>
    <row r="7779" spans="1:22" x14ac:dyDescent="0.3">
      <c r="A7779" t="s">
        <v>115</v>
      </c>
      <c r="B7779" t="s">
        <v>116</v>
      </c>
      <c r="C7779" t="s">
        <v>88</v>
      </c>
      <c r="D7779" s="29">
        <v>45820</v>
      </c>
      <c r="E7779" s="161">
        <v>0</v>
      </c>
      <c r="F7779" s="161">
        <v>0</v>
      </c>
      <c r="G7779" s="161">
        <v>0.39983169436714683</v>
      </c>
      <c r="H7779" s="161">
        <v>0.3012533253260018</v>
      </c>
      <c r="J7779">
        <v>1035</v>
      </c>
      <c r="K7779">
        <v>1205</v>
      </c>
      <c r="L7779">
        <v>881.90272100000004</v>
      </c>
      <c r="R7779">
        <v>1724.516257</v>
      </c>
      <c r="S7779">
        <v>1035</v>
      </c>
      <c r="T7779" s="194">
        <v>1205</v>
      </c>
      <c r="U7779" t="s">
        <v>193</v>
      </c>
      <c r="V7779">
        <v>45567.337453703702</v>
      </c>
    </row>
    <row r="7780" spans="1:22" x14ac:dyDescent="0.3">
      <c r="A7780" t="s">
        <v>115</v>
      </c>
      <c r="B7780" t="s">
        <v>116</v>
      </c>
      <c r="C7780" t="s">
        <v>88</v>
      </c>
      <c r="D7780" s="29">
        <v>45821</v>
      </c>
      <c r="E7780" s="161">
        <v>0</v>
      </c>
      <c r="F7780" s="161">
        <v>0</v>
      </c>
      <c r="G7780" s="161">
        <v>0.39983169436714683</v>
      </c>
      <c r="H7780" s="161">
        <v>0.3012533253260018</v>
      </c>
      <c r="J7780">
        <v>1035</v>
      </c>
      <c r="K7780">
        <v>1205</v>
      </c>
      <c r="L7780">
        <v>881.90272100000004</v>
      </c>
      <c r="R7780">
        <v>1724.516257</v>
      </c>
      <c r="S7780">
        <v>1035</v>
      </c>
      <c r="T7780" s="194">
        <v>1205</v>
      </c>
      <c r="U7780" t="s">
        <v>193</v>
      </c>
      <c r="V7780">
        <v>45567.337465277778</v>
      </c>
    </row>
    <row r="7781" spans="1:22" x14ac:dyDescent="0.3">
      <c r="A7781" t="s">
        <v>115</v>
      </c>
      <c r="B7781" t="s">
        <v>116</v>
      </c>
      <c r="C7781" t="s">
        <v>88</v>
      </c>
      <c r="D7781" s="29">
        <v>45822</v>
      </c>
      <c r="E7781" s="161">
        <v>0</v>
      </c>
      <c r="F7781" s="161">
        <v>0</v>
      </c>
      <c r="G7781" s="161">
        <v>0.39983169436714683</v>
      </c>
      <c r="H7781" s="161">
        <v>0.3012533253260018</v>
      </c>
      <c r="J7781">
        <v>1035</v>
      </c>
      <c r="K7781">
        <v>1205</v>
      </c>
      <c r="L7781">
        <v>881.90272100000004</v>
      </c>
      <c r="R7781">
        <v>1724.516257</v>
      </c>
      <c r="S7781">
        <v>1035</v>
      </c>
      <c r="T7781" s="194">
        <v>1205</v>
      </c>
      <c r="U7781" t="s">
        <v>193</v>
      </c>
      <c r="V7781">
        <v>45567.337453703702</v>
      </c>
    </row>
    <row r="7782" spans="1:22" x14ac:dyDescent="0.3">
      <c r="A7782" t="s">
        <v>115</v>
      </c>
      <c r="B7782" t="s">
        <v>116</v>
      </c>
      <c r="C7782" t="s">
        <v>88</v>
      </c>
      <c r="D7782" s="29">
        <v>45823</v>
      </c>
      <c r="E7782" s="161">
        <v>0</v>
      </c>
      <c r="F7782" s="161">
        <v>0</v>
      </c>
      <c r="G7782" s="161">
        <v>0.39983169436714683</v>
      </c>
      <c r="H7782" s="161">
        <v>0.3012533253260018</v>
      </c>
      <c r="J7782">
        <v>1035</v>
      </c>
      <c r="K7782">
        <v>1205</v>
      </c>
      <c r="L7782">
        <v>881.90272100000004</v>
      </c>
      <c r="R7782">
        <v>1724.516257</v>
      </c>
      <c r="S7782">
        <v>1035</v>
      </c>
      <c r="T7782" s="194">
        <v>1205</v>
      </c>
      <c r="U7782" t="s">
        <v>193</v>
      </c>
      <c r="V7782">
        <v>45567.337453703702</v>
      </c>
    </row>
    <row r="7783" spans="1:22" x14ac:dyDescent="0.3">
      <c r="A7783" t="s">
        <v>115</v>
      </c>
      <c r="B7783" t="s">
        <v>116</v>
      </c>
      <c r="C7783" t="s">
        <v>88</v>
      </c>
      <c r="D7783" s="29">
        <v>45824</v>
      </c>
      <c r="E7783" s="161">
        <v>0</v>
      </c>
      <c r="F7783" s="161">
        <v>0</v>
      </c>
      <c r="G7783" s="161">
        <v>0.39983169436714683</v>
      </c>
      <c r="H7783" s="161">
        <v>0.3012533253260018</v>
      </c>
      <c r="J7783">
        <v>1035</v>
      </c>
      <c r="K7783">
        <v>1205</v>
      </c>
      <c r="L7783">
        <v>881.90272100000004</v>
      </c>
      <c r="R7783">
        <v>1724.516257</v>
      </c>
      <c r="S7783">
        <v>1035</v>
      </c>
      <c r="T7783" s="194">
        <v>1205</v>
      </c>
      <c r="U7783" t="s">
        <v>193</v>
      </c>
      <c r="V7783">
        <v>45567.337453703702</v>
      </c>
    </row>
    <row r="7784" spans="1:22" x14ac:dyDescent="0.3">
      <c r="A7784" t="s">
        <v>115</v>
      </c>
      <c r="B7784" t="s">
        <v>116</v>
      </c>
      <c r="C7784" t="s">
        <v>88</v>
      </c>
      <c r="D7784" s="29">
        <v>45825</v>
      </c>
      <c r="E7784" s="161">
        <v>0</v>
      </c>
      <c r="F7784" s="161">
        <v>0</v>
      </c>
      <c r="G7784" s="161">
        <v>0.39983169436714683</v>
      </c>
      <c r="H7784" s="161">
        <v>0.3012533253260018</v>
      </c>
      <c r="J7784">
        <v>1035</v>
      </c>
      <c r="K7784">
        <v>1205</v>
      </c>
      <c r="L7784">
        <v>881.90272100000004</v>
      </c>
      <c r="R7784">
        <v>1724.516257</v>
      </c>
      <c r="S7784">
        <v>1035</v>
      </c>
      <c r="T7784" s="194">
        <v>1205</v>
      </c>
      <c r="U7784" t="s">
        <v>193</v>
      </c>
      <c r="V7784">
        <v>45567.337453703702</v>
      </c>
    </row>
    <row r="7785" spans="1:22" x14ac:dyDescent="0.3">
      <c r="A7785" t="s">
        <v>115</v>
      </c>
      <c r="B7785" t="s">
        <v>116</v>
      </c>
      <c r="C7785" t="s">
        <v>88</v>
      </c>
      <c r="D7785" s="29">
        <v>45826</v>
      </c>
      <c r="E7785" s="161">
        <v>0</v>
      </c>
      <c r="F7785" s="161">
        <v>0</v>
      </c>
      <c r="G7785" s="161">
        <v>0.39983169436714683</v>
      </c>
      <c r="H7785" s="161">
        <v>0.3012533253260018</v>
      </c>
      <c r="J7785">
        <v>1035</v>
      </c>
      <c r="K7785">
        <v>1205</v>
      </c>
      <c r="L7785">
        <v>881.90272100000004</v>
      </c>
      <c r="R7785">
        <v>1724.516257</v>
      </c>
      <c r="S7785">
        <v>1035</v>
      </c>
      <c r="T7785" s="194">
        <v>1205</v>
      </c>
      <c r="U7785" t="s">
        <v>193</v>
      </c>
      <c r="V7785">
        <v>45567.337453703702</v>
      </c>
    </row>
    <row r="7786" spans="1:22" x14ac:dyDescent="0.3">
      <c r="A7786" t="s">
        <v>115</v>
      </c>
      <c r="B7786" t="s">
        <v>116</v>
      </c>
      <c r="C7786" t="s">
        <v>88</v>
      </c>
      <c r="D7786" s="29">
        <v>45827</v>
      </c>
      <c r="E7786" s="161">
        <v>0</v>
      </c>
      <c r="F7786" s="161">
        <v>0</v>
      </c>
      <c r="G7786" s="161">
        <v>0.39983169436714683</v>
      </c>
      <c r="H7786" s="161">
        <v>0.3012533253260018</v>
      </c>
      <c r="J7786">
        <v>1035</v>
      </c>
      <c r="K7786">
        <v>1205</v>
      </c>
      <c r="L7786">
        <v>881.90272100000004</v>
      </c>
      <c r="R7786">
        <v>1724.516257</v>
      </c>
      <c r="S7786">
        <v>1035</v>
      </c>
      <c r="T7786" s="194">
        <v>1205</v>
      </c>
      <c r="U7786" t="s">
        <v>193</v>
      </c>
      <c r="V7786">
        <v>45567.337453703702</v>
      </c>
    </row>
    <row r="7787" spans="1:22" x14ac:dyDescent="0.3">
      <c r="A7787" t="s">
        <v>115</v>
      </c>
      <c r="B7787" t="s">
        <v>116</v>
      </c>
      <c r="C7787" t="s">
        <v>88</v>
      </c>
      <c r="D7787" s="29">
        <v>45828</v>
      </c>
      <c r="E7787" s="161">
        <v>0</v>
      </c>
      <c r="F7787" s="161">
        <v>0</v>
      </c>
      <c r="G7787" s="161">
        <v>0.39983169436714683</v>
      </c>
      <c r="H7787" s="161">
        <v>0.3012533253260018</v>
      </c>
      <c r="J7787">
        <v>1035</v>
      </c>
      <c r="K7787">
        <v>1205</v>
      </c>
      <c r="L7787">
        <v>881.90272100000004</v>
      </c>
      <c r="R7787">
        <v>1724.516257</v>
      </c>
      <c r="S7787">
        <v>1035</v>
      </c>
      <c r="T7787" s="194">
        <v>1205</v>
      </c>
      <c r="U7787" t="s">
        <v>193</v>
      </c>
      <c r="V7787">
        <v>45567.337453703702</v>
      </c>
    </row>
    <row r="7788" spans="1:22" x14ac:dyDescent="0.3">
      <c r="A7788" t="s">
        <v>115</v>
      </c>
      <c r="B7788" t="s">
        <v>116</v>
      </c>
      <c r="C7788" t="s">
        <v>88</v>
      </c>
      <c r="D7788" s="29">
        <v>45829</v>
      </c>
      <c r="E7788" s="161">
        <v>0</v>
      </c>
      <c r="F7788" s="161">
        <v>0</v>
      </c>
      <c r="G7788" s="161">
        <v>0.39983169436714683</v>
      </c>
      <c r="H7788" s="161">
        <v>0.3012533253260018</v>
      </c>
      <c r="J7788">
        <v>1035</v>
      </c>
      <c r="K7788">
        <v>1205</v>
      </c>
      <c r="L7788">
        <v>881.90272100000004</v>
      </c>
      <c r="R7788">
        <v>1724.516257</v>
      </c>
      <c r="S7788">
        <v>1035</v>
      </c>
      <c r="T7788" s="194">
        <v>1205</v>
      </c>
      <c r="U7788" t="s">
        <v>193</v>
      </c>
      <c r="V7788">
        <v>45567.337453703702</v>
      </c>
    </row>
    <row r="7789" spans="1:22" x14ac:dyDescent="0.3">
      <c r="A7789" t="s">
        <v>115</v>
      </c>
      <c r="B7789" t="s">
        <v>116</v>
      </c>
      <c r="C7789" t="s">
        <v>88</v>
      </c>
      <c r="D7789" s="29">
        <v>45830</v>
      </c>
      <c r="E7789" s="161">
        <v>0</v>
      </c>
      <c r="F7789" s="161">
        <v>0</v>
      </c>
      <c r="G7789" s="161">
        <v>0.39983169436714683</v>
      </c>
      <c r="H7789" s="161">
        <v>0.3012533253260018</v>
      </c>
      <c r="J7789">
        <v>1035</v>
      </c>
      <c r="K7789">
        <v>1205</v>
      </c>
      <c r="L7789">
        <v>881.90272100000004</v>
      </c>
      <c r="R7789">
        <v>1724.516257</v>
      </c>
      <c r="S7789">
        <v>1035</v>
      </c>
      <c r="T7789" s="194">
        <v>1205</v>
      </c>
      <c r="U7789" t="s">
        <v>193</v>
      </c>
      <c r="V7789">
        <v>45567.337453703702</v>
      </c>
    </row>
    <row r="7790" spans="1:22" x14ac:dyDescent="0.3">
      <c r="A7790" t="s">
        <v>115</v>
      </c>
      <c r="B7790" t="s">
        <v>116</v>
      </c>
      <c r="C7790" t="s">
        <v>88</v>
      </c>
      <c r="D7790" s="29">
        <v>45831</v>
      </c>
      <c r="E7790" s="161">
        <v>0</v>
      </c>
      <c r="F7790" s="161">
        <v>0</v>
      </c>
      <c r="G7790" s="161">
        <v>0.39983169436714683</v>
      </c>
      <c r="H7790" s="161">
        <v>0.3012533253260018</v>
      </c>
      <c r="J7790">
        <v>1035</v>
      </c>
      <c r="K7790">
        <v>1205</v>
      </c>
      <c r="L7790">
        <v>881.90272100000004</v>
      </c>
      <c r="R7790">
        <v>1724.516257</v>
      </c>
      <c r="S7790">
        <v>1035</v>
      </c>
      <c r="T7790" s="194">
        <v>1205</v>
      </c>
      <c r="U7790" t="s">
        <v>193</v>
      </c>
      <c r="V7790">
        <v>45567.337453703702</v>
      </c>
    </row>
    <row r="7791" spans="1:22" x14ac:dyDescent="0.3">
      <c r="A7791" t="s">
        <v>115</v>
      </c>
      <c r="B7791" t="s">
        <v>116</v>
      </c>
      <c r="C7791" t="s">
        <v>88</v>
      </c>
      <c r="D7791" s="29">
        <v>45832</v>
      </c>
      <c r="E7791" s="161">
        <v>0</v>
      </c>
      <c r="F7791" s="161">
        <v>0</v>
      </c>
      <c r="G7791" s="161">
        <v>0.39983169436714683</v>
      </c>
      <c r="H7791" s="161">
        <v>0.3012533253260018</v>
      </c>
      <c r="J7791">
        <v>1035</v>
      </c>
      <c r="K7791">
        <v>1205</v>
      </c>
      <c r="L7791">
        <v>881.90272100000004</v>
      </c>
      <c r="R7791">
        <v>1724.516257</v>
      </c>
      <c r="S7791">
        <v>1035</v>
      </c>
      <c r="T7791" s="194">
        <v>1205</v>
      </c>
      <c r="U7791" t="s">
        <v>193</v>
      </c>
      <c r="V7791">
        <v>45567.337453703702</v>
      </c>
    </row>
    <row r="7792" spans="1:22" x14ac:dyDescent="0.3">
      <c r="A7792" t="s">
        <v>115</v>
      </c>
      <c r="B7792" t="s">
        <v>116</v>
      </c>
      <c r="C7792" t="s">
        <v>88</v>
      </c>
      <c r="D7792" s="29">
        <v>45833</v>
      </c>
      <c r="E7792" s="161">
        <v>0</v>
      </c>
      <c r="F7792" s="161">
        <v>0</v>
      </c>
      <c r="G7792" s="161">
        <v>0.39983169436714683</v>
      </c>
      <c r="H7792" s="161">
        <v>0.3012533253260018</v>
      </c>
      <c r="J7792">
        <v>1035</v>
      </c>
      <c r="K7792">
        <v>1205</v>
      </c>
      <c r="L7792">
        <v>881.90272100000004</v>
      </c>
      <c r="R7792">
        <v>1724.516257</v>
      </c>
      <c r="S7792">
        <v>1035</v>
      </c>
      <c r="T7792" s="194">
        <v>1205</v>
      </c>
      <c r="U7792" t="s">
        <v>193</v>
      </c>
      <c r="V7792">
        <v>45567.337453703702</v>
      </c>
    </row>
    <row r="7793" spans="1:22" x14ac:dyDescent="0.3">
      <c r="A7793" t="s">
        <v>115</v>
      </c>
      <c r="B7793" t="s">
        <v>116</v>
      </c>
      <c r="C7793" t="s">
        <v>88</v>
      </c>
      <c r="D7793" s="29">
        <v>45834</v>
      </c>
      <c r="E7793" s="161">
        <v>0</v>
      </c>
      <c r="F7793" s="161">
        <v>0</v>
      </c>
      <c r="G7793" s="161">
        <v>0.39983169436714683</v>
      </c>
      <c r="H7793" s="161">
        <v>0.3012533253260018</v>
      </c>
      <c r="J7793">
        <v>1035</v>
      </c>
      <c r="K7793">
        <v>1205</v>
      </c>
      <c r="L7793">
        <v>881.90272100000004</v>
      </c>
      <c r="R7793">
        <v>1724.516257</v>
      </c>
      <c r="S7793">
        <v>1035</v>
      </c>
      <c r="T7793" s="194">
        <v>1205</v>
      </c>
      <c r="U7793" t="s">
        <v>193</v>
      </c>
      <c r="V7793">
        <v>45567.337453703702</v>
      </c>
    </row>
    <row r="7794" spans="1:22" x14ac:dyDescent="0.3">
      <c r="A7794" t="s">
        <v>115</v>
      </c>
      <c r="B7794" t="s">
        <v>116</v>
      </c>
      <c r="C7794" t="s">
        <v>88</v>
      </c>
      <c r="D7794" s="29">
        <v>45835</v>
      </c>
      <c r="E7794" s="161">
        <v>0</v>
      </c>
      <c r="F7794" s="161">
        <v>0</v>
      </c>
      <c r="G7794" s="161">
        <v>0.39983169436714683</v>
      </c>
      <c r="H7794" s="161">
        <v>0.3012533253260018</v>
      </c>
      <c r="J7794">
        <v>1035</v>
      </c>
      <c r="K7794">
        <v>1205</v>
      </c>
      <c r="L7794">
        <v>881.90272100000004</v>
      </c>
      <c r="R7794">
        <v>1724.516257</v>
      </c>
      <c r="S7794">
        <v>1035</v>
      </c>
      <c r="T7794" s="194">
        <v>1205</v>
      </c>
      <c r="U7794" t="s">
        <v>193</v>
      </c>
      <c r="V7794">
        <v>45567.337453703702</v>
      </c>
    </row>
    <row r="7795" spans="1:22" x14ac:dyDescent="0.3">
      <c r="A7795" t="s">
        <v>115</v>
      </c>
      <c r="B7795" t="s">
        <v>116</v>
      </c>
      <c r="C7795" t="s">
        <v>88</v>
      </c>
      <c r="D7795" s="29">
        <v>45836</v>
      </c>
      <c r="E7795" s="161">
        <v>0</v>
      </c>
      <c r="F7795" s="161">
        <v>0</v>
      </c>
      <c r="G7795" s="161">
        <v>0.39983169436714683</v>
      </c>
      <c r="H7795" s="161">
        <v>0.3012533253260018</v>
      </c>
      <c r="J7795">
        <v>1035</v>
      </c>
      <c r="K7795">
        <v>1205</v>
      </c>
      <c r="L7795">
        <v>881.90272100000004</v>
      </c>
      <c r="R7795">
        <v>1724.516257</v>
      </c>
      <c r="S7795">
        <v>1035</v>
      </c>
      <c r="T7795" s="194">
        <v>1205</v>
      </c>
      <c r="U7795" t="s">
        <v>193</v>
      </c>
      <c r="V7795">
        <v>45567.337453703702</v>
      </c>
    </row>
    <row r="7796" spans="1:22" x14ac:dyDescent="0.3">
      <c r="A7796" t="s">
        <v>115</v>
      </c>
      <c r="B7796" t="s">
        <v>116</v>
      </c>
      <c r="C7796" t="s">
        <v>88</v>
      </c>
      <c r="D7796" s="29">
        <v>45837</v>
      </c>
      <c r="E7796" s="161">
        <v>0</v>
      </c>
      <c r="F7796" s="161">
        <v>0</v>
      </c>
      <c r="G7796" s="161">
        <v>0.39983169436714683</v>
      </c>
      <c r="H7796" s="161">
        <v>0.3012533253260018</v>
      </c>
      <c r="J7796">
        <v>1035</v>
      </c>
      <c r="K7796">
        <v>1205</v>
      </c>
      <c r="L7796">
        <v>881.90272100000004</v>
      </c>
      <c r="R7796">
        <v>1724.516257</v>
      </c>
      <c r="S7796">
        <v>1035</v>
      </c>
      <c r="T7796" s="194">
        <v>1205</v>
      </c>
      <c r="U7796" t="s">
        <v>193</v>
      </c>
      <c r="V7796">
        <v>45567.337453703702</v>
      </c>
    </row>
    <row r="7797" spans="1:22" x14ac:dyDescent="0.3">
      <c r="A7797" t="s">
        <v>115</v>
      </c>
      <c r="B7797" t="s">
        <v>116</v>
      </c>
      <c r="C7797" t="s">
        <v>88</v>
      </c>
      <c r="D7797" s="29">
        <v>45838</v>
      </c>
      <c r="E7797" s="161">
        <v>0</v>
      </c>
      <c r="F7797" s="161">
        <v>0</v>
      </c>
      <c r="G7797" s="161">
        <v>0.42012724093444132</v>
      </c>
      <c r="H7797" s="161">
        <v>0.3215488718932964</v>
      </c>
      <c r="J7797">
        <v>1000</v>
      </c>
      <c r="K7797">
        <v>1170</v>
      </c>
      <c r="L7797">
        <v>881.90272100000004</v>
      </c>
      <c r="R7797">
        <v>1724.516257</v>
      </c>
      <c r="S7797">
        <v>1000</v>
      </c>
      <c r="T7797" s="194">
        <v>1170</v>
      </c>
      <c r="U7797" t="s">
        <v>193</v>
      </c>
      <c r="V7797">
        <v>45567.337453703702</v>
      </c>
    </row>
    <row r="7798" spans="1:22" x14ac:dyDescent="0.3">
      <c r="A7798" t="s">
        <v>115</v>
      </c>
      <c r="B7798" t="s">
        <v>116</v>
      </c>
      <c r="C7798" t="s">
        <v>88</v>
      </c>
      <c r="D7798" s="29">
        <v>45839</v>
      </c>
      <c r="E7798" s="161">
        <v>0</v>
      </c>
      <c r="F7798" s="161">
        <v>0</v>
      </c>
      <c r="G7798" s="161">
        <v>0.42012724093444132</v>
      </c>
      <c r="H7798" s="161">
        <v>0.3215488718932964</v>
      </c>
      <c r="J7798">
        <v>1000</v>
      </c>
      <c r="K7798">
        <v>1170</v>
      </c>
      <c r="L7798">
        <v>881.90272100000004</v>
      </c>
      <c r="R7798">
        <v>1724.516257</v>
      </c>
      <c r="S7798">
        <v>1000</v>
      </c>
      <c r="T7798" s="194">
        <v>1170</v>
      </c>
      <c r="U7798" t="s">
        <v>193</v>
      </c>
      <c r="V7798">
        <v>45567.337453703702</v>
      </c>
    </row>
    <row r="7799" spans="1:22" x14ac:dyDescent="0.3">
      <c r="A7799" t="s">
        <v>115</v>
      </c>
      <c r="B7799" t="s">
        <v>116</v>
      </c>
      <c r="C7799" t="s">
        <v>88</v>
      </c>
      <c r="D7799" s="29">
        <v>45840</v>
      </c>
      <c r="E7799" s="161">
        <v>0</v>
      </c>
      <c r="F7799" s="161">
        <v>0</v>
      </c>
      <c r="G7799" s="161">
        <v>0.42012724093444132</v>
      </c>
      <c r="H7799" s="161">
        <v>0.3215488718932964</v>
      </c>
      <c r="J7799">
        <v>1000</v>
      </c>
      <c r="K7799">
        <v>1170</v>
      </c>
      <c r="L7799">
        <v>881.90272100000004</v>
      </c>
      <c r="R7799">
        <v>1724.516257</v>
      </c>
      <c r="S7799">
        <v>1000</v>
      </c>
      <c r="T7799" s="194">
        <v>1170</v>
      </c>
      <c r="U7799" t="s">
        <v>193</v>
      </c>
      <c r="V7799">
        <v>45567.337453703702</v>
      </c>
    </row>
    <row r="7800" spans="1:22" x14ac:dyDescent="0.3">
      <c r="A7800" t="s">
        <v>115</v>
      </c>
      <c r="B7800" t="s">
        <v>116</v>
      </c>
      <c r="C7800" t="s">
        <v>88</v>
      </c>
      <c r="D7800" s="29">
        <v>45841</v>
      </c>
      <c r="E7800" s="161">
        <v>0</v>
      </c>
      <c r="F7800" s="161">
        <v>0</v>
      </c>
      <c r="G7800" s="161">
        <v>0.42012724093444132</v>
      </c>
      <c r="H7800" s="161">
        <v>0.3215488718932964</v>
      </c>
      <c r="J7800">
        <v>1000</v>
      </c>
      <c r="K7800">
        <v>1170</v>
      </c>
      <c r="L7800">
        <v>881.90272100000004</v>
      </c>
      <c r="R7800">
        <v>1724.516257</v>
      </c>
      <c r="S7800">
        <v>1000</v>
      </c>
      <c r="T7800" s="194">
        <v>1170</v>
      </c>
      <c r="U7800" t="s">
        <v>193</v>
      </c>
      <c r="V7800">
        <v>45567.337453703702</v>
      </c>
    </row>
    <row r="7801" spans="1:22" x14ac:dyDescent="0.3">
      <c r="A7801" t="s">
        <v>115</v>
      </c>
      <c r="B7801" t="s">
        <v>116</v>
      </c>
      <c r="C7801" t="s">
        <v>88</v>
      </c>
      <c r="D7801" s="29">
        <v>45842</v>
      </c>
      <c r="E7801" s="161">
        <v>0</v>
      </c>
      <c r="F7801" s="161">
        <v>0</v>
      </c>
      <c r="G7801" s="161">
        <v>0.42012724093444132</v>
      </c>
      <c r="H7801" s="161">
        <v>0.3215488718932964</v>
      </c>
      <c r="J7801">
        <v>1000</v>
      </c>
      <c r="K7801">
        <v>1170</v>
      </c>
      <c r="L7801">
        <v>881.90272100000004</v>
      </c>
      <c r="R7801">
        <v>1724.516257</v>
      </c>
      <c r="S7801">
        <v>1000</v>
      </c>
      <c r="T7801" s="194">
        <v>1170</v>
      </c>
      <c r="U7801" t="s">
        <v>193</v>
      </c>
      <c r="V7801">
        <v>45567.337453703702</v>
      </c>
    </row>
    <row r="7802" spans="1:22" x14ac:dyDescent="0.3">
      <c r="A7802" t="s">
        <v>115</v>
      </c>
      <c r="B7802" t="s">
        <v>116</v>
      </c>
      <c r="C7802" t="s">
        <v>88</v>
      </c>
      <c r="D7802" s="29">
        <v>45843</v>
      </c>
      <c r="E7802" s="161">
        <v>0</v>
      </c>
      <c r="F7802" s="161">
        <v>0</v>
      </c>
      <c r="G7802" s="161">
        <v>0</v>
      </c>
      <c r="H7802" s="161">
        <v>0</v>
      </c>
      <c r="L7802">
        <v>881.90272100000004</v>
      </c>
      <c r="R7802">
        <v>1724.516257</v>
      </c>
      <c r="S7802">
        <v>1724.516257</v>
      </c>
      <c r="T7802" s="194">
        <v>1724.516257</v>
      </c>
      <c r="U7802" t="s">
        <v>193</v>
      </c>
      <c r="V7802">
        <v>45567.337453703702</v>
      </c>
    </row>
    <row r="7803" spans="1:22" x14ac:dyDescent="0.3">
      <c r="A7803" t="s">
        <v>115</v>
      </c>
      <c r="B7803" t="s">
        <v>116</v>
      </c>
      <c r="C7803" t="s">
        <v>88</v>
      </c>
      <c r="D7803" s="29">
        <v>45844</v>
      </c>
      <c r="E7803" s="161">
        <v>0</v>
      </c>
      <c r="F7803" s="161">
        <v>0</v>
      </c>
      <c r="G7803" s="161">
        <v>0</v>
      </c>
      <c r="H7803" s="161">
        <v>0</v>
      </c>
      <c r="L7803">
        <v>881.90272100000004</v>
      </c>
      <c r="R7803">
        <v>1724.516257</v>
      </c>
      <c r="S7803">
        <v>1724.516257</v>
      </c>
      <c r="T7803" s="194">
        <v>1724.516257</v>
      </c>
      <c r="U7803" t="s">
        <v>193</v>
      </c>
      <c r="V7803">
        <v>45567.337453703702</v>
      </c>
    </row>
    <row r="7804" spans="1:22" x14ac:dyDescent="0.3">
      <c r="A7804" t="s">
        <v>115</v>
      </c>
      <c r="B7804" t="s">
        <v>116</v>
      </c>
      <c r="C7804" t="s">
        <v>88</v>
      </c>
      <c r="D7804" s="29">
        <v>45845</v>
      </c>
      <c r="E7804" s="161">
        <v>0</v>
      </c>
      <c r="F7804" s="161">
        <v>0</v>
      </c>
      <c r="G7804" s="161">
        <v>0</v>
      </c>
      <c r="H7804" s="161">
        <v>0</v>
      </c>
      <c r="L7804">
        <v>881.90272100000004</v>
      </c>
      <c r="R7804">
        <v>1724.516257</v>
      </c>
      <c r="S7804">
        <v>1724.516257</v>
      </c>
      <c r="T7804" s="194">
        <v>1724.516257</v>
      </c>
      <c r="U7804" t="s">
        <v>193</v>
      </c>
      <c r="V7804">
        <v>45567.337453703702</v>
      </c>
    </row>
    <row r="7805" spans="1:22" x14ac:dyDescent="0.3">
      <c r="A7805" t="s">
        <v>115</v>
      </c>
      <c r="B7805" t="s">
        <v>116</v>
      </c>
      <c r="C7805" t="s">
        <v>88</v>
      </c>
      <c r="D7805" s="29">
        <v>45846</v>
      </c>
      <c r="E7805" s="161">
        <v>0</v>
      </c>
      <c r="F7805" s="161">
        <v>0</v>
      </c>
      <c r="G7805" s="161">
        <v>0</v>
      </c>
      <c r="H7805" s="161">
        <v>0</v>
      </c>
      <c r="L7805">
        <v>881.90272100000004</v>
      </c>
      <c r="R7805">
        <v>1724.516257</v>
      </c>
      <c r="S7805">
        <v>1724.516257</v>
      </c>
      <c r="T7805" s="194">
        <v>1724.516257</v>
      </c>
      <c r="U7805" t="s">
        <v>193</v>
      </c>
      <c r="V7805">
        <v>45567.337453703702</v>
      </c>
    </row>
    <row r="7806" spans="1:22" x14ac:dyDescent="0.3">
      <c r="A7806" t="s">
        <v>115</v>
      </c>
      <c r="B7806" t="s">
        <v>116</v>
      </c>
      <c r="C7806" t="s">
        <v>88</v>
      </c>
      <c r="D7806" s="29">
        <v>45847</v>
      </c>
      <c r="E7806" s="161">
        <v>0</v>
      </c>
      <c r="F7806" s="161">
        <v>0</v>
      </c>
      <c r="G7806" s="161">
        <v>0.43462405991108033</v>
      </c>
      <c r="H7806" s="161">
        <v>0.33604569086993541</v>
      </c>
      <c r="J7806">
        <v>975</v>
      </c>
      <c r="K7806">
        <v>1145</v>
      </c>
      <c r="L7806">
        <v>881.90272100000004</v>
      </c>
      <c r="R7806">
        <v>1724.516257</v>
      </c>
      <c r="S7806">
        <v>975</v>
      </c>
      <c r="T7806" s="194">
        <v>1145</v>
      </c>
      <c r="U7806" t="s">
        <v>193</v>
      </c>
      <c r="V7806">
        <v>45567.337453703702</v>
      </c>
    </row>
    <row r="7807" spans="1:22" x14ac:dyDescent="0.3">
      <c r="A7807" t="s">
        <v>115</v>
      </c>
      <c r="B7807" t="s">
        <v>116</v>
      </c>
      <c r="C7807" t="s">
        <v>88</v>
      </c>
      <c r="D7807" s="29">
        <v>45848</v>
      </c>
      <c r="E7807" s="161">
        <v>0</v>
      </c>
      <c r="F7807" s="161">
        <v>0</v>
      </c>
      <c r="G7807" s="161">
        <v>0</v>
      </c>
      <c r="H7807" s="161">
        <v>0</v>
      </c>
      <c r="L7807">
        <v>881.90272100000004</v>
      </c>
      <c r="R7807">
        <v>1724.516257</v>
      </c>
      <c r="S7807">
        <v>1724.516257</v>
      </c>
      <c r="T7807" s="194">
        <v>1724.516257</v>
      </c>
      <c r="U7807" t="s">
        <v>193</v>
      </c>
      <c r="V7807">
        <v>45567.337453703702</v>
      </c>
    </row>
    <row r="7808" spans="1:22" x14ac:dyDescent="0.3">
      <c r="A7808" t="s">
        <v>115</v>
      </c>
      <c r="B7808" t="s">
        <v>116</v>
      </c>
      <c r="C7808" t="s">
        <v>88</v>
      </c>
      <c r="D7808" s="29">
        <v>45849</v>
      </c>
      <c r="E7808" s="161">
        <v>0</v>
      </c>
      <c r="F7808" s="161">
        <v>0</v>
      </c>
      <c r="G7808" s="161">
        <v>0</v>
      </c>
      <c r="H7808" s="161">
        <v>0</v>
      </c>
      <c r="L7808">
        <v>881.90272100000004</v>
      </c>
      <c r="R7808">
        <v>1724.516257</v>
      </c>
      <c r="S7808">
        <v>1724.516257</v>
      </c>
      <c r="T7808" s="194">
        <v>1724.516257</v>
      </c>
      <c r="U7808" t="s">
        <v>193</v>
      </c>
      <c r="V7808">
        <v>45567.337453703702</v>
      </c>
    </row>
    <row r="7809" spans="1:22" x14ac:dyDescent="0.3">
      <c r="A7809" t="s">
        <v>115</v>
      </c>
      <c r="B7809" t="s">
        <v>116</v>
      </c>
      <c r="C7809" t="s">
        <v>88</v>
      </c>
      <c r="D7809" s="29">
        <v>45850</v>
      </c>
      <c r="E7809" s="161">
        <v>0</v>
      </c>
      <c r="F7809" s="161">
        <v>0</v>
      </c>
      <c r="G7809" s="161">
        <v>0</v>
      </c>
      <c r="H7809" s="161">
        <v>0</v>
      </c>
      <c r="L7809">
        <v>881.90272100000004</v>
      </c>
      <c r="R7809">
        <v>1724.516257</v>
      </c>
      <c r="S7809">
        <v>1724.516257</v>
      </c>
      <c r="T7809" s="194">
        <v>1724.516257</v>
      </c>
      <c r="U7809" t="s">
        <v>193</v>
      </c>
      <c r="V7809">
        <v>45567.337453703702</v>
      </c>
    </row>
    <row r="7810" spans="1:22" x14ac:dyDescent="0.3">
      <c r="A7810" t="s">
        <v>115</v>
      </c>
      <c r="B7810" t="s">
        <v>116</v>
      </c>
      <c r="C7810" t="s">
        <v>88</v>
      </c>
      <c r="D7810" s="29">
        <v>45851</v>
      </c>
      <c r="E7810" s="161">
        <v>0</v>
      </c>
      <c r="F7810" s="161">
        <v>0</v>
      </c>
      <c r="G7810" s="161">
        <v>0</v>
      </c>
      <c r="H7810" s="161">
        <v>0</v>
      </c>
      <c r="L7810">
        <v>881.90272100000004</v>
      </c>
      <c r="R7810">
        <v>1724.516257</v>
      </c>
      <c r="S7810">
        <v>1724.516257</v>
      </c>
      <c r="T7810" s="194">
        <v>1724.516257</v>
      </c>
      <c r="U7810" t="s">
        <v>193</v>
      </c>
      <c r="V7810">
        <v>45567.337453703702</v>
      </c>
    </row>
    <row r="7811" spans="1:22" x14ac:dyDescent="0.3">
      <c r="A7811" t="s">
        <v>115</v>
      </c>
      <c r="B7811" t="s">
        <v>116</v>
      </c>
      <c r="C7811" t="s">
        <v>88</v>
      </c>
      <c r="D7811" s="29">
        <v>45852</v>
      </c>
      <c r="E7811" s="161">
        <v>0</v>
      </c>
      <c r="F7811" s="161">
        <v>0</v>
      </c>
      <c r="G7811" s="161">
        <v>0</v>
      </c>
      <c r="H7811" s="161">
        <v>0</v>
      </c>
      <c r="L7811">
        <v>881.90272100000004</v>
      </c>
      <c r="R7811">
        <v>1724.516257</v>
      </c>
      <c r="S7811">
        <v>1724.516257</v>
      </c>
      <c r="T7811" s="194">
        <v>1724.516257</v>
      </c>
      <c r="U7811" t="s">
        <v>193</v>
      </c>
      <c r="V7811">
        <v>45567.337453703702</v>
      </c>
    </row>
    <row r="7812" spans="1:22" x14ac:dyDescent="0.3">
      <c r="A7812" t="s">
        <v>115</v>
      </c>
      <c r="B7812" t="s">
        <v>116</v>
      </c>
      <c r="C7812" t="s">
        <v>88</v>
      </c>
      <c r="D7812" s="29">
        <v>45853</v>
      </c>
      <c r="E7812" s="161">
        <v>0</v>
      </c>
      <c r="F7812" s="161">
        <v>0</v>
      </c>
      <c r="G7812" s="161">
        <v>0</v>
      </c>
      <c r="H7812" s="161">
        <v>0</v>
      </c>
      <c r="L7812">
        <v>881.90272100000004</v>
      </c>
      <c r="R7812">
        <v>1724.516257</v>
      </c>
      <c r="S7812">
        <v>1724.516257</v>
      </c>
      <c r="T7812" s="194">
        <v>1724.516257</v>
      </c>
      <c r="U7812" t="s">
        <v>193</v>
      </c>
      <c r="V7812">
        <v>45567.337453703702</v>
      </c>
    </row>
    <row r="7813" spans="1:22" x14ac:dyDescent="0.3">
      <c r="A7813" t="s">
        <v>115</v>
      </c>
      <c r="B7813" t="s">
        <v>116</v>
      </c>
      <c r="C7813" t="s">
        <v>88</v>
      </c>
      <c r="D7813" s="29">
        <v>45854</v>
      </c>
      <c r="E7813" s="161">
        <v>0</v>
      </c>
      <c r="F7813" s="161">
        <v>0</v>
      </c>
      <c r="G7813" s="161">
        <v>0</v>
      </c>
      <c r="H7813" s="161">
        <v>0</v>
      </c>
      <c r="L7813">
        <v>881.90272100000004</v>
      </c>
      <c r="R7813">
        <v>1724.516257</v>
      </c>
      <c r="S7813">
        <v>1724.516257</v>
      </c>
      <c r="T7813" s="194">
        <v>1724.516257</v>
      </c>
      <c r="U7813" t="s">
        <v>193</v>
      </c>
      <c r="V7813">
        <v>45567.337453703702</v>
      </c>
    </row>
    <row r="7814" spans="1:22" x14ac:dyDescent="0.3">
      <c r="A7814" t="s">
        <v>115</v>
      </c>
      <c r="B7814" t="s">
        <v>116</v>
      </c>
      <c r="C7814" t="s">
        <v>88</v>
      </c>
      <c r="D7814" s="29">
        <v>45855</v>
      </c>
      <c r="E7814" s="161">
        <v>0</v>
      </c>
      <c r="F7814" s="161">
        <v>0</v>
      </c>
      <c r="G7814" s="161">
        <v>0</v>
      </c>
      <c r="H7814" s="161">
        <v>0</v>
      </c>
      <c r="L7814">
        <v>881.90272100000004</v>
      </c>
      <c r="R7814">
        <v>1724.516257</v>
      </c>
      <c r="S7814">
        <v>1724.516257</v>
      </c>
      <c r="T7814" s="194">
        <v>1724.516257</v>
      </c>
      <c r="U7814" t="s">
        <v>193</v>
      </c>
      <c r="V7814">
        <v>45567.337453703702</v>
      </c>
    </row>
    <row r="7815" spans="1:22" x14ac:dyDescent="0.3">
      <c r="A7815" t="s">
        <v>115</v>
      </c>
      <c r="B7815" t="s">
        <v>116</v>
      </c>
      <c r="C7815" t="s">
        <v>88</v>
      </c>
      <c r="D7815" s="29">
        <v>45856</v>
      </c>
      <c r="E7815" s="161">
        <v>0</v>
      </c>
      <c r="F7815" s="161">
        <v>0</v>
      </c>
      <c r="G7815" s="161">
        <v>0</v>
      </c>
      <c r="H7815" s="161">
        <v>0</v>
      </c>
      <c r="L7815">
        <v>881.90272100000004</v>
      </c>
      <c r="R7815">
        <v>1724.516257</v>
      </c>
      <c r="S7815">
        <v>1724.516257</v>
      </c>
      <c r="T7815" s="194">
        <v>1724.516257</v>
      </c>
      <c r="U7815" t="s">
        <v>193</v>
      </c>
      <c r="V7815">
        <v>45567.337453703702</v>
      </c>
    </row>
    <row r="7816" spans="1:22" x14ac:dyDescent="0.3">
      <c r="A7816" t="s">
        <v>115</v>
      </c>
      <c r="B7816" t="s">
        <v>116</v>
      </c>
      <c r="C7816" t="s">
        <v>88</v>
      </c>
      <c r="D7816" s="29">
        <v>45857</v>
      </c>
      <c r="E7816" s="161">
        <v>0</v>
      </c>
      <c r="F7816" s="161">
        <v>0</v>
      </c>
      <c r="G7816" s="161">
        <v>0</v>
      </c>
      <c r="H7816" s="161">
        <v>0</v>
      </c>
      <c r="L7816">
        <v>881.90272100000004</v>
      </c>
      <c r="R7816">
        <v>1724.516257</v>
      </c>
      <c r="S7816">
        <v>1724.516257</v>
      </c>
      <c r="T7816" s="194">
        <v>1724.516257</v>
      </c>
      <c r="U7816" t="s">
        <v>193</v>
      </c>
      <c r="V7816">
        <v>45567.337453703702</v>
      </c>
    </row>
    <row r="7817" spans="1:22" x14ac:dyDescent="0.3">
      <c r="A7817" t="s">
        <v>115</v>
      </c>
      <c r="B7817" t="s">
        <v>116</v>
      </c>
      <c r="C7817" t="s">
        <v>88</v>
      </c>
      <c r="D7817" s="29">
        <v>45858</v>
      </c>
      <c r="E7817" s="161">
        <v>0</v>
      </c>
      <c r="F7817" s="161">
        <v>0</v>
      </c>
      <c r="G7817" s="161">
        <v>0</v>
      </c>
      <c r="H7817" s="161">
        <v>0</v>
      </c>
      <c r="L7817">
        <v>881.90272100000004</v>
      </c>
      <c r="R7817">
        <v>1724.516257</v>
      </c>
      <c r="S7817">
        <v>1724.516257</v>
      </c>
      <c r="T7817" s="194">
        <v>1724.516257</v>
      </c>
      <c r="U7817" t="s">
        <v>193</v>
      </c>
      <c r="V7817">
        <v>45567.337453703702</v>
      </c>
    </row>
    <row r="7818" spans="1:22" x14ac:dyDescent="0.3">
      <c r="A7818" t="s">
        <v>115</v>
      </c>
      <c r="B7818" t="s">
        <v>116</v>
      </c>
      <c r="C7818" t="s">
        <v>88</v>
      </c>
      <c r="D7818" s="29">
        <v>45859</v>
      </c>
      <c r="E7818" s="161">
        <v>0</v>
      </c>
      <c r="F7818" s="161">
        <v>0</v>
      </c>
      <c r="G7818" s="161">
        <v>0.39983169436714683</v>
      </c>
      <c r="H7818" s="161">
        <v>0.3012533253260018</v>
      </c>
      <c r="J7818">
        <v>1035</v>
      </c>
      <c r="K7818">
        <v>1205</v>
      </c>
      <c r="L7818">
        <v>881.90272100000004</v>
      </c>
      <c r="R7818">
        <v>1724.516257</v>
      </c>
      <c r="S7818">
        <v>1035</v>
      </c>
      <c r="T7818" s="194">
        <v>1205</v>
      </c>
      <c r="U7818" t="s">
        <v>193</v>
      </c>
      <c r="V7818">
        <v>45567.337453703702</v>
      </c>
    </row>
    <row r="7819" spans="1:22" x14ac:dyDescent="0.3">
      <c r="A7819" t="s">
        <v>115</v>
      </c>
      <c r="B7819" t="s">
        <v>116</v>
      </c>
      <c r="C7819" t="s">
        <v>88</v>
      </c>
      <c r="D7819" s="29">
        <v>45860</v>
      </c>
      <c r="E7819" s="161">
        <v>0</v>
      </c>
      <c r="F7819" s="161">
        <v>0</v>
      </c>
      <c r="G7819" s="161">
        <v>0.40273105816247456</v>
      </c>
      <c r="H7819" s="161">
        <v>0.30415268912132964</v>
      </c>
      <c r="J7819">
        <v>1030</v>
      </c>
      <c r="K7819">
        <v>1200</v>
      </c>
      <c r="L7819">
        <v>881.90272100000004</v>
      </c>
      <c r="R7819">
        <v>1724.516257</v>
      </c>
      <c r="S7819">
        <v>1030</v>
      </c>
      <c r="T7819" s="194">
        <v>1200</v>
      </c>
      <c r="U7819" t="s">
        <v>193</v>
      </c>
      <c r="V7819">
        <v>45567.337453703702</v>
      </c>
    </row>
    <row r="7820" spans="1:22" x14ac:dyDescent="0.3">
      <c r="A7820" t="s">
        <v>115</v>
      </c>
      <c r="B7820" t="s">
        <v>116</v>
      </c>
      <c r="C7820" t="s">
        <v>88</v>
      </c>
      <c r="D7820" s="29">
        <v>45861</v>
      </c>
      <c r="E7820" s="161">
        <v>0</v>
      </c>
      <c r="F7820" s="161">
        <v>0</v>
      </c>
      <c r="G7820" s="161">
        <v>0.39983169436714683</v>
      </c>
      <c r="H7820" s="161">
        <v>0.3012533253260018</v>
      </c>
      <c r="J7820">
        <v>1035</v>
      </c>
      <c r="K7820">
        <v>1205</v>
      </c>
      <c r="L7820">
        <v>881.90272100000004</v>
      </c>
      <c r="R7820">
        <v>1724.516257</v>
      </c>
      <c r="S7820">
        <v>1035</v>
      </c>
      <c r="T7820" s="194">
        <v>1205</v>
      </c>
      <c r="U7820" t="s">
        <v>193</v>
      </c>
      <c r="V7820">
        <v>45567.337453703702</v>
      </c>
    </row>
    <row r="7821" spans="1:22" x14ac:dyDescent="0.3">
      <c r="A7821" t="s">
        <v>115</v>
      </c>
      <c r="B7821" t="s">
        <v>116</v>
      </c>
      <c r="C7821" t="s">
        <v>88</v>
      </c>
      <c r="D7821" s="29">
        <v>45862</v>
      </c>
      <c r="E7821" s="161">
        <v>0</v>
      </c>
      <c r="F7821" s="161">
        <v>0</v>
      </c>
      <c r="G7821" s="161">
        <v>0.39983169436714683</v>
      </c>
      <c r="H7821" s="161">
        <v>0.3012533253260018</v>
      </c>
      <c r="J7821">
        <v>1035</v>
      </c>
      <c r="K7821">
        <v>1205</v>
      </c>
      <c r="L7821">
        <v>881.90272100000004</v>
      </c>
      <c r="R7821">
        <v>1724.516257</v>
      </c>
      <c r="S7821">
        <v>1035</v>
      </c>
      <c r="T7821" s="194">
        <v>1205</v>
      </c>
      <c r="U7821" t="s">
        <v>193</v>
      </c>
      <c r="V7821">
        <v>45567.337453703702</v>
      </c>
    </row>
    <row r="7822" spans="1:22" x14ac:dyDescent="0.3">
      <c r="A7822" t="s">
        <v>115</v>
      </c>
      <c r="B7822" t="s">
        <v>116</v>
      </c>
      <c r="C7822" t="s">
        <v>88</v>
      </c>
      <c r="D7822" s="29">
        <v>45863</v>
      </c>
      <c r="E7822" s="161">
        <v>0</v>
      </c>
      <c r="F7822" s="161">
        <v>0</v>
      </c>
      <c r="G7822" s="161">
        <v>0.39983169436714683</v>
      </c>
      <c r="H7822" s="161">
        <v>0.3012533253260018</v>
      </c>
      <c r="J7822">
        <v>1035</v>
      </c>
      <c r="K7822">
        <v>1205</v>
      </c>
      <c r="L7822">
        <v>881.90272100000004</v>
      </c>
      <c r="R7822">
        <v>1724.516257</v>
      </c>
      <c r="S7822">
        <v>1035</v>
      </c>
      <c r="T7822" s="194">
        <v>1205</v>
      </c>
      <c r="U7822" t="s">
        <v>193</v>
      </c>
      <c r="V7822">
        <v>45567.337453703702</v>
      </c>
    </row>
    <row r="7823" spans="1:22" x14ac:dyDescent="0.3">
      <c r="A7823" t="s">
        <v>115</v>
      </c>
      <c r="B7823" t="s">
        <v>116</v>
      </c>
      <c r="C7823" t="s">
        <v>88</v>
      </c>
      <c r="D7823" s="29">
        <v>45864</v>
      </c>
      <c r="E7823" s="161">
        <v>0</v>
      </c>
      <c r="F7823" s="161">
        <v>0</v>
      </c>
      <c r="G7823" s="161">
        <v>0</v>
      </c>
      <c r="H7823" s="161">
        <v>0</v>
      </c>
      <c r="L7823">
        <v>881.90272100000004</v>
      </c>
      <c r="R7823">
        <v>1724.516257</v>
      </c>
      <c r="S7823">
        <v>1724.516257</v>
      </c>
      <c r="T7823" s="194">
        <v>1724.516257</v>
      </c>
      <c r="U7823" t="s">
        <v>193</v>
      </c>
      <c r="V7823">
        <v>45567.337453703702</v>
      </c>
    </row>
    <row r="7824" spans="1:22" x14ac:dyDescent="0.3">
      <c r="A7824" t="s">
        <v>115</v>
      </c>
      <c r="B7824" t="s">
        <v>116</v>
      </c>
      <c r="C7824" t="s">
        <v>88</v>
      </c>
      <c r="D7824" s="29">
        <v>45865</v>
      </c>
      <c r="E7824" s="161">
        <v>0</v>
      </c>
      <c r="F7824" s="161">
        <v>0</v>
      </c>
      <c r="G7824" s="161">
        <v>0</v>
      </c>
      <c r="H7824" s="161">
        <v>0</v>
      </c>
      <c r="L7824">
        <v>881.90272100000004</v>
      </c>
      <c r="R7824">
        <v>1724.516257</v>
      </c>
      <c r="S7824">
        <v>1724.516257</v>
      </c>
      <c r="T7824" s="194">
        <v>1724.516257</v>
      </c>
      <c r="U7824" t="s">
        <v>193</v>
      </c>
      <c r="V7824">
        <v>45567.337453703702</v>
      </c>
    </row>
    <row r="7825" spans="1:22" x14ac:dyDescent="0.3">
      <c r="A7825" t="s">
        <v>115</v>
      </c>
      <c r="B7825" t="s">
        <v>116</v>
      </c>
      <c r="C7825" t="s">
        <v>88</v>
      </c>
      <c r="D7825" s="29">
        <v>45866</v>
      </c>
      <c r="E7825" s="161">
        <v>0</v>
      </c>
      <c r="F7825" s="161">
        <v>0</v>
      </c>
      <c r="G7825" s="161">
        <v>0</v>
      </c>
      <c r="H7825" s="161">
        <v>0</v>
      </c>
      <c r="L7825">
        <v>881.90272100000004</v>
      </c>
      <c r="R7825">
        <v>1724.516257</v>
      </c>
      <c r="S7825">
        <v>1724.516257</v>
      </c>
      <c r="T7825" s="194">
        <v>1724.516257</v>
      </c>
      <c r="U7825" t="s">
        <v>193</v>
      </c>
      <c r="V7825">
        <v>45567.337453703702</v>
      </c>
    </row>
    <row r="7826" spans="1:22" x14ac:dyDescent="0.3">
      <c r="A7826" t="s">
        <v>115</v>
      </c>
      <c r="B7826" t="s">
        <v>116</v>
      </c>
      <c r="C7826" t="s">
        <v>88</v>
      </c>
      <c r="D7826" s="29">
        <v>45867</v>
      </c>
      <c r="E7826" s="161">
        <v>0</v>
      </c>
      <c r="F7826" s="161">
        <v>0</v>
      </c>
      <c r="G7826" s="161">
        <v>0</v>
      </c>
      <c r="H7826" s="161">
        <v>0</v>
      </c>
      <c r="L7826">
        <v>881.90272100000004</v>
      </c>
      <c r="R7826">
        <v>1724.516257</v>
      </c>
      <c r="S7826">
        <v>1724.516257</v>
      </c>
      <c r="T7826" s="194">
        <v>1724.516257</v>
      </c>
      <c r="U7826" t="s">
        <v>193</v>
      </c>
      <c r="V7826">
        <v>45567.337453703702</v>
      </c>
    </row>
    <row r="7827" spans="1:22" x14ac:dyDescent="0.3">
      <c r="A7827" t="s">
        <v>115</v>
      </c>
      <c r="B7827" t="s">
        <v>116</v>
      </c>
      <c r="C7827" t="s">
        <v>88</v>
      </c>
      <c r="D7827" s="29">
        <v>45868</v>
      </c>
      <c r="E7827" s="161">
        <v>0</v>
      </c>
      <c r="F7827" s="161">
        <v>0</v>
      </c>
      <c r="G7827" s="161">
        <v>0</v>
      </c>
      <c r="H7827" s="161">
        <v>0</v>
      </c>
      <c r="L7827">
        <v>881.90272100000004</v>
      </c>
      <c r="R7827">
        <v>1724.516257</v>
      </c>
      <c r="S7827">
        <v>1724.516257</v>
      </c>
      <c r="T7827" s="194">
        <v>1724.516257</v>
      </c>
      <c r="U7827" t="s">
        <v>193</v>
      </c>
      <c r="V7827">
        <v>45567.337453703702</v>
      </c>
    </row>
    <row r="7828" spans="1:22" x14ac:dyDescent="0.3">
      <c r="A7828" t="s">
        <v>115</v>
      </c>
      <c r="B7828" t="s">
        <v>116</v>
      </c>
      <c r="C7828" t="s">
        <v>88</v>
      </c>
      <c r="D7828" s="29">
        <v>45869</v>
      </c>
      <c r="E7828" s="161">
        <v>0</v>
      </c>
      <c r="F7828" s="161">
        <v>0</v>
      </c>
      <c r="G7828" s="161">
        <v>0</v>
      </c>
      <c r="H7828" s="161">
        <v>0</v>
      </c>
      <c r="L7828">
        <v>881.90272100000004</v>
      </c>
      <c r="R7828">
        <v>1724.516257</v>
      </c>
      <c r="S7828">
        <v>1724.516257</v>
      </c>
      <c r="T7828" s="194">
        <v>1724.516257</v>
      </c>
      <c r="U7828" t="s">
        <v>193</v>
      </c>
      <c r="V7828">
        <v>45567.337453703702</v>
      </c>
    </row>
    <row r="7829" spans="1:22" x14ac:dyDescent="0.3">
      <c r="A7829" t="s">
        <v>115</v>
      </c>
      <c r="B7829" t="s">
        <v>116</v>
      </c>
      <c r="C7829" t="s">
        <v>88</v>
      </c>
      <c r="D7829" s="29">
        <v>45870</v>
      </c>
      <c r="E7829" s="161">
        <v>0</v>
      </c>
      <c r="F7829" s="161">
        <v>0</v>
      </c>
      <c r="G7829" s="161">
        <v>0</v>
      </c>
      <c r="H7829" s="161">
        <v>0</v>
      </c>
      <c r="L7829">
        <v>881.90272100000004</v>
      </c>
      <c r="R7829">
        <v>1724.516257</v>
      </c>
      <c r="S7829">
        <v>1724.516257</v>
      </c>
      <c r="T7829" s="194">
        <v>1724.516257</v>
      </c>
      <c r="U7829" t="s">
        <v>193</v>
      </c>
      <c r="V7829">
        <v>45567.337453703702</v>
      </c>
    </row>
    <row r="7830" spans="1:22" x14ac:dyDescent="0.3">
      <c r="A7830" t="s">
        <v>115</v>
      </c>
      <c r="B7830" t="s">
        <v>116</v>
      </c>
      <c r="C7830" t="s">
        <v>88</v>
      </c>
      <c r="D7830" s="29">
        <v>45871</v>
      </c>
      <c r="E7830" s="161">
        <v>0</v>
      </c>
      <c r="F7830" s="161">
        <v>0</v>
      </c>
      <c r="G7830" s="161">
        <v>0</v>
      </c>
      <c r="H7830" s="161">
        <v>0</v>
      </c>
      <c r="L7830">
        <v>881.90272100000004</v>
      </c>
      <c r="R7830">
        <v>1724.516257</v>
      </c>
      <c r="S7830">
        <v>1724.516257</v>
      </c>
      <c r="T7830" s="194">
        <v>1724.516257</v>
      </c>
      <c r="U7830" t="s">
        <v>193</v>
      </c>
      <c r="V7830">
        <v>45567.337453703702</v>
      </c>
    </row>
    <row r="7831" spans="1:22" x14ac:dyDescent="0.3">
      <c r="A7831" t="s">
        <v>115</v>
      </c>
      <c r="B7831" t="s">
        <v>116</v>
      </c>
      <c r="C7831" t="s">
        <v>88</v>
      </c>
      <c r="D7831" s="29">
        <v>45872</v>
      </c>
      <c r="E7831" s="161">
        <v>0</v>
      </c>
      <c r="F7831" s="161">
        <v>0</v>
      </c>
      <c r="G7831" s="161">
        <v>0</v>
      </c>
      <c r="H7831" s="161">
        <v>0</v>
      </c>
      <c r="L7831">
        <v>881.90272100000004</v>
      </c>
      <c r="R7831">
        <v>1724.516257</v>
      </c>
      <c r="S7831">
        <v>1724.516257</v>
      </c>
      <c r="T7831" s="194">
        <v>1724.516257</v>
      </c>
      <c r="U7831" t="s">
        <v>193</v>
      </c>
      <c r="V7831">
        <v>45567.337453703702</v>
      </c>
    </row>
    <row r="7832" spans="1:22" x14ac:dyDescent="0.3">
      <c r="A7832" t="s">
        <v>115</v>
      </c>
      <c r="B7832" t="s">
        <v>116</v>
      </c>
      <c r="C7832" t="s">
        <v>88</v>
      </c>
      <c r="D7832" s="29">
        <v>45873</v>
      </c>
      <c r="E7832" s="161">
        <v>0</v>
      </c>
      <c r="F7832" s="161">
        <v>0</v>
      </c>
      <c r="G7832" s="161">
        <v>0</v>
      </c>
      <c r="H7832" s="161">
        <v>0</v>
      </c>
      <c r="L7832">
        <v>881.90272100000004</v>
      </c>
      <c r="R7832">
        <v>1724.516257</v>
      </c>
      <c r="S7832">
        <v>1724.516257</v>
      </c>
      <c r="T7832" s="194">
        <v>1724.516257</v>
      </c>
      <c r="U7832" t="s">
        <v>193</v>
      </c>
      <c r="V7832">
        <v>45567.337453703702</v>
      </c>
    </row>
    <row r="7833" spans="1:22" x14ac:dyDescent="0.3">
      <c r="A7833" t="s">
        <v>115</v>
      </c>
      <c r="B7833" t="s">
        <v>116</v>
      </c>
      <c r="C7833" t="s">
        <v>88</v>
      </c>
      <c r="D7833" s="29">
        <v>45874</v>
      </c>
      <c r="E7833" s="161">
        <v>0</v>
      </c>
      <c r="F7833" s="161">
        <v>0</v>
      </c>
      <c r="G7833" s="161">
        <v>0</v>
      </c>
      <c r="H7833" s="161">
        <v>0</v>
      </c>
      <c r="L7833">
        <v>881.90272100000004</v>
      </c>
      <c r="R7833">
        <v>1724.516257</v>
      </c>
      <c r="S7833">
        <v>1724.516257</v>
      </c>
      <c r="T7833" s="194">
        <v>1724.516257</v>
      </c>
      <c r="U7833" t="s">
        <v>193</v>
      </c>
      <c r="V7833">
        <v>45567.337453703702</v>
      </c>
    </row>
    <row r="7834" spans="1:22" x14ac:dyDescent="0.3">
      <c r="A7834" t="s">
        <v>115</v>
      </c>
      <c r="B7834" t="s">
        <v>116</v>
      </c>
      <c r="C7834" t="s">
        <v>88</v>
      </c>
      <c r="D7834" s="29">
        <v>45875</v>
      </c>
      <c r="E7834" s="161">
        <v>0</v>
      </c>
      <c r="F7834" s="161">
        <v>0</v>
      </c>
      <c r="G7834" s="161">
        <v>0</v>
      </c>
      <c r="H7834" s="161">
        <v>0</v>
      </c>
      <c r="L7834">
        <v>881.90272100000004</v>
      </c>
      <c r="R7834">
        <v>1724.516257</v>
      </c>
      <c r="S7834">
        <v>1724.516257</v>
      </c>
      <c r="T7834" s="194">
        <v>1724.516257</v>
      </c>
      <c r="U7834" t="s">
        <v>193</v>
      </c>
      <c r="V7834">
        <v>45567.337453703702</v>
      </c>
    </row>
    <row r="7835" spans="1:22" x14ac:dyDescent="0.3">
      <c r="A7835" t="s">
        <v>115</v>
      </c>
      <c r="B7835" t="s">
        <v>116</v>
      </c>
      <c r="C7835" t="s">
        <v>88</v>
      </c>
      <c r="D7835" s="29">
        <v>45876</v>
      </c>
      <c r="E7835" s="161">
        <v>0</v>
      </c>
      <c r="F7835" s="161">
        <v>0</v>
      </c>
      <c r="G7835" s="161">
        <v>0</v>
      </c>
      <c r="H7835" s="161">
        <v>0</v>
      </c>
      <c r="L7835">
        <v>881.90272100000004</v>
      </c>
      <c r="R7835">
        <v>1724.516257</v>
      </c>
      <c r="S7835">
        <v>1724.516257</v>
      </c>
      <c r="T7835" s="194">
        <v>1724.516257</v>
      </c>
      <c r="U7835" t="s">
        <v>193</v>
      </c>
      <c r="V7835">
        <v>45567.337453703702</v>
      </c>
    </row>
    <row r="7836" spans="1:22" x14ac:dyDescent="0.3">
      <c r="A7836" t="s">
        <v>115</v>
      </c>
      <c r="B7836" t="s">
        <v>116</v>
      </c>
      <c r="C7836" t="s">
        <v>88</v>
      </c>
      <c r="D7836" s="29">
        <v>45877</v>
      </c>
      <c r="E7836" s="161">
        <v>0</v>
      </c>
      <c r="F7836" s="161">
        <v>0</v>
      </c>
      <c r="G7836" s="161">
        <v>0</v>
      </c>
      <c r="H7836" s="161">
        <v>0</v>
      </c>
      <c r="L7836">
        <v>881.90272100000004</v>
      </c>
      <c r="R7836">
        <v>1724.516257</v>
      </c>
      <c r="S7836">
        <v>1724.516257</v>
      </c>
      <c r="T7836" s="194">
        <v>1724.516257</v>
      </c>
      <c r="U7836" t="s">
        <v>193</v>
      </c>
      <c r="V7836">
        <v>45567.337453703702</v>
      </c>
    </row>
    <row r="7837" spans="1:22" x14ac:dyDescent="0.3">
      <c r="A7837" t="s">
        <v>115</v>
      </c>
      <c r="B7837" t="s">
        <v>116</v>
      </c>
      <c r="C7837" t="s">
        <v>88</v>
      </c>
      <c r="D7837" s="29">
        <v>45878</v>
      </c>
      <c r="E7837" s="161">
        <v>0</v>
      </c>
      <c r="F7837" s="161">
        <v>0</v>
      </c>
      <c r="G7837" s="161">
        <v>0</v>
      </c>
      <c r="H7837" s="161">
        <v>0</v>
      </c>
      <c r="L7837">
        <v>881.90272100000004</v>
      </c>
      <c r="R7837">
        <v>1724.516257</v>
      </c>
      <c r="S7837">
        <v>1724.516257</v>
      </c>
      <c r="T7837" s="194">
        <v>1724.516257</v>
      </c>
      <c r="U7837" t="s">
        <v>193</v>
      </c>
      <c r="V7837">
        <v>45567.337453703702</v>
      </c>
    </row>
    <row r="7838" spans="1:22" x14ac:dyDescent="0.3">
      <c r="A7838" t="s">
        <v>115</v>
      </c>
      <c r="B7838" t="s">
        <v>116</v>
      </c>
      <c r="C7838" t="s">
        <v>88</v>
      </c>
      <c r="D7838" s="29">
        <v>45879</v>
      </c>
      <c r="E7838" s="161">
        <v>0</v>
      </c>
      <c r="F7838" s="161">
        <v>0</v>
      </c>
      <c r="G7838" s="161">
        <v>0</v>
      </c>
      <c r="H7838" s="161">
        <v>0</v>
      </c>
      <c r="L7838">
        <v>881.90272100000004</v>
      </c>
      <c r="R7838">
        <v>1724.516257</v>
      </c>
      <c r="S7838">
        <v>1724.516257</v>
      </c>
      <c r="T7838" s="194">
        <v>1724.516257</v>
      </c>
      <c r="U7838" t="s">
        <v>193</v>
      </c>
      <c r="V7838">
        <v>45567.337453703702</v>
      </c>
    </row>
    <row r="7839" spans="1:22" x14ac:dyDescent="0.3">
      <c r="A7839" t="s">
        <v>115</v>
      </c>
      <c r="B7839" t="s">
        <v>116</v>
      </c>
      <c r="C7839" t="s">
        <v>88</v>
      </c>
      <c r="D7839" s="29">
        <v>45880</v>
      </c>
      <c r="E7839" s="161">
        <v>0</v>
      </c>
      <c r="F7839" s="161">
        <v>0</v>
      </c>
      <c r="G7839" s="161">
        <v>0</v>
      </c>
      <c r="H7839" s="161">
        <v>0</v>
      </c>
      <c r="L7839">
        <v>881.90272100000004</v>
      </c>
      <c r="R7839">
        <v>1724.516257</v>
      </c>
      <c r="S7839">
        <v>1724.516257</v>
      </c>
      <c r="T7839" s="194">
        <v>1724.516257</v>
      </c>
      <c r="U7839" t="s">
        <v>193</v>
      </c>
      <c r="V7839">
        <v>45567.337453703702</v>
      </c>
    </row>
    <row r="7840" spans="1:22" x14ac:dyDescent="0.3">
      <c r="A7840" t="s">
        <v>115</v>
      </c>
      <c r="B7840" t="s">
        <v>116</v>
      </c>
      <c r="C7840" t="s">
        <v>88</v>
      </c>
      <c r="D7840" s="29">
        <v>45881</v>
      </c>
      <c r="E7840" s="161">
        <v>0</v>
      </c>
      <c r="F7840" s="161">
        <v>0</v>
      </c>
      <c r="G7840" s="161">
        <v>0</v>
      </c>
      <c r="H7840" s="161">
        <v>0</v>
      </c>
      <c r="L7840">
        <v>881.90272100000004</v>
      </c>
      <c r="R7840">
        <v>1724.516257</v>
      </c>
      <c r="S7840">
        <v>1724.516257</v>
      </c>
      <c r="T7840" s="194">
        <v>1724.516257</v>
      </c>
      <c r="U7840" t="s">
        <v>193</v>
      </c>
      <c r="V7840">
        <v>45567.337453703702</v>
      </c>
    </row>
    <row r="7841" spans="1:22" x14ac:dyDescent="0.3">
      <c r="A7841" t="s">
        <v>115</v>
      </c>
      <c r="B7841" t="s">
        <v>116</v>
      </c>
      <c r="C7841" t="s">
        <v>88</v>
      </c>
      <c r="D7841" s="29">
        <v>45882</v>
      </c>
      <c r="E7841" s="161">
        <v>0</v>
      </c>
      <c r="F7841" s="161">
        <v>0</v>
      </c>
      <c r="G7841" s="161">
        <v>0</v>
      </c>
      <c r="H7841" s="161">
        <v>0</v>
      </c>
      <c r="L7841">
        <v>881.90272100000004</v>
      </c>
      <c r="R7841">
        <v>1724.516257</v>
      </c>
      <c r="S7841">
        <v>1724.516257</v>
      </c>
      <c r="T7841" s="194">
        <v>1724.516257</v>
      </c>
      <c r="U7841" t="s">
        <v>193</v>
      </c>
      <c r="V7841">
        <v>45567.337453703702</v>
      </c>
    </row>
    <row r="7842" spans="1:22" x14ac:dyDescent="0.3">
      <c r="A7842" t="s">
        <v>115</v>
      </c>
      <c r="B7842" t="s">
        <v>116</v>
      </c>
      <c r="C7842" t="s">
        <v>88</v>
      </c>
      <c r="D7842" s="29">
        <v>45883</v>
      </c>
      <c r="E7842" s="161">
        <v>0</v>
      </c>
      <c r="F7842" s="161">
        <v>0</v>
      </c>
      <c r="G7842" s="161">
        <v>0.3911336029811634</v>
      </c>
      <c r="H7842" s="161">
        <v>0.29255523394001848</v>
      </c>
      <c r="J7842">
        <v>1050</v>
      </c>
      <c r="K7842">
        <v>1220</v>
      </c>
      <c r="L7842">
        <v>881.90272100000004</v>
      </c>
      <c r="R7842">
        <v>1724.516257</v>
      </c>
      <c r="S7842">
        <v>1050</v>
      </c>
      <c r="T7842" s="194">
        <v>1220</v>
      </c>
      <c r="U7842" t="s">
        <v>193</v>
      </c>
      <c r="V7842">
        <v>45567.337453703702</v>
      </c>
    </row>
    <row r="7843" spans="1:22" x14ac:dyDescent="0.3">
      <c r="A7843" t="s">
        <v>115</v>
      </c>
      <c r="B7843" t="s">
        <v>116</v>
      </c>
      <c r="C7843" t="s">
        <v>88</v>
      </c>
      <c r="D7843" s="29">
        <v>45884</v>
      </c>
      <c r="E7843" s="161">
        <v>0</v>
      </c>
      <c r="F7843" s="161">
        <v>0</v>
      </c>
      <c r="G7843" s="161">
        <v>0.3911336029811634</v>
      </c>
      <c r="H7843" s="161">
        <v>0.29255523394001848</v>
      </c>
      <c r="J7843">
        <v>1050</v>
      </c>
      <c r="K7843">
        <v>1220</v>
      </c>
      <c r="L7843">
        <v>881.90272100000004</v>
      </c>
      <c r="R7843">
        <v>1724.516257</v>
      </c>
      <c r="S7843">
        <v>1050</v>
      </c>
      <c r="T7843" s="194">
        <v>1220</v>
      </c>
      <c r="U7843" t="s">
        <v>193</v>
      </c>
      <c r="V7843">
        <v>45567.337465277778</v>
      </c>
    </row>
    <row r="7844" spans="1:22" x14ac:dyDescent="0.3">
      <c r="A7844" t="s">
        <v>115</v>
      </c>
      <c r="B7844" t="s">
        <v>116</v>
      </c>
      <c r="C7844" t="s">
        <v>88</v>
      </c>
      <c r="D7844" s="29">
        <v>45885</v>
      </c>
      <c r="E7844" s="161">
        <v>0</v>
      </c>
      <c r="F7844" s="161">
        <v>0</v>
      </c>
      <c r="G7844" s="161">
        <v>0.3911336029811634</v>
      </c>
      <c r="H7844" s="161">
        <v>0.29255523394001848</v>
      </c>
      <c r="J7844">
        <v>1050</v>
      </c>
      <c r="K7844">
        <v>1220</v>
      </c>
      <c r="L7844">
        <v>881.90272100000004</v>
      </c>
      <c r="R7844">
        <v>1724.516257</v>
      </c>
      <c r="S7844">
        <v>1050</v>
      </c>
      <c r="T7844" s="194">
        <v>1220</v>
      </c>
      <c r="U7844" t="s">
        <v>193</v>
      </c>
      <c r="V7844">
        <v>45567.337465277778</v>
      </c>
    </row>
    <row r="7845" spans="1:22" x14ac:dyDescent="0.3">
      <c r="A7845" t="s">
        <v>115</v>
      </c>
      <c r="B7845" t="s">
        <v>116</v>
      </c>
      <c r="C7845" t="s">
        <v>88</v>
      </c>
      <c r="D7845" s="29">
        <v>45886</v>
      </c>
      <c r="E7845" s="161">
        <v>0</v>
      </c>
      <c r="F7845" s="161">
        <v>0</v>
      </c>
      <c r="G7845" s="161">
        <v>0.3911336029811634</v>
      </c>
      <c r="H7845" s="161">
        <v>0.29255523394001848</v>
      </c>
      <c r="J7845">
        <v>1050</v>
      </c>
      <c r="K7845">
        <v>1220</v>
      </c>
      <c r="L7845">
        <v>881.90272100000004</v>
      </c>
      <c r="R7845">
        <v>1724.516257</v>
      </c>
      <c r="S7845">
        <v>1050</v>
      </c>
      <c r="T7845" s="194">
        <v>1220</v>
      </c>
      <c r="U7845" t="s">
        <v>193</v>
      </c>
      <c r="V7845">
        <v>45567.337453703702</v>
      </c>
    </row>
    <row r="7846" spans="1:22" x14ac:dyDescent="0.3">
      <c r="A7846" t="s">
        <v>115</v>
      </c>
      <c r="B7846" t="s">
        <v>116</v>
      </c>
      <c r="C7846" t="s">
        <v>88</v>
      </c>
      <c r="D7846" s="29">
        <v>45887</v>
      </c>
      <c r="E7846" s="161">
        <v>0</v>
      </c>
      <c r="F7846" s="161">
        <v>0</v>
      </c>
      <c r="G7846" s="161">
        <v>0.39693233057181898</v>
      </c>
      <c r="H7846" s="161">
        <v>0.29835396153067406</v>
      </c>
      <c r="J7846">
        <v>1040</v>
      </c>
      <c r="K7846">
        <v>1210</v>
      </c>
      <c r="L7846">
        <v>881.90272100000004</v>
      </c>
      <c r="R7846">
        <v>1724.516257</v>
      </c>
      <c r="S7846">
        <v>1040</v>
      </c>
      <c r="T7846" s="194">
        <v>1210</v>
      </c>
      <c r="U7846" t="s">
        <v>193</v>
      </c>
      <c r="V7846">
        <v>45567.337453703702</v>
      </c>
    </row>
    <row r="7847" spans="1:22" x14ac:dyDescent="0.3">
      <c r="A7847" t="s">
        <v>115</v>
      </c>
      <c r="B7847" t="s">
        <v>116</v>
      </c>
      <c r="C7847" t="s">
        <v>88</v>
      </c>
      <c r="D7847" s="29">
        <v>45888</v>
      </c>
      <c r="E7847" s="161">
        <v>0</v>
      </c>
      <c r="F7847" s="161">
        <v>0</v>
      </c>
      <c r="G7847" s="161">
        <v>0.39693233057181898</v>
      </c>
      <c r="H7847" s="161">
        <v>0.29835396153067406</v>
      </c>
      <c r="J7847">
        <v>1040</v>
      </c>
      <c r="K7847">
        <v>1210</v>
      </c>
      <c r="L7847">
        <v>881.90272100000004</v>
      </c>
      <c r="R7847">
        <v>1724.516257</v>
      </c>
      <c r="S7847">
        <v>1040</v>
      </c>
      <c r="T7847" s="194">
        <v>1210</v>
      </c>
      <c r="U7847" t="s">
        <v>193</v>
      </c>
      <c r="V7847">
        <v>45567.337453703702</v>
      </c>
    </row>
    <row r="7848" spans="1:22" x14ac:dyDescent="0.3">
      <c r="A7848" t="s">
        <v>115</v>
      </c>
      <c r="B7848" t="s">
        <v>116</v>
      </c>
      <c r="C7848" t="s">
        <v>88</v>
      </c>
      <c r="D7848" s="29">
        <v>45889</v>
      </c>
      <c r="E7848" s="161">
        <v>0</v>
      </c>
      <c r="F7848" s="161">
        <v>0</v>
      </c>
      <c r="G7848" s="161">
        <v>0.39693233057181898</v>
      </c>
      <c r="H7848" s="161">
        <v>0.29835396153067406</v>
      </c>
      <c r="J7848">
        <v>1040</v>
      </c>
      <c r="K7848">
        <v>1210</v>
      </c>
      <c r="L7848">
        <v>881.90272100000004</v>
      </c>
      <c r="R7848">
        <v>1724.516257</v>
      </c>
      <c r="S7848">
        <v>1040</v>
      </c>
      <c r="T7848" s="194">
        <v>1210</v>
      </c>
      <c r="U7848" t="s">
        <v>193</v>
      </c>
      <c r="V7848">
        <v>45567.337453703702</v>
      </c>
    </row>
    <row r="7849" spans="1:22" x14ac:dyDescent="0.3">
      <c r="A7849" t="s">
        <v>115</v>
      </c>
      <c r="B7849" t="s">
        <v>116</v>
      </c>
      <c r="C7849" t="s">
        <v>88</v>
      </c>
      <c r="D7849" s="29">
        <v>45890</v>
      </c>
      <c r="E7849" s="161">
        <v>0</v>
      </c>
      <c r="F7849" s="161">
        <v>0</v>
      </c>
      <c r="G7849" s="161">
        <v>0.39693233057181898</v>
      </c>
      <c r="H7849" s="161">
        <v>0.29835396153067406</v>
      </c>
      <c r="J7849">
        <v>1040</v>
      </c>
      <c r="K7849">
        <v>1210</v>
      </c>
      <c r="L7849">
        <v>881.90272100000004</v>
      </c>
      <c r="R7849">
        <v>1724.516257</v>
      </c>
      <c r="S7849">
        <v>1040</v>
      </c>
      <c r="T7849" s="194">
        <v>1210</v>
      </c>
      <c r="U7849" t="s">
        <v>193</v>
      </c>
      <c r="V7849">
        <v>45567.337453703702</v>
      </c>
    </row>
    <row r="7850" spans="1:22" x14ac:dyDescent="0.3">
      <c r="A7850" t="s">
        <v>115</v>
      </c>
      <c r="B7850" t="s">
        <v>116</v>
      </c>
      <c r="C7850" t="s">
        <v>88</v>
      </c>
      <c r="D7850" s="29">
        <v>45891</v>
      </c>
      <c r="E7850" s="161">
        <v>0</v>
      </c>
      <c r="F7850" s="161">
        <v>0</v>
      </c>
      <c r="G7850" s="161">
        <v>0.39693233057181898</v>
      </c>
      <c r="H7850" s="161">
        <v>0.29835396153067406</v>
      </c>
      <c r="J7850">
        <v>1040</v>
      </c>
      <c r="K7850">
        <v>1210</v>
      </c>
      <c r="L7850">
        <v>881.90272100000004</v>
      </c>
      <c r="R7850">
        <v>1724.516257</v>
      </c>
      <c r="S7850">
        <v>1040</v>
      </c>
      <c r="T7850" s="194">
        <v>1210</v>
      </c>
      <c r="U7850" t="s">
        <v>193</v>
      </c>
      <c r="V7850">
        <v>45567.337453703702</v>
      </c>
    </row>
    <row r="7851" spans="1:22" x14ac:dyDescent="0.3">
      <c r="A7851" t="s">
        <v>115</v>
      </c>
      <c r="B7851" t="s">
        <v>116</v>
      </c>
      <c r="C7851" t="s">
        <v>88</v>
      </c>
      <c r="D7851" s="29">
        <v>45892</v>
      </c>
      <c r="E7851" s="161">
        <v>0</v>
      </c>
      <c r="F7851" s="161">
        <v>0</v>
      </c>
      <c r="G7851" s="161">
        <v>0.39693233057181898</v>
      </c>
      <c r="H7851" s="161">
        <v>0.29835396153067406</v>
      </c>
      <c r="J7851">
        <v>1040</v>
      </c>
      <c r="K7851">
        <v>1210</v>
      </c>
      <c r="L7851">
        <v>881.90272100000004</v>
      </c>
      <c r="R7851">
        <v>1724.516257</v>
      </c>
      <c r="S7851">
        <v>1040</v>
      </c>
      <c r="T7851" s="194">
        <v>1210</v>
      </c>
      <c r="U7851" t="s">
        <v>193</v>
      </c>
      <c r="V7851">
        <v>45567.337465277778</v>
      </c>
    </row>
    <row r="7852" spans="1:22" x14ac:dyDescent="0.3">
      <c r="A7852" t="s">
        <v>115</v>
      </c>
      <c r="B7852" t="s">
        <v>116</v>
      </c>
      <c r="C7852" t="s">
        <v>88</v>
      </c>
      <c r="D7852" s="29">
        <v>45893</v>
      </c>
      <c r="E7852" s="161">
        <v>0</v>
      </c>
      <c r="F7852" s="161">
        <v>0</v>
      </c>
      <c r="G7852" s="161">
        <v>0.39693233057181898</v>
      </c>
      <c r="H7852" s="161">
        <v>0.29835396153067406</v>
      </c>
      <c r="J7852">
        <v>1040</v>
      </c>
      <c r="K7852">
        <v>1210</v>
      </c>
      <c r="L7852">
        <v>881.90272100000004</v>
      </c>
      <c r="R7852">
        <v>1724.516257</v>
      </c>
      <c r="S7852">
        <v>1040</v>
      </c>
      <c r="T7852" s="194">
        <v>1210</v>
      </c>
      <c r="U7852" t="s">
        <v>193</v>
      </c>
      <c r="V7852">
        <v>45567.337453703702</v>
      </c>
    </row>
    <row r="7853" spans="1:22" x14ac:dyDescent="0.3">
      <c r="A7853" t="s">
        <v>115</v>
      </c>
      <c r="B7853" t="s">
        <v>116</v>
      </c>
      <c r="C7853" t="s">
        <v>88</v>
      </c>
      <c r="D7853" s="29">
        <v>45894</v>
      </c>
      <c r="E7853" s="161">
        <v>0</v>
      </c>
      <c r="F7853" s="161">
        <v>0</v>
      </c>
      <c r="G7853" s="161">
        <v>0.39693233057181898</v>
      </c>
      <c r="H7853" s="161">
        <v>0.29835396153067406</v>
      </c>
      <c r="J7853">
        <v>1040</v>
      </c>
      <c r="K7853">
        <v>1210</v>
      </c>
      <c r="L7853">
        <v>881.90272100000004</v>
      </c>
      <c r="R7853">
        <v>1724.516257</v>
      </c>
      <c r="S7853">
        <v>1040</v>
      </c>
      <c r="T7853" s="194">
        <v>1210</v>
      </c>
      <c r="U7853" t="s">
        <v>193</v>
      </c>
      <c r="V7853">
        <v>45567.337453703702</v>
      </c>
    </row>
    <row r="7854" spans="1:22" x14ac:dyDescent="0.3">
      <c r="A7854" t="s">
        <v>115</v>
      </c>
      <c r="B7854" t="s">
        <v>116</v>
      </c>
      <c r="C7854" t="s">
        <v>88</v>
      </c>
      <c r="D7854" s="29">
        <v>45895</v>
      </c>
      <c r="E7854" s="161">
        <v>0</v>
      </c>
      <c r="F7854" s="161">
        <v>0</v>
      </c>
      <c r="G7854" s="161">
        <v>0.39693233057181898</v>
      </c>
      <c r="H7854" s="161">
        <v>0.29835396153067406</v>
      </c>
      <c r="J7854">
        <v>1040</v>
      </c>
      <c r="K7854">
        <v>1210</v>
      </c>
      <c r="L7854">
        <v>881.90272100000004</v>
      </c>
      <c r="R7854">
        <v>1724.516257</v>
      </c>
      <c r="S7854">
        <v>1040</v>
      </c>
      <c r="T7854" s="194">
        <v>1210</v>
      </c>
      <c r="U7854" t="s">
        <v>193</v>
      </c>
      <c r="V7854">
        <v>45567.337453703702</v>
      </c>
    </row>
    <row r="7855" spans="1:22" x14ac:dyDescent="0.3">
      <c r="A7855" t="s">
        <v>115</v>
      </c>
      <c r="B7855" t="s">
        <v>116</v>
      </c>
      <c r="C7855" t="s">
        <v>88</v>
      </c>
      <c r="D7855" s="29">
        <v>45896</v>
      </c>
      <c r="E7855" s="161">
        <v>0</v>
      </c>
      <c r="F7855" s="161">
        <v>0</v>
      </c>
      <c r="G7855" s="161">
        <v>0.39693233057181898</v>
      </c>
      <c r="H7855" s="161">
        <v>0.29835396153067406</v>
      </c>
      <c r="J7855">
        <v>1040</v>
      </c>
      <c r="K7855">
        <v>1210</v>
      </c>
      <c r="L7855">
        <v>881.90272100000004</v>
      </c>
      <c r="R7855">
        <v>1724.516257</v>
      </c>
      <c r="S7855">
        <v>1040</v>
      </c>
      <c r="T7855" s="194">
        <v>1210</v>
      </c>
      <c r="U7855" t="s">
        <v>193</v>
      </c>
      <c r="V7855">
        <v>45567.337465277778</v>
      </c>
    </row>
    <row r="7856" spans="1:22" x14ac:dyDescent="0.3">
      <c r="A7856" t="s">
        <v>115</v>
      </c>
      <c r="B7856" t="s">
        <v>116</v>
      </c>
      <c r="C7856" t="s">
        <v>88</v>
      </c>
      <c r="D7856" s="29">
        <v>45897</v>
      </c>
      <c r="E7856" s="161">
        <v>0</v>
      </c>
      <c r="F7856" s="161">
        <v>0</v>
      </c>
      <c r="G7856" s="161">
        <v>0.39693233057181898</v>
      </c>
      <c r="H7856" s="161">
        <v>0.29835396153067406</v>
      </c>
      <c r="J7856">
        <v>1040</v>
      </c>
      <c r="K7856">
        <v>1210</v>
      </c>
      <c r="L7856">
        <v>881.90272100000004</v>
      </c>
      <c r="R7856">
        <v>1724.516257</v>
      </c>
      <c r="S7856">
        <v>1040</v>
      </c>
      <c r="T7856" s="194">
        <v>1210</v>
      </c>
      <c r="U7856" t="s">
        <v>193</v>
      </c>
      <c r="V7856">
        <v>45567.337465277778</v>
      </c>
    </row>
    <row r="7857" spans="1:22" x14ac:dyDescent="0.3">
      <c r="A7857" t="s">
        <v>115</v>
      </c>
      <c r="B7857" t="s">
        <v>116</v>
      </c>
      <c r="C7857" t="s">
        <v>88</v>
      </c>
      <c r="D7857" s="29">
        <v>45898</v>
      </c>
      <c r="E7857" s="161">
        <v>0</v>
      </c>
      <c r="F7857" s="161">
        <v>0</v>
      </c>
      <c r="G7857" s="161">
        <v>0.39693233057181898</v>
      </c>
      <c r="H7857" s="161">
        <v>0.29835396153067406</v>
      </c>
      <c r="J7857">
        <v>1040</v>
      </c>
      <c r="K7857">
        <v>1210</v>
      </c>
      <c r="L7857">
        <v>881.90272100000004</v>
      </c>
      <c r="R7857">
        <v>1724.516257</v>
      </c>
      <c r="S7857">
        <v>1040</v>
      </c>
      <c r="T7857" s="194">
        <v>1210</v>
      </c>
      <c r="U7857" t="s">
        <v>193</v>
      </c>
      <c r="V7857">
        <v>45567.337453703702</v>
      </c>
    </row>
    <row r="7858" spans="1:22" x14ac:dyDescent="0.3">
      <c r="A7858" t="s">
        <v>115</v>
      </c>
      <c r="B7858" t="s">
        <v>116</v>
      </c>
      <c r="C7858" t="s">
        <v>88</v>
      </c>
      <c r="D7858" s="29">
        <v>45899</v>
      </c>
      <c r="E7858" s="161">
        <v>0</v>
      </c>
      <c r="F7858" s="161">
        <v>0</v>
      </c>
      <c r="G7858" s="161">
        <v>0.39693233057181898</v>
      </c>
      <c r="H7858" s="161">
        <v>0.29835396153067406</v>
      </c>
      <c r="J7858">
        <v>1040</v>
      </c>
      <c r="K7858">
        <v>1210</v>
      </c>
      <c r="L7858">
        <v>881.90272100000004</v>
      </c>
      <c r="R7858">
        <v>1724.516257</v>
      </c>
      <c r="S7858">
        <v>1040</v>
      </c>
      <c r="T7858" s="194">
        <v>1210</v>
      </c>
      <c r="U7858" t="s">
        <v>193</v>
      </c>
      <c r="V7858">
        <v>45567.337453703702</v>
      </c>
    </row>
    <row r="7859" spans="1:22" x14ac:dyDescent="0.3">
      <c r="A7859" t="s">
        <v>115</v>
      </c>
      <c r="B7859" t="s">
        <v>116</v>
      </c>
      <c r="C7859" t="s">
        <v>88</v>
      </c>
      <c r="D7859" s="29">
        <v>45900</v>
      </c>
      <c r="E7859" s="161">
        <v>0</v>
      </c>
      <c r="F7859" s="161">
        <v>0</v>
      </c>
      <c r="G7859" s="161">
        <v>0.39693233057181898</v>
      </c>
      <c r="H7859" s="161">
        <v>0.29835396153067406</v>
      </c>
      <c r="J7859">
        <v>1040</v>
      </c>
      <c r="K7859">
        <v>1210</v>
      </c>
      <c r="L7859">
        <v>881.90272100000004</v>
      </c>
      <c r="R7859">
        <v>1724.516257</v>
      </c>
      <c r="S7859">
        <v>1040</v>
      </c>
      <c r="T7859" s="194">
        <v>1210</v>
      </c>
      <c r="U7859" t="s">
        <v>193</v>
      </c>
      <c r="V7859">
        <v>45567.337465277778</v>
      </c>
    </row>
    <row r="7860" spans="1:22" x14ac:dyDescent="0.3">
      <c r="A7860" t="s">
        <v>115</v>
      </c>
      <c r="B7860" t="s">
        <v>116</v>
      </c>
      <c r="C7860" t="s">
        <v>88</v>
      </c>
      <c r="D7860" s="29">
        <v>45901</v>
      </c>
      <c r="E7860" s="161">
        <v>0.23460945983406267</v>
      </c>
      <c r="F7860" s="161">
        <v>4.1844434903382077E-2</v>
      </c>
      <c r="G7860" s="161">
        <v>0.60858588763074795</v>
      </c>
      <c r="H7860" s="161">
        <v>0.51000751858960292</v>
      </c>
      <c r="J7860">
        <v>675</v>
      </c>
      <c r="K7860">
        <v>845</v>
      </c>
      <c r="L7860">
        <v>881.90272100000004</v>
      </c>
      <c r="R7860">
        <v>1724.516257</v>
      </c>
      <c r="S7860">
        <v>675</v>
      </c>
      <c r="T7860" s="194">
        <v>845</v>
      </c>
      <c r="U7860" t="s">
        <v>193</v>
      </c>
      <c r="V7860">
        <v>45567.337453703702</v>
      </c>
    </row>
    <row r="7861" spans="1:22" x14ac:dyDescent="0.3">
      <c r="A7861" t="s">
        <v>115</v>
      </c>
      <c r="B7861" t="s">
        <v>116</v>
      </c>
      <c r="C7861" t="s">
        <v>88</v>
      </c>
      <c r="D7861" s="29">
        <v>45902</v>
      </c>
      <c r="E7861" s="161">
        <v>0.23460945983406267</v>
      </c>
      <c r="F7861" s="161">
        <v>4.1844434903382077E-2</v>
      </c>
      <c r="G7861" s="161">
        <v>0.60858588763074795</v>
      </c>
      <c r="H7861" s="161">
        <v>0.51000751858960292</v>
      </c>
      <c r="J7861">
        <v>675</v>
      </c>
      <c r="K7861">
        <v>845</v>
      </c>
      <c r="L7861">
        <v>881.90272100000004</v>
      </c>
      <c r="R7861">
        <v>1724.516257</v>
      </c>
      <c r="S7861">
        <v>675</v>
      </c>
      <c r="T7861" s="194">
        <v>845</v>
      </c>
      <c r="U7861" t="s">
        <v>193</v>
      </c>
      <c r="V7861">
        <v>45567.337465277778</v>
      </c>
    </row>
    <row r="7862" spans="1:22" x14ac:dyDescent="0.3">
      <c r="A7862" t="s">
        <v>115</v>
      </c>
      <c r="B7862" t="s">
        <v>116</v>
      </c>
      <c r="C7862" t="s">
        <v>88</v>
      </c>
      <c r="D7862" s="29">
        <v>45903</v>
      </c>
      <c r="E7862" s="161">
        <v>0.26862681717477099</v>
      </c>
      <c r="F7862" s="161">
        <v>7.5861792244090398E-2</v>
      </c>
      <c r="G7862" s="161">
        <v>0.6259820704027147</v>
      </c>
      <c r="H7862" s="161">
        <v>0.52740370136156978</v>
      </c>
      <c r="J7862">
        <v>645</v>
      </c>
      <c r="K7862">
        <v>815</v>
      </c>
      <c r="L7862">
        <v>881.90272100000004</v>
      </c>
      <c r="R7862">
        <v>1724.516257</v>
      </c>
      <c r="S7862">
        <v>645</v>
      </c>
      <c r="T7862" s="194">
        <v>815</v>
      </c>
      <c r="U7862" t="s">
        <v>193</v>
      </c>
      <c r="V7862">
        <v>45567.337465277778</v>
      </c>
    </row>
    <row r="7863" spans="1:22" x14ac:dyDescent="0.3">
      <c r="A7863" t="s">
        <v>115</v>
      </c>
      <c r="B7863" t="s">
        <v>116</v>
      </c>
      <c r="C7863" t="s">
        <v>88</v>
      </c>
      <c r="D7863" s="29">
        <v>45904</v>
      </c>
      <c r="E7863" s="161">
        <v>0.23460945983406267</v>
      </c>
      <c r="F7863" s="161">
        <v>4.1844434903382077E-2</v>
      </c>
      <c r="G7863" s="161">
        <v>0.60858588763074795</v>
      </c>
      <c r="H7863" s="161">
        <v>0.51000751858960292</v>
      </c>
      <c r="J7863">
        <v>675</v>
      </c>
      <c r="K7863">
        <v>845</v>
      </c>
      <c r="L7863">
        <v>881.90272100000004</v>
      </c>
      <c r="R7863">
        <v>1724.516257</v>
      </c>
      <c r="S7863">
        <v>675</v>
      </c>
      <c r="T7863" s="194">
        <v>845</v>
      </c>
      <c r="U7863" t="s">
        <v>193</v>
      </c>
      <c r="V7863">
        <v>45567.337453703702</v>
      </c>
    </row>
    <row r="7864" spans="1:22" x14ac:dyDescent="0.3">
      <c r="A7864" t="s">
        <v>115</v>
      </c>
      <c r="B7864" t="s">
        <v>116</v>
      </c>
      <c r="C7864" t="s">
        <v>88</v>
      </c>
      <c r="D7864" s="29">
        <v>45905</v>
      </c>
      <c r="E7864" s="161">
        <v>0.23460945983406267</v>
      </c>
      <c r="F7864" s="161">
        <v>4.1844434903382077E-2</v>
      </c>
      <c r="G7864" s="161">
        <v>0.60858588763074795</v>
      </c>
      <c r="H7864" s="161">
        <v>0.51000751858960292</v>
      </c>
      <c r="J7864">
        <v>675</v>
      </c>
      <c r="K7864">
        <v>845</v>
      </c>
      <c r="L7864">
        <v>881.90272100000004</v>
      </c>
      <c r="R7864">
        <v>1724.516257</v>
      </c>
      <c r="S7864">
        <v>675</v>
      </c>
      <c r="T7864" s="194">
        <v>845</v>
      </c>
      <c r="U7864" t="s">
        <v>193</v>
      </c>
      <c r="V7864">
        <v>45567.337453703702</v>
      </c>
    </row>
    <row r="7865" spans="1:22" x14ac:dyDescent="0.3">
      <c r="A7865" t="s">
        <v>115</v>
      </c>
      <c r="B7865" t="s">
        <v>116</v>
      </c>
      <c r="C7865" t="s">
        <v>88</v>
      </c>
      <c r="D7865" s="29">
        <v>45906</v>
      </c>
      <c r="E7865" s="161">
        <v>0.23460945983406267</v>
      </c>
      <c r="F7865" s="161">
        <v>4.1844434903382077E-2</v>
      </c>
      <c r="G7865" s="161">
        <v>0.60858588763074795</v>
      </c>
      <c r="H7865" s="161">
        <v>0.51000751858960292</v>
      </c>
      <c r="J7865">
        <v>675</v>
      </c>
      <c r="K7865">
        <v>845</v>
      </c>
      <c r="L7865">
        <v>881.90272100000004</v>
      </c>
      <c r="R7865">
        <v>1724.516257</v>
      </c>
      <c r="S7865">
        <v>675</v>
      </c>
      <c r="T7865" s="194">
        <v>845</v>
      </c>
      <c r="U7865" t="s">
        <v>193</v>
      </c>
      <c r="V7865">
        <v>45567.337465277778</v>
      </c>
    </row>
    <row r="7866" spans="1:22" x14ac:dyDescent="0.3">
      <c r="A7866" t="s">
        <v>115</v>
      </c>
      <c r="B7866" t="s">
        <v>116</v>
      </c>
      <c r="C7866" t="s">
        <v>88</v>
      </c>
      <c r="D7866" s="29">
        <v>45907</v>
      </c>
      <c r="E7866" s="161">
        <v>0.23460945983406267</v>
      </c>
      <c r="F7866" s="161">
        <v>4.1844434903382077E-2</v>
      </c>
      <c r="G7866" s="161">
        <v>0.60858588763074795</v>
      </c>
      <c r="H7866" s="161">
        <v>0.51000751858960292</v>
      </c>
      <c r="J7866">
        <v>675</v>
      </c>
      <c r="K7866">
        <v>845</v>
      </c>
      <c r="L7866">
        <v>881.90272100000004</v>
      </c>
      <c r="R7866">
        <v>1724.516257</v>
      </c>
      <c r="S7866">
        <v>675</v>
      </c>
      <c r="T7866" s="194">
        <v>845</v>
      </c>
      <c r="U7866" t="s">
        <v>193</v>
      </c>
      <c r="V7866">
        <v>45567.337465277778</v>
      </c>
    </row>
    <row r="7867" spans="1:22" x14ac:dyDescent="0.3">
      <c r="A7867" t="s">
        <v>115</v>
      </c>
      <c r="B7867" t="s">
        <v>116</v>
      </c>
      <c r="C7867" t="s">
        <v>88</v>
      </c>
      <c r="D7867" s="29">
        <v>45908</v>
      </c>
      <c r="E7867" s="161">
        <v>0.23460945983406267</v>
      </c>
      <c r="F7867" s="161">
        <v>4.1844434903382077E-2</v>
      </c>
      <c r="G7867" s="161">
        <v>0.60858588763074795</v>
      </c>
      <c r="H7867" s="161">
        <v>0.51000751858960292</v>
      </c>
      <c r="J7867">
        <v>675</v>
      </c>
      <c r="K7867">
        <v>845</v>
      </c>
      <c r="L7867">
        <v>881.90272100000004</v>
      </c>
      <c r="R7867">
        <v>1724.516257</v>
      </c>
      <c r="S7867">
        <v>675</v>
      </c>
      <c r="T7867" s="194">
        <v>845</v>
      </c>
      <c r="U7867" t="s">
        <v>193</v>
      </c>
      <c r="V7867">
        <v>45567.337465277778</v>
      </c>
    </row>
    <row r="7868" spans="1:22" x14ac:dyDescent="0.3">
      <c r="A7868" t="s">
        <v>115</v>
      </c>
      <c r="B7868" t="s">
        <v>116</v>
      </c>
      <c r="C7868" t="s">
        <v>88</v>
      </c>
      <c r="D7868" s="29">
        <v>45909</v>
      </c>
      <c r="E7868" s="161">
        <v>0.33099197229940291</v>
      </c>
      <c r="F7868" s="161">
        <v>0.13822694736872232</v>
      </c>
      <c r="G7868" s="161">
        <v>0.65787507215132046</v>
      </c>
      <c r="H7868" s="161">
        <v>0.55929670311017543</v>
      </c>
      <c r="J7868">
        <v>590</v>
      </c>
      <c r="K7868">
        <v>760</v>
      </c>
      <c r="L7868">
        <v>881.90272100000004</v>
      </c>
      <c r="R7868">
        <v>1724.516257</v>
      </c>
      <c r="S7868">
        <v>590</v>
      </c>
      <c r="T7868" s="194">
        <v>760</v>
      </c>
      <c r="U7868" t="s">
        <v>193</v>
      </c>
      <c r="V7868">
        <v>45567.337465277778</v>
      </c>
    </row>
    <row r="7869" spans="1:22" x14ac:dyDescent="0.3">
      <c r="A7869" t="s">
        <v>115</v>
      </c>
      <c r="B7869" t="s">
        <v>116</v>
      </c>
      <c r="C7869" t="s">
        <v>88</v>
      </c>
      <c r="D7869" s="29">
        <v>45910</v>
      </c>
      <c r="E7869" s="161">
        <v>0.23460945983406267</v>
      </c>
      <c r="F7869" s="161">
        <v>4.1844434903382077E-2</v>
      </c>
      <c r="G7869" s="161">
        <v>0.60858588763074795</v>
      </c>
      <c r="H7869" s="161">
        <v>0.51000751858960292</v>
      </c>
      <c r="J7869">
        <v>675</v>
      </c>
      <c r="K7869">
        <v>845</v>
      </c>
      <c r="L7869">
        <v>881.90272100000004</v>
      </c>
      <c r="R7869">
        <v>1724.516257</v>
      </c>
      <c r="S7869">
        <v>675</v>
      </c>
      <c r="T7869" s="194">
        <v>845</v>
      </c>
      <c r="U7869" t="s">
        <v>193</v>
      </c>
      <c r="V7869">
        <v>45567.337465277778</v>
      </c>
    </row>
    <row r="7870" spans="1:22" x14ac:dyDescent="0.3">
      <c r="A7870" t="s">
        <v>115</v>
      </c>
      <c r="B7870" t="s">
        <v>116</v>
      </c>
      <c r="C7870" t="s">
        <v>88</v>
      </c>
      <c r="D7870" s="29">
        <v>45911</v>
      </c>
      <c r="E7870" s="161">
        <v>0.23460945983406267</v>
      </c>
      <c r="F7870" s="161">
        <v>4.1844434903382077E-2</v>
      </c>
      <c r="G7870" s="161">
        <v>0.60858588763074795</v>
      </c>
      <c r="H7870" s="161">
        <v>0.51000751858960292</v>
      </c>
      <c r="J7870">
        <v>675</v>
      </c>
      <c r="K7870">
        <v>845</v>
      </c>
      <c r="L7870">
        <v>881.90272100000004</v>
      </c>
      <c r="R7870">
        <v>1724.516257</v>
      </c>
      <c r="S7870">
        <v>675</v>
      </c>
      <c r="T7870" s="194">
        <v>845</v>
      </c>
      <c r="U7870" t="s">
        <v>193</v>
      </c>
      <c r="V7870">
        <v>45567.337465277778</v>
      </c>
    </row>
    <row r="7871" spans="1:22" x14ac:dyDescent="0.3">
      <c r="A7871" t="s">
        <v>115</v>
      </c>
      <c r="B7871" t="s">
        <v>116</v>
      </c>
      <c r="C7871" t="s">
        <v>88</v>
      </c>
      <c r="D7871" s="29">
        <v>45912</v>
      </c>
      <c r="E7871" s="161">
        <v>0.23460945983406267</v>
      </c>
      <c r="F7871" s="161">
        <v>4.1844434903382077E-2</v>
      </c>
      <c r="G7871" s="161">
        <v>0.60858588763074795</v>
      </c>
      <c r="H7871" s="161">
        <v>0.51000751858960292</v>
      </c>
      <c r="J7871">
        <v>675</v>
      </c>
      <c r="K7871">
        <v>845</v>
      </c>
      <c r="L7871">
        <v>881.90272100000004</v>
      </c>
      <c r="R7871">
        <v>1724.516257</v>
      </c>
      <c r="S7871">
        <v>675</v>
      </c>
      <c r="T7871" s="194">
        <v>845</v>
      </c>
      <c r="U7871" t="s">
        <v>193</v>
      </c>
      <c r="V7871">
        <v>45567.337453703702</v>
      </c>
    </row>
    <row r="7872" spans="1:22" x14ac:dyDescent="0.3">
      <c r="A7872" t="s">
        <v>115</v>
      </c>
      <c r="B7872" t="s">
        <v>116</v>
      </c>
      <c r="C7872" t="s">
        <v>88</v>
      </c>
      <c r="D7872" s="29">
        <v>45913</v>
      </c>
      <c r="E7872" s="161">
        <v>0</v>
      </c>
      <c r="F7872" s="161">
        <v>0</v>
      </c>
      <c r="G7872" s="161">
        <v>0.43172469611575248</v>
      </c>
      <c r="H7872" s="161">
        <v>0.33314632707460756</v>
      </c>
      <c r="J7872">
        <v>980</v>
      </c>
      <c r="K7872">
        <v>1150</v>
      </c>
      <c r="L7872">
        <v>881.90272100000004</v>
      </c>
      <c r="R7872">
        <v>1724.516257</v>
      </c>
      <c r="S7872">
        <v>980</v>
      </c>
      <c r="T7872" s="194">
        <v>1150</v>
      </c>
      <c r="U7872" t="s">
        <v>193</v>
      </c>
      <c r="V7872">
        <v>45567.337453703702</v>
      </c>
    </row>
    <row r="7873" spans="1:22" x14ac:dyDescent="0.3">
      <c r="A7873" t="s">
        <v>115</v>
      </c>
      <c r="B7873" t="s">
        <v>116</v>
      </c>
      <c r="C7873" t="s">
        <v>88</v>
      </c>
      <c r="D7873" s="29">
        <v>45914</v>
      </c>
      <c r="E7873" s="161">
        <v>0</v>
      </c>
      <c r="F7873" s="161">
        <v>0</v>
      </c>
      <c r="G7873" s="161">
        <v>0.43172469611575248</v>
      </c>
      <c r="H7873" s="161">
        <v>0.33314632707460756</v>
      </c>
      <c r="J7873">
        <v>980</v>
      </c>
      <c r="K7873">
        <v>1150</v>
      </c>
      <c r="L7873">
        <v>881.90272100000004</v>
      </c>
      <c r="R7873">
        <v>1724.516257</v>
      </c>
      <c r="S7873">
        <v>980</v>
      </c>
      <c r="T7873" s="194">
        <v>1150</v>
      </c>
      <c r="U7873" t="s">
        <v>193</v>
      </c>
      <c r="V7873">
        <v>45567.337465277778</v>
      </c>
    </row>
    <row r="7874" spans="1:22" x14ac:dyDescent="0.3">
      <c r="A7874" t="s">
        <v>115</v>
      </c>
      <c r="B7874" t="s">
        <v>116</v>
      </c>
      <c r="C7874" t="s">
        <v>88</v>
      </c>
      <c r="D7874" s="29">
        <v>45915</v>
      </c>
      <c r="E7874" s="161">
        <v>0</v>
      </c>
      <c r="F7874" s="161">
        <v>0</v>
      </c>
      <c r="G7874" s="161">
        <v>0.43172469611575248</v>
      </c>
      <c r="H7874" s="161">
        <v>0.33314632707460756</v>
      </c>
      <c r="J7874">
        <v>980</v>
      </c>
      <c r="K7874">
        <v>1150</v>
      </c>
      <c r="L7874">
        <v>881.90272100000004</v>
      </c>
      <c r="R7874">
        <v>1724.516257</v>
      </c>
      <c r="S7874">
        <v>980</v>
      </c>
      <c r="T7874" s="194">
        <v>1150</v>
      </c>
      <c r="U7874" t="s">
        <v>193</v>
      </c>
      <c r="V7874">
        <v>45567.337465277778</v>
      </c>
    </row>
    <row r="7875" spans="1:22" x14ac:dyDescent="0.3">
      <c r="A7875" t="s">
        <v>115</v>
      </c>
      <c r="B7875" t="s">
        <v>116</v>
      </c>
      <c r="C7875" t="s">
        <v>88</v>
      </c>
      <c r="D7875" s="29">
        <v>45916</v>
      </c>
      <c r="E7875" s="161">
        <v>0</v>
      </c>
      <c r="F7875" s="161">
        <v>0</v>
      </c>
      <c r="G7875" s="161">
        <v>0.43172469611575248</v>
      </c>
      <c r="H7875" s="161">
        <v>0.33314632707460756</v>
      </c>
      <c r="J7875">
        <v>980</v>
      </c>
      <c r="K7875">
        <v>1150</v>
      </c>
      <c r="L7875">
        <v>881.90272100000004</v>
      </c>
      <c r="R7875">
        <v>1724.516257</v>
      </c>
      <c r="S7875">
        <v>980</v>
      </c>
      <c r="T7875" s="194">
        <v>1150</v>
      </c>
      <c r="U7875" t="s">
        <v>193</v>
      </c>
      <c r="V7875">
        <v>45567.337465277778</v>
      </c>
    </row>
    <row r="7876" spans="1:22" x14ac:dyDescent="0.3">
      <c r="A7876" t="s">
        <v>115</v>
      </c>
      <c r="B7876" t="s">
        <v>116</v>
      </c>
      <c r="C7876" t="s">
        <v>88</v>
      </c>
      <c r="D7876" s="29">
        <v>45917</v>
      </c>
      <c r="E7876" s="161">
        <v>0</v>
      </c>
      <c r="F7876" s="161">
        <v>0</v>
      </c>
      <c r="G7876" s="161">
        <v>0.43172469611575248</v>
      </c>
      <c r="H7876" s="161">
        <v>0.33314632707460756</v>
      </c>
      <c r="J7876">
        <v>980</v>
      </c>
      <c r="K7876">
        <v>1150</v>
      </c>
      <c r="L7876">
        <v>881.90272100000004</v>
      </c>
      <c r="R7876">
        <v>1724.516257</v>
      </c>
      <c r="S7876">
        <v>980</v>
      </c>
      <c r="T7876" s="194">
        <v>1150</v>
      </c>
      <c r="U7876" t="s">
        <v>193</v>
      </c>
      <c r="V7876">
        <v>45567.337465277778</v>
      </c>
    </row>
    <row r="7877" spans="1:22" x14ac:dyDescent="0.3">
      <c r="A7877" t="s">
        <v>115</v>
      </c>
      <c r="B7877" t="s">
        <v>116</v>
      </c>
      <c r="C7877" t="s">
        <v>88</v>
      </c>
      <c r="D7877" s="29">
        <v>45918</v>
      </c>
      <c r="E7877" s="161">
        <v>0</v>
      </c>
      <c r="F7877" s="161">
        <v>0</v>
      </c>
      <c r="G7877" s="161">
        <v>0.43172469611575248</v>
      </c>
      <c r="H7877" s="161">
        <v>0.33314632707460756</v>
      </c>
      <c r="J7877">
        <v>980</v>
      </c>
      <c r="K7877">
        <v>1150</v>
      </c>
      <c r="L7877">
        <v>881.90272100000004</v>
      </c>
      <c r="R7877">
        <v>1724.516257</v>
      </c>
      <c r="S7877">
        <v>980</v>
      </c>
      <c r="T7877" s="194">
        <v>1150</v>
      </c>
      <c r="U7877" t="s">
        <v>193</v>
      </c>
      <c r="V7877">
        <v>45567.337453703702</v>
      </c>
    </row>
    <row r="7878" spans="1:22" x14ac:dyDescent="0.3">
      <c r="A7878" t="s">
        <v>115</v>
      </c>
      <c r="B7878" t="s">
        <v>116</v>
      </c>
      <c r="C7878" t="s">
        <v>88</v>
      </c>
      <c r="D7878" s="29">
        <v>45919</v>
      </c>
      <c r="E7878" s="161">
        <v>0</v>
      </c>
      <c r="F7878" s="161">
        <v>0</v>
      </c>
      <c r="G7878" s="161">
        <v>0.43172469611575248</v>
      </c>
      <c r="H7878" s="161">
        <v>0.33314632707460756</v>
      </c>
      <c r="J7878">
        <v>980</v>
      </c>
      <c r="K7878">
        <v>1150</v>
      </c>
      <c r="L7878">
        <v>881.90272100000004</v>
      </c>
      <c r="R7878">
        <v>1724.516257</v>
      </c>
      <c r="S7878">
        <v>980</v>
      </c>
      <c r="T7878" s="194">
        <v>1150</v>
      </c>
      <c r="U7878" t="s">
        <v>193</v>
      </c>
      <c r="V7878">
        <v>45567.337465277778</v>
      </c>
    </row>
    <row r="7879" spans="1:22" x14ac:dyDescent="0.3">
      <c r="A7879" t="s">
        <v>115</v>
      </c>
      <c r="B7879" t="s">
        <v>116</v>
      </c>
      <c r="C7879" t="s">
        <v>88</v>
      </c>
      <c r="D7879" s="29">
        <v>45920</v>
      </c>
      <c r="E7879" s="161">
        <v>0</v>
      </c>
      <c r="F7879" s="161">
        <v>0</v>
      </c>
      <c r="G7879" s="161">
        <v>0.43172469611575248</v>
      </c>
      <c r="H7879" s="161">
        <v>0.33314632707460756</v>
      </c>
      <c r="J7879">
        <v>980</v>
      </c>
      <c r="K7879">
        <v>1150</v>
      </c>
      <c r="L7879">
        <v>881.90272100000004</v>
      </c>
      <c r="R7879">
        <v>1724.516257</v>
      </c>
      <c r="S7879">
        <v>980</v>
      </c>
      <c r="T7879" s="194">
        <v>1150</v>
      </c>
      <c r="U7879" t="s">
        <v>193</v>
      </c>
      <c r="V7879">
        <v>45567.337465277778</v>
      </c>
    </row>
    <row r="7880" spans="1:22" x14ac:dyDescent="0.3">
      <c r="A7880" t="s">
        <v>115</v>
      </c>
      <c r="B7880" t="s">
        <v>116</v>
      </c>
      <c r="C7880" t="s">
        <v>88</v>
      </c>
      <c r="D7880" s="29">
        <v>45921</v>
      </c>
      <c r="E7880" s="161">
        <v>0</v>
      </c>
      <c r="F7880" s="161">
        <v>0</v>
      </c>
      <c r="G7880" s="161">
        <v>0.43172469611575248</v>
      </c>
      <c r="H7880" s="161">
        <v>0.33314632707460756</v>
      </c>
      <c r="J7880">
        <v>980</v>
      </c>
      <c r="K7880">
        <v>1150</v>
      </c>
      <c r="L7880">
        <v>881.90272100000004</v>
      </c>
      <c r="R7880">
        <v>1724.516257</v>
      </c>
      <c r="S7880">
        <v>980</v>
      </c>
      <c r="T7880" s="194">
        <v>1150</v>
      </c>
      <c r="U7880" t="s">
        <v>193</v>
      </c>
      <c r="V7880">
        <v>45567.337465277778</v>
      </c>
    </row>
    <row r="7881" spans="1:22" x14ac:dyDescent="0.3">
      <c r="A7881" t="s">
        <v>115</v>
      </c>
      <c r="B7881" t="s">
        <v>116</v>
      </c>
      <c r="C7881" t="s">
        <v>88</v>
      </c>
      <c r="D7881" s="29">
        <v>45922</v>
      </c>
      <c r="E7881" s="161">
        <v>0</v>
      </c>
      <c r="F7881" s="161">
        <v>0</v>
      </c>
      <c r="G7881" s="161">
        <v>0.43172469611575248</v>
      </c>
      <c r="H7881" s="161">
        <v>0.33314632707460756</v>
      </c>
      <c r="J7881">
        <v>980</v>
      </c>
      <c r="K7881">
        <v>1150</v>
      </c>
      <c r="L7881">
        <v>881.90272100000004</v>
      </c>
      <c r="R7881">
        <v>1724.516257</v>
      </c>
      <c r="S7881">
        <v>980</v>
      </c>
      <c r="T7881" s="194">
        <v>1150</v>
      </c>
      <c r="U7881" t="s">
        <v>193</v>
      </c>
      <c r="V7881">
        <v>45567.337465277778</v>
      </c>
    </row>
    <row r="7882" spans="1:22" x14ac:dyDescent="0.3">
      <c r="A7882" t="s">
        <v>115</v>
      </c>
      <c r="B7882" t="s">
        <v>116</v>
      </c>
      <c r="C7882" t="s">
        <v>88</v>
      </c>
      <c r="D7882" s="29">
        <v>45923</v>
      </c>
      <c r="E7882" s="161">
        <v>0</v>
      </c>
      <c r="F7882" s="161">
        <v>0</v>
      </c>
      <c r="G7882" s="161">
        <v>0.43172469611575248</v>
      </c>
      <c r="H7882" s="161">
        <v>0.33314632707460756</v>
      </c>
      <c r="J7882">
        <v>980</v>
      </c>
      <c r="K7882">
        <v>1150</v>
      </c>
      <c r="L7882">
        <v>881.90272100000004</v>
      </c>
      <c r="R7882">
        <v>1724.516257</v>
      </c>
      <c r="S7882">
        <v>980</v>
      </c>
      <c r="T7882" s="194">
        <v>1150</v>
      </c>
      <c r="U7882" t="s">
        <v>193</v>
      </c>
      <c r="V7882">
        <v>45567.337465277778</v>
      </c>
    </row>
    <row r="7883" spans="1:22" x14ac:dyDescent="0.3">
      <c r="A7883" t="s">
        <v>115</v>
      </c>
      <c r="B7883" t="s">
        <v>116</v>
      </c>
      <c r="C7883" t="s">
        <v>88</v>
      </c>
      <c r="D7883" s="29">
        <v>45924</v>
      </c>
      <c r="E7883" s="161">
        <v>0</v>
      </c>
      <c r="F7883" s="161">
        <v>0</v>
      </c>
      <c r="G7883" s="161">
        <v>0.43172469611575248</v>
      </c>
      <c r="H7883" s="161">
        <v>0.33314632707460756</v>
      </c>
      <c r="J7883">
        <v>980</v>
      </c>
      <c r="K7883">
        <v>1150</v>
      </c>
      <c r="L7883">
        <v>881.90272100000004</v>
      </c>
      <c r="R7883">
        <v>1724.516257</v>
      </c>
      <c r="S7883">
        <v>980</v>
      </c>
      <c r="T7883" s="194">
        <v>1150</v>
      </c>
      <c r="U7883" t="s">
        <v>193</v>
      </c>
      <c r="V7883">
        <v>45567.337465277778</v>
      </c>
    </row>
    <row r="7884" spans="1:22" x14ac:dyDescent="0.3">
      <c r="A7884" t="s">
        <v>115</v>
      </c>
      <c r="B7884" t="s">
        <v>116</v>
      </c>
      <c r="C7884" t="s">
        <v>88</v>
      </c>
      <c r="D7884" s="29">
        <v>45925</v>
      </c>
      <c r="E7884" s="161">
        <v>0</v>
      </c>
      <c r="F7884" s="161">
        <v>0</v>
      </c>
      <c r="G7884" s="161">
        <v>0.43172469611575248</v>
      </c>
      <c r="H7884" s="161">
        <v>0.33314632707460756</v>
      </c>
      <c r="J7884">
        <v>980</v>
      </c>
      <c r="K7884">
        <v>1150</v>
      </c>
      <c r="L7884">
        <v>881.90272100000004</v>
      </c>
      <c r="R7884">
        <v>1724.516257</v>
      </c>
      <c r="S7884">
        <v>980</v>
      </c>
      <c r="T7884" s="194">
        <v>1150</v>
      </c>
      <c r="U7884" t="s">
        <v>193</v>
      </c>
      <c r="V7884">
        <v>45567.337465277778</v>
      </c>
    </row>
    <row r="7885" spans="1:22" x14ac:dyDescent="0.3">
      <c r="A7885" t="s">
        <v>115</v>
      </c>
      <c r="B7885" t="s">
        <v>116</v>
      </c>
      <c r="C7885" t="s">
        <v>88</v>
      </c>
      <c r="D7885" s="29">
        <v>45926</v>
      </c>
      <c r="E7885" s="161">
        <v>0</v>
      </c>
      <c r="F7885" s="161">
        <v>0</v>
      </c>
      <c r="G7885" s="161">
        <v>0.43172469611575248</v>
      </c>
      <c r="H7885" s="161">
        <v>0.33314632707460756</v>
      </c>
      <c r="J7885">
        <v>980</v>
      </c>
      <c r="K7885">
        <v>1150</v>
      </c>
      <c r="L7885">
        <v>881.90272100000004</v>
      </c>
      <c r="R7885">
        <v>1724.516257</v>
      </c>
      <c r="S7885">
        <v>980</v>
      </c>
      <c r="T7885" s="194">
        <v>1150</v>
      </c>
      <c r="U7885" t="s">
        <v>193</v>
      </c>
      <c r="V7885">
        <v>45567.337465277778</v>
      </c>
    </row>
    <row r="7886" spans="1:22" x14ac:dyDescent="0.3">
      <c r="A7886" t="s">
        <v>115</v>
      </c>
      <c r="B7886" t="s">
        <v>116</v>
      </c>
      <c r="C7886" t="s">
        <v>88</v>
      </c>
      <c r="D7886" s="29">
        <v>45927</v>
      </c>
      <c r="E7886" s="161">
        <v>0</v>
      </c>
      <c r="F7886" s="161">
        <v>0</v>
      </c>
      <c r="G7886" s="161">
        <v>0.43172469611575248</v>
      </c>
      <c r="H7886" s="161">
        <v>0.33314632707460756</v>
      </c>
      <c r="J7886">
        <v>980</v>
      </c>
      <c r="K7886">
        <v>1150</v>
      </c>
      <c r="L7886">
        <v>881.90272100000004</v>
      </c>
      <c r="R7886">
        <v>1724.516257</v>
      </c>
      <c r="S7886">
        <v>980</v>
      </c>
      <c r="T7886" s="194">
        <v>1150</v>
      </c>
      <c r="U7886" t="s">
        <v>193</v>
      </c>
      <c r="V7886">
        <v>45567.337465277778</v>
      </c>
    </row>
    <row r="7887" spans="1:22" x14ac:dyDescent="0.3">
      <c r="A7887" t="s">
        <v>115</v>
      </c>
      <c r="B7887" t="s">
        <v>116</v>
      </c>
      <c r="C7887" t="s">
        <v>88</v>
      </c>
      <c r="D7887" s="29">
        <v>45928</v>
      </c>
      <c r="E7887" s="161">
        <v>0</v>
      </c>
      <c r="F7887" s="161">
        <v>0</v>
      </c>
      <c r="G7887" s="161">
        <v>0.43172469611575248</v>
      </c>
      <c r="H7887" s="161">
        <v>0.33314632707460756</v>
      </c>
      <c r="J7887">
        <v>980</v>
      </c>
      <c r="K7887">
        <v>1150</v>
      </c>
      <c r="L7887">
        <v>881.90272100000004</v>
      </c>
      <c r="R7887">
        <v>1724.516257</v>
      </c>
      <c r="S7887">
        <v>980</v>
      </c>
      <c r="T7887" s="194">
        <v>1150</v>
      </c>
      <c r="U7887" t="s">
        <v>193</v>
      </c>
      <c r="V7887">
        <v>45567.337465277778</v>
      </c>
    </row>
    <row r="7888" spans="1:22" x14ac:dyDescent="0.3">
      <c r="A7888" t="s">
        <v>115</v>
      </c>
      <c r="B7888" t="s">
        <v>116</v>
      </c>
      <c r="C7888" t="s">
        <v>88</v>
      </c>
      <c r="D7888" s="29">
        <v>45929</v>
      </c>
      <c r="E7888" s="161">
        <v>0</v>
      </c>
      <c r="F7888" s="161">
        <v>0</v>
      </c>
      <c r="G7888" s="161">
        <v>0.43172469611575248</v>
      </c>
      <c r="H7888" s="161">
        <v>0.33314632707460756</v>
      </c>
      <c r="J7888">
        <v>980</v>
      </c>
      <c r="K7888">
        <v>1150</v>
      </c>
      <c r="L7888">
        <v>881.90272100000004</v>
      </c>
      <c r="R7888">
        <v>1724.516257</v>
      </c>
      <c r="S7888">
        <v>980</v>
      </c>
      <c r="T7888" s="194">
        <v>1150</v>
      </c>
      <c r="U7888" t="s">
        <v>193</v>
      </c>
      <c r="V7888">
        <v>45567.337465277778</v>
      </c>
    </row>
    <row r="7889" spans="1:22" x14ac:dyDescent="0.3">
      <c r="A7889" t="s">
        <v>115</v>
      </c>
      <c r="B7889" t="s">
        <v>116</v>
      </c>
      <c r="C7889" t="s">
        <v>88</v>
      </c>
      <c r="D7889" s="29">
        <v>45930</v>
      </c>
      <c r="E7889" s="161">
        <v>0</v>
      </c>
      <c r="F7889" s="161">
        <v>0</v>
      </c>
      <c r="G7889" s="161">
        <v>0.43172469611575248</v>
      </c>
      <c r="H7889" s="161">
        <v>0.33314632707460756</v>
      </c>
      <c r="J7889">
        <v>980</v>
      </c>
      <c r="K7889">
        <v>1150</v>
      </c>
      <c r="L7889">
        <v>881.90272100000004</v>
      </c>
      <c r="R7889">
        <v>1724.516257</v>
      </c>
      <c r="S7889">
        <v>980</v>
      </c>
      <c r="T7889" s="194">
        <v>1150</v>
      </c>
      <c r="U7889" t="s">
        <v>193</v>
      </c>
      <c r="V7889">
        <v>45567.337465277778</v>
      </c>
    </row>
    <row r="7890" spans="1:22" x14ac:dyDescent="0.3">
      <c r="A7890" t="s">
        <v>115</v>
      </c>
      <c r="B7890" t="s">
        <v>116</v>
      </c>
      <c r="C7890" t="s">
        <v>88</v>
      </c>
      <c r="D7890" s="29">
        <v>45931</v>
      </c>
      <c r="E7890" s="161">
        <v>0</v>
      </c>
      <c r="F7890" s="161">
        <v>0</v>
      </c>
      <c r="G7890" s="161">
        <v>0.43172469611575248</v>
      </c>
      <c r="H7890" s="161">
        <v>0.33314632707460756</v>
      </c>
      <c r="J7890">
        <v>980</v>
      </c>
      <c r="K7890">
        <v>1150</v>
      </c>
      <c r="L7890">
        <v>793.29804999999999</v>
      </c>
      <c r="R7890">
        <v>1724.516257</v>
      </c>
      <c r="S7890">
        <v>980</v>
      </c>
      <c r="T7890" s="194">
        <v>1150</v>
      </c>
      <c r="U7890" t="s">
        <v>193</v>
      </c>
      <c r="V7890">
        <v>45624.333761574075</v>
      </c>
    </row>
    <row r="7891" spans="1:22" x14ac:dyDescent="0.3">
      <c r="A7891" t="s">
        <v>115</v>
      </c>
      <c r="B7891" t="s">
        <v>116</v>
      </c>
      <c r="C7891" t="s">
        <v>88</v>
      </c>
      <c r="D7891" s="29">
        <v>45932</v>
      </c>
      <c r="E7891" s="161">
        <v>0</v>
      </c>
      <c r="F7891" s="161">
        <v>0</v>
      </c>
      <c r="G7891" s="161">
        <v>0.43172469611575248</v>
      </c>
      <c r="H7891" s="161">
        <v>0.33314632707460756</v>
      </c>
      <c r="J7891">
        <v>980</v>
      </c>
      <c r="K7891">
        <v>1150</v>
      </c>
      <c r="L7891">
        <v>793.29804999999999</v>
      </c>
      <c r="R7891">
        <v>1724.516257</v>
      </c>
      <c r="S7891">
        <v>980</v>
      </c>
      <c r="T7891" s="194">
        <v>1150</v>
      </c>
      <c r="U7891" t="s">
        <v>193</v>
      </c>
      <c r="V7891">
        <v>45624.333749999998</v>
      </c>
    </row>
    <row r="7892" spans="1:22" x14ac:dyDescent="0.3">
      <c r="A7892" t="s">
        <v>115</v>
      </c>
      <c r="B7892" t="s">
        <v>116</v>
      </c>
      <c r="C7892" t="s">
        <v>88</v>
      </c>
      <c r="D7892" s="29">
        <v>45933</v>
      </c>
      <c r="E7892" s="161">
        <v>0</v>
      </c>
      <c r="F7892" s="161">
        <v>0</v>
      </c>
      <c r="G7892" s="161">
        <v>0.43172469611575248</v>
      </c>
      <c r="H7892" s="161">
        <v>0.33314632707460756</v>
      </c>
      <c r="J7892">
        <v>980</v>
      </c>
      <c r="K7892">
        <v>1150</v>
      </c>
      <c r="L7892">
        <v>793.29804999999999</v>
      </c>
      <c r="R7892">
        <v>1724.516257</v>
      </c>
      <c r="S7892">
        <v>980</v>
      </c>
      <c r="T7892" s="194">
        <v>1150</v>
      </c>
      <c r="U7892" t="s">
        <v>193</v>
      </c>
      <c r="V7892">
        <v>45624.33357638889</v>
      </c>
    </row>
    <row r="7893" spans="1:22" x14ac:dyDescent="0.3">
      <c r="A7893" t="s">
        <v>115</v>
      </c>
      <c r="B7893" t="s">
        <v>116</v>
      </c>
      <c r="C7893" t="s">
        <v>88</v>
      </c>
      <c r="D7893" s="29">
        <v>45934</v>
      </c>
      <c r="E7893" s="161">
        <v>0</v>
      </c>
      <c r="F7893" s="161">
        <v>0</v>
      </c>
      <c r="G7893" s="161">
        <v>0.43172469611575248</v>
      </c>
      <c r="H7893" s="161">
        <v>0.33314632707460756</v>
      </c>
      <c r="J7893">
        <v>980</v>
      </c>
      <c r="K7893">
        <v>1150</v>
      </c>
      <c r="L7893">
        <v>793.29804999999999</v>
      </c>
      <c r="R7893">
        <v>1724.516257</v>
      </c>
      <c r="S7893">
        <v>980</v>
      </c>
      <c r="T7893" s="194">
        <v>1150</v>
      </c>
      <c r="U7893" t="s">
        <v>193</v>
      </c>
      <c r="V7893">
        <v>45624.333761574075</v>
      </c>
    </row>
    <row r="7894" spans="1:22" x14ac:dyDescent="0.3">
      <c r="A7894" t="s">
        <v>115</v>
      </c>
      <c r="B7894" t="s">
        <v>116</v>
      </c>
      <c r="C7894" t="s">
        <v>88</v>
      </c>
      <c r="D7894" s="29">
        <v>45935</v>
      </c>
      <c r="E7894" s="161">
        <v>0</v>
      </c>
      <c r="F7894" s="161">
        <v>0</v>
      </c>
      <c r="G7894" s="161">
        <v>0.43172469611575248</v>
      </c>
      <c r="H7894" s="161">
        <v>0.33314632707460756</v>
      </c>
      <c r="J7894">
        <v>980</v>
      </c>
      <c r="K7894">
        <v>1150</v>
      </c>
      <c r="L7894">
        <v>793.29804999999999</v>
      </c>
      <c r="R7894">
        <v>1724.516257</v>
      </c>
      <c r="S7894">
        <v>980</v>
      </c>
      <c r="T7894" s="194">
        <v>1150</v>
      </c>
      <c r="U7894" t="s">
        <v>193</v>
      </c>
      <c r="V7894">
        <v>45624.333761574075</v>
      </c>
    </row>
    <row r="7895" spans="1:22" x14ac:dyDescent="0.3">
      <c r="A7895" t="s">
        <v>115</v>
      </c>
      <c r="B7895" t="s">
        <v>116</v>
      </c>
      <c r="C7895" t="s">
        <v>88</v>
      </c>
      <c r="D7895" s="29">
        <v>45936</v>
      </c>
      <c r="E7895" s="161">
        <v>0</v>
      </c>
      <c r="F7895" s="161">
        <v>0</v>
      </c>
      <c r="G7895" s="161">
        <v>0</v>
      </c>
      <c r="H7895" s="161">
        <v>0</v>
      </c>
      <c r="L7895">
        <v>793.29804999999999</v>
      </c>
      <c r="R7895">
        <v>1724.516257</v>
      </c>
      <c r="S7895">
        <v>1724.516257</v>
      </c>
      <c r="T7895" s="194">
        <v>1724.516257</v>
      </c>
      <c r="U7895" t="s">
        <v>193</v>
      </c>
      <c r="V7895">
        <v>45624.333761574075</v>
      </c>
    </row>
    <row r="7896" spans="1:22" x14ac:dyDescent="0.3">
      <c r="A7896" t="s">
        <v>115</v>
      </c>
      <c r="B7896" t="s">
        <v>116</v>
      </c>
      <c r="C7896" t="s">
        <v>88</v>
      </c>
      <c r="D7896" s="29">
        <v>45937</v>
      </c>
      <c r="E7896" s="161">
        <v>0</v>
      </c>
      <c r="F7896" s="161">
        <v>0</v>
      </c>
      <c r="G7896" s="161">
        <v>0</v>
      </c>
      <c r="H7896" s="161">
        <v>0</v>
      </c>
      <c r="L7896">
        <v>793.29804999999999</v>
      </c>
      <c r="R7896">
        <v>1724.516257</v>
      </c>
      <c r="S7896">
        <v>1724.516257</v>
      </c>
      <c r="T7896" s="194">
        <v>1724.516257</v>
      </c>
      <c r="U7896" t="s">
        <v>193</v>
      </c>
      <c r="V7896">
        <v>45624.333749999998</v>
      </c>
    </row>
    <row r="7897" spans="1:22" x14ac:dyDescent="0.3">
      <c r="A7897" t="s">
        <v>115</v>
      </c>
      <c r="B7897" t="s">
        <v>116</v>
      </c>
      <c r="C7897" t="s">
        <v>88</v>
      </c>
      <c r="D7897" s="29">
        <v>45938</v>
      </c>
      <c r="E7897" s="161">
        <v>0</v>
      </c>
      <c r="F7897" s="161">
        <v>0</v>
      </c>
      <c r="G7897" s="161">
        <v>0</v>
      </c>
      <c r="H7897" s="161">
        <v>0</v>
      </c>
      <c r="L7897">
        <v>793.29804999999999</v>
      </c>
      <c r="R7897">
        <v>1724.516257</v>
      </c>
      <c r="S7897">
        <v>1724.516257</v>
      </c>
      <c r="T7897" s="194">
        <v>1724.516257</v>
      </c>
      <c r="U7897" t="s">
        <v>193</v>
      </c>
      <c r="V7897">
        <v>45624.333761574075</v>
      </c>
    </row>
    <row r="7898" spans="1:22" x14ac:dyDescent="0.3">
      <c r="A7898" t="s">
        <v>115</v>
      </c>
      <c r="B7898" t="s">
        <v>116</v>
      </c>
      <c r="C7898" t="s">
        <v>88</v>
      </c>
      <c r="D7898" s="29">
        <v>45939</v>
      </c>
      <c r="E7898" s="161">
        <v>0</v>
      </c>
      <c r="F7898" s="161">
        <v>0</v>
      </c>
      <c r="G7898" s="161">
        <v>0</v>
      </c>
      <c r="H7898" s="161">
        <v>0</v>
      </c>
      <c r="L7898">
        <v>793.29804999999999</v>
      </c>
      <c r="R7898">
        <v>1724.516257</v>
      </c>
      <c r="S7898">
        <v>1724.516257</v>
      </c>
      <c r="T7898" s="194">
        <v>1724.516257</v>
      </c>
      <c r="U7898" t="s">
        <v>193</v>
      </c>
      <c r="V7898">
        <v>45624.333761574075</v>
      </c>
    </row>
    <row r="7899" spans="1:22" x14ac:dyDescent="0.3">
      <c r="A7899" t="s">
        <v>115</v>
      </c>
      <c r="B7899" t="s">
        <v>116</v>
      </c>
      <c r="C7899" t="s">
        <v>88</v>
      </c>
      <c r="D7899" s="29">
        <v>45940</v>
      </c>
      <c r="E7899" s="161">
        <v>0</v>
      </c>
      <c r="F7899" s="161">
        <v>0</v>
      </c>
      <c r="G7899" s="161">
        <v>0</v>
      </c>
      <c r="H7899" s="161">
        <v>0</v>
      </c>
      <c r="L7899">
        <v>793.29804999999999</v>
      </c>
      <c r="R7899">
        <v>1724.516257</v>
      </c>
      <c r="S7899">
        <v>1724.516257</v>
      </c>
      <c r="T7899" s="194">
        <v>1724.516257</v>
      </c>
      <c r="U7899" t="s">
        <v>193</v>
      </c>
      <c r="V7899">
        <v>45624.333749999998</v>
      </c>
    </row>
    <row r="7900" spans="1:22" x14ac:dyDescent="0.3">
      <c r="A7900" t="s">
        <v>115</v>
      </c>
      <c r="B7900" t="s">
        <v>116</v>
      </c>
      <c r="C7900" t="s">
        <v>88</v>
      </c>
      <c r="D7900" s="29">
        <v>45941</v>
      </c>
      <c r="E7900" s="161">
        <v>0</v>
      </c>
      <c r="F7900" s="161">
        <v>0</v>
      </c>
      <c r="G7900" s="161">
        <v>0</v>
      </c>
      <c r="H7900" s="161">
        <v>0</v>
      </c>
      <c r="L7900">
        <v>793.29804999999999</v>
      </c>
      <c r="R7900">
        <v>1724.516257</v>
      </c>
      <c r="S7900">
        <v>1724.516257</v>
      </c>
      <c r="T7900" s="194">
        <v>1724.516257</v>
      </c>
      <c r="U7900" t="s">
        <v>193</v>
      </c>
      <c r="V7900">
        <v>45624.333761574075</v>
      </c>
    </row>
    <row r="7901" spans="1:22" x14ac:dyDescent="0.3">
      <c r="A7901" t="s">
        <v>115</v>
      </c>
      <c r="B7901" t="s">
        <v>116</v>
      </c>
      <c r="C7901" t="s">
        <v>88</v>
      </c>
      <c r="D7901" s="29">
        <v>45942</v>
      </c>
      <c r="E7901" s="161">
        <v>0</v>
      </c>
      <c r="F7901" s="161">
        <v>0</v>
      </c>
      <c r="G7901" s="161">
        <v>0</v>
      </c>
      <c r="H7901" s="161">
        <v>0</v>
      </c>
      <c r="L7901">
        <v>793.29804999999999</v>
      </c>
      <c r="R7901">
        <v>1724.516257</v>
      </c>
      <c r="S7901">
        <v>1724.516257</v>
      </c>
      <c r="T7901" s="194">
        <v>1724.516257</v>
      </c>
      <c r="U7901" t="s">
        <v>193</v>
      </c>
      <c r="V7901">
        <v>45624.333414351851</v>
      </c>
    </row>
    <row r="7902" spans="1:22" x14ac:dyDescent="0.3">
      <c r="A7902" t="s">
        <v>115</v>
      </c>
      <c r="B7902" t="s">
        <v>116</v>
      </c>
      <c r="C7902" t="s">
        <v>88</v>
      </c>
      <c r="D7902" s="29">
        <v>45943</v>
      </c>
      <c r="E7902" s="161">
        <v>0</v>
      </c>
      <c r="F7902" s="161">
        <v>0</v>
      </c>
      <c r="G7902" s="161">
        <v>0</v>
      </c>
      <c r="H7902" s="161">
        <v>0</v>
      </c>
      <c r="L7902">
        <v>793.29804999999999</v>
      </c>
      <c r="R7902">
        <v>1724.516257</v>
      </c>
      <c r="S7902">
        <v>1724.516257</v>
      </c>
      <c r="T7902" s="194">
        <v>1724.516257</v>
      </c>
      <c r="U7902" t="s">
        <v>193</v>
      </c>
      <c r="V7902">
        <v>45624.333761574075</v>
      </c>
    </row>
    <row r="7903" spans="1:22" x14ac:dyDescent="0.3">
      <c r="A7903" t="s">
        <v>115</v>
      </c>
      <c r="B7903" t="s">
        <v>116</v>
      </c>
      <c r="C7903" t="s">
        <v>88</v>
      </c>
      <c r="D7903" s="29">
        <v>45944</v>
      </c>
      <c r="E7903" s="161">
        <v>0</v>
      </c>
      <c r="F7903" s="161">
        <v>0</v>
      </c>
      <c r="G7903" s="161">
        <v>0</v>
      </c>
      <c r="H7903" s="161">
        <v>0</v>
      </c>
      <c r="L7903">
        <v>793.29804999999999</v>
      </c>
      <c r="R7903">
        <v>1724.516257</v>
      </c>
      <c r="S7903">
        <v>1724.516257</v>
      </c>
      <c r="T7903" s="194">
        <v>1724.516257</v>
      </c>
      <c r="U7903" t="s">
        <v>193</v>
      </c>
      <c r="V7903">
        <v>45624.333553240744</v>
      </c>
    </row>
    <row r="7904" spans="1:22" x14ac:dyDescent="0.3">
      <c r="A7904" t="s">
        <v>115</v>
      </c>
      <c r="B7904" t="s">
        <v>116</v>
      </c>
      <c r="C7904" t="s">
        <v>88</v>
      </c>
      <c r="D7904" s="29">
        <v>45945</v>
      </c>
      <c r="E7904" s="161">
        <v>0</v>
      </c>
      <c r="F7904" s="161">
        <v>0</v>
      </c>
      <c r="G7904" s="161">
        <v>0</v>
      </c>
      <c r="H7904" s="161">
        <v>0</v>
      </c>
      <c r="L7904">
        <v>793.29804999999999</v>
      </c>
      <c r="R7904">
        <v>1724.516257</v>
      </c>
      <c r="S7904">
        <v>1724.516257</v>
      </c>
      <c r="T7904" s="194">
        <v>1724.516257</v>
      </c>
      <c r="U7904" t="s">
        <v>193</v>
      </c>
      <c r="V7904">
        <v>45624.333738425928</v>
      </c>
    </row>
    <row r="7905" spans="1:22" x14ac:dyDescent="0.3">
      <c r="A7905" t="s">
        <v>115</v>
      </c>
      <c r="B7905" t="s">
        <v>116</v>
      </c>
      <c r="C7905" t="s">
        <v>88</v>
      </c>
      <c r="D7905" s="29">
        <v>45946</v>
      </c>
      <c r="E7905" s="161">
        <v>0</v>
      </c>
      <c r="F7905" s="161">
        <v>0</v>
      </c>
      <c r="G7905" s="161">
        <v>0</v>
      </c>
      <c r="H7905" s="161">
        <v>0</v>
      </c>
      <c r="L7905">
        <v>793.29804999999999</v>
      </c>
      <c r="R7905">
        <v>1724.516257</v>
      </c>
      <c r="S7905">
        <v>1724.516257</v>
      </c>
      <c r="T7905" s="194">
        <v>1724.516257</v>
      </c>
      <c r="U7905" t="s">
        <v>193</v>
      </c>
      <c r="V7905">
        <v>45624.333749999998</v>
      </c>
    </row>
    <row r="7906" spans="1:22" x14ac:dyDescent="0.3">
      <c r="A7906" t="s">
        <v>115</v>
      </c>
      <c r="B7906" t="s">
        <v>116</v>
      </c>
      <c r="C7906" t="s">
        <v>88</v>
      </c>
      <c r="D7906" s="29">
        <v>45947</v>
      </c>
      <c r="E7906" s="161">
        <v>0</v>
      </c>
      <c r="F7906" s="161">
        <v>0</v>
      </c>
      <c r="G7906" s="161">
        <v>0</v>
      </c>
      <c r="H7906" s="161">
        <v>0</v>
      </c>
      <c r="L7906">
        <v>793.29804999999999</v>
      </c>
      <c r="R7906">
        <v>1724.516257</v>
      </c>
      <c r="S7906">
        <v>1724.516257</v>
      </c>
      <c r="T7906" s="194">
        <v>1724.516257</v>
      </c>
      <c r="U7906" t="s">
        <v>193</v>
      </c>
      <c r="V7906">
        <v>45624.333761574075</v>
      </c>
    </row>
    <row r="7907" spans="1:22" x14ac:dyDescent="0.3">
      <c r="A7907" t="s">
        <v>115</v>
      </c>
      <c r="B7907" t="s">
        <v>116</v>
      </c>
      <c r="C7907" t="s">
        <v>88</v>
      </c>
      <c r="D7907" s="29">
        <v>45948</v>
      </c>
      <c r="E7907" s="161">
        <v>0</v>
      </c>
      <c r="F7907" s="161">
        <v>0</v>
      </c>
      <c r="G7907" s="161">
        <v>0</v>
      </c>
      <c r="H7907" s="161">
        <v>0</v>
      </c>
      <c r="L7907">
        <v>793.29804999999999</v>
      </c>
      <c r="R7907">
        <v>1724.516257</v>
      </c>
      <c r="S7907">
        <v>1724.516257</v>
      </c>
      <c r="T7907" s="194">
        <v>1724.516257</v>
      </c>
      <c r="U7907" t="s">
        <v>193</v>
      </c>
      <c r="V7907">
        <v>45624.33357638889</v>
      </c>
    </row>
    <row r="7908" spans="1:22" x14ac:dyDescent="0.3">
      <c r="A7908" t="s">
        <v>115</v>
      </c>
      <c r="B7908" t="s">
        <v>116</v>
      </c>
      <c r="C7908" t="s">
        <v>88</v>
      </c>
      <c r="D7908" s="29">
        <v>45949</v>
      </c>
      <c r="E7908" s="161">
        <v>0</v>
      </c>
      <c r="F7908" s="161">
        <v>0</v>
      </c>
      <c r="G7908" s="161">
        <v>0</v>
      </c>
      <c r="H7908" s="161">
        <v>0</v>
      </c>
      <c r="L7908">
        <v>793.29804999999999</v>
      </c>
      <c r="R7908">
        <v>1724.516257</v>
      </c>
      <c r="S7908">
        <v>1724.516257</v>
      </c>
      <c r="T7908" s="194">
        <v>1724.516257</v>
      </c>
      <c r="U7908" t="s">
        <v>193</v>
      </c>
      <c r="V7908">
        <v>45624.333749999998</v>
      </c>
    </row>
    <row r="7909" spans="1:22" x14ac:dyDescent="0.3">
      <c r="A7909" t="s">
        <v>115</v>
      </c>
      <c r="B7909" t="s">
        <v>116</v>
      </c>
      <c r="C7909" t="s">
        <v>88</v>
      </c>
      <c r="D7909" s="29">
        <v>45950</v>
      </c>
      <c r="E7909" s="161">
        <v>0</v>
      </c>
      <c r="F7909" s="161">
        <v>0</v>
      </c>
      <c r="G7909" s="161">
        <v>0.38533487539050781</v>
      </c>
      <c r="H7909" s="161">
        <v>0.28675650634936289</v>
      </c>
      <c r="J7909">
        <v>1060</v>
      </c>
      <c r="K7909">
        <v>1230</v>
      </c>
      <c r="L7909">
        <v>793.29804999999999</v>
      </c>
      <c r="R7909">
        <v>1724.516257</v>
      </c>
      <c r="S7909">
        <v>1060</v>
      </c>
      <c r="T7909" s="194">
        <v>1230</v>
      </c>
      <c r="U7909" t="s">
        <v>193</v>
      </c>
      <c r="V7909">
        <v>45624.333749999998</v>
      </c>
    </row>
    <row r="7910" spans="1:22" x14ac:dyDescent="0.3">
      <c r="A7910" t="s">
        <v>115</v>
      </c>
      <c r="B7910" t="s">
        <v>116</v>
      </c>
      <c r="C7910" t="s">
        <v>88</v>
      </c>
      <c r="D7910" s="29">
        <v>45951</v>
      </c>
      <c r="E7910" s="161">
        <v>0</v>
      </c>
      <c r="F7910" s="161">
        <v>0</v>
      </c>
      <c r="G7910" s="161">
        <v>0.38533487539050781</v>
      </c>
      <c r="H7910" s="161">
        <v>0.28675650634936289</v>
      </c>
      <c r="J7910">
        <v>1060</v>
      </c>
      <c r="K7910">
        <v>1230</v>
      </c>
      <c r="L7910">
        <v>793.29804999999999</v>
      </c>
      <c r="R7910">
        <v>1724.516257</v>
      </c>
      <c r="S7910">
        <v>1060</v>
      </c>
      <c r="T7910" s="194">
        <v>1230</v>
      </c>
      <c r="U7910" t="s">
        <v>193</v>
      </c>
      <c r="V7910">
        <v>45624.333761574075</v>
      </c>
    </row>
    <row r="7911" spans="1:22" x14ac:dyDescent="0.3">
      <c r="A7911" t="s">
        <v>115</v>
      </c>
      <c r="B7911" t="s">
        <v>116</v>
      </c>
      <c r="C7911" t="s">
        <v>88</v>
      </c>
      <c r="D7911" s="29">
        <v>45952</v>
      </c>
      <c r="E7911" s="161">
        <v>0</v>
      </c>
      <c r="F7911" s="161">
        <v>0</v>
      </c>
      <c r="G7911" s="161">
        <v>0.38533487539050781</v>
      </c>
      <c r="H7911" s="161">
        <v>0.28675650634936289</v>
      </c>
      <c r="J7911">
        <v>1060</v>
      </c>
      <c r="K7911">
        <v>1230</v>
      </c>
      <c r="L7911">
        <v>793.29804999999999</v>
      </c>
      <c r="R7911">
        <v>1724.516257</v>
      </c>
      <c r="S7911">
        <v>1060</v>
      </c>
      <c r="T7911" s="194">
        <v>1230</v>
      </c>
      <c r="U7911" t="s">
        <v>193</v>
      </c>
      <c r="V7911">
        <v>45624.333761574075</v>
      </c>
    </row>
    <row r="7912" spans="1:22" x14ac:dyDescent="0.3">
      <c r="A7912" t="s">
        <v>115</v>
      </c>
      <c r="B7912" t="s">
        <v>116</v>
      </c>
      <c r="C7912" t="s">
        <v>88</v>
      </c>
      <c r="D7912" s="29">
        <v>45953</v>
      </c>
      <c r="E7912" s="161">
        <v>0</v>
      </c>
      <c r="F7912" s="161">
        <v>0</v>
      </c>
      <c r="G7912" s="161">
        <v>0.38533487539050781</v>
      </c>
      <c r="H7912" s="161">
        <v>0.28675650634936289</v>
      </c>
      <c r="J7912">
        <v>1060</v>
      </c>
      <c r="K7912">
        <v>1230</v>
      </c>
      <c r="L7912">
        <v>793.29804999999999</v>
      </c>
      <c r="R7912">
        <v>1724.516257</v>
      </c>
      <c r="S7912">
        <v>1060</v>
      </c>
      <c r="T7912" s="194">
        <v>1230</v>
      </c>
      <c r="U7912" t="s">
        <v>193</v>
      </c>
      <c r="V7912">
        <v>45624.333749999998</v>
      </c>
    </row>
    <row r="7913" spans="1:22" x14ac:dyDescent="0.3">
      <c r="A7913" t="s">
        <v>115</v>
      </c>
      <c r="B7913" t="s">
        <v>116</v>
      </c>
      <c r="C7913" t="s">
        <v>88</v>
      </c>
      <c r="D7913" s="29">
        <v>45954</v>
      </c>
      <c r="E7913" s="161">
        <v>0</v>
      </c>
      <c r="F7913" s="161">
        <v>0</v>
      </c>
      <c r="G7913" s="161">
        <v>0.38533487539050781</v>
      </c>
      <c r="H7913" s="161">
        <v>0.28675650634936289</v>
      </c>
      <c r="J7913">
        <v>1060</v>
      </c>
      <c r="K7913">
        <v>1230</v>
      </c>
      <c r="L7913">
        <v>793.29804999999999</v>
      </c>
      <c r="R7913">
        <v>1724.516257</v>
      </c>
      <c r="S7913">
        <v>1060</v>
      </c>
      <c r="T7913" s="194">
        <v>1230</v>
      </c>
      <c r="U7913" t="s">
        <v>193</v>
      </c>
      <c r="V7913">
        <v>45624.333749999998</v>
      </c>
    </row>
    <row r="7914" spans="1:22" x14ac:dyDescent="0.3">
      <c r="A7914" t="s">
        <v>115</v>
      </c>
      <c r="B7914" t="s">
        <v>116</v>
      </c>
      <c r="C7914" t="s">
        <v>88</v>
      </c>
      <c r="D7914" s="29">
        <v>45955</v>
      </c>
      <c r="E7914" s="161">
        <v>0</v>
      </c>
      <c r="F7914" s="161">
        <v>0</v>
      </c>
      <c r="G7914" s="161">
        <v>0.38533487539050781</v>
      </c>
      <c r="H7914" s="161">
        <v>0.28675650634936289</v>
      </c>
      <c r="J7914">
        <v>1060</v>
      </c>
      <c r="K7914">
        <v>1230</v>
      </c>
      <c r="L7914">
        <v>793.29804999999999</v>
      </c>
      <c r="R7914">
        <v>1724.516257</v>
      </c>
      <c r="S7914">
        <v>1060</v>
      </c>
      <c r="T7914" s="194">
        <v>1230</v>
      </c>
      <c r="U7914" t="s">
        <v>193</v>
      </c>
      <c r="V7914">
        <v>45624.333749999998</v>
      </c>
    </row>
    <row r="7915" spans="1:22" x14ac:dyDescent="0.3">
      <c r="A7915" t="s">
        <v>115</v>
      </c>
      <c r="B7915" t="s">
        <v>116</v>
      </c>
      <c r="C7915" t="s">
        <v>88</v>
      </c>
      <c r="D7915" s="29">
        <v>45956</v>
      </c>
      <c r="E7915" s="161">
        <v>0</v>
      </c>
      <c r="F7915" s="161">
        <v>0</v>
      </c>
      <c r="G7915" s="161">
        <v>0.38533487539050781</v>
      </c>
      <c r="H7915" s="161">
        <v>0.28675650634936289</v>
      </c>
      <c r="J7915">
        <v>1060</v>
      </c>
      <c r="K7915">
        <v>1230</v>
      </c>
      <c r="L7915">
        <v>793.29804999999999</v>
      </c>
      <c r="R7915">
        <v>1724.516257</v>
      </c>
      <c r="S7915">
        <v>1060</v>
      </c>
      <c r="T7915" s="194">
        <v>1230</v>
      </c>
      <c r="U7915" t="s">
        <v>193</v>
      </c>
      <c r="V7915">
        <v>45624.333587962959</v>
      </c>
    </row>
    <row r="7916" spans="1:22" x14ac:dyDescent="0.3">
      <c r="A7916" t="s">
        <v>115</v>
      </c>
      <c r="B7916" t="s">
        <v>116</v>
      </c>
      <c r="C7916" t="s">
        <v>88</v>
      </c>
      <c r="D7916" s="29">
        <v>45957</v>
      </c>
      <c r="E7916" s="161">
        <v>0</v>
      </c>
      <c r="F7916" s="161">
        <v>0</v>
      </c>
      <c r="G7916" s="161">
        <v>0.38533487539050781</v>
      </c>
      <c r="H7916" s="161">
        <v>0.28675650634936289</v>
      </c>
      <c r="J7916">
        <v>1060</v>
      </c>
      <c r="K7916">
        <v>1230</v>
      </c>
      <c r="L7916">
        <v>793.29804999999999</v>
      </c>
      <c r="R7916">
        <v>1724.516257</v>
      </c>
      <c r="S7916">
        <v>1060</v>
      </c>
      <c r="T7916" s="194">
        <v>1230</v>
      </c>
      <c r="U7916" t="s">
        <v>193</v>
      </c>
      <c r="V7916">
        <v>45624.333761574075</v>
      </c>
    </row>
    <row r="7917" spans="1:22" x14ac:dyDescent="0.3">
      <c r="A7917" t="s">
        <v>115</v>
      </c>
      <c r="B7917" t="s">
        <v>116</v>
      </c>
      <c r="C7917" t="s">
        <v>88</v>
      </c>
      <c r="D7917" s="29">
        <v>45958</v>
      </c>
      <c r="E7917" s="161">
        <v>0</v>
      </c>
      <c r="F7917" s="161">
        <v>0</v>
      </c>
      <c r="G7917" s="161">
        <v>0.38533487539050781</v>
      </c>
      <c r="H7917" s="161">
        <v>0.28675650634936289</v>
      </c>
      <c r="J7917">
        <v>1060</v>
      </c>
      <c r="K7917">
        <v>1230</v>
      </c>
      <c r="L7917">
        <v>793.29804999999999</v>
      </c>
      <c r="R7917">
        <v>1724.516257</v>
      </c>
      <c r="S7917">
        <v>1060</v>
      </c>
      <c r="T7917" s="194">
        <v>1230</v>
      </c>
      <c r="U7917" t="s">
        <v>193</v>
      </c>
      <c r="V7917">
        <v>45624.333761574075</v>
      </c>
    </row>
    <row r="7918" spans="1:22" x14ac:dyDescent="0.3">
      <c r="A7918" t="s">
        <v>115</v>
      </c>
      <c r="B7918" t="s">
        <v>116</v>
      </c>
      <c r="C7918" t="s">
        <v>88</v>
      </c>
      <c r="D7918" s="29">
        <v>45959</v>
      </c>
      <c r="E7918" s="161">
        <v>0</v>
      </c>
      <c r="F7918" s="161">
        <v>0</v>
      </c>
      <c r="G7918" s="161">
        <v>0.38533487539050781</v>
      </c>
      <c r="H7918" s="161">
        <v>0.28675650634936289</v>
      </c>
      <c r="J7918">
        <v>1060</v>
      </c>
      <c r="K7918">
        <v>1230</v>
      </c>
      <c r="L7918">
        <v>793.29804999999999</v>
      </c>
      <c r="R7918">
        <v>1724.516257</v>
      </c>
      <c r="S7918">
        <v>1060</v>
      </c>
      <c r="T7918" s="194">
        <v>1230</v>
      </c>
      <c r="U7918" t="s">
        <v>193</v>
      </c>
      <c r="V7918">
        <v>45624.333495370367</v>
      </c>
    </row>
    <row r="7919" spans="1:22" x14ac:dyDescent="0.3">
      <c r="A7919" t="s">
        <v>115</v>
      </c>
      <c r="B7919" t="s">
        <v>116</v>
      </c>
      <c r="C7919" t="s">
        <v>88</v>
      </c>
      <c r="D7919" s="29">
        <v>45960</v>
      </c>
      <c r="E7919" s="161">
        <v>0</v>
      </c>
      <c r="F7919" s="161">
        <v>0</v>
      </c>
      <c r="G7919" s="161">
        <v>0.38533487539050781</v>
      </c>
      <c r="H7919" s="161">
        <v>0.28675650634936289</v>
      </c>
      <c r="J7919">
        <v>1060</v>
      </c>
      <c r="K7919">
        <v>1230</v>
      </c>
      <c r="L7919">
        <v>793.29804999999999</v>
      </c>
      <c r="R7919">
        <v>1724.516257</v>
      </c>
      <c r="S7919">
        <v>1060</v>
      </c>
      <c r="T7919" s="194">
        <v>1230</v>
      </c>
      <c r="U7919" t="s">
        <v>193</v>
      </c>
      <c r="V7919">
        <v>45624.333749999998</v>
      </c>
    </row>
    <row r="7920" spans="1:22" x14ac:dyDescent="0.3">
      <c r="A7920" t="s">
        <v>115</v>
      </c>
      <c r="B7920" t="s">
        <v>116</v>
      </c>
      <c r="C7920" t="s">
        <v>88</v>
      </c>
      <c r="D7920" s="29">
        <v>45961</v>
      </c>
      <c r="E7920" s="161">
        <v>0</v>
      </c>
      <c r="F7920" s="161">
        <v>0</v>
      </c>
      <c r="G7920" s="161">
        <v>0.38533487539050781</v>
      </c>
      <c r="H7920" s="161">
        <v>0.28675650634936289</v>
      </c>
      <c r="J7920">
        <v>1060</v>
      </c>
      <c r="K7920">
        <v>1230</v>
      </c>
      <c r="L7920">
        <v>793.29804999999999</v>
      </c>
      <c r="R7920">
        <v>1724.516257</v>
      </c>
      <c r="S7920">
        <v>1060</v>
      </c>
      <c r="T7920" s="194">
        <v>1230</v>
      </c>
      <c r="U7920" t="s">
        <v>193</v>
      </c>
      <c r="V7920">
        <v>45624.333749999998</v>
      </c>
    </row>
    <row r="7921" spans="1:22" x14ac:dyDescent="0.3">
      <c r="A7921" t="s">
        <v>115</v>
      </c>
      <c r="B7921" t="s">
        <v>116</v>
      </c>
      <c r="C7921" t="s">
        <v>88</v>
      </c>
      <c r="D7921" s="29">
        <v>45962</v>
      </c>
      <c r="E7921" s="161">
        <v>0</v>
      </c>
      <c r="F7921" s="161">
        <v>0</v>
      </c>
      <c r="G7921" s="161">
        <v>0</v>
      </c>
      <c r="H7921" s="161">
        <v>0</v>
      </c>
      <c r="L7921">
        <v>793.29804999999999</v>
      </c>
      <c r="R7921">
        <v>1724.516257</v>
      </c>
      <c r="S7921">
        <v>1724.516257</v>
      </c>
      <c r="T7921" s="194">
        <v>1724.516257</v>
      </c>
      <c r="U7921" t="s">
        <v>193</v>
      </c>
      <c r="V7921">
        <v>45627.312974537039</v>
      </c>
    </row>
    <row r="7922" spans="1:22" x14ac:dyDescent="0.3">
      <c r="A7922" t="s">
        <v>115</v>
      </c>
      <c r="B7922" t="s">
        <v>116</v>
      </c>
      <c r="C7922" t="s">
        <v>88</v>
      </c>
      <c r="D7922" s="29">
        <v>45963</v>
      </c>
      <c r="E7922" s="161">
        <v>0</v>
      </c>
      <c r="F7922" s="161">
        <v>0</v>
      </c>
      <c r="G7922" s="161">
        <v>0</v>
      </c>
      <c r="H7922" s="161">
        <v>0</v>
      </c>
      <c r="L7922">
        <v>793.29804999999999</v>
      </c>
      <c r="R7922">
        <v>1724.516257</v>
      </c>
      <c r="S7922">
        <v>1724.516257</v>
      </c>
      <c r="T7922" s="194">
        <v>1724.516257</v>
      </c>
      <c r="U7922" t="s">
        <v>193</v>
      </c>
      <c r="V7922">
        <v>45627.312662037039</v>
      </c>
    </row>
    <row r="7923" spans="1:22" x14ac:dyDescent="0.3">
      <c r="A7923" t="s">
        <v>115</v>
      </c>
      <c r="B7923" t="s">
        <v>116</v>
      </c>
      <c r="C7923" t="s">
        <v>88</v>
      </c>
      <c r="D7923" s="29">
        <v>45964</v>
      </c>
      <c r="E7923" s="161">
        <v>0</v>
      </c>
      <c r="F7923" s="161">
        <v>0</v>
      </c>
      <c r="G7923" s="161">
        <v>0</v>
      </c>
      <c r="H7923" s="161">
        <v>0</v>
      </c>
      <c r="L7923">
        <v>793.29804999999999</v>
      </c>
      <c r="R7923">
        <v>1724.516257</v>
      </c>
      <c r="S7923">
        <v>1724.516257</v>
      </c>
      <c r="T7923" s="194">
        <v>1724.516257</v>
      </c>
      <c r="U7923" t="s">
        <v>193</v>
      </c>
      <c r="V7923">
        <v>45627.313391203701</v>
      </c>
    </row>
    <row r="7924" spans="1:22" x14ac:dyDescent="0.3">
      <c r="A7924" t="s">
        <v>115</v>
      </c>
      <c r="B7924" t="s">
        <v>116</v>
      </c>
      <c r="C7924" t="s">
        <v>88</v>
      </c>
      <c r="D7924" s="29">
        <v>45965</v>
      </c>
      <c r="E7924" s="161">
        <v>0</v>
      </c>
      <c r="F7924" s="161">
        <v>0</v>
      </c>
      <c r="G7924" s="161">
        <v>0</v>
      </c>
      <c r="H7924" s="161">
        <v>0</v>
      </c>
      <c r="L7924">
        <v>793.29804999999999</v>
      </c>
      <c r="R7924">
        <v>1724.516257</v>
      </c>
      <c r="S7924">
        <v>1724.516257</v>
      </c>
      <c r="T7924" s="194">
        <v>1724.516257</v>
      </c>
      <c r="U7924" t="s">
        <v>193</v>
      </c>
      <c r="V7924">
        <v>45627.313402777778</v>
      </c>
    </row>
    <row r="7925" spans="1:22" x14ac:dyDescent="0.3">
      <c r="A7925" t="s">
        <v>115</v>
      </c>
      <c r="B7925" t="s">
        <v>116</v>
      </c>
      <c r="C7925" t="s">
        <v>88</v>
      </c>
      <c r="D7925" s="29">
        <v>45966</v>
      </c>
      <c r="E7925" s="161">
        <v>0</v>
      </c>
      <c r="F7925" s="161">
        <v>0</v>
      </c>
      <c r="G7925" s="161">
        <v>0</v>
      </c>
      <c r="H7925" s="161">
        <v>0</v>
      </c>
      <c r="L7925">
        <v>793.29804999999999</v>
      </c>
      <c r="R7925">
        <v>1724.516257</v>
      </c>
      <c r="S7925">
        <v>1724.516257</v>
      </c>
      <c r="T7925" s="194">
        <v>1724.516257</v>
      </c>
      <c r="U7925" t="s">
        <v>193</v>
      </c>
      <c r="V7925">
        <v>45627.313391203701</v>
      </c>
    </row>
    <row r="7926" spans="1:22" x14ac:dyDescent="0.3">
      <c r="A7926" t="s">
        <v>115</v>
      </c>
      <c r="B7926" t="s">
        <v>116</v>
      </c>
      <c r="C7926" t="s">
        <v>88</v>
      </c>
      <c r="D7926" s="29">
        <v>45967</v>
      </c>
      <c r="E7926" s="161">
        <v>0</v>
      </c>
      <c r="F7926" s="161">
        <v>0</v>
      </c>
      <c r="G7926" s="161">
        <v>0</v>
      </c>
      <c r="H7926" s="161">
        <v>0</v>
      </c>
      <c r="L7926">
        <v>793.29804999999999</v>
      </c>
      <c r="R7926">
        <v>1724.516257</v>
      </c>
      <c r="S7926">
        <v>1724.516257</v>
      </c>
      <c r="T7926" s="194">
        <v>1724.516257</v>
      </c>
      <c r="U7926" t="s">
        <v>193</v>
      </c>
      <c r="V7926">
        <v>45627.313402777778</v>
      </c>
    </row>
    <row r="7927" spans="1:22" x14ac:dyDescent="0.3">
      <c r="A7927" t="s">
        <v>115</v>
      </c>
      <c r="B7927" t="s">
        <v>116</v>
      </c>
      <c r="C7927" t="s">
        <v>88</v>
      </c>
      <c r="D7927" s="29">
        <v>45968</v>
      </c>
      <c r="E7927" s="161">
        <v>0</v>
      </c>
      <c r="F7927" s="161">
        <v>0</v>
      </c>
      <c r="G7927" s="161">
        <v>0</v>
      </c>
      <c r="H7927" s="161">
        <v>0</v>
      </c>
      <c r="L7927">
        <v>793.29804999999999</v>
      </c>
      <c r="R7927">
        <v>1724.516257</v>
      </c>
      <c r="S7927">
        <v>1724.516257</v>
      </c>
      <c r="T7927" s="194">
        <v>1724.516257</v>
      </c>
      <c r="U7927" t="s">
        <v>193</v>
      </c>
      <c r="V7927">
        <v>45627.313402777778</v>
      </c>
    </row>
    <row r="7928" spans="1:22" x14ac:dyDescent="0.3">
      <c r="A7928" t="s">
        <v>115</v>
      </c>
      <c r="B7928" t="s">
        <v>116</v>
      </c>
      <c r="C7928" t="s">
        <v>88</v>
      </c>
      <c r="D7928" s="29">
        <v>45969</v>
      </c>
      <c r="E7928" s="161">
        <v>0</v>
      </c>
      <c r="F7928" s="161">
        <v>0</v>
      </c>
      <c r="G7928" s="161">
        <v>0</v>
      </c>
      <c r="H7928" s="161">
        <v>0</v>
      </c>
      <c r="L7928">
        <v>793.29804999999999</v>
      </c>
      <c r="R7928">
        <v>1724.516257</v>
      </c>
      <c r="S7928">
        <v>1724.516257</v>
      </c>
      <c r="T7928" s="194">
        <v>1724.516257</v>
      </c>
      <c r="U7928" t="s">
        <v>193</v>
      </c>
      <c r="V7928">
        <v>45627.313402777778</v>
      </c>
    </row>
    <row r="7929" spans="1:22" x14ac:dyDescent="0.3">
      <c r="A7929" t="s">
        <v>115</v>
      </c>
      <c r="B7929" t="s">
        <v>116</v>
      </c>
      <c r="C7929" t="s">
        <v>88</v>
      </c>
      <c r="D7929" s="29">
        <v>45970</v>
      </c>
      <c r="E7929" s="161">
        <v>0</v>
      </c>
      <c r="F7929" s="161">
        <v>0</v>
      </c>
      <c r="G7929" s="161">
        <v>0</v>
      </c>
      <c r="H7929" s="161">
        <v>0</v>
      </c>
      <c r="L7929">
        <v>793.29804999999999</v>
      </c>
      <c r="R7929">
        <v>1724.516257</v>
      </c>
      <c r="S7929">
        <v>1724.516257</v>
      </c>
      <c r="T7929" s="194">
        <v>1724.516257</v>
      </c>
      <c r="U7929" t="s">
        <v>193</v>
      </c>
      <c r="V7929">
        <v>45627.313414351855</v>
      </c>
    </row>
    <row r="7930" spans="1:22" x14ac:dyDescent="0.3">
      <c r="A7930" t="s">
        <v>115</v>
      </c>
      <c r="B7930" t="s">
        <v>116</v>
      </c>
      <c r="C7930" t="s">
        <v>88</v>
      </c>
      <c r="D7930" s="29">
        <v>45971</v>
      </c>
      <c r="E7930" s="161">
        <v>0</v>
      </c>
      <c r="F7930" s="161">
        <v>0</v>
      </c>
      <c r="G7930" s="161">
        <v>0</v>
      </c>
      <c r="H7930" s="161">
        <v>0</v>
      </c>
      <c r="L7930">
        <v>793.29804999999999</v>
      </c>
      <c r="R7930">
        <v>1724.516257</v>
      </c>
      <c r="S7930">
        <v>1724.516257</v>
      </c>
      <c r="T7930" s="194">
        <v>1724.516257</v>
      </c>
      <c r="U7930" t="s">
        <v>193</v>
      </c>
      <c r="V7930">
        <v>45627.313425925924</v>
      </c>
    </row>
    <row r="7931" spans="1:22" x14ac:dyDescent="0.3">
      <c r="A7931" t="s">
        <v>115</v>
      </c>
      <c r="B7931" t="s">
        <v>116</v>
      </c>
      <c r="C7931" t="s">
        <v>88</v>
      </c>
      <c r="D7931" s="29">
        <v>45972</v>
      </c>
      <c r="E7931" s="161">
        <v>0</v>
      </c>
      <c r="F7931" s="161">
        <v>0</v>
      </c>
      <c r="G7931" s="161">
        <v>0</v>
      </c>
      <c r="H7931" s="161">
        <v>0</v>
      </c>
      <c r="L7931">
        <v>793.29804999999999</v>
      </c>
      <c r="R7931">
        <v>1724.516257</v>
      </c>
      <c r="S7931">
        <v>1724.516257</v>
      </c>
      <c r="T7931" s="194">
        <v>1724.516257</v>
      </c>
      <c r="U7931" t="s">
        <v>193</v>
      </c>
      <c r="V7931">
        <v>45627.313414351855</v>
      </c>
    </row>
    <row r="7932" spans="1:22" x14ac:dyDescent="0.3">
      <c r="A7932" t="s">
        <v>115</v>
      </c>
      <c r="B7932" t="s">
        <v>116</v>
      </c>
      <c r="C7932" t="s">
        <v>88</v>
      </c>
      <c r="D7932" s="29">
        <v>45973</v>
      </c>
      <c r="E7932" s="161">
        <v>0</v>
      </c>
      <c r="F7932" s="161">
        <v>0</v>
      </c>
      <c r="G7932" s="161">
        <v>0</v>
      </c>
      <c r="H7932" s="161">
        <v>0</v>
      </c>
      <c r="L7932">
        <v>793.29804999999999</v>
      </c>
      <c r="R7932">
        <v>1724.516257</v>
      </c>
      <c r="S7932">
        <v>1724.516257</v>
      </c>
      <c r="T7932" s="194">
        <v>1724.516257</v>
      </c>
      <c r="U7932" t="s">
        <v>193</v>
      </c>
      <c r="V7932">
        <v>45627.313425925924</v>
      </c>
    </row>
    <row r="7933" spans="1:22" x14ac:dyDescent="0.3">
      <c r="A7933" t="s">
        <v>115</v>
      </c>
      <c r="B7933" t="s">
        <v>116</v>
      </c>
      <c r="C7933" t="s">
        <v>88</v>
      </c>
      <c r="D7933" s="29">
        <v>45974</v>
      </c>
      <c r="E7933" s="161">
        <v>0</v>
      </c>
      <c r="F7933" s="161">
        <v>0</v>
      </c>
      <c r="G7933" s="161">
        <v>0</v>
      </c>
      <c r="H7933" s="161">
        <v>0</v>
      </c>
      <c r="L7933">
        <v>793.29804999999999</v>
      </c>
      <c r="R7933">
        <v>1724.516257</v>
      </c>
      <c r="S7933">
        <v>1724.516257</v>
      </c>
      <c r="T7933" s="194">
        <v>1724.516257</v>
      </c>
      <c r="U7933" t="s">
        <v>193</v>
      </c>
      <c r="V7933">
        <v>45627.313437500001</v>
      </c>
    </row>
    <row r="7934" spans="1:22" x14ac:dyDescent="0.3">
      <c r="A7934" t="s">
        <v>115</v>
      </c>
      <c r="B7934" t="s">
        <v>116</v>
      </c>
      <c r="C7934" t="s">
        <v>88</v>
      </c>
      <c r="D7934" s="29">
        <v>45975</v>
      </c>
      <c r="E7934" s="161">
        <v>0</v>
      </c>
      <c r="F7934" s="161">
        <v>0</v>
      </c>
      <c r="G7934" s="161">
        <v>0</v>
      </c>
      <c r="H7934" s="161">
        <v>0</v>
      </c>
      <c r="L7934">
        <v>793.29804999999999</v>
      </c>
      <c r="R7934">
        <v>1724.516257</v>
      </c>
      <c r="S7934">
        <v>1724.516257</v>
      </c>
      <c r="T7934" s="194">
        <v>1724.516257</v>
      </c>
      <c r="U7934" t="s">
        <v>193</v>
      </c>
      <c r="V7934">
        <v>45627.313437500001</v>
      </c>
    </row>
    <row r="7935" spans="1:22" x14ac:dyDescent="0.3">
      <c r="A7935" t="s">
        <v>115</v>
      </c>
      <c r="B7935" t="s">
        <v>116</v>
      </c>
      <c r="C7935" t="s">
        <v>88</v>
      </c>
      <c r="D7935" s="29">
        <v>45976</v>
      </c>
      <c r="E7935" s="161">
        <v>0</v>
      </c>
      <c r="F7935" s="161">
        <v>0</v>
      </c>
      <c r="G7935" s="161">
        <v>0</v>
      </c>
      <c r="H7935" s="161">
        <v>0</v>
      </c>
      <c r="L7935">
        <v>793.29804999999999</v>
      </c>
      <c r="R7935">
        <v>1724.516257</v>
      </c>
      <c r="S7935">
        <v>1724.516257</v>
      </c>
      <c r="T7935" s="194">
        <v>1724.516257</v>
      </c>
      <c r="U7935" t="s">
        <v>193</v>
      </c>
      <c r="V7935">
        <v>45627.313437500001</v>
      </c>
    </row>
    <row r="7936" spans="1:22" x14ac:dyDescent="0.3">
      <c r="A7936" t="s">
        <v>115</v>
      </c>
      <c r="B7936" t="s">
        <v>116</v>
      </c>
      <c r="C7936" t="s">
        <v>88</v>
      </c>
      <c r="D7936" s="29">
        <v>45977</v>
      </c>
      <c r="E7936" s="161">
        <v>0</v>
      </c>
      <c r="F7936" s="161">
        <v>0</v>
      </c>
      <c r="G7936" s="161">
        <v>0</v>
      </c>
      <c r="H7936" s="161">
        <v>0</v>
      </c>
      <c r="L7936">
        <v>793.29804999999999</v>
      </c>
      <c r="R7936">
        <v>1724.516257</v>
      </c>
      <c r="S7936">
        <v>1724.516257</v>
      </c>
      <c r="T7936" s="194">
        <v>1724.516257</v>
      </c>
      <c r="U7936" t="s">
        <v>193</v>
      </c>
      <c r="V7936">
        <v>45627.313437500001</v>
      </c>
    </row>
    <row r="7937" spans="1:22" x14ac:dyDescent="0.3">
      <c r="A7937" t="s">
        <v>115</v>
      </c>
      <c r="B7937" t="s">
        <v>116</v>
      </c>
      <c r="C7937" t="s">
        <v>88</v>
      </c>
      <c r="D7937" s="29">
        <v>45978</v>
      </c>
      <c r="E7937" s="161">
        <v>0</v>
      </c>
      <c r="F7937" s="161">
        <v>0</v>
      </c>
      <c r="G7937" s="161">
        <v>0</v>
      </c>
      <c r="H7937" s="161">
        <v>0</v>
      </c>
      <c r="L7937">
        <v>793.29804999999999</v>
      </c>
      <c r="R7937">
        <v>1724.516257</v>
      </c>
      <c r="S7937">
        <v>1724.516257</v>
      </c>
      <c r="T7937" s="194">
        <v>1724.516257</v>
      </c>
      <c r="U7937" t="s">
        <v>193</v>
      </c>
      <c r="V7937">
        <v>45627.313449074078</v>
      </c>
    </row>
    <row r="7938" spans="1:22" x14ac:dyDescent="0.3">
      <c r="A7938" t="s">
        <v>115</v>
      </c>
      <c r="B7938" t="s">
        <v>116</v>
      </c>
      <c r="C7938" t="s">
        <v>88</v>
      </c>
      <c r="D7938" s="29">
        <v>45979</v>
      </c>
      <c r="E7938" s="161">
        <v>0</v>
      </c>
      <c r="F7938" s="161">
        <v>0</v>
      </c>
      <c r="G7938" s="161">
        <v>0</v>
      </c>
      <c r="H7938" s="161">
        <v>0</v>
      </c>
      <c r="L7938">
        <v>793.29804999999999</v>
      </c>
      <c r="R7938">
        <v>1724.516257</v>
      </c>
      <c r="S7938">
        <v>1724.516257</v>
      </c>
      <c r="T7938" s="194">
        <v>1724.516257</v>
      </c>
      <c r="U7938" t="s">
        <v>193</v>
      </c>
      <c r="V7938">
        <v>45627.313449074078</v>
      </c>
    </row>
    <row r="7939" spans="1:22" x14ac:dyDescent="0.3">
      <c r="A7939" t="s">
        <v>115</v>
      </c>
      <c r="B7939" t="s">
        <v>116</v>
      </c>
      <c r="C7939" t="s">
        <v>88</v>
      </c>
      <c r="D7939" s="29">
        <v>45980</v>
      </c>
      <c r="E7939" s="161">
        <v>0</v>
      </c>
      <c r="F7939" s="161">
        <v>0</v>
      </c>
      <c r="G7939" s="161">
        <v>0</v>
      </c>
      <c r="H7939" s="161">
        <v>0</v>
      </c>
      <c r="L7939">
        <v>793.29804999999999</v>
      </c>
      <c r="R7939">
        <v>1724.516257</v>
      </c>
      <c r="S7939">
        <v>1724.516257</v>
      </c>
      <c r="T7939" s="194">
        <v>1724.516257</v>
      </c>
      <c r="U7939" t="s">
        <v>193</v>
      </c>
      <c r="V7939">
        <v>45627.313449074078</v>
      </c>
    </row>
    <row r="7940" spans="1:22" x14ac:dyDescent="0.3">
      <c r="A7940" t="s">
        <v>115</v>
      </c>
      <c r="B7940" t="s">
        <v>116</v>
      </c>
      <c r="C7940" t="s">
        <v>88</v>
      </c>
      <c r="D7940" s="29">
        <v>45981</v>
      </c>
      <c r="E7940" s="161">
        <v>0</v>
      </c>
      <c r="F7940" s="161">
        <v>0</v>
      </c>
      <c r="G7940" s="161">
        <v>0</v>
      </c>
      <c r="H7940" s="161">
        <v>0</v>
      </c>
      <c r="L7940">
        <v>793.29804999999999</v>
      </c>
      <c r="R7940">
        <v>1724.516257</v>
      </c>
      <c r="S7940">
        <v>1724.516257</v>
      </c>
      <c r="T7940" s="194">
        <v>1724.516257</v>
      </c>
      <c r="U7940" t="s">
        <v>193</v>
      </c>
      <c r="V7940">
        <v>45627.313460648147</v>
      </c>
    </row>
    <row r="7941" spans="1:22" x14ac:dyDescent="0.3">
      <c r="A7941" t="s">
        <v>115</v>
      </c>
      <c r="B7941" t="s">
        <v>116</v>
      </c>
      <c r="C7941" t="s">
        <v>88</v>
      </c>
      <c r="D7941" s="29">
        <v>45982</v>
      </c>
      <c r="E7941" s="161">
        <v>0</v>
      </c>
      <c r="F7941" s="161">
        <v>0</v>
      </c>
      <c r="G7941" s="161">
        <v>0</v>
      </c>
      <c r="H7941" s="161">
        <v>0</v>
      </c>
      <c r="L7941">
        <v>793.29804999999999</v>
      </c>
      <c r="R7941">
        <v>1724.516257</v>
      </c>
      <c r="S7941">
        <v>1724.516257</v>
      </c>
      <c r="T7941" s="194">
        <v>1724.516257</v>
      </c>
      <c r="U7941" t="s">
        <v>193</v>
      </c>
      <c r="V7941">
        <v>45627.313460648147</v>
      </c>
    </row>
    <row r="7942" spans="1:22" x14ac:dyDescent="0.3">
      <c r="A7942" t="s">
        <v>115</v>
      </c>
      <c r="B7942" t="s">
        <v>116</v>
      </c>
      <c r="C7942" t="s">
        <v>88</v>
      </c>
      <c r="D7942" s="29">
        <v>45983</v>
      </c>
      <c r="E7942" s="161">
        <v>0</v>
      </c>
      <c r="F7942" s="161">
        <v>0</v>
      </c>
      <c r="G7942" s="161">
        <v>0</v>
      </c>
      <c r="H7942" s="161">
        <v>0</v>
      </c>
      <c r="L7942">
        <v>793.29804999999999</v>
      </c>
      <c r="R7942">
        <v>1724.516257</v>
      </c>
      <c r="S7942">
        <v>1724.516257</v>
      </c>
      <c r="T7942" s="194">
        <v>1724.516257</v>
      </c>
      <c r="U7942" t="s">
        <v>193</v>
      </c>
      <c r="V7942">
        <v>45627.313460648147</v>
      </c>
    </row>
    <row r="7943" spans="1:22" x14ac:dyDescent="0.3">
      <c r="A7943" t="s">
        <v>115</v>
      </c>
      <c r="B7943" t="s">
        <v>116</v>
      </c>
      <c r="C7943" t="s">
        <v>88</v>
      </c>
      <c r="D7943" s="29">
        <v>45984</v>
      </c>
      <c r="E7943" s="161">
        <v>0</v>
      </c>
      <c r="F7943" s="161">
        <v>0</v>
      </c>
      <c r="G7943" s="161">
        <v>0</v>
      </c>
      <c r="H7943" s="161">
        <v>0</v>
      </c>
      <c r="L7943">
        <v>793.29804999999999</v>
      </c>
      <c r="R7943">
        <v>1724.516257</v>
      </c>
      <c r="S7943">
        <v>1724.516257</v>
      </c>
      <c r="T7943" s="194">
        <v>1724.516257</v>
      </c>
      <c r="U7943" t="s">
        <v>193</v>
      </c>
      <c r="V7943">
        <v>45627.313460648147</v>
      </c>
    </row>
    <row r="7944" spans="1:22" x14ac:dyDescent="0.3">
      <c r="A7944" t="s">
        <v>115</v>
      </c>
      <c r="B7944" t="s">
        <v>116</v>
      </c>
      <c r="C7944" t="s">
        <v>88</v>
      </c>
      <c r="D7944" s="29">
        <v>45985</v>
      </c>
      <c r="E7944" s="161">
        <v>0</v>
      </c>
      <c r="F7944" s="161">
        <v>0</v>
      </c>
      <c r="G7944" s="161">
        <v>0</v>
      </c>
      <c r="H7944" s="161">
        <v>0</v>
      </c>
      <c r="L7944">
        <v>793.29804999999999</v>
      </c>
      <c r="R7944">
        <v>1724.516257</v>
      </c>
      <c r="S7944">
        <v>1724.516257</v>
      </c>
      <c r="T7944" s="194">
        <v>1724.516257</v>
      </c>
      <c r="U7944" t="s">
        <v>193</v>
      </c>
      <c r="V7944">
        <v>45627.313472222224</v>
      </c>
    </row>
    <row r="7945" spans="1:22" x14ac:dyDescent="0.3">
      <c r="A7945" t="s">
        <v>115</v>
      </c>
      <c r="B7945" t="s">
        <v>116</v>
      </c>
      <c r="C7945" t="s">
        <v>88</v>
      </c>
      <c r="D7945" s="29">
        <v>45986</v>
      </c>
      <c r="E7945" s="161">
        <v>0</v>
      </c>
      <c r="F7945" s="161">
        <v>0</v>
      </c>
      <c r="G7945" s="161">
        <v>0</v>
      </c>
      <c r="H7945" s="161">
        <v>0</v>
      </c>
      <c r="L7945">
        <v>793.29804999999999</v>
      </c>
      <c r="R7945">
        <v>1724.516257</v>
      </c>
      <c r="S7945">
        <v>1724.516257</v>
      </c>
      <c r="T7945" s="194">
        <v>1724.516257</v>
      </c>
      <c r="U7945" t="s">
        <v>193</v>
      </c>
      <c r="V7945">
        <v>45627.313472222224</v>
      </c>
    </row>
    <row r="7946" spans="1:22" x14ac:dyDescent="0.3">
      <c r="A7946" t="s">
        <v>115</v>
      </c>
      <c r="B7946" t="s">
        <v>116</v>
      </c>
      <c r="C7946" t="s">
        <v>88</v>
      </c>
      <c r="D7946" s="29">
        <v>45987</v>
      </c>
      <c r="E7946" s="161">
        <v>0</v>
      </c>
      <c r="F7946" s="161">
        <v>0</v>
      </c>
      <c r="G7946" s="161">
        <v>0</v>
      </c>
      <c r="H7946" s="161">
        <v>0</v>
      </c>
      <c r="L7946">
        <v>793.29804999999999</v>
      </c>
      <c r="R7946">
        <v>1724.516257</v>
      </c>
      <c r="S7946">
        <v>1724.516257</v>
      </c>
      <c r="T7946" s="194">
        <v>1724.516257</v>
      </c>
      <c r="U7946" t="s">
        <v>193</v>
      </c>
      <c r="V7946">
        <v>45627.313472222224</v>
      </c>
    </row>
    <row r="7947" spans="1:22" x14ac:dyDescent="0.3">
      <c r="A7947" t="s">
        <v>115</v>
      </c>
      <c r="B7947" t="s">
        <v>116</v>
      </c>
      <c r="C7947" t="s">
        <v>88</v>
      </c>
      <c r="D7947" s="29">
        <v>45988</v>
      </c>
      <c r="E7947" s="161">
        <v>0</v>
      </c>
      <c r="F7947" s="161">
        <v>0</v>
      </c>
      <c r="G7947" s="161">
        <v>0</v>
      </c>
      <c r="H7947" s="161">
        <v>0</v>
      </c>
      <c r="L7947">
        <v>793.29804999999999</v>
      </c>
      <c r="R7947">
        <v>1724.516257</v>
      </c>
      <c r="S7947">
        <v>1724.516257</v>
      </c>
      <c r="T7947" s="194">
        <v>1724.516257</v>
      </c>
      <c r="U7947" t="s">
        <v>193</v>
      </c>
      <c r="V7947">
        <v>45627.313483796293</v>
      </c>
    </row>
    <row r="7948" spans="1:22" x14ac:dyDescent="0.3">
      <c r="A7948" t="s">
        <v>115</v>
      </c>
      <c r="B7948" t="s">
        <v>116</v>
      </c>
      <c r="C7948" t="s">
        <v>88</v>
      </c>
      <c r="D7948" s="29">
        <v>45989</v>
      </c>
      <c r="E7948" s="161">
        <v>0</v>
      </c>
      <c r="F7948" s="161">
        <v>0</v>
      </c>
      <c r="G7948" s="161">
        <v>0</v>
      </c>
      <c r="H7948" s="161">
        <v>0</v>
      </c>
      <c r="L7948">
        <v>793.29804999999999</v>
      </c>
      <c r="R7948">
        <v>1724.516257</v>
      </c>
      <c r="S7948">
        <v>1724.516257</v>
      </c>
      <c r="T7948" s="194">
        <v>1724.516257</v>
      </c>
      <c r="U7948" t="s">
        <v>193</v>
      </c>
      <c r="V7948">
        <v>45627.31349537037</v>
      </c>
    </row>
    <row r="7949" spans="1:22" x14ac:dyDescent="0.3">
      <c r="A7949" t="s">
        <v>115</v>
      </c>
      <c r="B7949" t="s">
        <v>116</v>
      </c>
      <c r="C7949" t="s">
        <v>88</v>
      </c>
      <c r="D7949" s="29">
        <v>45990</v>
      </c>
      <c r="E7949" s="161">
        <v>0</v>
      </c>
      <c r="F7949" s="161">
        <v>0</v>
      </c>
      <c r="G7949" s="161">
        <v>0</v>
      </c>
      <c r="H7949" s="161">
        <v>0</v>
      </c>
      <c r="L7949">
        <v>793.29804999999999</v>
      </c>
      <c r="R7949">
        <v>1724.516257</v>
      </c>
      <c r="S7949">
        <v>1724.516257</v>
      </c>
      <c r="T7949" s="194">
        <v>1724.516257</v>
      </c>
      <c r="U7949" t="s">
        <v>193</v>
      </c>
      <c r="V7949">
        <v>45627.31349537037</v>
      </c>
    </row>
    <row r="7950" spans="1:22" x14ac:dyDescent="0.3">
      <c r="A7950" t="s">
        <v>115</v>
      </c>
      <c r="B7950" t="s">
        <v>116</v>
      </c>
      <c r="C7950" t="s">
        <v>88</v>
      </c>
      <c r="D7950" s="29">
        <v>45991</v>
      </c>
      <c r="E7950" s="161">
        <v>0</v>
      </c>
      <c r="F7950" s="161">
        <v>0</v>
      </c>
      <c r="G7950" s="161">
        <v>0</v>
      </c>
      <c r="H7950" s="161">
        <v>0</v>
      </c>
      <c r="L7950">
        <v>793.29804999999999</v>
      </c>
      <c r="R7950">
        <v>1724.516257</v>
      </c>
      <c r="S7950">
        <v>1724.516257</v>
      </c>
      <c r="T7950" s="194">
        <v>1724.516257</v>
      </c>
      <c r="U7950" t="s">
        <v>193</v>
      </c>
      <c r="V7950">
        <v>45627.31349537037</v>
      </c>
    </row>
    <row r="7951" spans="1:22" x14ac:dyDescent="0.3">
      <c r="A7951" t="s">
        <v>115</v>
      </c>
      <c r="B7951" t="s">
        <v>116</v>
      </c>
      <c r="C7951" t="s">
        <v>88</v>
      </c>
      <c r="D7951" s="29">
        <v>45992</v>
      </c>
      <c r="E7951" s="161">
        <v>0</v>
      </c>
      <c r="F7951" s="161">
        <v>0</v>
      </c>
      <c r="G7951" s="161">
        <v>0</v>
      </c>
      <c r="H7951" s="161">
        <v>0</v>
      </c>
      <c r="L7951">
        <v>787.17397300000005</v>
      </c>
      <c r="R7951">
        <v>1724.516257</v>
      </c>
      <c r="S7951">
        <v>1724.516257</v>
      </c>
      <c r="T7951" s="194">
        <v>1724.516257</v>
      </c>
      <c r="U7951" t="s">
        <v>193</v>
      </c>
      <c r="V7951">
        <v>45658.313379629632</v>
      </c>
    </row>
    <row r="7952" spans="1:22" x14ac:dyDescent="0.3">
      <c r="A7952" t="s">
        <v>115</v>
      </c>
      <c r="B7952" t="s">
        <v>116</v>
      </c>
      <c r="C7952" t="s">
        <v>88</v>
      </c>
      <c r="D7952" s="29">
        <v>45993</v>
      </c>
      <c r="E7952" s="161">
        <v>0</v>
      </c>
      <c r="F7952" s="161">
        <v>0</v>
      </c>
      <c r="G7952" s="161">
        <v>0</v>
      </c>
      <c r="H7952" s="161">
        <v>0</v>
      </c>
      <c r="L7952">
        <v>787.17397300000005</v>
      </c>
      <c r="R7952">
        <v>1724.516257</v>
      </c>
      <c r="S7952">
        <v>1724.516257</v>
      </c>
      <c r="T7952" s="194">
        <v>1724.516257</v>
      </c>
      <c r="U7952" t="s">
        <v>193</v>
      </c>
      <c r="V7952">
        <v>45658.313356481478</v>
      </c>
    </row>
    <row r="7953" spans="1:22" x14ac:dyDescent="0.3">
      <c r="A7953" t="s">
        <v>115</v>
      </c>
      <c r="B7953" t="s">
        <v>116</v>
      </c>
      <c r="C7953" t="s">
        <v>88</v>
      </c>
      <c r="D7953" s="29">
        <v>45994</v>
      </c>
      <c r="E7953" s="161">
        <v>0</v>
      </c>
      <c r="F7953" s="161">
        <v>0</v>
      </c>
      <c r="G7953" s="161">
        <v>0</v>
      </c>
      <c r="H7953" s="161">
        <v>0</v>
      </c>
      <c r="L7953">
        <v>787.17397300000005</v>
      </c>
      <c r="R7953">
        <v>1724.516257</v>
      </c>
      <c r="S7953">
        <v>1724.516257</v>
      </c>
      <c r="T7953" s="194">
        <v>1724.516257</v>
      </c>
      <c r="U7953" t="s">
        <v>193</v>
      </c>
      <c r="V7953">
        <v>45658.313368055555</v>
      </c>
    </row>
    <row r="7954" spans="1:22" x14ac:dyDescent="0.3">
      <c r="A7954" t="s">
        <v>115</v>
      </c>
      <c r="B7954" t="s">
        <v>116</v>
      </c>
      <c r="C7954" t="s">
        <v>88</v>
      </c>
      <c r="D7954" s="29">
        <v>45995</v>
      </c>
      <c r="E7954" s="161">
        <v>0</v>
      </c>
      <c r="F7954" s="161">
        <v>0</v>
      </c>
      <c r="G7954" s="161">
        <v>0</v>
      </c>
      <c r="H7954" s="161">
        <v>0</v>
      </c>
      <c r="L7954">
        <v>787.17397300000005</v>
      </c>
      <c r="R7954">
        <v>1724.516257</v>
      </c>
      <c r="S7954">
        <v>1724.516257</v>
      </c>
      <c r="T7954" s="194">
        <v>1724.516257</v>
      </c>
      <c r="U7954" t="s">
        <v>193</v>
      </c>
      <c r="V7954">
        <v>45658.313356481478</v>
      </c>
    </row>
    <row r="7955" spans="1:22" x14ac:dyDescent="0.3">
      <c r="A7955" t="s">
        <v>115</v>
      </c>
      <c r="B7955" t="s">
        <v>116</v>
      </c>
      <c r="C7955" t="s">
        <v>88</v>
      </c>
      <c r="D7955" s="29">
        <v>45996</v>
      </c>
      <c r="E7955" s="161">
        <v>0</v>
      </c>
      <c r="F7955" s="161">
        <v>0</v>
      </c>
      <c r="G7955" s="161">
        <v>0</v>
      </c>
      <c r="H7955" s="161">
        <v>0</v>
      </c>
      <c r="L7955">
        <v>787.17397300000005</v>
      </c>
      <c r="R7955">
        <v>1724.516257</v>
      </c>
      <c r="S7955">
        <v>1724.516257</v>
      </c>
      <c r="T7955" s="194">
        <v>1724.516257</v>
      </c>
      <c r="U7955" t="s">
        <v>193</v>
      </c>
      <c r="V7955">
        <v>45658.313356481478</v>
      </c>
    </row>
    <row r="7956" spans="1:22" x14ac:dyDescent="0.3">
      <c r="A7956" t="s">
        <v>115</v>
      </c>
      <c r="B7956" t="s">
        <v>116</v>
      </c>
      <c r="C7956" t="s">
        <v>88</v>
      </c>
      <c r="D7956" s="29">
        <v>45997</v>
      </c>
      <c r="E7956" s="161">
        <v>0</v>
      </c>
      <c r="F7956" s="161">
        <v>0</v>
      </c>
      <c r="G7956" s="161">
        <v>0</v>
      </c>
      <c r="H7956" s="161">
        <v>0</v>
      </c>
      <c r="L7956">
        <v>787.17397300000005</v>
      </c>
      <c r="R7956">
        <v>1724.516257</v>
      </c>
      <c r="S7956">
        <v>1724.516257</v>
      </c>
      <c r="T7956" s="194">
        <v>1724.516257</v>
      </c>
      <c r="U7956" t="s">
        <v>193</v>
      </c>
      <c r="V7956">
        <v>45658.313368055555</v>
      </c>
    </row>
    <row r="7957" spans="1:22" x14ac:dyDescent="0.3">
      <c r="A7957" t="s">
        <v>115</v>
      </c>
      <c r="B7957" t="s">
        <v>116</v>
      </c>
      <c r="C7957" t="s">
        <v>88</v>
      </c>
      <c r="D7957" s="29">
        <v>45998</v>
      </c>
      <c r="E7957" s="161">
        <v>0</v>
      </c>
      <c r="F7957" s="161">
        <v>0</v>
      </c>
      <c r="G7957" s="161">
        <v>0</v>
      </c>
      <c r="H7957" s="161">
        <v>0</v>
      </c>
      <c r="L7957">
        <v>787.17397300000005</v>
      </c>
      <c r="R7957">
        <v>1724.516257</v>
      </c>
      <c r="S7957">
        <v>1724.516257</v>
      </c>
      <c r="T7957" s="194">
        <v>1724.516257</v>
      </c>
      <c r="U7957" t="s">
        <v>193</v>
      </c>
      <c r="V7957">
        <v>45658.313391203701</v>
      </c>
    </row>
    <row r="7958" spans="1:22" x14ac:dyDescent="0.3">
      <c r="A7958" t="s">
        <v>115</v>
      </c>
      <c r="B7958" t="s">
        <v>116</v>
      </c>
      <c r="C7958" t="s">
        <v>88</v>
      </c>
      <c r="D7958" s="29">
        <v>45999</v>
      </c>
      <c r="E7958" s="161">
        <v>0</v>
      </c>
      <c r="F7958" s="161">
        <v>0</v>
      </c>
      <c r="G7958" s="161">
        <v>0</v>
      </c>
      <c r="H7958" s="161">
        <v>0</v>
      </c>
      <c r="L7958">
        <v>787.17397300000005</v>
      </c>
      <c r="R7958">
        <v>1724.516257</v>
      </c>
      <c r="S7958">
        <v>1724.516257</v>
      </c>
      <c r="T7958" s="194">
        <v>1724.516257</v>
      </c>
      <c r="U7958" t="s">
        <v>193</v>
      </c>
      <c r="V7958">
        <v>45658.313379629632</v>
      </c>
    </row>
    <row r="7959" spans="1:22" x14ac:dyDescent="0.3">
      <c r="A7959" t="s">
        <v>115</v>
      </c>
      <c r="B7959" t="s">
        <v>116</v>
      </c>
      <c r="C7959" t="s">
        <v>88</v>
      </c>
      <c r="D7959" s="29">
        <v>46000</v>
      </c>
      <c r="E7959" s="161">
        <v>0</v>
      </c>
      <c r="F7959" s="161">
        <v>0</v>
      </c>
      <c r="G7959" s="161">
        <v>0</v>
      </c>
      <c r="H7959" s="161">
        <v>0</v>
      </c>
      <c r="L7959">
        <v>787.17397300000005</v>
      </c>
      <c r="R7959">
        <v>1724.516257</v>
      </c>
      <c r="S7959">
        <v>1724.516257</v>
      </c>
      <c r="T7959" s="194">
        <v>1724.516257</v>
      </c>
      <c r="U7959" t="s">
        <v>193</v>
      </c>
      <c r="V7959">
        <v>45658.313391203701</v>
      </c>
    </row>
    <row r="7960" spans="1:22" x14ac:dyDescent="0.3">
      <c r="A7960" t="s">
        <v>115</v>
      </c>
      <c r="B7960" t="s">
        <v>116</v>
      </c>
      <c r="C7960" t="s">
        <v>88</v>
      </c>
      <c r="D7960" s="29">
        <v>46001</v>
      </c>
      <c r="E7960" s="161">
        <v>0</v>
      </c>
      <c r="F7960" s="161">
        <v>0</v>
      </c>
      <c r="G7960" s="161">
        <v>0</v>
      </c>
      <c r="H7960" s="161">
        <v>0</v>
      </c>
      <c r="L7960">
        <v>787.17397300000005</v>
      </c>
      <c r="R7960">
        <v>1724.516257</v>
      </c>
      <c r="S7960">
        <v>1724.516257</v>
      </c>
      <c r="T7960" s="194">
        <v>1724.516257</v>
      </c>
      <c r="U7960" t="s">
        <v>193</v>
      </c>
      <c r="V7960">
        <v>45658.313391203701</v>
      </c>
    </row>
    <row r="7961" spans="1:22" x14ac:dyDescent="0.3">
      <c r="A7961" t="s">
        <v>115</v>
      </c>
      <c r="B7961" t="s">
        <v>116</v>
      </c>
      <c r="C7961" t="s">
        <v>88</v>
      </c>
      <c r="D7961" s="29">
        <v>46002</v>
      </c>
      <c r="E7961" s="161">
        <v>0</v>
      </c>
      <c r="F7961" s="161">
        <v>0</v>
      </c>
      <c r="G7961" s="161">
        <v>0</v>
      </c>
      <c r="H7961" s="161">
        <v>0</v>
      </c>
      <c r="L7961">
        <v>787.17397300000005</v>
      </c>
      <c r="R7961">
        <v>1724.516257</v>
      </c>
      <c r="S7961">
        <v>1724.516257</v>
      </c>
      <c r="T7961" s="194">
        <v>1724.516257</v>
      </c>
      <c r="U7961" t="s">
        <v>193</v>
      </c>
      <c r="V7961">
        <v>45658.313391203701</v>
      </c>
    </row>
    <row r="7962" spans="1:22" x14ac:dyDescent="0.3">
      <c r="A7962" t="s">
        <v>115</v>
      </c>
      <c r="B7962" t="s">
        <v>116</v>
      </c>
      <c r="C7962" t="s">
        <v>88</v>
      </c>
      <c r="D7962" s="29">
        <v>46003</v>
      </c>
      <c r="E7962" s="161">
        <v>0</v>
      </c>
      <c r="F7962" s="161">
        <v>0</v>
      </c>
      <c r="G7962" s="161">
        <v>0</v>
      </c>
      <c r="H7962" s="161">
        <v>0</v>
      </c>
      <c r="L7962">
        <v>787.17397300000005</v>
      </c>
      <c r="R7962">
        <v>1724.516257</v>
      </c>
      <c r="S7962">
        <v>1724.516257</v>
      </c>
      <c r="T7962" s="194">
        <v>1724.516257</v>
      </c>
      <c r="U7962" t="s">
        <v>193</v>
      </c>
      <c r="V7962">
        <v>45658.313391203701</v>
      </c>
    </row>
    <row r="7963" spans="1:22" x14ac:dyDescent="0.3">
      <c r="A7963" t="s">
        <v>115</v>
      </c>
      <c r="B7963" t="s">
        <v>116</v>
      </c>
      <c r="C7963" t="s">
        <v>88</v>
      </c>
      <c r="D7963" s="29">
        <v>46004</v>
      </c>
      <c r="E7963" s="161">
        <v>0</v>
      </c>
      <c r="F7963" s="161">
        <v>0</v>
      </c>
      <c r="G7963" s="161">
        <v>0</v>
      </c>
      <c r="H7963" s="161">
        <v>0</v>
      </c>
      <c r="L7963">
        <v>787.17397300000005</v>
      </c>
      <c r="R7963">
        <v>1724.516257</v>
      </c>
      <c r="S7963">
        <v>1724.516257</v>
      </c>
      <c r="T7963" s="194">
        <v>1724.516257</v>
      </c>
      <c r="U7963" t="s">
        <v>193</v>
      </c>
      <c r="V7963">
        <v>45658.313391203701</v>
      </c>
    </row>
    <row r="7964" spans="1:22" x14ac:dyDescent="0.3">
      <c r="A7964" t="s">
        <v>115</v>
      </c>
      <c r="B7964" t="s">
        <v>116</v>
      </c>
      <c r="C7964" t="s">
        <v>88</v>
      </c>
      <c r="D7964" s="29">
        <v>46005</v>
      </c>
      <c r="E7964" s="161">
        <v>0</v>
      </c>
      <c r="F7964" s="161">
        <v>0</v>
      </c>
      <c r="G7964" s="161">
        <v>0</v>
      </c>
      <c r="H7964" s="161">
        <v>0</v>
      </c>
      <c r="L7964">
        <v>787.17397300000005</v>
      </c>
      <c r="R7964">
        <v>1724.516257</v>
      </c>
      <c r="S7964">
        <v>1724.516257</v>
      </c>
      <c r="T7964" s="194">
        <v>1724.516257</v>
      </c>
      <c r="U7964" t="s">
        <v>193</v>
      </c>
      <c r="V7964">
        <v>45658.313414351855</v>
      </c>
    </row>
    <row r="7965" spans="1:22" x14ac:dyDescent="0.3">
      <c r="A7965" t="s">
        <v>115</v>
      </c>
      <c r="B7965" t="s">
        <v>116</v>
      </c>
      <c r="C7965" t="s">
        <v>88</v>
      </c>
      <c r="D7965" s="29">
        <v>46006</v>
      </c>
      <c r="E7965" s="161">
        <v>0</v>
      </c>
      <c r="F7965" s="161">
        <v>0</v>
      </c>
      <c r="G7965" s="161">
        <v>0</v>
      </c>
      <c r="H7965" s="161">
        <v>0</v>
      </c>
      <c r="L7965">
        <v>787.17397300000005</v>
      </c>
      <c r="R7965">
        <v>1724.516257</v>
      </c>
      <c r="S7965">
        <v>1724.516257</v>
      </c>
      <c r="T7965" s="194">
        <v>1724.516257</v>
      </c>
      <c r="U7965" t="s">
        <v>193</v>
      </c>
      <c r="V7965">
        <v>45658.313402777778</v>
      </c>
    </row>
    <row r="7966" spans="1:22" x14ac:dyDescent="0.3">
      <c r="A7966" t="s">
        <v>115</v>
      </c>
      <c r="B7966" t="s">
        <v>116</v>
      </c>
      <c r="C7966" t="s">
        <v>88</v>
      </c>
      <c r="D7966" s="29">
        <v>46007</v>
      </c>
      <c r="E7966" s="161">
        <v>0</v>
      </c>
      <c r="F7966" s="161">
        <v>0</v>
      </c>
      <c r="G7966" s="161">
        <v>0</v>
      </c>
      <c r="H7966" s="161">
        <v>0</v>
      </c>
      <c r="L7966">
        <v>787.17397300000005</v>
      </c>
      <c r="R7966">
        <v>1724.516257</v>
      </c>
      <c r="S7966">
        <v>1724.516257</v>
      </c>
      <c r="T7966" s="194">
        <v>1724.516257</v>
      </c>
      <c r="U7966" t="s">
        <v>193</v>
      </c>
      <c r="V7966">
        <v>45658.313414351855</v>
      </c>
    </row>
    <row r="7967" spans="1:22" x14ac:dyDescent="0.3">
      <c r="A7967" t="s">
        <v>115</v>
      </c>
      <c r="B7967" t="s">
        <v>116</v>
      </c>
      <c r="C7967" t="s">
        <v>88</v>
      </c>
      <c r="D7967" s="29">
        <v>46008</v>
      </c>
      <c r="E7967" s="161">
        <v>0</v>
      </c>
      <c r="F7967" s="161">
        <v>0</v>
      </c>
      <c r="G7967" s="161">
        <v>0</v>
      </c>
      <c r="H7967" s="161">
        <v>0</v>
      </c>
      <c r="L7967">
        <v>787.17397300000005</v>
      </c>
      <c r="R7967">
        <v>1724.516257</v>
      </c>
      <c r="S7967">
        <v>1724.516257</v>
      </c>
      <c r="T7967" s="194">
        <v>1724.516257</v>
      </c>
      <c r="U7967" t="s">
        <v>193</v>
      </c>
      <c r="V7967">
        <v>45658.313425925924</v>
      </c>
    </row>
    <row r="7968" spans="1:22" x14ac:dyDescent="0.3">
      <c r="A7968" t="s">
        <v>115</v>
      </c>
      <c r="B7968" t="s">
        <v>116</v>
      </c>
      <c r="C7968" t="s">
        <v>88</v>
      </c>
      <c r="D7968" s="29">
        <v>46009</v>
      </c>
      <c r="E7968" s="161">
        <v>0</v>
      </c>
      <c r="F7968" s="161">
        <v>0</v>
      </c>
      <c r="G7968" s="161">
        <v>0</v>
      </c>
      <c r="H7968" s="161">
        <v>0</v>
      </c>
      <c r="L7968">
        <v>787.17397300000005</v>
      </c>
      <c r="R7968">
        <v>1724.516257</v>
      </c>
      <c r="S7968">
        <v>1724.516257</v>
      </c>
      <c r="T7968" s="194">
        <v>1724.516257</v>
      </c>
      <c r="U7968" t="s">
        <v>193</v>
      </c>
      <c r="V7968">
        <v>45658.313425925924</v>
      </c>
    </row>
    <row r="7969" spans="1:22" x14ac:dyDescent="0.3">
      <c r="A7969" t="s">
        <v>115</v>
      </c>
      <c r="B7969" t="s">
        <v>116</v>
      </c>
      <c r="C7969" t="s">
        <v>88</v>
      </c>
      <c r="D7969" s="29">
        <v>46010</v>
      </c>
      <c r="E7969" s="161">
        <v>0</v>
      </c>
      <c r="F7969" s="161">
        <v>0</v>
      </c>
      <c r="G7969" s="161">
        <v>0</v>
      </c>
      <c r="H7969" s="161">
        <v>0</v>
      </c>
      <c r="L7969">
        <v>787.17397300000005</v>
      </c>
      <c r="R7969">
        <v>1724.516257</v>
      </c>
      <c r="S7969">
        <v>1724.516257</v>
      </c>
      <c r="T7969" s="194">
        <v>1724.516257</v>
      </c>
      <c r="U7969" t="s">
        <v>193</v>
      </c>
      <c r="V7969">
        <v>45658.313425925924</v>
      </c>
    </row>
    <row r="7970" spans="1:22" x14ac:dyDescent="0.3">
      <c r="A7970" t="s">
        <v>115</v>
      </c>
      <c r="B7970" t="s">
        <v>116</v>
      </c>
      <c r="C7970" t="s">
        <v>88</v>
      </c>
      <c r="D7970" s="29">
        <v>46011</v>
      </c>
      <c r="E7970" s="161">
        <v>0</v>
      </c>
      <c r="F7970" s="161">
        <v>0</v>
      </c>
      <c r="G7970" s="161">
        <v>0</v>
      </c>
      <c r="H7970" s="161">
        <v>0</v>
      </c>
      <c r="L7970">
        <v>787.17397300000005</v>
      </c>
      <c r="R7970">
        <v>1724.516257</v>
      </c>
      <c r="S7970">
        <v>1724.516257</v>
      </c>
      <c r="T7970" s="194">
        <v>1724.516257</v>
      </c>
      <c r="U7970" t="s">
        <v>193</v>
      </c>
      <c r="V7970">
        <v>45658.313437500001</v>
      </c>
    </row>
    <row r="7971" spans="1:22" x14ac:dyDescent="0.3">
      <c r="A7971" t="s">
        <v>115</v>
      </c>
      <c r="B7971" t="s">
        <v>116</v>
      </c>
      <c r="C7971" t="s">
        <v>88</v>
      </c>
      <c r="D7971" s="29">
        <v>46012</v>
      </c>
      <c r="E7971" s="161">
        <v>0</v>
      </c>
      <c r="F7971" s="161">
        <v>0</v>
      </c>
      <c r="G7971" s="161">
        <v>0</v>
      </c>
      <c r="H7971" s="161">
        <v>0</v>
      </c>
      <c r="L7971">
        <v>787.17397300000005</v>
      </c>
      <c r="R7971">
        <v>1724.516257</v>
      </c>
      <c r="S7971">
        <v>1724.516257</v>
      </c>
      <c r="T7971" s="194">
        <v>1724.516257</v>
      </c>
      <c r="U7971" t="s">
        <v>193</v>
      </c>
      <c r="V7971">
        <v>45658.313437500001</v>
      </c>
    </row>
    <row r="7972" spans="1:22" x14ac:dyDescent="0.3">
      <c r="A7972" t="s">
        <v>115</v>
      </c>
      <c r="B7972" t="s">
        <v>116</v>
      </c>
      <c r="C7972" t="s">
        <v>88</v>
      </c>
      <c r="D7972" s="29">
        <v>46013</v>
      </c>
      <c r="E7972" s="161">
        <v>0</v>
      </c>
      <c r="F7972" s="161">
        <v>0</v>
      </c>
      <c r="G7972" s="161">
        <v>0</v>
      </c>
      <c r="H7972" s="161">
        <v>0</v>
      </c>
      <c r="L7972">
        <v>787.17397300000005</v>
      </c>
      <c r="R7972">
        <v>1724.516257</v>
      </c>
      <c r="S7972">
        <v>1724.516257</v>
      </c>
      <c r="T7972" s="194">
        <v>1724.516257</v>
      </c>
      <c r="U7972" t="s">
        <v>193</v>
      </c>
      <c r="V7972">
        <v>45658.313437500001</v>
      </c>
    </row>
    <row r="7973" spans="1:22" x14ac:dyDescent="0.3">
      <c r="A7973" t="s">
        <v>115</v>
      </c>
      <c r="B7973" t="s">
        <v>116</v>
      </c>
      <c r="C7973" t="s">
        <v>88</v>
      </c>
      <c r="D7973" s="29">
        <v>46014</v>
      </c>
      <c r="E7973" s="161">
        <v>0</v>
      </c>
      <c r="F7973" s="161">
        <v>0</v>
      </c>
      <c r="G7973" s="161">
        <v>0</v>
      </c>
      <c r="H7973" s="161">
        <v>0</v>
      </c>
      <c r="L7973">
        <v>787.17397300000005</v>
      </c>
      <c r="R7973">
        <v>1724.516257</v>
      </c>
      <c r="S7973">
        <v>1724.516257</v>
      </c>
      <c r="T7973" s="194">
        <v>1724.516257</v>
      </c>
      <c r="U7973" t="s">
        <v>193</v>
      </c>
      <c r="V7973">
        <v>45658.313437500001</v>
      </c>
    </row>
    <row r="7974" spans="1:22" x14ac:dyDescent="0.3">
      <c r="A7974" t="s">
        <v>115</v>
      </c>
      <c r="B7974" t="s">
        <v>116</v>
      </c>
      <c r="C7974" t="s">
        <v>88</v>
      </c>
      <c r="D7974" s="29">
        <v>46015</v>
      </c>
      <c r="E7974" s="161">
        <v>0</v>
      </c>
      <c r="F7974" s="161">
        <v>0</v>
      </c>
      <c r="G7974" s="161">
        <v>0</v>
      </c>
      <c r="H7974" s="161">
        <v>0</v>
      </c>
      <c r="L7974">
        <v>787.17397300000005</v>
      </c>
      <c r="R7974">
        <v>1724.516257</v>
      </c>
      <c r="S7974">
        <v>1724.516257</v>
      </c>
      <c r="T7974" s="194">
        <v>1724.516257</v>
      </c>
      <c r="U7974" t="s">
        <v>193</v>
      </c>
      <c r="V7974">
        <v>45658.313449074078</v>
      </c>
    </row>
    <row r="7975" spans="1:22" x14ac:dyDescent="0.3">
      <c r="A7975" t="s">
        <v>115</v>
      </c>
      <c r="B7975" t="s">
        <v>116</v>
      </c>
      <c r="C7975" t="s">
        <v>88</v>
      </c>
      <c r="D7975" s="29">
        <v>46016</v>
      </c>
      <c r="E7975" s="161">
        <v>0</v>
      </c>
      <c r="F7975" s="161">
        <v>0</v>
      </c>
      <c r="G7975" s="161">
        <v>0</v>
      </c>
      <c r="H7975" s="161">
        <v>0</v>
      </c>
      <c r="L7975">
        <v>787.17397300000005</v>
      </c>
      <c r="R7975">
        <v>1724.516257</v>
      </c>
      <c r="S7975">
        <v>1724.516257</v>
      </c>
      <c r="T7975" s="194">
        <v>1724.516257</v>
      </c>
      <c r="U7975" t="s">
        <v>193</v>
      </c>
      <c r="V7975">
        <v>45658.313449074078</v>
      </c>
    </row>
    <row r="7976" spans="1:22" x14ac:dyDescent="0.3">
      <c r="A7976" t="s">
        <v>115</v>
      </c>
      <c r="B7976" t="s">
        <v>116</v>
      </c>
      <c r="C7976" t="s">
        <v>88</v>
      </c>
      <c r="D7976" s="29">
        <v>46017</v>
      </c>
      <c r="E7976" s="161">
        <v>0</v>
      </c>
      <c r="F7976" s="161">
        <v>0</v>
      </c>
      <c r="G7976" s="161">
        <v>0</v>
      </c>
      <c r="H7976" s="161">
        <v>0</v>
      </c>
      <c r="L7976">
        <v>787.17397300000005</v>
      </c>
      <c r="R7976">
        <v>1724.516257</v>
      </c>
      <c r="S7976">
        <v>1724.516257</v>
      </c>
      <c r="T7976" s="194">
        <v>1724.516257</v>
      </c>
      <c r="U7976" t="s">
        <v>193</v>
      </c>
      <c r="V7976">
        <v>45658.313460648147</v>
      </c>
    </row>
    <row r="7977" spans="1:22" x14ac:dyDescent="0.3">
      <c r="A7977" t="s">
        <v>115</v>
      </c>
      <c r="B7977" t="s">
        <v>116</v>
      </c>
      <c r="C7977" t="s">
        <v>88</v>
      </c>
      <c r="D7977" s="29">
        <v>46018</v>
      </c>
      <c r="E7977" s="161">
        <v>0</v>
      </c>
      <c r="F7977" s="161">
        <v>0</v>
      </c>
      <c r="G7977" s="161">
        <v>0</v>
      </c>
      <c r="H7977" s="161">
        <v>0</v>
      </c>
      <c r="L7977">
        <v>787.17397300000005</v>
      </c>
      <c r="R7977">
        <v>1724.516257</v>
      </c>
      <c r="S7977">
        <v>1724.516257</v>
      </c>
      <c r="T7977" s="194">
        <v>1724.516257</v>
      </c>
      <c r="U7977" t="s">
        <v>193</v>
      </c>
      <c r="V7977">
        <v>45658.313460648147</v>
      </c>
    </row>
    <row r="7978" spans="1:22" x14ac:dyDescent="0.3">
      <c r="A7978" t="s">
        <v>115</v>
      </c>
      <c r="B7978" t="s">
        <v>116</v>
      </c>
      <c r="C7978" t="s">
        <v>88</v>
      </c>
      <c r="D7978" s="29">
        <v>46019</v>
      </c>
      <c r="E7978" s="161">
        <v>0</v>
      </c>
      <c r="F7978" s="161">
        <v>0</v>
      </c>
      <c r="G7978" s="161">
        <v>0</v>
      </c>
      <c r="H7978" s="161">
        <v>0</v>
      </c>
      <c r="L7978">
        <v>787.17397300000005</v>
      </c>
      <c r="R7978">
        <v>1724.516257</v>
      </c>
      <c r="S7978">
        <v>1724.516257</v>
      </c>
      <c r="T7978" s="194">
        <v>1724.516257</v>
      </c>
      <c r="U7978" t="s">
        <v>193</v>
      </c>
      <c r="V7978">
        <v>45658.313460648147</v>
      </c>
    </row>
    <row r="7979" spans="1:22" x14ac:dyDescent="0.3">
      <c r="A7979" t="s">
        <v>115</v>
      </c>
      <c r="B7979" t="s">
        <v>116</v>
      </c>
      <c r="C7979" t="s">
        <v>88</v>
      </c>
      <c r="D7979" s="29">
        <v>46020</v>
      </c>
      <c r="E7979" s="161">
        <v>0</v>
      </c>
      <c r="F7979" s="161">
        <v>0</v>
      </c>
      <c r="G7979" s="161">
        <v>0</v>
      </c>
      <c r="H7979" s="161">
        <v>0</v>
      </c>
      <c r="L7979">
        <v>787.17397300000005</v>
      </c>
      <c r="R7979">
        <v>1724.516257</v>
      </c>
      <c r="S7979">
        <v>1724.516257</v>
      </c>
      <c r="T7979" s="194">
        <v>1724.516257</v>
      </c>
      <c r="U7979" t="s">
        <v>193</v>
      </c>
      <c r="V7979">
        <v>45658.313483796293</v>
      </c>
    </row>
    <row r="7980" spans="1:22" x14ac:dyDescent="0.3">
      <c r="A7980" t="s">
        <v>115</v>
      </c>
      <c r="B7980" t="s">
        <v>116</v>
      </c>
      <c r="C7980" t="s">
        <v>88</v>
      </c>
      <c r="D7980" s="29">
        <v>46021</v>
      </c>
      <c r="E7980" s="161">
        <v>0</v>
      </c>
      <c r="F7980" s="161">
        <v>0</v>
      </c>
      <c r="G7980" s="161">
        <v>0</v>
      </c>
      <c r="H7980" s="161">
        <v>0</v>
      </c>
      <c r="L7980">
        <v>787.17397300000005</v>
      </c>
      <c r="R7980">
        <v>1724.516257</v>
      </c>
      <c r="S7980">
        <v>1724.516257</v>
      </c>
      <c r="T7980" s="194">
        <v>1724.516257</v>
      </c>
      <c r="U7980" t="s">
        <v>193</v>
      </c>
      <c r="V7980">
        <v>45658.313472222224</v>
      </c>
    </row>
    <row r="7981" spans="1:22" x14ac:dyDescent="0.3">
      <c r="A7981" t="s">
        <v>115</v>
      </c>
      <c r="B7981" t="s">
        <v>116</v>
      </c>
      <c r="C7981" t="s">
        <v>88</v>
      </c>
      <c r="D7981" s="29">
        <v>46022</v>
      </c>
      <c r="E7981" s="161">
        <v>0</v>
      </c>
      <c r="F7981" s="161">
        <v>0</v>
      </c>
      <c r="G7981" s="161">
        <v>0</v>
      </c>
      <c r="H7981" s="161">
        <v>0</v>
      </c>
      <c r="L7981">
        <v>787.17397300000005</v>
      </c>
      <c r="R7981">
        <v>1724.516257</v>
      </c>
      <c r="S7981">
        <v>1724.516257</v>
      </c>
      <c r="T7981" s="194">
        <v>1724.516257</v>
      </c>
      <c r="U7981" t="s">
        <v>193</v>
      </c>
      <c r="V7981">
        <v>45658.313472222224</v>
      </c>
    </row>
    <row r="7982" spans="1:22" x14ac:dyDescent="0.3">
      <c r="A7982" t="s">
        <v>117</v>
      </c>
      <c r="B7982" t="s">
        <v>118</v>
      </c>
      <c r="C7982" t="s">
        <v>88</v>
      </c>
      <c r="D7982" s="29">
        <v>45748</v>
      </c>
      <c r="E7982" s="161">
        <v>0</v>
      </c>
      <c r="F7982" s="161">
        <v>0</v>
      </c>
      <c r="G7982" s="161">
        <v>0</v>
      </c>
      <c r="H7982" s="161">
        <v>0</v>
      </c>
      <c r="L7982">
        <v>530.33792300000005</v>
      </c>
      <c r="R7982">
        <v>1256.732495</v>
      </c>
      <c r="S7982">
        <v>1256.732495</v>
      </c>
      <c r="T7982" s="194">
        <v>1256.732495</v>
      </c>
      <c r="U7982" t="s">
        <v>193</v>
      </c>
      <c r="V7982">
        <v>45708.406087962961</v>
      </c>
    </row>
    <row r="7983" spans="1:22" x14ac:dyDescent="0.3">
      <c r="A7983" t="s">
        <v>117</v>
      </c>
      <c r="B7983" t="s">
        <v>118</v>
      </c>
      <c r="C7983" t="s">
        <v>88</v>
      </c>
      <c r="D7983" s="29">
        <v>45749</v>
      </c>
      <c r="E7983" s="161">
        <v>0</v>
      </c>
      <c r="F7983" s="161">
        <v>0</v>
      </c>
      <c r="G7983" s="161">
        <v>0</v>
      </c>
      <c r="H7983" s="161">
        <v>0</v>
      </c>
      <c r="L7983">
        <v>530.33792300000005</v>
      </c>
      <c r="R7983">
        <v>1256.732495</v>
      </c>
      <c r="S7983">
        <v>1256.732495</v>
      </c>
      <c r="T7983" s="194">
        <v>1256.732495</v>
      </c>
      <c r="U7983" t="s">
        <v>193</v>
      </c>
      <c r="V7983">
        <v>45708.406053240738</v>
      </c>
    </row>
    <row r="7984" spans="1:22" x14ac:dyDescent="0.3">
      <c r="A7984" t="s">
        <v>117</v>
      </c>
      <c r="B7984" t="s">
        <v>118</v>
      </c>
      <c r="C7984" t="s">
        <v>88</v>
      </c>
      <c r="D7984" s="29">
        <v>45750</v>
      </c>
      <c r="E7984" s="161">
        <v>0</v>
      </c>
      <c r="F7984" s="161">
        <v>0</v>
      </c>
      <c r="G7984" s="161">
        <v>0</v>
      </c>
      <c r="H7984" s="161">
        <v>0</v>
      </c>
      <c r="L7984">
        <v>530.33792300000005</v>
      </c>
      <c r="R7984">
        <v>1256.732495</v>
      </c>
      <c r="S7984">
        <v>1256.732495</v>
      </c>
      <c r="T7984" s="194">
        <v>1256.732495</v>
      </c>
      <c r="U7984" t="s">
        <v>193</v>
      </c>
      <c r="V7984">
        <v>45708.405104166668</v>
      </c>
    </row>
    <row r="7985" spans="1:22" x14ac:dyDescent="0.3">
      <c r="A7985" t="s">
        <v>117</v>
      </c>
      <c r="B7985" t="s">
        <v>118</v>
      </c>
      <c r="C7985" t="s">
        <v>88</v>
      </c>
      <c r="D7985" s="29">
        <v>45751</v>
      </c>
      <c r="E7985" s="161">
        <v>0</v>
      </c>
      <c r="F7985" s="161">
        <v>0</v>
      </c>
      <c r="G7985" s="161">
        <v>0</v>
      </c>
      <c r="H7985" s="161">
        <v>0</v>
      </c>
      <c r="L7985">
        <v>530.33792300000005</v>
      </c>
      <c r="R7985">
        <v>1256.732495</v>
      </c>
      <c r="S7985">
        <v>1256.732495</v>
      </c>
      <c r="T7985" s="194">
        <v>1256.732495</v>
      </c>
      <c r="U7985" t="s">
        <v>193</v>
      </c>
      <c r="V7985">
        <v>45708.406064814815</v>
      </c>
    </row>
    <row r="7986" spans="1:22" x14ac:dyDescent="0.3">
      <c r="A7986" t="s">
        <v>117</v>
      </c>
      <c r="B7986" t="s">
        <v>118</v>
      </c>
      <c r="C7986" t="s">
        <v>88</v>
      </c>
      <c r="D7986" s="29">
        <v>45752</v>
      </c>
      <c r="E7986" s="161">
        <v>0</v>
      </c>
      <c r="F7986" s="161">
        <v>0</v>
      </c>
      <c r="G7986" s="161">
        <v>0</v>
      </c>
      <c r="H7986" s="161">
        <v>0</v>
      </c>
      <c r="L7986">
        <v>530.33792300000005</v>
      </c>
      <c r="R7986">
        <v>1256.732495</v>
      </c>
      <c r="S7986">
        <v>1256.732495</v>
      </c>
      <c r="T7986" s="194">
        <v>1256.732495</v>
      </c>
      <c r="U7986" t="s">
        <v>193</v>
      </c>
      <c r="V7986">
        <v>45708.406319444446</v>
      </c>
    </row>
    <row r="7987" spans="1:22" x14ac:dyDescent="0.3">
      <c r="A7987" t="s">
        <v>117</v>
      </c>
      <c r="B7987" t="s">
        <v>118</v>
      </c>
      <c r="C7987" t="s">
        <v>88</v>
      </c>
      <c r="D7987" s="29">
        <v>45753</v>
      </c>
      <c r="E7987" s="161">
        <v>0</v>
      </c>
      <c r="F7987" s="161">
        <v>0</v>
      </c>
      <c r="G7987" s="161">
        <v>0</v>
      </c>
      <c r="H7987" s="161">
        <v>0</v>
      </c>
      <c r="L7987">
        <v>530.33792300000005</v>
      </c>
      <c r="R7987">
        <v>1256.732495</v>
      </c>
      <c r="S7987">
        <v>1256.732495</v>
      </c>
      <c r="T7987" s="194">
        <v>1256.732495</v>
      </c>
      <c r="U7987" t="s">
        <v>193</v>
      </c>
      <c r="V7987">
        <v>45708.405451388891</v>
      </c>
    </row>
    <row r="7988" spans="1:22" x14ac:dyDescent="0.3">
      <c r="A7988" t="s">
        <v>117</v>
      </c>
      <c r="B7988" t="s">
        <v>118</v>
      </c>
      <c r="C7988" t="s">
        <v>88</v>
      </c>
      <c r="D7988" s="29">
        <v>45754</v>
      </c>
      <c r="E7988" s="161">
        <v>0</v>
      </c>
      <c r="F7988" s="161">
        <v>0</v>
      </c>
      <c r="G7988" s="161">
        <v>0</v>
      </c>
      <c r="H7988" s="161">
        <v>0</v>
      </c>
      <c r="L7988">
        <v>530.33792300000005</v>
      </c>
      <c r="R7988">
        <v>1256.732495</v>
      </c>
      <c r="S7988">
        <v>1256.732495</v>
      </c>
      <c r="T7988" s="194">
        <v>1256.732495</v>
      </c>
      <c r="U7988" t="s">
        <v>193</v>
      </c>
      <c r="V7988">
        <v>45708.405462962961</v>
      </c>
    </row>
    <row r="7989" spans="1:22" x14ac:dyDescent="0.3">
      <c r="A7989" t="s">
        <v>117</v>
      </c>
      <c r="B7989" t="s">
        <v>118</v>
      </c>
      <c r="C7989" t="s">
        <v>88</v>
      </c>
      <c r="D7989" s="29">
        <v>45755</v>
      </c>
      <c r="E7989" s="161">
        <v>0</v>
      </c>
      <c r="F7989" s="161">
        <v>0</v>
      </c>
      <c r="G7989" s="161">
        <v>0</v>
      </c>
      <c r="H7989" s="161">
        <v>0</v>
      </c>
      <c r="L7989">
        <v>530.33792300000005</v>
      </c>
      <c r="R7989">
        <v>1256.732495</v>
      </c>
      <c r="S7989">
        <v>1256.732495</v>
      </c>
      <c r="T7989" s="194">
        <v>1256.732495</v>
      </c>
      <c r="U7989" t="s">
        <v>193</v>
      </c>
      <c r="V7989">
        <v>45708.4059837963</v>
      </c>
    </row>
    <row r="7990" spans="1:22" x14ac:dyDescent="0.3">
      <c r="A7990" t="s">
        <v>117</v>
      </c>
      <c r="B7990" t="s">
        <v>118</v>
      </c>
      <c r="C7990" t="s">
        <v>88</v>
      </c>
      <c r="D7990" s="29">
        <v>45756</v>
      </c>
      <c r="E7990" s="161">
        <v>0</v>
      </c>
      <c r="F7990" s="161">
        <v>0</v>
      </c>
      <c r="G7990" s="161">
        <v>0</v>
      </c>
      <c r="H7990" s="161">
        <v>0</v>
      </c>
      <c r="L7990">
        <v>530.33792300000005</v>
      </c>
      <c r="R7990">
        <v>1256.732495</v>
      </c>
      <c r="S7990">
        <v>1256.732495</v>
      </c>
      <c r="T7990" s="194">
        <v>1256.732495</v>
      </c>
      <c r="U7990" t="s">
        <v>193</v>
      </c>
      <c r="V7990">
        <v>45708.406481481485</v>
      </c>
    </row>
    <row r="7991" spans="1:22" x14ac:dyDescent="0.3">
      <c r="A7991" t="s">
        <v>117</v>
      </c>
      <c r="B7991" t="s">
        <v>118</v>
      </c>
      <c r="C7991" t="s">
        <v>88</v>
      </c>
      <c r="D7991" s="29">
        <v>45757</v>
      </c>
      <c r="E7991" s="161">
        <v>0</v>
      </c>
      <c r="F7991" s="161">
        <v>0</v>
      </c>
      <c r="G7991" s="161">
        <v>0</v>
      </c>
      <c r="H7991" s="161">
        <v>0</v>
      </c>
      <c r="L7991">
        <v>530.33792300000005</v>
      </c>
      <c r="R7991">
        <v>1256.732495</v>
      </c>
      <c r="S7991">
        <v>1256.732495</v>
      </c>
      <c r="T7991" s="194">
        <v>1256.732495</v>
      </c>
      <c r="U7991" t="s">
        <v>193</v>
      </c>
      <c r="V7991">
        <v>45708.405613425923</v>
      </c>
    </row>
    <row r="7992" spans="1:22" x14ac:dyDescent="0.3">
      <c r="A7992" t="s">
        <v>117</v>
      </c>
      <c r="B7992" t="s">
        <v>118</v>
      </c>
      <c r="C7992" t="s">
        <v>88</v>
      </c>
      <c r="D7992" s="29">
        <v>45758</v>
      </c>
      <c r="E7992" s="161">
        <v>0</v>
      </c>
      <c r="F7992" s="161">
        <v>0</v>
      </c>
      <c r="G7992" s="161">
        <v>0</v>
      </c>
      <c r="H7992" s="161">
        <v>0</v>
      </c>
      <c r="L7992">
        <v>530.33792300000005</v>
      </c>
      <c r="R7992">
        <v>1256.732495</v>
      </c>
      <c r="S7992">
        <v>1256.732495</v>
      </c>
      <c r="T7992" s="194">
        <v>1256.732495</v>
      </c>
      <c r="U7992" t="s">
        <v>193</v>
      </c>
      <c r="V7992">
        <v>45708.406076388892</v>
      </c>
    </row>
    <row r="7993" spans="1:22" x14ac:dyDescent="0.3">
      <c r="A7993" t="s">
        <v>117</v>
      </c>
      <c r="B7993" t="s">
        <v>118</v>
      </c>
      <c r="C7993" t="s">
        <v>88</v>
      </c>
      <c r="D7993" s="29">
        <v>45759</v>
      </c>
      <c r="E7993" s="161">
        <v>0</v>
      </c>
      <c r="F7993" s="161">
        <v>0</v>
      </c>
      <c r="G7993" s="161">
        <v>0</v>
      </c>
      <c r="H7993" s="161">
        <v>0</v>
      </c>
      <c r="L7993">
        <v>530.33792300000005</v>
      </c>
      <c r="R7993">
        <v>1256.732495</v>
      </c>
      <c r="S7993">
        <v>1256.732495</v>
      </c>
      <c r="T7993" s="194">
        <v>1256.732495</v>
      </c>
      <c r="U7993" t="s">
        <v>193</v>
      </c>
      <c r="V7993">
        <v>45708.405775462961</v>
      </c>
    </row>
    <row r="7994" spans="1:22" x14ac:dyDescent="0.3">
      <c r="A7994" t="s">
        <v>117</v>
      </c>
      <c r="B7994" t="s">
        <v>118</v>
      </c>
      <c r="C7994" t="s">
        <v>88</v>
      </c>
      <c r="D7994" s="29">
        <v>45760</v>
      </c>
      <c r="E7994" s="161">
        <v>0</v>
      </c>
      <c r="F7994" s="161">
        <v>0</v>
      </c>
      <c r="G7994" s="161">
        <v>0</v>
      </c>
      <c r="H7994" s="161">
        <v>0</v>
      </c>
      <c r="L7994">
        <v>530.33792300000005</v>
      </c>
      <c r="R7994">
        <v>1256.732495</v>
      </c>
      <c r="S7994">
        <v>1256.732495</v>
      </c>
      <c r="T7994" s="194">
        <v>1256.732495</v>
      </c>
      <c r="U7994" t="s">
        <v>193</v>
      </c>
      <c r="V7994">
        <v>45708.406006944446</v>
      </c>
    </row>
    <row r="7995" spans="1:22" x14ac:dyDescent="0.3">
      <c r="A7995" t="s">
        <v>117</v>
      </c>
      <c r="B7995" t="s">
        <v>118</v>
      </c>
      <c r="C7995" t="s">
        <v>88</v>
      </c>
      <c r="D7995" s="29">
        <v>45761</v>
      </c>
      <c r="E7995" s="161">
        <v>0</v>
      </c>
      <c r="F7995" s="161">
        <v>0</v>
      </c>
      <c r="G7995" s="161">
        <v>0</v>
      </c>
      <c r="H7995" s="161">
        <v>0</v>
      </c>
      <c r="L7995">
        <v>530.33792300000005</v>
      </c>
      <c r="R7995">
        <v>1256.732495</v>
      </c>
      <c r="S7995">
        <v>1256.732495</v>
      </c>
      <c r="T7995" s="194">
        <v>1256.732495</v>
      </c>
      <c r="U7995" t="s">
        <v>193</v>
      </c>
      <c r="V7995">
        <v>45708.406006944446</v>
      </c>
    </row>
    <row r="7996" spans="1:22" x14ac:dyDescent="0.3">
      <c r="A7996" t="s">
        <v>117</v>
      </c>
      <c r="B7996" t="s">
        <v>118</v>
      </c>
      <c r="C7996" t="s">
        <v>88</v>
      </c>
      <c r="D7996" s="29">
        <v>45762</v>
      </c>
      <c r="E7996" s="161">
        <v>0</v>
      </c>
      <c r="F7996" s="161">
        <v>0</v>
      </c>
      <c r="G7996" s="161">
        <v>0</v>
      </c>
      <c r="H7996" s="161">
        <v>0</v>
      </c>
      <c r="L7996">
        <v>530.33792300000005</v>
      </c>
      <c r="R7996">
        <v>1256.732495</v>
      </c>
      <c r="S7996">
        <v>1256.732495</v>
      </c>
      <c r="T7996" s="194">
        <v>1256.732495</v>
      </c>
      <c r="U7996" t="s">
        <v>193</v>
      </c>
      <c r="V7996">
        <v>45708.406261574077</v>
      </c>
    </row>
    <row r="7997" spans="1:22" x14ac:dyDescent="0.3">
      <c r="A7997" t="s">
        <v>117</v>
      </c>
      <c r="B7997" t="s">
        <v>118</v>
      </c>
      <c r="C7997" t="s">
        <v>88</v>
      </c>
      <c r="D7997" s="29">
        <v>45763</v>
      </c>
      <c r="E7997" s="161">
        <v>0</v>
      </c>
      <c r="F7997" s="161">
        <v>0</v>
      </c>
      <c r="G7997" s="161">
        <v>0</v>
      </c>
      <c r="H7997" s="161">
        <v>0</v>
      </c>
      <c r="L7997">
        <v>530.33792300000005</v>
      </c>
      <c r="R7997">
        <v>1256.732495</v>
      </c>
      <c r="S7997">
        <v>1256.732495</v>
      </c>
      <c r="T7997" s="194">
        <v>1256.732495</v>
      </c>
      <c r="U7997" t="s">
        <v>193</v>
      </c>
      <c r="V7997">
        <v>45708.405439814815</v>
      </c>
    </row>
    <row r="7998" spans="1:22" x14ac:dyDescent="0.3">
      <c r="A7998" t="s">
        <v>117</v>
      </c>
      <c r="B7998" t="s">
        <v>118</v>
      </c>
      <c r="C7998" t="s">
        <v>88</v>
      </c>
      <c r="D7998" s="29">
        <v>45764</v>
      </c>
      <c r="E7998" s="161">
        <v>0</v>
      </c>
      <c r="F7998" s="161">
        <v>0</v>
      </c>
      <c r="G7998" s="161">
        <v>0</v>
      </c>
      <c r="H7998" s="161">
        <v>0</v>
      </c>
      <c r="L7998">
        <v>530.33792300000005</v>
      </c>
      <c r="R7998">
        <v>1256.732495</v>
      </c>
      <c r="S7998">
        <v>1256.732495</v>
      </c>
      <c r="T7998" s="194">
        <v>1256.732495</v>
      </c>
      <c r="U7998" t="s">
        <v>193</v>
      </c>
      <c r="V7998">
        <v>45708.404988425929</v>
      </c>
    </row>
    <row r="7999" spans="1:22" x14ac:dyDescent="0.3">
      <c r="A7999" t="s">
        <v>117</v>
      </c>
      <c r="B7999" t="s">
        <v>118</v>
      </c>
      <c r="C7999" t="s">
        <v>88</v>
      </c>
      <c r="D7999" s="29">
        <v>45765</v>
      </c>
      <c r="E7999" s="161">
        <v>0</v>
      </c>
      <c r="F7999" s="161">
        <v>0</v>
      </c>
      <c r="G7999" s="161">
        <v>0</v>
      </c>
      <c r="H7999" s="161">
        <v>0</v>
      </c>
      <c r="L7999">
        <v>530.33792300000005</v>
      </c>
      <c r="R7999">
        <v>1256.732495</v>
      </c>
      <c r="S7999">
        <v>1256.732495</v>
      </c>
      <c r="T7999" s="194">
        <v>1256.732495</v>
      </c>
      <c r="U7999" t="s">
        <v>193</v>
      </c>
      <c r="V7999">
        <v>45708.406111111108</v>
      </c>
    </row>
    <row r="8000" spans="1:22" x14ac:dyDescent="0.3">
      <c r="A8000" t="s">
        <v>117</v>
      </c>
      <c r="B8000" t="s">
        <v>118</v>
      </c>
      <c r="C8000" t="s">
        <v>88</v>
      </c>
      <c r="D8000" s="29">
        <v>45766</v>
      </c>
      <c r="E8000" s="161">
        <v>0</v>
      </c>
      <c r="F8000" s="161">
        <v>0</v>
      </c>
      <c r="G8000" s="161">
        <v>0</v>
      </c>
      <c r="H8000" s="161">
        <v>0</v>
      </c>
      <c r="L8000">
        <v>530.33792300000005</v>
      </c>
      <c r="R8000">
        <v>1256.732495</v>
      </c>
      <c r="S8000">
        <v>1256.732495</v>
      </c>
      <c r="T8000" s="194">
        <v>1256.732495</v>
      </c>
      <c r="U8000" t="s">
        <v>193</v>
      </c>
      <c r="V8000">
        <v>45708.406122685185</v>
      </c>
    </row>
    <row r="8001" spans="1:22" x14ac:dyDescent="0.3">
      <c r="A8001" t="s">
        <v>117</v>
      </c>
      <c r="B8001" t="s">
        <v>118</v>
      </c>
      <c r="C8001" t="s">
        <v>88</v>
      </c>
      <c r="D8001" s="29">
        <v>45767</v>
      </c>
      <c r="E8001" s="161">
        <v>0</v>
      </c>
      <c r="F8001" s="161">
        <v>0</v>
      </c>
      <c r="G8001" s="161">
        <v>0</v>
      </c>
      <c r="H8001" s="161">
        <v>0</v>
      </c>
      <c r="L8001">
        <v>530.33792300000005</v>
      </c>
      <c r="R8001">
        <v>1256.732495</v>
      </c>
      <c r="S8001">
        <v>1256.732495</v>
      </c>
      <c r="T8001" s="194">
        <v>1256.732495</v>
      </c>
      <c r="U8001" t="s">
        <v>193</v>
      </c>
      <c r="V8001">
        <v>45708.406099537038</v>
      </c>
    </row>
    <row r="8002" spans="1:22" x14ac:dyDescent="0.3">
      <c r="A8002" t="s">
        <v>117</v>
      </c>
      <c r="B8002" t="s">
        <v>118</v>
      </c>
      <c r="C8002" t="s">
        <v>88</v>
      </c>
      <c r="D8002" s="29">
        <v>45768</v>
      </c>
      <c r="E8002" s="161">
        <v>0</v>
      </c>
      <c r="F8002" s="161">
        <v>0</v>
      </c>
      <c r="G8002" s="161">
        <v>0</v>
      </c>
      <c r="H8002" s="161">
        <v>0</v>
      </c>
      <c r="L8002">
        <v>530.33792300000005</v>
      </c>
      <c r="R8002">
        <v>1256.732495</v>
      </c>
      <c r="S8002">
        <v>1256.732495</v>
      </c>
      <c r="T8002" s="194">
        <v>1256.732495</v>
      </c>
      <c r="U8002" t="s">
        <v>193</v>
      </c>
      <c r="V8002">
        <v>45708.406087962961</v>
      </c>
    </row>
    <row r="8003" spans="1:22" x14ac:dyDescent="0.3">
      <c r="A8003" t="s">
        <v>117</v>
      </c>
      <c r="B8003" t="s">
        <v>118</v>
      </c>
      <c r="C8003" t="s">
        <v>88</v>
      </c>
      <c r="D8003" s="29">
        <v>45769</v>
      </c>
      <c r="E8003" s="161">
        <v>0</v>
      </c>
      <c r="F8003" s="161">
        <v>0</v>
      </c>
      <c r="G8003" s="161">
        <v>0</v>
      </c>
      <c r="H8003" s="161">
        <v>0</v>
      </c>
      <c r="L8003">
        <v>530.33792300000005</v>
      </c>
      <c r="R8003">
        <v>1256.732495</v>
      </c>
      <c r="S8003">
        <v>1256.732495</v>
      </c>
      <c r="T8003" s="194">
        <v>1256.732495</v>
      </c>
      <c r="U8003" t="s">
        <v>193</v>
      </c>
      <c r="V8003">
        <v>45708.405555555553</v>
      </c>
    </row>
    <row r="8004" spans="1:22" x14ac:dyDescent="0.3">
      <c r="A8004" t="s">
        <v>117</v>
      </c>
      <c r="B8004" t="s">
        <v>118</v>
      </c>
      <c r="C8004" t="s">
        <v>88</v>
      </c>
      <c r="D8004" s="29">
        <v>45770</v>
      </c>
      <c r="E8004" s="161">
        <v>0</v>
      </c>
      <c r="F8004" s="161">
        <v>0</v>
      </c>
      <c r="G8004" s="161">
        <v>0</v>
      </c>
      <c r="H8004" s="161">
        <v>0</v>
      </c>
      <c r="L8004">
        <v>530.33792300000005</v>
      </c>
      <c r="R8004">
        <v>1256.732495</v>
      </c>
      <c r="S8004">
        <v>1256.732495</v>
      </c>
      <c r="T8004" s="194">
        <v>1256.732495</v>
      </c>
      <c r="U8004" t="s">
        <v>193</v>
      </c>
      <c r="V8004">
        <v>45708.406446759262</v>
      </c>
    </row>
    <row r="8005" spans="1:22" x14ac:dyDescent="0.3">
      <c r="A8005" t="s">
        <v>117</v>
      </c>
      <c r="B8005" t="s">
        <v>118</v>
      </c>
      <c r="C8005" t="s">
        <v>88</v>
      </c>
      <c r="D8005" s="29">
        <v>45771</v>
      </c>
      <c r="E8005" s="161">
        <v>0</v>
      </c>
      <c r="F8005" s="161">
        <v>0</v>
      </c>
      <c r="G8005" s="161">
        <v>0</v>
      </c>
      <c r="H8005" s="161">
        <v>0</v>
      </c>
      <c r="L8005">
        <v>530.33792300000005</v>
      </c>
      <c r="R8005">
        <v>1256.732495</v>
      </c>
      <c r="S8005">
        <v>1256.732495</v>
      </c>
      <c r="T8005" s="194">
        <v>1256.732495</v>
      </c>
      <c r="U8005" t="s">
        <v>193</v>
      </c>
      <c r="V8005">
        <v>45708.406446759262</v>
      </c>
    </row>
    <row r="8006" spans="1:22" x14ac:dyDescent="0.3">
      <c r="A8006" t="s">
        <v>117</v>
      </c>
      <c r="B8006" t="s">
        <v>118</v>
      </c>
      <c r="C8006" t="s">
        <v>88</v>
      </c>
      <c r="D8006" s="29">
        <v>45772</v>
      </c>
      <c r="E8006" s="161">
        <v>0</v>
      </c>
      <c r="F8006" s="161">
        <v>0</v>
      </c>
      <c r="G8006" s="161">
        <v>0</v>
      </c>
      <c r="H8006" s="161">
        <v>0</v>
      </c>
      <c r="L8006">
        <v>530.33792300000005</v>
      </c>
      <c r="R8006">
        <v>1256.732495</v>
      </c>
      <c r="S8006">
        <v>1256.732495</v>
      </c>
      <c r="T8006" s="194">
        <v>1256.732495</v>
      </c>
      <c r="U8006" t="s">
        <v>193</v>
      </c>
      <c r="V8006">
        <v>45708.406377314815</v>
      </c>
    </row>
    <row r="8007" spans="1:22" x14ac:dyDescent="0.3">
      <c r="A8007" t="s">
        <v>117</v>
      </c>
      <c r="B8007" t="s">
        <v>118</v>
      </c>
      <c r="C8007" t="s">
        <v>88</v>
      </c>
      <c r="D8007" s="29">
        <v>45773</v>
      </c>
      <c r="E8007" s="161">
        <v>0</v>
      </c>
      <c r="F8007" s="161">
        <v>0</v>
      </c>
      <c r="G8007" s="161">
        <v>0</v>
      </c>
      <c r="H8007" s="161">
        <v>0</v>
      </c>
      <c r="L8007">
        <v>530.33792300000005</v>
      </c>
      <c r="R8007">
        <v>1256.732495</v>
      </c>
      <c r="S8007">
        <v>1256.732495</v>
      </c>
      <c r="T8007" s="194">
        <v>1256.732495</v>
      </c>
      <c r="U8007" t="s">
        <v>193</v>
      </c>
      <c r="V8007">
        <v>45708.405335648145</v>
      </c>
    </row>
    <row r="8008" spans="1:22" x14ac:dyDescent="0.3">
      <c r="A8008" t="s">
        <v>117</v>
      </c>
      <c r="B8008" t="s">
        <v>118</v>
      </c>
      <c r="C8008" t="s">
        <v>88</v>
      </c>
      <c r="D8008" s="29">
        <v>45774</v>
      </c>
      <c r="E8008" s="161">
        <v>0</v>
      </c>
      <c r="F8008" s="161">
        <v>0</v>
      </c>
      <c r="G8008" s="161">
        <v>0</v>
      </c>
      <c r="H8008" s="161">
        <v>0</v>
      </c>
      <c r="L8008">
        <v>530.33792300000005</v>
      </c>
      <c r="R8008">
        <v>1256.732495</v>
      </c>
      <c r="S8008">
        <v>1256.732495</v>
      </c>
      <c r="T8008" s="194">
        <v>1256.732495</v>
      </c>
      <c r="U8008" t="s">
        <v>193</v>
      </c>
      <c r="V8008">
        <v>45708.4059375</v>
      </c>
    </row>
    <row r="8009" spans="1:22" x14ac:dyDescent="0.3">
      <c r="A8009" t="s">
        <v>117</v>
      </c>
      <c r="B8009" t="s">
        <v>118</v>
      </c>
      <c r="C8009" t="s">
        <v>88</v>
      </c>
      <c r="D8009" s="29">
        <v>45775</v>
      </c>
      <c r="E8009" s="161">
        <v>0</v>
      </c>
      <c r="F8009" s="161">
        <v>0</v>
      </c>
      <c r="G8009" s="161">
        <v>0</v>
      </c>
      <c r="H8009" s="161">
        <v>0</v>
      </c>
      <c r="L8009">
        <v>530.33792300000005</v>
      </c>
      <c r="R8009">
        <v>1256.732495</v>
      </c>
      <c r="S8009">
        <v>1256.732495</v>
      </c>
      <c r="T8009" s="194">
        <v>1256.732495</v>
      </c>
      <c r="U8009" t="s">
        <v>193</v>
      </c>
      <c r="V8009">
        <v>45708.406064814815</v>
      </c>
    </row>
    <row r="8010" spans="1:22" x14ac:dyDescent="0.3">
      <c r="A8010" t="s">
        <v>117</v>
      </c>
      <c r="B8010" t="s">
        <v>118</v>
      </c>
      <c r="C8010" t="s">
        <v>88</v>
      </c>
      <c r="D8010" s="29">
        <v>45776</v>
      </c>
      <c r="E8010" s="161">
        <v>0</v>
      </c>
      <c r="F8010" s="161">
        <v>0</v>
      </c>
      <c r="G8010" s="161">
        <v>0</v>
      </c>
      <c r="H8010" s="161">
        <v>0</v>
      </c>
      <c r="L8010">
        <v>530.33792300000005</v>
      </c>
      <c r="R8010">
        <v>1256.732495</v>
      </c>
      <c r="S8010">
        <v>1256.732495</v>
      </c>
      <c r="T8010" s="194">
        <v>1256.732495</v>
      </c>
      <c r="U8010" t="s">
        <v>193</v>
      </c>
      <c r="V8010">
        <v>45708.405763888892</v>
      </c>
    </row>
    <row r="8011" spans="1:22" x14ac:dyDescent="0.3">
      <c r="A8011" t="s">
        <v>117</v>
      </c>
      <c r="B8011" t="s">
        <v>118</v>
      </c>
      <c r="C8011" t="s">
        <v>88</v>
      </c>
      <c r="D8011" s="29">
        <v>45777</v>
      </c>
      <c r="E8011" s="161">
        <v>0</v>
      </c>
      <c r="F8011" s="161">
        <v>0</v>
      </c>
      <c r="G8011" s="161">
        <v>0</v>
      </c>
      <c r="H8011" s="161">
        <v>0</v>
      </c>
      <c r="L8011">
        <v>530.33792300000005</v>
      </c>
      <c r="R8011">
        <v>1256.732495</v>
      </c>
      <c r="S8011">
        <v>1256.732495</v>
      </c>
      <c r="T8011" s="194">
        <v>1256.732495</v>
      </c>
      <c r="U8011" t="s">
        <v>193</v>
      </c>
      <c r="V8011">
        <v>45708.4059837963</v>
      </c>
    </row>
    <row r="8012" spans="1:22" x14ac:dyDescent="0.3">
      <c r="A8012" t="s">
        <v>117</v>
      </c>
      <c r="B8012" t="s">
        <v>118</v>
      </c>
      <c r="C8012" t="s">
        <v>88</v>
      </c>
      <c r="D8012" s="29">
        <v>45778</v>
      </c>
      <c r="E8012" s="161">
        <v>0</v>
      </c>
      <c r="F8012" s="161">
        <v>0</v>
      </c>
      <c r="G8012" s="161">
        <v>0</v>
      </c>
      <c r="H8012" s="161">
        <v>0</v>
      </c>
      <c r="L8012">
        <v>530.33792300000005</v>
      </c>
      <c r="R8012">
        <v>1256.732495</v>
      </c>
      <c r="S8012">
        <v>1256.732495</v>
      </c>
      <c r="T8012" s="194">
        <v>1256.732495</v>
      </c>
      <c r="U8012" t="s">
        <v>193</v>
      </c>
      <c r="V8012">
        <v>45708.405578703707</v>
      </c>
    </row>
    <row r="8013" spans="1:22" x14ac:dyDescent="0.3">
      <c r="A8013" t="s">
        <v>117</v>
      </c>
      <c r="B8013" t="s">
        <v>118</v>
      </c>
      <c r="C8013" t="s">
        <v>88</v>
      </c>
      <c r="D8013" s="29">
        <v>45779</v>
      </c>
      <c r="E8013" s="161">
        <v>0</v>
      </c>
      <c r="F8013" s="161">
        <v>0</v>
      </c>
      <c r="G8013" s="161">
        <v>0</v>
      </c>
      <c r="H8013" s="161">
        <v>0</v>
      </c>
      <c r="L8013">
        <v>530.33792300000005</v>
      </c>
      <c r="R8013">
        <v>1256.732495</v>
      </c>
      <c r="S8013">
        <v>1256.732495</v>
      </c>
      <c r="T8013" s="194">
        <v>1256.732495</v>
      </c>
      <c r="U8013" t="s">
        <v>193</v>
      </c>
      <c r="V8013">
        <v>45708.405081018522</v>
      </c>
    </row>
    <row r="8014" spans="1:22" x14ac:dyDescent="0.3">
      <c r="A8014" t="s">
        <v>117</v>
      </c>
      <c r="B8014" t="s">
        <v>118</v>
      </c>
      <c r="C8014" t="s">
        <v>88</v>
      </c>
      <c r="D8014" s="29">
        <v>45780</v>
      </c>
      <c r="E8014" s="161">
        <v>0</v>
      </c>
      <c r="F8014" s="161">
        <v>0</v>
      </c>
      <c r="G8014" s="161">
        <v>0</v>
      </c>
      <c r="H8014" s="161">
        <v>0</v>
      </c>
      <c r="L8014">
        <v>530.33792300000005</v>
      </c>
      <c r="R8014">
        <v>1256.732495</v>
      </c>
      <c r="S8014">
        <v>1256.732495</v>
      </c>
      <c r="T8014" s="194">
        <v>1256.732495</v>
      </c>
      <c r="U8014" t="s">
        <v>193</v>
      </c>
      <c r="V8014">
        <v>45708.405034722222</v>
      </c>
    </row>
    <row r="8015" spans="1:22" x14ac:dyDescent="0.3">
      <c r="A8015" t="s">
        <v>117</v>
      </c>
      <c r="B8015" t="s">
        <v>118</v>
      </c>
      <c r="C8015" t="s">
        <v>88</v>
      </c>
      <c r="D8015" s="29">
        <v>45781</v>
      </c>
      <c r="E8015" s="161">
        <v>0</v>
      </c>
      <c r="F8015" s="161">
        <v>0</v>
      </c>
      <c r="G8015" s="161">
        <v>0</v>
      </c>
      <c r="H8015" s="161">
        <v>0</v>
      </c>
      <c r="L8015">
        <v>530.33792300000005</v>
      </c>
      <c r="R8015">
        <v>1256.732495</v>
      </c>
      <c r="S8015">
        <v>1256.732495</v>
      </c>
      <c r="T8015" s="194">
        <v>1256.732495</v>
      </c>
      <c r="U8015" t="s">
        <v>193</v>
      </c>
      <c r="V8015">
        <v>45708.406273148146</v>
      </c>
    </row>
    <row r="8016" spans="1:22" x14ac:dyDescent="0.3">
      <c r="A8016" t="s">
        <v>117</v>
      </c>
      <c r="B8016" t="s">
        <v>118</v>
      </c>
      <c r="C8016" t="s">
        <v>88</v>
      </c>
      <c r="D8016" s="29">
        <v>45782</v>
      </c>
      <c r="E8016" s="161">
        <v>0</v>
      </c>
      <c r="F8016" s="161">
        <v>0</v>
      </c>
      <c r="G8016" s="161">
        <v>0</v>
      </c>
      <c r="H8016" s="161">
        <v>0</v>
      </c>
      <c r="L8016">
        <v>530.33792300000005</v>
      </c>
      <c r="R8016">
        <v>1256.732495</v>
      </c>
      <c r="S8016">
        <v>1256.732495</v>
      </c>
      <c r="T8016" s="194">
        <v>1256.732495</v>
      </c>
      <c r="U8016" t="s">
        <v>193</v>
      </c>
      <c r="V8016">
        <v>45708.405590277776</v>
      </c>
    </row>
    <row r="8017" spans="1:22" x14ac:dyDescent="0.3">
      <c r="A8017" t="s">
        <v>117</v>
      </c>
      <c r="B8017" t="s">
        <v>118</v>
      </c>
      <c r="C8017" t="s">
        <v>88</v>
      </c>
      <c r="D8017" s="29">
        <v>45783</v>
      </c>
      <c r="E8017" s="161">
        <v>0</v>
      </c>
      <c r="F8017" s="161">
        <v>0</v>
      </c>
      <c r="G8017" s="161">
        <v>0</v>
      </c>
      <c r="H8017" s="161">
        <v>0</v>
      </c>
      <c r="L8017">
        <v>530.33792300000005</v>
      </c>
      <c r="R8017">
        <v>1256.732495</v>
      </c>
      <c r="S8017">
        <v>1256.732495</v>
      </c>
      <c r="T8017" s="194">
        <v>1256.732495</v>
      </c>
      <c r="U8017" t="s">
        <v>193</v>
      </c>
      <c r="V8017">
        <v>45708.404965277776</v>
      </c>
    </row>
    <row r="8018" spans="1:22" x14ac:dyDescent="0.3">
      <c r="A8018" t="s">
        <v>117</v>
      </c>
      <c r="B8018" t="s">
        <v>118</v>
      </c>
      <c r="C8018" t="s">
        <v>88</v>
      </c>
      <c r="D8018" s="29">
        <v>45784</v>
      </c>
      <c r="E8018" s="161">
        <v>0</v>
      </c>
      <c r="F8018" s="161">
        <v>0</v>
      </c>
      <c r="G8018" s="161">
        <v>0</v>
      </c>
      <c r="H8018" s="161">
        <v>0</v>
      </c>
      <c r="L8018">
        <v>530.33792300000005</v>
      </c>
      <c r="R8018">
        <v>1256.732495</v>
      </c>
      <c r="S8018">
        <v>1256.732495</v>
      </c>
      <c r="T8018" s="194">
        <v>1256.732495</v>
      </c>
      <c r="U8018" t="s">
        <v>193</v>
      </c>
      <c r="V8018">
        <v>45708.405497685184</v>
      </c>
    </row>
    <row r="8019" spans="1:22" x14ac:dyDescent="0.3">
      <c r="A8019" t="s">
        <v>117</v>
      </c>
      <c r="B8019" t="s">
        <v>118</v>
      </c>
      <c r="C8019" t="s">
        <v>88</v>
      </c>
      <c r="D8019" s="29">
        <v>45785</v>
      </c>
      <c r="E8019" s="161">
        <v>0</v>
      </c>
      <c r="F8019" s="161">
        <v>0</v>
      </c>
      <c r="G8019" s="161">
        <v>0</v>
      </c>
      <c r="H8019" s="161">
        <v>0</v>
      </c>
      <c r="L8019">
        <v>530.33792300000005</v>
      </c>
      <c r="R8019">
        <v>1256.732495</v>
      </c>
      <c r="S8019">
        <v>1256.732495</v>
      </c>
      <c r="T8019" s="194">
        <v>1256.732495</v>
      </c>
      <c r="U8019" t="s">
        <v>193</v>
      </c>
      <c r="V8019">
        <v>45708.405034722222</v>
      </c>
    </row>
    <row r="8020" spans="1:22" x14ac:dyDescent="0.3">
      <c r="A8020" t="s">
        <v>117</v>
      </c>
      <c r="B8020" t="s">
        <v>118</v>
      </c>
      <c r="C8020" t="s">
        <v>88</v>
      </c>
      <c r="D8020" s="29">
        <v>45786</v>
      </c>
      <c r="E8020" s="161">
        <v>0</v>
      </c>
      <c r="F8020" s="161">
        <v>0</v>
      </c>
      <c r="G8020" s="161">
        <v>0</v>
      </c>
      <c r="H8020" s="161">
        <v>0</v>
      </c>
      <c r="L8020">
        <v>530.33792300000005</v>
      </c>
      <c r="R8020">
        <v>1256.732495</v>
      </c>
      <c r="S8020">
        <v>1256.732495</v>
      </c>
      <c r="T8020" s="194">
        <v>1256.732495</v>
      </c>
      <c r="U8020" t="s">
        <v>193</v>
      </c>
      <c r="V8020">
        <v>45708.40519675926</v>
      </c>
    </row>
    <row r="8021" spans="1:22" x14ac:dyDescent="0.3">
      <c r="A8021" t="s">
        <v>117</v>
      </c>
      <c r="B8021" t="s">
        <v>118</v>
      </c>
      <c r="C8021" t="s">
        <v>88</v>
      </c>
      <c r="D8021" s="29">
        <v>45787</v>
      </c>
      <c r="E8021" s="161">
        <v>0</v>
      </c>
      <c r="F8021" s="161">
        <v>0</v>
      </c>
      <c r="G8021" s="161">
        <v>0</v>
      </c>
      <c r="H8021" s="161">
        <v>0</v>
      </c>
      <c r="L8021">
        <v>530.33792300000005</v>
      </c>
      <c r="R8021">
        <v>1256.732495</v>
      </c>
      <c r="S8021">
        <v>1256.732495</v>
      </c>
      <c r="T8021" s="194">
        <v>1256.732495</v>
      </c>
      <c r="U8021" t="s">
        <v>193</v>
      </c>
      <c r="V8021">
        <v>45708.405509259261</v>
      </c>
    </row>
    <row r="8022" spans="1:22" x14ac:dyDescent="0.3">
      <c r="A8022" t="s">
        <v>117</v>
      </c>
      <c r="B8022" t="s">
        <v>118</v>
      </c>
      <c r="C8022" t="s">
        <v>88</v>
      </c>
      <c r="D8022" s="29">
        <v>45788</v>
      </c>
      <c r="E8022" s="161">
        <v>0</v>
      </c>
      <c r="F8022" s="161">
        <v>0</v>
      </c>
      <c r="G8022" s="161">
        <v>0</v>
      </c>
      <c r="H8022" s="161">
        <v>0</v>
      </c>
      <c r="L8022">
        <v>530.33792300000005</v>
      </c>
      <c r="R8022">
        <v>1256.732495</v>
      </c>
      <c r="S8022">
        <v>1256.732495</v>
      </c>
      <c r="T8022" s="194">
        <v>1256.732495</v>
      </c>
      <c r="U8022" t="s">
        <v>193</v>
      </c>
      <c r="V8022">
        <v>45708.406608796293</v>
      </c>
    </row>
    <row r="8023" spans="1:22" x14ac:dyDescent="0.3">
      <c r="A8023" t="s">
        <v>117</v>
      </c>
      <c r="B8023" t="s">
        <v>118</v>
      </c>
      <c r="C8023" t="s">
        <v>88</v>
      </c>
      <c r="D8023" s="29">
        <v>45789</v>
      </c>
      <c r="E8023" s="161">
        <v>0</v>
      </c>
      <c r="F8023" s="161">
        <v>0</v>
      </c>
      <c r="G8023" s="161">
        <v>0</v>
      </c>
      <c r="H8023" s="161">
        <v>0</v>
      </c>
      <c r="L8023">
        <v>530.33792300000005</v>
      </c>
      <c r="R8023">
        <v>1256.732495</v>
      </c>
      <c r="S8023">
        <v>1256.732495</v>
      </c>
      <c r="T8023" s="194">
        <v>1256.732495</v>
      </c>
      <c r="U8023" t="s">
        <v>193</v>
      </c>
      <c r="V8023">
        <v>45708.405462962961</v>
      </c>
    </row>
    <row r="8024" spans="1:22" x14ac:dyDescent="0.3">
      <c r="A8024" t="s">
        <v>117</v>
      </c>
      <c r="B8024" t="s">
        <v>118</v>
      </c>
      <c r="C8024" t="s">
        <v>88</v>
      </c>
      <c r="D8024" s="29">
        <v>45790</v>
      </c>
      <c r="E8024" s="161">
        <v>0</v>
      </c>
      <c r="F8024" s="161">
        <v>0</v>
      </c>
      <c r="G8024" s="161">
        <v>0</v>
      </c>
      <c r="H8024" s="161">
        <v>0</v>
      </c>
      <c r="L8024">
        <v>530.33792300000005</v>
      </c>
      <c r="R8024">
        <v>1256.732495</v>
      </c>
      <c r="S8024">
        <v>1256.732495</v>
      </c>
      <c r="T8024" s="194">
        <v>1256.732495</v>
      </c>
      <c r="U8024" t="s">
        <v>193</v>
      </c>
      <c r="V8024">
        <v>45708.406493055554</v>
      </c>
    </row>
    <row r="8025" spans="1:22" x14ac:dyDescent="0.3">
      <c r="A8025" t="s">
        <v>117</v>
      </c>
      <c r="B8025" t="s">
        <v>118</v>
      </c>
      <c r="C8025" t="s">
        <v>88</v>
      </c>
      <c r="D8025" s="29">
        <v>45791</v>
      </c>
      <c r="E8025" s="161">
        <v>0</v>
      </c>
      <c r="F8025" s="161">
        <v>0</v>
      </c>
      <c r="G8025" s="161">
        <v>0</v>
      </c>
      <c r="H8025" s="161">
        <v>0</v>
      </c>
      <c r="L8025">
        <v>530.33792300000005</v>
      </c>
      <c r="R8025">
        <v>1256.732495</v>
      </c>
      <c r="S8025">
        <v>1256.732495</v>
      </c>
      <c r="T8025" s="194">
        <v>1256.732495</v>
      </c>
      <c r="U8025" t="s">
        <v>193</v>
      </c>
      <c r="V8025">
        <v>45708.405092592591</v>
      </c>
    </row>
    <row r="8026" spans="1:22" x14ac:dyDescent="0.3">
      <c r="A8026" t="s">
        <v>117</v>
      </c>
      <c r="B8026" t="s">
        <v>118</v>
      </c>
      <c r="C8026" t="s">
        <v>88</v>
      </c>
      <c r="D8026" s="29">
        <v>45792</v>
      </c>
      <c r="E8026" s="161">
        <v>0</v>
      </c>
      <c r="F8026" s="161">
        <v>0</v>
      </c>
      <c r="G8026" s="161">
        <v>0</v>
      </c>
      <c r="H8026" s="161">
        <v>0</v>
      </c>
      <c r="L8026">
        <v>530.33792300000005</v>
      </c>
      <c r="R8026">
        <v>1256.732495</v>
      </c>
      <c r="S8026">
        <v>1256.732495</v>
      </c>
      <c r="T8026" s="194">
        <v>1256.732495</v>
      </c>
      <c r="U8026" t="s">
        <v>193</v>
      </c>
      <c r="V8026">
        <v>45708.405497685184</v>
      </c>
    </row>
    <row r="8027" spans="1:22" x14ac:dyDescent="0.3">
      <c r="A8027" t="s">
        <v>117</v>
      </c>
      <c r="B8027" t="s">
        <v>118</v>
      </c>
      <c r="C8027" t="s">
        <v>88</v>
      </c>
      <c r="D8027" s="29">
        <v>45793</v>
      </c>
      <c r="E8027" s="161">
        <v>0</v>
      </c>
      <c r="F8027" s="161">
        <v>0</v>
      </c>
      <c r="G8027" s="161">
        <v>0</v>
      </c>
      <c r="H8027" s="161">
        <v>0</v>
      </c>
      <c r="L8027">
        <v>530.33792300000005</v>
      </c>
      <c r="R8027">
        <v>1256.732495</v>
      </c>
      <c r="S8027">
        <v>1256.732495</v>
      </c>
      <c r="T8027" s="194">
        <v>1256.732495</v>
      </c>
      <c r="U8027" t="s">
        <v>193</v>
      </c>
      <c r="V8027">
        <v>45708.40556712963</v>
      </c>
    </row>
    <row r="8028" spans="1:22" x14ac:dyDescent="0.3">
      <c r="A8028" t="s">
        <v>117</v>
      </c>
      <c r="B8028" t="s">
        <v>118</v>
      </c>
      <c r="C8028" t="s">
        <v>88</v>
      </c>
      <c r="D8028" s="29">
        <v>45794</v>
      </c>
      <c r="E8028" s="161">
        <v>0</v>
      </c>
      <c r="F8028" s="161">
        <v>0</v>
      </c>
      <c r="G8028" s="161">
        <v>0</v>
      </c>
      <c r="H8028" s="161">
        <v>0</v>
      </c>
      <c r="L8028">
        <v>530.33792300000005</v>
      </c>
      <c r="R8028">
        <v>1256.732495</v>
      </c>
      <c r="S8028">
        <v>1256.732495</v>
      </c>
      <c r="T8028" s="194">
        <v>1256.732495</v>
      </c>
      <c r="U8028" t="s">
        <v>193</v>
      </c>
      <c r="V8028">
        <v>45708.405578703707</v>
      </c>
    </row>
    <row r="8029" spans="1:22" x14ac:dyDescent="0.3">
      <c r="A8029" t="s">
        <v>117</v>
      </c>
      <c r="B8029" t="s">
        <v>118</v>
      </c>
      <c r="C8029" t="s">
        <v>88</v>
      </c>
      <c r="D8029" s="29">
        <v>45795</v>
      </c>
      <c r="E8029" s="161">
        <v>0</v>
      </c>
      <c r="F8029" s="161">
        <v>0</v>
      </c>
      <c r="G8029" s="161">
        <v>0</v>
      </c>
      <c r="H8029" s="161">
        <v>0</v>
      </c>
      <c r="L8029">
        <v>530.33792300000005</v>
      </c>
      <c r="R8029">
        <v>1256.732495</v>
      </c>
      <c r="S8029">
        <v>1256.732495</v>
      </c>
      <c r="T8029" s="194">
        <v>1256.732495</v>
      </c>
      <c r="U8029" t="s">
        <v>193</v>
      </c>
      <c r="V8029">
        <v>45708.406608796293</v>
      </c>
    </row>
    <row r="8030" spans="1:22" x14ac:dyDescent="0.3">
      <c r="A8030" t="s">
        <v>117</v>
      </c>
      <c r="B8030" t="s">
        <v>118</v>
      </c>
      <c r="C8030" t="s">
        <v>88</v>
      </c>
      <c r="D8030" s="29">
        <v>45796</v>
      </c>
      <c r="E8030" s="161">
        <v>0</v>
      </c>
      <c r="F8030" s="161">
        <v>0</v>
      </c>
      <c r="G8030" s="161">
        <v>0</v>
      </c>
      <c r="H8030" s="161">
        <v>0</v>
      </c>
      <c r="L8030">
        <v>530.33792300000005</v>
      </c>
      <c r="R8030">
        <v>1256.732495</v>
      </c>
      <c r="S8030">
        <v>1256.732495</v>
      </c>
      <c r="T8030" s="194">
        <v>1256.732495</v>
      </c>
      <c r="U8030" t="s">
        <v>193</v>
      </c>
      <c r="V8030">
        <v>45708.405590277776</v>
      </c>
    </row>
    <row r="8031" spans="1:22" x14ac:dyDescent="0.3">
      <c r="A8031" t="s">
        <v>117</v>
      </c>
      <c r="B8031" t="s">
        <v>118</v>
      </c>
      <c r="C8031" t="s">
        <v>88</v>
      </c>
      <c r="D8031" s="29">
        <v>45797</v>
      </c>
      <c r="E8031" s="161">
        <v>0</v>
      </c>
      <c r="F8031" s="161">
        <v>0</v>
      </c>
      <c r="G8031" s="161">
        <v>0</v>
      </c>
      <c r="H8031" s="161">
        <v>0</v>
      </c>
      <c r="L8031">
        <v>530.33792300000005</v>
      </c>
      <c r="R8031">
        <v>1256.732495</v>
      </c>
      <c r="S8031">
        <v>1256.732495</v>
      </c>
      <c r="T8031" s="194">
        <v>1256.732495</v>
      </c>
      <c r="U8031" t="s">
        <v>193</v>
      </c>
      <c r="V8031">
        <v>45708.406388888892</v>
      </c>
    </row>
    <row r="8032" spans="1:22" x14ac:dyDescent="0.3">
      <c r="A8032" t="s">
        <v>117</v>
      </c>
      <c r="B8032" t="s">
        <v>118</v>
      </c>
      <c r="C8032" t="s">
        <v>88</v>
      </c>
      <c r="D8032" s="29">
        <v>45798</v>
      </c>
      <c r="E8032" s="161">
        <v>0</v>
      </c>
      <c r="F8032" s="161">
        <v>0</v>
      </c>
      <c r="G8032" s="161">
        <v>0</v>
      </c>
      <c r="H8032" s="161">
        <v>0</v>
      </c>
      <c r="L8032">
        <v>530.33792300000005</v>
      </c>
      <c r="R8032">
        <v>1256.732495</v>
      </c>
      <c r="S8032">
        <v>1256.732495</v>
      </c>
      <c r="T8032" s="194">
        <v>1256.732495</v>
      </c>
      <c r="U8032" t="s">
        <v>193</v>
      </c>
      <c r="V8032">
        <v>45708.406597222223</v>
      </c>
    </row>
    <row r="8033" spans="1:22" x14ac:dyDescent="0.3">
      <c r="A8033" t="s">
        <v>117</v>
      </c>
      <c r="B8033" t="s">
        <v>118</v>
      </c>
      <c r="C8033" t="s">
        <v>88</v>
      </c>
      <c r="D8033" s="29">
        <v>45799</v>
      </c>
      <c r="E8033" s="161">
        <v>0</v>
      </c>
      <c r="F8033" s="161">
        <v>0</v>
      </c>
      <c r="G8033" s="161">
        <v>0</v>
      </c>
      <c r="H8033" s="161">
        <v>0</v>
      </c>
      <c r="L8033">
        <v>530.33792300000005</v>
      </c>
      <c r="R8033">
        <v>1256.732495</v>
      </c>
      <c r="S8033">
        <v>1256.732495</v>
      </c>
      <c r="T8033" s="194">
        <v>1256.732495</v>
      </c>
      <c r="U8033" t="s">
        <v>193</v>
      </c>
      <c r="V8033">
        <v>45708.406354166669</v>
      </c>
    </row>
    <row r="8034" spans="1:22" x14ac:dyDescent="0.3">
      <c r="A8034" t="s">
        <v>117</v>
      </c>
      <c r="B8034" t="s">
        <v>118</v>
      </c>
      <c r="C8034" t="s">
        <v>88</v>
      </c>
      <c r="D8034" s="29">
        <v>45800</v>
      </c>
      <c r="E8034" s="161">
        <v>0</v>
      </c>
      <c r="F8034" s="161">
        <v>0</v>
      </c>
      <c r="G8034" s="161">
        <v>0</v>
      </c>
      <c r="H8034" s="161">
        <v>0</v>
      </c>
      <c r="L8034">
        <v>530.33792300000005</v>
      </c>
      <c r="R8034">
        <v>1256.732495</v>
      </c>
      <c r="S8034">
        <v>1256.732495</v>
      </c>
      <c r="T8034" s="194">
        <v>1256.732495</v>
      </c>
      <c r="U8034" t="s">
        <v>193</v>
      </c>
      <c r="V8034">
        <v>45708.405486111114</v>
      </c>
    </row>
    <row r="8035" spans="1:22" x14ac:dyDescent="0.3">
      <c r="A8035" t="s">
        <v>117</v>
      </c>
      <c r="B8035" t="s">
        <v>118</v>
      </c>
      <c r="C8035" t="s">
        <v>88</v>
      </c>
      <c r="D8035" s="29">
        <v>45801</v>
      </c>
      <c r="E8035" s="161">
        <v>0</v>
      </c>
      <c r="F8035" s="161">
        <v>0</v>
      </c>
      <c r="G8035" s="161">
        <v>0</v>
      </c>
      <c r="H8035" s="161">
        <v>0</v>
      </c>
      <c r="L8035">
        <v>530.33792300000005</v>
      </c>
      <c r="R8035">
        <v>1256.732495</v>
      </c>
      <c r="S8035">
        <v>1256.732495</v>
      </c>
      <c r="T8035" s="194">
        <v>1256.732495</v>
      </c>
      <c r="U8035" t="s">
        <v>193</v>
      </c>
      <c r="V8035">
        <v>45708.405312499999</v>
      </c>
    </row>
    <row r="8036" spans="1:22" x14ac:dyDescent="0.3">
      <c r="A8036" t="s">
        <v>117</v>
      </c>
      <c r="B8036" t="s">
        <v>118</v>
      </c>
      <c r="C8036" t="s">
        <v>88</v>
      </c>
      <c r="D8036" s="29">
        <v>45802</v>
      </c>
      <c r="E8036" s="161">
        <v>0</v>
      </c>
      <c r="F8036" s="161">
        <v>0</v>
      </c>
      <c r="G8036" s="161">
        <v>0</v>
      </c>
      <c r="H8036" s="161">
        <v>0</v>
      </c>
      <c r="L8036">
        <v>530.33792300000005</v>
      </c>
      <c r="R8036">
        <v>1256.732495</v>
      </c>
      <c r="S8036">
        <v>1256.732495</v>
      </c>
      <c r="T8036" s="194">
        <v>1256.732495</v>
      </c>
      <c r="U8036" t="s">
        <v>193</v>
      </c>
      <c r="V8036">
        <v>45708.405543981484</v>
      </c>
    </row>
    <row r="8037" spans="1:22" x14ac:dyDescent="0.3">
      <c r="A8037" t="s">
        <v>117</v>
      </c>
      <c r="B8037" t="s">
        <v>118</v>
      </c>
      <c r="C8037" t="s">
        <v>88</v>
      </c>
      <c r="D8037" s="29">
        <v>45803</v>
      </c>
      <c r="E8037" s="161">
        <v>0</v>
      </c>
      <c r="F8037" s="161">
        <v>0</v>
      </c>
      <c r="G8037" s="161">
        <v>0</v>
      </c>
      <c r="H8037" s="161">
        <v>0</v>
      </c>
      <c r="L8037">
        <v>530.33792300000005</v>
      </c>
      <c r="R8037">
        <v>1256.732495</v>
      </c>
      <c r="S8037">
        <v>1256.732495</v>
      </c>
      <c r="T8037" s="194">
        <v>1256.732495</v>
      </c>
      <c r="U8037" t="s">
        <v>193</v>
      </c>
      <c r="V8037">
        <v>45708.405706018515</v>
      </c>
    </row>
    <row r="8038" spans="1:22" x14ac:dyDescent="0.3">
      <c r="A8038" t="s">
        <v>117</v>
      </c>
      <c r="B8038" t="s">
        <v>118</v>
      </c>
      <c r="C8038" t="s">
        <v>88</v>
      </c>
      <c r="D8038" s="29">
        <v>45804</v>
      </c>
      <c r="E8038" s="161">
        <v>0</v>
      </c>
      <c r="F8038" s="161">
        <v>0</v>
      </c>
      <c r="G8038" s="161">
        <v>0</v>
      </c>
      <c r="H8038" s="161">
        <v>0</v>
      </c>
      <c r="L8038">
        <v>530.33792300000005</v>
      </c>
      <c r="R8038">
        <v>1256.732495</v>
      </c>
      <c r="S8038">
        <v>1256.732495</v>
      </c>
      <c r="T8038" s="194">
        <v>1256.732495</v>
      </c>
      <c r="U8038" t="s">
        <v>193</v>
      </c>
      <c r="V8038">
        <v>45708.406041666669</v>
      </c>
    </row>
    <row r="8039" spans="1:22" x14ac:dyDescent="0.3">
      <c r="A8039" t="s">
        <v>117</v>
      </c>
      <c r="B8039" t="s">
        <v>118</v>
      </c>
      <c r="C8039" t="s">
        <v>88</v>
      </c>
      <c r="D8039" s="29">
        <v>45805</v>
      </c>
      <c r="E8039" s="161">
        <v>0</v>
      </c>
      <c r="F8039" s="161">
        <v>0</v>
      </c>
      <c r="G8039" s="161">
        <v>0</v>
      </c>
      <c r="H8039" s="161">
        <v>0</v>
      </c>
      <c r="L8039">
        <v>530.33792300000005</v>
      </c>
      <c r="R8039">
        <v>1256.732495</v>
      </c>
      <c r="S8039">
        <v>1256.732495</v>
      </c>
      <c r="T8039" s="194">
        <v>1256.732495</v>
      </c>
      <c r="U8039" t="s">
        <v>193</v>
      </c>
      <c r="V8039">
        <v>45708.406053240738</v>
      </c>
    </row>
    <row r="8040" spans="1:22" x14ac:dyDescent="0.3">
      <c r="A8040" t="s">
        <v>117</v>
      </c>
      <c r="B8040" t="s">
        <v>118</v>
      </c>
      <c r="C8040" t="s">
        <v>88</v>
      </c>
      <c r="D8040" s="29">
        <v>45806</v>
      </c>
      <c r="E8040" s="161">
        <v>0</v>
      </c>
      <c r="F8040" s="161">
        <v>0</v>
      </c>
      <c r="G8040" s="161">
        <v>0</v>
      </c>
      <c r="H8040" s="161">
        <v>0</v>
      </c>
      <c r="L8040">
        <v>530.33792300000005</v>
      </c>
      <c r="R8040">
        <v>1256.732495</v>
      </c>
      <c r="S8040">
        <v>1256.732495</v>
      </c>
      <c r="T8040" s="194">
        <v>1256.732495</v>
      </c>
      <c r="U8040" t="s">
        <v>193</v>
      </c>
      <c r="V8040">
        <v>45708.406655092593</v>
      </c>
    </row>
    <row r="8041" spans="1:22" x14ac:dyDescent="0.3">
      <c r="A8041" t="s">
        <v>117</v>
      </c>
      <c r="B8041" t="s">
        <v>118</v>
      </c>
      <c r="C8041" t="s">
        <v>88</v>
      </c>
      <c r="D8041" s="29">
        <v>45807</v>
      </c>
      <c r="E8041" s="161">
        <v>0</v>
      </c>
      <c r="F8041" s="161">
        <v>0</v>
      </c>
      <c r="G8041" s="161">
        <v>0</v>
      </c>
      <c r="H8041" s="161">
        <v>0</v>
      </c>
      <c r="L8041">
        <v>530.33792300000005</v>
      </c>
      <c r="R8041">
        <v>1256.732495</v>
      </c>
      <c r="S8041">
        <v>1256.732495</v>
      </c>
      <c r="T8041" s="194">
        <v>1256.732495</v>
      </c>
      <c r="U8041" t="s">
        <v>193</v>
      </c>
      <c r="V8041">
        <v>45708.406226851854</v>
      </c>
    </row>
    <row r="8042" spans="1:22" x14ac:dyDescent="0.3">
      <c r="A8042" t="s">
        <v>117</v>
      </c>
      <c r="B8042" t="s">
        <v>118</v>
      </c>
      <c r="C8042" t="s">
        <v>88</v>
      </c>
      <c r="D8042" s="29">
        <v>45808</v>
      </c>
      <c r="E8042" s="161">
        <v>0</v>
      </c>
      <c r="F8042" s="161">
        <v>0</v>
      </c>
      <c r="G8042" s="161">
        <v>0</v>
      </c>
      <c r="H8042" s="161">
        <v>0</v>
      </c>
      <c r="L8042">
        <v>530.33792300000005</v>
      </c>
      <c r="R8042">
        <v>1256.732495</v>
      </c>
      <c r="S8042">
        <v>1256.732495</v>
      </c>
      <c r="T8042" s="194">
        <v>1256.732495</v>
      </c>
      <c r="U8042" t="s">
        <v>193</v>
      </c>
      <c r="V8042">
        <v>45708.40520833333</v>
      </c>
    </row>
    <row r="8043" spans="1:22" x14ac:dyDescent="0.3">
      <c r="A8043" t="s">
        <v>117</v>
      </c>
      <c r="B8043" t="s">
        <v>118</v>
      </c>
      <c r="C8043" t="s">
        <v>88</v>
      </c>
      <c r="D8043" s="29">
        <v>45809</v>
      </c>
      <c r="E8043" s="161">
        <v>0</v>
      </c>
      <c r="F8043" s="161">
        <v>0</v>
      </c>
      <c r="G8043" s="161">
        <v>0</v>
      </c>
      <c r="H8043" s="161">
        <v>0</v>
      </c>
      <c r="L8043">
        <v>530.33792300000005</v>
      </c>
      <c r="R8043">
        <v>1256.732495</v>
      </c>
      <c r="S8043">
        <v>1256.732495</v>
      </c>
      <c r="T8043" s="194">
        <v>1256.732495</v>
      </c>
      <c r="U8043" t="s">
        <v>193</v>
      </c>
      <c r="V8043">
        <v>45708.405706018515</v>
      </c>
    </row>
    <row r="8044" spans="1:22" x14ac:dyDescent="0.3">
      <c r="A8044" t="s">
        <v>117</v>
      </c>
      <c r="B8044" t="s">
        <v>118</v>
      </c>
      <c r="C8044" t="s">
        <v>88</v>
      </c>
      <c r="D8044" s="29">
        <v>45810</v>
      </c>
      <c r="E8044" s="161">
        <v>0</v>
      </c>
      <c r="F8044" s="161">
        <v>0</v>
      </c>
      <c r="G8044" s="161">
        <v>0</v>
      </c>
      <c r="H8044" s="161">
        <v>0</v>
      </c>
      <c r="L8044">
        <v>530.33792300000005</v>
      </c>
      <c r="R8044">
        <v>1256.732495</v>
      </c>
      <c r="S8044">
        <v>1256.732495</v>
      </c>
      <c r="T8044" s="194">
        <v>1256.732495</v>
      </c>
      <c r="U8044" t="s">
        <v>193</v>
      </c>
      <c r="V8044">
        <v>45708.406458333331</v>
      </c>
    </row>
    <row r="8045" spans="1:22" x14ac:dyDescent="0.3">
      <c r="A8045" t="s">
        <v>117</v>
      </c>
      <c r="B8045" t="s">
        <v>118</v>
      </c>
      <c r="C8045" t="s">
        <v>88</v>
      </c>
      <c r="D8045" s="29">
        <v>45811</v>
      </c>
      <c r="E8045" s="161">
        <v>0</v>
      </c>
      <c r="F8045" s="161">
        <v>0</v>
      </c>
      <c r="G8045" s="161">
        <v>0</v>
      </c>
      <c r="H8045" s="161">
        <v>0</v>
      </c>
      <c r="L8045">
        <v>530.33792300000005</v>
      </c>
      <c r="R8045">
        <v>1256.732495</v>
      </c>
      <c r="S8045">
        <v>1256.732495</v>
      </c>
      <c r="T8045" s="194">
        <v>1256.732495</v>
      </c>
      <c r="U8045" t="s">
        <v>193</v>
      </c>
      <c r="V8045">
        <v>45708.405810185184</v>
      </c>
    </row>
    <row r="8046" spans="1:22" x14ac:dyDescent="0.3">
      <c r="A8046" t="s">
        <v>117</v>
      </c>
      <c r="B8046" t="s">
        <v>118</v>
      </c>
      <c r="C8046" t="s">
        <v>88</v>
      </c>
      <c r="D8046" s="29">
        <v>45812</v>
      </c>
      <c r="E8046" s="161">
        <v>0</v>
      </c>
      <c r="F8046" s="161">
        <v>0</v>
      </c>
      <c r="G8046" s="161">
        <v>0</v>
      </c>
      <c r="H8046" s="161">
        <v>0</v>
      </c>
      <c r="L8046">
        <v>530.33792300000005</v>
      </c>
      <c r="R8046">
        <v>1256.732495</v>
      </c>
      <c r="S8046">
        <v>1256.732495</v>
      </c>
      <c r="T8046" s="194">
        <v>1256.732495</v>
      </c>
      <c r="U8046" t="s">
        <v>193</v>
      </c>
      <c r="V8046">
        <v>45708.406180555554</v>
      </c>
    </row>
    <row r="8047" spans="1:22" x14ac:dyDescent="0.3">
      <c r="A8047" t="s">
        <v>117</v>
      </c>
      <c r="B8047" t="s">
        <v>118</v>
      </c>
      <c r="C8047" t="s">
        <v>88</v>
      </c>
      <c r="D8047" s="29">
        <v>45813</v>
      </c>
      <c r="E8047" s="161">
        <v>0</v>
      </c>
      <c r="F8047" s="161">
        <v>0</v>
      </c>
      <c r="G8047" s="161">
        <v>0</v>
      </c>
      <c r="H8047" s="161">
        <v>0</v>
      </c>
      <c r="L8047">
        <v>530.33792300000005</v>
      </c>
      <c r="R8047">
        <v>1256.732495</v>
      </c>
      <c r="S8047">
        <v>1256.732495</v>
      </c>
      <c r="T8047" s="194">
        <v>1256.732495</v>
      </c>
      <c r="U8047" t="s">
        <v>193</v>
      </c>
      <c r="V8047">
        <v>45708.404976851853</v>
      </c>
    </row>
    <row r="8048" spans="1:22" x14ac:dyDescent="0.3">
      <c r="A8048" t="s">
        <v>117</v>
      </c>
      <c r="B8048" t="s">
        <v>118</v>
      </c>
      <c r="C8048" t="s">
        <v>88</v>
      </c>
      <c r="D8048" s="29">
        <v>45814</v>
      </c>
      <c r="E8048" s="161">
        <v>0</v>
      </c>
      <c r="F8048" s="161">
        <v>0</v>
      </c>
      <c r="G8048" s="161">
        <v>0</v>
      </c>
      <c r="H8048" s="161">
        <v>0</v>
      </c>
      <c r="L8048">
        <v>530.33792300000005</v>
      </c>
      <c r="R8048">
        <v>1256.732495</v>
      </c>
      <c r="S8048">
        <v>1256.732495</v>
      </c>
      <c r="T8048" s="194">
        <v>1256.732495</v>
      </c>
      <c r="U8048" t="s">
        <v>193</v>
      </c>
      <c r="V8048">
        <v>45708.405682870369</v>
      </c>
    </row>
    <row r="8049" spans="1:22" x14ac:dyDescent="0.3">
      <c r="A8049" t="s">
        <v>117</v>
      </c>
      <c r="B8049" t="s">
        <v>118</v>
      </c>
      <c r="C8049" t="s">
        <v>88</v>
      </c>
      <c r="D8049" s="29">
        <v>45815</v>
      </c>
      <c r="E8049" s="161">
        <v>0</v>
      </c>
      <c r="F8049" s="161">
        <v>0</v>
      </c>
      <c r="G8049" s="161">
        <v>0</v>
      </c>
      <c r="H8049" s="161">
        <v>0</v>
      </c>
      <c r="L8049">
        <v>530.33792300000005</v>
      </c>
      <c r="R8049">
        <v>1256.732495</v>
      </c>
      <c r="S8049">
        <v>1256.732495</v>
      </c>
      <c r="T8049" s="194">
        <v>1256.732495</v>
      </c>
      <c r="U8049" t="s">
        <v>193</v>
      </c>
      <c r="V8049">
        <v>45708.406388888892</v>
      </c>
    </row>
    <row r="8050" spans="1:22" x14ac:dyDescent="0.3">
      <c r="A8050" t="s">
        <v>117</v>
      </c>
      <c r="B8050" t="s">
        <v>118</v>
      </c>
      <c r="C8050" t="s">
        <v>88</v>
      </c>
      <c r="D8050" s="29">
        <v>45816</v>
      </c>
      <c r="E8050" s="161">
        <v>0</v>
      </c>
      <c r="F8050" s="161">
        <v>0</v>
      </c>
      <c r="G8050" s="161">
        <v>0</v>
      </c>
      <c r="H8050" s="161">
        <v>0</v>
      </c>
      <c r="L8050">
        <v>530.33792300000005</v>
      </c>
      <c r="R8050">
        <v>1256.732495</v>
      </c>
      <c r="S8050">
        <v>1256.732495</v>
      </c>
      <c r="T8050" s="194">
        <v>1256.732495</v>
      </c>
      <c r="U8050" t="s">
        <v>193</v>
      </c>
      <c r="V8050">
        <v>45708.40519675926</v>
      </c>
    </row>
    <row r="8051" spans="1:22" x14ac:dyDescent="0.3">
      <c r="A8051" t="s">
        <v>117</v>
      </c>
      <c r="B8051" t="s">
        <v>118</v>
      </c>
      <c r="C8051" t="s">
        <v>88</v>
      </c>
      <c r="D8051" s="29">
        <v>45817</v>
      </c>
      <c r="E8051" s="161">
        <v>0</v>
      </c>
      <c r="F8051" s="161">
        <v>0</v>
      </c>
      <c r="G8051" s="161">
        <v>0</v>
      </c>
      <c r="H8051" s="161">
        <v>0</v>
      </c>
      <c r="L8051">
        <v>530.33792300000005</v>
      </c>
      <c r="R8051">
        <v>1256.732495</v>
      </c>
      <c r="S8051">
        <v>1256.732495</v>
      </c>
      <c r="T8051" s="194">
        <v>1256.732495</v>
      </c>
      <c r="U8051" t="s">
        <v>193</v>
      </c>
      <c r="V8051">
        <v>45708.405219907407</v>
      </c>
    </row>
    <row r="8052" spans="1:22" x14ac:dyDescent="0.3">
      <c r="A8052" t="s">
        <v>117</v>
      </c>
      <c r="B8052" t="s">
        <v>118</v>
      </c>
      <c r="C8052" t="s">
        <v>88</v>
      </c>
      <c r="D8052" s="29">
        <v>45818</v>
      </c>
      <c r="E8052" s="161">
        <v>0</v>
      </c>
      <c r="F8052" s="161">
        <v>0</v>
      </c>
      <c r="G8052" s="161">
        <v>0</v>
      </c>
      <c r="H8052" s="161">
        <v>0</v>
      </c>
      <c r="L8052">
        <v>530.33792300000005</v>
      </c>
      <c r="R8052">
        <v>1256.732495</v>
      </c>
      <c r="S8052">
        <v>1256.732495</v>
      </c>
      <c r="T8052" s="194">
        <v>1256.732495</v>
      </c>
      <c r="U8052" t="s">
        <v>193</v>
      </c>
      <c r="V8052">
        <v>45708.406226851854</v>
      </c>
    </row>
    <row r="8053" spans="1:22" x14ac:dyDescent="0.3">
      <c r="A8053" t="s">
        <v>117</v>
      </c>
      <c r="B8053" t="s">
        <v>118</v>
      </c>
      <c r="C8053" t="s">
        <v>88</v>
      </c>
      <c r="D8053" s="29">
        <v>45819</v>
      </c>
      <c r="E8053" s="161">
        <v>0</v>
      </c>
      <c r="F8053" s="161">
        <v>0</v>
      </c>
      <c r="G8053" s="161">
        <v>0</v>
      </c>
      <c r="H8053" s="161">
        <v>0</v>
      </c>
      <c r="L8053">
        <v>530.33792300000005</v>
      </c>
      <c r="R8053">
        <v>1256.732495</v>
      </c>
      <c r="S8053">
        <v>1256.732495</v>
      </c>
      <c r="T8053" s="194">
        <v>1256.732495</v>
      </c>
      <c r="U8053" t="s">
        <v>193</v>
      </c>
      <c r="V8053">
        <v>45708.406631944446</v>
      </c>
    </row>
    <row r="8054" spans="1:22" x14ac:dyDescent="0.3">
      <c r="A8054" t="s">
        <v>117</v>
      </c>
      <c r="B8054" t="s">
        <v>118</v>
      </c>
      <c r="C8054" t="s">
        <v>88</v>
      </c>
      <c r="D8054" s="29">
        <v>45820</v>
      </c>
      <c r="E8054" s="161">
        <v>0</v>
      </c>
      <c r="F8054" s="161">
        <v>0</v>
      </c>
      <c r="G8054" s="161">
        <v>0</v>
      </c>
      <c r="H8054" s="161">
        <v>0</v>
      </c>
      <c r="L8054">
        <v>530.33792300000005</v>
      </c>
      <c r="R8054">
        <v>1256.732495</v>
      </c>
      <c r="S8054">
        <v>1256.732495</v>
      </c>
      <c r="T8054" s="194">
        <v>1256.732495</v>
      </c>
      <c r="U8054" t="s">
        <v>193</v>
      </c>
      <c r="V8054">
        <v>45708.405601851853</v>
      </c>
    </row>
    <row r="8055" spans="1:22" x14ac:dyDescent="0.3">
      <c r="A8055" t="s">
        <v>117</v>
      </c>
      <c r="B8055" t="s">
        <v>118</v>
      </c>
      <c r="C8055" t="s">
        <v>88</v>
      </c>
      <c r="D8055" s="29">
        <v>45821</v>
      </c>
      <c r="E8055" s="161">
        <v>0</v>
      </c>
      <c r="F8055" s="161">
        <v>0</v>
      </c>
      <c r="G8055" s="161">
        <v>0</v>
      </c>
      <c r="H8055" s="161">
        <v>0</v>
      </c>
      <c r="L8055">
        <v>530.33792300000005</v>
      </c>
      <c r="R8055">
        <v>1256.732495</v>
      </c>
      <c r="S8055">
        <v>1256.732495</v>
      </c>
      <c r="T8055" s="194">
        <v>1256.732495</v>
      </c>
      <c r="U8055" t="s">
        <v>193</v>
      </c>
      <c r="V8055">
        <v>45708.406145833331</v>
      </c>
    </row>
    <row r="8056" spans="1:22" x14ac:dyDescent="0.3">
      <c r="A8056" t="s">
        <v>117</v>
      </c>
      <c r="B8056" t="s">
        <v>118</v>
      </c>
      <c r="C8056" t="s">
        <v>88</v>
      </c>
      <c r="D8056" s="29">
        <v>45822</v>
      </c>
      <c r="E8056" s="161">
        <v>0</v>
      </c>
      <c r="F8056" s="161">
        <v>0</v>
      </c>
      <c r="G8056" s="161">
        <v>0</v>
      </c>
      <c r="H8056" s="161">
        <v>0</v>
      </c>
      <c r="L8056">
        <v>530.33792300000005</v>
      </c>
      <c r="R8056">
        <v>1256.732495</v>
      </c>
      <c r="S8056">
        <v>1256.732495</v>
      </c>
      <c r="T8056" s="194">
        <v>1256.732495</v>
      </c>
      <c r="U8056" t="s">
        <v>193</v>
      </c>
      <c r="V8056">
        <v>45708.405740740738</v>
      </c>
    </row>
    <row r="8057" spans="1:22" x14ac:dyDescent="0.3">
      <c r="A8057" t="s">
        <v>117</v>
      </c>
      <c r="B8057" t="s">
        <v>118</v>
      </c>
      <c r="C8057" t="s">
        <v>88</v>
      </c>
      <c r="D8057" s="29">
        <v>45823</v>
      </c>
      <c r="E8057" s="161">
        <v>0</v>
      </c>
      <c r="F8057" s="161">
        <v>0</v>
      </c>
      <c r="G8057" s="161">
        <v>0</v>
      </c>
      <c r="H8057" s="161">
        <v>0</v>
      </c>
      <c r="L8057">
        <v>530.33792300000005</v>
      </c>
      <c r="R8057">
        <v>1256.732495</v>
      </c>
      <c r="S8057">
        <v>1256.732495</v>
      </c>
      <c r="T8057" s="194">
        <v>1256.732495</v>
      </c>
      <c r="U8057" t="s">
        <v>193</v>
      </c>
      <c r="V8057">
        <v>45708.405185185184</v>
      </c>
    </row>
    <row r="8058" spans="1:22" x14ac:dyDescent="0.3">
      <c r="A8058" t="s">
        <v>117</v>
      </c>
      <c r="B8058" t="s">
        <v>118</v>
      </c>
      <c r="C8058" t="s">
        <v>88</v>
      </c>
      <c r="D8058" s="29">
        <v>45824</v>
      </c>
      <c r="E8058" s="161">
        <v>0</v>
      </c>
      <c r="F8058" s="161">
        <v>0</v>
      </c>
      <c r="G8058" s="161">
        <v>0</v>
      </c>
      <c r="H8058" s="161">
        <v>0</v>
      </c>
      <c r="L8058">
        <v>530.33792300000005</v>
      </c>
      <c r="R8058">
        <v>1256.732495</v>
      </c>
      <c r="S8058">
        <v>1256.732495</v>
      </c>
      <c r="T8058" s="194">
        <v>1256.732495</v>
      </c>
      <c r="U8058" t="s">
        <v>193</v>
      </c>
      <c r="V8058">
        <v>45708.406076388892</v>
      </c>
    </row>
    <row r="8059" spans="1:22" x14ac:dyDescent="0.3">
      <c r="A8059" t="s">
        <v>117</v>
      </c>
      <c r="B8059" t="s">
        <v>118</v>
      </c>
      <c r="C8059" t="s">
        <v>88</v>
      </c>
      <c r="D8059" s="29">
        <v>45825</v>
      </c>
      <c r="E8059" s="161">
        <v>0</v>
      </c>
      <c r="F8059" s="161">
        <v>0</v>
      </c>
      <c r="G8059" s="161">
        <v>0</v>
      </c>
      <c r="H8059" s="161">
        <v>0</v>
      </c>
      <c r="L8059">
        <v>530.33792300000005</v>
      </c>
      <c r="R8059">
        <v>1256.732495</v>
      </c>
      <c r="S8059">
        <v>1256.732495</v>
      </c>
      <c r="T8059" s="194">
        <v>1256.732495</v>
      </c>
      <c r="U8059" t="s">
        <v>193</v>
      </c>
      <c r="V8059">
        <v>45708.405648148146</v>
      </c>
    </row>
    <row r="8060" spans="1:22" x14ac:dyDescent="0.3">
      <c r="A8060" t="s">
        <v>117</v>
      </c>
      <c r="B8060" t="s">
        <v>118</v>
      </c>
      <c r="C8060" t="s">
        <v>88</v>
      </c>
      <c r="D8060" s="29">
        <v>45826</v>
      </c>
      <c r="E8060" s="161">
        <v>0</v>
      </c>
      <c r="F8060" s="161">
        <v>0</v>
      </c>
      <c r="G8060" s="161">
        <v>0</v>
      </c>
      <c r="H8060" s="161">
        <v>0</v>
      </c>
      <c r="L8060">
        <v>530.33792300000005</v>
      </c>
      <c r="R8060">
        <v>1256.732495</v>
      </c>
      <c r="S8060">
        <v>1256.732495</v>
      </c>
      <c r="T8060" s="194">
        <v>1256.732495</v>
      </c>
      <c r="U8060" t="s">
        <v>193</v>
      </c>
      <c r="V8060">
        <v>45708.405613425923</v>
      </c>
    </row>
    <row r="8061" spans="1:22" x14ac:dyDescent="0.3">
      <c r="A8061" t="s">
        <v>117</v>
      </c>
      <c r="B8061" t="s">
        <v>118</v>
      </c>
      <c r="C8061" t="s">
        <v>88</v>
      </c>
      <c r="D8061" s="29">
        <v>45827</v>
      </c>
      <c r="E8061" s="161">
        <v>0</v>
      </c>
      <c r="F8061" s="161">
        <v>0</v>
      </c>
      <c r="G8061" s="161">
        <v>0</v>
      </c>
      <c r="H8061" s="161">
        <v>0</v>
      </c>
      <c r="L8061">
        <v>530.33792300000005</v>
      </c>
      <c r="R8061">
        <v>1256.732495</v>
      </c>
      <c r="S8061">
        <v>1256.732495</v>
      </c>
      <c r="T8061" s="194">
        <v>1256.732495</v>
      </c>
      <c r="U8061" t="s">
        <v>193</v>
      </c>
      <c r="V8061">
        <v>45708.405243055553</v>
      </c>
    </row>
    <row r="8062" spans="1:22" x14ac:dyDescent="0.3">
      <c r="A8062" t="s">
        <v>117</v>
      </c>
      <c r="B8062" t="s">
        <v>118</v>
      </c>
      <c r="C8062" t="s">
        <v>88</v>
      </c>
      <c r="D8062" s="29">
        <v>45828</v>
      </c>
      <c r="E8062" s="161">
        <v>0</v>
      </c>
      <c r="F8062" s="161">
        <v>0</v>
      </c>
      <c r="G8062" s="161">
        <v>0</v>
      </c>
      <c r="H8062" s="161">
        <v>0</v>
      </c>
      <c r="L8062">
        <v>530.33792300000005</v>
      </c>
      <c r="R8062">
        <v>1256.732495</v>
      </c>
      <c r="S8062">
        <v>1256.732495</v>
      </c>
      <c r="T8062" s="194">
        <v>1256.732495</v>
      </c>
      <c r="U8062" t="s">
        <v>193</v>
      </c>
      <c r="V8062">
        <v>45708.406481481485</v>
      </c>
    </row>
    <row r="8063" spans="1:22" x14ac:dyDescent="0.3">
      <c r="A8063" t="s">
        <v>117</v>
      </c>
      <c r="B8063" t="s">
        <v>118</v>
      </c>
      <c r="C8063" t="s">
        <v>88</v>
      </c>
      <c r="D8063" s="29">
        <v>45829</v>
      </c>
      <c r="E8063" s="161">
        <v>0</v>
      </c>
      <c r="F8063" s="161">
        <v>0</v>
      </c>
      <c r="G8063" s="161">
        <v>0</v>
      </c>
      <c r="H8063" s="161">
        <v>0</v>
      </c>
      <c r="L8063">
        <v>530.33792300000005</v>
      </c>
      <c r="R8063">
        <v>1256.732495</v>
      </c>
      <c r="S8063">
        <v>1256.732495</v>
      </c>
      <c r="T8063" s="194">
        <v>1256.732495</v>
      </c>
      <c r="U8063" t="s">
        <v>193</v>
      </c>
      <c r="V8063">
        <v>45708.405740740738</v>
      </c>
    </row>
    <row r="8064" spans="1:22" x14ac:dyDescent="0.3">
      <c r="A8064" t="s">
        <v>117</v>
      </c>
      <c r="B8064" t="s">
        <v>118</v>
      </c>
      <c r="C8064" t="s">
        <v>88</v>
      </c>
      <c r="D8064" s="29">
        <v>45830</v>
      </c>
      <c r="E8064" s="161">
        <v>0</v>
      </c>
      <c r="F8064" s="161">
        <v>0</v>
      </c>
      <c r="G8064" s="161">
        <v>0</v>
      </c>
      <c r="H8064" s="161">
        <v>0</v>
      </c>
      <c r="L8064">
        <v>530.33792300000005</v>
      </c>
      <c r="R8064">
        <v>1256.732495</v>
      </c>
      <c r="S8064">
        <v>1256.732495</v>
      </c>
      <c r="T8064" s="194">
        <v>1256.732495</v>
      </c>
      <c r="U8064" t="s">
        <v>193</v>
      </c>
      <c r="V8064">
        <v>45708.405833333331</v>
      </c>
    </row>
    <row r="8065" spans="1:22" x14ac:dyDescent="0.3">
      <c r="A8065" t="s">
        <v>117</v>
      </c>
      <c r="B8065" t="s">
        <v>118</v>
      </c>
      <c r="C8065" t="s">
        <v>88</v>
      </c>
      <c r="D8065" s="29">
        <v>45831</v>
      </c>
      <c r="E8065" s="161">
        <v>0</v>
      </c>
      <c r="F8065" s="161">
        <v>0</v>
      </c>
      <c r="G8065" s="161">
        <v>0</v>
      </c>
      <c r="H8065" s="161">
        <v>0</v>
      </c>
      <c r="L8065">
        <v>530.33792300000005</v>
      </c>
      <c r="R8065">
        <v>1256.732495</v>
      </c>
      <c r="S8065">
        <v>1256.732495</v>
      </c>
      <c r="T8065" s="194">
        <v>1256.732495</v>
      </c>
      <c r="U8065" t="s">
        <v>193</v>
      </c>
      <c r="V8065">
        <v>45708.4059375</v>
      </c>
    </row>
    <row r="8066" spans="1:22" x14ac:dyDescent="0.3">
      <c r="A8066" t="s">
        <v>117</v>
      </c>
      <c r="B8066" t="s">
        <v>118</v>
      </c>
      <c r="C8066" t="s">
        <v>88</v>
      </c>
      <c r="D8066" s="29">
        <v>45832</v>
      </c>
      <c r="E8066" s="161">
        <v>0</v>
      </c>
      <c r="F8066" s="161">
        <v>0</v>
      </c>
      <c r="G8066" s="161">
        <v>0</v>
      </c>
      <c r="H8066" s="161">
        <v>0</v>
      </c>
      <c r="L8066">
        <v>530.33792300000005</v>
      </c>
      <c r="R8066">
        <v>1256.732495</v>
      </c>
      <c r="S8066">
        <v>1256.732495</v>
      </c>
      <c r="T8066" s="194">
        <v>1256.732495</v>
      </c>
      <c r="U8066" t="s">
        <v>193</v>
      </c>
      <c r="V8066">
        <v>45708.405729166669</v>
      </c>
    </row>
    <row r="8067" spans="1:22" x14ac:dyDescent="0.3">
      <c r="A8067" t="s">
        <v>117</v>
      </c>
      <c r="B8067" t="s">
        <v>118</v>
      </c>
      <c r="C8067" t="s">
        <v>88</v>
      </c>
      <c r="D8067" s="29">
        <v>45833</v>
      </c>
      <c r="E8067" s="161">
        <v>0</v>
      </c>
      <c r="F8067" s="161">
        <v>0</v>
      </c>
      <c r="G8067" s="161">
        <v>0</v>
      </c>
      <c r="H8067" s="161">
        <v>0</v>
      </c>
      <c r="L8067">
        <v>530.33792300000005</v>
      </c>
      <c r="R8067">
        <v>1256.732495</v>
      </c>
      <c r="S8067">
        <v>1256.732495</v>
      </c>
      <c r="T8067" s="194">
        <v>1256.732495</v>
      </c>
      <c r="U8067" t="s">
        <v>193</v>
      </c>
      <c r="V8067">
        <v>45708.406504629631</v>
      </c>
    </row>
    <row r="8068" spans="1:22" x14ac:dyDescent="0.3">
      <c r="A8068" t="s">
        <v>117</v>
      </c>
      <c r="B8068" t="s">
        <v>118</v>
      </c>
      <c r="C8068" t="s">
        <v>88</v>
      </c>
      <c r="D8068" s="29">
        <v>45834</v>
      </c>
      <c r="E8068" s="161">
        <v>0</v>
      </c>
      <c r="F8068" s="161">
        <v>0</v>
      </c>
      <c r="G8068" s="161">
        <v>0</v>
      </c>
      <c r="H8068" s="161">
        <v>0</v>
      </c>
      <c r="L8068">
        <v>530.33792300000005</v>
      </c>
      <c r="R8068">
        <v>1256.732495</v>
      </c>
      <c r="S8068">
        <v>1256.732495</v>
      </c>
      <c r="T8068" s="194">
        <v>1256.732495</v>
      </c>
      <c r="U8068" t="s">
        <v>193</v>
      </c>
      <c r="V8068">
        <v>45708.405185185184</v>
      </c>
    </row>
    <row r="8069" spans="1:22" x14ac:dyDescent="0.3">
      <c r="A8069" t="s">
        <v>117</v>
      </c>
      <c r="B8069" t="s">
        <v>118</v>
      </c>
      <c r="C8069" t="s">
        <v>88</v>
      </c>
      <c r="D8069" s="29">
        <v>45835</v>
      </c>
      <c r="E8069" s="161">
        <v>0</v>
      </c>
      <c r="F8069" s="161">
        <v>0</v>
      </c>
      <c r="G8069" s="161">
        <v>0</v>
      </c>
      <c r="H8069" s="161">
        <v>0</v>
      </c>
      <c r="L8069">
        <v>530.33792300000005</v>
      </c>
      <c r="R8069">
        <v>1256.732495</v>
      </c>
      <c r="S8069">
        <v>1256.732495</v>
      </c>
      <c r="T8069" s="194">
        <v>1256.732495</v>
      </c>
      <c r="U8069" t="s">
        <v>193</v>
      </c>
      <c r="V8069">
        <v>45708.405439814815</v>
      </c>
    </row>
    <row r="8070" spans="1:22" x14ac:dyDescent="0.3">
      <c r="A8070" t="s">
        <v>117</v>
      </c>
      <c r="B8070" t="s">
        <v>118</v>
      </c>
      <c r="C8070" t="s">
        <v>88</v>
      </c>
      <c r="D8070" s="29">
        <v>45836</v>
      </c>
      <c r="E8070" s="161">
        <v>0</v>
      </c>
      <c r="F8070" s="161">
        <v>0</v>
      </c>
      <c r="G8070" s="161">
        <v>0</v>
      </c>
      <c r="H8070" s="161">
        <v>0</v>
      </c>
      <c r="L8070">
        <v>530.33792300000005</v>
      </c>
      <c r="R8070">
        <v>1256.732495</v>
      </c>
      <c r="S8070">
        <v>1256.732495</v>
      </c>
      <c r="T8070" s="194">
        <v>1256.732495</v>
      </c>
      <c r="U8070" t="s">
        <v>193</v>
      </c>
      <c r="V8070">
        <v>45708.40662037037</v>
      </c>
    </row>
    <row r="8071" spans="1:22" x14ac:dyDescent="0.3">
      <c r="A8071" t="s">
        <v>117</v>
      </c>
      <c r="B8071" t="s">
        <v>118</v>
      </c>
      <c r="C8071" t="s">
        <v>88</v>
      </c>
      <c r="D8071" s="29">
        <v>45837</v>
      </c>
      <c r="E8071" s="161">
        <v>0</v>
      </c>
      <c r="F8071" s="161">
        <v>0</v>
      </c>
      <c r="G8071" s="161">
        <v>0</v>
      </c>
      <c r="H8071" s="161">
        <v>0</v>
      </c>
      <c r="L8071">
        <v>530.33792300000005</v>
      </c>
      <c r="R8071">
        <v>1256.732495</v>
      </c>
      <c r="S8071">
        <v>1256.732495</v>
      </c>
      <c r="T8071" s="194">
        <v>1256.732495</v>
      </c>
      <c r="U8071" t="s">
        <v>193</v>
      </c>
      <c r="V8071">
        <v>45708.405624999999</v>
      </c>
    </row>
    <row r="8072" spans="1:22" x14ac:dyDescent="0.3">
      <c r="A8072" t="s">
        <v>117</v>
      </c>
      <c r="B8072" t="s">
        <v>118</v>
      </c>
      <c r="C8072" t="s">
        <v>88</v>
      </c>
      <c r="D8072" s="29">
        <v>45838</v>
      </c>
      <c r="E8072" s="161">
        <v>0</v>
      </c>
      <c r="F8072" s="161">
        <v>0</v>
      </c>
      <c r="G8072" s="161">
        <v>0</v>
      </c>
      <c r="H8072" s="161">
        <v>0</v>
      </c>
      <c r="L8072">
        <v>530.33792300000005</v>
      </c>
      <c r="R8072">
        <v>1256.732495</v>
      </c>
      <c r="S8072">
        <v>1256.732495</v>
      </c>
      <c r="T8072" s="194">
        <v>1256.732495</v>
      </c>
      <c r="U8072" t="s">
        <v>193</v>
      </c>
      <c r="V8072">
        <v>45708.405624999999</v>
      </c>
    </row>
    <row r="8073" spans="1:22" x14ac:dyDescent="0.3">
      <c r="A8073" t="s">
        <v>117</v>
      </c>
      <c r="B8073" t="s">
        <v>118</v>
      </c>
      <c r="C8073" t="s">
        <v>88</v>
      </c>
      <c r="D8073" s="29">
        <v>45839</v>
      </c>
      <c r="E8073" s="161">
        <v>0</v>
      </c>
      <c r="F8073" s="161">
        <v>0</v>
      </c>
      <c r="G8073" s="161">
        <v>0</v>
      </c>
      <c r="H8073" s="161">
        <v>0</v>
      </c>
      <c r="L8073">
        <v>530.33792300000005</v>
      </c>
      <c r="R8073">
        <v>1256.732495</v>
      </c>
      <c r="S8073">
        <v>1256.732495</v>
      </c>
      <c r="T8073" s="194">
        <v>1256.732495</v>
      </c>
      <c r="U8073" t="s">
        <v>193</v>
      </c>
      <c r="V8073">
        <v>45708.405844907407</v>
      </c>
    </row>
    <row r="8074" spans="1:22" x14ac:dyDescent="0.3">
      <c r="A8074" t="s">
        <v>117</v>
      </c>
      <c r="B8074" t="s">
        <v>118</v>
      </c>
      <c r="C8074" t="s">
        <v>88</v>
      </c>
      <c r="D8074" s="29">
        <v>45840</v>
      </c>
      <c r="E8074" s="161">
        <v>0</v>
      </c>
      <c r="F8074" s="161">
        <v>0</v>
      </c>
      <c r="G8074" s="161">
        <v>0</v>
      </c>
      <c r="H8074" s="161">
        <v>0</v>
      </c>
      <c r="L8074">
        <v>530.33792300000005</v>
      </c>
      <c r="R8074">
        <v>1256.732495</v>
      </c>
      <c r="S8074">
        <v>1256.732495</v>
      </c>
      <c r="T8074" s="194">
        <v>1256.732495</v>
      </c>
      <c r="U8074" t="s">
        <v>193</v>
      </c>
      <c r="V8074">
        <v>45708.405636574076</v>
      </c>
    </row>
    <row r="8075" spans="1:22" x14ac:dyDescent="0.3">
      <c r="A8075" t="s">
        <v>117</v>
      </c>
      <c r="B8075" t="s">
        <v>118</v>
      </c>
      <c r="C8075" t="s">
        <v>88</v>
      </c>
      <c r="D8075" s="29">
        <v>45841</v>
      </c>
      <c r="E8075" s="161">
        <v>0</v>
      </c>
      <c r="F8075" s="161">
        <v>0</v>
      </c>
      <c r="G8075" s="161">
        <v>0</v>
      </c>
      <c r="H8075" s="161">
        <v>0</v>
      </c>
      <c r="L8075">
        <v>530.33792300000005</v>
      </c>
      <c r="R8075">
        <v>1256.732495</v>
      </c>
      <c r="S8075">
        <v>1256.732495</v>
      </c>
      <c r="T8075" s="194">
        <v>1256.732495</v>
      </c>
      <c r="U8075" t="s">
        <v>193</v>
      </c>
      <c r="V8075">
        <v>45708.405416666668</v>
      </c>
    </row>
    <row r="8076" spans="1:22" x14ac:dyDescent="0.3">
      <c r="A8076" t="s">
        <v>117</v>
      </c>
      <c r="B8076" t="s">
        <v>118</v>
      </c>
      <c r="C8076" t="s">
        <v>88</v>
      </c>
      <c r="D8076" s="29">
        <v>45842</v>
      </c>
      <c r="E8076" s="161">
        <v>0</v>
      </c>
      <c r="F8076" s="161">
        <v>0</v>
      </c>
      <c r="G8076" s="161">
        <v>0</v>
      </c>
      <c r="H8076" s="161">
        <v>0</v>
      </c>
      <c r="L8076">
        <v>530.33792300000005</v>
      </c>
      <c r="R8076">
        <v>1256.732495</v>
      </c>
      <c r="S8076">
        <v>1256.732495</v>
      </c>
      <c r="T8076" s="194">
        <v>1256.732495</v>
      </c>
      <c r="U8076" t="s">
        <v>193</v>
      </c>
      <c r="V8076">
        <v>45708.405694444446</v>
      </c>
    </row>
    <row r="8077" spans="1:22" x14ac:dyDescent="0.3">
      <c r="A8077" t="s">
        <v>117</v>
      </c>
      <c r="B8077" t="s">
        <v>118</v>
      </c>
      <c r="C8077" t="s">
        <v>88</v>
      </c>
      <c r="D8077" s="29">
        <v>45843</v>
      </c>
      <c r="E8077" s="161">
        <v>0</v>
      </c>
      <c r="F8077" s="161">
        <v>0</v>
      </c>
      <c r="G8077" s="161">
        <v>0</v>
      </c>
      <c r="H8077" s="161">
        <v>0</v>
      </c>
      <c r="L8077">
        <v>530.33792300000005</v>
      </c>
      <c r="R8077">
        <v>1256.732495</v>
      </c>
      <c r="S8077">
        <v>1256.732495</v>
      </c>
      <c r="T8077" s="194">
        <v>1256.732495</v>
      </c>
      <c r="U8077" t="s">
        <v>193</v>
      </c>
      <c r="V8077">
        <v>45708.406342592592</v>
      </c>
    </row>
    <row r="8078" spans="1:22" x14ac:dyDescent="0.3">
      <c r="A8078" t="s">
        <v>117</v>
      </c>
      <c r="B8078" t="s">
        <v>118</v>
      </c>
      <c r="C8078" t="s">
        <v>88</v>
      </c>
      <c r="D8078" s="29">
        <v>45844</v>
      </c>
      <c r="E8078" s="161">
        <v>0</v>
      </c>
      <c r="F8078" s="161">
        <v>0</v>
      </c>
      <c r="G8078" s="161">
        <v>0</v>
      </c>
      <c r="H8078" s="161">
        <v>0</v>
      </c>
      <c r="L8078">
        <v>530.33792300000005</v>
      </c>
      <c r="R8078">
        <v>1256.732495</v>
      </c>
      <c r="S8078">
        <v>1256.732495</v>
      </c>
      <c r="T8078" s="194">
        <v>1256.732495</v>
      </c>
      <c r="U8078" t="s">
        <v>193</v>
      </c>
      <c r="V8078">
        <v>45708.406469907408</v>
      </c>
    </row>
    <row r="8079" spans="1:22" x14ac:dyDescent="0.3">
      <c r="A8079" t="s">
        <v>117</v>
      </c>
      <c r="B8079" t="s">
        <v>118</v>
      </c>
      <c r="C8079" t="s">
        <v>88</v>
      </c>
      <c r="D8079" s="29">
        <v>45845</v>
      </c>
      <c r="E8079" s="161">
        <v>0</v>
      </c>
      <c r="F8079" s="161">
        <v>0</v>
      </c>
      <c r="G8079" s="161">
        <v>0</v>
      </c>
      <c r="H8079" s="161">
        <v>0</v>
      </c>
      <c r="L8079">
        <v>530.33792300000005</v>
      </c>
      <c r="R8079">
        <v>1256.732495</v>
      </c>
      <c r="S8079">
        <v>1256.732495</v>
      </c>
      <c r="T8079" s="194">
        <v>1256.732495</v>
      </c>
      <c r="U8079" t="s">
        <v>193</v>
      </c>
      <c r="V8079">
        <v>45708.405277777776</v>
      </c>
    </row>
    <row r="8080" spans="1:22" x14ac:dyDescent="0.3">
      <c r="A8080" t="s">
        <v>117</v>
      </c>
      <c r="B8080" t="s">
        <v>118</v>
      </c>
      <c r="C8080" t="s">
        <v>88</v>
      </c>
      <c r="D8080" s="29">
        <v>45846</v>
      </c>
      <c r="E8080" s="161">
        <v>0</v>
      </c>
      <c r="F8080" s="161">
        <v>0</v>
      </c>
      <c r="G8080" s="161">
        <v>0</v>
      </c>
      <c r="H8080" s="161">
        <v>0</v>
      </c>
      <c r="L8080">
        <v>530.33792300000005</v>
      </c>
      <c r="R8080">
        <v>1256.732495</v>
      </c>
      <c r="S8080">
        <v>1256.732495</v>
      </c>
      <c r="T8080" s="194">
        <v>1256.732495</v>
      </c>
      <c r="U8080" t="s">
        <v>193</v>
      </c>
      <c r="V8080">
        <v>45708.406180555554</v>
      </c>
    </row>
    <row r="8081" spans="1:22" x14ac:dyDescent="0.3">
      <c r="A8081" t="s">
        <v>117</v>
      </c>
      <c r="B8081" t="s">
        <v>118</v>
      </c>
      <c r="C8081" t="s">
        <v>88</v>
      </c>
      <c r="D8081" s="29">
        <v>45847</v>
      </c>
      <c r="E8081" s="161">
        <v>0</v>
      </c>
      <c r="F8081" s="161">
        <v>0</v>
      </c>
      <c r="G8081" s="161">
        <v>0</v>
      </c>
      <c r="H8081" s="161">
        <v>0</v>
      </c>
      <c r="L8081">
        <v>530.33792300000005</v>
      </c>
      <c r="R8081">
        <v>1256.732495</v>
      </c>
      <c r="S8081">
        <v>1256.732495</v>
      </c>
      <c r="T8081" s="194">
        <v>1256.732495</v>
      </c>
      <c r="U8081" t="s">
        <v>193</v>
      </c>
      <c r="V8081">
        <v>45708.405682870369</v>
      </c>
    </row>
    <row r="8082" spans="1:22" x14ac:dyDescent="0.3">
      <c r="A8082" t="s">
        <v>117</v>
      </c>
      <c r="B8082" t="s">
        <v>118</v>
      </c>
      <c r="C8082" t="s">
        <v>88</v>
      </c>
      <c r="D8082" s="29">
        <v>45848</v>
      </c>
      <c r="E8082" s="161">
        <v>0</v>
      </c>
      <c r="F8082" s="161">
        <v>0</v>
      </c>
      <c r="G8082" s="161">
        <v>0</v>
      </c>
      <c r="H8082" s="161">
        <v>0</v>
      </c>
      <c r="L8082">
        <v>530.33792300000005</v>
      </c>
      <c r="R8082">
        <v>1256.732495</v>
      </c>
      <c r="S8082">
        <v>1256.732495</v>
      </c>
      <c r="T8082" s="194">
        <v>1256.732495</v>
      </c>
      <c r="U8082" t="s">
        <v>193</v>
      </c>
      <c r="V8082">
        <v>45708.405358796299</v>
      </c>
    </row>
    <row r="8083" spans="1:22" x14ac:dyDescent="0.3">
      <c r="A8083" t="s">
        <v>117</v>
      </c>
      <c r="B8083" t="s">
        <v>118</v>
      </c>
      <c r="C8083" t="s">
        <v>88</v>
      </c>
      <c r="D8083" s="29">
        <v>45849</v>
      </c>
      <c r="E8083" s="161">
        <v>0</v>
      </c>
      <c r="F8083" s="161">
        <v>0</v>
      </c>
      <c r="G8083" s="161">
        <v>0</v>
      </c>
      <c r="H8083" s="161">
        <v>0</v>
      </c>
      <c r="L8083">
        <v>530.33792300000005</v>
      </c>
      <c r="R8083">
        <v>1256.732495</v>
      </c>
      <c r="S8083">
        <v>1256.732495</v>
      </c>
      <c r="T8083" s="194">
        <v>1256.732495</v>
      </c>
      <c r="U8083" t="s">
        <v>193</v>
      </c>
      <c r="V8083">
        <v>45708.405717592592</v>
      </c>
    </row>
    <row r="8084" spans="1:22" x14ac:dyDescent="0.3">
      <c r="A8084" t="s">
        <v>117</v>
      </c>
      <c r="B8084" t="s">
        <v>118</v>
      </c>
      <c r="C8084" t="s">
        <v>88</v>
      </c>
      <c r="D8084" s="29">
        <v>45850</v>
      </c>
      <c r="E8084" s="161">
        <v>0</v>
      </c>
      <c r="F8084" s="161">
        <v>0</v>
      </c>
      <c r="G8084" s="161">
        <v>0</v>
      </c>
      <c r="H8084" s="161">
        <v>0</v>
      </c>
      <c r="L8084">
        <v>530.33792300000005</v>
      </c>
      <c r="R8084">
        <v>1256.732495</v>
      </c>
      <c r="S8084">
        <v>1256.732495</v>
      </c>
      <c r="T8084" s="194">
        <v>1256.732495</v>
      </c>
      <c r="U8084" t="s">
        <v>193</v>
      </c>
      <c r="V8084">
        <v>45708.406319444446</v>
      </c>
    </row>
    <row r="8085" spans="1:22" x14ac:dyDescent="0.3">
      <c r="A8085" t="s">
        <v>117</v>
      </c>
      <c r="B8085" t="s">
        <v>118</v>
      </c>
      <c r="C8085" t="s">
        <v>88</v>
      </c>
      <c r="D8085" s="29">
        <v>45851</v>
      </c>
      <c r="E8085" s="161">
        <v>0</v>
      </c>
      <c r="F8085" s="161">
        <v>0</v>
      </c>
      <c r="G8085" s="161">
        <v>0</v>
      </c>
      <c r="H8085" s="161">
        <v>0</v>
      </c>
      <c r="L8085">
        <v>530.33792300000005</v>
      </c>
      <c r="R8085">
        <v>1256.732495</v>
      </c>
      <c r="S8085">
        <v>1256.732495</v>
      </c>
      <c r="T8085" s="194">
        <v>1256.732495</v>
      </c>
      <c r="U8085" t="s">
        <v>193</v>
      </c>
      <c r="V8085">
        <v>45708.405231481483</v>
      </c>
    </row>
    <row r="8086" spans="1:22" x14ac:dyDescent="0.3">
      <c r="A8086" t="s">
        <v>117</v>
      </c>
      <c r="B8086" t="s">
        <v>118</v>
      </c>
      <c r="C8086" t="s">
        <v>88</v>
      </c>
      <c r="D8086" s="29">
        <v>45852</v>
      </c>
      <c r="E8086" s="161">
        <v>0</v>
      </c>
      <c r="F8086" s="161">
        <v>0</v>
      </c>
      <c r="G8086" s="161">
        <v>0</v>
      </c>
      <c r="H8086" s="161">
        <v>0</v>
      </c>
      <c r="L8086">
        <v>530.33792300000005</v>
      </c>
      <c r="R8086">
        <v>1256.732495</v>
      </c>
      <c r="S8086">
        <v>1256.732495</v>
      </c>
      <c r="T8086" s="194">
        <v>1256.732495</v>
      </c>
      <c r="U8086" t="s">
        <v>193</v>
      </c>
      <c r="V8086">
        <v>45708.405069444445</v>
      </c>
    </row>
    <row r="8087" spans="1:22" x14ac:dyDescent="0.3">
      <c r="A8087" t="s">
        <v>117</v>
      </c>
      <c r="B8087" t="s">
        <v>118</v>
      </c>
      <c r="C8087" t="s">
        <v>88</v>
      </c>
      <c r="D8087" s="29">
        <v>45853</v>
      </c>
      <c r="E8087" s="161">
        <v>0</v>
      </c>
      <c r="F8087" s="161">
        <v>0</v>
      </c>
      <c r="G8087" s="161">
        <v>0</v>
      </c>
      <c r="H8087" s="161">
        <v>0</v>
      </c>
      <c r="L8087">
        <v>530.33792300000005</v>
      </c>
      <c r="R8087">
        <v>1256.732495</v>
      </c>
      <c r="S8087">
        <v>1256.732495</v>
      </c>
      <c r="T8087" s="194">
        <v>1256.732495</v>
      </c>
      <c r="U8087" t="s">
        <v>193</v>
      </c>
      <c r="V8087">
        <v>45708.405694444446</v>
      </c>
    </row>
    <row r="8088" spans="1:22" x14ac:dyDescent="0.3">
      <c r="A8088" t="s">
        <v>117</v>
      </c>
      <c r="B8088" t="s">
        <v>118</v>
      </c>
      <c r="C8088" t="s">
        <v>88</v>
      </c>
      <c r="D8088" s="29">
        <v>45854</v>
      </c>
      <c r="E8088" s="161">
        <v>0</v>
      </c>
      <c r="F8088" s="161">
        <v>0</v>
      </c>
      <c r="G8088" s="161">
        <v>0</v>
      </c>
      <c r="H8088" s="161">
        <v>0</v>
      </c>
      <c r="L8088">
        <v>530.33792300000005</v>
      </c>
      <c r="R8088">
        <v>1256.732495</v>
      </c>
      <c r="S8088">
        <v>1256.732495</v>
      </c>
      <c r="T8088" s="194">
        <v>1256.732495</v>
      </c>
      <c r="U8088" t="s">
        <v>193</v>
      </c>
      <c r="V8088">
        <v>45708.4065162037</v>
      </c>
    </row>
    <row r="8089" spans="1:22" x14ac:dyDescent="0.3">
      <c r="A8089" t="s">
        <v>117</v>
      </c>
      <c r="B8089" t="s">
        <v>118</v>
      </c>
      <c r="C8089" t="s">
        <v>88</v>
      </c>
      <c r="D8089" s="29">
        <v>45855</v>
      </c>
      <c r="E8089" s="161">
        <v>0</v>
      </c>
      <c r="F8089" s="161">
        <v>0</v>
      </c>
      <c r="G8089" s="161">
        <v>0</v>
      </c>
      <c r="H8089" s="161">
        <v>0</v>
      </c>
      <c r="L8089">
        <v>530.33792300000005</v>
      </c>
      <c r="R8089">
        <v>1256.732495</v>
      </c>
      <c r="S8089">
        <v>1256.732495</v>
      </c>
      <c r="T8089" s="194">
        <v>1256.732495</v>
      </c>
      <c r="U8089" t="s">
        <v>193</v>
      </c>
      <c r="V8089">
        <v>45708.405648148146</v>
      </c>
    </row>
    <row r="8090" spans="1:22" x14ac:dyDescent="0.3">
      <c r="A8090" t="s">
        <v>117</v>
      </c>
      <c r="B8090" t="s">
        <v>118</v>
      </c>
      <c r="C8090" t="s">
        <v>88</v>
      </c>
      <c r="D8090" s="29">
        <v>45856</v>
      </c>
      <c r="E8090" s="161">
        <v>0</v>
      </c>
      <c r="F8090" s="161">
        <v>0</v>
      </c>
      <c r="G8090" s="161">
        <v>0</v>
      </c>
      <c r="H8090" s="161">
        <v>0</v>
      </c>
      <c r="L8090">
        <v>530.33792300000005</v>
      </c>
      <c r="R8090">
        <v>1256.732495</v>
      </c>
      <c r="S8090">
        <v>1256.732495</v>
      </c>
      <c r="T8090" s="194">
        <v>1256.732495</v>
      </c>
      <c r="U8090" t="s">
        <v>193</v>
      </c>
      <c r="V8090">
        <v>45708.405162037037</v>
      </c>
    </row>
    <row r="8091" spans="1:22" x14ac:dyDescent="0.3">
      <c r="A8091" t="s">
        <v>117</v>
      </c>
      <c r="B8091" t="s">
        <v>118</v>
      </c>
      <c r="C8091" t="s">
        <v>88</v>
      </c>
      <c r="D8091" s="29">
        <v>45857</v>
      </c>
      <c r="E8091" s="161">
        <v>0</v>
      </c>
      <c r="F8091" s="161">
        <v>0</v>
      </c>
      <c r="G8091" s="161">
        <v>0</v>
      </c>
      <c r="H8091" s="161">
        <v>0</v>
      </c>
      <c r="L8091">
        <v>530.33792300000005</v>
      </c>
      <c r="R8091">
        <v>1256.732495</v>
      </c>
      <c r="S8091">
        <v>1256.732495</v>
      </c>
      <c r="T8091" s="194">
        <v>1256.732495</v>
      </c>
      <c r="U8091" t="s">
        <v>193</v>
      </c>
      <c r="V8091">
        <v>45708.405289351853</v>
      </c>
    </row>
    <row r="8092" spans="1:22" x14ac:dyDescent="0.3">
      <c r="A8092" t="s">
        <v>117</v>
      </c>
      <c r="B8092" t="s">
        <v>118</v>
      </c>
      <c r="C8092" t="s">
        <v>88</v>
      </c>
      <c r="D8092" s="29">
        <v>45858</v>
      </c>
      <c r="E8092" s="161">
        <v>0</v>
      </c>
      <c r="F8092" s="161">
        <v>0</v>
      </c>
      <c r="G8092" s="161">
        <v>0</v>
      </c>
      <c r="H8092" s="161">
        <v>0</v>
      </c>
      <c r="L8092">
        <v>530.33792300000005</v>
      </c>
      <c r="R8092">
        <v>1256.732495</v>
      </c>
      <c r="S8092">
        <v>1256.732495</v>
      </c>
      <c r="T8092" s="194">
        <v>1256.732495</v>
      </c>
      <c r="U8092" t="s">
        <v>193</v>
      </c>
      <c r="V8092">
        <v>45708.406307870369</v>
      </c>
    </row>
    <row r="8093" spans="1:22" x14ac:dyDescent="0.3">
      <c r="A8093" t="s">
        <v>117</v>
      </c>
      <c r="B8093" t="s">
        <v>118</v>
      </c>
      <c r="C8093" t="s">
        <v>88</v>
      </c>
      <c r="D8093" s="29">
        <v>45859</v>
      </c>
      <c r="E8093" s="161">
        <v>0</v>
      </c>
      <c r="F8093" s="161">
        <v>0</v>
      </c>
      <c r="G8093" s="161">
        <v>0</v>
      </c>
      <c r="H8093" s="161">
        <v>0</v>
      </c>
      <c r="L8093">
        <v>530.33792300000005</v>
      </c>
      <c r="R8093">
        <v>1256.732495</v>
      </c>
      <c r="S8093">
        <v>1256.732495</v>
      </c>
      <c r="T8093" s="194">
        <v>1256.732495</v>
      </c>
      <c r="U8093" t="s">
        <v>193</v>
      </c>
      <c r="V8093">
        <v>45708.406585648147</v>
      </c>
    </row>
    <row r="8094" spans="1:22" x14ac:dyDescent="0.3">
      <c r="A8094" t="s">
        <v>117</v>
      </c>
      <c r="B8094" t="s">
        <v>118</v>
      </c>
      <c r="C8094" t="s">
        <v>88</v>
      </c>
      <c r="D8094" s="29">
        <v>45860</v>
      </c>
      <c r="E8094" s="161">
        <v>0</v>
      </c>
      <c r="F8094" s="161">
        <v>0</v>
      </c>
      <c r="G8094" s="161">
        <v>0</v>
      </c>
      <c r="H8094" s="161">
        <v>0</v>
      </c>
      <c r="L8094">
        <v>530.33792300000005</v>
      </c>
      <c r="R8094">
        <v>1256.732495</v>
      </c>
      <c r="S8094">
        <v>1256.732495</v>
      </c>
      <c r="T8094" s="194">
        <v>1256.732495</v>
      </c>
      <c r="U8094" t="s">
        <v>193</v>
      </c>
      <c r="V8094">
        <v>45708.405717592592</v>
      </c>
    </row>
    <row r="8095" spans="1:22" x14ac:dyDescent="0.3">
      <c r="A8095" t="s">
        <v>117</v>
      </c>
      <c r="B8095" t="s">
        <v>118</v>
      </c>
      <c r="C8095" t="s">
        <v>88</v>
      </c>
      <c r="D8095" s="29">
        <v>45861</v>
      </c>
      <c r="E8095" s="161">
        <v>0</v>
      </c>
      <c r="F8095" s="161">
        <v>0</v>
      </c>
      <c r="G8095" s="161">
        <v>0</v>
      </c>
      <c r="H8095" s="161">
        <v>0</v>
      </c>
      <c r="L8095">
        <v>530.33792300000005</v>
      </c>
      <c r="R8095">
        <v>1256.732495</v>
      </c>
      <c r="S8095">
        <v>1256.732495</v>
      </c>
      <c r="T8095" s="194">
        <v>1256.732495</v>
      </c>
      <c r="U8095" t="s">
        <v>193</v>
      </c>
      <c r="V8095">
        <v>45708.406354166669</v>
      </c>
    </row>
    <row r="8096" spans="1:22" x14ac:dyDescent="0.3">
      <c r="A8096" t="s">
        <v>117</v>
      </c>
      <c r="B8096" t="s">
        <v>118</v>
      </c>
      <c r="C8096" t="s">
        <v>88</v>
      </c>
      <c r="D8096" s="29">
        <v>45862</v>
      </c>
      <c r="E8096" s="161">
        <v>0</v>
      </c>
      <c r="F8096" s="161">
        <v>0</v>
      </c>
      <c r="G8096" s="161">
        <v>0</v>
      </c>
      <c r="H8096" s="161">
        <v>0</v>
      </c>
      <c r="L8096">
        <v>530.33792300000005</v>
      </c>
      <c r="R8096">
        <v>1256.732495</v>
      </c>
      <c r="S8096">
        <v>1256.732495</v>
      </c>
      <c r="T8096" s="194">
        <v>1256.732495</v>
      </c>
      <c r="U8096" t="s">
        <v>193</v>
      </c>
      <c r="V8096">
        <v>45708.40520833333</v>
      </c>
    </row>
    <row r="8097" spans="1:22" x14ac:dyDescent="0.3">
      <c r="A8097" t="s">
        <v>117</v>
      </c>
      <c r="B8097" t="s">
        <v>118</v>
      </c>
      <c r="C8097" t="s">
        <v>88</v>
      </c>
      <c r="D8097" s="29">
        <v>45863</v>
      </c>
      <c r="E8097" s="161">
        <v>0</v>
      </c>
      <c r="F8097" s="161">
        <v>0</v>
      </c>
      <c r="G8097" s="161">
        <v>0</v>
      </c>
      <c r="H8097" s="161">
        <v>0</v>
      </c>
      <c r="L8097">
        <v>530.33792300000005</v>
      </c>
      <c r="R8097">
        <v>1256.732495</v>
      </c>
      <c r="S8097">
        <v>1256.732495</v>
      </c>
      <c r="T8097" s="194">
        <v>1256.732495</v>
      </c>
      <c r="U8097" t="s">
        <v>193</v>
      </c>
      <c r="V8097">
        <v>45708.405752314815</v>
      </c>
    </row>
    <row r="8098" spans="1:22" x14ac:dyDescent="0.3">
      <c r="A8098" t="s">
        <v>117</v>
      </c>
      <c r="B8098" t="s">
        <v>118</v>
      </c>
      <c r="C8098" t="s">
        <v>88</v>
      </c>
      <c r="D8098" s="29">
        <v>45864</v>
      </c>
      <c r="E8098" s="161">
        <v>0</v>
      </c>
      <c r="F8098" s="161">
        <v>0</v>
      </c>
      <c r="G8098" s="161">
        <v>0</v>
      </c>
      <c r="H8098" s="161">
        <v>0</v>
      </c>
      <c r="L8098">
        <v>530.33792300000005</v>
      </c>
      <c r="R8098">
        <v>1256.732495</v>
      </c>
      <c r="S8098">
        <v>1256.732495</v>
      </c>
      <c r="T8098" s="194">
        <v>1256.732495</v>
      </c>
      <c r="U8098" t="s">
        <v>193</v>
      </c>
      <c r="V8098">
        <v>45708.405243055553</v>
      </c>
    </row>
    <row r="8099" spans="1:22" x14ac:dyDescent="0.3">
      <c r="A8099" t="s">
        <v>117</v>
      </c>
      <c r="B8099" t="s">
        <v>118</v>
      </c>
      <c r="C8099" t="s">
        <v>88</v>
      </c>
      <c r="D8099" s="29">
        <v>45865</v>
      </c>
      <c r="E8099" s="161">
        <v>0</v>
      </c>
      <c r="F8099" s="161">
        <v>0</v>
      </c>
      <c r="G8099" s="161">
        <v>0</v>
      </c>
      <c r="H8099" s="161">
        <v>0</v>
      </c>
      <c r="L8099">
        <v>530.33792300000005</v>
      </c>
      <c r="R8099">
        <v>1256.732495</v>
      </c>
      <c r="S8099">
        <v>1256.732495</v>
      </c>
      <c r="T8099" s="194">
        <v>1256.732495</v>
      </c>
      <c r="U8099" t="s">
        <v>193</v>
      </c>
      <c r="V8099">
        <v>45708.406377314815</v>
      </c>
    </row>
    <row r="8100" spans="1:22" x14ac:dyDescent="0.3">
      <c r="A8100" t="s">
        <v>117</v>
      </c>
      <c r="B8100" t="s">
        <v>118</v>
      </c>
      <c r="C8100" t="s">
        <v>88</v>
      </c>
      <c r="D8100" s="29">
        <v>45866</v>
      </c>
      <c r="E8100" s="161">
        <v>0</v>
      </c>
      <c r="F8100" s="161">
        <v>0</v>
      </c>
      <c r="G8100" s="161">
        <v>0</v>
      </c>
      <c r="H8100" s="161">
        <v>0</v>
      </c>
      <c r="L8100">
        <v>530.33792300000005</v>
      </c>
      <c r="R8100">
        <v>1256.732495</v>
      </c>
      <c r="S8100">
        <v>1256.732495</v>
      </c>
      <c r="T8100" s="194">
        <v>1256.732495</v>
      </c>
      <c r="U8100" t="s">
        <v>193</v>
      </c>
      <c r="V8100">
        <v>45708.406412037039</v>
      </c>
    </row>
    <row r="8101" spans="1:22" x14ac:dyDescent="0.3">
      <c r="A8101" t="s">
        <v>117</v>
      </c>
      <c r="B8101" t="s">
        <v>118</v>
      </c>
      <c r="C8101" t="s">
        <v>88</v>
      </c>
      <c r="D8101" s="29">
        <v>45867</v>
      </c>
      <c r="E8101" s="161">
        <v>0</v>
      </c>
      <c r="F8101" s="161">
        <v>0</v>
      </c>
      <c r="G8101" s="161">
        <v>0</v>
      </c>
      <c r="H8101" s="161">
        <v>0</v>
      </c>
      <c r="L8101">
        <v>530.33792300000005</v>
      </c>
      <c r="R8101">
        <v>1256.732495</v>
      </c>
      <c r="S8101">
        <v>1256.732495</v>
      </c>
      <c r="T8101" s="194">
        <v>1256.732495</v>
      </c>
      <c r="U8101" t="s">
        <v>193</v>
      </c>
      <c r="V8101">
        <v>45708.406099537038</v>
      </c>
    </row>
    <row r="8102" spans="1:22" x14ac:dyDescent="0.3">
      <c r="A8102" t="s">
        <v>117</v>
      </c>
      <c r="B8102" t="s">
        <v>118</v>
      </c>
      <c r="C8102" t="s">
        <v>88</v>
      </c>
      <c r="D8102" s="29">
        <v>45868</v>
      </c>
      <c r="E8102" s="161">
        <v>0</v>
      </c>
      <c r="F8102" s="161">
        <v>0</v>
      </c>
      <c r="G8102" s="161">
        <v>0</v>
      </c>
      <c r="H8102" s="161">
        <v>0</v>
      </c>
      <c r="L8102">
        <v>530.33792300000005</v>
      </c>
      <c r="R8102">
        <v>1256.732495</v>
      </c>
      <c r="S8102">
        <v>1256.732495</v>
      </c>
      <c r="T8102" s="194">
        <v>1256.732495</v>
      </c>
      <c r="U8102" t="s">
        <v>193</v>
      </c>
      <c r="V8102">
        <v>45708.405324074076</v>
      </c>
    </row>
    <row r="8103" spans="1:22" x14ac:dyDescent="0.3">
      <c r="A8103" t="s">
        <v>117</v>
      </c>
      <c r="B8103" t="s">
        <v>118</v>
      </c>
      <c r="C8103" t="s">
        <v>88</v>
      </c>
      <c r="D8103" s="29">
        <v>45869</v>
      </c>
      <c r="E8103" s="161">
        <v>0</v>
      </c>
      <c r="F8103" s="161">
        <v>0</v>
      </c>
      <c r="G8103" s="161">
        <v>0</v>
      </c>
      <c r="H8103" s="161">
        <v>0</v>
      </c>
      <c r="L8103">
        <v>530.33792300000005</v>
      </c>
      <c r="R8103">
        <v>1256.732495</v>
      </c>
      <c r="S8103">
        <v>1256.732495</v>
      </c>
      <c r="T8103" s="194">
        <v>1256.732495</v>
      </c>
      <c r="U8103" t="s">
        <v>193</v>
      </c>
      <c r="V8103">
        <v>45708.405960648146</v>
      </c>
    </row>
    <row r="8104" spans="1:22" x14ac:dyDescent="0.3">
      <c r="A8104" t="s">
        <v>117</v>
      </c>
      <c r="B8104" t="s">
        <v>118</v>
      </c>
      <c r="C8104" t="s">
        <v>88</v>
      </c>
      <c r="D8104" s="29">
        <v>45870</v>
      </c>
      <c r="E8104" s="161">
        <v>0</v>
      </c>
      <c r="F8104" s="161">
        <v>0</v>
      </c>
      <c r="G8104" s="161">
        <v>0</v>
      </c>
      <c r="H8104" s="161">
        <v>0</v>
      </c>
      <c r="L8104">
        <v>530.33792300000005</v>
      </c>
      <c r="R8104">
        <v>1256.732495</v>
      </c>
      <c r="S8104">
        <v>1256.732495</v>
      </c>
      <c r="T8104" s="194">
        <v>1256.732495</v>
      </c>
      <c r="U8104" t="s">
        <v>193</v>
      </c>
      <c r="V8104">
        <v>45708.405312499999</v>
      </c>
    </row>
    <row r="8105" spans="1:22" x14ac:dyDescent="0.3">
      <c r="A8105" t="s">
        <v>117</v>
      </c>
      <c r="B8105" t="s">
        <v>118</v>
      </c>
      <c r="C8105" t="s">
        <v>88</v>
      </c>
      <c r="D8105" s="29">
        <v>45871</v>
      </c>
      <c r="E8105" s="161">
        <v>0</v>
      </c>
      <c r="F8105" s="161">
        <v>0</v>
      </c>
      <c r="G8105" s="161">
        <v>0</v>
      </c>
      <c r="H8105" s="161">
        <v>0</v>
      </c>
      <c r="L8105">
        <v>530.33792300000005</v>
      </c>
      <c r="R8105">
        <v>1256.732495</v>
      </c>
      <c r="S8105">
        <v>1256.732495</v>
      </c>
      <c r="T8105" s="194">
        <v>1256.732495</v>
      </c>
      <c r="U8105" t="s">
        <v>193</v>
      </c>
      <c r="V8105">
        <v>45708.4059375</v>
      </c>
    </row>
    <row r="8106" spans="1:22" x14ac:dyDescent="0.3">
      <c r="A8106" t="s">
        <v>117</v>
      </c>
      <c r="B8106" t="s">
        <v>118</v>
      </c>
      <c r="C8106" t="s">
        <v>88</v>
      </c>
      <c r="D8106" s="29">
        <v>45872</v>
      </c>
      <c r="E8106" s="161">
        <v>0</v>
      </c>
      <c r="F8106" s="161">
        <v>0</v>
      </c>
      <c r="G8106" s="161">
        <v>0</v>
      </c>
      <c r="H8106" s="161">
        <v>0</v>
      </c>
      <c r="L8106">
        <v>530.33792300000005</v>
      </c>
      <c r="R8106">
        <v>1256.732495</v>
      </c>
      <c r="S8106">
        <v>1256.732495</v>
      </c>
      <c r="T8106" s="194">
        <v>1256.732495</v>
      </c>
      <c r="U8106" t="s">
        <v>193</v>
      </c>
      <c r="V8106">
        <v>45708.406412037039</v>
      </c>
    </row>
    <row r="8107" spans="1:22" x14ac:dyDescent="0.3">
      <c r="A8107" t="s">
        <v>117</v>
      </c>
      <c r="B8107" t="s">
        <v>118</v>
      </c>
      <c r="C8107" t="s">
        <v>88</v>
      </c>
      <c r="D8107" s="29">
        <v>45873</v>
      </c>
      <c r="E8107" s="161">
        <v>0</v>
      </c>
      <c r="F8107" s="161">
        <v>0</v>
      </c>
      <c r="G8107" s="161">
        <v>0</v>
      </c>
      <c r="H8107" s="161">
        <v>0</v>
      </c>
      <c r="L8107">
        <v>530.33792300000005</v>
      </c>
      <c r="R8107">
        <v>1256.732495</v>
      </c>
      <c r="S8107">
        <v>1256.732495</v>
      </c>
      <c r="T8107" s="194">
        <v>1256.732495</v>
      </c>
      <c r="U8107" t="s">
        <v>193</v>
      </c>
      <c r="V8107">
        <v>45708.405300925922</v>
      </c>
    </row>
    <row r="8108" spans="1:22" x14ac:dyDescent="0.3">
      <c r="A8108" t="s">
        <v>117</v>
      </c>
      <c r="B8108" t="s">
        <v>118</v>
      </c>
      <c r="C8108" t="s">
        <v>88</v>
      </c>
      <c r="D8108" s="29">
        <v>45874</v>
      </c>
      <c r="E8108" s="161">
        <v>0</v>
      </c>
      <c r="F8108" s="161">
        <v>0</v>
      </c>
      <c r="G8108" s="161">
        <v>0</v>
      </c>
      <c r="H8108" s="161">
        <v>0</v>
      </c>
      <c r="L8108">
        <v>530.33792300000005</v>
      </c>
      <c r="R8108">
        <v>1256.732495</v>
      </c>
      <c r="S8108">
        <v>1256.732495</v>
      </c>
      <c r="T8108" s="194">
        <v>1256.732495</v>
      </c>
      <c r="U8108" t="s">
        <v>193</v>
      </c>
      <c r="V8108">
        <v>45708.405347222222</v>
      </c>
    </row>
    <row r="8109" spans="1:22" x14ac:dyDescent="0.3">
      <c r="A8109" t="s">
        <v>117</v>
      </c>
      <c r="B8109" t="s">
        <v>118</v>
      </c>
      <c r="C8109" t="s">
        <v>88</v>
      </c>
      <c r="D8109" s="29">
        <v>45875</v>
      </c>
      <c r="E8109" s="161">
        <v>0</v>
      </c>
      <c r="F8109" s="161">
        <v>0</v>
      </c>
      <c r="G8109" s="161">
        <v>0</v>
      </c>
      <c r="H8109" s="161">
        <v>0</v>
      </c>
      <c r="L8109">
        <v>530.33792300000005</v>
      </c>
      <c r="R8109">
        <v>1256.732495</v>
      </c>
      <c r="S8109">
        <v>1256.732495</v>
      </c>
      <c r="T8109" s="194">
        <v>1256.732495</v>
      </c>
      <c r="U8109" t="s">
        <v>193</v>
      </c>
      <c r="V8109">
        <v>45708.405833333331</v>
      </c>
    </row>
    <row r="8110" spans="1:22" x14ac:dyDescent="0.3">
      <c r="A8110" t="s">
        <v>117</v>
      </c>
      <c r="B8110" t="s">
        <v>118</v>
      </c>
      <c r="C8110" t="s">
        <v>88</v>
      </c>
      <c r="D8110" s="29">
        <v>45876</v>
      </c>
      <c r="E8110" s="161">
        <v>0</v>
      </c>
      <c r="F8110" s="161">
        <v>0</v>
      </c>
      <c r="G8110" s="161">
        <v>0</v>
      </c>
      <c r="H8110" s="161">
        <v>0</v>
      </c>
      <c r="L8110">
        <v>530.33792300000005</v>
      </c>
      <c r="R8110">
        <v>1256.732495</v>
      </c>
      <c r="S8110">
        <v>1256.732495</v>
      </c>
      <c r="T8110" s="194">
        <v>1256.732495</v>
      </c>
      <c r="U8110" t="s">
        <v>193</v>
      </c>
      <c r="V8110">
        <v>45708.405810185184</v>
      </c>
    </row>
    <row r="8111" spans="1:22" x14ac:dyDescent="0.3">
      <c r="A8111" t="s">
        <v>117</v>
      </c>
      <c r="B8111" t="s">
        <v>118</v>
      </c>
      <c r="C8111" t="s">
        <v>88</v>
      </c>
      <c r="D8111" s="29">
        <v>45877</v>
      </c>
      <c r="E8111" s="161">
        <v>0</v>
      </c>
      <c r="F8111" s="161">
        <v>0</v>
      </c>
      <c r="G8111" s="161">
        <v>0</v>
      </c>
      <c r="H8111" s="161">
        <v>0</v>
      </c>
      <c r="L8111">
        <v>530.33792300000005</v>
      </c>
      <c r="R8111">
        <v>1256.732495</v>
      </c>
      <c r="S8111">
        <v>1256.732495</v>
      </c>
      <c r="T8111" s="194">
        <v>1256.732495</v>
      </c>
      <c r="U8111" t="s">
        <v>193</v>
      </c>
      <c r="V8111">
        <v>45708.406585648147</v>
      </c>
    </row>
    <row r="8112" spans="1:22" x14ac:dyDescent="0.3">
      <c r="A8112" t="s">
        <v>117</v>
      </c>
      <c r="B8112" t="s">
        <v>118</v>
      </c>
      <c r="C8112" t="s">
        <v>88</v>
      </c>
      <c r="D8112" s="29">
        <v>45878</v>
      </c>
      <c r="E8112" s="161">
        <v>0</v>
      </c>
      <c r="F8112" s="161">
        <v>0</v>
      </c>
      <c r="G8112" s="161">
        <v>0</v>
      </c>
      <c r="H8112" s="161">
        <v>0</v>
      </c>
      <c r="L8112">
        <v>530.33792300000005</v>
      </c>
      <c r="R8112">
        <v>1256.732495</v>
      </c>
      <c r="S8112">
        <v>1256.732495</v>
      </c>
      <c r="T8112" s="194">
        <v>1256.732495</v>
      </c>
      <c r="U8112" t="s">
        <v>193</v>
      </c>
      <c r="V8112">
        <v>45708.405972222223</v>
      </c>
    </row>
    <row r="8113" spans="1:22" x14ac:dyDescent="0.3">
      <c r="A8113" t="s">
        <v>117</v>
      </c>
      <c r="B8113" t="s">
        <v>118</v>
      </c>
      <c r="C8113" t="s">
        <v>88</v>
      </c>
      <c r="D8113" s="29">
        <v>45879</v>
      </c>
      <c r="E8113" s="161">
        <v>0</v>
      </c>
      <c r="F8113" s="161">
        <v>0</v>
      </c>
      <c r="G8113" s="161">
        <v>0</v>
      </c>
      <c r="H8113" s="161">
        <v>0</v>
      </c>
      <c r="L8113">
        <v>530.33792300000005</v>
      </c>
      <c r="R8113">
        <v>1256.732495</v>
      </c>
      <c r="S8113">
        <v>1256.732495</v>
      </c>
      <c r="T8113" s="194">
        <v>1256.732495</v>
      </c>
      <c r="U8113" t="s">
        <v>193</v>
      </c>
      <c r="V8113">
        <v>45708.405277777776</v>
      </c>
    </row>
    <row r="8114" spans="1:22" x14ac:dyDescent="0.3">
      <c r="A8114" t="s">
        <v>117</v>
      </c>
      <c r="B8114" t="s">
        <v>118</v>
      </c>
      <c r="C8114" t="s">
        <v>88</v>
      </c>
      <c r="D8114" s="29">
        <v>45880</v>
      </c>
      <c r="E8114" s="161">
        <v>0</v>
      </c>
      <c r="F8114" s="161">
        <v>0</v>
      </c>
      <c r="G8114" s="161">
        <v>0</v>
      </c>
      <c r="H8114" s="161">
        <v>0</v>
      </c>
      <c r="L8114">
        <v>530.33792300000005</v>
      </c>
      <c r="R8114">
        <v>1256.732495</v>
      </c>
      <c r="S8114">
        <v>1256.732495</v>
      </c>
      <c r="T8114" s="194">
        <v>1256.732495</v>
      </c>
      <c r="U8114" t="s">
        <v>193</v>
      </c>
      <c r="V8114">
        <v>45708.406736111108</v>
      </c>
    </row>
    <row r="8115" spans="1:22" x14ac:dyDescent="0.3">
      <c r="A8115" t="s">
        <v>117</v>
      </c>
      <c r="B8115" t="s">
        <v>118</v>
      </c>
      <c r="C8115" t="s">
        <v>88</v>
      </c>
      <c r="D8115" s="29">
        <v>45881</v>
      </c>
      <c r="E8115" s="161">
        <v>0</v>
      </c>
      <c r="F8115" s="161">
        <v>0</v>
      </c>
      <c r="G8115" s="161">
        <v>0</v>
      </c>
      <c r="H8115" s="161">
        <v>0</v>
      </c>
      <c r="L8115">
        <v>530.33792300000005</v>
      </c>
      <c r="R8115">
        <v>1256.732495</v>
      </c>
      <c r="S8115">
        <v>1256.732495</v>
      </c>
      <c r="T8115" s="194">
        <v>1256.732495</v>
      </c>
      <c r="U8115" t="s">
        <v>193</v>
      </c>
      <c r="V8115">
        <v>45708.405925925923</v>
      </c>
    </row>
    <row r="8116" spans="1:22" x14ac:dyDescent="0.3">
      <c r="A8116" t="s">
        <v>117</v>
      </c>
      <c r="B8116" t="s">
        <v>118</v>
      </c>
      <c r="C8116" t="s">
        <v>88</v>
      </c>
      <c r="D8116" s="29">
        <v>45882</v>
      </c>
      <c r="E8116" s="161">
        <v>0</v>
      </c>
      <c r="F8116" s="161">
        <v>0</v>
      </c>
      <c r="G8116" s="161">
        <v>0</v>
      </c>
      <c r="H8116" s="161">
        <v>0</v>
      </c>
      <c r="L8116">
        <v>530.33792300000005</v>
      </c>
      <c r="R8116">
        <v>1256.732495</v>
      </c>
      <c r="S8116">
        <v>1256.732495</v>
      </c>
      <c r="T8116" s="194">
        <v>1256.732495</v>
      </c>
      <c r="U8116" t="s">
        <v>193</v>
      </c>
      <c r="V8116">
        <v>45708.406192129631</v>
      </c>
    </row>
    <row r="8117" spans="1:22" x14ac:dyDescent="0.3">
      <c r="A8117" t="s">
        <v>117</v>
      </c>
      <c r="B8117" t="s">
        <v>118</v>
      </c>
      <c r="C8117" t="s">
        <v>88</v>
      </c>
      <c r="D8117" s="29">
        <v>45883</v>
      </c>
      <c r="E8117" s="161">
        <v>0</v>
      </c>
      <c r="F8117" s="161">
        <v>0</v>
      </c>
      <c r="G8117" s="161">
        <v>0</v>
      </c>
      <c r="H8117" s="161">
        <v>0</v>
      </c>
      <c r="L8117">
        <v>530.33792300000005</v>
      </c>
      <c r="R8117">
        <v>1256.732495</v>
      </c>
      <c r="S8117">
        <v>1256.732495</v>
      </c>
      <c r="T8117" s="194">
        <v>1256.732495</v>
      </c>
      <c r="U8117" t="s">
        <v>193</v>
      </c>
      <c r="V8117">
        <v>45708.406365740739</v>
      </c>
    </row>
    <row r="8118" spans="1:22" x14ac:dyDescent="0.3">
      <c r="A8118" t="s">
        <v>117</v>
      </c>
      <c r="B8118" t="s">
        <v>118</v>
      </c>
      <c r="C8118" t="s">
        <v>88</v>
      </c>
      <c r="D8118" s="29">
        <v>45884</v>
      </c>
      <c r="E8118" s="161">
        <v>0</v>
      </c>
      <c r="F8118" s="161">
        <v>0</v>
      </c>
      <c r="G8118" s="161">
        <v>0</v>
      </c>
      <c r="H8118" s="161">
        <v>0</v>
      </c>
      <c r="L8118">
        <v>530.33792300000005</v>
      </c>
      <c r="R8118">
        <v>1256.732495</v>
      </c>
      <c r="S8118">
        <v>1256.732495</v>
      </c>
      <c r="T8118" s="194">
        <v>1256.732495</v>
      </c>
      <c r="U8118" t="s">
        <v>193</v>
      </c>
      <c r="V8118">
        <v>45708.406643518516</v>
      </c>
    </row>
    <row r="8119" spans="1:22" x14ac:dyDescent="0.3">
      <c r="A8119" t="s">
        <v>117</v>
      </c>
      <c r="B8119" t="s">
        <v>118</v>
      </c>
      <c r="C8119" t="s">
        <v>88</v>
      </c>
      <c r="D8119" s="29">
        <v>45885</v>
      </c>
      <c r="E8119" s="161">
        <v>0</v>
      </c>
      <c r="F8119" s="161">
        <v>0</v>
      </c>
      <c r="G8119" s="161">
        <v>0</v>
      </c>
      <c r="H8119" s="161">
        <v>0</v>
      </c>
      <c r="L8119">
        <v>530.33792300000005</v>
      </c>
      <c r="R8119">
        <v>1256.732495</v>
      </c>
      <c r="S8119">
        <v>1256.732495</v>
      </c>
      <c r="T8119" s="194">
        <v>1256.732495</v>
      </c>
      <c r="U8119" t="s">
        <v>193</v>
      </c>
      <c r="V8119">
        <v>45708.406215277777</v>
      </c>
    </row>
    <row r="8120" spans="1:22" x14ac:dyDescent="0.3">
      <c r="A8120" t="s">
        <v>117</v>
      </c>
      <c r="B8120" t="s">
        <v>118</v>
      </c>
      <c r="C8120" t="s">
        <v>88</v>
      </c>
      <c r="D8120" s="29">
        <v>45886</v>
      </c>
      <c r="E8120" s="161">
        <v>0</v>
      </c>
      <c r="F8120" s="161">
        <v>0</v>
      </c>
      <c r="G8120" s="161">
        <v>0</v>
      </c>
      <c r="H8120" s="161">
        <v>0</v>
      </c>
      <c r="L8120">
        <v>530.33792300000005</v>
      </c>
      <c r="R8120">
        <v>1256.732495</v>
      </c>
      <c r="S8120">
        <v>1256.732495</v>
      </c>
      <c r="T8120" s="194">
        <v>1256.732495</v>
      </c>
      <c r="U8120" t="s">
        <v>193</v>
      </c>
      <c r="V8120">
        <v>45708.406145833331</v>
      </c>
    </row>
    <row r="8121" spans="1:22" x14ac:dyDescent="0.3">
      <c r="A8121" t="s">
        <v>117</v>
      </c>
      <c r="B8121" t="s">
        <v>118</v>
      </c>
      <c r="C8121" t="s">
        <v>88</v>
      </c>
      <c r="D8121" s="29">
        <v>45887</v>
      </c>
      <c r="E8121" s="161">
        <v>0</v>
      </c>
      <c r="F8121" s="161">
        <v>0</v>
      </c>
      <c r="G8121" s="161">
        <v>0</v>
      </c>
      <c r="H8121" s="161">
        <v>0</v>
      </c>
      <c r="L8121">
        <v>530.33792300000005</v>
      </c>
      <c r="R8121">
        <v>1256.732495</v>
      </c>
      <c r="S8121">
        <v>1256.732495</v>
      </c>
      <c r="T8121" s="194">
        <v>1256.732495</v>
      </c>
      <c r="U8121" t="s">
        <v>193</v>
      </c>
      <c r="V8121">
        <v>45708.40587962963</v>
      </c>
    </row>
    <row r="8122" spans="1:22" x14ac:dyDescent="0.3">
      <c r="A8122" t="s">
        <v>117</v>
      </c>
      <c r="B8122" t="s">
        <v>118</v>
      </c>
      <c r="C8122" t="s">
        <v>88</v>
      </c>
      <c r="D8122" s="29">
        <v>45888</v>
      </c>
      <c r="E8122" s="161">
        <v>0</v>
      </c>
      <c r="F8122" s="161">
        <v>0</v>
      </c>
      <c r="G8122" s="161">
        <v>0</v>
      </c>
      <c r="H8122" s="161">
        <v>0</v>
      </c>
      <c r="L8122">
        <v>530.33792300000005</v>
      </c>
      <c r="R8122">
        <v>1256.732495</v>
      </c>
      <c r="S8122">
        <v>1256.732495</v>
      </c>
      <c r="T8122" s="194">
        <v>1256.732495</v>
      </c>
      <c r="U8122" t="s">
        <v>193</v>
      </c>
      <c r="V8122">
        <v>45708.405405092592</v>
      </c>
    </row>
    <row r="8123" spans="1:22" x14ac:dyDescent="0.3">
      <c r="A8123" t="s">
        <v>117</v>
      </c>
      <c r="B8123" t="s">
        <v>118</v>
      </c>
      <c r="C8123" t="s">
        <v>88</v>
      </c>
      <c r="D8123" s="29">
        <v>45889</v>
      </c>
      <c r="E8123" s="161">
        <v>0</v>
      </c>
      <c r="F8123" s="161">
        <v>0</v>
      </c>
      <c r="G8123" s="161">
        <v>0</v>
      </c>
      <c r="H8123" s="161">
        <v>0</v>
      </c>
      <c r="L8123">
        <v>530.33792300000005</v>
      </c>
      <c r="R8123">
        <v>1256.732495</v>
      </c>
      <c r="S8123">
        <v>1256.732495</v>
      </c>
      <c r="T8123" s="194">
        <v>1256.732495</v>
      </c>
      <c r="U8123" t="s">
        <v>193</v>
      </c>
      <c r="V8123">
        <v>45708.406238425923</v>
      </c>
    </row>
    <row r="8124" spans="1:22" x14ac:dyDescent="0.3">
      <c r="A8124" t="s">
        <v>117</v>
      </c>
      <c r="B8124" t="s">
        <v>118</v>
      </c>
      <c r="C8124" t="s">
        <v>88</v>
      </c>
      <c r="D8124" s="29">
        <v>45890</v>
      </c>
      <c r="E8124" s="161">
        <v>0</v>
      </c>
      <c r="F8124" s="161">
        <v>0</v>
      </c>
      <c r="G8124" s="161">
        <v>0</v>
      </c>
      <c r="H8124" s="161">
        <v>0</v>
      </c>
      <c r="L8124">
        <v>530.33792300000005</v>
      </c>
      <c r="R8124">
        <v>1256.732495</v>
      </c>
      <c r="S8124">
        <v>1256.732495</v>
      </c>
      <c r="T8124" s="194">
        <v>1256.732495</v>
      </c>
      <c r="U8124" t="s">
        <v>193</v>
      </c>
      <c r="V8124">
        <v>45708.406134259261</v>
      </c>
    </row>
    <row r="8125" spans="1:22" x14ac:dyDescent="0.3">
      <c r="A8125" t="s">
        <v>117</v>
      </c>
      <c r="B8125" t="s">
        <v>118</v>
      </c>
      <c r="C8125" t="s">
        <v>88</v>
      </c>
      <c r="D8125" s="29">
        <v>45891</v>
      </c>
      <c r="E8125" s="161">
        <v>0</v>
      </c>
      <c r="F8125" s="161">
        <v>0</v>
      </c>
      <c r="G8125" s="161">
        <v>0</v>
      </c>
      <c r="H8125" s="161">
        <v>0</v>
      </c>
      <c r="L8125">
        <v>530.33792300000005</v>
      </c>
      <c r="R8125">
        <v>1256.732495</v>
      </c>
      <c r="S8125">
        <v>1256.732495</v>
      </c>
      <c r="T8125" s="194">
        <v>1256.732495</v>
      </c>
      <c r="U8125" t="s">
        <v>193</v>
      </c>
      <c r="V8125">
        <v>45708.406712962962</v>
      </c>
    </row>
    <row r="8126" spans="1:22" x14ac:dyDescent="0.3">
      <c r="A8126" t="s">
        <v>117</v>
      </c>
      <c r="B8126" t="s">
        <v>118</v>
      </c>
      <c r="C8126" t="s">
        <v>88</v>
      </c>
      <c r="D8126" s="29">
        <v>45892</v>
      </c>
      <c r="E8126" s="161">
        <v>0</v>
      </c>
      <c r="F8126" s="161">
        <v>0</v>
      </c>
      <c r="G8126" s="161">
        <v>0</v>
      </c>
      <c r="H8126" s="161">
        <v>0</v>
      </c>
      <c r="L8126">
        <v>530.33792300000005</v>
      </c>
      <c r="R8126">
        <v>1256.732495</v>
      </c>
      <c r="S8126">
        <v>1256.732495</v>
      </c>
      <c r="T8126" s="194">
        <v>1256.732495</v>
      </c>
      <c r="U8126" t="s">
        <v>193</v>
      </c>
      <c r="V8126">
        <v>45708.405844907407</v>
      </c>
    </row>
    <row r="8127" spans="1:22" x14ac:dyDescent="0.3">
      <c r="A8127" t="s">
        <v>117</v>
      </c>
      <c r="B8127" t="s">
        <v>118</v>
      </c>
      <c r="C8127" t="s">
        <v>88</v>
      </c>
      <c r="D8127" s="29">
        <v>45893</v>
      </c>
      <c r="E8127" s="161">
        <v>0</v>
      </c>
      <c r="F8127" s="161">
        <v>0</v>
      </c>
      <c r="G8127" s="161">
        <v>0</v>
      </c>
      <c r="H8127" s="161">
        <v>0</v>
      </c>
      <c r="L8127">
        <v>530.33792300000005</v>
      </c>
      <c r="R8127">
        <v>1256.732495</v>
      </c>
      <c r="S8127">
        <v>1256.732495</v>
      </c>
      <c r="T8127" s="194">
        <v>1256.732495</v>
      </c>
      <c r="U8127" t="s">
        <v>193</v>
      </c>
      <c r="V8127">
        <v>45708.405821759261</v>
      </c>
    </row>
    <row r="8128" spans="1:22" x14ac:dyDescent="0.3">
      <c r="A8128" t="s">
        <v>117</v>
      </c>
      <c r="B8128" t="s">
        <v>118</v>
      </c>
      <c r="C8128" t="s">
        <v>88</v>
      </c>
      <c r="D8128" s="29">
        <v>45894</v>
      </c>
      <c r="E8128" s="161">
        <v>0</v>
      </c>
      <c r="F8128" s="161">
        <v>0</v>
      </c>
      <c r="G8128" s="161">
        <v>0</v>
      </c>
      <c r="H8128" s="161">
        <v>0</v>
      </c>
      <c r="L8128">
        <v>530.33792300000005</v>
      </c>
      <c r="R8128">
        <v>1256.732495</v>
      </c>
      <c r="S8128">
        <v>1256.732495</v>
      </c>
      <c r="T8128" s="194">
        <v>1256.732495</v>
      </c>
      <c r="U8128" t="s">
        <v>193</v>
      </c>
      <c r="V8128">
        <v>45708.40730324074</v>
      </c>
    </row>
    <row r="8129" spans="1:22" x14ac:dyDescent="0.3">
      <c r="A8129" t="s">
        <v>117</v>
      </c>
      <c r="B8129" t="s">
        <v>118</v>
      </c>
      <c r="C8129" t="s">
        <v>88</v>
      </c>
      <c r="D8129" s="29">
        <v>45895</v>
      </c>
      <c r="E8129" s="161">
        <v>0</v>
      </c>
      <c r="F8129" s="161">
        <v>0</v>
      </c>
      <c r="G8129" s="161">
        <v>0</v>
      </c>
      <c r="H8129" s="161">
        <v>0</v>
      </c>
      <c r="L8129">
        <v>530.33792300000005</v>
      </c>
      <c r="R8129">
        <v>1256.732495</v>
      </c>
      <c r="S8129">
        <v>1256.732495</v>
      </c>
      <c r="T8129" s="194">
        <v>1256.732495</v>
      </c>
      <c r="U8129" t="s">
        <v>193</v>
      </c>
      <c r="V8129">
        <v>45708.406666666669</v>
      </c>
    </row>
    <row r="8130" spans="1:22" x14ac:dyDescent="0.3">
      <c r="A8130" t="s">
        <v>117</v>
      </c>
      <c r="B8130" t="s">
        <v>118</v>
      </c>
      <c r="C8130" t="s">
        <v>88</v>
      </c>
      <c r="D8130" s="29">
        <v>45896</v>
      </c>
      <c r="E8130" s="161">
        <v>0</v>
      </c>
      <c r="F8130" s="161">
        <v>0</v>
      </c>
      <c r="G8130" s="161">
        <v>0</v>
      </c>
      <c r="H8130" s="161">
        <v>0</v>
      </c>
      <c r="L8130">
        <v>530.33792300000005</v>
      </c>
      <c r="R8130">
        <v>1256.732495</v>
      </c>
      <c r="S8130">
        <v>1256.732495</v>
      </c>
      <c r="T8130" s="194">
        <v>1256.732495</v>
      </c>
      <c r="U8130" t="s">
        <v>193</v>
      </c>
      <c r="V8130">
        <v>45708.406331018516</v>
      </c>
    </row>
    <row r="8131" spans="1:22" x14ac:dyDescent="0.3">
      <c r="A8131" t="s">
        <v>117</v>
      </c>
      <c r="B8131" t="s">
        <v>118</v>
      </c>
      <c r="C8131" t="s">
        <v>88</v>
      </c>
      <c r="D8131" s="29">
        <v>45897</v>
      </c>
      <c r="E8131" s="161">
        <v>0</v>
      </c>
      <c r="F8131" s="161">
        <v>0</v>
      </c>
      <c r="G8131" s="161">
        <v>0</v>
      </c>
      <c r="H8131" s="161">
        <v>0</v>
      </c>
      <c r="L8131">
        <v>530.33792300000005</v>
      </c>
      <c r="R8131">
        <v>1256.732495</v>
      </c>
      <c r="S8131">
        <v>1256.732495</v>
      </c>
      <c r="T8131" s="194">
        <v>1256.732495</v>
      </c>
      <c r="U8131" t="s">
        <v>193</v>
      </c>
      <c r="V8131">
        <v>45708.405358796299</v>
      </c>
    </row>
    <row r="8132" spans="1:22" x14ac:dyDescent="0.3">
      <c r="A8132" t="s">
        <v>117</v>
      </c>
      <c r="B8132" t="s">
        <v>118</v>
      </c>
      <c r="C8132" t="s">
        <v>88</v>
      </c>
      <c r="D8132" s="29">
        <v>45898</v>
      </c>
      <c r="E8132" s="161">
        <v>0</v>
      </c>
      <c r="F8132" s="161">
        <v>0</v>
      </c>
      <c r="G8132" s="161">
        <v>0</v>
      </c>
      <c r="H8132" s="161">
        <v>0</v>
      </c>
      <c r="L8132">
        <v>530.33792300000005</v>
      </c>
      <c r="R8132">
        <v>1256.732495</v>
      </c>
      <c r="S8132">
        <v>1256.732495</v>
      </c>
      <c r="T8132" s="194">
        <v>1256.732495</v>
      </c>
      <c r="U8132" t="s">
        <v>193</v>
      </c>
      <c r="V8132">
        <v>45708.405347222222</v>
      </c>
    </row>
    <row r="8133" spans="1:22" x14ac:dyDescent="0.3">
      <c r="A8133" t="s">
        <v>117</v>
      </c>
      <c r="B8133" t="s">
        <v>118</v>
      </c>
      <c r="C8133" t="s">
        <v>88</v>
      </c>
      <c r="D8133" s="29">
        <v>45899</v>
      </c>
      <c r="E8133" s="161">
        <v>0</v>
      </c>
      <c r="F8133" s="161">
        <v>0</v>
      </c>
      <c r="G8133" s="161">
        <v>0</v>
      </c>
      <c r="H8133" s="161">
        <v>0</v>
      </c>
      <c r="L8133">
        <v>530.33792300000005</v>
      </c>
      <c r="R8133">
        <v>1256.732495</v>
      </c>
      <c r="S8133">
        <v>1256.732495</v>
      </c>
      <c r="T8133" s="194">
        <v>1256.732495</v>
      </c>
      <c r="U8133" t="s">
        <v>193</v>
      </c>
      <c r="V8133">
        <v>45708.405428240738</v>
      </c>
    </row>
    <row r="8134" spans="1:22" x14ac:dyDescent="0.3">
      <c r="A8134" t="s">
        <v>117</v>
      </c>
      <c r="B8134" t="s">
        <v>118</v>
      </c>
      <c r="C8134" t="s">
        <v>88</v>
      </c>
      <c r="D8134" s="29">
        <v>45900</v>
      </c>
      <c r="E8134" s="161">
        <v>0</v>
      </c>
      <c r="F8134" s="161">
        <v>0</v>
      </c>
      <c r="G8134" s="161">
        <v>0</v>
      </c>
      <c r="H8134" s="161">
        <v>0</v>
      </c>
      <c r="L8134">
        <v>530.33792300000005</v>
      </c>
      <c r="R8134">
        <v>1256.732495</v>
      </c>
      <c r="S8134">
        <v>1256.732495</v>
      </c>
      <c r="T8134" s="194">
        <v>1256.732495</v>
      </c>
      <c r="U8134" t="s">
        <v>193</v>
      </c>
      <c r="V8134">
        <v>45708.406493055554</v>
      </c>
    </row>
    <row r="8135" spans="1:22" x14ac:dyDescent="0.3">
      <c r="A8135" t="s">
        <v>117</v>
      </c>
      <c r="B8135" t="s">
        <v>118</v>
      </c>
      <c r="C8135" t="s">
        <v>88</v>
      </c>
      <c r="D8135" s="29">
        <v>45901</v>
      </c>
      <c r="E8135" s="161">
        <v>0</v>
      </c>
      <c r="F8135" s="161">
        <v>0</v>
      </c>
      <c r="G8135" s="161">
        <v>0</v>
      </c>
      <c r="H8135" s="161">
        <v>0</v>
      </c>
      <c r="L8135">
        <v>530.33792300000005</v>
      </c>
      <c r="R8135">
        <v>1256.732495</v>
      </c>
      <c r="S8135">
        <v>1256.732495</v>
      </c>
      <c r="T8135" s="194">
        <v>1256.732495</v>
      </c>
      <c r="U8135" t="s">
        <v>193</v>
      </c>
      <c r="V8135">
        <v>45708.405289351853</v>
      </c>
    </row>
    <row r="8136" spans="1:22" x14ac:dyDescent="0.3">
      <c r="A8136" t="s">
        <v>117</v>
      </c>
      <c r="B8136" t="s">
        <v>118</v>
      </c>
      <c r="C8136" t="s">
        <v>88</v>
      </c>
      <c r="D8136" s="29">
        <v>45902</v>
      </c>
      <c r="E8136" s="161">
        <v>0</v>
      </c>
      <c r="F8136" s="161">
        <v>0</v>
      </c>
      <c r="G8136" s="161">
        <v>0</v>
      </c>
      <c r="H8136" s="161">
        <v>0</v>
      </c>
      <c r="L8136">
        <v>530.33792300000005</v>
      </c>
      <c r="R8136">
        <v>1256.732495</v>
      </c>
      <c r="S8136">
        <v>1256.732495</v>
      </c>
      <c r="T8136" s="194">
        <v>1256.732495</v>
      </c>
      <c r="U8136" t="s">
        <v>193</v>
      </c>
      <c r="V8136">
        <v>45708.405474537038</v>
      </c>
    </row>
    <row r="8137" spans="1:22" x14ac:dyDescent="0.3">
      <c r="A8137" t="s">
        <v>117</v>
      </c>
      <c r="B8137" t="s">
        <v>118</v>
      </c>
      <c r="C8137" t="s">
        <v>88</v>
      </c>
      <c r="D8137" s="29">
        <v>45903</v>
      </c>
      <c r="E8137" s="161">
        <v>0</v>
      </c>
      <c r="F8137" s="161">
        <v>0</v>
      </c>
      <c r="G8137" s="161">
        <v>0</v>
      </c>
      <c r="H8137" s="161">
        <v>0</v>
      </c>
      <c r="L8137">
        <v>530.33792300000005</v>
      </c>
      <c r="R8137">
        <v>1256.732495</v>
      </c>
      <c r="S8137">
        <v>1256.732495</v>
      </c>
      <c r="T8137" s="194">
        <v>1256.732495</v>
      </c>
      <c r="U8137" t="s">
        <v>193</v>
      </c>
      <c r="V8137">
        <v>45708.406631944446</v>
      </c>
    </row>
    <row r="8138" spans="1:22" x14ac:dyDescent="0.3">
      <c r="A8138" t="s">
        <v>117</v>
      </c>
      <c r="B8138" t="s">
        <v>118</v>
      </c>
      <c r="C8138" t="s">
        <v>88</v>
      </c>
      <c r="D8138" s="29">
        <v>45904</v>
      </c>
      <c r="E8138" s="161">
        <v>0</v>
      </c>
      <c r="F8138" s="161">
        <v>0</v>
      </c>
      <c r="G8138" s="161">
        <v>0</v>
      </c>
      <c r="H8138" s="161">
        <v>0</v>
      </c>
      <c r="L8138">
        <v>530.33792300000005</v>
      </c>
      <c r="R8138">
        <v>1256.732495</v>
      </c>
      <c r="S8138">
        <v>1256.732495</v>
      </c>
      <c r="T8138" s="194">
        <v>1256.732495</v>
      </c>
      <c r="U8138" t="s">
        <v>193</v>
      </c>
      <c r="V8138">
        <v>45708.40662037037</v>
      </c>
    </row>
    <row r="8139" spans="1:22" x14ac:dyDescent="0.3">
      <c r="A8139" t="s">
        <v>117</v>
      </c>
      <c r="B8139" t="s">
        <v>118</v>
      </c>
      <c r="C8139" t="s">
        <v>88</v>
      </c>
      <c r="D8139" s="29">
        <v>45905</v>
      </c>
      <c r="E8139" s="161">
        <v>0</v>
      </c>
      <c r="F8139" s="161">
        <v>0</v>
      </c>
      <c r="G8139" s="161">
        <v>0</v>
      </c>
      <c r="H8139" s="161">
        <v>0</v>
      </c>
      <c r="L8139">
        <v>530.33792300000005</v>
      </c>
      <c r="R8139">
        <v>1256.732495</v>
      </c>
      <c r="S8139">
        <v>1256.732495</v>
      </c>
      <c r="T8139" s="194">
        <v>1256.732495</v>
      </c>
      <c r="U8139" t="s">
        <v>193</v>
      </c>
      <c r="V8139">
        <v>45708.405775462961</v>
      </c>
    </row>
    <row r="8140" spans="1:22" x14ac:dyDescent="0.3">
      <c r="A8140" t="s">
        <v>117</v>
      </c>
      <c r="B8140" t="s">
        <v>118</v>
      </c>
      <c r="C8140" t="s">
        <v>88</v>
      </c>
      <c r="D8140" s="29">
        <v>45906</v>
      </c>
      <c r="E8140" s="161">
        <v>0</v>
      </c>
      <c r="F8140" s="161">
        <v>0</v>
      </c>
      <c r="G8140" s="161">
        <v>0</v>
      </c>
      <c r="H8140" s="161">
        <v>0</v>
      </c>
      <c r="L8140">
        <v>530.33792300000005</v>
      </c>
      <c r="R8140">
        <v>1256.732495</v>
      </c>
      <c r="S8140">
        <v>1256.732495</v>
      </c>
      <c r="T8140" s="194">
        <v>1256.732495</v>
      </c>
      <c r="U8140" t="s">
        <v>193</v>
      </c>
      <c r="V8140">
        <v>45708.405949074076</v>
      </c>
    </row>
    <row r="8141" spans="1:22" x14ac:dyDescent="0.3">
      <c r="A8141" t="s">
        <v>117</v>
      </c>
      <c r="B8141" t="s">
        <v>118</v>
      </c>
      <c r="C8141" t="s">
        <v>88</v>
      </c>
      <c r="D8141" s="29">
        <v>45907</v>
      </c>
      <c r="E8141" s="161">
        <v>0</v>
      </c>
      <c r="F8141" s="161">
        <v>0</v>
      </c>
      <c r="G8141" s="161">
        <v>0</v>
      </c>
      <c r="H8141" s="161">
        <v>0</v>
      </c>
      <c r="L8141">
        <v>530.33792300000005</v>
      </c>
      <c r="R8141">
        <v>1256.732495</v>
      </c>
      <c r="S8141">
        <v>1256.732495</v>
      </c>
      <c r="T8141" s="194">
        <v>1256.732495</v>
      </c>
      <c r="U8141" t="s">
        <v>193</v>
      </c>
      <c r="V8141">
        <v>45708.406215277777</v>
      </c>
    </row>
    <row r="8142" spans="1:22" x14ac:dyDescent="0.3">
      <c r="A8142" t="s">
        <v>117</v>
      </c>
      <c r="B8142" t="s">
        <v>118</v>
      </c>
      <c r="C8142" t="s">
        <v>88</v>
      </c>
      <c r="D8142" s="29">
        <v>45908</v>
      </c>
      <c r="E8142" s="161">
        <v>0</v>
      </c>
      <c r="F8142" s="161">
        <v>0</v>
      </c>
      <c r="G8142" s="161">
        <v>0</v>
      </c>
      <c r="H8142" s="161">
        <v>0</v>
      </c>
      <c r="L8142">
        <v>530.33792300000005</v>
      </c>
      <c r="R8142">
        <v>1256.732495</v>
      </c>
      <c r="S8142">
        <v>1256.732495</v>
      </c>
      <c r="T8142" s="194">
        <v>1256.732495</v>
      </c>
      <c r="U8142" t="s">
        <v>193</v>
      </c>
      <c r="V8142">
        <v>45708.405370370368</v>
      </c>
    </row>
    <row r="8143" spans="1:22" x14ac:dyDescent="0.3">
      <c r="A8143" t="s">
        <v>117</v>
      </c>
      <c r="B8143" t="s">
        <v>118</v>
      </c>
      <c r="C8143" t="s">
        <v>88</v>
      </c>
      <c r="D8143" s="29">
        <v>45909</v>
      </c>
      <c r="E8143" s="161">
        <v>0</v>
      </c>
      <c r="F8143" s="161">
        <v>0</v>
      </c>
      <c r="G8143" s="161">
        <v>0</v>
      </c>
      <c r="H8143" s="161">
        <v>0</v>
      </c>
      <c r="L8143">
        <v>530.33792300000005</v>
      </c>
      <c r="R8143">
        <v>1256.732495</v>
      </c>
      <c r="S8143">
        <v>1256.732495</v>
      </c>
      <c r="T8143" s="194">
        <v>1256.732495</v>
      </c>
      <c r="U8143" t="s">
        <v>193</v>
      </c>
      <c r="V8143">
        <v>45708.405324074076</v>
      </c>
    </row>
    <row r="8144" spans="1:22" x14ac:dyDescent="0.3">
      <c r="A8144" t="s">
        <v>117</v>
      </c>
      <c r="B8144" t="s">
        <v>118</v>
      </c>
      <c r="C8144" t="s">
        <v>88</v>
      </c>
      <c r="D8144" s="29">
        <v>45910</v>
      </c>
      <c r="E8144" s="161">
        <v>0</v>
      </c>
      <c r="F8144" s="161">
        <v>0</v>
      </c>
      <c r="G8144" s="161">
        <v>0</v>
      </c>
      <c r="H8144" s="161">
        <v>0</v>
      </c>
      <c r="L8144">
        <v>530.33792300000005</v>
      </c>
      <c r="R8144">
        <v>1256.732495</v>
      </c>
      <c r="S8144">
        <v>1256.732495</v>
      </c>
      <c r="T8144" s="194">
        <v>1256.732495</v>
      </c>
      <c r="U8144" t="s">
        <v>193</v>
      </c>
      <c r="V8144">
        <v>45708.405891203707</v>
      </c>
    </row>
    <row r="8145" spans="1:22" x14ac:dyDescent="0.3">
      <c r="A8145" t="s">
        <v>117</v>
      </c>
      <c r="B8145" t="s">
        <v>118</v>
      </c>
      <c r="C8145" t="s">
        <v>88</v>
      </c>
      <c r="D8145" s="29">
        <v>45911</v>
      </c>
      <c r="E8145" s="161">
        <v>0</v>
      </c>
      <c r="F8145" s="161">
        <v>0</v>
      </c>
      <c r="G8145" s="161">
        <v>0</v>
      </c>
      <c r="H8145" s="161">
        <v>0</v>
      </c>
      <c r="L8145">
        <v>530.33792300000005</v>
      </c>
      <c r="R8145">
        <v>1256.732495</v>
      </c>
      <c r="S8145">
        <v>1256.732495</v>
      </c>
      <c r="T8145" s="194">
        <v>1256.732495</v>
      </c>
      <c r="U8145" t="s">
        <v>193</v>
      </c>
      <c r="V8145">
        <v>45708.405428240738</v>
      </c>
    </row>
    <row r="8146" spans="1:22" x14ac:dyDescent="0.3">
      <c r="A8146" t="s">
        <v>117</v>
      </c>
      <c r="B8146" t="s">
        <v>118</v>
      </c>
      <c r="C8146" t="s">
        <v>88</v>
      </c>
      <c r="D8146" s="29">
        <v>45912</v>
      </c>
      <c r="E8146" s="161">
        <v>0</v>
      </c>
      <c r="F8146" s="161">
        <v>0</v>
      </c>
      <c r="G8146" s="161">
        <v>0</v>
      </c>
      <c r="H8146" s="161">
        <v>0</v>
      </c>
      <c r="L8146">
        <v>530.33792300000005</v>
      </c>
      <c r="R8146">
        <v>1256.732495</v>
      </c>
      <c r="S8146">
        <v>1256.732495</v>
      </c>
      <c r="T8146" s="194">
        <v>1256.732495</v>
      </c>
      <c r="U8146" t="s">
        <v>193</v>
      </c>
      <c r="V8146">
        <v>45708.405891203707</v>
      </c>
    </row>
    <row r="8147" spans="1:22" x14ac:dyDescent="0.3">
      <c r="A8147" t="s">
        <v>117</v>
      </c>
      <c r="B8147" t="s">
        <v>118</v>
      </c>
      <c r="C8147" t="s">
        <v>88</v>
      </c>
      <c r="D8147" s="29">
        <v>45913</v>
      </c>
      <c r="E8147" s="161">
        <v>0</v>
      </c>
      <c r="F8147" s="161">
        <v>0</v>
      </c>
      <c r="G8147" s="161">
        <v>0</v>
      </c>
      <c r="H8147" s="161">
        <v>0</v>
      </c>
      <c r="L8147">
        <v>530.33792300000005</v>
      </c>
      <c r="R8147">
        <v>1256.732495</v>
      </c>
      <c r="S8147">
        <v>1256.732495</v>
      </c>
      <c r="T8147" s="194">
        <v>1256.732495</v>
      </c>
      <c r="U8147" t="s">
        <v>193</v>
      </c>
      <c r="V8147">
        <v>45708.406782407408</v>
      </c>
    </row>
    <row r="8148" spans="1:22" x14ac:dyDescent="0.3">
      <c r="A8148" t="s">
        <v>117</v>
      </c>
      <c r="B8148" t="s">
        <v>118</v>
      </c>
      <c r="C8148" t="s">
        <v>88</v>
      </c>
      <c r="D8148" s="29">
        <v>45914</v>
      </c>
      <c r="E8148" s="161">
        <v>0</v>
      </c>
      <c r="F8148" s="161">
        <v>0</v>
      </c>
      <c r="G8148" s="161">
        <v>0</v>
      </c>
      <c r="H8148" s="161">
        <v>0</v>
      </c>
      <c r="L8148">
        <v>530.33792300000005</v>
      </c>
      <c r="R8148">
        <v>1256.732495</v>
      </c>
      <c r="S8148">
        <v>1256.732495</v>
      </c>
      <c r="T8148" s="194">
        <v>1256.732495</v>
      </c>
      <c r="U8148" t="s">
        <v>193</v>
      </c>
      <c r="V8148">
        <v>45708.406331018516</v>
      </c>
    </row>
    <row r="8149" spans="1:22" x14ac:dyDescent="0.3">
      <c r="A8149" t="s">
        <v>117</v>
      </c>
      <c r="B8149" t="s">
        <v>118</v>
      </c>
      <c r="C8149" t="s">
        <v>88</v>
      </c>
      <c r="D8149" s="29">
        <v>45915</v>
      </c>
      <c r="E8149" s="161">
        <v>0</v>
      </c>
      <c r="F8149" s="161">
        <v>0</v>
      </c>
      <c r="G8149" s="161">
        <v>0</v>
      </c>
      <c r="H8149" s="161">
        <v>0</v>
      </c>
      <c r="L8149">
        <v>530.33792300000005</v>
      </c>
      <c r="R8149">
        <v>1256.732495</v>
      </c>
      <c r="S8149">
        <v>1256.732495</v>
      </c>
      <c r="T8149" s="194">
        <v>1256.732495</v>
      </c>
      <c r="U8149" t="s">
        <v>193</v>
      </c>
      <c r="V8149">
        <v>45708.405856481484</v>
      </c>
    </row>
    <row r="8150" spans="1:22" x14ac:dyDescent="0.3">
      <c r="A8150" t="s">
        <v>117</v>
      </c>
      <c r="B8150" t="s">
        <v>118</v>
      </c>
      <c r="C8150" t="s">
        <v>88</v>
      </c>
      <c r="D8150" s="29">
        <v>45916</v>
      </c>
      <c r="E8150" s="161">
        <v>0</v>
      </c>
      <c r="F8150" s="161">
        <v>0</v>
      </c>
      <c r="G8150" s="161">
        <v>0</v>
      </c>
      <c r="H8150" s="161">
        <v>0</v>
      </c>
      <c r="L8150">
        <v>530.33792300000005</v>
      </c>
      <c r="R8150">
        <v>1256.732495</v>
      </c>
      <c r="S8150">
        <v>1256.732495</v>
      </c>
      <c r="T8150" s="194">
        <v>1256.732495</v>
      </c>
      <c r="U8150" t="s">
        <v>193</v>
      </c>
      <c r="V8150">
        <v>45708.406215277777</v>
      </c>
    </row>
    <row r="8151" spans="1:22" x14ac:dyDescent="0.3">
      <c r="A8151" t="s">
        <v>117</v>
      </c>
      <c r="B8151" t="s">
        <v>118</v>
      </c>
      <c r="C8151" t="s">
        <v>88</v>
      </c>
      <c r="D8151" s="29">
        <v>45917</v>
      </c>
      <c r="E8151" s="161">
        <v>0</v>
      </c>
      <c r="F8151" s="161">
        <v>0</v>
      </c>
      <c r="G8151" s="161">
        <v>0</v>
      </c>
      <c r="H8151" s="161">
        <v>0</v>
      </c>
      <c r="L8151">
        <v>530.33792300000005</v>
      </c>
      <c r="R8151">
        <v>1256.732495</v>
      </c>
      <c r="S8151">
        <v>1256.732495</v>
      </c>
      <c r="T8151" s="194">
        <v>1256.732495</v>
      </c>
      <c r="U8151" t="s">
        <v>193</v>
      </c>
      <c r="V8151">
        <v>45708.406701388885</v>
      </c>
    </row>
    <row r="8152" spans="1:22" x14ac:dyDescent="0.3">
      <c r="A8152" t="s">
        <v>117</v>
      </c>
      <c r="B8152" t="s">
        <v>118</v>
      </c>
      <c r="C8152" t="s">
        <v>88</v>
      </c>
      <c r="D8152" s="29">
        <v>45918</v>
      </c>
      <c r="E8152" s="161">
        <v>0</v>
      </c>
      <c r="F8152" s="161">
        <v>0</v>
      </c>
      <c r="G8152" s="161">
        <v>0</v>
      </c>
      <c r="H8152" s="161">
        <v>0</v>
      </c>
      <c r="L8152">
        <v>530.33792300000005</v>
      </c>
      <c r="R8152">
        <v>1256.732495</v>
      </c>
      <c r="S8152">
        <v>1256.732495</v>
      </c>
      <c r="T8152" s="194">
        <v>1256.732495</v>
      </c>
      <c r="U8152" t="s">
        <v>193</v>
      </c>
      <c r="V8152">
        <v>45708.405416666668</v>
      </c>
    </row>
    <row r="8153" spans="1:22" x14ac:dyDescent="0.3">
      <c r="A8153" t="s">
        <v>117</v>
      </c>
      <c r="B8153" t="s">
        <v>118</v>
      </c>
      <c r="C8153" t="s">
        <v>88</v>
      </c>
      <c r="D8153" s="29">
        <v>45919</v>
      </c>
      <c r="E8153" s="161">
        <v>0</v>
      </c>
      <c r="F8153" s="161">
        <v>0</v>
      </c>
      <c r="G8153" s="161">
        <v>0</v>
      </c>
      <c r="H8153" s="161">
        <v>0</v>
      </c>
      <c r="L8153">
        <v>530.33792300000005</v>
      </c>
      <c r="R8153">
        <v>1256.732495</v>
      </c>
      <c r="S8153">
        <v>1256.732495</v>
      </c>
      <c r="T8153" s="194">
        <v>1256.732495</v>
      </c>
      <c r="U8153" t="s">
        <v>193</v>
      </c>
      <c r="V8153">
        <v>45708.405995370369</v>
      </c>
    </row>
    <row r="8154" spans="1:22" x14ac:dyDescent="0.3">
      <c r="A8154" t="s">
        <v>117</v>
      </c>
      <c r="B8154" t="s">
        <v>118</v>
      </c>
      <c r="C8154" t="s">
        <v>88</v>
      </c>
      <c r="D8154" s="29">
        <v>45920</v>
      </c>
      <c r="E8154" s="161">
        <v>0</v>
      </c>
      <c r="F8154" s="161">
        <v>0</v>
      </c>
      <c r="G8154" s="161">
        <v>0</v>
      </c>
      <c r="H8154" s="161">
        <v>0</v>
      </c>
      <c r="L8154">
        <v>530.33792300000005</v>
      </c>
      <c r="R8154">
        <v>1256.732495</v>
      </c>
      <c r="S8154">
        <v>1256.732495</v>
      </c>
      <c r="T8154" s="194">
        <v>1256.732495</v>
      </c>
      <c r="U8154" t="s">
        <v>193</v>
      </c>
      <c r="V8154">
        <v>45708.406273148146</v>
      </c>
    </row>
    <row r="8155" spans="1:22" x14ac:dyDescent="0.3">
      <c r="A8155" t="s">
        <v>117</v>
      </c>
      <c r="B8155" t="s">
        <v>118</v>
      </c>
      <c r="C8155" t="s">
        <v>88</v>
      </c>
      <c r="D8155" s="29">
        <v>45921</v>
      </c>
      <c r="E8155" s="161">
        <v>0</v>
      </c>
      <c r="F8155" s="161">
        <v>0</v>
      </c>
      <c r="G8155" s="161">
        <v>0</v>
      </c>
      <c r="H8155" s="161">
        <v>0</v>
      </c>
      <c r="L8155">
        <v>530.33792300000005</v>
      </c>
      <c r="R8155">
        <v>1256.732495</v>
      </c>
      <c r="S8155">
        <v>1256.732495</v>
      </c>
      <c r="T8155" s="194">
        <v>1256.732495</v>
      </c>
      <c r="U8155" t="s">
        <v>193</v>
      </c>
      <c r="V8155">
        <v>45708.40556712963</v>
      </c>
    </row>
    <row r="8156" spans="1:22" x14ac:dyDescent="0.3">
      <c r="A8156" t="s">
        <v>117</v>
      </c>
      <c r="B8156" t="s">
        <v>118</v>
      </c>
      <c r="C8156" t="s">
        <v>88</v>
      </c>
      <c r="D8156" s="29">
        <v>45922</v>
      </c>
      <c r="E8156" s="161">
        <v>0</v>
      </c>
      <c r="F8156" s="161">
        <v>0</v>
      </c>
      <c r="G8156" s="161">
        <v>0</v>
      </c>
      <c r="H8156" s="161">
        <v>0</v>
      </c>
      <c r="L8156">
        <v>530.33792300000005</v>
      </c>
      <c r="R8156">
        <v>1256.732495</v>
      </c>
      <c r="S8156">
        <v>1256.732495</v>
      </c>
      <c r="T8156" s="194">
        <v>1256.732495</v>
      </c>
      <c r="U8156" t="s">
        <v>193</v>
      </c>
      <c r="V8156">
        <v>45708.405960648146</v>
      </c>
    </row>
    <row r="8157" spans="1:22" x14ac:dyDescent="0.3">
      <c r="A8157" t="s">
        <v>117</v>
      </c>
      <c r="B8157" t="s">
        <v>118</v>
      </c>
      <c r="C8157" t="s">
        <v>88</v>
      </c>
      <c r="D8157" s="29">
        <v>45923</v>
      </c>
      <c r="E8157" s="161">
        <v>0</v>
      </c>
      <c r="F8157" s="161">
        <v>0</v>
      </c>
      <c r="G8157" s="161">
        <v>0</v>
      </c>
      <c r="H8157" s="161">
        <v>0</v>
      </c>
      <c r="L8157">
        <v>530.33792300000005</v>
      </c>
      <c r="R8157">
        <v>1256.732495</v>
      </c>
      <c r="S8157">
        <v>1256.732495</v>
      </c>
      <c r="T8157" s="194">
        <v>1256.732495</v>
      </c>
      <c r="U8157" t="s">
        <v>193</v>
      </c>
      <c r="V8157">
        <v>45708.405925925923</v>
      </c>
    </row>
    <row r="8158" spans="1:22" x14ac:dyDescent="0.3">
      <c r="A8158" t="s">
        <v>117</v>
      </c>
      <c r="B8158" t="s">
        <v>118</v>
      </c>
      <c r="C8158" t="s">
        <v>88</v>
      </c>
      <c r="D8158" s="29">
        <v>45924</v>
      </c>
      <c r="E8158" s="161">
        <v>0</v>
      </c>
      <c r="F8158" s="161">
        <v>0</v>
      </c>
      <c r="G8158" s="161">
        <v>0</v>
      </c>
      <c r="H8158" s="161">
        <v>0</v>
      </c>
      <c r="L8158">
        <v>530.33792300000005</v>
      </c>
      <c r="R8158">
        <v>1256.732495</v>
      </c>
      <c r="S8158">
        <v>1256.732495</v>
      </c>
      <c r="T8158" s="194">
        <v>1256.732495</v>
      </c>
      <c r="U8158" t="s">
        <v>193</v>
      </c>
      <c r="V8158">
        <v>45708.40625</v>
      </c>
    </row>
    <row r="8159" spans="1:22" x14ac:dyDescent="0.3">
      <c r="A8159" t="s">
        <v>117</v>
      </c>
      <c r="B8159" t="s">
        <v>118</v>
      </c>
      <c r="C8159" t="s">
        <v>88</v>
      </c>
      <c r="D8159" s="29">
        <v>45925</v>
      </c>
      <c r="E8159" s="161">
        <v>0</v>
      </c>
      <c r="F8159" s="161">
        <v>0</v>
      </c>
      <c r="G8159" s="161">
        <v>0</v>
      </c>
      <c r="H8159" s="161">
        <v>0</v>
      </c>
      <c r="L8159">
        <v>530.33792300000005</v>
      </c>
      <c r="R8159">
        <v>1256.732495</v>
      </c>
      <c r="S8159">
        <v>1256.732495</v>
      </c>
      <c r="T8159" s="194">
        <v>1256.732495</v>
      </c>
      <c r="U8159" t="s">
        <v>193</v>
      </c>
      <c r="V8159">
        <v>45708.406539351854</v>
      </c>
    </row>
    <row r="8160" spans="1:22" x14ac:dyDescent="0.3">
      <c r="A8160" t="s">
        <v>117</v>
      </c>
      <c r="B8160" t="s">
        <v>118</v>
      </c>
      <c r="C8160" t="s">
        <v>88</v>
      </c>
      <c r="D8160" s="29">
        <v>45926</v>
      </c>
      <c r="E8160" s="161">
        <v>0</v>
      </c>
      <c r="F8160" s="161">
        <v>0</v>
      </c>
      <c r="G8160" s="161">
        <v>0</v>
      </c>
      <c r="H8160" s="161">
        <v>0</v>
      </c>
      <c r="L8160">
        <v>530.33792300000005</v>
      </c>
      <c r="R8160">
        <v>1256.732495</v>
      </c>
      <c r="S8160">
        <v>1256.732495</v>
      </c>
      <c r="T8160" s="194">
        <v>1256.732495</v>
      </c>
      <c r="U8160" t="s">
        <v>193</v>
      </c>
      <c r="V8160">
        <v>45708.406539351854</v>
      </c>
    </row>
    <row r="8161" spans="1:22" x14ac:dyDescent="0.3">
      <c r="A8161" t="s">
        <v>117</v>
      </c>
      <c r="B8161" t="s">
        <v>118</v>
      </c>
      <c r="C8161" t="s">
        <v>88</v>
      </c>
      <c r="D8161" s="29">
        <v>45927</v>
      </c>
      <c r="E8161" s="161">
        <v>0</v>
      </c>
      <c r="F8161" s="161">
        <v>0</v>
      </c>
      <c r="G8161" s="161">
        <v>0</v>
      </c>
      <c r="H8161" s="161">
        <v>0</v>
      </c>
      <c r="L8161">
        <v>530.33792300000005</v>
      </c>
      <c r="R8161">
        <v>1256.732495</v>
      </c>
      <c r="S8161">
        <v>1256.732495</v>
      </c>
      <c r="T8161" s="194">
        <v>1256.732495</v>
      </c>
      <c r="U8161" t="s">
        <v>193</v>
      </c>
      <c r="V8161">
        <v>45708.406122685185</v>
      </c>
    </row>
    <row r="8162" spans="1:22" x14ac:dyDescent="0.3">
      <c r="A8162" t="s">
        <v>117</v>
      </c>
      <c r="B8162" t="s">
        <v>118</v>
      </c>
      <c r="C8162" t="s">
        <v>88</v>
      </c>
      <c r="D8162" s="29">
        <v>45928</v>
      </c>
      <c r="E8162" s="161">
        <v>0</v>
      </c>
      <c r="F8162" s="161">
        <v>0</v>
      </c>
      <c r="G8162" s="161">
        <v>0</v>
      </c>
      <c r="H8162" s="161">
        <v>0</v>
      </c>
      <c r="L8162">
        <v>530.33792300000005</v>
      </c>
      <c r="R8162">
        <v>1256.732495</v>
      </c>
      <c r="S8162">
        <v>1256.732495</v>
      </c>
      <c r="T8162" s="194">
        <v>1256.732495</v>
      </c>
      <c r="U8162" t="s">
        <v>193</v>
      </c>
      <c r="V8162">
        <v>45708.405497685184</v>
      </c>
    </row>
    <row r="8163" spans="1:22" x14ac:dyDescent="0.3">
      <c r="A8163" t="s">
        <v>117</v>
      </c>
      <c r="B8163" t="s">
        <v>118</v>
      </c>
      <c r="C8163" t="s">
        <v>88</v>
      </c>
      <c r="D8163" s="29">
        <v>45929</v>
      </c>
      <c r="E8163" s="161">
        <v>0</v>
      </c>
      <c r="F8163" s="161">
        <v>0</v>
      </c>
      <c r="G8163" s="161">
        <v>0</v>
      </c>
      <c r="H8163" s="161">
        <v>0</v>
      </c>
      <c r="L8163">
        <v>530.33792300000005</v>
      </c>
      <c r="R8163">
        <v>1256.732495</v>
      </c>
      <c r="S8163">
        <v>1256.732495</v>
      </c>
      <c r="T8163" s="194">
        <v>1256.732495</v>
      </c>
      <c r="U8163" t="s">
        <v>193</v>
      </c>
      <c r="V8163">
        <v>45708.406527777777</v>
      </c>
    </row>
    <row r="8164" spans="1:22" x14ac:dyDescent="0.3">
      <c r="A8164" t="s">
        <v>117</v>
      </c>
      <c r="B8164" t="s">
        <v>118</v>
      </c>
      <c r="C8164" t="s">
        <v>88</v>
      </c>
      <c r="D8164" s="29">
        <v>45930</v>
      </c>
      <c r="E8164" s="161">
        <v>0</v>
      </c>
      <c r="F8164" s="161">
        <v>0</v>
      </c>
      <c r="G8164" s="161">
        <v>0</v>
      </c>
      <c r="H8164" s="161">
        <v>0</v>
      </c>
      <c r="L8164">
        <v>530.33792300000005</v>
      </c>
      <c r="R8164">
        <v>1256.732495</v>
      </c>
      <c r="S8164">
        <v>1256.732495</v>
      </c>
      <c r="T8164" s="194">
        <v>1256.732495</v>
      </c>
      <c r="U8164" t="s">
        <v>193</v>
      </c>
      <c r="V8164">
        <v>45708.405543981484</v>
      </c>
    </row>
    <row r="8165" spans="1:22" x14ac:dyDescent="0.3">
      <c r="A8165" t="s">
        <v>117</v>
      </c>
      <c r="B8165" t="s">
        <v>118</v>
      </c>
      <c r="C8165" t="s">
        <v>88</v>
      </c>
      <c r="D8165" s="29">
        <v>45931</v>
      </c>
      <c r="E8165" s="161">
        <v>0</v>
      </c>
      <c r="F8165" s="161">
        <v>0</v>
      </c>
      <c r="G8165" s="161">
        <v>0</v>
      </c>
      <c r="H8165" s="161">
        <v>0</v>
      </c>
      <c r="L8165">
        <v>528.54259000000002</v>
      </c>
      <c r="R8165">
        <v>1256.732495</v>
      </c>
      <c r="S8165">
        <v>1256.732495</v>
      </c>
      <c r="T8165" s="194">
        <v>1256.732495</v>
      </c>
      <c r="U8165" t="s">
        <v>193</v>
      </c>
      <c r="V8165">
        <v>45708.406504629631</v>
      </c>
    </row>
    <row r="8166" spans="1:22" x14ac:dyDescent="0.3">
      <c r="A8166" t="s">
        <v>117</v>
      </c>
      <c r="B8166" t="s">
        <v>118</v>
      </c>
      <c r="C8166" t="s">
        <v>88</v>
      </c>
      <c r="D8166" s="29">
        <v>45932</v>
      </c>
      <c r="E8166" s="161">
        <v>0</v>
      </c>
      <c r="F8166" s="161">
        <v>0</v>
      </c>
      <c r="G8166" s="161">
        <v>0</v>
      </c>
      <c r="H8166" s="161">
        <v>0</v>
      </c>
      <c r="L8166">
        <v>528.54259000000002</v>
      </c>
      <c r="R8166">
        <v>1256.732495</v>
      </c>
      <c r="S8166">
        <v>1256.732495</v>
      </c>
      <c r="T8166" s="194">
        <v>1256.732495</v>
      </c>
      <c r="U8166" t="s">
        <v>193</v>
      </c>
      <c r="V8166">
        <v>45708.407233796293</v>
      </c>
    </row>
    <row r="8167" spans="1:22" x14ac:dyDescent="0.3">
      <c r="A8167" t="s">
        <v>117</v>
      </c>
      <c r="B8167" t="s">
        <v>118</v>
      </c>
      <c r="C8167" t="s">
        <v>88</v>
      </c>
      <c r="D8167" s="29">
        <v>45933</v>
      </c>
      <c r="E8167" s="161">
        <v>0</v>
      </c>
      <c r="F8167" s="161">
        <v>0</v>
      </c>
      <c r="G8167" s="161">
        <v>0</v>
      </c>
      <c r="H8167" s="161">
        <v>0</v>
      </c>
      <c r="L8167">
        <v>528.54259000000002</v>
      </c>
      <c r="R8167">
        <v>1256.732495</v>
      </c>
      <c r="S8167">
        <v>1256.732495</v>
      </c>
      <c r="T8167" s="194">
        <v>1256.732495</v>
      </c>
      <c r="U8167" t="s">
        <v>193</v>
      </c>
      <c r="V8167">
        <v>45708.407372685186</v>
      </c>
    </row>
    <row r="8168" spans="1:22" x14ac:dyDescent="0.3">
      <c r="A8168" t="s">
        <v>117</v>
      </c>
      <c r="B8168" t="s">
        <v>118</v>
      </c>
      <c r="C8168" t="s">
        <v>88</v>
      </c>
      <c r="D8168" s="29">
        <v>45934</v>
      </c>
      <c r="E8168" s="161">
        <v>0</v>
      </c>
      <c r="F8168" s="161">
        <v>0</v>
      </c>
      <c r="G8168" s="161">
        <v>0</v>
      </c>
      <c r="H8168" s="161">
        <v>0</v>
      </c>
      <c r="L8168">
        <v>528.54259000000002</v>
      </c>
      <c r="R8168">
        <v>1256.732495</v>
      </c>
      <c r="S8168">
        <v>1256.732495</v>
      </c>
      <c r="T8168" s="194">
        <v>1256.732495</v>
      </c>
      <c r="U8168" t="s">
        <v>193</v>
      </c>
      <c r="V8168">
        <v>45708.407488425924</v>
      </c>
    </row>
    <row r="8169" spans="1:22" x14ac:dyDescent="0.3">
      <c r="A8169" t="s">
        <v>117</v>
      </c>
      <c r="B8169" t="s">
        <v>118</v>
      </c>
      <c r="C8169" t="s">
        <v>88</v>
      </c>
      <c r="D8169" s="29">
        <v>45935</v>
      </c>
      <c r="E8169" s="161">
        <v>0</v>
      </c>
      <c r="F8169" s="161">
        <v>0</v>
      </c>
      <c r="G8169" s="161">
        <v>0</v>
      </c>
      <c r="H8169" s="161">
        <v>0</v>
      </c>
      <c r="L8169">
        <v>528.54259000000002</v>
      </c>
      <c r="R8169">
        <v>1256.732495</v>
      </c>
      <c r="S8169">
        <v>1256.732495</v>
      </c>
      <c r="T8169" s="194">
        <v>1256.732495</v>
      </c>
      <c r="U8169" t="s">
        <v>193</v>
      </c>
      <c r="V8169">
        <v>45708.407256944447</v>
      </c>
    </row>
    <row r="8170" spans="1:22" x14ac:dyDescent="0.3">
      <c r="A8170" t="s">
        <v>117</v>
      </c>
      <c r="B8170" t="s">
        <v>118</v>
      </c>
      <c r="C8170" t="s">
        <v>88</v>
      </c>
      <c r="D8170" s="29">
        <v>45936</v>
      </c>
      <c r="E8170" s="161">
        <v>0</v>
      </c>
      <c r="F8170" s="161">
        <v>0</v>
      </c>
      <c r="G8170" s="161">
        <v>0</v>
      </c>
      <c r="H8170" s="161">
        <v>0</v>
      </c>
      <c r="L8170">
        <v>528.54259000000002</v>
      </c>
      <c r="R8170">
        <v>1256.732495</v>
      </c>
      <c r="S8170">
        <v>1256.732495</v>
      </c>
      <c r="T8170" s="194">
        <v>1256.732495</v>
      </c>
      <c r="U8170" t="s">
        <v>193</v>
      </c>
      <c r="V8170">
        <v>45708.407349537039</v>
      </c>
    </row>
    <row r="8171" spans="1:22" x14ac:dyDescent="0.3">
      <c r="A8171" t="s">
        <v>117</v>
      </c>
      <c r="B8171" t="s">
        <v>118</v>
      </c>
      <c r="C8171" t="s">
        <v>88</v>
      </c>
      <c r="D8171" s="29">
        <v>45937</v>
      </c>
      <c r="E8171" s="161">
        <v>0</v>
      </c>
      <c r="F8171" s="161">
        <v>0</v>
      </c>
      <c r="G8171" s="161">
        <v>0</v>
      </c>
      <c r="H8171" s="161">
        <v>0</v>
      </c>
      <c r="L8171">
        <v>528.54259000000002</v>
      </c>
      <c r="R8171">
        <v>1256.732495</v>
      </c>
      <c r="S8171">
        <v>1256.732495</v>
      </c>
      <c r="T8171" s="194">
        <v>1256.732495</v>
      </c>
      <c r="U8171" t="s">
        <v>193</v>
      </c>
      <c r="V8171">
        <v>45708.406574074077</v>
      </c>
    </row>
    <row r="8172" spans="1:22" x14ac:dyDescent="0.3">
      <c r="A8172" t="s">
        <v>117</v>
      </c>
      <c r="B8172" t="s">
        <v>118</v>
      </c>
      <c r="C8172" t="s">
        <v>88</v>
      </c>
      <c r="D8172" s="29">
        <v>45938</v>
      </c>
      <c r="E8172" s="161">
        <v>0</v>
      </c>
      <c r="F8172" s="161">
        <v>0</v>
      </c>
      <c r="G8172" s="161">
        <v>0</v>
      </c>
      <c r="H8172" s="161">
        <v>0</v>
      </c>
      <c r="L8172">
        <v>528.54259000000002</v>
      </c>
      <c r="R8172">
        <v>1256.732495</v>
      </c>
      <c r="S8172">
        <v>1256.732495</v>
      </c>
      <c r="T8172" s="194">
        <v>1256.732495</v>
      </c>
      <c r="U8172" t="s">
        <v>193</v>
      </c>
      <c r="V8172">
        <v>45708.407835648148</v>
      </c>
    </row>
    <row r="8173" spans="1:22" x14ac:dyDescent="0.3">
      <c r="A8173" t="s">
        <v>117</v>
      </c>
      <c r="B8173" t="s">
        <v>118</v>
      </c>
      <c r="C8173" t="s">
        <v>88</v>
      </c>
      <c r="D8173" s="29">
        <v>45939</v>
      </c>
      <c r="E8173" s="161">
        <v>0</v>
      </c>
      <c r="F8173" s="161">
        <v>0</v>
      </c>
      <c r="G8173" s="161">
        <v>0</v>
      </c>
      <c r="H8173" s="161">
        <v>0</v>
      </c>
      <c r="L8173">
        <v>528.54259000000002</v>
      </c>
      <c r="R8173">
        <v>1256.732495</v>
      </c>
      <c r="S8173">
        <v>1256.732495</v>
      </c>
      <c r="T8173" s="194">
        <v>1256.732495</v>
      </c>
      <c r="U8173" t="s">
        <v>193</v>
      </c>
      <c r="V8173">
        <v>45708.407210648147</v>
      </c>
    </row>
    <row r="8174" spans="1:22" x14ac:dyDescent="0.3">
      <c r="A8174" t="s">
        <v>117</v>
      </c>
      <c r="B8174" t="s">
        <v>118</v>
      </c>
      <c r="C8174" t="s">
        <v>88</v>
      </c>
      <c r="D8174" s="29">
        <v>45940</v>
      </c>
      <c r="E8174" s="161">
        <v>0</v>
      </c>
      <c r="F8174" s="161">
        <v>0</v>
      </c>
      <c r="G8174" s="161">
        <v>0</v>
      </c>
      <c r="H8174" s="161">
        <v>0</v>
      </c>
      <c r="L8174">
        <v>528.54259000000002</v>
      </c>
      <c r="R8174">
        <v>1256.732495</v>
      </c>
      <c r="S8174">
        <v>1256.732495</v>
      </c>
      <c r="T8174" s="194">
        <v>1256.732495</v>
      </c>
      <c r="U8174" t="s">
        <v>193</v>
      </c>
      <c r="V8174">
        <v>45708.406400462962</v>
      </c>
    </row>
    <row r="8175" spans="1:22" x14ac:dyDescent="0.3">
      <c r="A8175" t="s">
        <v>117</v>
      </c>
      <c r="B8175" t="s">
        <v>118</v>
      </c>
      <c r="C8175" t="s">
        <v>88</v>
      </c>
      <c r="D8175" s="29">
        <v>45941</v>
      </c>
      <c r="E8175" s="161">
        <v>0</v>
      </c>
      <c r="F8175" s="161">
        <v>0</v>
      </c>
      <c r="G8175" s="161">
        <v>0</v>
      </c>
      <c r="H8175" s="161">
        <v>0</v>
      </c>
      <c r="L8175">
        <v>528.54259000000002</v>
      </c>
      <c r="R8175">
        <v>1256.732495</v>
      </c>
      <c r="S8175">
        <v>1256.732495</v>
      </c>
      <c r="T8175" s="194">
        <v>1256.732495</v>
      </c>
      <c r="U8175" t="s">
        <v>193</v>
      </c>
      <c r="V8175">
        <v>45708.407800925925</v>
      </c>
    </row>
    <row r="8176" spans="1:22" x14ac:dyDescent="0.3">
      <c r="A8176" t="s">
        <v>117</v>
      </c>
      <c r="B8176" t="s">
        <v>118</v>
      </c>
      <c r="C8176" t="s">
        <v>88</v>
      </c>
      <c r="D8176" s="29">
        <v>45942</v>
      </c>
      <c r="E8176" s="161">
        <v>0</v>
      </c>
      <c r="F8176" s="161">
        <v>0</v>
      </c>
      <c r="G8176" s="161">
        <v>0</v>
      </c>
      <c r="H8176" s="161">
        <v>0</v>
      </c>
      <c r="L8176">
        <v>528.54259000000002</v>
      </c>
      <c r="R8176">
        <v>1256.732495</v>
      </c>
      <c r="S8176">
        <v>1256.732495</v>
      </c>
      <c r="T8176" s="194">
        <v>1256.732495</v>
      </c>
      <c r="U8176" t="s">
        <v>193</v>
      </c>
      <c r="V8176">
        <v>45708.406712962962</v>
      </c>
    </row>
    <row r="8177" spans="1:22" x14ac:dyDescent="0.3">
      <c r="A8177" t="s">
        <v>117</v>
      </c>
      <c r="B8177" t="s">
        <v>118</v>
      </c>
      <c r="C8177" t="s">
        <v>88</v>
      </c>
      <c r="D8177" s="29">
        <v>45943</v>
      </c>
      <c r="E8177" s="161">
        <v>0</v>
      </c>
      <c r="F8177" s="161">
        <v>0</v>
      </c>
      <c r="G8177" s="161">
        <v>0</v>
      </c>
      <c r="H8177" s="161">
        <v>0</v>
      </c>
      <c r="L8177">
        <v>528.54259000000002</v>
      </c>
      <c r="R8177">
        <v>1256.732495</v>
      </c>
      <c r="S8177">
        <v>1256.732495</v>
      </c>
      <c r="T8177" s="194">
        <v>1256.732495</v>
      </c>
      <c r="U8177" t="s">
        <v>193</v>
      </c>
      <c r="V8177">
        <v>45708.406759259262</v>
      </c>
    </row>
    <row r="8178" spans="1:22" x14ac:dyDescent="0.3">
      <c r="A8178" t="s">
        <v>117</v>
      </c>
      <c r="B8178" t="s">
        <v>118</v>
      </c>
      <c r="C8178" t="s">
        <v>88</v>
      </c>
      <c r="D8178" s="29">
        <v>45944</v>
      </c>
      <c r="E8178" s="161">
        <v>0</v>
      </c>
      <c r="F8178" s="161">
        <v>0</v>
      </c>
      <c r="G8178" s="161">
        <v>0</v>
      </c>
      <c r="H8178" s="161">
        <v>0</v>
      </c>
      <c r="L8178">
        <v>528.54259000000002</v>
      </c>
      <c r="R8178">
        <v>1256.732495</v>
      </c>
      <c r="S8178">
        <v>1256.732495</v>
      </c>
      <c r="T8178" s="194">
        <v>1256.732495</v>
      </c>
      <c r="U8178" t="s">
        <v>193</v>
      </c>
      <c r="V8178">
        <v>45708.406458333331</v>
      </c>
    </row>
    <row r="8179" spans="1:22" x14ac:dyDescent="0.3">
      <c r="A8179" t="s">
        <v>117</v>
      </c>
      <c r="B8179" t="s">
        <v>118</v>
      </c>
      <c r="C8179" t="s">
        <v>88</v>
      </c>
      <c r="D8179" s="29">
        <v>45945</v>
      </c>
      <c r="E8179" s="161">
        <v>0</v>
      </c>
      <c r="F8179" s="161">
        <v>0</v>
      </c>
      <c r="G8179" s="161">
        <v>0</v>
      </c>
      <c r="H8179" s="161">
        <v>0</v>
      </c>
      <c r="L8179">
        <v>528.54259000000002</v>
      </c>
      <c r="R8179">
        <v>1256.732495</v>
      </c>
      <c r="S8179">
        <v>1256.732495</v>
      </c>
      <c r="T8179" s="194">
        <v>1256.732495</v>
      </c>
      <c r="U8179" t="s">
        <v>193</v>
      </c>
      <c r="V8179">
        <v>45708.407152777778</v>
      </c>
    </row>
    <row r="8180" spans="1:22" x14ac:dyDescent="0.3">
      <c r="A8180" t="s">
        <v>117</v>
      </c>
      <c r="B8180" t="s">
        <v>118</v>
      </c>
      <c r="C8180" t="s">
        <v>88</v>
      </c>
      <c r="D8180" s="29">
        <v>45946</v>
      </c>
      <c r="E8180" s="161">
        <v>0</v>
      </c>
      <c r="F8180" s="161">
        <v>0</v>
      </c>
      <c r="G8180" s="161">
        <v>0</v>
      </c>
      <c r="H8180" s="161">
        <v>0</v>
      </c>
      <c r="L8180">
        <v>528.54259000000002</v>
      </c>
      <c r="R8180">
        <v>1256.732495</v>
      </c>
      <c r="S8180">
        <v>1256.732495</v>
      </c>
      <c r="T8180" s="194">
        <v>1256.732495</v>
      </c>
      <c r="U8180" t="s">
        <v>193</v>
      </c>
      <c r="V8180">
        <v>45708.407407407409</v>
      </c>
    </row>
    <row r="8181" spans="1:22" x14ac:dyDescent="0.3">
      <c r="A8181" t="s">
        <v>117</v>
      </c>
      <c r="B8181" t="s">
        <v>118</v>
      </c>
      <c r="C8181" t="s">
        <v>88</v>
      </c>
      <c r="D8181" s="29">
        <v>45947</v>
      </c>
      <c r="E8181" s="161">
        <v>0</v>
      </c>
      <c r="F8181" s="161">
        <v>0</v>
      </c>
      <c r="G8181" s="161">
        <v>0</v>
      </c>
      <c r="H8181" s="161">
        <v>0</v>
      </c>
      <c r="L8181">
        <v>528.54259000000002</v>
      </c>
      <c r="R8181">
        <v>1256.732495</v>
      </c>
      <c r="S8181">
        <v>1256.732495</v>
      </c>
      <c r="T8181" s="194">
        <v>1256.732495</v>
      </c>
      <c r="U8181" t="s">
        <v>193</v>
      </c>
      <c r="V8181">
        <v>45708.406574074077</v>
      </c>
    </row>
    <row r="8182" spans="1:22" x14ac:dyDescent="0.3">
      <c r="A8182" t="s">
        <v>117</v>
      </c>
      <c r="B8182" t="s">
        <v>118</v>
      </c>
      <c r="C8182" t="s">
        <v>88</v>
      </c>
      <c r="D8182" s="29">
        <v>45948</v>
      </c>
      <c r="E8182" s="161">
        <v>0</v>
      </c>
      <c r="F8182" s="161">
        <v>0</v>
      </c>
      <c r="G8182" s="161">
        <v>0</v>
      </c>
      <c r="H8182" s="161">
        <v>0</v>
      </c>
      <c r="L8182">
        <v>528.54259000000002</v>
      </c>
      <c r="R8182">
        <v>1256.732495</v>
      </c>
      <c r="S8182">
        <v>1256.732495</v>
      </c>
      <c r="T8182" s="194">
        <v>1256.732495</v>
      </c>
      <c r="U8182" t="s">
        <v>193</v>
      </c>
      <c r="V8182">
        <v>45708.407500000001</v>
      </c>
    </row>
    <row r="8183" spans="1:22" x14ac:dyDescent="0.3">
      <c r="A8183" t="s">
        <v>117</v>
      </c>
      <c r="B8183" t="s">
        <v>118</v>
      </c>
      <c r="C8183" t="s">
        <v>88</v>
      </c>
      <c r="D8183" s="29">
        <v>45949</v>
      </c>
      <c r="E8183" s="161">
        <v>0</v>
      </c>
      <c r="F8183" s="161">
        <v>0</v>
      </c>
      <c r="G8183" s="161">
        <v>0</v>
      </c>
      <c r="H8183" s="161">
        <v>0</v>
      </c>
      <c r="L8183">
        <v>528.54259000000002</v>
      </c>
      <c r="R8183">
        <v>1256.732495</v>
      </c>
      <c r="S8183">
        <v>1256.732495</v>
      </c>
      <c r="T8183" s="194">
        <v>1256.732495</v>
      </c>
      <c r="U8183" t="s">
        <v>193</v>
      </c>
      <c r="V8183">
        <v>45708.406689814816</v>
      </c>
    </row>
    <row r="8184" spans="1:22" x14ac:dyDescent="0.3">
      <c r="A8184" t="s">
        <v>117</v>
      </c>
      <c r="B8184" t="s">
        <v>118</v>
      </c>
      <c r="C8184" t="s">
        <v>88</v>
      </c>
      <c r="D8184" s="29">
        <v>45950</v>
      </c>
      <c r="E8184" s="161">
        <v>0</v>
      </c>
      <c r="F8184" s="161">
        <v>0</v>
      </c>
      <c r="G8184" s="161">
        <v>0</v>
      </c>
      <c r="H8184" s="161">
        <v>0</v>
      </c>
      <c r="L8184">
        <v>528.54259000000002</v>
      </c>
      <c r="R8184">
        <v>1256.732495</v>
      </c>
      <c r="S8184">
        <v>1256.732495</v>
      </c>
      <c r="T8184" s="194">
        <v>1256.732495</v>
      </c>
      <c r="U8184" t="s">
        <v>193</v>
      </c>
      <c r="V8184">
        <v>45708.407835648148</v>
      </c>
    </row>
    <row r="8185" spans="1:22" x14ac:dyDescent="0.3">
      <c r="A8185" t="s">
        <v>117</v>
      </c>
      <c r="B8185" t="s">
        <v>118</v>
      </c>
      <c r="C8185" t="s">
        <v>88</v>
      </c>
      <c r="D8185" s="29">
        <v>45951</v>
      </c>
      <c r="E8185" s="161">
        <v>0</v>
      </c>
      <c r="F8185" s="161">
        <v>0</v>
      </c>
      <c r="G8185" s="161">
        <v>0</v>
      </c>
      <c r="H8185" s="161">
        <v>0</v>
      </c>
      <c r="L8185">
        <v>528.54259000000002</v>
      </c>
      <c r="R8185">
        <v>1256.732495</v>
      </c>
      <c r="S8185">
        <v>1256.732495</v>
      </c>
      <c r="T8185" s="194">
        <v>1256.732495</v>
      </c>
      <c r="U8185" t="s">
        <v>193</v>
      </c>
      <c r="V8185">
        <v>45708.406967592593</v>
      </c>
    </row>
    <row r="8186" spans="1:22" x14ac:dyDescent="0.3">
      <c r="A8186" t="s">
        <v>117</v>
      </c>
      <c r="B8186" t="s">
        <v>118</v>
      </c>
      <c r="C8186" t="s">
        <v>88</v>
      </c>
      <c r="D8186" s="29">
        <v>45952</v>
      </c>
      <c r="E8186" s="161">
        <v>0</v>
      </c>
      <c r="F8186" s="161">
        <v>0</v>
      </c>
      <c r="G8186" s="161">
        <v>0</v>
      </c>
      <c r="H8186" s="161">
        <v>0</v>
      </c>
      <c r="L8186">
        <v>528.54259000000002</v>
      </c>
      <c r="R8186">
        <v>1256.732495</v>
      </c>
      <c r="S8186">
        <v>1256.732495</v>
      </c>
      <c r="T8186" s="194">
        <v>1256.732495</v>
      </c>
      <c r="U8186" t="s">
        <v>193</v>
      </c>
      <c r="V8186">
        <v>45708.407905092594</v>
      </c>
    </row>
    <row r="8187" spans="1:22" x14ac:dyDescent="0.3">
      <c r="A8187" t="s">
        <v>117</v>
      </c>
      <c r="B8187" t="s">
        <v>118</v>
      </c>
      <c r="C8187" t="s">
        <v>88</v>
      </c>
      <c r="D8187" s="29">
        <v>45953</v>
      </c>
      <c r="E8187" s="161">
        <v>0</v>
      </c>
      <c r="F8187" s="161">
        <v>0</v>
      </c>
      <c r="G8187" s="161">
        <v>0</v>
      </c>
      <c r="H8187" s="161">
        <v>0</v>
      </c>
      <c r="L8187">
        <v>528.54259000000002</v>
      </c>
      <c r="R8187">
        <v>1256.732495</v>
      </c>
      <c r="S8187">
        <v>1256.732495</v>
      </c>
      <c r="T8187" s="194">
        <v>1256.732495</v>
      </c>
      <c r="U8187" t="s">
        <v>193</v>
      </c>
      <c r="V8187">
        <v>45708.407743055555</v>
      </c>
    </row>
    <row r="8188" spans="1:22" x14ac:dyDescent="0.3">
      <c r="A8188" t="s">
        <v>117</v>
      </c>
      <c r="B8188" t="s">
        <v>118</v>
      </c>
      <c r="C8188" t="s">
        <v>88</v>
      </c>
      <c r="D8188" s="29">
        <v>45954</v>
      </c>
      <c r="E8188" s="161">
        <v>0</v>
      </c>
      <c r="F8188" s="161">
        <v>0</v>
      </c>
      <c r="G8188" s="161">
        <v>0</v>
      </c>
      <c r="H8188" s="161">
        <v>0</v>
      </c>
      <c r="L8188">
        <v>528.54259000000002</v>
      </c>
      <c r="R8188">
        <v>1256.732495</v>
      </c>
      <c r="S8188">
        <v>1256.732495</v>
      </c>
      <c r="T8188" s="194">
        <v>1256.732495</v>
      </c>
      <c r="U8188" t="s">
        <v>193</v>
      </c>
      <c r="V8188">
        <v>45708.407893518517</v>
      </c>
    </row>
    <row r="8189" spans="1:22" x14ac:dyDescent="0.3">
      <c r="A8189" t="s">
        <v>117</v>
      </c>
      <c r="B8189" t="s">
        <v>118</v>
      </c>
      <c r="C8189" t="s">
        <v>88</v>
      </c>
      <c r="D8189" s="29">
        <v>45955</v>
      </c>
      <c r="E8189" s="161">
        <v>0</v>
      </c>
      <c r="F8189" s="161">
        <v>0</v>
      </c>
      <c r="G8189" s="161">
        <v>0</v>
      </c>
      <c r="H8189" s="161">
        <v>0</v>
      </c>
      <c r="L8189">
        <v>528.54259000000002</v>
      </c>
      <c r="R8189">
        <v>1256.732495</v>
      </c>
      <c r="S8189">
        <v>1256.732495</v>
      </c>
      <c r="T8189" s="194">
        <v>1256.732495</v>
      </c>
      <c r="U8189" t="s">
        <v>193</v>
      </c>
      <c r="V8189">
        <v>45708.407847222225</v>
      </c>
    </row>
    <row r="8190" spans="1:22" x14ac:dyDescent="0.3">
      <c r="A8190" t="s">
        <v>117</v>
      </c>
      <c r="B8190" t="s">
        <v>118</v>
      </c>
      <c r="C8190" t="s">
        <v>88</v>
      </c>
      <c r="D8190" s="29">
        <v>45956</v>
      </c>
      <c r="E8190" s="161">
        <v>0</v>
      </c>
      <c r="F8190" s="161">
        <v>0</v>
      </c>
      <c r="G8190" s="161">
        <v>0</v>
      </c>
      <c r="H8190" s="161">
        <v>0</v>
      </c>
      <c r="L8190">
        <v>528.54259000000002</v>
      </c>
      <c r="R8190">
        <v>1256.732495</v>
      </c>
      <c r="S8190">
        <v>1256.732495</v>
      </c>
      <c r="T8190" s="194">
        <v>1256.732495</v>
      </c>
      <c r="U8190" t="s">
        <v>193</v>
      </c>
      <c r="V8190">
        <v>45624.333749999998</v>
      </c>
    </row>
    <row r="8191" spans="1:22" x14ac:dyDescent="0.3">
      <c r="A8191" t="s">
        <v>117</v>
      </c>
      <c r="B8191" t="s">
        <v>118</v>
      </c>
      <c r="C8191" t="s">
        <v>88</v>
      </c>
      <c r="D8191" s="29">
        <v>45957</v>
      </c>
      <c r="E8191" s="161">
        <v>0</v>
      </c>
      <c r="F8191" s="161">
        <v>0</v>
      </c>
      <c r="G8191" s="161">
        <v>0</v>
      </c>
      <c r="H8191" s="161">
        <v>0</v>
      </c>
      <c r="L8191">
        <v>528.54259000000002</v>
      </c>
      <c r="R8191">
        <v>1256.732495</v>
      </c>
      <c r="S8191">
        <v>1256.732495</v>
      </c>
      <c r="T8191" s="194">
        <v>1256.732495</v>
      </c>
      <c r="U8191" t="s">
        <v>193</v>
      </c>
      <c r="V8191">
        <v>45708.406828703701</v>
      </c>
    </row>
    <row r="8192" spans="1:22" x14ac:dyDescent="0.3">
      <c r="A8192" t="s">
        <v>117</v>
      </c>
      <c r="B8192" t="s">
        <v>118</v>
      </c>
      <c r="C8192" t="s">
        <v>88</v>
      </c>
      <c r="D8192" s="29">
        <v>45958</v>
      </c>
      <c r="E8192" s="161">
        <v>0</v>
      </c>
      <c r="F8192" s="161">
        <v>0</v>
      </c>
      <c r="G8192" s="161">
        <v>0</v>
      </c>
      <c r="H8192" s="161">
        <v>0</v>
      </c>
      <c r="L8192">
        <v>528.54259000000002</v>
      </c>
      <c r="R8192">
        <v>1256.732495</v>
      </c>
      <c r="S8192">
        <v>1256.732495</v>
      </c>
      <c r="T8192" s="194">
        <v>1256.732495</v>
      </c>
      <c r="U8192" t="s">
        <v>193</v>
      </c>
      <c r="V8192">
        <v>45708.407118055555</v>
      </c>
    </row>
    <row r="8193" spans="1:22" x14ac:dyDescent="0.3">
      <c r="A8193" t="s">
        <v>117</v>
      </c>
      <c r="B8193" t="s">
        <v>118</v>
      </c>
      <c r="C8193" t="s">
        <v>88</v>
      </c>
      <c r="D8193" s="29">
        <v>45959</v>
      </c>
      <c r="E8193" s="161">
        <v>0</v>
      </c>
      <c r="F8193" s="161">
        <v>0</v>
      </c>
      <c r="G8193" s="161">
        <v>0</v>
      </c>
      <c r="H8193" s="161">
        <v>0</v>
      </c>
      <c r="L8193">
        <v>528.54259000000002</v>
      </c>
      <c r="R8193">
        <v>1256.732495</v>
      </c>
      <c r="S8193">
        <v>1256.732495</v>
      </c>
      <c r="T8193" s="194">
        <v>1256.732495</v>
      </c>
      <c r="U8193" t="s">
        <v>193</v>
      </c>
      <c r="V8193">
        <v>45708.406921296293</v>
      </c>
    </row>
    <row r="8194" spans="1:22" x14ac:dyDescent="0.3">
      <c r="A8194" t="s">
        <v>117</v>
      </c>
      <c r="B8194" t="s">
        <v>118</v>
      </c>
      <c r="C8194" t="s">
        <v>88</v>
      </c>
      <c r="D8194" s="29">
        <v>45960</v>
      </c>
      <c r="E8194" s="161">
        <v>0</v>
      </c>
      <c r="F8194" s="161">
        <v>0</v>
      </c>
      <c r="G8194" s="161">
        <v>0</v>
      </c>
      <c r="H8194" s="161">
        <v>0</v>
      </c>
      <c r="L8194">
        <v>528.54259000000002</v>
      </c>
      <c r="R8194">
        <v>1256.732495</v>
      </c>
      <c r="S8194">
        <v>1256.732495</v>
      </c>
      <c r="T8194" s="194">
        <v>1256.732495</v>
      </c>
      <c r="U8194" t="s">
        <v>193</v>
      </c>
      <c r="V8194">
        <v>45708.406817129631</v>
      </c>
    </row>
    <row r="8195" spans="1:22" x14ac:dyDescent="0.3">
      <c r="A8195" t="s">
        <v>117</v>
      </c>
      <c r="B8195" t="s">
        <v>118</v>
      </c>
      <c r="C8195" t="s">
        <v>88</v>
      </c>
      <c r="D8195" s="29">
        <v>45961</v>
      </c>
      <c r="E8195" s="161">
        <v>0</v>
      </c>
      <c r="F8195" s="161">
        <v>0</v>
      </c>
      <c r="G8195" s="161">
        <v>0</v>
      </c>
      <c r="H8195" s="161">
        <v>0</v>
      </c>
      <c r="L8195">
        <v>528.54259000000002</v>
      </c>
      <c r="R8195">
        <v>1256.732495</v>
      </c>
      <c r="S8195">
        <v>1256.732495</v>
      </c>
      <c r="T8195" s="194">
        <v>1256.732495</v>
      </c>
      <c r="U8195" t="s">
        <v>193</v>
      </c>
      <c r="V8195">
        <v>45708.406770833331</v>
      </c>
    </row>
    <row r="8196" spans="1:22" x14ac:dyDescent="0.3">
      <c r="A8196" t="s">
        <v>117</v>
      </c>
      <c r="B8196" t="s">
        <v>118</v>
      </c>
      <c r="C8196" t="s">
        <v>88</v>
      </c>
      <c r="D8196" s="29">
        <v>45962</v>
      </c>
      <c r="E8196" s="161">
        <v>0</v>
      </c>
      <c r="F8196" s="161">
        <v>0</v>
      </c>
      <c r="G8196" s="161">
        <v>0</v>
      </c>
      <c r="H8196" s="161">
        <v>0</v>
      </c>
      <c r="L8196">
        <v>528.54259100000002</v>
      </c>
      <c r="R8196">
        <v>1256.732495</v>
      </c>
      <c r="S8196">
        <v>1256.732495</v>
      </c>
      <c r="T8196" s="194">
        <v>1256.732495</v>
      </c>
      <c r="U8196" t="s">
        <v>193</v>
      </c>
      <c r="V8196">
        <v>45708.407164351855</v>
      </c>
    </row>
    <row r="8197" spans="1:22" x14ac:dyDescent="0.3">
      <c r="A8197" t="s">
        <v>117</v>
      </c>
      <c r="B8197" t="s">
        <v>118</v>
      </c>
      <c r="C8197" t="s">
        <v>88</v>
      </c>
      <c r="D8197" s="29">
        <v>45963</v>
      </c>
      <c r="E8197" s="161">
        <v>0</v>
      </c>
      <c r="F8197" s="161">
        <v>0</v>
      </c>
      <c r="G8197" s="161">
        <v>0</v>
      </c>
      <c r="H8197" s="161">
        <v>0</v>
      </c>
      <c r="L8197">
        <v>528.54259100000002</v>
      </c>
      <c r="R8197">
        <v>1256.732495</v>
      </c>
      <c r="S8197">
        <v>1256.732495</v>
      </c>
      <c r="T8197" s="194">
        <v>1256.732495</v>
      </c>
      <c r="U8197" t="s">
        <v>193</v>
      </c>
      <c r="V8197">
        <v>45708.406990740739</v>
      </c>
    </row>
    <row r="8198" spans="1:22" x14ac:dyDescent="0.3">
      <c r="A8198" t="s">
        <v>117</v>
      </c>
      <c r="B8198" t="s">
        <v>118</v>
      </c>
      <c r="C8198" t="s">
        <v>88</v>
      </c>
      <c r="D8198" s="29">
        <v>45964</v>
      </c>
      <c r="E8198" s="161">
        <v>0</v>
      </c>
      <c r="F8198" s="161">
        <v>0</v>
      </c>
      <c r="G8198" s="161">
        <v>0</v>
      </c>
      <c r="H8198" s="161">
        <v>0</v>
      </c>
      <c r="L8198">
        <v>528.54259100000002</v>
      </c>
      <c r="R8198">
        <v>1256.732495</v>
      </c>
      <c r="S8198">
        <v>1256.732495</v>
      </c>
      <c r="T8198" s="194">
        <v>1256.732495</v>
      </c>
      <c r="U8198" t="s">
        <v>193</v>
      </c>
      <c r="V8198">
        <v>45708.406921296293</v>
      </c>
    </row>
    <row r="8199" spans="1:22" x14ac:dyDescent="0.3">
      <c r="A8199" t="s">
        <v>117</v>
      </c>
      <c r="B8199" t="s">
        <v>118</v>
      </c>
      <c r="C8199" t="s">
        <v>88</v>
      </c>
      <c r="D8199" s="29">
        <v>45965</v>
      </c>
      <c r="E8199" s="161">
        <v>0</v>
      </c>
      <c r="F8199" s="161">
        <v>0</v>
      </c>
      <c r="G8199" s="161">
        <v>0</v>
      </c>
      <c r="H8199" s="161">
        <v>0</v>
      </c>
      <c r="L8199">
        <v>528.54259100000002</v>
      </c>
      <c r="R8199">
        <v>1256.732495</v>
      </c>
      <c r="S8199">
        <v>1256.732495</v>
      </c>
      <c r="T8199" s="194">
        <v>1256.732495</v>
      </c>
      <c r="U8199" t="s">
        <v>193</v>
      </c>
      <c r="V8199">
        <v>45708.407696759263</v>
      </c>
    </row>
    <row r="8200" spans="1:22" x14ac:dyDescent="0.3">
      <c r="A8200" t="s">
        <v>117</v>
      </c>
      <c r="B8200" t="s">
        <v>118</v>
      </c>
      <c r="C8200" t="s">
        <v>88</v>
      </c>
      <c r="D8200" s="29">
        <v>45966</v>
      </c>
      <c r="E8200" s="161">
        <v>0</v>
      </c>
      <c r="F8200" s="161">
        <v>0</v>
      </c>
      <c r="G8200" s="161">
        <v>0</v>
      </c>
      <c r="H8200" s="161">
        <v>0</v>
      </c>
      <c r="L8200">
        <v>528.54259100000002</v>
      </c>
      <c r="R8200">
        <v>1256.732495</v>
      </c>
      <c r="S8200">
        <v>1256.732495</v>
      </c>
      <c r="T8200" s="194">
        <v>1256.732495</v>
      </c>
      <c r="U8200" t="s">
        <v>193</v>
      </c>
      <c r="V8200">
        <v>45708.407152777778</v>
      </c>
    </row>
    <row r="8201" spans="1:22" x14ac:dyDescent="0.3">
      <c r="A8201" t="s">
        <v>117</v>
      </c>
      <c r="B8201" t="s">
        <v>118</v>
      </c>
      <c r="C8201" t="s">
        <v>88</v>
      </c>
      <c r="D8201" s="29">
        <v>45967</v>
      </c>
      <c r="E8201" s="161">
        <v>0</v>
      </c>
      <c r="F8201" s="161">
        <v>0</v>
      </c>
      <c r="G8201" s="161">
        <v>0</v>
      </c>
      <c r="H8201" s="161">
        <v>0</v>
      </c>
      <c r="L8201">
        <v>528.54259100000002</v>
      </c>
      <c r="R8201">
        <v>1256.732495</v>
      </c>
      <c r="S8201">
        <v>1256.732495</v>
      </c>
      <c r="T8201" s="194">
        <v>1256.732495</v>
      </c>
      <c r="U8201" t="s">
        <v>193</v>
      </c>
      <c r="V8201">
        <v>45708.407314814816</v>
      </c>
    </row>
    <row r="8202" spans="1:22" x14ac:dyDescent="0.3">
      <c r="A8202" t="s">
        <v>117</v>
      </c>
      <c r="B8202" t="s">
        <v>118</v>
      </c>
      <c r="C8202" t="s">
        <v>88</v>
      </c>
      <c r="D8202" s="29">
        <v>45968</v>
      </c>
      <c r="E8202" s="161">
        <v>0</v>
      </c>
      <c r="F8202" s="161">
        <v>0</v>
      </c>
      <c r="G8202" s="161">
        <v>0</v>
      </c>
      <c r="H8202" s="161">
        <v>0</v>
      </c>
      <c r="L8202">
        <v>528.54259100000002</v>
      </c>
      <c r="R8202">
        <v>1256.732495</v>
      </c>
      <c r="S8202">
        <v>1256.732495</v>
      </c>
      <c r="T8202" s="194">
        <v>1256.732495</v>
      </c>
      <c r="U8202" t="s">
        <v>193</v>
      </c>
      <c r="V8202">
        <v>45708.406956018516</v>
      </c>
    </row>
    <row r="8203" spans="1:22" x14ac:dyDescent="0.3">
      <c r="A8203" t="s">
        <v>117</v>
      </c>
      <c r="B8203" t="s">
        <v>118</v>
      </c>
      <c r="C8203" t="s">
        <v>88</v>
      </c>
      <c r="D8203" s="29">
        <v>45969</v>
      </c>
      <c r="E8203" s="161">
        <v>0</v>
      </c>
      <c r="F8203" s="161">
        <v>0</v>
      </c>
      <c r="G8203" s="161">
        <v>0</v>
      </c>
      <c r="H8203" s="161">
        <v>0</v>
      </c>
      <c r="L8203">
        <v>528.54259100000002</v>
      </c>
      <c r="R8203">
        <v>1256.732495</v>
      </c>
      <c r="S8203">
        <v>1256.732495</v>
      </c>
      <c r="T8203" s="194">
        <v>1256.732495</v>
      </c>
      <c r="U8203" t="s">
        <v>193</v>
      </c>
      <c r="V8203">
        <v>45708.407650462963</v>
      </c>
    </row>
    <row r="8204" spans="1:22" x14ac:dyDescent="0.3">
      <c r="A8204" t="s">
        <v>117</v>
      </c>
      <c r="B8204" t="s">
        <v>118</v>
      </c>
      <c r="C8204" t="s">
        <v>88</v>
      </c>
      <c r="D8204" s="29">
        <v>45970</v>
      </c>
      <c r="E8204" s="161">
        <v>0</v>
      </c>
      <c r="F8204" s="161">
        <v>0</v>
      </c>
      <c r="G8204" s="161">
        <v>0</v>
      </c>
      <c r="H8204" s="161">
        <v>0</v>
      </c>
      <c r="L8204">
        <v>528.54259100000002</v>
      </c>
      <c r="R8204">
        <v>1256.732495</v>
      </c>
      <c r="S8204">
        <v>1256.732495</v>
      </c>
      <c r="T8204" s="194">
        <v>1256.732495</v>
      </c>
      <c r="U8204" t="s">
        <v>193</v>
      </c>
      <c r="V8204">
        <v>45708.407881944448</v>
      </c>
    </row>
    <row r="8205" spans="1:22" x14ac:dyDescent="0.3">
      <c r="A8205" t="s">
        <v>117</v>
      </c>
      <c r="B8205" t="s">
        <v>118</v>
      </c>
      <c r="C8205" t="s">
        <v>88</v>
      </c>
      <c r="D8205" s="29">
        <v>45971</v>
      </c>
      <c r="E8205" s="161">
        <v>0</v>
      </c>
      <c r="F8205" s="161">
        <v>0</v>
      </c>
      <c r="G8205" s="161">
        <v>0</v>
      </c>
      <c r="H8205" s="161">
        <v>0</v>
      </c>
      <c r="L8205">
        <v>528.54259100000002</v>
      </c>
      <c r="R8205">
        <v>1256.732495</v>
      </c>
      <c r="S8205">
        <v>1256.732495</v>
      </c>
      <c r="T8205" s="194">
        <v>1256.732495</v>
      </c>
      <c r="U8205" t="s">
        <v>193</v>
      </c>
      <c r="V8205">
        <v>45708.407407407409</v>
      </c>
    </row>
    <row r="8206" spans="1:22" x14ac:dyDescent="0.3">
      <c r="A8206" t="s">
        <v>117</v>
      </c>
      <c r="B8206" t="s">
        <v>118</v>
      </c>
      <c r="C8206" t="s">
        <v>88</v>
      </c>
      <c r="D8206" s="29">
        <v>45972</v>
      </c>
      <c r="E8206" s="161">
        <v>0</v>
      </c>
      <c r="F8206" s="161">
        <v>0</v>
      </c>
      <c r="G8206" s="161">
        <v>0</v>
      </c>
      <c r="H8206" s="161">
        <v>0</v>
      </c>
      <c r="L8206">
        <v>528.54259100000002</v>
      </c>
      <c r="R8206">
        <v>1256.732495</v>
      </c>
      <c r="S8206">
        <v>1256.732495</v>
      </c>
      <c r="T8206" s="194">
        <v>1256.732495</v>
      </c>
      <c r="U8206" t="s">
        <v>193</v>
      </c>
      <c r="V8206">
        <v>45708.407685185186</v>
      </c>
    </row>
    <row r="8207" spans="1:22" x14ac:dyDescent="0.3">
      <c r="A8207" t="s">
        <v>117</v>
      </c>
      <c r="B8207" t="s">
        <v>118</v>
      </c>
      <c r="C8207" t="s">
        <v>88</v>
      </c>
      <c r="D8207" s="29">
        <v>45973</v>
      </c>
      <c r="E8207" s="161">
        <v>0</v>
      </c>
      <c r="F8207" s="161">
        <v>0</v>
      </c>
      <c r="G8207" s="161">
        <v>0</v>
      </c>
      <c r="H8207" s="161">
        <v>0</v>
      </c>
      <c r="L8207">
        <v>528.54259100000002</v>
      </c>
      <c r="R8207">
        <v>1256.732495</v>
      </c>
      <c r="S8207">
        <v>1256.732495</v>
      </c>
      <c r="T8207" s="194">
        <v>1256.732495</v>
      </c>
      <c r="U8207" t="s">
        <v>193</v>
      </c>
      <c r="V8207">
        <v>45627.313425925924</v>
      </c>
    </row>
    <row r="8208" spans="1:22" x14ac:dyDescent="0.3">
      <c r="A8208" t="s">
        <v>117</v>
      </c>
      <c r="B8208" t="s">
        <v>118</v>
      </c>
      <c r="C8208" t="s">
        <v>88</v>
      </c>
      <c r="D8208" s="29">
        <v>45974</v>
      </c>
      <c r="E8208" s="161">
        <v>0</v>
      </c>
      <c r="F8208" s="161">
        <v>0</v>
      </c>
      <c r="G8208" s="161">
        <v>0</v>
      </c>
      <c r="H8208" s="161">
        <v>0</v>
      </c>
      <c r="L8208">
        <v>528.54259100000002</v>
      </c>
      <c r="R8208">
        <v>1256.732495</v>
      </c>
      <c r="S8208">
        <v>1256.732495</v>
      </c>
      <c r="T8208" s="194">
        <v>1256.732495</v>
      </c>
      <c r="U8208" t="s">
        <v>193</v>
      </c>
      <c r="V8208">
        <v>45708.407673611109</v>
      </c>
    </row>
    <row r="8209" spans="1:22" x14ac:dyDescent="0.3">
      <c r="A8209" t="s">
        <v>117</v>
      </c>
      <c r="B8209" t="s">
        <v>118</v>
      </c>
      <c r="C8209" t="s">
        <v>88</v>
      </c>
      <c r="D8209" s="29">
        <v>45975</v>
      </c>
      <c r="E8209" s="161">
        <v>0</v>
      </c>
      <c r="F8209" s="161">
        <v>0</v>
      </c>
      <c r="G8209" s="161">
        <v>0</v>
      </c>
      <c r="H8209" s="161">
        <v>0</v>
      </c>
      <c r="L8209">
        <v>528.54259100000002</v>
      </c>
      <c r="R8209">
        <v>1256.732495</v>
      </c>
      <c r="S8209">
        <v>1256.732495</v>
      </c>
      <c r="T8209" s="194">
        <v>1256.732495</v>
      </c>
      <c r="U8209" t="s">
        <v>193</v>
      </c>
      <c r="V8209">
        <v>45708.406828703701</v>
      </c>
    </row>
    <row r="8210" spans="1:22" x14ac:dyDescent="0.3">
      <c r="A8210" t="s">
        <v>117</v>
      </c>
      <c r="B8210" t="s">
        <v>118</v>
      </c>
      <c r="C8210" t="s">
        <v>88</v>
      </c>
      <c r="D8210" s="29">
        <v>45976</v>
      </c>
      <c r="E8210" s="161">
        <v>0</v>
      </c>
      <c r="F8210" s="161">
        <v>0</v>
      </c>
      <c r="G8210" s="161">
        <v>0</v>
      </c>
      <c r="H8210" s="161">
        <v>0</v>
      </c>
      <c r="L8210">
        <v>528.54259100000002</v>
      </c>
      <c r="R8210">
        <v>1256.732495</v>
      </c>
      <c r="S8210">
        <v>1256.732495</v>
      </c>
      <c r="T8210" s="194">
        <v>1256.732495</v>
      </c>
      <c r="U8210" t="s">
        <v>193</v>
      </c>
      <c r="V8210">
        <v>45708.406747685185</v>
      </c>
    </row>
    <row r="8211" spans="1:22" x14ac:dyDescent="0.3">
      <c r="A8211" t="s">
        <v>117</v>
      </c>
      <c r="B8211" t="s">
        <v>118</v>
      </c>
      <c r="C8211" t="s">
        <v>88</v>
      </c>
      <c r="D8211" s="29">
        <v>45977</v>
      </c>
      <c r="E8211" s="161">
        <v>0</v>
      </c>
      <c r="F8211" s="161">
        <v>0</v>
      </c>
      <c r="G8211" s="161">
        <v>0</v>
      </c>
      <c r="H8211" s="161">
        <v>0</v>
      </c>
      <c r="L8211">
        <v>528.54259100000002</v>
      </c>
      <c r="R8211">
        <v>1256.732495</v>
      </c>
      <c r="S8211">
        <v>1256.732495</v>
      </c>
      <c r="T8211" s="194">
        <v>1256.732495</v>
      </c>
      <c r="U8211" t="s">
        <v>193</v>
      </c>
      <c r="V8211">
        <v>45708.407847222225</v>
      </c>
    </row>
    <row r="8212" spans="1:22" x14ac:dyDescent="0.3">
      <c r="A8212" t="s">
        <v>117</v>
      </c>
      <c r="B8212" t="s">
        <v>118</v>
      </c>
      <c r="C8212" t="s">
        <v>88</v>
      </c>
      <c r="D8212" s="29">
        <v>45978</v>
      </c>
      <c r="E8212" s="161">
        <v>0</v>
      </c>
      <c r="F8212" s="161">
        <v>0</v>
      </c>
      <c r="G8212" s="161">
        <v>0</v>
      </c>
      <c r="H8212" s="161">
        <v>0</v>
      </c>
      <c r="L8212">
        <v>528.54259100000002</v>
      </c>
      <c r="R8212">
        <v>1256.732495</v>
      </c>
      <c r="S8212">
        <v>1256.732495</v>
      </c>
      <c r="T8212" s="194">
        <v>1256.732495</v>
      </c>
      <c r="U8212" t="s">
        <v>193</v>
      </c>
      <c r="V8212">
        <v>45627.313437500001</v>
      </c>
    </row>
    <row r="8213" spans="1:22" x14ac:dyDescent="0.3">
      <c r="A8213" t="s">
        <v>117</v>
      </c>
      <c r="B8213" t="s">
        <v>118</v>
      </c>
      <c r="C8213" t="s">
        <v>88</v>
      </c>
      <c r="D8213" s="29">
        <v>45979</v>
      </c>
      <c r="E8213" s="161">
        <v>0</v>
      </c>
      <c r="F8213" s="161">
        <v>0</v>
      </c>
      <c r="G8213" s="161">
        <v>0</v>
      </c>
      <c r="H8213" s="161">
        <v>0</v>
      </c>
      <c r="L8213">
        <v>528.54259100000002</v>
      </c>
      <c r="R8213">
        <v>1256.732495</v>
      </c>
      <c r="S8213">
        <v>1256.732495</v>
      </c>
      <c r="T8213" s="194">
        <v>1256.732495</v>
      </c>
      <c r="U8213" t="s">
        <v>193</v>
      </c>
      <c r="V8213">
        <v>45708.406886574077</v>
      </c>
    </row>
    <row r="8214" spans="1:22" x14ac:dyDescent="0.3">
      <c r="A8214" t="s">
        <v>117</v>
      </c>
      <c r="B8214" t="s">
        <v>118</v>
      </c>
      <c r="C8214" t="s">
        <v>88</v>
      </c>
      <c r="D8214" s="29">
        <v>45980</v>
      </c>
      <c r="E8214" s="161">
        <v>0</v>
      </c>
      <c r="F8214" s="161">
        <v>0</v>
      </c>
      <c r="G8214" s="161">
        <v>0</v>
      </c>
      <c r="H8214" s="161">
        <v>0</v>
      </c>
      <c r="L8214">
        <v>528.54259100000002</v>
      </c>
      <c r="R8214">
        <v>1256.732495</v>
      </c>
      <c r="S8214">
        <v>1256.732495</v>
      </c>
      <c r="T8214" s="194">
        <v>1256.732495</v>
      </c>
      <c r="U8214" t="s">
        <v>193</v>
      </c>
      <c r="V8214">
        <v>45708.406990740739</v>
      </c>
    </row>
    <row r="8215" spans="1:22" x14ac:dyDescent="0.3">
      <c r="A8215" t="s">
        <v>117</v>
      </c>
      <c r="B8215" t="s">
        <v>118</v>
      </c>
      <c r="C8215" t="s">
        <v>88</v>
      </c>
      <c r="D8215" s="29">
        <v>45981</v>
      </c>
      <c r="E8215" s="161">
        <v>0</v>
      </c>
      <c r="F8215" s="161">
        <v>0</v>
      </c>
      <c r="G8215" s="161">
        <v>0</v>
      </c>
      <c r="H8215" s="161">
        <v>0</v>
      </c>
      <c r="L8215">
        <v>528.54259100000002</v>
      </c>
      <c r="R8215">
        <v>1256.732495</v>
      </c>
      <c r="S8215">
        <v>1256.732495</v>
      </c>
      <c r="T8215" s="194">
        <v>1256.732495</v>
      </c>
      <c r="U8215" t="s">
        <v>193</v>
      </c>
      <c r="V8215">
        <v>45708.406956018516</v>
      </c>
    </row>
    <row r="8216" spans="1:22" x14ac:dyDescent="0.3">
      <c r="A8216" t="s">
        <v>117</v>
      </c>
      <c r="B8216" t="s">
        <v>118</v>
      </c>
      <c r="C8216" t="s">
        <v>88</v>
      </c>
      <c r="D8216" s="29">
        <v>45982</v>
      </c>
      <c r="E8216" s="161">
        <v>0</v>
      </c>
      <c r="F8216" s="161">
        <v>0</v>
      </c>
      <c r="G8216" s="161">
        <v>0</v>
      </c>
      <c r="H8216" s="161">
        <v>0</v>
      </c>
      <c r="L8216">
        <v>528.54259100000002</v>
      </c>
      <c r="R8216">
        <v>1256.732495</v>
      </c>
      <c r="S8216">
        <v>1256.732495</v>
      </c>
      <c r="T8216" s="194">
        <v>1256.732495</v>
      </c>
      <c r="U8216" t="s">
        <v>193</v>
      </c>
      <c r="V8216">
        <v>45708.406909722224</v>
      </c>
    </row>
    <row r="8217" spans="1:22" x14ac:dyDescent="0.3">
      <c r="A8217" t="s">
        <v>117</v>
      </c>
      <c r="B8217" t="s">
        <v>118</v>
      </c>
      <c r="C8217" t="s">
        <v>88</v>
      </c>
      <c r="D8217" s="29">
        <v>45983</v>
      </c>
      <c r="E8217" s="161">
        <v>0</v>
      </c>
      <c r="F8217" s="161">
        <v>0</v>
      </c>
      <c r="G8217" s="161">
        <v>0</v>
      </c>
      <c r="H8217" s="161">
        <v>0</v>
      </c>
      <c r="L8217">
        <v>528.54259100000002</v>
      </c>
      <c r="R8217">
        <v>1256.732495</v>
      </c>
      <c r="S8217">
        <v>1256.732495</v>
      </c>
      <c r="T8217" s="194">
        <v>1256.732495</v>
      </c>
      <c r="U8217" t="s">
        <v>193</v>
      </c>
      <c r="V8217">
        <v>45708.407222222224</v>
      </c>
    </row>
    <row r="8218" spans="1:22" x14ac:dyDescent="0.3">
      <c r="A8218" t="s">
        <v>117</v>
      </c>
      <c r="B8218" t="s">
        <v>118</v>
      </c>
      <c r="C8218" t="s">
        <v>88</v>
      </c>
      <c r="D8218" s="29">
        <v>45984</v>
      </c>
      <c r="E8218" s="161">
        <v>0</v>
      </c>
      <c r="F8218" s="161">
        <v>0</v>
      </c>
      <c r="G8218" s="161">
        <v>0</v>
      </c>
      <c r="H8218" s="161">
        <v>0</v>
      </c>
      <c r="L8218">
        <v>528.54259100000002</v>
      </c>
      <c r="R8218">
        <v>1256.732495</v>
      </c>
      <c r="S8218">
        <v>1256.732495</v>
      </c>
      <c r="T8218" s="194">
        <v>1256.732495</v>
      </c>
      <c r="U8218" t="s">
        <v>193</v>
      </c>
      <c r="V8218">
        <v>45708.407106481478</v>
      </c>
    </row>
    <row r="8219" spans="1:22" x14ac:dyDescent="0.3">
      <c r="A8219" t="s">
        <v>117</v>
      </c>
      <c r="B8219" t="s">
        <v>118</v>
      </c>
      <c r="C8219" t="s">
        <v>88</v>
      </c>
      <c r="D8219" s="29">
        <v>45985</v>
      </c>
      <c r="E8219" s="161">
        <v>0</v>
      </c>
      <c r="F8219" s="161">
        <v>0</v>
      </c>
      <c r="G8219" s="161">
        <v>0</v>
      </c>
      <c r="H8219" s="161">
        <v>0</v>
      </c>
      <c r="L8219">
        <v>528.54259100000002</v>
      </c>
      <c r="R8219">
        <v>1256.732495</v>
      </c>
      <c r="S8219">
        <v>1256.732495</v>
      </c>
      <c r="T8219" s="194">
        <v>1256.732495</v>
      </c>
      <c r="U8219" t="s">
        <v>193</v>
      </c>
      <c r="V8219">
        <v>45708.407129629632</v>
      </c>
    </row>
    <row r="8220" spans="1:22" x14ac:dyDescent="0.3">
      <c r="A8220" t="s">
        <v>117</v>
      </c>
      <c r="B8220" t="s">
        <v>118</v>
      </c>
      <c r="C8220" t="s">
        <v>88</v>
      </c>
      <c r="D8220" s="29">
        <v>45986</v>
      </c>
      <c r="E8220" s="161">
        <v>0</v>
      </c>
      <c r="F8220" s="161">
        <v>0</v>
      </c>
      <c r="G8220" s="161">
        <v>0</v>
      </c>
      <c r="H8220" s="161">
        <v>0</v>
      </c>
      <c r="L8220">
        <v>528.54259100000002</v>
      </c>
      <c r="R8220">
        <v>1256.732495</v>
      </c>
      <c r="S8220">
        <v>1256.732495</v>
      </c>
      <c r="T8220" s="194">
        <v>1256.732495</v>
      </c>
      <c r="U8220" t="s">
        <v>193</v>
      </c>
      <c r="V8220">
        <v>45708.407638888886</v>
      </c>
    </row>
    <row r="8221" spans="1:22" x14ac:dyDescent="0.3">
      <c r="A8221" t="s">
        <v>117</v>
      </c>
      <c r="B8221" t="s">
        <v>118</v>
      </c>
      <c r="C8221" t="s">
        <v>88</v>
      </c>
      <c r="D8221" s="29">
        <v>45987</v>
      </c>
      <c r="E8221" s="161">
        <v>0</v>
      </c>
      <c r="F8221" s="161">
        <v>0</v>
      </c>
      <c r="G8221" s="161">
        <v>0</v>
      </c>
      <c r="H8221" s="161">
        <v>0</v>
      </c>
      <c r="L8221">
        <v>528.54259100000002</v>
      </c>
      <c r="R8221">
        <v>1256.732495</v>
      </c>
      <c r="S8221">
        <v>1256.732495</v>
      </c>
      <c r="T8221" s="194">
        <v>1256.732495</v>
      </c>
      <c r="U8221" t="s">
        <v>193</v>
      </c>
      <c r="V8221">
        <v>45708.407442129632</v>
      </c>
    </row>
    <row r="8222" spans="1:22" x14ac:dyDescent="0.3">
      <c r="A8222" t="s">
        <v>117</v>
      </c>
      <c r="B8222" t="s">
        <v>118</v>
      </c>
      <c r="C8222" t="s">
        <v>88</v>
      </c>
      <c r="D8222" s="29">
        <v>45988</v>
      </c>
      <c r="E8222" s="161">
        <v>0</v>
      </c>
      <c r="F8222" s="161">
        <v>0</v>
      </c>
      <c r="G8222" s="161">
        <v>0</v>
      </c>
      <c r="H8222" s="161">
        <v>0</v>
      </c>
      <c r="L8222">
        <v>528.54259100000002</v>
      </c>
      <c r="R8222">
        <v>1256.732495</v>
      </c>
      <c r="S8222">
        <v>1256.732495</v>
      </c>
      <c r="T8222" s="194">
        <v>1256.732495</v>
      </c>
      <c r="U8222" t="s">
        <v>193</v>
      </c>
      <c r="V8222">
        <v>45708.407893518517</v>
      </c>
    </row>
    <row r="8223" spans="1:22" x14ac:dyDescent="0.3">
      <c r="A8223" t="s">
        <v>117</v>
      </c>
      <c r="B8223" t="s">
        <v>118</v>
      </c>
      <c r="C8223" t="s">
        <v>88</v>
      </c>
      <c r="D8223" s="29">
        <v>45989</v>
      </c>
      <c r="E8223" s="161">
        <v>0</v>
      </c>
      <c r="F8223" s="161">
        <v>0</v>
      </c>
      <c r="G8223" s="161">
        <v>0</v>
      </c>
      <c r="H8223" s="161">
        <v>0</v>
      </c>
      <c r="L8223">
        <v>528.54259100000002</v>
      </c>
      <c r="R8223">
        <v>1256.732495</v>
      </c>
      <c r="S8223">
        <v>1256.732495</v>
      </c>
      <c r="T8223" s="194">
        <v>1256.732495</v>
      </c>
      <c r="U8223" t="s">
        <v>193</v>
      </c>
      <c r="V8223">
        <v>45708.406759259262</v>
      </c>
    </row>
    <row r="8224" spans="1:22" x14ac:dyDescent="0.3">
      <c r="A8224" t="s">
        <v>117</v>
      </c>
      <c r="B8224" t="s">
        <v>118</v>
      </c>
      <c r="C8224" t="s">
        <v>88</v>
      </c>
      <c r="D8224" s="29">
        <v>45990</v>
      </c>
      <c r="E8224" s="161">
        <v>0</v>
      </c>
      <c r="F8224" s="161">
        <v>0</v>
      </c>
      <c r="G8224" s="161">
        <v>0</v>
      </c>
      <c r="H8224" s="161">
        <v>0</v>
      </c>
      <c r="L8224">
        <v>528.54259100000002</v>
      </c>
      <c r="R8224">
        <v>1256.732495</v>
      </c>
      <c r="S8224">
        <v>1256.732495</v>
      </c>
      <c r="T8224" s="194">
        <v>1256.732495</v>
      </c>
      <c r="U8224" t="s">
        <v>193</v>
      </c>
      <c r="V8224">
        <v>45708.407881944448</v>
      </c>
    </row>
    <row r="8225" spans="1:22" x14ac:dyDescent="0.3">
      <c r="A8225" t="s">
        <v>117</v>
      </c>
      <c r="B8225" t="s">
        <v>118</v>
      </c>
      <c r="C8225" t="s">
        <v>88</v>
      </c>
      <c r="D8225" s="29">
        <v>45991</v>
      </c>
      <c r="E8225" s="161">
        <v>0</v>
      </c>
      <c r="F8225" s="161">
        <v>0</v>
      </c>
      <c r="G8225" s="161">
        <v>0</v>
      </c>
      <c r="H8225" s="161">
        <v>0</v>
      </c>
      <c r="L8225">
        <v>528.54259100000002</v>
      </c>
      <c r="R8225">
        <v>1256.732495</v>
      </c>
      <c r="S8225">
        <v>1256.732495</v>
      </c>
      <c r="T8225" s="194">
        <v>1256.732495</v>
      </c>
      <c r="U8225" t="s">
        <v>193</v>
      </c>
      <c r="V8225">
        <v>45708.407488425924</v>
      </c>
    </row>
    <row r="8226" spans="1:22" x14ac:dyDescent="0.3">
      <c r="A8226" t="s">
        <v>117</v>
      </c>
      <c r="B8226" t="s">
        <v>118</v>
      </c>
      <c r="C8226" t="s">
        <v>88</v>
      </c>
      <c r="D8226" s="29">
        <v>45992</v>
      </c>
      <c r="E8226" s="161">
        <v>0</v>
      </c>
      <c r="F8226" s="161">
        <v>0</v>
      </c>
      <c r="G8226" s="161">
        <v>0</v>
      </c>
      <c r="H8226" s="161">
        <v>0</v>
      </c>
      <c r="L8226">
        <v>522.41851399999996</v>
      </c>
      <c r="R8226">
        <v>1256.732495</v>
      </c>
      <c r="S8226">
        <v>1256.732495</v>
      </c>
      <c r="T8226" s="194">
        <v>1256.732495</v>
      </c>
      <c r="U8226" t="s">
        <v>193</v>
      </c>
      <c r="V8226">
        <v>45658.312673611108</v>
      </c>
    </row>
    <row r="8227" spans="1:22" x14ac:dyDescent="0.3">
      <c r="A8227" t="s">
        <v>117</v>
      </c>
      <c r="B8227" t="s">
        <v>118</v>
      </c>
      <c r="C8227" t="s">
        <v>88</v>
      </c>
      <c r="D8227" s="29">
        <v>45993</v>
      </c>
      <c r="E8227" s="161">
        <v>0</v>
      </c>
      <c r="F8227" s="161">
        <v>0</v>
      </c>
      <c r="G8227" s="161">
        <v>0</v>
      </c>
      <c r="H8227" s="161">
        <v>0</v>
      </c>
      <c r="L8227">
        <v>522.41851399999996</v>
      </c>
      <c r="R8227">
        <v>1256.732495</v>
      </c>
      <c r="S8227">
        <v>1256.732495</v>
      </c>
      <c r="T8227" s="194">
        <v>1256.732495</v>
      </c>
      <c r="U8227" t="s">
        <v>193</v>
      </c>
      <c r="V8227">
        <v>45708.407708333332</v>
      </c>
    </row>
    <row r="8228" spans="1:22" x14ac:dyDescent="0.3">
      <c r="A8228" t="s">
        <v>117</v>
      </c>
      <c r="B8228" t="s">
        <v>118</v>
      </c>
      <c r="C8228" t="s">
        <v>88</v>
      </c>
      <c r="D8228" s="29">
        <v>45994</v>
      </c>
      <c r="E8228" s="161">
        <v>0</v>
      </c>
      <c r="F8228" s="161">
        <v>0</v>
      </c>
      <c r="G8228" s="161">
        <v>0</v>
      </c>
      <c r="H8228" s="161">
        <v>0</v>
      </c>
      <c r="L8228">
        <v>522.41851399999996</v>
      </c>
      <c r="R8228">
        <v>1256.732495</v>
      </c>
      <c r="S8228">
        <v>1256.732495</v>
      </c>
      <c r="T8228" s="194">
        <v>1256.732495</v>
      </c>
      <c r="U8228" t="s">
        <v>193</v>
      </c>
      <c r="V8228">
        <v>45708.407650462963</v>
      </c>
    </row>
    <row r="8229" spans="1:22" x14ac:dyDescent="0.3">
      <c r="A8229" t="s">
        <v>117</v>
      </c>
      <c r="B8229" t="s">
        <v>118</v>
      </c>
      <c r="C8229" t="s">
        <v>88</v>
      </c>
      <c r="D8229" s="29">
        <v>45995</v>
      </c>
      <c r="E8229" s="161">
        <v>0</v>
      </c>
      <c r="F8229" s="161">
        <v>0</v>
      </c>
      <c r="G8229" s="161">
        <v>0</v>
      </c>
      <c r="H8229" s="161">
        <v>0</v>
      </c>
      <c r="L8229">
        <v>522.41851399999996</v>
      </c>
      <c r="R8229">
        <v>1256.732495</v>
      </c>
      <c r="S8229">
        <v>1256.732495</v>
      </c>
      <c r="T8229" s="194">
        <v>1256.732495</v>
      </c>
      <c r="U8229" t="s">
        <v>193</v>
      </c>
      <c r="V8229">
        <v>45708.406851851854</v>
      </c>
    </row>
    <row r="8230" spans="1:22" x14ac:dyDescent="0.3">
      <c r="A8230" t="s">
        <v>117</v>
      </c>
      <c r="B8230" t="s">
        <v>118</v>
      </c>
      <c r="C8230" t="s">
        <v>88</v>
      </c>
      <c r="D8230" s="29">
        <v>45996</v>
      </c>
      <c r="E8230" s="161">
        <v>0</v>
      </c>
      <c r="F8230" s="161">
        <v>0</v>
      </c>
      <c r="G8230" s="161">
        <v>0</v>
      </c>
      <c r="H8230" s="161">
        <v>0</v>
      </c>
      <c r="L8230">
        <v>522.41851399999996</v>
      </c>
      <c r="R8230">
        <v>1256.732495</v>
      </c>
      <c r="S8230">
        <v>1256.732495</v>
      </c>
      <c r="T8230" s="194">
        <v>1256.732495</v>
      </c>
      <c r="U8230" t="s">
        <v>193</v>
      </c>
      <c r="V8230">
        <v>45658.313356481478</v>
      </c>
    </row>
    <row r="8231" spans="1:22" x14ac:dyDescent="0.3">
      <c r="A8231" t="s">
        <v>117</v>
      </c>
      <c r="B8231" t="s">
        <v>118</v>
      </c>
      <c r="C8231" t="s">
        <v>88</v>
      </c>
      <c r="D8231" s="29">
        <v>45997</v>
      </c>
      <c r="E8231" s="161">
        <v>0</v>
      </c>
      <c r="F8231" s="161">
        <v>0</v>
      </c>
      <c r="G8231" s="161">
        <v>0</v>
      </c>
      <c r="H8231" s="161">
        <v>0</v>
      </c>
      <c r="L8231">
        <v>522.41851399999996</v>
      </c>
      <c r="R8231">
        <v>1256.732495</v>
      </c>
      <c r="S8231">
        <v>1256.732495</v>
      </c>
      <c r="T8231" s="194">
        <v>1256.732495</v>
      </c>
      <c r="U8231" t="s">
        <v>193</v>
      </c>
      <c r="V8231">
        <v>45708.406863425924</v>
      </c>
    </row>
    <row r="8232" spans="1:22" x14ac:dyDescent="0.3">
      <c r="A8232" t="s">
        <v>117</v>
      </c>
      <c r="B8232" t="s">
        <v>118</v>
      </c>
      <c r="C8232" t="s">
        <v>88</v>
      </c>
      <c r="D8232" s="29">
        <v>45998</v>
      </c>
      <c r="E8232" s="161">
        <v>0</v>
      </c>
      <c r="F8232" s="161">
        <v>0</v>
      </c>
      <c r="G8232" s="161">
        <v>0</v>
      </c>
      <c r="H8232" s="161">
        <v>0</v>
      </c>
      <c r="L8232">
        <v>522.41851399999996</v>
      </c>
      <c r="R8232">
        <v>1256.732495</v>
      </c>
      <c r="S8232">
        <v>1256.732495</v>
      </c>
      <c r="T8232" s="194">
        <v>1256.732495</v>
      </c>
      <c r="U8232" t="s">
        <v>193</v>
      </c>
      <c r="V8232">
        <v>45708.407430555555</v>
      </c>
    </row>
    <row r="8233" spans="1:22" x14ac:dyDescent="0.3">
      <c r="A8233" t="s">
        <v>117</v>
      </c>
      <c r="B8233" t="s">
        <v>118</v>
      </c>
      <c r="C8233" t="s">
        <v>88</v>
      </c>
      <c r="D8233" s="29">
        <v>45999</v>
      </c>
      <c r="E8233" s="161">
        <v>0</v>
      </c>
      <c r="F8233" s="161">
        <v>0</v>
      </c>
      <c r="G8233" s="161">
        <v>0</v>
      </c>
      <c r="H8233" s="161">
        <v>0</v>
      </c>
      <c r="L8233">
        <v>522.41851399999996</v>
      </c>
      <c r="R8233">
        <v>1256.732495</v>
      </c>
      <c r="S8233">
        <v>1256.732495</v>
      </c>
      <c r="T8233" s="194">
        <v>1256.732495</v>
      </c>
      <c r="U8233" t="s">
        <v>193</v>
      </c>
      <c r="V8233">
        <v>45708.407222222224</v>
      </c>
    </row>
    <row r="8234" spans="1:22" x14ac:dyDescent="0.3">
      <c r="A8234" t="s">
        <v>117</v>
      </c>
      <c r="B8234" t="s">
        <v>118</v>
      </c>
      <c r="C8234" t="s">
        <v>88</v>
      </c>
      <c r="D8234" s="29">
        <v>46000</v>
      </c>
      <c r="E8234" s="161">
        <v>0</v>
      </c>
      <c r="F8234" s="161">
        <v>0</v>
      </c>
      <c r="G8234" s="161">
        <v>0</v>
      </c>
      <c r="H8234" s="161">
        <v>0</v>
      </c>
      <c r="L8234">
        <v>522.41851399999996</v>
      </c>
      <c r="R8234">
        <v>1256.732495</v>
      </c>
      <c r="S8234">
        <v>1256.732495</v>
      </c>
      <c r="T8234" s="194">
        <v>1256.732495</v>
      </c>
      <c r="U8234" t="s">
        <v>193</v>
      </c>
      <c r="V8234">
        <v>45708.406701388885</v>
      </c>
    </row>
    <row r="8235" spans="1:22" x14ac:dyDescent="0.3">
      <c r="A8235" t="s">
        <v>117</v>
      </c>
      <c r="B8235" t="s">
        <v>118</v>
      </c>
      <c r="C8235" t="s">
        <v>88</v>
      </c>
      <c r="D8235" s="29">
        <v>46001</v>
      </c>
      <c r="E8235" s="161">
        <v>0</v>
      </c>
      <c r="F8235" s="161">
        <v>0</v>
      </c>
      <c r="G8235" s="161">
        <v>0</v>
      </c>
      <c r="H8235" s="161">
        <v>0</v>
      </c>
      <c r="L8235">
        <v>522.41851399999996</v>
      </c>
      <c r="R8235">
        <v>1256.732495</v>
      </c>
      <c r="S8235">
        <v>1256.732495</v>
      </c>
      <c r="T8235" s="194">
        <v>1256.732495</v>
      </c>
      <c r="U8235" t="s">
        <v>193</v>
      </c>
      <c r="V8235">
        <v>45708.407175925924</v>
      </c>
    </row>
    <row r="8236" spans="1:22" x14ac:dyDescent="0.3">
      <c r="A8236" t="s">
        <v>117</v>
      </c>
      <c r="B8236" t="s">
        <v>118</v>
      </c>
      <c r="C8236" t="s">
        <v>88</v>
      </c>
      <c r="D8236" s="29">
        <v>46002</v>
      </c>
      <c r="E8236" s="161">
        <v>0</v>
      </c>
      <c r="F8236" s="161">
        <v>0</v>
      </c>
      <c r="G8236" s="161">
        <v>0</v>
      </c>
      <c r="H8236" s="161">
        <v>0</v>
      </c>
      <c r="L8236">
        <v>522.41851399999996</v>
      </c>
      <c r="R8236">
        <v>1256.732495</v>
      </c>
      <c r="S8236">
        <v>1256.732495</v>
      </c>
      <c r="T8236" s="194">
        <v>1256.732495</v>
      </c>
      <c r="U8236" t="s">
        <v>193</v>
      </c>
      <c r="V8236">
        <v>45708.406782407408</v>
      </c>
    </row>
    <row r="8237" spans="1:22" x14ac:dyDescent="0.3">
      <c r="A8237" t="s">
        <v>117</v>
      </c>
      <c r="B8237" t="s">
        <v>118</v>
      </c>
      <c r="C8237" t="s">
        <v>88</v>
      </c>
      <c r="D8237" s="29">
        <v>46003</v>
      </c>
      <c r="E8237" s="161">
        <v>0</v>
      </c>
      <c r="F8237" s="161">
        <v>0</v>
      </c>
      <c r="G8237" s="161">
        <v>0</v>
      </c>
      <c r="H8237" s="161">
        <v>0</v>
      </c>
      <c r="L8237">
        <v>522.41851399999996</v>
      </c>
      <c r="R8237">
        <v>1256.732495</v>
      </c>
      <c r="S8237">
        <v>1256.732495</v>
      </c>
      <c r="T8237" s="194">
        <v>1256.732495</v>
      </c>
      <c r="U8237" t="s">
        <v>193</v>
      </c>
      <c r="V8237">
        <v>45708.406840277778</v>
      </c>
    </row>
    <row r="8238" spans="1:22" x14ac:dyDescent="0.3">
      <c r="A8238" t="s">
        <v>117</v>
      </c>
      <c r="B8238" t="s">
        <v>118</v>
      </c>
      <c r="C8238" t="s">
        <v>88</v>
      </c>
      <c r="D8238" s="29">
        <v>46004</v>
      </c>
      <c r="E8238" s="161">
        <v>0</v>
      </c>
      <c r="F8238" s="161">
        <v>0</v>
      </c>
      <c r="G8238" s="161">
        <v>0</v>
      </c>
      <c r="H8238" s="161">
        <v>0</v>
      </c>
      <c r="L8238">
        <v>522.41851399999996</v>
      </c>
      <c r="R8238">
        <v>1256.732495</v>
      </c>
      <c r="S8238">
        <v>1256.732495</v>
      </c>
      <c r="T8238" s="194">
        <v>1256.732495</v>
      </c>
      <c r="U8238" t="s">
        <v>193</v>
      </c>
      <c r="V8238">
        <v>45658.313425925924</v>
      </c>
    </row>
    <row r="8239" spans="1:22" x14ac:dyDescent="0.3">
      <c r="A8239" t="s">
        <v>117</v>
      </c>
      <c r="B8239" t="s">
        <v>118</v>
      </c>
      <c r="C8239" t="s">
        <v>88</v>
      </c>
      <c r="D8239" s="29">
        <v>46005</v>
      </c>
      <c r="E8239" s="161">
        <v>0</v>
      </c>
      <c r="F8239" s="161">
        <v>0</v>
      </c>
      <c r="G8239" s="161">
        <v>0</v>
      </c>
      <c r="H8239" s="161">
        <v>0</v>
      </c>
      <c r="L8239">
        <v>522.41851399999996</v>
      </c>
      <c r="R8239">
        <v>1256.732495</v>
      </c>
      <c r="S8239">
        <v>1256.732495</v>
      </c>
      <c r="T8239" s="194">
        <v>1256.732495</v>
      </c>
      <c r="U8239" t="s">
        <v>193</v>
      </c>
      <c r="V8239">
        <v>45708.407210648147</v>
      </c>
    </row>
    <row r="8240" spans="1:22" x14ac:dyDescent="0.3">
      <c r="A8240" t="s">
        <v>117</v>
      </c>
      <c r="B8240" t="s">
        <v>118</v>
      </c>
      <c r="C8240" t="s">
        <v>88</v>
      </c>
      <c r="D8240" s="29">
        <v>46006</v>
      </c>
      <c r="E8240" s="161">
        <v>0</v>
      </c>
      <c r="F8240" s="161">
        <v>0</v>
      </c>
      <c r="G8240" s="161">
        <v>0</v>
      </c>
      <c r="H8240" s="161">
        <v>0</v>
      </c>
      <c r="L8240">
        <v>522.41851399999996</v>
      </c>
      <c r="R8240">
        <v>1256.732495</v>
      </c>
      <c r="S8240">
        <v>1256.732495</v>
      </c>
      <c r="T8240" s="194">
        <v>1256.732495</v>
      </c>
      <c r="U8240" t="s">
        <v>193</v>
      </c>
      <c r="V8240">
        <v>45708.40724537037</v>
      </c>
    </row>
    <row r="8241" spans="1:22" x14ac:dyDescent="0.3">
      <c r="A8241" t="s">
        <v>117</v>
      </c>
      <c r="B8241" t="s">
        <v>118</v>
      </c>
      <c r="C8241" t="s">
        <v>88</v>
      </c>
      <c r="D8241" s="29">
        <v>46007</v>
      </c>
      <c r="E8241" s="161">
        <v>0</v>
      </c>
      <c r="F8241" s="161">
        <v>0</v>
      </c>
      <c r="G8241" s="161">
        <v>0</v>
      </c>
      <c r="H8241" s="161">
        <v>0</v>
      </c>
      <c r="L8241">
        <v>522.41851399999996</v>
      </c>
      <c r="R8241">
        <v>1256.732495</v>
      </c>
      <c r="S8241">
        <v>1256.732495</v>
      </c>
      <c r="T8241" s="194">
        <v>1256.732495</v>
      </c>
      <c r="U8241" t="s">
        <v>193</v>
      </c>
      <c r="V8241">
        <v>45708.407384259262</v>
      </c>
    </row>
    <row r="8242" spans="1:22" x14ac:dyDescent="0.3">
      <c r="A8242" t="s">
        <v>117</v>
      </c>
      <c r="B8242" t="s">
        <v>118</v>
      </c>
      <c r="C8242" t="s">
        <v>88</v>
      </c>
      <c r="D8242" s="29">
        <v>46008</v>
      </c>
      <c r="E8242" s="161">
        <v>0</v>
      </c>
      <c r="F8242" s="161">
        <v>0</v>
      </c>
      <c r="G8242" s="161">
        <v>0</v>
      </c>
      <c r="H8242" s="161">
        <v>0</v>
      </c>
      <c r="L8242">
        <v>522.41851399999996</v>
      </c>
      <c r="R8242">
        <v>1256.732495</v>
      </c>
      <c r="S8242">
        <v>1256.732495</v>
      </c>
      <c r="T8242" s="194">
        <v>1256.732495</v>
      </c>
      <c r="U8242" t="s">
        <v>193</v>
      </c>
      <c r="V8242">
        <v>45708.407812500001</v>
      </c>
    </row>
    <row r="8243" spans="1:22" x14ac:dyDescent="0.3">
      <c r="A8243" t="s">
        <v>117</v>
      </c>
      <c r="B8243" t="s">
        <v>118</v>
      </c>
      <c r="C8243" t="s">
        <v>88</v>
      </c>
      <c r="D8243" s="29">
        <v>46009</v>
      </c>
      <c r="E8243" s="161">
        <v>0</v>
      </c>
      <c r="F8243" s="161">
        <v>0</v>
      </c>
      <c r="G8243" s="161">
        <v>0</v>
      </c>
      <c r="H8243" s="161">
        <v>0</v>
      </c>
      <c r="L8243">
        <v>522.41851399999996</v>
      </c>
      <c r="R8243">
        <v>1256.732495</v>
      </c>
      <c r="S8243">
        <v>1256.732495</v>
      </c>
      <c r="T8243" s="194">
        <v>1256.732495</v>
      </c>
      <c r="U8243" t="s">
        <v>193</v>
      </c>
      <c r="V8243">
        <v>45708.407824074071</v>
      </c>
    </row>
    <row r="8244" spans="1:22" x14ac:dyDescent="0.3">
      <c r="A8244" t="s">
        <v>117</v>
      </c>
      <c r="B8244" t="s">
        <v>118</v>
      </c>
      <c r="C8244" t="s">
        <v>88</v>
      </c>
      <c r="D8244" s="29">
        <v>46010</v>
      </c>
      <c r="E8244" s="161">
        <v>0</v>
      </c>
      <c r="F8244" s="161">
        <v>0</v>
      </c>
      <c r="G8244" s="161">
        <v>0</v>
      </c>
      <c r="H8244" s="161">
        <v>0</v>
      </c>
      <c r="L8244">
        <v>522.41851399999996</v>
      </c>
      <c r="R8244">
        <v>1256.732495</v>
      </c>
      <c r="S8244">
        <v>1256.732495</v>
      </c>
      <c r="T8244" s="194">
        <v>1256.732495</v>
      </c>
      <c r="U8244" t="s">
        <v>193</v>
      </c>
      <c r="V8244">
        <v>45708.407002314816</v>
      </c>
    </row>
    <row r="8245" spans="1:22" x14ac:dyDescent="0.3">
      <c r="A8245" t="s">
        <v>117</v>
      </c>
      <c r="B8245" t="s">
        <v>118</v>
      </c>
      <c r="C8245" t="s">
        <v>88</v>
      </c>
      <c r="D8245" s="29">
        <v>46011</v>
      </c>
      <c r="E8245" s="161">
        <v>0</v>
      </c>
      <c r="F8245" s="161">
        <v>0</v>
      </c>
      <c r="G8245" s="161">
        <v>0</v>
      </c>
      <c r="H8245" s="161">
        <v>0</v>
      </c>
      <c r="L8245">
        <v>522.41851399999996</v>
      </c>
      <c r="R8245">
        <v>1256.732495</v>
      </c>
      <c r="S8245">
        <v>1256.732495</v>
      </c>
      <c r="T8245" s="194">
        <v>1256.732495</v>
      </c>
      <c r="U8245" t="s">
        <v>193</v>
      </c>
      <c r="V8245">
        <v>45708.40729166667</v>
      </c>
    </row>
    <row r="8246" spans="1:22" x14ac:dyDescent="0.3">
      <c r="A8246" t="s">
        <v>117</v>
      </c>
      <c r="B8246" t="s">
        <v>118</v>
      </c>
      <c r="C8246" t="s">
        <v>88</v>
      </c>
      <c r="D8246" s="29">
        <v>46012</v>
      </c>
      <c r="E8246" s="161">
        <v>0</v>
      </c>
      <c r="F8246" s="161">
        <v>0</v>
      </c>
      <c r="G8246" s="161">
        <v>0</v>
      </c>
      <c r="H8246" s="161">
        <v>0</v>
      </c>
      <c r="L8246">
        <v>522.41851399999996</v>
      </c>
      <c r="R8246">
        <v>1256.732495</v>
      </c>
      <c r="S8246">
        <v>1256.732495</v>
      </c>
      <c r="T8246" s="194">
        <v>1256.732495</v>
      </c>
      <c r="U8246" t="s">
        <v>193</v>
      </c>
      <c r="V8246">
        <v>45658.313437500001</v>
      </c>
    </row>
    <row r="8247" spans="1:22" x14ac:dyDescent="0.3">
      <c r="A8247" t="s">
        <v>117</v>
      </c>
      <c r="B8247" t="s">
        <v>118</v>
      </c>
      <c r="C8247" t="s">
        <v>88</v>
      </c>
      <c r="D8247" s="29">
        <v>46013</v>
      </c>
      <c r="E8247" s="161">
        <v>0</v>
      </c>
      <c r="F8247" s="161">
        <v>0</v>
      </c>
      <c r="G8247" s="161">
        <v>0</v>
      </c>
      <c r="H8247" s="161">
        <v>0</v>
      </c>
      <c r="L8247">
        <v>522.41851399999996</v>
      </c>
      <c r="R8247">
        <v>1256.732495</v>
      </c>
      <c r="S8247">
        <v>1256.732495</v>
      </c>
      <c r="T8247" s="194">
        <v>1256.732495</v>
      </c>
      <c r="U8247" t="s">
        <v>193</v>
      </c>
      <c r="V8247">
        <v>45708.407175925924</v>
      </c>
    </row>
    <row r="8248" spans="1:22" x14ac:dyDescent="0.3">
      <c r="A8248" t="s">
        <v>117</v>
      </c>
      <c r="B8248" t="s">
        <v>118</v>
      </c>
      <c r="C8248" t="s">
        <v>88</v>
      </c>
      <c r="D8248" s="29">
        <v>46014</v>
      </c>
      <c r="E8248" s="161">
        <v>0</v>
      </c>
      <c r="F8248" s="161">
        <v>0</v>
      </c>
      <c r="G8248" s="161">
        <v>0</v>
      </c>
      <c r="H8248" s="161">
        <v>0</v>
      </c>
      <c r="L8248">
        <v>522.41851399999996</v>
      </c>
      <c r="R8248">
        <v>1256.732495</v>
      </c>
      <c r="S8248">
        <v>1256.732495</v>
      </c>
      <c r="T8248" s="194">
        <v>1256.732495</v>
      </c>
      <c r="U8248" t="s">
        <v>193</v>
      </c>
      <c r="V8248">
        <v>45708.40766203704</v>
      </c>
    </row>
    <row r="8249" spans="1:22" x14ac:dyDescent="0.3">
      <c r="A8249" t="s">
        <v>117</v>
      </c>
      <c r="B8249" t="s">
        <v>118</v>
      </c>
      <c r="C8249" t="s">
        <v>88</v>
      </c>
      <c r="D8249" s="29">
        <v>46015</v>
      </c>
      <c r="E8249" s="161">
        <v>0</v>
      </c>
      <c r="F8249" s="161">
        <v>0</v>
      </c>
      <c r="G8249" s="161">
        <v>0</v>
      </c>
      <c r="H8249" s="161">
        <v>0</v>
      </c>
      <c r="L8249">
        <v>522.41851399999996</v>
      </c>
      <c r="R8249">
        <v>1256.732495</v>
      </c>
      <c r="S8249">
        <v>1256.732495</v>
      </c>
      <c r="T8249" s="194">
        <v>1256.732495</v>
      </c>
      <c r="U8249" t="s">
        <v>193</v>
      </c>
      <c r="V8249">
        <v>45658.313449074078</v>
      </c>
    </row>
    <row r="8250" spans="1:22" x14ac:dyDescent="0.3">
      <c r="A8250" t="s">
        <v>117</v>
      </c>
      <c r="B8250" t="s">
        <v>118</v>
      </c>
      <c r="C8250" t="s">
        <v>88</v>
      </c>
      <c r="D8250" s="29">
        <v>46016</v>
      </c>
      <c r="E8250" s="161">
        <v>0</v>
      </c>
      <c r="F8250" s="161">
        <v>0</v>
      </c>
      <c r="G8250" s="161">
        <v>0</v>
      </c>
      <c r="H8250" s="161">
        <v>0</v>
      </c>
      <c r="L8250">
        <v>522.41851399999996</v>
      </c>
      <c r="R8250">
        <v>1256.732495</v>
      </c>
      <c r="S8250">
        <v>1256.732495</v>
      </c>
      <c r="T8250" s="194">
        <v>1256.732495</v>
      </c>
      <c r="U8250" t="s">
        <v>193</v>
      </c>
      <c r="V8250">
        <v>45708.407789351855</v>
      </c>
    </row>
    <row r="8251" spans="1:22" x14ac:dyDescent="0.3">
      <c r="A8251" t="s">
        <v>117</v>
      </c>
      <c r="B8251" t="s">
        <v>118</v>
      </c>
      <c r="C8251" t="s">
        <v>88</v>
      </c>
      <c r="D8251" s="29">
        <v>46017</v>
      </c>
      <c r="E8251" s="161">
        <v>0</v>
      </c>
      <c r="F8251" s="161">
        <v>0</v>
      </c>
      <c r="G8251" s="161">
        <v>0</v>
      </c>
      <c r="H8251" s="161">
        <v>0</v>
      </c>
      <c r="L8251">
        <v>522.41851399999996</v>
      </c>
      <c r="R8251">
        <v>1256.732495</v>
      </c>
      <c r="S8251">
        <v>1256.732495</v>
      </c>
      <c r="T8251" s="194">
        <v>1256.732495</v>
      </c>
      <c r="U8251" t="s">
        <v>193</v>
      </c>
      <c r="V8251">
        <v>45658.313460648147</v>
      </c>
    </row>
    <row r="8252" spans="1:22" x14ac:dyDescent="0.3">
      <c r="A8252" t="s">
        <v>117</v>
      </c>
      <c r="B8252" t="s">
        <v>118</v>
      </c>
      <c r="C8252" t="s">
        <v>88</v>
      </c>
      <c r="D8252" s="29">
        <v>46018</v>
      </c>
      <c r="E8252" s="161">
        <v>0</v>
      </c>
      <c r="F8252" s="161">
        <v>0</v>
      </c>
      <c r="G8252" s="161">
        <v>0</v>
      </c>
      <c r="H8252" s="161">
        <v>0</v>
      </c>
      <c r="L8252">
        <v>522.41851399999996</v>
      </c>
      <c r="R8252">
        <v>1256.732495</v>
      </c>
      <c r="S8252">
        <v>1256.732495</v>
      </c>
      <c r="T8252" s="194">
        <v>1256.732495</v>
      </c>
      <c r="U8252" t="s">
        <v>193</v>
      </c>
      <c r="V8252">
        <v>45708.407881944448</v>
      </c>
    </row>
    <row r="8253" spans="1:22" x14ac:dyDescent="0.3">
      <c r="A8253" t="s">
        <v>117</v>
      </c>
      <c r="B8253" t="s">
        <v>118</v>
      </c>
      <c r="C8253" t="s">
        <v>88</v>
      </c>
      <c r="D8253" s="29">
        <v>46019</v>
      </c>
      <c r="E8253" s="161">
        <v>0</v>
      </c>
      <c r="F8253" s="161">
        <v>0</v>
      </c>
      <c r="G8253" s="161">
        <v>0</v>
      </c>
      <c r="H8253" s="161">
        <v>0</v>
      </c>
      <c r="L8253">
        <v>522.41851399999996</v>
      </c>
      <c r="R8253">
        <v>1256.732495</v>
      </c>
      <c r="S8253">
        <v>1256.732495</v>
      </c>
      <c r="T8253" s="194">
        <v>1256.732495</v>
      </c>
      <c r="U8253" t="s">
        <v>193</v>
      </c>
      <c r="V8253">
        <v>45708.407233796293</v>
      </c>
    </row>
    <row r="8254" spans="1:22" x14ac:dyDescent="0.3">
      <c r="A8254" t="s">
        <v>117</v>
      </c>
      <c r="B8254" t="s">
        <v>118</v>
      </c>
      <c r="C8254" t="s">
        <v>88</v>
      </c>
      <c r="D8254" s="29">
        <v>46020</v>
      </c>
      <c r="E8254" s="161">
        <v>0</v>
      </c>
      <c r="F8254" s="161">
        <v>0</v>
      </c>
      <c r="G8254" s="161">
        <v>0</v>
      </c>
      <c r="H8254" s="161">
        <v>0</v>
      </c>
      <c r="L8254">
        <v>522.41851399999996</v>
      </c>
      <c r="R8254">
        <v>1256.732495</v>
      </c>
      <c r="S8254">
        <v>1256.732495</v>
      </c>
      <c r="T8254" s="194">
        <v>1256.732495</v>
      </c>
      <c r="U8254" t="s">
        <v>193</v>
      </c>
      <c r="V8254">
        <v>45708.406724537039</v>
      </c>
    </row>
    <row r="8255" spans="1:22" x14ac:dyDescent="0.3">
      <c r="A8255" t="s">
        <v>117</v>
      </c>
      <c r="B8255" t="s">
        <v>118</v>
      </c>
      <c r="C8255" t="s">
        <v>88</v>
      </c>
      <c r="D8255" s="29">
        <v>46021</v>
      </c>
      <c r="E8255" s="161">
        <v>0</v>
      </c>
      <c r="F8255" s="161">
        <v>0</v>
      </c>
      <c r="G8255" s="161">
        <v>0</v>
      </c>
      <c r="H8255" s="161">
        <v>0</v>
      </c>
      <c r="L8255">
        <v>522.41851399999996</v>
      </c>
      <c r="R8255">
        <v>1256.732495</v>
      </c>
      <c r="S8255">
        <v>1256.732495</v>
      </c>
      <c r="T8255" s="194">
        <v>1256.732495</v>
      </c>
      <c r="U8255" t="s">
        <v>193</v>
      </c>
      <c r="V8255">
        <v>45708.407812500001</v>
      </c>
    </row>
    <row r="8256" spans="1:22" x14ac:dyDescent="0.3">
      <c r="A8256" t="s">
        <v>117</v>
      </c>
      <c r="B8256" t="s">
        <v>118</v>
      </c>
      <c r="C8256" t="s">
        <v>88</v>
      </c>
      <c r="D8256" s="29">
        <v>46022</v>
      </c>
      <c r="E8256" s="161">
        <v>0</v>
      </c>
      <c r="F8256" s="161">
        <v>0</v>
      </c>
      <c r="G8256" s="161">
        <v>0</v>
      </c>
      <c r="H8256" s="161">
        <v>0</v>
      </c>
      <c r="L8256">
        <v>522.41851399999996</v>
      </c>
      <c r="R8256">
        <v>1256.732495</v>
      </c>
      <c r="S8256">
        <v>1256.732495</v>
      </c>
      <c r="T8256" s="194">
        <v>1256.732495</v>
      </c>
      <c r="U8256" t="s">
        <v>193</v>
      </c>
      <c r="V8256">
        <v>45708.407754629632</v>
      </c>
    </row>
    <row r="8257" spans="1:22" x14ac:dyDescent="0.3">
      <c r="A8257" t="s">
        <v>119</v>
      </c>
      <c r="B8257" t="s">
        <v>120</v>
      </c>
      <c r="C8257" t="s">
        <v>88</v>
      </c>
      <c r="D8257" s="29">
        <v>45748</v>
      </c>
      <c r="E8257" s="161">
        <v>0</v>
      </c>
      <c r="F8257" s="161">
        <v>0</v>
      </c>
      <c r="G8257" s="161">
        <v>0</v>
      </c>
      <c r="H8257" s="161">
        <v>0</v>
      </c>
      <c r="L8257">
        <v>530.33792300000005</v>
      </c>
      <c r="R8257">
        <v>1356.4731690000001</v>
      </c>
      <c r="S8257">
        <v>1356.4731690000001</v>
      </c>
      <c r="T8257" s="194">
        <v>1356.4731690000001</v>
      </c>
      <c r="U8257" t="s">
        <v>193</v>
      </c>
      <c r="V8257">
        <v>45567.337476851855</v>
      </c>
    </row>
    <row r="8258" spans="1:22" x14ac:dyDescent="0.3">
      <c r="A8258" t="s">
        <v>119</v>
      </c>
      <c r="B8258" t="s">
        <v>120</v>
      </c>
      <c r="C8258" t="s">
        <v>88</v>
      </c>
      <c r="D8258" s="29">
        <v>45749</v>
      </c>
      <c r="E8258" s="161">
        <v>0</v>
      </c>
      <c r="F8258" s="161">
        <v>0</v>
      </c>
      <c r="G8258" s="161">
        <v>0</v>
      </c>
      <c r="H8258" s="161">
        <v>0</v>
      </c>
      <c r="L8258">
        <v>530.33792300000005</v>
      </c>
      <c r="R8258">
        <v>1356.4731690000001</v>
      </c>
      <c r="S8258">
        <v>1356.4731690000001</v>
      </c>
      <c r="T8258" s="194">
        <v>1356.4731690000001</v>
      </c>
      <c r="U8258" t="s">
        <v>193</v>
      </c>
      <c r="V8258">
        <v>45567.337476851855</v>
      </c>
    </row>
    <row r="8259" spans="1:22" x14ac:dyDescent="0.3">
      <c r="A8259" t="s">
        <v>119</v>
      </c>
      <c r="B8259" t="s">
        <v>120</v>
      </c>
      <c r="C8259" t="s">
        <v>88</v>
      </c>
      <c r="D8259" s="29">
        <v>45750</v>
      </c>
      <c r="E8259" s="161">
        <v>0</v>
      </c>
      <c r="F8259" s="161">
        <v>0</v>
      </c>
      <c r="G8259" s="161">
        <v>0</v>
      </c>
      <c r="H8259" s="161">
        <v>0</v>
      </c>
      <c r="L8259">
        <v>530.33792300000005</v>
      </c>
      <c r="R8259">
        <v>1356.4731690000001</v>
      </c>
      <c r="S8259">
        <v>1356.4731690000001</v>
      </c>
      <c r="T8259" s="194">
        <v>1356.4731690000001</v>
      </c>
      <c r="U8259" t="s">
        <v>193</v>
      </c>
      <c r="V8259">
        <v>45567.337476851855</v>
      </c>
    </row>
    <row r="8260" spans="1:22" x14ac:dyDescent="0.3">
      <c r="A8260" t="s">
        <v>119</v>
      </c>
      <c r="B8260" t="s">
        <v>120</v>
      </c>
      <c r="C8260" t="s">
        <v>88</v>
      </c>
      <c r="D8260" s="29">
        <v>45751</v>
      </c>
      <c r="E8260" s="161">
        <v>0</v>
      </c>
      <c r="F8260" s="161">
        <v>0</v>
      </c>
      <c r="G8260" s="161">
        <v>0</v>
      </c>
      <c r="H8260" s="161">
        <v>0</v>
      </c>
      <c r="L8260">
        <v>530.33792300000005</v>
      </c>
      <c r="R8260">
        <v>1356.4731690000001</v>
      </c>
      <c r="S8260">
        <v>1356.4731690000001</v>
      </c>
      <c r="T8260" s="194">
        <v>1356.4731690000001</v>
      </c>
      <c r="U8260" t="s">
        <v>193</v>
      </c>
      <c r="V8260">
        <v>45567.337476851855</v>
      </c>
    </row>
    <row r="8261" spans="1:22" x14ac:dyDescent="0.3">
      <c r="A8261" t="s">
        <v>119</v>
      </c>
      <c r="B8261" t="s">
        <v>120</v>
      </c>
      <c r="C8261" t="s">
        <v>88</v>
      </c>
      <c r="D8261" s="29">
        <v>45752</v>
      </c>
      <c r="E8261" s="161">
        <v>0</v>
      </c>
      <c r="F8261" s="161">
        <v>0</v>
      </c>
      <c r="G8261" s="161">
        <v>0</v>
      </c>
      <c r="H8261" s="161">
        <v>0</v>
      </c>
      <c r="L8261">
        <v>530.33792300000005</v>
      </c>
      <c r="R8261">
        <v>1356.4731690000001</v>
      </c>
      <c r="S8261">
        <v>1356.4731690000001</v>
      </c>
      <c r="T8261" s="194">
        <v>1356.4731690000001</v>
      </c>
      <c r="U8261" t="s">
        <v>193</v>
      </c>
      <c r="V8261">
        <v>45567.337476851855</v>
      </c>
    </row>
    <row r="8262" spans="1:22" x14ac:dyDescent="0.3">
      <c r="A8262" t="s">
        <v>119</v>
      </c>
      <c r="B8262" t="s">
        <v>120</v>
      </c>
      <c r="C8262" t="s">
        <v>88</v>
      </c>
      <c r="D8262" s="29">
        <v>45753</v>
      </c>
      <c r="E8262" s="161">
        <v>0</v>
      </c>
      <c r="F8262" s="161">
        <v>0</v>
      </c>
      <c r="G8262" s="161">
        <v>0</v>
      </c>
      <c r="H8262" s="161">
        <v>0</v>
      </c>
      <c r="L8262">
        <v>530.33792300000005</v>
      </c>
      <c r="R8262">
        <v>1356.4731690000001</v>
      </c>
      <c r="S8262">
        <v>1356.4731690000001</v>
      </c>
      <c r="T8262" s="194">
        <v>1356.4731690000001</v>
      </c>
      <c r="U8262" t="s">
        <v>193</v>
      </c>
      <c r="V8262">
        <v>45567.337476851855</v>
      </c>
    </row>
    <row r="8263" spans="1:22" x14ac:dyDescent="0.3">
      <c r="A8263" t="s">
        <v>119</v>
      </c>
      <c r="B8263" t="s">
        <v>120</v>
      </c>
      <c r="C8263" t="s">
        <v>88</v>
      </c>
      <c r="D8263" s="29">
        <v>45754</v>
      </c>
      <c r="E8263" s="161">
        <v>0</v>
      </c>
      <c r="F8263" s="161">
        <v>0</v>
      </c>
      <c r="G8263" s="161">
        <v>0</v>
      </c>
      <c r="H8263" s="161">
        <v>0</v>
      </c>
      <c r="L8263">
        <v>530.33792300000005</v>
      </c>
      <c r="R8263">
        <v>1356.4731690000001</v>
      </c>
      <c r="S8263">
        <v>1356.4731690000001</v>
      </c>
      <c r="T8263" s="194">
        <v>1356.4731690000001</v>
      </c>
      <c r="U8263" t="s">
        <v>193</v>
      </c>
      <c r="V8263">
        <v>45567.337476851855</v>
      </c>
    </row>
    <row r="8264" spans="1:22" x14ac:dyDescent="0.3">
      <c r="A8264" t="s">
        <v>119</v>
      </c>
      <c r="B8264" t="s">
        <v>120</v>
      </c>
      <c r="C8264" t="s">
        <v>88</v>
      </c>
      <c r="D8264" s="29">
        <v>45755</v>
      </c>
      <c r="E8264" s="161">
        <v>0</v>
      </c>
      <c r="F8264" s="161">
        <v>0</v>
      </c>
      <c r="G8264" s="161">
        <v>0</v>
      </c>
      <c r="H8264" s="161">
        <v>0</v>
      </c>
      <c r="L8264">
        <v>530.33792300000005</v>
      </c>
      <c r="R8264">
        <v>1356.4731690000001</v>
      </c>
      <c r="S8264">
        <v>1356.4731690000001</v>
      </c>
      <c r="T8264" s="194">
        <v>1356.4731690000001</v>
      </c>
      <c r="U8264" t="s">
        <v>193</v>
      </c>
      <c r="V8264">
        <v>45567.337476851855</v>
      </c>
    </row>
    <row r="8265" spans="1:22" x14ac:dyDescent="0.3">
      <c r="A8265" t="s">
        <v>119</v>
      </c>
      <c r="B8265" t="s">
        <v>120</v>
      </c>
      <c r="C8265" t="s">
        <v>88</v>
      </c>
      <c r="D8265" s="29">
        <v>45756</v>
      </c>
      <c r="E8265" s="161">
        <v>0</v>
      </c>
      <c r="F8265" s="161">
        <v>0</v>
      </c>
      <c r="G8265" s="161">
        <v>0</v>
      </c>
      <c r="H8265" s="161">
        <v>0</v>
      </c>
      <c r="L8265">
        <v>530.33792300000005</v>
      </c>
      <c r="R8265">
        <v>1356.4731690000001</v>
      </c>
      <c r="S8265">
        <v>1356.4731690000001</v>
      </c>
      <c r="T8265" s="194">
        <v>1356.4731690000001</v>
      </c>
      <c r="U8265" t="s">
        <v>193</v>
      </c>
      <c r="V8265">
        <v>45567.337476851855</v>
      </c>
    </row>
    <row r="8266" spans="1:22" x14ac:dyDescent="0.3">
      <c r="A8266" t="s">
        <v>119</v>
      </c>
      <c r="B8266" t="s">
        <v>120</v>
      </c>
      <c r="C8266" t="s">
        <v>88</v>
      </c>
      <c r="D8266" s="29">
        <v>45757</v>
      </c>
      <c r="E8266" s="161">
        <v>0</v>
      </c>
      <c r="F8266" s="161">
        <v>0</v>
      </c>
      <c r="G8266" s="161">
        <v>0</v>
      </c>
      <c r="H8266" s="161">
        <v>0</v>
      </c>
      <c r="L8266">
        <v>530.33792300000005</v>
      </c>
      <c r="R8266">
        <v>1356.4731690000001</v>
      </c>
      <c r="S8266">
        <v>1356.4731690000001</v>
      </c>
      <c r="T8266" s="194">
        <v>1356.4731690000001</v>
      </c>
      <c r="U8266" t="s">
        <v>193</v>
      </c>
      <c r="V8266">
        <v>45567.337476851855</v>
      </c>
    </row>
    <row r="8267" spans="1:22" x14ac:dyDescent="0.3">
      <c r="A8267" t="s">
        <v>119</v>
      </c>
      <c r="B8267" t="s">
        <v>120</v>
      </c>
      <c r="C8267" t="s">
        <v>88</v>
      </c>
      <c r="D8267" s="29">
        <v>45758</v>
      </c>
      <c r="E8267" s="161">
        <v>0</v>
      </c>
      <c r="F8267" s="161">
        <v>0</v>
      </c>
      <c r="G8267" s="161">
        <v>0</v>
      </c>
      <c r="H8267" s="161">
        <v>0</v>
      </c>
      <c r="L8267">
        <v>530.33792300000005</v>
      </c>
      <c r="R8267">
        <v>1356.4731690000001</v>
      </c>
      <c r="S8267">
        <v>1356.4731690000001</v>
      </c>
      <c r="T8267" s="194">
        <v>1356.4731690000001</v>
      </c>
      <c r="U8267" t="s">
        <v>193</v>
      </c>
      <c r="V8267">
        <v>45567.337476851855</v>
      </c>
    </row>
    <row r="8268" spans="1:22" x14ac:dyDescent="0.3">
      <c r="A8268" t="s">
        <v>119</v>
      </c>
      <c r="B8268" t="s">
        <v>120</v>
      </c>
      <c r="C8268" t="s">
        <v>88</v>
      </c>
      <c r="D8268" s="29">
        <v>45759</v>
      </c>
      <c r="E8268" s="161">
        <v>0</v>
      </c>
      <c r="F8268" s="161">
        <v>0</v>
      </c>
      <c r="G8268" s="161">
        <v>0</v>
      </c>
      <c r="H8268" s="161">
        <v>0</v>
      </c>
      <c r="L8268">
        <v>530.33792300000005</v>
      </c>
      <c r="R8268">
        <v>1356.4731690000001</v>
      </c>
      <c r="S8268">
        <v>1356.4731690000001</v>
      </c>
      <c r="T8268" s="194">
        <v>1356.4731690000001</v>
      </c>
      <c r="U8268" t="s">
        <v>193</v>
      </c>
      <c r="V8268">
        <v>45567.337476851855</v>
      </c>
    </row>
    <row r="8269" spans="1:22" x14ac:dyDescent="0.3">
      <c r="A8269" t="s">
        <v>119</v>
      </c>
      <c r="B8269" t="s">
        <v>120</v>
      </c>
      <c r="C8269" t="s">
        <v>88</v>
      </c>
      <c r="D8269" s="29">
        <v>45760</v>
      </c>
      <c r="E8269" s="161">
        <v>0</v>
      </c>
      <c r="F8269" s="161">
        <v>0</v>
      </c>
      <c r="G8269" s="161">
        <v>0</v>
      </c>
      <c r="H8269" s="161">
        <v>0</v>
      </c>
      <c r="L8269">
        <v>530.33792300000005</v>
      </c>
      <c r="R8269">
        <v>1356.4731690000001</v>
      </c>
      <c r="S8269">
        <v>1356.4731690000001</v>
      </c>
      <c r="T8269" s="194">
        <v>1356.4731690000001</v>
      </c>
      <c r="U8269" t="s">
        <v>193</v>
      </c>
      <c r="V8269">
        <v>45567.337476851855</v>
      </c>
    </row>
    <row r="8270" spans="1:22" x14ac:dyDescent="0.3">
      <c r="A8270" t="s">
        <v>119</v>
      </c>
      <c r="B8270" t="s">
        <v>120</v>
      </c>
      <c r="C8270" t="s">
        <v>88</v>
      </c>
      <c r="D8270" s="29">
        <v>45761</v>
      </c>
      <c r="E8270" s="161">
        <v>0</v>
      </c>
      <c r="F8270" s="161">
        <v>0</v>
      </c>
      <c r="G8270" s="161">
        <v>0</v>
      </c>
      <c r="H8270" s="161">
        <v>0</v>
      </c>
      <c r="L8270">
        <v>530.33792300000005</v>
      </c>
      <c r="R8270">
        <v>1356.4731690000001</v>
      </c>
      <c r="S8270">
        <v>1356.4731690000001</v>
      </c>
      <c r="T8270" s="194">
        <v>1356.4731690000001</v>
      </c>
      <c r="U8270" t="s">
        <v>193</v>
      </c>
      <c r="V8270">
        <v>45567.337476851855</v>
      </c>
    </row>
    <row r="8271" spans="1:22" x14ac:dyDescent="0.3">
      <c r="A8271" t="s">
        <v>119</v>
      </c>
      <c r="B8271" t="s">
        <v>120</v>
      </c>
      <c r="C8271" t="s">
        <v>88</v>
      </c>
      <c r="D8271" s="29">
        <v>45762</v>
      </c>
      <c r="E8271" s="161">
        <v>0</v>
      </c>
      <c r="F8271" s="161">
        <v>0</v>
      </c>
      <c r="G8271" s="161">
        <v>0</v>
      </c>
      <c r="H8271" s="161">
        <v>0</v>
      </c>
      <c r="L8271">
        <v>530.33792300000005</v>
      </c>
      <c r="R8271">
        <v>1356.4731690000001</v>
      </c>
      <c r="S8271">
        <v>1356.4731690000001</v>
      </c>
      <c r="T8271" s="194">
        <v>1356.4731690000001</v>
      </c>
      <c r="U8271" t="s">
        <v>193</v>
      </c>
      <c r="V8271">
        <v>45567.337476851855</v>
      </c>
    </row>
    <row r="8272" spans="1:22" x14ac:dyDescent="0.3">
      <c r="A8272" t="s">
        <v>119</v>
      </c>
      <c r="B8272" t="s">
        <v>120</v>
      </c>
      <c r="C8272" t="s">
        <v>88</v>
      </c>
      <c r="D8272" s="29">
        <v>45763</v>
      </c>
      <c r="E8272" s="161">
        <v>0</v>
      </c>
      <c r="F8272" s="161">
        <v>0</v>
      </c>
      <c r="G8272" s="161">
        <v>0</v>
      </c>
      <c r="H8272" s="161">
        <v>0</v>
      </c>
      <c r="L8272">
        <v>530.33792300000005</v>
      </c>
      <c r="R8272">
        <v>1356.4731690000001</v>
      </c>
      <c r="S8272">
        <v>1356.4731690000001</v>
      </c>
      <c r="T8272" s="194">
        <v>1356.4731690000001</v>
      </c>
      <c r="U8272" t="s">
        <v>193</v>
      </c>
      <c r="V8272">
        <v>45567.337476851855</v>
      </c>
    </row>
    <row r="8273" spans="1:22" x14ac:dyDescent="0.3">
      <c r="A8273" t="s">
        <v>119</v>
      </c>
      <c r="B8273" t="s">
        <v>120</v>
      </c>
      <c r="C8273" t="s">
        <v>88</v>
      </c>
      <c r="D8273" s="29">
        <v>45764</v>
      </c>
      <c r="E8273" s="161">
        <v>0</v>
      </c>
      <c r="F8273" s="161">
        <v>0</v>
      </c>
      <c r="G8273" s="161">
        <v>0</v>
      </c>
      <c r="H8273" s="161">
        <v>0</v>
      </c>
      <c r="L8273">
        <v>530.33792300000005</v>
      </c>
      <c r="R8273">
        <v>1356.4731690000001</v>
      </c>
      <c r="S8273">
        <v>1356.4731690000001</v>
      </c>
      <c r="T8273" s="194">
        <v>1356.4731690000001</v>
      </c>
      <c r="U8273" t="s">
        <v>193</v>
      </c>
      <c r="V8273">
        <v>45567.337476851855</v>
      </c>
    </row>
    <row r="8274" spans="1:22" x14ac:dyDescent="0.3">
      <c r="A8274" t="s">
        <v>119</v>
      </c>
      <c r="B8274" t="s">
        <v>120</v>
      </c>
      <c r="C8274" t="s">
        <v>88</v>
      </c>
      <c r="D8274" s="29">
        <v>45765</v>
      </c>
      <c r="E8274" s="161">
        <v>0</v>
      </c>
      <c r="F8274" s="161">
        <v>0</v>
      </c>
      <c r="G8274" s="161">
        <v>0</v>
      </c>
      <c r="H8274" s="161">
        <v>0</v>
      </c>
      <c r="L8274">
        <v>530.33792300000005</v>
      </c>
      <c r="R8274">
        <v>1356.4731690000001</v>
      </c>
      <c r="S8274">
        <v>1356.4731690000001</v>
      </c>
      <c r="T8274" s="194">
        <v>1356.4731690000001</v>
      </c>
      <c r="U8274" t="s">
        <v>193</v>
      </c>
      <c r="V8274">
        <v>45567.337476851855</v>
      </c>
    </row>
    <row r="8275" spans="1:22" x14ac:dyDescent="0.3">
      <c r="A8275" t="s">
        <v>119</v>
      </c>
      <c r="B8275" t="s">
        <v>120</v>
      </c>
      <c r="C8275" t="s">
        <v>88</v>
      </c>
      <c r="D8275" s="29">
        <v>45766</v>
      </c>
      <c r="E8275" s="161">
        <v>0</v>
      </c>
      <c r="F8275" s="161">
        <v>0</v>
      </c>
      <c r="G8275" s="161">
        <v>0</v>
      </c>
      <c r="H8275" s="161">
        <v>0</v>
      </c>
      <c r="L8275">
        <v>530.33792300000005</v>
      </c>
      <c r="R8275">
        <v>1356.4731690000001</v>
      </c>
      <c r="S8275">
        <v>1356.4731690000001</v>
      </c>
      <c r="T8275" s="194">
        <v>1356.4731690000001</v>
      </c>
      <c r="U8275" t="s">
        <v>193</v>
      </c>
      <c r="V8275">
        <v>45567.337476851855</v>
      </c>
    </row>
    <row r="8276" spans="1:22" x14ac:dyDescent="0.3">
      <c r="A8276" t="s">
        <v>119</v>
      </c>
      <c r="B8276" t="s">
        <v>120</v>
      </c>
      <c r="C8276" t="s">
        <v>88</v>
      </c>
      <c r="D8276" s="29">
        <v>45767</v>
      </c>
      <c r="E8276" s="161">
        <v>0</v>
      </c>
      <c r="F8276" s="161">
        <v>0</v>
      </c>
      <c r="G8276" s="161">
        <v>0</v>
      </c>
      <c r="H8276" s="161">
        <v>0</v>
      </c>
      <c r="L8276">
        <v>530.33792300000005</v>
      </c>
      <c r="R8276">
        <v>1356.4731690000001</v>
      </c>
      <c r="S8276">
        <v>1356.4731690000001</v>
      </c>
      <c r="T8276" s="194">
        <v>1356.4731690000001</v>
      </c>
      <c r="U8276" t="s">
        <v>193</v>
      </c>
      <c r="V8276">
        <v>45567.337476851855</v>
      </c>
    </row>
    <row r="8277" spans="1:22" x14ac:dyDescent="0.3">
      <c r="A8277" t="s">
        <v>119</v>
      </c>
      <c r="B8277" t="s">
        <v>120</v>
      </c>
      <c r="C8277" t="s">
        <v>88</v>
      </c>
      <c r="D8277" s="29">
        <v>45768</v>
      </c>
      <c r="E8277" s="161">
        <v>0</v>
      </c>
      <c r="F8277" s="161">
        <v>0</v>
      </c>
      <c r="G8277" s="161">
        <v>0</v>
      </c>
      <c r="H8277" s="161">
        <v>0</v>
      </c>
      <c r="L8277">
        <v>530.33792300000005</v>
      </c>
      <c r="R8277">
        <v>1356.4731690000001</v>
      </c>
      <c r="S8277">
        <v>1356.4731690000001</v>
      </c>
      <c r="T8277" s="194">
        <v>1356.4731690000001</v>
      </c>
      <c r="U8277" t="s">
        <v>193</v>
      </c>
      <c r="V8277">
        <v>45567.337476851855</v>
      </c>
    </row>
    <row r="8278" spans="1:22" x14ac:dyDescent="0.3">
      <c r="A8278" t="s">
        <v>119</v>
      </c>
      <c r="B8278" t="s">
        <v>120</v>
      </c>
      <c r="C8278" t="s">
        <v>88</v>
      </c>
      <c r="D8278" s="29">
        <v>45769</v>
      </c>
      <c r="E8278" s="161">
        <v>0</v>
      </c>
      <c r="F8278" s="161">
        <v>0</v>
      </c>
      <c r="G8278" s="161">
        <v>0</v>
      </c>
      <c r="H8278" s="161">
        <v>0</v>
      </c>
      <c r="L8278">
        <v>530.33792300000005</v>
      </c>
      <c r="R8278">
        <v>1356.4731690000001</v>
      </c>
      <c r="S8278">
        <v>1356.4731690000001</v>
      </c>
      <c r="T8278" s="194">
        <v>1356.4731690000001</v>
      </c>
      <c r="U8278" t="s">
        <v>193</v>
      </c>
      <c r="V8278">
        <v>45567.337476851855</v>
      </c>
    </row>
    <row r="8279" spans="1:22" x14ac:dyDescent="0.3">
      <c r="A8279" t="s">
        <v>119</v>
      </c>
      <c r="B8279" t="s">
        <v>120</v>
      </c>
      <c r="C8279" t="s">
        <v>88</v>
      </c>
      <c r="D8279" s="29">
        <v>45770</v>
      </c>
      <c r="E8279" s="161">
        <v>0</v>
      </c>
      <c r="F8279" s="161">
        <v>0</v>
      </c>
      <c r="G8279" s="161">
        <v>0</v>
      </c>
      <c r="H8279" s="161">
        <v>0</v>
      </c>
      <c r="L8279">
        <v>530.33792300000005</v>
      </c>
      <c r="R8279">
        <v>1356.4731690000001</v>
      </c>
      <c r="S8279">
        <v>1356.4731690000001</v>
      </c>
      <c r="T8279" s="194">
        <v>1356.4731690000001</v>
      </c>
      <c r="U8279" t="s">
        <v>193</v>
      </c>
      <c r="V8279">
        <v>45567.337476851855</v>
      </c>
    </row>
    <row r="8280" spans="1:22" x14ac:dyDescent="0.3">
      <c r="A8280" t="s">
        <v>119</v>
      </c>
      <c r="B8280" t="s">
        <v>120</v>
      </c>
      <c r="C8280" t="s">
        <v>88</v>
      </c>
      <c r="D8280" s="29">
        <v>45771</v>
      </c>
      <c r="E8280" s="161">
        <v>0</v>
      </c>
      <c r="F8280" s="161">
        <v>0</v>
      </c>
      <c r="G8280" s="161">
        <v>0</v>
      </c>
      <c r="H8280" s="161">
        <v>0</v>
      </c>
      <c r="L8280">
        <v>530.33792300000005</v>
      </c>
      <c r="R8280">
        <v>1356.4731690000001</v>
      </c>
      <c r="S8280">
        <v>1356.4731690000001</v>
      </c>
      <c r="T8280" s="194">
        <v>1356.4731690000001</v>
      </c>
      <c r="U8280" t="s">
        <v>193</v>
      </c>
      <c r="V8280">
        <v>45567.337476851855</v>
      </c>
    </row>
    <row r="8281" spans="1:22" x14ac:dyDescent="0.3">
      <c r="A8281" t="s">
        <v>119</v>
      </c>
      <c r="B8281" t="s">
        <v>120</v>
      </c>
      <c r="C8281" t="s">
        <v>88</v>
      </c>
      <c r="D8281" s="29">
        <v>45772</v>
      </c>
      <c r="E8281" s="161">
        <v>0</v>
      </c>
      <c r="F8281" s="161">
        <v>0</v>
      </c>
      <c r="G8281" s="161">
        <v>0</v>
      </c>
      <c r="H8281" s="161">
        <v>0</v>
      </c>
      <c r="L8281">
        <v>530.33792300000005</v>
      </c>
      <c r="R8281">
        <v>1356.4731690000001</v>
      </c>
      <c r="S8281">
        <v>1356.4731690000001</v>
      </c>
      <c r="T8281" s="194">
        <v>1356.4731690000001</v>
      </c>
      <c r="U8281" t="s">
        <v>193</v>
      </c>
      <c r="V8281">
        <v>45567.337476851855</v>
      </c>
    </row>
    <row r="8282" spans="1:22" x14ac:dyDescent="0.3">
      <c r="A8282" t="s">
        <v>119</v>
      </c>
      <c r="B8282" t="s">
        <v>120</v>
      </c>
      <c r="C8282" t="s">
        <v>88</v>
      </c>
      <c r="D8282" s="29">
        <v>45773</v>
      </c>
      <c r="E8282" s="161">
        <v>0</v>
      </c>
      <c r="F8282" s="161">
        <v>0</v>
      </c>
      <c r="G8282" s="161">
        <v>0</v>
      </c>
      <c r="H8282" s="161">
        <v>0</v>
      </c>
      <c r="L8282">
        <v>530.33792300000005</v>
      </c>
      <c r="R8282">
        <v>1356.4731690000001</v>
      </c>
      <c r="S8282">
        <v>1356.4731690000001</v>
      </c>
      <c r="T8282" s="194">
        <v>1356.4731690000001</v>
      </c>
      <c r="U8282" t="s">
        <v>193</v>
      </c>
      <c r="V8282">
        <v>45567.337476851855</v>
      </c>
    </row>
    <row r="8283" spans="1:22" x14ac:dyDescent="0.3">
      <c r="A8283" t="s">
        <v>119</v>
      </c>
      <c r="B8283" t="s">
        <v>120</v>
      </c>
      <c r="C8283" t="s">
        <v>88</v>
      </c>
      <c r="D8283" s="29">
        <v>45774</v>
      </c>
      <c r="E8283" s="161">
        <v>0</v>
      </c>
      <c r="F8283" s="161">
        <v>0</v>
      </c>
      <c r="G8283" s="161">
        <v>0</v>
      </c>
      <c r="H8283" s="161">
        <v>0</v>
      </c>
      <c r="L8283">
        <v>530.33792300000005</v>
      </c>
      <c r="R8283">
        <v>1356.4731690000001</v>
      </c>
      <c r="S8283">
        <v>1356.4731690000001</v>
      </c>
      <c r="T8283" s="194">
        <v>1356.4731690000001</v>
      </c>
      <c r="U8283" t="s">
        <v>193</v>
      </c>
      <c r="V8283">
        <v>45567.337476851855</v>
      </c>
    </row>
    <row r="8284" spans="1:22" x14ac:dyDescent="0.3">
      <c r="A8284" t="s">
        <v>119</v>
      </c>
      <c r="B8284" t="s">
        <v>120</v>
      </c>
      <c r="C8284" t="s">
        <v>88</v>
      </c>
      <c r="D8284" s="29">
        <v>45775</v>
      </c>
      <c r="E8284" s="161">
        <v>0</v>
      </c>
      <c r="F8284" s="161">
        <v>0</v>
      </c>
      <c r="G8284" s="161">
        <v>0</v>
      </c>
      <c r="H8284" s="161">
        <v>0</v>
      </c>
      <c r="L8284">
        <v>530.33792300000005</v>
      </c>
      <c r="R8284">
        <v>1356.4731690000001</v>
      </c>
      <c r="S8284">
        <v>1356.4731690000001</v>
      </c>
      <c r="T8284" s="194">
        <v>1356.4731690000001</v>
      </c>
      <c r="U8284" t="s">
        <v>193</v>
      </c>
      <c r="V8284">
        <v>45567.337476851855</v>
      </c>
    </row>
    <row r="8285" spans="1:22" x14ac:dyDescent="0.3">
      <c r="A8285" t="s">
        <v>119</v>
      </c>
      <c r="B8285" t="s">
        <v>120</v>
      </c>
      <c r="C8285" t="s">
        <v>88</v>
      </c>
      <c r="D8285" s="29">
        <v>45776</v>
      </c>
      <c r="E8285" s="161">
        <v>0</v>
      </c>
      <c r="F8285" s="161">
        <v>0</v>
      </c>
      <c r="G8285" s="161">
        <v>0</v>
      </c>
      <c r="H8285" s="161">
        <v>0</v>
      </c>
      <c r="L8285">
        <v>530.33792300000005</v>
      </c>
      <c r="R8285">
        <v>1356.4731690000001</v>
      </c>
      <c r="S8285">
        <v>1356.4731690000001</v>
      </c>
      <c r="T8285" s="194">
        <v>1356.4731690000001</v>
      </c>
      <c r="U8285" t="s">
        <v>193</v>
      </c>
      <c r="V8285">
        <v>45567.337476851855</v>
      </c>
    </row>
    <row r="8286" spans="1:22" x14ac:dyDescent="0.3">
      <c r="A8286" t="s">
        <v>119</v>
      </c>
      <c r="B8286" t="s">
        <v>120</v>
      </c>
      <c r="C8286" t="s">
        <v>88</v>
      </c>
      <c r="D8286" s="29">
        <v>45777</v>
      </c>
      <c r="E8286" s="161">
        <v>0</v>
      </c>
      <c r="F8286" s="161">
        <v>0</v>
      </c>
      <c r="G8286" s="161">
        <v>0</v>
      </c>
      <c r="H8286" s="161">
        <v>0</v>
      </c>
      <c r="L8286">
        <v>530.33792300000005</v>
      </c>
      <c r="R8286">
        <v>1356.4731690000001</v>
      </c>
      <c r="S8286">
        <v>1356.4731690000001</v>
      </c>
      <c r="T8286" s="194">
        <v>1356.4731690000001</v>
      </c>
      <c r="U8286" t="s">
        <v>193</v>
      </c>
      <c r="V8286">
        <v>45567.337476851855</v>
      </c>
    </row>
    <row r="8287" spans="1:22" x14ac:dyDescent="0.3">
      <c r="A8287" t="s">
        <v>119</v>
      </c>
      <c r="B8287" t="s">
        <v>120</v>
      </c>
      <c r="C8287" t="s">
        <v>88</v>
      </c>
      <c r="D8287" s="29">
        <v>45778</v>
      </c>
      <c r="E8287" s="161">
        <v>0</v>
      </c>
      <c r="F8287" s="161">
        <v>0</v>
      </c>
      <c r="G8287" s="161">
        <v>0</v>
      </c>
      <c r="H8287" s="161">
        <v>0</v>
      </c>
      <c r="L8287">
        <v>530.33792300000005</v>
      </c>
      <c r="R8287">
        <v>1356.4731690000001</v>
      </c>
      <c r="S8287">
        <v>1356.4731690000001</v>
      </c>
      <c r="T8287" s="194">
        <v>1356.4731690000001</v>
      </c>
      <c r="U8287" t="s">
        <v>193</v>
      </c>
      <c r="V8287">
        <v>45567.337476851855</v>
      </c>
    </row>
    <row r="8288" spans="1:22" x14ac:dyDescent="0.3">
      <c r="A8288" t="s">
        <v>119</v>
      </c>
      <c r="B8288" t="s">
        <v>120</v>
      </c>
      <c r="C8288" t="s">
        <v>88</v>
      </c>
      <c r="D8288" s="29">
        <v>45779</v>
      </c>
      <c r="E8288" s="161">
        <v>0</v>
      </c>
      <c r="F8288" s="161">
        <v>0</v>
      </c>
      <c r="G8288" s="161">
        <v>0</v>
      </c>
      <c r="H8288" s="161">
        <v>0</v>
      </c>
      <c r="L8288">
        <v>530.33792300000005</v>
      </c>
      <c r="R8288">
        <v>1356.4731690000001</v>
      </c>
      <c r="S8288">
        <v>1356.4731690000001</v>
      </c>
      <c r="T8288" s="194">
        <v>1356.4731690000001</v>
      </c>
      <c r="U8288" t="s">
        <v>193</v>
      </c>
      <c r="V8288">
        <v>45567.337476851855</v>
      </c>
    </row>
    <row r="8289" spans="1:22" x14ac:dyDescent="0.3">
      <c r="A8289" t="s">
        <v>119</v>
      </c>
      <c r="B8289" t="s">
        <v>120</v>
      </c>
      <c r="C8289" t="s">
        <v>88</v>
      </c>
      <c r="D8289" s="29">
        <v>45780</v>
      </c>
      <c r="E8289" s="161">
        <v>0</v>
      </c>
      <c r="F8289" s="161">
        <v>0</v>
      </c>
      <c r="G8289" s="161">
        <v>0</v>
      </c>
      <c r="H8289" s="161">
        <v>0</v>
      </c>
      <c r="L8289">
        <v>530.33792300000005</v>
      </c>
      <c r="R8289">
        <v>1356.4731690000001</v>
      </c>
      <c r="S8289">
        <v>1356.4731690000001</v>
      </c>
      <c r="T8289" s="194">
        <v>1356.4731690000001</v>
      </c>
      <c r="U8289" t="s">
        <v>193</v>
      </c>
      <c r="V8289">
        <v>45567.337476851855</v>
      </c>
    </row>
    <row r="8290" spans="1:22" x14ac:dyDescent="0.3">
      <c r="A8290" t="s">
        <v>119</v>
      </c>
      <c r="B8290" t="s">
        <v>120</v>
      </c>
      <c r="C8290" t="s">
        <v>88</v>
      </c>
      <c r="D8290" s="29">
        <v>45781</v>
      </c>
      <c r="E8290" s="161">
        <v>0</v>
      </c>
      <c r="F8290" s="161">
        <v>0</v>
      </c>
      <c r="G8290" s="161">
        <v>0</v>
      </c>
      <c r="H8290" s="161">
        <v>0</v>
      </c>
      <c r="L8290">
        <v>530.33792300000005</v>
      </c>
      <c r="R8290">
        <v>1356.4731690000001</v>
      </c>
      <c r="S8290">
        <v>1356.4731690000001</v>
      </c>
      <c r="T8290" s="194">
        <v>1356.4731690000001</v>
      </c>
      <c r="U8290" t="s">
        <v>193</v>
      </c>
      <c r="V8290">
        <v>45567.337476851855</v>
      </c>
    </row>
    <row r="8291" spans="1:22" x14ac:dyDescent="0.3">
      <c r="A8291" t="s">
        <v>119</v>
      </c>
      <c r="B8291" t="s">
        <v>120</v>
      </c>
      <c r="C8291" t="s">
        <v>88</v>
      </c>
      <c r="D8291" s="29">
        <v>45782</v>
      </c>
      <c r="E8291" s="161">
        <v>0</v>
      </c>
      <c r="F8291" s="161">
        <v>0</v>
      </c>
      <c r="G8291" s="161">
        <v>0</v>
      </c>
      <c r="H8291" s="161">
        <v>0</v>
      </c>
      <c r="L8291">
        <v>530.33792300000005</v>
      </c>
      <c r="R8291">
        <v>1356.4731690000001</v>
      </c>
      <c r="S8291">
        <v>1356.4731690000001</v>
      </c>
      <c r="T8291" s="194">
        <v>1356.4731690000001</v>
      </c>
      <c r="U8291" t="s">
        <v>193</v>
      </c>
      <c r="V8291">
        <v>45567.337476851855</v>
      </c>
    </row>
    <row r="8292" spans="1:22" x14ac:dyDescent="0.3">
      <c r="A8292" t="s">
        <v>119</v>
      </c>
      <c r="B8292" t="s">
        <v>120</v>
      </c>
      <c r="C8292" t="s">
        <v>88</v>
      </c>
      <c r="D8292" s="29">
        <v>45783</v>
      </c>
      <c r="E8292" s="161">
        <v>0</v>
      </c>
      <c r="F8292" s="161">
        <v>0</v>
      </c>
      <c r="G8292" s="161">
        <v>0</v>
      </c>
      <c r="H8292" s="161">
        <v>0</v>
      </c>
      <c r="L8292">
        <v>530.33792300000005</v>
      </c>
      <c r="R8292">
        <v>1356.4731690000001</v>
      </c>
      <c r="S8292">
        <v>1356.4731690000001</v>
      </c>
      <c r="T8292" s="194">
        <v>1356.4731690000001</v>
      </c>
      <c r="U8292" t="s">
        <v>193</v>
      </c>
      <c r="V8292">
        <v>45567.337476851855</v>
      </c>
    </row>
    <row r="8293" spans="1:22" x14ac:dyDescent="0.3">
      <c r="A8293" t="s">
        <v>119</v>
      </c>
      <c r="B8293" t="s">
        <v>120</v>
      </c>
      <c r="C8293" t="s">
        <v>88</v>
      </c>
      <c r="D8293" s="29">
        <v>45784</v>
      </c>
      <c r="E8293" s="161">
        <v>0</v>
      </c>
      <c r="F8293" s="161">
        <v>0</v>
      </c>
      <c r="G8293" s="161">
        <v>0</v>
      </c>
      <c r="H8293" s="161">
        <v>0</v>
      </c>
      <c r="L8293">
        <v>530.33792300000005</v>
      </c>
      <c r="R8293">
        <v>1356.4731690000001</v>
      </c>
      <c r="S8293">
        <v>1356.4731690000001</v>
      </c>
      <c r="T8293" s="194">
        <v>1356.4731690000001</v>
      </c>
      <c r="U8293" t="s">
        <v>193</v>
      </c>
      <c r="V8293">
        <v>45567.337476851855</v>
      </c>
    </row>
    <row r="8294" spans="1:22" x14ac:dyDescent="0.3">
      <c r="A8294" t="s">
        <v>119</v>
      </c>
      <c r="B8294" t="s">
        <v>120</v>
      </c>
      <c r="C8294" t="s">
        <v>88</v>
      </c>
      <c r="D8294" s="29">
        <v>45785</v>
      </c>
      <c r="E8294" s="161">
        <v>0</v>
      </c>
      <c r="F8294" s="161">
        <v>0</v>
      </c>
      <c r="G8294" s="161">
        <v>0</v>
      </c>
      <c r="H8294" s="161">
        <v>0</v>
      </c>
      <c r="L8294">
        <v>530.33792300000005</v>
      </c>
      <c r="R8294">
        <v>1356.4731690000001</v>
      </c>
      <c r="S8294">
        <v>1356.4731690000001</v>
      </c>
      <c r="T8294" s="194">
        <v>1356.4731690000001</v>
      </c>
      <c r="U8294" t="s">
        <v>193</v>
      </c>
      <c r="V8294">
        <v>45567.337476851855</v>
      </c>
    </row>
    <row r="8295" spans="1:22" x14ac:dyDescent="0.3">
      <c r="A8295" t="s">
        <v>119</v>
      </c>
      <c r="B8295" t="s">
        <v>120</v>
      </c>
      <c r="C8295" t="s">
        <v>88</v>
      </c>
      <c r="D8295" s="29">
        <v>45786</v>
      </c>
      <c r="E8295" s="161">
        <v>0</v>
      </c>
      <c r="F8295" s="161">
        <v>0</v>
      </c>
      <c r="G8295" s="161">
        <v>0</v>
      </c>
      <c r="H8295" s="161">
        <v>0</v>
      </c>
      <c r="L8295">
        <v>530.33792300000005</v>
      </c>
      <c r="R8295">
        <v>1356.4731690000001</v>
      </c>
      <c r="S8295">
        <v>1356.4731690000001</v>
      </c>
      <c r="T8295" s="194">
        <v>1356.4731690000001</v>
      </c>
      <c r="U8295" t="s">
        <v>193</v>
      </c>
      <c r="V8295">
        <v>45567.337476851855</v>
      </c>
    </row>
    <row r="8296" spans="1:22" x14ac:dyDescent="0.3">
      <c r="A8296" t="s">
        <v>119</v>
      </c>
      <c r="B8296" t="s">
        <v>120</v>
      </c>
      <c r="C8296" t="s">
        <v>88</v>
      </c>
      <c r="D8296" s="29">
        <v>45787</v>
      </c>
      <c r="E8296" s="161">
        <v>0</v>
      </c>
      <c r="F8296" s="161">
        <v>0</v>
      </c>
      <c r="G8296" s="161">
        <v>0</v>
      </c>
      <c r="H8296" s="161">
        <v>0</v>
      </c>
      <c r="L8296">
        <v>530.33792300000005</v>
      </c>
      <c r="R8296">
        <v>1356.4731690000001</v>
      </c>
      <c r="S8296">
        <v>1356.4731690000001</v>
      </c>
      <c r="T8296" s="194">
        <v>1356.4731690000001</v>
      </c>
      <c r="U8296" t="s">
        <v>193</v>
      </c>
      <c r="V8296">
        <v>45567.337476851855</v>
      </c>
    </row>
    <row r="8297" spans="1:22" x14ac:dyDescent="0.3">
      <c r="A8297" t="s">
        <v>119</v>
      </c>
      <c r="B8297" t="s">
        <v>120</v>
      </c>
      <c r="C8297" t="s">
        <v>88</v>
      </c>
      <c r="D8297" s="29">
        <v>45788</v>
      </c>
      <c r="E8297" s="161">
        <v>0</v>
      </c>
      <c r="F8297" s="161">
        <v>0</v>
      </c>
      <c r="G8297" s="161">
        <v>0</v>
      </c>
      <c r="H8297" s="161">
        <v>0</v>
      </c>
      <c r="L8297">
        <v>530.33792300000005</v>
      </c>
      <c r="R8297">
        <v>1356.4731690000001</v>
      </c>
      <c r="S8297">
        <v>1356.4731690000001</v>
      </c>
      <c r="T8297" s="194">
        <v>1356.4731690000001</v>
      </c>
      <c r="U8297" t="s">
        <v>193</v>
      </c>
      <c r="V8297">
        <v>45567.337476851855</v>
      </c>
    </row>
    <row r="8298" spans="1:22" x14ac:dyDescent="0.3">
      <c r="A8298" t="s">
        <v>119</v>
      </c>
      <c r="B8298" t="s">
        <v>120</v>
      </c>
      <c r="C8298" t="s">
        <v>88</v>
      </c>
      <c r="D8298" s="29">
        <v>45789</v>
      </c>
      <c r="E8298" s="161">
        <v>0</v>
      </c>
      <c r="F8298" s="161">
        <v>0</v>
      </c>
      <c r="G8298" s="161">
        <v>0</v>
      </c>
      <c r="H8298" s="161">
        <v>0</v>
      </c>
      <c r="L8298">
        <v>530.33792300000005</v>
      </c>
      <c r="R8298">
        <v>1356.4731690000001</v>
      </c>
      <c r="S8298">
        <v>1356.4731690000001</v>
      </c>
      <c r="T8298" s="194">
        <v>1356.4731690000001</v>
      </c>
      <c r="U8298" t="s">
        <v>193</v>
      </c>
      <c r="V8298">
        <v>45567.337476851855</v>
      </c>
    </row>
    <row r="8299" spans="1:22" x14ac:dyDescent="0.3">
      <c r="A8299" t="s">
        <v>119</v>
      </c>
      <c r="B8299" t="s">
        <v>120</v>
      </c>
      <c r="C8299" t="s">
        <v>88</v>
      </c>
      <c r="D8299" s="29">
        <v>45790</v>
      </c>
      <c r="E8299" s="161">
        <v>0</v>
      </c>
      <c r="F8299" s="161">
        <v>0</v>
      </c>
      <c r="G8299" s="161">
        <v>0</v>
      </c>
      <c r="H8299" s="161">
        <v>0</v>
      </c>
      <c r="L8299">
        <v>530.33792300000005</v>
      </c>
      <c r="R8299">
        <v>1356.4731690000001</v>
      </c>
      <c r="S8299">
        <v>1356.4731690000001</v>
      </c>
      <c r="T8299" s="194">
        <v>1356.4731690000001</v>
      </c>
      <c r="U8299" t="s">
        <v>193</v>
      </c>
      <c r="V8299">
        <v>45567.337476851855</v>
      </c>
    </row>
    <row r="8300" spans="1:22" x14ac:dyDescent="0.3">
      <c r="A8300" t="s">
        <v>119</v>
      </c>
      <c r="B8300" t="s">
        <v>120</v>
      </c>
      <c r="C8300" t="s">
        <v>88</v>
      </c>
      <c r="D8300" s="29">
        <v>45791</v>
      </c>
      <c r="E8300" s="161">
        <v>0</v>
      </c>
      <c r="F8300" s="161">
        <v>0</v>
      </c>
      <c r="G8300" s="161">
        <v>0</v>
      </c>
      <c r="H8300" s="161">
        <v>0</v>
      </c>
      <c r="L8300">
        <v>530.33792300000005</v>
      </c>
      <c r="R8300">
        <v>1356.4731690000001</v>
      </c>
      <c r="S8300">
        <v>1356.4731690000001</v>
      </c>
      <c r="T8300" s="194">
        <v>1356.4731690000001</v>
      </c>
      <c r="U8300" t="s">
        <v>193</v>
      </c>
      <c r="V8300">
        <v>45567.337476851855</v>
      </c>
    </row>
    <row r="8301" spans="1:22" x14ac:dyDescent="0.3">
      <c r="A8301" t="s">
        <v>119</v>
      </c>
      <c r="B8301" t="s">
        <v>120</v>
      </c>
      <c r="C8301" t="s">
        <v>88</v>
      </c>
      <c r="D8301" s="29">
        <v>45792</v>
      </c>
      <c r="E8301" s="161">
        <v>0</v>
      </c>
      <c r="F8301" s="161">
        <v>0</v>
      </c>
      <c r="G8301" s="161">
        <v>0</v>
      </c>
      <c r="H8301" s="161">
        <v>0</v>
      </c>
      <c r="L8301">
        <v>530.33792300000005</v>
      </c>
      <c r="R8301">
        <v>1356.4731690000001</v>
      </c>
      <c r="S8301">
        <v>1356.4731690000001</v>
      </c>
      <c r="T8301" s="194">
        <v>1356.4731690000001</v>
      </c>
      <c r="U8301" t="s">
        <v>193</v>
      </c>
      <c r="V8301">
        <v>45567.337476851855</v>
      </c>
    </row>
    <row r="8302" spans="1:22" x14ac:dyDescent="0.3">
      <c r="A8302" t="s">
        <v>119</v>
      </c>
      <c r="B8302" t="s">
        <v>120</v>
      </c>
      <c r="C8302" t="s">
        <v>88</v>
      </c>
      <c r="D8302" s="29">
        <v>45793</v>
      </c>
      <c r="E8302" s="161">
        <v>0</v>
      </c>
      <c r="F8302" s="161">
        <v>0</v>
      </c>
      <c r="G8302" s="161">
        <v>0</v>
      </c>
      <c r="H8302" s="161">
        <v>0</v>
      </c>
      <c r="L8302">
        <v>530.33792300000005</v>
      </c>
      <c r="R8302">
        <v>1356.4731690000001</v>
      </c>
      <c r="S8302">
        <v>1356.4731690000001</v>
      </c>
      <c r="T8302" s="194">
        <v>1356.4731690000001</v>
      </c>
      <c r="U8302" t="s">
        <v>193</v>
      </c>
      <c r="V8302">
        <v>45567.337476851855</v>
      </c>
    </row>
    <row r="8303" spans="1:22" x14ac:dyDescent="0.3">
      <c r="A8303" t="s">
        <v>119</v>
      </c>
      <c r="B8303" t="s">
        <v>120</v>
      </c>
      <c r="C8303" t="s">
        <v>88</v>
      </c>
      <c r="D8303" s="29">
        <v>45794</v>
      </c>
      <c r="E8303" s="161">
        <v>0</v>
      </c>
      <c r="F8303" s="161">
        <v>0</v>
      </c>
      <c r="G8303" s="161">
        <v>0</v>
      </c>
      <c r="H8303" s="161">
        <v>0</v>
      </c>
      <c r="L8303">
        <v>530.33792300000005</v>
      </c>
      <c r="R8303">
        <v>1356.4731690000001</v>
      </c>
      <c r="S8303">
        <v>1356.4731690000001</v>
      </c>
      <c r="T8303" s="194">
        <v>1356.4731690000001</v>
      </c>
      <c r="U8303" t="s">
        <v>193</v>
      </c>
      <c r="V8303">
        <v>45567.337476851855</v>
      </c>
    </row>
    <row r="8304" spans="1:22" x14ac:dyDescent="0.3">
      <c r="A8304" t="s">
        <v>119</v>
      </c>
      <c r="B8304" t="s">
        <v>120</v>
      </c>
      <c r="C8304" t="s">
        <v>88</v>
      </c>
      <c r="D8304" s="29">
        <v>45795</v>
      </c>
      <c r="E8304" s="161">
        <v>0</v>
      </c>
      <c r="F8304" s="161">
        <v>0</v>
      </c>
      <c r="G8304" s="161">
        <v>0</v>
      </c>
      <c r="H8304" s="161">
        <v>0</v>
      </c>
      <c r="L8304">
        <v>530.33792300000005</v>
      </c>
      <c r="R8304">
        <v>1356.4731690000001</v>
      </c>
      <c r="S8304">
        <v>1356.4731690000001</v>
      </c>
      <c r="T8304" s="194">
        <v>1356.4731690000001</v>
      </c>
      <c r="U8304" t="s">
        <v>193</v>
      </c>
      <c r="V8304">
        <v>45567.337476851855</v>
      </c>
    </row>
    <row r="8305" spans="1:22" x14ac:dyDescent="0.3">
      <c r="A8305" t="s">
        <v>119</v>
      </c>
      <c r="B8305" t="s">
        <v>120</v>
      </c>
      <c r="C8305" t="s">
        <v>88</v>
      </c>
      <c r="D8305" s="29">
        <v>45796</v>
      </c>
      <c r="E8305" s="161">
        <v>0</v>
      </c>
      <c r="F8305" s="161">
        <v>0</v>
      </c>
      <c r="G8305" s="161">
        <v>0</v>
      </c>
      <c r="H8305" s="161">
        <v>0</v>
      </c>
      <c r="L8305">
        <v>530.33792300000005</v>
      </c>
      <c r="R8305">
        <v>1356.4731690000001</v>
      </c>
      <c r="S8305">
        <v>1356.4731690000001</v>
      </c>
      <c r="T8305" s="194">
        <v>1356.4731690000001</v>
      </c>
      <c r="U8305" t="s">
        <v>193</v>
      </c>
      <c r="V8305">
        <v>45567.337476851855</v>
      </c>
    </row>
    <row r="8306" spans="1:22" x14ac:dyDescent="0.3">
      <c r="A8306" t="s">
        <v>119</v>
      </c>
      <c r="B8306" t="s">
        <v>120</v>
      </c>
      <c r="C8306" t="s">
        <v>88</v>
      </c>
      <c r="D8306" s="29">
        <v>45797</v>
      </c>
      <c r="E8306" s="161">
        <v>0</v>
      </c>
      <c r="F8306" s="161">
        <v>0</v>
      </c>
      <c r="G8306" s="161">
        <v>0</v>
      </c>
      <c r="H8306" s="161">
        <v>0</v>
      </c>
      <c r="L8306">
        <v>530.33792300000005</v>
      </c>
      <c r="R8306">
        <v>1356.4731690000001</v>
      </c>
      <c r="S8306">
        <v>1356.4731690000001</v>
      </c>
      <c r="T8306" s="194">
        <v>1356.4731690000001</v>
      </c>
      <c r="U8306" t="s">
        <v>193</v>
      </c>
      <c r="V8306">
        <v>45567.337476851855</v>
      </c>
    </row>
    <row r="8307" spans="1:22" x14ac:dyDescent="0.3">
      <c r="A8307" t="s">
        <v>119</v>
      </c>
      <c r="B8307" t="s">
        <v>120</v>
      </c>
      <c r="C8307" t="s">
        <v>88</v>
      </c>
      <c r="D8307" s="29">
        <v>45798</v>
      </c>
      <c r="E8307" s="161">
        <v>0</v>
      </c>
      <c r="F8307" s="161">
        <v>0</v>
      </c>
      <c r="G8307" s="161">
        <v>0</v>
      </c>
      <c r="H8307" s="161">
        <v>0</v>
      </c>
      <c r="L8307">
        <v>530.33792300000005</v>
      </c>
      <c r="R8307">
        <v>1356.4731690000001</v>
      </c>
      <c r="S8307">
        <v>1356.4731690000001</v>
      </c>
      <c r="T8307" s="194">
        <v>1356.4731690000001</v>
      </c>
      <c r="U8307" t="s">
        <v>193</v>
      </c>
      <c r="V8307">
        <v>45567.337476851855</v>
      </c>
    </row>
    <row r="8308" spans="1:22" x14ac:dyDescent="0.3">
      <c r="A8308" t="s">
        <v>119</v>
      </c>
      <c r="B8308" t="s">
        <v>120</v>
      </c>
      <c r="C8308" t="s">
        <v>88</v>
      </c>
      <c r="D8308" s="29">
        <v>45799</v>
      </c>
      <c r="E8308" s="161">
        <v>0</v>
      </c>
      <c r="F8308" s="161">
        <v>0</v>
      </c>
      <c r="G8308" s="161">
        <v>0</v>
      </c>
      <c r="H8308" s="161">
        <v>0</v>
      </c>
      <c r="L8308">
        <v>530.33792300000005</v>
      </c>
      <c r="R8308">
        <v>1356.4731690000001</v>
      </c>
      <c r="S8308">
        <v>1356.4731690000001</v>
      </c>
      <c r="T8308" s="194">
        <v>1356.4731690000001</v>
      </c>
      <c r="U8308" t="s">
        <v>193</v>
      </c>
      <c r="V8308">
        <v>45567.337476851855</v>
      </c>
    </row>
    <row r="8309" spans="1:22" x14ac:dyDescent="0.3">
      <c r="A8309" t="s">
        <v>119</v>
      </c>
      <c r="B8309" t="s">
        <v>120</v>
      </c>
      <c r="C8309" t="s">
        <v>88</v>
      </c>
      <c r="D8309" s="29">
        <v>45800</v>
      </c>
      <c r="E8309" s="161">
        <v>0</v>
      </c>
      <c r="F8309" s="161">
        <v>0</v>
      </c>
      <c r="G8309" s="161">
        <v>0</v>
      </c>
      <c r="H8309" s="161">
        <v>0</v>
      </c>
      <c r="L8309">
        <v>530.33792300000005</v>
      </c>
      <c r="R8309">
        <v>1356.4731690000001</v>
      </c>
      <c r="S8309">
        <v>1356.4731690000001</v>
      </c>
      <c r="T8309" s="194">
        <v>1356.4731690000001</v>
      </c>
      <c r="U8309" t="s">
        <v>193</v>
      </c>
      <c r="V8309">
        <v>45567.337476851855</v>
      </c>
    </row>
    <row r="8310" spans="1:22" x14ac:dyDescent="0.3">
      <c r="A8310" t="s">
        <v>119</v>
      </c>
      <c r="B8310" t="s">
        <v>120</v>
      </c>
      <c r="C8310" t="s">
        <v>88</v>
      </c>
      <c r="D8310" s="29">
        <v>45801</v>
      </c>
      <c r="E8310" s="161">
        <v>0</v>
      </c>
      <c r="F8310" s="161">
        <v>0</v>
      </c>
      <c r="G8310" s="161">
        <v>0</v>
      </c>
      <c r="H8310" s="161">
        <v>0</v>
      </c>
      <c r="L8310">
        <v>530.33792300000005</v>
      </c>
      <c r="R8310">
        <v>1356.4731690000001</v>
      </c>
      <c r="S8310">
        <v>1356.4731690000001</v>
      </c>
      <c r="T8310" s="194">
        <v>1356.4731690000001</v>
      </c>
      <c r="U8310" t="s">
        <v>193</v>
      </c>
      <c r="V8310">
        <v>45567.337476851855</v>
      </c>
    </row>
    <row r="8311" spans="1:22" x14ac:dyDescent="0.3">
      <c r="A8311" t="s">
        <v>119</v>
      </c>
      <c r="B8311" t="s">
        <v>120</v>
      </c>
      <c r="C8311" t="s">
        <v>88</v>
      </c>
      <c r="D8311" s="29">
        <v>45802</v>
      </c>
      <c r="E8311" s="161">
        <v>0</v>
      </c>
      <c r="F8311" s="161">
        <v>0</v>
      </c>
      <c r="G8311" s="161">
        <v>0</v>
      </c>
      <c r="H8311" s="161">
        <v>0</v>
      </c>
      <c r="L8311">
        <v>530.33792300000005</v>
      </c>
      <c r="R8311">
        <v>1356.4731690000001</v>
      </c>
      <c r="S8311">
        <v>1356.4731690000001</v>
      </c>
      <c r="T8311" s="194">
        <v>1356.4731690000001</v>
      </c>
      <c r="U8311" t="s">
        <v>193</v>
      </c>
      <c r="V8311">
        <v>45567.337476851855</v>
      </c>
    </row>
    <row r="8312" spans="1:22" x14ac:dyDescent="0.3">
      <c r="A8312" t="s">
        <v>119</v>
      </c>
      <c r="B8312" t="s">
        <v>120</v>
      </c>
      <c r="C8312" t="s">
        <v>88</v>
      </c>
      <c r="D8312" s="29">
        <v>45803</v>
      </c>
      <c r="E8312" s="161">
        <v>0</v>
      </c>
      <c r="F8312" s="161">
        <v>0</v>
      </c>
      <c r="G8312" s="161">
        <v>0</v>
      </c>
      <c r="H8312" s="161">
        <v>0</v>
      </c>
      <c r="L8312">
        <v>530.33792300000005</v>
      </c>
      <c r="R8312">
        <v>1356.4731690000001</v>
      </c>
      <c r="S8312">
        <v>1356.4731690000001</v>
      </c>
      <c r="T8312" s="194">
        <v>1356.4731690000001</v>
      </c>
      <c r="U8312" t="s">
        <v>193</v>
      </c>
      <c r="V8312">
        <v>45567.337476851855</v>
      </c>
    </row>
    <row r="8313" spans="1:22" x14ac:dyDescent="0.3">
      <c r="A8313" t="s">
        <v>119</v>
      </c>
      <c r="B8313" t="s">
        <v>120</v>
      </c>
      <c r="C8313" t="s">
        <v>88</v>
      </c>
      <c r="D8313" s="29">
        <v>45804</v>
      </c>
      <c r="E8313" s="161">
        <v>0</v>
      </c>
      <c r="F8313" s="161">
        <v>0</v>
      </c>
      <c r="G8313" s="161">
        <v>0</v>
      </c>
      <c r="H8313" s="161">
        <v>0</v>
      </c>
      <c r="L8313">
        <v>530.33792300000005</v>
      </c>
      <c r="R8313">
        <v>1356.4731690000001</v>
      </c>
      <c r="S8313">
        <v>1356.4731690000001</v>
      </c>
      <c r="T8313" s="194">
        <v>1356.4731690000001</v>
      </c>
      <c r="U8313" t="s">
        <v>193</v>
      </c>
      <c r="V8313">
        <v>45567.337476851855</v>
      </c>
    </row>
    <row r="8314" spans="1:22" x14ac:dyDescent="0.3">
      <c r="A8314" t="s">
        <v>119</v>
      </c>
      <c r="B8314" t="s">
        <v>120</v>
      </c>
      <c r="C8314" t="s">
        <v>88</v>
      </c>
      <c r="D8314" s="29">
        <v>45805</v>
      </c>
      <c r="E8314" s="161">
        <v>0</v>
      </c>
      <c r="F8314" s="161">
        <v>0</v>
      </c>
      <c r="G8314" s="161">
        <v>0</v>
      </c>
      <c r="H8314" s="161">
        <v>0</v>
      </c>
      <c r="L8314">
        <v>530.33792300000005</v>
      </c>
      <c r="R8314">
        <v>1356.4731690000001</v>
      </c>
      <c r="S8314">
        <v>1356.4731690000001</v>
      </c>
      <c r="T8314" s="194">
        <v>1356.4731690000001</v>
      </c>
      <c r="U8314" t="s">
        <v>193</v>
      </c>
      <c r="V8314">
        <v>45567.337476851855</v>
      </c>
    </row>
    <row r="8315" spans="1:22" x14ac:dyDescent="0.3">
      <c r="A8315" t="s">
        <v>119</v>
      </c>
      <c r="B8315" t="s">
        <v>120</v>
      </c>
      <c r="C8315" t="s">
        <v>88</v>
      </c>
      <c r="D8315" s="29">
        <v>45806</v>
      </c>
      <c r="E8315" s="161">
        <v>0</v>
      </c>
      <c r="F8315" s="161">
        <v>0</v>
      </c>
      <c r="G8315" s="161">
        <v>0</v>
      </c>
      <c r="H8315" s="161">
        <v>0</v>
      </c>
      <c r="L8315">
        <v>530.33792300000005</v>
      </c>
      <c r="R8315">
        <v>1356.4731690000001</v>
      </c>
      <c r="S8315">
        <v>1356.4731690000001</v>
      </c>
      <c r="T8315" s="194">
        <v>1356.4731690000001</v>
      </c>
      <c r="U8315" t="s">
        <v>193</v>
      </c>
      <c r="V8315">
        <v>45567.337476851855</v>
      </c>
    </row>
    <row r="8316" spans="1:22" x14ac:dyDescent="0.3">
      <c r="A8316" t="s">
        <v>119</v>
      </c>
      <c r="B8316" t="s">
        <v>120</v>
      </c>
      <c r="C8316" t="s">
        <v>88</v>
      </c>
      <c r="D8316" s="29">
        <v>45807</v>
      </c>
      <c r="E8316" s="161">
        <v>0</v>
      </c>
      <c r="F8316" s="161">
        <v>0</v>
      </c>
      <c r="G8316" s="161">
        <v>0</v>
      </c>
      <c r="H8316" s="161">
        <v>0</v>
      </c>
      <c r="L8316">
        <v>530.33792300000005</v>
      </c>
      <c r="R8316">
        <v>1356.4731690000001</v>
      </c>
      <c r="S8316">
        <v>1356.4731690000001</v>
      </c>
      <c r="T8316" s="194">
        <v>1356.4731690000001</v>
      </c>
      <c r="U8316" t="s">
        <v>193</v>
      </c>
      <c r="V8316">
        <v>45567.337476851855</v>
      </c>
    </row>
    <row r="8317" spans="1:22" x14ac:dyDescent="0.3">
      <c r="A8317" t="s">
        <v>119</v>
      </c>
      <c r="B8317" t="s">
        <v>120</v>
      </c>
      <c r="C8317" t="s">
        <v>88</v>
      </c>
      <c r="D8317" s="29">
        <v>45808</v>
      </c>
      <c r="E8317" s="161">
        <v>0</v>
      </c>
      <c r="F8317" s="161">
        <v>0</v>
      </c>
      <c r="G8317" s="161">
        <v>0</v>
      </c>
      <c r="H8317" s="161">
        <v>0</v>
      </c>
      <c r="L8317">
        <v>530.33792300000005</v>
      </c>
      <c r="R8317">
        <v>1356.4731690000001</v>
      </c>
      <c r="S8317">
        <v>1356.4731690000001</v>
      </c>
      <c r="T8317" s="194">
        <v>1356.4731690000001</v>
      </c>
      <c r="U8317" t="s">
        <v>193</v>
      </c>
      <c r="V8317">
        <v>45567.337476851855</v>
      </c>
    </row>
    <row r="8318" spans="1:22" x14ac:dyDescent="0.3">
      <c r="A8318" t="s">
        <v>119</v>
      </c>
      <c r="B8318" t="s">
        <v>120</v>
      </c>
      <c r="C8318" t="s">
        <v>88</v>
      </c>
      <c r="D8318" s="29">
        <v>45809</v>
      </c>
      <c r="E8318" s="161">
        <v>0</v>
      </c>
      <c r="F8318" s="161">
        <v>0</v>
      </c>
      <c r="G8318" s="161">
        <v>0</v>
      </c>
      <c r="H8318" s="161">
        <v>0</v>
      </c>
      <c r="L8318">
        <v>530.33792300000005</v>
      </c>
      <c r="R8318">
        <v>1356.4731690000001</v>
      </c>
      <c r="S8318">
        <v>1356.4731690000001</v>
      </c>
      <c r="T8318" s="194">
        <v>1356.4731690000001</v>
      </c>
      <c r="U8318" t="s">
        <v>193</v>
      </c>
      <c r="V8318">
        <v>45567.337476851855</v>
      </c>
    </row>
    <row r="8319" spans="1:22" x14ac:dyDescent="0.3">
      <c r="A8319" t="s">
        <v>119</v>
      </c>
      <c r="B8319" t="s">
        <v>120</v>
      </c>
      <c r="C8319" t="s">
        <v>88</v>
      </c>
      <c r="D8319" s="29">
        <v>45810</v>
      </c>
      <c r="E8319" s="161">
        <v>0</v>
      </c>
      <c r="F8319" s="161">
        <v>0</v>
      </c>
      <c r="G8319" s="161">
        <v>0</v>
      </c>
      <c r="H8319" s="161">
        <v>0</v>
      </c>
      <c r="L8319">
        <v>530.33792300000005</v>
      </c>
      <c r="R8319">
        <v>1356.4731690000001</v>
      </c>
      <c r="S8319">
        <v>1356.4731690000001</v>
      </c>
      <c r="T8319" s="194">
        <v>1356.4731690000001</v>
      </c>
      <c r="U8319" t="s">
        <v>193</v>
      </c>
      <c r="V8319">
        <v>45567.337476851855</v>
      </c>
    </row>
    <row r="8320" spans="1:22" x14ac:dyDescent="0.3">
      <c r="A8320" t="s">
        <v>119</v>
      </c>
      <c r="B8320" t="s">
        <v>120</v>
      </c>
      <c r="C8320" t="s">
        <v>88</v>
      </c>
      <c r="D8320" s="29">
        <v>45811</v>
      </c>
      <c r="E8320" s="161">
        <v>0</v>
      </c>
      <c r="F8320" s="161">
        <v>0</v>
      </c>
      <c r="G8320" s="161">
        <v>0</v>
      </c>
      <c r="H8320" s="161">
        <v>0</v>
      </c>
      <c r="L8320">
        <v>530.33792300000005</v>
      </c>
      <c r="R8320">
        <v>1356.4731690000001</v>
      </c>
      <c r="S8320">
        <v>1356.4731690000001</v>
      </c>
      <c r="T8320" s="194">
        <v>1356.4731690000001</v>
      </c>
      <c r="U8320" t="s">
        <v>193</v>
      </c>
      <c r="V8320">
        <v>45567.337476851855</v>
      </c>
    </row>
    <row r="8321" spans="1:22" x14ac:dyDescent="0.3">
      <c r="A8321" t="s">
        <v>119</v>
      </c>
      <c r="B8321" t="s">
        <v>120</v>
      </c>
      <c r="C8321" t="s">
        <v>88</v>
      </c>
      <c r="D8321" s="29">
        <v>45812</v>
      </c>
      <c r="E8321" s="161">
        <v>0</v>
      </c>
      <c r="F8321" s="161">
        <v>0</v>
      </c>
      <c r="G8321" s="161">
        <v>0</v>
      </c>
      <c r="H8321" s="161">
        <v>0</v>
      </c>
      <c r="L8321">
        <v>530.33792300000005</v>
      </c>
      <c r="R8321">
        <v>1356.4731690000001</v>
      </c>
      <c r="S8321">
        <v>1356.4731690000001</v>
      </c>
      <c r="T8321" s="194">
        <v>1356.4731690000001</v>
      </c>
      <c r="U8321" t="s">
        <v>193</v>
      </c>
      <c r="V8321">
        <v>45567.337476851855</v>
      </c>
    </row>
    <row r="8322" spans="1:22" x14ac:dyDescent="0.3">
      <c r="A8322" t="s">
        <v>119</v>
      </c>
      <c r="B8322" t="s">
        <v>120</v>
      </c>
      <c r="C8322" t="s">
        <v>88</v>
      </c>
      <c r="D8322" s="29">
        <v>45813</v>
      </c>
      <c r="E8322" s="161">
        <v>0</v>
      </c>
      <c r="F8322" s="161">
        <v>0</v>
      </c>
      <c r="G8322" s="161">
        <v>0</v>
      </c>
      <c r="H8322" s="161">
        <v>0</v>
      </c>
      <c r="L8322">
        <v>530.33792300000005</v>
      </c>
      <c r="R8322">
        <v>1356.4731690000001</v>
      </c>
      <c r="S8322">
        <v>1356.4731690000001</v>
      </c>
      <c r="T8322" s="194">
        <v>1356.4731690000001</v>
      </c>
      <c r="U8322" t="s">
        <v>193</v>
      </c>
      <c r="V8322">
        <v>45567.337476851855</v>
      </c>
    </row>
    <row r="8323" spans="1:22" x14ac:dyDescent="0.3">
      <c r="A8323" t="s">
        <v>119</v>
      </c>
      <c r="B8323" t="s">
        <v>120</v>
      </c>
      <c r="C8323" t="s">
        <v>88</v>
      </c>
      <c r="D8323" s="29">
        <v>45814</v>
      </c>
      <c r="E8323" s="161">
        <v>0</v>
      </c>
      <c r="F8323" s="161">
        <v>0</v>
      </c>
      <c r="G8323" s="161">
        <v>0</v>
      </c>
      <c r="H8323" s="161">
        <v>0</v>
      </c>
      <c r="L8323">
        <v>530.33792300000005</v>
      </c>
      <c r="R8323">
        <v>1356.4731690000001</v>
      </c>
      <c r="S8323">
        <v>1356.4731690000001</v>
      </c>
      <c r="T8323" s="194">
        <v>1356.4731690000001</v>
      </c>
      <c r="U8323" t="s">
        <v>193</v>
      </c>
      <c r="V8323">
        <v>45567.337476851855</v>
      </c>
    </row>
    <row r="8324" spans="1:22" x14ac:dyDescent="0.3">
      <c r="A8324" t="s">
        <v>119</v>
      </c>
      <c r="B8324" t="s">
        <v>120</v>
      </c>
      <c r="C8324" t="s">
        <v>88</v>
      </c>
      <c r="D8324" s="29">
        <v>45815</v>
      </c>
      <c r="E8324" s="161">
        <v>0</v>
      </c>
      <c r="F8324" s="161">
        <v>0</v>
      </c>
      <c r="G8324" s="161">
        <v>0</v>
      </c>
      <c r="H8324" s="161">
        <v>0</v>
      </c>
      <c r="L8324">
        <v>530.33792300000005</v>
      </c>
      <c r="R8324">
        <v>1356.4731690000001</v>
      </c>
      <c r="S8324">
        <v>1356.4731690000001</v>
      </c>
      <c r="T8324" s="194">
        <v>1356.4731690000001</v>
      </c>
      <c r="U8324" t="s">
        <v>193</v>
      </c>
      <c r="V8324">
        <v>45567.337476851855</v>
      </c>
    </row>
    <row r="8325" spans="1:22" x14ac:dyDescent="0.3">
      <c r="A8325" t="s">
        <v>119</v>
      </c>
      <c r="B8325" t="s">
        <v>120</v>
      </c>
      <c r="C8325" t="s">
        <v>88</v>
      </c>
      <c r="D8325" s="29">
        <v>45816</v>
      </c>
      <c r="E8325" s="161">
        <v>0</v>
      </c>
      <c r="F8325" s="161">
        <v>0</v>
      </c>
      <c r="G8325" s="161">
        <v>0</v>
      </c>
      <c r="H8325" s="161">
        <v>0</v>
      </c>
      <c r="L8325">
        <v>530.33792300000005</v>
      </c>
      <c r="R8325">
        <v>1356.4731690000001</v>
      </c>
      <c r="S8325">
        <v>1356.4731690000001</v>
      </c>
      <c r="T8325" s="194">
        <v>1356.4731690000001</v>
      </c>
      <c r="U8325" t="s">
        <v>193</v>
      </c>
      <c r="V8325">
        <v>45567.337476851855</v>
      </c>
    </row>
    <row r="8326" spans="1:22" x14ac:dyDescent="0.3">
      <c r="A8326" t="s">
        <v>119</v>
      </c>
      <c r="B8326" t="s">
        <v>120</v>
      </c>
      <c r="C8326" t="s">
        <v>88</v>
      </c>
      <c r="D8326" s="29">
        <v>45817</v>
      </c>
      <c r="E8326" s="161">
        <v>0</v>
      </c>
      <c r="F8326" s="161">
        <v>0</v>
      </c>
      <c r="G8326" s="161">
        <v>0</v>
      </c>
      <c r="H8326" s="161">
        <v>0</v>
      </c>
      <c r="L8326">
        <v>530.33792300000005</v>
      </c>
      <c r="R8326">
        <v>1356.4731690000001</v>
      </c>
      <c r="S8326">
        <v>1356.4731690000001</v>
      </c>
      <c r="T8326" s="194">
        <v>1356.4731690000001</v>
      </c>
      <c r="U8326" t="s">
        <v>193</v>
      </c>
      <c r="V8326">
        <v>45567.337476851855</v>
      </c>
    </row>
    <row r="8327" spans="1:22" x14ac:dyDescent="0.3">
      <c r="A8327" t="s">
        <v>119</v>
      </c>
      <c r="B8327" t="s">
        <v>120</v>
      </c>
      <c r="C8327" t="s">
        <v>88</v>
      </c>
      <c r="D8327" s="29">
        <v>45818</v>
      </c>
      <c r="E8327" s="161">
        <v>0</v>
      </c>
      <c r="F8327" s="161">
        <v>0</v>
      </c>
      <c r="G8327" s="161">
        <v>0</v>
      </c>
      <c r="H8327" s="161">
        <v>0</v>
      </c>
      <c r="L8327">
        <v>530.33792300000005</v>
      </c>
      <c r="R8327">
        <v>1356.4731690000001</v>
      </c>
      <c r="S8327">
        <v>1356.4731690000001</v>
      </c>
      <c r="T8327" s="194">
        <v>1356.4731690000001</v>
      </c>
      <c r="U8327" t="s">
        <v>193</v>
      </c>
      <c r="V8327">
        <v>45567.337476851855</v>
      </c>
    </row>
    <row r="8328" spans="1:22" x14ac:dyDescent="0.3">
      <c r="A8328" t="s">
        <v>119</v>
      </c>
      <c r="B8328" t="s">
        <v>120</v>
      </c>
      <c r="C8328" t="s">
        <v>88</v>
      </c>
      <c r="D8328" s="29">
        <v>45819</v>
      </c>
      <c r="E8328" s="161">
        <v>0</v>
      </c>
      <c r="F8328" s="161">
        <v>0</v>
      </c>
      <c r="G8328" s="161">
        <v>0</v>
      </c>
      <c r="H8328" s="161">
        <v>0</v>
      </c>
      <c r="L8328">
        <v>530.33792300000005</v>
      </c>
      <c r="R8328">
        <v>1356.4731690000001</v>
      </c>
      <c r="S8328">
        <v>1356.4731690000001</v>
      </c>
      <c r="T8328" s="194">
        <v>1356.4731690000001</v>
      </c>
      <c r="U8328" t="s">
        <v>193</v>
      </c>
      <c r="V8328">
        <v>45567.337476851855</v>
      </c>
    </row>
    <row r="8329" spans="1:22" x14ac:dyDescent="0.3">
      <c r="A8329" t="s">
        <v>119</v>
      </c>
      <c r="B8329" t="s">
        <v>120</v>
      </c>
      <c r="C8329" t="s">
        <v>88</v>
      </c>
      <c r="D8329" s="29">
        <v>45820</v>
      </c>
      <c r="E8329" s="161">
        <v>0</v>
      </c>
      <c r="F8329" s="161">
        <v>0</v>
      </c>
      <c r="G8329" s="161">
        <v>0</v>
      </c>
      <c r="H8329" s="161">
        <v>0</v>
      </c>
      <c r="L8329">
        <v>530.33792300000005</v>
      </c>
      <c r="R8329">
        <v>1356.4731690000001</v>
      </c>
      <c r="S8329">
        <v>1356.4731690000001</v>
      </c>
      <c r="T8329" s="194">
        <v>1356.4731690000001</v>
      </c>
      <c r="U8329" t="s">
        <v>193</v>
      </c>
      <c r="V8329">
        <v>45567.337476851855</v>
      </c>
    </row>
    <row r="8330" spans="1:22" x14ac:dyDescent="0.3">
      <c r="A8330" t="s">
        <v>119</v>
      </c>
      <c r="B8330" t="s">
        <v>120</v>
      </c>
      <c r="C8330" t="s">
        <v>88</v>
      </c>
      <c r="D8330" s="29">
        <v>45821</v>
      </c>
      <c r="E8330" s="161">
        <v>0</v>
      </c>
      <c r="F8330" s="161">
        <v>0</v>
      </c>
      <c r="G8330" s="161">
        <v>0</v>
      </c>
      <c r="H8330" s="161">
        <v>0</v>
      </c>
      <c r="L8330">
        <v>530.33792300000005</v>
      </c>
      <c r="R8330">
        <v>1356.4731690000001</v>
      </c>
      <c r="S8330">
        <v>1356.4731690000001</v>
      </c>
      <c r="T8330" s="194">
        <v>1356.4731690000001</v>
      </c>
      <c r="U8330" t="s">
        <v>193</v>
      </c>
      <c r="V8330">
        <v>45567.337476851855</v>
      </c>
    </row>
    <row r="8331" spans="1:22" x14ac:dyDescent="0.3">
      <c r="A8331" t="s">
        <v>119</v>
      </c>
      <c r="B8331" t="s">
        <v>120</v>
      </c>
      <c r="C8331" t="s">
        <v>88</v>
      </c>
      <c r="D8331" s="29">
        <v>45822</v>
      </c>
      <c r="E8331" s="161">
        <v>0</v>
      </c>
      <c r="F8331" s="161">
        <v>0</v>
      </c>
      <c r="G8331" s="161">
        <v>0</v>
      </c>
      <c r="H8331" s="161">
        <v>0</v>
      </c>
      <c r="L8331">
        <v>530.33792300000005</v>
      </c>
      <c r="R8331">
        <v>1356.4731690000001</v>
      </c>
      <c r="S8331">
        <v>1356.4731690000001</v>
      </c>
      <c r="T8331" s="194">
        <v>1356.4731690000001</v>
      </c>
      <c r="U8331" t="s">
        <v>193</v>
      </c>
      <c r="V8331">
        <v>45567.337476851855</v>
      </c>
    </row>
    <row r="8332" spans="1:22" x14ac:dyDescent="0.3">
      <c r="A8332" t="s">
        <v>119</v>
      </c>
      <c r="B8332" t="s">
        <v>120</v>
      </c>
      <c r="C8332" t="s">
        <v>88</v>
      </c>
      <c r="D8332" s="29">
        <v>45823</v>
      </c>
      <c r="E8332" s="161">
        <v>0</v>
      </c>
      <c r="F8332" s="161">
        <v>0</v>
      </c>
      <c r="G8332" s="161">
        <v>0</v>
      </c>
      <c r="H8332" s="161">
        <v>0</v>
      </c>
      <c r="L8332">
        <v>530.33792300000005</v>
      </c>
      <c r="R8332">
        <v>1356.4731690000001</v>
      </c>
      <c r="S8332">
        <v>1356.4731690000001</v>
      </c>
      <c r="T8332" s="194">
        <v>1356.4731690000001</v>
      </c>
      <c r="U8332" t="s">
        <v>193</v>
      </c>
      <c r="V8332">
        <v>45567.337476851855</v>
      </c>
    </row>
    <row r="8333" spans="1:22" x14ac:dyDescent="0.3">
      <c r="A8333" t="s">
        <v>119</v>
      </c>
      <c r="B8333" t="s">
        <v>120</v>
      </c>
      <c r="C8333" t="s">
        <v>88</v>
      </c>
      <c r="D8333" s="29">
        <v>45824</v>
      </c>
      <c r="E8333" s="161">
        <v>0</v>
      </c>
      <c r="F8333" s="161">
        <v>0</v>
      </c>
      <c r="G8333" s="161">
        <v>0</v>
      </c>
      <c r="H8333" s="161">
        <v>0</v>
      </c>
      <c r="L8333">
        <v>530.33792300000005</v>
      </c>
      <c r="R8333">
        <v>1356.4731690000001</v>
      </c>
      <c r="S8333">
        <v>1356.4731690000001</v>
      </c>
      <c r="T8333" s="194">
        <v>1356.4731690000001</v>
      </c>
      <c r="U8333" t="s">
        <v>193</v>
      </c>
      <c r="V8333">
        <v>45567.337476851855</v>
      </c>
    </row>
    <row r="8334" spans="1:22" x14ac:dyDescent="0.3">
      <c r="A8334" t="s">
        <v>119</v>
      </c>
      <c r="B8334" t="s">
        <v>120</v>
      </c>
      <c r="C8334" t="s">
        <v>88</v>
      </c>
      <c r="D8334" s="29">
        <v>45825</v>
      </c>
      <c r="E8334" s="161">
        <v>0</v>
      </c>
      <c r="F8334" s="161">
        <v>0</v>
      </c>
      <c r="G8334" s="161">
        <v>0</v>
      </c>
      <c r="H8334" s="161">
        <v>0</v>
      </c>
      <c r="L8334">
        <v>530.33792300000005</v>
      </c>
      <c r="R8334">
        <v>1356.4731690000001</v>
      </c>
      <c r="S8334">
        <v>1356.4731690000001</v>
      </c>
      <c r="T8334" s="194">
        <v>1356.4731690000001</v>
      </c>
      <c r="U8334" t="s">
        <v>193</v>
      </c>
      <c r="V8334">
        <v>45567.337476851855</v>
      </c>
    </row>
    <row r="8335" spans="1:22" x14ac:dyDescent="0.3">
      <c r="A8335" t="s">
        <v>119</v>
      </c>
      <c r="B8335" t="s">
        <v>120</v>
      </c>
      <c r="C8335" t="s">
        <v>88</v>
      </c>
      <c r="D8335" s="29">
        <v>45826</v>
      </c>
      <c r="E8335" s="161">
        <v>0</v>
      </c>
      <c r="F8335" s="161">
        <v>0</v>
      </c>
      <c r="G8335" s="161">
        <v>0</v>
      </c>
      <c r="H8335" s="161">
        <v>0</v>
      </c>
      <c r="L8335">
        <v>530.33792300000005</v>
      </c>
      <c r="R8335">
        <v>1356.4731690000001</v>
      </c>
      <c r="S8335">
        <v>1356.4731690000001</v>
      </c>
      <c r="T8335" s="194">
        <v>1356.4731690000001</v>
      </c>
      <c r="U8335" t="s">
        <v>193</v>
      </c>
      <c r="V8335">
        <v>45567.337476851855</v>
      </c>
    </row>
    <row r="8336" spans="1:22" x14ac:dyDescent="0.3">
      <c r="A8336" t="s">
        <v>119</v>
      </c>
      <c r="B8336" t="s">
        <v>120</v>
      </c>
      <c r="C8336" t="s">
        <v>88</v>
      </c>
      <c r="D8336" s="29">
        <v>45827</v>
      </c>
      <c r="E8336" s="161">
        <v>0</v>
      </c>
      <c r="F8336" s="161">
        <v>0</v>
      </c>
      <c r="G8336" s="161">
        <v>0</v>
      </c>
      <c r="H8336" s="161">
        <v>0</v>
      </c>
      <c r="L8336">
        <v>530.33792300000005</v>
      </c>
      <c r="R8336">
        <v>1356.4731690000001</v>
      </c>
      <c r="S8336">
        <v>1356.4731690000001</v>
      </c>
      <c r="T8336" s="194">
        <v>1356.4731690000001</v>
      </c>
      <c r="U8336" t="s">
        <v>193</v>
      </c>
      <c r="V8336">
        <v>45567.337476851855</v>
      </c>
    </row>
    <row r="8337" spans="1:22" x14ac:dyDescent="0.3">
      <c r="A8337" t="s">
        <v>119</v>
      </c>
      <c r="B8337" t="s">
        <v>120</v>
      </c>
      <c r="C8337" t="s">
        <v>88</v>
      </c>
      <c r="D8337" s="29">
        <v>45828</v>
      </c>
      <c r="E8337" s="161">
        <v>0</v>
      </c>
      <c r="F8337" s="161">
        <v>0</v>
      </c>
      <c r="G8337" s="161">
        <v>0</v>
      </c>
      <c r="H8337" s="161">
        <v>0</v>
      </c>
      <c r="L8337">
        <v>530.33792300000005</v>
      </c>
      <c r="R8337">
        <v>1356.4731690000001</v>
      </c>
      <c r="S8337">
        <v>1356.4731690000001</v>
      </c>
      <c r="T8337" s="194">
        <v>1356.4731690000001</v>
      </c>
      <c r="U8337" t="s">
        <v>193</v>
      </c>
      <c r="V8337">
        <v>45567.337476851855</v>
      </c>
    </row>
    <row r="8338" spans="1:22" x14ac:dyDescent="0.3">
      <c r="A8338" t="s">
        <v>119</v>
      </c>
      <c r="B8338" t="s">
        <v>120</v>
      </c>
      <c r="C8338" t="s">
        <v>88</v>
      </c>
      <c r="D8338" s="29">
        <v>45829</v>
      </c>
      <c r="E8338" s="161">
        <v>0</v>
      </c>
      <c r="F8338" s="161">
        <v>0</v>
      </c>
      <c r="G8338" s="161">
        <v>0</v>
      </c>
      <c r="H8338" s="161">
        <v>0</v>
      </c>
      <c r="L8338">
        <v>530.33792300000005</v>
      </c>
      <c r="R8338">
        <v>1356.4731690000001</v>
      </c>
      <c r="S8338">
        <v>1356.4731690000001</v>
      </c>
      <c r="T8338" s="194">
        <v>1356.4731690000001</v>
      </c>
      <c r="U8338" t="s">
        <v>193</v>
      </c>
      <c r="V8338">
        <v>45567.337476851855</v>
      </c>
    </row>
    <row r="8339" spans="1:22" x14ac:dyDescent="0.3">
      <c r="A8339" t="s">
        <v>119</v>
      </c>
      <c r="B8339" t="s">
        <v>120</v>
      </c>
      <c r="C8339" t="s">
        <v>88</v>
      </c>
      <c r="D8339" s="29">
        <v>45830</v>
      </c>
      <c r="E8339" s="161">
        <v>0</v>
      </c>
      <c r="F8339" s="161">
        <v>0</v>
      </c>
      <c r="G8339" s="161">
        <v>0</v>
      </c>
      <c r="H8339" s="161">
        <v>0</v>
      </c>
      <c r="L8339">
        <v>530.33792300000005</v>
      </c>
      <c r="R8339">
        <v>1356.4731690000001</v>
      </c>
      <c r="S8339">
        <v>1356.4731690000001</v>
      </c>
      <c r="T8339" s="194">
        <v>1356.4731690000001</v>
      </c>
      <c r="U8339" t="s">
        <v>193</v>
      </c>
      <c r="V8339">
        <v>45567.337476851855</v>
      </c>
    </row>
    <row r="8340" spans="1:22" x14ac:dyDescent="0.3">
      <c r="A8340" t="s">
        <v>119</v>
      </c>
      <c r="B8340" t="s">
        <v>120</v>
      </c>
      <c r="C8340" t="s">
        <v>88</v>
      </c>
      <c r="D8340" s="29">
        <v>45831</v>
      </c>
      <c r="E8340" s="161">
        <v>0</v>
      </c>
      <c r="F8340" s="161">
        <v>0</v>
      </c>
      <c r="G8340" s="161">
        <v>0</v>
      </c>
      <c r="H8340" s="161">
        <v>0</v>
      </c>
      <c r="L8340">
        <v>530.33792300000005</v>
      </c>
      <c r="R8340">
        <v>1356.4731690000001</v>
      </c>
      <c r="S8340">
        <v>1356.4731690000001</v>
      </c>
      <c r="T8340" s="194">
        <v>1356.4731690000001</v>
      </c>
      <c r="U8340" t="s">
        <v>193</v>
      </c>
      <c r="V8340">
        <v>45567.337476851855</v>
      </c>
    </row>
    <row r="8341" spans="1:22" x14ac:dyDescent="0.3">
      <c r="A8341" t="s">
        <v>119</v>
      </c>
      <c r="B8341" t="s">
        <v>120</v>
      </c>
      <c r="C8341" t="s">
        <v>88</v>
      </c>
      <c r="D8341" s="29">
        <v>45832</v>
      </c>
      <c r="E8341" s="161">
        <v>0</v>
      </c>
      <c r="F8341" s="161">
        <v>0</v>
      </c>
      <c r="G8341" s="161">
        <v>0</v>
      </c>
      <c r="H8341" s="161">
        <v>0</v>
      </c>
      <c r="L8341">
        <v>530.33792300000005</v>
      </c>
      <c r="R8341">
        <v>1356.4731690000001</v>
      </c>
      <c r="S8341">
        <v>1356.4731690000001</v>
      </c>
      <c r="T8341" s="194">
        <v>1356.4731690000001</v>
      </c>
      <c r="U8341" t="s">
        <v>193</v>
      </c>
      <c r="V8341">
        <v>45567.337476851855</v>
      </c>
    </row>
    <row r="8342" spans="1:22" x14ac:dyDescent="0.3">
      <c r="A8342" t="s">
        <v>119</v>
      </c>
      <c r="B8342" t="s">
        <v>120</v>
      </c>
      <c r="C8342" t="s">
        <v>88</v>
      </c>
      <c r="D8342" s="29">
        <v>45833</v>
      </c>
      <c r="E8342" s="161">
        <v>0</v>
      </c>
      <c r="F8342" s="161">
        <v>0</v>
      </c>
      <c r="G8342" s="161">
        <v>0</v>
      </c>
      <c r="H8342" s="161">
        <v>0</v>
      </c>
      <c r="L8342">
        <v>530.33792300000005</v>
      </c>
      <c r="R8342">
        <v>1356.4731690000001</v>
      </c>
      <c r="S8342">
        <v>1356.4731690000001</v>
      </c>
      <c r="T8342" s="194">
        <v>1356.4731690000001</v>
      </c>
      <c r="U8342" t="s">
        <v>193</v>
      </c>
      <c r="V8342">
        <v>45567.337476851855</v>
      </c>
    </row>
    <row r="8343" spans="1:22" x14ac:dyDescent="0.3">
      <c r="A8343" t="s">
        <v>119</v>
      </c>
      <c r="B8343" t="s">
        <v>120</v>
      </c>
      <c r="C8343" t="s">
        <v>88</v>
      </c>
      <c r="D8343" s="29">
        <v>45834</v>
      </c>
      <c r="E8343" s="161">
        <v>0</v>
      </c>
      <c r="F8343" s="161">
        <v>0</v>
      </c>
      <c r="G8343" s="161">
        <v>0</v>
      </c>
      <c r="H8343" s="161">
        <v>0</v>
      </c>
      <c r="L8343">
        <v>530.33792300000005</v>
      </c>
      <c r="R8343">
        <v>1356.4731690000001</v>
      </c>
      <c r="S8343">
        <v>1356.4731690000001</v>
      </c>
      <c r="T8343" s="194">
        <v>1356.4731690000001</v>
      </c>
      <c r="U8343" t="s">
        <v>193</v>
      </c>
      <c r="V8343">
        <v>45567.337476851855</v>
      </c>
    </row>
    <row r="8344" spans="1:22" x14ac:dyDescent="0.3">
      <c r="A8344" t="s">
        <v>119</v>
      </c>
      <c r="B8344" t="s">
        <v>120</v>
      </c>
      <c r="C8344" t="s">
        <v>88</v>
      </c>
      <c r="D8344" s="29">
        <v>45835</v>
      </c>
      <c r="E8344" s="161">
        <v>0</v>
      </c>
      <c r="F8344" s="161">
        <v>0</v>
      </c>
      <c r="G8344" s="161">
        <v>0</v>
      </c>
      <c r="H8344" s="161">
        <v>0</v>
      </c>
      <c r="L8344">
        <v>530.33792300000005</v>
      </c>
      <c r="R8344">
        <v>1356.4731690000001</v>
      </c>
      <c r="S8344">
        <v>1356.4731690000001</v>
      </c>
      <c r="T8344" s="194">
        <v>1356.4731690000001</v>
      </c>
      <c r="U8344" t="s">
        <v>193</v>
      </c>
      <c r="V8344">
        <v>45567.337476851855</v>
      </c>
    </row>
    <row r="8345" spans="1:22" x14ac:dyDescent="0.3">
      <c r="A8345" t="s">
        <v>119</v>
      </c>
      <c r="B8345" t="s">
        <v>120</v>
      </c>
      <c r="C8345" t="s">
        <v>88</v>
      </c>
      <c r="D8345" s="29">
        <v>45836</v>
      </c>
      <c r="E8345" s="161">
        <v>0</v>
      </c>
      <c r="F8345" s="161">
        <v>0</v>
      </c>
      <c r="G8345" s="161">
        <v>0</v>
      </c>
      <c r="H8345" s="161">
        <v>0</v>
      </c>
      <c r="L8345">
        <v>530.33792300000005</v>
      </c>
      <c r="R8345">
        <v>1356.4731690000001</v>
      </c>
      <c r="S8345">
        <v>1356.4731690000001</v>
      </c>
      <c r="T8345" s="194">
        <v>1356.4731690000001</v>
      </c>
      <c r="U8345" t="s">
        <v>193</v>
      </c>
      <c r="V8345">
        <v>45567.337476851855</v>
      </c>
    </row>
    <row r="8346" spans="1:22" x14ac:dyDescent="0.3">
      <c r="A8346" t="s">
        <v>119</v>
      </c>
      <c r="B8346" t="s">
        <v>120</v>
      </c>
      <c r="C8346" t="s">
        <v>88</v>
      </c>
      <c r="D8346" s="29">
        <v>45837</v>
      </c>
      <c r="E8346" s="161">
        <v>0</v>
      </c>
      <c r="F8346" s="161">
        <v>0</v>
      </c>
      <c r="G8346" s="161">
        <v>0</v>
      </c>
      <c r="H8346" s="161">
        <v>0</v>
      </c>
      <c r="L8346">
        <v>530.33792300000005</v>
      </c>
      <c r="R8346">
        <v>1356.4731690000001</v>
      </c>
      <c r="S8346">
        <v>1356.4731690000001</v>
      </c>
      <c r="T8346" s="194">
        <v>1356.4731690000001</v>
      </c>
      <c r="U8346" t="s">
        <v>193</v>
      </c>
      <c r="V8346">
        <v>45567.337476851855</v>
      </c>
    </row>
    <row r="8347" spans="1:22" x14ac:dyDescent="0.3">
      <c r="A8347" t="s">
        <v>119</v>
      </c>
      <c r="B8347" t="s">
        <v>120</v>
      </c>
      <c r="C8347" t="s">
        <v>88</v>
      </c>
      <c r="D8347" s="29">
        <v>45838</v>
      </c>
      <c r="E8347" s="161">
        <v>0</v>
      </c>
      <c r="F8347" s="161">
        <v>0</v>
      </c>
      <c r="G8347" s="161">
        <v>0</v>
      </c>
      <c r="H8347" s="161">
        <v>0</v>
      </c>
      <c r="L8347">
        <v>530.33792300000005</v>
      </c>
      <c r="R8347">
        <v>1356.4731690000001</v>
      </c>
      <c r="S8347">
        <v>1356.4731690000001</v>
      </c>
      <c r="T8347" s="194">
        <v>1356.4731690000001</v>
      </c>
      <c r="U8347" t="s">
        <v>193</v>
      </c>
      <c r="V8347">
        <v>45567.337476851855</v>
      </c>
    </row>
    <row r="8348" spans="1:22" x14ac:dyDescent="0.3">
      <c r="A8348" t="s">
        <v>119</v>
      </c>
      <c r="B8348" t="s">
        <v>120</v>
      </c>
      <c r="C8348" t="s">
        <v>88</v>
      </c>
      <c r="D8348" s="29">
        <v>45839</v>
      </c>
      <c r="E8348" s="161">
        <v>0</v>
      </c>
      <c r="F8348" s="161">
        <v>0</v>
      </c>
      <c r="G8348" s="161">
        <v>0</v>
      </c>
      <c r="H8348" s="161">
        <v>0</v>
      </c>
      <c r="L8348">
        <v>530.33792300000005</v>
      </c>
      <c r="R8348">
        <v>1356.4731690000001</v>
      </c>
      <c r="S8348">
        <v>1356.4731690000001</v>
      </c>
      <c r="T8348" s="194">
        <v>1356.4731690000001</v>
      </c>
      <c r="U8348" t="s">
        <v>193</v>
      </c>
      <c r="V8348">
        <v>45567.337476851855</v>
      </c>
    </row>
    <row r="8349" spans="1:22" x14ac:dyDescent="0.3">
      <c r="A8349" t="s">
        <v>119</v>
      </c>
      <c r="B8349" t="s">
        <v>120</v>
      </c>
      <c r="C8349" t="s">
        <v>88</v>
      </c>
      <c r="D8349" s="29">
        <v>45840</v>
      </c>
      <c r="E8349" s="161">
        <v>0</v>
      </c>
      <c r="F8349" s="161">
        <v>0</v>
      </c>
      <c r="G8349" s="161">
        <v>0</v>
      </c>
      <c r="H8349" s="161">
        <v>0</v>
      </c>
      <c r="L8349">
        <v>530.33792300000005</v>
      </c>
      <c r="R8349">
        <v>1356.4731690000001</v>
      </c>
      <c r="S8349">
        <v>1356.4731690000001</v>
      </c>
      <c r="T8349" s="194">
        <v>1356.4731690000001</v>
      </c>
      <c r="U8349" t="s">
        <v>193</v>
      </c>
      <c r="V8349">
        <v>45567.337476851855</v>
      </c>
    </row>
    <row r="8350" spans="1:22" x14ac:dyDescent="0.3">
      <c r="A8350" t="s">
        <v>119</v>
      </c>
      <c r="B8350" t="s">
        <v>120</v>
      </c>
      <c r="C8350" t="s">
        <v>88</v>
      </c>
      <c r="D8350" s="29">
        <v>45841</v>
      </c>
      <c r="E8350" s="161">
        <v>0</v>
      </c>
      <c r="F8350" s="161">
        <v>0</v>
      </c>
      <c r="G8350" s="161">
        <v>0</v>
      </c>
      <c r="H8350" s="161">
        <v>0</v>
      </c>
      <c r="L8350">
        <v>530.33792300000005</v>
      </c>
      <c r="R8350">
        <v>1356.4731690000001</v>
      </c>
      <c r="S8350">
        <v>1356.4731690000001</v>
      </c>
      <c r="T8350" s="194">
        <v>1356.4731690000001</v>
      </c>
      <c r="U8350" t="s">
        <v>193</v>
      </c>
      <c r="V8350">
        <v>45567.337476851855</v>
      </c>
    </row>
    <row r="8351" spans="1:22" x14ac:dyDescent="0.3">
      <c r="A8351" t="s">
        <v>119</v>
      </c>
      <c r="B8351" t="s">
        <v>120</v>
      </c>
      <c r="C8351" t="s">
        <v>88</v>
      </c>
      <c r="D8351" s="29">
        <v>45842</v>
      </c>
      <c r="E8351" s="161">
        <v>0</v>
      </c>
      <c r="F8351" s="161">
        <v>0</v>
      </c>
      <c r="G8351" s="161">
        <v>0</v>
      </c>
      <c r="H8351" s="161">
        <v>0</v>
      </c>
      <c r="L8351">
        <v>530.33792300000005</v>
      </c>
      <c r="R8351">
        <v>1356.4731690000001</v>
      </c>
      <c r="S8351">
        <v>1356.4731690000001</v>
      </c>
      <c r="T8351" s="194">
        <v>1356.4731690000001</v>
      </c>
      <c r="U8351" t="s">
        <v>193</v>
      </c>
      <c r="V8351">
        <v>45567.337476851855</v>
      </c>
    </row>
    <row r="8352" spans="1:22" x14ac:dyDescent="0.3">
      <c r="A8352" t="s">
        <v>119</v>
      </c>
      <c r="B8352" t="s">
        <v>120</v>
      </c>
      <c r="C8352" t="s">
        <v>88</v>
      </c>
      <c r="D8352" s="29">
        <v>45843</v>
      </c>
      <c r="E8352" s="161">
        <v>0</v>
      </c>
      <c r="F8352" s="161">
        <v>0</v>
      </c>
      <c r="G8352" s="161">
        <v>0</v>
      </c>
      <c r="H8352" s="161">
        <v>0</v>
      </c>
      <c r="L8352">
        <v>530.33792300000005</v>
      </c>
      <c r="R8352">
        <v>1356.4731690000001</v>
      </c>
      <c r="S8352">
        <v>1356.4731690000001</v>
      </c>
      <c r="T8352" s="194">
        <v>1356.4731690000001</v>
      </c>
      <c r="U8352" t="s">
        <v>193</v>
      </c>
      <c r="V8352">
        <v>45567.337476851855</v>
      </c>
    </row>
    <row r="8353" spans="1:22" x14ac:dyDescent="0.3">
      <c r="A8353" t="s">
        <v>119</v>
      </c>
      <c r="B8353" t="s">
        <v>120</v>
      </c>
      <c r="C8353" t="s">
        <v>88</v>
      </c>
      <c r="D8353" s="29">
        <v>45844</v>
      </c>
      <c r="E8353" s="161">
        <v>0</v>
      </c>
      <c r="F8353" s="161">
        <v>0</v>
      </c>
      <c r="G8353" s="161">
        <v>0</v>
      </c>
      <c r="H8353" s="161">
        <v>0</v>
      </c>
      <c r="L8353">
        <v>530.33792300000005</v>
      </c>
      <c r="R8353">
        <v>1356.4731690000001</v>
      </c>
      <c r="S8353">
        <v>1356.4731690000001</v>
      </c>
      <c r="T8353" s="194">
        <v>1356.4731690000001</v>
      </c>
      <c r="U8353" t="s">
        <v>193</v>
      </c>
      <c r="V8353">
        <v>45567.337476851855</v>
      </c>
    </row>
    <row r="8354" spans="1:22" x14ac:dyDescent="0.3">
      <c r="A8354" t="s">
        <v>119</v>
      </c>
      <c r="B8354" t="s">
        <v>120</v>
      </c>
      <c r="C8354" t="s">
        <v>88</v>
      </c>
      <c r="D8354" s="29">
        <v>45845</v>
      </c>
      <c r="E8354" s="161">
        <v>0</v>
      </c>
      <c r="F8354" s="161">
        <v>0</v>
      </c>
      <c r="G8354" s="161">
        <v>0</v>
      </c>
      <c r="H8354" s="161">
        <v>0</v>
      </c>
      <c r="L8354">
        <v>530.33792300000005</v>
      </c>
      <c r="R8354">
        <v>1356.4731690000001</v>
      </c>
      <c r="S8354">
        <v>1356.4731690000001</v>
      </c>
      <c r="T8354" s="194">
        <v>1356.4731690000001</v>
      </c>
      <c r="U8354" t="s">
        <v>193</v>
      </c>
      <c r="V8354">
        <v>45567.337476851855</v>
      </c>
    </row>
    <row r="8355" spans="1:22" x14ac:dyDescent="0.3">
      <c r="A8355" t="s">
        <v>119</v>
      </c>
      <c r="B8355" t="s">
        <v>120</v>
      </c>
      <c r="C8355" t="s">
        <v>88</v>
      </c>
      <c r="D8355" s="29">
        <v>45846</v>
      </c>
      <c r="E8355" s="161">
        <v>0</v>
      </c>
      <c r="F8355" s="161">
        <v>0</v>
      </c>
      <c r="G8355" s="161">
        <v>0</v>
      </c>
      <c r="H8355" s="161">
        <v>0</v>
      </c>
      <c r="L8355">
        <v>530.33792300000005</v>
      </c>
      <c r="R8355">
        <v>1356.4731690000001</v>
      </c>
      <c r="S8355">
        <v>1356.4731690000001</v>
      </c>
      <c r="T8355" s="194">
        <v>1356.4731690000001</v>
      </c>
      <c r="U8355" t="s">
        <v>193</v>
      </c>
      <c r="V8355">
        <v>45567.337476851855</v>
      </c>
    </row>
    <row r="8356" spans="1:22" x14ac:dyDescent="0.3">
      <c r="A8356" t="s">
        <v>119</v>
      </c>
      <c r="B8356" t="s">
        <v>120</v>
      </c>
      <c r="C8356" t="s">
        <v>88</v>
      </c>
      <c r="D8356" s="29">
        <v>45847</v>
      </c>
      <c r="E8356" s="161">
        <v>0</v>
      </c>
      <c r="F8356" s="161">
        <v>0</v>
      </c>
      <c r="G8356" s="161">
        <v>0</v>
      </c>
      <c r="H8356" s="161">
        <v>0</v>
      </c>
      <c r="L8356">
        <v>530.33792300000005</v>
      </c>
      <c r="R8356">
        <v>1356.4731690000001</v>
      </c>
      <c r="S8356">
        <v>1356.4731690000001</v>
      </c>
      <c r="T8356" s="194">
        <v>1356.4731690000001</v>
      </c>
      <c r="U8356" t="s">
        <v>193</v>
      </c>
      <c r="V8356">
        <v>45567.337488425925</v>
      </c>
    </row>
    <row r="8357" spans="1:22" x14ac:dyDescent="0.3">
      <c r="A8357" t="s">
        <v>119</v>
      </c>
      <c r="B8357" t="s">
        <v>120</v>
      </c>
      <c r="C8357" t="s">
        <v>88</v>
      </c>
      <c r="D8357" s="29">
        <v>45848</v>
      </c>
      <c r="E8357" s="161">
        <v>0</v>
      </c>
      <c r="F8357" s="161">
        <v>0</v>
      </c>
      <c r="G8357" s="161">
        <v>0</v>
      </c>
      <c r="H8357" s="161">
        <v>0</v>
      </c>
      <c r="L8357">
        <v>530.33792300000005</v>
      </c>
      <c r="R8357">
        <v>1356.4731690000001</v>
      </c>
      <c r="S8357">
        <v>1356.4731690000001</v>
      </c>
      <c r="T8357" s="194">
        <v>1356.4731690000001</v>
      </c>
      <c r="U8357" t="s">
        <v>193</v>
      </c>
      <c r="V8357">
        <v>45567.337476851855</v>
      </c>
    </row>
    <row r="8358" spans="1:22" x14ac:dyDescent="0.3">
      <c r="A8358" t="s">
        <v>119</v>
      </c>
      <c r="B8358" t="s">
        <v>120</v>
      </c>
      <c r="C8358" t="s">
        <v>88</v>
      </c>
      <c r="D8358" s="29">
        <v>45849</v>
      </c>
      <c r="E8358" s="161">
        <v>0</v>
      </c>
      <c r="F8358" s="161">
        <v>0</v>
      </c>
      <c r="G8358" s="161">
        <v>0</v>
      </c>
      <c r="H8358" s="161">
        <v>0</v>
      </c>
      <c r="L8358">
        <v>530.33792300000005</v>
      </c>
      <c r="R8358">
        <v>1356.4731690000001</v>
      </c>
      <c r="S8358">
        <v>1356.4731690000001</v>
      </c>
      <c r="T8358" s="194">
        <v>1356.4731690000001</v>
      </c>
      <c r="U8358" t="s">
        <v>193</v>
      </c>
      <c r="V8358">
        <v>45567.337476851855</v>
      </c>
    </row>
    <row r="8359" spans="1:22" x14ac:dyDescent="0.3">
      <c r="A8359" t="s">
        <v>119</v>
      </c>
      <c r="B8359" t="s">
        <v>120</v>
      </c>
      <c r="C8359" t="s">
        <v>88</v>
      </c>
      <c r="D8359" s="29">
        <v>45850</v>
      </c>
      <c r="E8359" s="161">
        <v>0</v>
      </c>
      <c r="F8359" s="161">
        <v>0</v>
      </c>
      <c r="G8359" s="161">
        <v>0</v>
      </c>
      <c r="H8359" s="161">
        <v>0</v>
      </c>
      <c r="L8359">
        <v>530.33792300000005</v>
      </c>
      <c r="R8359">
        <v>1356.4731690000001</v>
      </c>
      <c r="S8359">
        <v>1356.4731690000001</v>
      </c>
      <c r="T8359" s="194">
        <v>1356.4731690000001</v>
      </c>
      <c r="U8359" t="s">
        <v>193</v>
      </c>
      <c r="V8359">
        <v>45567.337476851855</v>
      </c>
    </row>
    <row r="8360" spans="1:22" x14ac:dyDescent="0.3">
      <c r="A8360" t="s">
        <v>119</v>
      </c>
      <c r="B8360" t="s">
        <v>120</v>
      </c>
      <c r="C8360" t="s">
        <v>88</v>
      </c>
      <c r="D8360" s="29">
        <v>45851</v>
      </c>
      <c r="E8360" s="161">
        <v>0</v>
      </c>
      <c r="F8360" s="161">
        <v>0</v>
      </c>
      <c r="G8360" s="161">
        <v>0</v>
      </c>
      <c r="H8360" s="161">
        <v>0</v>
      </c>
      <c r="L8360">
        <v>530.33792300000005</v>
      </c>
      <c r="R8360">
        <v>1356.4731690000001</v>
      </c>
      <c r="S8360">
        <v>1356.4731690000001</v>
      </c>
      <c r="T8360" s="194">
        <v>1356.4731690000001</v>
      </c>
      <c r="U8360" t="s">
        <v>193</v>
      </c>
      <c r="V8360">
        <v>45567.337476851855</v>
      </c>
    </row>
    <row r="8361" spans="1:22" x14ac:dyDescent="0.3">
      <c r="A8361" t="s">
        <v>119</v>
      </c>
      <c r="B8361" t="s">
        <v>120</v>
      </c>
      <c r="C8361" t="s">
        <v>88</v>
      </c>
      <c r="D8361" s="29">
        <v>45852</v>
      </c>
      <c r="E8361" s="161">
        <v>0</v>
      </c>
      <c r="F8361" s="161">
        <v>0</v>
      </c>
      <c r="G8361" s="161">
        <v>0</v>
      </c>
      <c r="H8361" s="161">
        <v>0</v>
      </c>
      <c r="L8361">
        <v>530.33792300000005</v>
      </c>
      <c r="R8361">
        <v>1356.4731690000001</v>
      </c>
      <c r="S8361">
        <v>1356.4731690000001</v>
      </c>
      <c r="T8361" s="194">
        <v>1356.4731690000001</v>
      </c>
      <c r="U8361" t="s">
        <v>193</v>
      </c>
      <c r="V8361">
        <v>45567.337476851855</v>
      </c>
    </row>
    <row r="8362" spans="1:22" x14ac:dyDescent="0.3">
      <c r="A8362" t="s">
        <v>119</v>
      </c>
      <c r="B8362" t="s">
        <v>120</v>
      </c>
      <c r="C8362" t="s">
        <v>88</v>
      </c>
      <c r="D8362" s="29">
        <v>45853</v>
      </c>
      <c r="E8362" s="161">
        <v>0</v>
      </c>
      <c r="F8362" s="161">
        <v>0</v>
      </c>
      <c r="G8362" s="161">
        <v>0</v>
      </c>
      <c r="H8362" s="161">
        <v>0</v>
      </c>
      <c r="L8362">
        <v>530.33792300000005</v>
      </c>
      <c r="R8362">
        <v>1356.4731690000001</v>
      </c>
      <c r="S8362">
        <v>1356.4731690000001</v>
      </c>
      <c r="T8362" s="194">
        <v>1356.4731690000001</v>
      </c>
      <c r="U8362" t="s">
        <v>193</v>
      </c>
      <c r="V8362">
        <v>45567.337476851855</v>
      </c>
    </row>
    <row r="8363" spans="1:22" x14ac:dyDescent="0.3">
      <c r="A8363" t="s">
        <v>119</v>
      </c>
      <c r="B8363" t="s">
        <v>120</v>
      </c>
      <c r="C8363" t="s">
        <v>88</v>
      </c>
      <c r="D8363" s="29">
        <v>45854</v>
      </c>
      <c r="E8363" s="161">
        <v>0</v>
      </c>
      <c r="F8363" s="161">
        <v>0</v>
      </c>
      <c r="G8363" s="161">
        <v>0</v>
      </c>
      <c r="H8363" s="161">
        <v>0</v>
      </c>
      <c r="L8363">
        <v>530.33792300000005</v>
      </c>
      <c r="R8363">
        <v>1356.4731690000001</v>
      </c>
      <c r="S8363">
        <v>1356.4731690000001</v>
      </c>
      <c r="T8363" s="194">
        <v>1356.4731690000001</v>
      </c>
      <c r="U8363" t="s">
        <v>193</v>
      </c>
      <c r="V8363">
        <v>45567.337476851855</v>
      </c>
    </row>
    <row r="8364" spans="1:22" x14ac:dyDescent="0.3">
      <c r="A8364" t="s">
        <v>119</v>
      </c>
      <c r="B8364" t="s">
        <v>120</v>
      </c>
      <c r="C8364" t="s">
        <v>88</v>
      </c>
      <c r="D8364" s="29">
        <v>45855</v>
      </c>
      <c r="E8364" s="161">
        <v>0</v>
      </c>
      <c r="F8364" s="161">
        <v>0</v>
      </c>
      <c r="G8364" s="161">
        <v>0</v>
      </c>
      <c r="H8364" s="161">
        <v>0</v>
      </c>
      <c r="L8364">
        <v>530.33792300000005</v>
      </c>
      <c r="R8364">
        <v>1356.4731690000001</v>
      </c>
      <c r="S8364">
        <v>1356.4731690000001</v>
      </c>
      <c r="T8364" s="194">
        <v>1356.4731690000001</v>
      </c>
      <c r="U8364" t="s">
        <v>193</v>
      </c>
      <c r="V8364">
        <v>45567.337476851855</v>
      </c>
    </row>
    <row r="8365" spans="1:22" x14ac:dyDescent="0.3">
      <c r="A8365" t="s">
        <v>119</v>
      </c>
      <c r="B8365" t="s">
        <v>120</v>
      </c>
      <c r="C8365" t="s">
        <v>88</v>
      </c>
      <c r="D8365" s="29">
        <v>45856</v>
      </c>
      <c r="E8365" s="161">
        <v>0</v>
      </c>
      <c r="F8365" s="161">
        <v>0</v>
      </c>
      <c r="G8365" s="161">
        <v>0</v>
      </c>
      <c r="H8365" s="161">
        <v>0</v>
      </c>
      <c r="L8365">
        <v>530.33792300000005</v>
      </c>
      <c r="R8365">
        <v>1356.4731690000001</v>
      </c>
      <c r="S8365">
        <v>1356.4731690000001</v>
      </c>
      <c r="T8365" s="194">
        <v>1356.4731690000001</v>
      </c>
      <c r="U8365" t="s">
        <v>193</v>
      </c>
      <c r="V8365">
        <v>45567.337476851855</v>
      </c>
    </row>
    <row r="8366" spans="1:22" x14ac:dyDescent="0.3">
      <c r="A8366" t="s">
        <v>119</v>
      </c>
      <c r="B8366" t="s">
        <v>120</v>
      </c>
      <c r="C8366" t="s">
        <v>88</v>
      </c>
      <c r="D8366" s="29">
        <v>45857</v>
      </c>
      <c r="E8366" s="161">
        <v>0</v>
      </c>
      <c r="F8366" s="161">
        <v>0</v>
      </c>
      <c r="G8366" s="161">
        <v>0</v>
      </c>
      <c r="H8366" s="161">
        <v>0</v>
      </c>
      <c r="L8366">
        <v>530.33792300000005</v>
      </c>
      <c r="R8366">
        <v>1356.4731690000001</v>
      </c>
      <c r="S8366">
        <v>1356.4731690000001</v>
      </c>
      <c r="T8366" s="194">
        <v>1356.4731690000001</v>
      </c>
      <c r="U8366" t="s">
        <v>193</v>
      </c>
      <c r="V8366">
        <v>45567.337476851855</v>
      </c>
    </row>
    <row r="8367" spans="1:22" x14ac:dyDescent="0.3">
      <c r="A8367" t="s">
        <v>119</v>
      </c>
      <c r="B8367" t="s">
        <v>120</v>
      </c>
      <c r="C8367" t="s">
        <v>88</v>
      </c>
      <c r="D8367" s="29">
        <v>45858</v>
      </c>
      <c r="E8367" s="161">
        <v>0</v>
      </c>
      <c r="F8367" s="161">
        <v>0</v>
      </c>
      <c r="G8367" s="161">
        <v>0</v>
      </c>
      <c r="H8367" s="161">
        <v>0</v>
      </c>
      <c r="L8367">
        <v>530.33792300000005</v>
      </c>
      <c r="R8367">
        <v>1356.4731690000001</v>
      </c>
      <c r="S8367">
        <v>1356.4731690000001</v>
      </c>
      <c r="T8367" s="194">
        <v>1356.4731690000001</v>
      </c>
      <c r="U8367" t="s">
        <v>193</v>
      </c>
      <c r="V8367">
        <v>45567.337476851855</v>
      </c>
    </row>
    <row r="8368" spans="1:22" x14ac:dyDescent="0.3">
      <c r="A8368" t="s">
        <v>119</v>
      </c>
      <c r="B8368" t="s">
        <v>120</v>
      </c>
      <c r="C8368" t="s">
        <v>88</v>
      </c>
      <c r="D8368" s="29">
        <v>45859</v>
      </c>
      <c r="E8368" s="161">
        <v>0</v>
      </c>
      <c r="F8368" s="161">
        <v>0</v>
      </c>
      <c r="G8368" s="161">
        <v>0</v>
      </c>
      <c r="H8368" s="161">
        <v>0</v>
      </c>
      <c r="L8368">
        <v>530.33792300000005</v>
      </c>
      <c r="R8368">
        <v>1356.4731690000001</v>
      </c>
      <c r="S8368">
        <v>1356.4731690000001</v>
      </c>
      <c r="T8368" s="194">
        <v>1356.4731690000001</v>
      </c>
      <c r="U8368" t="s">
        <v>193</v>
      </c>
      <c r="V8368">
        <v>45567.337476851855</v>
      </c>
    </row>
    <row r="8369" spans="1:22" x14ac:dyDescent="0.3">
      <c r="A8369" t="s">
        <v>119</v>
      </c>
      <c r="B8369" t="s">
        <v>120</v>
      </c>
      <c r="C8369" t="s">
        <v>88</v>
      </c>
      <c r="D8369" s="29">
        <v>45860</v>
      </c>
      <c r="E8369" s="161">
        <v>0</v>
      </c>
      <c r="F8369" s="161">
        <v>0</v>
      </c>
      <c r="G8369" s="161">
        <v>0</v>
      </c>
      <c r="H8369" s="161">
        <v>0</v>
      </c>
      <c r="L8369">
        <v>530.33792300000005</v>
      </c>
      <c r="R8369">
        <v>1356.4731690000001</v>
      </c>
      <c r="S8369">
        <v>1356.4731690000001</v>
      </c>
      <c r="T8369" s="194">
        <v>1356.4731690000001</v>
      </c>
      <c r="U8369" t="s">
        <v>193</v>
      </c>
      <c r="V8369">
        <v>45567.337476851855</v>
      </c>
    </row>
    <row r="8370" spans="1:22" x14ac:dyDescent="0.3">
      <c r="A8370" t="s">
        <v>119</v>
      </c>
      <c r="B8370" t="s">
        <v>120</v>
      </c>
      <c r="C8370" t="s">
        <v>88</v>
      </c>
      <c r="D8370" s="29">
        <v>45861</v>
      </c>
      <c r="E8370" s="161">
        <v>0</v>
      </c>
      <c r="F8370" s="161">
        <v>0</v>
      </c>
      <c r="G8370" s="161">
        <v>0</v>
      </c>
      <c r="H8370" s="161">
        <v>0</v>
      </c>
      <c r="L8370">
        <v>530.33792300000005</v>
      </c>
      <c r="R8370">
        <v>1356.4731690000001</v>
      </c>
      <c r="S8370">
        <v>1356.4731690000001</v>
      </c>
      <c r="T8370" s="194">
        <v>1356.4731690000001</v>
      </c>
      <c r="U8370" t="s">
        <v>193</v>
      </c>
      <c r="V8370">
        <v>45567.337476851855</v>
      </c>
    </row>
    <row r="8371" spans="1:22" x14ac:dyDescent="0.3">
      <c r="A8371" t="s">
        <v>119</v>
      </c>
      <c r="B8371" t="s">
        <v>120</v>
      </c>
      <c r="C8371" t="s">
        <v>88</v>
      </c>
      <c r="D8371" s="29">
        <v>45862</v>
      </c>
      <c r="E8371" s="161">
        <v>0</v>
      </c>
      <c r="F8371" s="161">
        <v>0</v>
      </c>
      <c r="G8371" s="161">
        <v>0</v>
      </c>
      <c r="H8371" s="161">
        <v>0</v>
      </c>
      <c r="L8371">
        <v>530.33792300000005</v>
      </c>
      <c r="R8371">
        <v>1356.4731690000001</v>
      </c>
      <c r="S8371">
        <v>1356.4731690000001</v>
      </c>
      <c r="T8371" s="194">
        <v>1356.4731690000001</v>
      </c>
      <c r="U8371" t="s">
        <v>193</v>
      </c>
      <c r="V8371">
        <v>45567.337476851855</v>
      </c>
    </row>
    <row r="8372" spans="1:22" x14ac:dyDescent="0.3">
      <c r="A8372" t="s">
        <v>119</v>
      </c>
      <c r="B8372" t="s">
        <v>120</v>
      </c>
      <c r="C8372" t="s">
        <v>88</v>
      </c>
      <c r="D8372" s="29">
        <v>45863</v>
      </c>
      <c r="E8372" s="161">
        <v>0</v>
      </c>
      <c r="F8372" s="161">
        <v>0</v>
      </c>
      <c r="G8372" s="161">
        <v>0</v>
      </c>
      <c r="H8372" s="161">
        <v>0</v>
      </c>
      <c r="L8372">
        <v>530.33792300000005</v>
      </c>
      <c r="R8372">
        <v>1356.4731690000001</v>
      </c>
      <c r="S8372">
        <v>1356.4731690000001</v>
      </c>
      <c r="T8372" s="194">
        <v>1356.4731690000001</v>
      </c>
      <c r="U8372" t="s">
        <v>193</v>
      </c>
      <c r="V8372">
        <v>45567.337476851855</v>
      </c>
    </row>
    <row r="8373" spans="1:22" x14ac:dyDescent="0.3">
      <c r="A8373" t="s">
        <v>119</v>
      </c>
      <c r="B8373" t="s">
        <v>120</v>
      </c>
      <c r="C8373" t="s">
        <v>88</v>
      </c>
      <c r="D8373" s="29">
        <v>45864</v>
      </c>
      <c r="E8373" s="161">
        <v>0</v>
      </c>
      <c r="F8373" s="161">
        <v>0</v>
      </c>
      <c r="G8373" s="161">
        <v>0</v>
      </c>
      <c r="H8373" s="161">
        <v>0</v>
      </c>
      <c r="L8373">
        <v>530.33792300000005</v>
      </c>
      <c r="R8373">
        <v>1356.4731690000001</v>
      </c>
      <c r="S8373">
        <v>1356.4731690000001</v>
      </c>
      <c r="T8373" s="194">
        <v>1356.4731690000001</v>
      </c>
      <c r="U8373" t="s">
        <v>193</v>
      </c>
      <c r="V8373">
        <v>45567.337476851855</v>
      </c>
    </row>
    <row r="8374" spans="1:22" x14ac:dyDescent="0.3">
      <c r="A8374" t="s">
        <v>119</v>
      </c>
      <c r="B8374" t="s">
        <v>120</v>
      </c>
      <c r="C8374" t="s">
        <v>88</v>
      </c>
      <c r="D8374" s="29">
        <v>45865</v>
      </c>
      <c r="E8374" s="161">
        <v>0</v>
      </c>
      <c r="F8374" s="161">
        <v>0</v>
      </c>
      <c r="G8374" s="161">
        <v>0</v>
      </c>
      <c r="H8374" s="161">
        <v>0</v>
      </c>
      <c r="L8374">
        <v>530.33792300000005</v>
      </c>
      <c r="R8374">
        <v>1356.4731690000001</v>
      </c>
      <c r="S8374">
        <v>1356.4731690000001</v>
      </c>
      <c r="T8374" s="194">
        <v>1356.4731690000001</v>
      </c>
      <c r="U8374" t="s">
        <v>193</v>
      </c>
      <c r="V8374">
        <v>45567.337476851855</v>
      </c>
    </row>
    <row r="8375" spans="1:22" x14ac:dyDescent="0.3">
      <c r="A8375" t="s">
        <v>119</v>
      </c>
      <c r="B8375" t="s">
        <v>120</v>
      </c>
      <c r="C8375" t="s">
        <v>88</v>
      </c>
      <c r="D8375" s="29">
        <v>45866</v>
      </c>
      <c r="E8375" s="161">
        <v>0</v>
      </c>
      <c r="F8375" s="161">
        <v>0</v>
      </c>
      <c r="G8375" s="161">
        <v>0</v>
      </c>
      <c r="H8375" s="161">
        <v>0</v>
      </c>
      <c r="L8375">
        <v>530.33792300000005</v>
      </c>
      <c r="R8375">
        <v>1356.4731690000001</v>
      </c>
      <c r="S8375">
        <v>1356.4731690000001</v>
      </c>
      <c r="T8375" s="194">
        <v>1356.4731690000001</v>
      </c>
      <c r="U8375" t="s">
        <v>193</v>
      </c>
      <c r="V8375">
        <v>45567.337476851855</v>
      </c>
    </row>
    <row r="8376" spans="1:22" x14ac:dyDescent="0.3">
      <c r="A8376" t="s">
        <v>119</v>
      </c>
      <c r="B8376" t="s">
        <v>120</v>
      </c>
      <c r="C8376" t="s">
        <v>88</v>
      </c>
      <c r="D8376" s="29">
        <v>45867</v>
      </c>
      <c r="E8376" s="161">
        <v>0</v>
      </c>
      <c r="F8376" s="161">
        <v>0</v>
      </c>
      <c r="G8376" s="161">
        <v>0</v>
      </c>
      <c r="H8376" s="161">
        <v>0</v>
      </c>
      <c r="L8376">
        <v>530.33792300000005</v>
      </c>
      <c r="R8376">
        <v>1356.4731690000001</v>
      </c>
      <c r="S8376">
        <v>1356.4731690000001</v>
      </c>
      <c r="T8376" s="194">
        <v>1356.4731690000001</v>
      </c>
      <c r="U8376" t="s">
        <v>193</v>
      </c>
      <c r="V8376">
        <v>45567.337488425925</v>
      </c>
    </row>
    <row r="8377" spans="1:22" x14ac:dyDescent="0.3">
      <c r="A8377" t="s">
        <v>119</v>
      </c>
      <c r="B8377" t="s">
        <v>120</v>
      </c>
      <c r="C8377" t="s">
        <v>88</v>
      </c>
      <c r="D8377" s="29">
        <v>45868</v>
      </c>
      <c r="E8377" s="161">
        <v>0</v>
      </c>
      <c r="F8377" s="161">
        <v>0</v>
      </c>
      <c r="G8377" s="161">
        <v>0</v>
      </c>
      <c r="H8377" s="161">
        <v>0</v>
      </c>
      <c r="L8377">
        <v>530.33792300000005</v>
      </c>
      <c r="R8377">
        <v>1356.4731690000001</v>
      </c>
      <c r="S8377">
        <v>1356.4731690000001</v>
      </c>
      <c r="T8377" s="194">
        <v>1356.4731690000001</v>
      </c>
      <c r="U8377" t="s">
        <v>193</v>
      </c>
      <c r="V8377">
        <v>45567.337488425925</v>
      </c>
    </row>
    <row r="8378" spans="1:22" x14ac:dyDescent="0.3">
      <c r="A8378" t="s">
        <v>119</v>
      </c>
      <c r="B8378" t="s">
        <v>120</v>
      </c>
      <c r="C8378" t="s">
        <v>88</v>
      </c>
      <c r="D8378" s="29">
        <v>45869</v>
      </c>
      <c r="E8378" s="161">
        <v>0</v>
      </c>
      <c r="F8378" s="161">
        <v>0</v>
      </c>
      <c r="G8378" s="161">
        <v>0</v>
      </c>
      <c r="H8378" s="161">
        <v>0</v>
      </c>
      <c r="L8378">
        <v>530.33792300000005</v>
      </c>
      <c r="R8378">
        <v>1356.4731690000001</v>
      </c>
      <c r="S8378">
        <v>1356.4731690000001</v>
      </c>
      <c r="T8378" s="194">
        <v>1356.4731690000001</v>
      </c>
      <c r="U8378" t="s">
        <v>193</v>
      </c>
      <c r="V8378">
        <v>45567.337476851855</v>
      </c>
    </row>
    <row r="8379" spans="1:22" x14ac:dyDescent="0.3">
      <c r="A8379" t="s">
        <v>119</v>
      </c>
      <c r="B8379" t="s">
        <v>120</v>
      </c>
      <c r="C8379" t="s">
        <v>88</v>
      </c>
      <c r="D8379" s="29">
        <v>45870</v>
      </c>
      <c r="E8379" s="161">
        <v>0</v>
      </c>
      <c r="F8379" s="161">
        <v>0</v>
      </c>
      <c r="G8379" s="161">
        <v>0</v>
      </c>
      <c r="H8379" s="161">
        <v>0</v>
      </c>
      <c r="L8379">
        <v>530.33792300000005</v>
      </c>
      <c r="R8379">
        <v>1356.4731690000001</v>
      </c>
      <c r="S8379">
        <v>1356.4731690000001</v>
      </c>
      <c r="T8379" s="194">
        <v>1356.4731690000001</v>
      </c>
      <c r="U8379" t="s">
        <v>193</v>
      </c>
      <c r="V8379">
        <v>45567.337488425925</v>
      </c>
    </row>
    <row r="8380" spans="1:22" x14ac:dyDescent="0.3">
      <c r="A8380" t="s">
        <v>119</v>
      </c>
      <c r="B8380" t="s">
        <v>120</v>
      </c>
      <c r="C8380" t="s">
        <v>88</v>
      </c>
      <c r="D8380" s="29">
        <v>45871</v>
      </c>
      <c r="E8380" s="161">
        <v>0</v>
      </c>
      <c r="F8380" s="161">
        <v>0</v>
      </c>
      <c r="G8380" s="161">
        <v>0</v>
      </c>
      <c r="H8380" s="161">
        <v>0</v>
      </c>
      <c r="L8380">
        <v>530.33792300000005</v>
      </c>
      <c r="R8380">
        <v>1356.4731690000001</v>
      </c>
      <c r="S8380">
        <v>1356.4731690000001</v>
      </c>
      <c r="T8380" s="194">
        <v>1356.4731690000001</v>
      </c>
      <c r="U8380" t="s">
        <v>193</v>
      </c>
      <c r="V8380">
        <v>45567.337476851855</v>
      </c>
    </row>
    <row r="8381" spans="1:22" x14ac:dyDescent="0.3">
      <c r="A8381" t="s">
        <v>119</v>
      </c>
      <c r="B8381" t="s">
        <v>120</v>
      </c>
      <c r="C8381" t="s">
        <v>88</v>
      </c>
      <c r="D8381" s="29">
        <v>45872</v>
      </c>
      <c r="E8381" s="161">
        <v>0</v>
      </c>
      <c r="F8381" s="161">
        <v>0</v>
      </c>
      <c r="G8381" s="161">
        <v>0</v>
      </c>
      <c r="H8381" s="161">
        <v>0</v>
      </c>
      <c r="L8381">
        <v>530.33792300000005</v>
      </c>
      <c r="R8381">
        <v>1356.4731690000001</v>
      </c>
      <c r="S8381">
        <v>1356.4731690000001</v>
      </c>
      <c r="T8381" s="194">
        <v>1356.4731690000001</v>
      </c>
      <c r="U8381" t="s">
        <v>193</v>
      </c>
      <c r="V8381">
        <v>45567.337488425925</v>
      </c>
    </row>
    <row r="8382" spans="1:22" x14ac:dyDescent="0.3">
      <c r="A8382" t="s">
        <v>119</v>
      </c>
      <c r="B8382" t="s">
        <v>120</v>
      </c>
      <c r="C8382" t="s">
        <v>88</v>
      </c>
      <c r="D8382" s="29">
        <v>45873</v>
      </c>
      <c r="E8382" s="161">
        <v>0</v>
      </c>
      <c r="F8382" s="161">
        <v>0</v>
      </c>
      <c r="G8382" s="161">
        <v>0</v>
      </c>
      <c r="H8382" s="161">
        <v>0</v>
      </c>
      <c r="L8382">
        <v>530.33792300000005</v>
      </c>
      <c r="R8382">
        <v>1356.4731690000001</v>
      </c>
      <c r="S8382">
        <v>1356.4731690000001</v>
      </c>
      <c r="T8382" s="194">
        <v>1356.4731690000001</v>
      </c>
      <c r="U8382" t="s">
        <v>193</v>
      </c>
      <c r="V8382">
        <v>45567.337476851855</v>
      </c>
    </row>
    <row r="8383" spans="1:22" x14ac:dyDescent="0.3">
      <c r="A8383" t="s">
        <v>119</v>
      </c>
      <c r="B8383" t="s">
        <v>120</v>
      </c>
      <c r="C8383" t="s">
        <v>88</v>
      </c>
      <c r="D8383" s="29">
        <v>45874</v>
      </c>
      <c r="E8383" s="161">
        <v>0</v>
      </c>
      <c r="F8383" s="161">
        <v>0</v>
      </c>
      <c r="G8383" s="161">
        <v>0</v>
      </c>
      <c r="H8383" s="161">
        <v>0</v>
      </c>
      <c r="L8383">
        <v>530.33792300000005</v>
      </c>
      <c r="R8383">
        <v>1356.4731690000001</v>
      </c>
      <c r="S8383">
        <v>1356.4731690000001</v>
      </c>
      <c r="T8383" s="194">
        <v>1356.4731690000001</v>
      </c>
      <c r="U8383" t="s">
        <v>193</v>
      </c>
      <c r="V8383">
        <v>45567.337488425925</v>
      </c>
    </row>
    <row r="8384" spans="1:22" x14ac:dyDescent="0.3">
      <c r="A8384" t="s">
        <v>119</v>
      </c>
      <c r="B8384" t="s">
        <v>120</v>
      </c>
      <c r="C8384" t="s">
        <v>88</v>
      </c>
      <c r="D8384" s="29">
        <v>45875</v>
      </c>
      <c r="E8384" s="161">
        <v>0</v>
      </c>
      <c r="F8384" s="161">
        <v>0</v>
      </c>
      <c r="G8384" s="161">
        <v>0</v>
      </c>
      <c r="H8384" s="161">
        <v>0</v>
      </c>
      <c r="L8384">
        <v>530.33792300000005</v>
      </c>
      <c r="R8384">
        <v>1356.4731690000001</v>
      </c>
      <c r="S8384">
        <v>1356.4731690000001</v>
      </c>
      <c r="T8384" s="194">
        <v>1356.4731690000001</v>
      </c>
      <c r="U8384" t="s">
        <v>193</v>
      </c>
      <c r="V8384">
        <v>45567.337476851855</v>
      </c>
    </row>
    <row r="8385" spans="1:22" x14ac:dyDescent="0.3">
      <c r="A8385" t="s">
        <v>119</v>
      </c>
      <c r="B8385" t="s">
        <v>120</v>
      </c>
      <c r="C8385" t="s">
        <v>88</v>
      </c>
      <c r="D8385" s="29">
        <v>45876</v>
      </c>
      <c r="E8385" s="161">
        <v>0</v>
      </c>
      <c r="F8385" s="161">
        <v>0</v>
      </c>
      <c r="G8385" s="161">
        <v>0</v>
      </c>
      <c r="H8385" s="161">
        <v>0</v>
      </c>
      <c r="L8385">
        <v>530.33792300000005</v>
      </c>
      <c r="R8385">
        <v>1356.4731690000001</v>
      </c>
      <c r="S8385">
        <v>1356.4731690000001</v>
      </c>
      <c r="T8385" s="194">
        <v>1356.4731690000001</v>
      </c>
      <c r="U8385" t="s">
        <v>193</v>
      </c>
      <c r="V8385">
        <v>45567.337488425925</v>
      </c>
    </row>
    <row r="8386" spans="1:22" x14ac:dyDescent="0.3">
      <c r="A8386" t="s">
        <v>119</v>
      </c>
      <c r="B8386" t="s">
        <v>120</v>
      </c>
      <c r="C8386" t="s">
        <v>88</v>
      </c>
      <c r="D8386" s="29">
        <v>45877</v>
      </c>
      <c r="E8386" s="161">
        <v>0</v>
      </c>
      <c r="F8386" s="161">
        <v>0</v>
      </c>
      <c r="G8386" s="161">
        <v>0</v>
      </c>
      <c r="H8386" s="161">
        <v>0</v>
      </c>
      <c r="L8386">
        <v>530.33792300000005</v>
      </c>
      <c r="R8386">
        <v>1356.4731690000001</v>
      </c>
      <c r="S8386">
        <v>1356.4731690000001</v>
      </c>
      <c r="T8386" s="194">
        <v>1356.4731690000001</v>
      </c>
      <c r="U8386" t="s">
        <v>193</v>
      </c>
      <c r="V8386">
        <v>45567.337476851855</v>
      </c>
    </row>
    <row r="8387" spans="1:22" x14ac:dyDescent="0.3">
      <c r="A8387" t="s">
        <v>119</v>
      </c>
      <c r="B8387" t="s">
        <v>120</v>
      </c>
      <c r="C8387" t="s">
        <v>88</v>
      </c>
      <c r="D8387" s="29">
        <v>45878</v>
      </c>
      <c r="E8387" s="161">
        <v>0</v>
      </c>
      <c r="F8387" s="161">
        <v>0</v>
      </c>
      <c r="G8387" s="161">
        <v>0</v>
      </c>
      <c r="H8387" s="161">
        <v>0</v>
      </c>
      <c r="L8387">
        <v>530.33792300000005</v>
      </c>
      <c r="R8387">
        <v>1356.4731690000001</v>
      </c>
      <c r="S8387">
        <v>1356.4731690000001</v>
      </c>
      <c r="T8387" s="194">
        <v>1356.4731690000001</v>
      </c>
      <c r="U8387" t="s">
        <v>193</v>
      </c>
      <c r="V8387">
        <v>45567.337476851855</v>
      </c>
    </row>
    <row r="8388" spans="1:22" x14ac:dyDescent="0.3">
      <c r="A8388" t="s">
        <v>119</v>
      </c>
      <c r="B8388" t="s">
        <v>120</v>
      </c>
      <c r="C8388" t="s">
        <v>88</v>
      </c>
      <c r="D8388" s="29">
        <v>45879</v>
      </c>
      <c r="E8388" s="161">
        <v>0</v>
      </c>
      <c r="F8388" s="161">
        <v>0</v>
      </c>
      <c r="G8388" s="161">
        <v>0</v>
      </c>
      <c r="H8388" s="161">
        <v>0</v>
      </c>
      <c r="L8388">
        <v>530.33792300000005</v>
      </c>
      <c r="R8388">
        <v>1356.4731690000001</v>
      </c>
      <c r="S8388">
        <v>1356.4731690000001</v>
      </c>
      <c r="T8388" s="194">
        <v>1356.4731690000001</v>
      </c>
      <c r="U8388" t="s">
        <v>193</v>
      </c>
      <c r="V8388">
        <v>45567.337476851855</v>
      </c>
    </row>
    <row r="8389" spans="1:22" x14ac:dyDescent="0.3">
      <c r="A8389" t="s">
        <v>119</v>
      </c>
      <c r="B8389" t="s">
        <v>120</v>
      </c>
      <c r="C8389" t="s">
        <v>88</v>
      </c>
      <c r="D8389" s="29">
        <v>45880</v>
      </c>
      <c r="E8389" s="161">
        <v>0</v>
      </c>
      <c r="F8389" s="161">
        <v>0</v>
      </c>
      <c r="G8389" s="161">
        <v>0</v>
      </c>
      <c r="H8389" s="161">
        <v>0</v>
      </c>
      <c r="L8389">
        <v>530.33792300000005</v>
      </c>
      <c r="R8389">
        <v>1356.4731690000001</v>
      </c>
      <c r="S8389">
        <v>1356.4731690000001</v>
      </c>
      <c r="T8389" s="194">
        <v>1356.4731690000001</v>
      </c>
      <c r="U8389" t="s">
        <v>193</v>
      </c>
      <c r="V8389">
        <v>45567.337476851855</v>
      </c>
    </row>
    <row r="8390" spans="1:22" x14ac:dyDescent="0.3">
      <c r="A8390" t="s">
        <v>119</v>
      </c>
      <c r="B8390" t="s">
        <v>120</v>
      </c>
      <c r="C8390" t="s">
        <v>88</v>
      </c>
      <c r="D8390" s="29">
        <v>45881</v>
      </c>
      <c r="E8390" s="161">
        <v>0</v>
      </c>
      <c r="F8390" s="161">
        <v>0</v>
      </c>
      <c r="G8390" s="161">
        <v>0</v>
      </c>
      <c r="H8390" s="161">
        <v>0</v>
      </c>
      <c r="L8390">
        <v>530.33792300000005</v>
      </c>
      <c r="R8390">
        <v>1356.4731690000001</v>
      </c>
      <c r="S8390">
        <v>1356.4731690000001</v>
      </c>
      <c r="T8390" s="194">
        <v>1356.4731690000001</v>
      </c>
      <c r="U8390" t="s">
        <v>193</v>
      </c>
      <c r="V8390">
        <v>45567.337488425925</v>
      </c>
    </row>
    <row r="8391" spans="1:22" x14ac:dyDescent="0.3">
      <c r="A8391" t="s">
        <v>119</v>
      </c>
      <c r="B8391" t="s">
        <v>120</v>
      </c>
      <c r="C8391" t="s">
        <v>88</v>
      </c>
      <c r="D8391" s="29">
        <v>45882</v>
      </c>
      <c r="E8391" s="161">
        <v>0</v>
      </c>
      <c r="F8391" s="161">
        <v>0</v>
      </c>
      <c r="G8391" s="161">
        <v>0</v>
      </c>
      <c r="H8391" s="161">
        <v>0</v>
      </c>
      <c r="L8391">
        <v>530.33792300000005</v>
      </c>
      <c r="R8391">
        <v>1356.4731690000001</v>
      </c>
      <c r="S8391">
        <v>1356.4731690000001</v>
      </c>
      <c r="T8391" s="194">
        <v>1356.4731690000001</v>
      </c>
      <c r="U8391" t="s">
        <v>193</v>
      </c>
      <c r="V8391">
        <v>45567.337488425925</v>
      </c>
    </row>
    <row r="8392" spans="1:22" x14ac:dyDescent="0.3">
      <c r="A8392" t="s">
        <v>119</v>
      </c>
      <c r="B8392" t="s">
        <v>120</v>
      </c>
      <c r="C8392" t="s">
        <v>88</v>
      </c>
      <c r="D8392" s="29">
        <v>45883</v>
      </c>
      <c r="E8392" s="161">
        <v>0</v>
      </c>
      <c r="F8392" s="161">
        <v>0</v>
      </c>
      <c r="G8392" s="161">
        <v>0</v>
      </c>
      <c r="H8392" s="161">
        <v>0</v>
      </c>
      <c r="L8392">
        <v>530.33792300000005</v>
      </c>
      <c r="R8392">
        <v>1356.4731690000001</v>
      </c>
      <c r="S8392">
        <v>1356.4731690000001</v>
      </c>
      <c r="T8392" s="194">
        <v>1356.4731690000001</v>
      </c>
      <c r="U8392" t="s">
        <v>193</v>
      </c>
      <c r="V8392">
        <v>45567.337476851855</v>
      </c>
    </row>
    <row r="8393" spans="1:22" x14ac:dyDescent="0.3">
      <c r="A8393" t="s">
        <v>119</v>
      </c>
      <c r="B8393" t="s">
        <v>120</v>
      </c>
      <c r="C8393" t="s">
        <v>88</v>
      </c>
      <c r="D8393" s="29">
        <v>45884</v>
      </c>
      <c r="E8393" s="161">
        <v>0</v>
      </c>
      <c r="F8393" s="161">
        <v>0</v>
      </c>
      <c r="G8393" s="161">
        <v>0</v>
      </c>
      <c r="H8393" s="161">
        <v>0</v>
      </c>
      <c r="L8393">
        <v>530.33792300000005</v>
      </c>
      <c r="R8393">
        <v>1356.4731690000001</v>
      </c>
      <c r="S8393">
        <v>1356.4731690000001</v>
      </c>
      <c r="T8393" s="194">
        <v>1356.4731690000001</v>
      </c>
      <c r="U8393" t="s">
        <v>193</v>
      </c>
      <c r="V8393">
        <v>45567.337476851855</v>
      </c>
    </row>
    <row r="8394" spans="1:22" x14ac:dyDescent="0.3">
      <c r="A8394" t="s">
        <v>119</v>
      </c>
      <c r="B8394" t="s">
        <v>120</v>
      </c>
      <c r="C8394" t="s">
        <v>88</v>
      </c>
      <c r="D8394" s="29">
        <v>45885</v>
      </c>
      <c r="E8394" s="161">
        <v>0</v>
      </c>
      <c r="F8394" s="161">
        <v>0</v>
      </c>
      <c r="G8394" s="161">
        <v>0</v>
      </c>
      <c r="H8394" s="161">
        <v>0</v>
      </c>
      <c r="L8394">
        <v>530.33792300000005</v>
      </c>
      <c r="R8394">
        <v>1356.4731690000001</v>
      </c>
      <c r="S8394">
        <v>1356.4731690000001</v>
      </c>
      <c r="T8394" s="194">
        <v>1356.4731690000001</v>
      </c>
      <c r="U8394" t="s">
        <v>193</v>
      </c>
      <c r="V8394">
        <v>45567.337488425925</v>
      </c>
    </row>
    <row r="8395" spans="1:22" x14ac:dyDescent="0.3">
      <c r="A8395" t="s">
        <v>119</v>
      </c>
      <c r="B8395" t="s">
        <v>120</v>
      </c>
      <c r="C8395" t="s">
        <v>88</v>
      </c>
      <c r="D8395" s="29">
        <v>45886</v>
      </c>
      <c r="E8395" s="161">
        <v>0</v>
      </c>
      <c r="F8395" s="161">
        <v>0</v>
      </c>
      <c r="G8395" s="161">
        <v>0</v>
      </c>
      <c r="H8395" s="161">
        <v>0</v>
      </c>
      <c r="L8395">
        <v>530.33792300000005</v>
      </c>
      <c r="R8395">
        <v>1356.4731690000001</v>
      </c>
      <c r="S8395">
        <v>1356.4731690000001</v>
      </c>
      <c r="T8395" s="194">
        <v>1356.4731690000001</v>
      </c>
      <c r="U8395" t="s">
        <v>193</v>
      </c>
      <c r="V8395">
        <v>45567.337488425925</v>
      </c>
    </row>
    <row r="8396" spans="1:22" x14ac:dyDescent="0.3">
      <c r="A8396" t="s">
        <v>119</v>
      </c>
      <c r="B8396" t="s">
        <v>120</v>
      </c>
      <c r="C8396" t="s">
        <v>88</v>
      </c>
      <c r="D8396" s="29">
        <v>45887</v>
      </c>
      <c r="E8396" s="161">
        <v>0</v>
      </c>
      <c r="F8396" s="161">
        <v>0</v>
      </c>
      <c r="G8396" s="161">
        <v>0</v>
      </c>
      <c r="H8396" s="161">
        <v>0</v>
      </c>
      <c r="L8396">
        <v>530.33792300000005</v>
      </c>
      <c r="R8396">
        <v>1356.4731690000001</v>
      </c>
      <c r="S8396">
        <v>1356.4731690000001</v>
      </c>
      <c r="T8396" s="194">
        <v>1356.4731690000001</v>
      </c>
      <c r="U8396" t="s">
        <v>193</v>
      </c>
      <c r="V8396">
        <v>45567.337488425925</v>
      </c>
    </row>
    <row r="8397" spans="1:22" x14ac:dyDescent="0.3">
      <c r="A8397" t="s">
        <v>119</v>
      </c>
      <c r="B8397" t="s">
        <v>120</v>
      </c>
      <c r="C8397" t="s">
        <v>88</v>
      </c>
      <c r="D8397" s="29">
        <v>45888</v>
      </c>
      <c r="E8397" s="161">
        <v>0</v>
      </c>
      <c r="F8397" s="161">
        <v>0</v>
      </c>
      <c r="G8397" s="161">
        <v>0</v>
      </c>
      <c r="H8397" s="161">
        <v>0</v>
      </c>
      <c r="L8397">
        <v>530.33792300000005</v>
      </c>
      <c r="R8397">
        <v>1356.4731690000001</v>
      </c>
      <c r="S8397">
        <v>1356.4731690000001</v>
      </c>
      <c r="T8397" s="194">
        <v>1356.4731690000001</v>
      </c>
      <c r="U8397" t="s">
        <v>193</v>
      </c>
      <c r="V8397">
        <v>45567.337488425925</v>
      </c>
    </row>
    <row r="8398" spans="1:22" x14ac:dyDescent="0.3">
      <c r="A8398" t="s">
        <v>119</v>
      </c>
      <c r="B8398" t="s">
        <v>120</v>
      </c>
      <c r="C8398" t="s">
        <v>88</v>
      </c>
      <c r="D8398" s="29">
        <v>45889</v>
      </c>
      <c r="E8398" s="161">
        <v>0</v>
      </c>
      <c r="F8398" s="161">
        <v>0</v>
      </c>
      <c r="G8398" s="161">
        <v>0</v>
      </c>
      <c r="H8398" s="161">
        <v>0</v>
      </c>
      <c r="L8398">
        <v>530.33792300000005</v>
      </c>
      <c r="R8398">
        <v>1356.4731690000001</v>
      </c>
      <c r="S8398">
        <v>1356.4731690000001</v>
      </c>
      <c r="T8398" s="194">
        <v>1356.4731690000001</v>
      </c>
      <c r="U8398" t="s">
        <v>193</v>
      </c>
      <c r="V8398">
        <v>45567.337488425925</v>
      </c>
    </row>
    <row r="8399" spans="1:22" x14ac:dyDescent="0.3">
      <c r="A8399" t="s">
        <v>119</v>
      </c>
      <c r="B8399" t="s">
        <v>120</v>
      </c>
      <c r="C8399" t="s">
        <v>88</v>
      </c>
      <c r="D8399" s="29">
        <v>45890</v>
      </c>
      <c r="E8399" s="161">
        <v>0</v>
      </c>
      <c r="F8399" s="161">
        <v>0</v>
      </c>
      <c r="G8399" s="161">
        <v>0</v>
      </c>
      <c r="H8399" s="161">
        <v>0</v>
      </c>
      <c r="L8399">
        <v>530.33792300000005</v>
      </c>
      <c r="R8399">
        <v>1356.4731690000001</v>
      </c>
      <c r="S8399">
        <v>1356.4731690000001</v>
      </c>
      <c r="T8399" s="194">
        <v>1356.4731690000001</v>
      </c>
      <c r="U8399" t="s">
        <v>193</v>
      </c>
      <c r="V8399">
        <v>45567.337488425925</v>
      </c>
    </row>
    <row r="8400" spans="1:22" x14ac:dyDescent="0.3">
      <c r="A8400" t="s">
        <v>119</v>
      </c>
      <c r="B8400" t="s">
        <v>120</v>
      </c>
      <c r="C8400" t="s">
        <v>88</v>
      </c>
      <c r="D8400" s="29">
        <v>45891</v>
      </c>
      <c r="E8400" s="161">
        <v>0</v>
      </c>
      <c r="F8400" s="161">
        <v>0</v>
      </c>
      <c r="G8400" s="161">
        <v>0</v>
      </c>
      <c r="H8400" s="161">
        <v>0</v>
      </c>
      <c r="L8400">
        <v>530.33792300000005</v>
      </c>
      <c r="R8400">
        <v>1356.4731690000001</v>
      </c>
      <c r="S8400">
        <v>1356.4731690000001</v>
      </c>
      <c r="T8400" s="194">
        <v>1356.4731690000001</v>
      </c>
      <c r="U8400" t="s">
        <v>193</v>
      </c>
      <c r="V8400">
        <v>45567.337488425925</v>
      </c>
    </row>
    <row r="8401" spans="1:22" x14ac:dyDescent="0.3">
      <c r="A8401" t="s">
        <v>119</v>
      </c>
      <c r="B8401" t="s">
        <v>120</v>
      </c>
      <c r="C8401" t="s">
        <v>88</v>
      </c>
      <c r="D8401" s="29">
        <v>45892</v>
      </c>
      <c r="E8401" s="161">
        <v>0</v>
      </c>
      <c r="F8401" s="161">
        <v>0</v>
      </c>
      <c r="G8401" s="161">
        <v>0</v>
      </c>
      <c r="H8401" s="161">
        <v>0</v>
      </c>
      <c r="L8401">
        <v>530.33792300000005</v>
      </c>
      <c r="R8401">
        <v>1356.4731690000001</v>
      </c>
      <c r="S8401">
        <v>1356.4731690000001</v>
      </c>
      <c r="T8401" s="194">
        <v>1356.4731690000001</v>
      </c>
      <c r="U8401" t="s">
        <v>193</v>
      </c>
      <c r="V8401">
        <v>45567.337488425925</v>
      </c>
    </row>
    <row r="8402" spans="1:22" x14ac:dyDescent="0.3">
      <c r="A8402" t="s">
        <v>119</v>
      </c>
      <c r="B8402" t="s">
        <v>120</v>
      </c>
      <c r="C8402" t="s">
        <v>88</v>
      </c>
      <c r="D8402" s="29">
        <v>45893</v>
      </c>
      <c r="E8402" s="161">
        <v>0</v>
      </c>
      <c r="F8402" s="161">
        <v>0</v>
      </c>
      <c r="G8402" s="161">
        <v>0</v>
      </c>
      <c r="H8402" s="161">
        <v>0</v>
      </c>
      <c r="L8402">
        <v>530.33792300000005</v>
      </c>
      <c r="R8402">
        <v>1356.4731690000001</v>
      </c>
      <c r="S8402">
        <v>1356.4731690000001</v>
      </c>
      <c r="T8402" s="194">
        <v>1356.4731690000001</v>
      </c>
      <c r="U8402" t="s">
        <v>193</v>
      </c>
      <c r="V8402">
        <v>45567.337488425925</v>
      </c>
    </row>
    <row r="8403" spans="1:22" x14ac:dyDescent="0.3">
      <c r="A8403" t="s">
        <v>119</v>
      </c>
      <c r="B8403" t="s">
        <v>120</v>
      </c>
      <c r="C8403" t="s">
        <v>88</v>
      </c>
      <c r="D8403" s="29">
        <v>45894</v>
      </c>
      <c r="E8403" s="161">
        <v>0</v>
      </c>
      <c r="F8403" s="161">
        <v>0</v>
      </c>
      <c r="G8403" s="161">
        <v>0</v>
      </c>
      <c r="H8403" s="161">
        <v>0</v>
      </c>
      <c r="L8403">
        <v>530.33792300000005</v>
      </c>
      <c r="R8403">
        <v>1356.4731690000001</v>
      </c>
      <c r="S8403">
        <v>1356.4731690000001</v>
      </c>
      <c r="T8403" s="194">
        <v>1356.4731690000001</v>
      </c>
      <c r="U8403" t="s">
        <v>193</v>
      </c>
      <c r="V8403">
        <v>45567.337488425925</v>
      </c>
    </row>
    <row r="8404" spans="1:22" x14ac:dyDescent="0.3">
      <c r="A8404" t="s">
        <v>119</v>
      </c>
      <c r="B8404" t="s">
        <v>120</v>
      </c>
      <c r="C8404" t="s">
        <v>88</v>
      </c>
      <c r="D8404" s="29">
        <v>45895</v>
      </c>
      <c r="E8404" s="161">
        <v>0</v>
      </c>
      <c r="F8404" s="161">
        <v>0</v>
      </c>
      <c r="G8404" s="161">
        <v>0</v>
      </c>
      <c r="H8404" s="161">
        <v>0</v>
      </c>
      <c r="L8404">
        <v>530.33792300000005</v>
      </c>
      <c r="R8404">
        <v>1356.4731690000001</v>
      </c>
      <c r="S8404">
        <v>1356.4731690000001</v>
      </c>
      <c r="T8404" s="194">
        <v>1356.4731690000001</v>
      </c>
      <c r="U8404" t="s">
        <v>193</v>
      </c>
      <c r="V8404">
        <v>45567.337488425925</v>
      </c>
    </row>
    <row r="8405" spans="1:22" x14ac:dyDescent="0.3">
      <c r="A8405" t="s">
        <v>119</v>
      </c>
      <c r="B8405" t="s">
        <v>120</v>
      </c>
      <c r="C8405" t="s">
        <v>88</v>
      </c>
      <c r="D8405" s="29">
        <v>45896</v>
      </c>
      <c r="E8405" s="161">
        <v>0</v>
      </c>
      <c r="F8405" s="161">
        <v>0</v>
      </c>
      <c r="G8405" s="161">
        <v>0</v>
      </c>
      <c r="H8405" s="161">
        <v>0</v>
      </c>
      <c r="L8405">
        <v>530.33792300000005</v>
      </c>
      <c r="R8405">
        <v>1356.4731690000001</v>
      </c>
      <c r="S8405">
        <v>1356.4731690000001</v>
      </c>
      <c r="T8405" s="194">
        <v>1356.4731690000001</v>
      </c>
      <c r="U8405" t="s">
        <v>193</v>
      </c>
      <c r="V8405">
        <v>45567.337476851855</v>
      </c>
    </row>
    <row r="8406" spans="1:22" x14ac:dyDescent="0.3">
      <c r="A8406" t="s">
        <v>119</v>
      </c>
      <c r="B8406" t="s">
        <v>120</v>
      </c>
      <c r="C8406" t="s">
        <v>88</v>
      </c>
      <c r="D8406" s="29">
        <v>45897</v>
      </c>
      <c r="E8406" s="161">
        <v>0</v>
      </c>
      <c r="F8406" s="161">
        <v>0</v>
      </c>
      <c r="G8406" s="161">
        <v>0</v>
      </c>
      <c r="H8406" s="161">
        <v>0</v>
      </c>
      <c r="L8406">
        <v>530.33792300000005</v>
      </c>
      <c r="R8406">
        <v>1356.4731690000001</v>
      </c>
      <c r="S8406">
        <v>1356.4731690000001</v>
      </c>
      <c r="T8406" s="194">
        <v>1356.4731690000001</v>
      </c>
      <c r="U8406" t="s">
        <v>193</v>
      </c>
      <c r="V8406">
        <v>45567.337476851855</v>
      </c>
    </row>
    <row r="8407" spans="1:22" x14ac:dyDescent="0.3">
      <c r="A8407" t="s">
        <v>119</v>
      </c>
      <c r="B8407" t="s">
        <v>120</v>
      </c>
      <c r="C8407" t="s">
        <v>88</v>
      </c>
      <c r="D8407" s="29">
        <v>45898</v>
      </c>
      <c r="E8407" s="161">
        <v>0</v>
      </c>
      <c r="F8407" s="161">
        <v>0</v>
      </c>
      <c r="G8407" s="161">
        <v>0</v>
      </c>
      <c r="H8407" s="161">
        <v>0</v>
      </c>
      <c r="L8407">
        <v>530.33792300000005</v>
      </c>
      <c r="R8407">
        <v>1356.4731690000001</v>
      </c>
      <c r="S8407">
        <v>1356.4731690000001</v>
      </c>
      <c r="T8407" s="194">
        <v>1356.4731690000001</v>
      </c>
      <c r="U8407" t="s">
        <v>193</v>
      </c>
      <c r="V8407">
        <v>45567.337488425925</v>
      </c>
    </row>
    <row r="8408" spans="1:22" x14ac:dyDescent="0.3">
      <c r="A8408" t="s">
        <v>119</v>
      </c>
      <c r="B8408" t="s">
        <v>120</v>
      </c>
      <c r="C8408" t="s">
        <v>88</v>
      </c>
      <c r="D8408" s="29">
        <v>45899</v>
      </c>
      <c r="E8408" s="161">
        <v>0</v>
      </c>
      <c r="F8408" s="161">
        <v>0</v>
      </c>
      <c r="G8408" s="161">
        <v>0</v>
      </c>
      <c r="H8408" s="161">
        <v>0</v>
      </c>
      <c r="L8408">
        <v>530.33792300000005</v>
      </c>
      <c r="R8408">
        <v>1356.4731690000001</v>
      </c>
      <c r="S8408">
        <v>1356.4731690000001</v>
      </c>
      <c r="T8408" s="194">
        <v>1356.4731690000001</v>
      </c>
      <c r="U8408" t="s">
        <v>193</v>
      </c>
      <c r="V8408">
        <v>45567.337488425925</v>
      </c>
    </row>
    <row r="8409" spans="1:22" x14ac:dyDescent="0.3">
      <c r="A8409" t="s">
        <v>119</v>
      </c>
      <c r="B8409" t="s">
        <v>120</v>
      </c>
      <c r="C8409" t="s">
        <v>88</v>
      </c>
      <c r="D8409" s="29">
        <v>45900</v>
      </c>
      <c r="E8409" s="161">
        <v>0</v>
      </c>
      <c r="F8409" s="161">
        <v>0</v>
      </c>
      <c r="G8409" s="161">
        <v>0</v>
      </c>
      <c r="H8409" s="161">
        <v>0</v>
      </c>
      <c r="L8409">
        <v>530.33792300000005</v>
      </c>
      <c r="R8409">
        <v>1356.4731690000001</v>
      </c>
      <c r="S8409">
        <v>1356.4731690000001</v>
      </c>
      <c r="T8409" s="194">
        <v>1356.4731690000001</v>
      </c>
      <c r="U8409" t="s">
        <v>193</v>
      </c>
      <c r="V8409">
        <v>45567.337488425925</v>
      </c>
    </row>
    <row r="8410" spans="1:22" x14ac:dyDescent="0.3">
      <c r="A8410" t="s">
        <v>119</v>
      </c>
      <c r="B8410" t="s">
        <v>120</v>
      </c>
      <c r="C8410" t="s">
        <v>88</v>
      </c>
      <c r="D8410" s="29">
        <v>45901</v>
      </c>
      <c r="E8410" s="161">
        <v>0</v>
      </c>
      <c r="F8410" s="161">
        <v>0</v>
      </c>
      <c r="G8410" s="161">
        <v>0</v>
      </c>
      <c r="H8410" s="161">
        <v>0</v>
      </c>
      <c r="L8410">
        <v>530.33792300000005</v>
      </c>
      <c r="R8410">
        <v>1356.4731690000001</v>
      </c>
      <c r="S8410">
        <v>1356.4731690000001</v>
      </c>
      <c r="T8410" s="194">
        <v>1356.4731690000001</v>
      </c>
      <c r="U8410" t="s">
        <v>193</v>
      </c>
      <c r="V8410">
        <v>45567.337488425925</v>
      </c>
    </row>
    <row r="8411" spans="1:22" x14ac:dyDescent="0.3">
      <c r="A8411" t="s">
        <v>119</v>
      </c>
      <c r="B8411" t="s">
        <v>120</v>
      </c>
      <c r="C8411" t="s">
        <v>88</v>
      </c>
      <c r="D8411" s="29">
        <v>45902</v>
      </c>
      <c r="E8411" s="161">
        <v>0</v>
      </c>
      <c r="F8411" s="161">
        <v>0</v>
      </c>
      <c r="G8411" s="161">
        <v>0</v>
      </c>
      <c r="H8411" s="161">
        <v>0</v>
      </c>
      <c r="L8411">
        <v>530.33792300000005</v>
      </c>
      <c r="R8411">
        <v>1356.4731690000001</v>
      </c>
      <c r="S8411">
        <v>1356.4731690000001</v>
      </c>
      <c r="T8411" s="194">
        <v>1356.4731690000001</v>
      </c>
      <c r="U8411" t="s">
        <v>193</v>
      </c>
      <c r="V8411">
        <v>45567.337488425925</v>
      </c>
    </row>
    <row r="8412" spans="1:22" x14ac:dyDescent="0.3">
      <c r="A8412" t="s">
        <v>119</v>
      </c>
      <c r="B8412" t="s">
        <v>120</v>
      </c>
      <c r="C8412" t="s">
        <v>88</v>
      </c>
      <c r="D8412" s="29">
        <v>45903</v>
      </c>
      <c r="E8412" s="161">
        <v>0</v>
      </c>
      <c r="F8412" s="161">
        <v>0</v>
      </c>
      <c r="G8412" s="161">
        <v>0</v>
      </c>
      <c r="H8412" s="161">
        <v>0</v>
      </c>
      <c r="L8412">
        <v>530.33792300000005</v>
      </c>
      <c r="R8412">
        <v>1356.4731690000001</v>
      </c>
      <c r="S8412">
        <v>1356.4731690000001</v>
      </c>
      <c r="T8412" s="194">
        <v>1356.4731690000001</v>
      </c>
      <c r="U8412" t="s">
        <v>193</v>
      </c>
      <c r="V8412">
        <v>45567.337488425925</v>
      </c>
    </row>
    <row r="8413" spans="1:22" x14ac:dyDescent="0.3">
      <c r="A8413" t="s">
        <v>119</v>
      </c>
      <c r="B8413" t="s">
        <v>120</v>
      </c>
      <c r="C8413" t="s">
        <v>88</v>
      </c>
      <c r="D8413" s="29">
        <v>45904</v>
      </c>
      <c r="E8413" s="161">
        <v>0</v>
      </c>
      <c r="F8413" s="161">
        <v>0</v>
      </c>
      <c r="G8413" s="161">
        <v>0</v>
      </c>
      <c r="H8413" s="161">
        <v>0</v>
      </c>
      <c r="L8413">
        <v>530.33792300000005</v>
      </c>
      <c r="R8413">
        <v>1356.4731690000001</v>
      </c>
      <c r="S8413">
        <v>1356.4731690000001</v>
      </c>
      <c r="T8413" s="194">
        <v>1356.4731690000001</v>
      </c>
      <c r="U8413" t="s">
        <v>193</v>
      </c>
      <c r="V8413">
        <v>45567.337488425925</v>
      </c>
    </row>
    <row r="8414" spans="1:22" x14ac:dyDescent="0.3">
      <c r="A8414" t="s">
        <v>119</v>
      </c>
      <c r="B8414" t="s">
        <v>120</v>
      </c>
      <c r="C8414" t="s">
        <v>88</v>
      </c>
      <c r="D8414" s="29">
        <v>45905</v>
      </c>
      <c r="E8414" s="161">
        <v>0</v>
      </c>
      <c r="F8414" s="161">
        <v>0</v>
      </c>
      <c r="G8414" s="161">
        <v>0</v>
      </c>
      <c r="H8414" s="161">
        <v>0</v>
      </c>
      <c r="L8414">
        <v>530.33792300000005</v>
      </c>
      <c r="R8414">
        <v>1356.4731690000001</v>
      </c>
      <c r="S8414">
        <v>1356.4731690000001</v>
      </c>
      <c r="T8414" s="194">
        <v>1356.4731690000001</v>
      </c>
      <c r="U8414" t="s">
        <v>193</v>
      </c>
      <c r="V8414">
        <v>45567.337488425925</v>
      </c>
    </row>
    <row r="8415" spans="1:22" x14ac:dyDescent="0.3">
      <c r="A8415" t="s">
        <v>119</v>
      </c>
      <c r="B8415" t="s">
        <v>120</v>
      </c>
      <c r="C8415" t="s">
        <v>88</v>
      </c>
      <c r="D8415" s="29">
        <v>45906</v>
      </c>
      <c r="E8415" s="161">
        <v>0</v>
      </c>
      <c r="F8415" s="161">
        <v>0</v>
      </c>
      <c r="G8415" s="161">
        <v>0</v>
      </c>
      <c r="H8415" s="161">
        <v>0</v>
      </c>
      <c r="L8415">
        <v>530.33792300000005</v>
      </c>
      <c r="R8415">
        <v>1356.4731690000001</v>
      </c>
      <c r="S8415">
        <v>1356.4731690000001</v>
      </c>
      <c r="T8415" s="194">
        <v>1356.4731690000001</v>
      </c>
      <c r="U8415" t="s">
        <v>193</v>
      </c>
      <c r="V8415">
        <v>45567.337488425925</v>
      </c>
    </row>
    <row r="8416" spans="1:22" x14ac:dyDescent="0.3">
      <c r="A8416" t="s">
        <v>119</v>
      </c>
      <c r="B8416" t="s">
        <v>120</v>
      </c>
      <c r="C8416" t="s">
        <v>88</v>
      </c>
      <c r="D8416" s="29">
        <v>45907</v>
      </c>
      <c r="E8416" s="161">
        <v>0</v>
      </c>
      <c r="F8416" s="161">
        <v>0</v>
      </c>
      <c r="G8416" s="161">
        <v>0</v>
      </c>
      <c r="H8416" s="161">
        <v>0</v>
      </c>
      <c r="L8416">
        <v>530.33792300000005</v>
      </c>
      <c r="R8416">
        <v>1356.4731690000001</v>
      </c>
      <c r="S8416">
        <v>1356.4731690000001</v>
      </c>
      <c r="T8416" s="194">
        <v>1356.4731690000001</v>
      </c>
      <c r="U8416" t="s">
        <v>193</v>
      </c>
      <c r="V8416">
        <v>45567.337488425925</v>
      </c>
    </row>
    <row r="8417" spans="1:22" x14ac:dyDescent="0.3">
      <c r="A8417" t="s">
        <v>119</v>
      </c>
      <c r="B8417" t="s">
        <v>120</v>
      </c>
      <c r="C8417" t="s">
        <v>88</v>
      </c>
      <c r="D8417" s="29">
        <v>45908</v>
      </c>
      <c r="E8417" s="161">
        <v>0</v>
      </c>
      <c r="F8417" s="161">
        <v>0</v>
      </c>
      <c r="G8417" s="161">
        <v>0</v>
      </c>
      <c r="H8417" s="161">
        <v>0</v>
      </c>
      <c r="L8417">
        <v>530.33792300000005</v>
      </c>
      <c r="R8417">
        <v>1356.4731690000001</v>
      </c>
      <c r="S8417">
        <v>1356.4731690000001</v>
      </c>
      <c r="T8417" s="194">
        <v>1356.4731690000001</v>
      </c>
      <c r="U8417" t="s">
        <v>193</v>
      </c>
      <c r="V8417">
        <v>45567.337488425925</v>
      </c>
    </row>
    <row r="8418" spans="1:22" x14ac:dyDescent="0.3">
      <c r="A8418" t="s">
        <v>119</v>
      </c>
      <c r="B8418" t="s">
        <v>120</v>
      </c>
      <c r="C8418" t="s">
        <v>88</v>
      </c>
      <c r="D8418" s="29">
        <v>45909</v>
      </c>
      <c r="E8418" s="161">
        <v>0</v>
      </c>
      <c r="F8418" s="161">
        <v>0</v>
      </c>
      <c r="G8418" s="161">
        <v>0</v>
      </c>
      <c r="H8418" s="161">
        <v>0</v>
      </c>
      <c r="L8418">
        <v>530.33792300000005</v>
      </c>
      <c r="R8418">
        <v>1356.4731690000001</v>
      </c>
      <c r="S8418">
        <v>1356.4731690000001</v>
      </c>
      <c r="T8418" s="194">
        <v>1356.4731690000001</v>
      </c>
      <c r="U8418" t="s">
        <v>193</v>
      </c>
      <c r="V8418">
        <v>45567.337488425925</v>
      </c>
    </row>
    <row r="8419" spans="1:22" x14ac:dyDescent="0.3">
      <c r="A8419" t="s">
        <v>119</v>
      </c>
      <c r="B8419" t="s">
        <v>120</v>
      </c>
      <c r="C8419" t="s">
        <v>88</v>
      </c>
      <c r="D8419" s="29">
        <v>45910</v>
      </c>
      <c r="E8419" s="161">
        <v>0</v>
      </c>
      <c r="F8419" s="161">
        <v>0</v>
      </c>
      <c r="G8419" s="161">
        <v>0</v>
      </c>
      <c r="H8419" s="161">
        <v>0</v>
      </c>
      <c r="L8419">
        <v>530.33792300000005</v>
      </c>
      <c r="R8419">
        <v>1356.4731690000001</v>
      </c>
      <c r="S8419">
        <v>1356.4731690000001</v>
      </c>
      <c r="T8419" s="194">
        <v>1356.4731690000001</v>
      </c>
      <c r="U8419" t="s">
        <v>193</v>
      </c>
      <c r="V8419">
        <v>45567.337488425925</v>
      </c>
    </row>
    <row r="8420" spans="1:22" x14ac:dyDescent="0.3">
      <c r="A8420" t="s">
        <v>119</v>
      </c>
      <c r="B8420" t="s">
        <v>120</v>
      </c>
      <c r="C8420" t="s">
        <v>88</v>
      </c>
      <c r="D8420" s="29">
        <v>45911</v>
      </c>
      <c r="E8420" s="161">
        <v>0</v>
      </c>
      <c r="F8420" s="161">
        <v>0</v>
      </c>
      <c r="G8420" s="161">
        <v>0</v>
      </c>
      <c r="H8420" s="161">
        <v>0</v>
      </c>
      <c r="L8420">
        <v>530.33792300000005</v>
      </c>
      <c r="R8420">
        <v>1356.4731690000001</v>
      </c>
      <c r="S8420">
        <v>1356.4731690000001</v>
      </c>
      <c r="T8420" s="194">
        <v>1356.4731690000001</v>
      </c>
      <c r="U8420" t="s">
        <v>193</v>
      </c>
      <c r="V8420">
        <v>45567.337488425925</v>
      </c>
    </row>
    <row r="8421" spans="1:22" x14ac:dyDescent="0.3">
      <c r="A8421" t="s">
        <v>119</v>
      </c>
      <c r="B8421" t="s">
        <v>120</v>
      </c>
      <c r="C8421" t="s">
        <v>88</v>
      </c>
      <c r="D8421" s="29">
        <v>45912</v>
      </c>
      <c r="E8421" s="161">
        <v>0</v>
      </c>
      <c r="F8421" s="161">
        <v>0</v>
      </c>
      <c r="G8421" s="161">
        <v>0</v>
      </c>
      <c r="H8421" s="161">
        <v>0</v>
      </c>
      <c r="L8421">
        <v>530.33792300000005</v>
      </c>
      <c r="R8421">
        <v>1356.4731690000001</v>
      </c>
      <c r="S8421">
        <v>1356.4731690000001</v>
      </c>
      <c r="T8421" s="194">
        <v>1356.4731690000001</v>
      </c>
      <c r="U8421" t="s">
        <v>193</v>
      </c>
      <c r="V8421">
        <v>45567.337488425925</v>
      </c>
    </row>
    <row r="8422" spans="1:22" x14ac:dyDescent="0.3">
      <c r="A8422" t="s">
        <v>119</v>
      </c>
      <c r="B8422" t="s">
        <v>120</v>
      </c>
      <c r="C8422" t="s">
        <v>88</v>
      </c>
      <c r="D8422" s="29">
        <v>45913</v>
      </c>
      <c r="E8422" s="161">
        <v>0</v>
      </c>
      <c r="F8422" s="161">
        <v>0</v>
      </c>
      <c r="G8422" s="161">
        <v>0</v>
      </c>
      <c r="H8422" s="161">
        <v>0</v>
      </c>
      <c r="L8422">
        <v>530.33792300000005</v>
      </c>
      <c r="R8422">
        <v>1356.4731690000001</v>
      </c>
      <c r="S8422">
        <v>1356.4731690000001</v>
      </c>
      <c r="T8422" s="194">
        <v>1356.4731690000001</v>
      </c>
      <c r="U8422" t="s">
        <v>193</v>
      </c>
      <c r="V8422">
        <v>45567.337488425925</v>
      </c>
    </row>
    <row r="8423" spans="1:22" x14ac:dyDescent="0.3">
      <c r="A8423" t="s">
        <v>119</v>
      </c>
      <c r="B8423" t="s">
        <v>120</v>
      </c>
      <c r="C8423" t="s">
        <v>88</v>
      </c>
      <c r="D8423" s="29">
        <v>45914</v>
      </c>
      <c r="E8423" s="161">
        <v>0</v>
      </c>
      <c r="F8423" s="161">
        <v>0</v>
      </c>
      <c r="G8423" s="161">
        <v>0</v>
      </c>
      <c r="H8423" s="161">
        <v>0</v>
      </c>
      <c r="L8423">
        <v>530.33792300000005</v>
      </c>
      <c r="R8423">
        <v>1356.4731690000001</v>
      </c>
      <c r="S8423">
        <v>1356.4731690000001</v>
      </c>
      <c r="T8423" s="194">
        <v>1356.4731690000001</v>
      </c>
      <c r="U8423" t="s">
        <v>193</v>
      </c>
      <c r="V8423">
        <v>45567.337488425925</v>
      </c>
    </row>
    <row r="8424" spans="1:22" x14ac:dyDescent="0.3">
      <c r="A8424" t="s">
        <v>119</v>
      </c>
      <c r="B8424" t="s">
        <v>120</v>
      </c>
      <c r="C8424" t="s">
        <v>88</v>
      </c>
      <c r="D8424" s="29">
        <v>45915</v>
      </c>
      <c r="E8424" s="161">
        <v>0</v>
      </c>
      <c r="F8424" s="161">
        <v>0</v>
      </c>
      <c r="G8424" s="161">
        <v>0</v>
      </c>
      <c r="H8424" s="161">
        <v>0</v>
      </c>
      <c r="L8424">
        <v>530.33792300000005</v>
      </c>
      <c r="R8424">
        <v>1356.4731690000001</v>
      </c>
      <c r="S8424">
        <v>1356.4731690000001</v>
      </c>
      <c r="T8424" s="194">
        <v>1356.4731690000001</v>
      </c>
      <c r="U8424" t="s">
        <v>193</v>
      </c>
      <c r="V8424">
        <v>45567.337488425925</v>
      </c>
    </row>
    <row r="8425" spans="1:22" x14ac:dyDescent="0.3">
      <c r="A8425" t="s">
        <v>119</v>
      </c>
      <c r="B8425" t="s">
        <v>120</v>
      </c>
      <c r="C8425" t="s">
        <v>88</v>
      </c>
      <c r="D8425" s="29">
        <v>45916</v>
      </c>
      <c r="E8425" s="161">
        <v>0</v>
      </c>
      <c r="F8425" s="161">
        <v>0</v>
      </c>
      <c r="G8425" s="161">
        <v>0</v>
      </c>
      <c r="H8425" s="161">
        <v>0</v>
      </c>
      <c r="L8425">
        <v>530.33792300000005</v>
      </c>
      <c r="R8425">
        <v>1356.4731690000001</v>
      </c>
      <c r="S8425">
        <v>1356.4731690000001</v>
      </c>
      <c r="T8425" s="194">
        <v>1356.4731690000001</v>
      </c>
      <c r="U8425" t="s">
        <v>193</v>
      </c>
      <c r="V8425">
        <v>45567.337488425925</v>
      </c>
    </row>
    <row r="8426" spans="1:22" x14ac:dyDescent="0.3">
      <c r="A8426" t="s">
        <v>119</v>
      </c>
      <c r="B8426" t="s">
        <v>120</v>
      </c>
      <c r="C8426" t="s">
        <v>88</v>
      </c>
      <c r="D8426" s="29">
        <v>45917</v>
      </c>
      <c r="E8426" s="161">
        <v>0</v>
      </c>
      <c r="F8426" s="161">
        <v>0</v>
      </c>
      <c r="G8426" s="161">
        <v>0</v>
      </c>
      <c r="H8426" s="161">
        <v>0</v>
      </c>
      <c r="L8426">
        <v>530.33792300000005</v>
      </c>
      <c r="R8426">
        <v>1356.4731690000001</v>
      </c>
      <c r="S8426">
        <v>1356.4731690000001</v>
      </c>
      <c r="T8426" s="194">
        <v>1356.4731690000001</v>
      </c>
      <c r="U8426" t="s">
        <v>193</v>
      </c>
      <c r="V8426">
        <v>45567.337488425925</v>
      </c>
    </row>
    <row r="8427" spans="1:22" x14ac:dyDescent="0.3">
      <c r="A8427" t="s">
        <v>119</v>
      </c>
      <c r="B8427" t="s">
        <v>120</v>
      </c>
      <c r="C8427" t="s">
        <v>88</v>
      </c>
      <c r="D8427" s="29">
        <v>45918</v>
      </c>
      <c r="E8427" s="161">
        <v>0</v>
      </c>
      <c r="F8427" s="161">
        <v>0</v>
      </c>
      <c r="G8427" s="161">
        <v>0</v>
      </c>
      <c r="H8427" s="161">
        <v>0</v>
      </c>
      <c r="L8427">
        <v>530.33792300000005</v>
      </c>
      <c r="R8427">
        <v>1356.4731690000001</v>
      </c>
      <c r="S8427">
        <v>1356.4731690000001</v>
      </c>
      <c r="T8427" s="194">
        <v>1356.4731690000001</v>
      </c>
      <c r="U8427" t="s">
        <v>193</v>
      </c>
      <c r="V8427">
        <v>45567.337488425925</v>
      </c>
    </row>
    <row r="8428" spans="1:22" x14ac:dyDescent="0.3">
      <c r="A8428" t="s">
        <v>119</v>
      </c>
      <c r="B8428" t="s">
        <v>120</v>
      </c>
      <c r="C8428" t="s">
        <v>88</v>
      </c>
      <c r="D8428" s="29">
        <v>45919</v>
      </c>
      <c r="E8428" s="161">
        <v>0</v>
      </c>
      <c r="F8428" s="161">
        <v>0</v>
      </c>
      <c r="G8428" s="161">
        <v>0</v>
      </c>
      <c r="H8428" s="161">
        <v>0</v>
      </c>
      <c r="L8428">
        <v>530.33792300000005</v>
      </c>
      <c r="R8428">
        <v>1356.4731690000001</v>
      </c>
      <c r="S8428">
        <v>1356.4731690000001</v>
      </c>
      <c r="T8428" s="194">
        <v>1356.4731690000001</v>
      </c>
      <c r="U8428" t="s">
        <v>193</v>
      </c>
      <c r="V8428">
        <v>45567.337488425925</v>
      </c>
    </row>
    <row r="8429" spans="1:22" x14ac:dyDescent="0.3">
      <c r="A8429" t="s">
        <v>119</v>
      </c>
      <c r="B8429" t="s">
        <v>120</v>
      </c>
      <c r="C8429" t="s">
        <v>88</v>
      </c>
      <c r="D8429" s="29">
        <v>45920</v>
      </c>
      <c r="E8429" s="161">
        <v>0</v>
      </c>
      <c r="F8429" s="161">
        <v>0</v>
      </c>
      <c r="G8429" s="161">
        <v>0</v>
      </c>
      <c r="H8429" s="161">
        <v>0</v>
      </c>
      <c r="L8429">
        <v>530.33792300000005</v>
      </c>
      <c r="R8429">
        <v>1356.4731690000001</v>
      </c>
      <c r="S8429">
        <v>1356.4731690000001</v>
      </c>
      <c r="T8429" s="194">
        <v>1356.4731690000001</v>
      </c>
      <c r="U8429" t="s">
        <v>193</v>
      </c>
      <c r="V8429">
        <v>45567.337488425925</v>
      </c>
    </row>
    <row r="8430" spans="1:22" x14ac:dyDescent="0.3">
      <c r="A8430" t="s">
        <v>119</v>
      </c>
      <c r="B8430" t="s">
        <v>120</v>
      </c>
      <c r="C8430" t="s">
        <v>88</v>
      </c>
      <c r="D8430" s="29">
        <v>45921</v>
      </c>
      <c r="E8430" s="161">
        <v>0</v>
      </c>
      <c r="F8430" s="161">
        <v>0</v>
      </c>
      <c r="G8430" s="161">
        <v>0</v>
      </c>
      <c r="H8430" s="161">
        <v>0</v>
      </c>
      <c r="L8430">
        <v>530.33792300000005</v>
      </c>
      <c r="R8430">
        <v>1356.4731690000001</v>
      </c>
      <c r="S8430">
        <v>1356.4731690000001</v>
      </c>
      <c r="T8430" s="194">
        <v>1356.4731690000001</v>
      </c>
      <c r="U8430" t="s">
        <v>193</v>
      </c>
      <c r="V8430">
        <v>45567.337488425925</v>
      </c>
    </row>
    <row r="8431" spans="1:22" x14ac:dyDescent="0.3">
      <c r="A8431" t="s">
        <v>119</v>
      </c>
      <c r="B8431" t="s">
        <v>120</v>
      </c>
      <c r="C8431" t="s">
        <v>88</v>
      </c>
      <c r="D8431" s="29">
        <v>45922</v>
      </c>
      <c r="E8431" s="161">
        <v>0</v>
      </c>
      <c r="F8431" s="161">
        <v>0</v>
      </c>
      <c r="G8431" s="161">
        <v>0</v>
      </c>
      <c r="H8431" s="161">
        <v>0</v>
      </c>
      <c r="L8431">
        <v>530.33792300000005</v>
      </c>
      <c r="R8431">
        <v>1356.4731690000001</v>
      </c>
      <c r="S8431">
        <v>1356.4731690000001</v>
      </c>
      <c r="T8431" s="194">
        <v>1356.4731690000001</v>
      </c>
      <c r="U8431" t="s">
        <v>193</v>
      </c>
      <c r="V8431">
        <v>45567.337488425925</v>
      </c>
    </row>
    <row r="8432" spans="1:22" x14ac:dyDescent="0.3">
      <c r="A8432" t="s">
        <v>119</v>
      </c>
      <c r="B8432" t="s">
        <v>120</v>
      </c>
      <c r="C8432" t="s">
        <v>88</v>
      </c>
      <c r="D8432" s="29">
        <v>45923</v>
      </c>
      <c r="E8432" s="161">
        <v>0</v>
      </c>
      <c r="F8432" s="161">
        <v>0</v>
      </c>
      <c r="G8432" s="161">
        <v>0</v>
      </c>
      <c r="H8432" s="161">
        <v>0</v>
      </c>
      <c r="L8432">
        <v>530.33792300000005</v>
      </c>
      <c r="R8432">
        <v>1356.4731690000001</v>
      </c>
      <c r="S8432">
        <v>1356.4731690000001</v>
      </c>
      <c r="T8432" s="194">
        <v>1356.4731690000001</v>
      </c>
      <c r="U8432" t="s">
        <v>193</v>
      </c>
      <c r="V8432">
        <v>45567.337488425925</v>
      </c>
    </row>
    <row r="8433" spans="1:22" x14ac:dyDescent="0.3">
      <c r="A8433" t="s">
        <v>119</v>
      </c>
      <c r="B8433" t="s">
        <v>120</v>
      </c>
      <c r="C8433" t="s">
        <v>88</v>
      </c>
      <c r="D8433" s="29">
        <v>45924</v>
      </c>
      <c r="E8433" s="161">
        <v>0</v>
      </c>
      <c r="F8433" s="161">
        <v>0</v>
      </c>
      <c r="G8433" s="161">
        <v>0</v>
      </c>
      <c r="H8433" s="161">
        <v>0</v>
      </c>
      <c r="L8433">
        <v>530.33792300000005</v>
      </c>
      <c r="R8433">
        <v>1356.4731690000001</v>
      </c>
      <c r="S8433">
        <v>1356.4731690000001</v>
      </c>
      <c r="T8433" s="194">
        <v>1356.4731690000001</v>
      </c>
      <c r="U8433" t="s">
        <v>193</v>
      </c>
      <c r="V8433">
        <v>45567.337488425925</v>
      </c>
    </row>
    <row r="8434" spans="1:22" x14ac:dyDescent="0.3">
      <c r="A8434" t="s">
        <v>119</v>
      </c>
      <c r="B8434" t="s">
        <v>120</v>
      </c>
      <c r="C8434" t="s">
        <v>88</v>
      </c>
      <c r="D8434" s="29">
        <v>45925</v>
      </c>
      <c r="E8434" s="161">
        <v>0</v>
      </c>
      <c r="F8434" s="161">
        <v>0</v>
      </c>
      <c r="G8434" s="161">
        <v>0</v>
      </c>
      <c r="H8434" s="161">
        <v>0</v>
      </c>
      <c r="L8434">
        <v>530.33792300000005</v>
      </c>
      <c r="R8434">
        <v>1356.4731690000001</v>
      </c>
      <c r="S8434">
        <v>1356.4731690000001</v>
      </c>
      <c r="T8434" s="194">
        <v>1356.4731690000001</v>
      </c>
      <c r="U8434" t="s">
        <v>193</v>
      </c>
      <c r="V8434">
        <v>45567.337488425925</v>
      </c>
    </row>
    <row r="8435" spans="1:22" x14ac:dyDescent="0.3">
      <c r="A8435" t="s">
        <v>119</v>
      </c>
      <c r="B8435" t="s">
        <v>120</v>
      </c>
      <c r="C8435" t="s">
        <v>88</v>
      </c>
      <c r="D8435" s="29">
        <v>45926</v>
      </c>
      <c r="E8435" s="161">
        <v>0</v>
      </c>
      <c r="F8435" s="161">
        <v>0</v>
      </c>
      <c r="G8435" s="161">
        <v>0</v>
      </c>
      <c r="H8435" s="161">
        <v>0</v>
      </c>
      <c r="L8435">
        <v>530.33792300000005</v>
      </c>
      <c r="R8435">
        <v>1356.4731690000001</v>
      </c>
      <c r="S8435">
        <v>1356.4731690000001</v>
      </c>
      <c r="T8435" s="194">
        <v>1356.4731690000001</v>
      </c>
      <c r="U8435" t="s">
        <v>193</v>
      </c>
      <c r="V8435">
        <v>45567.337488425925</v>
      </c>
    </row>
    <row r="8436" spans="1:22" x14ac:dyDescent="0.3">
      <c r="A8436" t="s">
        <v>119</v>
      </c>
      <c r="B8436" t="s">
        <v>120</v>
      </c>
      <c r="C8436" t="s">
        <v>88</v>
      </c>
      <c r="D8436" s="29">
        <v>45927</v>
      </c>
      <c r="E8436" s="161">
        <v>0</v>
      </c>
      <c r="F8436" s="161">
        <v>0</v>
      </c>
      <c r="G8436" s="161">
        <v>0</v>
      </c>
      <c r="H8436" s="161">
        <v>0</v>
      </c>
      <c r="L8436">
        <v>530.33792300000005</v>
      </c>
      <c r="R8436">
        <v>1356.4731690000001</v>
      </c>
      <c r="S8436">
        <v>1356.4731690000001</v>
      </c>
      <c r="T8436" s="194">
        <v>1356.4731690000001</v>
      </c>
      <c r="U8436" t="s">
        <v>193</v>
      </c>
      <c r="V8436">
        <v>45567.337488425925</v>
      </c>
    </row>
    <row r="8437" spans="1:22" x14ac:dyDescent="0.3">
      <c r="A8437" t="s">
        <v>119</v>
      </c>
      <c r="B8437" t="s">
        <v>120</v>
      </c>
      <c r="C8437" t="s">
        <v>88</v>
      </c>
      <c r="D8437" s="29">
        <v>45928</v>
      </c>
      <c r="E8437" s="161">
        <v>0</v>
      </c>
      <c r="F8437" s="161">
        <v>0</v>
      </c>
      <c r="G8437" s="161">
        <v>0</v>
      </c>
      <c r="H8437" s="161">
        <v>0</v>
      </c>
      <c r="L8437">
        <v>530.33792300000005</v>
      </c>
      <c r="R8437">
        <v>1356.4731690000001</v>
      </c>
      <c r="S8437">
        <v>1356.4731690000001</v>
      </c>
      <c r="T8437" s="194">
        <v>1356.4731690000001</v>
      </c>
      <c r="U8437" t="s">
        <v>193</v>
      </c>
      <c r="V8437">
        <v>45567.337488425925</v>
      </c>
    </row>
    <row r="8438" spans="1:22" x14ac:dyDescent="0.3">
      <c r="A8438" t="s">
        <v>119</v>
      </c>
      <c r="B8438" t="s">
        <v>120</v>
      </c>
      <c r="C8438" t="s">
        <v>88</v>
      </c>
      <c r="D8438" s="29">
        <v>45929</v>
      </c>
      <c r="E8438" s="161">
        <v>0</v>
      </c>
      <c r="F8438" s="161">
        <v>0</v>
      </c>
      <c r="G8438" s="161">
        <v>0</v>
      </c>
      <c r="H8438" s="161">
        <v>0</v>
      </c>
      <c r="L8438">
        <v>530.33792300000005</v>
      </c>
      <c r="R8438">
        <v>1356.4731690000001</v>
      </c>
      <c r="S8438">
        <v>1356.4731690000001</v>
      </c>
      <c r="T8438" s="194">
        <v>1356.4731690000001</v>
      </c>
      <c r="U8438" t="s">
        <v>193</v>
      </c>
      <c r="V8438">
        <v>45567.337488425925</v>
      </c>
    </row>
    <row r="8439" spans="1:22" x14ac:dyDescent="0.3">
      <c r="A8439" t="s">
        <v>119</v>
      </c>
      <c r="B8439" t="s">
        <v>120</v>
      </c>
      <c r="C8439" t="s">
        <v>88</v>
      </c>
      <c r="D8439" s="29">
        <v>45930</v>
      </c>
      <c r="E8439" s="161">
        <v>0</v>
      </c>
      <c r="F8439" s="161">
        <v>0</v>
      </c>
      <c r="G8439" s="161">
        <v>0</v>
      </c>
      <c r="H8439" s="161">
        <v>0</v>
      </c>
      <c r="L8439">
        <v>530.33792300000005</v>
      </c>
      <c r="R8439">
        <v>1356.4731690000001</v>
      </c>
      <c r="S8439">
        <v>1356.4731690000001</v>
      </c>
      <c r="T8439" s="194">
        <v>1356.4731690000001</v>
      </c>
      <c r="U8439" t="s">
        <v>193</v>
      </c>
      <c r="V8439">
        <v>45567.337488425925</v>
      </c>
    </row>
    <row r="8440" spans="1:22" x14ac:dyDescent="0.3">
      <c r="A8440" t="s">
        <v>119</v>
      </c>
      <c r="B8440" t="s">
        <v>120</v>
      </c>
      <c r="C8440" t="s">
        <v>88</v>
      </c>
      <c r="D8440" s="29">
        <v>45931</v>
      </c>
      <c r="E8440" s="161">
        <v>0</v>
      </c>
      <c r="F8440" s="161">
        <v>0</v>
      </c>
      <c r="G8440" s="161">
        <v>0</v>
      </c>
      <c r="H8440" s="161">
        <v>0</v>
      </c>
      <c r="L8440">
        <v>528.54259000000002</v>
      </c>
      <c r="R8440">
        <v>1356.4731690000001</v>
      </c>
      <c r="S8440">
        <v>1356.4731690000001</v>
      </c>
      <c r="T8440" s="194">
        <v>1356.4731690000001</v>
      </c>
      <c r="U8440" t="s">
        <v>193</v>
      </c>
      <c r="V8440">
        <v>45624.333761574075</v>
      </c>
    </row>
    <row r="8441" spans="1:22" x14ac:dyDescent="0.3">
      <c r="A8441" t="s">
        <v>119</v>
      </c>
      <c r="B8441" t="s">
        <v>120</v>
      </c>
      <c r="C8441" t="s">
        <v>88</v>
      </c>
      <c r="D8441" s="29">
        <v>45932</v>
      </c>
      <c r="E8441" s="161">
        <v>0</v>
      </c>
      <c r="F8441" s="161">
        <v>0</v>
      </c>
      <c r="G8441" s="161">
        <v>0</v>
      </c>
      <c r="H8441" s="161">
        <v>0</v>
      </c>
      <c r="L8441">
        <v>528.54259000000002</v>
      </c>
      <c r="R8441">
        <v>1356.4731690000001</v>
      </c>
      <c r="S8441">
        <v>1356.4731690000001</v>
      </c>
      <c r="T8441" s="194">
        <v>1356.4731690000001</v>
      </c>
      <c r="U8441" t="s">
        <v>193</v>
      </c>
      <c r="V8441">
        <v>45624.333749999998</v>
      </c>
    </row>
    <row r="8442" spans="1:22" x14ac:dyDescent="0.3">
      <c r="A8442" t="s">
        <v>119</v>
      </c>
      <c r="B8442" t="s">
        <v>120</v>
      </c>
      <c r="C8442" t="s">
        <v>88</v>
      </c>
      <c r="D8442" s="29">
        <v>45933</v>
      </c>
      <c r="E8442" s="161">
        <v>0</v>
      </c>
      <c r="F8442" s="161">
        <v>0</v>
      </c>
      <c r="G8442" s="161">
        <v>0</v>
      </c>
      <c r="H8442" s="161">
        <v>0</v>
      </c>
      <c r="L8442">
        <v>528.54259000000002</v>
      </c>
      <c r="R8442">
        <v>1356.4731690000001</v>
      </c>
      <c r="S8442">
        <v>1356.4731690000001</v>
      </c>
      <c r="T8442" s="194">
        <v>1356.4731690000001</v>
      </c>
      <c r="U8442" t="s">
        <v>193</v>
      </c>
      <c r="V8442">
        <v>45624.333634259259</v>
      </c>
    </row>
    <row r="8443" spans="1:22" x14ac:dyDescent="0.3">
      <c r="A8443" t="s">
        <v>119</v>
      </c>
      <c r="B8443" t="s">
        <v>120</v>
      </c>
      <c r="C8443" t="s">
        <v>88</v>
      </c>
      <c r="D8443" s="29">
        <v>45934</v>
      </c>
      <c r="E8443" s="161">
        <v>0</v>
      </c>
      <c r="F8443" s="161">
        <v>0</v>
      </c>
      <c r="G8443" s="161">
        <v>0</v>
      </c>
      <c r="H8443" s="161">
        <v>0</v>
      </c>
      <c r="L8443">
        <v>528.54259000000002</v>
      </c>
      <c r="R8443">
        <v>1356.4731690000001</v>
      </c>
      <c r="S8443">
        <v>1356.4731690000001</v>
      </c>
      <c r="T8443" s="194">
        <v>1356.4731690000001</v>
      </c>
      <c r="U8443" t="s">
        <v>193</v>
      </c>
      <c r="V8443">
        <v>45624.333749999998</v>
      </c>
    </row>
    <row r="8444" spans="1:22" x14ac:dyDescent="0.3">
      <c r="A8444" t="s">
        <v>119</v>
      </c>
      <c r="B8444" t="s">
        <v>120</v>
      </c>
      <c r="C8444" t="s">
        <v>88</v>
      </c>
      <c r="D8444" s="29">
        <v>45935</v>
      </c>
      <c r="E8444" s="161">
        <v>0</v>
      </c>
      <c r="F8444" s="161">
        <v>0</v>
      </c>
      <c r="G8444" s="161">
        <v>0</v>
      </c>
      <c r="H8444" s="161">
        <v>0</v>
      </c>
      <c r="L8444">
        <v>528.54259000000002</v>
      </c>
      <c r="R8444">
        <v>1356.4731690000001</v>
      </c>
      <c r="S8444">
        <v>1356.4731690000001</v>
      </c>
      <c r="T8444" s="194">
        <v>1356.4731690000001</v>
      </c>
      <c r="U8444" t="s">
        <v>193</v>
      </c>
      <c r="V8444">
        <v>45624.333703703705</v>
      </c>
    </row>
    <row r="8445" spans="1:22" x14ac:dyDescent="0.3">
      <c r="A8445" t="s">
        <v>119</v>
      </c>
      <c r="B8445" t="s">
        <v>120</v>
      </c>
      <c r="C8445" t="s">
        <v>88</v>
      </c>
      <c r="D8445" s="29">
        <v>45936</v>
      </c>
      <c r="E8445" s="161">
        <v>0</v>
      </c>
      <c r="F8445" s="161">
        <v>0</v>
      </c>
      <c r="G8445" s="161">
        <v>0</v>
      </c>
      <c r="H8445" s="161">
        <v>0</v>
      </c>
      <c r="L8445">
        <v>528.54259000000002</v>
      </c>
      <c r="R8445">
        <v>1356.4731690000001</v>
      </c>
      <c r="S8445">
        <v>1356.4731690000001</v>
      </c>
      <c r="T8445" s="194">
        <v>1356.4731690000001</v>
      </c>
      <c r="U8445" t="s">
        <v>193</v>
      </c>
      <c r="V8445">
        <v>45624.333738425928</v>
      </c>
    </row>
    <row r="8446" spans="1:22" x14ac:dyDescent="0.3">
      <c r="A8446" t="s">
        <v>119</v>
      </c>
      <c r="B8446" t="s">
        <v>120</v>
      </c>
      <c r="C8446" t="s">
        <v>88</v>
      </c>
      <c r="D8446" s="29">
        <v>45937</v>
      </c>
      <c r="E8446" s="161">
        <v>0</v>
      </c>
      <c r="F8446" s="161">
        <v>0</v>
      </c>
      <c r="G8446" s="161">
        <v>0</v>
      </c>
      <c r="H8446" s="161">
        <v>0</v>
      </c>
      <c r="L8446">
        <v>528.54259000000002</v>
      </c>
      <c r="R8446">
        <v>1356.4731690000001</v>
      </c>
      <c r="S8446">
        <v>1356.4731690000001</v>
      </c>
      <c r="T8446" s="194">
        <v>1356.4731690000001</v>
      </c>
      <c r="U8446" t="s">
        <v>193</v>
      </c>
      <c r="V8446">
        <v>45624.333726851852</v>
      </c>
    </row>
    <row r="8447" spans="1:22" x14ac:dyDescent="0.3">
      <c r="A8447" t="s">
        <v>119</v>
      </c>
      <c r="B8447" t="s">
        <v>120</v>
      </c>
      <c r="C8447" t="s">
        <v>88</v>
      </c>
      <c r="D8447" s="29">
        <v>45938</v>
      </c>
      <c r="E8447" s="161">
        <v>0</v>
      </c>
      <c r="F8447" s="161">
        <v>0</v>
      </c>
      <c r="G8447" s="161">
        <v>0</v>
      </c>
      <c r="H8447" s="161">
        <v>0</v>
      </c>
      <c r="L8447">
        <v>528.54259000000002</v>
      </c>
      <c r="R8447">
        <v>1356.4731690000001</v>
      </c>
      <c r="S8447">
        <v>1356.4731690000001</v>
      </c>
      <c r="T8447" s="194">
        <v>1356.4731690000001</v>
      </c>
      <c r="U8447" t="s">
        <v>193</v>
      </c>
      <c r="V8447">
        <v>45624.333738425928</v>
      </c>
    </row>
    <row r="8448" spans="1:22" x14ac:dyDescent="0.3">
      <c r="A8448" t="s">
        <v>119</v>
      </c>
      <c r="B8448" t="s">
        <v>120</v>
      </c>
      <c r="C8448" t="s">
        <v>88</v>
      </c>
      <c r="D8448" s="29">
        <v>45939</v>
      </c>
      <c r="E8448" s="161">
        <v>0</v>
      </c>
      <c r="F8448" s="161">
        <v>0</v>
      </c>
      <c r="G8448" s="161">
        <v>0</v>
      </c>
      <c r="H8448" s="161">
        <v>0</v>
      </c>
      <c r="L8448">
        <v>528.54259000000002</v>
      </c>
      <c r="R8448">
        <v>1356.4731690000001</v>
      </c>
      <c r="S8448">
        <v>1356.4731690000001</v>
      </c>
      <c r="T8448" s="194">
        <v>1356.4731690000001</v>
      </c>
      <c r="U8448" t="s">
        <v>193</v>
      </c>
      <c r="V8448">
        <v>45624.333738425928</v>
      </c>
    </row>
    <row r="8449" spans="1:22" x14ac:dyDescent="0.3">
      <c r="A8449" t="s">
        <v>119</v>
      </c>
      <c r="B8449" t="s">
        <v>120</v>
      </c>
      <c r="C8449" t="s">
        <v>88</v>
      </c>
      <c r="D8449" s="29">
        <v>45940</v>
      </c>
      <c r="E8449" s="161">
        <v>0</v>
      </c>
      <c r="F8449" s="161">
        <v>0</v>
      </c>
      <c r="G8449" s="161">
        <v>0</v>
      </c>
      <c r="H8449" s="161">
        <v>0</v>
      </c>
      <c r="L8449">
        <v>528.54259000000002</v>
      </c>
      <c r="R8449">
        <v>1356.4731690000001</v>
      </c>
      <c r="S8449">
        <v>1356.4731690000001</v>
      </c>
      <c r="T8449" s="194">
        <v>1356.4731690000001</v>
      </c>
      <c r="U8449" t="s">
        <v>193</v>
      </c>
      <c r="V8449">
        <v>45624.333703703705</v>
      </c>
    </row>
    <row r="8450" spans="1:22" x14ac:dyDescent="0.3">
      <c r="A8450" t="s">
        <v>119</v>
      </c>
      <c r="B8450" t="s">
        <v>120</v>
      </c>
      <c r="C8450" t="s">
        <v>88</v>
      </c>
      <c r="D8450" s="29">
        <v>45941</v>
      </c>
      <c r="E8450" s="161">
        <v>0</v>
      </c>
      <c r="F8450" s="161">
        <v>0</v>
      </c>
      <c r="G8450" s="161">
        <v>0</v>
      </c>
      <c r="H8450" s="161">
        <v>0</v>
      </c>
      <c r="L8450">
        <v>528.54259000000002</v>
      </c>
      <c r="R8450">
        <v>1356.4731690000001</v>
      </c>
      <c r="S8450">
        <v>1356.4731690000001</v>
      </c>
      <c r="T8450" s="194">
        <v>1356.4731690000001</v>
      </c>
      <c r="U8450" t="s">
        <v>193</v>
      </c>
      <c r="V8450">
        <v>45624.333611111113</v>
      </c>
    </row>
    <row r="8451" spans="1:22" x14ac:dyDescent="0.3">
      <c r="A8451" t="s">
        <v>119</v>
      </c>
      <c r="B8451" t="s">
        <v>120</v>
      </c>
      <c r="C8451" t="s">
        <v>88</v>
      </c>
      <c r="D8451" s="29">
        <v>45942</v>
      </c>
      <c r="E8451" s="161">
        <v>0</v>
      </c>
      <c r="F8451" s="161">
        <v>0</v>
      </c>
      <c r="G8451" s="161">
        <v>0</v>
      </c>
      <c r="H8451" s="161">
        <v>0</v>
      </c>
      <c r="L8451">
        <v>528.54259000000002</v>
      </c>
      <c r="R8451">
        <v>1356.4731690000001</v>
      </c>
      <c r="S8451">
        <v>1356.4731690000001</v>
      </c>
      <c r="T8451" s="194">
        <v>1356.4731690000001</v>
      </c>
      <c r="U8451" t="s">
        <v>193</v>
      </c>
      <c r="V8451">
        <v>45624.333738425928</v>
      </c>
    </row>
    <row r="8452" spans="1:22" x14ac:dyDescent="0.3">
      <c r="A8452" t="s">
        <v>119</v>
      </c>
      <c r="B8452" t="s">
        <v>120</v>
      </c>
      <c r="C8452" t="s">
        <v>88</v>
      </c>
      <c r="D8452" s="29">
        <v>45943</v>
      </c>
      <c r="E8452" s="161">
        <v>0</v>
      </c>
      <c r="F8452" s="161">
        <v>0</v>
      </c>
      <c r="G8452" s="161">
        <v>0</v>
      </c>
      <c r="H8452" s="161">
        <v>0</v>
      </c>
      <c r="L8452">
        <v>528.54259000000002</v>
      </c>
      <c r="R8452">
        <v>1356.4731690000001</v>
      </c>
      <c r="S8452">
        <v>1356.4731690000001</v>
      </c>
      <c r="T8452" s="194">
        <v>1356.4731690000001</v>
      </c>
      <c r="U8452" t="s">
        <v>193</v>
      </c>
      <c r="V8452">
        <v>45624.333761574075</v>
      </c>
    </row>
    <row r="8453" spans="1:22" x14ac:dyDescent="0.3">
      <c r="A8453" t="s">
        <v>119</v>
      </c>
      <c r="B8453" t="s">
        <v>120</v>
      </c>
      <c r="C8453" t="s">
        <v>88</v>
      </c>
      <c r="D8453" s="29">
        <v>45944</v>
      </c>
      <c r="E8453" s="161">
        <v>0</v>
      </c>
      <c r="F8453" s="161">
        <v>0</v>
      </c>
      <c r="G8453" s="161">
        <v>0</v>
      </c>
      <c r="H8453" s="161">
        <v>0</v>
      </c>
      <c r="L8453">
        <v>528.54259000000002</v>
      </c>
      <c r="R8453">
        <v>1356.4731690000001</v>
      </c>
      <c r="S8453">
        <v>1356.4731690000001</v>
      </c>
      <c r="T8453" s="194">
        <v>1356.4731690000001</v>
      </c>
      <c r="U8453" t="s">
        <v>193</v>
      </c>
      <c r="V8453">
        <v>45624.333749999998</v>
      </c>
    </row>
    <row r="8454" spans="1:22" x14ac:dyDescent="0.3">
      <c r="A8454" t="s">
        <v>119</v>
      </c>
      <c r="B8454" t="s">
        <v>120</v>
      </c>
      <c r="C8454" t="s">
        <v>88</v>
      </c>
      <c r="D8454" s="29">
        <v>45945</v>
      </c>
      <c r="E8454" s="161">
        <v>0</v>
      </c>
      <c r="F8454" s="161">
        <v>0</v>
      </c>
      <c r="G8454" s="161">
        <v>0</v>
      </c>
      <c r="H8454" s="161">
        <v>0</v>
      </c>
      <c r="L8454">
        <v>528.54259000000002</v>
      </c>
      <c r="R8454">
        <v>1356.4731690000001</v>
      </c>
      <c r="S8454">
        <v>1356.4731690000001</v>
      </c>
      <c r="T8454" s="194">
        <v>1356.4731690000001</v>
      </c>
      <c r="U8454" t="s">
        <v>193</v>
      </c>
      <c r="V8454">
        <v>45624.333749999998</v>
      </c>
    </row>
    <row r="8455" spans="1:22" x14ac:dyDescent="0.3">
      <c r="A8455" t="s">
        <v>119</v>
      </c>
      <c r="B8455" t="s">
        <v>120</v>
      </c>
      <c r="C8455" t="s">
        <v>88</v>
      </c>
      <c r="D8455" s="29">
        <v>45946</v>
      </c>
      <c r="E8455" s="161">
        <v>0</v>
      </c>
      <c r="F8455" s="161">
        <v>0</v>
      </c>
      <c r="G8455" s="161">
        <v>0</v>
      </c>
      <c r="H8455" s="161">
        <v>0</v>
      </c>
      <c r="L8455">
        <v>528.54259000000002</v>
      </c>
      <c r="R8455">
        <v>1356.4731690000001</v>
      </c>
      <c r="S8455">
        <v>1356.4731690000001</v>
      </c>
      <c r="T8455" s="194">
        <v>1356.4731690000001</v>
      </c>
      <c r="U8455" t="s">
        <v>193</v>
      </c>
      <c r="V8455">
        <v>45624.333692129629</v>
      </c>
    </row>
    <row r="8456" spans="1:22" x14ac:dyDescent="0.3">
      <c r="A8456" t="s">
        <v>119</v>
      </c>
      <c r="B8456" t="s">
        <v>120</v>
      </c>
      <c r="C8456" t="s">
        <v>88</v>
      </c>
      <c r="D8456" s="29">
        <v>45947</v>
      </c>
      <c r="E8456" s="161">
        <v>0</v>
      </c>
      <c r="F8456" s="161">
        <v>0</v>
      </c>
      <c r="G8456" s="161">
        <v>0</v>
      </c>
      <c r="H8456" s="161">
        <v>0</v>
      </c>
      <c r="L8456">
        <v>528.54259000000002</v>
      </c>
      <c r="R8456">
        <v>1356.4731690000001</v>
      </c>
      <c r="S8456">
        <v>1356.4731690000001</v>
      </c>
      <c r="T8456" s="194">
        <v>1356.4731690000001</v>
      </c>
      <c r="U8456" t="s">
        <v>193</v>
      </c>
      <c r="V8456">
        <v>45624.333645833336</v>
      </c>
    </row>
    <row r="8457" spans="1:22" x14ac:dyDescent="0.3">
      <c r="A8457" t="s">
        <v>119</v>
      </c>
      <c r="B8457" t="s">
        <v>120</v>
      </c>
      <c r="C8457" t="s">
        <v>88</v>
      </c>
      <c r="D8457" s="29">
        <v>45948</v>
      </c>
      <c r="E8457" s="161">
        <v>0</v>
      </c>
      <c r="F8457" s="161">
        <v>0</v>
      </c>
      <c r="G8457" s="161">
        <v>0</v>
      </c>
      <c r="H8457" s="161">
        <v>0</v>
      </c>
      <c r="L8457">
        <v>528.54259000000002</v>
      </c>
      <c r="R8457">
        <v>1356.4731690000001</v>
      </c>
      <c r="S8457">
        <v>1356.4731690000001</v>
      </c>
      <c r="T8457" s="194">
        <v>1356.4731690000001</v>
      </c>
      <c r="U8457" t="s">
        <v>193</v>
      </c>
      <c r="V8457">
        <v>45624.333761574075</v>
      </c>
    </row>
    <row r="8458" spans="1:22" x14ac:dyDescent="0.3">
      <c r="A8458" t="s">
        <v>119</v>
      </c>
      <c r="B8458" t="s">
        <v>120</v>
      </c>
      <c r="C8458" t="s">
        <v>88</v>
      </c>
      <c r="D8458" s="29">
        <v>45949</v>
      </c>
      <c r="E8458" s="161">
        <v>0</v>
      </c>
      <c r="F8458" s="161">
        <v>0</v>
      </c>
      <c r="G8458" s="161">
        <v>0</v>
      </c>
      <c r="H8458" s="161">
        <v>0</v>
      </c>
      <c r="L8458">
        <v>528.54259000000002</v>
      </c>
      <c r="R8458">
        <v>1356.4731690000001</v>
      </c>
      <c r="S8458">
        <v>1356.4731690000001</v>
      </c>
      <c r="T8458" s="194">
        <v>1356.4731690000001</v>
      </c>
      <c r="U8458" t="s">
        <v>193</v>
      </c>
      <c r="V8458">
        <v>45624.333680555559</v>
      </c>
    </row>
    <row r="8459" spans="1:22" x14ac:dyDescent="0.3">
      <c r="A8459" t="s">
        <v>119</v>
      </c>
      <c r="B8459" t="s">
        <v>120</v>
      </c>
      <c r="C8459" t="s">
        <v>88</v>
      </c>
      <c r="D8459" s="29">
        <v>45950</v>
      </c>
      <c r="E8459" s="161">
        <v>0</v>
      </c>
      <c r="F8459" s="161">
        <v>0</v>
      </c>
      <c r="G8459" s="161">
        <v>0</v>
      </c>
      <c r="H8459" s="161">
        <v>0</v>
      </c>
      <c r="L8459">
        <v>528.54259000000002</v>
      </c>
      <c r="R8459">
        <v>1356.4731690000001</v>
      </c>
      <c r="S8459">
        <v>1356.4731690000001</v>
      </c>
      <c r="T8459" s="194">
        <v>1356.4731690000001</v>
      </c>
      <c r="U8459" t="s">
        <v>193</v>
      </c>
      <c r="V8459">
        <v>45624.333668981482</v>
      </c>
    </row>
    <row r="8460" spans="1:22" x14ac:dyDescent="0.3">
      <c r="A8460" t="s">
        <v>119</v>
      </c>
      <c r="B8460" t="s">
        <v>120</v>
      </c>
      <c r="C8460" t="s">
        <v>88</v>
      </c>
      <c r="D8460" s="29">
        <v>45951</v>
      </c>
      <c r="E8460" s="161">
        <v>0</v>
      </c>
      <c r="F8460" s="161">
        <v>0</v>
      </c>
      <c r="G8460" s="161">
        <v>0</v>
      </c>
      <c r="H8460" s="161">
        <v>0</v>
      </c>
      <c r="L8460">
        <v>528.54259000000002</v>
      </c>
      <c r="R8460">
        <v>1356.4731690000001</v>
      </c>
      <c r="S8460">
        <v>1356.4731690000001</v>
      </c>
      <c r="T8460" s="194">
        <v>1356.4731690000001</v>
      </c>
      <c r="U8460" t="s">
        <v>193</v>
      </c>
      <c r="V8460">
        <v>45624.333738425928</v>
      </c>
    </row>
    <row r="8461" spans="1:22" x14ac:dyDescent="0.3">
      <c r="A8461" t="s">
        <v>119</v>
      </c>
      <c r="B8461" t="s">
        <v>120</v>
      </c>
      <c r="C8461" t="s">
        <v>88</v>
      </c>
      <c r="D8461" s="29">
        <v>45952</v>
      </c>
      <c r="E8461" s="161">
        <v>0</v>
      </c>
      <c r="F8461" s="161">
        <v>0</v>
      </c>
      <c r="G8461" s="161">
        <v>0</v>
      </c>
      <c r="H8461" s="161">
        <v>0</v>
      </c>
      <c r="L8461">
        <v>528.54259000000002</v>
      </c>
      <c r="R8461">
        <v>1356.4731690000001</v>
      </c>
      <c r="S8461">
        <v>1356.4731690000001</v>
      </c>
      <c r="T8461" s="194">
        <v>1356.4731690000001</v>
      </c>
      <c r="U8461" t="s">
        <v>193</v>
      </c>
      <c r="V8461">
        <v>45624.333749999998</v>
      </c>
    </row>
    <row r="8462" spans="1:22" x14ac:dyDescent="0.3">
      <c r="A8462" t="s">
        <v>119</v>
      </c>
      <c r="B8462" t="s">
        <v>120</v>
      </c>
      <c r="C8462" t="s">
        <v>88</v>
      </c>
      <c r="D8462" s="29">
        <v>45953</v>
      </c>
      <c r="E8462" s="161">
        <v>0</v>
      </c>
      <c r="F8462" s="161">
        <v>0</v>
      </c>
      <c r="G8462" s="161">
        <v>0</v>
      </c>
      <c r="H8462" s="161">
        <v>0</v>
      </c>
      <c r="L8462">
        <v>528.54259000000002</v>
      </c>
      <c r="R8462">
        <v>1356.4731690000001</v>
      </c>
      <c r="S8462">
        <v>1356.4731690000001</v>
      </c>
      <c r="T8462" s="194">
        <v>1356.4731690000001</v>
      </c>
      <c r="U8462" t="s">
        <v>193</v>
      </c>
      <c r="V8462">
        <v>45624.333749999998</v>
      </c>
    </row>
    <row r="8463" spans="1:22" x14ac:dyDescent="0.3">
      <c r="A8463" t="s">
        <v>119</v>
      </c>
      <c r="B8463" t="s">
        <v>120</v>
      </c>
      <c r="C8463" t="s">
        <v>88</v>
      </c>
      <c r="D8463" s="29">
        <v>45954</v>
      </c>
      <c r="E8463" s="161">
        <v>0</v>
      </c>
      <c r="F8463" s="161">
        <v>0</v>
      </c>
      <c r="G8463" s="161">
        <v>0</v>
      </c>
      <c r="H8463" s="161">
        <v>0</v>
      </c>
      <c r="L8463">
        <v>528.54259000000002</v>
      </c>
      <c r="R8463">
        <v>1356.4731690000001</v>
      </c>
      <c r="S8463">
        <v>1356.4731690000001</v>
      </c>
      <c r="T8463" s="194">
        <v>1356.4731690000001</v>
      </c>
      <c r="U8463" t="s">
        <v>193</v>
      </c>
      <c r="V8463">
        <v>45624.333761574075</v>
      </c>
    </row>
    <row r="8464" spans="1:22" x14ac:dyDescent="0.3">
      <c r="A8464" t="s">
        <v>119</v>
      </c>
      <c r="B8464" t="s">
        <v>120</v>
      </c>
      <c r="C8464" t="s">
        <v>88</v>
      </c>
      <c r="D8464" s="29">
        <v>45955</v>
      </c>
      <c r="E8464" s="161">
        <v>0</v>
      </c>
      <c r="F8464" s="161">
        <v>0</v>
      </c>
      <c r="G8464" s="161">
        <v>0</v>
      </c>
      <c r="H8464" s="161">
        <v>0</v>
      </c>
      <c r="L8464">
        <v>528.54259000000002</v>
      </c>
      <c r="R8464">
        <v>1356.4731690000001</v>
      </c>
      <c r="S8464">
        <v>1356.4731690000001</v>
      </c>
      <c r="T8464" s="194">
        <v>1356.4731690000001</v>
      </c>
      <c r="U8464" t="s">
        <v>193</v>
      </c>
      <c r="V8464">
        <v>45624.333761574075</v>
      </c>
    </row>
    <row r="8465" spans="1:22" x14ac:dyDescent="0.3">
      <c r="A8465" t="s">
        <v>119</v>
      </c>
      <c r="B8465" t="s">
        <v>120</v>
      </c>
      <c r="C8465" t="s">
        <v>88</v>
      </c>
      <c r="D8465" s="29">
        <v>45956</v>
      </c>
      <c r="E8465" s="161">
        <v>0</v>
      </c>
      <c r="F8465" s="161">
        <v>0</v>
      </c>
      <c r="G8465" s="161">
        <v>0</v>
      </c>
      <c r="H8465" s="161">
        <v>0</v>
      </c>
      <c r="L8465">
        <v>528.54259000000002</v>
      </c>
      <c r="R8465">
        <v>1356.4731690000001</v>
      </c>
      <c r="S8465">
        <v>1356.4731690000001</v>
      </c>
      <c r="T8465" s="194">
        <v>1356.4731690000001</v>
      </c>
      <c r="U8465" t="s">
        <v>193</v>
      </c>
      <c r="V8465">
        <v>45624.333738425928</v>
      </c>
    </row>
    <row r="8466" spans="1:22" x14ac:dyDescent="0.3">
      <c r="A8466" t="s">
        <v>119</v>
      </c>
      <c r="B8466" t="s">
        <v>120</v>
      </c>
      <c r="C8466" t="s">
        <v>88</v>
      </c>
      <c r="D8466" s="29">
        <v>45957</v>
      </c>
      <c r="E8466" s="161">
        <v>0</v>
      </c>
      <c r="F8466" s="161">
        <v>0</v>
      </c>
      <c r="G8466" s="161">
        <v>0</v>
      </c>
      <c r="H8466" s="161">
        <v>0</v>
      </c>
      <c r="L8466">
        <v>528.54259000000002</v>
      </c>
      <c r="R8466">
        <v>1356.4731690000001</v>
      </c>
      <c r="S8466">
        <v>1356.4731690000001</v>
      </c>
      <c r="T8466" s="194">
        <v>1356.4731690000001</v>
      </c>
      <c r="U8466" t="s">
        <v>193</v>
      </c>
      <c r="V8466">
        <v>45624.333738425928</v>
      </c>
    </row>
    <row r="8467" spans="1:22" x14ac:dyDescent="0.3">
      <c r="A8467" t="s">
        <v>119</v>
      </c>
      <c r="B8467" t="s">
        <v>120</v>
      </c>
      <c r="C8467" t="s">
        <v>88</v>
      </c>
      <c r="D8467" s="29">
        <v>45958</v>
      </c>
      <c r="E8467" s="161">
        <v>0</v>
      </c>
      <c r="F8467" s="161">
        <v>0</v>
      </c>
      <c r="G8467" s="161">
        <v>0</v>
      </c>
      <c r="H8467" s="161">
        <v>0</v>
      </c>
      <c r="L8467">
        <v>528.54259000000002</v>
      </c>
      <c r="R8467">
        <v>1356.4731690000001</v>
      </c>
      <c r="S8467">
        <v>1356.4731690000001</v>
      </c>
      <c r="T8467" s="194">
        <v>1356.4731690000001</v>
      </c>
      <c r="U8467" t="s">
        <v>193</v>
      </c>
      <c r="V8467">
        <v>45624.333738425928</v>
      </c>
    </row>
    <row r="8468" spans="1:22" x14ac:dyDescent="0.3">
      <c r="A8468" t="s">
        <v>119</v>
      </c>
      <c r="B8468" t="s">
        <v>120</v>
      </c>
      <c r="C8468" t="s">
        <v>88</v>
      </c>
      <c r="D8468" s="29">
        <v>45959</v>
      </c>
      <c r="E8468" s="161">
        <v>0</v>
      </c>
      <c r="F8468" s="161">
        <v>0</v>
      </c>
      <c r="G8468" s="161">
        <v>0</v>
      </c>
      <c r="H8468" s="161">
        <v>0</v>
      </c>
      <c r="L8468">
        <v>528.54259000000002</v>
      </c>
      <c r="R8468">
        <v>1356.4731690000001</v>
      </c>
      <c r="S8468">
        <v>1356.4731690000001</v>
      </c>
      <c r="T8468" s="194">
        <v>1356.4731690000001</v>
      </c>
      <c r="U8468" t="s">
        <v>193</v>
      </c>
      <c r="V8468">
        <v>45624.333738425928</v>
      </c>
    </row>
    <row r="8469" spans="1:22" x14ac:dyDescent="0.3">
      <c r="A8469" t="s">
        <v>119</v>
      </c>
      <c r="B8469" t="s">
        <v>120</v>
      </c>
      <c r="C8469" t="s">
        <v>88</v>
      </c>
      <c r="D8469" s="29">
        <v>45960</v>
      </c>
      <c r="E8469" s="161">
        <v>0</v>
      </c>
      <c r="F8469" s="161">
        <v>0</v>
      </c>
      <c r="G8469" s="161">
        <v>0</v>
      </c>
      <c r="H8469" s="161">
        <v>0</v>
      </c>
      <c r="L8469">
        <v>528.54259000000002</v>
      </c>
      <c r="R8469">
        <v>1356.4731690000001</v>
      </c>
      <c r="S8469">
        <v>1356.4731690000001</v>
      </c>
      <c r="T8469" s="194">
        <v>1356.4731690000001</v>
      </c>
      <c r="U8469" t="s">
        <v>193</v>
      </c>
      <c r="V8469">
        <v>45624.333738425928</v>
      </c>
    </row>
    <row r="8470" spans="1:22" x14ac:dyDescent="0.3">
      <c r="A8470" t="s">
        <v>119</v>
      </c>
      <c r="B8470" t="s">
        <v>120</v>
      </c>
      <c r="C8470" t="s">
        <v>88</v>
      </c>
      <c r="D8470" s="29">
        <v>45961</v>
      </c>
      <c r="E8470" s="161">
        <v>0</v>
      </c>
      <c r="F8470" s="161">
        <v>0</v>
      </c>
      <c r="G8470" s="161">
        <v>0</v>
      </c>
      <c r="H8470" s="161">
        <v>0</v>
      </c>
      <c r="L8470">
        <v>528.54259000000002</v>
      </c>
      <c r="R8470">
        <v>1356.4731690000001</v>
      </c>
      <c r="S8470">
        <v>1356.4731690000001</v>
      </c>
      <c r="T8470" s="194">
        <v>1356.4731690000001</v>
      </c>
      <c r="U8470" t="s">
        <v>193</v>
      </c>
      <c r="V8470">
        <v>45624.333738425928</v>
      </c>
    </row>
    <row r="8471" spans="1:22" x14ac:dyDescent="0.3">
      <c r="A8471" t="s">
        <v>119</v>
      </c>
      <c r="B8471" t="s">
        <v>120</v>
      </c>
      <c r="C8471" t="s">
        <v>88</v>
      </c>
      <c r="D8471" s="29">
        <v>45962</v>
      </c>
      <c r="E8471" s="161">
        <v>0</v>
      </c>
      <c r="F8471" s="161">
        <v>0</v>
      </c>
      <c r="G8471" s="161">
        <v>0</v>
      </c>
      <c r="H8471" s="161">
        <v>0</v>
      </c>
      <c r="L8471">
        <v>528.54259100000002</v>
      </c>
      <c r="R8471">
        <v>1356.4731690000001</v>
      </c>
      <c r="S8471">
        <v>1356.4731690000001</v>
      </c>
      <c r="T8471" s="194">
        <v>1356.4731690000001</v>
      </c>
      <c r="U8471" t="s">
        <v>193</v>
      </c>
      <c r="V8471">
        <v>45627.312800925924</v>
      </c>
    </row>
    <row r="8472" spans="1:22" x14ac:dyDescent="0.3">
      <c r="A8472" t="s">
        <v>119</v>
      </c>
      <c r="B8472" t="s">
        <v>120</v>
      </c>
      <c r="C8472" t="s">
        <v>88</v>
      </c>
      <c r="D8472" s="29">
        <v>45963</v>
      </c>
      <c r="E8472" s="161">
        <v>0</v>
      </c>
      <c r="F8472" s="161">
        <v>0</v>
      </c>
      <c r="G8472" s="161">
        <v>0</v>
      </c>
      <c r="H8472" s="161">
        <v>0</v>
      </c>
      <c r="L8472">
        <v>528.54259100000002</v>
      </c>
      <c r="R8472">
        <v>1356.4731690000001</v>
      </c>
      <c r="S8472">
        <v>1356.4731690000001</v>
      </c>
      <c r="T8472" s="194">
        <v>1356.4731690000001</v>
      </c>
      <c r="U8472" t="s">
        <v>193</v>
      </c>
      <c r="V8472">
        <v>45627.313159722224</v>
      </c>
    </row>
    <row r="8473" spans="1:22" x14ac:dyDescent="0.3">
      <c r="A8473" t="s">
        <v>119</v>
      </c>
      <c r="B8473" t="s">
        <v>120</v>
      </c>
      <c r="C8473" t="s">
        <v>88</v>
      </c>
      <c r="D8473" s="29">
        <v>45964</v>
      </c>
      <c r="E8473" s="161">
        <v>0</v>
      </c>
      <c r="F8473" s="161">
        <v>0</v>
      </c>
      <c r="G8473" s="161">
        <v>0</v>
      </c>
      <c r="H8473" s="161">
        <v>0</v>
      </c>
      <c r="L8473">
        <v>528.54259100000002</v>
      </c>
      <c r="R8473">
        <v>1356.4731690000001</v>
      </c>
      <c r="S8473">
        <v>1356.4731690000001</v>
      </c>
      <c r="T8473" s="194">
        <v>1356.4731690000001</v>
      </c>
      <c r="U8473" t="s">
        <v>193</v>
      </c>
      <c r="V8473">
        <v>45627.313391203701</v>
      </c>
    </row>
    <row r="8474" spans="1:22" x14ac:dyDescent="0.3">
      <c r="A8474" t="s">
        <v>119</v>
      </c>
      <c r="B8474" t="s">
        <v>120</v>
      </c>
      <c r="C8474" t="s">
        <v>88</v>
      </c>
      <c r="D8474" s="29">
        <v>45965</v>
      </c>
      <c r="E8474" s="161">
        <v>0</v>
      </c>
      <c r="F8474" s="161">
        <v>0</v>
      </c>
      <c r="G8474" s="161">
        <v>0</v>
      </c>
      <c r="H8474" s="161">
        <v>0</v>
      </c>
      <c r="L8474">
        <v>528.54259100000002</v>
      </c>
      <c r="R8474">
        <v>1356.4731690000001</v>
      </c>
      <c r="S8474">
        <v>1356.4731690000001</v>
      </c>
      <c r="T8474" s="194">
        <v>1356.4731690000001</v>
      </c>
      <c r="U8474" t="s">
        <v>193</v>
      </c>
      <c r="V8474">
        <v>45627.313391203701</v>
      </c>
    </row>
    <row r="8475" spans="1:22" x14ac:dyDescent="0.3">
      <c r="A8475" t="s">
        <v>119</v>
      </c>
      <c r="B8475" t="s">
        <v>120</v>
      </c>
      <c r="C8475" t="s">
        <v>88</v>
      </c>
      <c r="D8475" s="29">
        <v>45966</v>
      </c>
      <c r="E8475" s="161">
        <v>0</v>
      </c>
      <c r="F8475" s="161">
        <v>0</v>
      </c>
      <c r="G8475" s="161">
        <v>0</v>
      </c>
      <c r="H8475" s="161">
        <v>0</v>
      </c>
      <c r="L8475">
        <v>528.54259100000002</v>
      </c>
      <c r="R8475">
        <v>1356.4731690000001</v>
      </c>
      <c r="S8475">
        <v>1356.4731690000001</v>
      </c>
      <c r="T8475" s="194">
        <v>1356.4731690000001</v>
      </c>
      <c r="U8475" t="s">
        <v>193</v>
      </c>
      <c r="V8475">
        <v>45627.313379629632</v>
      </c>
    </row>
    <row r="8476" spans="1:22" x14ac:dyDescent="0.3">
      <c r="A8476" t="s">
        <v>119</v>
      </c>
      <c r="B8476" t="s">
        <v>120</v>
      </c>
      <c r="C8476" t="s">
        <v>88</v>
      </c>
      <c r="D8476" s="29">
        <v>45967</v>
      </c>
      <c r="E8476" s="161">
        <v>0</v>
      </c>
      <c r="F8476" s="161">
        <v>0</v>
      </c>
      <c r="G8476" s="161">
        <v>0</v>
      </c>
      <c r="H8476" s="161">
        <v>0</v>
      </c>
      <c r="L8476">
        <v>528.54259100000002</v>
      </c>
      <c r="R8476">
        <v>1356.4731690000001</v>
      </c>
      <c r="S8476">
        <v>1356.4731690000001</v>
      </c>
      <c r="T8476" s="194">
        <v>1356.4731690000001</v>
      </c>
      <c r="U8476" t="s">
        <v>193</v>
      </c>
      <c r="V8476">
        <v>45627.313402777778</v>
      </c>
    </row>
    <row r="8477" spans="1:22" x14ac:dyDescent="0.3">
      <c r="A8477" t="s">
        <v>119</v>
      </c>
      <c r="B8477" t="s">
        <v>120</v>
      </c>
      <c r="C8477" t="s">
        <v>88</v>
      </c>
      <c r="D8477" s="29">
        <v>45968</v>
      </c>
      <c r="E8477" s="161">
        <v>0</v>
      </c>
      <c r="F8477" s="161">
        <v>0</v>
      </c>
      <c r="G8477" s="161">
        <v>0</v>
      </c>
      <c r="H8477" s="161">
        <v>0</v>
      </c>
      <c r="L8477">
        <v>528.54259100000002</v>
      </c>
      <c r="R8477">
        <v>1356.4731690000001</v>
      </c>
      <c r="S8477">
        <v>1356.4731690000001</v>
      </c>
      <c r="T8477" s="194">
        <v>1356.4731690000001</v>
      </c>
      <c r="U8477" t="s">
        <v>193</v>
      </c>
      <c r="V8477">
        <v>45627.313402777778</v>
      </c>
    </row>
    <row r="8478" spans="1:22" x14ac:dyDescent="0.3">
      <c r="A8478" t="s">
        <v>119</v>
      </c>
      <c r="B8478" t="s">
        <v>120</v>
      </c>
      <c r="C8478" t="s">
        <v>88</v>
      </c>
      <c r="D8478" s="29">
        <v>45969</v>
      </c>
      <c r="E8478" s="161">
        <v>0</v>
      </c>
      <c r="F8478" s="161">
        <v>0</v>
      </c>
      <c r="G8478" s="161">
        <v>0</v>
      </c>
      <c r="H8478" s="161">
        <v>0</v>
      </c>
      <c r="L8478">
        <v>528.54259100000002</v>
      </c>
      <c r="R8478">
        <v>1356.4731690000001</v>
      </c>
      <c r="S8478">
        <v>1356.4731690000001</v>
      </c>
      <c r="T8478" s="194">
        <v>1356.4731690000001</v>
      </c>
      <c r="U8478" t="s">
        <v>193</v>
      </c>
      <c r="V8478">
        <v>45627.313402777778</v>
      </c>
    </row>
    <row r="8479" spans="1:22" x14ac:dyDescent="0.3">
      <c r="A8479" t="s">
        <v>119</v>
      </c>
      <c r="B8479" t="s">
        <v>120</v>
      </c>
      <c r="C8479" t="s">
        <v>88</v>
      </c>
      <c r="D8479" s="29">
        <v>45970</v>
      </c>
      <c r="E8479" s="161">
        <v>0</v>
      </c>
      <c r="F8479" s="161">
        <v>0</v>
      </c>
      <c r="G8479" s="161">
        <v>0</v>
      </c>
      <c r="H8479" s="161">
        <v>0</v>
      </c>
      <c r="L8479">
        <v>528.54259100000002</v>
      </c>
      <c r="R8479">
        <v>1356.4731690000001</v>
      </c>
      <c r="S8479">
        <v>1356.4731690000001</v>
      </c>
      <c r="T8479" s="194">
        <v>1356.4731690000001</v>
      </c>
      <c r="U8479" t="s">
        <v>193</v>
      </c>
      <c r="V8479">
        <v>45627.313414351855</v>
      </c>
    </row>
    <row r="8480" spans="1:22" x14ac:dyDescent="0.3">
      <c r="A8480" t="s">
        <v>119</v>
      </c>
      <c r="B8480" t="s">
        <v>120</v>
      </c>
      <c r="C8480" t="s">
        <v>88</v>
      </c>
      <c r="D8480" s="29">
        <v>45971</v>
      </c>
      <c r="E8480" s="161">
        <v>0</v>
      </c>
      <c r="F8480" s="161">
        <v>0</v>
      </c>
      <c r="G8480" s="161">
        <v>0</v>
      </c>
      <c r="H8480" s="161">
        <v>0</v>
      </c>
      <c r="L8480">
        <v>528.54259100000002</v>
      </c>
      <c r="R8480">
        <v>1356.4731690000001</v>
      </c>
      <c r="S8480">
        <v>1356.4731690000001</v>
      </c>
      <c r="T8480" s="194">
        <v>1356.4731690000001</v>
      </c>
      <c r="U8480" t="s">
        <v>193</v>
      </c>
      <c r="V8480">
        <v>45627.313414351855</v>
      </c>
    </row>
    <row r="8481" spans="1:22" x14ac:dyDescent="0.3">
      <c r="A8481" t="s">
        <v>119</v>
      </c>
      <c r="B8481" t="s">
        <v>120</v>
      </c>
      <c r="C8481" t="s">
        <v>88</v>
      </c>
      <c r="D8481" s="29">
        <v>45972</v>
      </c>
      <c r="E8481" s="161">
        <v>0</v>
      </c>
      <c r="F8481" s="161">
        <v>0</v>
      </c>
      <c r="G8481" s="161">
        <v>0</v>
      </c>
      <c r="H8481" s="161">
        <v>0</v>
      </c>
      <c r="L8481">
        <v>528.54259100000002</v>
      </c>
      <c r="R8481">
        <v>1356.4731690000001</v>
      </c>
      <c r="S8481">
        <v>1356.4731690000001</v>
      </c>
      <c r="T8481" s="194">
        <v>1356.4731690000001</v>
      </c>
      <c r="U8481" t="s">
        <v>193</v>
      </c>
      <c r="V8481">
        <v>45627.313414351855</v>
      </c>
    </row>
    <row r="8482" spans="1:22" x14ac:dyDescent="0.3">
      <c r="A8482" t="s">
        <v>119</v>
      </c>
      <c r="B8482" t="s">
        <v>120</v>
      </c>
      <c r="C8482" t="s">
        <v>88</v>
      </c>
      <c r="D8482" s="29">
        <v>45973</v>
      </c>
      <c r="E8482" s="161">
        <v>0</v>
      </c>
      <c r="F8482" s="161">
        <v>0</v>
      </c>
      <c r="G8482" s="161">
        <v>0</v>
      </c>
      <c r="H8482" s="161">
        <v>0</v>
      </c>
      <c r="L8482">
        <v>528.54259100000002</v>
      </c>
      <c r="R8482">
        <v>1356.4731690000001</v>
      </c>
      <c r="S8482">
        <v>1356.4731690000001</v>
      </c>
      <c r="T8482" s="194">
        <v>1356.4731690000001</v>
      </c>
      <c r="U8482" t="s">
        <v>193</v>
      </c>
      <c r="V8482">
        <v>45627.313425925924</v>
      </c>
    </row>
    <row r="8483" spans="1:22" x14ac:dyDescent="0.3">
      <c r="A8483" t="s">
        <v>119</v>
      </c>
      <c r="B8483" t="s">
        <v>120</v>
      </c>
      <c r="C8483" t="s">
        <v>88</v>
      </c>
      <c r="D8483" s="29">
        <v>45974</v>
      </c>
      <c r="E8483" s="161">
        <v>0</v>
      </c>
      <c r="F8483" s="161">
        <v>0</v>
      </c>
      <c r="G8483" s="161">
        <v>0</v>
      </c>
      <c r="H8483" s="161">
        <v>0</v>
      </c>
      <c r="L8483">
        <v>528.54259100000002</v>
      </c>
      <c r="R8483">
        <v>1356.4731690000001</v>
      </c>
      <c r="S8483">
        <v>1356.4731690000001</v>
      </c>
      <c r="T8483" s="194">
        <v>1356.4731690000001</v>
      </c>
      <c r="U8483" t="s">
        <v>193</v>
      </c>
      <c r="V8483">
        <v>45627.313437500001</v>
      </c>
    </row>
    <row r="8484" spans="1:22" x14ac:dyDescent="0.3">
      <c r="A8484" t="s">
        <v>119</v>
      </c>
      <c r="B8484" t="s">
        <v>120</v>
      </c>
      <c r="C8484" t="s">
        <v>88</v>
      </c>
      <c r="D8484" s="29">
        <v>45975</v>
      </c>
      <c r="E8484" s="161">
        <v>0</v>
      </c>
      <c r="F8484" s="161">
        <v>0</v>
      </c>
      <c r="G8484" s="161">
        <v>0</v>
      </c>
      <c r="H8484" s="161">
        <v>0</v>
      </c>
      <c r="L8484">
        <v>528.54259100000002</v>
      </c>
      <c r="R8484">
        <v>1356.4731690000001</v>
      </c>
      <c r="S8484">
        <v>1356.4731690000001</v>
      </c>
      <c r="T8484" s="194">
        <v>1356.4731690000001</v>
      </c>
      <c r="U8484" t="s">
        <v>193</v>
      </c>
      <c r="V8484">
        <v>45627.313425925924</v>
      </c>
    </row>
    <row r="8485" spans="1:22" x14ac:dyDescent="0.3">
      <c r="A8485" t="s">
        <v>119</v>
      </c>
      <c r="B8485" t="s">
        <v>120</v>
      </c>
      <c r="C8485" t="s">
        <v>88</v>
      </c>
      <c r="D8485" s="29">
        <v>45976</v>
      </c>
      <c r="E8485" s="161">
        <v>0</v>
      </c>
      <c r="F8485" s="161">
        <v>0</v>
      </c>
      <c r="G8485" s="161">
        <v>0</v>
      </c>
      <c r="H8485" s="161">
        <v>0</v>
      </c>
      <c r="L8485">
        <v>528.54259100000002</v>
      </c>
      <c r="R8485">
        <v>1356.4731690000001</v>
      </c>
      <c r="S8485">
        <v>1356.4731690000001</v>
      </c>
      <c r="T8485" s="194">
        <v>1356.4731690000001</v>
      </c>
      <c r="U8485" t="s">
        <v>193</v>
      </c>
      <c r="V8485">
        <v>45627.313437500001</v>
      </c>
    </row>
    <row r="8486" spans="1:22" x14ac:dyDescent="0.3">
      <c r="A8486" t="s">
        <v>119</v>
      </c>
      <c r="B8486" t="s">
        <v>120</v>
      </c>
      <c r="C8486" t="s">
        <v>88</v>
      </c>
      <c r="D8486" s="29">
        <v>45977</v>
      </c>
      <c r="E8486" s="161">
        <v>0</v>
      </c>
      <c r="F8486" s="161">
        <v>0</v>
      </c>
      <c r="G8486" s="161">
        <v>0</v>
      </c>
      <c r="H8486" s="161">
        <v>0</v>
      </c>
      <c r="L8486">
        <v>528.54259100000002</v>
      </c>
      <c r="R8486">
        <v>1356.4731690000001</v>
      </c>
      <c r="S8486">
        <v>1356.4731690000001</v>
      </c>
      <c r="T8486" s="194">
        <v>1356.4731690000001</v>
      </c>
      <c r="U8486" t="s">
        <v>193</v>
      </c>
      <c r="V8486">
        <v>45627.313437500001</v>
      </c>
    </row>
    <row r="8487" spans="1:22" x14ac:dyDescent="0.3">
      <c r="A8487" t="s">
        <v>119</v>
      </c>
      <c r="B8487" t="s">
        <v>120</v>
      </c>
      <c r="C8487" t="s">
        <v>88</v>
      </c>
      <c r="D8487" s="29">
        <v>45978</v>
      </c>
      <c r="E8487" s="161">
        <v>0</v>
      </c>
      <c r="F8487" s="161">
        <v>0</v>
      </c>
      <c r="G8487" s="161">
        <v>0</v>
      </c>
      <c r="H8487" s="161">
        <v>0</v>
      </c>
      <c r="L8487">
        <v>528.54259100000002</v>
      </c>
      <c r="R8487">
        <v>1356.4731690000001</v>
      </c>
      <c r="S8487">
        <v>1356.4731690000001</v>
      </c>
      <c r="T8487" s="194">
        <v>1356.4731690000001</v>
      </c>
      <c r="U8487" t="s">
        <v>193</v>
      </c>
      <c r="V8487">
        <v>45627.313437500001</v>
      </c>
    </row>
    <row r="8488" spans="1:22" x14ac:dyDescent="0.3">
      <c r="A8488" t="s">
        <v>119</v>
      </c>
      <c r="B8488" t="s">
        <v>120</v>
      </c>
      <c r="C8488" t="s">
        <v>88</v>
      </c>
      <c r="D8488" s="29">
        <v>45979</v>
      </c>
      <c r="E8488" s="161">
        <v>0</v>
      </c>
      <c r="F8488" s="161">
        <v>0</v>
      </c>
      <c r="G8488" s="161">
        <v>0</v>
      </c>
      <c r="H8488" s="161">
        <v>0</v>
      </c>
      <c r="L8488">
        <v>528.54259100000002</v>
      </c>
      <c r="R8488">
        <v>1356.4731690000001</v>
      </c>
      <c r="S8488">
        <v>1356.4731690000001</v>
      </c>
      <c r="T8488" s="194">
        <v>1356.4731690000001</v>
      </c>
      <c r="U8488" t="s">
        <v>193</v>
      </c>
      <c r="V8488">
        <v>45627.313449074078</v>
      </c>
    </row>
    <row r="8489" spans="1:22" x14ac:dyDescent="0.3">
      <c r="A8489" t="s">
        <v>119</v>
      </c>
      <c r="B8489" t="s">
        <v>120</v>
      </c>
      <c r="C8489" t="s">
        <v>88</v>
      </c>
      <c r="D8489" s="29">
        <v>45980</v>
      </c>
      <c r="E8489" s="161">
        <v>0</v>
      </c>
      <c r="F8489" s="161">
        <v>0</v>
      </c>
      <c r="G8489" s="161">
        <v>0</v>
      </c>
      <c r="H8489" s="161">
        <v>0</v>
      </c>
      <c r="L8489">
        <v>528.54259100000002</v>
      </c>
      <c r="R8489">
        <v>1356.4731690000001</v>
      </c>
      <c r="S8489">
        <v>1356.4731690000001</v>
      </c>
      <c r="T8489" s="194">
        <v>1356.4731690000001</v>
      </c>
      <c r="U8489" t="s">
        <v>193</v>
      </c>
      <c r="V8489">
        <v>45627.313449074078</v>
      </c>
    </row>
    <row r="8490" spans="1:22" x14ac:dyDescent="0.3">
      <c r="A8490" t="s">
        <v>119</v>
      </c>
      <c r="B8490" t="s">
        <v>120</v>
      </c>
      <c r="C8490" t="s">
        <v>88</v>
      </c>
      <c r="D8490" s="29">
        <v>45981</v>
      </c>
      <c r="E8490" s="161">
        <v>0</v>
      </c>
      <c r="F8490" s="161">
        <v>0</v>
      </c>
      <c r="G8490" s="161">
        <v>0</v>
      </c>
      <c r="H8490" s="161">
        <v>0</v>
      </c>
      <c r="L8490">
        <v>528.54259100000002</v>
      </c>
      <c r="R8490">
        <v>1356.4731690000001</v>
      </c>
      <c r="S8490">
        <v>1356.4731690000001</v>
      </c>
      <c r="T8490" s="194">
        <v>1356.4731690000001</v>
      </c>
      <c r="U8490" t="s">
        <v>193</v>
      </c>
      <c r="V8490">
        <v>45627.313449074078</v>
      </c>
    </row>
    <row r="8491" spans="1:22" x14ac:dyDescent="0.3">
      <c r="A8491" t="s">
        <v>119</v>
      </c>
      <c r="B8491" t="s">
        <v>120</v>
      </c>
      <c r="C8491" t="s">
        <v>88</v>
      </c>
      <c r="D8491" s="29">
        <v>45982</v>
      </c>
      <c r="E8491" s="161">
        <v>0</v>
      </c>
      <c r="F8491" s="161">
        <v>0</v>
      </c>
      <c r="G8491" s="161">
        <v>0</v>
      </c>
      <c r="H8491" s="161">
        <v>0</v>
      </c>
      <c r="L8491">
        <v>528.54259100000002</v>
      </c>
      <c r="R8491">
        <v>1356.4731690000001</v>
      </c>
      <c r="S8491">
        <v>1356.4731690000001</v>
      </c>
      <c r="T8491" s="194">
        <v>1356.4731690000001</v>
      </c>
      <c r="U8491" t="s">
        <v>193</v>
      </c>
      <c r="V8491">
        <v>45627.313460648147</v>
      </c>
    </row>
    <row r="8492" spans="1:22" x14ac:dyDescent="0.3">
      <c r="A8492" t="s">
        <v>119</v>
      </c>
      <c r="B8492" t="s">
        <v>120</v>
      </c>
      <c r="C8492" t="s">
        <v>88</v>
      </c>
      <c r="D8492" s="29">
        <v>45983</v>
      </c>
      <c r="E8492" s="161">
        <v>0</v>
      </c>
      <c r="F8492" s="161">
        <v>0</v>
      </c>
      <c r="G8492" s="161">
        <v>0</v>
      </c>
      <c r="H8492" s="161">
        <v>0</v>
      </c>
      <c r="L8492">
        <v>528.54259100000002</v>
      </c>
      <c r="R8492">
        <v>1356.4731690000001</v>
      </c>
      <c r="S8492">
        <v>1356.4731690000001</v>
      </c>
      <c r="T8492" s="194">
        <v>1356.4731690000001</v>
      </c>
      <c r="U8492" t="s">
        <v>193</v>
      </c>
      <c r="V8492">
        <v>45627.313460648147</v>
      </c>
    </row>
    <row r="8493" spans="1:22" x14ac:dyDescent="0.3">
      <c r="A8493" t="s">
        <v>119</v>
      </c>
      <c r="B8493" t="s">
        <v>120</v>
      </c>
      <c r="C8493" t="s">
        <v>88</v>
      </c>
      <c r="D8493" s="29">
        <v>45984</v>
      </c>
      <c r="E8493" s="161">
        <v>0</v>
      </c>
      <c r="F8493" s="161">
        <v>0</v>
      </c>
      <c r="G8493" s="161">
        <v>0</v>
      </c>
      <c r="H8493" s="161">
        <v>0</v>
      </c>
      <c r="L8493">
        <v>528.54259100000002</v>
      </c>
      <c r="R8493">
        <v>1356.4731690000001</v>
      </c>
      <c r="S8493">
        <v>1356.4731690000001</v>
      </c>
      <c r="T8493" s="194">
        <v>1356.4731690000001</v>
      </c>
      <c r="U8493" t="s">
        <v>193</v>
      </c>
      <c r="V8493">
        <v>45627.313460648147</v>
      </c>
    </row>
    <row r="8494" spans="1:22" x14ac:dyDescent="0.3">
      <c r="A8494" t="s">
        <v>119</v>
      </c>
      <c r="B8494" t="s">
        <v>120</v>
      </c>
      <c r="C8494" t="s">
        <v>88</v>
      </c>
      <c r="D8494" s="29">
        <v>45985</v>
      </c>
      <c r="E8494" s="161">
        <v>0</v>
      </c>
      <c r="F8494" s="161">
        <v>0</v>
      </c>
      <c r="G8494" s="161">
        <v>0</v>
      </c>
      <c r="H8494" s="161">
        <v>0</v>
      </c>
      <c r="L8494">
        <v>528.54259100000002</v>
      </c>
      <c r="R8494">
        <v>1356.4731690000001</v>
      </c>
      <c r="S8494">
        <v>1356.4731690000001</v>
      </c>
      <c r="T8494" s="194">
        <v>1356.4731690000001</v>
      </c>
      <c r="U8494" t="s">
        <v>193</v>
      </c>
      <c r="V8494">
        <v>45627.313460648147</v>
      </c>
    </row>
    <row r="8495" spans="1:22" x14ac:dyDescent="0.3">
      <c r="A8495" t="s">
        <v>119</v>
      </c>
      <c r="B8495" t="s">
        <v>120</v>
      </c>
      <c r="C8495" t="s">
        <v>88</v>
      </c>
      <c r="D8495" s="29">
        <v>45986</v>
      </c>
      <c r="E8495" s="161">
        <v>0</v>
      </c>
      <c r="F8495" s="161">
        <v>0</v>
      </c>
      <c r="G8495" s="161">
        <v>0</v>
      </c>
      <c r="H8495" s="161">
        <v>0</v>
      </c>
      <c r="L8495">
        <v>528.54259100000002</v>
      </c>
      <c r="R8495">
        <v>1356.4731690000001</v>
      </c>
      <c r="S8495">
        <v>1356.4731690000001</v>
      </c>
      <c r="T8495" s="194">
        <v>1356.4731690000001</v>
      </c>
      <c r="U8495" t="s">
        <v>193</v>
      </c>
      <c r="V8495">
        <v>45627.313472222224</v>
      </c>
    </row>
    <row r="8496" spans="1:22" x14ac:dyDescent="0.3">
      <c r="A8496" t="s">
        <v>119</v>
      </c>
      <c r="B8496" t="s">
        <v>120</v>
      </c>
      <c r="C8496" t="s">
        <v>88</v>
      </c>
      <c r="D8496" s="29">
        <v>45987</v>
      </c>
      <c r="E8496" s="161">
        <v>0</v>
      </c>
      <c r="F8496" s="161">
        <v>0</v>
      </c>
      <c r="G8496" s="161">
        <v>0</v>
      </c>
      <c r="H8496" s="161">
        <v>0</v>
      </c>
      <c r="L8496">
        <v>528.54259100000002</v>
      </c>
      <c r="R8496">
        <v>1356.4731690000001</v>
      </c>
      <c r="S8496">
        <v>1356.4731690000001</v>
      </c>
      <c r="T8496" s="194">
        <v>1356.4731690000001</v>
      </c>
      <c r="U8496" t="s">
        <v>193</v>
      </c>
      <c r="V8496">
        <v>45627.313472222224</v>
      </c>
    </row>
    <row r="8497" spans="1:22" x14ac:dyDescent="0.3">
      <c r="A8497" t="s">
        <v>119</v>
      </c>
      <c r="B8497" t="s">
        <v>120</v>
      </c>
      <c r="C8497" t="s">
        <v>88</v>
      </c>
      <c r="D8497" s="29">
        <v>45988</v>
      </c>
      <c r="E8497" s="161">
        <v>0</v>
      </c>
      <c r="F8497" s="161">
        <v>0</v>
      </c>
      <c r="G8497" s="161">
        <v>0</v>
      </c>
      <c r="H8497" s="161">
        <v>0</v>
      </c>
      <c r="L8497">
        <v>528.54259100000002</v>
      </c>
      <c r="R8497">
        <v>1356.4731690000001</v>
      </c>
      <c r="S8497">
        <v>1356.4731690000001</v>
      </c>
      <c r="T8497" s="194">
        <v>1356.4731690000001</v>
      </c>
      <c r="U8497" t="s">
        <v>193</v>
      </c>
      <c r="V8497">
        <v>45627.313483796293</v>
      </c>
    </row>
    <row r="8498" spans="1:22" x14ac:dyDescent="0.3">
      <c r="A8498" t="s">
        <v>119</v>
      </c>
      <c r="B8498" t="s">
        <v>120</v>
      </c>
      <c r="C8498" t="s">
        <v>88</v>
      </c>
      <c r="D8498" s="29">
        <v>45989</v>
      </c>
      <c r="E8498" s="161">
        <v>0</v>
      </c>
      <c r="F8498" s="161">
        <v>0</v>
      </c>
      <c r="G8498" s="161">
        <v>0</v>
      </c>
      <c r="H8498" s="161">
        <v>0</v>
      </c>
      <c r="L8498">
        <v>528.54259100000002</v>
      </c>
      <c r="R8498">
        <v>1356.4731690000001</v>
      </c>
      <c r="S8498">
        <v>1356.4731690000001</v>
      </c>
      <c r="T8498" s="194">
        <v>1356.4731690000001</v>
      </c>
      <c r="U8498" t="s">
        <v>193</v>
      </c>
      <c r="V8498">
        <v>45627.31349537037</v>
      </c>
    </row>
    <row r="8499" spans="1:22" x14ac:dyDescent="0.3">
      <c r="A8499" t="s">
        <v>119</v>
      </c>
      <c r="B8499" t="s">
        <v>120</v>
      </c>
      <c r="C8499" t="s">
        <v>88</v>
      </c>
      <c r="D8499" s="29">
        <v>45990</v>
      </c>
      <c r="E8499" s="161">
        <v>0</v>
      </c>
      <c r="F8499" s="161">
        <v>0</v>
      </c>
      <c r="G8499" s="161">
        <v>0</v>
      </c>
      <c r="H8499" s="161">
        <v>0</v>
      </c>
      <c r="L8499">
        <v>528.54259100000002</v>
      </c>
      <c r="R8499">
        <v>1356.4731690000001</v>
      </c>
      <c r="S8499">
        <v>1356.4731690000001</v>
      </c>
      <c r="T8499" s="194">
        <v>1356.4731690000001</v>
      </c>
      <c r="U8499" t="s">
        <v>193</v>
      </c>
      <c r="V8499">
        <v>45627.31349537037</v>
      </c>
    </row>
    <row r="8500" spans="1:22" x14ac:dyDescent="0.3">
      <c r="A8500" t="s">
        <v>119</v>
      </c>
      <c r="B8500" t="s">
        <v>120</v>
      </c>
      <c r="C8500" t="s">
        <v>88</v>
      </c>
      <c r="D8500" s="29">
        <v>45991</v>
      </c>
      <c r="E8500" s="161">
        <v>0</v>
      </c>
      <c r="F8500" s="161">
        <v>0</v>
      </c>
      <c r="G8500" s="161">
        <v>0</v>
      </c>
      <c r="H8500" s="161">
        <v>0</v>
      </c>
      <c r="L8500">
        <v>528.54259100000002</v>
      </c>
      <c r="R8500">
        <v>1356.4731690000001</v>
      </c>
      <c r="S8500">
        <v>1356.4731690000001</v>
      </c>
      <c r="T8500" s="194">
        <v>1356.4731690000001</v>
      </c>
      <c r="U8500" t="s">
        <v>193</v>
      </c>
      <c r="V8500">
        <v>45627.31349537037</v>
      </c>
    </row>
    <row r="8501" spans="1:22" x14ac:dyDescent="0.3">
      <c r="A8501" t="s">
        <v>119</v>
      </c>
      <c r="B8501" t="s">
        <v>120</v>
      </c>
      <c r="C8501" t="s">
        <v>88</v>
      </c>
      <c r="D8501" s="29">
        <v>45992</v>
      </c>
      <c r="E8501" s="161">
        <v>0</v>
      </c>
      <c r="F8501" s="161">
        <v>0</v>
      </c>
      <c r="G8501" s="161">
        <v>0</v>
      </c>
      <c r="H8501" s="161">
        <v>0</v>
      </c>
      <c r="L8501">
        <v>522.41851399999996</v>
      </c>
      <c r="R8501">
        <v>1356.4731690000001</v>
      </c>
      <c r="S8501">
        <v>1356.4731690000001</v>
      </c>
      <c r="T8501" s="194">
        <v>1356.4731690000001</v>
      </c>
      <c r="U8501" t="s">
        <v>193</v>
      </c>
      <c r="V8501">
        <v>45658.313356481478</v>
      </c>
    </row>
    <row r="8502" spans="1:22" x14ac:dyDescent="0.3">
      <c r="A8502" t="s">
        <v>119</v>
      </c>
      <c r="B8502" t="s">
        <v>120</v>
      </c>
      <c r="C8502" t="s">
        <v>88</v>
      </c>
      <c r="D8502" s="29">
        <v>45993</v>
      </c>
      <c r="E8502" s="161">
        <v>0</v>
      </c>
      <c r="F8502" s="161">
        <v>0</v>
      </c>
      <c r="G8502" s="161">
        <v>0</v>
      </c>
      <c r="H8502" s="161">
        <v>0</v>
      </c>
      <c r="L8502">
        <v>522.41851399999996</v>
      </c>
      <c r="R8502">
        <v>1356.4731690000001</v>
      </c>
      <c r="S8502">
        <v>1356.4731690000001</v>
      </c>
      <c r="T8502" s="194">
        <v>1356.4731690000001</v>
      </c>
      <c r="U8502" t="s">
        <v>193</v>
      </c>
      <c r="V8502">
        <v>45658.313368055555</v>
      </c>
    </row>
    <row r="8503" spans="1:22" x14ac:dyDescent="0.3">
      <c r="A8503" t="s">
        <v>119</v>
      </c>
      <c r="B8503" t="s">
        <v>120</v>
      </c>
      <c r="C8503" t="s">
        <v>88</v>
      </c>
      <c r="D8503" s="29">
        <v>45994</v>
      </c>
      <c r="E8503" s="161">
        <v>0</v>
      </c>
      <c r="F8503" s="161">
        <v>0</v>
      </c>
      <c r="G8503" s="161">
        <v>0</v>
      </c>
      <c r="H8503" s="161">
        <v>0</v>
      </c>
      <c r="L8503">
        <v>522.41851399999996</v>
      </c>
      <c r="R8503">
        <v>1356.4731690000001</v>
      </c>
      <c r="S8503">
        <v>1356.4731690000001</v>
      </c>
      <c r="T8503" s="194">
        <v>1356.4731690000001</v>
      </c>
      <c r="U8503" t="s">
        <v>193</v>
      </c>
      <c r="V8503">
        <v>45658.313368055555</v>
      </c>
    </row>
    <row r="8504" spans="1:22" x14ac:dyDescent="0.3">
      <c r="A8504" t="s">
        <v>119</v>
      </c>
      <c r="B8504" t="s">
        <v>120</v>
      </c>
      <c r="C8504" t="s">
        <v>88</v>
      </c>
      <c r="D8504" s="29">
        <v>45995</v>
      </c>
      <c r="E8504" s="161">
        <v>0</v>
      </c>
      <c r="F8504" s="161">
        <v>0</v>
      </c>
      <c r="G8504" s="161">
        <v>0</v>
      </c>
      <c r="H8504" s="161">
        <v>0</v>
      </c>
      <c r="L8504">
        <v>522.41851399999996</v>
      </c>
      <c r="R8504">
        <v>1356.4731690000001</v>
      </c>
      <c r="S8504">
        <v>1356.4731690000001</v>
      </c>
      <c r="T8504" s="194">
        <v>1356.4731690000001</v>
      </c>
      <c r="U8504" t="s">
        <v>193</v>
      </c>
      <c r="V8504">
        <v>45658.313356481478</v>
      </c>
    </row>
    <row r="8505" spans="1:22" x14ac:dyDescent="0.3">
      <c r="A8505" t="s">
        <v>119</v>
      </c>
      <c r="B8505" t="s">
        <v>120</v>
      </c>
      <c r="C8505" t="s">
        <v>88</v>
      </c>
      <c r="D8505" s="29">
        <v>45996</v>
      </c>
      <c r="E8505" s="161">
        <v>0</v>
      </c>
      <c r="F8505" s="161">
        <v>0</v>
      </c>
      <c r="G8505" s="161">
        <v>0</v>
      </c>
      <c r="H8505" s="161">
        <v>0</v>
      </c>
      <c r="L8505">
        <v>522.41851399999996</v>
      </c>
      <c r="R8505">
        <v>1356.4731690000001</v>
      </c>
      <c r="S8505">
        <v>1356.4731690000001</v>
      </c>
      <c r="T8505" s="194">
        <v>1356.4731690000001</v>
      </c>
      <c r="U8505" t="s">
        <v>193</v>
      </c>
      <c r="V8505">
        <v>45658.313356481478</v>
      </c>
    </row>
    <row r="8506" spans="1:22" x14ac:dyDescent="0.3">
      <c r="A8506" t="s">
        <v>119</v>
      </c>
      <c r="B8506" t="s">
        <v>120</v>
      </c>
      <c r="C8506" t="s">
        <v>88</v>
      </c>
      <c r="D8506" s="29">
        <v>45997</v>
      </c>
      <c r="E8506" s="161">
        <v>0</v>
      </c>
      <c r="F8506" s="161">
        <v>0</v>
      </c>
      <c r="G8506" s="161">
        <v>0</v>
      </c>
      <c r="H8506" s="161">
        <v>0</v>
      </c>
      <c r="L8506">
        <v>522.41851399999996</v>
      </c>
      <c r="R8506">
        <v>1356.4731690000001</v>
      </c>
      <c r="S8506">
        <v>1356.4731690000001</v>
      </c>
      <c r="T8506" s="194">
        <v>1356.4731690000001</v>
      </c>
      <c r="U8506" t="s">
        <v>193</v>
      </c>
      <c r="V8506">
        <v>45658.313368055555</v>
      </c>
    </row>
    <row r="8507" spans="1:22" x14ac:dyDescent="0.3">
      <c r="A8507" t="s">
        <v>119</v>
      </c>
      <c r="B8507" t="s">
        <v>120</v>
      </c>
      <c r="C8507" t="s">
        <v>88</v>
      </c>
      <c r="D8507" s="29">
        <v>45998</v>
      </c>
      <c r="E8507" s="161">
        <v>0</v>
      </c>
      <c r="F8507" s="161">
        <v>0</v>
      </c>
      <c r="G8507" s="161">
        <v>0</v>
      </c>
      <c r="H8507" s="161">
        <v>0</v>
      </c>
      <c r="L8507">
        <v>522.41851399999996</v>
      </c>
      <c r="R8507">
        <v>1356.4731690000001</v>
      </c>
      <c r="S8507">
        <v>1356.4731690000001</v>
      </c>
      <c r="T8507" s="194">
        <v>1356.4731690000001</v>
      </c>
      <c r="U8507" t="s">
        <v>193</v>
      </c>
      <c r="V8507">
        <v>45658.313379629632</v>
      </c>
    </row>
    <row r="8508" spans="1:22" x14ac:dyDescent="0.3">
      <c r="A8508" t="s">
        <v>119</v>
      </c>
      <c r="B8508" t="s">
        <v>120</v>
      </c>
      <c r="C8508" t="s">
        <v>88</v>
      </c>
      <c r="D8508" s="29">
        <v>45999</v>
      </c>
      <c r="E8508" s="161">
        <v>0</v>
      </c>
      <c r="F8508" s="161">
        <v>0</v>
      </c>
      <c r="G8508" s="161">
        <v>0</v>
      </c>
      <c r="H8508" s="161">
        <v>0</v>
      </c>
      <c r="L8508">
        <v>522.41851399999996</v>
      </c>
      <c r="R8508">
        <v>1356.4731690000001</v>
      </c>
      <c r="S8508">
        <v>1356.4731690000001</v>
      </c>
      <c r="T8508" s="194">
        <v>1356.4731690000001</v>
      </c>
      <c r="U8508" t="s">
        <v>193</v>
      </c>
      <c r="V8508">
        <v>45658.313402777778</v>
      </c>
    </row>
    <row r="8509" spans="1:22" x14ac:dyDescent="0.3">
      <c r="A8509" t="s">
        <v>119</v>
      </c>
      <c r="B8509" t="s">
        <v>120</v>
      </c>
      <c r="C8509" t="s">
        <v>88</v>
      </c>
      <c r="D8509" s="29">
        <v>46000</v>
      </c>
      <c r="E8509" s="161">
        <v>0</v>
      </c>
      <c r="F8509" s="161">
        <v>0</v>
      </c>
      <c r="G8509" s="161">
        <v>0</v>
      </c>
      <c r="H8509" s="161">
        <v>0</v>
      </c>
      <c r="L8509">
        <v>522.41851399999996</v>
      </c>
      <c r="R8509">
        <v>1356.4731690000001</v>
      </c>
      <c r="S8509">
        <v>1356.4731690000001</v>
      </c>
      <c r="T8509" s="194">
        <v>1356.4731690000001</v>
      </c>
      <c r="U8509" t="s">
        <v>193</v>
      </c>
      <c r="V8509">
        <v>45658.313391203701</v>
      </c>
    </row>
    <row r="8510" spans="1:22" x14ac:dyDescent="0.3">
      <c r="A8510" t="s">
        <v>119</v>
      </c>
      <c r="B8510" t="s">
        <v>120</v>
      </c>
      <c r="C8510" t="s">
        <v>88</v>
      </c>
      <c r="D8510" s="29">
        <v>46001</v>
      </c>
      <c r="E8510" s="161">
        <v>0</v>
      </c>
      <c r="F8510" s="161">
        <v>0</v>
      </c>
      <c r="G8510" s="161">
        <v>0</v>
      </c>
      <c r="H8510" s="161">
        <v>0</v>
      </c>
      <c r="L8510">
        <v>522.41851399999996</v>
      </c>
      <c r="R8510">
        <v>1356.4731690000001</v>
      </c>
      <c r="S8510">
        <v>1356.4731690000001</v>
      </c>
      <c r="T8510" s="194">
        <v>1356.4731690000001</v>
      </c>
      <c r="U8510" t="s">
        <v>193</v>
      </c>
      <c r="V8510">
        <v>45658.313391203701</v>
      </c>
    </row>
    <row r="8511" spans="1:22" x14ac:dyDescent="0.3">
      <c r="A8511" t="s">
        <v>119</v>
      </c>
      <c r="B8511" t="s">
        <v>120</v>
      </c>
      <c r="C8511" t="s">
        <v>88</v>
      </c>
      <c r="D8511" s="29">
        <v>46002</v>
      </c>
      <c r="E8511" s="161">
        <v>0</v>
      </c>
      <c r="F8511" s="161">
        <v>0</v>
      </c>
      <c r="G8511" s="161">
        <v>0</v>
      </c>
      <c r="H8511" s="161">
        <v>0</v>
      </c>
      <c r="L8511">
        <v>522.41851399999996</v>
      </c>
      <c r="R8511">
        <v>1356.4731690000001</v>
      </c>
      <c r="S8511">
        <v>1356.4731690000001</v>
      </c>
      <c r="T8511" s="194">
        <v>1356.4731690000001</v>
      </c>
      <c r="U8511" t="s">
        <v>193</v>
      </c>
      <c r="V8511">
        <v>45658.313379629632</v>
      </c>
    </row>
    <row r="8512" spans="1:22" x14ac:dyDescent="0.3">
      <c r="A8512" t="s">
        <v>119</v>
      </c>
      <c r="B8512" t="s">
        <v>120</v>
      </c>
      <c r="C8512" t="s">
        <v>88</v>
      </c>
      <c r="D8512" s="29">
        <v>46003</v>
      </c>
      <c r="E8512" s="161">
        <v>0</v>
      </c>
      <c r="F8512" s="161">
        <v>0</v>
      </c>
      <c r="G8512" s="161">
        <v>0</v>
      </c>
      <c r="H8512" s="161">
        <v>0</v>
      </c>
      <c r="L8512">
        <v>522.41851399999996</v>
      </c>
      <c r="R8512">
        <v>1356.4731690000001</v>
      </c>
      <c r="S8512">
        <v>1356.4731690000001</v>
      </c>
      <c r="T8512" s="194">
        <v>1356.4731690000001</v>
      </c>
      <c r="U8512" t="s">
        <v>193</v>
      </c>
      <c r="V8512">
        <v>45658.313391203701</v>
      </c>
    </row>
    <row r="8513" spans="1:22" x14ac:dyDescent="0.3">
      <c r="A8513" t="s">
        <v>119</v>
      </c>
      <c r="B8513" t="s">
        <v>120</v>
      </c>
      <c r="C8513" t="s">
        <v>88</v>
      </c>
      <c r="D8513" s="29">
        <v>46004</v>
      </c>
      <c r="E8513" s="161">
        <v>0</v>
      </c>
      <c r="F8513" s="161">
        <v>0</v>
      </c>
      <c r="G8513" s="161">
        <v>0</v>
      </c>
      <c r="H8513" s="161">
        <v>0</v>
      </c>
      <c r="L8513">
        <v>522.41851399999996</v>
      </c>
      <c r="R8513">
        <v>1356.4731690000001</v>
      </c>
      <c r="S8513">
        <v>1356.4731690000001</v>
      </c>
      <c r="T8513" s="194">
        <v>1356.4731690000001</v>
      </c>
      <c r="U8513" t="s">
        <v>193</v>
      </c>
      <c r="V8513">
        <v>45658.313402777778</v>
      </c>
    </row>
    <row r="8514" spans="1:22" x14ac:dyDescent="0.3">
      <c r="A8514" t="s">
        <v>119</v>
      </c>
      <c r="B8514" t="s">
        <v>120</v>
      </c>
      <c r="C8514" t="s">
        <v>88</v>
      </c>
      <c r="D8514" s="29">
        <v>46005</v>
      </c>
      <c r="E8514" s="161">
        <v>0</v>
      </c>
      <c r="F8514" s="161">
        <v>0</v>
      </c>
      <c r="G8514" s="161">
        <v>0</v>
      </c>
      <c r="H8514" s="161">
        <v>0</v>
      </c>
      <c r="L8514">
        <v>522.41851399999996</v>
      </c>
      <c r="R8514">
        <v>1356.4731690000001</v>
      </c>
      <c r="S8514">
        <v>1356.4731690000001</v>
      </c>
      <c r="T8514" s="194">
        <v>1356.4731690000001</v>
      </c>
      <c r="U8514" t="s">
        <v>193</v>
      </c>
      <c r="V8514">
        <v>45658.313402777778</v>
      </c>
    </row>
    <row r="8515" spans="1:22" x14ac:dyDescent="0.3">
      <c r="A8515" t="s">
        <v>119</v>
      </c>
      <c r="B8515" t="s">
        <v>120</v>
      </c>
      <c r="C8515" t="s">
        <v>88</v>
      </c>
      <c r="D8515" s="29">
        <v>46006</v>
      </c>
      <c r="E8515" s="161">
        <v>0</v>
      </c>
      <c r="F8515" s="161">
        <v>0</v>
      </c>
      <c r="G8515" s="161">
        <v>0</v>
      </c>
      <c r="H8515" s="161">
        <v>0</v>
      </c>
      <c r="L8515">
        <v>522.41851399999996</v>
      </c>
      <c r="R8515">
        <v>1356.4731690000001</v>
      </c>
      <c r="S8515">
        <v>1356.4731690000001</v>
      </c>
      <c r="T8515" s="194">
        <v>1356.4731690000001</v>
      </c>
      <c r="U8515" t="s">
        <v>193</v>
      </c>
      <c r="V8515">
        <v>45658.313414351855</v>
      </c>
    </row>
    <row r="8516" spans="1:22" x14ac:dyDescent="0.3">
      <c r="A8516" t="s">
        <v>119</v>
      </c>
      <c r="B8516" t="s">
        <v>120</v>
      </c>
      <c r="C8516" t="s">
        <v>88</v>
      </c>
      <c r="D8516" s="29">
        <v>46007</v>
      </c>
      <c r="E8516" s="161">
        <v>0</v>
      </c>
      <c r="F8516" s="161">
        <v>0</v>
      </c>
      <c r="G8516" s="161">
        <v>0</v>
      </c>
      <c r="H8516" s="161">
        <v>0</v>
      </c>
      <c r="L8516">
        <v>522.41851399999996</v>
      </c>
      <c r="R8516">
        <v>1356.4731690000001</v>
      </c>
      <c r="S8516">
        <v>1356.4731690000001</v>
      </c>
      <c r="T8516" s="194">
        <v>1356.4731690000001</v>
      </c>
      <c r="U8516" t="s">
        <v>193</v>
      </c>
      <c r="V8516">
        <v>45658.313414351855</v>
      </c>
    </row>
    <row r="8517" spans="1:22" x14ac:dyDescent="0.3">
      <c r="A8517" t="s">
        <v>119</v>
      </c>
      <c r="B8517" t="s">
        <v>120</v>
      </c>
      <c r="C8517" t="s">
        <v>88</v>
      </c>
      <c r="D8517" s="29">
        <v>46008</v>
      </c>
      <c r="E8517" s="161">
        <v>0</v>
      </c>
      <c r="F8517" s="161">
        <v>0</v>
      </c>
      <c r="G8517" s="161">
        <v>0</v>
      </c>
      <c r="H8517" s="161">
        <v>0</v>
      </c>
      <c r="L8517">
        <v>522.41851399999996</v>
      </c>
      <c r="R8517">
        <v>1356.4731690000001</v>
      </c>
      <c r="S8517">
        <v>1356.4731690000001</v>
      </c>
      <c r="T8517" s="194">
        <v>1356.4731690000001</v>
      </c>
      <c r="U8517" t="s">
        <v>193</v>
      </c>
      <c r="V8517">
        <v>45658.313425925924</v>
      </c>
    </row>
    <row r="8518" spans="1:22" x14ac:dyDescent="0.3">
      <c r="A8518" t="s">
        <v>119</v>
      </c>
      <c r="B8518" t="s">
        <v>120</v>
      </c>
      <c r="C8518" t="s">
        <v>88</v>
      </c>
      <c r="D8518" s="29">
        <v>46009</v>
      </c>
      <c r="E8518" s="161">
        <v>0</v>
      </c>
      <c r="F8518" s="161">
        <v>0</v>
      </c>
      <c r="G8518" s="161">
        <v>0</v>
      </c>
      <c r="H8518" s="161">
        <v>0</v>
      </c>
      <c r="L8518">
        <v>522.41851399999996</v>
      </c>
      <c r="R8518">
        <v>1356.4731690000001</v>
      </c>
      <c r="S8518">
        <v>1356.4731690000001</v>
      </c>
      <c r="T8518" s="194">
        <v>1356.4731690000001</v>
      </c>
      <c r="U8518" t="s">
        <v>193</v>
      </c>
      <c r="V8518">
        <v>45658.313425925924</v>
      </c>
    </row>
    <row r="8519" spans="1:22" x14ac:dyDescent="0.3">
      <c r="A8519" t="s">
        <v>119</v>
      </c>
      <c r="B8519" t="s">
        <v>120</v>
      </c>
      <c r="C8519" t="s">
        <v>88</v>
      </c>
      <c r="D8519" s="29">
        <v>46010</v>
      </c>
      <c r="E8519" s="161">
        <v>0</v>
      </c>
      <c r="F8519" s="161">
        <v>0</v>
      </c>
      <c r="G8519" s="161">
        <v>0</v>
      </c>
      <c r="H8519" s="161">
        <v>0</v>
      </c>
      <c r="L8519">
        <v>522.41851399999996</v>
      </c>
      <c r="R8519">
        <v>1356.4731690000001</v>
      </c>
      <c r="S8519">
        <v>1356.4731690000001</v>
      </c>
      <c r="T8519" s="194">
        <v>1356.4731690000001</v>
      </c>
      <c r="U8519" t="s">
        <v>193</v>
      </c>
      <c r="V8519">
        <v>45658.313425925924</v>
      </c>
    </row>
    <row r="8520" spans="1:22" x14ac:dyDescent="0.3">
      <c r="A8520" t="s">
        <v>119</v>
      </c>
      <c r="B8520" t="s">
        <v>120</v>
      </c>
      <c r="C8520" t="s">
        <v>88</v>
      </c>
      <c r="D8520" s="29">
        <v>46011</v>
      </c>
      <c r="E8520" s="161">
        <v>0</v>
      </c>
      <c r="F8520" s="161">
        <v>0</v>
      </c>
      <c r="G8520" s="161">
        <v>0</v>
      </c>
      <c r="H8520" s="161">
        <v>0</v>
      </c>
      <c r="L8520">
        <v>522.41851399999996</v>
      </c>
      <c r="R8520">
        <v>1356.4731690000001</v>
      </c>
      <c r="S8520">
        <v>1356.4731690000001</v>
      </c>
      <c r="T8520" s="194">
        <v>1356.4731690000001</v>
      </c>
      <c r="U8520" t="s">
        <v>193</v>
      </c>
      <c r="V8520">
        <v>45658.313425925924</v>
      </c>
    </row>
    <row r="8521" spans="1:22" x14ac:dyDescent="0.3">
      <c r="A8521" t="s">
        <v>119</v>
      </c>
      <c r="B8521" t="s">
        <v>120</v>
      </c>
      <c r="C8521" t="s">
        <v>88</v>
      </c>
      <c r="D8521" s="29">
        <v>46012</v>
      </c>
      <c r="E8521" s="161">
        <v>0</v>
      </c>
      <c r="F8521" s="161">
        <v>0</v>
      </c>
      <c r="G8521" s="161">
        <v>0</v>
      </c>
      <c r="H8521" s="161">
        <v>0</v>
      </c>
      <c r="L8521">
        <v>522.41851399999996</v>
      </c>
      <c r="R8521">
        <v>1356.4731690000001</v>
      </c>
      <c r="S8521">
        <v>1356.4731690000001</v>
      </c>
      <c r="T8521" s="194">
        <v>1356.4731690000001</v>
      </c>
      <c r="U8521" t="s">
        <v>193</v>
      </c>
      <c r="V8521">
        <v>45658.313437500001</v>
      </c>
    </row>
    <row r="8522" spans="1:22" x14ac:dyDescent="0.3">
      <c r="A8522" t="s">
        <v>119</v>
      </c>
      <c r="B8522" t="s">
        <v>120</v>
      </c>
      <c r="C8522" t="s">
        <v>88</v>
      </c>
      <c r="D8522" s="29">
        <v>46013</v>
      </c>
      <c r="E8522" s="161">
        <v>0</v>
      </c>
      <c r="F8522" s="161">
        <v>0</v>
      </c>
      <c r="G8522" s="161">
        <v>0</v>
      </c>
      <c r="H8522" s="161">
        <v>0</v>
      </c>
      <c r="L8522">
        <v>522.41851399999996</v>
      </c>
      <c r="R8522">
        <v>1356.4731690000001</v>
      </c>
      <c r="S8522">
        <v>1356.4731690000001</v>
      </c>
      <c r="T8522" s="194">
        <v>1356.4731690000001</v>
      </c>
      <c r="U8522" t="s">
        <v>193</v>
      </c>
      <c r="V8522">
        <v>45658.313437500001</v>
      </c>
    </row>
    <row r="8523" spans="1:22" x14ac:dyDescent="0.3">
      <c r="A8523" t="s">
        <v>119</v>
      </c>
      <c r="B8523" t="s">
        <v>120</v>
      </c>
      <c r="C8523" t="s">
        <v>88</v>
      </c>
      <c r="D8523" s="29">
        <v>46014</v>
      </c>
      <c r="E8523" s="161">
        <v>0</v>
      </c>
      <c r="F8523" s="161">
        <v>0</v>
      </c>
      <c r="G8523" s="161">
        <v>0</v>
      </c>
      <c r="H8523" s="161">
        <v>0</v>
      </c>
      <c r="L8523">
        <v>522.41851399999996</v>
      </c>
      <c r="R8523">
        <v>1356.4731690000001</v>
      </c>
      <c r="S8523">
        <v>1356.4731690000001</v>
      </c>
      <c r="T8523" s="194">
        <v>1356.4731690000001</v>
      </c>
      <c r="U8523" t="s">
        <v>193</v>
      </c>
      <c r="V8523">
        <v>45658.313437500001</v>
      </c>
    </row>
    <row r="8524" spans="1:22" x14ac:dyDescent="0.3">
      <c r="A8524" t="s">
        <v>119</v>
      </c>
      <c r="B8524" t="s">
        <v>120</v>
      </c>
      <c r="C8524" t="s">
        <v>88</v>
      </c>
      <c r="D8524" s="29">
        <v>46015</v>
      </c>
      <c r="E8524" s="161">
        <v>0</v>
      </c>
      <c r="F8524" s="161">
        <v>0</v>
      </c>
      <c r="G8524" s="161">
        <v>0</v>
      </c>
      <c r="H8524" s="161">
        <v>0</v>
      </c>
      <c r="L8524">
        <v>522.41851399999996</v>
      </c>
      <c r="R8524">
        <v>1356.4731690000001</v>
      </c>
      <c r="S8524">
        <v>1356.4731690000001</v>
      </c>
      <c r="T8524" s="194">
        <v>1356.4731690000001</v>
      </c>
      <c r="U8524" t="s">
        <v>193</v>
      </c>
      <c r="V8524">
        <v>45658.313460648147</v>
      </c>
    </row>
    <row r="8525" spans="1:22" x14ac:dyDescent="0.3">
      <c r="A8525" t="s">
        <v>119</v>
      </c>
      <c r="B8525" t="s">
        <v>120</v>
      </c>
      <c r="C8525" t="s">
        <v>88</v>
      </c>
      <c r="D8525" s="29">
        <v>46016</v>
      </c>
      <c r="E8525" s="161">
        <v>0</v>
      </c>
      <c r="F8525" s="161">
        <v>0</v>
      </c>
      <c r="G8525" s="161">
        <v>0</v>
      </c>
      <c r="H8525" s="161">
        <v>0</v>
      </c>
      <c r="L8525">
        <v>522.41851399999996</v>
      </c>
      <c r="R8525">
        <v>1356.4731690000001</v>
      </c>
      <c r="S8525">
        <v>1356.4731690000001</v>
      </c>
      <c r="T8525" s="194">
        <v>1356.4731690000001</v>
      </c>
      <c r="U8525" t="s">
        <v>193</v>
      </c>
      <c r="V8525">
        <v>45658.313449074078</v>
      </c>
    </row>
    <row r="8526" spans="1:22" x14ac:dyDescent="0.3">
      <c r="A8526" t="s">
        <v>119</v>
      </c>
      <c r="B8526" t="s">
        <v>120</v>
      </c>
      <c r="C8526" t="s">
        <v>88</v>
      </c>
      <c r="D8526" s="29">
        <v>46017</v>
      </c>
      <c r="E8526" s="161">
        <v>0</v>
      </c>
      <c r="F8526" s="161">
        <v>0</v>
      </c>
      <c r="G8526" s="161">
        <v>0</v>
      </c>
      <c r="H8526" s="161">
        <v>0</v>
      </c>
      <c r="L8526">
        <v>522.41851399999996</v>
      </c>
      <c r="R8526">
        <v>1356.4731690000001</v>
      </c>
      <c r="S8526">
        <v>1356.4731690000001</v>
      </c>
      <c r="T8526" s="194">
        <v>1356.4731690000001</v>
      </c>
      <c r="U8526" t="s">
        <v>193</v>
      </c>
      <c r="V8526">
        <v>45658.313460648147</v>
      </c>
    </row>
    <row r="8527" spans="1:22" x14ac:dyDescent="0.3">
      <c r="A8527" t="s">
        <v>119</v>
      </c>
      <c r="B8527" t="s">
        <v>120</v>
      </c>
      <c r="C8527" t="s">
        <v>88</v>
      </c>
      <c r="D8527" s="29">
        <v>46018</v>
      </c>
      <c r="E8527" s="161">
        <v>0</v>
      </c>
      <c r="F8527" s="161">
        <v>0</v>
      </c>
      <c r="G8527" s="161">
        <v>0</v>
      </c>
      <c r="H8527" s="161">
        <v>0</v>
      </c>
      <c r="L8527">
        <v>522.41851399999996</v>
      </c>
      <c r="R8527">
        <v>1356.4731690000001</v>
      </c>
      <c r="S8527">
        <v>1356.4731690000001</v>
      </c>
      <c r="T8527" s="194">
        <v>1356.4731690000001</v>
      </c>
      <c r="U8527" t="s">
        <v>193</v>
      </c>
      <c r="V8527">
        <v>45658.313460648147</v>
      </c>
    </row>
    <row r="8528" spans="1:22" x14ac:dyDescent="0.3">
      <c r="A8528" t="s">
        <v>119</v>
      </c>
      <c r="B8528" t="s">
        <v>120</v>
      </c>
      <c r="C8528" t="s">
        <v>88</v>
      </c>
      <c r="D8528" s="29">
        <v>46019</v>
      </c>
      <c r="E8528" s="161">
        <v>0</v>
      </c>
      <c r="F8528" s="161">
        <v>0</v>
      </c>
      <c r="G8528" s="161">
        <v>0</v>
      </c>
      <c r="H8528" s="161">
        <v>0</v>
      </c>
      <c r="L8528">
        <v>522.41851399999996</v>
      </c>
      <c r="R8528">
        <v>1356.4731690000001</v>
      </c>
      <c r="S8528">
        <v>1356.4731690000001</v>
      </c>
      <c r="T8528" s="194">
        <v>1356.4731690000001</v>
      </c>
      <c r="U8528" t="s">
        <v>193</v>
      </c>
      <c r="V8528">
        <v>45658.313460648147</v>
      </c>
    </row>
    <row r="8529" spans="1:22" x14ac:dyDescent="0.3">
      <c r="A8529" t="s">
        <v>119</v>
      </c>
      <c r="B8529" t="s">
        <v>120</v>
      </c>
      <c r="C8529" t="s">
        <v>88</v>
      </c>
      <c r="D8529" s="29">
        <v>46020</v>
      </c>
      <c r="E8529" s="161">
        <v>0</v>
      </c>
      <c r="F8529" s="161">
        <v>0</v>
      </c>
      <c r="G8529" s="161">
        <v>0</v>
      </c>
      <c r="H8529" s="161">
        <v>0</v>
      </c>
      <c r="L8529">
        <v>522.41851399999996</v>
      </c>
      <c r="R8529">
        <v>1356.4731690000001</v>
      </c>
      <c r="S8529">
        <v>1356.4731690000001</v>
      </c>
      <c r="T8529" s="194">
        <v>1356.4731690000001</v>
      </c>
      <c r="U8529" t="s">
        <v>193</v>
      </c>
      <c r="V8529">
        <v>45658.313460648147</v>
      </c>
    </row>
    <row r="8530" spans="1:22" x14ac:dyDescent="0.3">
      <c r="A8530" t="s">
        <v>119</v>
      </c>
      <c r="B8530" t="s">
        <v>120</v>
      </c>
      <c r="C8530" t="s">
        <v>88</v>
      </c>
      <c r="D8530" s="29">
        <v>46021</v>
      </c>
      <c r="E8530" s="161">
        <v>0</v>
      </c>
      <c r="F8530" s="161">
        <v>0</v>
      </c>
      <c r="G8530" s="161">
        <v>0</v>
      </c>
      <c r="H8530" s="161">
        <v>0</v>
      </c>
      <c r="L8530">
        <v>522.41851399999996</v>
      </c>
      <c r="R8530">
        <v>1356.4731690000001</v>
      </c>
      <c r="S8530">
        <v>1356.4731690000001</v>
      </c>
      <c r="T8530" s="194">
        <v>1356.4731690000001</v>
      </c>
      <c r="U8530" t="s">
        <v>193</v>
      </c>
      <c r="V8530">
        <v>45658.313472222224</v>
      </c>
    </row>
    <row r="8531" spans="1:22" x14ac:dyDescent="0.3">
      <c r="A8531" t="s">
        <v>119</v>
      </c>
      <c r="B8531" t="s">
        <v>120</v>
      </c>
      <c r="C8531" t="s">
        <v>88</v>
      </c>
      <c r="D8531" s="29">
        <v>46022</v>
      </c>
      <c r="E8531" s="161">
        <v>0</v>
      </c>
      <c r="F8531" s="161">
        <v>0</v>
      </c>
      <c r="G8531" s="161">
        <v>0</v>
      </c>
      <c r="H8531" s="161">
        <v>0</v>
      </c>
      <c r="L8531">
        <v>522.41851399999996</v>
      </c>
      <c r="R8531">
        <v>1356.4731690000001</v>
      </c>
      <c r="S8531">
        <v>1356.4731690000001</v>
      </c>
      <c r="T8531" s="194">
        <v>1356.4731690000001</v>
      </c>
      <c r="U8531" t="s">
        <v>193</v>
      </c>
      <c r="V8531">
        <v>45658.313483796293</v>
      </c>
    </row>
    <row r="8532" spans="1:22" x14ac:dyDescent="0.3">
      <c r="A8532" t="s">
        <v>121</v>
      </c>
      <c r="B8532" t="s">
        <v>122</v>
      </c>
      <c r="C8532" t="s">
        <v>88</v>
      </c>
      <c r="D8532" s="29">
        <v>45748</v>
      </c>
      <c r="E8532" s="161">
        <v>0</v>
      </c>
      <c r="F8532" s="161">
        <v>0</v>
      </c>
      <c r="G8532" s="161">
        <v>0</v>
      </c>
      <c r="H8532" s="161">
        <v>0</v>
      </c>
      <c r="L8532">
        <v>1179.7283749999999</v>
      </c>
      <c r="R8532">
        <v>4437.462595</v>
      </c>
      <c r="S8532">
        <v>4437.462595</v>
      </c>
      <c r="T8532" s="194">
        <v>4437.462595</v>
      </c>
      <c r="U8532" t="s">
        <v>193</v>
      </c>
      <c r="V8532">
        <v>45567.337511574071</v>
      </c>
    </row>
    <row r="8533" spans="1:22" x14ac:dyDescent="0.3">
      <c r="A8533" t="s">
        <v>121</v>
      </c>
      <c r="B8533" t="s">
        <v>122</v>
      </c>
      <c r="C8533" t="s">
        <v>88</v>
      </c>
      <c r="D8533" s="29">
        <v>45749</v>
      </c>
      <c r="E8533" s="161">
        <v>0</v>
      </c>
      <c r="F8533" s="161">
        <v>0</v>
      </c>
      <c r="G8533" s="161">
        <v>0</v>
      </c>
      <c r="H8533" s="161">
        <v>0</v>
      </c>
      <c r="L8533">
        <v>1179.7283749999999</v>
      </c>
      <c r="R8533">
        <v>4437.462595</v>
      </c>
      <c r="S8533">
        <v>4437.462595</v>
      </c>
      <c r="T8533" s="194">
        <v>4437.462595</v>
      </c>
      <c r="U8533" t="s">
        <v>193</v>
      </c>
      <c r="V8533">
        <v>45567.337511574071</v>
      </c>
    </row>
    <row r="8534" spans="1:22" x14ac:dyDescent="0.3">
      <c r="A8534" t="s">
        <v>121</v>
      </c>
      <c r="B8534" t="s">
        <v>122</v>
      </c>
      <c r="C8534" t="s">
        <v>88</v>
      </c>
      <c r="D8534" s="29">
        <v>45750</v>
      </c>
      <c r="E8534" s="161">
        <v>0</v>
      </c>
      <c r="F8534" s="161">
        <v>0</v>
      </c>
      <c r="G8534" s="161">
        <v>0</v>
      </c>
      <c r="H8534" s="161">
        <v>0</v>
      </c>
      <c r="L8534">
        <v>1179.7283749999999</v>
      </c>
      <c r="R8534">
        <v>4437.462595</v>
      </c>
      <c r="S8534">
        <v>4437.462595</v>
      </c>
      <c r="T8534" s="194">
        <v>4437.462595</v>
      </c>
      <c r="U8534" t="s">
        <v>193</v>
      </c>
      <c r="V8534">
        <v>45567.337511574071</v>
      </c>
    </row>
    <row r="8535" spans="1:22" x14ac:dyDescent="0.3">
      <c r="A8535" t="s">
        <v>121</v>
      </c>
      <c r="B8535" t="s">
        <v>122</v>
      </c>
      <c r="C8535" t="s">
        <v>88</v>
      </c>
      <c r="D8535" s="29">
        <v>45751</v>
      </c>
      <c r="E8535" s="161">
        <v>0</v>
      </c>
      <c r="F8535" s="161">
        <v>0</v>
      </c>
      <c r="G8535" s="161">
        <v>0</v>
      </c>
      <c r="H8535" s="161">
        <v>0</v>
      </c>
      <c r="L8535">
        <v>1179.7283749999999</v>
      </c>
      <c r="R8535">
        <v>4437.462595</v>
      </c>
      <c r="S8535">
        <v>4437.462595</v>
      </c>
      <c r="T8535" s="194">
        <v>4437.462595</v>
      </c>
      <c r="U8535" t="s">
        <v>193</v>
      </c>
      <c r="V8535">
        <v>45567.337511574071</v>
      </c>
    </row>
    <row r="8536" spans="1:22" x14ac:dyDescent="0.3">
      <c r="A8536" t="s">
        <v>121</v>
      </c>
      <c r="B8536" t="s">
        <v>122</v>
      </c>
      <c r="C8536" t="s">
        <v>88</v>
      </c>
      <c r="D8536" s="29">
        <v>45752</v>
      </c>
      <c r="E8536" s="161">
        <v>0</v>
      </c>
      <c r="F8536" s="161">
        <v>0</v>
      </c>
      <c r="G8536" s="161">
        <v>0</v>
      </c>
      <c r="H8536" s="161">
        <v>0</v>
      </c>
      <c r="L8536">
        <v>1179.7283749999999</v>
      </c>
      <c r="R8536">
        <v>4437.462595</v>
      </c>
      <c r="S8536">
        <v>4437.462595</v>
      </c>
      <c r="T8536" s="194">
        <v>4437.462595</v>
      </c>
      <c r="U8536" t="s">
        <v>193</v>
      </c>
      <c r="V8536">
        <v>45567.337511574071</v>
      </c>
    </row>
    <row r="8537" spans="1:22" x14ac:dyDescent="0.3">
      <c r="A8537" t="s">
        <v>121</v>
      </c>
      <c r="B8537" t="s">
        <v>122</v>
      </c>
      <c r="C8537" t="s">
        <v>88</v>
      </c>
      <c r="D8537" s="29">
        <v>45753</v>
      </c>
      <c r="E8537" s="161">
        <v>0</v>
      </c>
      <c r="F8537" s="161">
        <v>0</v>
      </c>
      <c r="G8537" s="161">
        <v>0</v>
      </c>
      <c r="H8537" s="161">
        <v>0</v>
      </c>
      <c r="L8537">
        <v>1179.7283749999999</v>
      </c>
      <c r="R8537">
        <v>4437.462595</v>
      </c>
      <c r="S8537">
        <v>4437.462595</v>
      </c>
      <c r="T8537" s="194">
        <v>4437.462595</v>
      </c>
      <c r="U8537" t="s">
        <v>193</v>
      </c>
      <c r="V8537">
        <v>45567.337511574071</v>
      </c>
    </row>
    <row r="8538" spans="1:22" x14ac:dyDescent="0.3">
      <c r="A8538" t="s">
        <v>121</v>
      </c>
      <c r="B8538" t="s">
        <v>122</v>
      </c>
      <c r="C8538" t="s">
        <v>88</v>
      </c>
      <c r="D8538" s="29">
        <v>45754</v>
      </c>
      <c r="E8538" s="161">
        <v>0</v>
      </c>
      <c r="F8538" s="161">
        <v>0</v>
      </c>
      <c r="G8538" s="161">
        <v>0</v>
      </c>
      <c r="H8538" s="161">
        <v>0</v>
      </c>
      <c r="L8538">
        <v>1179.7283749999999</v>
      </c>
      <c r="R8538">
        <v>4437.462595</v>
      </c>
      <c r="S8538">
        <v>4437.462595</v>
      </c>
      <c r="T8538" s="194">
        <v>4437.462595</v>
      </c>
      <c r="U8538" t="s">
        <v>193</v>
      </c>
      <c r="V8538">
        <v>45567.337511574071</v>
      </c>
    </row>
    <row r="8539" spans="1:22" x14ac:dyDescent="0.3">
      <c r="A8539" t="s">
        <v>121</v>
      </c>
      <c r="B8539" t="s">
        <v>122</v>
      </c>
      <c r="C8539" t="s">
        <v>88</v>
      </c>
      <c r="D8539" s="29">
        <v>45755</v>
      </c>
      <c r="E8539" s="161">
        <v>0</v>
      </c>
      <c r="F8539" s="161">
        <v>0</v>
      </c>
      <c r="G8539" s="161">
        <v>0</v>
      </c>
      <c r="H8539" s="161">
        <v>0</v>
      </c>
      <c r="L8539">
        <v>1179.7283749999999</v>
      </c>
      <c r="R8539">
        <v>4437.462595</v>
      </c>
      <c r="S8539">
        <v>4437.462595</v>
      </c>
      <c r="T8539" s="194">
        <v>4437.462595</v>
      </c>
      <c r="U8539" t="s">
        <v>193</v>
      </c>
      <c r="V8539">
        <v>45567.337511574071</v>
      </c>
    </row>
    <row r="8540" spans="1:22" x14ac:dyDescent="0.3">
      <c r="A8540" t="s">
        <v>121</v>
      </c>
      <c r="B8540" t="s">
        <v>122</v>
      </c>
      <c r="C8540" t="s">
        <v>88</v>
      </c>
      <c r="D8540" s="29">
        <v>45756</v>
      </c>
      <c r="E8540" s="161">
        <v>0</v>
      </c>
      <c r="F8540" s="161">
        <v>0</v>
      </c>
      <c r="G8540" s="161">
        <v>0</v>
      </c>
      <c r="H8540" s="161">
        <v>0</v>
      </c>
      <c r="L8540">
        <v>1179.7283749999999</v>
      </c>
      <c r="R8540">
        <v>4437.462595</v>
      </c>
      <c r="S8540">
        <v>4437.462595</v>
      </c>
      <c r="T8540" s="194">
        <v>4437.462595</v>
      </c>
      <c r="U8540" t="s">
        <v>193</v>
      </c>
      <c r="V8540">
        <v>45567.337511574071</v>
      </c>
    </row>
    <row r="8541" spans="1:22" x14ac:dyDescent="0.3">
      <c r="A8541" t="s">
        <v>121</v>
      </c>
      <c r="B8541" t="s">
        <v>122</v>
      </c>
      <c r="C8541" t="s">
        <v>88</v>
      </c>
      <c r="D8541" s="29">
        <v>45757</v>
      </c>
      <c r="E8541" s="161">
        <v>0</v>
      </c>
      <c r="F8541" s="161">
        <v>0</v>
      </c>
      <c r="G8541" s="161">
        <v>0</v>
      </c>
      <c r="H8541" s="161">
        <v>0</v>
      </c>
      <c r="L8541">
        <v>1179.7283749999999</v>
      </c>
      <c r="R8541">
        <v>4437.462595</v>
      </c>
      <c r="S8541">
        <v>4437.462595</v>
      </c>
      <c r="T8541" s="194">
        <v>4437.462595</v>
      </c>
      <c r="U8541" t="s">
        <v>193</v>
      </c>
      <c r="V8541">
        <v>45567.337511574071</v>
      </c>
    </row>
    <row r="8542" spans="1:22" x14ac:dyDescent="0.3">
      <c r="A8542" t="s">
        <v>121</v>
      </c>
      <c r="B8542" t="s">
        <v>122</v>
      </c>
      <c r="C8542" t="s">
        <v>88</v>
      </c>
      <c r="D8542" s="29">
        <v>45758</v>
      </c>
      <c r="E8542" s="161">
        <v>0</v>
      </c>
      <c r="F8542" s="161">
        <v>0</v>
      </c>
      <c r="G8542" s="161">
        <v>0</v>
      </c>
      <c r="H8542" s="161">
        <v>0</v>
      </c>
      <c r="L8542">
        <v>1179.7283749999999</v>
      </c>
      <c r="R8542">
        <v>4437.462595</v>
      </c>
      <c r="S8542">
        <v>4437.462595</v>
      </c>
      <c r="T8542" s="194">
        <v>4437.462595</v>
      </c>
      <c r="U8542" t="s">
        <v>193</v>
      </c>
      <c r="V8542">
        <v>45567.337511574071</v>
      </c>
    </row>
    <row r="8543" spans="1:22" x14ac:dyDescent="0.3">
      <c r="A8543" t="s">
        <v>121</v>
      </c>
      <c r="B8543" t="s">
        <v>122</v>
      </c>
      <c r="C8543" t="s">
        <v>88</v>
      </c>
      <c r="D8543" s="29">
        <v>45759</v>
      </c>
      <c r="E8543" s="161">
        <v>0</v>
      </c>
      <c r="F8543" s="161">
        <v>0</v>
      </c>
      <c r="G8543" s="161">
        <v>0</v>
      </c>
      <c r="H8543" s="161">
        <v>0</v>
      </c>
      <c r="L8543">
        <v>1179.7283749999999</v>
      </c>
      <c r="R8543">
        <v>4437.462595</v>
      </c>
      <c r="S8543">
        <v>4437.462595</v>
      </c>
      <c r="T8543" s="194">
        <v>4437.462595</v>
      </c>
      <c r="U8543" t="s">
        <v>193</v>
      </c>
      <c r="V8543">
        <v>45567.337511574071</v>
      </c>
    </row>
    <row r="8544" spans="1:22" x14ac:dyDescent="0.3">
      <c r="A8544" t="s">
        <v>121</v>
      </c>
      <c r="B8544" t="s">
        <v>122</v>
      </c>
      <c r="C8544" t="s">
        <v>88</v>
      </c>
      <c r="D8544" s="29">
        <v>45760</v>
      </c>
      <c r="E8544" s="161">
        <v>0</v>
      </c>
      <c r="F8544" s="161">
        <v>0</v>
      </c>
      <c r="G8544" s="161">
        <v>0</v>
      </c>
      <c r="H8544" s="161">
        <v>0</v>
      </c>
      <c r="L8544">
        <v>1179.7283749999999</v>
      </c>
      <c r="R8544">
        <v>4437.462595</v>
      </c>
      <c r="S8544">
        <v>4437.462595</v>
      </c>
      <c r="T8544" s="194">
        <v>4437.462595</v>
      </c>
      <c r="U8544" t="s">
        <v>193</v>
      </c>
      <c r="V8544">
        <v>45567.337511574071</v>
      </c>
    </row>
    <row r="8545" spans="1:22" x14ac:dyDescent="0.3">
      <c r="A8545" t="s">
        <v>121</v>
      </c>
      <c r="B8545" t="s">
        <v>122</v>
      </c>
      <c r="C8545" t="s">
        <v>88</v>
      </c>
      <c r="D8545" s="29">
        <v>45761</v>
      </c>
      <c r="E8545" s="161">
        <v>0</v>
      </c>
      <c r="F8545" s="161">
        <v>0</v>
      </c>
      <c r="G8545" s="161">
        <v>0</v>
      </c>
      <c r="H8545" s="161">
        <v>0</v>
      </c>
      <c r="L8545">
        <v>1179.7283749999999</v>
      </c>
      <c r="R8545">
        <v>4437.462595</v>
      </c>
      <c r="S8545">
        <v>4437.462595</v>
      </c>
      <c r="T8545" s="194">
        <v>4437.462595</v>
      </c>
      <c r="U8545" t="s">
        <v>193</v>
      </c>
      <c r="V8545">
        <v>45567.337511574071</v>
      </c>
    </row>
    <row r="8546" spans="1:22" x14ac:dyDescent="0.3">
      <c r="A8546" t="s">
        <v>121</v>
      </c>
      <c r="B8546" t="s">
        <v>122</v>
      </c>
      <c r="C8546" t="s">
        <v>88</v>
      </c>
      <c r="D8546" s="29">
        <v>45762</v>
      </c>
      <c r="E8546" s="161">
        <v>0</v>
      </c>
      <c r="F8546" s="161">
        <v>0</v>
      </c>
      <c r="G8546" s="161">
        <v>0</v>
      </c>
      <c r="H8546" s="161">
        <v>0</v>
      </c>
      <c r="L8546">
        <v>1179.7283749999999</v>
      </c>
      <c r="R8546">
        <v>4437.462595</v>
      </c>
      <c r="S8546">
        <v>4437.462595</v>
      </c>
      <c r="T8546" s="194">
        <v>4437.462595</v>
      </c>
      <c r="U8546" t="s">
        <v>193</v>
      </c>
      <c r="V8546">
        <v>45567.337511574071</v>
      </c>
    </row>
    <row r="8547" spans="1:22" x14ac:dyDescent="0.3">
      <c r="A8547" t="s">
        <v>121</v>
      </c>
      <c r="B8547" t="s">
        <v>122</v>
      </c>
      <c r="C8547" t="s">
        <v>88</v>
      </c>
      <c r="D8547" s="29">
        <v>45763</v>
      </c>
      <c r="E8547" s="161">
        <v>0</v>
      </c>
      <c r="F8547" s="161">
        <v>0</v>
      </c>
      <c r="G8547" s="161">
        <v>0</v>
      </c>
      <c r="H8547" s="161">
        <v>0</v>
      </c>
      <c r="L8547">
        <v>1179.7283749999999</v>
      </c>
      <c r="R8547">
        <v>4437.462595</v>
      </c>
      <c r="S8547">
        <v>4437.462595</v>
      </c>
      <c r="T8547" s="194">
        <v>4437.462595</v>
      </c>
      <c r="U8547" t="s">
        <v>193</v>
      </c>
      <c r="V8547">
        <v>45567.337511574071</v>
      </c>
    </row>
    <row r="8548" spans="1:22" x14ac:dyDescent="0.3">
      <c r="A8548" t="s">
        <v>121</v>
      </c>
      <c r="B8548" t="s">
        <v>122</v>
      </c>
      <c r="C8548" t="s">
        <v>88</v>
      </c>
      <c r="D8548" s="29">
        <v>45764</v>
      </c>
      <c r="E8548" s="161">
        <v>0</v>
      </c>
      <c r="F8548" s="161">
        <v>0</v>
      </c>
      <c r="G8548" s="161">
        <v>0</v>
      </c>
      <c r="H8548" s="161">
        <v>0</v>
      </c>
      <c r="L8548">
        <v>1179.7283749999999</v>
      </c>
      <c r="R8548">
        <v>4437.462595</v>
      </c>
      <c r="S8548">
        <v>4437.462595</v>
      </c>
      <c r="T8548" s="194">
        <v>4437.462595</v>
      </c>
      <c r="U8548" t="s">
        <v>193</v>
      </c>
      <c r="V8548">
        <v>45567.337511574071</v>
      </c>
    </row>
    <row r="8549" spans="1:22" x14ac:dyDescent="0.3">
      <c r="A8549" t="s">
        <v>121</v>
      </c>
      <c r="B8549" t="s">
        <v>122</v>
      </c>
      <c r="C8549" t="s">
        <v>88</v>
      </c>
      <c r="D8549" s="29">
        <v>45765</v>
      </c>
      <c r="E8549" s="161">
        <v>0</v>
      </c>
      <c r="F8549" s="161">
        <v>0</v>
      </c>
      <c r="G8549" s="161">
        <v>0</v>
      </c>
      <c r="H8549" s="161">
        <v>0</v>
      </c>
      <c r="L8549">
        <v>1179.7283749999999</v>
      </c>
      <c r="R8549">
        <v>4437.462595</v>
      </c>
      <c r="S8549">
        <v>4437.462595</v>
      </c>
      <c r="T8549" s="194">
        <v>4437.462595</v>
      </c>
      <c r="U8549" t="s">
        <v>193</v>
      </c>
      <c r="V8549">
        <v>45567.337511574071</v>
      </c>
    </row>
    <row r="8550" spans="1:22" x14ac:dyDescent="0.3">
      <c r="A8550" t="s">
        <v>121</v>
      </c>
      <c r="B8550" t="s">
        <v>122</v>
      </c>
      <c r="C8550" t="s">
        <v>88</v>
      </c>
      <c r="D8550" s="29">
        <v>45766</v>
      </c>
      <c r="E8550" s="161">
        <v>0</v>
      </c>
      <c r="F8550" s="161">
        <v>0</v>
      </c>
      <c r="G8550" s="161">
        <v>0</v>
      </c>
      <c r="H8550" s="161">
        <v>0</v>
      </c>
      <c r="L8550">
        <v>1179.7283749999999</v>
      </c>
      <c r="R8550">
        <v>4437.462595</v>
      </c>
      <c r="S8550">
        <v>4437.462595</v>
      </c>
      <c r="T8550" s="194">
        <v>4437.462595</v>
      </c>
      <c r="U8550" t="s">
        <v>193</v>
      </c>
      <c r="V8550">
        <v>45567.337511574071</v>
      </c>
    </row>
    <row r="8551" spans="1:22" x14ac:dyDescent="0.3">
      <c r="A8551" t="s">
        <v>121</v>
      </c>
      <c r="B8551" t="s">
        <v>122</v>
      </c>
      <c r="C8551" t="s">
        <v>88</v>
      </c>
      <c r="D8551" s="29">
        <v>45767</v>
      </c>
      <c r="E8551" s="161">
        <v>0</v>
      </c>
      <c r="F8551" s="161">
        <v>0</v>
      </c>
      <c r="G8551" s="161">
        <v>0</v>
      </c>
      <c r="H8551" s="161">
        <v>0</v>
      </c>
      <c r="L8551">
        <v>1179.7283749999999</v>
      </c>
      <c r="R8551">
        <v>4437.462595</v>
      </c>
      <c r="S8551">
        <v>4437.462595</v>
      </c>
      <c r="T8551" s="194">
        <v>4437.462595</v>
      </c>
      <c r="U8551" t="s">
        <v>193</v>
      </c>
      <c r="V8551">
        <v>45567.337511574071</v>
      </c>
    </row>
    <row r="8552" spans="1:22" x14ac:dyDescent="0.3">
      <c r="A8552" t="s">
        <v>121</v>
      </c>
      <c r="B8552" t="s">
        <v>122</v>
      </c>
      <c r="C8552" t="s">
        <v>88</v>
      </c>
      <c r="D8552" s="29">
        <v>45768</v>
      </c>
      <c r="E8552" s="161">
        <v>0</v>
      </c>
      <c r="F8552" s="161">
        <v>0</v>
      </c>
      <c r="G8552" s="161">
        <v>0</v>
      </c>
      <c r="H8552" s="161">
        <v>0</v>
      </c>
      <c r="L8552">
        <v>1179.7283749999999</v>
      </c>
      <c r="R8552">
        <v>4437.462595</v>
      </c>
      <c r="S8552">
        <v>4437.462595</v>
      </c>
      <c r="T8552" s="194">
        <v>4437.462595</v>
      </c>
      <c r="U8552" t="s">
        <v>193</v>
      </c>
      <c r="V8552">
        <v>45567.337511574071</v>
      </c>
    </row>
    <row r="8553" spans="1:22" x14ac:dyDescent="0.3">
      <c r="A8553" t="s">
        <v>121</v>
      </c>
      <c r="B8553" t="s">
        <v>122</v>
      </c>
      <c r="C8553" t="s">
        <v>88</v>
      </c>
      <c r="D8553" s="29">
        <v>45769</v>
      </c>
      <c r="E8553" s="161">
        <v>0</v>
      </c>
      <c r="F8553" s="161">
        <v>0</v>
      </c>
      <c r="G8553" s="161">
        <v>0</v>
      </c>
      <c r="H8553" s="161">
        <v>0</v>
      </c>
      <c r="L8553">
        <v>1179.7283749999999</v>
      </c>
      <c r="R8553">
        <v>4437.462595</v>
      </c>
      <c r="S8553">
        <v>4437.462595</v>
      </c>
      <c r="T8553" s="194">
        <v>4437.462595</v>
      </c>
      <c r="U8553" t="s">
        <v>193</v>
      </c>
      <c r="V8553">
        <v>45567.337511574071</v>
      </c>
    </row>
    <row r="8554" spans="1:22" x14ac:dyDescent="0.3">
      <c r="A8554" t="s">
        <v>121</v>
      </c>
      <c r="B8554" t="s">
        <v>122</v>
      </c>
      <c r="C8554" t="s">
        <v>88</v>
      </c>
      <c r="D8554" s="29">
        <v>45770</v>
      </c>
      <c r="E8554" s="161">
        <v>0</v>
      </c>
      <c r="F8554" s="161">
        <v>0</v>
      </c>
      <c r="G8554" s="161">
        <v>0</v>
      </c>
      <c r="H8554" s="161">
        <v>0</v>
      </c>
      <c r="L8554">
        <v>1179.7283749999999</v>
      </c>
      <c r="R8554">
        <v>4437.462595</v>
      </c>
      <c r="S8554">
        <v>4437.462595</v>
      </c>
      <c r="T8554" s="194">
        <v>4437.462595</v>
      </c>
      <c r="U8554" t="s">
        <v>193</v>
      </c>
      <c r="V8554">
        <v>45567.337511574071</v>
      </c>
    </row>
    <row r="8555" spans="1:22" x14ac:dyDescent="0.3">
      <c r="A8555" t="s">
        <v>121</v>
      </c>
      <c r="B8555" t="s">
        <v>122</v>
      </c>
      <c r="C8555" t="s">
        <v>88</v>
      </c>
      <c r="D8555" s="29">
        <v>45771</v>
      </c>
      <c r="E8555" s="161">
        <v>0</v>
      </c>
      <c r="F8555" s="161">
        <v>0</v>
      </c>
      <c r="G8555" s="161">
        <v>0</v>
      </c>
      <c r="H8555" s="161">
        <v>0</v>
      </c>
      <c r="L8555">
        <v>1179.7283749999999</v>
      </c>
      <c r="R8555">
        <v>4437.462595</v>
      </c>
      <c r="S8555">
        <v>4437.462595</v>
      </c>
      <c r="T8555" s="194">
        <v>4437.462595</v>
      </c>
      <c r="U8555" t="s">
        <v>193</v>
      </c>
      <c r="V8555">
        <v>45567.337511574071</v>
      </c>
    </row>
    <row r="8556" spans="1:22" x14ac:dyDescent="0.3">
      <c r="A8556" t="s">
        <v>121</v>
      </c>
      <c r="B8556" t="s">
        <v>122</v>
      </c>
      <c r="C8556" t="s">
        <v>88</v>
      </c>
      <c r="D8556" s="29">
        <v>45772</v>
      </c>
      <c r="E8556" s="161">
        <v>0</v>
      </c>
      <c r="F8556" s="161">
        <v>0</v>
      </c>
      <c r="G8556" s="161">
        <v>0</v>
      </c>
      <c r="H8556" s="161">
        <v>0</v>
      </c>
      <c r="L8556">
        <v>1179.7283749999999</v>
      </c>
      <c r="R8556">
        <v>4437.462595</v>
      </c>
      <c r="S8556">
        <v>4437.462595</v>
      </c>
      <c r="T8556" s="194">
        <v>4437.462595</v>
      </c>
      <c r="U8556" t="s">
        <v>193</v>
      </c>
      <c r="V8556">
        <v>45567.337511574071</v>
      </c>
    </row>
    <row r="8557" spans="1:22" x14ac:dyDescent="0.3">
      <c r="A8557" t="s">
        <v>121</v>
      </c>
      <c r="B8557" t="s">
        <v>122</v>
      </c>
      <c r="C8557" t="s">
        <v>88</v>
      </c>
      <c r="D8557" s="29">
        <v>45773</v>
      </c>
      <c r="E8557" s="161">
        <v>0</v>
      </c>
      <c r="F8557" s="161">
        <v>0</v>
      </c>
      <c r="G8557" s="161">
        <v>0</v>
      </c>
      <c r="H8557" s="161">
        <v>0</v>
      </c>
      <c r="L8557">
        <v>1179.7283749999999</v>
      </c>
      <c r="R8557">
        <v>4437.462595</v>
      </c>
      <c r="S8557">
        <v>4437.462595</v>
      </c>
      <c r="T8557" s="194">
        <v>4437.462595</v>
      </c>
      <c r="U8557" t="s">
        <v>193</v>
      </c>
      <c r="V8557">
        <v>45567.337511574071</v>
      </c>
    </row>
    <row r="8558" spans="1:22" x14ac:dyDescent="0.3">
      <c r="A8558" t="s">
        <v>121</v>
      </c>
      <c r="B8558" t="s">
        <v>122</v>
      </c>
      <c r="C8558" t="s">
        <v>88</v>
      </c>
      <c r="D8558" s="29">
        <v>45774</v>
      </c>
      <c r="E8558" s="161">
        <v>0</v>
      </c>
      <c r="F8558" s="161">
        <v>0</v>
      </c>
      <c r="G8558" s="161">
        <v>0</v>
      </c>
      <c r="H8558" s="161">
        <v>0</v>
      </c>
      <c r="L8558">
        <v>1179.7283749999999</v>
      </c>
      <c r="R8558">
        <v>4437.462595</v>
      </c>
      <c r="S8558">
        <v>4437.462595</v>
      </c>
      <c r="T8558" s="194">
        <v>4437.462595</v>
      </c>
      <c r="U8558" t="s">
        <v>193</v>
      </c>
      <c r="V8558">
        <v>45567.337511574071</v>
      </c>
    </row>
    <row r="8559" spans="1:22" x14ac:dyDescent="0.3">
      <c r="A8559" t="s">
        <v>121</v>
      </c>
      <c r="B8559" t="s">
        <v>122</v>
      </c>
      <c r="C8559" t="s">
        <v>88</v>
      </c>
      <c r="D8559" s="29">
        <v>45775</v>
      </c>
      <c r="E8559" s="161">
        <v>0</v>
      </c>
      <c r="F8559" s="161">
        <v>0</v>
      </c>
      <c r="G8559" s="161">
        <v>0</v>
      </c>
      <c r="H8559" s="161">
        <v>0</v>
      </c>
      <c r="L8559">
        <v>1179.7283749999999</v>
      </c>
      <c r="R8559">
        <v>4437.462595</v>
      </c>
      <c r="S8559">
        <v>4437.462595</v>
      </c>
      <c r="T8559" s="194">
        <v>4437.462595</v>
      </c>
      <c r="U8559" t="s">
        <v>193</v>
      </c>
      <c r="V8559">
        <v>45567.337511574071</v>
      </c>
    </row>
    <row r="8560" spans="1:22" x14ac:dyDescent="0.3">
      <c r="A8560" t="s">
        <v>121</v>
      </c>
      <c r="B8560" t="s">
        <v>122</v>
      </c>
      <c r="C8560" t="s">
        <v>88</v>
      </c>
      <c r="D8560" s="29">
        <v>45776</v>
      </c>
      <c r="E8560" s="161">
        <v>0</v>
      </c>
      <c r="F8560" s="161">
        <v>0</v>
      </c>
      <c r="G8560" s="161">
        <v>0</v>
      </c>
      <c r="H8560" s="161">
        <v>0</v>
      </c>
      <c r="L8560">
        <v>1179.7283749999999</v>
      </c>
      <c r="R8560">
        <v>4437.462595</v>
      </c>
      <c r="S8560">
        <v>4437.462595</v>
      </c>
      <c r="T8560" s="194">
        <v>4437.462595</v>
      </c>
      <c r="U8560" t="s">
        <v>193</v>
      </c>
      <c r="V8560">
        <v>45567.337511574071</v>
      </c>
    </row>
    <row r="8561" spans="1:22" x14ac:dyDescent="0.3">
      <c r="A8561" t="s">
        <v>121</v>
      </c>
      <c r="B8561" t="s">
        <v>122</v>
      </c>
      <c r="C8561" t="s">
        <v>88</v>
      </c>
      <c r="D8561" s="29">
        <v>45777</v>
      </c>
      <c r="E8561" s="161">
        <v>0</v>
      </c>
      <c r="F8561" s="161">
        <v>0</v>
      </c>
      <c r="G8561" s="161">
        <v>0</v>
      </c>
      <c r="H8561" s="161">
        <v>0</v>
      </c>
      <c r="L8561">
        <v>1179.7283749999999</v>
      </c>
      <c r="R8561">
        <v>4437.462595</v>
      </c>
      <c r="S8561">
        <v>4437.462595</v>
      </c>
      <c r="T8561" s="194">
        <v>4437.462595</v>
      </c>
      <c r="U8561" t="s">
        <v>193</v>
      </c>
      <c r="V8561">
        <v>45567.337511574071</v>
      </c>
    </row>
    <row r="8562" spans="1:22" x14ac:dyDescent="0.3">
      <c r="A8562" t="s">
        <v>121</v>
      </c>
      <c r="B8562" t="s">
        <v>122</v>
      </c>
      <c r="C8562" t="s">
        <v>88</v>
      </c>
      <c r="D8562" s="29">
        <v>45778</v>
      </c>
      <c r="E8562" s="161">
        <v>0</v>
      </c>
      <c r="F8562" s="161">
        <v>0</v>
      </c>
      <c r="G8562" s="161">
        <v>0</v>
      </c>
      <c r="H8562" s="161">
        <v>0</v>
      </c>
      <c r="L8562">
        <v>1462.90833</v>
      </c>
      <c r="R8562">
        <v>4437.462595</v>
      </c>
      <c r="S8562">
        <v>4437.462595</v>
      </c>
      <c r="T8562" s="194">
        <v>4437.462595</v>
      </c>
      <c r="U8562" t="s">
        <v>193</v>
      </c>
      <c r="V8562">
        <v>45708.624016203707</v>
      </c>
    </row>
    <row r="8563" spans="1:22" x14ac:dyDescent="0.3">
      <c r="A8563" t="s">
        <v>121</v>
      </c>
      <c r="B8563" t="s">
        <v>122</v>
      </c>
      <c r="C8563" t="s">
        <v>88</v>
      </c>
      <c r="D8563" s="29">
        <v>45779</v>
      </c>
      <c r="E8563" s="161">
        <v>0</v>
      </c>
      <c r="F8563" s="161">
        <v>0</v>
      </c>
      <c r="G8563" s="161">
        <v>0</v>
      </c>
      <c r="H8563" s="161">
        <v>0</v>
      </c>
      <c r="L8563">
        <v>1462.90833</v>
      </c>
      <c r="R8563">
        <v>4437.462595</v>
      </c>
      <c r="S8563">
        <v>4437.462595</v>
      </c>
      <c r="T8563" s="194">
        <v>4437.462595</v>
      </c>
      <c r="U8563" t="s">
        <v>193</v>
      </c>
      <c r="V8563">
        <v>45708.624016203707</v>
      </c>
    </row>
    <row r="8564" spans="1:22" x14ac:dyDescent="0.3">
      <c r="A8564" t="s">
        <v>121</v>
      </c>
      <c r="B8564" t="s">
        <v>122</v>
      </c>
      <c r="C8564" t="s">
        <v>88</v>
      </c>
      <c r="D8564" s="29">
        <v>45780</v>
      </c>
      <c r="E8564" s="161">
        <v>0</v>
      </c>
      <c r="F8564" s="161">
        <v>0</v>
      </c>
      <c r="G8564" s="161">
        <v>0</v>
      </c>
      <c r="H8564" s="161">
        <v>0</v>
      </c>
      <c r="L8564">
        <v>1462.90833</v>
      </c>
      <c r="R8564">
        <v>4437.462595</v>
      </c>
      <c r="S8564">
        <v>4437.462595</v>
      </c>
      <c r="T8564" s="194">
        <v>4437.462595</v>
      </c>
      <c r="U8564" t="s">
        <v>193</v>
      </c>
      <c r="V8564">
        <v>45708.624016203707</v>
      </c>
    </row>
    <row r="8565" spans="1:22" x14ac:dyDescent="0.3">
      <c r="A8565" t="s">
        <v>121</v>
      </c>
      <c r="B8565" t="s">
        <v>122</v>
      </c>
      <c r="C8565" t="s">
        <v>88</v>
      </c>
      <c r="D8565" s="29">
        <v>45781</v>
      </c>
      <c r="E8565" s="161">
        <v>0</v>
      </c>
      <c r="F8565" s="161">
        <v>0</v>
      </c>
      <c r="G8565" s="161">
        <v>0</v>
      </c>
      <c r="H8565" s="161">
        <v>0</v>
      </c>
      <c r="L8565">
        <v>1462.90833</v>
      </c>
      <c r="R8565">
        <v>4437.462595</v>
      </c>
      <c r="S8565">
        <v>4437.462595</v>
      </c>
      <c r="T8565" s="194">
        <v>4437.462595</v>
      </c>
      <c r="U8565" t="s">
        <v>193</v>
      </c>
      <c r="V8565">
        <v>45708.62400462963</v>
      </c>
    </row>
    <row r="8566" spans="1:22" x14ac:dyDescent="0.3">
      <c r="A8566" t="s">
        <v>121</v>
      </c>
      <c r="B8566" t="s">
        <v>122</v>
      </c>
      <c r="C8566" t="s">
        <v>88</v>
      </c>
      <c r="D8566" s="29">
        <v>45782</v>
      </c>
      <c r="E8566" s="161">
        <v>0</v>
      </c>
      <c r="F8566" s="161">
        <v>0</v>
      </c>
      <c r="G8566" s="161">
        <v>0</v>
      </c>
      <c r="H8566" s="161">
        <v>0</v>
      </c>
      <c r="L8566">
        <v>1462.90833</v>
      </c>
      <c r="R8566">
        <v>4437.462595</v>
      </c>
      <c r="S8566">
        <v>4437.462595</v>
      </c>
      <c r="T8566" s="194">
        <v>4437.462595</v>
      </c>
      <c r="U8566" t="s">
        <v>193</v>
      </c>
      <c r="V8566">
        <v>45708.62400462963</v>
      </c>
    </row>
    <row r="8567" spans="1:22" x14ac:dyDescent="0.3">
      <c r="A8567" t="s">
        <v>121</v>
      </c>
      <c r="B8567" t="s">
        <v>122</v>
      </c>
      <c r="C8567" t="s">
        <v>88</v>
      </c>
      <c r="D8567" s="29">
        <v>45783</v>
      </c>
      <c r="E8567" s="161">
        <v>0</v>
      </c>
      <c r="F8567" s="161">
        <v>0</v>
      </c>
      <c r="G8567" s="161">
        <v>0</v>
      </c>
      <c r="H8567" s="161">
        <v>0</v>
      </c>
      <c r="L8567">
        <v>1462.90833</v>
      </c>
      <c r="R8567">
        <v>4437.462595</v>
      </c>
      <c r="S8567">
        <v>4437.462595</v>
      </c>
      <c r="T8567" s="194">
        <v>4437.462595</v>
      </c>
      <c r="U8567" t="s">
        <v>193</v>
      </c>
      <c r="V8567">
        <v>45708.624027777776</v>
      </c>
    </row>
    <row r="8568" spans="1:22" x14ac:dyDescent="0.3">
      <c r="A8568" t="s">
        <v>121</v>
      </c>
      <c r="B8568" t="s">
        <v>122</v>
      </c>
      <c r="C8568" t="s">
        <v>88</v>
      </c>
      <c r="D8568" s="29">
        <v>45784</v>
      </c>
      <c r="E8568" s="161">
        <v>0</v>
      </c>
      <c r="F8568" s="161">
        <v>0</v>
      </c>
      <c r="G8568" s="161">
        <v>0</v>
      </c>
      <c r="H8568" s="161">
        <v>0</v>
      </c>
      <c r="L8568">
        <v>1462.90833</v>
      </c>
      <c r="R8568">
        <v>4437.462595</v>
      </c>
      <c r="S8568">
        <v>4437.462595</v>
      </c>
      <c r="T8568" s="194">
        <v>4437.462595</v>
      </c>
      <c r="U8568" t="s">
        <v>193</v>
      </c>
      <c r="V8568">
        <v>45708.62400462963</v>
      </c>
    </row>
    <row r="8569" spans="1:22" x14ac:dyDescent="0.3">
      <c r="A8569" t="s">
        <v>121</v>
      </c>
      <c r="B8569" t="s">
        <v>122</v>
      </c>
      <c r="C8569" t="s">
        <v>88</v>
      </c>
      <c r="D8569" s="29">
        <v>45785</v>
      </c>
      <c r="E8569" s="161">
        <v>0</v>
      </c>
      <c r="F8569" s="161">
        <v>0</v>
      </c>
      <c r="G8569" s="161">
        <v>0</v>
      </c>
      <c r="H8569" s="161">
        <v>0</v>
      </c>
      <c r="L8569">
        <v>1462.90833</v>
      </c>
      <c r="R8569">
        <v>4437.462595</v>
      </c>
      <c r="S8569">
        <v>4437.462595</v>
      </c>
      <c r="T8569" s="194">
        <v>4437.462595</v>
      </c>
      <c r="U8569" t="s">
        <v>193</v>
      </c>
      <c r="V8569">
        <v>45708.624016203707</v>
      </c>
    </row>
    <row r="8570" spans="1:22" x14ac:dyDescent="0.3">
      <c r="A8570" t="s">
        <v>121</v>
      </c>
      <c r="B8570" t="s">
        <v>122</v>
      </c>
      <c r="C8570" t="s">
        <v>88</v>
      </c>
      <c r="D8570" s="29">
        <v>45786</v>
      </c>
      <c r="E8570" s="161">
        <v>0</v>
      </c>
      <c r="F8570" s="161">
        <v>0</v>
      </c>
      <c r="G8570" s="161">
        <v>0</v>
      </c>
      <c r="H8570" s="161">
        <v>0</v>
      </c>
      <c r="L8570">
        <v>1462.90833</v>
      </c>
      <c r="R8570">
        <v>4437.462595</v>
      </c>
      <c r="S8570">
        <v>4437.462595</v>
      </c>
      <c r="T8570" s="194">
        <v>4437.462595</v>
      </c>
      <c r="U8570" t="s">
        <v>193</v>
      </c>
      <c r="V8570">
        <v>45708.624039351853</v>
      </c>
    </row>
    <row r="8571" spans="1:22" x14ac:dyDescent="0.3">
      <c r="A8571" t="s">
        <v>121</v>
      </c>
      <c r="B8571" t="s">
        <v>122</v>
      </c>
      <c r="C8571" t="s">
        <v>88</v>
      </c>
      <c r="D8571" s="29">
        <v>45787</v>
      </c>
      <c r="E8571" s="161">
        <v>0</v>
      </c>
      <c r="F8571" s="161">
        <v>0</v>
      </c>
      <c r="G8571" s="161">
        <v>0</v>
      </c>
      <c r="H8571" s="161">
        <v>0</v>
      </c>
      <c r="L8571">
        <v>1462.90833</v>
      </c>
      <c r="R8571">
        <v>4437.462595</v>
      </c>
      <c r="S8571">
        <v>4437.462595</v>
      </c>
      <c r="T8571" s="194">
        <v>4437.462595</v>
      </c>
      <c r="U8571" t="s">
        <v>193</v>
      </c>
      <c r="V8571">
        <v>45708.624016203707</v>
      </c>
    </row>
    <row r="8572" spans="1:22" x14ac:dyDescent="0.3">
      <c r="A8572" t="s">
        <v>121</v>
      </c>
      <c r="B8572" t="s">
        <v>122</v>
      </c>
      <c r="C8572" t="s">
        <v>88</v>
      </c>
      <c r="D8572" s="29">
        <v>45788</v>
      </c>
      <c r="E8572" s="161">
        <v>0</v>
      </c>
      <c r="F8572" s="161">
        <v>0</v>
      </c>
      <c r="G8572" s="161">
        <v>0</v>
      </c>
      <c r="H8572" s="161">
        <v>0</v>
      </c>
      <c r="L8572">
        <v>1462.90833</v>
      </c>
      <c r="R8572">
        <v>4437.462595</v>
      </c>
      <c r="S8572">
        <v>4437.462595</v>
      </c>
      <c r="T8572" s="194">
        <v>4437.462595</v>
      </c>
      <c r="U8572" t="s">
        <v>193</v>
      </c>
      <c r="V8572">
        <v>45708.62400462963</v>
      </c>
    </row>
    <row r="8573" spans="1:22" x14ac:dyDescent="0.3">
      <c r="A8573" t="s">
        <v>121</v>
      </c>
      <c r="B8573" t="s">
        <v>122</v>
      </c>
      <c r="C8573" t="s">
        <v>88</v>
      </c>
      <c r="D8573" s="29">
        <v>45789</v>
      </c>
      <c r="E8573" s="161">
        <v>0</v>
      </c>
      <c r="F8573" s="161">
        <v>0</v>
      </c>
      <c r="G8573" s="161">
        <v>0</v>
      </c>
      <c r="H8573" s="161">
        <v>0</v>
      </c>
      <c r="L8573">
        <v>1462.90833</v>
      </c>
      <c r="R8573">
        <v>4437.462595</v>
      </c>
      <c r="S8573">
        <v>4437.462595</v>
      </c>
      <c r="T8573" s="194">
        <v>4437.462595</v>
      </c>
      <c r="U8573" t="s">
        <v>193</v>
      </c>
      <c r="V8573">
        <v>45708.624016203707</v>
      </c>
    </row>
    <row r="8574" spans="1:22" x14ac:dyDescent="0.3">
      <c r="A8574" t="s">
        <v>121</v>
      </c>
      <c r="B8574" t="s">
        <v>122</v>
      </c>
      <c r="C8574" t="s">
        <v>88</v>
      </c>
      <c r="D8574" s="29">
        <v>45790</v>
      </c>
      <c r="E8574" s="161">
        <v>0</v>
      </c>
      <c r="F8574" s="161">
        <v>0</v>
      </c>
      <c r="G8574" s="161">
        <v>0</v>
      </c>
      <c r="H8574" s="161">
        <v>0</v>
      </c>
      <c r="L8574">
        <v>1462.90833</v>
      </c>
      <c r="R8574">
        <v>4437.462595</v>
      </c>
      <c r="S8574">
        <v>4437.462595</v>
      </c>
      <c r="T8574" s="194">
        <v>4437.462595</v>
      </c>
      <c r="U8574" t="s">
        <v>193</v>
      </c>
      <c r="V8574">
        <v>45708.623993055553</v>
      </c>
    </row>
    <row r="8575" spans="1:22" x14ac:dyDescent="0.3">
      <c r="A8575" t="s">
        <v>121</v>
      </c>
      <c r="B8575" t="s">
        <v>122</v>
      </c>
      <c r="C8575" t="s">
        <v>88</v>
      </c>
      <c r="D8575" s="29">
        <v>45791</v>
      </c>
      <c r="E8575" s="161">
        <v>0</v>
      </c>
      <c r="F8575" s="161">
        <v>0</v>
      </c>
      <c r="G8575" s="161">
        <v>0</v>
      </c>
      <c r="H8575" s="161">
        <v>0</v>
      </c>
      <c r="L8575">
        <v>1462.90833</v>
      </c>
      <c r="R8575">
        <v>4437.462595</v>
      </c>
      <c r="S8575">
        <v>4437.462595</v>
      </c>
      <c r="T8575" s="194">
        <v>4437.462595</v>
      </c>
      <c r="U8575" t="s">
        <v>193</v>
      </c>
      <c r="V8575">
        <v>45708.62400462963</v>
      </c>
    </row>
    <row r="8576" spans="1:22" x14ac:dyDescent="0.3">
      <c r="A8576" t="s">
        <v>121</v>
      </c>
      <c r="B8576" t="s">
        <v>122</v>
      </c>
      <c r="C8576" t="s">
        <v>88</v>
      </c>
      <c r="D8576" s="29">
        <v>45792</v>
      </c>
      <c r="E8576" s="161">
        <v>0</v>
      </c>
      <c r="F8576" s="161">
        <v>0</v>
      </c>
      <c r="G8576" s="161">
        <v>0</v>
      </c>
      <c r="H8576" s="161">
        <v>0</v>
      </c>
      <c r="L8576">
        <v>1462.90833</v>
      </c>
      <c r="R8576">
        <v>4437.462595</v>
      </c>
      <c r="S8576">
        <v>4437.462595</v>
      </c>
      <c r="T8576" s="194">
        <v>4437.462595</v>
      </c>
      <c r="U8576" t="s">
        <v>193</v>
      </c>
      <c r="V8576">
        <v>45708.624027777776</v>
      </c>
    </row>
    <row r="8577" spans="1:22" x14ac:dyDescent="0.3">
      <c r="A8577" t="s">
        <v>121</v>
      </c>
      <c r="B8577" t="s">
        <v>122</v>
      </c>
      <c r="C8577" t="s">
        <v>88</v>
      </c>
      <c r="D8577" s="29">
        <v>45793</v>
      </c>
      <c r="E8577" s="161">
        <v>0</v>
      </c>
      <c r="F8577" s="161">
        <v>0</v>
      </c>
      <c r="G8577" s="161">
        <v>0</v>
      </c>
      <c r="H8577" s="161">
        <v>0</v>
      </c>
      <c r="L8577">
        <v>1462.90833</v>
      </c>
      <c r="R8577">
        <v>4437.462595</v>
      </c>
      <c r="S8577">
        <v>4437.462595</v>
      </c>
      <c r="T8577" s="194">
        <v>4437.462595</v>
      </c>
      <c r="U8577" t="s">
        <v>193</v>
      </c>
      <c r="V8577">
        <v>45708.624016203707</v>
      </c>
    </row>
    <row r="8578" spans="1:22" x14ac:dyDescent="0.3">
      <c r="A8578" t="s">
        <v>121</v>
      </c>
      <c r="B8578" t="s">
        <v>122</v>
      </c>
      <c r="C8578" t="s">
        <v>88</v>
      </c>
      <c r="D8578" s="29">
        <v>45794</v>
      </c>
      <c r="E8578" s="161">
        <v>0</v>
      </c>
      <c r="F8578" s="161">
        <v>0</v>
      </c>
      <c r="G8578" s="161">
        <v>0</v>
      </c>
      <c r="H8578" s="161">
        <v>0</v>
      </c>
      <c r="L8578">
        <v>1462.90833</v>
      </c>
      <c r="R8578">
        <v>4437.462595</v>
      </c>
      <c r="S8578">
        <v>4437.462595</v>
      </c>
      <c r="T8578" s="194">
        <v>4437.462595</v>
      </c>
      <c r="U8578" t="s">
        <v>193</v>
      </c>
      <c r="V8578">
        <v>45708.624027777776</v>
      </c>
    </row>
    <row r="8579" spans="1:22" x14ac:dyDescent="0.3">
      <c r="A8579" t="s">
        <v>121</v>
      </c>
      <c r="B8579" t="s">
        <v>122</v>
      </c>
      <c r="C8579" t="s">
        <v>88</v>
      </c>
      <c r="D8579" s="29">
        <v>45795</v>
      </c>
      <c r="E8579" s="161">
        <v>0</v>
      </c>
      <c r="F8579" s="161">
        <v>0</v>
      </c>
      <c r="G8579" s="161">
        <v>0</v>
      </c>
      <c r="H8579" s="161">
        <v>0</v>
      </c>
      <c r="L8579">
        <v>1462.90833</v>
      </c>
      <c r="R8579">
        <v>4437.462595</v>
      </c>
      <c r="S8579">
        <v>4437.462595</v>
      </c>
      <c r="T8579" s="194">
        <v>4437.462595</v>
      </c>
      <c r="U8579" t="s">
        <v>193</v>
      </c>
      <c r="V8579">
        <v>45708.62400462963</v>
      </c>
    </row>
    <row r="8580" spans="1:22" x14ac:dyDescent="0.3">
      <c r="A8580" t="s">
        <v>121</v>
      </c>
      <c r="B8580" t="s">
        <v>122</v>
      </c>
      <c r="C8580" t="s">
        <v>88</v>
      </c>
      <c r="D8580" s="29">
        <v>45796</v>
      </c>
      <c r="E8580" s="161">
        <v>0</v>
      </c>
      <c r="F8580" s="161">
        <v>0</v>
      </c>
      <c r="G8580" s="161">
        <v>0</v>
      </c>
      <c r="H8580" s="161">
        <v>0</v>
      </c>
      <c r="L8580">
        <v>1462.90833</v>
      </c>
      <c r="R8580">
        <v>4437.462595</v>
      </c>
      <c r="S8580">
        <v>4437.462595</v>
      </c>
      <c r="T8580" s="194">
        <v>4437.462595</v>
      </c>
      <c r="U8580" t="s">
        <v>193</v>
      </c>
      <c r="V8580">
        <v>45708.62400462963</v>
      </c>
    </row>
    <row r="8581" spans="1:22" x14ac:dyDescent="0.3">
      <c r="A8581" t="s">
        <v>121</v>
      </c>
      <c r="B8581" t="s">
        <v>122</v>
      </c>
      <c r="C8581" t="s">
        <v>88</v>
      </c>
      <c r="D8581" s="29">
        <v>45797</v>
      </c>
      <c r="E8581" s="161">
        <v>0</v>
      </c>
      <c r="F8581" s="161">
        <v>0</v>
      </c>
      <c r="G8581" s="161">
        <v>0</v>
      </c>
      <c r="H8581" s="161">
        <v>0</v>
      </c>
      <c r="L8581">
        <v>1462.90833</v>
      </c>
      <c r="R8581">
        <v>4437.462595</v>
      </c>
      <c r="S8581">
        <v>4437.462595</v>
      </c>
      <c r="T8581" s="194">
        <v>4437.462595</v>
      </c>
      <c r="U8581" t="s">
        <v>193</v>
      </c>
      <c r="V8581">
        <v>45708.62400462963</v>
      </c>
    </row>
    <row r="8582" spans="1:22" x14ac:dyDescent="0.3">
      <c r="A8582" t="s">
        <v>121</v>
      </c>
      <c r="B8582" t="s">
        <v>122</v>
      </c>
      <c r="C8582" t="s">
        <v>88</v>
      </c>
      <c r="D8582" s="29">
        <v>45798</v>
      </c>
      <c r="E8582" s="161">
        <v>0</v>
      </c>
      <c r="F8582" s="161">
        <v>0</v>
      </c>
      <c r="G8582" s="161">
        <v>0</v>
      </c>
      <c r="H8582" s="161">
        <v>0</v>
      </c>
      <c r="L8582">
        <v>1462.90833</v>
      </c>
      <c r="R8582">
        <v>4437.462595</v>
      </c>
      <c r="S8582">
        <v>4437.462595</v>
      </c>
      <c r="T8582" s="194">
        <v>4437.462595</v>
      </c>
      <c r="U8582" t="s">
        <v>193</v>
      </c>
      <c r="V8582">
        <v>45708.624016203707</v>
      </c>
    </row>
    <row r="8583" spans="1:22" x14ac:dyDescent="0.3">
      <c r="A8583" t="s">
        <v>121</v>
      </c>
      <c r="B8583" t="s">
        <v>122</v>
      </c>
      <c r="C8583" t="s">
        <v>88</v>
      </c>
      <c r="D8583" s="29">
        <v>45799</v>
      </c>
      <c r="E8583" s="161">
        <v>0</v>
      </c>
      <c r="F8583" s="161">
        <v>0</v>
      </c>
      <c r="G8583" s="161">
        <v>0</v>
      </c>
      <c r="H8583" s="161">
        <v>0</v>
      </c>
      <c r="L8583">
        <v>1462.90833</v>
      </c>
      <c r="R8583">
        <v>4437.462595</v>
      </c>
      <c r="S8583">
        <v>4437.462595</v>
      </c>
      <c r="T8583" s="194">
        <v>4437.462595</v>
      </c>
      <c r="U8583" t="s">
        <v>193</v>
      </c>
      <c r="V8583">
        <v>45708.624027777776</v>
      </c>
    </row>
    <row r="8584" spans="1:22" x14ac:dyDescent="0.3">
      <c r="A8584" t="s">
        <v>121</v>
      </c>
      <c r="B8584" t="s">
        <v>122</v>
      </c>
      <c r="C8584" t="s">
        <v>88</v>
      </c>
      <c r="D8584" s="29">
        <v>45800</v>
      </c>
      <c r="E8584" s="161">
        <v>0</v>
      </c>
      <c r="F8584" s="161">
        <v>0</v>
      </c>
      <c r="G8584" s="161">
        <v>0</v>
      </c>
      <c r="H8584" s="161">
        <v>0</v>
      </c>
      <c r="L8584">
        <v>1462.90833</v>
      </c>
      <c r="R8584">
        <v>4437.462595</v>
      </c>
      <c r="S8584">
        <v>4437.462595</v>
      </c>
      <c r="T8584" s="194">
        <v>4437.462595</v>
      </c>
      <c r="U8584" t="s">
        <v>193</v>
      </c>
      <c r="V8584">
        <v>45708.62400462963</v>
      </c>
    </row>
    <row r="8585" spans="1:22" x14ac:dyDescent="0.3">
      <c r="A8585" t="s">
        <v>121</v>
      </c>
      <c r="B8585" t="s">
        <v>122</v>
      </c>
      <c r="C8585" t="s">
        <v>88</v>
      </c>
      <c r="D8585" s="29">
        <v>45801</v>
      </c>
      <c r="E8585" s="161">
        <v>0</v>
      </c>
      <c r="F8585" s="161">
        <v>0</v>
      </c>
      <c r="G8585" s="161">
        <v>0</v>
      </c>
      <c r="H8585" s="161">
        <v>0</v>
      </c>
      <c r="L8585">
        <v>1462.90833</v>
      </c>
      <c r="R8585">
        <v>4437.462595</v>
      </c>
      <c r="S8585">
        <v>4437.462595</v>
      </c>
      <c r="T8585" s="194">
        <v>4437.462595</v>
      </c>
      <c r="U8585" t="s">
        <v>193</v>
      </c>
      <c r="V8585">
        <v>45708.624027777776</v>
      </c>
    </row>
    <row r="8586" spans="1:22" x14ac:dyDescent="0.3">
      <c r="A8586" t="s">
        <v>121</v>
      </c>
      <c r="B8586" t="s">
        <v>122</v>
      </c>
      <c r="C8586" t="s">
        <v>88</v>
      </c>
      <c r="D8586" s="29">
        <v>45802</v>
      </c>
      <c r="E8586" s="161">
        <v>0</v>
      </c>
      <c r="F8586" s="161">
        <v>0</v>
      </c>
      <c r="G8586" s="161">
        <v>0</v>
      </c>
      <c r="H8586" s="161">
        <v>0</v>
      </c>
      <c r="L8586">
        <v>1462.90833</v>
      </c>
      <c r="R8586">
        <v>4437.462595</v>
      </c>
      <c r="S8586">
        <v>4437.462595</v>
      </c>
      <c r="T8586" s="194">
        <v>4437.462595</v>
      </c>
      <c r="U8586" t="s">
        <v>193</v>
      </c>
      <c r="V8586">
        <v>45708.624039351853</v>
      </c>
    </row>
    <row r="8587" spans="1:22" x14ac:dyDescent="0.3">
      <c r="A8587" t="s">
        <v>121</v>
      </c>
      <c r="B8587" t="s">
        <v>122</v>
      </c>
      <c r="C8587" t="s">
        <v>88</v>
      </c>
      <c r="D8587" s="29">
        <v>45803</v>
      </c>
      <c r="E8587" s="161">
        <v>0</v>
      </c>
      <c r="F8587" s="161">
        <v>0</v>
      </c>
      <c r="G8587" s="161">
        <v>0</v>
      </c>
      <c r="H8587" s="161">
        <v>0</v>
      </c>
      <c r="L8587">
        <v>1462.90833</v>
      </c>
      <c r="R8587">
        <v>4437.462595</v>
      </c>
      <c r="S8587">
        <v>4437.462595</v>
      </c>
      <c r="T8587" s="194">
        <v>4437.462595</v>
      </c>
      <c r="U8587" t="s">
        <v>193</v>
      </c>
      <c r="V8587">
        <v>45708.624016203707</v>
      </c>
    </row>
    <row r="8588" spans="1:22" x14ac:dyDescent="0.3">
      <c r="A8588" t="s">
        <v>121</v>
      </c>
      <c r="B8588" t="s">
        <v>122</v>
      </c>
      <c r="C8588" t="s">
        <v>88</v>
      </c>
      <c r="D8588" s="29">
        <v>45804</v>
      </c>
      <c r="E8588" s="161">
        <v>0</v>
      </c>
      <c r="F8588" s="161">
        <v>0</v>
      </c>
      <c r="G8588" s="161">
        <v>0</v>
      </c>
      <c r="H8588" s="161">
        <v>0</v>
      </c>
      <c r="L8588">
        <v>1462.90833</v>
      </c>
      <c r="R8588">
        <v>4437.462595</v>
      </c>
      <c r="S8588">
        <v>4437.462595</v>
      </c>
      <c r="T8588" s="194">
        <v>4437.462595</v>
      </c>
      <c r="U8588" t="s">
        <v>193</v>
      </c>
      <c r="V8588">
        <v>45708.624027777776</v>
      </c>
    </row>
    <row r="8589" spans="1:22" x14ac:dyDescent="0.3">
      <c r="A8589" t="s">
        <v>121</v>
      </c>
      <c r="B8589" t="s">
        <v>122</v>
      </c>
      <c r="C8589" t="s">
        <v>88</v>
      </c>
      <c r="D8589" s="29">
        <v>45805</v>
      </c>
      <c r="E8589" s="161">
        <v>0</v>
      </c>
      <c r="F8589" s="161">
        <v>0</v>
      </c>
      <c r="G8589" s="161">
        <v>0</v>
      </c>
      <c r="H8589" s="161">
        <v>0</v>
      </c>
      <c r="L8589">
        <v>1462.90833</v>
      </c>
      <c r="R8589">
        <v>4437.462595</v>
      </c>
      <c r="S8589">
        <v>4437.462595</v>
      </c>
      <c r="T8589" s="194">
        <v>4437.462595</v>
      </c>
      <c r="U8589" t="s">
        <v>193</v>
      </c>
      <c r="V8589">
        <v>45708.62400462963</v>
      </c>
    </row>
    <row r="8590" spans="1:22" x14ac:dyDescent="0.3">
      <c r="A8590" t="s">
        <v>121</v>
      </c>
      <c r="B8590" t="s">
        <v>122</v>
      </c>
      <c r="C8590" t="s">
        <v>88</v>
      </c>
      <c r="D8590" s="29">
        <v>45806</v>
      </c>
      <c r="E8590" s="161">
        <v>0</v>
      </c>
      <c r="F8590" s="161">
        <v>0</v>
      </c>
      <c r="G8590" s="161">
        <v>0</v>
      </c>
      <c r="H8590" s="161">
        <v>0</v>
      </c>
      <c r="L8590">
        <v>1462.90833</v>
      </c>
      <c r="R8590">
        <v>4437.462595</v>
      </c>
      <c r="S8590">
        <v>4437.462595</v>
      </c>
      <c r="T8590" s="194">
        <v>4437.462595</v>
      </c>
      <c r="U8590" t="s">
        <v>193</v>
      </c>
      <c r="V8590">
        <v>45708.62400462963</v>
      </c>
    </row>
    <row r="8591" spans="1:22" x14ac:dyDescent="0.3">
      <c r="A8591" t="s">
        <v>121</v>
      </c>
      <c r="B8591" t="s">
        <v>122</v>
      </c>
      <c r="C8591" t="s">
        <v>88</v>
      </c>
      <c r="D8591" s="29">
        <v>45807</v>
      </c>
      <c r="E8591" s="161">
        <v>0</v>
      </c>
      <c r="F8591" s="161">
        <v>0</v>
      </c>
      <c r="G8591" s="161">
        <v>0</v>
      </c>
      <c r="H8591" s="161">
        <v>0</v>
      </c>
      <c r="L8591">
        <v>1462.90833</v>
      </c>
      <c r="R8591">
        <v>4437.462595</v>
      </c>
      <c r="S8591">
        <v>4437.462595</v>
      </c>
      <c r="T8591" s="194">
        <v>4437.462595</v>
      </c>
      <c r="U8591" t="s">
        <v>193</v>
      </c>
      <c r="V8591">
        <v>45708.624027777776</v>
      </c>
    </row>
    <row r="8592" spans="1:22" x14ac:dyDescent="0.3">
      <c r="A8592" t="s">
        <v>121</v>
      </c>
      <c r="B8592" t="s">
        <v>122</v>
      </c>
      <c r="C8592" t="s">
        <v>88</v>
      </c>
      <c r="D8592" s="29">
        <v>45808</v>
      </c>
      <c r="E8592" s="161">
        <v>0</v>
      </c>
      <c r="F8592" s="161">
        <v>0</v>
      </c>
      <c r="G8592" s="161">
        <v>0</v>
      </c>
      <c r="H8592" s="161">
        <v>0</v>
      </c>
      <c r="L8592">
        <v>1462.90833</v>
      </c>
      <c r="R8592">
        <v>4437.462595</v>
      </c>
      <c r="S8592">
        <v>4437.462595</v>
      </c>
      <c r="T8592" s="194">
        <v>4437.462595</v>
      </c>
      <c r="U8592" t="s">
        <v>193</v>
      </c>
      <c r="V8592">
        <v>45708.62400462963</v>
      </c>
    </row>
    <row r="8593" spans="1:22" x14ac:dyDescent="0.3">
      <c r="A8593" t="s">
        <v>121</v>
      </c>
      <c r="B8593" t="s">
        <v>122</v>
      </c>
      <c r="C8593" t="s">
        <v>88</v>
      </c>
      <c r="D8593" s="29">
        <v>45809</v>
      </c>
      <c r="E8593" s="161">
        <v>0</v>
      </c>
      <c r="F8593" s="161">
        <v>0</v>
      </c>
      <c r="G8593" s="161">
        <v>0</v>
      </c>
      <c r="H8593" s="161">
        <v>0</v>
      </c>
      <c r="L8593">
        <v>1462.90833</v>
      </c>
      <c r="R8593">
        <v>4437.462595</v>
      </c>
      <c r="S8593">
        <v>4437.462595</v>
      </c>
      <c r="T8593" s="194">
        <v>4437.462595</v>
      </c>
      <c r="U8593" t="s">
        <v>193</v>
      </c>
      <c r="V8593">
        <v>45708.624027777776</v>
      </c>
    </row>
    <row r="8594" spans="1:22" x14ac:dyDescent="0.3">
      <c r="A8594" t="s">
        <v>121</v>
      </c>
      <c r="B8594" t="s">
        <v>122</v>
      </c>
      <c r="C8594" t="s">
        <v>88</v>
      </c>
      <c r="D8594" s="29">
        <v>45810</v>
      </c>
      <c r="E8594" s="161">
        <v>0</v>
      </c>
      <c r="F8594" s="161">
        <v>0</v>
      </c>
      <c r="G8594" s="161">
        <v>0</v>
      </c>
      <c r="H8594" s="161">
        <v>0</v>
      </c>
      <c r="L8594">
        <v>1462.90833</v>
      </c>
      <c r="R8594">
        <v>4437.462595</v>
      </c>
      <c r="S8594">
        <v>4437.462595</v>
      </c>
      <c r="T8594" s="194">
        <v>4437.462595</v>
      </c>
      <c r="U8594" t="s">
        <v>193</v>
      </c>
      <c r="V8594">
        <v>45708.624016203707</v>
      </c>
    </row>
    <row r="8595" spans="1:22" x14ac:dyDescent="0.3">
      <c r="A8595" t="s">
        <v>121</v>
      </c>
      <c r="B8595" t="s">
        <v>122</v>
      </c>
      <c r="C8595" t="s">
        <v>88</v>
      </c>
      <c r="D8595" s="29">
        <v>45811</v>
      </c>
      <c r="E8595" s="161">
        <v>0</v>
      </c>
      <c r="F8595" s="161">
        <v>0</v>
      </c>
      <c r="G8595" s="161">
        <v>0</v>
      </c>
      <c r="H8595" s="161">
        <v>0</v>
      </c>
      <c r="L8595">
        <v>1462.90833</v>
      </c>
      <c r="R8595">
        <v>4437.462595</v>
      </c>
      <c r="S8595">
        <v>4437.462595</v>
      </c>
      <c r="T8595" s="194">
        <v>4437.462595</v>
      </c>
      <c r="U8595" t="s">
        <v>193</v>
      </c>
      <c r="V8595">
        <v>45708.62400462963</v>
      </c>
    </row>
    <row r="8596" spans="1:22" x14ac:dyDescent="0.3">
      <c r="A8596" t="s">
        <v>121</v>
      </c>
      <c r="B8596" t="s">
        <v>122</v>
      </c>
      <c r="C8596" t="s">
        <v>88</v>
      </c>
      <c r="D8596" s="29">
        <v>45812</v>
      </c>
      <c r="E8596" s="161">
        <v>0</v>
      </c>
      <c r="F8596" s="161">
        <v>0</v>
      </c>
      <c r="G8596" s="161">
        <v>0</v>
      </c>
      <c r="H8596" s="161">
        <v>0</v>
      </c>
      <c r="L8596">
        <v>1462.90833</v>
      </c>
      <c r="R8596">
        <v>4437.462595</v>
      </c>
      <c r="S8596">
        <v>4437.462595</v>
      </c>
      <c r="T8596" s="194">
        <v>4437.462595</v>
      </c>
      <c r="U8596" t="s">
        <v>193</v>
      </c>
      <c r="V8596">
        <v>45708.62400462963</v>
      </c>
    </row>
    <row r="8597" spans="1:22" x14ac:dyDescent="0.3">
      <c r="A8597" t="s">
        <v>121</v>
      </c>
      <c r="B8597" t="s">
        <v>122</v>
      </c>
      <c r="C8597" t="s">
        <v>88</v>
      </c>
      <c r="D8597" s="29">
        <v>45813</v>
      </c>
      <c r="E8597" s="161">
        <v>0</v>
      </c>
      <c r="F8597" s="161">
        <v>0</v>
      </c>
      <c r="G8597" s="161">
        <v>0</v>
      </c>
      <c r="H8597" s="161">
        <v>0</v>
      </c>
      <c r="L8597">
        <v>1462.90833</v>
      </c>
      <c r="R8597">
        <v>4437.462595</v>
      </c>
      <c r="S8597">
        <v>4437.462595</v>
      </c>
      <c r="T8597" s="194">
        <v>4437.462595</v>
      </c>
      <c r="U8597" t="s">
        <v>193</v>
      </c>
      <c r="V8597">
        <v>45708.624016203707</v>
      </c>
    </row>
    <row r="8598" spans="1:22" x14ac:dyDescent="0.3">
      <c r="A8598" t="s">
        <v>121</v>
      </c>
      <c r="B8598" t="s">
        <v>122</v>
      </c>
      <c r="C8598" t="s">
        <v>88</v>
      </c>
      <c r="D8598" s="29">
        <v>45814</v>
      </c>
      <c r="E8598" s="161">
        <v>0</v>
      </c>
      <c r="F8598" s="161">
        <v>0</v>
      </c>
      <c r="G8598" s="161">
        <v>0</v>
      </c>
      <c r="H8598" s="161">
        <v>0</v>
      </c>
      <c r="L8598">
        <v>1462.90833</v>
      </c>
      <c r="R8598">
        <v>4437.462595</v>
      </c>
      <c r="S8598">
        <v>4437.462595</v>
      </c>
      <c r="T8598" s="194">
        <v>4437.462595</v>
      </c>
      <c r="U8598" t="s">
        <v>193</v>
      </c>
      <c r="V8598">
        <v>45708.62400462963</v>
      </c>
    </row>
    <row r="8599" spans="1:22" x14ac:dyDescent="0.3">
      <c r="A8599" t="s">
        <v>121</v>
      </c>
      <c r="B8599" t="s">
        <v>122</v>
      </c>
      <c r="C8599" t="s">
        <v>88</v>
      </c>
      <c r="D8599" s="29">
        <v>45815</v>
      </c>
      <c r="E8599" s="161">
        <v>0</v>
      </c>
      <c r="F8599" s="161">
        <v>0</v>
      </c>
      <c r="G8599" s="161">
        <v>0</v>
      </c>
      <c r="H8599" s="161">
        <v>0</v>
      </c>
      <c r="L8599">
        <v>1462.90833</v>
      </c>
      <c r="R8599">
        <v>4437.462595</v>
      </c>
      <c r="S8599">
        <v>4437.462595</v>
      </c>
      <c r="T8599" s="194">
        <v>4437.462595</v>
      </c>
      <c r="U8599" t="s">
        <v>193</v>
      </c>
      <c r="V8599">
        <v>45708.624016203707</v>
      </c>
    </row>
    <row r="8600" spans="1:22" x14ac:dyDescent="0.3">
      <c r="A8600" t="s">
        <v>121</v>
      </c>
      <c r="B8600" t="s">
        <v>122</v>
      </c>
      <c r="C8600" t="s">
        <v>88</v>
      </c>
      <c r="D8600" s="29">
        <v>45816</v>
      </c>
      <c r="E8600" s="161">
        <v>0</v>
      </c>
      <c r="F8600" s="161">
        <v>0</v>
      </c>
      <c r="G8600" s="161">
        <v>0</v>
      </c>
      <c r="H8600" s="161">
        <v>0</v>
      </c>
      <c r="L8600">
        <v>1462.90833</v>
      </c>
      <c r="R8600">
        <v>4437.462595</v>
      </c>
      <c r="S8600">
        <v>4437.462595</v>
      </c>
      <c r="T8600" s="194">
        <v>4437.462595</v>
      </c>
      <c r="U8600" t="s">
        <v>193</v>
      </c>
      <c r="V8600">
        <v>45708.624027777776</v>
      </c>
    </row>
    <row r="8601" spans="1:22" x14ac:dyDescent="0.3">
      <c r="A8601" t="s">
        <v>121</v>
      </c>
      <c r="B8601" t="s">
        <v>122</v>
      </c>
      <c r="C8601" t="s">
        <v>88</v>
      </c>
      <c r="D8601" s="29">
        <v>45817</v>
      </c>
      <c r="E8601" s="161">
        <v>0</v>
      </c>
      <c r="F8601" s="161">
        <v>0</v>
      </c>
      <c r="G8601" s="161">
        <v>0</v>
      </c>
      <c r="H8601" s="161">
        <v>0</v>
      </c>
      <c r="L8601">
        <v>1462.90833</v>
      </c>
      <c r="R8601">
        <v>4437.462595</v>
      </c>
      <c r="S8601">
        <v>4437.462595</v>
      </c>
      <c r="T8601" s="194">
        <v>4437.462595</v>
      </c>
      <c r="U8601" t="s">
        <v>193</v>
      </c>
      <c r="V8601">
        <v>45708.624016203707</v>
      </c>
    </row>
    <row r="8602" spans="1:22" x14ac:dyDescent="0.3">
      <c r="A8602" t="s">
        <v>121</v>
      </c>
      <c r="B8602" t="s">
        <v>122</v>
      </c>
      <c r="C8602" t="s">
        <v>88</v>
      </c>
      <c r="D8602" s="29">
        <v>45818</v>
      </c>
      <c r="E8602" s="161">
        <v>0</v>
      </c>
      <c r="F8602" s="161">
        <v>0</v>
      </c>
      <c r="G8602" s="161">
        <v>0</v>
      </c>
      <c r="H8602" s="161">
        <v>0</v>
      </c>
      <c r="L8602">
        <v>1462.90833</v>
      </c>
      <c r="R8602">
        <v>4437.462595</v>
      </c>
      <c r="S8602">
        <v>4437.462595</v>
      </c>
      <c r="T8602" s="194">
        <v>4437.462595</v>
      </c>
      <c r="U8602" t="s">
        <v>193</v>
      </c>
      <c r="V8602">
        <v>45708.624027777776</v>
      </c>
    </row>
    <row r="8603" spans="1:22" x14ac:dyDescent="0.3">
      <c r="A8603" t="s">
        <v>121</v>
      </c>
      <c r="B8603" t="s">
        <v>122</v>
      </c>
      <c r="C8603" t="s">
        <v>88</v>
      </c>
      <c r="D8603" s="29">
        <v>45819</v>
      </c>
      <c r="E8603" s="161">
        <v>0</v>
      </c>
      <c r="F8603" s="161">
        <v>0</v>
      </c>
      <c r="G8603" s="161">
        <v>0</v>
      </c>
      <c r="H8603" s="161">
        <v>0</v>
      </c>
      <c r="L8603">
        <v>1462.90833</v>
      </c>
      <c r="R8603">
        <v>4437.462595</v>
      </c>
      <c r="S8603">
        <v>4437.462595</v>
      </c>
      <c r="T8603" s="194">
        <v>4437.462595</v>
      </c>
      <c r="U8603" t="s">
        <v>193</v>
      </c>
      <c r="V8603">
        <v>45708.624016203707</v>
      </c>
    </row>
    <row r="8604" spans="1:22" x14ac:dyDescent="0.3">
      <c r="A8604" t="s">
        <v>121</v>
      </c>
      <c r="B8604" t="s">
        <v>122</v>
      </c>
      <c r="C8604" t="s">
        <v>88</v>
      </c>
      <c r="D8604" s="29">
        <v>45820</v>
      </c>
      <c r="E8604" s="161">
        <v>0</v>
      </c>
      <c r="F8604" s="161">
        <v>0</v>
      </c>
      <c r="G8604" s="161">
        <v>0</v>
      </c>
      <c r="H8604" s="161">
        <v>0</v>
      </c>
      <c r="L8604">
        <v>1462.90833</v>
      </c>
      <c r="R8604">
        <v>4437.462595</v>
      </c>
      <c r="S8604">
        <v>4437.462595</v>
      </c>
      <c r="T8604" s="194">
        <v>4437.462595</v>
      </c>
      <c r="U8604" t="s">
        <v>193</v>
      </c>
      <c r="V8604">
        <v>45708.62400462963</v>
      </c>
    </row>
    <row r="8605" spans="1:22" x14ac:dyDescent="0.3">
      <c r="A8605" t="s">
        <v>121</v>
      </c>
      <c r="B8605" t="s">
        <v>122</v>
      </c>
      <c r="C8605" t="s">
        <v>88</v>
      </c>
      <c r="D8605" s="29">
        <v>45821</v>
      </c>
      <c r="E8605" s="161">
        <v>0</v>
      </c>
      <c r="F8605" s="161">
        <v>0</v>
      </c>
      <c r="G8605" s="161">
        <v>0</v>
      </c>
      <c r="H8605" s="161">
        <v>0</v>
      </c>
      <c r="L8605">
        <v>1462.90833</v>
      </c>
      <c r="R8605">
        <v>4437.462595</v>
      </c>
      <c r="S8605">
        <v>4437.462595</v>
      </c>
      <c r="T8605" s="194">
        <v>4437.462595</v>
      </c>
      <c r="U8605" t="s">
        <v>193</v>
      </c>
      <c r="V8605">
        <v>45708.624016203707</v>
      </c>
    </row>
    <row r="8606" spans="1:22" x14ac:dyDescent="0.3">
      <c r="A8606" t="s">
        <v>121</v>
      </c>
      <c r="B8606" t="s">
        <v>122</v>
      </c>
      <c r="C8606" t="s">
        <v>88</v>
      </c>
      <c r="D8606" s="29">
        <v>45822</v>
      </c>
      <c r="E8606" s="161">
        <v>0</v>
      </c>
      <c r="F8606" s="161">
        <v>0</v>
      </c>
      <c r="G8606" s="161">
        <v>0</v>
      </c>
      <c r="H8606" s="161">
        <v>0</v>
      </c>
      <c r="L8606">
        <v>1462.90833</v>
      </c>
      <c r="R8606">
        <v>4437.462595</v>
      </c>
      <c r="S8606">
        <v>4437.462595</v>
      </c>
      <c r="T8606" s="194">
        <v>4437.462595</v>
      </c>
      <c r="U8606" t="s">
        <v>193</v>
      </c>
      <c r="V8606">
        <v>45708.62400462963</v>
      </c>
    </row>
    <row r="8607" spans="1:22" x14ac:dyDescent="0.3">
      <c r="A8607" t="s">
        <v>121</v>
      </c>
      <c r="B8607" t="s">
        <v>122</v>
      </c>
      <c r="C8607" t="s">
        <v>88</v>
      </c>
      <c r="D8607" s="29">
        <v>45823</v>
      </c>
      <c r="E8607" s="161">
        <v>0</v>
      </c>
      <c r="F8607" s="161">
        <v>0</v>
      </c>
      <c r="G8607" s="161">
        <v>0</v>
      </c>
      <c r="H8607" s="161">
        <v>0</v>
      </c>
      <c r="L8607">
        <v>1462.90833</v>
      </c>
      <c r="R8607">
        <v>4437.462595</v>
      </c>
      <c r="S8607">
        <v>4437.462595</v>
      </c>
      <c r="T8607" s="194">
        <v>4437.462595</v>
      </c>
      <c r="U8607" t="s">
        <v>193</v>
      </c>
      <c r="V8607">
        <v>45708.624016203707</v>
      </c>
    </row>
    <row r="8608" spans="1:22" x14ac:dyDescent="0.3">
      <c r="A8608" t="s">
        <v>121</v>
      </c>
      <c r="B8608" t="s">
        <v>122</v>
      </c>
      <c r="C8608" t="s">
        <v>88</v>
      </c>
      <c r="D8608" s="29">
        <v>45824</v>
      </c>
      <c r="E8608" s="161">
        <v>0</v>
      </c>
      <c r="F8608" s="161">
        <v>0</v>
      </c>
      <c r="G8608" s="161">
        <v>0</v>
      </c>
      <c r="H8608" s="161">
        <v>0</v>
      </c>
      <c r="L8608">
        <v>1462.90833</v>
      </c>
      <c r="R8608">
        <v>4437.462595</v>
      </c>
      <c r="S8608">
        <v>4437.462595</v>
      </c>
      <c r="T8608" s="194">
        <v>4437.462595</v>
      </c>
      <c r="U8608" t="s">
        <v>193</v>
      </c>
      <c r="V8608">
        <v>45708.624016203707</v>
      </c>
    </row>
    <row r="8609" spans="1:22" x14ac:dyDescent="0.3">
      <c r="A8609" t="s">
        <v>121</v>
      </c>
      <c r="B8609" t="s">
        <v>122</v>
      </c>
      <c r="C8609" t="s">
        <v>88</v>
      </c>
      <c r="D8609" s="29">
        <v>45825</v>
      </c>
      <c r="E8609" s="161">
        <v>0</v>
      </c>
      <c r="F8609" s="161">
        <v>0</v>
      </c>
      <c r="G8609" s="161">
        <v>0</v>
      </c>
      <c r="H8609" s="161">
        <v>0</v>
      </c>
      <c r="L8609">
        <v>1462.90833</v>
      </c>
      <c r="R8609">
        <v>4437.462595</v>
      </c>
      <c r="S8609">
        <v>4437.462595</v>
      </c>
      <c r="T8609" s="194">
        <v>4437.462595</v>
      </c>
      <c r="U8609" t="s">
        <v>193</v>
      </c>
      <c r="V8609">
        <v>45708.624027777776</v>
      </c>
    </row>
    <row r="8610" spans="1:22" x14ac:dyDescent="0.3">
      <c r="A8610" t="s">
        <v>121</v>
      </c>
      <c r="B8610" t="s">
        <v>122</v>
      </c>
      <c r="C8610" t="s">
        <v>88</v>
      </c>
      <c r="D8610" s="29">
        <v>45826</v>
      </c>
      <c r="E8610" s="161">
        <v>0</v>
      </c>
      <c r="F8610" s="161">
        <v>0</v>
      </c>
      <c r="G8610" s="161">
        <v>0</v>
      </c>
      <c r="H8610" s="161">
        <v>0</v>
      </c>
      <c r="L8610">
        <v>1462.90833</v>
      </c>
      <c r="R8610">
        <v>4437.462595</v>
      </c>
      <c r="S8610">
        <v>4437.462595</v>
      </c>
      <c r="T8610" s="194">
        <v>4437.462595</v>
      </c>
      <c r="U8610" t="s">
        <v>193</v>
      </c>
      <c r="V8610">
        <v>45708.62400462963</v>
      </c>
    </row>
    <row r="8611" spans="1:22" x14ac:dyDescent="0.3">
      <c r="A8611" t="s">
        <v>121</v>
      </c>
      <c r="B8611" t="s">
        <v>122</v>
      </c>
      <c r="C8611" t="s">
        <v>88</v>
      </c>
      <c r="D8611" s="29">
        <v>45827</v>
      </c>
      <c r="E8611" s="161">
        <v>0</v>
      </c>
      <c r="F8611" s="161">
        <v>0</v>
      </c>
      <c r="G8611" s="161">
        <v>0</v>
      </c>
      <c r="H8611" s="161">
        <v>0</v>
      </c>
      <c r="L8611">
        <v>1462.90833</v>
      </c>
      <c r="R8611">
        <v>4437.462595</v>
      </c>
      <c r="S8611">
        <v>4437.462595</v>
      </c>
      <c r="T8611" s="194">
        <v>4437.462595</v>
      </c>
      <c r="U8611" t="s">
        <v>193</v>
      </c>
      <c r="V8611">
        <v>45708.624027777776</v>
      </c>
    </row>
    <row r="8612" spans="1:22" x14ac:dyDescent="0.3">
      <c r="A8612" t="s">
        <v>121</v>
      </c>
      <c r="B8612" t="s">
        <v>122</v>
      </c>
      <c r="C8612" t="s">
        <v>88</v>
      </c>
      <c r="D8612" s="29">
        <v>45828</v>
      </c>
      <c r="E8612" s="161">
        <v>0</v>
      </c>
      <c r="F8612" s="161">
        <v>0</v>
      </c>
      <c r="G8612" s="161">
        <v>0</v>
      </c>
      <c r="H8612" s="161">
        <v>0</v>
      </c>
      <c r="L8612">
        <v>1462.90833</v>
      </c>
      <c r="R8612">
        <v>4437.462595</v>
      </c>
      <c r="S8612">
        <v>4437.462595</v>
      </c>
      <c r="T8612" s="194">
        <v>4437.462595</v>
      </c>
      <c r="U8612" t="s">
        <v>193</v>
      </c>
      <c r="V8612">
        <v>45708.624016203707</v>
      </c>
    </row>
    <row r="8613" spans="1:22" x14ac:dyDescent="0.3">
      <c r="A8613" t="s">
        <v>121</v>
      </c>
      <c r="B8613" t="s">
        <v>122</v>
      </c>
      <c r="C8613" t="s">
        <v>88</v>
      </c>
      <c r="D8613" s="29">
        <v>45829</v>
      </c>
      <c r="E8613" s="161">
        <v>0</v>
      </c>
      <c r="F8613" s="161">
        <v>0</v>
      </c>
      <c r="G8613" s="161">
        <v>0</v>
      </c>
      <c r="H8613" s="161">
        <v>0</v>
      </c>
      <c r="L8613">
        <v>1462.90833</v>
      </c>
      <c r="R8613">
        <v>4437.462595</v>
      </c>
      <c r="S8613">
        <v>4437.462595</v>
      </c>
      <c r="T8613" s="194">
        <v>4437.462595</v>
      </c>
      <c r="U8613" t="s">
        <v>193</v>
      </c>
      <c r="V8613">
        <v>45708.624027777776</v>
      </c>
    </row>
    <row r="8614" spans="1:22" x14ac:dyDescent="0.3">
      <c r="A8614" t="s">
        <v>121</v>
      </c>
      <c r="B8614" t="s">
        <v>122</v>
      </c>
      <c r="C8614" t="s">
        <v>88</v>
      </c>
      <c r="D8614" s="29">
        <v>45830</v>
      </c>
      <c r="E8614" s="161">
        <v>0</v>
      </c>
      <c r="F8614" s="161">
        <v>0</v>
      </c>
      <c r="G8614" s="161">
        <v>0</v>
      </c>
      <c r="H8614" s="161">
        <v>0</v>
      </c>
      <c r="L8614">
        <v>1462.90833</v>
      </c>
      <c r="R8614">
        <v>4437.462595</v>
      </c>
      <c r="S8614">
        <v>4437.462595</v>
      </c>
      <c r="T8614" s="194">
        <v>4437.462595</v>
      </c>
      <c r="U8614" t="s">
        <v>193</v>
      </c>
      <c r="V8614">
        <v>45708.624027777776</v>
      </c>
    </row>
    <row r="8615" spans="1:22" x14ac:dyDescent="0.3">
      <c r="A8615" t="s">
        <v>121</v>
      </c>
      <c r="B8615" t="s">
        <v>122</v>
      </c>
      <c r="C8615" t="s">
        <v>88</v>
      </c>
      <c r="D8615" s="29">
        <v>45831</v>
      </c>
      <c r="E8615" s="161">
        <v>0</v>
      </c>
      <c r="F8615" s="161">
        <v>0</v>
      </c>
      <c r="G8615" s="161">
        <v>0</v>
      </c>
      <c r="H8615" s="161">
        <v>0</v>
      </c>
      <c r="L8615">
        <v>1462.90833</v>
      </c>
      <c r="R8615">
        <v>4437.462595</v>
      </c>
      <c r="S8615">
        <v>4437.462595</v>
      </c>
      <c r="T8615" s="194">
        <v>4437.462595</v>
      </c>
      <c r="U8615" t="s">
        <v>193</v>
      </c>
      <c r="V8615">
        <v>45708.624016203707</v>
      </c>
    </row>
    <row r="8616" spans="1:22" x14ac:dyDescent="0.3">
      <c r="A8616" t="s">
        <v>121</v>
      </c>
      <c r="B8616" t="s">
        <v>122</v>
      </c>
      <c r="C8616" t="s">
        <v>88</v>
      </c>
      <c r="D8616" s="29">
        <v>45832</v>
      </c>
      <c r="E8616" s="161">
        <v>0</v>
      </c>
      <c r="F8616" s="161">
        <v>0</v>
      </c>
      <c r="G8616" s="161">
        <v>0</v>
      </c>
      <c r="H8616" s="161">
        <v>0</v>
      </c>
      <c r="L8616">
        <v>1462.90833</v>
      </c>
      <c r="R8616">
        <v>4437.462595</v>
      </c>
      <c r="S8616">
        <v>4437.462595</v>
      </c>
      <c r="T8616" s="194">
        <v>4437.462595</v>
      </c>
      <c r="U8616" t="s">
        <v>193</v>
      </c>
      <c r="V8616">
        <v>45708.624016203707</v>
      </c>
    </row>
    <row r="8617" spans="1:22" x14ac:dyDescent="0.3">
      <c r="A8617" t="s">
        <v>121</v>
      </c>
      <c r="B8617" t="s">
        <v>122</v>
      </c>
      <c r="C8617" t="s">
        <v>88</v>
      </c>
      <c r="D8617" s="29">
        <v>45833</v>
      </c>
      <c r="E8617" s="161">
        <v>0</v>
      </c>
      <c r="F8617" s="161">
        <v>0</v>
      </c>
      <c r="G8617" s="161">
        <v>0</v>
      </c>
      <c r="H8617" s="161">
        <v>0</v>
      </c>
      <c r="L8617">
        <v>1462.90833</v>
      </c>
      <c r="R8617">
        <v>4437.462595</v>
      </c>
      <c r="S8617">
        <v>4437.462595</v>
      </c>
      <c r="T8617" s="194">
        <v>4437.462595</v>
      </c>
      <c r="U8617" t="s">
        <v>193</v>
      </c>
      <c r="V8617">
        <v>45708.624016203707</v>
      </c>
    </row>
    <row r="8618" spans="1:22" x14ac:dyDescent="0.3">
      <c r="A8618" t="s">
        <v>121</v>
      </c>
      <c r="B8618" t="s">
        <v>122</v>
      </c>
      <c r="C8618" t="s">
        <v>88</v>
      </c>
      <c r="D8618" s="29">
        <v>45834</v>
      </c>
      <c r="E8618" s="161">
        <v>0</v>
      </c>
      <c r="F8618" s="161">
        <v>0</v>
      </c>
      <c r="G8618" s="161">
        <v>0</v>
      </c>
      <c r="H8618" s="161">
        <v>0</v>
      </c>
      <c r="L8618">
        <v>1462.90833</v>
      </c>
      <c r="R8618">
        <v>4437.462595</v>
      </c>
      <c r="S8618">
        <v>4437.462595</v>
      </c>
      <c r="T8618" s="194">
        <v>4437.462595</v>
      </c>
      <c r="U8618" t="s">
        <v>193</v>
      </c>
      <c r="V8618">
        <v>45708.624027777776</v>
      </c>
    </row>
    <row r="8619" spans="1:22" x14ac:dyDescent="0.3">
      <c r="A8619" t="s">
        <v>121</v>
      </c>
      <c r="B8619" t="s">
        <v>122</v>
      </c>
      <c r="C8619" t="s">
        <v>88</v>
      </c>
      <c r="D8619" s="29">
        <v>45835</v>
      </c>
      <c r="E8619" s="161">
        <v>0</v>
      </c>
      <c r="F8619" s="161">
        <v>0</v>
      </c>
      <c r="G8619" s="161">
        <v>0</v>
      </c>
      <c r="H8619" s="161">
        <v>0</v>
      </c>
      <c r="L8619">
        <v>1462.90833</v>
      </c>
      <c r="R8619">
        <v>4437.462595</v>
      </c>
      <c r="S8619">
        <v>4437.462595</v>
      </c>
      <c r="T8619" s="194">
        <v>4437.462595</v>
      </c>
      <c r="U8619" t="s">
        <v>193</v>
      </c>
      <c r="V8619">
        <v>45708.624016203707</v>
      </c>
    </row>
    <row r="8620" spans="1:22" x14ac:dyDescent="0.3">
      <c r="A8620" t="s">
        <v>121</v>
      </c>
      <c r="B8620" t="s">
        <v>122</v>
      </c>
      <c r="C8620" t="s">
        <v>88</v>
      </c>
      <c r="D8620" s="29">
        <v>45836</v>
      </c>
      <c r="E8620" s="161">
        <v>0</v>
      </c>
      <c r="F8620" s="161">
        <v>0</v>
      </c>
      <c r="G8620" s="161">
        <v>0</v>
      </c>
      <c r="H8620" s="161">
        <v>0</v>
      </c>
      <c r="L8620">
        <v>1462.90833</v>
      </c>
      <c r="R8620">
        <v>4437.462595</v>
      </c>
      <c r="S8620">
        <v>4437.462595</v>
      </c>
      <c r="T8620" s="194">
        <v>4437.462595</v>
      </c>
      <c r="U8620" t="s">
        <v>193</v>
      </c>
      <c r="V8620">
        <v>45708.624016203707</v>
      </c>
    </row>
    <row r="8621" spans="1:22" x14ac:dyDescent="0.3">
      <c r="A8621" t="s">
        <v>121</v>
      </c>
      <c r="B8621" t="s">
        <v>122</v>
      </c>
      <c r="C8621" t="s">
        <v>88</v>
      </c>
      <c r="D8621" s="29">
        <v>45837</v>
      </c>
      <c r="E8621" s="161">
        <v>0</v>
      </c>
      <c r="F8621" s="161">
        <v>0</v>
      </c>
      <c r="G8621" s="161">
        <v>0</v>
      </c>
      <c r="H8621" s="161">
        <v>0</v>
      </c>
      <c r="L8621">
        <v>1462.90833</v>
      </c>
      <c r="R8621">
        <v>4437.462595</v>
      </c>
      <c r="S8621">
        <v>4437.462595</v>
      </c>
      <c r="T8621" s="194">
        <v>4437.462595</v>
      </c>
      <c r="U8621" t="s">
        <v>193</v>
      </c>
      <c r="V8621">
        <v>45708.624016203707</v>
      </c>
    </row>
    <row r="8622" spans="1:22" x14ac:dyDescent="0.3">
      <c r="A8622" t="s">
        <v>121</v>
      </c>
      <c r="B8622" t="s">
        <v>122</v>
      </c>
      <c r="C8622" t="s">
        <v>88</v>
      </c>
      <c r="D8622" s="29">
        <v>45838</v>
      </c>
      <c r="E8622" s="161">
        <v>0</v>
      </c>
      <c r="F8622" s="161">
        <v>0</v>
      </c>
      <c r="G8622" s="161">
        <v>0</v>
      </c>
      <c r="H8622" s="161">
        <v>0</v>
      </c>
      <c r="L8622">
        <v>1462.90833</v>
      </c>
      <c r="R8622">
        <v>4437.462595</v>
      </c>
      <c r="S8622">
        <v>4437.462595</v>
      </c>
      <c r="T8622" s="194">
        <v>4437.462595</v>
      </c>
      <c r="U8622" t="s">
        <v>193</v>
      </c>
      <c r="V8622">
        <v>45708.624016203707</v>
      </c>
    </row>
    <row r="8623" spans="1:22" x14ac:dyDescent="0.3">
      <c r="A8623" t="s">
        <v>121</v>
      </c>
      <c r="B8623" t="s">
        <v>122</v>
      </c>
      <c r="C8623" t="s">
        <v>88</v>
      </c>
      <c r="D8623" s="29">
        <v>45839</v>
      </c>
      <c r="E8623" s="161">
        <v>0</v>
      </c>
      <c r="F8623" s="161">
        <v>0</v>
      </c>
      <c r="G8623" s="161">
        <v>0</v>
      </c>
      <c r="H8623" s="161">
        <v>0</v>
      </c>
      <c r="L8623">
        <v>1462.90833</v>
      </c>
      <c r="R8623">
        <v>4437.462595</v>
      </c>
      <c r="S8623">
        <v>4437.462595</v>
      </c>
      <c r="T8623" s="194">
        <v>4437.462595</v>
      </c>
      <c r="U8623" t="s">
        <v>193</v>
      </c>
      <c r="V8623">
        <v>45708.624039351853</v>
      </c>
    </row>
    <row r="8624" spans="1:22" x14ac:dyDescent="0.3">
      <c r="A8624" t="s">
        <v>121</v>
      </c>
      <c r="B8624" t="s">
        <v>122</v>
      </c>
      <c r="C8624" t="s">
        <v>88</v>
      </c>
      <c r="D8624" s="29">
        <v>45840</v>
      </c>
      <c r="E8624" s="161">
        <v>0</v>
      </c>
      <c r="F8624" s="161">
        <v>0</v>
      </c>
      <c r="G8624" s="161">
        <v>0</v>
      </c>
      <c r="H8624" s="161">
        <v>0</v>
      </c>
      <c r="L8624">
        <v>1462.90833</v>
      </c>
      <c r="R8624">
        <v>4437.462595</v>
      </c>
      <c r="S8624">
        <v>4437.462595</v>
      </c>
      <c r="T8624" s="194">
        <v>4437.462595</v>
      </c>
      <c r="U8624" t="s">
        <v>193</v>
      </c>
      <c r="V8624">
        <v>45708.624027777776</v>
      </c>
    </row>
    <row r="8625" spans="1:22" x14ac:dyDescent="0.3">
      <c r="A8625" t="s">
        <v>121</v>
      </c>
      <c r="B8625" t="s">
        <v>122</v>
      </c>
      <c r="C8625" t="s">
        <v>88</v>
      </c>
      <c r="D8625" s="29">
        <v>45841</v>
      </c>
      <c r="E8625" s="161">
        <v>0</v>
      </c>
      <c r="F8625" s="161">
        <v>0</v>
      </c>
      <c r="G8625" s="161">
        <v>0</v>
      </c>
      <c r="H8625" s="161">
        <v>0</v>
      </c>
      <c r="L8625">
        <v>1462.90833</v>
      </c>
      <c r="R8625">
        <v>4437.462595</v>
      </c>
      <c r="S8625">
        <v>4437.462595</v>
      </c>
      <c r="T8625" s="194">
        <v>4437.462595</v>
      </c>
      <c r="U8625" t="s">
        <v>193</v>
      </c>
      <c r="V8625">
        <v>45708.62400462963</v>
      </c>
    </row>
    <row r="8626" spans="1:22" x14ac:dyDescent="0.3">
      <c r="A8626" t="s">
        <v>121</v>
      </c>
      <c r="B8626" t="s">
        <v>122</v>
      </c>
      <c r="C8626" t="s">
        <v>88</v>
      </c>
      <c r="D8626" s="29">
        <v>45842</v>
      </c>
      <c r="E8626" s="161">
        <v>0</v>
      </c>
      <c r="F8626" s="161">
        <v>0</v>
      </c>
      <c r="G8626" s="161">
        <v>0</v>
      </c>
      <c r="H8626" s="161">
        <v>0</v>
      </c>
      <c r="L8626">
        <v>1462.90833</v>
      </c>
      <c r="R8626">
        <v>4437.462595</v>
      </c>
      <c r="S8626">
        <v>4437.462595</v>
      </c>
      <c r="T8626" s="194">
        <v>4437.462595</v>
      </c>
      <c r="U8626" t="s">
        <v>193</v>
      </c>
      <c r="V8626">
        <v>45708.62400462963</v>
      </c>
    </row>
    <row r="8627" spans="1:22" x14ac:dyDescent="0.3">
      <c r="A8627" t="s">
        <v>121</v>
      </c>
      <c r="B8627" t="s">
        <v>122</v>
      </c>
      <c r="C8627" t="s">
        <v>88</v>
      </c>
      <c r="D8627" s="29">
        <v>45843</v>
      </c>
      <c r="E8627" s="161">
        <v>0</v>
      </c>
      <c r="F8627" s="161">
        <v>0</v>
      </c>
      <c r="G8627" s="161">
        <v>0</v>
      </c>
      <c r="H8627" s="161">
        <v>0</v>
      </c>
      <c r="L8627">
        <v>1462.90833</v>
      </c>
      <c r="R8627">
        <v>4437.462595</v>
      </c>
      <c r="S8627">
        <v>4437.462595</v>
      </c>
      <c r="T8627" s="194">
        <v>4437.462595</v>
      </c>
      <c r="U8627" t="s">
        <v>193</v>
      </c>
      <c r="V8627">
        <v>45708.624016203707</v>
      </c>
    </row>
    <row r="8628" spans="1:22" x14ac:dyDescent="0.3">
      <c r="A8628" t="s">
        <v>121</v>
      </c>
      <c r="B8628" t="s">
        <v>122</v>
      </c>
      <c r="C8628" t="s">
        <v>88</v>
      </c>
      <c r="D8628" s="29">
        <v>45844</v>
      </c>
      <c r="E8628" s="161">
        <v>0</v>
      </c>
      <c r="F8628" s="161">
        <v>0</v>
      </c>
      <c r="G8628" s="161">
        <v>0</v>
      </c>
      <c r="H8628" s="161">
        <v>0</v>
      </c>
      <c r="L8628">
        <v>1462.90833</v>
      </c>
      <c r="R8628">
        <v>4437.462595</v>
      </c>
      <c r="S8628">
        <v>4437.462595</v>
      </c>
      <c r="T8628" s="194">
        <v>4437.462595</v>
      </c>
      <c r="U8628" t="s">
        <v>193</v>
      </c>
      <c r="V8628">
        <v>45708.62400462963</v>
      </c>
    </row>
    <row r="8629" spans="1:22" x14ac:dyDescent="0.3">
      <c r="A8629" t="s">
        <v>121</v>
      </c>
      <c r="B8629" t="s">
        <v>122</v>
      </c>
      <c r="C8629" t="s">
        <v>88</v>
      </c>
      <c r="D8629" s="29">
        <v>45845</v>
      </c>
      <c r="E8629" s="161">
        <v>0</v>
      </c>
      <c r="F8629" s="161">
        <v>0</v>
      </c>
      <c r="G8629" s="161">
        <v>0</v>
      </c>
      <c r="H8629" s="161">
        <v>0</v>
      </c>
      <c r="L8629">
        <v>1462.90833</v>
      </c>
      <c r="R8629">
        <v>4437.462595</v>
      </c>
      <c r="S8629">
        <v>4437.462595</v>
      </c>
      <c r="T8629" s="194">
        <v>4437.462595</v>
      </c>
      <c r="U8629" t="s">
        <v>193</v>
      </c>
      <c r="V8629">
        <v>45708.62400462963</v>
      </c>
    </row>
    <row r="8630" spans="1:22" x14ac:dyDescent="0.3">
      <c r="A8630" t="s">
        <v>121</v>
      </c>
      <c r="B8630" t="s">
        <v>122</v>
      </c>
      <c r="C8630" t="s">
        <v>88</v>
      </c>
      <c r="D8630" s="29">
        <v>45846</v>
      </c>
      <c r="E8630" s="161">
        <v>0</v>
      </c>
      <c r="F8630" s="161">
        <v>0</v>
      </c>
      <c r="G8630" s="161">
        <v>0</v>
      </c>
      <c r="H8630" s="161">
        <v>0</v>
      </c>
      <c r="L8630">
        <v>1462.90833</v>
      </c>
      <c r="R8630">
        <v>4437.462595</v>
      </c>
      <c r="S8630">
        <v>4437.462595</v>
      </c>
      <c r="T8630" s="194">
        <v>4437.462595</v>
      </c>
      <c r="U8630" t="s">
        <v>193</v>
      </c>
      <c r="V8630">
        <v>45708.62400462963</v>
      </c>
    </row>
    <row r="8631" spans="1:22" x14ac:dyDescent="0.3">
      <c r="A8631" t="s">
        <v>121</v>
      </c>
      <c r="B8631" t="s">
        <v>122</v>
      </c>
      <c r="C8631" t="s">
        <v>88</v>
      </c>
      <c r="D8631" s="29">
        <v>45847</v>
      </c>
      <c r="E8631" s="161">
        <v>0</v>
      </c>
      <c r="F8631" s="161">
        <v>0</v>
      </c>
      <c r="G8631" s="161">
        <v>0</v>
      </c>
      <c r="H8631" s="161">
        <v>0</v>
      </c>
      <c r="L8631">
        <v>1462.90833</v>
      </c>
      <c r="R8631">
        <v>4437.462595</v>
      </c>
      <c r="S8631">
        <v>4437.462595</v>
      </c>
      <c r="T8631" s="194">
        <v>4437.462595</v>
      </c>
      <c r="U8631" t="s">
        <v>193</v>
      </c>
      <c r="V8631">
        <v>45708.624016203707</v>
      </c>
    </row>
    <row r="8632" spans="1:22" x14ac:dyDescent="0.3">
      <c r="A8632" t="s">
        <v>121</v>
      </c>
      <c r="B8632" t="s">
        <v>122</v>
      </c>
      <c r="C8632" t="s">
        <v>88</v>
      </c>
      <c r="D8632" s="29">
        <v>45848</v>
      </c>
      <c r="E8632" s="161">
        <v>0</v>
      </c>
      <c r="F8632" s="161">
        <v>0</v>
      </c>
      <c r="G8632" s="161">
        <v>0</v>
      </c>
      <c r="H8632" s="161">
        <v>0</v>
      </c>
      <c r="L8632">
        <v>1462.90833</v>
      </c>
      <c r="R8632">
        <v>4437.462595</v>
      </c>
      <c r="S8632">
        <v>4437.462595</v>
      </c>
      <c r="T8632" s="194">
        <v>4437.462595</v>
      </c>
      <c r="U8632" t="s">
        <v>193</v>
      </c>
      <c r="V8632">
        <v>45708.62400462963</v>
      </c>
    </row>
    <row r="8633" spans="1:22" x14ac:dyDescent="0.3">
      <c r="A8633" t="s">
        <v>121</v>
      </c>
      <c r="B8633" t="s">
        <v>122</v>
      </c>
      <c r="C8633" t="s">
        <v>88</v>
      </c>
      <c r="D8633" s="29">
        <v>45849</v>
      </c>
      <c r="E8633" s="161">
        <v>0</v>
      </c>
      <c r="F8633" s="161">
        <v>0</v>
      </c>
      <c r="G8633" s="161">
        <v>0</v>
      </c>
      <c r="H8633" s="161">
        <v>0</v>
      </c>
      <c r="L8633">
        <v>1462.90833</v>
      </c>
      <c r="R8633">
        <v>4437.462595</v>
      </c>
      <c r="S8633">
        <v>4437.462595</v>
      </c>
      <c r="T8633" s="194">
        <v>4437.462595</v>
      </c>
      <c r="U8633" t="s">
        <v>193</v>
      </c>
      <c r="V8633">
        <v>45708.62400462963</v>
      </c>
    </row>
    <row r="8634" spans="1:22" x14ac:dyDescent="0.3">
      <c r="A8634" t="s">
        <v>121</v>
      </c>
      <c r="B8634" t="s">
        <v>122</v>
      </c>
      <c r="C8634" t="s">
        <v>88</v>
      </c>
      <c r="D8634" s="29">
        <v>45850</v>
      </c>
      <c r="E8634" s="161">
        <v>0</v>
      </c>
      <c r="F8634" s="161">
        <v>0</v>
      </c>
      <c r="G8634" s="161">
        <v>0</v>
      </c>
      <c r="H8634" s="161">
        <v>0</v>
      </c>
      <c r="L8634">
        <v>1462.90833</v>
      </c>
      <c r="R8634">
        <v>4437.462595</v>
      </c>
      <c r="S8634">
        <v>4437.462595</v>
      </c>
      <c r="T8634" s="194">
        <v>4437.462595</v>
      </c>
      <c r="U8634" t="s">
        <v>193</v>
      </c>
      <c r="V8634">
        <v>45708.624016203707</v>
      </c>
    </row>
    <row r="8635" spans="1:22" x14ac:dyDescent="0.3">
      <c r="A8635" t="s">
        <v>121</v>
      </c>
      <c r="B8635" t="s">
        <v>122</v>
      </c>
      <c r="C8635" t="s">
        <v>88</v>
      </c>
      <c r="D8635" s="29">
        <v>45851</v>
      </c>
      <c r="E8635" s="161">
        <v>0</v>
      </c>
      <c r="F8635" s="161">
        <v>0</v>
      </c>
      <c r="G8635" s="161">
        <v>0</v>
      </c>
      <c r="H8635" s="161">
        <v>0</v>
      </c>
      <c r="L8635">
        <v>1462.90833</v>
      </c>
      <c r="R8635">
        <v>4437.462595</v>
      </c>
      <c r="S8635">
        <v>4437.462595</v>
      </c>
      <c r="T8635" s="194">
        <v>4437.462595</v>
      </c>
      <c r="U8635" t="s">
        <v>193</v>
      </c>
      <c r="V8635">
        <v>45708.624027777776</v>
      </c>
    </row>
    <row r="8636" spans="1:22" x14ac:dyDescent="0.3">
      <c r="A8636" t="s">
        <v>121</v>
      </c>
      <c r="B8636" t="s">
        <v>122</v>
      </c>
      <c r="C8636" t="s">
        <v>88</v>
      </c>
      <c r="D8636" s="29">
        <v>45852</v>
      </c>
      <c r="E8636" s="161">
        <v>0</v>
      </c>
      <c r="F8636" s="161">
        <v>0</v>
      </c>
      <c r="G8636" s="161">
        <v>0</v>
      </c>
      <c r="H8636" s="161">
        <v>0</v>
      </c>
      <c r="L8636">
        <v>1462.90833</v>
      </c>
      <c r="R8636">
        <v>4437.462595</v>
      </c>
      <c r="S8636">
        <v>4437.462595</v>
      </c>
      <c r="T8636" s="194">
        <v>4437.462595</v>
      </c>
      <c r="U8636" t="s">
        <v>193</v>
      </c>
      <c r="V8636">
        <v>45708.624016203707</v>
      </c>
    </row>
    <row r="8637" spans="1:22" x14ac:dyDescent="0.3">
      <c r="A8637" t="s">
        <v>121</v>
      </c>
      <c r="B8637" t="s">
        <v>122</v>
      </c>
      <c r="C8637" t="s">
        <v>88</v>
      </c>
      <c r="D8637" s="29">
        <v>45853</v>
      </c>
      <c r="E8637" s="161">
        <v>0</v>
      </c>
      <c r="F8637" s="161">
        <v>0</v>
      </c>
      <c r="G8637" s="161">
        <v>0</v>
      </c>
      <c r="H8637" s="161">
        <v>0</v>
      </c>
      <c r="L8637">
        <v>1462.90833</v>
      </c>
      <c r="R8637">
        <v>4437.462595</v>
      </c>
      <c r="S8637">
        <v>4437.462595</v>
      </c>
      <c r="T8637" s="194">
        <v>4437.462595</v>
      </c>
      <c r="U8637" t="s">
        <v>193</v>
      </c>
      <c r="V8637">
        <v>45708.624016203707</v>
      </c>
    </row>
    <row r="8638" spans="1:22" x14ac:dyDescent="0.3">
      <c r="A8638" t="s">
        <v>121</v>
      </c>
      <c r="B8638" t="s">
        <v>122</v>
      </c>
      <c r="C8638" t="s">
        <v>88</v>
      </c>
      <c r="D8638" s="29">
        <v>45854</v>
      </c>
      <c r="E8638" s="161">
        <v>0</v>
      </c>
      <c r="F8638" s="161">
        <v>0</v>
      </c>
      <c r="G8638" s="161">
        <v>0</v>
      </c>
      <c r="H8638" s="161">
        <v>0</v>
      </c>
      <c r="L8638">
        <v>1462.90833</v>
      </c>
      <c r="R8638">
        <v>4437.462595</v>
      </c>
      <c r="S8638">
        <v>4437.462595</v>
      </c>
      <c r="T8638" s="194">
        <v>4437.462595</v>
      </c>
      <c r="U8638" t="s">
        <v>193</v>
      </c>
      <c r="V8638">
        <v>45708.624027777776</v>
      </c>
    </row>
    <row r="8639" spans="1:22" x14ac:dyDescent="0.3">
      <c r="A8639" t="s">
        <v>121</v>
      </c>
      <c r="B8639" t="s">
        <v>122</v>
      </c>
      <c r="C8639" t="s">
        <v>88</v>
      </c>
      <c r="D8639" s="29">
        <v>45855</v>
      </c>
      <c r="E8639" s="161">
        <v>0</v>
      </c>
      <c r="F8639" s="161">
        <v>0</v>
      </c>
      <c r="G8639" s="161">
        <v>0</v>
      </c>
      <c r="H8639" s="161">
        <v>0</v>
      </c>
      <c r="L8639">
        <v>1462.90833</v>
      </c>
      <c r="R8639">
        <v>4437.462595</v>
      </c>
      <c r="S8639">
        <v>4437.462595</v>
      </c>
      <c r="T8639" s="194">
        <v>4437.462595</v>
      </c>
      <c r="U8639" t="s">
        <v>193</v>
      </c>
      <c r="V8639">
        <v>45708.624016203707</v>
      </c>
    </row>
    <row r="8640" spans="1:22" x14ac:dyDescent="0.3">
      <c r="A8640" t="s">
        <v>121</v>
      </c>
      <c r="B8640" t="s">
        <v>122</v>
      </c>
      <c r="C8640" t="s">
        <v>88</v>
      </c>
      <c r="D8640" s="29">
        <v>45856</v>
      </c>
      <c r="E8640" s="161">
        <v>0</v>
      </c>
      <c r="F8640" s="161">
        <v>0</v>
      </c>
      <c r="G8640" s="161">
        <v>0</v>
      </c>
      <c r="H8640" s="161">
        <v>0</v>
      </c>
      <c r="L8640">
        <v>1462.90833</v>
      </c>
      <c r="R8640">
        <v>4437.462595</v>
      </c>
      <c r="S8640">
        <v>4437.462595</v>
      </c>
      <c r="T8640" s="194">
        <v>4437.462595</v>
      </c>
      <c r="U8640" t="s">
        <v>193</v>
      </c>
      <c r="V8640">
        <v>45708.624027777776</v>
      </c>
    </row>
    <row r="8641" spans="1:22" x14ac:dyDescent="0.3">
      <c r="A8641" t="s">
        <v>121</v>
      </c>
      <c r="B8641" t="s">
        <v>122</v>
      </c>
      <c r="C8641" t="s">
        <v>88</v>
      </c>
      <c r="D8641" s="29">
        <v>45857</v>
      </c>
      <c r="E8641" s="161">
        <v>0</v>
      </c>
      <c r="F8641" s="161">
        <v>0</v>
      </c>
      <c r="G8641" s="161">
        <v>0</v>
      </c>
      <c r="H8641" s="161">
        <v>0</v>
      </c>
      <c r="L8641">
        <v>1462.90833</v>
      </c>
      <c r="R8641">
        <v>4437.462595</v>
      </c>
      <c r="S8641">
        <v>4437.462595</v>
      </c>
      <c r="T8641" s="194">
        <v>4437.462595</v>
      </c>
      <c r="U8641" t="s">
        <v>193</v>
      </c>
      <c r="V8641">
        <v>45708.624027777776</v>
      </c>
    </row>
    <row r="8642" spans="1:22" x14ac:dyDescent="0.3">
      <c r="A8642" t="s">
        <v>121</v>
      </c>
      <c r="B8642" t="s">
        <v>122</v>
      </c>
      <c r="C8642" t="s">
        <v>88</v>
      </c>
      <c r="D8642" s="29">
        <v>45858</v>
      </c>
      <c r="E8642" s="161">
        <v>0</v>
      </c>
      <c r="F8642" s="161">
        <v>0</v>
      </c>
      <c r="G8642" s="161">
        <v>0</v>
      </c>
      <c r="H8642" s="161">
        <v>0</v>
      </c>
      <c r="L8642">
        <v>1462.90833</v>
      </c>
      <c r="R8642">
        <v>4437.462595</v>
      </c>
      <c r="S8642">
        <v>4437.462595</v>
      </c>
      <c r="T8642" s="194">
        <v>4437.462595</v>
      </c>
      <c r="U8642" t="s">
        <v>193</v>
      </c>
      <c r="V8642">
        <v>45708.624027777776</v>
      </c>
    </row>
    <row r="8643" spans="1:22" x14ac:dyDescent="0.3">
      <c r="A8643" t="s">
        <v>121</v>
      </c>
      <c r="B8643" t="s">
        <v>122</v>
      </c>
      <c r="C8643" t="s">
        <v>88</v>
      </c>
      <c r="D8643" s="29">
        <v>45859</v>
      </c>
      <c r="E8643" s="161">
        <v>0</v>
      </c>
      <c r="F8643" s="161">
        <v>0</v>
      </c>
      <c r="G8643" s="161">
        <v>0</v>
      </c>
      <c r="H8643" s="161">
        <v>0</v>
      </c>
      <c r="L8643">
        <v>1462.90833</v>
      </c>
      <c r="R8643">
        <v>4437.462595</v>
      </c>
      <c r="S8643">
        <v>4437.462595</v>
      </c>
      <c r="T8643" s="194">
        <v>4437.462595</v>
      </c>
      <c r="U8643" t="s">
        <v>193</v>
      </c>
      <c r="V8643">
        <v>45708.62400462963</v>
      </c>
    </row>
    <row r="8644" spans="1:22" x14ac:dyDescent="0.3">
      <c r="A8644" t="s">
        <v>121</v>
      </c>
      <c r="B8644" t="s">
        <v>122</v>
      </c>
      <c r="C8644" t="s">
        <v>88</v>
      </c>
      <c r="D8644" s="29">
        <v>45860</v>
      </c>
      <c r="E8644" s="161">
        <v>0</v>
      </c>
      <c r="F8644" s="161">
        <v>0</v>
      </c>
      <c r="G8644" s="161">
        <v>0</v>
      </c>
      <c r="H8644" s="161">
        <v>0</v>
      </c>
      <c r="L8644">
        <v>1462.90833</v>
      </c>
      <c r="R8644">
        <v>4437.462595</v>
      </c>
      <c r="S8644">
        <v>4437.462595</v>
      </c>
      <c r="T8644" s="194">
        <v>4437.462595</v>
      </c>
      <c r="U8644" t="s">
        <v>193</v>
      </c>
      <c r="V8644">
        <v>45708.624016203707</v>
      </c>
    </row>
    <row r="8645" spans="1:22" x14ac:dyDescent="0.3">
      <c r="A8645" t="s">
        <v>121</v>
      </c>
      <c r="B8645" t="s">
        <v>122</v>
      </c>
      <c r="C8645" t="s">
        <v>88</v>
      </c>
      <c r="D8645" s="29">
        <v>45861</v>
      </c>
      <c r="E8645" s="161">
        <v>0</v>
      </c>
      <c r="F8645" s="161">
        <v>0</v>
      </c>
      <c r="G8645" s="161">
        <v>0</v>
      </c>
      <c r="H8645" s="161">
        <v>0</v>
      </c>
      <c r="L8645">
        <v>1462.90833</v>
      </c>
      <c r="R8645">
        <v>4437.462595</v>
      </c>
      <c r="S8645">
        <v>4437.462595</v>
      </c>
      <c r="T8645" s="194">
        <v>4437.462595</v>
      </c>
      <c r="U8645" t="s">
        <v>193</v>
      </c>
      <c r="V8645">
        <v>45708.624027777776</v>
      </c>
    </row>
    <row r="8646" spans="1:22" x14ac:dyDescent="0.3">
      <c r="A8646" t="s">
        <v>121</v>
      </c>
      <c r="B8646" t="s">
        <v>122</v>
      </c>
      <c r="C8646" t="s">
        <v>88</v>
      </c>
      <c r="D8646" s="29">
        <v>45862</v>
      </c>
      <c r="E8646" s="161">
        <v>0</v>
      </c>
      <c r="F8646" s="161">
        <v>0</v>
      </c>
      <c r="G8646" s="161">
        <v>0</v>
      </c>
      <c r="H8646" s="161">
        <v>0</v>
      </c>
      <c r="L8646">
        <v>1462.90833</v>
      </c>
      <c r="R8646">
        <v>4437.462595</v>
      </c>
      <c r="S8646">
        <v>4437.462595</v>
      </c>
      <c r="T8646" s="194">
        <v>4437.462595</v>
      </c>
      <c r="U8646" t="s">
        <v>193</v>
      </c>
      <c r="V8646">
        <v>45708.624016203707</v>
      </c>
    </row>
    <row r="8647" spans="1:22" x14ac:dyDescent="0.3">
      <c r="A8647" t="s">
        <v>121</v>
      </c>
      <c r="B8647" t="s">
        <v>122</v>
      </c>
      <c r="C8647" t="s">
        <v>88</v>
      </c>
      <c r="D8647" s="29">
        <v>45863</v>
      </c>
      <c r="E8647" s="161">
        <v>0</v>
      </c>
      <c r="F8647" s="161">
        <v>0</v>
      </c>
      <c r="G8647" s="161">
        <v>0</v>
      </c>
      <c r="H8647" s="161">
        <v>0</v>
      </c>
      <c r="L8647">
        <v>1462.90833</v>
      </c>
      <c r="R8647">
        <v>4437.462595</v>
      </c>
      <c r="S8647">
        <v>4437.462595</v>
      </c>
      <c r="T8647" s="194">
        <v>4437.462595</v>
      </c>
      <c r="U8647" t="s">
        <v>193</v>
      </c>
      <c r="V8647">
        <v>45708.624016203707</v>
      </c>
    </row>
    <row r="8648" spans="1:22" x14ac:dyDescent="0.3">
      <c r="A8648" t="s">
        <v>121</v>
      </c>
      <c r="B8648" t="s">
        <v>122</v>
      </c>
      <c r="C8648" t="s">
        <v>88</v>
      </c>
      <c r="D8648" s="29">
        <v>45864</v>
      </c>
      <c r="E8648" s="161">
        <v>0</v>
      </c>
      <c r="F8648" s="161">
        <v>0</v>
      </c>
      <c r="G8648" s="161">
        <v>0</v>
      </c>
      <c r="H8648" s="161">
        <v>0</v>
      </c>
      <c r="L8648">
        <v>1462.90833</v>
      </c>
      <c r="R8648">
        <v>4437.462595</v>
      </c>
      <c r="S8648">
        <v>4437.462595</v>
      </c>
      <c r="T8648" s="194">
        <v>4437.462595</v>
      </c>
      <c r="U8648" t="s">
        <v>193</v>
      </c>
      <c r="V8648">
        <v>45708.624027777776</v>
      </c>
    </row>
    <row r="8649" spans="1:22" x14ac:dyDescent="0.3">
      <c r="A8649" t="s">
        <v>121</v>
      </c>
      <c r="B8649" t="s">
        <v>122</v>
      </c>
      <c r="C8649" t="s">
        <v>88</v>
      </c>
      <c r="D8649" s="29">
        <v>45865</v>
      </c>
      <c r="E8649" s="161">
        <v>0</v>
      </c>
      <c r="F8649" s="161">
        <v>0</v>
      </c>
      <c r="G8649" s="161">
        <v>0</v>
      </c>
      <c r="H8649" s="161">
        <v>0</v>
      </c>
      <c r="L8649">
        <v>1462.90833</v>
      </c>
      <c r="R8649">
        <v>4437.462595</v>
      </c>
      <c r="S8649">
        <v>4437.462595</v>
      </c>
      <c r="T8649" s="194">
        <v>4437.462595</v>
      </c>
      <c r="U8649" t="s">
        <v>193</v>
      </c>
      <c r="V8649">
        <v>45708.624027777776</v>
      </c>
    </row>
    <row r="8650" spans="1:22" x14ac:dyDescent="0.3">
      <c r="A8650" t="s">
        <v>121</v>
      </c>
      <c r="B8650" t="s">
        <v>122</v>
      </c>
      <c r="C8650" t="s">
        <v>88</v>
      </c>
      <c r="D8650" s="29">
        <v>45866</v>
      </c>
      <c r="E8650" s="161">
        <v>0</v>
      </c>
      <c r="F8650" s="161">
        <v>0</v>
      </c>
      <c r="G8650" s="161">
        <v>0</v>
      </c>
      <c r="H8650" s="161">
        <v>0</v>
      </c>
      <c r="L8650">
        <v>1462.90833</v>
      </c>
      <c r="R8650">
        <v>4437.462595</v>
      </c>
      <c r="S8650">
        <v>4437.462595</v>
      </c>
      <c r="T8650" s="194">
        <v>4437.462595</v>
      </c>
      <c r="U8650" t="s">
        <v>193</v>
      </c>
      <c r="V8650">
        <v>45708.624016203707</v>
      </c>
    </row>
    <row r="8651" spans="1:22" x14ac:dyDescent="0.3">
      <c r="A8651" t="s">
        <v>121</v>
      </c>
      <c r="B8651" t="s">
        <v>122</v>
      </c>
      <c r="C8651" t="s">
        <v>88</v>
      </c>
      <c r="D8651" s="29">
        <v>45867</v>
      </c>
      <c r="E8651" s="161">
        <v>0</v>
      </c>
      <c r="F8651" s="161">
        <v>0</v>
      </c>
      <c r="G8651" s="161">
        <v>0</v>
      </c>
      <c r="H8651" s="161">
        <v>0</v>
      </c>
      <c r="L8651">
        <v>1462.90833</v>
      </c>
      <c r="R8651">
        <v>4437.462595</v>
      </c>
      <c r="S8651">
        <v>4437.462595</v>
      </c>
      <c r="T8651" s="194">
        <v>4437.462595</v>
      </c>
      <c r="U8651" t="s">
        <v>193</v>
      </c>
      <c r="V8651">
        <v>45708.62400462963</v>
      </c>
    </row>
    <row r="8652" spans="1:22" x14ac:dyDescent="0.3">
      <c r="A8652" t="s">
        <v>121</v>
      </c>
      <c r="B8652" t="s">
        <v>122</v>
      </c>
      <c r="C8652" t="s">
        <v>88</v>
      </c>
      <c r="D8652" s="29">
        <v>45868</v>
      </c>
      <c r="E8652" s="161">
        <v>0</v>
      </c>
      <c r="F8652" s="161">
        <v>0</v>
      </c>
      <c r="G8652" s="161">
        <v>0</v>
      </c>
      <c r="H8652" s="161">
        <v>0</v>
      </c>
      <c r="L8652">
        <v>1462.90833</v>
      </c>
      <c r="R8652">
        <v>4437.462595</v>
      </c>
      <c r="S8652">
        <v>4437.462595</v>
      </c>
      <c r="T8652" s="194">
        <v>4437.462595</v>
      </c>
      <c r="U8652" t="s">
        <v>193</v>
      </c>
      <c r="V8652">
        <v>45708.624016203707</v>
      </c>
    </row>
    <row r="8653" spans="1:22" x14ac:dyDescent="0.3">
      <c r="A8653" t="s">
        <v>121</v>
      </c>
      <c r="B8653" t="s">
        <v>122</v>
      </c>
      <c r="C8653" t="s">
        <v>88</v>
      </c>
      <c r="D8653" s="29">
        <v>45869</v>
      </c>
      <c r="E8653" s="161">
        <v>0</v>
      </c>
      <c r="F8653" s="161">
        <v>0</v>
      </c>
      <c r="G8653" s="161">
        <v>0</v>
      </c>
      <c r="H8653" s="161">
        <v>0</v>
      </c>
      <c r="L8653">
        <v>1462.90833</v>
      </c>
      <c r="R8653">
        <v>4437.462595</v>
      </c>
      <c r="S8653">
        <v>4437.462595</v>
      </c>
      <c r="T8653" s="194">
        <v>4437.462595</v>
      </c>
      <c r="U8653" t="s">
        <v>193</v>
      </c>
      <c r="V8653">
        <v>45708.624016203707</v>
      </c>
    </row>
    <row r="8654" spans="1:22" x14ac:dyDescent="0.3">
      <c r="A8654" t="s">
        <v>121</v>
      </c>
      <c r="B8654" t="s">
        <v>122</v>
      </c>
      <c r="C8654" t="s">
        <v>88</v>
      </c>
      <c r="D8654" s="29">
        <v>45870</v>
      </c>
      <c r="E8654" s="161">
        <v>0</v>
      </c>
      <c r="F8654" s="161">
        <v>0</v>
      </c>
      <c r="G8654" s="161">
        <v>0</v>
      </c>
      <c r="H8654" s="161">
        <v>0</v>
      </c>
      <c r="L8654">
        <v>1462.90833</v>
      </c>
      <c r="R8654">
        <v>4437.462595</v>
      </c>
      <c r="S8654">
        <v>4437.462595</v>
      </c>
      <c r="T8654" s="194">
        <v>4437.462595</v>
      </c>
      <c r="U8654" t="s">
        <v>193</v>
      </c>
      <c r="V8654">
        <v>45708.62400462963</v>
      </c>
    </row>
    <row r="8655" spans="1:22" x14ac:dyDescent="0.3">
      <c r="A8655" t="s">
        <v>121</v>
      </c>
      <c r="B8655" t="s">
        <v>122</v>
      </c>
      <c r="C8655" t="s">
        <v>88</v>
      </c>
      <c r="D8655" s="29">
        <v>45871</v>
      </c>
      <c r="E8655" s="161">
        <v>0</v>
      </c>
      <c r="F8655" s="161">
        <v>0</v>
      </c>
      <c r="G8655" s="161">
        <v>0</v>
      </c>
      <c r="H8655" s="161">
        <v>0</v>
      </c>
      <c r="L8655">
        <v>1462.90833</v>
      </c>
      <c r="R8655">
        <v>4437.462595</v>
      </c>
      <c r="S8655">
        <v>4437.462595</v>
      </c>
      <c r="T8655" s="194">
        <v>4437.462595</v>
      </c>
      <c r="U8655" t="s">
        <v>193</v>
      </c>
      <c r="V8655">
        <v>45708.624027777776</v>
      </c>
    </row>
    <row r="8656" spans="1:22" x14ac:dyDescent="0.3">
      <c r="A8656" t="s">
        <v>121</v>
      </c>
      <c r="B8656" t="s">
        <v>122</v>
      </c>
      <c r="C8656" t="s">
        <v>88</v>
      </c>
      <c r="D8656" s="29">
        <v>45872</v>
      </c>
      <c r="E8656" s="161">
        <v>0</v>
      </c>
      <c r="F8656" s="161">
        <v>0</v>
      </c>
      <c r="G8656" s="161">
        <v>0</v>
      </c>
      <c r="H8656" s="161">
        <v>0</v>
      </c>
      <c r="L8656">
        <v>1462.90833</v>
      </c>
      <c r="R8656">
        <v>4437.462595</v>
      </c>
      <c r="S8656">
        <v>4437.462595</v>
      </c>
      <c r="T8656" s="194">
        <v>4437.462595</v>
      </c>
      <c r="U8656" t="s">
        <v>193</v>
      </c>
      <c r="V8656">
        <v>45708.62400462963</v>
      </c>
    </row>
    <row r="8657" spans="1:22" x14ac:dyDescent="0.3">
      <c r="A8657" t="s">
        <v>121</v>
      </c>
      <c r="B8657" t="s">
        <v>122</v>
      </c>
      <c r="C8657" t="s">
        <v>88</v>
      </c>
      <c r="D8657" s="29">
        <v>45873</v>
      </c>
      <c r="E8657" s="161">
        <v>0</v>
      </c>
      <c r="F8657" s="161">
        <v>0</v>
      </c>
      <c r="G8657" s="161">
        <v>0</v>
      </c>
      <c r="H8657" s="161">
        <v>0</v>
      </c>
      <c r="L8657">
        <v>1462.90833</v>
      </c>
      <c r="R8657">
        <v>4437.462595</v>
      </c>
      <c r="S8657">
        <v>4437.462595</v>
      </c>
      <c r="T8657" s="194">
        <v>4437.462595</v>
      </c>
      <c r="U8657" t="s">
        <v>193</v>
      </c>
      <c r="V8657">
        <v>45708.62400462963</v>
      </c>
    </row>
    <row r="8658" spans="1:22" x14ac:dyDescent="0.3">
      <c r="A8658" t="s">
        <v>121</v>
      </c>
      <c r="B8658" t="s">
        <v>122</v>
      </c>
      <c r="C8658" t="s">
        <v>88</v>
      </c>
      <c r="D8658" s="29">
        <v>45874</v>
      </c>
      <c r="E8658" s="161">
        <v>0</v>
      </c>
      <c r="F8658" s="161">
        <v>0</v>
      </c>
      <c r="G8658" s="161">
        <v>0</v>
      </c>
      <c r="H8658" s="161">
        <v>0</v>
      </c>
      <c r="L8658">
        <v>1462.90833</v>
      </c>
      <c r="R8658">
        <v>4437.462595</v>
      </c>
      <c r="S8658">
        <v>4437.462595</v>
      </c>
      <c r="T8658" s="194">
        <v>4437.462595</v>
      </c>
      <c r="U8658" t="s">
        <v>193</v>
      </c>
      <c r="V8658">
        <v>45708.624016203707</v>
      </c>
    </row>
    <row r="8659" spans="1:22" x14ac:dyDescent="0.3">
      <c r="A8659" t="s">
        <v>121</v>
      </c>
      <c r="B8659" t="s">
        <v>122</v>
      </c>
      <c r="C8659" t="s">
        <v>88</v>
      </c>
      <c r="D8659" s="29">
        <v>45875</v>
      </c>
      <c r="E8659" s="161">
        <v>0</v>
      </c>
      <c r="F8659" s="161">
        <v>0</v>
      </c>
      <c r="G8659" s="161">
        <v>0</v>
      </c>
      <c r="H8659" s="161">
        <v>0</v>
      </c>
      <c r="L8659">
        <v>1462.90833</v>
      </c>
      <c r="R8659">
        <v>4437.462595</v>
      </c>
      <c r="S8659">
        <v>4437.462595</v>
      </c>
      <c r="T8659" s="194">
        <v>4437.462595</v>
      </c>
      <c r="U8659" t="s">
        <v>193</v>
      </c>
      <c r="V8659">
        <v>45708.62400462963</v>
      </c>
    </row>
    <row r="8660" spans="1:22" x14ac:dyDescent="0.3">
      <c r="A8660" t="s">
        <v>121</v>
      </c>
      <c r="B8660" t="s">
        <v>122</v>
      </c>
      <c r="C8660" t="s">
        <v>88</v>
      </c>
      <c r="D8660" s="29">
        <v>45876</v>
      </c>
      <c r="E8660" s="161">
        <v>0</v>
      </c>
      <c r="F8660" s="161">
        <v>0</v>
      </c>
      <c r="G8660" s="161">
        <v>0</v>
      </c>
      <c r="H8660" s="161">
        <v>0</v>
      </c>
      <c r="L8660">
        <v>1462.90833</v>
      </c>
      <c r="R8660">
        <v>4437.462595</v>
      </c>
      <c r="S8660">
        <v>4437.462595</v>
      </c>
      <c r="T8660" s="194">
        <v>4437.462595</v>
      </c>
      <c r="U8660" t="s">
        <v>193</v>
      </c>
      <c r="V8660">
        <v>45708.624027777776</v>
      </c>
    </row>
    <row r="8661" spans="1:22" x14ac:dyDescent="0.3">
      <c r="A8661" t="s">
        <v>121</v>
      </c>
      <c r="B8661" t="s">
        <v>122</v>
      </c>
      <c r="C8661" t="s">
        <v>88</v>
      </c>
      <c r="D8661" s="29">
        <v>45877</v>
      </c>
      <c r="E8661" s="161">
        <v>0</v>
      </c>
      <c r="F8661" s="161">
        <v>0</v>
      </c>
      <c r="G8661" s="161">
        <v>0</v>
      </c>
      <c r="H8661" s="161">
        <v>0</v>
      </c>
      <c r="L8661">
        <v>1462.90833</v>
      </c>
      <c r="R8661">
        <v>4437.462595</v>
      </c>
      <c r="S8661">
        <v>4437.462595</v>
      </c>
      <c r="T8661" s="194">
        <v>4437.462595</v>
      </c>
      <c r="U8661" t="s">
        <v>193</v>
      </c>
      <c r="V8661">
        <v>45708.624027777776</v>
      </c>
    </row>
    <row r="8662" spans="1:22" x14ac:dyDescent="0.3">
      <c r="A8662" t="s">
        <v>121</v>
      </c>
      <c r="B8662" t="s">
        <v>122</v>
      </c>
      <c r="C8662" t="s">
        <v>88</v>
      </c>
      <c r="D8662" s="29">
        <v>45878</v>
      </c>
      <c r="E8662" s="161">
        <v>0</v>
      </c>
      <c r="F8662" s="161">
        <v>0</v>
      </c>
      <c r="G8662" s="161">
        <v>0</v>
      </c>
      <c r="H8662" s="161">
        <v>0</v>
      </c>
      <c r="L8662">
        <v>1462.90833</v>
      </c>
      <c r="R8662">
        <v>4437.462595</v>
      </c>
      <c r="S8662">
        <v>4437.462595</v>
      </c>
      <c r="T8662" s="194">
        <v>4437.462595</v>
      </c>
      <c r="U8662" t="s">
        <v>193</v>
      </c>
      <c r="V8662">
        <v>45708.624016203707</v>
      </c>
    </row>
    <row r="8663" spans="1:22" x14ac:dyDescent="0.3">
      <c r="A8663" t="s">
        <v>121</v>
      </c>
      <c r="B8663" t="s">
        <v>122</v>
      </c>
      <c r="C8663" t="s">
        <v>88</v>
      </c>
      <c r="D8663" s="29">
        <v>45879</v>
      </c>
      <c r="E8663" s="161">
        <v>0</v>
      </c>
      <c r="F8663" s="161">
        <v>0</v>
      </c>
      <c r="G8663" s="161">
        <v>0</v>
      </c>
      <c r="H8663" s="161">
        <v>0</v>
      </c>
      <c r="L8663">
        <v>1462.90833</v>
      </c>
      <c r="R8663">
        <v>4437.462595</v>
      </c>
      <c r="S8663">
        <v>4437.462595</v>
      </c>
      <c r="T8663" s="194">
        <v>4437.462595</v>
      </c>
      <c r="U8663" t="s">
        <v>193</v>
      </c>
      <c r="V8663">
        <v>45708.624027777776</v>
      </c>
    </row>
    <row r="8664" spans="1:22" x14ac:dyDescent="0.3">
      <c r="A8664" t="s">
        <v>121</v>
      </c>
      <c r="B8664" t="s">
        <v>122</v>
      </c>
      <c r="C8664" t="s">
        <v>88</v>
      </c>
      <c r="D8664" s="29">
        <v>45880</v>
      </c>
      <c r="E8664" s="161">
        <v>0</v>
      </c>
      <c r="F8664" s="161">
        <v>0</v>
      </c>
      <c r="G8664" s="161">
        <v>0</v>
      </c>
      <c r="H8664" s="161">
        <v>0</v>
      </c>
      <c r="L8664">
        <v>1462.90833</v>
      </c>
      <c r="R8664">
        <v>4437.462595</v>
      </c>
      <c r="S8664">
        <v>4437.462595</v>
      </c>
      <c r="T8664" s="194">
        <v>4437.462595</v>
      </c>
      <c r="U8664" t="s">
        <v>193</v>
      </c>
      <c r="V8664">
        <v>45708.624016203707</v>
      </c>
    </row>
    <row r="8665" spans="1:22" x14ac:dyDescent="0.3">
      <c r="A8665" t="s">
        <v>121</v>
      </c>
      <c r="B8665" t="s">
        <v>122</v>
      </c>
      <c r="C8665" t="s">
        <v>88</v>
      </c>
      <c r="D8665" s="29">
        <v>45881</v>
      </c>
      <c r="E8665" s="161">
        <v>0</v>
      </c>
      <c r="F8665" s="161">
        <v>0</v>
      </c>
      <c r="G8665" s="161">
        <v>0</v>
      </c>
      <c r="H8665" s="161">
        <v>0</v>
      </c>
      <c r="L8665">
        <v>1462.90833</v>
      </c>
      <c r="R8665">
        <v>4437.462595</v>
      </c>
      <c r="S8665">
        <v>4437.462595</v>
      </c>
      <c r="T8665" s="194">
        <v>4437.462595</v>
      </c>
      <c r="U8665" t="s">
        <v>193</v>
      </c>
      <c r="V8665">
        <v>45708.624039351853</v>
      </c>
    </row>
    <row r="8666" spans="1:22" x14ac:dyDescent="0.3">
      <c r="A8666" t="s">
        <v>121</v>
      </c>
      <c r="B8666" t="s">
        <v>122</v>
      </c>
      <c r="C8666" t="s">
        <v>88</v>
      </c>
      <c r="D8666" s="29">
        <v>45882</v>
      </c>
      <c r="E8666" s="161">
        <v>0</v>
      </c>
      <c r="F8666" s="161">
        <v>0</v>
      </c>
      <c r="G8666" s="161">
        <v>0</v>
      </c>
      <c r="H8666" s="161">
        <v>0</v>
      </c>
      <c r="L8666">
        <v>1462.90833</v>
      </c>
      <c r="R8666">
        <v>4437.462595</v>
      </c>
      <c r="S8666">
        <v>4437.462595</v>
      </c>
      <c r="T8666" s="194">
        <v>4437.462595</v>
      </c>
      <c r="U8666" t="s">
        <v>193</v>
      </c>
      <c r="V8666">
        <v>45708.624039351853</v>
      </c>
    </row>
    <row r="8667" spans="1:22" x14ac:dyDescent="0.3">
      <c r="A8667" t="s">
        <v>121</v>
      </c>
      <c r="B8667" t="s">
        <v>122</v>
      </c>
      <c r="C8667" t="s">
        <v>88</v>
      </c>
      <c r="D8667" s="29">
        <v>45883</v>
      </c>
      <c r="E8667" s="161">
        <v>0</v>
      </c>
      <c r="F8667" s="161">
        <v>0</v>
      </c>
      <c r="G8667" s="161">
        <v>0</v>
      </c>
      <c r="H8667" s="161">
        <v>0</v>
      </c>
      <c r="L8667">
        <v>1462.90833</v>
      </c>
      <c r="R8667">
        <v>4437.462595</v>
      </c>
      <c r="S8667">
        <v>4437.462595</v>
      </c>
      <c r="T8667" s="194">
        <v>4437.462595</v>
      </c>
      <c r="U8667" t="s">
        <v>193</v>
      </c>
      <c r="V8667">
        <v>45708.62400462963</v>
      </c>
    </row>
    <row r="8668" spans="1:22" x14ac:dyDescent="0.3">
      <c r="A8668" t="s">
        <v>121</v>
      </c>
      <c r="B8668" t="s">
        <v>122</v>
      </c>
      <c r="C8668" t="s">
        <v>88</v>
      </c>
      <c r="D8668" s="29">
        <v>45884</v>
      </c>
      <c r="E8668" s="161">
        <v>0</v>
      </c>
      <c r="F8668" s="161">
        <v>0</v>
      </c>
      <c r="G8668" s="161">
        <v>0</v>
      </c>
      <c r="H8668" s="161">
        <v>0</v>
      </c>
      <c r="L8668">
        <v>1462.90833</v>
      </c>
      <c r="R8668">
        <v>4437.462595</v>
      </c>
      <c r="S8668">
        <v>4437.462595</v>
      </c>
      <c r="T8668" s="194">
        <v>4437.462595</v>
      </c>
      <c r="U8668" t="s">
        <v>193</v>
      </c>
      <c r="V8668">
        <v>45708.62400462963</v>
      </c>
    </row>
    <row r="8669" spans="1:22" x14ac:dyDescent="0.3">
      <c r="A8669" t="s">
        <v>121</v>
      </c>
      <c r="B8669" t="s">
        <v>122</v>
      </c>
      <c r="C8669" t="s">
        <v>88</v>
      </c>
      <c r="D8669" s="29">
        <v>45885</v>
      </c>
      <c r="E8669" s="161">
        <v>0</v>
      </c>
      <c r="F8669" s="161">
        <v>0</v>
      </c>
      <c r="G8669" s="161">
        <v>0</v>
      </c>
      <c r="H8669" s="161">
        <v>0</v>
      </c>
      <c r="L8669">
        <v>1462.90833</v>
      </c>
      <c r="R8669">
        <v>4437.462595</v>
      </c>
      <c r="S8669">
        <v>4437.462595</v>
      </c>
      <c r="T8669" s="194">
        <v>4437.462595</v>
      </c>
      <c r="U8669" t="s">
        <v>193</v>
      </c>
      <c r="V8669">
        <v>45708.624039351853</v>
      </c>
    </row>
    <row r="8670" spans="1:22" x14ac:dyDescent="0.3">
      <c r="A8670" t="s">
        <v>121</v>
      </c>
      <c r="B8670" t="s">
        <v>122</v>
      </c>
      <c r="C8670" t="s">
        <v>88</v>
      </c>
      <c r="D8670" s="29">
        <v>45886</v>
      </c>
      <c r="E8670" s="161">
        <v>0</v>
      </c>
      <c r="F8670" s="161">
        <v>0</v>
      </c>
      <c r="G8670" s="161">
        <v>0</v>
      </c>
      <c r="H8670" s="161">
        <v>0</v>
      </c>
      <c r="L8670">
        <v>1462.90833</v>
      </c>
      <c r="R8670">
        <v>4437.462595</v>
      </c>
      <c r="S8670">
        <v>4437.462595</v>
      </c>
      <c r="T8670" s="194">
        <v>4437.462595</v>
      </c>
      <c r="U8670" t="s">
        <v>193</v>
      </c>
      <c r="V8670">
        <v>45708.624027777776</v>
      </c>
    </row>
    <row r="8671" spans="1:22" x14ac:dyDescent="0.3">
      <c r="A8671" t="s">
        <v>121</v>
      </c>
      <c r="B8671" t="s">
        <v>122</v>
      </c>
      <c r="C8671" t="s">
        <v>88</v>
      </c>
      <c r="D8671" s="29">
        <v>45887</v>
      </c>
      <c r="E8671" s="161">
        <v>0</v>
      </c>
      <c r="F8671" s="161">
        <v>0</v>
      </c>
      <c r="G8671" s="161">
        <v>0</v>
      </c>
      <c r="H8671" s="161">
        <v>0</v>
      </c>
      <c r="L8671">
        <v>1462.90833</v>
      </c>
      <c r="R8671">
        <v>4437.462595</v>
      </c>
      <c r="S8671">
        <v>4437.462595</v>
      </c>
      <c r="T8671" s="194">
        <v>4437.462595</v>
      </c>
      <c r="U8671" t="s">
        <v>193</v>
      </c>
      <c r="V8671">
        <v>45708.62400462963</v>
      </c>
    </row>
    <row r="8672" spans="1:22" x14ac:dyDescent="0.3">
      <c r="A8672" t="s">
        <v>121</v>
      </c>
      <c r="B8672" t="s">
        <v>122</v>
      </c>
      <c r="C8672" t="s">
        <v>88</v>
      </c>
      <c r="D8672" s="29">
        <v>45888</v>
      </c>
      <c r="E8672" s="161">
        <v>0</v>
      </c>
      <c r="F8672" s="161">
        <v>0</v>
      </c>
      <c r="G8672" s="161">
        <v>0</v>
      </c>
      <c r="H8672" s="161">
        <v>0</v>
      </c>
      <c r="L8672">
        <v>1462.90833</v>
      </c>
      <c r="R8672">
        <v>4437.462595</v>
      </c>
      <c r="S8672">
        <v>4437.462595</v>
      </c>
      <c r="T8672" s="194">
        <v>4437.462595</v>
      </c>
      <c r="U8672" t="s">
        <v>193</v>
      </c>
      <c r="V8672">
        <v>45708.624016203707</v>
      </c>
    </row>
    <row r="8673" spans="1:22" x14ac:dyDescent="0.3">
      <c r="A8673" t="s">
        <v>121</v>
      </c>
      <c r="B8673" t="s">
        <v>122</v>
      </c>
      <c r="C8673" t="s">
        <v>88</v>
      </c>
      <c r="D8673" s="29">
        <v>45889</v>
      </c>
      <c r="E8673" s="161">
        <v>0</v>
      </c>
      <c r="F8673" s="161">
        <v>0</v>
      </c>
      <c r="G8673" s="161">
        <v>0</v>
      </c>
      <c r="H8673" s="161">
        <v>0</v>
      </c>
      <c r="L8673">
        <v>1462.90833</v>
      </c>
      <c r="R8673">
        <v>4437.462595</v>
      </c>
      <c r="S8673">
        <v>4437.462595</v>
      </c>
      <c r="T8673" s="194">
        <v>4437.462595</v>
      </c>
      <c r="U8673" t="s">
        <v>193</v>
      </c>
      <c r="V8673">
        <v>45708.624016203707</v>
      </c>
    </row>
    <row r="8674" spans="1:22" x14ac:dyDescent="0.3">
      <c r="A8674" t="s">
        <v>121</v>
      </c>
      <c r="B8674" t="s">
        <v>122</v>
      </c>
      <c r="C8674" t="s">
        <v>88</v>
      </c>
      <c r="D8674" s="29">
        <v>45890</v>
      </c>
      <c r="E8674" s="161">
        <v>0</v>
      </c>
      <c r="F8674" s="161">
        <v>0</v>
      </c>
      <c r="G8674" s="161">
        <v>0</v>
      </c>
      <c r="H8674" s="161">
        <v>0</v>
      </c>
      <c r="L8674">
        <v>1462.90833</v>
      </c>
      <c r="R8674">
        <v>4437.462595</v>
      </c>
      <c r="S8674">
        <v>4437.462595</v>
      </c>
      <c r="T8674" s="194">
        <v>4437.462595</v>
      </c>
      <c r="U8674" t="s">
        <v>193</v>
      </c>
      <c r="V8674">
        <v>45708.624027777776</v>
      </c>
    </row>
    <row r="8675" spans="1:22" x14ac:dyDescent="0.3">
      <c r="A8675" t="s">
        <v>121</v>
      </c>
      <c r="B8675" t="s">
        <v>122</v>
      </c>
      <c r="C8675" t="s">
        <v>88</v>
      </c>
      <c r="D8675" s="29">
        <v>45891</v>
      </c>
      <c r="E8675" s="161">
        <v>0</v>
      </c>
      <c r="F8675" s="161">
        <v>0</v>
      </c>
      <c r="G8675" s="161">
        <v>0</v>
      </c>
      <c r="H8675" s="161">
        <v>0</v>
      </c>
      <c r="L8675">
        <v>1462.90833</v>
      </c>
      <c r="R8675">
        <v>4437.462595</v>
      </c>
      <c r="S8675">
        <v>4437.462595</v>
      </c>
      <c r="T8675" s="194">
        <v>4437.462595</v>
      </c>
      <c r="U8675" t="s">
        <v>193</v>
      </c>
      <c r="V8675">
        <v>45708.624016203707</v>
      </c>
    </row>
    <row r="8676" spans="1:22" x14ac:dyDescent="0.3">
      <c r="A8676" t="s">
        <v>121</v>
      </c>
      <c r="B8676" t="s">
        <v>122</v>
      </c>
      <c r="C8676" t="s">
        <v>88</v>
      </c>
      <c r="D8676" s="29">
        <v>45892</v>
      </c>
      <c r="E8676" s="161">
        <v>0</v>
      </c>
      <c r="F8676" s="161">
        <v>0</v>
      </c>
      <c r="G8676" s="161">
        <v>0</v>
      </c>
      <c r="H8676" s="161">
        <v>0</v>
      </c>
      <c r="L8676">
        <v>1462.90833</v>
      </c>
      <c r="R8676">
        <v>4437.462595</v>
      </c>
      <c r="S8676">
        <v>4437.462595</v>
      </c>
      <c r="T8676" s="194">
        <v>4437.462595</v>
      </c>
      <c r="U8676" t="s">
        <v>193</v>
      </c>
      <c r="V8676">
        <v>45708.624016203707</v>
      </c>
    </row>
    <row r="8677" spans="1:22" x14ac:dyDescent="0.3">
      <c r="A8677" t="s">
        <v>121</v>
      </c>
      <c r="B8677" t="s">
        <v>122</v>
      </c>
      <c r="C8677" t="s">
        <v>88</v>
      </c>
      <c r="D8677" s="29">
        <v>45893</v>
      </c>
      <c r="E8677" s="161">
        <v>0</v>
      </c>
      <c r="F8677" s="161">
        <v>0</v>
      </c>
      <c r="G8677" s="161">
        <v>0</v>
      </c>
      <c r="H8677" s="161">
        <v>0</v>
      </c>
      <c r="L8677">
        <v>1462.90833</v>
      </c>
      <c r="R8677">
        <v>4437.462595</v>
      </c>
      <c r="S8677">
        <v>4437.462595</v>
      </c>
      <c r="T8677" s="194">
        <v>4437.462595</v>
      </c>
      <c r="U8677" t="s">
        <v>193</v>
      </c>
      <c r="V8677">
        <v>45708.624027777776</v>
      </c>
    </row>
    <row r="8678" spans="1:22" x14ac:dyDescent="0.3">
      <c r="A8678" t="s">
        <v>121</v>
      </c>
      <c r="B8678" t="s">
        <v>122</v>
      </c>
      <c r="C8678" t="s">
        <v>88</v>
      </c>
      <c r="D8678" s="29">
        <v>45894</v>
      </c>
      <c r="E8678" s="161">
        <v>0</v>
      </c>
      <c r="F8678" s="161">
        <v>0</v>
      </c>
      <c r="G8678" s="161">
        <v>0</v>
      </c>
      <c r="H8678" s="161">
        <v>0</v>
      </c>
      <c r="L8678">
        <v>1462.90833</v>
      </c>
      <c r="R8678">
        <v>4437.462595</v>
      </c>
      <c r="S8678">
        <v>4437.462595</v>
      </c>
      <c r="T8678" s="194">
        <v>4437.462595</v>
      </c>
      <c r="U8678" t="s">
        <v>193</v>
      </c>
      <c r="V8678">
        <v>45708.624016203707</v>
      </c>
    </row>
    <row r="8679" spans="1:22" x14ac:dyDescent="0.3">
      <c r="A8679" t="s">
        <v>121</v>
      </c>
      <c r="B8679" t="s">
        <v>122</v>
      </c>
      <c r="C8679" t="s">
        <v>88</v>
      </c>
      <c r="D8679" s="29">
        <v>45895</v>
      </c>
      <c r="E8679" s="161">
        <v>0</v>
      </c>
      <c r="F8679" s="161">
        <v>0</v>
      </c>
      <c r="G8679" s="161">
        <v>0</v>
      </c>
      <c r="H8679" s="161">
        <v>0</v>
      </c>
      <c r="L8679">
        <v>1462.90833</v>
      </c>
      <c r="R8679">
        <v>4437.462595</v>
      </c>
      <c r="S8679">
        <v>4437.462595</v>
      </c>
      <c r="T8679" s="194">
        <v>4437.462595</v>
      </c>
      <c r="U8679" t="s">
        <v>193</v>
      </c>
      <c r="V8679">
        <v>45708.624027777776</v>
      </c>
    </row>
    <row r="8680" spans="1:22" x14ac:dyDescent="0.3">
      <c r="A8680" t="s">
        <v>121</v>
      </c>
      <c r="B8680" t="s">
        <v>122</v>
      </c>
      <c r="C8680" t="s">
        <v>88</v>
      </c>
      <c r="D8680" s="29">
        <v>45896</v>
      </c>
      <c r="E8680" s="161">
        <v>0</v>
      </c>
      <c r="F8680" s="161">
        <v>0</v>
      </c>
      <c r="G8680" s="161">
        <v>0</v>
      </c>
      <c r="H8680" s="161">
        <v>0</v>
      </c>
      <c r="L8680">
        <v>1462.90833</v>
      </c>
      <c r="R8680">
        <v>4437.462595</v>
      </c>
      <c r="S8680">
        <v>4437.462595</v>
      </c>
      <c r="T8680" s="194">
        <v>4437.462595</v>
      </c>
      <c r="U8680" t="s">
        <v>193</v>
      </c>
      <c r="V8680">
        <v>45708.624016203707</v>
      </c>
    </row>
    <row r="8681" spans="1:22" x14ac:dyDescent="0.3">
      <c r="A8681" t="s">
        <v>121</v>
      </c>
      <c r="B8681" t="s">
        <v>122</v>
      </c>
      <c r="C8681" t="s">
        <v>88</v>
      </c>
      <c r="D8681" s="29">
        <v>45897</v>
      </c>
      <c r="E8681" s="161">
        <v>0</v>
      </c>
      <c r="F8681" s="161">
        <v>0</v>
      </c>
      <c r="G8681" s="161">
        <v>0</v>
      </c>
      <c r="H8681" s="161">
        <v>0</v>
      </c>
      <c r="L8681">
        <v>1462.90833</v>
      </c>
      <c r="R8681">
        <v>4437.462595</v>
      </c>
      <c r="S8681">
        <v>4437.462595</v>
      </c>
      <c r="T8681" s="194">
        <v>4437.462595</v>
      </c>
      <c r="U8681" t="s">
        <v>193</v>
      </c>
      <c r="V8681">
        <v>45708.624027777776</v>
      </c>
    </row>
    <row r="8682" spans="1:22" x14ac:dyDescent="0.3">
      <c r="A8682" t="s">
        <v>121</v>
      </c>
      <c r="B8682" t="s">
        <v>122</v>
      </c>
      <c r="C8682" t="s">
        <v>88</v>
      </c>
      <c r="D8682" s="29">
        <v>45898</v>
      </c>
      <c r="E8682" s="161">
        <v>0</v>
      </c>
      <c r="F8682" s="161">
        <v>0</v>
      </c>
      <c r="G8682" s="161">
        <v>0</v>
      </c>
      <c r="H8682" s="161">
        <v>0</v>
      </c>
      <c r="L8682">
        <v>1462.90833</v>
      </c>
      <c r="R8682">
        <v>4437.462595</v>
      </c>
      <c r="S8682">
        <v>4437.462595</v>
      </c>
      <c r="T8682" s="194">
        <v>4437.462595</v>
      </c>
      <c r="U8682" t="s">
        <v>193</v>
      </c>
      <c r="V8682">
        <v>45708.624027777776</v>
      </c>
    </row>
    <row r="8683" spans="1:22" x14ac:dyDescent="0.3">
      <c r="A8683" t="s">
        <v>121</v>
      </c>
      <c r="B8683" t="s">
        <v>122</v>
      </c>
      <c r="C8683" t="s">
        <v>88</v>
      </c>
      <c r="D8683" s="29">
        <v>45899</v>
      </c>
      <c r="E8683" s="161">
        <v>0</v>
      </c>
      <c r="F8683" s="161">
        <v>0</v>
      </c>
      <c r="G8683" s="161">
        <v>0</v>
      </c>
      <c r="H8683" s="161">
        <v>0</v>
      </c>
      <c r="L8683">
        <v>1462.90833</v>
      </c>
      <c r="R8683">
        <v>4437.462595</v>
      </c>
      <c r="S8683">
        <v>4437.462595</v>
      </c>
      <c r="T8683" s="194">
        <v>4437.462595</v>
      </c>
      <c r="U8683" t="s">
        <v>193</v>
      </c>
      <c r="V8683">
        <v>45708.624027777776</v>
      </c>
    </row>
    <row r="8684" spans="1:22" x14ac:dyDescent="0.3">
      <c r="A8684" t="s">
        <v>121</v>
      </c>
      <c r="B8684" t="s">
        <v>122</v>
      </c>
      <c r="C8684" t="s">
        <v>88</v>
      </c>
      <c r="D8684" s="29">
        <v>45900</v>
      </c>
      <c r="E8684" s="161">
        <v>0</v>
      </c>
      <c r="F8684" s="161">
        <v>0</v>
      </c>
      <c r="G8684" s="161">
        <v>0</v>
      </c>
      <c r="H8684" s="161">
        <v>0</v>
      </c>
      <c r="L8684">
        <v>1462.90833</v>
      </c>
      <c r="R8684">
        <v>4437.462595</v>
      </c>
      <c r="S8684">
        <v>4437.462595</v>
      </c>
      <c r="T8684" s="194">
        <v>4437.462595</v>
      </c>
      <c r="U8684" t="s">
        <v>193</v>
      </c>
      <c r="V8684">
        <v>45708.624027777776</v>
      </c>
    </row>
    <row r="8685" spans="1:22" x14ac:dyDescent="0.3">
      <c r="A8685" t="s">
        <v>121</v>
      </c>
      <c r="B8685" t="s">
        <v>122</v>
      </c>
      <c r="C8685" t="s">
        <v>88</v>
      </c>
      <c r="D8685" s="29">
        <v>45901</v>
      </c>
      <c r="E8685" s="161">
        <v>0</v>
      </c>
      <c r="F8685" s="161">
        <v>0</v>
      </c>
      <c r="G8685" s="161">
        <v>0</v>
      </c>
      <c r="H8685" s="161">
        <v>0</v>
      </c>
      <c r="L8685">
        <v>1462.90833</v>
      </c>
      <c r="R8685">
        <v>4437.462595</v>
      </c>
      <c r="S8685">
        <v>4437.462595</v>
      </c>
      <c r="T8685" s="194">
        <v>4437.462595</v>
      </c>
      <c r="U8685" t="s">
        <v>193</v>
      </c>
      <c r="V8685">
        <v>45708.624027777776</v>
      </c>
    </row>
    <row r="8686" spans="1:22" x14ac:dyDescent="0.3">
      <c r="A8686" t="s">
        <v>121</v>
      </c>
      <c r="B8686" t="s">
        <v>122</v>
      </c>
      <c r="C8686" t="s">
        <v>88</v>
      </c>
      <c r="D8686" s="29">
        <v>45902</v>
      </c>
      <c r="E8686" s="161">
        <v>0</v>
      </c>
      <c r="F8686" s="161">
        <v>0</v>
      </c>
      <c r="G8686" s="161">
        <v>0</v>
      </c>
      <c r="H8686" s="161">
        <v>0</v>
      </c>
      <c r="L8686">
        <v>1462.90833</v>
      </c>
      <c r="R8686">
        <v>4437.462595</v>
      </c>
      <c r="S8686">
        <v>4437.462595</v>
      </c>
      <c r="T8686" s="194">
        <v>4437.462595</v>
      </c>
      <c r="U8686" t="s">
        <v>193</v>
      </c>
      <c r="V8686">
        <v>45708.62400462963</v>
      </c>
    </row>
    <row r="8687" spans="1:22" x14ac:dyDescent="0.3">
      <c r="A8687" t="s">
        <v>121</v>
      </c>
      <c r="B8687" t="s">
        <v>122</v>
      </c>
      <c r="C8687" t="s">
        <v>88</v>
      </c>
      <c r="D8687" s="29">
        <v>45903</v>
      </c>
      <c r="E8687" s="161">
        <v>0</v>
      </c>
      <c r="F8687" s="161">
        <v>0</v>
      </c>
      <c r="G8687" s="161">
        <v>0</v>
      </c>
      <c r="H8687" s="161">
        <v>0</v>
      </c>
      <c r="L8687">
        <v>1462.90833</v>
      </c>
      <c r="R8687">
        <v>4437.462595</v>
      </c>
      <c r="S8687">
        <v>4437.462595</v>
      </c>
      <c r="T8687" s="194">
        <v>4437.462595</v>
      </c>
      <c r="U8687" t="s">
        <v>193</v>
      </c>
      <c r="V8687">
        <v>45708.624027777776</v>
      </c>
    </row>
    <row r="8688" spans="1:22" x14ac:dyDescent="0.3">
      <c r="A8688" t="s">
        <v>121</v>
      </c>
      <c r="B8688" t="s">
        <v>122</v>
      </c>
      <c r="C8688" t="s">
        <v>88</v>
      </c>
      <c r="D8688" s="29">
        <v>45904</v>
      </c>
      <c r="E8688" s="161">
        <v>0</v>
      </c>
      <c r="F8688" s="161">
        <v>0</v>
      </c>
      <c r="G8688" s="161">
        <v>0</v>
      </c>
      <c r="H8688" s="161">
        <v>0</v>
      </c>
      <c r="L8688">
        <v>1462.90833</v>
      </c>
      <c r="R8688">
        <v>4437.462595</v>
      </c>
      <c r="S8688">
        <v>4437.462595</v>
      </c>
      <c r="T8688" s="194">
        <v>4437.462595</v>
      </c>
      <c r="U8688" t="s">
        <v>193</v>
      </c>
      <c r="V8688">
        <v>45708.624027777776</v>
      </c>
    </row>
    <row r="8689" spans="1:22" x14ac:dyDescent="0.3">
      <c r="A8689" t="s">
        <v>121</v>
      </c>
      <c r="B8689" t="s">
        <v>122</v>
      </c>
      <c r="C8689" t="s">
        <v>88</v>
      </c>
      <c r="D8689" s="29">
        <v>45905</v>
      </c>
      <c r="E8689" s="161">
        <v>0</v>
      </c>
      <c r="F8689" s="161">
        <v>0</v>
      </c>
      <c r="G8689" s="161">
        <v>0</v>
      </c>
      <c r="H8689" s="161">
        <v>0</v>
      </c>
      <c r="L8689">
        <v>1462.90833</v>
      </c>
      <c r="R8689">
        <v>4437.462595</v>
      </c>
      <c r="S8689">
        <v>4437.462595</v>
      </c>
      <c r="T8689" s="194">
        <v>4437.462595</v>
      </c>
      <c r="U8689" t="s">
        <v>193</v>
      </c>
      <c r="V8689">
        <v>45708.624016203707</v>
      </c>
    </row>
    <row r="8690" spans="1:22" x14ac:dyDescent="0.3">
      <c r="A8690" t="s">
        <v>121</v>
      </c>
      <c r="B8690" t="s">
        <v>122</v>
      </c>
      <c r="C8690" t="s">
        <v>88</v>
      </c>
      <c r="D8690" s="29">
        <v>45906</v>
      </c>
      <c r="E8690" s="161">
        <v>0</v>
      </c>
      <c r="F8690" s="161">
        <v>0</v>
      </c>
      <c r="G8690" s="161">
        <v>0</v>
      </c>
      <c r="H8690" s="161">
        <v>0</v>
      </c>
      <c r="L8690">
        <v>1462.90833</v>
      </c>
      <c r="R8690">
        <v>4437.462595</v>
      </c>
      <c r="S8690">
        <v>4437.462595</v>
      </c>
      <c r="T8690" s="194">
        <v>4437.462595</v>
      </c>
      <c r="U8690" t="s">
        <v>193</v>
      </c>
      <c r="V8690">
        <v>45708.624016203707</v>
      </c>
    </row>
    <row r="8691" spans="1:22" x14ac:dyDescent="0.3">
      <c r="A8691" t="s">
        <v>121</v>
      </c>
      <c r="B8691" t="s">
        <v>122</v>
      </c>
      <c r="C8691" t="s">
        <v>88</v>
      </c>
      <c r="D8691" s="29">
        <v>45907</v>
      </c>
      <c r="E8691" s="161">
        <v>0</v>
      </c>
      <c r="F8691" s="161">
        <v>0</v>
      </c>
      <c r="G8691" s="161">
        <v>0</v>
      </c>
      <c r="H8691" s="161">
        <v>0</v>
      </c>
      <c r="L8691">
        <v>1462.90833</v>
      </c>
      <c r="R8691">
        <v>4437.462595</v>
      </c>
      <c r="S8691">
        <v>4437.462595</v>
      </c>
      <c r="T8691" s="194">
        <v>4437.462595</v>
      </c>
      <c r="U8691" t="s">
        <v>193</v>
      </c>
      <c r="V8691">
        <v>45708.624027777776</v>
      </c>
    </row>
    <row r="8692" spans="1:22" x14ac:dyDescent="0.3">
      <c r="A8692" t="s">
        <v>121</v>
      </c>
      <c r="B8692" t="s">
        <v>122</v>
      </c>
      <c r="C8692" t="s">
        <v>88</v>
      </c>
      <c r="D8692" s="29">
        <v>45908</v>
      </c>
      <c r="E8692" s="161">
        <v>0</v>
      </c>
      <c r="F8692" s="161">
        <v>0</v>
      </c>
      <c r="G8692" s="161">
        <v>0</v>
      </c>
      <c r="H8692" s="161">
        <v>0</v>
      </c>
      <c r="L8692">
        <v>1462.90833</v>
      </c>
      <c r="R8692">
        <v>4437.462595</v>
      </c>
      <c r="S8692">
        <v>4437.462595</v>
      </c>
      <c r="T8692" s="194">
        <v>4437.462595</v>
      </c>
      <c r="U8692" t="s">
        <v>193</v>
      </c>
      <c r="V8692">
        <v>45708.624027777776</v>
      </c>
    </row>
    <row r="8693" spans="1:22" x14ac:dyDescent="0.3">
      <c r="A8693" t="s">
        <v>121</v>
      </c>
      <c r="B8693" t="s">
        <v>122</v>
      </c>
      <c r="C8693" t="s">
        <v>88</v>
      </c>
      <c r="D8693" s="29">
        <v>45909</v>
      </c>
      <c r="E8693" s="161">
        <v>0</v>
      </c>
      <c r="F8693" s="161">
        <v>0</v>
      </c>
      <c r="G8693" s="161">
        <v>0</v>
      </c>
      <c r="H8693" s="161">
        <v>0</v>
      </c>
      <c r="L8693">
        <v>1462.90833</v>
      </c>
      <c r="R8693">
        <v>4437.462595</v>
      </c>
      <c r="S8693">
        <v>4437.462595</v>
      </c>
      <c r="T8693" s="194">
        <v>4437.462595</v>
      </c>
      <c r="U8693" t="s">
        <v>193</v>
      </c>
      <c r="V8693">
        <v>45708.624016203707</v>
      </c>
    </row>
    <row r="8694" spans="1:22" x14ac:dyDescent="0.3">
      <c r="A8694" t="s">
        <v>121</v>
      </c>
      <c r="B8694" t="s">
        <v>122</v>
      </c>
      <c r="C8694" t="s">
        <v>88</v>
      </c>
      <c r="D8694" s="29">
        <v>45910</v>
      </c>
      <c r="E8694" s="161">
        <v>0</v>
      </c>
      <c r="F8694" s="161">
        <v>0</v>
      </c>
      <c r="G8694" s="161">
        <v>0</v>
      </c>
      <c r="H8694" s="161">
        <v>0</v>
      </c>
      <c r="L8694">
        <v>1462.90833</v>
      </c>
      <c r="R8694">
        <v>4437.462595</v>
      </c>
      <c r="S8694">
        <v>4437.462595</v>
      </c>
      <c r="T8694" s="194">
        <v>4437.462595</v>
      </c>
      <c r="U8694" t="s">
        <v>193</v>
      </c>
      <c r="V8694">
        <v>45708.62400462963</v>
      </c>
    </row>
    <row r="8695" spans="1:22" x14ac:dyDescent="0.3">
      <c r="A8695" t="s">
        <v>121</v>
      </c>
      <c r="B8695" t="s">
        <v>122</v>
      </c>
      <c r="C8695" t="s">
        <v>88</v>
      </c>
      <c r="D8695" s="29">
        <v>45911</v>
      </c>
      <c r="E8695" s="161">
        <v>0</v>
      </c>
      <c r="F8695" s="161">
        <v>0</v>
      </c>
      <c r="G8695" s="161">
        <v>0</v>
      </c>
      <c r="H8695" s="161">
        <v>0</v>
      </c>
      <c r="L8695">
        <v>1462.90833</v>
      </c>
      <c r="R8695">
        <v>4437.462595</v>
      </c>
      <c r="S8695">
        <v>4437.462595</v>
      </c>
      <c r="T8695" s="194">
        <v>4437.462595</v>
      </c>
      <c r="U8695" t="s">
        <v>193</v>
      </c>
      <c r="V8695">
        <v>45708.624027777776</v>
      </c>
    </row>
    <row r="8696" spans="1:22" x14ac:dyDescent="0.3">
      <c r="A8696" t="s">
        <v>121</v>
      </c>
      <c r="B8696" t="s">
        <v>122</v>
      </c>
      <c r="C8696" t="s">
        <v>88</v>
      </c>
      <c r="D8696" s="29">
        <v>45912</v>
      </c>
      <c r="E8696" s="161">
        <v>0</v>
      </c>
      <c r="F8696" s="161">
        <v>0</v>
      </c>
      <c r="G8696" s="161">
        <v>0</v>
      </c>
      <c r="H8696" s="161">
        <v>0</v>
      </c>
      <c r="L8696">
        <v>1462.90833</v>
      </c>
      <c r="R8696">
        <v>4437.462595</v>
      </c>
      <c r="S8696">
        <v>4437.462595</v>
      </c>
      <c r="T8696" s="194">
        <v>4437.462595</v>
      </c>
      <c r="U8696" t="s">
        <v>193</v>
      </c>
      <c r="V8696">
        <v>45708.624016203707</v>
      </c>
    </row>
    <row r="8697" spans="1:22" x14ac:dyDescent="0.3">
      <c r="A8697" t="s">
        <v>121</v>
      </c>
      <c r="B8697" t="s">
        <v>122</v>
      </c>
      <c r="C8697" t="s">
        <v>88</v>
      </c>
      <c r="D8697" s="29">
        <v>45913</v>
      </c>
      <c r="E8697" s="161">
        <v>0</v>
      </c>
      <c r="F8697" s="161">
        <v>0</v>
      </c>
      <c r="G8697" s="161">
        <v>0</v>
      </c>
      <c r="H8697" s="161">
        <v>0</v>
      </c>
      <c r="L8697">
        <v>1462.90833</v>
      </c>
      <c r="R8697">
        <v>4437.462595</v>
      </c>
      <c r="S8697">
        <v>4437.462595</v>
      </c>
      <c r="T8697" s="194">
        <v>4437.462595</v>
      </c>
      <c r="U8697" t="s">
        <v>193</v>
      </c>
      <c r="V8697">
        <v>45708.624027777776</v>
      </c>
    </row>
    <row r="8698" spans="1:22" x14ac:dyDescent="0.3">
      <c r="A8698" t="s">
        <v>121</v>
      </c>
      <c r="B8698" t="s">
        <v>122</v>
      </c>
      <c r="C8698" t="s">
        <v>88</v>
      </c>
      <c r="D8698" s="29">
        <v>45914</v>
      </c>
      <c r="E8698" s="161">
        <v>0</v>
      </c>
      <c r="F8698" s="161">
        <v>0</v>
      </c>
      <c r="G8698" s="161">
        <v>0</v>
      </c>
      <c r="H8698" s="161">
        <v>0</v>
      </c>
      <c r="L8698">
        <v>1462.90833</v>
      </c>
      <c r="R8698">
        <v>4437.462595</v>
      </c>
      <c r="S8698">
        <v>4437.462595</v>
      </c>
      <c r="T8698" s="194">
        <v>4437.462595</v>
      </c>
      <c r="U8698" t="s">
        <v>193</v>
      </c>
      <c r="V8698">
        <v>45708.624027777776</v>
      </c>
    </row>
    <row r="8699" spans="1:22" x14ac:dyDescent="0.3">
      <c r="A8699" t="s">
        <v>121</v>
      </c>
      <c r="B8699" t="s">
        <v>122</v>
      </c>
      <c r="C8699" t="s">
        <v>88</v>
      </c>
      <c r="D8699" s="29">
        <v>45915</v>
      </c>
      <c r="E8699" s="161">
        <v>0</v>
      </c>
      <c r="F8699" s="161">
        <v>0</v>
      </c>
      <c r="G8699" s="161">
        <v>0</v>
      </c>
      <c r="H8699" s="161">
        <v>0</v>
      </c>
      <c r="L8699">
        <v>1462.90833</v>
      </c>
      <c r="R8699">
        <v>4437.462595</v>
      </c>
      <c r="S8699">
        <v>4437.462595</v>
      </c>
      <c r="T8699" s="194">
        <v>4437.462595</v>
      </c>
      <c r="U8699" t="s">
        <v>193</v>
      </c>
      <c r="V8699">
        <v>45708.624016203707</v>
      </c>
    </row>
    <row r="8700" spans="1:22" x14ac:dyDescent="0.3">
      <c r="A8700" t="s">
        <v>121</v>
      </c>
      <c r="B8700" t="s">
        <v>122</v>
      </c>
      <c r="C8700" t="s">
        <v>88</v>
      </c>
      <c r="D8700" s="29">
        <v>45916</v>
      </c>
      <c r="E8700" s="161">
        <v>0</v>
      </c>
      <c r="F8700" s="161">
        <v>0</v>
      </c>
      <c r="G8700" s="161">
        <v>0</v>
      </c>
      <c r="H8700" s="161">
        <v>0</v>
      </c>
      <c r="L8700">
        <v>1462.90833</v>
      </c>
      <c r="R8700">
        <v>4437.462595</v>
      </c>
      <c r="S8700">
        <v>4437.462595</v>
      </c>
      <c r="T8700" s="194">
        <v>4437.462595</v>
      </c>
      <c r="U8700" t="s">
        <v>193</v>
      </c>
      <c r="V8700">
        <v>45708.624027777776</v>
      </c>
    </row>
    <row r="8701" spans="1:22" x14ac:dyDescent="0.3">
      <c r="A8701" t="s">
        <v>121</v>
      </c>
      <c r="B8701" t="s">
        <v>122</v>
      </c>
      <c r="C8701" t="s">
        <v>88</v>
      </c>
      <c r="D8701" s="29">
        <v>45917</v>
      </c>
      <c r="E8701" s="161">
        <v>0</v>
      </c>
      <c r="F8701" s="161">
        <v>0</v>
      </c>
      <c r="G8701" s="161">
        <v>0</v>
      </c>
      <c r="H8701" s="161">
        <v>0</v>
      </c>
      <c r="L8701">
        <v>1462.90833</v>
      </c>
      <c r="R8701">
        <v>4437.462595</v>
      </c>
      <c r="S8701">
        <v>4437.462595</v>
      </c>
      <c r="T8701" s="194">
        <v>4437.462595</v>
      </c>
      <c r="U8701" t="s">
        <v>193</v>
      </c>
      <c r="V8701">
        <v>45708.62400462963</v>
      </c>
    </row>
    <row r="8702" spans="1:22" x14ac:dyDescent="0.3">
      <c r="A8702" t="s">
        <v>121</v>
      </c>
      <c r="B8702" t="s">
        <v>122</v>
      </c>
      <c r="C8702" t="s">
        <v>88</v>
      </c>
      <c r="D8702" s="29">
        <v>45918</v>
      </c>
      <c r="E8702" s="161">
        <v>0</v>
      </c>
      <c r="F8702" s="161">
        <v>0</v>
      </c>
      <c r="G8702" s="161">
        <v>0</v>
      </c>
      <c r="H8702" s="161">
        <v>0</v>
      </c>
      <c r="L8702">
        <v>1462.90833</v>
      </c>
      <c r="R8702">
        <v>4437.462595</v>
      </c>
      <c r="S8702">
        <v>4437.462595</v>
      </c>
      <c r="T8702" s="194">
        <v>4437.462595</v>
      </c>
      <c r="U8702" t="s">
        <v>193</v>
      </c>
      <c r="V8702">
        <v>45708.624027777776</v>
      </c>
    </row>
    <row r="8703" spans="1:22" x14ac:dyDescent="0.3">
      <c r="A8703" t="s">
        <v>121</v>
      </c>
      <c r="B8703" t="s">
        <v>122</v>
      </c>
      <c r="C8703" t="s">
        <v>88</v>
      </c>
      <c r="D8703" s="29">
        <v>45919</v>
      </c>
      <c r="E8703" s="161">
        <v>0</v>
      </c>
      <c r="F8703" s="161">
        <v>0</v>
      </c>
      <c r="G8703" s="161">
        <v>0</v>
      </c>
      <c r="H8703" s="161">
        <v>0</v>
      </c>
      <c r="L8703">
        <v>1462.90833</v>
      </c>
      <c r="R8703">
        <v>4437.462595</v>
      </c>
      <c r="S8703">
        <v>4437.462595</v>
      </c>
      <c r="T8703" s="194">
        <v>4437.462595</v>
      </c>
      <c r="U8703" t="s">
        <v>193</v>
      </c>
      <c r="V8703">
        <v>45708.62400462963</v>
      </c>
    </row>
    <row r="8704" spans="1:22" x14ac:dyDescent="0.3">
      <c r="A8704" t="s">
        <v>121</v>
      </c>
      <c r="B8704" t="s">
        <v>122</v>
      </c>
      <c r="C8704" t="s">
        <v>88</v>
      </c>
      <c r="D8704" s="29">
        <v>45920</v>
      </c>
      <c r="E8704" s="161">
        <v>0</v>
      </c>
      <c r="F8704" s="161">
        <v>0</v>
      </c>
      <c r="G8704" s="161">
        <v>0</v>
      </c>
      <c r="H8704" s="161">
        <v>0</v>
      </c>
      <c r="L8704">
        <v>1462.90833</v>
      </c>
      <c r="R8704">
        <v>4437.462595</v>
      </c>
      <c r="S8704">
        <v>4437.462595</v>
      </c>
      <c r="T8704" s="194">
        <v>4437.462595</v>
      </c>
      <c r="U8704" t="s">
        <v>193</v>
      </c>
      <c r="V8704">
        <v>45708.624016203707</v>
      </c>
    </row>
    <row r="8705" spans="1:22" x14ac:dyDescent="0.3">
      <c r="A8705" t="s">
        <v>121</v>
      </c>
      <c r="B8705" t="s">
        <v>122</v>
      </c>
      <c r="C8705" t="s">
        <v>88</v>
      </c>
      <c r="D8705" s="29">
        <v>45921</v>
      </c>
      <c r="E8705" s="161">
        <v>0</v>
      </c>
      <c r="F8705" s="161">
        <v>0</v>
      </c>
      <c r="G8705" s="161">
        <v>0</v>
      </c>
      <c r="H8705" s="161">
        <v>0</v>
      </c>
      <c r="L8705">
        <v>1462.90833</v>
      </c>
      <c r="R8705">
        <v>4437.462595</v>
      </c>
      <c r="S8705">
        <v>4437.462595</v>
      </c>
      <c r="T8705" s="194">
        <v>4437.462595</v>
      </c>
      <c r="U8705" t="s">
        <v>193</v>
      </c>
      <c r="V8705">
        <v>45708.624016203707</v>
      </c>
    </row>
    <row r="8706" spans="1:22" x14ac:dyDescent="0.3">
      <c r="A8706" t="s">
        <v>121</v>
      </c>
      <c r="B8706" t="s">
        <v>122</v>
      </c>
      <c r="C8706" t="s">
        <v>88</v>
      </c>
      <c r="D8706" s="29">
        <v>45922</v>
      </c>
      <c r="E8706" s="161">
        <v>0</v>
      </c>
      <c r="F8706" s="161">
        <v>0</v>
      </c>
      <c r="G8706" s="161">
        <v>0</v>
      </c>
      <c r="H8706" s="161">
        <v>0</v>
      </c>
      <c r="L8706">
        <v>1462.90833</v>
      </c>
      <c r="R8706">
        <v>4437.462595</v>
      </c>
      <c r="S8706">
        <v>4437.462595</v>
      </c>
      <c r="T8706" s="194">
        <v>4437.462595</v>
      </c>
      <c r="U8706" t="s">
        <v>193</v>
      </c>
      <c r="V8706">
        <v>45708.624027777776</v>
      </c>
    </row>
    <row r="8707" spans="1:22" x14ac:dyDescent="0.3">
      <c r="A8707" t="s">
        <v>121</v>
      </c>
      <c r="B8707" t="s">
        <v>122</v>
      </c>
      <c r="C8707" t="s">
        <v>88</v>
      </c>
      <c r="D8707" s="29">
        <v>45923</v>
      </c>
      <c r="E8707" s="161">
        <v>0</v>
      </c>
      <c r="F8707" s="161">
        <v>0</v>
      </c>
      <c r="G8707" s="161">
        <v>0</v>
      </c>
      <c r="H8707" s="161">
        <v>0</v>
      </c>
      <c r="L8707">
        <v>1462.90833</v>
      </c>
      <c r="R8707">
        <v>4437.462595</v>
      </c>
      <c r="S8707">
        <v>4437.462595</v>
      </c>
      <c r="T8707" s="194">
        <v>4437.462595</v>
      </c>
      <c r="U8707" t="s">
        <v>193</v>
      </c>
      <c r="V8707">
        <v>45708.624027777776</v>
      </c>
    </row>
    <row r="8708" spans="1:22" x14ac:dyDescent="0.3">
      <c r="A8708" t="s">
        <v>121</v>
      </c>
      <c r="B8708" t="s">
        <v>122</v>
      </c>
      <c r="C8708" t="s">
        <v>88</v>
      </c>
      <c r="D8708" s="29">
        <v>45924</v>
      </c>
      <c r="E8708" s="161">
        <v>0</v>
      </c>
      <c r="F8708" s="161">
        <v>0</v>
      </c>
      <c r="G8708" s="161">
        <v>0</v>
      </c>
      <c r="H8708" s="161">
        <v>0</v>
      </c>
      <c r="L8708">
        <v>1462.90833</v>
      </c>
      <c r="R8708">
        <v>4437.462595</v>
      </c>
      <c r="S8708">
        <v>4437.462595</v>
      </c>
      <c r="T8708" s="194">
        <v>4437.462595</v>
      </c>
      <c r="U8708" t="s">
        <v>193</v>
      </c>
      <c r="V8708">
        <v>45708.62400462963</v>
      </c>
    </row>
    <row r="8709" spans="1:22" x14ac:dyDescent="0.3">
      <c r="A8709" t="s">
        <v>121</v>
      </c>
      <c r="B8709" t="s">
        <v>122</v>
      </c>
      <c r="C8709" t="s">
        <v>88</v>
      </c>
      <c r="D8709" s="29">
        <v>45925</v>
      </c>
      <c r="E8709" s="161">
        <v>0</v>
      </c>
      <c r="F8709" s="161">
        <v>0</v>
      </c>
      <c r="G8709" s="161">
        <v>0</v>
      </c>
      <c r="H8709" s="161">
        <v>0</v>
      </c>
      <c r="L8709">
        <v>1462.90833</v>
      </c>
      <c r="R8709">
        <v>4437.462595</v>
      </c>
      <c r="S8709">
        <v>4437.462595</v>
      </c>
      <c r="T8709" s="194">
        <v>4437.462595</v>
      </c>
      <c r="U8709" t="s">
        <v>193</v>
      </c>
      <c r="V8709">
        <v>45708.624027777776</v>
      </c>
    </row>
    <row r="8710" spans="1:22" x14ac:dyDescent="0.3">
      <c r="A8710" t="s">
        <v>121</v>
      </c>
      <c r="B8710" t="s">
        <v>122</v>
      </c>
      <c r="C8710" t="s">
        <v>88</v>
      </c>
      <c r="D8710" s="29">
        <v>45926</v>
      </c>
      <c r="E8710" s="161">
        <v>0</v>
      </c>
      <c r="F8710" s="161">
        <v>0</v>
      </c>
      <c r="G8710" s="161">
        <v>0</v>
      </c>
      <c r="H8710" s="161">
        <v>0</v>
      </c>
      <c r="L8710">
        <v>1462.90833</v>
      </c>
      <c r="R8710">
        <v>4437.462595</v>
      </c>
      <c r="S8710">
        <v>4437.462595</v>
      </c>
      <c r="T8710" s="194">
        <v>4437.462595</v>
      </c>
      <c r="U8710" t="s">
        <v>193</v>
      </c>
      <c r="V8710">
        <v>45708.62400462963</v>
      </c>
    </row>
    <row r="8711" spans="1:22" x14ac:dyDescent="0.3">
      <c r="A8711" t="s">
        <v>121</v>
      </c>
      <c r="B8711" t="s">
        <v>122</v>
      </c>
      <c r="C8711" t="s">
        <v>88</v>
      </c>
      <c r="D8711" s="29">
        <v>45927</v>
      </c>
      <c r="E8711" s="161">
        <v>0</v>
      </c>
      <c r="F8711" s="161">
        <v>0</v>
      </c>
      <c r="G8711" s="161">
        <v>0</v>
      </c>
      <c r="H8711" s="161">
        <v>0</v>
      </c>
      <c r="L8711">
        <v>1462.90833</v>
      </c>
      <c r="R8711">
        <v>4437.462595</v>
      </c>
      <c r="S8711">
        <v>4437.462595</v>
      </c>
      <c r="T8711" s="194">
        <v>4437.462595</v>
      </c>
      <c r="U8711" t="s">
        <v>193</v>
      </c>
      <c r="V8711">
        <v>45708.62400462963</v>
      </c>
    </row>
    <row r="8712" spans="1:22" x14ac:dyDescent="0.3">
      <c r="A8712" t="s">
        <v>121</v>
      </c>
      <c r="B8712" t="s">
        <v>122</v>
      </c>
      <c r="C8712" t="s">
        <v>88</v>
      </c>
      <c r="D8712" s="29">
        <v>45928</v>
      </c>
      <c r="E8712" s="161">
        <v>0</v>
      </c>
      <c r="F8712" s="161">
        <v>0</v>
      </c>
      <c r="G8712" s="161">
        <v>0</v>
      </c>
      <c r="H8712" s="161">
        <v>0</v>
      </c>
      <c r="L8712">
        <v>1462.90833</v>
      </c>
      <c r="R8712">
        <v>4437.462595</v>
      </c>
      <c r="S8712">
        <v>4437.462595</v>
      </c>
      <c r="T8712" s="194">
        <v>4437.462595</v>
      </c>
      <c r="U8712" t="s">
        <v>193</v>
      </c>
      <c r="V8712">
        <v>45708.624027777776</v>
      </c>
    </row>
    <row r="8713" spans="1:22" x14ac:dyDescent="0.3">
      <c r="A8713" t="s">
        <v>121</v>
      </c>
      <c r="B8713" t="s">
        <v>122</v>
      </c>
      <c r="C8713" t="s">
        <v>88</v>
      </c>
      <c r="D8713" s="29">
        <v>45929</v>
      </c>
      <c r="E8713" s="161">
        <v>0</v>
      </c>
      <c r="F8713" s="161">
        <v>0</v>
      </c>
      <c r="G8713" s="161">
        <v>0</v>
      </c>
      <c r="H8713" s="161">
        <v>0</v>
      </c>
      <c r="L8713">
        <v>1462.90833</v>
      </c>
      <c r="R8713">
        <v>4437.462595</v>
      </c>
      <c r="S8713">
        <v>4437.462595</v>
      </c>
      <c r="T8713" s="194">
        <v>4437.462595</v>
      </c>
      <c r="U8713" t="s">
        <v>193</v>
      </c>
      <c r="V8713">
        <v>45708.624027777776</v>
      </c>
    </row>
    <row r="8714" spans="1:22" x14ac:dyDescent="0.3">
      <c r="A8714" t="s">
        <v>121</v>
      </c>
      <c r="B8714" t="s">
        <v>122</v>
      </c>
      <c r="C8714" t="s">
        <v>88</v>
      </c>
      <c r="D8714" s="29">
        <v>45930</v>
      </c>
      <c r="E8714" s="161">
        <v>0</v>
      </c>
      <c r="F8714" s="161">
        <v>0</v>
      </c>
      <c r="G8714" s="161">
        <v>0</v>
      </c>
      <c r="H8714" s="161">
        <v>0</v>
      </c>
      <c r="L8714">
        <v>1462.90833</v>
      </c>
      <c r="R8714">
        <v>4437.462595</v>
      </c>
      <c r="S8714">
        <v>4437.462595</v>
      </c>
      <c r="T8714" s="194">
        <v>4437.462595</v>
      </c>
      <c r="U8714" t="s">
        <v>193</v>
      </c>
      <c r="V8714">
        <v>45708.624016203707</v>
      </c>
    </row>
    <row r="8715" spans="1:22" x14ac:dyDescent="0.3">
      <c r="A8715" t="s">
        <v>121</v>
      </c>
      <c r="B8715" t="s">
        <v>122</v>
      </c>
      <c r="C8715" t="s">
        <v>88</v>
      </c>
      <c r="D8715" s="29">
        <v>45931</v>
      </c>
      <c r="E8715" s="161">
        <v>0</v>
      </c>
      <c r="F8715" s="161">
        <v>0</v>
      </c>
      <c r="G8715" s="161">
        <v>0</v>
      </c>
      <c r="H8715" s="161">
        <v>0</v>
      </c>
      <c r="L8715">
        <v>1353.1143070000001</v>
      </c>
      <c r="R8715">
        <v>4437.462595</v>
      </c>
      <c r="S8715">
        <v>4437.462595</v>
      </c>
      <c r="T8715" s="194">
        <v>4437.462595</v>
      </c>
      <c r="U8715" t="s">
        <v>193</v>
      </c>
      <c r="V8715">
        <v>45708.624016203707</v>
      </c>
    </row>
    <row r="8716" spans="1:22" x14ac:dyDescent="0.3">
      <c r="A8716" t="s">
        <v>121</v>
      </c>
      <c r="B8716" t="s">
        <v>122</v>
      </c>
      <c r="C8716" t="s">
        <v>88</v>
      </c>
      <c r="D8716" s="29">
        <v>45932</v>
      </c>
      <c r="E8716" s="161">
        <v>0</v>
      </c>
      <c r="F8716" s="161">
        <v>0</v>
      </c>
      <c r="G8716" s="161">
        <v>0</v>
      </c>
      <c r="H8716" s="161">
        <v>0</v>
      </c>
      <c r="L8716">
        <v>1353.1143070000001</v>
      </c>
      <c r="R8716">
        <v>4437.462595</v>
      </c>
      <c r="S8716">
        <v>4437.462595</v>
      </c>
      <c r="T8716" s="194">
        <v>4437.462595</v>
      </c>
      <c r="U8716" t="s">
        <v>193</v>
      </c>
      <c r="V8716">
        <v>45708.624016203707</v>
      </c>
    </row>
    <row r="8717" spans="1:22" x14ac:dyDescent="0.3">
      <c r="A8717" t="s">
        <v>121</v>
      </c>
      <c r="B8717" t="s">
        <v>122</v>
      </c>
      <c r="C8717" t="s">
        <v>88</v>
      </c>
      <c r="D8717" s="29">
        <v>45933</v>
      </c>
      <c r="E8717" s="161">
        <v>0</v>
      </c>
      <c r="F8717" s="161">
        <v>0</v>
      </c>
      <c r="G8717" s="161">
        <v>0</v>
      </c>
      <c r="H8717" s="161">
        <v>0</v>
      </c>
      <c r="L8717">
        <v>1353.1143070000001</v>
      </c>
      <c r="R8717">
        <v>4437.462595</v>
      </c>
      <c r="S8717">
        <v>4437.462595</v>
      </c>
      <c r="T8717" s="194">
        <v>4437.462595</v>
      </c>
      <c r="U8717" t="s">
        <v>193</v>
      </c>
      <c r="V8717">
        <v>45708.624027777776</v>
      </c>
    </row>
    <row r="8718" spans="1:22" x14ac:dyDescent="0.3">
      <c r="A8718" t="s">
        <v>121</v>
      </c>
      <c r="B8718" t="s">
        <v>122</v>
      </c>
      <c r="C8718" t="s">
        <v>88</v>
      </c>
      <c r="D8718" s="29">
        <v>45934</v>
      </c>
      <c r="E8718" s="161">
        <v>0</v>
      </c>
      <c r="F8718" s="161">
        <v>0</v>
      </c>
      <c r="G8718" s="161">
        <v>0</v>
      </c>
      <c r="H8718" s="161">
        <v>0</v>
      </c>
      <c r="L8718">
        <v>1353.1143070000001</v>
      </c>
      <c r="R8718">
        <v>4437.462595</v>
      </c>
      <c r="S8718">
        <v>4437.462595</v>
      </c>
      <c r="T8718" s="194">
        <v>4437.462595</v>
      </c>
      <c r="U8718" t="s">
        <v>193</v>
      </c>
      <c r="V8718">
        <v>45708.624016203707</v>
      </c>
    </row>
    <row r="8719" spans="1:22" x14ac:dyDescent="0.3">
      <c r="A8719" t="s">
        <v>121</v>
      </c>
      <c r="B8719" t="s">
        <v>122</v>
      </c>
      <c r="C8719" t="s">
        <v>88</v>
      </c>
      <c r="D8719" s="29">
        <v>45935</v>
      </c>
      <c r="E8719" s="161">
        <v>0</v>
      </c>
      <c r="F8719" s="161">
        <v>0</v>
      </c>
      <c r="G8719" s="161">
        <v>0</v>
      </c>
      <c r="H8719" s="161">
        <v>0</v>
      </c>
      <c r="L8719">
        <v>1353.1143070000001</v>
      </c>
      <c r="R8719">
        <v>4437.462595</v>
      </c>
      <c r="S8719">
        <v>4437.462595</v>
      </c>
      <c r="T8719" s="194">
        <v>4437.462595</v>
      </c>
      <c r="U8719" t="s">
        <v>193</v>
      </c>
      <c r="V8719">
        <v>45708.62400462963</v>
      </c>
    </row>
    <row r="8720" spans="1:22" x14ac:dyDescent="0.3">
      <c r="A8720" t="s">
        <v>121</v>
      </c>
      <c r="B8720" t="s">
        <v>122</v>
      </c>
      <c r="C8720" t="s">
        <v>88</v>
      </c>
      <c r="D8720" s="29">
        <v>45936</v>
      </c>
      <c r="E8720" s="161">
        <v>0</v>
      </c>
      <c r="F8720" s="161">
        <v>0</v>
      </c>
      <c r="G8720" s="161">
        <v>0</v>
      </c>
      <c r="H8720" s="161">
        <v>0</v>
      </c>
      <c r="L8720">
        <v>1353.1143070000001</v>
      </c>
      <c r="R8720">
        <v>4437.462595</v>
      </c>
      <c r="S8720">
        <v>4437.462595</v>
      </c>
      <c r="T8720" s="194">
        <v>4437.462595</v>
      </c>
      <c r="U8720" t="s">
        <v>193</v>
      </c>
      <c r="V8720">
        <v>45708.624027777776</v>
      </c>
    </row>
    <row r="8721" spans="1:22" x14ac:dyDescent="0.3">
      <c r="A8721" t="s">
        <v>121</v>
      </c>
      <c r="B8721" t="s">
        <v>122</v>
      </c>
      <c r="C8721" t="s">
        <v>88</v>
      </c>
      <c r="D8721" s="29">
        <v>45937</v>
      </c>
      <c r="E8721" s="161">
        <v>0</v>
      </c>
      <c r="F8721" s="161">
        <v>0</v>
      </c>
      <c r="G8721" s="161">
        <v>0</v>
      </c>
      <c r="H8721" s="161">
        <v>0</v>
      </c>
      <c r="L8721">
        <v>1353.1143070000001</v>
      </c>
      <c r="R8721">
        <v>4437.462595</v>
      </c>
      <c r="S8721">
        <v>4437.462595</v>
      </c>
      <c r="T8721" s="194">
        <v>4437.462595</v>
      </c>
      <c r="U8721" t="s">
        <v>193</v>
      </c>
      <c r="V8721">
        <v>45708.62400462963</v>
      </c>
    </row>
    <row r="8722" spans="1:22" x14ac:dyDescent="0.3">
      <c r="A8722" t="s">
        <v>121</v>
      </c>
      <c r="B8722" t="s">
        <v>122</v>
      </c>
      <c r="C8722" t="s">
        <v>88</v>
      </c>
      <c r="D8722" s="29">
        <v>45938</v>
      </c>
      <c r="E8722" s="161">
        <v>0</v>
      </c>
      <c r="F8722" s="161">
        <v>0</v>
      </c>
      <c r="G8722" s="161">
        <v>0</v>
      </c>
      <c r="H8722" s="161">
        <v>0</v>
      </c>
      <c r="L8722">
        <v>1353.1143070000001</v>
      </c>
      <c r="R8722">
        <v>4437.462595</v>
      </c>
      <c r="S8722">
        <v>4437.462595</v>
      </c>
      <c r="T8722" s="194">
        <v>4437.462595</v>
      </c>
      <c r="U8722" t="s">
        <v>193</v>
      </c>
      <c r="V8722">
        <v>45708.624027777776</v>
      </c>
    </row>
    <row r="8723" spans="1:22" x14ac:dyDescent="0.3">
      <c r="A8723" t="s">
        <v>121</v>
      </c>
      <c r="B8723" t="s">
        <v>122</v>
      </c>
      <c r="C8723" t="s">
        <v>88</v>
      </c>
      <c r="D8723" s="29">
        <v>45939</v>
      </c>
      <c r="E8723" s="161">
        <v>0</v>
      </c>
      <c r="F8723" s="161">
        <v>0</v>
      </c>
      <c r="G8723" s="161">
        <v>0</v>
      </c>
      <c r="H8723" s="161">
        <v>0</v>
      </c>
      <c r="L8723">
        <v>1353.1143070000001</v>
      </c>
      <c r="R8723">
        <v>4437.462595</v>
      </c>
      <c r="S8723">
        <v>4437.462595</v>
      </c>
      <c r="T8723" s="194">
        <v>4437.462595</v>
      </c>
      <c r="U8723" t="s">
        <v>193</v>
      </c>
      <c r="V8723">
        <v>45708.62400462963</v>
      </c>
    </row>
    <row r="8724" spans="1:22" x14ac:dyDescent="0.3">
      <c r="A8724" t="s">
        <v>121</v>
      </c>
      <c r="B8724" t="s">
        <v>122</v>
      </c>
      <c r="C8724" t="s">
        <v>88</v>
      </c>
      <c r="D8724" s="29">
        <v>45940</v>
      </c>
      <c r="E8724" s="161">
        <v>0</v>
      </c>
      <c r="F8724" s="161">
        <v>0</v>
      </c>
      <c r="G8724" s="161">
        <v>0</v>
      </c>
      <c r="H8724" s="161">
        <v>0</v>
      </c>
      <c r="L8724">
        <v>1353.1143070000001</v>
      </c>
      <c r="R8724">
        <v>4437.462595</v>
      </c>
      <c r="S8724">
        <v>4437.462595</v>
      </c>
      <c r="T8724" s="194">
        <v>4437.462595</v>
      </c>
      <c r="U8724" t="s">
        <v>193</v>
      </c>
      <c r="V8724">
        <v>45708.62400462963</v>
      </c>
    </row>
    <row r="8725" spans="1:22" x14ac:dyDescent="0.3">
      <c r="A8725" t="s">
        <v>121</v>
      </c>
      <c r="B8725" t="s">
        <v>122</v>
      </c>
      <c r="C8725" t="s">
        <v>88</v>
      </c>
      <c r="D8725" s="29">
        <v>45941</v>
      </c>
      <c r="E8725" s="161">
        <v>0</v>
      </c>
      <c r="F8725" s="161">
        <v>0</v>
      </c>
      <c r="G8725" s="161">
        <v>0</v>
      </c>
      <c r="H8725" s="161">
        <v>0</v>
      </c>
      <c r="L8725">
        <v>1353.1143070000001</v>
      </c>
      <c r="R8725">
        <v>4437.462595</v>
      </c>
      <c r="S8725">
        <v>4437.462595</v>
      </c>
      <c r="T8725" s="194">
        <v>4437.462595</v>
      </c>
      <c r="U8725" t="s">
        <v>193</v>
      </c>
      <c r="V8725">
        <v>45708.624027777776</v>
      </c>
    </row>
    <row r="8726" spans="1:22" x14ac:dyDescent="0.3">
      <c r="A8726" t="s">
        <v>121</v>
      </c>
      <c r="B8726" t="s">
        <v>122</v>
      </c>
      <c r="C8726" t="s">
        <v>88</v>
      </c>
      <c r="D8726" s="29">
        <v>45942</v>
      </c>
      <c r="E8726" s="161">
        <v>0</v>
      </c>
      <c r="F8726" s="161">
        <v>0</v>
      </c>
      <c r="G8726" s="161">
        <v>0</v>
      </c>
      <c r="H8726" s="161">
        <v>0</v>
      </c>
      <c r="L8726">
        <v>1353.1143070000001</v>
      </c>
      <c r="R8726">
        <v>4437.462595</v>
      </c>
      <c r="S8726">
        <v>4437.462595</v>
      </c>
      <c r="T8726" s="194">
        <v>4437.462595</v>
      </c>
      <c r="U8726" t="s">
        <v>193</v>
      </c>
      <c r="V8726">
        <v>45708.624016203707</v>
      </c>
    </row>
    <row r="8727" spans="1:22" x14ac:dyDescent="0.3">
      <c r="A8727" t="s">
        <v>121</v>
      </c>
      <c r="B8727" t="s">
        <v>122</v>
      </c>
      <c r="C8727" t="s">
        <v>88</v>
      </c>
      <c r="D8727" s="29">
        <v>45943</v>
      </c>
      <c r="E8727" s="161">
        <v>0</v>
      </c>
      <c r="F8727" s="161">
        <v>0</v>
      </c>
      <c r="G8727" s="161">
        <v>0</v>
      </c>
      <c r="H8727" s="161">
        <v>0</v>
      </c>
      <c r="L8727">
        <v>1353.1143070000001</v>
      </c>
      <c r="R8727">
        <v>4437.462595</v>
      </c>
      <c r="S8727">
        <v>4437.462595</v>
      </c>
      <c r="T8727" s="194">
        <v>4437.462595</v>
      </c>
      <c r="U8727" t="s">
        <v>193</v>
      </c>
      <c r="V8727">
        <v>45708.624039351853</v>
      </c>
    </row>
    <row r="8728" spans="1:22" x14ac:dyDescent="0.3">
      <c r="A8728" t="s">
        <v>121</v>
      </c>
      <c r="B8728" t="s">
        <v>122</v>
      </c>
      <c r="C8728" t="s">
        <v>88</v>
      </c>
      <c r="D8728" s="29">
        <v>45944</v>
      </c>
      <c r="E8728" s="161">
        <v>0</v>
      </c>
      <c r="F8728" s="161">
        <v>0</v>
      </c>
      <c r="G8728" s="161">
        <v>0</v>
      </c>
      <c r="H8728" s="161">
        <v>0</v>
      </c>
      <c r="L8728">
        <v>1353.1143070000001</v>
      </c>
      <c r="R8728">
        <v>4437.462595</v>
      </c>
      <c r="S8728">
        <v>4437.462595</v>
      </c>
      <c r="T8728" s="194">
        <v>4437.462595</v>
      </c>
      <c r="U8728" t="s">
        <v>193</v>
      </c>
      <c r="V8728">
        <v>45708.624016203707</v>
      </c>
    </row>
    <row r="8729" spans="1:22" x14ac:dyDescent="0.3">
      <c r="A8729" t="s">
        <v>121</v>
      </c>
      <c r="B8729" t="s">
        <v>122</v>
      </c>
      <c r="C8729" t="s">
        <v>88</v>
      </c>
      <c r="D8729" s="29">
        <v>45945</v>
      </c>
      <c r="E8729" s="161">
        <v>0</v>
      </c>
      <c r="F8729" s="161">
        <v>0</v>
      </c>
      <c r="G8729" s="161">
        <v>0</v>
      </c>
      <c r="H8729" s="161">
        <v>0</v>
      </c>
      <c r="L8729">
        <v>1353.1143070000001</v>
      </c>
      <c r="R8729">
        <v>4437.462595</v>
      </c>
      <c r="S8729">
        <v>4437.462595</v>
      </c>
      <c r="T8729" s="194">
        <v>4437.462595</v>
      </c>
      <c r="U8729" t="s">
        <v>193</v>
      </c>
      <c r="V8729">
        <v>45708.624027777776</v>
      </c>
    </row>
    <row r="8730" spans="1:22" x14ac:dyDescent="0.3">
      <c r="A8730" t="s">
        <v>121</v>
      </c>
      <c r="B8730" t="s">
        <v>122</v>
      </c>
      <c r="C8730" t="s">
        <v>88</v>
      </c>
      <c r="D8730" s="29">
        <v>45946</v>
      </c>
      <c r="E8730" s="161">
        <v>0</v>
      </c>
      <c r="F8730" s="161">
        <v>0</v>
      </c>
      <c r="G8730" s="161">
        <v>0</v>
      </c>
      <c r="H8730" s="161">
        <v>0</v>
      </c>
      <c r="L8730">
        <v>1353.1143070000001</v>
      </c>
      <c r="R8730">
        <v>4437.462595</v>
      </c>
      <c r="S8730">
        <v>4437.462595</v>
      </c>
      <c r="T8730" s="194">
        <v>4437.462595</v>
      </c>
      <c r="U8730" t="s">
        <v>193</v>
      </c>
      <c r="V8730">
        <v>45708.624027777776</v>
      </c>
    </row>
    <row r="8731" spans="1:22" x14ac:dyDescent="0.3">
      <c r="A8731" t="s">
        <v>121</v>
      </c>
      <c r="B8731" t="s">
        <v>122</v>
      </c>
      <c r="C8731" t="s">
        <v>88</v>
      </c>
      <c r="D8731" s="29">
        <v>45947</v>
      </c>
      <c r="E8731" s="161">
        <v>0</v>
      </c>
      <c r="F8731" s="161">
        <v>0</v>
      </c>
      <c r="G8731" s="161">
        <v>0</v>
      </c>
      <c r="H8731" s="161">
        <v>0</v>
      </c>
      <c r="L8731">
        <v>1353.1143070000001</v>
      </c>
      <c r="R8731">
        <v>4437.462595</v>
      </c>
      <c r="S8731">
        <v>4437.462595</v>
      </c>
      <c r="T8731" s="194">
        <v>4437.462595</v>
      </c>
      <c r="U8731" t="s">
        <v>193</v>
      </c>
      <c r="V8731">
        <v>45708.624027777776</v>
      </c>
    </row>
    <row r="8732" spans="1:22" x14ac:dyDescent="0.3">
      <c r="A8732" t="s">
        <v>121</v>
      </c>
      <c r="B8732" t="s">
        <v>122</v>
      </c>
      <c r="C8732" t="s">
        <v>88</v>
      </c>
      <c r="D8732" s="29">
        <v>45948</v>
      </c>
      <c r="E8732" s="161">
        <v>0</v>
      </c>
      <c r="F8732" s="161">
        <v>0</v>
      </c>
      <c r="G8732" s="161">
        <v>0</v>
      </c>
      <c r="H8732" s="161">
        <v>0</v>
      </c>
      <c r="L8732">
        <v>1353.1143070000001</v>
      </c>
      <c r="R8732">
        <v>4437.462595</v>
      </c>
      <c r="S8732">
        <v>4437.462595</v>
      </c>
      <c r="T8732" s="194">
        <v>4437.462595</v>
      </c>
      <c r="U8732" t="s">
        <v>193</v>
      </c>
      <c r="V8732">
        <v>45708.624027777776</v>
      </c>
    </row>
    <row r="8733" spans="1:22" x14ac:dyDescent="0.3">
      <c r="A8733" t="s">
        <v>121</v>
      </c>
      <c r="B8733" t="s">
        <v>122</v>
      </c>
      <c r="C8733" t="s">
        <v>88</v>
      </c>
      <c r="D8733" s="29">
        <v>45949</v>
      </c>
      <c r="E8733" s="161">
        <v>0</v>
      </c>
      <c r="F8733" s="161">
        <v>0</v>
      </c>
      <c r="G8733" s="161">
        <v>0</v>
      </c>
      <c r="H8733" s="161">
        <v>0</v>
      </c>
      <c r="L8733">
        <v>1353.1143070000001</v>
      </c>
      <c r="R8733">
        <v>4437.462595</v>
      </c>
      <c r="S8733">
        <v>4437.462595</v>
      </c>
      <c r="T8733" s="194">
        <v>4437.462595</v>
      </c>
      <c r="U8733" t="s">
        <v>193</v>
      </c>
      <c r="V8733">
        <v>45708.624039351853</v>
      </c>
    </row>
    <row r="8734" spans="1:22" x14ac:dyDescent="0.3">
      <c r="A8734" t="s">
        <v>121</v>
      </c>
      <c r="B8734" t="s">
        <v>122</v>
      </c>
      <c r="C8734" t="s">
        <v>88</v>
      </c>
      <c r="D8734" s="29">
        <v>45950</v>
      </c>
      <c r="E8734" s="161">
        <v>0</v>
      </c>
      <c r="F8734" s="161">
        <v>0</v>
      </c>
      <c r="G8734" s="161">
        <v>0</v>
      </c>
      <c r="H8734" s="161">
        <v>0</v>
      </c>
      <c r="L8734">
        <v>1353.1143070000001</v>
      </c>
      <c r="R8734">
        <v>4437.462595</v>
      </c>
      <c r="S8734">
        <v>4437.462595</v>
      </c>
      <c r="T8734" s="194">
        <v>4437.462595</v>
      </c>
      <c r="U8734" t="s">
        <v>193</v>
      </c>
      <c r="V8734">
        <v>45708.624016203707</v>
      </c>
    </row>
    <row r="8735" spans="1:22" x14ac:dyDescent="0.3">
      <c r="A8735" t="s">
        <v>121</v>
      </c>
      <c r="B8735" t="s">
        <v>122</v>
      </c>
      <c r="C8735" t="s">
        <v>88</v>
      </c>
      <c r="D8735" s="29">
        <v>45951</v>
      </c>
      <c r="E8735" s="161">
        <v>0</v>
      </c>
      <c r="F8735" s="161">
        <v>0</v>
      </c>
      <c r="G8735" s="161">
        <v>0</v>
      </c>
      <c r="H8735" s="161">
        <v>0</v>
      </c>
      <c r="L8735">
        <v>1353.1143070000001</v>
      </c>
      <c r="R8735">
        <v>4437.462595</v>
      </c>
      <c r="S8735">
        <v>4437.462595</v>
      </c>
      <c r="T8735" s="194">
        <v>4437.462595</v>
      </c>
      <c r="U8735" t="s">
        <v>193</v>
      </c>
      <c r="V8735">
        <v>45708.624016203707</v>
      </c>
    </row>
    <row r="8736" spans="1:22" x14ac:dyDescent="0.3">
      <c r="A8736" t="s">
        <v>121</v>
      </c>
      <c r="B8736" t="s">
        <v>122</v>
      </c>
      <c r="C8736" t="s">
        <v>88</v>
      </c>
      <c r="D8736" s="29">
        <v>45952</v>
      </c>
      <c r="E8736" s="161">
        <v>0</v>
      </c>
      <c r="F8736" s="161">
        <v>0</v>
      </c>
      <c r="G8736" s="161">
        <v>0</v>
      </c>
      <c r="H8736" s="161">
        <v>0</v>
      </c>
      <c r="L8736">
        <v>1353.1143070000001</v>
      </c>
      <c r="R8736">
        <v>4437.462595</v>
      </c>
      <c r="S8736">
        <v>4437.462595</v>
      </c>
      <c r="T8736" s="194">
        <v>4437.462595</v>
      </c>
      <c r="U8736" t="s">
        <v>193</v>
      </c>
      <c r="V8736">
        <v>45708.62400462963</v>
      </c>
    </row>
    <row r="8737" spans="1:22" x14ac:dyDescent="0.3">
      <c r="A8737" t="s">
        <v>121</v>
      </c>
      <c r="B8737" t="s">
        <v>122</v>
      </c>
      <c r="C8737" t="s">
        <v>88</v>
      </c>
      <c r="D8737" s="29">
        <v>45953</v>
      </c>
      <c r="E8737" s="161">
        <v>0</v>
      </c>
      <c r="F8737" s="161">
        <v>0</v>
      </c>
      <c r="G8737" s="161">
        <v>0</v>
      </c>
      <c r="H8737" s="161">
        <v>0</v>
      </c>
      <c r="L8737">
        <v>1353.1143070000001</v>
      </c>
      <c r="R8737">
        <v>4437.462595</v>
      </c>
      <c r="S8737">
        <v>4437.462595</v>
      </c>
      <c r="T8737" s="194">
        <v>4437.462595</v>
      </c>
      <c r="U8737" t="s">
        <v>193</v>
      </c>
      <c r="V8737">
        <v>45708.624027777776</v>
      </c>
    </row>
    <row r="8738" spans="1:22" x14ac:dyDescent="0.3">
      <c r="A8738" t="s">
        <v>121</v>
      </c>
      <c r="B8738" t="s">
        <v>122</v>
      </c>
      <c r="C8738" t="s">
        <v>88</v>
      </c>
      <c r="D8738" s="29">
        <v>45954</v>
      </c>
      <c r="E8738" s="161">
        <v>0</v>
      </c>
      <c r="F8738" s="161">
        <v>0</v>
      </c>
      <c r="G8738" s="161">
        <v>0</v>
      </c>
      <c r="H8738" s="161">
        <v>0</v>
      </c>
      <c r="L8738">
        <v>1353.1143070000001</v>
      </c>
      <c r="R8738">
        <v>4437.462595</v>
      </c>
      <c r="S8738">
        <v>4437.462595</v>
      </c>
      <c r="T8738" s="194">
        <v>4437.462595</v>
      </c>
      <c r="U8738" t="s">
        <v>193</v>
      </c>
      <c r="V8738">
        <v>45708.62400462963</v>
      </c>
    </row>
    <row r="8739" spans="1:22" x14ac:dyDescent="0.3">
      <c r="A8739" t="s">
        <v>121</v>
      </c>
      <c r="B8739" t="s">
        <v>122</v>
      </c>
      <c r="C8739" t="s">
        <v>88</v>
      </c>
      <c r="D8739" s="29">
        <v>45955</v>
      </c>
      <c r="E8739" s="161">
        <v>0</v>
      </c>
      <c r="F8739" s="161">
        <v>0</v>
      </c>
      <c r="G8739" s="161">
        <v>0</v>
      </c>
      <c r="H8739" s="161">
        <v>0</v>
      </c>
      <c r="L8739">
        <v>1353.1143070000001</v>
      </c>
      <c r="R8739">
        <v>4437.462595</v>
      </c>
      <c r="S8739">
        <v>4437.462595</v>
      </c>
      <c r="T8739" s="194">
        <v>4437.462595</v>
      </c>
      <c r="U8739" t="s">
        <v>193</v>
      </c>
      <c r="V8739">
        <v>45708.62400462963</v>
      </c>
    </row>
    <row r="8740" spans="1:22" x14ac:dyDescent="0.3">
      <c r="A8740" t="s">
        <v>121</v>
      </c>
      <c r="B8740" t="s">
        <v>122</v>
      </c>
      <c r="C8740" t="s">
        <v>88</v>
      </c>
      <c r="D8740" s="29">
        <v>45956</v>
      </c>
      <c r="E8740" s="161">
        <v>0</v>
      </c>
      <c r="F8740" s="161">
        <v>0</v>
      </c>
      <c r="G8740" s="161">
        <v>0</v>
      </c>
      <c r="H8740" s="161">
        <v>0</v>
      </c>
      <c r="L8740">
        <v>1353.1143070000001</v>
      </c>
      <c r="R8740">
        <v>4437.462595</v>
      </c>
      <c r="S8740">
        <v>4437.462595</v>
      </c>
      <c r="T8740" s="194">
        <v>4437.462595</v>
      </c>
      <c r="U8740" t="s">
        <v>193</v>
      </c>
      <c r="V8740">
        <v>45708.624027777776</v>
      </c>
    </row>
    <row r="8741" spans="1:22" x14ac:dyDescent="0.3">
      <c r="A8741" t="s">
        <v>121</v>
      </c>
      <c r="B8741" t="s">
        <v>122</v>
      </c>
      <c r="C8741" t="s">
        <v>88</v>
      </c>
      <c r="D8741" s="29">
        <v>45957</v>
      </c>
      <c r="E8741" s="161">
        <v>0</v>
      </c>
      <c r="F8741" s="161">
        <v>0</v>
      </c>
      <c r="G8741" s="161">
        <v>0</v>
      </c>
      <c r="H8741" s="161">
        <v>0</v>
      </c>
      <c r="L8741">
        <v>1353.1143070000001</v>
      </c>
      <c r="R8741">
        <v>4437.462595</v>
      </c>
      <c r="S8741">
        <v>4437.462595</v>
      </c>
      <c r="T8741" s="194">
        <v>4437.462595</v>
      </c>
      <c r="U8741" t="s">
        <v>193</v>
      </c>
      <c r="V8741">
        <v>45708.624027777776</v>
      </c>
    </row>
    <row r="8742" spans="1:22" x14ac:dyDescent="0.3">
      <c r="A8742" t="s">
        <v>121</v>
      </c>
      <c r="B8742" t="s">
        <v>122</v>
      </c>
      <c r="C8742" t="s">
        <v>88</v>
      </c>
      <c r="D8742" s="29">
        <v>45958</v>
      </c>
      <c r="E8742" s="161">
        <v>0</v>
      </c>
      <c r="F8742" s="161">
        <v>0</v>
      </c>
      <c r="G8742" s="161">
        <v>0</v>
      </c>
      <c r="H8742" s="161">
        <v>0</v>
      </c>
      <c r="L8742">
        <v>1353.1143070000001</v>
      </c>
      <c r="R8742">
        <v>4437.462595</v>
      </c>
      <c r="S8742">
        <v>4437.462595</v>
      </c>
      <c r="T8742" s="194">
        <v>4437.462595</v>
      </c>
      <c r="U8742" t="s">
        <v>193</v>
      </c>
      <c r="V8742">
        <v>45708.624039351853</v>
      </c>
    </row>
    <row r="8743" spans="1:22" x14ac:dyDescent="0.3">
      <c r="A8743" t="s">
        <v>121</v>
      </c>
      <c r="B8743" t="s">
        <v>122</v>
      </c>
      <c r="C8743" t="s">
        <v>88</v>
      </c>
      <c r="D8743" s="29">
        <v>45959</v>
      </c>
      <c r="E8743" s="161">
        <v>0</v>
      </c>
      <c r="F8743" s="161">
        <v>0</v>
      </c>
      <c r="G8743" s="161">
        <v>0</v>
      </c>
      <c r="H8743" s="161">
        <v>0</v>
      </c>
      <c r="L8743">
        <v>1353.1143070000001</v>
      </c>
      <c r="R8743">
        <v>4437.462595</v>
      </c>
      <c r="S8743">
        <v>4437.462595</v>
      </c>
      <c r="T8743" s="194">
        <v>4437.462595</v>
      </c>
      <c r="U8743" t="s">
        <v>193</v>
      </c>
      <c r="V8743">
        <v>45708.624016203707</v>
      </c>
    </row>
    <row r="8744" spans="1:22" x14ac:dyDescent="0.3">
      <c r="A8744" t="s">
        <v>121</v>
      </c>
      <c r="B8744" t="s">
        <v>122</v>
      </c>
      <c r="C8744" t="s">
        <v>88</v>
      </c>
      <c r="D8744" s="29">
        <v>45960</v>
      </c>
      <c r="E8744" s="161">
        <v>0</v>
      </c>
      <c r="F8744" s="161">
        <v>0</v>
      </c>
      <c r="G8744" s="161">
        <v>0</v>
      </c>
      <c r="H8744" s="161">
        <v>0</v>
      </c>
      <c r="L8744">
        <v>1353.1143070000001</v>
      </c>
      <c r="R8744">
        <v>4437.462595</v>
      </c>
      <c r="S8744">
        <v>4437.462595</v>
      </c>
      <c r="T8744" s="194">
        <v>4437.462595</v>
      </c>
      <c r="U8744" t="s">
        <v>193</v>
      </c>
      <c r="V8744">
        <v>45708.62400462963</v>
      </c>
    </row>
    <row r="8745" spans="1:22" x14ac:dyDescent="0.3">
      <c r="A8745" t="s">
        <v>121</v>
      </c>
      <c r="B8745" t="s">
        <v>122</v>
      </c>
      <c r="C8745" t="s">
        <v>88</v>
      </c>
      <c r="D8745" s="29">
        <v>45961</v>
      </c>
      <c r="E8745" s="161">
        <v>0</v>
      </c>
      <c r="F8745" s="161">
        <v>0</v>
      </c>
      <c r="G8745" s="161">
        <v>0</v>
      </c>
      <c r="H8745" s="161">
        <v>0</v>
      </c>
      <c r="L8745">
        <v>1353.1143070000001</v>
      </c>
      <c r="R8745">
        <v>4437.462595</v>
      </c>
      <c r="S8745">
        <v>4437.462595</v>
      </c>
      <c r="T8745" s="194">
        <v>4437.462595</v>
      </c>
      <c r="U8745" t="s">
        <v>193</v>
      </c>
      <c r="V8745">
        <v>45708.624016203707</v>
      </c>
    </row>
    <row r="8746" spans="1:22" x14ac:dyDescent="0.3">
      <c r="A8746" t="s">
        <v>121</v>
      </c>
      <c r="B8746" t="s">
        <v>122</v>
      </c>
      <c r="C8746" t="s">
        <v>88</v>
      </c>
      <c r="D8746" s="29">
        <v>45962</v>
      </c>
      <c r="E8746" s="161">
        <v>0</v>
      </c>
      <c r="F8746" s="161">
        <v>0</v>
      </c>
      <c r="G8746" s="161">
        <v>0</v>
      </c>
      <c r="H8746" s="161">
        <v>0</v>
      </c>
      <c r="L8746">
        <v>1353.1143070000001</v>
      </c>
      <c r="R8746">
        <v>4437.462595</v>
      </c>
      <c r="S8746">
        <v>4437.462595</v>
      </c>
      <c r="T8746" s="194">
        <v>4437.462595</v>
      </c>
      <c r="U8746" t="s">
        <v>193</v>
      </c>
      <c r="V8746">
        <v>45708.624016203707</v>
      </c>
    </row>
    <row r="8747" spans="1:22" x14ac:dyDescent="0.3">
      <c r="A8747" t="s">
        <v>121</v>
      </c>
      <c r="B8747" t="s">
        <v>122</v>
      </c>
      <c r="C8747" t="s">
        <v>88</v>
      </c>
      <c r="D8747" s="29">
        <v>45963</v>
      </c>
      <c r="E8747" s="161">
        <v>0</v>
      </c>
      <c r="F8747" s="161">
        <v>0</v>
      </c>
      <c r="G8747" s="161">
        <v>0</v>
      </c>
      <c r="H8747" s="161">
        <v>0</v>
      </c>
      <c r="L8747">
        <v>1353.1143070000001</v>
      </c>
      <c r="R8747">
        <v>4437.462595</v>
      </c>
      <c r="S8747">
        <v>4437.462595</v>
      </c>
      <c r="T8747" s="194">
        <v>4437.462595</v>
      </c>
      <c r="U8747" t="s">
        <v>193</v>
      </c>
      <c r="V8747">
        <v>45708.624016203707</v>
      </c>
    </row>
    <row r="8748" spans="1:22" x14ac:dyDescent="0.3">
      <c r="A8748" t="s">
        <v>121</v>
      </c>
      <c r="B8748" t="s">
        <v>122</v>
      </c>
      <c r="C8748" t="s">
        <v>88</v>
      </c>
      <c r="D8748" s="29">
        <v>45964</v>
      </c>
      <c r="E8748" s="161">
        <v>0</v>
      </c>
      <c r="F8748" s="161">
        <v>0</v>
      </c>
      <c r="G8748" s="161">
        <v>0</v>
      </c>
      <c r="H8748" s="161">
        <v>0</v>
      </c>
      <c r="L8748">
        <v>1353.1143070000001</v>
      </c>
      <c r="R8748">
        <v>4437.462595</v>
      </c>
      <c r="S8748">
        <v>4437.462595</v>
      </c>
      <c r="T8748" s="194">
        <v>4437.462595</v>
      </c>
      <c r="U8748" t="s">
        <v>193</v>
      </c>
      <c r="V8748">
        <v>45708.624027777776</v>
      </c>
    </row>
    <row r="8749" spans="1:22" x14ac:dyDescent="0.3">
      <c r="A8749" t="s">
        <v>121</v>
      </c>
      <c r="B8749" t="s">
        <v>122</v>
      </c>
      <c r="C8749" t="s">
        <v>88</v>
      </c>
      <c r="D8749" s="29">
        <v>45965</v>
      </c>
      <c r="E8749" s="161">
        <v>0</v>
      </c>
      <c r="F8749" s="161">
        <v>0</v>
      </c>
      <c r="G8749" s="161">
        <v>0</v>
      </c>
      <c r="H8749" s="161">
        <v>0</v>
      </c>
      <c r="L8749">
        <v>1353.1143070000001</v>
      </c>
      <c r="R8749">
        <v>4437.462595</v>
      </c>
      <c r="S8749">
        <v>4437.462595</v>
      </c>
      <c r="T8749" s="194">
        <v>4437.462595</v>
      </c>
      <c r="U8749" t="s">
        <v>193</v>
      </c>
      <c r="V8749">
        <v>45708.62400462963</v>
      </c>
    </row>
    <row r="8750" spans="1:22" x14ac:dyDescent="0.3">
      <c r="A8750" t="s">
        <v>121</v>
      </c>
      <c r="B8750" t="s">
        <v>122</v>
      </c>
      <c r="C8750" t="s">
        <v>88</v>
      </c>
      <c r="D8750" s="29">
        <v>45966</v>
      </c>
      <c r="E8750" s="161">
        <v>0</v>
      </c>
      <c r="F8750" s="161">
        <v>0</v>
      </c>
      <c r="G8750" s="161">
        <v>0</v>
      </c>
      <c r="H8750" s="161">
        <v>0</v>
      </c>
      <c r="L8750">
        <v>1353.1143070000001</v>
      </c>
      <c r="R8750">
        <v>4437.462595</v>
      </c>
      <c r="S8750">
        <v>4437.462595</v>
      </c>
      <c r="T8750" s="194">
        <v>4437.462595</v>
      </c>
      <c r="U8750" t="s">
        <v>193</v>
      </c>
      <c r="V8750">
        <v>45708.624027777776</v>
      </c>
    </row>
    <row r="8751" spans="1:22" x14ac:dyDescent="0.3">
      <c r="A8751" t="s">
        <v>121</v>
      </c>
      <c r="B8751" t="s">
        <v>122</v>
      </c>
      <c r="C8751" t="s">
        <v>88</v>
      </c>
      <c r="D8751" s="29">
        <v>45967</v>
      </c>
      <c r="E8751" s="161">
        <v>0</v>
      </c>
      <c r="F8751" s="161">
        <v>0</v>
      </c>
      <c r="G8751" s="161">
        <v>0</v>
      </c>
      <c r="H8751" s="161">
        <v>0</v>
      </c>
      <c r="L8751">
        <v>1353.1143070000001</v>
      </c>
      <c r="R8751">
        <v>4437.462595</v>
      </c>
      <c r="S8751">
        <v>4437.462595</v>
      </c>
      <c r="T8751" s="194">
        <v>4437.462595</v>
      </c>
      <c r="U8751" t="s">
        <v>193</v>
      </c>
      <c r="V8751">
        <v>45708.624039351853</v>
      </c>
    </row>
    <row r="8752" spans="1:22" x14ac:dyDescent="0.3">
      <c r="A8752" t="s">
        <v>121</v>
      </c>
      <c r="B8752" t="s">
        <v>122</v>
      </c>
      <c r="C8752" t="s">
        <v>88</v>
      </c>
      <c r="D8752" s="29">
        <v>45968</v>
      </c>
      <c r="E8752" s="161">
        <v>0</v>
      </c>
      <c r="F8752" s="161">
        <v>0</v>
      </c>
      <c r="G8752" s="161">
        <v>0</v>
      </c>
      <c r="H8752" s="161">
        <v>0</v>
      </c>
      <c r="L8752">
        <v>1353.1143070000001</v>
      </c>
      <c r="R8752">
        <v>4437.462595</v>
      </c>
      <c r="S8752">
        <v>4437.462595</v>
      </c>
      <c r="T8752" s="194">
        <v>4437.462595</v>
      </c>
      <c r="U8752" t="s">
        <v>193</v>
      </c>
      <c r="V8752">
        <v>45708.624027777776</v>
      </c>
    </row>
    <row r="8753" spans="1:22" x14ac:dyDescent="0.3">
      <c r="A8753" t="s">
        <v>121</v>
      </c>
      <c r="B8753" t="s">
        <v>122</v>
      </c>
      <c r="C8753" t="s">
        <v>88</v>
      </c>
      <c r="D8753" s="29">
        <v>45969</v>
      </c>
      <c r="E8753" s="161">
        <v>0</v>
      </c>
      <c r="F8753" s="161">
        <v>0</v>
      </c>
      <c r="G8753" s="161">
        <v>0</v>
      </c>
      <c r="H8753" s="161">
        <v>0</v>
      </c>
      <c r="L8753">
        <v>1353.1143070000001</v>
      </c>
      <c r="R8753">
        <v>4437.462595</v>
      </c>
      <c r="S8753">
        <v>4437.462595</v>
      </c>
      <c r="T8753" s="194">
        <v>4437.462595</v>
      </c>
      <c r="U8753" t="s">
        <v>193</v>
      </c>
      <c r="V8753">
        <v>45708.624016203707</v>
      </c>
    </row>
    <row r="8754" spans="1:22" x14ac:dyDescent="0.3">
      <c r="A8754" t="s">
        <v>121</v>
      </c>
      <c r="B8754" t="s">
        <v>122</v>
      </c>
      <c r="C8754" t="s">
        <v>88</v>
      </c>
      <c r="D8754" s="29">
        <v>45970</v>
      </c>
      <c r="E8754" s="161">
        <v>0</v>
      </c>
      <c r="F8754" s="161">
        <v>0</v>
      </c>
      <c r="G8754" s="161">
        <v>0</v>
      </c>
      <c r="H8754" s="161">
        <v>0</v>
      </c>
      <c r="L8754">
        <v>1353.1143070000001</v>
      </c>
      <c r="R8754">
        <v>4437.462595</v>
      </c>
      <c r="S8754">
        <v>4437.462595</v>
      </c>
      <c r="T8754" s="194">
        <v>4437.462595</v>
      </c>
      <c r="U8754" t="s">
        <v>193</v>
      </c>
      <c r="V8754">
        <v>45708.624027777776</v>
      </c>
    </row>
    <row r="8755" spans="1:22" x14ac:dyDescent="0.3">
      <c r="A8755" t="s">
        <v>121</v>
      </c>
      <c r="B8755" t="s">
        <v>122</v>
      </c>
      <c r="C8755" t="s">
        <v>88</v>
      </c>
      <c r="D8755" s="29">
        <v>45971</v>
      </c>
      <c r="E8755" s="161">
        <v>0</v>
      </c>
      <c r="F8755" s="161">
        <v>0</v>
      </c>
      <c r="G8755" s="161">
        <v>0</v>
      </c>
      <c r="H8755" s="161">
        <v>0</v>
      </c>
      <c r="L8755">
        <v>1353.1143070000001</v>
      </c>
      <c r="R8755">
        <v>4437.462595</v>
      </c>
      <c r="S8755">
        <v>4437.462595</v>
      </c>
      <c r="T8755" s="194">
        <v>4437.462595</v>
      </c>
      <c r="U8755" t="s">
        <v>193</v>
      </c>
      <c r="V8755">
        <v>45708.624027777776</v>
      </c>
    </row>
    <row r="8756" spans="1:22" x14ac:dyDescent="0.3">
      <c r="A8756" t="s">
        <v>121</v>
      </c>
      <c r="B8756" t="s">
        <v>122</v>
      </c>
      <c r="C8756" t="s">
        <v>88</v>
      </c>
      <c r="D8756" s="29">
        <v>45972</v>
      </c>
      <c r="E8756" s="161">
        <v>0</v>
      </c>
      <c r="F8756" s="161">
        <v>0</v>
      </c>
      <c r="G8756" s="161">
        <v>0</v>
      </c>
      <c r="H8756" s="161">
        <v>0</v>
      </c>
      <c r="L8756">
        <v>1353.1143070000001</v>
      </c>
      <c r="R8756">
        <v>4437.462595</v>
      </c>
      <c r="S8756">
        <v>4437.462595</v>
      </c>
      <c r="T8756" s="194">
        <v>4437.462595</v>
      </c>
      <c r="U8756" t="s">
        <v>193</v>
      </c>
      <c r="V8756">
        <v>45708.62400462963</v>
      </c>
    </row>
    <row r="8757" spans="1:22" x14ac:dyDescent="0.3">
      <c r="A8757" t="s">
        <v>121</v>
      </c>
      <c r="B8757" t="s">
        <v>122</v>
      </c>
      <c r="C8757" t="s">
        <v>88</v>
      </c>
      <c r="D8757" s="29">
        <v>45973</v>
      </c>
      <c r="E8757" s="161">
        <v>0</v>
      </c>
      <c r="F8757" s="161">
        <v>0</v>
      </c>
      <c r="G8757" s="161">
        <v>0</v>
      </c>
      <c r="H8757" s="161">
        <v>0</v>
      </c>
      <c r="L8757">
        <v>1353.1143070000001</v>
      </c>
      <c r="R8757">
        <v>4437.462595</v>
      </c>
      <c r="S8757">
        <v>4437.462595</v>
      </c>
      <c r="T8757" s="194">
        <v>4437.462595</v>
      </c>
      <c r="U8757" t="s">
        <v>193</v>
      </c>
      <c r="V8757">
        <v>45708.624016203707</v>
      </c>
    </row>
    <row r="8758" spans="1:22" x14ac:dyDescent="0.3">
      <c r="A8758" t="s">
        <v>121</v>
      </c>
      <c r="B8758" t="s">
        <v>122</v>
      </c>
      <c r="C8758" t="s">
        <v>88</v>
      </c>
      <c r="D8758" s="29">
        <v>45974</v>
      </c>
      <c r="E8758" s="161">
        <v>0</v>
      </c>
      <c r="F8758" s="161">
        <v>0</v>
      </c>
      <c r="G8758" s="161">
        <v>0</v>
      </c>
      <c r="H8758" s="161">
        <v>0</v>
      </c>
      <c r="L8758">
        <v>1353.1143070000001</v>
      </c>
      <c r="R8758">
        <v>4437.462595</v>
      </c>
      <c r="S8758">
        <v>4437.462595</v>
      </c>
      <c r="T8758" s="194">
        <v>4437.462595</v>
      </c>
      <c r="U8758" t="s">
        <v>193</v>
      </c>
      <c r="V8758">
        <v>45708.624027777776</v>
      </c>
    </row>
    <row r="8759" spans="1:22" x14ac:dyDescent="0.3">
      <c r="A8759" t="s">
        <v>121</v>
      </c>
      <c r="B8759" t="s">
        <v>122</v>
      </c>
      <c r="C8759" t="s">
        <v>88</v>
      </c>
      <c r="D8759" s="29">
        <v>45975</v>
      </c>
      <c r="E8759" s="161">
        <v>0</v>
      </c>
      <c r="F8759" s="161">
        <v>0</v>
      </c>
      <c r="G8759" s="161">
        <v>0</v>
      </c>
      <c r="H8759" s="161">
        <v>0</v>
      </c>
      <c r="L8759">
        <v>1353.1143070000001</v>
      </c>
      <c r="R8759">
        <v>4437.462595</v>
      </c>
      <c r="S8759">
        <v>4437.462595</v>
      </c>
      <c r="T8759" s="194">
        <v>4437.462595</v>
      </c>
      <c r="U8759" t="s">
        <v>193</v>
      </c>
      <c r="V8759">
        <v>45708.624027777776</v>
      </c>
    </row>
    <row r="8760" spans="1:22" x14ac:dyDescent="0.3">
      <c r="A8760" t="s">
        <v>121</v>
      </c>
      <c r="B8760" t="s">
        <v>122</v>
      </c>
      <c r="C8760" t="s">
        <v>88</v>
      </c>
      <c r="D8760" s="29">
        <v>45976</v>
      </c>
      <c r="E8760" s="161">
        <v>0</v>
      </c>
      <c r="F8760" s="161">
        <v>0</v>
      </c>
      <c r="G8760" s="161">
        <v>0</v>
      </c>
      <c r="H8760" s="161">
        <v>0</v>
      </c>
      <c r="L8760">
        <v>1353.1143070000001</v>
      </c>
      <c r="R8760">
        <v>4437.462595</v>
      </c>
      <c r="S8760">
        <v>4437.462595</v>
      </c>
      <c r="T8760" s="194">
        <v>4437.462595</v>
      </c>
      <c r="U8760" t="s">
        <v>193</v>
      </c>
      <c r="V8760">
        <v>45708.624039351853</v>
      </c>
    </row>
    <row r="8761" spans="1:22" x14ac:dyDescent="0.3">
      <c r="A8761" t="s">
        <v>121</v>
      </c>
      <c r="B8761" t="s">
        <v>122</v>
      </c>
      <c r="C8761" t="s">
        <v>88</v>
      </c>
      <c r="D8761" s="29">
        <v>45977</v>
      </c>
      <c r="E8761" s="161">
        <v>0</v>
      </c>
      <c r="F8761" s="161">
        <v>0</v>
      </c>
      <c r="G8761" s="161">
        <v>0</v>
      </c>
      <c r="H8761" s="161">
        <v>0</v>
      </c>
      <c r="L8761">
        <v>1353.1143070000001</v>
      </c>
      <c r="R8761">
        <v>4437.462595</v>
      </c>
      <c r="S8761">
        <v>4437.462595</v>
      </c>
      <c r="T8761" s="194">
        <v>4437.462595</v>
      </c>
      <c r="U8761" t="s">
        <v>193</v>
      </c>
      <c r="V8761">
        <v>45708.62400462963</v>
      </c>
    </row>
    <row r="8762" spans="1:22" x14ac:dyDescent="0.3">
      <c r="A8762" t="s">
        <v>121</v>
      </c>
      <c r="B8762" t="s">
        <v>122</v>
      </c>
      <c r="C8762" t="s">
        <v>88</v>
      </c>
      <c r="D8762" s="29">
        <v>45978</v>
      </c>
      <c r="E8762" s="161">
        <v>0</v>
      </c>
      <c r="F8762" s="161">
        <v>0</v>
      </c>
      <c r="G8762" s="161">
        <v>0</v>
      </c>
      <c r="H8762" s="161">
        <v>0</v>
      </c>
      <c r="L8762">
        <v>1353.1143070000001</v>
      </c>
      <c r="R8762">
        <v>4437.462595</v>
      </c>
      <c r="S8762">
        <v>4437.462595</v>
      </c>
      <c r="T8762" s="194">
        <v>4437.462595</v>
      </c>
      <c r="U8762" t="s">
        <v>193</v>
      </c>
      <c r="V8762">
        <v>45708.624039351853</v>
      </c>
    </row>
    <row r="8763" spans="1:22" x14ac:dyDescent="0.3">
      <c r="A8763" t="s">
        <v>121</v>
      </c>
      <c r="B8763" t="s">
        <v>122</v>
      </c>
      <c r="C8763" t="s">
        <v>88</v>
      </c>
      <c r="D8763" s="29">
        <v>45979</v>
      </c>
      <c r="E8763" s="161">
        <v>0</v>
      </c>
      <c r="F8763" s="161">
        <v>0</v>
      </c>
      <c r="G8763" s="161">
        <v>0</v>
      </c>
      <c r="H8763" s="161">
        <v>0</v>
      </c>
      <c r="L8763">
        <v>1353.1143070000001</v>
      </c>
      <c r="R8763">
        <v>4437.462595</v>
      </c>
      <c r="S8763">
        <v>4437.462595</v>
      </c>
      <c r="T8763" s="194">
        <v>4437.462595</v>
      </c>
      <c r="U8763" t="s">
        <v>193</v>
      </c>
      <c r="V8763">
        <v>45708.624027777776</v>
      </c>
    </row>
    <row r="8764" spans="1:22" x14ac:dyDescent="0.3">
      <c r="A8764" t="s">
        <v>121</v>
      </c>
      <c r="B8764" t="s">
        <v>122</v>
      </c>
      <c r="C8764" t="s">
        <v>88</v>
      </c>
      <c r="D8764" s="29">
        <v>45980</v>
      </c>
      <c r="E8764" s="161">
        <v>0</v>
      </c>
      <c r="F8764" s="161">
        <v>0</v>
      </c>
      <c r="G8764" s="161">
        <v>0</v>
      </c>
      <c r="H8764" s="161">
        <v>0</v>
      </c>
      <c r="L8764">
        <v>1353.1143070000001</v>
      </c>
      <c r="R8764">
        <v>4437.462595</v>
      </c>
      <c r="S8764">
        <v>4437.462595</v>
      </c>
      <c r="T8764" s="194">
        <v>4437.462595</v>
      </c>
      <c r="U8764" t="s">
        <v>193</v>
      </c>
      <c r="V8764">
        <v>45708.624039351853</v>
      </c>
    </row>
    <row r="8765" spans="1:22" x14ac:dyDescent="0.3">
      <c r="A8765" t="s">
        <v>121</v>
      </c>
      <c r="B8765" t="s">
        <v>122</v>
      </c>
      <c r="C8765" t="s">
        <v>88</v>
      </c>
      <c r="D8765" s="29">
        <v>45981</v>
      </c>
      <c r="E8765" s="161">
        <v>0</v>
      </c>
      <c r="F8765" s="161">
        <v>0</v>
      </c>
      <c r="G8765" s="161">
        <v>0</v>
      </c>
      <c r="H8765" s="161">
        <v>0</v>
      </c>
      <c r="L8765">
        <v>1353.1143070000001</v>
      </c>
      <c r="R8765">
        <v>4437.462595</v>
      </c>
      <c r="S8765">
        <v>4437.462595</v>
      </c>
      <c r="T8765" s="194">
        <v>4437.462595</v>
      </c>
      <c r="U8765" t="s">
        <v>193</v>
      </c>
      <c r="V8765">
        <v>45708.624016203707</v>
      </c>
    </row>
    <row r="8766" spans="1:22" x14ac:dyDescent="0.3">
      <c r="A8766" t="s">
        <v>121</v>
      </c>
      <c r="B8766" t="s">
        <v>122</v>
      </c>
      <c r="C8766" t="s">
        <v>88</v>
      </c>
      <c r="D8766" s="29">
        <v>45982</v>
      </c>
      <c r="E8766" s="161">
        <v>0</v>
      </c>
      <c r="F8766" s="161">
        <v>0</v>
      </c>
      <c r="G8766" s="161">
        <v>0</v>
      </c>
      <c r="H8766" s="161">
        <v>0</v>
      </c>
      <c r="L8766">
        <v>1353.1143070000001</v>
      </c>
      <c r="R8766">
        <v>4437.462595</v>
      </c>
      <c r="S8766">
        <v>4437.462595</v>
      </c>
      <c r="T8766" s="194">
        <v>4437.462595</v>
      </c>
      <c r="U8766" t="s">
        <v>193</v>
      </c>
      <c r="V8766">
        <v>45708.624027777776</v>
      </c>
    </row>
    <row r="8767" spans="1:22" x14ac:dyDescent="0.3">
      <c r="A8767" t="s">
        <v>121</v>
      </c>
      <c r="B8767" t="s">
        <v>122</v>
      </c>
      <c r="C8767" t="s">
        <v>88</v>
      </c>
      <c r="D8767" s="29">
        <v>45983</v>
      </c>
      <c r="E8767" s="161">
        <v>0</v>
      </c>
      <c r="F8767" s="161">
        <v>0</v>
      </c>
      <c r="G8767" s="161">
        <v>0</v>
      </c>
      <c r="H8767" s="161">
        <v>0</v>
      </c>
      <c r="L8767">
        <v>1353.1143070000001</v>
      </c>
      <c r="R8767">
        <v>4437.462595</v>
      </c>
      <c r="S8767">
        <v>4437.462595</v>
      </c>
      <c r="T8767" s="194">
        <v>4437.462595</v>
      </c>
      <c r="U8767" t="s">
        <v>193</v>
      </c>
      <c r="V8767">
        <v>45708.62400462963</v>
      </c>
    </row>
    <row r="8768" spans="1:22" x14ac:dyDescent="0.3">
      <c r="A8768" t="s">
        <v>121</v>
      </c>
      <c r="B8768" t="s">
        <v>122</v>
      </c>
      <c r="C8768" t="s">
        <v>88</v>
      </c>
      <c r="D8768" s="29">
        <v>45984</v>
      </c>
      <c r="E8768" s="161">
        <v>0</v>
      </c>
      <c r="F8768" s="161">
        <v>0</v>
      </c>
      <c r="G8768" s="161">
        <v>0</v>
      </c>
      <c r="H8768" s="161">
        <v>0</v>
      </c>
      <c r="L8768">
        <v>1353.1143070000001</v>
      </c>
      <c r="R8768">
        <v>4437.462595</v>
      </c>
      <c r="S8768">
        <v>4437.462595</v>
      </c>
      <c r="T8768" s="194">
        <v>4437.462595</v>
      </c>
      <c r="U8768" t="s">
        <v>193</v>
      </c>
      <c r="V8768">
        <v>45708.624039351853</v>
      </c>
    </row>
    <row r="8769" spans="1:22" x14ac:dyDescent="0.3">
      <c r="A8769" t="s">
        <v>121</v>
      </c>
      <c r="B8769" t="s">
        <v>122</v>
      </c>
      <c r="C8769" t="s">
        <v>88</v>
      </c>
      <c r="D8769" s="29">
        <v>45985</v>
      </c>
      <c r="E8769" s="161">
        <v>0</v>
      </c>
      <c r="F8769" s="161">
        <v>0</v>
      </c>
      <c r="G8769" s="161">
        <v>0</v>
      </c>
      <c r="H8769" s="161">
        <v>0</v>
      </c>
      <c r="L8769">
        <v>1353.1143070000001</v>
      </c>
      <c r="R8769">
        <v>4437.462595</v>
      </c>
      <c r="S8769">
        <v>4437.462595</v>
      </c>
      <c r="T8769" s="194">
        <v>4437.462595</v>
      </c>
      <c r="U8769" t="s">
        <v>193</v>
      </c>
      <c r="V8769">
        <v>45708.624016203707</v>
      </c>
    </row>
    <row r="8770" spans="1:22" x14ac:dyDescent="0.3">
      <c r="A8770" t="s">
        <v>121</v>
      </c>
      <c r="B8770" t="s">
        <v>122</v>
      </c>
      <c r="C8770" t="s">
        <v>88</v>
      </c>
      <c r="D8770" s="29">
        <v>45986</v>
      </c>
      <c r="E8770" s="161">
        <v>0</v>
      </c>
      <c r="F8770" s="161">
        <v>0</v>
      </c>
      <c r="G8770" s="161">
        <v>0</v>
      </c>
      <c r="H8770" s="161">
        <v>0</v>
      </c>
      <c r="L8770">
        <v>1353.1143070000001</v>
      </c>
      <c r="R8770">
        <v>4437.462595</v>
      </c>
      <c r="S8770">
        <v>4437.462595</v>
      </c>
      <c r="T8770" s="194">
        <v>4437.462595</v>
      </c>
      <c r="U8770" t="s">
        <v>193</v>
      </c>
      <c r="V8770">
        <v>45708.62400462963</v>
      </c>
    </row>
    <row r="8771" spans="1:22" x14ac:dyDescent="0.3">
      <c r="A8771" t="s">
        <v>121</v>
      </c>
      <c r="B8771" t="s">
        <v>122</v>
      </c>
      <c r="C8771" t="s">
        <v>88</v>
      </c>
      <c r="D8771" s="29">
        <v>45987</v>
      </c>
      <c r="E8771" s="161">
        <v>0</v>
      </c>
      <c r="F8771" s="161">
        <v>0</v>
      </c>
      <c r="G8771" s="161">
        <v>0</v>
      </c>
      <c r="H8771" s="161">
        <v>0</v>
      </c>
      <c r="L8771">
        <v>1353.1143070000001</v>
      </c>
      <c r="R8771">
        <v>4437.462595</v>
      </c>
      <c r="S8771">
        <v>4437.462595</v>
      </c>
      <c r="T8771" s="194">
        <v>4437.462595</v>
      </c>
      <c r="U8771" t="s">
        <v>193</v>
      </c>
      <c r="V8771">
        <v>45708.62400462963</v>
      </c>
    </row>
    <row r="8772" spans="1:22" x14ac:dyDescent="0.3">
      <c r="A8772" t="s">
        <v>121</v>
      </c>
      <c r="B8772" t="s">
        <v>122</v>
      </c>
      <c r="C8772" t="s">
        <v>88</v>
      </c>
      <c r="D8772" s="29">
        <v>45988</v>
      </c>
      <c r="E8772" s="161">
        <v>0</v>
      </c>
      <c r="F8772" s="161">
        <v>0</v>
      </c>
      <c r="G8772" s="161">
        <v>0</v>
      </c>
      <c r="H8772" s="161">
        <v>0</v>
      </c>
      <c r="L8772">
        <v>1353.1143070000001</v>
      </c>
      <c r="R8772">
        <v>4437.462595</v>
      </c>
      <c r="S8772">
        <v>4437.462595</v>
      </c>
      <c r="T8772" s="194">
        <v>4437.462595</v>
      </c>
      <c r="U8772" t="s">
        <v>193</v>
      </c>
      <c r="V8772">
        <v>45708.624027777776</v>
      </c>
    </row>
    <row r="8773" spans="1:22" x14ac:dyDescent="0.3">
      <c r="A8773" t="s">
        <v>121</v>
      </c>
      <c r="B8773" t="s">
        <v>122</v>
      </c>
      <c r="C8773" t="s">
        <v>88</v>
      </c>
      <c r="D8773" s="29">
        <v>45989</v>
      </c>
      <c r="E8773" s="161">
        <v>0</v>
      </c>
      <c r="F8773" s="161">
        <v>0</v>
      </c>
      <c r="G8773" s="161">
        <v>0</v>
      </c>
      <c r="H8773" s="161">
        <v>0</v>
      </c>
      <c r="L8773">
        <v>1353.1143070000001</v>
      </c>
      <c r="R8773">
        <v>4437.462595</v>
      </c>
      <c r="S8773">
        <v>4437.462595</v>
      </c>
      <c r="T8773" s="194">
        <v>4437.462595</v>
      </c>
      <c r="U8773" t="s">
        <v>193</v>
      </c>
      <c r="V8773">
        <v>45708.624016203707</v>
      </c>
    </row>
    <row r="8774" spans="1:22" x14ac:dyDescent="0.3">
      <c r="A8774" t="s">
        <v>121</v>
      </c>
      <c r="B8774" t="s">
        <v>122</v>
      </c>
      <c r="C8774" t="s">
        <v>88</v>
      </c>
      <c r="D8774" s="29">
        <v>45990</v>
      </c>
      <c r="E8774" s="161">
        <v>0</v>
      </c>
      <c r="F8774" s="161">
        <v>0</v>
      </c>
      <c r="G8774" s="161">
        <v>0</v>
      </c>
      <c r="H8774" s="161">
        <v>0</v>
      </c>
      <c r="L8774">
        <v>1353.1143070000001</v>
      </c>
      <c r="R8774">
        <v>4437.462595</v>
      </c>
      <c r="S8774">
        <v>4437.462595</v>
      </c>
      <c r="T8774" s="194">
        <v>4437.462595</v>
      </c>
      <c r="U8774" t="s">
        <v>193</v>
      </c>
      <c r="V8774">
        <v>45708.624027777776</v>
      </c>
    </row>
    <row r="8775" spans="1:22" x14ac:dyDescent="0.3">
      <c r="A8775" t="s">
        <v>121</v>
      </c>
      <c r="B8775" t="s">
        <v>122</v>
      </c>
      <c r="C8775" t="s">
        <v>88</v>
      </c>
      <c r="D8775" s="29">
        <v>45991</v>
      </c>
      <c r="E8775" s="161">
        <v>0</v>
      </c>
      <c r="F8775" s="161">
        <v>0</v>
      </c>
      <c r="G8775" s="161">
        <v>0</v>
      </c>
      <c r="H8775" s="161">
        <v>0</v>
      </c>
      <c r="L8775">
        <v>1353.1143070000001</v>
      </c>
      <c r="R8775">
        <v>4437.462595</v>
      </c>
      <c r="S8775">
        <v>4437.462595</v>
      </c>
      <c r="T8775" s="194">
        <v>4437.462595</v>
      </c>
      <c r="U8775" t="s">
        <v>193</v>
      </c>
      <c r="V8775">
        <v>45708.624039351853</v>
      </c>
    </row>
    <row r="8776" spans="1:22" x14ac:dyDescent="0.3">
      <c r="A8776" t="s">
        <v>121</v>
      </c>
      <c r="B8776" t="s">
        <v>122</v>
      </c>
      <c r="C8776" t="s">
        <v>88</v>
      </c>
      <c r="D8776" s="29">
        <v>45992</v>
      </c>
      <c r="E8776" s="161">
        <v>0</v>
      </c>
      <c r="F8776" s="161">
        <v>0</v>
      </c>
      <c r="G8776" s="161">
        <v>0</v>
      </c>
      <c r="H8776" s="161">
        <v>0</v>
      </c>
      <c r="L8776">
        <v>1346.9902300000001</v>
      </c>
      <c r="R8776">
        <v>4437.462595</v>
      </c>
      <c r="S8776">
        <v>4437.462595</v>
      </c>
      <c r="T8776" s="194">
        <v>4437.462595</v>
      </c>
      <c r="U8776" t="s">
        <v>193</v>
      </c>
      <c r="V8776">
        <v>45708.624039351853</v>
      </c>
    </row>
    <row r="8777" spans="1:22" x14ac:dyDescent="0.3">
      <c r="A8777" t="s">
        <v>121</v>
      </c>
      <c r="B8777" t="s">
        <v>122</v>
      </c>
      <c r="C8777" t="s">
        <v>88</v>
      </c>
      <c r="D8777" s="29">
        <v>45993</v>
      </c>
      <c r="E8777" s="161">
        <v>0</v>
      </c>
      <c r="F8777" s="161">
        <v>0</v>
      </c>
      <c r="G8777" s="161">
        <v>0</v>
      </c>
      <c r="H8777" s="161">
        <v>0</v>
      </c>
      <c r="L8777">
        <v>1346.9902300000001</v>
      </c>
      <c r="R8777">
        <v>4437.462595</v>
      </c>
      <c r="S8777">
        <v>4437.462595</v>
      </c>
      <c r="T8777" s="194">
        <v>4437.462595</v>
      </c>
      <c r="U8777" t="s">
        <v>193</v>
      </c>
      <c r="V8777">
        <v>45708.624027777776</v>
      </c>
    </row>
    <row r="8778" spans="1:22" x14ac:dyDescent="0.3">
      <c r="A8778" t="s">
        <v>121</v>
      </c>
      <c r="B8778" t="s">
        <v>122</v>
      </c>
      <c r="C8778" t="s">
        <v>88</v>
      </c>
      <c r="D8778" s="29">
        <v>45994</v>
      </c>
      <c r="E8778" s="161">
        <v>0</v>
      </c>
      <c r="F8778" s="161">
        <v>0</v>
      </c>
      <c r="G8778" s="161">
        <v>0</v>
      </c>
      <c r="H8778" s="161">
        <v>0</v>
      </c>
      <c r="L8778">
        <v>1346.9902300000001</v>
      </c>
      <c r="R8778">
        <v>4437.462595</v>
      </c>
      <c r="S8778">
        <v>4437.462595</v>
      </c>
      <c r="T8778" s="194">
        <v>4437.462595</v>
      </c>
      <c r="U8778" t="s">
        <v>193</v>
      </c>
      <c r="V8778">
        <v>45708.62400462963</v>
      </c>
    </row>
    <row r="8779" spans="1:22" x14ac:dyDescent="0.3">
      <c r="A8779" t="s">
        <v>121</v>
      </c>
      <c r="B8779" t="s">
        <v>122</v>
      </c>
      <c r="C8779" t="s">
        <v>88</v>
      </c>
      <c r="D8779" s="29">
        <v>45995</v>
      </c>
      <c r="E8779" s="161">
        <v>0</v>
      </c>
      <c r="F8779" s="161">
        <v>0</v>
      </c>
      <c r="G8779" s="161">
        <v>0</v>
      </c>
      <c r="H8779" s="161">
        <v>0</v>
      </c>
      <c r="L8779">
        <v>1346.9902300000001</v>
      </c>
      <c r="R8779">
        <v>4437.462595</v>
      </c>
      <c r="S8779">
        <v>4437.462595</v>
      </c>
      <c r="T8779" s="194">
        <v>4437.462595</v>
      </c>
      <c r="U8779" t="s">
        <v>193</v>
      </c>
      <c r="V8779">
        <v>45708.62400462963</v>
      </c>
    </row>
    <row r="8780" spans="1:22" x14ac:dyDescent="0.3">
      <c r="A8780" t="s">
        <v>121</v>
      </c>
      <c r="B8780" t="s">
        <v>122</v>
      </c>
      <c r="C8780" t="s">
        <v>88</v>
      </c>
      <c r="D8780" s="29">
        <v>45996</v>
      </c>
      <c r="E8780" s="161">
        <v>0</v>
      </c>
      <c r="F8780" s="161">
        <v>0</v>
      </c>
      <c r="G8780" s="161">
        <v>0</v>
      </c>
      <c r="H8780" s="161">
        <v>0</v>
      </c>
      <c r="L8780">
        <v>1346.9902300000001</v>
      </c>
      <c r="R8780">
        <v>4437.462595</v>
      </c>
      <c r="S8780">
        <v>4437.462595</v>
      </c>
      <c r="T8780" s="194">
        <v>4437.462595</v>
      </c>
      <c r="U8780" t="s">
        <v>193</v>
      </c>
      <c r="V8780">
        <v>45708.62400462963</v>
      </c>
    </row>
    <row r="8781" spans="1:22" x14ac:dyDescent="0.3">
      <c r="A8781" t="s">
        <v>121</v>
      </c>
      <c r="B8781" t="s">
        <v>122</v>
      </c>
      <c r="C8781" t="s">
        <v>88</v>
      </c>
      <c r="D8781" s="29">
        <v>45997</v>
      </c>
      <c r="E8781" s="161">
        <v>0</v>
      </c>
      <c r="F8781" s="161">
        <v>0</v>
      </c>
      <c r="G8781" s="161">
        <v>0</v>
      </c>
      <c r="H8781" s="161">
        <v>0</v>
      </c>
      <c r="L8781">
        <v>1346.9902300000001</v>
      </c>
      <c r="R8781">
        <v>4437.462595</v>
      </c>
      <c r="S8781">
        <v>4437.462595</v>
      </c>
      <c r="T8781" s="194">
        <v>4437.462595</v>
      </c>
      <c r="U8781" t="s">
        <v>193</v>
      </c>
      <c r="V8781">
        <v>45708.62400462963</v>
      </c>
    </row>
    <row r="8782" spans="1:22" x14ac:dyDescent="0.3">
      <c r="A8782" t="s">
        <v>121</v>
      </c>
      <c r="B8782" t="s">
        <v>122</v>
      </c>
      <c r="C8782" t="s">
        <v>88</v>
      </c>
      <c r="D8782" s="29">
        <v>45998</v>
      </c>
      <c r="E8782" s="161">
        <v>0</v>
      </c>
      <c r="F8782" s="161">
        <v>0</v>
      </c>
      <c r="G8782" s="161">
        <v>0</v>
      </c>
      <c r="H8782" s="161">
        <v>0</v>
      </c>
      <c r="L8782">
        <v>1346.9902300000001</v>
      </c>
      <c r="R8782">
        <v>4437.462595</v>
      </c>
      <c r="S8782">
        <v>4437.462595</v>
      </c>
      <c r="T8782" s="194">
        <v>4437.462595</v>
      </c>
      <c r="U8782" t="s">
        <v>193</v>
      </c>
      <c r="V8782">
        <v>45708.62400462963</v>
      </c>
    </row>
    <row r="8783" spans="1:22" x14ac:dyDescent="0.3">
      <c r="A8783" t="s">
        <v>121</v>
      </c>
      <c r="B8783" t="s">
        <v>122</v>
      </c>
      <c r="C8783" t="s">
        <v>88</v>
      </c>
      <c r="D8783" s="29">
        <v>45999</v>
      </c>
      <c r="E8783" s="161">
        <v>0</v>
      </c>
      <c r="F8783" s="161">
        <v>0</v>
      </c>
      <c r="G8783" s="161">
        <v>0</v>
      </c>
      <c r="H8783" s="161">
        <v>0</v>
      </c>
      <c r="L8783">
        <v>1346.9902300000001</v>
      </c>
      <c r="R8783">
        <v>4437.462595</v>
      </c>
      <c r="S8783">
        <v>4437.462595</v>
      </c>
      <c r="T8783" s="194">
        <v>4437.462595</v>
      </c>
      <c r="U8783" t="s">
        <v>193</v>
      </c>
      <c r="V8783">
        <v>45708.624016203707</v>
      </c>
    </row>
    <row r="8784" spans="1:22" x14ac:dyDescent="0.3">
      <c r="A8784" t="s">
        <v>121</v>
      </c>
      <c r="B8784" t="s">
        <v>122</v>
      </c>
      <c r="C8784" t="s">
        <v>88</v>
      </c>
      <c r="D8784" s="29">
        <v>46000</v>
      </c>
      <c r="E8784" s="161">
        <v>0</v>
      </c>
      <c r="F8784" s="161">
        <v>0</v>
      </c>
      <c r="G8784" s="161">
        <v>0</v>
      </c>
      <c r="H8784" s="161">
        <v>0</v>
      </c>
      <c r="L8784">
        <v>1346.9902300000001</v>
      </c>
      <c r="R8784">
        <v>4437.462595</v>
      </c>
      <c r="S8784">
        <v>4437.462595</v>
      </c>
      <c r="T8784" s="194">
        <v>4437.462595</v>
      </c>
      <c r="U8784" t="s">
        <v>193</v>
      </c>
      <c r="V8784">
        <v>45708.62400462963</v>
      </c>
    </row>
    <row r="8785" spans="1:22" x14ac:dyDescent="0.3">
      <c r="A8785" t="s">
        <v>121</v>
      </c>
      <c r="B8785" t="s">
        <v>122</v>
      </c>
      <c r="C8785" t="s">
        <v>88</v>
      </c>
      <c r="D8785" s="29">
        <v>46001</v>
      </c>
      <c r="E8785" s="161">
        <v>0</v>
      </c>
      <c r="F8785" s="161">
        <v>0</v>
      </c>
      <c r="G8785" s="161">
        <v>0</v>
      </c>
      <c r="H8785" s="161">
        <v>0</v>
      </c>
      <c r="L8785">
        <v>1346.9902300000001</v>
      </c>
      <c r="R8785">
        <v>4437.462595</v>
      </c>
      <c r="S8785">
        <v>4437.462595</v>
      </c>
      <c r="T8785" s="194">
        <v>4437.462595</v>
      </c>
      <c r="U8785" t="s">
        <v>193</v>
      </c>
      <c r="V8785">
        <v>45708.624027777776</v>
      </c>
    </row>
    <row r="8786" spans="1:22" x14ac:dyDescent="0.3">
      <c r="A8786" t="s">
        <v>121</v>
      </c>
      <c r="B8786" t="s">
        <v>122</v>
      </c>
      <c r="C8786" t="s">
        <v>88</v>
      </c>
      <c r="D8786" s="29">
        <v>46002</v>
      </c>
      <c r="E8786" s="161">
        <v>0</v>
      </c>
      <c r="F8786" s="161">
        <v>0</v>
      </c>
      <c r="G8786" s="161">
        <v>0</v>
      </c>
      <c r="H8786" s="161">
        <v>0</v>
      </c>
      <c r="L8786">
        <v>1346.9902300000001</v>
      </c>
      <c r="R8786">
        <v>4437.462595</v>
      </c>
      <c r="S8786">
        <v>4437.462595</v>
      </c>
      <c r="T8786" s="194">
        <v>4437.462595</v>
      </c>
      <c r="U8786" t="s">
        <v>193</v>
      </c>
      <c r="V8786">
        <v>45708.624016203707</v>
      </c>
    </row>
    <row r="8787" spans="1:22" x14ac:dyDescent="0.3">
      <c r="A8787" t="s">
        <v>121</v>
      </c>
      <c r="B8787" t="s">
        <v>122</v>
      </c>
      <c r="C8787" t="s">
        <v>88</v>
      </c>
      <c r="D8787" s="29">
        <v>46003</v>
      </c>
      <c r="E8787" s="161">
        <v>0</v>
      </c>
      <c r="F8787" s="161">
        <v>0</v>
      </c>
      <c r="G8787" s="161">
        <v>0</v>
      </c>
      <c r="H8787" s="161">
        <v>0</v>
      </c>
      <c r="L8787">
        <v>1346.9902300000001</v>
      </c>
      <c r="R8787">
        <v>4437.462595</v>
      </c>
      <c r="S8787">
        <v>4437.462595</v>
      </c>
      <c r="T8787" s="194">
        <v>4437.462595</v>
      </c>
      <c r="U8787" t="s">
        <v>193</v>
      </c>
      <c r="V8787">
        <v>45708.624016203707</v>
      </c>
    </row>
    <row r="8788" spans="1:22" x14ac:dyDescent="0.3">
      <c r="A8788" t="s">
        <v>121</v>
      </c>
      <c r="B8788" t="s">
        <v>122</v>
      </c>
      <c r="C8788" t="s">
        <v>88</v>
      </c>
      <c r="D8788" s="29">
        <v>46004</v>
      </c>
      <c r="E8788" s="161">
        <v>0</v>
      </c>
      <c r="F8788" s="161">
        <v>0</v>
      </c>
      <c r="G8788" s="161">
        <v>0</v>
      </c>
      <c r="H8788" s="161">
        <v>0</v>
      </c>
      <c r="L8788">
        <v>1346.9902300000001</v>
      </c>
      <c r="R8788">
        <v>4437.462595</v>
      </c>
      <c r="S8788">
        <v>4437.462595</v>
      </c>
      <c r="T8788" s="194">
        <v>4437.462595</v>
      </c>
      <c r="U8788" t="s">
        <v>193</v>
      </c>
      <c r="V8788">
        <v>45708.624016203707</v>
      </c>
    </row>
    <row r="8789" spans="1:22" x14ac:dyDescent="0.3">
      <c r="A8789" t="s">
        <v>121</v>
      </c>
      <c r="B8789" t="s">
        <v>122</v>
      </c>
      <c r="C8789" t="s">
        <v>88</v>
      </c>
      <c r="D8789" s="29">
        <v>46005</v>
      </c>
      <c r="E8789" s="161">
        <v>0</v>
      </c>
      <c r="F8789" s="161">
        <v>0</v>
      </c>
      <c r="G8789" s="161">
        <v>0</v>
      </c>
      <c r="H8789" s="161">
        <v>0</v>
      </c>
      <c r="L8789">
        <v>1346.9902300000001</v>
      </c>
      <c r="R8789">
        <v>4437.462595</v>
      </c>
      <c r="S8789">
        <v>4437.462595</v>
      </c>
      <c r="T8789" s="194">
        <v>4437.462595</v>
      </c>
      <c r="U8789" t="s">
        <v>193</v>
      </c>
      <c r="V8789">
        <v>45708.624016203707</v>
      </c>
    </row>
    <row r="8790" spans="1:22" x14ac:dyDescent="0.3">
      <c r="A8790" t="s">
        <v>121</v>
      </c>
      <c r="B8790" t="s">
        <v>122</v>
      </c>
      <c r="C8790" t="s">
        <v>88</v>
      </c>
      <c r="D8790" s="29">
        <v>46006</v>
      </c>
      <c r="E8790" s="161">
        <v>0</v>
      </c>
      <c r="F8790" s="161">
        <v>0</v>
      </c>
      <c r="G8790" s="161">
        <v>0</v>
      </c>
      <c r="H8790" s="161">
        <v>0</v>
      </c>
      <c r="L8790">
        <v>1346.9902300000001</v>
      </c>
      <c r="R8790">
        <v>4437.462595</v>
      </c>
      <c r="S8790">
        <v>4437.462595</v>
      </c>
      <c r="T8790" s="194">
        <v>4437.462595</v>
      </c>
      <c r="U8790" t="s">
        <v>193</v>
      </c>
      <c r="V8790">
        <v>45708.624016203707</v>
      </c>
    </row>
    <row r="8791" spans="1:22" x14ac:dyDescent="0.3">
      <c r="A8791" t="s">
        <v>121</v>
      </c>
      <c r="B8791" t="s">
        <v>122</v>
      </c>
      <c r="C8791" t="s">
        <v>88</v>
      </c>
      <c r="D8791" s="29">
        <v>46007</v>
      </c>
      <c r="E8791" s="161">
        <v>0</v>
      </c>
      <c r="F8791" s="161">
        <v>0</v>
      </c>
      <c r="G8791" s="161">
        <v>0</v>
      </c>
      <c r="H8791" s="161">
        <v>0</v>
      </c>
      <c r="L8791">
        <v>1346.9902300000001</v>
      </c>
      <c r="R8791">
        <v>4437.462595</v>
      </c>
      <c r="S8791">
        <v>4437.462595</v>
      </c>
      <c r="T8791" s="194">
        <v>4437.462595</v>
      </c>
      <c r="U8791" t="s">
        <v>193</v>
      </c>
      <c r="V8791">
        <v>45708.624039351853</v>
      </c>
    </row>
    <row r="8792" spans="1:22" x14ac:dyDescent="0.3">
      <c r="A8792" t="s">
        <v>121</v>
      </c>
      <c r="B8792" t="s">
        <v>122</v>
      </c>
      <c r="C8792" t="s">
        <v>88</v>
      </c>
      <c r="D8792" s="29">
        <v>46008</v>
      </c>
      <c r="E8792" s="161">
        <v>0</v>
      </c>
      <c r="F8792" s="161">
        <v>0</v>
      </c>
      <c r="G8792" s="161">
        <v>0</v>
      </c>
      <c r="H8792" s="161">
        <v>0</v>
      </c>
      <c r="L8792">
        <v>1346.9902300000001</v>
      </c>
      <c r="R8792">
        <v>4437.462595</v>
      </c>
      <c r="S8792">
        <v>4437.462595</v>
      </c>
      <c r="T8792" s="194">
        <v>4437.462595</v>
      </c>
      <c r="U8792" t="s">
        <v>193</v>
      </c>
      <c r="V8792">
        <v>45708.624027777776</v>
      </c>
    </row>
    <row r="8793" spans="1:22" x14ac:dyDescent="0.3">
      <c r="A8793" t="s">
        <v>121</v>
      </c>
      <c r="B8793" t="s">
        <v>122</v>
      </c>
      <c r="C8793" t="s">
        <v>88</v>
      </c>
      <c r="D8793" s="29">
        <v>46009</v>
      </c>
      <c r="E8793" s="161">
        <v>0</v>
      </c>
      <c r="F8793" s="161">
        <v>0</v>
      </c>
      <c r="G8793" s="161">
        <v>0</v>
      </c>
      <c r="H8793" s="161">
        <v>0</v>
      </c>
      <c r="L8793">
        <v>1346.9902300000001</v>
      </c>
      <c r="R8793">
        <v>4437.462595</v>
      </c>
      <c r="S8793">
        <v>4437.462595</v>
      </c>
      <c r="T8793" s="194">
        <v>4437.462595</v>
      </c>
      <c r="U8793" t="s">
        <v>193</v>
      </c>
      <c r="V8793">
        <v>45708.624016203707</v>
      </c>
    </row>
    <row r="8794" spans="1:22" x14ac:dyDescent="0.3">
      <c r="A8794" t="s">
        <v>121</v>
      </c>
      <c r="B8794" t="s">
        <v>122</v>
      </c>
      <c r="C8794" t="s">
        <v>88</v>
      </c>
      <c r="D8794" s="29">
        <v>46010</v>
      </c>
      <c r="E8794" s="161">
        <v>0</v>
      </c>
      <c r="F8794" s="161">
        <v>0</v>
      </c>
      <c r="G8794" s="161">
        <v>0</v>
      </c>
      <c r="H8794" s="161">
        <v>0</v>
      </c>
      <c r="L8794">
        <v>1346.9902300000001</v>
      </c>
      <c r="R8794">
        <v>4437.462595</v>
      </c>
      <c r="S8794">
        <v>4437.462595</v>
      </c>
      <c r="T8794" s="194">
        <v>4437.462595</v>
      </c>
      <c r="U8794" t="s">
        <v>193</v>
      </c>
      <c r="V8794">
        <v>45708.624027777776</v>
      </c>
    </row>
    <row r="8795" spans="1:22" x14ac:dyDescent="0.3">
      <c r="A8795" t="s">
        <v>121</v>
      </c>
      <c r="B8795" t="s">
        <v>122</v>
      </c>
      <c r="C8795" t="s">
        <v>88</v>
      </c>
      <c r="D8795" s="29">
        <v>46011</v>
      </c>
      <c r="E8795" s="161">
        <v>0</v>
      </c>
      <c r="F8795" s="161">
        <v>0</v>
      </c>
      <c r="G8795" s="161">
        <v>0</v>
      </c>
      <c r="H8795" s="161">
        <v>0</v>
      </c>
      <c r="L8795">
        <v>1346.9902300000001</v>
      </c>
      <c r="R8795">
        <v>4437.462595</v>
      </c>
      <c r="S8795">
        <v>4437.462595</v>
      </c>
      <c r="T8795" s="194">
        <v>4437.462595</v>
      </c>
      <c r="U8795" t="s">
        <v>193</v>
      </c>
      <c r="V8795">
        <v>45708.624027777776</v>
      </c>
    </row>
    <row r="8796" spans="1:22" x14ac:dyDescent="0.3">
      <c r="A8796" t="s">
        <v>121</v>
      </c>
      <c r="B8796" t="s">
        <v>122</v>
      </c>
      <c r="C8796" t="s">
        <v>88</v>
      </c>
      <c r="D8796" s="29">
        <v>46012</v>
      </c>
      <c r="E8796" s="161">
        <v>0</v>
      </c>
      <c r="F8796" s="161">
        <v>0</v>
      </c>
      <c r="G8796" s="161">
        <v>0</v>
      </c>
      <c r="H8796" s="161">
        <v>0</v>
      </c>
      <c r="L8796">
        <v>1346.9902300000001</v>
      </c>
      <c r="R8796">
        <v>4437.462595</v>
      </c>
      <c r="S8796">
        <v>4437.462595</v>
      </c>
      <c r="T8796" s="194">
        <v>4437.462595</v>
      </c>
      <c r="U8796" t="s">
        <v>193</v>
      </c>
      <c r="V8796">
        <v>45708.62400462963</v>
      </c>
    </row>
    <row r="8797" spans="1:22" x14ac:dyDescent="0.3">
      <c r="A8797" t="s">
        <v>121</v>
      </c>
      <c r="B8797" t="s">
        <v>122</v>
      </c>
      <c r="C8797" t="s">
        <v>88</v>
      </c>
      <c r="D8797" s="29">
        <v>46013</v>
      </c>
      <c r="E8797" s="161">
        <v>0</v>
      </c>
      <c r="F8797" s="161">
        <v>0</v>
      </c>
      <c r="G8797" s="161">
        <v>0</v>
      </c>
      <c r="H8797" s="161">
        <v>0</v>
      </c>
      <c r="L8797">
        <v>1346.9902300000001</v>
      </c>
      <c r="R8797">
        <v>4437.462595</v>
      </c>
      <c r="S8797">
        <v>4437.462595</v>
      </c>
      <c r="T8797" s="194">
        <v>4437.462595</v>
      </c>
      <c r="U8797" t="s">
        <v>193</v>
      </c>
      <c r="V8797">
        <v>45708.624016203707</v>
      </c>
    </row>
    <row r="8798" spans="1:22" x14ac:dyDescent="0.3">
      <c r="A8798" t="s">
        <v>121</v>
      </c>
      <c r="B8798" t="s">
        <v>122</v>
      </c>
      <c r="C8798" t="s">
        <v>88</v>
      </c>
      <c r="D8798" s="29">
        <v>46014</v>
      </c>
      <c r="E8798" s="161">
        <v>0</v>
      </c>
      <c r="F8798" s="161">
        <v>0</v>
      </c>
      <c r="G8798" s="161">
        <v>0</v>
      </c>
      <c r="H8798" s="161">
        <v>0</v>
      </c>
      <c r="L8798">
        <v>1346.9902300000001</v>
      </c>
      <c r="R8798">
        <v>4437.462595</v>
      </c>
      <c r="S8798">
        <v>4437.462595</v>
      </c>
      <c r="T8798" s="194">
        <v>4437.462595</v>
      </c>
      <c r="U8798" t="s">
        <v>193</v>
      </c>
      <c r="V8798">
        <v>45708.624016203707</v>
      </c>
    </row>
    <row r="8799" spans="1:22" x14ac:dyDescent="0.3">
      <c r="A8799" t="s">
        <v>121</v>
      </c>
      <c r="B8799" t="s">
        <v>122</v>
      </c>
      <c r="C8799" t="s">
        <v>88</v>
      </c>
      <c r="D8799" s="29">
        <v>46015</v>
      </c>
      <c r="E8799" s="161">
        <v>0</v>
      </c>
      <c r="F8799" s="161">
        <v>0</v>
      </c>
      <c r="G8799" s="161">
        <v>0</v>
      </c>
      <c r="H8799" s="161">
        <v>0</v>
      </c>
      <c r="L8799">
        <v>1346.9902300000001</v>
      </c>
      <c r="R8799">
        <v>4437.462595</v>
      </c>
      <c r="S8799">
        <v>4437.462595</v>
      </c>
      <c r="T8799" s="194">
        <v>4437.462595</v>
      </c>
      <c r="U8799" t="s">
        <v>193</v>
      </c>
      <c r="V8799">
        <v>45708.624027777776</v>
      </c>
    </row>
    <row r="8800" spans="1:22" x14ac:dyDescent="0.3">
      <c r="A8800" t="s">
        <v>121</v>
      </c>
      <c r="B8800" t="s">
        <v>122</v>
      </c>
      <c r="C8800" t="s">
        <v>88</v>
      </c>
      <c r="D8800" s="29">
        <v>46016</v>
      </c>
      <c r="E8800" s="161">
        <v>0</v>
      </c>
      <c r="F8800" s="161">
        <v>0</v>
      </c>
      <c r="G8800" s="161">
        <v>0</v>
      </c>
      <c r="H8800" s="161">
        <v>0</v>
      </c>
      <c r="L8800">
        <v>1346.9902300000001</v>
      </c>
      <c r="R8800">
        <v>4437.462595</v>
      </c>
      <c r="S8800">
        <v>4437.462595</v>
      </c>
      <c r="T8800" s="194">
        <v>4437.462595</v>
      </c>
      <c r="U8800" t="s">
        <v>193</v>
      </c>
      <c r="V8800">
        <v>45708.624016203707</v>
      </c>
    </row>
    <row r="8801" spans="1:22" x14ac:dyDescent="0.3">
      <c r="A8801" t="s">
        <v>121</v>
      </c>
      <c r="B8801" t="s">
        <v>122</v>
      </c>
      <c r="C8801" t="s">
        <v>88</v>
      </c>
      <c r="D8801" s="29">
        <v>46017</v>
      </c>
      <c r="E8801" s="161">
        <v>0</v>
      </c>
      <c r="F8801" s="161">
        <v>0</v>
      </c>
      <c r="G8801" s="161">
        <v>0</v>
      </c>
      <c r="H8801" s="161">
        <v>0</v>
      </c>
      <c r="L8801">
        <v>1346.9902300000001</v>
      </c>
      <c r="R8801">
        <v>4437.462595</v>
      </c>
      <c r="S8801">
        <v>4437.462595</v>
      </c>
      <c r="T8801" s="194">
        <v>4437.462595</v>
      </c>
      <c r="U8801" t="s">
        <v>193</v>
      </c>
      <c r="V8801">
        <v>45708.624016203707</v>
      </c>
    </row>
    <row r="8802" spans="1:22" x14ac:dyDescent="0.3">
      <c r="A8802" t="s">
        <v>121</v>
      </c>
      <c r="B8802" t="s">
        <v>122</v>
      </c>
      <c r="C8802" t="s">
        <v>88</v>
      </c>
      <c r="D8802" s="29">
        <v>46018</v>
      </c>
      <c r="E8802" s="161">
        <v>0</v>
      </c>
      <c r="F8802" s="161">
        <v>0</v>
      </c>
      <c r="G8802" s="161">
        <v>0</v>
      </c>
      <c r="H8802" s="161">
        <v>0</v>
      </c>
      <c r="L8802">
        <v>1346.9902300000001</v>
      </c>
      <c r="R8802">
        <v>4437.462595</v>
      </c>
      <c r="S8802">
        <v>4437.462595</v>
      </c>
      <c r="T8802" s="194">
        <v>4437.462595</v>
      </c>
      <c r="U8802" t="s">
        <v>193</v>
      </c>
      <c r="V8802">
        <v>45708.624027777776</v>
      </c>
    </row>
    <row r="8803" spans="1:22" x14ac:dyDescent="0.3">
      <c r="A8803" t="s">
        <v>121</v>
      </c>
      <c r="B8803" t="s">
        <v>122</v>
      </c>
      <c r="C8803" t="s">
        <v>88</v>
      </c>
      <c r="D8803" s="29">
        <v>46019</v>
      </c>
      <c r="E8803" s="161">
        <v>0</v>
      </c>
      <c r="F8803" s="161">
        <v>0</v>
      </c>
      <c r="G8803" s="161">
        <v>0</v>
      </c>
      <c r="H8803" s="161">
        <v>0</v>
      </c>
      <c r="L8803">
        <v>1346.9902300000001</v>
      </c>
      <c r="R8803">
        <v>4437.462595</v>
      </c>
      <c r="S8803">
        <v>4437.462595</v>
      </c>
      <c r="T8803" s="194">
        <v>4437.462595</v>
      </c>
      <c r="U8803" t="s">
        <v>193</v>
      </c>
      <c r="V8803">
        <v>45708.624039351853</v>
      </c>
    </row>
    <row r="8804" spans="1:22" x14ac:dyDescent="0.3">
      <c r="A8804" t="s">
        <v>121</v>
      </c>
      <c r="B8804" t="s">
        <v>122</v>
      </c>
      <c r="C8804" t="s">
        <v>88</v>
      </c>
      <c r="D8804" s="29">
        <v>46020</v>
      </c>
      <c r="E8804" s="161">
        <v>0</v>
      </c>
      <c r="F8804" s="161">
        <v>0</v>
      </c>
      <c r="G8804" s="161">
        <v>0</v>
      </c>
      <c r="H8804" s="161">
        <v>0</v>
      </c>
      <c r="L8804">
        <v>1346.9902300000001</v>
      </c>
      <c r="R8804">
        <v>4437.462595</v>
      </c>
      <c r="S8804">
        <v>4437.462595</v>
      </c>
      <c r="T8804" s="194">
        <v>4437.462595</v>
      </c>
      <c r="U8804" t="s">
        <v>193</v>
      </c>
      <c r="V8804">
        <v>45708.624039351853</v>
      </c>
    </row>
    <row r="8805" spans="1:22" x14ac:dyDescent="0.3">
      <c r="A8805" t="s">
        <v>121</v>
      </c>
      <c r="B8805" t="s">
        <v>122</v>
      </c>
      <c r="C8805" t="s">
        <v>88</v>
      </c>
      <c r="D8805" s="29">
        <v>46021</v>
      </c>
      <c r="E8805" s="161">
        <v>0</v>
      </c>
      <c r="F8805" s="161">
        <v>0</v>
      </c>
      <c r="G8805" s="161">
        <v>0</v>
      </c>
      <c r="H8805" s="161">
        <v>0</v>
      </c>
      <c r="L8805">
        <v>1346.9902300000001</v>
      </c>
      <c r="R8805">
        <v>4437.462595</v>
      </c>
      <c r="S8805">
        <v>4437.462595</v>
      </c>
      <c r="T8805" s="194">
        <v>4437.462595</v>
      </c>
      <c r="U8805" t="s">
        <v>193</v>
      </c>
      <c r="V8805">
        <v>45708.624016203707</v>
      </c>
    </row>
    <row r="8806" spans="1:22" x14ac:dyDescent="0.3">
      <c r="A8806" t="s">
        <v>121</v>
      </c>
      <c r="B8806" t="s">
        <v>122</v>
      </c>
      <c r="C8806" t="s">
        <v>88</v>
      </c>
      <c r="D8806" s="29">
        <v>46022</v>
      </c>
      <c r="E8806" s="161">
        <v>0</v>
      </c>
      <c r="F8806" s="161">
        <v>0</v>
      </c>
      <c r="G8806" s="161">
        <v>0</v>
      </c>
      <c r="H8806" s="161">
        <v>0</v>
      </c>
      <c r="L8806">
        <v>1346.9902300000001</v>
      </c>
      <c r="R8806">
        <v>4437.462595</v>
      </c>
      <c r="S8806">
        <v>4437.462595</v>
      </c>
      <c r="T8806" s="194">
        <v>4437.462595</v>
      </c>
      <c r="U8806" t="s">
        <v>193</v>
      </c>
      <c r="V8806">
        <v>45708.624027777776</v>
      </c>
    </row>
    <row r="8807" spans="1:22" x14ac:dyDescent="0.3">
      <c r="A8807" t="s">
        <v>123</v>
      </c>
      <c r="B8807" t="s">
        <v>112</v>
      </c>
      <c r="C8807" t="s">
        <v>88</v>
      </c>
      <c r="D8807" s="29">
        <v>45748</v>
      </c>
      <c r="E8807" s="161">
        <v>0</v>
      </c>
      <c r="F8807" s="161">
        <v>0</v>
      </c>
      <c r="G8807" s="161">
        <v>0</v>
      </c>
      <c r="H8807" s="161">
        <v>0</v>
      </c>
      <c r="L8807">
        <v>1179.7283749999999</v>
      </c>
      <c r="R8807">
        <v>5434.8693370000001</v>
      </c>
      <c r="S8807">
        <v>5434.8693370000001</v>
      </c>
      <c r="T8807" s="194">
        <v>5434.8693370000001</v>
      </c>
      <c r="U8807" t="s">
        <v>193</v>
      </c>
      <c r="V8807">
        <v>45567.337534722225</v>
      </c>
    </row>
    <row r="8808" spans="1:22" x14ac:dyDescent="0.3">
      <c r="A8808" t="s">
        <v>123</v>
      </c>
      <c r="B8808" t="s">
        <v>112</v>
      </c>
      <c r="C8808" t="s">
        <v>88</v>
      </c>
      <c r="D8808" s="29">
        <v>45749</v>
      </c>
      <c r="E8808" s="161">
        <v>0</v>
      </c>
      <c r="F8808" s="161">
        <v>0</v>
      </c>
      <c r="G8808" s="161">
        <v>0</v>
      </c>
      <c r="H8808" s="161">
        <v>0</v>
      </c>
      <c r="L8808">
        <v>1179.7283749999999</v>
      </c>
      <c r="R8808">
        <v>5434.8693370000001</v>
      </c>
      <c r="S8808">
        <v>5434.8693370000001</v>
      </c>
      <c r="T8808" s="194">
        <v>5434.8693370000001</v>
      </c>
      <c r="U8808" t="s">
        <v>193</v>
      </c>
      <c r="V8808">
        <v>45567.337534722225</v>
      </c>
    </row>
    <row r="8809" spans="1:22" x14ac:dyDescent="0.3">
      <c r="A8809" t="s">
        <v>123</v>
      </c>
      <c r="B8809" t="s">
        <v>112</v>
      </c>
      <c r="C8809" t="s">
        <v>88</v>
      </c>
      <c r="D8809" s="29">
        <v>45750</v>
      </c>
      <c r="E8809" s="161">
        <v>0</v>
      </c>
      <c r="F8809" s="161">
        <v>0</v>
      </c>
      <c r="G8809" s="161">
        <v>0</v>
      </c>
      <c r="H8809" s="161">
        <v>0</v>
      </c>
      <c r="L8809">
        <v>1179.7283749999999</v>
      </c>
      <c r="R8809">
        <v>5434.8693370000001</v>
      </c>
      <c r="S8809">
        <v>5434.8693370000001</v>
      </c>
      <c r="T8809" s="194">
        <v>5434.8693370000001</v>
      </c>
      <c r="U8809" t="s">
        <v>193</v>
      </c>
      <c r="V8809">
        <v>45567.337534722225</v>
      </c>
    </row>
    <row r="8810" spans="1:22" x14ac:dyDescent="0.3">
      <c r="A8810" t="s">
        <v>123</v>
      </c>
      <c r="B8810" t="s">
        <v>112</v>
      </c>
      <c r="C8810" t="s">
        <v>88</v>
      </c>
      <c r="D8810" s="29">
        <v>45751</v>
      </c>
      <c r="E8810" s="161">
        <v>0</v>
      </c>
      <c r="F8810" s="161">
        <v>0</v>
      </c>
      <c r="G8810" s="161">
        <v>0</v>
      </c>
      <c r="H8810" s="161">
        <v>0</v>
      </c>
      <c r="L8810">
        <v>1179.7283749999999</v>
      </c>
      <c r="R8810">
        <v>5434.8693370000001</v>
      </c>
      <c r="S8810">
        <v>5434.8693370000001</v>
      </c>
      <c r="T8810" s="194">
        <v>5434.8693370000001</v>
      </c>
      <c r="U8810" t="s">
        <v>193</v>
      </c>
      <c r="V8810">
        <v>45567.337534722225</v>
      </c>
    </row>
    <row r="8811" spans="1:22" x14ac:dyDescent="0.3">
      <c r="A8811" t="s">
        <v>123</v>
      </c>
      <c r="B8811" t="s">
        <v>112</v>
      </c>
      <c r="C8811" t="s">
        <v>88</v>
      </c>
      <c r="D8811" s="29">
        <v>45752</v>
      </c>
      <c r="E8811" s="161">
        <v>0</v>
      </c>
      <c r="F8811" s="161">
        <v>0</v>
      </c>
      <c r="G8811" s="161">
        <v>0</v>
      </c>
      <c r="H8811" s="161">
        <v>0</v>
      </c>
      <c r="L8811">
        <v>1179.7283749999999</v>
      </c>
      <c r="R8811">
        <v>5434.8693370000001</v>
      </c>
      <c r="S8811">
        <v>5434.8693370000001</v>
      </c>
      <c r="T8811" s="194">
        <v>5434.8693370000001</v>
      </c>
      <c r="U8811" t="s">
        <v>193</v>
      </c>
      <c r="V8811">
        <v>45567.337534722225</v>
      </c>
    </row>
    <row r="8812" spans="1:22" x14ac:dyDescent="0.3">
      <c r="A8812" t="s">
        <v>123</v>
      </c>
      <c r="B8812" t="s">
        <v>112</v>
      </c>
      <c r="C8812" t="s">
        <v>88</v>
      </c>
      <c r="D8812" s="29">
        <v>45753</v>
      </c>
      <c r="E8812" s="161">
        <v>0</v>
      </c>
      <c r="F8812" s="161">
        <v>0</v>
      </c>
      <c r="G8812" s="161">
        <v>0</v>
      </c>
      <c r="H8812" s="161">
        <v>0</v>
      </c>
      <c r="L8812">
        <v>1179.7283749999999</v>
      </c>
      <c r="R8812">
        <v>5434.8693370000001</v>
      </c>
      <c r="S8812">
        <v>5434.8693370000001</v>
      </c>
      <c r="T8812" s="194">
        <v>5434.8693370000001</v>
      </c>
      <c r="U8812" t="s">
        <v>193</v>
      </c>
      <c r="V8812">
        <v>45567.337534722225</v>
      </c>
    </row>
    <row r="8813" spans="1:22" x14ac:dyDescent="0.3">
      <c r="A8813" t="s">
        <v>123</v>
      </c>
      <c r="B8813" t="s">
        <v>112</v>
      </c>
      <c r="C8813" t="s">
        <v>88</v>
      </c>
      <c r="D8813" s="29">
        <v>45754</v>
      </c>
      <c r="E8813" s="161">
        <v>0</v>
      </c>
      <c r="F8813" s="161">
        <v>0</v>
      </c>
      <c r="G8813" s="161">
        <v>0</v>
      </c>
      <c r="H8813" s="161">
        <v>0</v>
      </c>
      <c r="L8813">
        <v>1179.7283749999999</v>
      </c>
      <c r="R8813">
        <v>5434.8693370000001</v>
      </c>
      <c r="S8813">
        <v>5434.8693370000001</v>
      </c>
      <c r="T8813" s="194">
        <v>5434.8693370000001</v>
      </c>
      <c r="U8813" t="s">
        <v>193</v>
      </c>
      <c r="V8813">
        <v>45567.337546296294</v>
      </c>
    </row>
    <row r="8814" spans="1:22" x14ac:dyDescent="0.3">
      <c r="A8814" t="s">
        <v>123</v>
      </c>
      <c r="B8814" t="s">
        <v>112</v>
      </c>
      <c r="C8814" t="s">
        <v>88</v>
      </c>
      <c r="D8814" s="29">
        <v>45755</v>
      </c>
      <c r="E8814" s="161">
        <v>0</v>
      </c>
      <c r="F8814" s="161">
        <v>0</v>
      </c>
      <c r="G8814" s="161">
        <v>0</v>
      </c>
      <c r="H8814" s="161">
        <v>0</v>
      </c>
      <c r="L8814">
        <v>1179.7283749999999</v>
      </c>
      <c r="R8814">
        <v>5434.8693370000001</v>
      </c>
      <c r="S8814">
        <v>5434.8693370000001</v>
      </c>
      <c r="T8814" s="194">
        <v>5434.8693370000001</v>
      </c>
      <c r="U8814" t="s">
        <v>193</v>
      </c>
      <c r="V8814">
        <v>45567.337546296294</v>
      </c>
    </row>
    <row r="8815" spans="1:22" x14ac:dyDescent="0.3">
      <c r="A8815" t="s">
        <v>123</v>
      </c>
      <c r="B8815" t="s">
        <v>112</v>
      </c>
      <c r="C8815" t="s">
        <v>88</v>
      </c>
      <c r="D8815" s="29">
        <v>45756</v>
      </c>
      <c r="E8815" s="161">
        <v>0</v>
      </c>
      <c r="F8815" s="161">
        <v>0</v>
      </c>
      <c r="G8815" s="161">
        <v>0</v>
      </c>
      <c r="H8815" s="161">
        <v>0</v>
      </c>
      <c r="L8815">
        <v>1179.7283749999999</v>
      </c>
      <c r="R8815">
        <v>5434.8693370000001</v>
      </c>
      <c r="S8815">
        <v>5434.8693370000001</v>
      </c>
      <c r="T8815" s="194">
        <v>5434.8693370000001</v>
      </c>
      <c r="U8815" t="s">
        <v>193</v>
      </c>
      <c r="V8815">
        <v>45567.337546296294</v>
      </c>
    </row>
    <row r="8816" spans="1:22" x14ac:dyDescent="0.3">
      <c r="A8816" t="s">
        <v>123</v>
      </c>
      <c r="B8816" t="s">
        <v>112</v>
      </c>
      <c r="C8816" t="s">
        <v>88</v>
      </c>
      <c r="D8816" s="29">
        <v>45757</v>
      </c>
      <c r="E8816" s="161">
        <v>0</v>
      </c>
      <c r="F8816" s="161">
        <v>0</v>
      </c>
      <c r="G8816" s="161">
        <v>0</v>
      </c>
      <c r="H8816" s="161">
        <v>0</v>
      </c>
      <c r="L8816">
        <v>1179.7283749999999</v>
      </c>
      <c r="R8816">
        <v>5434.8693370000001</v>
      </c>
      <c r="S8816">
        <v>5434.8693370000001</v>
      </c>
      <c r="T8816" s="194">
        <v>5434.8693370000001</v>
      </c>
      <c r="U8816" t="s">
        <v>193</v>
      </c>
      <c r="V8816">
        <v>45567.337546296294</v>
      </c>
    </row>
    <row r="8817" spans="1:22" x14ac:dyDescent="0.3">
      <c r="A8817" t="s">
        <v>123</v>
      </c>
      <c r="B8817" t="s">
        <v>112</v>
      </c>
      <c r="C8817" t="s">
        <v>88</v>
      </c>
      <c r="D8817" s="29">
        <v>45758</v>
      </c>
      <c r="E8817" s="161">
        <v>0</v>
      </c>
      <c r="F8817" s="161">
        <v>0</v>
      </c>
      <c r="G8817" s="161">
        <v>0</v>
      </c>
      <c r="H8817" s="161">
        <v>0</v>
      </c>
      <c r="L8817">
        <v>1179.7283749999999</v>
      </c>
      <c r="R8817">
        <v>5434.8693370000001</v>
      </c>
      <c r="S8817">
        <v>5434.8693370000001</v>
      </c>
      <c r="T8817" s="194">
        <v>5434.8693370000001</v>
      </c>
      <c r="U8817" t="s">
        <v>193</v>
      </c>
      <c r="V8817">
        <v>45567.337534722225</v>
      </c>
    </row>
    <row r="8818" spans="1:22" x14ac:dyDescent="0.3">
      <c r="A8818" t="s">
        <v>123</v>
      </c>
      <c r="B8818" t="s">
        <v>112</v>
      </c>
      <c r="C8818" t="s">
        <v>88</v>
      </c>
      <c r="D8818" s="29">
        <v>45759</v>
      </c>
      <c r="E8818" s="161">
        <v>0</v>
      </c>
      <c r="F8818" s="161">
        <v>0</v>
      </c>
      <c r="G8818" s="161">
        <v>0</v>
      </c>
      <c r="H8818" s="161">
        <v>0</v>
      </c>
      <c r="L8818">
        <v>1179.7283749999999</v>
      </c>
      <c r="R8818">
        <v>5434.8693370000001</v>
      </c>
      <c r="S8818">
        <v>5434.8693370000001</v>
      </c>
      <c r="T8818" s="194">
        <v>5434.8693370000001</v>
      </c>
      <c r="U8818" t="s">
        <v>193</v>
      </c>
      <c r="V8818">
        <v>45567.337534722225</v>
      </c>
    </row>
    <row r="8819" spans="1:22" x14ac:dyDescent="0.3">
      <c r="A8819" t="s">
        <v>123</v>
      </c>
      <c r="B8819" t="s">
        <v>112</v>
      </c>
      <c r="C8819" t="s">
        <v>88</v>
      </c>
      <c r="D8819" s="29">
        <v>45760</v>
      </c>
      <c r="E8819" s="161">
        <v>0</v>
      </c>
      <c r="F8819" s="161">
        <v>0</v>
      </c>
      <c r="G8819" s="161">
        <v>0</v>
      </c>
      <c r="H8819" s="161">
        <v>0</v>
      </c>
      <c r="L8819">
        <v>1179.7283749999999</v>
      </c>
      <c r="R8819">
        <v>5434.8693370000001</v>
      </c>
      <c r="S8819">
        <v>5434.8693370000001</v>
      </c>
      <c r="T8819" s="194">
        <v>5434.8693370000001</v>
      </c>
      <c r="U8819" t="s">
        <v>193</v>
      </c>
      <c r="V8819">
        <v>45567.337534722225</v>
      </c>
    </row>
    <row r="8820" spans="1:22" x14ac:dyDescent="0.3">
      <c r="A8820" t="s">
        <v>123</v>
      </c>
      <c r="B8820" t="s">
        <v>112</v>
      </c>
      <c r="C8820" t="s">
        <v>88</v>
      </c>
      <c r="D8820" s="29">
        <v>45761</v>
      </c>
      <c r="E8820" s="161">
        <v>0</v>
      </c>
      <c r="F8820" s="161">
        <v>0</v>
      </c>
      <c r="G8820" s="161">
        <v>0</v>
      </c>
      <c r="H8820" s="161">
        <v>0</v>
      </c>
      <c r="L8820">
        <v>1179.7283749999999</v>
      </c>
      <c r="R8820">
        <v>5434.8693370000001</v>
      </c>
      <c r="S8820">
        <v>5434.8693370000001</v>
      </c>
      <c r="T8820" s="194">
        <v>5434.8693370000001</v>
      </c>
      <c r="U8820" t="s">
        <v>193</v>
      </c>
      <c r="V8820">
        <v>45567.337546296294</v>
      </c>
    </row>
    <row r="8821" spans="1:22" x14ac:dyDescent="0.3">
      <c r="A8821" t="s">
        <v>123</v>
      </c>
      <c r="B8821" t="s">
        <v>112</v>
      </c>
      <c r="C8821" t="s">
        <v>88</v>
      </c>
      <c r="D8821" s="29">
        <v>45762</v>
      </c>
      <c r="E8821" s="161">
        <v>0</v>
      </c>
      <c r="F8821" s="161">
        <v>0</v>
      </c>
      <c r="G8821" s="161">
        <v>0</v>
      </c>
      <c r="H8821" s="161">
        <v>0</v>
      </c>
      <c r="L8821">
        <v>1179.7283749999999</v>
      </c>
      <c r="R8821">
        <v>5434.8693370000001</v>
      </c>
      <c r="S8821">
        <v>5434.8693370000001</v>
      </c>
      <c r="T8821" s="194">
        <v>5434.8693370000001</v>
      </c>
      <c r="U8821" t="s">
        <v>193</v>
      </c>
      <c r="V8821">
        <v>45567.337546296294</v>
      </c>
    </row>
    <row r="8822" spans="1:22" x14ac:dyDescent="0.3">
      <c r="A8822" t="s">
        <v>123</v>
      </c>
      <c r="B8822" t="s">
        <v>112</v>
      </c>
      <c r="C8822" t="s">
        <v>88</v>
      </c>
      <c r="D8822" s="29">
        <v>45763</v>
      </c>
      <c r="E8822" s="161">
        <v>0</v>
      </c>
      <c r="F8822" s="161">
        <v>0</v>
      </c>
      <c r="G8822" s="161">
        <v>0</v>
      </c>
      <c r="H8822" s="161">
        <v>0</v>
      </c>
      <c r="L8822">
        <v>1179.7283749999999</v>
      </c>
      <c r="R8822">
        <v>5434.8693370000001</v>
      </c>
      <c r="S8822">
        <v>5434.8693370000001</v>
      </c>
      <c r="T8822" s="194">
        <v>5434.8693370000001</v>
      </c>
      <c r="U8822" t="s">
        <v>193</v>
      </c>
      <c r="V8822">
        <v>45567.337534722225</v>
      </c>
    </row>
    <row r="8823" spans="1:22" x14ac:dyDescent="0.3">
      <c r="A8823" t="s">
        <v>123</v>
      </c>
      <c r="B8823" t="s">
        <v>112</v>
      </c>
      <c r="C8823" t="s">
        <v>88</v>
      </c>
      <c r="D8823" s="29">
        <v>45764</v>
      </c>
      <c r="E8823" s="161">
        <v>0</v>
      </c>
      <c r="F8823" s="161">
        <v>0</v>
      </c>
      <c r="G8823" s="161">
        <v>0</v>
      </c>
      <c r="H8823" s="161">
        <v>0</v>
      </c>
      <c r="L8823">
        <v>1179.7283749999999</v>
      </c>
      <c r="R8823">
        <v>5434.8693370000001</v>
      </c>
      <c r="S8823">
        <v>5434.8693370000001</v>
      </c>
      <c r="T8823" s="194">
        <v>5434.8693370000001</v>
      </c>
      <c r="U8823" t="s">
        <v>193</v>
      </c>
      <c r="V8823">
        <v>45567.337534722225</v>
      </c>
    </row>
    <row r="8824" spans="1:22" x14ac:dyDescent="0.3">
      <c r="A8824" t="s">
        <v>123</v>
      </c>
      <c r="B8824" t="s">
        <v>112</v>
      </c>
      <c r="C8824" t="s">
        <v>88</v>
      </c>
      <c r="D8824" s="29">
        <v>45765</v>
      </c>
      <c r="E8824" s="161">
        <v>0</v>
      </c>
      <c r="F8824" s="161">
        <v>0</v>
      </c>
      <c r="G8824" s="161">
        <v>0</v>
      </c>
      <c r="H8824" s="161">
        <v>0</v>
      </c>
      <c r="L8824">
        <v>1179.7283749999999</v>
      </c>
      <c r="R8824">
        <v>5434.8693370000001</v>
      </c>
      <c r="S8824">
        <v>5434.8693370000001</v>
      </c>
      <c r="T8824" s="194">
        <v>5434.8693370000001</v>
      </c>
      <c r="U8824" t="s">
        <v>193</v>
      </c>
      <c r="V8824">
        <v>45567.337534722225</v>
      </c>
    </row>
    <row r="8825" spans="1:22" x14ac:dyDescent="0.3">
      <c r="A8825" t="s">
        <v>123</v>
      </c>
      <c r="B8825" t="s">
        <v>112</v>
      </c>
      <c r="C8825" t="s">
        <v>88</v>
      </c>
      <c r="D8825" s="29">
        <v>45766</v>
      </c>
      <c r="E8825" s="161">
        <v>0</v>
      </c>
      <c r="F8825" s="161">
        <v>0</v>
      </c>
      <c r="G8825" s="161">
        <v>0</v>
      </c>
      <c r="H8825" s="161">
        <v>0</v>
      </c>
      <c r="L8825">
        <v>1179.7283749999999</v>
      </c>
      <c r="R8825">
        <v>5434.8693370000001</v>
      </c>
      <c r="S8825">
        <v>5434.8693370000001</v>
      </c>
      <c r="T8825" s="194">
        <v>5434.8693370000001</v>
      </c>
      <c r="U8825" t="s">
        <v>193</v>
      </c>
      <c r="V8825">
        <v>45567.337534722225</v>
      </c>
    </row>
    <row r="8826" spans="1:22" x14ac:dyDescent="0.3">
      <c r="A8826" t="s">
        <v>123</v>
      </c>
      <c r="B8826" t="s">
        <v>112</v>
      </c>
      <c r="C8826" t="s">
        <v>88</v>
      </c>
      <c r="D8826" s="29">
        <v>45767</v>
      </c>
      <c r="E8826" s="161">
        <v>0</v>
      </c>
      <c r="F8826" s="161">
        <v>0</v>
      </c>
      <c r="G8826" s="161">
        <v>0</v>
      </c>
      <c r="H8826" s="161">
        <v>0</v>
      </c>
      <c r="L8826">
        <v>1179.7283749999999</v>
      </c>
      <c r="R8826">
        <v>5434.8693370000001</v>
      </c>
      <c r="S8826">
        <v>5434.8693370000001</v>
      </c>
      <c r="T8826" s="194">
        <v>5434.8693370000001</v>
      </c>
      <c r="U8826" t="s">
        <v>193</v>
      </c>
      <c r="V8826">
        <v>45567.337546296294</v>
      </c>
    </row>
    <row r="8827" spans="1:22" x14ac:dyDescent="0.3">
      <c r="A8827" t="s">
        <v>123</v>
      </c>
      <c r="B8827" t="s">
        <v>112</v>
      </c>
      <c r="C8827" t="s">
        <v>88</v>
      </c>
      <c r="D8827" s="29">
        <v>45768</v>
      </c>
      <c r="E8827" s="161">
        <v>0</v>
      </c>
      <c r="F8827" s="161">
        <v>0</v>
      </c>
      <c r="G8827" s="161">
        <v>0</v>
      </c>
      <c r="H8827" s="161">
        <v>0</v>
      </c>
      <c r="L8827">
        <v>1179.7283749999999</v>
      </c>
      <c r="R8827">
        <v>5434.8693370000001</v>
      </c>
      <c r="S8827">
        <v>5434.8693370000001</v>
      </c>
      <c r="T8827" s="194">
        <v>5434.8693370000001</v>
      </c>
      <c r="U8827" t="s">
        <v>193</v>
      </c>
      <c r="V8827">
        <v>45567.337534722225</v>
      </c>
    </row>
    <row r="8828" spans="1:22" x14ac:dyDescent="0.3">
      <c r="A8828" t="s">
        <v>123</v>
      </c>
      <c r="B8828" t="s">
        <v>112</v>
      </c>
      <c r="C8828" t="s">
        <v>88</v>
      </c>
      <c r="D8828" s="29">
        <v>45769</v>
      </c>
      <c r="E8828" s="161">
        <v>0</v>
      </c>
      <c r="F8828" s="161">
        <v>0</v>
      </c>
      <c r="G8828" s="161">
        <v>0</v>
      </c>
      <c r="H8828" s="161">
        <v>0</v>
      </c>
      <c r="L8828">
        <v>1179.7283749999999</v>
      </c>
      <c r="R8828">
        <v>5434.8693370000001</v>
      </c>
      <c r="S8828">
        <v>5434.8693370000001</v>
      </c>
      <c r="T8828" s="194">
        <v>5434.8693370000001</v>
      </c>
      <c r="U8828" t="s">
        <v>193</v>
      </c>
      <c r="V8828">
        <v>45567.337534722225</v>
      </c>
    </row>
    <row r="8829" spans="1:22" x14ac:dyDescent="0.3">
      <c r="A8829" t="s">
        <v>123</v>
      </c>
      <c r="B8829" t="s">
        <v>112</v>
      </c>
      <c r="C8829" t="s">
        <v>88</v>
      </c>
      <c r="D8829" s="29">
        <v>45770</v>
      </c>
      <c r="E8829" s="161">
        <v>0</v>
      </c>
      <c r="F8829" s="161">
        <v>0</v>
      </c>
      <c r="G8829" s="161">
        <v>0</v>
      </c>
      <c r="H8829" s="161">
        <v>0</v>
      </c>
      <c r="L8829">
        <v>1179.7283749999999</v>
      </c>
      <c r="R8829">
        <v>5434.8693370000001</v>
      </c>
      <c r="S8829">
        <v>5434.8693370000001</v>
      </c>
      <c r="T8829" s="194">
        <v>5434.8693370000001</v>
      </c>
      <c r="U8829" t="s">
        <v>193</v>
      </c>
      <c r="V8829">
        <v>45567.337546296294</v>
      </c>
    </row>
    <row r="8830" spans="1:22" x14ac:dyDescent="0.3">
      <c r="A8830" t="s">
        <v>123</v>
      </c>
      <c r="B8830" t="s">
        <v>112</v>
      </c>
      <c r="C8830" t="s">
        <v>88</v>
      </c>
      <c r="D8830" s="29">
        <v>45771</v>
      </c>
      <c r="E8830" s="161">
        <v>0</v>
      </c>
      <c r="F8830" s="161">
        <v>0</v>
      </c>
      <c r="G8830" s="161">
        <v>0</v>
      </c>
      <c r="H8830" s="161">
        <v>0</v>
      </c>
      <c r="L8830">
        <v>1179.7283749999999</v>
      </c>
      <c r="R8830">
        <v>5434.8693370000001</v>
      </c>
      <c r="S8830">
        <v>5434.8693370000001</v>
      </c>
      <c r="T8830" s="194">
        <v>5434.8693370000001</v>
      </c>
      <c r="U8830" t="s">
        <v>193</v>
      </c>
      <c r="V8830">
        <v>45567.337534722225</v>
      </c>
    </row>
    <row r="8831" spans="1:22" x14ac:dyDescent="0.3">
      <c r="A8831" t="s">
        <v>123</v>
      </c>
      <c r="B8831" t="s">
        <v>112</v>
      </c>
      <c r="C8831" t="s">
        <v>88</v>
      </c>
      <c r="D8831" s="29">
        <v>45772</v>
      </c>
      <c r="E8831" s="161">
        <v>0</v>
      </c>
      <c r="F8831" s="161">
        <v>0</v>
      </c>
      <c r="G8831" s="161">
        <v>0</v>
      </c>
      <c r="H8831" s="161">
        <v>0</v>
      </c>
      <c r="L8831">
        <v>1179.7283749999999</v>
      </c>
      <c r="R8831">
        <v>5434.8693370000001</v>
      </c>
      <c r="S8831">
        <v>5434.8693370000001</v>
      </c>
      <c r="T8831" s="194">
        <v>5434.8693370000001</v>
      </c>
      <c r="U8831" t="s">
        <v>193</v>
      </c>
      <c r="V8831">
        <v>45567.337546296294</v>
      </c>
    </row>
    <row r="8832" spans="1:22" x14ac:dyDescent="0.3">
      <c r="A8832" t="s">
        <v>123</v>
      </c>
      <c r="B8832" t="s">
        <v>112</v>
      </c>
      <c r="C8832" t="s">
        <v>88</v>
      </c>
      <c r="D8832" s="29">
        <v>45773</v>
      </c>
      <c r="E8832" s="161">
        <v>0</v>
      </c>
      <c r="F8832" s="161">
        <v>0</v>
      </c>
      <c r="G8832" s="161">
        <v>0</v>
      </c>
      <c r="H8832" s="161">
        <v>0</v>
      </c>
      <c r="L8832">
        <v>1179.7283749999999</v>
      </c>
      <c r="R8832">
        <v>5434.8693370000001</v>
      </c>
      <c r="S8832">
        <v>5434.8693370000001</v>
      </c>
      <c r="T8832" s="194">
        <v>5434.8693370000001</v>
      </c>
      <c r="U8832" t="s">
        <v>193</v>
      </c>
      <c r="V8832">
        <v>45567.337546296294</v>
      </c>
    </row>
    <row r="8833" spans="1:22" x14ac:dyDescent="0.3">
      <c r="A8833" t="s">
        <v>123</v>
      </c>
      <c r="B8833" t="s">
        <v>112</v>
      </c>
      <c r="C8833" t="s">
        <v>88</v>
      </c>
      <c r="D8833" s="29">
        <v>45774</v>
      </c>
      <c r="E8833" s="161">
        <v>0</v>
      </c>
      <c r="F8833" s="161">
        <v>0</v>
      </c>
      <c r="G8833" s="161">
        <v>0</v>
      </c>
      <c r="H8833" s="161">
        <v>0</v>
      </c>
      <c r="L8833">
        <v>1179.7283749999999</v>
      </c>
      <c r="R8833">
        <v>5434.8693370000001</v>
      </c>
      <c r="S8833">
        <v>5434.8693370000001</v>
      </c>
      <c r="T8833" s="194">
        <v>5434.8693370000001</v>
      </c>
      <c r="U8833" t="s">
        <v>193</v>
      </c>
      <c r="V8833">
        <v>45567.337546296294</v>
      </c>
    </row>
    <row r="8834" spans="1:22" x14ac:dyDescent="0.3">
      <c r="A8834" t="s">
        <v>123</v>
      </c>
      <c r="B8834" t="s">
        <v>112</v>
      </c>
      <c r="C8834" t="s">
        <v>88</v>
      </c>
      <c r="D8834" s="29">
        <v>45775</v>
      </c>
      <c r="E8834" s="161">
        <v>0</v>
      </c>
      <c r="F8834" s="161">
        <v>0</v>
      </c>
      <c r="G8834" s="161">
        <v>0</v>
      </c>
      <c r="H8834" s="161">
        <v>0</v>
      </c>
      <c r="L8834">
        <v>1179.7283749999999</v>
      </c>
      <c r="R8834">
        <v>5434.8693370000001</v>
      </c>
      <c r="S8834">
        <v>5434.8693370000001</v>
      </c>
      <c r="T8834" s="194">
        <v>5434.8693370000001</v>
      </c>
      <c r="U8834" t="s">
        <v>193</v>
      </c>
      <c r="V8834">
        <v>45567.337546296294</v>
      </c>
    </row>
    <row r="8835" spans="1:22" x14ac:dyDescent="0.3">
      <c r="A8835" t="s">
        <v>123</v>
      </c>
      <c r="B8835" t="s">
        <v>112</v>
      </c>
      <c r="C8835" t="s">
        <v>88</v>
      </c>
      <c r="D8835" s="29">
        <v>45776</v>
      </c>
      <c r="E8835" s="161">
        <v>0</v>
      </c>
      <c r="F8835" s="161">
        <v>0</v>
      </c>
      <c r="G8835" s="161">
        <v>0</v>
      </c>
      <c r="H8835" s="161">
        <v>0</v>
      </c>
      <c r="L8835">
        <v>1179.7283749999999</v>
      </c>
      <c r="R8835">
        <v>5434.8693370000001</v>
      </c>
      <c r="S8835">
        <v>5434.8693370000001</v>
      </c>
      <c r="T8835" s="194">
        <v>5434.8693370000001</v>
      </c>
      <c r="U8835" t="s">
        <v>193</v>
      </c>
      <c r="V8835">
        <v>45567.337546296294</v>
      </c>
    </row>
    <row r="8836" spans="1:22" x14ac:dyDescent="0.3">
      <c r="A8836" t="s">
        <v>123</v>
      </c>
      <c r="B8836" t="s">
        <v>112</v>
      </c>
      <c r="C8836" t="s">
        <v>88</v>
      </c>
      <c r="D8836" s="29">
        <v>45777</v>
      </c>
      <c r="E8836" s="161">
        <v>0</v>
      </c>
      <c r="F8836" s="161">
        <v>0</v>
      </c>
      <c r="G8836" s="161">
        <v>0</v>
      </c>
      <c r="H8836" s="161">
        <v>0</v>
      </c>
      <c r="L8836">
        <v>1179.7283749999999</v>
      </c>
      <c r="R8836">
        <v>5434.8693370000001</v>
      </c>
      <c r="S8836">
        <v>5434.8693370000001</v>
      </c>
      <c r="T8836" s="194">
        <v>5434.8693370000001</v>
      </c>
      <c r="U8836" t="s">
        <v>193</v>
      </c>
      <c r="V8836">
        <v>45567.337546296294</v>
      </c>
    </row>
    <row r="8837" spans="1:22" x14ac:dyDescent="0.3">
      <c r="A8837" t="s">
        <v>123</v>
      </c>
      <c r="B8837" t="s">
        <v>112</v>
      </c>
      <c r="C8837" t="s">
        <v>88</v>
      </c>
      <c r="D8837" s="29">
        <v>45778</v>
      </c>
      <c r="E8837" s="161">
        <v>0</v>
      </c>
      <c r="F8837" s="161">
        <v>0</v>
      </c>
      <c r="G8837" s="161">
        <v>0</v>
      </c>
      <c r="H8837" s="161">
        <v>0</v>
      </c>
      <c r="L8837">
        <v>1950.467347</v>
      </c>
      <c r="R8837">
        <v>5434.8693370000001</v>
      </c>
      <c r="S8837">
        <v>5434.8693370000001</v>
      </c>
      <c r="T8837" s="194">
        <v>5434.8693370000001</v>
      </c>
      <c r="U8837" t="s">
        <v>193</v>
      </c>
      <c r="V8837">
        <v>45708.623969907407</v>
      </c>
    </row>
    <row r="8838" spans="1:22" x14ac:dyDescent="0.3">
      <c r="A8838" t="s">
        <v>123</v>
      </c>
      <c r="B8838" t="s">
        <v>112</v>
      </c>
      <c r="C8838" t="s">
        <v>88</v>
      </c>
      <c r="D8838" s="29">
        <v>45779</v>
      </c>
      <c r="E8838" s="161">
        <v>0</v>
      </c>
      <c r="F8838" s="161">
        <v>0</v>
      </c>
      <c r="G8838" s="161">
        <v>0</v>
      </c>
      <c r="H8838" s="161">
        <v>0</v>
      </c>
      <c r="L8838">
        <v>1950.467347</v>
      </c>
      <c r="R8838">
        <v>5434.8693370000001</v>
      </c>
      <c r="S8838">
        <v>5434.8693370000001</v>
      </c>
      <c r="T8838" s="194">
        <v>5434.8693370000001</v>
      </c>
      <c r="U8838" t="s">
        <v>193</v>
      </c>
      <c r="V8838">
        <v>45708.623981481483</v>
      </c>
    </row>
    <row r="8839" spans="1:22" x14ac:dyDescent="0.3">
      <c r="A8839" t="s">
        <v>123</v>
      </c>
      <c r="B8839" t="s">
        <v>112</v>
      </c>
      <c r="C8839" t="s">
        <v>88</v>
      </c>
      <c r="D8839" s="29">
        <v>45780</v>
      </c>
      <c r="E8839" s="161">
        <v>0</v>
      </c>
      <c r="F8839" s="161">
        <v>0</v>
      </c>
      <c r="G8839" s="161">
        <v>0</v>
      </c>
      <c r="H8839" s="161">
        <v>0</v>
      </c>
      <c r="L8839">
        <v>1950.467347</v>
      </c>
      <c r="R8839">
        <v>5434.8693370000001</v>
      </c>
      <c r="S8839">
        <v>5434.8693370000001</v>
      </c>
      <c r="T8839" s="194">
        <v>5434.8693370000001</v>
      </c>
      <c r="U8839" t="s">
        <v>193</v>
      </c>
      <c r="V8839">
        <v>45708.623981481483</v>
      </c>
    </row>
    <row r="8840" spans="1:22" x14ac:dyDescent="0.3">
      <c r="A8840" t="s">
        <v>123</v>
      </c>
      <c r="B8840" t="s">
        <v>112</v>
      </c>
      <c r="C8840" t="s">
        <v>88</v>
      </c>
      <c r="D8840" s="29">
        <v>45781</v>
      </c>
      <c r="E8840" s="161">
        <v>0</v>
      </c>
      <c r="F8840" s="161">
        <v>0</v>
      </c>
      <c r="G8840" s="161">
        <v>0</v>
      </c>
      <c r="H8840" s="161">
        <v>0</v>
      </c>
      <c r="L8840">
        <v>1950.467347</v>
      </c>
      <c r="R8840">
        <v>5434.8693370000001</v>
      </c>
      <c r="S8840">
        <v>5434.8693370000001</v>
      </c>
      <c r="T8840" s="194">
        <v>5434.8693370000001</v>
      </c>
      <c r="U8840" t="s">
        <v>193</v>
      </c>
      <c r="V8840">
        <v>45708.623969907407</v>
      </c>
    </row>
    <row r="8841" spans="1:22" x14ac:dyDescent="0.3">
      <c r="A8841" t="s">
        <v>123</v>
      </c>
      <c r="B8841" t="s">
        <v>112</v>
      </c>
      <c r="C8841" t="s">
        <v>88</v>
      </c>
      <c r="D8841" s="29">
        <v>45782</v>
      </c>
      <c r="E8841" s="161">
        <v>0</v>
      </c>
      <c r="F8841" s="161">
        <v>0</v>
      </c>
      <c r="G8841" s="161">
        <v>0</v>
      </c>
      <c r="H8841" s="161">
        <v>0</v>
      </c>
      <c r="L8841">
        <v>1950.467347</v>
      </c>
      <c r="R8841">
        <v>5434.8693370000001</v>
      </c>
      <c r="S8841">
        <v>5434.8693370000001</v>
      </c>
      <c r="T8841" s="194">
        <v>5434.8693370000001</v>
      </c>
      <c r="U8841" t="s">
        <v>193</v>
      </c>
      <c r="V8841">
        <v>45708.623981481483</v>
      </c>
    </row>
    <row r="8842" spans="1:22" x14ac:dyDescent="0.3">
      <c r="A8842" t="s">
        <v>123</v>
      </c>
      <c r="B8842" t="s">
        <v>112</v>
      </c>
      <c r="C8842" t="s">
        <v>88</v>
      </c>
      <c r="D8842" s="29">
        <v>45783</v>
      </c>
      <c r="E8842" s="161">
        <v>0</v>
      </c>
      <c r="F8842" s="161">
        <v>0</v>
      </c>
      <c r="G8842" s="161">
        <v>0</v>
      </c>
      <c r="H8842" s="161">
        <v>0</v>
      </c>
      <c r="L8842">
        <v>1950.467347</v>
      </c>
      <c r="R8842">
        <v>5434.8693370000001</v>
      </c>
      <c r="S8842">
        <v>5434.8693370000001</v>
      </c>
      <c r="T8842" s="194">
        <v>5434.8693370000001</v>
      </c>
      <c r="U8842" t="s">
        <v>193</v>
      </c>
      <c r="V8842">
        <v>45708.623969907407</v>
      </c>
    </row>
    <row r="8843" spans="1:22" x14ac:dyDescent="0.3">
      <c r="A8843" t="s">
        <v>123</v>
      </c>
      <c r="B8843" t="s">
        <v>112</v>
      </c>
      <c r="C8843" t="s">
        <v>88</v>
      </c>
      <c r="D8843" s="29">
        <v>45784</v>
      </c>
      <c r="E8843" s="161">
        <v>0</v>
      </c>
      <c r="F8843" s="161">
        <v>0</v>
      </c>
      <c r="G8843" s="161">
        <v>0</v>
      </c>
      <c r="H8843" s="161">
        <v>0</v>
      </c>
      <c r="L8843">
        <v>1950.467347</v>
      </c>
      <c r="R8843">
        <v>5434.8693370000001</v>
      </c>
      <c r="S8843">
        <v>5434.8693370000001</v>
      </c>
      <c r="T8843" s="194">
        <v>5434.8693370000001</v>
      </c>
      <c r="U8843" t="s">
        <v>193</v>
      </c>
      <c r="V8843">
        <v>45708.623969907407</v>
      </c>
    </row>
    <row r="8844" spans="1:22" x14ac:dyDescent="0.3">
      <c r="A8844" t="s">
        <v>123</v>
      </c>
      <c r="B8844" t="s">
        <v>112</v>
      </c>
      <c r="C8844" t="s">
        <v>88</v>
      </c>
      <c r="D8844" s="29">
        <v>45785</v>
      </c>
      <c r="E8844" s="161">
        <v>0</v>
      </c>
      <c r="F8844" s="161">
        <v>0</v>
      </c>
      <c r="G8844" s="161">
        <v>0</v>
      </c>
      <c r="H8844" s="161">
        <v>0</v>
      </c>
      <c r="L8844">
        <v>1950.467347</v>
      </c>
      <c r="R8844">
        <v>5434.8693370000001</v>
      </c>
      <c r="S8844">
        <v>5434.8693370000001</v>
      </c>
      <c r="T8844" s="194">
        <v>5434.8693370000001</v>
      </c>
      <c r="U8844" t="s">
        <v>193</v>
      </c>
      <c r="V8844">
        <v>45708.623993055553</v>
      </c>
    </row>
    <row r="8845" spans="1:22" x14ac:dyDescent="0.3">
      <c r="A8845" t="s">
        <v>123</v>
      </c>
      <c r="B8845" t="s">
        <v>112</v>
      </c>
      <c r="C8845" t="s">
        <v>88</v>
      </c>
      <c r="D8845" s="29">
        <v>45786</v>
      </c>
      <c r="E8845" s="161">
        <v>0</v>
      </c>
      <c r="F8845" s="161">
        <v>0</v>
      </c>
      <c r="G8845" s="161">
        <v>0</v>
      </c>
      <c r="H8845" s="161">
        <v>0</v>
      </c>
      <c r="L8845">
        <v>1950.467347</v>
      </c>
      <c r="R8845">
        <v>5434.8693370000001</v>
      </c>
      <c r="S8845">
        <v>5434.8693370000001</v>
      </c>
      <c r="T8845" s="194">
        <v>5434.8693370000001</v>
      </c>
      <c r="U8845" t="s">
        <v>193</v>
      </c>
      <c r="V8845">
        <v>45708.623981481483</v>
      </c>
    </row>
    <row r="8846" spans="1:22" x14ac:dyDescent="0.3">
      <c r="A8846" t="s">
        <v>123</v>
      </c>
      <c r="B8846" t="s">
        <v>112</v>
      </c>
      <c r="C8846" t="s">
        <v>88</v>
      </c>
      <c r="D8846" s="29">
        <v>45787</v>
      </c>
      <c r="E8846" s="161">
        <v>0</v>
      </c>
      <c r="F8846" s="161">
        <v>0</v>
      </c>
      <c r="G8846" s="161">
        <v>0</v>
      </c>
      <c r="H8846" s="161">
        <v>0</v>
      </c>
      <c r="L8846">
        <v>1950.467347</v>
      </c>
      <c r="R8846">
        <v>5434.8693370000001</v>
      </c>
      <c r="S8846">
        <v>5434.8693370000001</v>
      </c>
      <c r="T8846" s="194">
        <v>5434.8693370000001</v>
      </c>
      <c r="U8846" t="s">
        <v>193</v>
      </c>
      <c r="V8846">
        <v>45708.623969907407</v>
      </c>
    </row>
    <row r="8847" spans="1:22" x14ac:dyDescent="0.3">
      <c r="A8847" t="s">
        <v>123</v>
      </c>
      <c r="B8847" t="s">
        <v>112</v>
      </c>
      <c r="C8847" t="s">
        <v>88</v>
      </c>
      <c r="D8847" s="29">
        <v>45788</v>
      </c>
      <c r="E8847" s="161">
        <v>0</v>
      </c>
      <c r="F8847" s="161">
        <v>0</v>
      </c>
      <c r="G8847" s="161">
        <v>0</v>
      </c>
      <c r="H8847" s="161">
        <v>0</v>
      </c>
      <c r="L8847">
        <v>1950.467347</v>
      </c>
      <c r="R8847">
        <v>5434.8693370000001</v>
      </c>
      <c r="S8847">
        <v>5434.8693370000001</v>
      </c>
      <c r="T8847" s="194">
        <v>5434.8693370000001</v>
      </c>
      <c r="U8847" t="s">
        <v>193</v>
      </c>
      <c r="V8847">
        <v>45708.623969907407</v>
      </c>
    </row>
    <row r="8848" spans="1:22" x14ac:dyDescent="0.3">
      <c r="A8848" t="s">
        <v>123</v>
      </c>
      <c r="B8848" t="s">
        <v>112</v>
      </c>
      <c r="C8848" t="s">
        <v>88</v>
      </c>
      <c r="D8848" s="29">
        <v>45789</v>
      </c>
      <c r="E8848" s="161">
        <v>0</v>
      </c>
      <c r="F8848" s="161">
        <v>0</v>
      </c>
      <c r="G8848" s="161">
        <v>0</v>
      </c>
      <c r="H8848" s="161">
        <v>0</v>
      </c>
      <c r="L8848">
        <v>1950.467347</v>
      </c>
      <c r="R8848">
        <v>5434.8693370000001</v>
      </c>
      <c r="S8848">
        <v>5434.8693370000001</v>
      </c>
      <c r="T8848" s="194">
        <v>5434.8693370000001</v>
      </c>
      <c r="U8848" t="s">
        <v>193</v>
      </c>
      <c r="V8848">
        <v>45708.623981481483</v>
      </c>
    </row>
    <row r="8849" spans="1:22" x14ac:dyDescent="0.3">
      <c r="A8849" t="s">
        <v>123</v>
      </c>
      <c r="B8849" t="s">
        <v>112</v>
      </c>
      <c r="C8849" t="s">
        <v>88</v>
      </c>
      <c r="D8849" s="29">
        <v>45790</v>
      </c>
      <c r="E8849" s="161">
        <v>0</v>
      </c>
      <c r="F8849" s="161">
        <v>0</v>
      </c>
      <c r="G8849" s="161">
        <v>0</v>
      </c>
      <c r="H8849" s="161">
        <v>0</v>
      </c>
      <c r="L8849">
        <v>1950.467347</v>
      </c>
      <c r="R8849">
        <v>5434.8693370000001</v>
      </c>
      <c r="S8849">
        <v>5434.8693370000001</v>
      </c>
      <c r="T8849" s="194">
        <v>5434.8693370000001</v>
      </c>
      <c r="U8849" t="s">
        <v>193</v>
      </c>
      <c r="V8849">
        <v>45708.623981481483</v>
      </c>
    </row>
    <row r="8850" spans="1:22" x14ac:dyDescent="0.3">
      <c r="A8850" t="s">
        <v>123</v>
      </c>
      <c r="B8850" t="s">
        <v>112</v>
      </c>
      <c r="C8850" t="s">
        <v>88</v>
      </c>
      <c r="D8850" s="29">
        <v>45791</v>
      </c>
      <c r="E8850" s="161">
        <v>0</v>
      </c>
      <c r="F8850" s="161">
        <v>0</v>
      </c>
      <c r="G8850" s="161">
        <v>0</v>
      </c>
      <c r="H8850" s="161">
        <v>0</v>
      </c>
      <c r="L8850">
        <v>1950.467347</v>
      </c>
      <c r="R8850">
        <v>5434.8693370000001</v>
      </c>
      <c r="S8850">
        <v>5434.8693370000001</v>
      </c>
      <c r="T8850" s="194">
        <v>5434.8693370000001</v>
      </c>
      <c r="U8850" t="s">
        <v>193</v>
      </c>
      <c r="V8850">
        <v>45708.623969907407</v>
      </c>
    </row>
    <row r="8851" spans="1:22" x14ac:dyDescent="0.3">
      <c r="A8851" t="s">
        <v>123</v>
      </c>
      <c r="B8851" t="s">
        <v>112</v>
      </c>
      <c r="C8851" t="s">
        <v>88</v>
      </c>
      <c r="D8851" s="29">
        <v>45792</v>
      </c>
      <c r="E8851" s="161">
        <v>0</v>
      </c>
      <c r="F8851" s="161">
        <v>0</v>
      </c>
      <c r="G8851" s="161">
        <v>0</v>
      </c>
      <c r="H8851" s="161">
        <v>0</v>
      </c>
      <c r="L8851">
        <v>1950.467347</v>
      </c>
      <c r="R8851">
        <v>5434.8693370000001</v>
      </c>
      <c r="S8851">
        <v>5434.8693370000001</v>
      </c>
      <c r="T8851" s="194">
        <v>5434.8693370000001</v>
      </c>
      <c r="U8851" t="s">
        <v>193</v>
      </c>
      <c r="V8851">
        <v>45708.623981481483</v>
      </c>
    </row>
    <row r="8852" spans="1:22" x14ac:dyDescent="0.3">
      <c r="A8852" t="s">
        <v>123</v>
      </c>
      <c r="B8852" t="s">
        <v>112</v>
      </c>
      <c r="C8852" t="s">
        <v>88</v>
      </c>
      <c r="D8852" s="29">
        <v>45793</v>
      </c>
      <c r="E8852" s="161">
        <v>0</v>
      </c>
      <c r="F8852" s="161">
        <v>0</v>
      </c>
      <c r="G8852" s="161">
        <v>0</v>
      </c>
      <c r="H8852" s="161">
        <v>0</v>
      </c>
      <c r="L8852">
        <v>1950.467347</v>
      </c>
      <c r="R8852">
        <v>5434.8693370000001</v>
      </c>
      <c r="S8852">
        <v>5434.8693370000001</v>
      </c>
      <c r="T8852" s="194">
        <v>5434.8693370000001</v>
      </c>
      <c r="U8852" t="s">
        <v>193</v>
      </c>
      <c r="V8852">
        <v>45708.623981481483</v>
      </c>
    </row>
    <row r="8853" spans="1:22" x14ac:dyDescent="0.3">
      <c r="A8853" t="s">
        <v>123</v>
      </c>
      <c r="B8853" t="s">
        <v>112</v>
      </c>
      <c r="C8853" t="s">
        <v>88</v>
      </c>
      <c r="D8853" s="29">
        <v>45794</v>
      </c>
      <c r="E8853" s="161">
        <v>0</v>
      </c>
      <c r="F8853" s="161">
        <v>0</v>
      </c>
      <c r="G8853" s="161">
        <v>0</v>
      </c>
      <c r="H8853" s="161">
        <v>0</v>
      </c>
      <c r="L8853">
        <v>1950.467347</v>
      </c>
      <c r="R8853">
        <v>5434.8693370000001</v>
      </c>
      <c r="S8853">
        <v>5434.8693370000001</v>
      </c>
      <c r="T8853" s="194">
        <v>5434.8693370000001</v>
      </c>
      <c r="U8853" t="s">
        <v>193</v>
      </c>
      <c r="V8853">
        <v>45708.623981481483</v>
      </c>
    </row>
    <row r="8854" spans="1:22" x14ac:dyDescent="0.3">
      <c r="A8854" t="s">
        <v>123</v>
      </c>
      <c r="B8854" t="s">
        <v>112</v>
      </c>
      <c r="C8854" t="s">
        <v>88</v>
      </c>
      <c r="D8854" s="29">
        <v>45795</v>
      </c>
      <c r="E8854" s="161">
        <v>0</v>
      </c>
      <c r="F8854" s="161">
        <v>0</v>
      </c>
      <c r="G8854" s="161">
        <v>0</v>
      </c>
      <c r="H8854" s="161">
        <v>0</v>
      </c>
      <c r="L8854">
        <v>1950.467347</v>
      </c>
      <c r="R8854">
        <v>5434.8693370000001</v>
      </c>
      <c r="S8854">
        <v>5434.8693370000001</v>
      </c>
      <c r="T8854" s="194">
        <v>5434.8693370000001</v>
      </c>
      <c r="U8854" t="s">
        <v>193</v>
      </c>
      <c r="V8854">
        <v>45708.623981481483</v>
      </c>
    </row>
    <row r="8855" spans="1:22" x14ac:dyDescent="0.3">
      <c r="A8855" t="s">
        <v>123</v>
      </c>
      <c r="B8855" t="s">
        <v>112</v>
      </c>
      <c r="C8855" t="s">
        <v>88</v>
      </c>
      <c r="D8855" s="29">
        <v>45796</v>
      </c>
      <c r="E8855" s="161">
        <v>0</v>
      </c>
      <c r="F8855" s="161">
        <v>0</v>
      </c>
      <c r="G8855" s="161">
        <v>0</v>
      </c>
      <c r="H8855" s="161">
        <v>0</v>
      </c>
      <c r="L8855">
        <v>1950.467347</v>
      </c>
      <c r="R8855">
        <v>5434.8693370000001</v>
      </c>
      <c r="S8855">
        <v>5434.8693370000001</v>
      </c>
      <c r="T8855" s="194">
        <v>5434.8693370000001</v>
      </c>
      <c r="U8855" t="s">
        <v>193</v>
      </c>
      <c r="V8855">
        <v>45708.623981481483</v>
      </c>
    </row>
    <row r="8856" spans="1:22" x14ac:dyDescent="0.3">
      <c r="A8856" t="s">
        <v>123</v>
      </c>
      <c r="B8856" t="s">
        <v>112</v>
      </c>
      <c r="C8856" t="s">
        <v>88</v>
      </c>
      <c r="D8856" s="29">
        <v>45797</v>
      </c>
      <c r="E8856" s="161">
        <v>0</v>
      </c>
      <c r="F8856" s="161">
        <v>0</v>
      </c>
      <c r="G8856" s="161">
        <v>0</v>
      </c>
      <c r="H8856" s="161">
        <v>0</v>
      </c>
      <c r="L8856">
        <v>1950.467347</v>
      </c>
      <c r="R8856">
        <v>5434.8693370000001</v>
      </c>
      <c r="S8856">
        <v>5434.8693370000001</v>
      </c>
      <c r="T8856" s="194">
        <v>5434.8693370000001</v>
      </c>
      <c r="U8856" t="s">
        <v>193</v>
      </c>
      <c r="V8856">
        <v>45708.623981481483</v>
      </c>
    </row>
    <row r="8857" spans="1:22" x14ac:dyDescent="0.3">
      <c r="A8857" t="s">
        <v>123</v>
      </c>
      <c r="B8857" t="s">
        <v>112</v>
      </c>
      <c r="C8857" t="s">
        <v>88</v>
      </c>
      <c r="D8857" s="29">
        <v>45798</v>
      </c>
      <c r="E8857" s="161">
        <v>0</v>
      </c>
      <c r="F8857" s="161">
        <v>0</v>
      </c>
      <c r="G8857" s="161">
        <v>0</v>
      </c>
      <c r="H8857" s="161">
        <v>0</v>
      </c>
      <c r="L8857">
        <v>1950.467347</v>
      </c>
      <c r="R8857">
        <v>5434.8693370000001</v>
      </c>
      <c r="S8857">
        <v>5434.8693370000001</v>
      </c>
      <c r="T8857" s="194">
        <v>5434.8693370000001</v>
      </c>
      <c r="U8857" t="s">
        <v>193</v>
      </c>
      <c r="V8857">
        <v>45708.623981481483</v>
      </c>
    </row>
    <row r="8858" spans="1:22" x14ac:dyDescent="0.3">
      <c r="A8858" t="s">
        <v>123</v>
      </c>
      <c r="B8858" t="s">
        <v>112</v>
      </c>
      <c r="C8858" t="s">
        <v>88</v>
      </c>
      <c r="D8858" s="29">
        <v>45799</v>
      </c>
      <c r="E8858" s="161">
        <v>0</v>
      </c>
      <c r="F8858" s="161">
        <v>0</v>
      </c>
      <c r="G8858" s="161">
        <v>0</v>
      </c>
      <c r="H8858" s="161">
        <v>0</v>
      </c>
      <c r="L8858">
        <v>1950.467347</v>
      </c>
      <c r="R8858">
        <v>5434.8693370000001</v>
      </c>
      <c r="S8858">
        <v>5434.8693370000001</v>
      </c>
      <c r="T8858" s="194">
        <v>5434.8693370000001</v>
      </c>
      <c r="U8858" t="s">
        <v>193</v>
      </c>
      <c r="V8858">
        <v>45708.623981481483</v>
      </c>
    </row>
    <row r="8859" spans="1:22" x14ac:dyDescent="0.3">
      <c r="A8859" t="s">
        <v>123</v>
      </c>
      <c r="B8859" t="s">
        <v>112</v>
      </c>
      <c r="C8859" t="s">
        <v>88</v>
      </c>
      <c r="D8859" s="29">
        <v>45800</v>
      </c>
      <c r="E8859" s="161">
        <v>0</v>
      </c>
      <c r="F8859" s="161">
        <v>0</v>
      </c>
      <c r="G8859" s="161">
        <v>0</v>
      </c>
      <c r="H8859" s="161">
        <v>0</v>
      </c>
      <c r="L8859">
        <v>1950.467347</v>
      </c>
      <c r="R8859">
        <v>5434.8693370000001</v>
      </c>
      <c r="S8859">
        <v>5434.8693370000001</v>
      </c>
      <c r="T8859" s="194">
        <v>5434.8693370000001</v>
      </c>
      <c r="U8859" t="s">
        <v>193</v>
      </c>
      <c r="V8859">
        <v>45708.623969907407</v>
      </c>
    </row>
    <row r="8860" spans="1:22" x14ac:dyDescent="0.3">
      <c r="A8860" t="s">
        <v>123</v>
      </c>
      <c r="B8860" t="s">
        <v>112</v>
      </c>
      <c r="C8860" t="s">
        <v>88</v>
      </c>
      <c r="D8860" s="29">
        <v>45801</v>
      </c>
      <c r="E8860" s="161">
        <v>0</v>
      </c>
      <c r="F8860" s="161">
        <v>0</v>
      </c>
      <c r="G8860" s="161">
        <v>0</v>
      </c>
      <c r="H8860" s="161">
        <v>0</v>
      </c>
      <c r="L8860">
        <v>1950.467347</v>
      </c>
      <c r="R8860">
        <v>5434.8693370000001</v>
      </c>
      <c r="S8860">
        <v>5434.8693370000001</v>
      </c>
      <c r="T8860" s="194">
        <v>5434.8693370000001</v>
      </c>
      <c r="U8860" t="s">
        <v>193</v>
      </c>
      <c r="V8860">
        <v>45708.623981481483</v>
      </c>
    </row>
    <row r="8861" spans="1:22" x14ac:dyDescent="0.3">
      <c r="A8861" t="s">
        <v>123</v>
      </c>
      <c r="B8861" t="s">
        <v>112</v>
      </c>
      <c r="C8861" t="s">
        <v>88</v>
      </c>
      <c r="D8861" s="29">
        <v>45802</v>
      </c>
      <c r="E8861" s="161">
        <v>0</v>
      </c>
      <c r="F8861" s="161">
        <v>0</v>
      </c>
      <c r="G8861" s="161">
        <v>0</v>
      </c>
      <c r="H8861" s="161">
        <v>0</v>
      </c>
      <c r="L8861">
        <v>1950.467347</v>
      </c>
      <c r="R8861">
        <v>5434.8693370000001</v>
      </c>
      <c r="S8861">
        <v>5434.8693370000001</v>
      </c>
      <c r="T8861" s="194">
        <v>5434.8693370000001</v>
      </c>
      <c r="U8861" t="s">
        <v>193</v>
      </c>
      <c r="V8861">
        <v>45708.623969907407</v>
      </c>
    </row>
    <row r="8862" spans="1:22" x14ac:dyDescent="0.3">
      <c r="A8862" t="s">
        <v>123</v>
      </c>
      <c r="B8862" t="s">
        <v>112</v>
      </c>
      <c r="C8862" t="s">
        <v>88</v>
      </c>
      <c r="D8862" s="29">
        <v>45803</v>
      </c>
      <c r="E8862" s="161">
        <v>0</v>
      </c>
      <c r="F8862" s="161">
        <v>0</v>
      </c>
      <c r="G8862" s="161">
        <v>0</v>
      </c>
      <c r="H8862" s="161">
        <v>0</v>
      </c>
      <c r="L8862">
        <v>1950.467347</v>
      </c>
      <c r="R8862">
        <v>5434.8693370000001</v>
      </c>
      <c r="S8862">
        <v>5434.8693370000001</v>
      </c>
      <c r="T8862" s="194">
        <v>5434.8693370000001</v>
      </c>
      <c r="U8862" t="s">
        <v>193</v>
      </c>
      <c r="V8862">
        <v>45708.623981481483</v>
      </c>
    </row>
    <row r="8863" spans="1:22" x14ac:dyDescent="0.3">
      <c r="A8863" t="s">
        <v>123</v>
      </c>
      <c r="B8863" t="s">
        <v>112</v>
      </c>
      <c r="C8863" t="s">
        <v>88</v>
      </c>
      <c r="D8863" s="29">
        <v>45804</v>
      </c>
      <c r="E8863" s="161">
        <v>0</v>
      </c>
      <c r="F8863" s="161">
        <v>0</v>
      </c>
      <c r="G8863" s="161">
        <v>0</v>
      </c>
      <c r="H8863" s="161">
        <v>0</v>
      </c>
      <c r="L8863">
        <v>1950.467347</v>
      </c>
      <c r="R8863">
        <v>5434.8693370000001</v>
      </c>
      <c r="S8863">
        <v>5434.8693370000001</v>
      </c>
      <c r="T8863" s="194">
        <v>5434.8693370000001</v>
      </c>
      <c r="U8863" t="s">
        <v>193</v>
      </c>
      <c r="V8863">
        <v>45708.623981481483</v>
      </c>
    </row>
    <row r="8864" spans="1:22" x14ac:dyDescent="0.3">
      <c r="A8864" t="s">
        <v>123</v>
      </c>
      <c r="B8864" t="s">
        <v>112</v>
      </c>
      <c r="C8864" t="s">
        <v>88</v>
      </c>
      <c r="D8864" s="29">
        <v>45805</v>
      </c>
      <c r="E8864" s="161">
        <v>0</v>
      </c>
      <c r="F8864" s="161">
        <v>0</v>
      </c>
      <c r="G8864" s="161">
        <v>0</v>
      </c>
      <c r="H8864" s="161">
        <v>0</v>
      </c>
      <c r="L8864">
        <v>1950.467347</v>
      </c>
      <c r="R8864">
        <v>5434.8693370000001</v>
      </c>
      <c r="S8864">
        <v>5434.8693370000001</v>
      </c>
      <c r="T8864" s="194">
        <v>5434.8693370000001</v>
      </c>
      <c r="U8864" t="s">
        <v>193</v>
      </c>
      <c r="V8864">
        <v>45708.623969907407</v>
      </c>
    </row>
    <row r="8865" spans="1:22" x14ac:dyDescent="0.3">
      <c r="A8865" t="s">
        <v>123</v>
      </c>
      <c r="B8865" t="s">
        <v>112</v>
      </c>
      <c r="C8865" t="s">
        <v>88</v>
      </c>
      <c r="D8865" s="29">
        <v>45806</v>
      </c>
      <c r="E8865" s="161">
        <v>0</v>
      </c>
      <c r="F8865" s="161">
        <v>0</v>
      </c>
      <c r="G8865" s="161">
        <v>0</v>
      </c>
      <c r="H8865" s="161">
        <v>0</v>
      </c>
      <c r="L8865">
        <v>1950.467347</v>
      </c>
      <c r="R8865">
        <v>5434.8693370000001</v>
      </c>
      <c r="S8865">
        <v>5434.8693370000001</v>
      </c>
      <c r="T8865" s="194">
        <v>5434.8693370000001</v>
      </c>
      <c r="U8865" t="s">
        <v>193</v>
      </c>
      <c r="V8865">
        <v>45708.623981481483</v>
      </c>
    </row>
    <row r="8866" spans="1:22" x14ac:dyDescent="0.3">
      <c r="A8866" t="s">
        <v>123</v>
      </c>
      <c r="B8866" t="s">
        <v>112</v>
      </c>
      <c r="C8866" t="s">
        <v>88</v>
      </c>
      <c r="D8866" s="29">
        <v>45807</v>
      </c>
      <c r="E8866" s="161">
        <v>0</v>
      </c>
      <c r="F8866" s="161">
        <v>0</v>
      </c>
      <c r="G8866" s="161">
        <v>0</v>
      </c>
      <c r="H8866" s="161">
        <v>0</v>
      </c>
      <c r="L8866">
        <v>1950.467347</v>
      </c>
      <c r="R8866">
        <v>5434.8693370000001</v>
      </c>
      <c r="S8866">
        <v>5434.8693370000001</v>
      </c>
      <c r="T8866" s="194">
        <v>5434.8693370000001</v>
      </c>
      <c r="U8866" t="s">
        <v>193</v>
      </c>
      <c r="V8866">
        <v>45708.623981481483</v>
      </c>
    </row>
    <row r="8867" spans="1:22" x14ac:dyDescent="0.3">
      <c r="A8867" t="s">
        <v>123</v>
      </c>
      <c r="B8867" t="s">
        <v>112</v>
      </c>
      <c r="C8867" t="s">
        <v>88</v>
      </c>
      <c r="D8867" s="29">
        <v>45808</v>
      </c>
      <c r="E8867" s="161">
        <v>0</v>
      </c>
      <c r="F8867" s="161">
        <v>0</v>
      </c>
      <c r="G8867" s="161">
        <v>0</v>
      </c>
      <c r="H8867" s="161">
        <v>0</v>
      </c>
      <c r="L8867">
        <v>1950.467347</v>
      </c>
      <c r="R8867">
        <v>5434.8693370000001</v>
      </c>
      <c r="S8867">
        <v>5434.8693370000001</v>
      </c>
      <c r="T8867" s="194">
        <v>5434.8693370000001</v>
      </c>
      <c r="U8867" t="s">
        <v>193</v>
      </c>
      <c r="V8867">
        <v>45708.623969907407</v>
      </c>
    </row>
    <row r="8868" spans="1:22" x14ac:dyDescent="0.3">
      <c r="A8868" t="s">
        <v>123</v>
      </c>
      <c r="B8868" t="s">
        <v>112</v>
      </c>
      <c r="C8868" t="s">
        <v>88</v>
      </c>
      <c r="D8868" s="29">
        <v>45809</v>
      </c>
      <c r="E8868" s="161">
        <v>0</v>
      </c>
      <c r="F8868" s="161">
        <v>0</v>
      </c>
      <c r="G8868" s="161">
        <v>0</v>
      </c>
      <c r="H8868" s="161">
        <v>0</v>
      </c>
      <c r="L8868">
        <v>1950.467347</v>
      </c>
      <c r="R8868">
        <v>5434.8693370000001</v>
      </c>
      <c r="S8868">
        <v>5434.8693370000001</v>
      </c>
      <c r="T8868" s="194">
        <v>5434.8693370000001</v>
      </c>
      <c r="U8868" t="s">
        <v>193</v>
      </c>
      <c r="V8868">
        <v>45708.623969907407</v>
      </c>
    </row>
    <row r="8869" spans="1:22" x14ac:dyDescent="0.3">
      <c r="A8869" t="s">
        <v>123</v>
      </c>
      <c r="B8869" t="s">
        <v>112</v>
      </c>
      <c r="C8869" t="s">
        <v>88</v>
      </c>
      <c r="D8869" s="29">
        <v>45810</v>
      </c>
      <c r="E8869" s="161">
        <v>0</v>
      </c>
      <c r="F8869" s="161">
        <v>0</v>
      </c>
      <c r="G8869" s="161">
        <v>0</v>
      </c>
      <c r="H8869" s="161">
        <v>0</v>
      </c>
      <c r="L8869">
        <v>1950.467347</v>
      </c>
      <c r="R8869">
        <v>5434.8693370000001</v>
      </c>
      <c r="S8869">
        <v>5434.8693370000001</v>
      </c>
      <c r="T8869" s="194">
        <v>5434.8693370000001</v>
      </c>
      <c r="U8869" t="s">
        <v>193</v>
      </c>
      <c r="V8869">
        <v>45708.623969907407</v>
      </c>
    </row>
    <row r="8870" spans="1:22" x14ac:dyDescent="0.3">
      <c r="A8870" t="s">
        <v>123</v>
      </c>
      <c r="B8870" t="s">
        <v>112</v>
      </c>
      <c r="C8870" t="s">
        <v>88</v>
      </c>
      <c r="D8870" s="29">
        <v>45811</v>
      </c>
      <c r="E8870" s="161">
        <v>0</v>
      </c>
      <c r="F8870" s="161">
        <v>0</v>
      </c>
      <c r="G8870" s="161">
        <v>0</v>
      </c>
      <c r="H8870" s="161">
        <v>0</v>
      </c>
      <c r="L8870">
        <v>1950.467347</v>
      </c>
      <c r="R8870">
        <v>5434.8693370000001</v>
      </c>
      <c r="S8870">
        <v>5434.8693370000001</v>
      </c>
      <c r="T8870" s="194">
        <v>5434.8693370000001</v>
      </c>
      <c r="U8870" t="s">
        <v>193</v>
      </c>
      <c r="V8870">
        <v>45708.623969907407</v>
      </c>
    </row>
    <row r="8871" spans="1:22" x14ac:dyDescent="0.3">
      <c r="A8871" t="s">
        <v>123</v>
      </c>
      <c r="B8871" t="s">
        <v>112</v>
      </c>
      <c r="C8871" t="s">
        <v>88</v>
      </c>
      <c r="D8871" s="29">
        <v>45812</v>
      </c>
      <c r="E8871" s="161">
        <v>0</v>
      </c>
      <c r="F8871" s="161">
        <v>0</v>
      </c>
      <c r="G8871" s="161">
        <v>0</v>
      </c>
      <c r="H8871" s="161">
        <v>0</v>
      </c>
      <c r="L8871">
        <v>1950.467347</v>
      </c>
      <c r="R8871">
        <v>5434.8693370000001</v>
      </c>
      <c r="S8871">
        <v>5434.8693370000001</v>
      </c>
      <c r="T8871" s="194">
        <v>5434.8693370000001</v>
      </c>
      <c r="U8871" t="s">
        <v>193</v>
      </c>
      <c r="V8871">
        <v>45708.623981481483</v>
      </c>
    </row>
    <row r="8872" spans="1:22" x14ac:dyDescent="0.3">
      <c r="A8872" t="s">
        <v>123</v>
      </c>
      <c r="B8872" t="s">
        <v>112</v>
      </c>
      <c r="C8872" t="s">
        <v>88</v>
      </c>
      <c r="D8872" s="29">
        <v>45813</v>
      </c>
      <c r="E8872" s="161">
        <v>0</v>
      </c>
      <c r="F8872" s="161">
        <v>0</v>
      </c>
      <c r="G8872" s="161">
        <v>0</v>
      </c>
      <c r="H8872" s="161">
        <v>0</v>
      </c>
      <c r="L8872">
        <v>1950.467347</v>
      </c>
      <c r="R8872">
        <v>5434.8693370000001</v>
      </c>
      <c r="S8872">
        <v>5434.8693370000001</v>
      </c>
      <c r="T8872" s="194">
        <v>5434.8693370000001</v>
      </c>
      <c r="U8872" t="s">
        <v>193</v>
      </c>
      <c r="V8872">
        <v>45708.623981481483</v>
      </c>
    </row>
    <row r="8873" spans="1:22" x14ac:dyDescent="0.3">
      <c r="A8873" t="s">
        <v>123</v>
      </c>
      <c r="B8873" t="s">
        <v>112</v>
      </c>
      <c r="C8873" t="s">
        <v>88</v>
      </c>
      <c r="D8873" s="29">
        <v>45814</v>
      </c>
      <c r="E8873" s="161">
        <v>0</v>
      </c>
      <c r="F8873" s="161">
        <v>0</v>
      </c>
      <c r="G8873" s="161">
        <v>0</v>
      </c>
      <c r="H8873" s="161">
        <v>0</v>
      </c>
      <c r="L8873">
        <v>1950.467347</v>
      </c>
      <c r="R8873">
        <v>5434.8693370000001</v>
      </c>
      <c r="S8873">
        <v>5434.8693370000001</v>
      </c>
      <c r="T8873" s="194">
        <v>5434.8693370000001</v>
      </c>
      <c r="U8873" t="s">
        <v>193</v>
      </c>
      <c r="V8873">
        <v>45708.623981481483</v>
      </c>
    </row>
    <row r="8874" spans="1:22" x14ac:dyDescent="0.3">
      <c r="A8874" t="s">
        <v>123</v>
      </c>
      <c r="B8874" t="s">
        <v>112</v>
      </c>
      <c r="C8874" t="s">
        <v>88</v>
      </c>
      <c r="D8874" s="29">
        <v>45815</v>
      </c>
      <c r="E8874" s="161">
        <v>0</v>
      </c>
      <c r="F8874" s="161">
        <v>0</v>
      </c>
      <c r="G8874" s="161">
        <v>0</v>
      </c>
      <c r="H8874" s="161">
        <v>0</v>
      </c>
      <c r="L8874">
        <v>1950.467347</v>
      </c>
      <c r="R8874">
        <v>5434.8693370000001</v>
      </c>
      <c r="S8874">
        <v>5434.8693370000001</v>
      </c>
      <c r="T8874" s="194">
        <v>5434.8693370000001</v>
      </c>
      <c r="U8874" t="s">
        <v>193</v>
      </c>
      <c r="V8874">
        <v>45708.623981481483</v>
      </c>
    </row>
    <row r="8875" spans="1:22" x14ac:dyDescent="0.3">
      <c r="A8875" t="s">
        <v>123</v>
      </c>
      <c r="B8875" t="s">
        <v>112</v>
      </c>
      <c r="C8875" t="s">
        <v>88</v>
      </c>
      <c r="D8875" s="29">
        <v>45816</v>
      </c>
      <c r="E8875" s="161">
        <v>0</v>
      </c>
      <c r="F8875" s="161">
        <v>0</v>
      </c>
      <c r="G8875" s="161">
        <v>0</v>
      </c>
      <c r="H8875" s="161">
        <v>0</v>
      </c>
      <c r="L8875">
        <v>1950.467347</v>
      </c>
      <c r="R8875">
        <v>5434.8693370000001</v>
      </c>
      <c r="S8875">
        <v>5434.8693370000001</v>
      </c>
      <c r="T8875" s="194">
        <v>5434.8693370000001</v>
      </c>
      <c r="U8875" t="s">
        <v>193</v>
      </c>
      <c r="V8875">
        <v>45708.623969907407</v>
      </c>
    </row>
    <row r="8876" spans="1:22" x14ac:dyDescent="0.3">
      <c r="A8876" t="s">
        <v>123</v>
      </c>
      <c r="B8876" t="s">
        <v>112</v>
      </c>
      <c r="C8876" t="s">
        <v>88</v>
      </c>
      <c r="D8876" s="29">
        <v>45817</v>
      </c>
      <c r="E8876" s="161">
        <v>0</v>
      </c>
      <c r="F8876" s="161">
        <v>0</v>
      </c>
      <c r="G8876" s="161">
        <v>0</v>
      </c>
      <c r="H8876" s="161">
        <v>0</v>
      </c>
      <c r="L8876">
        <v>1950.467347</v>
      </c>
      <c r="R8876">
        <v>5434.8693370000001</v>
      </c>
      <c r="S8876">
        <v>5434.8693370000001</v>
      </c>
      <c r="T8876" s="194">
        <v>5434.8693370000001</v>
      </c>
      <c r="U8876" t="s">
        <v>193</v>
      </c>
      <c r="V8876">
        <v>45708.623969907407</v>
      </c>
    </row>
    <row r="8877" spans="1:22" x14ac:dyDescent="0.3">
      <c r="A8877" t="s">
        <v>123</v>
      </c>
      <c r="B8877" t="s">
        <v>112</v>
      </c>
      <c r="C8877" t="s">
        <v>88</v>
      </c>
      <c r="D8877" s="29">
        <v>45818</v>
      </c>
      <c r="E8877" s="161">
        <v>0</v>
      </c>
      <c r="F8877" s="161">
        <v>0</v>
      </c>
      <c r="G8877" s="161">
        <v>0</v>
      </c>
      <c r="H8877" s="161">
        <v>0</v>
      </c>
      <c r="L8877">
        <v>1950.467347</v>
      </c>
      <c r="R8877">
        <v>5434.8693370000001</v>
      </c>
      <c r="S8877">
        <v>5434.8693370000001</v>
      </c>
      <c r="T8877" s="194">
        <v>5434.8693370000001</v>
      </c>
      <c r="U8877" t="s">
        <v>193</v>
      </c>
      <c r="V8877">
        <v>45708.623981481483</v>
      </c>
    </row>
    <row r="8878" spans="1:22" x14ac:dyDescent="0.3">
      <c r="A8878" t="s">
        <v>123</v>
      </c>
      <c r="B8878" t="s">
        <v>112</v>
      </c>
      <c r="C8878" t="s">
        <v>88</v>
      </c>
      <c r="D8878" s="29">
        <v>45819</v>
      </c>
      <c r="E8878" s="161">
        <v>0</v>
      </c>
      <c r="F8878" s="161">
        <v>0</v>
      </c>
      <c r="G8878" s="161">
        <v>0</v>
      </c>
      <c r="H8878" s="161">
        <v>0</v>
      </c>
      <c r="L8878">
        <v>1950.467347</v>
      </c>
      <c r="R8878">
        <v>5434.8693370000001</v>
      </c>
      <c r="S8878">
        <v>5434.8693370000001</v>
      </c>
      <c r="T8878" s="194">
        <v>5434.8693370000001</v>
      </c>
      <c r="U8878" t="s">
        <v>193</v>
      </c>
      <c r="V8878">
        <v>45708.623981481483</v>
      </c>
    </row>
    <row r="8879" spans="1:22" x14ac:dyDescent="0.3">
      <c r="A8879" t="s">
        <v>123</v>
      </c>
      <c r="B8879" t="s">
        <v>112</v>
      </c>
      <c r="C8879" t="s">
        <v>88</v>
      </c>
      <c r="D8879" s="29">
        <v>45820</v>
      </c>
      <c r="E8879" s="161">
        <v>0</v>
      </c>
      <c r="F8879" s="161">
        <v>0</v>
      </c>
      <c r="G8879" s="161">
        <v>0</v>
      </c>
      <c r="H8879" s="161">
        <v>0</v>
      </c>
      <c r="L8879">
        <v>1950.467347</v>
      </c>
      <c r="R8879">
        <v>5434.8693370000001</v>
      </c>
      <c r="S8879">
        <v>5434.8693370000001</v>
      </c>
      <c r="T8879" s="194">
        <v>5434.8693370000001</v>
      </c>
      <c r="U8879" t="s">
        <v>193</v>
      </c>
      <c r="V8879">
        <v>45708.623969907407</v>
      </c>
    </row>
    <row r="8880" spans="1:22" x14ac:dyDescent="0.3">
      <c r="A8880" t="s">
        <v>123</v>
      </c>
      <c r="B8880" t="s">
        <v>112</v>
      </c>
      <c r="C8880" t="s">
        <v>88</v>
      </c>
      <c r="D8880" s="29">
        <v>45821</v>
      </c>
      <c r="E8880" s="161">
        <v>0</v>
      </c>
      <c r="F8880" s="161">
        <v>0</v>
      </c>
      <c r="G8880" s="161">
        <v>0</v>
      </c>
      <c r="H8880" s="161">
        <v>0</v>
      </c>
      <c r="L8880">
        <v>1950.467347</v>
      </c>
      <c r="R8880">
        <v>5434.8693370000001</v>
      </c>
      <c r="S8880">
        <v>5434.8693370000001</v>
      </c>
      <c r="T8880" s="194">
        <v>5434.8693370000001</v>
      </c>
      <c r="U8880" t="s">
        <v>193</v>
      </c>
      <c r="V8880">
        <v>45708.623969907407</v>
      </c>
    </row>
    <row r="8881" spans="1:22" x14ac:dyDescent="0.3">
      <c r="A8881" t="s">
        <v>123</v>
      </c>
      <c r="B8881" t="s">
        <v>112</v>
      </c>
      <c r="C8881" t="s">
        <v>88</v>
      </c>
      <c r="D8881" s="29">
        <v>45822</v>
      </c>
      <c r="E8881" s="161">
        <v>0</v>
      </c>
      <c r="F8881" s="161">
        <v>0</v>
      </c>
      <c r="G8881" s="161">
        <v>0</v>
      </c>
      <c r="H8881" s="161">
        <v>0</v>
      </c>
      <c r="L8881">
        <v>1950.467347</v>
      </c>
      <c r="R8881">
        <v>5434.8693370000001</v>
      </c>
      <c r="S8881">
        <v>5434.8693370000001</v>
      </c>
      <c r="T8881" s="194">
        <v>5434.8693370000001</v>
      </c>
      <c r="U8881" t="s">
        <v>193</v>
      </c>
      <c r="V8881">
        <v>45708.623981481483</v>
      </c>
    </row>
    <row r="8882" spans="1:22" x14ac:dyDescent="0.3">
      <c r="A8882" t="s">
        <v>123</v>
      </c>
      <c r="B8882" t="s">
        <v>112</v>
      </c>
      <c r="C8882" t="s">
        <v>88</v>
      </c>
      <c r="D8882" s="29">
        <v>45823</v>
      </c>
      <c r="E8882" s="161">
        <v>0</v>
      </c>
      <c r="F8882" s="161">
        <v>0</v>
      </c>
      <c r="G8882" s="161">
        <v>0</v>
      </c>
      <c r="H8882" s="161">
        <v>0</v>
      </c>
      <c r="L8882">
        <v>1950.467347</v>
      </c>
      <c r="R8882">
        <v>5434.8693370000001</v>
      </c>
      <c r="S8882">
        <v>5434.8693370000001</v>
      </c>
      <c r="T8882" s="194">
        <v>5434.8693370000001</v>
      </c>
      <c r="U8882" t="s">
        <v>193</v>
      </c>
      <c r="V8882">
        <v>45708.623969907407</v>
      </c>
    </row>
    <row r="8883" spans="1:22" x14ac:dyDescent="0.3">
      <c r="A8883" t="s">
        <v>123</v>
      </c>
      <c r="B8883" t="s">
        <v>112</v>
      </c>
      <c r="C8883" t="s">
        <v>88</v>
      </c>
      <c r="D8883" s="29">
        <v>45824</v>
      </c>
      <c r="E8883" s="161">
        <v>0</v>
      </c>
      <c r="F8883" s="161">
        <v>0</v>
      </c>
      <c r="G8883" s="161">
        <v>0</v>
      </c>
      <c r="H8883" s="161">
        <v>0</v>
      </c>
      <c r="L8883">
        <v>1950.467347</v>
      </c>
      <c r="R8883">
        <v>5434.8693370000001</v>
      </c>
      <c r="S8883">
        <v>5434.8693370000001</v>
      </c>
      <c r="T8883" s="194">
        <v>5434.8693370000001</v>
      </c>
      <c r="U8883" t="s">
        <v>193</v>
      </c>
      <c r="V8883">
        <v>45708.623969907407</v>
      </c>
    </row>
    <row r="8884" spans="1:22" x14ac:dyDescent="0.3">
      <c r="A8884" t="s">
        <v>123</v>
      </c>
      <c r="B8884" t="s">
        <v>112</v>
      </c>
      <c r="C8884" t="s">
        <v>88</v>
      </c>
      <c r="D8884" s="29">
        <v>45825</v>
      </c>
      <c r="E8884" s="161">
        <v>0</v>
      </c>
      <c r="F8884" s="161">
        <v>0</v>
      </c>
      <c r="G8884" s="161">
        <v>0</v>
      </c>
      <c r="H8884" s="161">
        <v>0</v>
      </c>
      <c r="L8884">
        <v>1950.467347</v>
      </c>
      <c r="R8884">
        <v>5434.8693370000001</v>
      </c>
      <c r="S8884">
        <v>5434.8693370000001</v>
      </c>
      <c r="T8884" s="194">
        <v>5434.8693370000001</v>
      </c>
      <c r="U8884" t="s">
        <v>193</v>
      </c>
      <c r="V8884">
        <v>45708.623969907407</v>
      </c>
    </row>
    <row r="8885" spans="1:22" x14ac:dyDescent="0.3">
      <c r="A8885" t="s">
        <v>123</v>
      </c>
      <c r="B8885" t="s">
        <v>112</v>
      </c>
      <c r="C8885" t="s">
        <v>88</v>
      </c>
      <c r="D8885" s="29">
        <v>45826</v>
      </c>
      <c r="E8885" s="161">
        <v>0</v>
      </c>
      <c r="F8885" s="161">
        <v>0</v>
      </c>
      <c r="G8885" s="161">
        <v>0</v>
      </c>
      <c r="H8885" s="161">
        <v>0</v>
      </c>
      <c r="L8885">
        <v>1950.467347</v>
      </c>
      <c r="R8885">
        <v>5434.8693370000001</v>
      </c>
      <c r="S8885">
        <v>5434.8693370000001</v>
      </c>
      <c r="T8885" s="194">
        <v>5434.8693370000001</v>
      </c>
      <c r="U8885" t="s">
        <v>193</v>
      </c>
      <c r="V8885">
        <v>45708.623981481483</v>
      </c>
    </row>
    <row r="8886" spans="1:22" x14ac:dyDescent="0.3">
      <c r="A8886" t="s">
        <v>123</v>
      </c>
      <c r="B8886" t="s">
        <v>112</v>
      </c>
      <c r="C8886" t="s">
        <v>88</v>
      </c>
      <c r="D8886" s="29">
        <v>45827</v>
      </c>
      <c r="E8886" s="161">
        <v>0</v>
      </c>
      <c r="F8886" s="161">
        <v>0</v>
      </c>
      <c r="G8886" s="161">
        <v>0</v>
      </c>
      <c r="H8886" s="161">
        <v>0</v>
      </c>
      <c r="L8886">
        <v>1950.467347</v>
      </c>
      <c r="R8886">
        <v>5434.8693370000001</v>
      </c>
      <c r="S8886">
        <v>5434.8693370000001</v>
      </c>
      <c r="T8886" s="194">
        <v>5434.8693370000001</v>
      </c>
      <c r="U8886" t="s">
        <v>193</v>
      </c>
      <c r="V8886">
        <v>45708.623981481483</v>
      </c>
    </row>
    <row r="8887" spans="1:22" x14ac:dyDescent="0.3">
      <c r="A8887" t="s">
        <v>123</v>
      </c>
      <c r="B8887" t="s">
        <v>112</v>
      </c>
      <c r="C8887" t="s">
        <v>88</v>
      </c>
      <c r="D8887" s="29">
        <v>45828</v>
      </c>
      <c r="E8887" s="161">
        <v>0</v>
      </c>
      <c r="F8887" s="161">
        <v>0</v>
      </c>
      <c r="G8887" s="161">
        <v>0</v>
      </c>
      <c r="H8887" s="161">
        <v>0</v>
      </c>
      <c r="L8887">
        <v>1950.467347</v>
      </c>
      <c r="R8887">
        <v>5434.8693370000001</v>
      </c>
      <c r="S8887">
        <v>5434.8693370000001</v>
      </c>
      <c r="T8887" s="194">
        <v>5434.8693370000001</v>
      </c>
      <c r="U8887" t="s">
        <v>193</v>
      </c>
      <c r="V8887">
        <v>45708.623981481483</v>
      </c>
    </row>
    <row r="8888" spans="1:22" x14ac:dyDescent="0.3">
      <c r="A8888" t="s">
        <v>123</v>
      </c>
      <c r="B8888" t="s">
        <v>112</v>
      </c>
      <c r="C8888" t="s">
        <v>88</v>
      </c>
      <c r="D8888" s="29">
        <v>45829</v>
      </c>
      <c r="E8888" s="161">
        <v>0</v>
      </c>
      <c r="F8888" s="161">
        <v>0</v>
      </c>
      <c r="G8888" s="161">
        <v>0</v>
      </c>
      <c r="H8888" s="161">
        <v>0</v>
      </c>
      <c r="L8888">
        <v>1950.467347</v>
      </c>
      <c r="R8888">
        <v>5434.8693370000001</v>
      </c>
      <c r="S8888">
        <v>5434.8693370000001</v>
      </c>
      <c r="T8888" s="194">
        <v>5434.8693370000001</v>
      </c>
      <c r="U8888" t="s">
        <v>193</v>
      </c>
      <c r="V8888">
        <v>45708.623981481483</v>
      </c>
    </row>
    <row r="8889" spans="1:22" x14ac:dyDescent="0.3">
      <c r="A8889" t="s">
        <v>123</v>
      </c>
      <c r="B8889" t="s">
        <v>112</v>
      </c>
      <c r="C8889" t="s">
        <v>88</v>
      </c>
      <c r="D8889" s="29">
        <v>45830</v>
      </c>
      <c r="E8889" s="161">
        <v>0</v>
      </c>
      <c r="F8889" s="161">
        <v>0</v>
      </c>
      <c r="G8889" s="161">
        <v>0</v>
      </c>
      <c r="H8889" s="161">
        <v>0</v>
      </c>
      <c r="L8889">
        <v>1950.467347</v>
      </c>
      <c r="R8889">
        <v>5434.8693370000001</v>
      </c>
      <c r="S8889">
        <v>5434.8693370000001</v>
      </c>
      <c r="T8889" s="194">
        <v>5434.8693370000001</v>
      </c>
      <c r="U8889" t="s">
        <v>193</v>
      </c>
      <c r="V8889">
        <v>45708.623981481483</v>
      </c>
    </row>
    <row r="8890" spans="1:22" x14ac:dyDescent="0.3">
      <c r="A8890" t="s">
        <v>123</v>
      </c>
      <c r="B8890" t="s">
        <v>112</v>
      </c>
      <c r="C8890" t="s">
        <v>88</v>
      </c>
      <c r="D8890" s="29">
        <v>45831</v>
      </c>
      <c r="E8890" s="161">
        <v>0</v>
      </c>
      <c r="F8890" s="161">
        <v>0</v>
      </c>
      <c r="G8890" s="161">
        <v>0</v>
      </c>
      <c r="H8890" s="161">
        <v>0</v>
      </c>
      <c r="L8890">
        <v>1950.467347</v>
      </c>
      <c r="R8890">
        <v>5434.8693370000001</v>
      </c>
      <c r="S8890">
        <v>5434.8693370000001</v>
      </c>
      <c r="T8890" s="194">
        <v>5434.8693370000001</v>
      </c>
      <c r="U8890" t="s">
        <v>193</v>
      </c>
      <c r="V8890">
        <v>45708.623969907407</v>
      </c>
    </row>
    <row r="8891" spans="1:22" x14ac:dyDescent="0.3">
      <c r="A8891" t="s">
        <v>123</v>
      </c>
      <c r="B8891" t="s">
        <v>112</v>
      </c>
      <c r="C8891" t="s">
        <v>88</v>
      </c>
      <c r="D8891" s="29">
        <v>45832</v>
      </c>
      <c r="E8891" s="161">
        <v>0</v>
      </c>
      <c r="F8891" s="161">
        <v>0</v>
      </c>
      <c r="G8891" s="161">
        <v>0</v>
      </c>
      <c r="H8891" s="161">
        <v>0</v>
      </c>
      <c r="L8891">
        <v>1950.467347</v>
      </c>
      <c r="R8891">
        <v>5434.8693370000001</v>
      </c>
      <c r="S8891">
        <v>5434.8693370000001</v>
      </c>
      <c r="T8891" s="194">
        <v>5434.8693370000001</v>
      </c>
      <c r="U8891" t="s">
        <v>193</v>
      </c>
      <c r="V8891">
        <v>45708.623981481483</v>
      </c>
    </row>
    <row r="8892" spans="1:22" x14ac:dyDescent="0.3">
      <c r="A8892" t="s">
        <v>123</v>
      </c>
      <c r="B8892" t="s">
        <v>112</v>
      </c>
      <c r="C8892" t="s">
        <v>88</v>
      </c>
      <c r="D8892" s="29">
        <v>45833</v>
      </c>
      <c r="E8892" s="161">
        <v>0</v>
      </c>
      <c r="F8892" s="161">
        <v>0</v>
      </c>
      <c r="G8892" s="161">
        <v>0</v>
      </c>
      <c r="H8892" s="161">
        <v>0</v>
      </c>
      <c r="L8892">
        <v>1950.467347</v>
      </c>
      <c r="R8892">
        <v>5434.8693370000001</v>
      </c>
      <c r="S8892">
        <v>5434.8693370000001</v>
      </c>
      <c r="T8892" s="194">
        <v>5434.8693370000001</v>
      </c>
      <c r="U8892" t="s">
        <v>193</v>
      </c>
      <c r="V8892">
        <v>45708.623969907407</v>
      </c>
    </row>
    <row r="8893" spans="1:22" x14ac:dyDescent="0.3">
      <c r="A8893" t="s">
        <v>123</v>
      </c>
      <c r="B8893" t="s">
        <v>112</v>
      </c>
      <c r="C8893" t="s">
        <v>88</v>
      </c>
      <c r="D8893" s="29">
        <v>45834</v>
      </c>
      <c r="E8893" s="161">
        <v>0</v>
      </c>
      <c r="F8893" s="161">
        <v>0</v>
      </c>
      <c r="G8893" s="161">
        <v>0</v>
      </c>
      <c r="H8893" s="161">
        <v>0</v>
      </c>
      <c r="L8893">
        <v>1950.467347</v>
      </c>
      <c r="R8893">
        <v>5434.8693370000001</v>
      </c>
      <c r="S8893">
        <v>5434.8693370000001</v>
      </c>
      <c r="T8893" s="194">
        <v>5434.8693370000001</v>
      </c>
      <c r="U8893" t="s">
        <v>193</v>
      </c>
      <c r="V8893">
        <v>45708.623981481483</v>
      </c>
    </row>
    <row r="8894" spans="1:22" x14ac:dyDescent="0.3">
      <c r="A8894" t="s">
        <v>123</v>
      </c>
      <c r="B8894" t="s">
        <v>112</v>
      </c>
      <c r="C8894" t="s">
        <v>88</v>
      </c>
      <c r="D8894" s="29">
        <v>45835</v>
      </c>
      <c r="E8894" s="161">
        <v>0</v>
      </c>
      <c r="F8894" s="161">
        <v>0</v>
      </c>
      <c r="G8894" s="161">
        <v>0</v>
      </c>
      <c r="H8894" s="161">
        <v>0</v>
      </c>
      <c r="L8894">
        <v>1950.467347</v>
      </c>
      <c r="R8894">
        <v>5434.8693370000001</v>
      </c>
      <c r="S8894">
        <v>5434.8693370000001</v>
      </c>
      <c r="T8894" s="194">
        <v>5434.8693370000001</v>
      </c>
      <c r="U8894" t="s">
        <v>193</v>
      </c>
      <c r="V8894">
        <v>45708.623981481483</v>
      </c>
    </row>
    <row r="8895" spans="1:22" x14ac:dyDescent="0.3">
      <c r="A8895" t="s">
        <v>123</v>
      </c>
      <c r="B8895" t="s">
        <v>112</v>
      </c>
      <c r="C8895" t="s">
        <v>88</v>
      </c>
      <c r="D8895" s="29">
        <v>45836</v>
      </c>
      <c r="E8895" s="161">
        <v>0</v>
      </c>
      <c r="F8895" s="161">
        <v>0</v>
      </c>
      <c r="G8895" s="161">
        <v>0</v>
      </c>
      <c r="H8895" s="161">
        <v>0</v>
      </c>
      <c r="L8895">
        <v>1950.467347</v>
      </c>
      <c r="R8895">
        <v>5434.8693370000001</v>
      </c>
      <c r="S8895">
        <v>5434.8693370000001</v>
      </c>
      <c r="T8895" s="194">
        <v>5434.8693370000001</v>
      </c>
      <c r="U8895" t="s">
        <v>193</v>
      </c>
      <c r="V8895">
        <v>45708.623981481483</v>
      </c>
    </row>
    <row r="8896" spans="1:22" x14ac:dyDescent="0.3">
      <c r="A8896" t="s">
        <v>123</v>
      </c>
      <c r="B8896" t="s">
        <v>112</v>
      </c>
      <c r="C8896" t="s">
        <v>88</v>
      </c>
      <c r="D8896" s="29">
        <v>45837</v>
      </c>
      <c r="E8896" s="161">
        <v>0</v>
      </c>
      <c r="F8896" s="161">
        <v>0</v>
      </c>
      <c r="G8896" s="161">
        <v>0</v>
      </c>
      <c r="H8896" s="161">
        <v>0</v>
      </c>
      <c r="L8896">
        <v>1950.467347</v>
      </c>
      <c r="R8896">
        <v>5434.8693370000001</v>
      </c>
      <c r="S8896">
        <v>5434.8693370000001</v>
      </c>
      <c r="T8896" s="194">
        <v>5434.8693370000001</v>
      </c>
      <c r="U8896" t="s">
        <v>193</v>
      </c>
      <c r="V8896">
        <v>45708.623981481483</v>
      </c>
    </row>
    <row r="8897" spans="1:22" x14ac:dyDescent="0.3">
      <c r="A8897" t="s">
        <v>123</v>
      </c>
      <c r="B8897" t="s">
        <v>112</v>
      </c>
      <c r="C8897" t="s">
        <v>88</v>
      </c>
      <c r="D8897" s="29">
        <v>45838</v>
      </c>
      <c r="E8897" s="161">
        <v>0</v>
      </c>
      <c r="F8897" s="161">
        <v>0</v>
      </c>
      <c r="G8897" s="161">
        <v>0</v>
      </c>
      <c r="H8897" s="161">
        <v>0</v>
      </c>
      <c r="L8897">
        <v>1950.467347</v>
      </c>
      <c r="R8897">
        <v>5434.8693370000001</v>
      </c>
      <c r="S8897">
        <v>5434.8693370000001</v>
      </c>
      <c r="T8897" s="194">
        <v>5434.8693370000001</v>
      </c>
      <c r="U8897" t="s">
        <v>193</v>
      </c>
      <c r="V8897">
        <v>45708.623969907407</v>
      </c>
    </row>
    <row r="8898" spans="1:22" x14ac:dyDescent="0.3">
      <c r="A8898" t="s">
        <v>123</v>
      </c>
      <c r="B8898" t="s">
        <v>112</v>
      </c>
      <c r="C8898" t="s">
        <v>88</v>
      </c>
      <c r="D8898" s="29">
        <v>45839</v>
      </c>
      <c r="E8898" s="161">
        <v>0</v>
      </c>
      <c r="F8898" s="161">
        <v>0</v>
      </c>
      <c r="G8898" s="161">
        <v>0</v>
      </c>
      <c r="H8898" s="161">
        <v>0</v>
      </c>
      <c r="L8898">
        <v>1950.467347</v>
      </c>
      <c r="R8898">
        <v>5434.8693370000001</v>
      </c>
      <c r="S8898">
        <v>5434.8693370000001</v>
      </c>
      <c r="T8898" s="194">
        <v>5434.8693370000001</v>
      </c>
      <c r="U8898" t="s">
        <v>193</v>
      </c>
      <c r="V8898">
        <v>45708.623993055553</v>
      </c>
    </row>
    <row r="8899" spans="1:22" x14ac:dyDescent="0.3">
      <c r="A8899" t="s">
        <v>123</v>
      </c>
      <c r="B8899" t="s">
        <v>112</v>
      </c>
      <c r="C8899" t="s">
        <v>88</v>
      </c>
      <c r="D8899" s="29">
        <v>45840</v>
      </c>
      <c r="E8899" s="161">
        <v>0</v>
      </c>
      <c r="F8899" s="161">
        <v>0</v>
      </c>
      <c r="G8899" s="161">
        <v>0</v>
      </c>
      <c r="H8899" s="161">
        <v>0</v>
      </c>
      <c r="L8899">
        <v>1950.467347</v>
      </c>
      <c r="R8899">
        <v>5434.8693370000001</v>
      </c>
      <c r="S8899">
        <v>5434.8693370000001</v>
      </c>
      <c r="T8899" s="194">
        <v>5434.8693370000001</v>
      </c>
      <c r="U8899" t="s">
        <v>193</v>
      </c>
      <c r="V8899">
        <v>45708.623993055553</v>
      </c>
    </row>
    <row r="8900" spans="1:22" x14ac:dyDescent="0.3">
      <c r="A8900" t="s">
        <v>123</v>
      </c>
      <c r="B8900" t="s">
        <v>112</v>
      </c>
      <c r="C8900" t="s">
        <v>88</v>
      </c>
      <c r="D8900" s="29">
        <v>45841</v>
      </c>
      <c r="E8900" s="161">
        <v>0</v>
      </c>
      <c r="F8900" s="161">
        <v>0</v>
      </c>
      <c r="G8900" s="161">
        <v>0</v>
      </c>
      <c r="H8900" s="161">
        <v>0</v>
      </c>
      <c r="L8900">
        <v>1950.467347</v>
      </c>
      <c r="R8900">
        <v>5434.8693370000001</v>
      </c>
      <c r="S8900">
        <v>5434.8693370000001</v>
      </c>
      <c r="T8900" s="194">
        <v>5434.8693370000001</v>
      </c>
      <c r="U8900" t="s">
        <v>193</v>
      </c>
      <c r="V8900">
        <v>45708.623981481483</v>
      </c>
    </row>
    <row r="8901" spans="1:22" x14ac:dyDescent="0.3">
      <c r="A8901" t="s">
        <v>123</v>
      </c>
      <c r="B8901" t="s">
        <v>112</v>
      </c>
      <c r="C8901" t="s">
        <v>88</v>
      </c>
      <c r="D8901" s="29">
        <v>45842</v>
      </c>
      <c r="E8901" s="161">
        <v>0</v>
      </c>
      <c r="F8901" s="161">
        <v>0</v>
      </c>
      <c r="G8901" s="161">
        <v>0</v>
      </c>
      <c r="H8901" s="161">
        <v>0</v>
      </c>
      <c r="L8901">
        <v>1950.467347</v>
      </c>
      <c r="R8901">
        <v>5434.8693370000001</v>
      </c>
      <c r="S8901">
        <v>5434.8693370000001</v>
      </c>
      <c r="T8901" s="194">
        <v>5434.8693370000001</v>
      </c>
      <c r="U8901" t="s">
        <v>193</v>
      </c>
      <c r="V8901">
        <v>45708.623969907407</v>
      </c>
    </row>
    <row r="8902" spans="1:22" x14ac:dyDescent="0.3">
      <c r="A8902" t="s">
        <v>123</v>
      </c>
      <c r="B8902" t="s">
        <v>112</v>
      </c>
      <c r="C8902" t="s">
        <v>88</v>
      </c>
      <c r="D8902" s="29">
        <v>45843</v>
      </c>
      <c r="E8902" s="161">
        <v>0</v>
      </c>
      <c r="F8902" s="161">
        <v>0</v>
      </c>
      <c r="G8902" s="161">
        <v>0</v>
      </c>
      <c r="H8902" s="161">
        <v>0</v>
      </c>
      <c r="L8902">
        <v>1950.467347</v>
      </c>
      <c r="R8902">
        <v>5434.8693370000001</v>
      </c>
      <c r="S8902">
        <v>5434.8693370000001</v>
      </c>
      <c r="T8902" s="194">
        <v>5434.8693370000001</v>
      </c>
      <c r="U8902" t="s">
        <v>193</v>
      </c>
      <c r="V8902">
        <v>45708.623981481483</v>
      </c>
    </row>
    <row r="8903" spans="1:22" x14ac:dyDescent="0.3">
      <c r="A8903" t="s">
        <v>123</v>
      </c>
      <c r="B8903" t="s">
        <v>112</v>
      </c>
      <c r="C8903" t="s">
        <v>88</v>
      </c>
      <c r="D8903" s="29">
        <v>45844</v>
      </c>
      <c r="E8903" s="161">
        <v>0</v>
      </c>
      <c r="F8903" s="161">
        <v>0</v>
      </c>
      <c r="G8903" s="161">
        <v>0</v>
      </c>
      <c r="H8903" s="161">
        <v>0</v>
      </c>
      <c r="L8903">
        <v>1950.467347</v>
      </c>
      <c r="R8903">
        <v>5434.8693370000001</v>
      </c>
      <c r="S8903">
        <v>5434.8693370000001</v>
      </c>
      <c r="T8903" s="194">
        <v>5434.8693370000001</v>
      </c>
      <c r="U8903" t="s">
        <v>193</v>
      </c>
      <c r="V8903">
        <v>45708.623969907407</v>
      </c>
    </row>
    <row r="8904" spans="1:22" x14ac:dyDescent="0.3">
      <c r="A8904" t="s">
        <v>123</v>
      </c>
      <c r="B8904" t="s">
        <v>112</v>
      </c>
      <c r="C8904" t="s">
        <v>88</v>
      </c>
      <c r="D8904" s="29">
        <v>45845</v>
      </c>
      <c r="E8904" s="161">
        <v>0</v>
      </c>
      <c r="F8904" s="161">
        <v>0</v>
      </c>
      <c r="G8904" s="161">
        <v>0</v>
      </c>
      <c r="H8904" s="161">
        <v>0</v>
      </c>
      <c r="L8904">
        <v>1950.467347</v>
      </c>
      <c r="R8904">
        <v>5434.8693370000001</v>
      </c>
      <c r="S8904">
        <v>5434.8693370000001</v>
      </c>
      <c r="T8904" s="194">
        <v>5434.8693370000001</v>
      </c>
      <c r="U8904" t="s">
        <v>193</v>
      </c>
      <c r="V8904">
        <v>45708.623981481483</v>
      </c>
    </row>
    <row r="8905" spans="1:22" x14ac:dyDescent="0.3">
      <c r="A8905" t="s">
        <v>123</v>
      </c>
      <c r="B8905" t="s">
        <v>112</v>
      </c>
      <c r="C8905" t="s">
        <v>88</v>
      </c>
      <c r="D8905" s="29">
        <v>45846</v>
      </c>
      <c r="E8905" s="161">
        <v>0</v>
      </c>
      <c r="F8905" s="161">
        <v>0</v>
      </c>
      <c r="G8905" s="161">
        <v>0</v>
      </c>
      <c r="H8905" s="161">
        <v>0</v>
      </c>
      <c r="L8905">
        <v>1950.467347</v>
      </c>
      <c r="R8905">
        <v>5434.8693370000001</v>
      </c>
      <c r="S8905">
        <v>5434.8693370000001</v>
      </c>
      <c r="T8905" s="194">
        <v>5434.8693370000001</v>
      </c>
      <c r="U8905" t="s">
        <v>193</v>
      </c>
      <c r="V8905">
        <v>45708.623993055553</v>
      </c>
    </row>
    <row r="8906" spans="1:22" x14ac:dyDescent="0.3">
      <c r="A8906" t="s">
        <v>123</v>
      </c>
      <c r="B8906" t="s">
        <v>112</v>
      </c>
      <c r="C8906" t="s">
        <v>88</v>
      </c>
      <c r="D8906" s="29">
        <v>45847</v>
      </c>
      <c r="E8906" s="161">
        <v>0</v>
      </c>
      <c r="F8906" s="161">
        <v>0</v>
      </c>
      <c r="G8906" s="161">
        <v>0</v>
      </c>
      <c r="H8906" s="161">
        <v>0</v>
      </c>
      <c r="L8906">
        <v>1950.467347</v>
      </c>
      <c r="R8906">
        <v>5434.8693370000001</v>
      </c>
      <c r="S8906">
        <v>5434.8693370000001</v>
      </c>
      <c r="T8906" s="194">
        <v>5434.8693370000001</v>
      </c>
      <c r="U8906" t="s">
        <v>193</v>
      </c>
      <c r="V8906">
        <v>45708.623981481483</v>
      </c>
    </row>
    <row r="8907" spans="1:22" x14ac:dyDescent="0.3">
      <c r="A8907" t="s">
        <v>123</v>
      </c>
      <c r="B8907" t="s">
        <v>112</v>
      </c>
      <c r="C8907" t="s">
        <v>88</v>
      </c>
      <c r="D8907" s="29">
        <v>45848</v>
      </c>
      <c r="E8907" s="161">
        <v>0</v>
      </c>
      <c r="F8907" s="161">
        <v>0</v>
      </c>
      <c r="G8907" s="161">
        <v>0</v>
      </c>
      <c r="H8907" s="161">
        <v>0</v>
      </c>
      <c r="L8907">
        <v>1950.467347</v>
      </c>
      <c r="R8907">
        <v>5434.8693370000001</v>
      </c>
      <c r="S8907">
        <v>5434.8693370000001</v>
      </c>
      <c r="T8907" s="194">
        <v>5434.8693370000001</v>
      </c>
      <c r="U8907" t="s">
        <v>193</v>
      </c>
      <c r="V8907">
        <v>45708.623981481483</v>
      </c>
    </row>
    <row r="8908" spans="1:22" x14ac:dyDescent="0.3">
      <c r="A8908" t="s">
        <v>123</v>
      </c>
      <c r="B8908" t="s">
        <v>112</v>
      </c>
      <c r="C8908" t="s">
        <v>88</v>
      </c>
      <c r="D8908" s="29">
        <v>45849</v>
      </c>
      <c r="E8908" s="161">
        <v>0</v>
      </c>
      <c r="F8908" s="161">
        <v>0</v>
      </c>
      <c r="G8908" s="161">
        <v>0</v>
      </c>
      <c r="H8908" s="161">
        <v>0</v>
      </c>
      <c r="L8908">
        <v>1950.467347</v>
      </c>
      <c r="R8908">
        <v>5434.8693370000001</v>
      </c>
      <c r="S8908">
        <v>5434.8693370000001</v>
      </c>
      <c r="T8908" s="194">
        <v>5434.8693370000001</v>
      </c>
      <c r="U8908" t="s">
        <v>193</v>
      </c>
      <c r="V8908">
        <v>45708.623969907407</v>
      </c>
    </row>
    <row r="8909" spans="1:22" x14ac:dyDescent="0.3">
      <c r="A8909" t="s">
        <v>123</v>
      </c>
      <c r="B8909" t="s">
        <v>112</v>
      </c>
      <c r="C8909" t="s">
        <v>88</v>
      </c>
      <c r="D8909" s="29">
        <v>45850</v>
      </c>
      <c r="E8909" s="161">
        <v>0</v>
      </c>
      <c r="F8909" s="161">
        <v>0</v>
      </c>
      <c r="G8909" s="161">
        <v>0</v>
      </c>
      <c r="H8909" s="161">
        <v>0</v>
      </c>
      <c r="L8909">
        <v>1950.467347</v>
      </c>
      <c r="R8909">
        <v>5434.8693370000001</v>
      </c>
      <c r="S8909">
        <v>5434.8693370000001</v>
      </c>
      <c r="T8909" s="194">
        <v>5434.8693370000001</v>
      </c>
      <c r="U8909" t="s">
        <v>193</v>
      </c>
      <c r="V8909">
        <v>45708.623981481483</v>
      </c>
    </row>
    <row r="8910" spans="1:22" x14ac:dyDescent="0.3">
      <c r="A8910" t="s">
        <v>123</v>
      </c>
      <c r="B8910" t="s">
        <v>112</v>
      </c>
      <c r="C8910" t="s">
        <v>88</v>
      </c>
      <c r="D8910" s="29">
        <v>45851</v>
      </c>
      <c r="E8910" s="161">
        <v>0</v>
      </c>
      <c r="F8910" s="161">
        <v>0</v>
      </c>
      <c r="G8910" s="161">
        <v>0</v>
      </c>
      <c r="H8910" s="161">
        <v>0</v>
      </c>
      <c r="L8910">
        <v>1950.467347</v>
      </c>
      <c r="R8910">
        <v>5434.8693370000001</v>
      </c>
      <c r="S8910">
        <v>5434.8693370000001</v>
      </c>
      <c r="T8910" s="194">
        <v>5434.8693370000001</v>
      </c>
      <c r="U8910" t="s">
        <v>193</v>
      </c>
      <c r="V8910">
        <v>45708.623981481483</v>
      </c>
    </row>
    <row r="8911" spans="1:22" x14ac:dyDescent="0.3">
      <c r="A8911" t="s">
        <v>123</v>
      </c>
      <c r="B8911" t="s">
        <v>112</v>
      </c>
      <c r="C8911" t="s">
        <v>88</v>
      </c>
      <c r="D8911" s="29">
        <v>45852</v>
      </c>
      <c r="E8911" s="161">
        <v>0</v>
      </c>
      <c r="F8911" s="161">
        <v>0</v>
      </c>
      <c r="G8911" s="161">
        <v>0</v>
      </c>
      <c r="H8911" s="161">
        <v>0</v>
      </c>
      <c r="L8911">
        <v>1950.467347</v>
      </c>
      <c r="R8911">
        <v>5434.8693370000001</v>
      </c>
      <c r="S8911">
        <v>5434.8693370000001</v>
      </c>
      <c r="T8911" s="194">
        <v>5434.8693370000001</v>
      </c>
      <c r="U8911" t="s">
        <v>193</v>
      </c>
      <c r="V8911">
        <v>45708.623969907407</v>
      </c>
    </row>
    <row r="8912" spans="1:22" x14ac:dyDescent="0.3">
      <c r="A8912" t="s">
        <v>123</v>
      </c>
      <c r="B8912" t="s">
        <v>112</v>
      </c>
      <c r="C8912" t="s">
        <v>88</v>
      </c>
      <c r="D8912" s="29">
        <v>45853</v>
      </c>
      <c r="E8912" s="161">
        <v>0</v>
      </c>
      <c r="F8912" s="161">
        <v>0</v>
      </c>
      <c r="G8912" s="161">
        <v>0</v>
      </c>
      <c r="H8912" s="161">
        <v>0</v>
      </c>
      <c r="L8912">
        <v>1950.467347</v>
      </c>
      <c r="R8912">
        <v>5434.8693370000001</v>
      </c>
      <c r="S8912">
        <v>5434.8693370000001</v>
      </c>
      <c r="T8912" s="194">
        <v>5434.8693370000001</v>
      </c>
      <c r="U8912" t="s">
        <v>193</v>
      </c>
      <c r="V8912">
        <v>45708.623981481483</v>
      </c>
    </row>
    <row r="8913" spans="1:22" x14ac:dyDescent="0.3">
      <c r="A8913" t="s">
        <v>123</v>
      </c>
      <c r="B8913" t="s">
        <v>112</v>
      </c>
      <c r="C8913" t="s">
        <v>88</v>
      </c>
      <c r="D8913" s="29">
        <v>45854</v>
      </c>
      <c r="E8913" s="161">
        <v>0</v>
      </c>
      <c r="F8913" s="161">
        <v>0</v>
      </c>
      <c r="G8913" s="161">
        <v>0</v>
      </c>
      <c r="H8913" s="161">
        <v>0</v>
      </c>
      <c r="L8913">
        <v>1950.467347</v>
      </c>
      <c r="R8913">
        <v>5434.8693370000001</v>
      </c>
      <c r="S8913">
        <v>5434.8693370000001</v>
      </c>
      <c r="T8913" s="194">
        <v>5434.8693370000001</v>
      </c>
      <c r="U8913" t="s">
        <v>193</v>
      </c>
      <c r="V8913">
        <v>45708.623981481483</v>
      </c>
    </row>
    <row r="8914" spans="1:22" x14ac:dyDescent="0.3">
      <c r="A8914" t="s">
        <v>123</v>
      </c>
      <c r="B8914" t="s">
        <v>112</v>
      </c>
      <c r="C8914" t="s">
        <v>88</v>
      </c>
      <c r="D8914" s="29">
        <v>45855</v>
      </c>
      <c r="E8914" s="161">
        <v>0</v>
      </c>
      <c r="F8914" s="161">
        <v>0</v>
      </c>
      <c r="G8914" s="161">
        <v>0</v>
      </c>
      <c r="H8914" s="161">
        <v>0</v>
      </c>
      <c r="L8914">
        <v>1950.467347</v>
      </c>
      <c r="R8914">
        <v>5434.8693370000001</v>
      </c>
      <c r="S8914">
        <v>5434.8693370000001</v>
      </c>
      <c r="T8914" s="194">
        <v>5434.8693370000001</v>
      </c>
      <c r="U8914" t="s">
        <v>193</v>
      </c>
      <c r="V8914">
        <v>45708.623969907407</v>
      </c>
    </row>
    <row r="8915" spans="1:22" x14ac:dyDescent="0.3">
      <c r="A8915" t="s">
        <v>123</v>
      </c>
      <c r="B8915" t="s">
        <v>112</v>
      </c>
      <c r="C8915" t="s">
        <v>88</v>
      </c>
      <c r="D8915" s="29">
        <v>45856</v>
      </c>
      <c r="E8915" s="161">
        <v>0</v>
      </c>
      <c r="F8915" s="161">
        <v>0</v>
      </c>
      <c r="G8915" s="161">
        <v>0</v>
      </c>
      <c r="H8915" s="161">
        <v>0</v>
      </c>
      <c r="L8915">
        <v>1950.467347</v>
      </c>
      <c r="R8915">
        <v>5434.8693370000001</v>
      </c>
      <c r="S8915">
        <v>5434.8693370000001</v>
      </c>
      <c r="T8915" s="194">
        <v>5434.8693370000001</v>
      </c>
      <c r="U8915" t="s">
        <v>193</v>
      </c>
      <c r="V8915">
        <v>45708.623981481483</v>
      </c>
    </row>
    <row r="8916" spans="1:22" x14ac:dyDescent="0.3">
      <c r="A8916" t="s">
        <v>123</v>
      </c>
      <c r="B8916" t="s">
        <v>112</v>
      </c>
      <c r="C8916" t="s">
        <v>88</v>
      </c>
      <c r="D8916" s="29">
        <v>45857</v>
      </c>
      <c r="E8916" s="161">
        <v>0</v>
      </c>
      <c r="F8916" s="161">
        <v>0</v>
      </c>
      <c r="G8916" s="161">
        <v>0</v>
      </c>
      <c r="H8916" s="161">
        <v>0</v>
      </c>
      <c r="L8916">
        <v>1950.467347</v>
      </c>
      <c r="R8916">
        <v>5434.8693370000001</v>
      </c>
      <c r="S8916">
        <v>5434.8693370000001</v>
      </c>
      <c r="T8916" s="194">
        <v>5434.8693370000001</v>
      </c>
      <c r="U8916" t="s">
        <v>193</v>
      </c>
      <c r="V8916">
        <v>45708.623981481483</v>
      </c>
    </row>
    <row r="8917" spans="1:22" x14ac:dyDescent="0.3">
      <c r="A8917" t="s">
        <v>123</v>
      </c>
      <c r="B8917" t="s">
        <v>112</v>
      </c>
      <c r="C8917" t="s">
        <v>88</v>
      </c>
      <c r="D8917" s="29">
        <v>45858</v>
      </c>
      <c r="E8917" s="161">
        <v>0</v>
      </c>
      <c r="F8917" s="161">
        <v>0</v>
      </c>
      <c r="G8917" s="161">
        <v>0</v>
      </c>
      <c r="H8917" s="161">
        <v>0</v>
      </c>
      <c r="L8917">
        <v>1950.467347</v>
      </c>
      <c r="R8917">
        <v>5434.8693370000001</v>
      </c>
      <c r="S8917">
        <v>5434.8693370000001</v>
      </c>
      <c r="T8917" s="194">
        <v>5434.8693370000001</v>
      </c>
      <c r="U8917" t="s">
        <v>193</v>
      </c>
      <c r="V8917">
        <v>45708.623969907407</v>
      </c>
    </row>
    <row r="8918" spans="1:22" x14ac:dyDescent="0.3">
      <c r="A8918" t="s">
        <v>123</v>
      </c>
      <c r="B8918" t="s">
        <v>112</v>
      </c>
      <c r="C8918" t="s">
        <v>88</v>
      </c>
      <c r="D8918" s="29">
        <v>45859</v>
      </c>
      <c r="E8918" s="161">
        <v>0</v>
      </c>
      <c r="F8918" s="161">
        <v>0</v>
      </c>
      <c r="G8918" s="161">
        <v>0</v>
      </c>
      <c r="H8918" s="161">
        <v>0</v>
      </c>
      <c r="L8918">
        <v>1950.467347</v>
      </c>
      <c r="R8918">
        <v>5434.8693370000001</v>
      </c>
      <c r="S8918">
        <v>5434.8693370000001</v>
      </c>
      <c r="T8918" s="194">
        <v>5434.8693370000001</v>
      </c>
      <c r="U8918" t="s">
        <v>193</v>
      </c>
      <c r="V8918">
        <v>45708.623981481483</v>
      </c>
    </row>
    <row r="8919" spans="1:22" x14ac:dyDescent="0.3">
      <c r="A8919" t="s">
        <v>123</v>
      </c>
      <c r="B8919" t="s">
        <v>112</v>
      </c>
      <c r="C8919" t="s">
        <v>88</v>
      </c>
      <c r="D8919" s="29">
        <v>45860</v>
      </c>
      <c r="E8919" s="161">
        <v>0</v>
      </c>
      <c r="F8919" s="161">
        <v>0</v>
      </c>
      <c r="G8919" s="161">
        <v>0</v>
      </c>
      <c r="H8919" s="161">
        <v>0</v>
      </c>
      <c r="L8919">
        <v>1950.467347</v>
      </c>
      <c r="R8919">
        <v>5434.8693370000001</v>
      </c>
      <c r="S8919">
        <v>5434.8693370000001</v>
      </c>
      <c r="T8919" s="194">
        <v>5434.8693370000001</v>
      </c>
      <c r="U8919" t="s">
        <v>193</v>
      </c>
      <c r="V8919">
        <v>45708.623981481483</v>
      </c>
    </row>
    <row r="8920" spans="1:22" x14ac:dyDescent="0.3">
      <c r="A8920" t="s">
        <v>123</v>
      </c>
      <c r="B8920" t="s">
        <v>112</v>
      </c>
      <c r="C8920" t="s">
        <v>88</v>
      </c>
      <c r="D8920" s="29">
        <v>45861</v>
      </c>
      <c r="E8920" s="161">
        <v>0</v>
      </c>
      <c r="F8920" s="161">
        <v>0</v>
      </c>
      <c r="G8920" s="161">
        <v>0</v>
      </c>
      <c r="H8920" s="161">
        <v>0</v>
      </c>
      <c r="L8920">
        <v>1950.467347</v>
      </c>
      <c r="R8920">
        <v>5434.8693370000001</v>
      </c>
      <c r="S8920">
        <v>5434.8693370000001</v>
      </c>
      <c r="T8920" s="194">
        <v>5434.8693370000001</v>
      </c>
      <c r="U8920" t="s">
        <v>193</v>
      </c>
      <c r="V8920">
        <v>45708.623981481483</v>
      </c>
    </row>
    <row r="8921" spans="1:22" x14ac:dyDescent="0.3">
      <c r="A8921" t="s">
        <v>123</v>
      </c>
      <c r="B8921" t="s">
        <v>112</v>
      </c>
      <c r="C8921" t="s">
        <v>88</v>
      </c>
      <c r="D8921" s="29">
        <v>45862</v>
      </c>
      <c r="E8921" s="161">
        <v>0</v>
      </c>
      <c r="F8921" s="161">
        <v>0</v>
      </c>
      <c r="G8921" s="161">
        <v>0</v>
      </c>
      <c r="H8921" s="161">
        <v>0</v>
      </c>
      <c r="L8921">
        <v>1950.467347</v>
      </c>
      <c r="R8921">
        <v>5434.8693370000001</v>
      </c>
      <c r="S8921">
        <v>5434.8693370000001</v>
      </c>
      <c r="T8921" s="194">
        <v>5434.8693370000001</v>
      </c>
      <c r="U8921" t="s">
        <v>193</v>
      </c>
      <c r="V8921">
        <v>45708.623981481483</v>
      </c>
    </row>
    <row r="8922" spans="1:22" x14ac:dyDescent="0.3">
      <c r="A8922" t="s">
        <v>123</v>
      </c>
      <c r="B8922" t="s">
        <v>112</v>
      </c>
      <c r="C8922" t="s">
        <v>88</v>
      </c>
      <c r="D8922" s="29">
        <v>45863</v>
      </c>
      <c r="E8922" s="161">
        <v>0</v>
      </c>
      <c r="F8922" s="161">
        <v>0</v>
      </c>
      <c r="G8922" s="161">
        <v>0</v>
      </c>
      <c r="H8922" s="161">
        <v>0</v>
      </c>
      <c r="L8922">
        <v>1950.467347</v>
      </c>
      <c r="R8922">
        <v>5434.8693370000001</v>
      </c>
      <c r="S8922">
        <v>5434.8693370000001</v>
      </c>
      <c r="T8922" s="194">
        <v>5434.8693370000001</v>
      </c>
      <c r="U8922" t="s">
        <v>193</v>
      </c>
      <c r="V8922">
        <v>45708.623981481483</v>
      </c>
    </row>
    <row r="8923" spans="1:22" x14ac:dyDescent="0.3">
      <c r="A8923" t="s">
        <v>123</v>
      </c>
      <c r="B8923" t="s">
        <v>112</v>
      </c>
      <c r="C8923" t="s">
        <v>88</v>
      </c>
      <c r="D8923" s="29">
        <v>45864</v>
      </c>
      <c r="E8923" s="161">
        <v>0</v>
      </c>
      <c r="F8923" s="161">
        <v>0</v>
      </c>
      <c r="G8923" s="161">
        <v>0</v>
      </c>
      <c r="H8923" s="161">
        <v>0</v>
      </c>
      <c r="L8923">
        <v>1950.467347</v>
      </c>
      <c r="R8923">
        <v>5434.8693370000001</v>
      </c>
      <c r="S8923">
        <v>5434.8693370000001</v>
      </c>
      <c r="T8923" s="194">
        <v>5434.8693370000001</v>
      </c>
      <c r="U8923" t="s">
        <v>193</v>
      </c>
      <c r="V8923">
        <v>45708.623969907407</v>
      </c>
    </row>
    <row r="8924" spans="1:22" x14ac:dyDescent="0.3">
      <c r="A8924" t="s">
        <v>123</v>
      </c>
      <c r="B8924" t="s">
        <v>112</v>
      </c>
      <c r="C8924" t="s">
        <v>88</v>
      </c>
      <c r="D8924" s="29">
        <v>45865</v>
      </c>
      <c r="E8924" s="161">
        <v>0</v>
      </c>
      <c r="F8924" s="161">
        <v>0</v>
      </c>
      <c r="G8924" s="161">
        <v>0</v>
      </c>
      <c r="H8924" s="161">
        <v>0</v>
      </c>
      <c r="L8924">
        <v>1950.467347</v>
      </c>
      <c r="R8924">
        <v>5434.8693370000001</v>
      </c>
      <c r="S8924">
        <v>5434.8693370000001</v>
      </c>
      <c r="T8924" s="194">
        <v>5434.8693370000001</v>
      </c>
      <c r="U8924" t="s">
        <v>193</v>
      </c>
      <c r="V8924">
        <v>45708.623981481483</v>
      </c>
    </row>
    <row r="8925" spans="1:22" x14ac:dyDescent="0.3">
      <c r="A8925" t="s">
        <v>123</v>
      </c>
      <c r="B8925" t="s">
        <v>112</v>
      </c>
      <c r="C8925" t="s">
        <v>88</v>
      </c>
      <c r="D8925" s="29">
        <v>45866</v>
      </c>
      <c r="E8925" s="161">
        <v>0</v>
      </c>
      <c r="F8925" s="161">
        <v>0</v>
      </c>
      <c r="G8925" s="161">
        <v>0</v>
      </c>
      <c r="H8925" s="161">
        <v>0</v>
      </c>
      <c r="L8925">
        <v>1950.467347</v>
      </c>
      <c r="R8925">
        <v>5434.8693370000001</v>
      </c>
      <c r="S8925">
        <v>5434.8693370000001</v>
      </c>
      <c r="T8925" s="194">
        <v>5434.8693370000001</v>
      </c>
      <c r="U8925" t="s">
        <v>193</v>
      </c>
      <c r="V8925">
        <v>45708.623993055553</v>
      </c>
    </row>
    <row r="8926" spans="1:22" x14ac:dyDescent="0.3">
      <c r="A8926" t="s">
        <v>123</v>
      </c>
      <c r="B8926" t="s">
        <v>112</v>
      </c>
      <c r="C8926" t="s">
        <v>88</v>
      </c>
      <c r="D8926" s="29">
        <v>45867</v>
      </c>
      <c r="E8926" s="161">
        <v>0</v>
      </c>
      <c r="F8926" s="161">
        <v>0</v>
      </c>
      <c r="G8926" s="161">
        <v>0</v>
      </c>
      <c r="H8926" s="161">
        <v>0</v>
      </c>
      <c r="L8926">
        <v>1950.467347</v>
      </c>
      <c r="R8926">
        <v>5434.8693370000001</v>
      </c>
      <c r="S8926">
        <v>5434.8693370000001</v>
      </c>
      <c r="T8926" s="194">
        <v>5434.8693370000001</v>
      </c>
      <c r="U8926" t="s">
        <v>193</v>
      </c>
      <c r="V8926">
        <v>45708.623981481483</v>
      </c>
    </row>
    <row r="8927" spans="1:22" x14ac:dyDescent="0.3">
      <c r="A8927" t="s">
        <v>123</v>
      </c>
      <c r="B8927" t="s">
        <v>112</v>
      </c>
      <c r="C8927" t="s">
        <v>88</v>
      </c>
      <c r="D8927" s="29">
        <v>45868</v>
      </c>
      <c r="E8927" s="161">
        <v>0</v>
      </c>
      <c r="F8927" s="161">
        <v>0</v>
      </c>
      <c r="G8927" s="161">
        <v>0</v>
      </c>
      <c r="H8927" s="161">
        <v>0</v>
      </c>
      <c r="L8927">
        <v>1950.467347</v>
      </c>
      <c r="R8927">
        <v>5434.8693370000001</v>
      </c>
      <c r="S8927">
        <v>5434.8693370000001</v>
      </c>
      <c r="T8927" s="194">
        <v>5434.8693370000001</v>
      </c>
      <c r="U8927" t="s">
        <v>193</v>
      </c>
      <c r="V8927">
        <v>45708.623981481483</v>
      </c>
    </row>
    <row r="8928" spans="1:22" x14ac:dyDescent="0.3">
      <c r="A8928" t="s">
        <v>123</v>
      </c>
      <c r="B8928" t="s">
        <v>112</v>
      </c>
      <c r="C8928" t="s">
        <v>88</v>
      </c>
      <c r="D8928" s="29">
        <v>45869</v>
      </c>
      <c r="E8928" s="161">
        <v>0</v>
      </c>
      <c r="F8928" s="161">
        <v>0</v>
      </c>
      <c r="G8928" s="161">
        <v>0</v>
      </c>
      <c r="H8928" s="161">
        <v>0</v>
      </c>
      <c r="L8928">
        <v>1950.467347</v>
      </c>
      <c r="R8928">
        <v>5434.8693370000001</v>
      </c>
      <c r="S8928">
        <v>5434.8693370000001</v>
      </c>
      <c r="T8928" s="194">
        <v>5434.8693370000001</v>
      </c>
      <c r="U8928" t="s">
        <v>193</v>
      </c>
      <c r="V8928">
        <v>45708.623981481483</v>
      </c>
    </row>
    <row r="8929" spans="1:22" x14ac:dyDescent="0.3">
      <c r="A8929" t="s">
        <v>123</v>
      </c>
      <c r="B8929" t="s">
        <v>112</v>
      </c>
      <c r="C8929" t="s">
        <v>88</v>
      </c>
      <c r="D8929" s="29">
        <v>45870</v>
      </c>
      <c r="E8929" s="161">
        <v>0</v>
      </c>
      <c r="F8929" s="161">
        <v>0</v>
      </c>
      <c r="G8929" s="161">
        <v>0</v>
      </c>
      <c r="H8929" s="161">
        <v>0</v>
      </c>
      <c r="L8929">
        <v>1950.467347</v>
      </c>
      <c r="R8929">
        <v>5434.8693370000001</v>
      </c>
      <c r="S8929">
        <v>5434.8693370000001</v>
      </c>
      <c r="T8929" s="194">
        <v>5434.8693370000001</v>
      </c>
      <c r="U8929" t="s">
        <v>193</v>
      </c>
      <c r="V8929">
        <v>45708.623969907407</v>
      </c>
    </row>
    <row r="8930" spans="1:22" x14ac:dyDescent="0.3">
      <c r="A8930" t="s">
        <v>123</v>
      </c>
      <c r="B8930" t="s">
        <v>112</v>
      </c>
      <c r="C8930" t="s">
        <v>88</v>
      </c>
      <c r="D8930" s="29">
        <v>45871</v>
      </c>
      <c r="E8930" s="161">
        <v>0</v>
      </c>
      <c r="F8930" s="161">
        <v>0</v>
      </c>
      <c r="G8930" s="161">
        <v>0</v>
      </c>
      <c r="H8930" s="161">
        <v>0</v>
      </c>
      <c r="L8930">
        <v>1950.467347</v>
      </c>
      <c r="R8930">
        <v>5434.8693370000001</v>
      </c>
      <c r="S8930">
        <v>5434.8693370000001</v>
      </c>
      <c r="T8930" s="194">
        <v>5434.8693370000001</v>
      </c>
      <c r="U8930" t="s">
        <v>193</v>
      </c>
      <c r="V8930">
        <v>45708.623981481483</v>
      </c>
    </row>
    <row r="8931" spans="1:22" x14ac:dyDescent="0.3">
      <c r="A8931" t="s">
        <v>123</v>
      </c>
      <c r="B8931" t="s">
        <v>112</v>
      </c>
      <c r="C8931" t="s">
        <v>88</v>
      </c>
      <c r="D8931" s="29">
        <v>45872</v>
      </c>
      <c r="E8931" s="161">
        <v>0</v>
      </c>
      <c r="F8931" s="161">
        <v>0</v>
      </c>
      <c r="G8931" s="161">
        <v>0</v>
      </c>
      <c r="H8931" s="161">
        <v>0</v>
      </c>
      <c r="L8931">
        <v>1950.467347</v>
      </c>
      <c r="R8931">
        <v>5434.8693370000001</v>
      </c>
      <c r="S8931">
        <v>5434.8693370000001</v>
      </c>
      <c r="T8931" s="194">
        <v>5434.8693370000001</v>
      </c>
      <c r="U8931" t="s">
        <v>193</v>
      </c>
      <c r="V8931">
        <v>45708.623993055553</v>
      </c>
    </row>
    <row r="8932" spans="1:22" x14ac:dyDescent="0.3">
      <c r="A8932" t="s">
        <v>123</v>
      </c>
      <c r="B8932" t="s">
        <v>112</v>
      </c>
      <c r="C8932" t="s">
        <v>88</v>
      </c>
      <c r="D8932" s="29">
        <v>45873</v>
      </c>
      <c r="E8932" s="161">
        <v>0</v>
      </c>
      <c r="F8932" s="161">
        <v>0</v>
      </c>
      <c r="G8932" s="161">
        <v>0</v>
      </c>
      <c r="H8932" s="161">
        <v>0</v>
      </c>
      <c r="L8932">
        <v>1950.467347</v>
      </c>
      <c r="R8932">
        <v>5434.8693370000001</v>
      </c>
      <c r="S8932">
        <v>5434.8693370000001</v>
      </c>
      <c r="T8932" s="194">
        <v>5434.8693370000001</v>
      </c>
      <c r="U8932" t="s">
        <v>193</v>
      </c>
      <c r="V8932">
        <v>45708.623969907407</v>
      </c>
    </row>
    <row r="8933" spans="1:22" x14ac:dyDescent="0.3">
      <c r="A8933" t="s">
        <v>123</v>
      </c>
      <c r="B8933" t="s">
        <v>112</v>
      </c>
      <c r="C8933" t="s">
        <v>88</v>
      </c>
      <c r="D8933" s="29">
        <v>45874</v>
      </c>
      <c r="E8933" s="161">
        <v>0</v>
      </c>
      <c r="F8933" s="161">
        <v>0</v>
      </c>
      <c r="G8933" s="161">
        <v>0</v>
      </c>
      <c r="H8933" s="161">
        <v>0</v>
      </c>
      <c r="L8933">
        <v>1950.467347</v>
      </c>
      <c r="R8933">
        <v>5434.8693370000001</v>
      </c>
      <c r="S8933">
        <v>5434.8693370000001</v>
      </c>
      <c r="T8933" s="194">
        <v>5434.8693370000001</v>
      </c>
      <c r="U8933" t="s">
        <v>193</v>
      </c>
      <c r="V8933">
        <v>45708.623969907407</v>
      </c>
    </row>
    <row r="8934" spans="1:22" x14ac:dyDescent="0.3">
      <c r="A8934" t="s">
        <v>123</v>
      </c>
      <c r="B8934" t="s">
        <v>112</v>
      </c>
      <c r="C8934" t="s">
        <v>88</v>
      </c>
      <c r="D8934" s="29">
        <v>45875</v>
      </c>
      <c r="E8934" s="161">
        <v>0</v>
      </c>
      <c r="F8934" s="161">
        <v>0</v>
      </c>
      <c r="G8934" s="161">
        <v>0</v>
      </c>
      <c r="H8934" s="161">
        <v>0</v>
      </c>
      <c r="L8934">
        <v>1950.467347</v>
      </c>
      <c r="R8934">
        <v>5434.8693370000001</v>
      </c>
      <c r="S8934">
        <v>5434.8693370000001</v>
      </c>
      <c r="T8934" s="194">
        <v>5434.8693370000001</v>
      </c>
      <c r="U8934" t="s">
        <v>193</v>
      </c>
      <c r="V8934">
        <v>45708.623981481483</v>
      </c>
    </row>
    <row r="8935" spans="1:22" x14ac:dyDescent="0.3">
      <c r="A8935" t="s">
        <v>123</v>
      </c>
      <c r="B8935" t="s">
        <v>112</v>
      </c>
      <c r="C8935" t="s">
        <v>88</v>
      </c>
      <c r="D8935" s="29">
        <v>45876</v>
      </c>
      <c r="E8935" s="161">
        <v>0</v>
      </c>
      <c r="F8935" s="161">
        <v>0</v>
      </c>
      <c r="G8935" s="161">
        <v>0</v>
      </c>
      <c r="H8935" s="161">
        <v>0</v>
      </c>
      <c r="L8935">
        <v>1950.467347</v>
      </c>
      <c r="R8935">
        <v>5434.8693370000001</v>
      </c>
      <c r="S8935">
        <v>5434.8693370000001</v>
      </c>
      <c r="T8935" s="194">
        <v>5434.8693370000001</v>
      </c>
      <c r="U8935" t="s">
        <v>193</v>
      </c>
      <c r="V8935">
        <v>45708.623969907407</v>
      </c>
    </row>
    <row r="8936" spans="1:22" x14ac:dyDescent="0.3">
      <c r="A8936" t="s">
        <v>123</v>
      </c>
      <c r="B8936" t="s">
        <v>112</v>
      </c>
      <c r="C8936" t="s">
        <v>88</v>
      </c>
      <c r="D8936" s="29">
        <v>45877</v>
      </c>
      <c r="E8936" s="161">
        <v>0</v>
      </c>
      <c r="F8936" s="161">
        <v>0</v>
      </c>
      <c r="G8936" s="161">
        <v>0</v>
      </c>
      <c r="H8936" s="161">
        <v>0</v>
      </c>
      <c r="L8936">
        <v>1950.467347</v>
      </c>
      <c r="R8936">
        <v>5434.8693370000001</v>
      </c>
      <c r="S8936">
        <v>5434.8693370000001</v>
      </c>
      <c r="T8936" s="194">
        <v>5434.8693370000001</v>
      </c>
      <c r="U8936" t="s">
        <v>193</v>
      </c>
      <c r="V8936">
        <v>45708.623969907407</v>
      </c>
    </row>
    <row r="8937" spans="1:22" x14ac:dyDescent="0.3">
      <c r="A8937" t="s">
        <v>123</v>
      </c>
      <c r="B8937" t="s">
        <v>112</v>
      </c>
      <c r="C8937" t="s">
        <v>88</v>
      </c>
      <c r="D8937" s="29">
        <v>45878</v>
      </c>
      <c r="E8937" s="161">
        <v>0</v>
      </c>
      <c r="F8937" s="161">
        <v>0</v>
      </c>
      <c r="G8937" s="161">
        <v>0</v>
      </c>
      <c r="H8937" s="161">
        <v>0</v>
      </c>
      <c r="L8937">
        <v>1950.467347</v>
      </c>
      <c r="R8937">
        <v>5434.8693370000001</v>
      </c>
      <c r="S8937">
        <v>5434.8693370000001</v>
      </c>
      <c r="T8937" s="194">
        <v>5434.8693370000001</v>
      </c>
      <c r="U8937" t="s">
        <v>193</v>
      </c>
      <c r="V8937">
        <v>45708.623981481483</v>
      </c>
    </row>
    <row r="8938" spans="1:22" x14ac:dyDescent="0.3">
      <c r="A8938" t="s">
        <v>123</v>
      </c>
      <c r="B8938" t="s">
        <v>112</v>
      </c>
      <c r="C8938" t="s">
        <v>88</v>
      </c>
      <c r="D8938" s="29">
        <v>45879</v>
      </c>
      <c r="E8938" s="161">
        <v>0</v>
      </c>
      <c r="F8938" s="161">
        <v>0</v>
      </c>
      <c r="G8938" s="161">
        <v>0</v>
      </c>
      <c r="H8938" s="161">
        <v>0</v>
      </c>
      <c r="L8938">
        <v>1950.467347</v>
      </c>
      <c r="R8938">
        <v>5434.8693370000001</v>
      </c>
      <c r="S8938">
        <v>5434.8693370000001</v>
      </c>
      <c r="T8938" s="194">
        <v>5434.8693370000001</v>
      </c>
      <c r="U8938" t="s">
        <v>193</v>
      </c>
      <c r="V8938">
        <v>45708.623981481483</v>
      </c>
    </row>
    <row r="8939" spans="1:22" x14ac:dyDescent="0.3">
      <c r="A8939" t="s">
        <v>123</v>
      </c>
      <c r="B8939" t="s">
        <v>112</v>
      </c>
      <c r="C8939" t="s">
        <v>88</v>
      </c>
      <c r="D8939" s="29">
        <v>45880</v>
      </c>
      <c r="E8939" s="161">
        <v>0</v>
      </c>
      <c r="F8939" s="161">
        <v>0</v>
      </c>
      <c r="G8939" s="161">
        <v>0</v>
      </c>
      <c r="H8939" s="161">
        <v>0</v>
      </c>
      <c r="L8939">
        <v>1950.467347</v>
      </c>
      <c r="R8939">
        <v>5434.8693370000001</v>
      </c>
      <c r="S8939">
        <v>5434.8693370000001</v>
      </c>
      <c r="T8939" s="194">
        <v>5434.8693370000001</v>
      </c>
      <c r="U8939" t="s">
        <v>193</v>
      </c>
      <c r="V8939">
        <v>45708.623993055553</v>
      </c>
    </row>
    <row r="8940" spans="1:22" x14ac:dyDescent="0.3">
      <c r="A8940" t="s">
        <v>123</v>
      </c>
      <c r="B8940" t="s">
        <v>112</v>
      </c>
      <c r="C8940" t="s">
        <v>88</v>
      </c>
      <c r="D8940" s="29">
        <v>45881</v>
      </c>
      <c r="E8940" s="161">
        <v>0</v>
      </c>
      <c r="F8940" s="161">
        <v>0</v>
      </c>
      <c r="G8940" s="161">
        <v>0</v>
      </c>
      <c r="H8940" s="161">
        <v>0</v>
      </c>
      <c r="L8940">
        <v>1950.467347</v>
      </c>
      <c r="R8940">
        <v>5434.8693370000001</v>
      </c>
      <c r="S8940">
        <v>5434.8693370000001</v>
      </c>
      <c r="T8940" s="194">
        <v>5434.8693370000001</v>
      </c>
      <c r="U8940" t="s">
        <v>193</v>
      </c>
      <c r="V8940">
        <v>45708.623981481483</v>
      </c>
    </row>
    <row r="8941" spans="1:22" x14ac:dyDescent="0.3">
      <c r="A8941" t="s">
        <v>123</v>
      </c>
      <c r="B8941" t="s">
        <v>112</v>
      </c>
      <c r="C8941" t="s">
        <v>88</v>
      </c>
      <c r="D8941" s="29">
        <v>45882</v>
      </c>
      <c r="E8941" s="161">
        <v>0</v>
      </c>
      <c r="F8941" s="161">
        <v>0</v>
      </c>
      <c r="G8941" s="161">
        <v>0</v>
      </c>
      <c r="H8941" s="161">
        <v>0</v>
      </c>
      <c r="L8941">
        <v>1950.467347</v>
      </c>
      <c r="R8941">
        <v>5434.8693370000001</v>
      </c>
      <c r="S8941">
        <v>5434.8693370000001</v>
      </c>
      <c r="T8941" s="194">
        <v>5434.8693370000001</v>
      </c>
      <c r="U8941" t="s">
        <v>193</v>
      </c>
      <c r="V8941">
        <v>45708.623993055553</v>
      </c>
    </row>
    <row r="8942" spans="1:22" x14ac:dyDescent="0.3">
      <c r="A8942" t="s">
        <v>123</v>
      </c>
      <c r="B8942" t="s">
        <v>112</v>
      </c>
      <c r="C8942" t="s">
        <v>88</v>
      </c>
      <c r="D8942" s="29">
        <v>45883</v>
      </c>
      <c r="E8942" s="161">
        <v>0</v>
      </c>
      <c r="F8942" s="161">
        <v>0</v>
      </c>
      <c r="G8942" s="161">
        <v>0</v>
      </c>
      <c r="H8942" s="161">
        <v>0</v>
      </c>
      <c r="L8942">
        <v>1950.467347</v>
      </c>
      <c r="R8942">
        <v>5434.8693370000001</v>
      </c>
      <c r="S8942">
        <v>5434.8693370000001</v>
      </c>
      <c r="T8942" s="194">
        <v>5434.8693370000001</v>
      </c>
      <c r="U8942" t="s">
        <v>193</v>
      </c>
      <c r="V8942">
        <v>45708.623969907407</v>
      </c>
    </row>
    <row r="8943" spans="1:22" x14ac:dyDescent="0.3">
      <c r="A8943" t="s">
        <v>123</v>
      </c>
      <c r="B8943" t="s">
        <v>112</v>
      </c>
      <c r="C8943" t="s">
        <v>88</v>
      </c>
      <c r="D8943" s="29">
        <v>45884</v>
      </c>
      <c r="E8943" s="161">
        <v>0</v>
      </c>
      <c r="F8943" s="161">
        <v>0</v>
      </c>
      <c r="G8943" s="161">
        <v>0</v>
      </c>
      <c r="H8943" s="161">
        <v>0</v>
      </c>
      <c r="L8943">
        <v>1950.467347</v>
      </c>
      <c r="R8943">
        <v>5434.8693370000001</v>
      </c>
      <c r="S8943">
        <v>5434.8693370000001</v>
      </c>
      <c r="T8943" s="194">
        <v>5434.8693370000001</v>
      </c>
      <c r="U8943" t="s">
        <v>193</v>
      </c>
      <c r="V8943">
        <v>45708.623981481483</v>
      </c>
    </row>
    <row r="8944" spans="1:22" x14ac:dyDescent="0.3">
      <c r="A8944" t="s">
        <v>123</v>
      </c>
      <c r="B8944" t="s">
        <v>112</v>
      </c>
      <c r="C8944" t="s">
        <v>88</v>
      </c>
      <c r="D8944" s="29">
        <v>45885</v>
      </c>
      <c r="E8944" s="161">
        <v>0</v>
      </c>
      <c r="F8944" s="161">
        <v>0</v>
      </c>
      <c r="G8944" s="161">
        <v>0</v>
      </c>
      <c r="H8944" s="161">
        <v>0</v>
      </c>
      <c r="L8944">
        <v>1950.467347</v>
      </c>
      <c r="R8944">
        <v>5434.8693370000001</v>
      </c>
      <c r="S8944">
        <v>5434.8693370000001</v>
      </c>
      <c r="T8944" s="194">
        <v>5434.8693370000001</v>
      </c>
      <c r="U8944" t="s">
        <v>193</v>
      </c>
      <c r="V8944">
        <v>45708.623993055553</v>
      </c>
    </row>
    <row r="8945" spans="1:22" x14ac:dyDescent="0.3">
      <c r="A8945" t="s">
        <v>123</v>
      </c>
      <c r="B8945" t="s">
        <v>112</v>
      </c>
      <c r="C8945" t="s">
        <v>88</v>
      </c>
      <c r="D8945" s="29">
        <v>45886</v>
      </c>
      <c r="E8945" s="161">
        <v>0</v>
      </c>
      <c r="F8945" s="161">
        <v>0</v>
      </c>
      <c r="G8945" s="161">
        <v>0</v>
      </c>
      <c r="H8945" s="161">
        <v>0</v>
      </c>
      <c r="L8945">
        <v>1950.467347</v>
      </c>
      <c r="R8945">
        <v>5434.8693370000001</v>
      </c>
      <c r="S8945">
        <v>5434.8693370000001</v>
      </c>
      <c r="T8945" s="194">
        <v>5434.8693370000001</v>
      </c>
      <c r="U8945" t="s">
        <v>193</v>
      </c>
      <c r="V8945">
        <v>45708.623981481483</v>
      </c>
    </row>
    <row r="8946" spans="1:22" x14ac:dyDescent="0.3">
      <c r="A8946" t="s">
        <v>123</v>
      </c>
      <c r="B8946" t="s">
        <v>112</v>
      </c>
      <c r="C8946" t="s">
        <v>88</v>
      </c>
      <c r="D8946" s="29">
        <v>45887</v>
      </c>
      <c r="E8946" s="161">
        <v>0</v>
      </c>
      <c r="F8946" s="161">
        <v>0</v>
      </c>
      <c r="G8946" s="161">
        <v>0</v>
      </c>
      <c r="H8946" s="161">
        <v>0</v>
      </c>
      <c r="L8946">
        <v>1950.467347</v>
      </c>
      <c r="R8946">
        <v>5434.8693370000001</v>
      </c>
      <c r="S8946">
        <v>5434.8693370000001</v>
      </c>
      <c r="T8946" s="194">
        <v>5434.8693370000001</v>
      </c>
      <c r="U8946" t="s">
        <v>193</v>
      </c>
      <c r="V8946">
        <v>45708.623993055553</v>
      </c>
    </row>
    <row r="8947" spans="1:22" x14ac:dyDescent="0.3">
      <c r="A8947" t="s">
        <v>123</v>
      </c>
      <c r="B8947" t="s">
        <v>112</v>
      </c>
      <c r="C8947" t="s">
        <v>88</v>
      </c>
      <c r="D8947" s="29">
        <v>45888</v>
      </c>
      <c r="E8947" s="161">
        <v>0</v>
      </c>
      <c r="F8947" s="161">
        <v>0</v>
      </c>
      <c r="G8947" s="161">
        <v>0</v>
      </c>
      <c r="H8947" s="161">
        <v>0</v>
      </c>
      <c r="L8947">
        <v>1950.467347</v>
      </c>
      <c r="R8947">
        <v>5434.8693370000001</v>
      </c>
      <c r="S8947">
        <v>5434.8693370000001</v>
      </c>
      <c r="T8947" s="194">
        <v>5434.8693370000001</v>
      </c>
      <c r="U8947" t="s">
        <v>193</v>
      </c>
      <c r="V8947">
        <v>45708.623993055553</v>
      </c>
    </row>
    <row r="8948" spans="1:22" x14ac:dyDescent="0.3">
      <c r="A8948" t="s">
        <v>123</v>
      </c>
      <c r="B8948" t="s">
        <v>112</v>
      </c>
      <c r="C8948" t="s">
        <v>88</v>
      </c>
      <c r="D8948" s="29">
        <v>45889</v>
      </c>
      <c r="E8948" s="161">
        <v>0</v>
      </c>
      <c r="F8948" s="161">
        <v>0</v>
      </c>
      <c r="G8948" s="161">
        <v>0</v>
      </c>
      <c r="H8948" s="161">
        <v>0</v>
      </c>
      <c r="L8948">
        <v>1950.467347</v>
      </c>
      <c r="R8948">
        <v>5434.8693370000001</v>
      </c>
      <c r="S8948">
        <v>5434.8693370000001</v>
      </c>
      <c r="T8948" s="194">
        <v>5434.8693370000001</v>
      </c>
      <c r="U8948" t="s">
        <v>193</v>
      </c>
      <c r="V8948">
        <v>45708.623969907407</v>
      </c>
    </row>
    <row r="8949" spans="1:22" x14ac:dyDescent="0.3">
      <c r="A8949" t="s">
        <v>123</v>
      </c>
      <c r="B8949" t="s">
        <v>112</v>
      </c>
      <c r="C8949" t="s">
        <v>88</v>
      </c>
      <c r="D8949" s="29">
        <v>45890</v>
      </c>
      <c r="E8949" s="161">
        <v>0</v>
      </c>
      <c r="F8949" s="161">
        <v>0</v>
      </c>
      <c r="G8949" s="161">
        <v>0</v>
      </c>
      <c r="H8949" s="161">
        <v>0</v>
      </c>
      <c r="L8949">
        <v>1950.467347</v>
      </c>
      <c r="R8949">
        <v>5434.8693370000001</v>
      </c>
      <c r="S8949">
        <v>5434.8693370000001</v>
      </c>
      <c r="T8949" s="194">
        <v>5434.8693370000001</v>
      </c>
      <c r="U8949" t="s">
        <v>193</v>
      </c>
      <c r="V8949">
        <v>45708.623981481483</v>
      </c>
    </row>
    <row r="8950" spans="1:22" x14ac:dyDescent="0.3">
      <c r="A8950" t="s">
        <v>123</v>
      </c>
      <c r="B8950" t="s">
        <v>112</v>
      </c>
      <c r="C8950" t="s">
        <v>88</v>
      </c>
      <c r="D8950" s="29">
        <v>45891</v>
      </c>
      <c r="E8950" s="161">
        <v>0</v>
      </c>
      <c r="F8950" s="161">
        <v>0</v>
      </c>
      <c r="G8950" s="161">
        <v>0</v>
      </c>
      <c r="H8950" s="161">
        <v>0</v>
      </c>
      <c r="L8950">
        <v>1950.467347</v>
      </c>
      <c r="R8950">
        <v>5434.8693370000001</v>
      </c>
      <c r="S8950">
        <v>5434.8693370000001</v>
      </c>
      <c r="T8950" s="194">
        <v>5434.8693370000001</v>
      </c>
      <c r="U8950" t="s">
        <v>193</v>
      </c>
      <c r="V8950">
        <v>45708.623981481483</v>
      </c>
    </row>
    <row r="8951" spans="1:22" x14ac:dyDescent="0.3">
      <c r="A8951" t="s">
        <v>123</v>
      </c>
      <c r="B8951" t="s">
        <v>112</v>
      </c>
      <c r="C8951" t="s">
        <v>88</v>
      </c>
      <c r="D8951" s="29">
        <v>45892</v>
      </c>
      <c r="E8951" s="161">
        <v>0</v>
      </c>
      <c r="F8951" s="161">
        <v>0</v>
      </c>
      <c r="G8951" s="161">
        <v>0</v>
      </c>
      <c r="H8951" s="161">
        <v>0</v>
      </c>
      <c r="L8951">
        <v>1950.467347</v>
      </c>
      <c r="R8951">
        <v>5434.8693370000001</v>
      </c>
      <c r="S8951">
        <v>5434.8693370000001</v>
      </c>
      <c r="T8951" s="194">
        <v>5434.8693370000001</v>
      </c>
      <c r="U8951" t="s">
        <v>193</v>
      </c>
      <c r="V8951">
        <v>45708.623981481483</v>
      </c>
    </row>
    <row r="8952" spans="1:22" x14ac:dyDescent="0.3">
      <c r="A8952" t="s">
        <v>123</v>
      </c>
      <c r="B8952" t="s">
        <v>112</v>
      </c>
      <c r="C8952" t="s">
        <v>88</v>
      </c>
      <c r="D8952" s="29">
        <v>45893</v>
      </c>
      <c r="E8952" s="161">
        <v>0</v>
      </c>
      <c r="F8952" s="161">
        <v>0</v>
      </c>
      <c r="G8952" s="161">
        <v>0</v>
      </c>
      <c r="H8952" s="161">
        <v>0</v>
      </c>
      <c r="L8952">
        <v>1950.467347</v>
      </c>
      <c r="R8952">
        <v>5434.8693370000001</v>
      </c>
      <c r="S8952">
        <v>5434.8693370000001</v>
      </c>
      <c r="T8952" s="194">
        <v>5434.8693370000001</v>
      </c>
      <c r="U8952" t="s">
        <v>193</v>
      </c>
      <c r="V8952">
        <v>45708.623981481483</v>
      </c>
    </row>
    <row r="8953" spans="1:22" x14ac:dyDescent="0.3">
      <c r="A8953" t="s">
        <v>123</v>
      </c>
      <c r="B8953" t="s">
        <v>112</v>
      </c>
      <c r="C8953" t="s">
        <v>88</v>
      </c>
      <c r="D8953" s="29">
        <v>45894</v>
      </c>
      <c r="E8953" s="161">
        <v>0</v>
      </c>
      <c r="F8953" s="161">
        <v>0</v>
      </c>
      <c r="G8953" s="161">
        <v>0</v>
      </c>
      <c r="H8953" s="161">
        <v>0</v>
      </c>
      <c r="L8953">
        <v>1950.467347</v>
      </c>
      <c r="R8953">
        <v>5434.8693370000001</v>
      </c>
      <c r="S8953">
        <v>5434.8693370000001</v>
      </c>
      <c r="T8953" s="194">
        <v>5434.8693370000001</v>
      </c>
      <c r="U8953" t="s">
        <v>193</v>
      </c>
      <c r="V8953">
        <v>45708.623969907407</v>
      </c>
    </row>
    <row r="8954" spans="1:22" x14ac:dyDescent="0.3">
      <c r="A8954" t="s">
        <v>123</v>
      </c>
      <c r="B8954" t="s">
        <v>112</v>
      </c>
      <c r="C8954" t="s">
        <v>88</v>
      </c>
      <c r="D8954" s="29">
        <v>45895</v>
      </c>
      <c r="E8954" s="161">
        <v>0</v>
      </c>
      <c r="F8954" s="161">
        <v>0</v>
      </c>
      <c r="G8954" s="161">
        <v>0</v>
      </c>
      <c r="H8954" s="161">
        <v>0</v>
      </c>
      <c r="L8954">
        <v>1950.467347</v>
      </c>
      <c r="R8954">
        <v>5434.8693370000001</v>
      </c>
      <c r="S8954">
        <v>5434.8693370000001</v>
      </c>
      <c r="T8954" s="194">
        <v>5434.8693370000001</v>
      </c>
      <c r="U8954" t="s">
        <v>193</v>
      </c>
      <c r="V8954">
        <v>45708.623981481483</v>
      </c>
    </row>
    <row r="8955" spans="1:22" x14ac:dyDescent="0.3">
      <c r="A8955" t="s">
        <v>123</v>
      </c>
      <c r="B8955" t="s">
        <v>112</v>
      </c>
      <c r="C8955" t="s">
        <v>88</v>
      </c>
      <c r="D8955" s="29">
        <v>45896</v>
      </c>
      <c r="E8955" s="161">
        <v>0</v>
      </c>
      <c r="F8955" s="161">
        <v>0</v>
      </c>
      <c r="G8955" s="161">
        <v>0</v>
      </c>
      <c r="H8955" s="161">
        <v>0</v>
      </c>
      <c r="L8955">
        <v>1950.467347</v>
      </c>
      <c r="R8955">
        <v>5434.8693370000001</v>
      </c>
      <c r="S8955">
        <v>5434.8693370000001</v>
      </c>
      <c r="T8955" s="194">
        <v>5434.8693370000001</v>
      </c>
      <c r="U8955" t="s">
        <v>193</v>
      </c>
      <c r="V8955">
        <v>45708.623993055553</v>
      </c>
    </row>
    <row r="8956" spans="1:22" x14ac:dyDescent="0.3">
      <c r="A8956" t="s">
        <v>123</v>
      </c>
      <c r="B8956" t="s">
        <v>112</v>
      </c>
      <c r="C8956" t="s">
        <v>88</v>
      </c>
      <c r="D8956" s="29">
        <v>45897</v>
      </c>
      <c r="E8956" s="161">
        <v>0</v>
      </c>
      <c r="F8956" s="161">
        <v>0</v>
      </c>
      <c r="G8956" s="161">
        <v>0</v>
      </c>
      <c r="H8956" s="161">
        <v>0</v>
      </c>
      <c r="L8956">
        <v>1950.467347</v>
      </c>
      <c r="R8956">
        <v>5434.8693370000001</v>
      </c>
      <c r="S8956">
        <v>5434.8693370000001</v>
      </c>
      <c r="T8956" s="194">
        <v>5434.8693370000001</v>
      </c>
      <c r="U8956" t="s">
        <v>193</v>
      </c>
      <c r="V8956">
        <v>45708.623969907407</v>
      </c>
    </row>
    <row r="8957" spans="1:22" x14ac:dyDescent="0.3">
      <c r="A8957" t="s">
        <v>123</v>
      </c>
      <c r="B8957" t="s">
        <v>112</v>
      </c>
      <c r="C8957" t="s">
        <v>88</v>
      </c>
      <c r="D8957" s="29">
        <v>45898</v>
      </c>
      <c r="E8957" s="161">
        <v>0</v>
      </c>
      <c r="F8957" s="161">
        <v>0</v>
      </c>
      <c r="G8957" s="161">
        <v>0</v>
      </c>
      <c r="H8957" s="161">
        <v>0</v>
      </c>
      <c r="L8957">
        <v>1950.467347</v>
      </c>
      <c r="R8957">
        <v>5434.8693370000001</v>
      </c>
      <c r="S8957">
        <v>5434.8693370000001</v>
      </c>
      <c r="T8957" s="194">
        <v>5434.8693370000001</v>
      </c>
      <c r="U8957" t="s">
        <v>193</v>
      </c>
      <c r="V8957">
        <v>45708.623981481483</v>
      </c>
    </row>
    <row r="8958" spans="1:22" x14ac:dyDescent="0.3">
      <c r="A8958" t="s">
        <v>123</v>
      </c>
      <c r="B8958" t="s">
        <v>112</v>
      </c>
      <c r="C8958" t="s">
        <v>88</v>
      </c>
      <c r="D8958" s="29">
        <v>45899</v>
      </c>
      <c r="E8958" s="161">
        <v>0</v>
      </c>
      <c r="F8958" s="161">
        <v>0</v>
      </c>
      <c r="G8958" s="161">
        <v>0</v>
      </c>
      <c r="H8958" s="161">
        <v>0</v>
      </c>
      <c r="L8958">
        <v>1950.467347</v>
      </c>
      <c r="R8958">
        <v>5434.8693370000001</v>
      </c>
      <c r="S8958">
        <v>5434.8693370000001</v>
      </c>
      <c r="T8958" s="194">
        <v>5434.8693370000001</v>
      </c>
      <c r="U8958" t="s">
        <v>193</v>
      </c>
      <c r="V8958">
        <v>45708.623981481483</v>
      </c>
    </row>
    <row r="8959" spans="1:22" x14ac:dyDescent="0.3">
      <c r="A8959" t="s">
        <v>123</v>
      </c>
      <c r="B8959" t="s">
        <v>112</v>
      </c>
      <c r="C8959" t="s">
        <v>88</v>
      </c>
      <c r="D8959" s="29">
        <v>45900</v>
      </c>
      <c r="E8959" s="161">
        <v>0</v>
      </c>
      <c r="F8959" s="161">
        <v>0</v>
      </c>
      <c r="G8959" s="161">
        <v>0</v>
      </c>
      <c r="H8959" s="161">
        <v>0</v>
      </c>
      <c r="L8959">
        <v>1950.467347</v>
      </c>
      <c r="R8959">
        <v>5434.8693370000001</v>
      </c>
      <c r="S8959">
        <v>5434.8693370000001</v>
      </c>
      <c r="T8959" s="194">
        <v>5434.8693370000001</v>
      </c>
      <c r="U8959" t="s">
        <v>193</v>
      </c>
      <c r="V8959">
        <v>45708.623981481483</v>
      </c>
    </row>
    <row r="8960" spans="1:22" x14ac:dyDescent="0.3">
      <c r="A8960" t="s">
        <v>123</v>
      </c>
      <c r="B8960" t="s">
        <v>112</v>
      </c>
      <c r="C8960" t="s">
        <v>88</v>
      </c>
      <c r="D8960" s="29">
        <v>45901</v>
      </c>
      <c r="E8960" s="161">
        <v>0</v>
      </c>
      <c r="F8960" s="161">
        <v>0</v>
      </c>
      <c r="G8960" s="161">
        <v>0</v>
      </c>
      <c r="H8960" s="161">
        <v>0</v>
      </c>
      <c r="L8960">
        <v>1950.467347</v>
      </c>
      <c r="R8960">
        <v>5434.8693370000001</v>
      </c>
      <c r="S8960">
        <v>5434.8693370000001</v>
      </c>
      <c r="T8960" s="194">
        <v>5434.8693370000001</v>
      </c>
      <c r="U8960" t="s">
        <v>193</v>
      </c>
      <c r="V8960">
        <v>45708.623981481483</v>
      </c>
    </row>
    <row r="8961" spans="1:22" x14ac:dyDescent="0.3">
      <c r="A8961" t="s">
        <v>123</v>
      </c>
      <c r="B8961" t="s">
        <v>112</v>
      </c>
      <c r="C8961" t="s">
        <v>88</v>
      </c>
      <c r="D8961" s="29">
        <v>45902</v>
      </c>
      <c r="E8961" s="161">
        <v>0</v>
      </c>
      <c r="F8961" s="161">
        <v>0</v>
      </c>
      <c r="G8961" s="161">
        <v>0</v>
      </c>
      <c r="H8961" s="161">
        <v>0</v>
      </c>
      <c r="L8961">
        <v>1950.467347</v>
      </c>
      <c r="R8961">
        <v>5434.8693370000001</v>
      </c>
      <c r="S8961">
        <v>5434.8693370000001</v>
      </c>
      <c r="T8961" s="194">
        <v>5434.8693370000001</v>
      </c>
      <c r="U8961" t="s">
        <v>193</v>
      </c>
      <c r="V8961">
        <v>45708.623969907407</v>
      </c>
    </row>
    <row r="8962" spans="1:22" x14ac:dyDescent="0.3">
      <c r="A8962" t="s">
        <v>123</v>
      </c>
      <c r="B8962" t="s">
        <v>112</v>
      </c>
      <c r="C8962" t="s">
        <v>88</v>
      </c>
      <c r="D8962" s="29">
        <v>45903</v>
      </c>
      <c r="E8962" s="161">
        <v>0</v>
      </c>
      <c r="F8962" s="161">
        <v>0</v>
      </c>
      <c r="G8962" s="161">
        <v>0</v>
      </c>
      <c r="H8962" s="161">
        <v>0</v>
      </c>
      <c r="L8962">
        <v>1950.467347</v>
      </c>
      <c r="R8962">
        <v>5434.8693370000001</v>
      </c>
      <c r="S8962">
        <v>5434.8693370000001</v>
      </c>
      <c r="T8962" s="194">
        <v>5434.8693370000001</v>
      </c>
      <c r="U8962" t="s">
        <v>193</v>
      </c>
      <c r="V8962">
        <v>45708.623981481483</v>
      </c>
    </row>
    <row r="8963" spans="1:22" x14ac:dyDescent="0.3">
      <c r="A8963" t="s">
        <v>123</v>
      </c>
      <c r="B8963" t="s">
        <v>112</v>
      </c>
      <c r="C8963" t="s">
        <v>88</v>
      </c>
      <c r="D8963" s="29">
        <v>45904</v>
      </c>
      <c r="E8963" s="161">
        <v>0</v>
      </c>
      <c r="F8963" s="161">
        <v>0</v>
      </c>
      <c r="G8963" s="161">
        <v>0</v>
      </c>
      <c r="H8963" s="161">
        <v>0</v>
      </c>
      <c r="L8963">
        <v>1950.467347</v>
      </c>
      <c r="R8963">
        <v>5434.8693370000001</v>
      </c>
      <c r="S8963">
        <v>5434.8693370000001</v>
      </c>
      <c r="T8963" s="194">
        <v>5434.8693370000001</v>
      </c>
      <c r="U8963" t="s">
        <v>193</v>
      </c>
      <c r="V8963">
        <v>45708.623969907407</v>
      </c>
    </row>
    <row r="8964" spans="1:22" x14ac:dyDescent="0.3">
      <c r="A8964" t="s">
        <v>123</v>
      </c>
      <c r="B8964" t="s">
        <v>112</v>
      </c>
      <c r="C8964" t="s">
        <v>88</v>
      </c>
      <c r="D8964" s="29">
        <v>45905</v>
      </c>
      <c r="E8964" s="161">
        <v>0</v>
      </c>
      <c r="F8964" s="161">
        <v>0</v>
      </c>
      <c r="G8964" s="161">
        <v>0</v>
      </c>
      <c r="H8964" s="161">
        <v>0</v>
      </c>
      <c r="L8964">
        <v>1950.467347</v>
      </c>
      <c r="R8964">
        <v>5434.8693370000001</v>
      </c>
      <c r="S8964">
        <v>5434.8693370000001</v>
      </c>
      <c r="T8964" s="194">
        <v>5434.8693370000001</v>
      </c>
      <c r="U8964" t="s">
        <v>193</v>
      </c>
      <c r="V8964">
        <v>45708.623969907407</v>
      </c>
    </row>
    <row r="8965" spans="1:22" x14ac:dyDescent="0.3">
      <c r="A8965" t="s">
        <v>123</v>
      </c>
      <c r="B8965" t="s">
        <v>112</v>
      </c>
      <c r="C8965" t="s">
        <v>88</v>
      </c>
      <c r="D8965" s="29">
        <v>45906</v>
      </c>
      <c r="E8965" s="161">
        <v>0</v>
      </c>
      <c r="F8965" s="161">
        <v>0</v>
      </c>
      <c r="G8965" s="161">
        <v>0</v>
      </c>
      <c r="H8965" s="161">
        <v>0</v>
      </c>
      <c r="L8965">
        <v>1950.467347</v>
      </c>
      <c r="R8965">
        <v>5434.8693370000001</v>
      </c>
      <c r="S8965">
        <v>5434.8693370000001</v>
      </c>
      <c r="T8965" s="194">
        <v>5434.8693370000001</v>
      </c>
      <c r="U8965" t="s">
        <v>193</v>
      </c>
      <c r="V8965">
        <v>45708.623981481483</v>
      </c>
    </row>
    <row r="8966" spans="1:22" x14ac:dyDescent="0.3">
      <c r="A8966" t="s">
        <v>123</v>
      </c>
      <c r="B8966" t="s">
        <v>112</v>
      </c>
      <c r="C8966" t="s">
        <v>88</v>
      </c>
      <c r="D8966" s="29">
        <v>45907</v>
      </c>
      <c r="E8966" s="161">
        <v>0</v>
      </c>
      <c r="F8966" s="161">
        <v>0</v>
      </c>
      <c r="G8966" s="161">
        <v>0</v>
      </c>
      <c r="H8966" s="161">
        <v>0</v>
      </c>
      <c r="L8966">
        <v>1950.467347</v>
      </c>
      <c r="R8966">
        <v>5434.8693370000001</v>
      </c>
      <c r="S8966">
        <v>5434.8693370000001</v>
      </c>
      <c r="T8966" s="194">
        <v>5434.8693370000001</v>
      </c>
      <c r="U8966" t="s">
        <v>193</v>
      </c>
      <c r="V8966">
        <v>45708.623993055553</v>
      </c>
    </row>
    <row r="8967" spans="1:22" x14ac:dyDescent="0.3">
      <c r="A8967" t="s">
        <v>123</v>
      </c>
      <c r="B8967" t="s">
        <v>112</v>
      </c>
      <c r="C8967" t="s">
        <v>88</v>
      </c>
      <c r="D8967" s="29">
        <v>45908</v>
      </c>
      <c r="E8967" s="161">
        <v>0</v>
      </c>
      <c r="F8967" s="161">
        <v>0</v>
      </c>
      <c r="G8967" s="161">
        <v>0</v>
      </c>
      <c r="H8967" s="161">
        <v>0</v>
      </c>
      <c r="L8967">
        <v>1950.467347</v>
      </c>
      <c r="R8967">
        <v>5434.8693370000001</v>
      </c>
      <c r="S8967">
        <v>5434.8693370000001</v>
      </c>
      <c r="T8967" s="194">
        <v>5434.8693370000001</v>
      </c>
      <c r="U8967" t="s">
        <v>193</v>
      </c>
      <c r="V8967">
        <v>45708.623981481483</v>
      </c>
    </row>
    <row r="8968" spans="1:22" x14ac:dyDescent="0.3">
      <c r="A8968" t="s">
        <v>123</v>
      </c>
      <c r="B8968" t="s">
        <v>112</v>
      </c>
      <c r="C8968" t="s">
        <v>88</v>
      </c>
      <c r="D8968" s="29">
        <v>45909</v>
      </c>
      <c r="E8968" s="161">
        <v>0</v>
      </c>
      <c r="F8968" s="161">
        <v>0</v>
      </c>
      <c r="G8968" s="161">
        <v>0</v>
      </c>
      <c r="H8968" s="161">
        <v>0</v>
      </c>
      <c r="L8968">
        <v>1950.467347</v>
      </c>
      <c r="R8968">
        <v>5434.8693370000001</v>
      </c>
      <c r="S8968">
        <v>5434.8693370000001</v>
      </c>
      <c r="T8968" s="194">
        <v>5434.8693370000001</v>
      </c>
      <c r="U8968" t="s">
        <v>193</v>
      </c>
      <c r="V8968">
        <v>45708.623993055553</v>
      </c>
    </row>
    <row r="8969" spans="1:22" x14ac:dyDescent="0.3">
      <c r="A8969" t="s">
        <v>123</v>
      </c>
      <c r="B8969" t="s">
        <v>112</v>
      </c>
      <c r="C8969" t="s">
        <v>88</v>
      </c>
      <c r="D8969" s="29">
        <v>45910</v>
      </c>
      <c r="E8969" s="161">
        <v>0</v>
      </c>
      <c r="F8969" s="161">
        <v>0</v>
      </c>
      <c r="G8969" s="161">
        <v>0</v>
      </c>
      <c r="H8969" s="161">
        <v>0</v>
      </c>
      <c r="L8969">
        <v>1950.467347</v>
      </c>
      <c r="R8969">
        <v>5434.8693370000001</v>
      </c>
      <c r="S8969">
        <v>5434.8693370000001</v>
      </c>
      <c r="T8969" s="194">
        <v>5434.8693370000001</v>
      </c>
      <c r="U8969" t="s">
        <v>193</v>
      </c>
      <c r="V8969">
        <v>45708.623981481483</v>
      </c>
    </row>
    <row r="8970" spans="1:22" x14ac:dyDescent="0.3">
      <c r="A8970" t="s">
        <v>123</v>
      </c>
      <c r="B8970" t="s">
        <v>112</v>
      </c>
      <c r="C8970" t="s">
        <v>88</v>
      </c>
      <c r="D8970" s="29">
        <v>45911</v>
      </c>
      <c r="E8970" s="161">
        <v>0</v>
      </c>
      <c r="F8970" s="161">
        <v>0</v>
      </c>
      <c r="G8970" s="161">
        <v>0</v>
      </c>
      <c r="H8970" s="161">
        <v>0</v>
      </c>
      <c r="L8970">
        <v>1950.467347</v>
      </c>
      <c r="R8970">
        <v>5434.8693370000001</v>
      </c>
      <c r="S8970">
        <v>5434.8693370000001</v>
      </c>
      <c r="T8970" s="194">
        <v>5434.8693370000001</v>
      </c>
      <c r="U8970" t="s">
        <v>193</v>
      </c>
      <c r="V8970">
        <v>45708.623981481483</v>
      </c>
    </row>
    <row r="8971" spans="1:22" x14ac:dyDescent="0.3">
      <c r="A8971" t="s">
        <v>123</v>
      </c>
      <c r="B8971" t="s">
        <v>112</v>
      </c>
      <c r="C8971" t="s">
        <v>88</v>
      </c>
      <c r="D8971" s="29">
        <v>45912</v>
      </c>
      <c r="E8971" s="161">
        <v>0</v>
      </c>
      <c r="F8971" s="161">
        <v>0</v>
      </c>
      <c r="G8971" s="161">
        <v>0</v>
      </c>
      <c r="H8971" s="161">
        <v>0</v>
      </c>
      <c r="L8971">
        <v>1950.467347</v>
      </c>
      <c r="R8971">
        <v>5434.8693370000001</v>
      </c>
      <c r="S8971">
        <v>5434.8693370000001</v>
      </c>
      <c r="T8971" s="194">
        <v>5434.8693370000001</v>
      </c>
      <c r="U8971" t="s">
        <v>193</v>
      </c>
      <c r="V8971">
        <v>45708.623981481483</v>
      </c>
    </row>
    <row r="8972" spans="1:22" x14ac:dyDescent="0.3">
      <c r="A8972" t="s">
        <v>123</v>
      </c>
      <c r="B8972" t="s">
        <v>112</v>
      </c>
      <c r="C8972" t="s">
        <v>88</v>
      </c>
      <c r="D8972" s="29">
        <v>45913</v>
      </c>
      <c r="E8972" s="161">
        <v>0</v>
      </c>
      <c r="F8972" s="161">
        <v>0</v>
      </c>
      <c r="G8972" s="161">
        <v>0</v>
      </c>
      <c r="H8972" s="161">
        <v>0</v>
      </c>
      <c r="L8972">
        <v>1950.467347</v>
      </c>
      <c r="R8972">
        <v>5434.8693370000001</v>
      </c>
      <c r="S8972">
        <v>5434.8693370000001</v>
      </c>
      <c r="T8972" s="194">
        <v>5434.8693370000001</v>
      </c>
      <c r="U8972" t="s">
        <v>193</v>
      </c>
      <c r="V8972">
        <v>45708.623981481483</v>
      </c>
    </row>
    <row r="8973" spans="1:22" x14ac:dyDescent="0.3">
      <c r="A8973" t="s">
        <v>123</v>
      </c>
      <c r="B8973" t="s">
        <v>112</v>
      </c>
      <c r="C8973" t="s">
        <v>88</v>
      </c>
      <c r="D8973" s="29">
        <v>45914</v>
      </c>
      <c r="E8973" s="161">
        <v>0</v>
      </c>
      <c r="F8973" s="161">
        <v>0</v>
      </c>
      <c r="G8973" s="161">
        <v>0</v>
      </c>
      <c r="H8973" s="161">
        <v>0</v>
      </c>
      <c r="L8973">
        <v>1950.467347</v>
      </c>
      <c r="R8973">
        <v>5434.8693370000001</v>
      </c>
      <c r="S8973">
        <v>5434.8693370000001</v>
      </c>
      <c r="T8973" s="194">
        <v>5434.8693370000001</v>
      </c>
      <c r="U8973" t="s">
        <v>193</v>
      </c>
      <c r="V8973">
        <v>45708.623969907407</v>
      </c>
    </row>
    <row r="8974" spans="1:22" x14ac:dyDescent="0.3">
      <c r="A8974" t="s">
        <v>123</v>
      </c>
      <c r="B8974" t="s">
        <v>112</v>
      </c>
      <c r="C8974" t="s">
        <v>88</v>
      </c>
      <c r="D8974" s="29">
        <v>45915</v>
      </c>
      <c r="E8974" s="161">
        <v>0</v>
      </c>
      <c r="F8974" s="161">
        <v>0</v>
      </c>
      <c r="G8974" s="161">
        <v>0</v>
      </c>
      <c r="H8974" s="161">
        <v>0</v>
      </c>
      <c r="L8974">
        <v>1950.467347</v>
      </c>
      <c r="R8974">
        <v>5434.8693370000001</v>
      </c>
      <c r="S8974">
        <v>5434.8693370000001</v>
      </c>
      <c r="T8974" s="194">
        <v>5434.8693370000001</v>
      </c>
      <c r="U8974" t="s">
        <v>193</v>
      </c>
      <c r="V8974">
        <v>45708.623981481483</v>
      </c>
    </row>
    <row r="8975" spans="1:22" x14ac:dyDescent="0.3">
      <c r="A8975" t="s">
        <v>123</v>
      </c>
      <c r="B8975" t="s">
        <v>112</v>
      </c>
      <c r="C8975" t="s">
        <v>88</v>
      </c>
      <c r="D8975" s="29">
        <v>45916</v>
      </c>
      <c r="E8975" s="161">
        <v>0</v>
      </c>
      <c r="F8975" s="161">
        <v>0</v>
      </c>
      <c r="G8975" s="161">
        <v>0</v>
      </c>
      <c r="H8975" s="161">
        <v>0</v>
      </c>
      <c r="L8975">
        <v>1950.467347</v>
      </c>
      <c r="R8975">
        <v>5434.8693370000001</v>
      </c>
      <c r="S8975">
        <v>5434.8693370000001</v>
      </c>
      <c r="T8975" s="194">
        <v>5434.8693370000001</v>
      </c>
      <c r="U8975" t="s">
        <v>193</v>
      </c>
      <c r="V8975">
        <v>45708.623981481483</v>
      </c>
    </row>
    <row r="8976" spans="1:22" x14ac:dyDescent="0.3">
      <c r="A8976" t="s">
        <v>123</v>
      </c>
      <c r="B8976" t="s">
        <v>112</v>
      </c>
      <c r="C8976" t="s">
        <v>88</v>
      </c>
      <c r="D8976" s="29">
        <v>45917</v>
      </c>
      <c r="E8976" s="161">
        <v>0</v>
      </c>
      <c r="F8976" s="161">
        <v>0</v>
      </c>
      <c r="G8976" s="161">
        <v>0</v>
      </c>
      <c r="H8976" s="161">
        <v>0</v>
      </c>
      <c r="L8976">
        <v>1950.467347</v>
      </c>
      <c r="R8976">
        <v>5434.8693370000001</v>
      </c>
      <c r="S8976">
        <v>5434.8693370000001</v>
      </c>
      <c r="T8976" s="194">
        <v>5434.8693370000001</v>
      </c>
      <c r="U8976" t="s">
        <v>193</v>
      </c>
      <c r="V8976">
        <v>45708.623993055553</v>
      </c>
    </row>
    <row r="8977" spans="1:22" x14ac:dyDescent="0.3">
      <c r="A8977" t="s">
        <v>123</v>
      </c>
      <c r="B8977" t="s">
        <v>112</v>
      </c>
      <c r="C8977" t="s">
        <v>88</v>
      </c>
      <c r="D8977" s="29">
        <v>45918</v>
      </c>
      <c r="E8977" s="161">
        <v>0</v>
      </c>
      <c r="F8977" s="161">
        <v>0</v>
      </c>
      <c r="G8977" s="161">
        <v>0</v>
      </c>
      <c r="H8977" s="161">
        <v>0</v>
      </c>
      <c r="L8977">
        <v>1950.467347</v>
      </c>
      <c r="R8977">
        <v>5434.8693370000001</v>
      </c>
      <c r="S8977">
        <v>5434.8693370000001</v>
      </c>
      <c r="T8977" s="194">
        <v>5434.8693370000001</v>
      </c>
      <c r="U8977" t="s">
        <v>193</v>
      </c>
      <c r="V8977">
        <v>45708.623969907407</v>
      </c>
    </row>
    <row r="8978" spans="1:22" x14ac:dyDescent="0.3">
      <c r="A8978" t="s">
        <v>123</v>
      </c>
      <c r="B8978" t="s">
        <v>112</v>
      </c>
      <c r="C8978" t="s">
        <v>88</v>
      </c>
      <c r="D8978" s="29">
        <v>45919</v>
      </c>
      <c r="E8978" s="161">
        <v>0</v>
      </c>
      <c r="F8978" s="161">
        <v>0</v>
      </c>
      <c r="G8978" s="161">
        <v>0</v>
      </c>
      <c r="H8978" s="161">
        <v>0</v>
      </c>
      <c r="L8978">
        <v>1950.467347</v>
      </c>
      <c r="R8978">
        <v>5434.8693370000001</v>
      </c>
      <c r="S8978">
        <v>5434.8693370000001</v>
      </c>
      <c r="T8978" s="194">
        <v>5434.8693370000001</v>
      </c>
      <c r="U8978" t="s">
        <v>193</v>
      </c>
      <c r="V8978">
        <v>45708.623993055553</v>
      </c>
    </row>
    <row r="8979" spans="1:22" x14ac:dyDescent="0.3">
      <c r="A8979" t="s">
        <v>123</v>
      </c>
      <c r="B8979" t="s">
        <v>112</v>
      </c>
      <c r="C8979" t="s">
        <v>88</v>
      </c>
      <c r="D8979" s="29">
        <v>45920</v>
      </c>
      <c r="E8979" s="161">
        <v>0</v>
      </c>
      <c r="F8979" s="161">
        <v>0</v>
      </c>
      <c r="G8979" s="161">
        <v>0</v>
      </c>
      <c r="H8979" s="161">
        <v>0</v>
      </c>
      <c r="L8979">
        <v>1950.467347</v>
      </c>
      <c r="R8979">
        <v>5434.8693370000001</v>
      </c>
      <c r="S8979">
        <v>5434.8693370000001</v>
      </c>
      <c r="T8979" s="194">
        <v>5434.8693370000001</v>
      </c>
      <c r="U8979" t="s">
        <v>193</v>
      </c>
      <c r="V8979">
        <v>45708.623981481483</v>
      </c>
    </row>
    <row r="8980" spans="1:22" x14ac:dyDescent="0.3">
      <c r="A8980" t="s">
        <v>123</v>
      </c>
      <c r="B8980" t="s">
        <v>112</v>
      </c>
      <c r="C8980" t="s">
        <v>88</v>
      </c>
      <c r="D8980" s="29">
        <v>45921</v>
      </c>
      <c r="E8980" s="161">
        <v>0</v>
      </c>
      <c r="F8980" s="161">
        <v>0</v>
      </c>
      <c r="G8980" s="161">
        <v>0</v>
      </c>
      <c r="H8980" s="161">
        <v>0</v>
      </c>
      <c r="L8980">
        <v>1950.467347</v>
      </c>
      <c r="R8980">
        <v>5434.8693370000001</v>
      </c>
      <c r="S8980">
        <v>5434.8693370000001</v>
      </c>
      <c r="T8980" s="194">
        <v>5434.8693370000001</v>
      </c>
      <c r="U8980" t="s">
        <v>193</v>
      </c>
      <c r="V8980">
        <v>45708.623969907407</v>
      </c>
    </row>
    <row r="8981" spans="1:22" x14ac:dyDescent="0.3">
      <c r="A8981" t="s">
        <v>123</v>
      </c>
      <c r="B8981" t="s">
        <v>112</v>
      </c>
      <c r="C8981" t="s">
        <v>88</v>
      </c>
      <c r="D8981" s="29">
        <v>45922</v>
      </c>
      <c r="E8981" s="161">
        <v>0</v>
      </c>
      <c r="F8981" s="161">
        <v>0</v>
      </c>
      <c r="G8981" s="161">
        <v>0</v>
      </c>
      <c r="H8981" s="161">
        <v>0</v>
      </c>
      <c r="L8981">
        <v>1950.467347</v>
      </c>
      <c r="R8981">
        <v>5434.8693370000001</v>
      </c>
      <c r="S8981">
        <v>5434.8693370000001</v>
      </c>
      <c r="T8981" s="194">
        <v>5434.8693370000001</v>
      </c>
      <c r="U8981" t="s">
        <v>193</v>
      </c>
      <c r="V8981">
        <v>45708.623993055553</v>
      </c>
    </row>
    <row r="8982" spans="1:22" x14ac:dyDescent="0.3">
      <c r="A8982" t="s">
        <v>123</v>
      </c>
      <c r="B8982" t="s">
        <v>112</v>
      </c>
      <c r="C8982" t="s">
        <v>88</v>
      </c>
      <c r="D8982" s="29">
        <v>45923</v>
      </c>
      <c r="E8982" s="161">
        <v>0</v>
      </c>
      <c r="F8982" s="161">
        <v>0</v>
      </c>
      <c r="G8982" s="161">
        <v>0</v>
      </c>
      <c r="H8982" s="161">
        <v>0</v>
      </c>
      <c r="L8982">
        <v>1950.467347</v>
      </c>
      <c r="R8982">
        <v>5434.8693370000001</v>
      </c>
      <c r="S8982">
        <v>5434.8693370000001</v>
      </c>
      <c r="T8982" s="194">
        <v>5434.8693370000001</v>
      </c>
      <c r="U8982" t="s">
        <v>193</v>
      </c>
      <c r="V8982">
        <v>45708.623981481483</v>
      </c>
    </row>
    <row r="8983" spans="1:22" x14ac:dyDescent="0.3">
      <c r="A8983" t="s">
        <v>123</v>
      </c>
      <c r="B8983" t="s">
        <v>112</v>
      </c>
      <c r="C8983" t="s">
        <v>88</v>
      </c>
      <c r="D8983" s="29">
        <v>45924</v>
      </c>
      <c r="E8983" s="161">
        <v>0</v>
      </c>
      <c r="F8983" s="161">
        <v>0</v>
      </c>
      <c r="G8983" s="161">
        <v>0</v>
      </c>
      <c r="H8983" s="161">
        <v>0</v>
      </c>
      <c r="L8983">
        <v>1950.467347</v>
      </c>
      <c r="R8983">
        <v>5434.8693370000001</v>
      </c>
      <c r="S8983">
        <v>5434.8693370000001</v>
      </c>
      <c r="T8983" s="194">
        <v>5434.8693370000001</v>
      </c>
      <c r="U8983" t="s">
        <v>193</v>
      </c>
      <c r="V8983">
        <v>45708.623981481483</v>
      </c>
    </row>
    <row r="8984" spans="1:22" x14ac:dyDescent="0.3">
      <c r="A8984" t="s">
        <v>123</v>
      </c>
      <c r="B8984" t="s">
        <v>112</v>
      </c>
      <c r="C8984" t="s">
        <v>88</v>
      </c>
      <c r="D8984" s="29">
        <v>45925</v>
      </c>
      <c r="E8984" s="161">
        <v>0</v>
      </c>
      <c r="F8984" s="161">
        <v>0</v>
      </c>
      <c r="G8984" s="161">
        <v>0</v>
      </c>
      <c r="H8984" s="161">
        <v>0</v>
      </c>
      <c r="L8984">
        <v>1950.467347</v>
      </c>
      <c r="R8984">
        <v>5434.8693370000001</v>
      </c>
      <c r="S8984">
        <v>5434.8693370000001</v>
      </c>
      <c r="T8984" s="194">
        <v>5434.8693370000001</v>
      </c>
      <c r="U8984" t="s">
        <v>193</v>
      </c>
      <c r="V8984">
        <v>45708.623969907407</v>
      </c>
    </row>
    <row r="8985" spans="1:22" x14ac:dyDescent="0.3">
      <c r="A8985" t="s">
        <v>123</v>
      </c>
      <c r="B8985" t="s">
        <v>112</v>
      </c>
      <c r="C8985" t="s">
        <v>88</v>
      </c>
      <c r="D8985" s="29">
        <v>45926</v>
      </c>
      <c r="E8985" s="161">
        <v>0</v>
      </c>
      <c r="F8985" s="161">
        <v>0</v>
      </c>
      <c r="G8985" s="161">
        <v>0</v>
      </c>
      <c r="H8985" s="161">
        <v>0</v>
      </c>
      <c r="L8985">
        <v>1950.467347</v>
      </c>
      <c r="R8985">
        <v>5434.8693370000001</v>
      </c>
      <c r="S8985">
        <v>5434.8693370000001</v>
      </c>
      <c r="T8985" s="194">
        <v>5434.8693370000001</v>
      </c>
      <c r="U8985" t="s">
        <v>193</v>
      </c>
      <c r="V8985">
        <v>45708.623969907407</v>
      </c>
    </row>
    <row r="8986" spans="1:22" x14ac:dyDescent="0.3">
      <c r="A8986" t="s">
        <v>123</v>
      </c>
      <c r="B8986" t="s">
        <v>112</v>
      </c>
      <c r="C8986" t="s">
        <v>88</v>
      </c>
      <c r="D8986" s="29">
        <v>45927</v>
      </c>
      <c r="E8986" s="161">
        <v>0</v>
      </c>
      <c r="F8986" s="161">
        <v>0</v>
      </c>
      <c r="G8986" s="161">
        <v>0</v>
      </c>
      <c r="H8986" s="161">
        <v>0</v>
      </c>
      <c r="L8986">
        <v>1950.467347</v>
      </c>
      <c r="R8986">
        <v>5434.8693370000001</v>
      </c>
      <c r="S8986">
        <v>5434.8693370000001</v>
      </c>
      <c r="T8986" s="194">
        <v>5434.8693370000001</v>
      </c>
      <c r="U8986" t="s">
        <v>193</v>
      </c>
      <c r="V8986">
        <v>45708.623981481483</v>
      </c>
    </row>
    <row r="8987" spans="1:22" x14ac:dyDescent="0.3">
      <c r="A8987" t="s">
        <v>123</v>
      </c>
      <c r="B8987" t="s">
        <v>112</v>
      </c>
      <c r="C8987" t="s">
        <v>88</v>
      </c>
      <c r="D8987" s="29">
        <v>45928</v>
      </c>
      <c r="E8987" s="161">
        <v>0</v>
      </c>
      <c r="F8987" s="161">
        <v>0</v>
      </c>
      <c r="G8987" s="161">
        <v>0</v>
      </c>
      <c r="H8987" s="161">
        <v>0</v>
      </c>
      <c r="L8987">
        <v>1950.467347</v>
      </c>
      <c r="R8987">
        <v>5434.8693370000001</v>
      </c>
      <c r="S8987">
        <v>5434.8693370000001</v>
      </c>
      <c r="T8987" s="194">
        <v>5434.8693370000001</v>
      </c>
      <c r="U8987" t="s">
        <v>193</v>
      </c>
      <c r="V8987">
        <v>45708.623981481483</v>
      </c>
    </row>
    <row r="8988" spans="1:22" x14ac:dyDescent="0.3">
      <c r="A8988" t="s">
        <v>123</v>
      </c>
      <c r="B8988" t="s">
        <v>112</v>
      </c>
      <c r="C8988" t="s">
        <v>88</v>
      </c>
      <c r="D8988" s="29">
        <v>45929</v>
      </c>
      <c r="E8988" s="161">
        <v>0</v>
      </c>
      <c r="F8988" s="161">
        <v>0</v>
      </c>
      <c r="G8988" s="161">
        <v>0</v>
      </c>
      <c r="H8988" s="161">
        <v>0</v>
      </c>
      <c r="L8988">
        <v>1950.467347</v>
      </c>
      <c r="R8988">
        <v>5434.8693370000001</v>
      </c>
      <c r="S8988">
        <v>5434.8693370000001</v>
      </c>
      <c r="T8988" s="194">
        <v>5434.8693370000001</v>
      </c>
      <c r="U8988" t="s">
        <v>193</v>
      </c>
      <c r="V8988">
        <v>45708.623993055553</v>
      </c>
    </row>
    <row r="8989" spans="1:22" x14ac:dyDescent="0.3">
      <c r="A8989" t="s">
        <v>123</v>
      </c>
      <c r="B8989" t="s">
        <v>112</v>
      </c>
      <c r="C8989" t="s">
        <v>88</v>
      </c>
      <c r="D8989" s="29">
        <v>45930</v>
      </c>
      <c r="E8989" s="161">
        <v>0</v>
      </c>
      <c r="F8989" s="161">
        <v>0</v>
      </c>
      <c r="G8989" s="161">
        <v>0</v>
      </c>
      <c r="H8989" s="161">
        <v>0</v>
      </c>
      <c r="L8989">
        <v>1950.467347</v>
      </c>
      <c r="R8989">
        <v>5434.8693370000001</v>
      </c>
      <c r="S8989">
        <v>5434.8693370000001</v>
      </c>
      <c r="T8989" s="194">
        <v>5434.8693370000001</v>
      </c>
      <c r="U8989" t="s">
        <v>193</v>
      </c>
      <c r="V8989">
        <v>45708.623981481483</v>
      </c>
    </row>
    <row r="8990" spans="1:22" x14ac:dyDescent="0.3">
      <c r="A8990" t="s">
        <v>123</v>
      </c>
      <c r="B8990" t="s">
        <v>112</v>
      </c>
      <c r="C8990" t="s">
        <v>88</v>
      </c>
      <c r="D8990" s="29">
        <v>45931</v>
      </c>
      <c r="E8990" s="161">
        <v>0</v>
      </c>
      <c r="F8990" s="161">
        <v>0</v>
      </c>
      <c r="G8990" s="161">
        <v>0</v>
      </c>
      <c r="H8990" s="161">
        <v>0</v>
      </c>
      <c r="L8990">
        <v>1840.6733240000001</v>
      </c>
      <c r="R8990">
        <v>5434.8693370000001</v>
      </c>
      <c r="S8990">
        <v>5434.8693370000001</v>
      </c>
      <c r="T8990" s="194">
        <v>5434.8693370000001</v>
      </c>
      <c r="U8990" t="s">
        <v>193</v>
      </c>
      <c r="V8990">
        <v>45708.62400462963</v>
      </c>
    </row>
    <row r="8991" spans="1:22" x14ac:dyDescent="0.3">
      <c r="A8991" t="s">
        <v>123</v>
      </c>
      <c r="B8991" t="s">
        <v>112</v>
      </c>
      <c r="C8991" t="s">
        <v>88</v>
      </c>
      <c r="D8991" s="29">
        <v>45932</v>
      </c>
      <c r="E8991" s="161">
        <v>0</v>
      </c>
      <c r="F8991" s="161">
        <v>0</v>
      </c>
      <c r="G8991" s="161">
        <v>0</v>
      </c>
      <c r="H8991" s="161">
        <v>0</v>
      </c>
      <c r="L8991">
        <v>1840.6733240000001</v>
      </c>
      <c r="R8991">
        <v>5434.8693370000001</v>
      </c>
      <c r="S8991">
        <v>5434.8693370000001</v>
      </c>
      <c r="T8991" s="194">
        <v>5434.8693370000001</v>
      </c>
      <c r="U8991" t="s">
        <v>193</v>
      </c>
      <c r="V8991">
        <v>45708.623993055553</v>
      </c>
    </row>
    <row r="8992" spans="1:22" x14ac:dyDescent="0.3">
      <c r="A8992" t="s">
        <v>123</v>
      </c>
      <c r="B8992" t="s">
        <v>112</v>
      </c>
      <c r="C8992" t="s">
        <v>88</v>
      </c>
      <c r="D8992" s="29">
        <v>45933</v>
      </c>
      <c r="E8992" s="161">
        <v>0</v>
      </c>
      <c r="F8992" s="161">
        <v>0</v>
      </c>
      <c r="G8992" s="161">
        <v>0</v>
      </c>
      <c r="H8992" s="161">
        <v>0</v>
      </c>
      <c r="L8992">
        <v>1840.6733240000001</v>
      </c>
      <c r="R8992">
        <v>5434.8693370000001</v>
      </c>
      <c r="S8992">
        <v>5434.8693370000001</v>
      </c>
      <c r="T8992" s="194">
        <v>5434.8693370000001</v>
      </c>
      <c r="U8992" t="s">
        <v>193</v>
      </c>
      <c r="V8992">
        <v>45708.623993055553</v>
      </c>
    </row>
    <row r="8993" spans="1:22" x14ac:dyDescent="0.3">
      <c r="A8993" t="s">
        <v>123</v>
      </c>
      <c r="B8993" t="s">
        <v>112</v>
      </c>
      <c r="C8993" t="s">
        <v>88</v>
      </c>
      <c r="D8993" s="29">
        <v>45934</v>
      </c>
      <c r="E8993" s="161">
        <v>0</v>
      </c>
      <c r="F8993" s="161">
        <v>0</v>
      </c>
      <c r="G8993" s="161">
        <v>0</v>
      </c>
      <c r="H8993" s="161">
        <v>0</v>
      </c>
      <c r="L8993">
        <v>1840.6733240000001</v>
      </c>
      <c r="R8993">
        <v>5434.8693370000001</v>
      </c>
      <c r="S8993">
        <v>5434.8693370000001</v>
      </c>
      <c r="T8993" s="194">
        <v>5434.8693370000001</v>
      </c>
      <c r="U8993" t="s">
        <v>193</v>
      </c>
      <c r="V8993">
        <v>45708.623993055553</v>
      </c>
    </row>
    <row r="8994" spans="1:22" x14ac:dyDescent="0.3">
      <c r="A8994" t="s">
        <v>123</v>
      </c>
      <c r="B8994" t="s">
        <v>112</v>
      </c>
      <c r="C8994" t="s">
        <v>88</v>
      </c>
      <c r="D8994" s="29">
        <v>45935</v>
      </c>
      <c r="E8994" s="161">
        <v>0</v>
      </c>
      <c r="F8994" s="161">
        <v>0</v>
      </c>
      <c r="G8994" s="161">
        <v>0</v>
      </c>
      <c r="H8994" s="161">
        <v>0</v>
      </c>
      <c r="L8994">
        <v>1840.6733240000001</v>
      </c>
      <c r="R8994">
        <v>5434.8693370000001</v>
      </c>
      <c r="S8994">
        <v>5434.8693370000001</v>
      </c>
      <c r="T8994" s="194">
        <v>5434.8693370000001</v>
      </c>
      <c r="U8994" t="s">
        <v>193</v>
      </c>
      <c r="V8994">
        <v>45708.623993055553</v>
      </c>
    </row>
    <row r="8995" spans="1:22" x14ac:dyDescent="0.3">
      <c r="A8995" t="s">
        <v>123</v>
      </c>
      <c r="B8995" t="s">
        <v>112</v>
      </c>
      <c r="C8995" t="s">
        <v>88</v>
      </c>
      <c r="D8995" s="29">
        <v>45936</v>
      </c>
      <c r="E8995" s="161">
        <v>0</v>
      </c>
      <c r="F8995" s="161">
        <v>0</v>
      </c>
      <c r="G8995" s="161">
        <v>0</v>
      </c>
      <c r="H8995" s="161">
        <v>0</v>
      </c>
      <c r="L8995">
        <v>1840.6733240000001</v>
      </c>
      <c r="R8995">
        <v>5434.8693370000001</v>
      </c>
      <c r="S8995">
        <v>5434.8693370000001</v>
      </c>
      <c r="T8995" s="194">
        <v>5434.8693370000001</v>
      </c>
      <c r="U8995" t="s">
        <v>193</v>
      </c>
      <c r="V8995">
        <v>45708.623993055553</v>
      </c>
    </row>
    <row r="8996" spans="1:22" x14ac:dyDescent="0.3">
      <c r="A8996" t="s">
        <v>123</v>
      </c>
      <c r="B8996" t="s">
        <v>112</v>
      </c>
      <c r="C8996" t="s">
        <v>88</v>
      </c>
      <c r="D8996" s="29">
        <v>45937</v>
      </c>
      <c r="E8996" s="161">
        <v>0</v>
      </c>
      <c r="F8996" s="161">
        <v>0</v>
      </c>
      <c r="G8996" s="161">
        <v>0</v>
      </c>
      <c r="H8996" s="161">
        <v>0</v>
      </c>
      <c r="L8996">
        <v>1840.6733240000001</v>
      </c>
      <c r="R8996">
        <v>5434.8693370000001</v>
      </c>
      <c r="S8996">
        <v>5434.8693370000001</v>
      </c>
      <c r="T8996" s="194">
        <v>5434.8693370000001</v>
      </c>
      <c r="U8996" t="s">
        <v>193</v>
      </c>
      <c r="V8996">
        <v>45708.62400462963</v>
      </c>
    </row>
    <row r="8997" spans="1:22" x14ac:dyDescent="0.3">
      <c r="A8997" t="s">
        <v>123</v>
      </c>
      <c r="B8997" t="s">
        <v>112</v>
      </c>
      <c r="C8997" t="s">
        <v>88</v>
      </c>
      <c r="D8997" s="29">
        <v>45938</v>
      </c>
      <c r="E8997" s="161">
        <v>0</v>
      </c>
      <c r="F8997" s="161">
        <v>0</v>
      </c>
      <c r="G8997" s="161">
        <v>0</v>
      </c>
      <c r="H8997" s="161">
        <v>0</v>
      </c>
      <c r="L8997">
        <v>1840.6733240000001</v>
      </c>
      <c r="R8997">
        <v>5434.8693370000001</v>
      </c>
      <c r="S8997">
        <v>5434.8693370000001</v>
      </c>
      <c r="T8997" s="194">
        <v>5434.8693370000001</v>
      </c>
      <c r="U8997" t="s">
        <v>193</v>
      </c>
      <c r="V8997">
        <v>45708.62400462963</v>
      </c>
    </row>
    <row r="8998" spans="1:22" x14ac:dyDescent="0.3">
      <c r="A8998" t="s">
        <v>123</v>
      </c>
      <c r="B8998" t="s">
        <v>112</v>
      </c>
      <c r="C8998" t="s">
        <v>88</v>
      </c>
      <c r="D8998" s="29">
        <v>45939</v>
      </c>
      <c r="E8998" s="161">
        <v>0</v>
      </c>
      <c r="F8998" s="161">
        <v>0</v>
      </c>
      <c r="G8998" s="161">
        <v>0</v>
      </c>
      <c r="H8998" s="161">
        <v>0</v>
      </c>
      <c r="L8998">
        <v>1840.6733240000001</v>
      </c>
      <c r="R8998">
        <v>5434.8693370000001</v>
      </c>
      <c r="S8998">
        <v>5434.8693370000001</v>
      </c>
      <c r="T8998" s="194">
        <v>5434.8693370000001</v>
      </c>
      <c r="U8998" t="s">
        <v>193</v>
      </c>
      <c r="V8998">
        <v>45708.623993055553</v>
      </c>
    </row>
    <row r="8999" spans="1:22" x14ac:dyDescent="0.3">
      <c r="A8999" t="s">
        <v>123</v>
      </c>
      <c r="B8999" t="s">
        <v>112</v>
      </c>
      <c r="C8999" t="s">
        <v>88</v>
      </c>
      <c r="D8999" s="29">
        <v>45940</v>
      </c>
      <c r="E8999" s="161">
        <v>0</v>
      </c>
      <c r="F8999" s="161">
        <v>0</v>
      </c>
      <c r="G8999" s="161">
        <v>0</v>
      </c>
      <c r="H8999" s="161">
        <v>0</v>
      </c>
      <c r="L8999">
        <v>1840.6733240000001</v>
      </c>
      <c r="R8999">
        <v>5434.8693370000001</v>
      </c>
      <c r="S8999">
        <v>5434.8693370000001</v>
      </c>
      <c r="T8999" s="194">
        <v>5434.8693370000001</v>
      </c>
      <c r="U8999" t="s">
        <v>193</v>
      </c>
      <c r="V8999">
        <v>45708.623993055553</v>
      </c>
    </row>
    <row r="9000" spans="1:22" x14ac:dyDescent="0.3">
      <c r="A9000" t="s">
        <v>123</v>
      </c>
      <c r="B9000" t="s">
        <v>112</v>
      </c>
      <c r="C9000" t="s">
        <v>88</v>
      </c>
      <c r="D9000" s="29">
        <v>45941</v>
      </c>
      <c r="E9000" s="161">
        <v>0</v>
      </c>
      <c r="F9000" s="161">
        <v>0</v>
      </c>
      <c r="G9000" s="161">
        <v>0</v>
      </c>
      <c r="H9000" s="161">
        <v>0</v>
      </c>
      <c r="L9000">
        <v>1840.6733240000001</v>
      </c>
      <c r="R9000">
        <v>5434.8693370000001</v>
      </c>
      <c r="S9000">
        <v>5434.8693370000001</v>
      </c>
      <c r="T9000" s="194">
        <v>5434.8693370000001</v>
      </c>
      <c r="U9000" t="s">
        <v>193</v>
      </c>
      <c r="V9000">
        <v>45708.623993055553</v>
      </c>
    </row>
    <row r="9001" spans="1:22" x14ac:dyDescent="0.3">
      <c r="A9001" t="s">
        <v>123</v>
      </c>
      <c r="B9001" t="s">
        <v>112</v>
      </c>
      <c r="C9001" t="s">
        <v>88</v>
      </c>
      <c r="D9001" s="29">
        <v>45942</v>
      </c>
      <c r="E9001" s="161">
        <v>0</v>
      </c>
      <c r="F9001" s="161">
        <v>0</v>
      </c>
      <c r="G9001" s="161">
        <v>0</v>
      </c>
      <c r="H9001" s="161">
        <v>0</v>
      </c>
      <c r="L9001">
        <v>1840.6733240000001</v>
      </c>
      <c r="R9001">
        <v>5434.8693370000001</v>
      </c>
      <c r="S9001">
        <v>5434.8693370000001</v>
      </c>
      <c r="T9001" s="194">
        <v>5434.8693370000001</v>
      </c>
      <c r="U9001" t="s">
        <v>193</v>
      </c>
      <c r="V9001">
        <v>45708.623993055553</v>
      </c>
    </row>
    <row r="9002" spans="1:22" x14ac:dyDescent="0.3">
      <c r="A9002" t="s">
        <v>123</v>
      </c>
      <c r="B9002" t="s">
        <v>112</v>
      </c>
      <c r="C9002" t="s">
        <v>88</v>
      </c>
      <c r="D9002" s="29">
        <v>45943</v>
      </c>
      <c r="E9002" s="161">
        <v>0</v>
      </c>
      <c r="F9002" s="161">
        <v>0</v>
      </c>
      <c r="G9002" s="161">
        <v>0</v>
      </c>
      <c r="H9002" s="161">
        <v>0</v>
      </c>
      <c r="L9002">
        <v>1840.6733240000001</v>
      </c>
      <c r="R9002">
        <v>5434.8693370000001</v>
      </c>
      <c r="S9002">
        <v>5434.8693370000001</v>
      </c>
      <c r="T9002" s="194">
        <v>5434.8693370000001</v>
      </c>
      <c r="U9002" t="s">
        <v>193</v>
      </c>
      <c r="V9002">
        <v>45708.623993055553</v>
      </c>
    </row>
    <row r="9003" spans="1:22" x14ac:dyDescent="0.3">
      <c r="A9003" t="s">
        <v>123</v>
      </c>
      <c r="B9003" t="s">
        <v>112</v>
      </c>
      <c r="C9003" t="s">
        <v>88</v>
      </c>
      <c r="D9003" s="29">
        <v>45944</v>
      </c>
      <c r="E9003" s="161">
        <v>0</v>
      </c>
      <c r="F9003" s="161">
        <v>0</v>
      </c>
      <c r="G9003" s="161">
        <v>0</v>
      </c>
      <c r="H9003" s="161">
        <v>0</v>
      </c>
      <c r="L9003">
        <v>1840.6733240000001</v>
      </c>
      <c r="R9003">
        <v>5434.8693370000001</v>
      </c>
      <c r="S9003">
        <v>5434.8693370000001</v>
      </c>
      <c r="T9003" s="194">
        <v>5434.8693370000001</v>
      </c>
      <c r="U9003" t="s">
        <v>193</v>
      </c>
      <c r="V9003">
        <v>45708.623993055553</v>
      </c>
    </row>
    <row r="9004" spans="1:22" x14ac:dyDescent="0.3">
      <c r="A9004" t="s">
        <v>123</v>
      </c>
      <c r="B9004" t="s">
        <v>112</v>
      </c>
      <c r="C9004" t="s">
        <v>88</v>
      </c>
      <c r="D9004" s="29">
        <v>45945</v>
      </c>
      <c r="E9004" s="161">
        <v>0</v>
      </c>
      <c r="F9004" s="161">
        <v>0</v>
      </c>
      <c r="G9004" s="161">
        <v>0</v>
      </c>
      <c r="H9004" s="161">
        <v>0</v>
      </c>
      <c r="L9004">
        <v>1840.6733240000001</v>
      </c>
      <c r="R9004">
        <v>5434.8693370000001</v>
      </c>
      <c r="S9004">
        <v>5434.8693370000001</v>
      </c>
      <c r="T9004" s="194">
        <v>5434.8693370000001</v>
      </c>
      <c r="U9004" t="s">
        <v>193</v>
      </c>
      <c r="V9004">
        <v>45708.623993055553</v>
      </c>
    </row>
    <row r="9005" spans="1:22" x14ac:dyDescent="0.3">
      <c r="A9005" t="s">
        <v>123</v>
      </c>
      <c r="B9005" t="s">
        <v>112</v>
      </c>
      <c r="C9005" t="s">
        <v>88</v>
      </c>
      <c r="D9005" s="29">
        <v>45946</v>
      </c>
      <c r="E9005" s="161">
        <v>0</v>
      </c>
      <c r="F9005" s="161">
        <v>0</v>
      </c>
      <c r="G9005" s="161">
        <v>0</v>
      </c>
      <c r="H9005" s="161">
        <v>0</v>
      </c>
      <c r="L9005">
        <v>1840.6733240000001</v>
      </c>
      <c r="R9005">
        <v>5434.8693370000001</v>
      </c>
      <c r="S9005">
        <v>5434.8693370000001</v>
      </c>
      <c r="T9005" s="194">
        <v>5434.8693370000001</v>
      </c>
      <c r="U9005" t="s">
        <v>193</v>
      </c>
      <c r="V9005">
        <v>45708.623993055553</v>
      </c>
    </row>
    <row r="9006" spans="1:22" x14ac:dyDescent="0.3">
      <c r="A9006" t="s">
        <v>123</v>
      </c>
      <c r="B9006" t="s">
        <v>112</v>
      </c>
      <c r="C9006" t="s">
        <v>88</v>
      </c>
      <c r="D9006" s="29">
        <v>45947</v>
      </c>
      <c r="E9006" s="161">
        <v>0</v>
      </c>
      <c r="F9006" s="161">
        <v>0</v>
      </c>
      <c r="G9006" s="161">
        <v>0</v>
      </c>
      <c r="H9006" s="161">
        <v>0</v>
      </c>
      <c r="L9006">
        <v>1840.6733240000001</v>
      </c>
      <c r="R9006">
        <v>5434.8693370000001</v>
      </c>
      <c r="S9006">
        <v>5434.8693370000001</v>
      </c>
      <c r="T9006" s="194">
        <v>5434.8693370000001</v>
      </c>
      <c r="U9006" t="s">
        <v>193</v>
      </c>
      <c r="V9006">
        <v>45708.623993055553</v>
      </c>
    </row>
    <row r="9007" spans="1:22" x14ac:dyDescent="0.3">
      <c r="A9007" t="s">
        <v>123</v>
      </c>
      <c r="B9007" t="s">
        <v>112</v>
      </c>
      <c r="C9007" t="s">
        <v>88</v>
      </c>
      <c r="D9007" s="29">
        <v>45948</v>
      </c>
      <c r="E9007" s="161">
        <v>0</v>
      </c>
      <c r="F9007" s="161">
        <v>0</v>
      </c>
      <c r="G9007" s="161">
        <v>0</v>
      </c>
      <c r="H9007" s="161">
        <v>0</v>
      </c>
      <c r="L9007">
        <v>1840.6733240000001</v>
      </c>
      <c r="R9007">
        <v>5434.8693370000001</v>
      </c>
      <c r="S9007">
        <v>5434.8693370000001</v>
      </c>
      <c r="T9007" s="194">
        <v>5434.8693370000001</v>
      </c>
      <c r="U9007" t="s">
        <v>193</v>
      </c>
      <c r="V9007">
        <v>45708.62400462963</v>
      </c>
    </row>
    <row r="9008" spans="1:22" x14ac:dyDescent="0.3">
      <c r="A9008" t="s">
        <v>123</v>
      </c>
      <c r="B9008" t="s">
        <v>112</v>
      </c>
      <c r="C9008" t="s">
        <v>88</v>
      </c>
      <c r="D9008" s="29">
        <v>45949</v>
      </c>
      <c r="E9008" s="161">
        <v>0</v>
      </c>
      <c r="F9008" s="161">
        <v>0</v>
      </c>
      <c r="G9008" s="161">
        <v>0</v>
      </c>
      <c r="H9008" s="161">
        <v>0</v>
      </c>
      <c r="L9008">
        <v>1840.6733240000001</v>
      </c>
      <c r="R9008">
        <v>5434.8693370000001</v>
      </c>
      <c r="S9008">
        <v>5434.8693370000001</v>
      </c>
      <c r="T9008" s="194">
        <v>5434.8693370000001</v>
      </c>
      <c r="U9008" t="s">
        <v>193</v>
      </c>
      <c r="V9008">
        <v>45708.623981481483</v>
      </c>
    </row>
    <row r="9009" spans="1:22" x14ac:dyDescent="0.3">
      <c r="A9009" t="s">
        <v>123</v>
      </c>
      <c r="B9009" t="s">
        <v>112</v>
      </c>
      <c r="C9009" t="s">
        <v>88</v>
      </c>
      <c r="D9009" s="29">
        <v>45950</v>
      </c>
      <c r="E9009" s="161">
        <v>0</v>
      </c>
      <c r="F9009" s="161">
        <v>0</v>
      </c>
      <c r="G9009" s="161">
        <v>0</v>
      </c>
      <c r="H9009" s="161">
        <v>0</v>
      </c>
      <c r="L9009">
        <v>1840.6733240000001</v>
      </c>
      <c r="R9009">
        <v>5434.8693370000001</v>
      </c>
      <c r="S9009">
        <v>5434.8693370000001</v>
      </c>
      <c r="T9009" s="194">
        <v>5434.8693370000001</v>
      </c>
      <c r="U9009" t="s">
        <v>193</v>
      </c>
      <c r="V9009">
        <v>45708.623981481483</v>
      </c>
    </row>
    <row r="9010" spans="1:22" x14ac:dyDescent="0.3">
      <c r="A9010" t="s">
        <v>123</v>
      </c>
      <c r="B9010" t="s">
        <v>112</v>
      </c>
      <c r="C9010" t="s">
        <v>88</v>
      </c>
      <c r="D9010" s="29">
        <v>45951</v>
      </c>
      <c r="E9010" s="161">
        <v>0</v>
      </c>
      <c r="F9010" s="161">
        <v>0</v>
      </c>
      <c r="G9010" s="161">
        <v>0</v>
      </c>
      <c r="H9010" s="161">
        <v>0</v>
      </c>
      <c r="L9010">
        <v>1840.6733240000001</v>
      </c>
      <c r="R9010">
        <v>5434.8693370000001</v>
      </c>
      <c r="S9010">
        <v>5434.8693370000001</v>
      </c>
      <c r="T9010" s="194">
        <v>5434.8693370000001</v>
      </c>
      <c r="U9010" t="s">
        <v>193</v>
      </c>
      <c r="V9010">
        <v>45708.62400462963</v>
      </c>
    </row>
    <row r="9011" spans="1:22" x14ac:dyDescent="0.3">
      <c r="A9011" t="s">
        <v>123</v>
      </c>
      <c r="B9011" t="s">
        <v>112</v>
      </c>
      <c r="C9011" t="s">
        <v>88</v>
      </c>
      <c r="D9011" s="29">
        <v>45952</v>
      </c>
      <c r="E9011" s="161">
        <v>0</v>
      </c>
      <c r="F9011" s="161">
        <v>0</v>
      </c>
      <c r="G9011" s="161">
        <v>0</v>
      </c>
      <c r="H9011" s="161">
        <v>0</v>
      </c>
      <c r="L9011">
        <v>1840.6733240000001</v>
      </c>
      <c r="R9011">
        <v>5434.8693370000001</v>
      </c>
      <c r="S9011">
        <v>5434.8693370000001</v>
      </c>
      <c r="T9011" s="194">
        <v>5434.8693370000001</v>
      </c>
      <c r="U9011" t="s">
        <v>193</v>
      </c>
      <c r="V9011">
        <v>45708.623993055553</v>
      </c>
    </row>
    <row r="9012" spans="1:22" x14ac:dyDescent="0.3">
      <c r="A9012" t="s">
        <v>123</v>
      </c>
      <c r="B9012" t="s">
        <v>112</v>
      </c>
      <c r="C9012" t="s">
        <v>88</v>
      </c>
      <c r="D9012" s="29">
        <v>45953</v>
      </c>
      <c r="E9012" s="161">
        <v>0</v>
      </c>
      <c r="F9012" s="161">
        <v>0</v>
      </c>
      <c r="G9012" s="161">
        <v>0</v>
      </c>
      <c r="H9012" s="161">
        <v>0</v>
      </c>
      <c r="L9012">
        <v>1840.6733240000001</v>
      </c>
      <c r="R9012">
        <v>5434.8693370000001</v>
      </c>
      <c r="S9012">
        <v>5434.8693370000001</v>
      </c>
      <c r="T9012" s="194">
        <v>5434.8693370000001</v>
      </c>
      <c r="U9012" t="s">
        <v>193</v>
      </c>
      <c r="V9012">
        <v>45708.623993055553</v>
      </c>
    </row>
    <row r="9013" spans="1:22" x14ac:dyDescent="0.3">
      <c r="A9013" t="s">
        <v>123</v>
      </c>
      <c r="B9013" t="s">
        <v>112</v>
      </c>
      <c r="C9013" t="s">
        <v>88</v>
      </c>
      <c r="D9013" s="29">
        <v>45954</v>
      </c>
      <c r="E9013" s="161">
        <v>0</v>
      </c>
      <c r="F9013" s="161">
        <v>0</v>
      </c>
      <c r="G9013" s="161">
        <v>0</v>
      </c>
      <c r="H9013" s="161">
        <v>0</v>
      </c>
      <c r="L9013">
        <v>1840.6733240000001</v>
      </c>
      <c r="R9013">
        <v>5434.8693370000001</v>
      </c>
      <c r="S9013">
        <v>5434.8693370000001</v>
      </c>
      <c r="T9013" s="194">
        <v>5434.8693370000001</v>
      </c>
      <c r="U9013" t="s">
        <v>193</v>
      </c>
      <c r="V9013">
        <v>45708.623993055553</v>
      </c>
    </row>
    <row r="9014" spans="1:22" x14ac:dyDescent="0.3">
      <c r="A9014" t="s">
        <v>123</v>
      </c>
      <c r="B9014" t="s">
        <v>112</v>
      </c>
      <c r="C9014" t="s">
        <v>88</v>
      </c>
      <c r="D9014" s="29">
        <v>45955</v>
      </c>
      <c r="E9014" s="161">
        <v>0</v>
      </c>
      <c r="F9014" s="161">
        <v>0</v>
      </c>
      <c r="G9014" s="161">
        <v>0</v>
      </c>
      <c r="H9014" s="161">
        <v>0</v>
      </c>
      <c r="L9014">
        <v>1840.6733240000001</v>
      </c>
      <c r="R9014">
        <v>5434.8693370000001</v>
      </c>
      <c r="S9014">
        <v>5434.8693370000001</v>
      </c>
      <c r="T9014" s="194">
        <v>5434.8693370000001</v>
      </c>
      <c r="U9014" t="s">
        <v>193</v>
      </c>
      <c r="V9014">
        <v>45708.623993055553</v>
      </c>
    </row>
    <row r="9015" spans="1:22" x14ac:dyDescent="0.3">
      <c r="A9015" t="s">
        <v>123</v>
      </c>
      <c r="B9015" t="s">
        <v>112</v>
      </c>
      <c r="C9015" t="s">
        <v>88</v>
      </c>
      <c r="D9015" s="29">
        <v>45956</v>
      </c>
      <c r="E9015" s="161">
        <v>0</v>
      </c>
      <c r="F9015" s="161">
        <v>0</v>
      </c>
      <c r="G9015" s="161">
        <v>0</v>
      </c>
      <c r="H9015" s="161">
        <v>0</v>
      </c>
      <c r="L9015">
        <v>1840.6733240000001</v>
      </c>
      <c r="R9015">
        <v>5434.8693370000001</v>
      </c>
      <c r="S9015">
        <v>5434.8693370000001</v>
      </c>
      <c r="T9015" s="194">
        <v>5434.8693370000001</v>
      </c>
      <c r="U9015" t="s">
        <v>193</v>
      </c>
      <c r="V9015">
        <v>45708.623993055553</v>
      </c>
    </row>
    <row r="9016" spans="1:22" x14ac:dyDescent="0.3">
      <c r="A9016" t="s">
        <v>123</v>
      </c>
      <c r="B9016" t="s">
        <v>112</v>
      </c>
      <c r="C9016" t="s">
        <v>88</v>
      </c>
      <c r="D9016" s="29">
        <v>45957</v>
      </c>
      <c r="E9016" s="161">
        <v>0</v>
      </c>
      <c r="F9016" s="161">
        <v>0</v>
      </c>
      <c r="G9016" s="161">
        <v>0</v>
      </c>
      <c r="H9016" s="161">
        <v>0</v>
      </c>
      <c r="L9016">
        <v>1840.6733240000001</v>
      </c>
      <c r="R9016">
        <v>5434.8693370000001</v>
      </c>
      <c r="S9016">
        <v>5434.8693370000001</v>
      </c>
      <c r="T9016" s="194">
        <v>5434.8693370000001</v>
      </c>
      <c r="U9016" t="s">
        <v>193</v>
      </c>
      <c r="V9016">
        <v>45708.623993055553</v>
      </c>
    </row>
    <row r="9017" spans="1:22" x14ac:dyDescent="0.3">
      <c r="A9017" t="s">
        <v>123</v>
      </c>
      <c r="B9017" t="s">
        <v>112</v>
      </c>
      <c r="C9017" t="s">
        <v>88</v>
      </c>
      <c r="D9017" s="29">
        <v>45958</v>
      </c>
      <c r="E9017" s="161">
        <v>0</v>
      </c>
      <c r="F9017" s="161">
        <v>0</v>
      </c>
      <c r="G9017" s="161">
        <v>0</v>
      </c>
      <c r="H9017" s="161">
        <v>0</v>
      </c>
      <c r="L9017">
        <v>1840.6733240000001</v>
      </c>
      <c r="R9017">
        <v>5434.8693370000001</v>
      </c>
      <c r="S9017">
        <v>5434.8693370000001</v>
      </c>
      <c r="T9017" s="194">
        <v>5434.8693370000001</v>
      </c>
      <c r="U9017" t="s">
        <v>193</v>
      </c>
      <c r="V9017">
        <v>45708.623993055553</v>
      </c>
    </row>
    <row r="9018" spans="1:22" x14ac:dyDescent="0.3">
      <c r="A9018" t="s">
        <v>123</v>
      </c>
      <c r="B9018" t="s">
        <v>112</v>
      </c>
      <c r="C9018" t="s">
        <v>88</v>
      </c>
      <c r="D9018" s="29">
        <v>45959</v>
      </c>
      <c r="E9018" s="161">
        <v>0</v>
      </c>
      <c r="F9018" s="161">
        <v>0</v>
      </c>
      <c r="G9018" s="161">
        <v>0</v>
      </c>
      <c r="H9018" s="161">
        <v>0</v>
      </c>
      <c r="L9018">
        <v>1840.6733240000001</v>
      </c>
      <c r="R9018">
        <v>5434.8693370000001</v>
      </c>
      <c r="S9018">
        <v>5434.8693370000001</v>
      </c>
      <c r="T9018" s="194">
        <v>5434.8693370000001</v>
      </c>
      <c r="U9018" t="s">
        <v>193</v>
      </c>
      <c r="V9018">
        <v>45708.623993055553</v>
      </c>
    </row>
    <row r="9019" spans="1:22" x14ac:dyDescent="0.3">
      <c r="A9019" t="s">
        <v>123</v>
      </c>
      <c r="B9019" t="s">
        <v>112</v>
      </c>
      <c r="C9019" t="s">
        <v>88</v>
      </c>
      <c r="D9019" s="29">
        <v>45960</v>
      </c>
      <c r="E9019" s="161">
        <v>0</v>
      </c>
      <c r="F9019" s="161">
        <v>0</v>
      </c>
      <c r="G9019" s="161">
        <v>0</v>
      </c>
      <c r="H9019" s="161">
        <v>0</v>
      </c>
      <c r="L9019">
        <v>1840.6733240000001</v>
      </c>
      <c r="R9019">
        <v>5434.8693370000001</v>
      </c>
      <c r="S9019">
        <v>5434.8693370000001</v>
      </c>
      <c r="T9019" s="194">
        <v>5434.8693370000001</v>
      </c>
      <c r="U9019" t="s">
        <v>193</v>
      </c>
      <c r="V9019">
        <v>45708.623993055553</v>
      </c>
    </row>
    <row r="9020" spans="1:22" x14ac:dyDescent="0.3">
      <c r="A9020" t="s">
        <v>123</v>
      </c>
      <c r="B9020" t="s">
        <v>112</v>
      </c>
      <c r="C9020" t="s">
        <v>88</v>
      </c>
      <c r="D9020" s="29">
        <v>45961</v>
      </c>
      <c r="E9020" s="161">
        <v>0</v>
      </c>
      <c r="F9020" s="161">
        <v>0</v>
      </c>
      <c r="G9020" s="161">
        <v>0</v>
      </c>
      <c r="H9020" s="161">
        <v>0</v>
      </c>
      <c r="L9020">
        <v>1840.6733240000001</v>
      </c>
      <c r="R9020">
        <v>5434.8693370000001</v>
      </c>
      <c r="S9020">
        <v>5434.8693370000001</v>
      </c>
      <c r="T9020" s="194">
        <v>5434.8693370000001</v>
      </c>
      <c r="U9020" t="s">
        <v>193</v>
      </c>
      <c r="V9020">
        <v>45708.623993055553</v>
      </c>
    </row>
    <row r="9021" spans="1:22" x14ac:dyDescent="0.3">
      <c r="A9021" t="s">
        <v>123</v>
      </c>
      <c r="B9021" t="s">
        <v>112</v>
      </c>
      <c r="C9021" t="s">
        <v>88</v>
      </c>
      <c r="D9021" s="29">
        <v>45962</v>
      </c>
      <c r="E9021" s="161">
        <v>0</v>
      </c>
      <c r="F9021" s="161">
        <v>0</v>
      </c>
      <c r="G9021" s="161">
        <v>0</v>
      </c>
      <c r="H9021" s="161">
        <v>0</v>
      </c>
      <c r="L9021">
        <v>1840.6733240000001</v>
      </c>
      <c r="R9021">
        <v>5434.8693370000001</v>
      </c>
      <c r="S9021">
        <v>5434.8693370000001</v>
      </c>
      <c r="T9021" s="194">
        <v>5434.8693370000001</v>
      </c>
      <c r="U9021" t="s">
        <v>193</v>
      </c>
      <c r="V9021">
        <v>45708.623993055553</v>
      </c>
    </row>
    <row r="9022" spans="1:22" x14ac:dyDescent="0.3">
      <c r="A9022" t="s">
        <v>123</v>
      </c>
      <c r="B9022" t="s">
        <v>112</v>
      </c>
      <c r="C9022" t="s">
        <v>88</v>
      </c>
      <c r="D9022" s="29">
        <v>45963</v>
      </c>
      <c r="E9022" s="161">
        <v>0</v>
      </c>
      <c r="F9022" s="161">
        <v>0</v>
      </c>
      <c r="G9022" s="161">
        <v>0</v>
      </c>
      <c r="H9022" s="161">
        <v>0</v>
      </c>
      <c r="L9022">
        <v>1840.6733240000001</v>
      </c>
      <c r="R9022">
        <v>5434.8693370000001</v>
      </c>
      <c r="S9022">
        <v>5434.8693370000001</v>
      </c>
      <c r="T9022" s="194">
        <v>5434.8693370000001</v>
      </c>
      <c r="U9022" t="s">
        <v>193</v>
      </c>
      <c r="V9022">
        <v>45708.62400462963</v>
      </c>
    </row>
    <row r="9023" spans="1:22" x14ac:dyDescent="0.3">
      <c r="A9023" t="s">
        <v>123</v>
      </c>
      <c r="B9023" t="s">
        <v>112</v>
      </c>
      <c r="C9023" t="s">
        <v>88</v>
      </c>
      <c r="D9023" s="29">
        <v>45964</v>
      </c>
      <c r="E9023" s="161">
        <v>0</v>
      </c>
      <c r="F9023" s="161">
        <v>0</v>
      </c>
      <c r="G9023" s="161">
        <v>0</v>
      </c>
      <c r="H9023" s="161">
        <v>0</v>
      </c>
      <c r="L9023">
        <v>1840.6733240000001</v>
      </c>
      <c r="R9023">
        <v>5434.8693370000001</v>
      </c>
      <c r="S9023">
        <v>5434.8693370000001</v>
      </c>
      <c r="T9023" s="194">
        <v>5434.8693370000001</v>
      </c>
      <c r="U9023" t="s">
        <v>193</v>
      </c>
      <c r="V9023">
        <v>45708.623993055553</v>
      </c>
    </row>
    <row r="9024" spans="1:22" x14ac:dyDescent="0.3">
      <c r="A9024" t="s">
        <v>123</v>
      </c>
      <c r="B9024" t="s">
        <v>112</v>
      </c>
      <c r="C9024" t="s">
        <v>88</v>
      </c>
      <c r="D9024" s="29">
        <v>45965</v>
      </c>
      <c r="E9024" s="161">
        <v>0</v>
      </c>
      <c r="F9024" s="161">
        <v>0</v>
      </c>
      <c r="G9024" s="161">
        <v>0</v>
      </c>
      <c r="H9024" s="161">
        <v>0</v>
      </c>
      <c r="L9024">
        <v>1840.6733240000001</v>
      </c>
      <c r="R9024">
        <v>5434.8693370000001</v>
      </c>
      <c r="S9024">
        <v>5434.8693370000001</v>
      </c>
      <c r="T9024" s="194">
        <v>5434.8693370000001</v>
      </c>
      <c r="U9024" t="s">
        <v>193</v>
      </c>
      <c r="V9024">
        <v>45708.623993055553</v>
      </c>
    </row>
    <row r="9025" spans="1:22" x14ac:dyDescent="0.3">
      <c r="A9025" t="s">
        <v>123</v>
      </c>
      <c r="B9025" t="s">
        <v>112</v>
      </c>
      <c r="C9025" t="s">
        <v>88</v>
      </c>
      <c r="D9025" s="29">
        <v>45966</v>
      </c>
      <c r="E9025" s="161">
        <v>0</v>
      </c>
      <c r="F9025" s="161">
        <v>0</v>
      </c>
      <c r="G9025" s="161">
        <v>0</v>
      </c>
      <c r="H9025" s="161">
        <v>0</v>
      </c>
      <c r="L9025">
        <v>1840.6733240000001</v>
      </c>
      <c r="R9025">
        <v>5434.8693370000001</v>
      </c>
      <c r="S9025">
        <v>5434.8693370000001</v>
      </c>
      <c r="T9025" s="194">
        <v>5434.8693370000001</v>
      </c>
      <c r="U9025" t="s">
        <v>193</v>
      </c>
      <c r="V9025">
        <v>45708.623993055553</v>
      </c>
    </row>
    <row r="9026" spans="1:22" x14ac:dyDescent="0.3">
      <c r="A9026" t="s">
        <v>123</v>
      </c>
      <c r="B9026" t="s">
        <v>112</v>
      </c>
      <c r="C9026" t="s">
        <v>88</v>
      </c>
      <c r="D9026" s="29">
        <v>45967</v>
      </c>
      <c r="E9026" s="161">
        <v>0</v>
      </c>
      <c r="F9026" s="161">
        <v>0</v>
      </c>
      <c r="G9026" s="161">
        <v>0</v>
      </c>
      <c r="H9026" s="161">
        <v>0</v>
      </c>
      <c r="L9026">
        <v>1840.6733240000001</v>
      </c>
      <c r="R9026">
        <v>5434.8693370000001</v>
      </c>
      <c r="S9026">
        <v>5434.8693370000001</v>
      </c>
      <c r="T9026" s="194">
        <v>5434.8693370000001</v>
      </c>
      <c r="U9026" t="s">
        <v>193</v>
      </c>
      <c r="V9026">
        <v>45708.623993055553</v>
      </c>
    </row>
    <row r="9027" spans="1:22" x14ac:dyDescent="0.3">
      <c r="A9027" t="s">
        <v>123</v>
      </c>
      <c r="B9027" t="s">
        <v>112</v>
      </c>
      <c r="C9027" t="s">
        <v>88</v>
      </c>
      <c r="D9027" s="29">
        <v>45968</v>
      </c>
      <c r="E9027" s="161">
        <v>0</v>
      </c>
      <c r="F9027" s="161">
        <v>0</v>
      </c>
      <c r="G9027" s="161">
        <v>0</v>
      </c>
      <c r="H9027" s="161">
        <v>0</v>
      </c>
      <c r="L9027">
        <v>1840.6733240000001</v>
      </c>
      <c r="R9027">
        <v>5434.8693370000001</v>
      </c>
      <c r="S9027">
        <v>5434.8693370000001</v>
      </c>
      <c r="T9027" s="194">
        <v>5434.8693370000001</v>
      </c>
      <c r="U9027" t="s">
        <v>193</v>
      </c>
      <c r="V9027">
        <v>45708.623993055553</v>
      </c>
    </row>
    <row r="9028" spans="1:22" x14ac:dyDescent="0.3">
      <c r="A9028" t="s">
        <v>123</v>
      </c>
      <c r="B9028" t="s">
        <v>112</v>
      </c>
      <c r="C9028" t="s">
        <v>88</v>
      </c>
      <c r="D9028" s="29">
        <v>45969</v>
      </c>
      <c r="E9028" s="161">
        <v>0</v>
      </c>
      <c r="F9028" s="161">
        <v>0</v>
      </c>
      <c r="G9028" s="161">
        <v>0</v>
      </c>
      <c r="H9028" s="161">
        <v>0</v>
      </c>
      <c r="L9028">
        <v>1840.6733240000001</v>
      </c>
      <c r="R9028">
        <v>5434.8693370000001</v>
      </c>
      <c r="S9028">
        <v>5434.8693370000001</v>
      </c>
      <c r="T9028" s="194">
        <v>5434.8693370000001</v>
      </c>
      <c r="U9028" t="s">
        <v>193</v>
      </c>
      <c r="V9028">
        <v>45708.62400462963</v>
      </c>
    </row>
    <row r="9029" spans="1:22" x14ac:dyDescent="0.3">
      <c r="A9029" t="s">
        <v>123</v>
      </c>
      <c r="B9029" t="s">
        <v>112</v>
      </c>
      <c r="C9029" t="s">
        <v>88</v>
      </c>
      <c r="D9029" s="29">
        <v>45970</v>
      </c>
      <c r="E9029" s="161">
        <v>0</v>
      </c>
      <c r="F9029" s="161">
        <v>0</v>
      </c>
      <c r="G9029" s="161">
        <v>0</v>
      </c>
      <c r="H9029" s="161">
        <v>0</v>
      </c>
      <c r="L9029">
        <v>1840.6733240000001</v>
      </c>
      <c r="R9029">
        <v>5434.8693370000001</v>
      </c>
      <c r="S9029">
        <v>5434.8693370000001</v>
      </c>
      <c r="T9029" s="194">
        <v>5434.8693370000001</v>
      </c>
      <c r="U9029" t="s">
        <v>193</v>
      </c>
      <c r="V9029">
        <v>45708.62400462963</v>
      </c>
    </row>
    <row r="9030" spans="1:22" x14ac:dyDescent="0.3">
      <c r="A9030" t="s">
        <v>123</v>
      </c>
      <c r="B9030" t="s">
        <v>112</v>
      </c>
      <c r="C9030" t="s">
        <v>88</v>
      </c>
      <c r="D9030" s="29">
        <v>45971</v>
      </c>
      <c r="E9030" s="161">
        <v>0</v>
      </c>
      <c r="F9030" s="161">
        <v>0</v>
      </c>
      <c r="G9030" s="161">
        <v>0</v>
      </c>
      <c r="H9030" s="161">
        <v>0</v>
      </c>
      <c r="L9030">
        <v>1840.6733240000001</v>
      </c>
      <c r="R9030">
        <v>5434.8693370000001</v>
      </c>
      <c r="S9030">
        <v>5434.8693370000001</v>
      </c>
      <c r="T9030" s="194">
        <v>5434.8693370000001</v>
      </c>
      <c r="U9030" t="s">
        <v>193</v>
      </c>
      <c r="V9030">
        <v>45708.623993055553</v>
      </c>
    </row>
    <row r="9031" spans="1:22" x14ac:dyDescent="0.3">
      <c r="A9031" t="s">
        <v>123</v>
      </c>
      <c r="B9031" t="s">
        <v>112</v>
      </c>
      <c r="C9031" t="s">
        <v>88</v>
      </c>
      <c r="D9031" s="29">
        <v>45972</v>
      </c>
      <c r="E9031" s="161">
        <v>0</v>
      </c>
      <c r="F9031" s="161">
        <v>0</v>
      </c>
      <c r="G9031" s="161">
        <v>0</v>
      </c>
      <c r="H9031" s="161">
        <v>0</v>
      </c>
      <c r="L9031">
        <v>1840.6733240000001</v>
      </c>
      <c r="R9031">
        <v>5434.8693370000001</v>
      </c>
      <c r="S9031">
        <v>5434.8693370000001</v>
      </c>
      <c r="T9031" s="194">
        <v>5434.8693370000001</v>
      </c>
      <c r="U9031" t="s">
        <v>193</v>
      </c>
      <c r="V9031">
        <v>45708.623993055553</v>
      </c>
    </row>
    <row r="9032" spans="1:22" x14ac:dyDescent="0.3">
      <c r="A9032" t="s">
        <v>123</v>
      </c>
      <c r="B9032" t="s">
        <v>112</v>
      </c>
      <c r="C9032" t="s">
        <v>88</v>
      </c>
      <c r="D9032" s="29">
        <v>45973</v>
      </c>
      <c r="E9032" s="161">
        <v>0</v>
      </c>
      <c r="F9032" s="161">
        <v>0</v>
      </c>
      <c r="G9032" s="161">
        <v>0</v>
      </c>
      <c r="H9032" s="161">
        <v>0</v>
      </c>
      <c r="L9032">
        <v>1840.6733240000001</v>
      </c>
      <c r="R9032">
        <v>5434.8693370000001</v>
      </c>
      <c r="S9032">
        <v>5434.8693370000001</v>
      </c>
      <c r="T9032" s="194">
        <v>5434.8693370000001</v>
      </c>
      <c r="U9032" t="s">
        <v>193</v>
      </c>
      <c r="V9032">
        <v>45708.623993055553</v>
      </c>
    </row>
    <row r="9033" spans="1:22" x14ac:dyDescent="0.3">
      <c r="A9033" t="s">
        <v>123</v>
      </c>
      <c r="B9033" t="s">
        <v>112</v>
      </c>
      <c r="C9033" t="s">
        <v>88</v>
      </c>
      <c r="D9033" s="29">
        <v>45974</v>
      </c>
      <c r="E9033" s="161">
        <v>0</v>
      </c>
      <c r="F9033" s="161">
        <v>0</v>
      </c>
      <c r="G9033" s="161">
        <v>0</v>
      </c>
      <c r="H9033" s="161">
        <v>0</v>
      </c>
      <c r="L9033">
        <v>1840.6733240000001</v>
      </c>
      <c r="R9033">
        <v>5434.8693370000001</v>
      </c>
      <c r="S9033">
        <v>5434.8693370000001</v>
      </c>
      <c r="T9033" s="194">
        <v>5434.8693370000001</v>
      </c>
      <c r="U9033" t="s">
        <v>193</v>
      </c>
      <c r="V9033">
        <v>45708.623993055553</v>
      </c>
    </row>
    <row r="9034" spans="1:22" x14ac:dyDescent="0.3">
      <c r="A9034" t="s">
        <v>123</v>
      </c>
      <c r="B9034" t="s">
        <v>112</v>
      </c>
      <c r="C9034" t="s">
        <v>88</v>
      </c>
      <c r="D9034" s="29">
        <v>45975</v>
      </c>
      <c r="E9034" s="161">
        <v>0</v>
      </c>
      <c r="F9034" s="161">
        <v>0</v>
      </c>
      <c r="G9034" s="161">
        <v>0</v>
      </c>
      <c r="H9034" s="161">
        <v>0</v>
      </c>
      <c r="L9034">
        <v>1840.6733240000001</v>
      </c>
      <c r="R9034">
        <v>5434.8693370000001</v>
      </c>
      <c r="S9034">
        <v>5434.8693370000001</v>
      </c>
      <c r="T9034" s="194">
        <v>5434.8693370000001</v>
      </c>
      <c r="U9034" t="s">
        <v>193</v>
      </c>
      <c r="V9034">
        <v>45708.623993055553</v>
      </c>
    </row>
    <row r="9035" spans="1:22" x14ac:dyDescent="0.3">
      <c r="A9035" t="s">
        <v>123</v>
      </c>
      <c r="B9035" t="s">
        <v>112</v>
      </c>
      <c r="C9035" t="s">
        <v>88</v>
      </c>
      <c r="D9035" s="29">
        <v>45976</v>
      </c>
      <c r="E9035" s="161">
        <v>0</v>
      </c>
      <c r="F9035" s="161">
        <v>0</v>
      </c>
      <c r="G9035" s="161">
        <v>0</v>
      </c>
      <c r="H9035" s="161">
        <v>0</v>
      </c>
      <c r="L9035">
        <v>1840.6733240000001</v>
      </c>
      <c r="R9035">
        <v>5434.8693370000001</v>
      </c>
      <c r="S9035">
        <v>5434.8693370000001</v>
      </c>
      <c r="T9035" s="194">
        <v>5434.8693370000001</v>
      </c>
      <c r="U9035" t="s">
        <v>193</v>
      </c>
      <c r="V9035">
        <v>45708.623993055553</v>
      </c>
    </row>
    <row r="9036" spans="1:22" x14ac:dyDescent="0.3">
      <c r="A9036" t="s">
        <v>123</v>
      </c>
      <c r="B9036" t="s">
        <v>112</v>
      </c>
      <c r="C9036" t="s">
        <v>88</v>
      </c>
      <c r="D9036" s="29">
        <v>45977</v>
      </c>
      <c r="E9036" s="161">
        <v>0</v>
      </c>
      <c r="F9036" s="161">
        <v>0</v>
      </c>
      <c r="G9036" s="161">
        <v>0</v>
      </c>
      <c r="H9036" s="161">
        <v>0</v>
      </c>
      <c r="L9036">
        <v>1840.6733240000001</v>
      </c>
      <c r="R9036">
        <v>5434.8693370000001</v>
      </c>
      <c r="S9036">
        <v>5434.8693370000001</v>
      </c>
      <c r="T9036" s="194">
        <v>5434.8693370000001</v>
      </c>
      <c r="U9036" t="s">
        <v>193</v>
      </c>
      <c r="V9036">
        <v>45708.623993055553</v>
      </c>
    </row>
    <row r="9037" spans="1:22" x14ac:dyDescent="0.3">
      <c r="A9037" t="s">
        <v>123</v>
      </c>
      <c r="B9037" t="s">
        <v>112</v>
      </c>
      <c r="C9037" t="s">
        <v>88</v>
      </c>
      <c r="D9037" s="29">
        <v>45978</v>
      </c>
      <c r="E9037" s="161">
        <v>0</v>
      </c>
      <c r="F9037" s="161">
        <v>0</v>
      </c>
      <c r="G9037" s="161">
        <v>0</v>
      </c>
      <c r="H9037" s="161">
        <v>0</v>
      </c>
      <c r="L9037">
        <v>1840.6733240000001</v>
      </c>
      <c r="R9037">
        <v>5434.8693370000001</v>
      </c>
      <c r="S9037">
        <v>5434.8693370000001</v>
      </c>
      <c r="T9037" s="194">
        <v>5434.8693370000001</v>
      </c>
      <c r="U9037" t="s">
        <v>193</v>
      </c>
      <c r="V9037">
        <v>45708.62400462963</v>
      </c>
    </row>
    <row r="9038" spans="1:22" x14ac:dyDescent="0.3">
      <c r="A9038" t="s">
        <v>123</v>
      </c>
      <c r="B9038" t="s">
        <v>112</v>
      </c>
      <c r="C9038" t="s">
        <v>88</v>
      </c>
      <c r="D9038" s="29">
        <v>45979</v>
      </c>
      <c r="E9038" s="161">
        <v>0</v>
      </c>
      <c r="F9038" s="161">
        <v>0</v>
      </c>
      <c r="G9038" s="161">
        <v>0</v>
      </c>
      <c r="H9038" s="161">
        <v>0</v>
      </c>
      <c r="L9038">
        <v>1840.6733240000001</v>
      </c>
      <c r="R9038">
        <v>5434.8693370000001</v>
      </c>
      <c r="S9038">
        <v>5434.8693370000001</v>
      </c>
      <c r="T9038" s="194">
        <v>5434.8693370000001</v>
      </c>
      <c r="U9038" t="s">
        <v>193</v>
      </c>
      <c r="V9038">
        <v>45708.62400462963</v>
      </c>
    </row>
    <row r="9039" spans="1:22" x14ac:dyDescent="0.3">
      <c r="A9039" t="s">
        <v>123</v>
      </c>
      <c r="B9039" t="s">
        <v>112</v>
      </c>
      <c r="C9039" t="s">
        <v>88</v>
      </c>
      <c r="D9039" s="29">
        <v>45980</v>
      </c>
      <c r="E9039" s="161">
        <v>0</v>
      </c>
      <c r="F9039" s="161">
        <v>0</v>
      </c>
      <c r="G9039" s="161">
        <v>0</v>
      </c>
      <c r="H9039" s="161">
        <v>0</v>
      </c>
      <c r="L9039">
        <v>1840.6733240000001</v>
      </c>
      <c r="R9039">
        <v>5434.8693370000001</v>
      </c>
      <c r="S9039">
        <v>5434.8693370000001</v>
      </c>
      <c r="T9039" s="194">
        <v>5434.8693370000001</v>
      </c>
      <c r="U9039" t="s">
        <v>193</v>
      </c>
      <c r="V9039">
        <v>45708.623993055553</v>
      </c>
    </row>
    <row r="9040" spans="1:22" x14ac:dyDescent="0.3">
      <c r="A9040" t="s">
        <v>123</v>
      </c>
      <c r="B9040" t="s">
        <v>112</v>
      </c>
      <c r="C9040" t="s">
        <v>88</v>
      </c>
      <c r="D9040" s="29">
        <v>45981</v>
      </c>
      <c r="E9040" s="161">
        <v>0</v>
      </c>
      <c r="F9040" s="161">
        <v>0</v>
      </c>
      <c r="G9040" s="161">
        <v>0</v>
      </c>
      <c r="H9040" s="161">
        <v>0</v>
      </c>
      <c r="L9040">
        <v>1840.6733240000001</v>
      </c>
      <c r="R9040">
        <v>5434.8693370000001</v>
      </c>
      <c r="S9040">
        <v>5434.8693370000001</v>
      </c>
      <c r="T9040" s="194">
        <v>5434.8693370000001</v>
      </c>
      <c r="U9040" t="s">
        <v>193</v>
      </c>
      <c r="V9040">
        <v>45708.623993055553</v>
      </c>
    </row>
    <row r="9041" spans="1:22" x14ac:dyDescent="0.3">
      <c r="A9041" t="s">
        <v>123</v>
      </c>
      <c r="B9041" t="s">
        <v>112</v>
      </c>
      <c r="C9041" t="s">
        <v>88</v>
      </c>
      <c r="D9041" s="29">
        <v>45982</v>
      </c>
      <c r="E9041" s="161">
        <v>0</v>
      </c>
      <c r="F9041" s="161">
        <v>0</v>
      </c>
      <c r="G9041" s="161">
        <v>0</v>
      </c>
      <c r="H9041" s="161">
        <v>0</v>
      </c>
      <c r="L9041">
        <v>1840.6733240000001</v>
      </c>
      <c r="R9041">
        <v>5434.8693370000001</v>
      </c>
      <c r="S9041">
        <v>5434.8693370000001</v>
      </c>
      <c r="T9041" s="194">
        <v>5434.8693370000001</v>
      </c>
      <c r="U9041" t="s">
        <v>193</v>
      </c>
      <c r="V9041">
        <v>45708.62400462963</v>
      </c>
    </row>
    <row r="9042" spans="1:22" x14ac:dyDescent="0.3">
      <c r="A9042" t="s">
        <v>123</v>
      </c>
      <c r="B9042" t="s">
        <v>112</v>
      </c>
      <c r="C9042" t="s">
        <v>88</v>
      </c>
      <c r="D9042" s="29">
        <v>45983</v>
      </c>
      <c r="E9042" s="161">
        <v>0</v>
      </c>
      <c r="F9042" s="161">
        <v>0</v>
      </c>
      <c r="G9042" s="161">
        <v>0</v>
      </c>
      <c r="H9042" s="161">
        <v>0</v>
      </c>
      <c r="L9042">
        <v>1840.6733240000001</v>
      </c>
      <c r="R9042">
        <v>5434.8693370000001</v>
      </c>
      <c r="S9042">
        <v>5434.8693370000001</v>
      </c>
      <c r="T9042" s="194">
        <v>5434.8693370000001</v>
      </c>
      <c r="U9042" t="s">
        <v>193</v>
      </c>
      <c r="V9042">
        <v>45708.623993055553</v>
      </c>
    </row>
    <row r="9043" spans="1:22" x14ac:dyDescent="0.3">
      <c r="A9043" t="s">
        <v>123</v>
      </c>
      <c r="B9043" t="s">
        <v>112</v>
      </c>
      <c r="C9043" t="s">
        <v>88</v>
      </c>
      <c r="D9043" s="29">
        <v>45984</v>
      </c>
      <c r="E9043" s="161">
        <v>0</v>
      </c>
      <c r="F9043" s="161">
        <v>0</v>
      </c>
      <c r="G9043" s="161">
        <v>0</v>
      </c>
      <c r="H9043" s="161">
        <v>0</v>
      </c>
      <c r="L9043">
        <v>1840.6733240000001</v>
      </c>
      <c r="R9043">
        <v>5434.8693370000001</v>
      </c>
      <c r="S9043">
        <v>5434.8693370000001</v>
      </c>
      <c r="T9043" s="194">
        <v>5434.8693370000001</v>
      </c>
      <c r="U9043" t="s">
        <v>193</v>
      </c>
      <c r="V9043">
        <v>45708.623993055553</v>
      </c>
    </row>
    <row r="9044" spans="1:22" x14ac:dyDescent="0.3">
      <c r="A9044" t="s">
        <v>123</v>
      </c>
      <c r="B9044" t="s">
        <v>112</v>
      </c>
      <c r="C9044" t="s">
        <v>88</v>
      </c>
      <c r="D9044" s="29">
        <v>45985</v>
      </c>
      <c r="E9044" s="161">
        <v>0</v>
      </c>
      <c r="F9044" s="161">
        <v>0</v>
      </c>
      <c r="G9044" s="161">
        <v>0</v>
      </c>
      <c r="H9044" s="161">
        <v>0</v>
      </c>
      <c r="L9044">
        <v>1840.6733240000001</v>
      </c>
      <c r="R9044">
        <v>5434.8693370000001</v>
      </c>
      <c r="S9044">
        <v>5434.8693370000001</v>
      </c>
      <c r="T9044" s="194">
        <v>5434.8693370000001</v>
      </c>
      <c r="U9044" t="s">
        <v>193</v>
      </c>
      <c r="V9044">
        <v>45708.623993055553</v>
      </c>
    </row>
    <row r="9045" spans="1:22" x14ac:dyDescent="0.3">
      <c r="A9045" t="s">
        <v>123</v>
      </c>
      <c r="B9045" t="s">
        <v>112</v>
      </c>
      <c r="C9045" t="s">
        <v>88</v>
      </c>
      <c r="D9045" s="29">
        <v>45986</v>
      </c>
      <c r="E9045" s="161">
        <v>0</v>
      </c>
      <c r="F9045" s="161">
        <v>0</v>
      </c>
      <c r="G9045" s="161">
        <v>0</v>
      </c>
      <c r="H9045" s="161">
        <v>0</v>
      </c>
      <c r="L9045">
        <v>1840.6733240000001</v>
      </c>
      <c r="R9045">
        <v>5434.8693370000001</v>
      </c>
      <c r="S9045">
        <v>5434.8693370000001</v>
      </c>
      <c r="T9045" s="194">
        <v>5434.8693370000001</v>
      </c>
      <c r="U9045" t="s">
        <v>193</v>
      </c>
      <c r="V9045">
        <v>45708.623993055553</v>
      </c>
    </row>
    <row r="9046" spans="1:22" x14ac:dyDescent="0.3">
      <c r="A9046" t="s">
        <v>123</v>
      </c>
      <c r="B9046" t="s">
        <v>112</v>
      </c>
      <c r="C9046" t="s">
        <v>88</v>
      </c>
      <c r="D9046" s="29">
        <v>45987</v>
      </c>
      <c r="E9046" s="161">
        <v>0</v>
      </c>
      <c r="F9046" s="161">
        <v>0</v>
      </c>
      <c r="G9046" s="161">
        <v>0</v>
      </c>
      <c r="H9046" s="161">
        <v>0</v>
      </c>
      <c r="L9046">
        <v>1840.6733240000001</v>
      </c>
      <c r="R9046">
        <v>5434.8693370000001</v>
      </c>
      <c r="S9046">
        <v>5434.8693370000001</v>
      </c>
      <c r="T9046" s="194">
        <v>5434.8693370000001</v>
      </c>
      <c r="U9046" t="s">
        <v>193</v>
      </c>
      <c r="V9046">
        <v>45708.623993055553</v>
      </c>
    </row>
    <row r="9047" spans="1:22" x14ac:dyDescent="0.3">
      <c r="A9047" t="s">
        <v>123</v>
      </c>
      <c r="B9047" t="s">
        <v>112</v>
      </c>
      <c r="C9047" t="s">
        <v>88</v>
      </c>
      <c r="D9047" s="29">
        <v>45988</v>
      </c>
      <c r="E9047" s="161">
        <v>0</v>
      </c>
      <c r="F9047" s="161">
        <v>0</v>
      </c>
      <c r="G9047" s="161">
        <v>0</v>
      </c>
      <c r="H9047" s="161">
        <v>0</v>
      </c>
      <c r="L9047">
        <v>1840.6733240000001</v>
      </c>
      <c r="R9047">
        <v>5434.8693370000001</v>
      </c>
      <c r="S9047">
        <v>5434.8693370000001</v>
      </c>
      <c r="T9047" s="194">
        <v>5434.8693370000001</v>
      </c>
      <c r="U9047" t="s">
        <v>193</v>
      </c>
      <c r="V9047">
        <v>45708.62400462963</v>
      </c>
    </row>
    <row r="9048" spans="1:22" x14ac:dyDescent="0.3">
      <c r="A9048" t="s">
        <v>123</v>
      </c>
      <c r="B9048" t="s">
        <v>112</v>
      </c>
      <c r="C9048" t="s">
        <v>88</v>
      </c>
      <c r="D9048" s="29">
        <v>45989</v>
      </c>
      <c r="E9048" s="161">
        <v>0</v>
      </c>
      <c r="F9048" s="161">
        <v>0</v>
      </c>
      <c r="G9048" s="161">
        <v>0</v>
      </c>
      <c r="H9048" s="161">
        <v>0</v>
      </c>
      <c r="L9048">
        <v>1840.6733240000001</v>
      </c>
      <c r="R9048">
        <v>5434.8693370000001</v>
      </c>
      <c r="S9048">
        <v>5434.8693370000001</v>
      </c>
      <c r="T9048" s="194">
        <v>5434.8693370000001</v>
      </c>
      <c r="U9048" t="s">
        <v>193</v>
      </c>
      <c r="V9048">
        <v>45708.623993055553</v>
      </c>
    </row>
    <row r="9049" spans="1:22" x14ac:dyDescent="0.3">
      <c r="A9049" t="s">
        <v>123</v>
      </c>
      <c r="B9049" t="s">
        <v>112</v>
      </c>
      <c r="C9049" t="s">
        <v>88</v>
      </c>
      <c r="D9049" s="29">
        <v>45990</v>
      </c>
      <c r="E9049" s="161">
        <v>0</v>
      </c>
      <c r="F9049" s="161">
        <v>0</v>
      </c>
      <c r="G9049" s="161">
        <v>0</v>
      </c>
      <c r="H9049" s="161">
        <v>0</v>
      </c>
      <c r="L9049">
        <v>1840.6733240000001</v>
      </c>
      <c r="R9049">
        <v>5434.8693370000001</v>
      </c>
      <c r="S9049">
        <v>5434.8693370000001</v>
      </c>
      <c r="T9049" s="194">
        <v>5434.8693370000001</v>
      </c>
      <c r="U9049" t="s">
        <v>193</v>
      </c>
      <c r="V9049">
        <v>45708.623993055553</v>
      </c>
    </row>
    <row r="9050" spans="1:22" x14ac:dyDescent="0.3">
      <c r="A9050" t="s">
        <v>123</v>
      </c>
      <c r="B9050" t="s">
        <v>112</v>
      </c>
      <c r="C9050" t="s">
        <v>88</v>
      </c>
      <c r="D9050" s="29">
        <v>45991</v>
      </c>
      <c r="E9050" s="161">
        <v>0</v>
      </c>
      <c r="F9050" s="161">
        <v>0</v>
      </c>
      <c r="G9050" s="161">
        <v>0</v>
      </c>
      <c r="H9050" s="161">
        <v>0</v>
      </c>
      <c r="L9050">
        <v>1840.6733240000001</v>
      </c>
      <c r="R9050">
        <v>5434.8693370000001</v>
      </c>
      <c r="S9050">
        <v>5434.8693370000001</v>
      </c>
      <c r="T9050" s="194">
        <v>5434.8693370000001</v>
      </c>
      <c r="U9050" t="s">
        <v>193</v>
      </c>
      <c r="V9050">
        <v>45708.62400462963</v>
      </c>
    </row>
    <row r="9051" spans="1:22" x14ac:dyDescent="0.3">
      <c r="A9051" t="s">
        <v>123</v>
      </c>
      <c r="B9051" t="s">
        <v>112</v>
      </c>
      <c r="C9051" t="s">
        <v>88</v>
      </c>
      <c r="D9051" s="29">
        <v>45992</v>
      </c>
      <c r="E9051" s="161">
        <v>0</v>
      </c>
      <c r="F9051" s="161">
        <v>0</v>
      </c>
      <c r="G9051" s="161">
        <v>0</v>
      </c>
      <c r="H9051" s="161">
        <v>0</v>
      </c>
      <c r="L9051">
        <v>1834.5492469999999</v>
      </c>
      <c r="R9051">
        <v>5434.8693370000001</v>
      </c>
      <c r="S9051">
        <v>5434.8693370000001</v>
      </c>
      <c r="T9051" s="194">
        <v>5434.8693370000001</v>
      </c>
      <c r="U9051" t="s">
        <v>193</v>
      </c>
      <c r="V9051">
        <v>45708.623993055553</v>
      </c>
    </row>
    <row r="9052" spans="1:22" x14ac:dyDescent="0.3">
      <c r="A9052" t="s">
        <v>123</v>
      </c>
      <c r="B9052" t="s">
        <v>112</v>
      </c>
      <c r="C9052" t="s">
        <v>88</v>
      </c>
      <c r="D9052" s="29">
        <v>45993</v>
      </c>
      <c r="E9052" s="161">
        <v>0</v>
      </c>
      <c r="F9052" s="161">
        <v>0</v>
      </c>
      <c r="G9052" s="161">
        <v>0</v>
      </c>
      <c r="H9052" s="161">
        <v>0</v>
      </c>
      <c r="L9052">
        <v>1834.5492469999999</v>
      </c>
      <c r="R9052">
        <v>5434.8693370000001</v>
      </c>
      <c r="S9052">
        <v>5434.8693370000001</v>
      </c>
      <c r="T9052" s="194">
        <v>5434.8693370000001</v>
      </c>
      <c r="U9052" t="s">
        <v>193</v>
      </c>
      <c r="V9052">
        <v>45708.623993055553</v>
      </c>
    </row>
    <row r="9053" spans="1:22" x14ac:dyDescent="0.3">
      <c r="A9053" t="s">
        <v>123</v>
      </c>
      <c r="B9053" t="s">
        <v>112</v>
      </c>
      <c r="C9053" t="s">
        <v>88</v>
      </c>
      <c r="D9053" s="29">
        <v>45994</v>
      </c>
      <c r="E9053" s="161">
        <v>0</v>
      </c>
      <c r="F9053" s="161">
        <v>0</v>
      </c>
      <c r="G9053" s="161">
        <v>0</v>
      </c>
      <c r="H9053" s="161">
        <v>0</v>
      </c>
      <c r="L9053">
        <v>1834.5492469999999</v>
      </c>
      <c r="R9053">
        <v>5434.8693370000001</v>
      </c>
      <c r="S9053">
        <v>5434.8693370000001</v>
      </c>
      <c r="T9053" s="194">
        <v>5434.8693370000001</v>
      </c>
      <c r="U9053" t="s">
        <v>193</v>
      </c>
      <c r="V9053">
        <v>45708.623993055553</v>
      </c>
    </row>
    <row r="9054" spans="1:22" x14ac:dyDescent="0.3">
      <c r="A9054" t="s">
        <v>123</v>
      </c>
      <c r="B9054" t="s">
        <v>112</v>
      </c>
      <c r="C9054" t="s">
        <v>88</v>
      </c>
      <c r="D9054" s="29">
        <v>45995</v>
      </c>
      <c r="E9054" s="161">
        <v>0</v>
      </c>
      <c r="F9054" s="161">
        <v>0</v>
      </c>
      <c r="G9054" s="161">
        <v>0</v>
      </c>
      <c r="H9054" s="161">
        <v>0</v>
      </c>
      <c r="L9054">
        <v>1834.5492469999999</v>
      </c>
      <c r="R9054">
        <v>5434.8693370000001</v>
      </c>
      <c r="S9054">
        <v>5434.8693370000001</v>
      </c>
      <c r="T9054" s="194">
        <v>5434.8693370000001</v>
      </c>
      <c r="U9054" t="s">
        <v>193</v>
      </c>
      <c r="V9054">
        <v>45708.623993055553</v>
      </c>
    </row>
    <row r="9055" spans="1:22" x14ac:dyDescent="0.3">
      <c r="A9055" t="s">
        <v>123</v>
      </c>
      <c r="B9055" t="s">
        <v>112</v>
      </c>
      <c r="C9055" t="s">
        <v>88</v>
      </c>
      <c r="D9055" s="29">
        <v>45996</v>
      </c>
      <c r="E9055" s="161">
        <v>0</v>
      </c>
      <c r="F9055" s="161">
        <v>0</v>
      </c>
      <c r="G9055" s="161">
        <v>0</v>
      </c>
      <c r="H9055" s="161">
        <v>0</v>
      </c>
      <c r="L9055">
        <v>1834.5492469999999</v>
      </c>
      <c r="R9055">
        <v>5434.8693370000001</v>
      </c>
      <c r="S9055">
        <v>5434.8693370000001</v>
      </c>
      <c r="T9055" s="194">
        <v>5434.8693370000001</v>
      </c>
      <c r="U9055" t="s">
        <v>193</v>
      </c>
      <c r="V9055">
        <v>45708.623993055553</v>
      </c>
    </row>
    <row r="9056" spans="1:22" x14ac:dyDescent="0.3">
      <c r="A9056" t="s">
        <v>123</v>
      </c>
      <c r="B9056" t="s">
        <v>112</v>
      </c>
      <c r="C9056" t="s">
        <v>88</v>
      </c>
      <c r="D9056" s="29">
        <v>45997</v>
      </c>
      <c r="E9056" s="161">
        <v>0</v>
      </c>
      <c r="F9056" s="161">
        <v>0</v>
      </c>
      <c r="G9056" s="161">
        <v>0</v>
      </c>
      <c r="H9056" s="161">
        <v>0</v>
      </c>
      <c r="L9056">
        <v>1834.5492469999999</v>
      </c>
      <c r="R9056">
        <v>5434.8693370000001</v>
      </c>
      <c r="S9056">
        <v>5434.8693370000001</v>
      </c>
      <c r="T9056" s="194">
        <v>5434.8693370000001</v>
      </c>
      <c r="U9056" t="s">
        <v>193</v>
      </c>
      <c r="V9056">
        <v>45708.62400462963</v>
      </c>
    </row>
    <row r="9057" spans="1:22" x14ac:dyDescent="0.3">
      <c r="A9057" t="s">
        <v>123</v>
      </c>
      <c r="B9057" t="s">
        <v>112</v>
      </c>
      <c r="C9057" t="s">
        <v>88</v>
      </c>
      <c r="D9057" s="29">
        <v>45998</v>
      </c>
      <c r="E9057" s="161">
        <v>0</v>
      </c>
      <c r="F9057" s="161">
        <v>0</v>
      </c>
      <c r="G9057" s="161">
        <v>0</v>
      </c>
      <c r="H9057" s="161">
        <v>0</v>
      </c>
      <c r="L9057">
        <v>1834.5492469999999</v>
      </c>
      <c r="R9057">
        <v>5434.8693370000001</v>
      </c>
      <c r="S9057">
        <v>5434.8693370000001</v>
      </c>
      <c r="T9057" s="194">
        <v>5434.8693370000001</v>
      </c>
      <c r="U9057" t="s">
        <v>193</v>
      </c>
      <c r="V9057">
        <v>45708.623993055553</v>
      </c>
    </row>
    <row r="9058" spans="1:22" x14ac:dyDescent="0.3">
      <c r="A9058" t="s">
        <v>123</v>
      </c>
      <c r="B9058" t="s">
        <v>112</v>
      </c>
      <c r="C9058" t="s">
        <v>88</v>
      </c>
      <c r="D9058" s="29">
        <v>45999</v>
      </c>
      <c r="E9058" s="161">
        <v>0</v>
      </c>
      <c r="F9058" s="161">
        <v>0</v>
      </c>
      <c r="G9058" s="161">
        <v>0</v>
      </c>
      <c r="H9058" s="161">
        <v>0</v>
      </c>
      <c r="L9058">
        <v>1834.5492469999999</v>
      </c>
      <c r="R9058">
        <v>5434.8693370000001</v>
      </c>
      <c r="S9058">
        <v>5434.8693370000001</v>
      </c>
      <c r="T9058" s="194">
        <v>5434.8693370000001</v>
      </c>
      <c r="U9058" t="s">
        <v>193</v>
      </c>
      <c r="V9058">
        <v>45708.623993055553</v>
      </c>
    </row>
    <row r="9059" spans="1:22" x14ac:dyDescent="0.3">
      <c r="A9059" t="s">
        <v>123</v>
      </c>
      <c r="B9059" t="s">
        <v>112</v>
      </c>
      <c r="C9059" t="s">
        <v>88</v>
      </c>
      <c r="D9059" s="29">
        <v>46000</v>
      </c>
      <c r="E9059" s="161">
        <v>0</v>
      </c>
      <c r="F9059" s="161">
        <v>0</v>
      </c>
      <c r="G9059" s="161">
        <v>0</v>
      </c>
      <c r="H9059" s="161">
        <v>0</v>
      </c>
      <c r="L9059">
        <v>1834.5492469999999</v>
      </c>
      <c r="R9059">
        <v>5434.8693370000001</v>
      </c>
      <c r="S9059">
        <v>5434.8693370000001</v>
      </c>
      <c r="T9059" s="194">
        <v>5434.8693370000001</v>
      </c>
      <c r="U9059" t="s">
        <v>193</v>
      </c>
      <c r="V9059">
        <v>45708.623993055553</v>
      </c>
    </row>
    <row r="9060" spans="1:22" x14ac:dyDescent="0.3">
      <c r="A9060" t="s">
        <v>123</v>
      </c>
      <c r="B9060" t="s">
        <v>112</v>
      </c>
      <c r="C9060" t="s">
        <v>88</v>
      </c>
      <c r="D9060" s="29">
        <v>46001</v>
      </c>
      <c r="E9060" s="161">
        <v>0</v>
      </c>
      <c r="F9060" s="161">
        <v>0</v>
      </c>
      <c r="G9060" s="161">
        <v>0</v>
      </c>
      <c r="H9060" s="161">
        <v>0</v>
      </c>
      <c r="L9060">
        <v>1834.5492469999999</v>
      </c>
      <c r="R9060">
        <v>5434.8693370000001</v>
      </c>
      <c r="S9060">
        <v>5434.8693370000001</v>
      </c>
      <c r="T9060" s="194">
        <v>5434.8693370000001</v>
      </c>
      <c r="U9060" t="s">
        <v>193</v>
      </c>
      <c r="V9060">
        <v>45708.623993055553</v>
      </c>
    </row>
    <row r="9061" spans="1:22" x14ac:dyDescent="0.3">
      <c r="A9061" t="s">
        <v>123</v>
      </c>
      <c r="B9061" t="s">
        <v>112</v>
      </c>
      <c r="C9061" t="s">
        <v>88</v>
      </c>
      <c r="D9061" s="29">
        <v>46002</v>
      </c>
      <c r="E9061" s="161">
        <v>0</v>
      </c>
      <c r="F9061" s="161">
        <v>0</v>
      </c>
      <c r="G9061" s="161">
        <v>0</v>
      </c>
      <c r="H9061" s="161">
        <v>0</v>
      </c>
      <c r="L9061">
        <v>1834.5492469999999</v>
      </c>
      <c r="R9061">
        <v>5434.8693370000001</v>
      </c>
      <c r="S9061">
        <v>5434.8693370000001</v>
      </c>
      <c r="T9061" s="194">
        <v>5434.8693370000001</v>
      </c>
      <c r="U9061" t="s">
        <v>193</v>
      </c>
      <c r="V9061">
        <v>45708.62400462963</v>
      </c>
    </row>
    <row r="9062" spans="1:22" x14ac:dyDescent="0.3">
      <c r="A9062" t="s">
        <v>123</v>
      </c>
      <c r="B9062" t="s">
        <v>112</v>
      </c>
      <c r="C9062" t="s">
        <v>88</v>
      </c>
      <c r="D9062" s="29">
        <v>46003</v>
      </c>
      <c r="E9062" s="161">
        <v>0</v>
      </c>
      <c r="F9062" s="161">
        <v>0</v>
      </c>
      <c r="G9062" s="161">
        <v>0</v>
      </c>
      <c r="H9062" s="161">
        <v>0</v>
      </c>
      <c r="L9062">
        <v>1834.5492469999999</v>
      </c>
      <c r="R9062">
        <v>5434.8693370000001</v>
      </c>
      <c r="S9062">
        <v>5434.8693370000001</v>
      </c>
      <c r="T9062" s="194">
        <v>5434.8693370000001</v>
      </c>
      <c r="U9062" t="s">
        <v>193</v>
      </c>
      <c r="V9062">
        <v>45708.623993055553</v>
      </c>
    </row>
    <row r="9063" spans="1:22" x14ac:dyDescent="0.3">
      <c r="A9063" t="s">
        <v>123</v>
      </c>
      <c r="B9063" t="s">
        <v>112</v>
      </c>
      <c r="C9063" t="s">
        <v>88</v>
      </c>
      <c r="D9063" s="29">
        <v>46004</v>
      </c>
      <c r="E9063" s="161">
        <v>0</v>
      </c>
      <c r="F9063" s="161">
        <v>0</v>
      </c>
      <c r="G9063" s="161">
        <v>0</v>
      </c>
      <c r="H9063" s="161">
        <v>0</v>
      </c>
      <c r="L9063">
        <v>1834.5492469999999</v>
      </c>
      <c r="R9063">
        <v>5434.8693370000001</v>
      </c>
      <c r="S9063">
        <v>5434.8693370000001</v>
      </c>
      <c r="T9063" s="194">
        <v>5434.8693370000001</v>
      </c>
      <c r="U9063" t="s">
        <v>193</v>
      </c>
      <c r="V9063">
        <v>45708.623993055553</v>
      </c>
    </row>
    <row r="9064" spans="1:22" x14ac:dyDescent="0.3">
      <c r="A9064" t="s">
        <v>123</v>
      </c>
      <c r="B9064" t="s">
        <v>112</v>
      </c>
      <c r="C9064" t="s">
        <v>88</v>
      </c>
      <c r="D9064" s="29">
        <v>46005</v>
      </c>
      <c r="E9064" s="161">
        <v>0</v>
      </c>
      <c r="F9064" s="161">
        <v>0</v>
      </c>
      <c r="G9064" s="161">
        <v>0</v>
      </c>
      <c r="H9064" s="161">
        <v>0</v>
      </c>
      <c r="L9064">
        <v>1834.5492469999999</v>
      </c>
      <c r="R9064">
        <v>5434.8693370000001</v>
      </c>
      <c r="S9064">
        <v>5434.8693370000001</v>
      </c>
      <c r="T9064" s="194">
        <v>5434.8693370000001</v>
      </c>
      <c r="U9064" t="s">
        <v>193</v>
      </c>
      <c r="V9064">
        <v>45708.62400462963</v>
      </c>
    </row>
    <row r="9065" spans="1:22" x14ac:dyDescent="0.3">
      <c r="A9065" t="s">
        <v>123</v>
      </c>
      <c r="B9065" t="s">
        <v>112</v>
      </c>
      <c r="C9065" t="s">
        <v>88</v>
      </c>
      <c r="D9065" s="29">
        <v>46006</v>
      </c>
      <c r="E9065" s="161">
        <v>0</v>
      </c>
      <c r="F9065" s="161">
        <v>0</v>
      </c>
      <c r="G9065" s="161">
        <v>0</v>
      </c>
      <c r="H9065" s="161">
        <v>0</v>
      </c>
      <c r="L9065">
        <v>1834.5492469999999</v>
      </c>
      <c r="R9065">
        <v>5434.8693370000001</v>
      </c>
      <c r="S9065">
        <v>5434.8693370000001</v>
      </c>
      <c r="T9065" s="194">
        <v>5434.8693370000001</v>
      </c>
      <c r="U9065" t="s">
        <v>193</v>
      </c>
      <c r="V9065">
        <v>45708.623993055553</v>
      </c>
    </row>
    <row r="9066" spans="1:22" x14ac:dyDescent="0.3">
      <c r="A9066" t="s">
        <v>123</v>
      </c>
      <c r="B9066" t="s">
        <v>112</v>
      </c>
      <c r="C9066" t="s">
        <v>88</v>
      </c>
      <c r="D9066" s="29">
        <v>46007</v>
      </c>
      <c r="E9066" s="161">
        <v>0</v>
      </c>
      <c r="F9066" s="161">
        <v>0</v>
      </c>
      <c r="G9066" s="161">
        <v>0</v>
      </c>
      <c r="H9066" s="161">
        <v>0</v>
      </c>
      <c r="L9066">
        <v>1834.5492469999999</v>
      </c>
      <c r="R9066">
        <v>5434.8693370000001</v>
      </c>
      <c r="S9066">
        <v>5434.8693370000001</v>
      </c>
      <c r="T9066" s="194">
        <v>5434.8693370000001</v>
      </c>
      <c r="U9066" t="s">
        <v>193</v>
      </c>
      <c r="V9066">
        <v>45708.623993055553</v>
      </c>
    </row>
    <row r="9067" spans="1:22" x14ac:dyDescent="0.3">
      <c r="A9067" t="s">
        <v>123</v>
      </c>
      <c r="B9067" t="s">
        <v>112</v>
      </c>
      <c r="C9067" t="s">
        <v>88</v>
      </c>
      <c r="D9067" s="29">
        <v>46008</v>
      </c>
      <c r="E9067" s="161">
        <v>0</v>
      </c>
      <c r="F9067" s="161">
        <v>0</v>
      </c>
      <c r="G9067" s="161">
        <v>0</v>
      </c>
      <c r="H9067" s="161">
        <v>0</v>
      </c>
      <c r="L9067">
        <v>1834.5492469999999</v>
      </c>
      <c r="R9067">
        <v>5434.8693370000001</v>
      </c>
      <c r="S9067">
        <v>5434.8693370000001</v>
      </c>
      <c r="T9067" s="194">
        <v>5434.8693370000001</v>
      </c>
      <c r="U9067" t="s">
        <v>193</v>
      </c>
      <c r="V9067">
        <v>45708.62400462963</v>
      </c>
    </row>
    <row r="9068" spans="1:22" x14ac:dyDescent="0.3">
      <c r="A9068" t="s">
        <v>123</v>
      </c>
      <c r="B9068" t="s">
        <v>112</v>
      </c>
      <c r="C9068" t="s">
        <v>88</v>
      </c>
      <c r="D9068" s="29">
        <v>46009</v>
      </c>
      <c r="E9068" s="161">
        <v>0</v>
      </c>
      <c r="F9068" s="161">
        <v>0</v>
      </c>
      <c r="G9068" s="161">
        <v>0</v>
      </c>
      <c r="H9068" s="161">
        <v>0</v>
      </c>
      <c r="L9068">
        <v>1834.5492469999999</v>
      </c>
      <c r="R9068">
        <v>5434.8693370000001</v>
      </c>
      <c r="S9068">
        <v>5434.8693370000001</v>
      </c>
      <c r="T9068" s="194">
        <v>5434.8693370000001</v>
      </c>
      <c r="U9068" t="s">
        <v>193</v>
      </c>
      <c r="V9068">
        <v>45708.62400462963</v>
      </c>
    </row>
    <row r="9069" spans="1:22" x14ac:dyDescent="0.3">
      <c r="A9069" t="s">
        <v>123</v>
      </c>
      <c r="B9069" t="s">
        <v>112</v>
      </c>
      <c r="C9069" t="s">
        <v>88</v>
      </c>
      <c r="D9069" s="29">
        <v>46010</v>
      </c>
      <c r="E9069" s="161">
        <v>0</v>
      </c>
      <c r="F9069" s="161">
        <v>0</v>
      </c>
      <c r="G9069" s="161">
        <v>0</v>
      </c>
      <c r="H9069" s="161">
        <v>0</v>
      </c>
      <c r="L9069">
        <v>1834.5492469999999</v>
      </c>
      <c r="R9069">
        <v>5434.8693370000001</v>
      </c>
      <c r="S9069">
        <v>5434.8693370000001</v>
      </c>
      <c r="T9069" s="194">
        <v>5434.8693370000001</v>
      </c>
      <c r="U9069" t="s">
        <v>193</v>
      </c>
      <c r="V9069">
        <v>45708.623993055553</v>
      </c>
    </row>
    <row r="9070" spans="1:22" x14ac:dyDescent="0.3">
      <c r="A9070" t="s">
        <v>123</v>
      </c>
      <c r="B9070" t="s">
        <v>112</v>
      </c>
      <c r="C9070" t="s">
        <v>88</v>
      </c>
      <c r="D9070" s="29">
        <v>46011</v>
      </c>
      <c r="E9070" s="161">
        <v>0</v>
      </c>
      <c r="F9070" s="161">
        <v>0</v>
      </c>
      <c r="G9070" s="161">
        <v>0</v>
      </c>
      <c r="H9070" s="161">
        <v>0</v>
      </c>
      <c r="L9070">
        <v>1834.5492469999999</v>
      </c>
      <c r="R9070">
        <v>5434.8693370000001</v>
      </c>
      <c r="S9070">
        <v>5434.8693370000001</v>
      </c>
      <c r="T9070" s="194">
        <v>5434.8693370000001</v>
      </c>
      <c r="U9070" t="s">
        <v>193</v>
      </c>
      <c r="V9070">
        <v>45708.623993055553</v>
      </c>
    </row>
    <row r="9071" spans="1:22" x14ac:dyDescent="0.3">
      <c r="A9071" t="s">
        <v>123</v>
      </c>
      <c r="B9071" t="s">
        <v>112</v>
      </c>
      <c r="C9071" t="s">
        <v>88</v>
      </c>
      <c r="D9071" s="29">
        <v>46012</v>
      </c>
      <c r="E9071" s="161">
        <v>0</v>
      </c>
      <c r="F9071" s="161">
        <v>0</v>
      </c>
      <c r="G9071" s="161">
        <v>0</v>
      </c>
      <c r="H9071" s="161">
        <v>0</v>
      </c>
      <c r="L9071">
        <v>1834.5492469999999</v>
      </c>
      <c r="R9071">
        <v>5434.8693370000001</v>
      </c>
      <c r="S9071">
        <v>5434.8693370000001</v>
      </c>
      <c r="T9071" s="194">
        <v>5434.8693370000001</v>
      </c>
      <c r="U9071" t="s">
        <v>193</v>
      </c>
      <c r="V9071">
        <v>45708.623993055553</v>
      </c>
    </row>
    <row r="9072" spans="1:22" x14ac:dyDescent="0.3">
      <c r="A9072" t="s">
        <v>123</v>
      </c>
      <c r="B9072" t="s">
        <v>112</v>
      </c>
      <c r="C9072" t="s">
        <v>88</v>
      </c>
      <c r="D9072" s="29">
        <v>46013</v>
      </c>
      <c r="E9072" s="161">
        <v>0</v>
      </c>
      <c r="F9072" s="161">
        <v>0</v>
      </c>
      <c r="G9072" s="161">
        <v>0</v>
      </c>
      <c r="H9072" s="161">
        <v>0</v>
      </c>
      <c r="L9072">
        <v>1834.5492469999999</v>
      </c>
      <c r="R9072">
        <v>5434.8693370000001</v>
      </c>
      <c r="S9072">
        <v>5434.8693370000001</v>
      </c>
      <c r="T9072" s="194">
        <v>5434.8693370000001</v>
      </c>
      <c r="U9072" t="s">
        <v>193</v>
      </c>
      <c r="V9072">
        <v>45708.623993055553</v>
      </c>
    </row>
    <row r="9073" spans="1:22" x14ac:dyDescent="0.3">
      <c r="A9073" t="s">
        <v>123</v>
      </c>
      <c r="B9073" t="s">
        <v>112</v>
      </c>
      <c r="C9073" t="s">
        <v>88</v>
      </c>
      <c r="D9073" s="29">
        <v>46014</v>
      </c>
      <c r="E9073" s="161">
        <v>0</v>
      </c>
      <c r="F9073" s="161">
        <v>0</v>
      </c>
      <c r="G9073" s="161">
        <v>0</v>
      </c>
      <c r="H9073" s="161">
        <v>0</v>
      </c>
      <c r="L9073">
        <v>1834.5492469999999</v>
      </c>
      <c r="R9073">
        <v>5434.8693370000001</v>
      </c>
      <c r="S9073">
        <v>5434.8693370000001</v>
      </c>
      <c r="T9073" s="194">
        <v>5434.8693370000001</v>
      </c>
      <c r="U9073" t="s">
        <v>193</v>
      </c>
      <c r="V9073">
        <v>45708.623993055553</v>
      </c>
    </row>
    <row r="9074" spans="1:22" x14ac:dyDescent="0.3">
      <c r="A9074" t="s">
        <v>123</v>
      </c>
      <c r="B9074" t="s">
        <v>112</v>
      </c>
      <c r="C9074" t="s">
        <v>88</v>
      </c>
      <c r="D9074" s="29">
        <v>46015</v>
      </c>
      <c r="E9074" s="161">
        <v>0</v>
      </c>
      <c r="F9074" s="161">
        <v>0</v>
      </c>
      <c r="G9074" s="161">
        <v>0</v>
      </c>
      <c r="H9074" s="161">
        <v>0</v>
      </c>
      <c r="L9074">
        <v>1834.5492469999999</v>
      </c>
      <c r="R9074">
        <v>5434.8693370000001</v>
      </c>
      <c r="S9074">
        <v>5434.8693370000001</v>
      </c>
      <c r="T9074" s="194">
        <v>5434.8693370000001</v>
      </c>
      <c r="U9074" t="s">
        <v>193</v>
      </c>
      <c r="V9074">
        <v>45708.623993055553</v>
      </c>
    </row>
    <row r="9075" spans="1:22" x14ac:dyDescent="0.3">
      <c r="A9075" t="s">
        <v>123</v>
      </c>
      <c r="B9075" t="s">
        <v>112</v>
      </c>
      <c r="C9075" t="s">
        <v>88</v>
      </c>
      <c r="D9075" s="29">
        <v>46016</v>
      </c>
      <c r="E9075" s="161">
        <v>0</v>
      </c>
      <c r="F9075" s="161">
        <v>0</v>
      </c>
      <c r="G9075" s="161">
        <v>0</v>
      </c>
      <c r="H9075" s="161">
        <v>0</v>
      </c>
      <c r="L9075">
        <v>1834.5492469999999</v>
      </c>
      <c r="R9075">
        <v>5434.8693370000001</v>
      </c>
      <c r="S9075">
        <v>5434.8693370000001</v>
      </c>
      <c r="T9075" s="194">
        <v>5434.8693370000001</v>
      </c>
      <c r="U9075" t="s">
        <v>193</v>
      </c>
      <c r="V9075">
        <v>45708.623993055553</v>
      </c>
    </row>
    <row r="9076" spans="1:22" x14ac:dyDescent="0.3">
      <c r="A9076" t="s">
        <v>123</v>
      </c>
      <c r="B9076" t="s">
        <v>112</v>
      </c>
      <c r="C9076" t="s">
        <v>88</v>
      </c>
      <c r="D9076" s="29">
        <v>46017</v>
      </c>
      <c r="E9076" s="161">
        <v>0</v>
      </c>
      <c r="F9076" s="161">
        <v>0</v>
      </c>
      <c r="G9076" s="161">
        <v>0</v>
      </c>
      <c r="H9076" s="161">
        <v>0</v>
      </c>
      <c r="L9076">
        <v>1834.5492469999999</v>
      </c>
      <c r="R9076">
        <v>5434.8693370000001</v>
      </c>
      <c r="S9076">
        <v>5434.8693370000001</v>
      </c>
      <c r="T9076" s="194">
        <v>5434.8693370000001</v>
      </c>
      <c r="U9076" t="s">
        <v>193</v>
      </c>
      <c r="V9076">
        <v>45708.623993055553</v>
      </c>
    </row>
    <row r="9077" spans="1:22" x14ac:dyDescent="0.3">
      <c r="A9077" t="s">
        <v>123</v>
      </c>
      <c r="B9077" t="s">
        <v>112</v>
      </c>
      <c r="C9077" t="s">
        <v>88</v>
      </c>
      <c r="D9077" s="29">
        <v>46018</v>
      </c>
      <c r="E9077" s="161">
        <v>0</v>
      </c>
      <c r="F9077" s="161">
        <v>0</v>
      </c>
      <c r="G9077" s="161">
        <v>0</v>
      </c>
      <c r="H9077" s="161">
        <v>0</v>
      </c>
      <c r="L9077">
        <v>1834.5492469999999</v>
      </c>
      <c r="R9077">
        <v>5434.8693370000001</v>
      </c>
      <c r="S9077">
        <v>5434.8693370000001</v>
      </c>
      <c r="T9077" s="194">
        <v>5434.8693370000001</v>
      </c>
      <c r="U9077" t="s">
        <v>193</v>
      </c>
      <c r="V9077">
        <v>45708.623993055553</v>
      </c>
    </row>
    <row r="9078" spans="1:22" x14ac:dyDescent="0.3">
      <c r="A9078" t="s">
        <v>123</v>
      </c>
      <c r="B9078" t="s">
        <v>112</v>
      </c>
      <c r="C9078" t="s">
        <v>88</v>
      </c>
      <c r="D9078" s="29">
        <v>46019</v>
      </c>
      <c r="E9078" s="161">
        <v>0</v>
      </c>
      <c r="F9078" s="161">
        <v>0</v>
      </c>
      <c r="G9078" s="161">
        <v>0</v>
      </c>
      <c r="H9078" s="161">
        <v>0</v>
      </c>
      <c r="L9078">
        <v>1834.5492469999999</v>
      </c>
      <c r="R9078">
        <v>5434.8693370000001</v>
      </c>
      <c r="S9078">
        <v>5434.8693370000001</v>
      </c>
      <c r="T9078" s="194">
        <v>5434.8693370000001</v>
      </c>
      <c r="U9078" t="s">
        <v>193</v>
      </c>
      <c r="V9078">
        <v>45708.623993055553</v>
      </c>
    </row>
    <row r="9079" spans="1:22" x14ac:dyDescent="0.3">
      <c r="A9079" t="s">
        <v>123</v>
      </c>
      <c r="B9079" t="s">
        <v>112</v>
      </c>
      <c r="C9079" t="s">
        <v>88</v>
      </c>
      <c r="D9079" s="29">
        <v>46020</v>
      </c>
      <c r="E9079" s="161">
        <v>0</v>
      </c>
      <c r="F9079" s="161">
        <v>0</v>
      </c>
      <c r="G9079" s="161">
        <v>0</v>
      </c>
      <c r="H9079" s="161">
        <v>0</v>
      </c>
      <c r="L9079">
        <v>1834.5492469999999</v>
      </c>
      <c r="R9079">
        <v>5434.8693370000001</v>
      </c>
      <c r="S9079">
        <v>5434.8693370000001</v>
      </c>
      <c r="T9079" s="194">
        <v>5434.8693370000001</v>
      </c>
      <c r="U9079" t="s">
        <v>193</v>
      </c>
      <c r="V9079">
        <v>45708.623993055553</v>
      </c>
    </row>
    <row r="9080" spans="1:22" x14ac:dyDescent="0.3">
      <c r="A9080" t="s">
        <v>123</v>
      </c>
      <c r="B9080" t="s">
        <v>112</v>
      </c>
      <c r="C9080" t="s">
        <v>88</v>
      </c>
      <c r="D9080" s="29">
        <v>46021</v>
      </c>
      <c r="E9080" s="161">
        <v>0</v>
      </c>
      <c r="F9080" s="161">
        <v>0</v>
      </c>
      <c r="G9080" s="161">
        <v>0</v>
      </c>
      <c r="H9080" s="161">
        <v>0</v>
      </c>
      <c r="L9080">
        <v>1834.5492469999999</v>
      </c>
      <c r="R9080">
        <v>5434.8693370000001</v>
      </c>
      <c r="S9080">
        <v>5434.8693370000001</v>
      </c>
      <c r="T9080" s="194">
        <v>5434.8693370000001</v>
      </c>
      <c r="U9080" t="s">
        <v>193</v>
      </c>
      <c r="V9080">
        <v>45708.62400462963</v>
      </c>
    </row>
    <row r="9081" spans="1:22" x14ac:dyDescent="0.3">
      <c r="A9081" t="s">
        <v>123</v>
      </c>
      <c r="B9081" t="s">
        <v>112</v>
      </c>
      <c r="C9081" t="s">
        <v>88</v>
      </c>
      <c r="D9081" s="29">
        <v>46022</v>
      </c>
      <c r="E9081" s="161">
        <v>0</v>
      </c>
      <c r="F9081" s="161">
        <v>0</v>
      </c>
      <c r="G9081" s="161">
        <v>0</v>
      </c>
      <c r="H9081" s="161">
        <v>0</v>
      </c>
      <c r="L9081">
        <v>1834.5492469999999</v>
      </c>
      <c r="R9081">
        <v>5434.8693370000001</v>
      </c>
      <c r="S9081">
        <v>5434.8693370000001</v>
      </c>
      <c r="T9081" s="194">
        <v>5434.8693370000001</v>
      </c>
      <c r="U9081" t="s">
        <v>193</v>
      </c>
      <c r="V9081">
        <v>45708.62400462963</v>
      </c>
    </row>
    <row r="9082" spans="1:22" x14ac:dyDescent="0.3">
      <c r="A9082" t="s">
        <v>124</v>
      </c>
      <c r="B9082" t="s">
        <v>125</v>
      </c>
      <c r="C9082" t="s">
        <v>88</v>
      </c>
      <c r="D9082" s="29">
        <v>45748</v>
      </c>
      <c r="E9082" s="161">
        <v>0</v>
      </c>
      <c r="F9082" s="161">
        <v>0</v>
      </c>
      <c r="G9082" s="161">
        <v>0</v>
      </c>
      <c r="H9082" s="161">
        <v>0</v>
      </c>
      <c r="L9082">
        <v>2509.7648170000002</v>
      </c>
      <c r="R9082">
        <v>6432.2760790000002</v>
      </c>
      <c r="S9082">
        <v>6432.2760790000002</v>
      </c>
      <c r="T9082" s="194">
        <v>6432.2760790000002</v>
      </c>
      <c r="U9082" t="s">
        <v>193</v>
      </c>
      <c r="V9082">
        <v>45707.703761574077</v>
      </c>
    </row>
    <row r="9083" spans="1:22" x14ac:dyDescent="0.3">
      <c r="A9083" t="s">
        <v>124</v>
      </c>
      <c r="B9083" t="s">
        <v>125</v>
      </c>
      <c r="C9083" t="s">
        <v>88</v>
      </c>
      <c r="D9083" s="29">
        <v>45749</v>
      </c>
      <c r="E9083" s="161">
        <v>0</v>
      </c>
      <c r="F9083" s="161">
        <v>0</v>
      </c>
      <c r="G9083" s="161">
        <v>0</v>
      </c>
      <c r="H9083" s="161">
        <v>0</v>
      </c>
      <c r="L9083">
        <v>2509.7648170000002</v>
      </c>
      <c r="R9083">
        <v>6432.2760790000002</v>
      </c>
      <c r="S9083">
        <v>6432.2760790000002</v>
      </c>
      <c r="T9083" s="194">
        <v>6432.2760790000002</v>
      </c>
      <c r="U9083" t="s">
        <v>193</v>
      </c>
      <c r="V9083">
        <v>45707.705023148148</v>
      </c>
    </row>
    <row r="9084" spans="1:22" x14ac:dyDescent="0.3">
      <c r="A9084" t="s">
        <v>124</v>
      </c>
      <c r="B9084" t="s">
        <v>125</v>
      </c>
      <c r="C9084" t="s">
        <v>88</v>
      </c>
      <c r="D9084" s="29">
        <v>45750</v>
      </c>
      <c r="E9084" s="161">
        <v>0</v>
      </c>
      <c r="F9084" s="161">
        <v>0</v>
      </c>
      <c r="G9084" s="161">
        <v>0</v>
      </c>
      <c r="H9084" s="161">
        <v>0</v>
      </c>
      <c r="L9084">
        <v>2509.7648170000002</v>
      </c>
      <c r="R9084">
        <v>6432.2760790000002</v>
      </c>
      <c r="S9084">
        <v>6432.2760790000002</v>
      </c>
      <c r="T9084" s="194">
        <v>6432.2760790000002</v>
      </c>
      <c r="U9084" t="s">
        <v>193</v>
      </c>
      <c r="V9084">
        <v>45707.703796296293</v>
      </c>
    </row>
    <row r="9085" spans="1:22" x14ac:dyDescent="0.3">
      <c r="A9085" t="s">
        <v>124</v>
      </c>
      <c r="B9085" t="s">
        <v>125</v>
      </c>
      <c r="C9085" t="s">
        <v>88</v>
      </c>
      <c r="D9085" s="29">
        <v>45751</v>
      </c>
      <c r="E9085" s="161">
        <v>0</v>
      </c>
      <c r="F9085" s="161">
        <v>0</v>
      </c>
      <c r="G9085" s="161">
        <v>0</v>
      </c>
      <c r="H9085" s="161">
        <v>0</v>
      </c>
      <c r="L9085">
        <v>2509.7648170000002</v>
      </c>
      <c r="R9085">
        <v>6432.2760790000002</v>
      </c>
      <c r="S9085">
        <v>6432.2760790000002</v>
      </c>
      <c r="T9085" s="194">
        <v>6432.2760790000002</v>
      </c>
      <c r="U9085" t="s">
        <v>193</v>
      </c>
      <c r="V9085">
        <v>45707.703703703701</v>
      </c>
    </row>
    <row r="9086" spans="1:22" x14ac:dyDescent="0.3">
      <c r="A9086" t="s">
        <v>124</v>
      </c>
      <c r="B9086" t="s">
        <v>125</v>
      </c>
      <c r="C9086" t="s">
        <v>88</v>
      </c>
      <c r="D9086" s="29">
        <v>45752</v>
      </c>
      <c r="E9086" s="161">
        <v>0</v>
      </c>
      <c r="F9086" s="161">
        <v>0</v>
      </c>
      <c r="G9086" s="161">
        <v>0</v>
      </c>
      <c r="H9086" s="161">
        <v>0</v>
      </c>
      <c r="L9086">
        <v>2509.7648170000002</v>
      </c>
      <c r="R9086">
        <v>6432.2760790000002</v>
      </c>
      <c r="S9086">
        <v>6432.2760790000002</v>
      </c>
      <c r="T9086" s="194">
        <v>6432.2760790000002</v>
      </c>
      <c r="U9086" t="s">
        <v>193</v>
      </c>
      <c r="V9086">
        <v>45707.703842592593</v>
      </c>
    </row>
    <row r="9087" spans="1:22" x14ac:dyDescent="0.3">
      <c r="A9087" t="s">
        <v>124</v>
      </c>
      <c r="B9087" t="s">
        <v>125</v>
      </c>
      <c r="C9087" t="s">
        <v>88</v>
      </c>
      <c r="D9087" s="29">
        <v>45753</v>
      </c>
      <c r="E9087" s="161">
        <v>0</v>
      </c>
      <c r="F9087" s="161">
        <v>0</v>
      </c>
      <c r="G9087" s="161">
        <v>0</v>
      </c>
      <c r="H9087" s="161">
        <v>0</v>
      </c>
      <c r="L9087">
        <v>2509.7648170000002</v>
      </c>
      <c r="R9087">
        <v>6432.2760790000002</v>
      </c>
      <c r="S9087">
        <v>6432.2760790000002</v>
      </c>
      <c r="T9087" s="194">
        <v>6432.2760790000002</v>
      </c>
      <c r="U9087" t="s">
        <v>193</v>
      </c>
      <c r="V9087">
        <v>45707.704513888886</v>
      </c>
    </row>
    <row r="9088" spans="1:22" x14ac:dyDescent="0.3">
      <c r="A9088" t="s">
        <v>124</v>
      </c>
      <c r="B9088" t="s">
        <v>125</v>
      </c>
      <c r="C9088" t="s">
        <v>88</v>
      </c>
      <c r="D9088" s="29">
        <v>45754</v>
      </c>
      <c r="E9088" s="161">
        <v>0</v>
      </c>
      <c r="F9088" s="161">
        <v>0</v>
      </c>
      <c r="G9088" s="161">
        <v>0</v>
      </c>
      <c r="H9088" s="161">
        <v>0</v>
      </c>
      <c r="L9088">
        <v>2509.7648170000002</v>
      </c>
      <c r="R9088">
        <v>6432.2760790000002</v>
      </c>
      <c r="S9088">
        <v>6432.2760790000002</v>
      </c>
      <c r="T9088" s="194">
        <v>6432.2760790000002</v>
      </c>
      <c r="U9088" t="s">
        <v>193</v>
      </c>
      <c r="V9088">
        <v>45707.703981481478</v>
      </c>
    </row>
    <row r="9089" spans="1:22" x14ac:dyDescent="0.3">
      <c r="A9089" t="s">
        <v>124</v>
      </c>
      <c r="B9089" t="s">
        <v>125</v>
      </c>
      <c r="C9089" t="s">
        <v>88</v>
      </c>
      <c r="D9089" s="29">
        <v>45755</v>
      </c>
      <c r="E9089" s="161">
        <v>0</v>
      </c>
      <c r="F9089" s="161">
        <v>0</v>
      </c>
      <c r="G9089" s="161">
        <v>0</v>
      </c>
      <c r="H9089" s="161">
        <v>0</v>
      </c>
      <c r="L9089">
        <v>2509.7648170000002</v>
      </c>
      <c r="R9089">
        <v>6432.2760790000002</v>
      </c>
      <c r="S9089">
        <v>6432.2760790000002</v>
      </c>
      <c r="T9089" s="194">
        <v>6432.2760790000002</v>
      </c>
      <c r="U9089" t="s">
        <v>193</v>
      </c>
      <c r="V9089">
        <v>45707.704097222224</v>
      </c>
    </row>
    <row r="9090" spans="1:22" x14ac:dyDescent="0.3">
      <c r="A9090" t="s">
        <v>124</v>
      </c>
      <c r="B9090" t="s">
        <v>125</v>
      </c>
      <c r="C9090" t="s">
        <v>88</v>
      </c>
      <c r="D9090" s="29">
        <v>45756</v>
      </c>
      <c r="E9090" s="161">
        <v>0</v>
      </c>
      <c r="F9090" s="161">
        <v>0</v>
      </c>
      <c r="G9090" s="161">
        <v>0</v>
      </c>
      <c r="H9090" s="161">
        <v>0</v>
      </c>
      <c r="L9090">
        <v>1858.044114</v>
      </c>
      <c r="R9090">
        <v>6432.2760790000002</v>
      </c>
      <c r="S9090">
        <v>6432.2760790000002</v>
      </c>
      <c r="T9090" s="194">
        <v>6432.2760790000002</v>
      </c>
      <c r="U9090" t="s">
        <v>193</v>
      </c>
      <c r="V9090">
        <v>45681.333472222221</v>
      </c>
    </row>
    <row r="9091" spans="1:22" x14ac:dyDescent="0.3">
      <c r="A9091" t="s">
        <v>124</v>
      </c>
      <c r="B9091" t="s">
        <v>125</v>
      </c>
      <c r="C9091" t="s">
        <v>88</v>
      </c>
      <c r="D9091" s="29">
        <v>45757</v>
      </c>
      <c r="E9091" s="161">
        <v>0</v>
      </c>
      <c r="F9091" s="161">
        <v>0</v>
      </c>
      <c r="G9091" s="161">
        <v>0</v>
      </c>
      <c r="H9091" s="161">
        <v>0</v>
      </c>
      <c r="L9091">
        <v>1858.044114</v>
      </c>
      <c r="R9091">
        <v>6432.2760790000002</v>
      </c>
      <c r="S9091">
        <v>6432.2760790000002</v>
      </c>
      <c r="T9091" s="194">
        <v>6432.2760790000002</v>
      </c>
      <c r="U9091" t="s">
        <v>193</v>
      </c>
      <c r="V9091">
        <v>45681.333472222221</v>
      </c>
    </row>
    <row r="9092" spans="1:22" x14ac:dyDescent="0.3">
      <c r="A9092" t="s">
        <v>124</v>
      </c>
      <c r="B9092" t="s">
        <v>125</v>
      </c>
      <c r="C9092" t="s">
        <v>88</v>
      </c>
      <c r="D9092" s="29">
        <v>45758</v>
      </c>
      <c r="E9092" s="161">
        <v>0</v>
      </c>
      <c r="F9092" s="161">
        <v>0</v>
      </c>
      <c r="G9092" s="161">
        <v>0</v>
      </c>
      <c r="H9092" s="161">
        <v>0</v>
      </c>
      <c r="L9092">
        <v>1858.044114</v>
      </c>
      <c r="R9092">
        <v>6432.2760790000002</v>
      </c>
      <c r="S9092">
        <v>6432.2760790000002</v>
      </c>
      <c r="T9092" s="194">
        <v>6432.2760790000002</v>
      </c>
      <c r="U9092" t="s">
        <v>193</v>
      </c>
      <c r="V9092">
        <v>45681.333472222221</v>
      </c>
    </row>
    <row r="9093" spans="1:22" x14ac:dyDescent="0.3">
      <c r="A9093" t="s">
        <v>124</v>
      </c>
      <c r="B9093" t="s">
        <v>125</v>
      </c>
      <c r="C9093" t="s">
        <v>88</v>
      </c>
      <c r="D9093" s="29">
        <v>45759</v>
      </c>
      <c r="E9093" s="161">
        <v>0</v>
      </c>
      <c r="F9093" s="161">
        <v>0</v>
      </c>
      <c r="G9093" s="161">
        <v>0</v>
      </c>
      <c r="H9093" s="161">
        <v>0</v>
      </c>
      <c r="L9093">
        <v>2509.7648170000002</v>
      </c>
      <c r="R9093">
        <v>6432.2760790000002</v>
      </c>
      <c r="S9093">
        <v>6432.2760790000002</v>
      </c>
      <c r="T9093" s="194">
        <v>6432.2760790000002</v>
      </c>
      <c r="U9093" t="s">
        <v>193</v>
      </c>
      <c r="V9093">
        <v>45707.706261574072</v>
      </c>
    </row>
    <row r="9094" spans="1:22" x14ac:dyDescent="0.3">
      <c r="A9094" t="s">
        <v>124</v>
      </c>
      <c r="B9094" t="s">
        <v>125</v>
      </c>
      <c r="C9094" t="s">
        <v>88</v>
      </c>
      <c r="D9094" s="29">
        <v>45760</v>
      </c>
      <c r="E9094" s="161">
        <v>0</v>
      </c>
      <c r="F9094" s="161">
        <v>0</v>
      </c>
      <c r="G9094" s="161">
        <v>0</v>
      </c>
      <c r="H9094" s="161">
        <v>0</v>
      </c>
      <c r="L9094">
        <v>2509.7648170000002</v>
      </c>
      <c r="R9094">
        <v>6432.2760790000002</v>
      </c>
      <c r="S9094">
        <v>6432.2760790000002</v>
      </c>
      <c r="T9094" s="194">
        <v>6432.2760790000002</v>
      </c>
      <c r="U9094" t="s">
        <v>193</v>
      </c>
      <c r="V9094">
        <v>45707.704826388886</v>
      </c>
    </row>
    <row r="9095" spans="1:22" x14ac:dyDescent="0.3">
      <c r="A9095" t="s">
        <v>124</v>
      </c>
      <c r="B9095" t="s">
        <v>125</v>
      </c>
      <c r="C9095" t="s">
        <v>88</v>
      </c>
      <c r="D9095" s="29">
        <v>45761</v>
      </c>
      <c r="E9095" s="161">
        <v>0</v>
      </c>
      <c r="F9095" s="161">
        <v>0</v>
      </c>
      <c r="G9095" s="161">
        <v>0</v>
      </c>
      <c r="H9095" s="161">
        <v>0</v>
      </c>
      <c r="L9095">
        <v>2509.7648170000002</v>
      </c>
      <c r="R9095">
        <v>6432.2760790000002</v>
      </c>
      <c r="S9095">
        <v>6432.2760790000002</v>
      </c>
      <c r="T9095" s="194">
        <v>6432.2760790000002</v>
      </c>
      <c r="U9095" t="s">
        <v>193</v>
      </c>
      <c r="V9095">
        <v>45707.70553240741</v>
      </c>
    </row>
    <row r="9096" spans="1:22" x14ac:dyDescent="0.3">
      <c r="A9096" t="s">
        <v>124</v>
      </c>
      <c r="B9096" t="s">
        <v>125</v>
      </c>
      <c r="C9096" t="s">
        <v>88</v>
      </c>
      <c r="D9096" s="29">
        <v>45762</v>
      </c>
      <c r="E9096" s="161">
        <v>0</v>
      </c>
      <c r="F9096" s="161">
        <v>0</v>
      </c>
      <c r="G9096" s="161">
        <v>0</v>
      </c>
      <c r="H9096" s="161">
        <v>0</v>
      </c>
      <c r="L9096">
        <v>1858.044114</v>
      </c>
      <c r="R9096">
        <v>6432.2760790000002</v>
      </c>
      <c r="S9096">
        <v>6432.2760790000002</v>
      </c>
      <c r="T9096" s="194">
        <v>6432.2760790000002</v>
      </c>
      <c r="U9096" t="s">
        <v>193</v>
      </c>
      <c r="V9096">
        <v>45681.333472222221</v>
      </c>
    </row>
    <row r="9097" spans="1:22" x14ac:dyDescent="0.3">
      <c r="A9097" t="s">
        <v>124</v>
      </c>
      <c r="B9097" t="s">
        <v>125</v>
      </c>
      <c r="C9097" t="s">
        <v>88</v>
      </c>
      <c r="D9097" s="29">
        <v>45763</v>
      </c>
      <c r="E9097" s="161">
        <v>0</v>
      </c>
      <c r="F9097" s="161">
        <v>0</v>
      </c>
      <c r="G9097" s="161">
        <v>0</v>
      </c>
      <c r="H9097" s="161">
        <v>0</v>
      </c>
      <c r="L9097">
        <v>2509.7648170000002</v>
      </c>
      <c r="R9097">
        <v>6432.2760790000002</v>
      </c>
      <c r="S9097">
        <v>6432.2760790000002</v>
      </c>
      <c r="T9097" s="194">
        <v>6432.2760790000002</v>
      </c>
      <c r="U9097" t="s">
        <v>193</v>
      </c>
      <c r="V9097">
        <v>45707.705763888887</v>
      </c>
    </row>
    <row r="9098" spans="1:22" x14ac:dyDescent="0.3">
      <c r="A9098" t="s">
        <v>124</v>
      </c>
      <c r="B9098" t="s">
        <v>125</v>
      </c>
      <c r="C9098" t="s">
        <v>88</v>
      </c>
      <c r="D9098" s="29">
        <v>45764</v>
      </c>
      <c r="E9098" s="161">
        <v>0</v>
      </c>
      <c r="F9098" s="161">
        <v>0</v>
      </c>
      <c r="G9098" s="161">
        <v>0</v>
      </c>
      <c r="H9098" s="161">
        <v>0</v>
      </c>
      <c r="L9098">
        <v>2509.7648170000002</v>
      </c>
      <c r="R9098">
        <v>6432.2760790000002</v>
      </c>
      <c r="S9098">
        <v>6432.2760790000002</v>
      </c>
      <c r="T9098" s="194">
        <v>6432.2760790000002</v>
      </c>
      <c r="U9098" t="s">
        <v>193</v>
      </c>
      <c r="V9098">
        <v>45707.705196759256</v>
      </c>
    </row>
    <row r="9099" spans="1:22" x14ac:dyDescent="0.3">
      <c r="A9099" t="s">
        <v>124</v>
      </c>
      <c r="B9099" t="s">
        <v>125</v>
      </c>
      <c r="C9099" t="s">
        <v>88</v>
      </c>
      <c r="D9099" s="29">
        <v>45765</v>
      </c>
      <c r="E9099" s="161">
        <v>0</v>
      </c>
      <c r="F9099" s="161">
        <v>0</v>
      </c>
      <c r="G9099" s="161">
        <v>0</v>
      </c>
      <c r="H9099" s="161">
        <v>0</v>
      </c>
      <c r="L9099">
        <v>1858.044114</v>
      </c>
      <c r="R9099">
        <v>6432.2760790000002</v>
      </c>
      <c r="S9099">
        <v>6432.2760790000002</v>
      </c>
      <c r="T9099" s="194">
        <v>6432.2760790000002</v>
      </c>
      <c r="U9099" t="s">
        <v>193</v>
      </c>
      <c r="V9099">
        <v>45681.333472222221</v>
      </c>
    </row>
    <row r="9100" spans="1:22" x14ac:dyDescent="0.3">
      <c r="A9100" t="s">
        <v>124</v>
      </c>
      <c r="B9100" t="s">
        <v>125</v>
      </c>
      <c r="C9100" t="s">
        <v>88</v>
      </c>
      <c r="D9100" s="29">
        <v>45766</v>
      </c>
      <c r="E9100" s="161">
        <v>0</v>
      </c>
      <c r="F9100" s="161">
        <v>0</v>
      </c>
      <c r="G9100" s="161">
        <v>0</v>
      </c>
      <c r="H9100" s="161">
        <v>0</v>
      </c>
      <c r="L9100">
        <v>2509.7648170000002</v>
      </c>
      <c r="R9100">
        <v>6432.2760790000002</v>
      </c>
      <c r="S9100">
        <v>6432.2760790000002</v>
      </c>
      <c r="T9100" s="194">
        <v>6432.2760790000002</v>
      </c>
      <c r="U9100" t="s">
        <v>193</v>
      </c>
      <c r="V9100">
        <v>45707.706053240741</v>
      </c>
    </row>
    <row r="9101" spans="1:22" x14ac:dyDescent="0.3">
      <c r="A9101" t="s">
        <v>124</v>
      </c>
      <c r="B9101" t="s">
        <v>125</v>
      </c>
      <c r="C9101" t="s">
        <v>88</v>
      </c>
      <c r="D9101" s="29">
        <v>45767</v>
      </c>
      <c r="E9101" s="161">
        <v>0</v>
      </c>
      <c r="F9101" s="161">
        <v>0</v>
      </c>
      <c r="G9101" s="161">
        <v>0</v>
      </c>
      <c r="H9101" s="161">
        <v>0</v>
      </c>
      <c r="L9101">
        <v>2509.7648170000002</v>
      </c>
      <c r="R9101">
        <v>6432.2760790000002</v>
      </c>
      <c r="S9101">
        <v>6432.2760790000002</v>
      </c>
      <c r="T9101" s="194">
        <v>6432.2760790000002</v>
      </c>
      <c r="U9101" t="s">
        <v>193</v>
      </c>
      <c r="V9101">
        <v>45707.706342592595</v>
      </c>
    </row>
    <row r="9102" spans="1:22" x14ac:dyDescent="0.3">
      <c r="A9102" t="s">
        <v>124</v>
      </c>
      <c r="B9102" t="s">
        <v>125</v>
      </c>
      <c r="C9102" t="s">
        <v>88</v>
      </c>
      <c r="D9102" s="29">
        <v>45768</v>
      </c>
      <c r="E9102" s="161">
        <v>0</v>
      </c>
      <c r="F9102" s="161">
        <v>0</v>
      </c>
      <c r="G9102" s="161">
        <v>0</v>
      </c>
      <c r="H9102" s="161">
        <v>0</v>
      </c>
      <c r="L9102">
        <v>1858.044114</v>
      </c>
      <c r="R9102">
        <v>6432.2760790000002</v>
      </c>
      <c r="S9102">
        <v>6432.2760790000002</v>
      </c>
      <c r="T9102" s="194">
        <v>6432.2760790000002</v>
      </c>
      <c r="U9102" t="s">
        <v>193</v>
      </c>
      <c r="V9102">
        <v>45681.333472222221</v>
      </c>
    </row>
    <row r="9103" spans="1:22" x14ac:dyDescent="0.3">
      <c r="A9103" t="s">
        <v>124</v>
      </c>
      <c r="B9103" t="s">
        <v>125</v>
      </c>
      <c r="C9103" t="s">
        <v>88</v>
      </c>
      <c r="D9103" s="29">
        <v>45769</v>
      </c>
      <c r="E9103" s="161">
        <v>0</v>
      </c>
      <c r="F9103" s="161">
        <v>0</v>
      </c>
      <c r="G9103" s="161">
        <v>0</v>
      </c>
      <c r="H9103" s="161">
        <v>0</v>
      </c>
      <c r="L9103">
        <v>1858.044114</v>
      </c>
      <c r="R9103">
        <v>6432.2760790000002</v>
      </c>
      <c r="S9103">
        <v>6432.2760790000002</v>
      </c>
      <c r="T9103" s="194">
        <v>6432.2760790000002</v>
      </c>
      <c r="U9103" t="s">
        <v>193</v>
      </c>
      <c r="V9103">
        <v>45681.333483796298</v>
      </c>
    </row>
    <row r="9104" spans="1:22" x14ac:dyDescent="0.3">
      <c r="A9104" t="s">
        <v>124</v>
      </c>
      <c r="B9104" t="s">
        <v>125</v>
      </c>
      <c r="C9104" t="s">
        <v>88</v>
      </c>
      <c r="D9104" s="29">
        <v>45770</v>
      </c>
      <c r="E9104" s="161">
        <v>0</v>
      </c>
      <c r="F9104" s="161">
        <v>0</v>
      </c>
      <c r="G9104" s="161">
        <v>0</v>
      </c>
      <c r="H9104" s="161">
        <v>0</v>
      </c>
      <c r="L9104">
        <v>2509.7648170000002</v>
      </c>
      <c r="R9104">
        <v>6432.2760790000002</v>
      </c>
      <c r="S9104">
        <v>6432.2760790000002</v>
      </c>
      <c r="T9104" s="194">
        <v>6432.2760790000002</v>
      </c>
      <c r="U9104" t="s">
        <v>193</v>
      </c>
      <c r="V9104">
        <v>45707.707430555558</v>
      </c>
    </row>
    <row r="9105" spans="1:22" x14ac:dyDescent="0.3">
      <c r="A9105" t="s">
        <v>124</v>
      </c>
      <c r="B9105" t="s">
        <v>125</v>
      </c>
      <c r="C9105" t="s">
        <v>88</v>
      </c>
      <c r="D9105" s="29">
        <v>45771</v>
      </c>
      <c r="E9105" s="161">
        <v>0</v>
      </c>
      <c r="F9105" s="161">
        <v>0</v>
      </c>
      <c r="G9105" s="161">
        <v>0</v>
      </c>
      <c r="H9105" s="161">
        <v>0</v>
      </c>
      <c r="L9105">
        <v>2509.7648170000002</v>
      </c>
      <c r="R9105">
        <v>6432.2760790000002</v>
      </c>
      <c r="S9105">
        <v>6432.2760790000002</v>
      </c>
      <c r="T9105" s="194">
        <v>6432.2760790000002</v>
      </c>
      <c r="U9105" t="s">
        <v>193</v>
      </c>
      <c r="V9105">
        <v>45707.706388888888</v>
      </c>
    </row>
    <row r="9106" spans="1:22" x14ac:dyDescent="0.3">
      <c r="A9106" t="s">
        <v>124</v>
      </c>
      <c r="B9106" t="s">
        <v>125</v>
      </c>
      <c r="C9106" t="s">
        <v>88</v>
      </c>
      <c r="D9106" s="29">
        <v>45772</v>
      </c>
      <c r="E9106" s="161">
        <v>0</v>
      </c>
      <c r="F9106" s="161">
        <v>0</v>
      </c>
      <c r="G9106" s="161">
        <v>0</v>
      </c>
      <c r="H9106" s="161">
        <v>0</v>
      </c>
      <c r="L9106">
        <v>2509.7648170000002</v>
      </c>
      <c r="R9106">
        <v>6432.2760790000002</v>
      </c>
      <c r="S9106">
        <v>6432.2760790000002</v>
      </c>
      <c r="T9106" s="194">
        <v>6432.2760790000002</v>
      </c>
      <c r="U9106" t="s">
        <v>193</v>
      </c>
      <c r="V9106">
        <v>45707.706550925926</v>
      </c>
    </row>
    <row r="9107" spans="1:22" x14ac:dyDescent="0.3">
      <c r="A9107" t="s">
        <v>124</v>
      </c>
      <c r="B9107" t="s">
        <v>125</v>
      </c>
      <c r="C9107" t="s">
        <v>88</v>
      </c>
      <c r="D9107" s="29">
        <v>45773</v>
      </c>
      <c r="E9107" s="161">
        <v>0</v>
      </c>
      <c r="F9107" s="161">
        <v>0</v>
      </c>
      <c r="G9107" s="161">
        <v>0</v>
      </c>
      <c r="H9107" s="161">
        <v>0</v>
      </c>
      <c r="L9107">
        <v>2509.7648170000002</v>
      </c>
      <c r="R9107">
        <v>6432.2760790000002</v>
      </c>
      <c r="S9107">
        <v>6432.2760790000002</v>
      </c>
      <c r="T9107" s="194">
        <v>6432.2760790000002</v>
      </c>
      <c r="U9107" t="s">
        <v>193</v>
      </c>
      <c r="V9107">
        <v>45707.706689814811</v>
      </c>
    </row>
    <row r="9108" spans="1:22" x14ac:dyDescent="0.3">
      <c r="A9108" t="s">
        <v>124</v>
      </c>
      <c r="B9108" t="s">
        <v>125</v>
      </c>
      <c r="C9108" t="s">
        <v>88</v>
      </c>
      <c r="D9108" s="29">
        <v>45774</v>
      </c>
      <c r="E9108" s="161">
        <v>0</v>
      </c>
      <c r="F9108" s="161">
        <v>0</v>
      </c>
      <c r="G9108" s="161">
        <v>0</v>
      </c>
      <c r="H9108" s="161">
        <v>0</v>
      </c>
      <c r="L9108">
        <v>1858.044114</v>
      </c>
      <c r="R9108">
        <v>6432.2760790000002</v>
      </c>
      <c r="S9108">
        <v>6432.2760790000002</v>
      </c>
      <c r="T9108" s="194">
        <v>6432.2760790000002</v>
      </c>
      <c r="U9108" t="s">
        <v>193</v>
      </c>
      <c r="V9108">
        <v>45681.333472222221</v>
      </c>
    </row>
    <row r="9109" spans="1:22" x14ac:dyDescent="0.3">
      <c r="A9109" t="s">
        <v>124</v>
      </c>
      <c r="B9109" t="s">
        <v>125</v>
      </c>
      <c r="C9109" t="s">
        <v>88</v>
      </c>
      <c r="D9109" s="29">
        <v>45775</v>
      </c>
      <c r="E9109" s="161">
        <v>0</v>
      </c>
      <c r="F9109" s="161">
        <v>0</v>
      </c>
      <c r="G9109" s="161">
        <v>0</v>
      </c>
      <c r="H9109" s="161">
        <v>0</v>
      </c>
      <c r="L9109">
        <v>1858.044114</v>
      </c>
      <c r="R9109">
        <v>6432.2760790000002</v>
      </c>
      <c r="S9109">
        <v>6432.2760790000002</v>
      </c>
      <c r="T9109" s="194">
        <v>6432.2760790000002</v>
      </c>
      <c r="U9109" t="s">
        <v>193</v>
      </c>
      <c r="V9109">
        <v>45681.333472222221</v>
      </c>
    </row>
    <row r="9110" spans="1:22" x14ac:dyDescent="0.3">
      <c r="A9110" t="s">
        <v>124</v>
      </c>
      <c r="B9110" t="s">
        <v>125</v>
      </c>
      <c r="C9110" t="s">
        <v>88</v>
      </c>
      <c r="D9110" s="29">
        <v>45776</v>
      </c>
      <c r="E9110" s="161">
        <v>0</v>
      </c>
      <c r="F9110" s="161">
        <v>0</v>
      </c>
      <c r="G9110" s="161">
        <v>0</v>
      </c>
      <c r="H9110" s="161">
        <v>0</v>
      </c>
      <c r="L9110">
        <v>2509.7648170000002</v>
      </c>
      <c r="R9110">
        <v>6432.2760790000002</v>
      </c>
      <c r="S9110">
        <v>6432.2760790000002</v>
      </c>
      <c r="T9110" s="194">
        <v>6432.2760790000002</v>
      </c>
      <c r="U9110" t="s">
        <v>193</v>
      </c>
      <c r="V9110">
        <v>45707.707268518519</v>
      </c>
    </row>
    <row r="9111" spans="1:22" x14ac:dyDescent="0.3">
      <c r="A9111" t="s">
        <v>124</v>
      </c>
      <c r="B9111" t="s">
        <v>125</v>
      </c>
      <c r="C9111" t="s">
        <v>88</v>
      </c>
      <c r="D9111" s="29">
        <v>45777</v>
      </c>
      <c r="E9111" s="161">
        <v>0</v>
      </c>
      <c r="F9111" s="161">
        <v>0</v>
      </c>
      <c r="G9111" s="161">
        <v>0</v>
      </c>
      <c r="H9111" s="161">
        <v>0</v>
      </c>
      <c r="L9111">
        <v>2509.7648170000002</v>
      </c>
      <c r="R9111">
        <v>6432.2760790000002</v>
      </c>
      <c r="S9111">
        <v>6432.2760790000002</v>
      </c>
      <c r="T9111" s="194">
        <v>6432.2760790000002</v>
      </c>
      <c r="U9111" t="s">
        <v>193</v>
      </c>
      <c r="V9111">
        <v>45707.707650462966</v>
      </c>
    </row>
    <row r="9112" spans="1:22" x14ac:dyDescent="0.3">
      <c r="A9112" t="s">
        <v>124</v>
      </c>
      <c r="B9112" t="s">
        <v>125</v>
      </c>
      <c r="C9112" t="s">
        <v>88</v>
      </c>
      <c r="D9112" s="29">
        <v>45778</v>
      </c>
      <c r="E9112" s="161">
        <v>0</v>
      </c>
      <c r="F9112" s="161">
        <v>0</v>
      </c>
      <c r="G9112" s="161">
        <v>0</v>
      </c>
      <c r="H9112" s="161">
        <v>0</v>
      </c>
      <c r="L9112">
        <v>2509.7648170000002</v>
      </c>
      <c r="R9112">
        <v>6432.2760790000002</v>
      </c>
      <c r="S9112">
        <v>6432.2760790000002</v>
      </c>
      <c r="T9112" s="194">
        <v>6432.2760790000002</v>
      </c>
      <c r="U9112" t="s">
        <v>193</v>
      </c>
      <c r="V9112">
        <v>45708.624062499999</v>
      </c>
    </row>
    <row r="9113" spans="1:22" x14ac:dyDescent="0.3">
      <c r="A9113" t="s">
        <v>124</v>
      </c>
      <c r="B9113" t="s">
        <v>125</v>
      </c>
      <c r="C9113" t="s">
        <v>88</v>
      </c>
      <c r="D9113" s="29">
        <v>45779</v>
      </c>
      <c r="E9113" s="161">
        <v>0</v>
      </c>
      <c r="F9113" s="161">
        <v>0</v>
      </c>
      <c r="G9113" s="161">
        <v>0</v>
      </c>
      <c r="H9113" s="161">
        <v>0</v>
      </c>
      <c r="L9113">
        <v>2509.7648170000002</v>
      </c>
      <c r="R9113">
        <v>6432.2760790000002</v>
      </c>
      <c r="S9113">
        <v>6432.2760790000002</v>
      </c>
      <c r="T9113" s="194">
        <v>6432.2760790000002</v>
      </c>
      <c r="U9113" t="s">
        <v>193</v>
      </c>
      <c r="V9113">
        <v>45708.624062499999</v>
      </c>
    </row>
    <row r="9114" spans="1:22" x14ac:dyDescent="0.3">
      <c r="A9114" t="s">
        <v>124</v>
      </c>
      <c r="B9114" t="s">
        <v>125</v>
      </c>
      <c r="C9114" t="s">
        <v>88</v>
      </c>
      <c r="D9114" s="29">
        <v>45780</v>
      </c>
      <c r="E9114" s="161">
        <v>0</v>
      </c>
      <c r="F9114" s="161">
        <v>0</v>
      </c>
      <c r="G9114" s="161">
        <v>0</v>
      </c>
      <c r="H9114" s="161">
        <v>0</v>
      </c>
      <c r="L9114">
        <v>2509.7648170000002</v>
      </c>
      <c r="R9114">
        <v>6432.2760790000002</v>
      </c>
      <c r="S9114">
        <v>6432.2760790000002</v>
      </c>
      <c r="T9114" s="194">
        <v>6432.2760790000002</v>
      </c>
      <c r="U9114" t="s">
        <v>193</v>
      </c>
      <c r="V9114">
        <v>45708.624039351853</v>
      </c>
    </row>
    <row r="9115" spans="1:22" x14ac:dyDescent="0.3">
      <c r="A9115" t="s">
        <v>124</v>
      </c>
      <c r="B9115" t="s">
        <v>125</v>
      </c>
      <c r="C9115" t="s">
        <v>88</v>
      </c>
      <c r="D9115" s="29">
        <v>45781</v>
      </c>
      <c r="E9115" s="161">
        <v>0</v>
      </c>
      <c r="F9115" s="161">
        <v>0</v>
      </c>
      <c r="G9115" s="161">
        <v>0</v>
      </c>
      <c r="H9115" s="161">
        <v>0</v>
      </c>
      <c r="L9115">
        <v>2509.7648170000002</v>
      </c>
      <c r="R9115">
        <v>6432.2760790000002</v>
      </c>
      <c r="S9115">
        <v>6432.2760790000002</v>
      </c>
      <c r="T9115" s="194">
        <v>6432.2760790000002</v>
      </c>
      <c r="U9115" t="s">
        <v>193</v>
      </c>
      <c r="V9115">
        <v>45708.624062499999</v>
      </c>
    </row>
    <row r="9116" spans="1:22" x14ac:dyDescent="0.3">
      <c r="A9116" t="s">
        <v>124</v>
      </c>
      <c r="B9116" t="s">
        <v>125</v>
      </c>
      <c r="C9116" t="s">
        <v>88</v>
      </c>
      <c r="D9116" s="29">
        <v>45782</v>
      </c>
      <c r="E9116" s="161">
        <v>0</v>
      </c>
      <c r="F9116" s="161">
        <v>0</v>
      </c>
      <c r="G9116" s="161">
        <v>0</v>
      </c>
      <c r="H9116" s="161">
        <v>0</v>
      </c>
      <c r="L9116">
        <v>2509.7648170000002</v>
      </c>
      <c r="R9116">
        <v>6432.2760790000002</v>
      </c>
      <c r="S9116">
        <v>6432.2760790000002</v>
      </c>
      <c r="T9116" s="194">
        <v>6432.2760790000002</v>
      </c>
      <c r="U9116" t="s">
        <v>193</v>
      </c>
      <c r="V9116">
        <v>45708.624039351853</v>
      </c>
    </row>
    <row r="9117" spans="1:22" x14ac:dyDescent="0.3">
      <c r="A9117" t="s">
        <v>124</v>
      </c>
      <c r="B9117" t="s">
        <v>125</v>
      </c>
      <c r="C9117" t="s">
        <v>88</v>
      </c>
      <c r="D9117" s="29">
        <v>45783</v>
      </c>
      <c r="E9117" s="161">
        <v>0</v>
      </c>
      <c r="F9117" s="161">
        <v>0</v>
      </c>
      <c r="G9117" s="161">
        <v>0</v>
      </c>
      <c r="H9117" s="161">
        <v>0</v>
      </c>
      <c r="L9117">
        <v>2509.7648170000002</v>
      </c>
      <c r="R9117">
        <v>6432.2760790000002</v>
      </c>
      <c r="S9117">
        <v>6432.2760790000002</v>
      </c>
      <c r="T9117" s="194">
        <v>6432.2760790000002</v>
      </c>
      <c r="U9117" t="s">
        <v>193</v>
      </c>
      <c r="V9117">
        <v>45708.624062499999</v>
      </c>
    </row>
    <row r="9118" spans="1:22" x14ac:dyDescent="0.3">
      <c r="A9118" t="s">
        <v>124</v>
      </c>
      <c r="B9118" t="s">
        <v>125</v>
      </c>
      <c r="C9118" t="s">
        <v>88</v>
      </c>
      <c r="D9118" s="29">
        <v>45784</v>
      </c>
      <c r="E9118" s="161">
        <v>0</v>
      </c>
      <c r="F9118" s="161">
        <v>0</v>
      </c>
      <c r="G9118" s="161">
        <v>0</v>
      </c>
      <c r="H9118" s="161">
        <v>0</v>
      </c>
      <c r="L9118">
        <v>2509.7648170000002</v>
      </c>
      <c r="R9118">
        <v>6432.2760790000002</v>
      </c>
      <c r="S9118">
        <v>6432.2760790000002</v>
      </c>
      <c r="T9118" s="194">
        <v>6432.2760790000002</v>
      </c>
      <c r="U9118" t="s">
        <v>193</v>
      </c>
      <c r="V9118">
        <v>45708.624062499999</v>
      </c>
    </row>
    <row r="9119" spans="1:22" x14ac:dyDescent="0.3">
      <c r="A9119" t="s">
        <v>124</v>
      </c>
      <c r="B9119" t="s">
        <v>125</v>
      </c>
      <c r="C9119" t="s">
        <v>88</v>
      </c>
      <c r="D9119" s="29">
        <v>45785</v>
      </c>
      <c r="E9119" s="161">
        <v>0</v>
      </c>
      <c r="F9119" s="161">
        <v>0</v>
      </c>
      <c r="G9119" s="161">
        <v>0</v>
      </c>
      <c r="H9119" s="161">
        <v>0</v>
      </c>
      <c r="L9119">
        <v>2509.7648170000002</v>
      </c>
      <c r="R9119">
        <v>6432.2760790000002</v>
      </c>
      <c r="S9119">
        <v>6432.2760790000002</v>
      </c>
      <c r="T9119" s="194">
        <v>6432.2760790000002</v>
      </c>
      <c r="U9119" t="s">
        <v>193</v>
      </c>
      <c r="V9119">
        <v>45708.624039351853</v>
      </c>
    </row>
    <row r="9120" spans="1:22" x14ac:dyDescent="0.3">
      <c r="A9120" t="s">
        <v>124</v>
      </c>
      <c r="B9120" t="s">
        <v>125</v>
      </c>
      <c r="C9120" t="s">
        <v>88</v>
      </c>
      <c r="D9120" s="29">
        <v>45786</v>
      </c>
      <c r="E9120" s="161">
        <v>0</v>
      </c>
      <c r="F9120" s="161">
        <v>0</v>
      </c>
      <c r="G9120" s="161">
        <v>0</v>
      </c>
      <c r="H9120" s="161">
        <v>0</v>
      </c>
      <c r="L9120">
        <v>2509.7648170000002</v>
      </c>
      <c r="R9120">
        <v>6432.2760790000002</v>
      </c>
      <c r="S9120">
        <v>6432.2760790000002</v>
      </c>
      <c r="T9120" s="194">
        <v>6432.2760790000002</v>
      </c>
      <c r="U9120" t="s">
        <v>193</v>
      </c>
      <c r="V9120">
        <v>45708.624039351853</v>
      </c>
    </row>
    <row r="9121" spans="1:22" x14ac:dyDescent="0.3">
      <c r="A9121" t="s">
        <v>124</v>
      </c>
      <c r="B9121" t="s">
        <v>125</v>
      </c>
      <c r="C9121" t="s">
        <v>88</v>
      </c>
      <c r="D9121" s="29">
        <v>45787</v>
      </c>
      <c r="E9121" s="161">
        <v>0</v>
      </c>
      <c r="F9121" s="161">
        <v>0</v>
      </c>
      <c r="G9121" s="161">
        <v>0</v>
      </c>
      <c r="H9121" s="161">
        <v>0</v>
      </c>
      <c r="L9121">
        <v>2509.7648170000002</v>
      </c>
      <c r="R9121">
        <v>6432.2760790000002</v>
      </c>
      <c r="S9121">
        <v>6432.2760790000002</v>
      </c>
      <c r="T9121" s="194">
        <v>6432.2760790000002</v>
      </c>
      <c r="U9121" t="s">
        <v>193</v>
      </c>
      <c r="V9121">
        <v>45708.624039351853</v>
      </c>
    </row>
    <row r="9122" spans="1:22" x14ac:dyDescent="0.3">
      <c r="A9122" t="s">
        <v>124</v>
      </c>
      <c r="B9122" t="s">
        <v>125</v>
      </c>
      <c r="C9122" t="s">
        <v>88</v>
      </c>
      <c r="D9122" s="29">
        <v>45788</v>
      </c>
      <c r="E9122" s="161">
        <v>0</v>
      </c>
      <c r="F9122" s="161">
        <v>0</v>
      </c>
      <c r="G9122" s="161">
        <v>0</v>
      </c>
      <c r="H9122" s="161">
        <v>0</v>
      </c>
      <c r="L9122">
        <v>2509.7648170000002</v>
      </c>
      <c r="R9122">
        <v>6432.2760790000002</v>
      </c>
      <c r="S9122">
        <v>6432.2760790000002</v>
      </c>
      <c r="T9122" s="194">
        <v>6432.2760790000002</v>
      </c>
      <c r="U9122" t="s">
        <v>193</v>
      </c>
      <c r="V9122">
        <v>45708.624062499999</v>
      </c>
    </row>
    <row r="9123" spans="1:22" x14ac:dyDescent="0.3">
      <c r="A9123" t="s">
        <v>124</v>
      </c>
      <c r="B9123" t="s">
        <v>125</v>
      </c>
      <c r="C9123" t="s">
        <v>88</v>
      </c>
      <c r="D9123" s="29">
        <v>45789</v>
      </c>
      <c r="E9123" s="161">
        <v>0</v>
      </c>
      <c r="F9123" s="161">
        <v>0</v>
      </c>
      <c r="G9123" s="161">
        <v>0</v>
      </c>
      <c r="H9123" s="161">
        <v>0</v>
      </c>
      <c r="L9123">
        <v>2509.7648170000002</v>
      </c>
      <c r="R9123">
        <v>6432.2760790000002</v>
      </c>
      <c r="S9123">
        <v>6432.2760790000002</v>
      </c>
      <c r="T9123" s="194">
        <v>6432.2760790000002</v>
      </c>
      <c r="U9123" t="s">
        <v>193</v>
      </c>
      <c r="V9123">
        <v>45708.624039351853</v>
      </c>
    </row>
    <row r="9124" spans="1:22" x14ac:dyDescent="0.3">
      <c r="A9124" t="s">
        <v>124</v>
      </c>
      <c r="B9124" t="s">
        <v>125</v>
      </c>
      <c r="C9124" t="s">
        <v>88</v>
      </c>
      <c r="D9124" s="29">
        <v>45790</v>
      </c>
      <c r="E9124" s="161">
        <v>0</v>
      </c>
      <c r="F9124" s="161">
        <v>0</v>
      </c>
      <c r="G9124" s="161">
        <v>0</v>
      </c>
      <c r="H9124" s="161">
        <v>0</v>
      </c>
      <c r="L9124">
        <v>2509.7648170000002</v>
      </c>
      <c r="R9124">
        <v>6432.2760790000002</v>
      </c>
      <c r="S9124">
        <v>6432.2760790000002</v>
      </c>
      <c r="T9124" s="194">
        <v>6432.2760790000002</v>
      </c>
      <c r="U9124" t="s">
        <v>193</v>
      </c>
      <c r="V9124">
        <v>45708.624062499999</v>
      </c>
    </row>
    <row r="9125" spans="1:22" x14ac:dyDescent="0.3">
      <c r="A9125" t="s">
        <v>124</v>
      </c>
      <c r="B9125" t="s">
        <v>125</v>
      </c>
      <c r="C9125" t="s">
        <v>88</v>
      </c>
      <c r="D9125" s="29">
        <v>45791</v>
      </c>
      <c r="E9125" s="161">
        <v>0</v>
      </c>
      <c r="F9125" s="161">
        <v>0</v>
      </c>
      <c r="G9125" s="161">
        <v>0</v>
      </c>
      <c r="H9125" s="161">
        <v>0</v>
      </c>
      <c r="L9125">
        <v>2509.7648170000002</v>
      </c>
      <c r="R9125">
        <v>6432.2760790000002</v>
      </c>
      <c r="S9125">
        <v>6432.2760790000002</v>
      </c>
      <c r="T9125" s="194">
        <v>6432.2760790000002</v>
      </c>
      <c r="U9125" t="s">
        <v>193</v>
      </c>
      <c r="V9125">
        <v>45708.624039351853</v>
      </c>
    </row>
    <row r="9126" spans="1:22" x14ac:dyDescent="0.3">
      <c r="A9126" t="s">
        <v>124</v>
      </c>
      <c r="B9126" t="s">
        <v>125</v>
      </c>
      <c r="C9126" t="s">
        <v>88</v>
      </c>
      <c r="D9126" s="29">
        <v>45792</v>
      </c>
      <c r="E9126" s="161">
        <v>0</v>
      </c>
      <c r="F9126" s="161">
        <v>0</v>
      </c>
      <c r="G9126" s="161">
        <v>0</v>
      </c>
      <c r="H9126" s="161">
        <v>0</v>
      </c>
      <c r="L9126">
        <v>2509.7648170000002</v>
      </c>
      <c r="R9126">
        <v>6432.2760790000002</v>
      </c>
      <c r="S9126">
        <v>6432.2760790000002</v>
      </c>
      <c r="T9126" s="194">
        <v>6432.2760790000002</v>
      </c>
      <c r="U9126" t="s">
        <v>193</v>
      </c>
      <c r="V9126">
        <v>45708.624050925922</v>
      </c>
    </row>
    <row r="9127" spans="1:22" x14ac:dyDescent="0.3">
      <c r="A9127" t="s">
        <v>124</v>
      </c>
      <c r="B9127" t="s">
        <v>125</v>
      </c>
      <c r="C9127" t="s">
        <v>88</v>
      </c>
      <c r="D9127" s="29">
        <v>45793</v>
      </c>
      <c r="E9127" s="161">
        <v>0</v>
      </c>
      <c r="F9127" s="161">
        <v>0</v>
      </c>
      <c r="G9127" s="161">
        <v>0</v>
      </c>
      <c r="H9127" s="161">
        <v>0</v>
      </c>
      <c r="L9127">
        <v>2509.7648170000002</v>
      </c>
      <c r="R9127">
        <v>6432.2760790000002</v>
      </c>
      <c r="S9127">
        <v>6432.2760790000002</v>
      </c>
      <c r="T9127" s="194">
        <v>6432.2760790000002</v>
      </c>
      <c r="U9127" t="s">
        <v>193</v>
      </c>
      <c r="V9127">
        <v>45708.624062499999</v>
      </c>
    </row>
    <row r="9128" spans="1:22" x14ac:dyDescent="0.3">
      <c r="A9128" t="s">
        <v>124</v>
      </c>
      <c r="B9128" t="s">
        <v>125</v>
      </c>
      <c r="C9128" t="s">
        <v>88</v>
      </c>
      <c r="D9128" s="29">
        <v>45794</v>
      </c>
      <c r="E9128" s="161">
        <v>0</v>
      </c>
      <c r="F9128" s="161">
        <v>0</v>
      </c>
      <c r="G9128" s="161">
        <v>0</v>
      </c>
      <c r="H9128" s="161">
        <v>0</v>
      </c>
      <c r="L9128">
        <v>2509.7648170000002</v>
      </c>
      <c r="R9128">
        <v>6432.2760790000002</v>
      </c>
      <c r="S9128">
        <v>6432.2760790000002</v>
      </c>
      <c r="T9128" s="194">
        <v>6432.2760790000002</v>
      </c>
      <c r="U9128" t="s">
        <v>193</v>
      </c>
      <c r="V9128">
        <v>45708.624050925922</v>
      </c>
    </row>
    <row r="9129" spans="1:22" x14ac:dyDescent="0.3">
      <c r="A9129" t="s">
        <v>124</v>
      </c>
      <c r="B9129" t="s">
        <v>125</v>
      </c>
      <c r="C9129" t="s">
        <v>88</v>
      </c>
      <c r="D9129" s="29">
        <v>45795</v>
      </c>
      <c r="E9129" s="161">
        <v>0</v>
      </c>
      <c r="F9129" s="161">
        <v>0</v>
      </c>
      <c r="G9129" s="161">
        <v>0</v>
      </c>
      <c r="H9129" s="161">
        <v>0</v>
      </c>
      <c r="L9129">
        <v>2509.7648170000002</v>
      </c>
      <c r="R9129">
        <v>6432.2760790000002</v>
      </c>
      <c r="S9129">
        <v>6432.2760790000002</v>
      </c>
      <c r="T9129" s="194">
        <v>6432.2760790000002</v>
      </c>
      <c r="U9129" t="s">
        <v>193</v>
      </c>
      <c r="V9129">
        <v>45708.624039351853</v>
      </c>
    </row>
    <row r="9130" spans="1:22" x14ac:dyDescent="0.3">
      <c r="A9130" t="s">
        <v>124</v>
      </c>
      <c r="B9130" t="s">
        <v>125</v>
      </c>
      <c r="C9130" t="s">
        <v>88</v>
      </c>
      <c r="D9130" s="29">
        <v>45796</v>
      </c>
      <c r="E9130" s="161">
        <v>0</v>
      </c>
      <c r="F9130" s="161">
        <v>0</v>
      </c>
      <c r="G9130" s="161">
        <v>0</v>
      </c>
      <c r="H9130" s="161">
        <v>0</v>
      </c>
      <c r="L9130">
        <v>2509.7648170000002</v>
      </c>
      <c r="R9130">
        <v>6432.2760790000002</v>
      </c>
      <c r="S9130">
        <v>6432.2760790000002</v>
      </c>
      <c r="T9130" s="194">
        <v>6432.2760790000002</v>
      </c>
      <c r="U9130" t="s">
        <v>193</v>
      </c>
      <c r="V9130">
        <v>45708.624039351853</v>
      </c>
    </row>
    <row r="9131" spans="1:22" x14ac:dyDescent="0.3">
      <c r="A9131" t="s">
        <v>124</v>
      </c>
      <c r="B9131" t="s">
        <v>125</v>
      </c>
      <c r="C9131" t="s">
        <v>88</v>
      </c>
      <c r="D9131" s="29">
        <v>45797</v>
      </c>
      <c r="E9131" s="161">
        <v>0</v>
      </c>
      <c r="F9131" s="161">
        <v>0</v>
      </c>
      <c r="G9131" s="161">
        <v>0</v>
      </c>
      <c r="H9131" s="161">
        <v>0</v>
      </c>
      <c r="L9131">
        <v>2509.7648170000002</v>
      </c>
      <c r="R9131">
        <v>6432.2760790000002</v>
      </c>
      <c r="S9131">
        <v>6432.2760790000002</v>
      </c>
      <c r="T9131" s="194">
        <v>6432.2760790000002</v>
      </c>
      <c r="U9131" t="s">
        <v>193</v>
      </c>
      <c r="V9131">
        <v>45708.624062499999</v>
      </c>
    </row>
    <row r="9132" spans="1:22" x14ac:dyDescent="0.3">
      <c r="A9132" t="s">
        <v>124</v>
      </c>
      <c r="B9132" t="s">
        <v>125</v>
      </c>
      <c r="C9132" t="s">
        <v>88</v>
      </c>
      <c r="D9132" s="29">
        <v>45798</v>
      </c>
      <c r="E9132" s="161">
        <v>0</v>
      </c>
      <c r="F9132" s="161">
        <v>0</v>
      </c>
      <c r="G9132" s="161">
        <v>0</v>
      </c>
      <c r="H9132" s="161">
        <v>0</v>
      </c>
      <c r="L9132">
        <v>2509.7648170000002</v>
      </c>
      <c r="R9132">
        <v>6432.2760790000002</v>
      </c>
      <c r="S9132">
        <v>6432.2760790000002</v>
      </c>
      <c r="T9132" s="194">
        <v>6432.2760790000002</v>
      </c>
      <c r="U9132" t="s">
        <v>193</v>
      </c>
      <c r="V9132">
        <v>45708.624027777776</v>
      </c>
    </row>
    <row r="9133" spans="1:22" x14ac:dyDescent="0.3">
      <c r="A9133" t="s">
        <v>124</v>
      </c>
      <c r="B9133" t="s">
        <v>125</v>
      </c>
      <c r="C9133" t="s">
        <v>88</v>
      </c>
      <c r="D9133" s="29">
        <v>45799</v>
      </c>
      <c r="E9133" s="161">
        <v>0</v>
      </c>
      <c r="F9133" s="161">
        <v>0</v>
      </c>
      <c r="G9133" s="161">
        <v>0</v>
      </c>
      <c r="H9133" s="161">
        <v>0</v>
      </c>
      <c r="L9133">
        <v>2509.7648170000002</v>
      </c>
      <c r="R9133">
        <v>6432.2760790000002</v>
      </c>
      <c r="S9133">
        <v>6432.2760790000002</v>
      </c>
      <c r="T9133" s="194">
        <v>6432.2760790000002</v>
      </c>
      <c r="U9133" t="s">
        <v>193</v>
      </c>
      <c r="V9133">
        <v>45708.624039351853</v>
      </c>
    </row>
    <row r="9134" spans="1:22" x14ac:dyDescent="0.3">
      <c r="A9134" t="s">
        <v>124</v>
      </c>
      <c r="B9134" t="s">
        <v>125</v>
      </c>
      <c r="C9134" t="s">
        <v>88</v>
      </c>
      <c r="D9134" s="29">
        <v>45800</v>
      </c>
      <c r="E9134" s="161">
        <v>0</v>
      </c>
      <c r="F9134" s="161">
        <v>0</v>
      </c>
      <c r="G9134" s="161">
        <v>0</v>
      </c>
      <c r="H9134" s="161">
        <v>0</v>
      </c>
      <c r="L9134">
        <v>2509.7648170000002</v>
      </c>
      <c r="R9134">
        <v>6432.2760790000002</v>
      </c>
      <c r="S9134">
        <v>6432.2760790000002</v>
      </c>
      <c r="T9134" s="194">
        <v>6432.2760790000002</v>
      </c>
      <c r="U9134" t="s">
        <v>193</v>
      </c>
      <c r="V9134">
        <v>45708.624039351853</v>
      </c>
    </row>
    <row r="9135" spans="1:22" x14ac:dyDescent="0.3">
      <c r="A9135" t="s">
        <v>124</v>
      </c>
      <c r="B9135" t="s">
        <v>125</v>
      </c>
      <c r="C9135" t="s">
        <v>88</v>
      </c>
      <c r="D9135" s="29">
        <v>45801</v>
      </c>
      <c r="E9135" s="161">
        <v>0</v>
      </c>
      <c r="F9135" s="161">
        <v>0</v>
      </c>
      <c r="G9135" s="161">
        <v>0</v>
      </c>
      <c r="H9135" s="161">
        <v>0</v>
      </c>
      <c r="L9135">
        <v>2509.7648170000002</v>
      </c>
      <c r="R9135">
        <v>6432.2760790000002</v>
      </c>
      <c r="S9135">
        <v>6432.2760790000002</v>
      </c>
      <c r="T9135" s="194">
        <v>6432.2760790000002</v>
      </c>
      <c r="U9135" t="s">
        <v>193</v>
      </c>
      <c r="V9135">
        <v>45708.624062499999</v>
      </c>
    </row>
    <row r="9136" spans="1:22" x14ac:dyDescent="0.3">
      <c r="A9136" t="s">
        <v>124</v>
      </c>
      <c r="B9136" t="s">
        <v>125</v>
      </c>
      <c r="C9136" t="s">
        <v>88</v>
      </c>
      <c r="D9136" s="29">
        <v>45802</v>
      </c>
      <c r="E9136" s="161">
        <v>0</v>
      </c>
      <c r="F9136" s="161">
        <v>0</v>
      </c>
      <c r="G9136" s="161">
        <v>0</v>
      </c>
      <c r="H9136" s="161">
        <v>0</v>
      </c>
      <c r="L9136">
        <v>2509.7648170000002</v>
      </c>
      <c r="R9136">
        <v>6432.2760790000002</v>
      </c>
      <c r="S9136">
        <v>6432.2760790000002</v>
      </c>
      <c r="T9136" s="194">
        <v>6432.2760790000002</v>
      </c>
      <c r="U9136" t="s">
        <v>193</v>
      </c>
      <c r="V9136">
        <v>45708.624039351853</v>
      </c>
    </row>
    <row r="9137" spans="1:22" x14ac:dyDescent="0.3">
      <c r="A9137" t="s">
        <v>124</v>
      </c>
      <c r="B9137" t="s">
        <v>125</v>
      </c>
      <c r="C9137" t="s">
        <v>88</v>
      </c>
      <c r="D9137" s="29">
        <v>45803</v>
      </c>
      <c r="E9137" s="161">
        <v>0</v>
      </c>
      <c r="F9137" s="161">
        <v>0</v>
      </c>
      <c r="G9137" s="161">
        <v>0</v>
      </c>
      <c r="H9137" s="161">
        <v>0</v>
      </c>
      <c r="L9137">
        <v>2509.7648170000002</v>
      </c>
      <c r="R9137">
        <v>6432.2760790000002</v>
      </c>
      <c r="S9137">
        <v>6432.2760790000002</v>
      </c>
      <c r="T9137" s="194">
        <v>6432.2760790000002</v>
      </c>
      <c r="U9137" t="s">
        <v>193</v>
      </c>
      <c r="V9137">
        <v>45708.624039351853</v>
      </c>
    </row>
    <row r="9138" spans="1:22" x14ac:dyDescent="0.3">
      <c r="A9138" t="s">
        <v>124</v>
      </c>
      <c r="B9138" t="s">
        <v>125</v>
      </c>
      <c r="C9138" t="s">
        <v>88</v>
      </c>
      <c r="D9138" s="29">
        <v>45804</v>
      </c>
      <c r="E9138" s="161">
        <v>0</v>
      </c>
      <c r="F9138" s="161">
        <v>0</v>
      </c>
      <c r="G9138" s="161">
        <v>0</v>
      </c>
      <c r="H9138" s="161">
        <v>0</v>
      </c>
      <c r="L9138">
        <v>2509.7648170000002</v>
      </c>
      <c r="R9138">
        <v>6432.2760790000002</v>
      </c>
      <c r="S9138">
        <v>6432.2760790000002</v>
      </c>
      <c r="T9138" s="194">
        <v>6432.2760790000002</v>
      </c>
      <c r="U9138" t="s">
        <v>193</v>
      </c>
      <c r="V9138">
        <v>45708.624062499999</v>
      </c>
    </row>
    <row r="9139" spans="1:22" x14ac:dyDescent="0.3">
      <c r="A9139" t="s">
        <v>124</v>
      </c>
      <c r="B9139" t="s">
        <v>125</v>
      </c>
      <c r="C9139" t="s">
        <v>88</v>
      </c>
      <c r="D9139" s="29">
        <v>45805</v>
      </c>
      <c r="E9139" s="161">
        <v>0</v>
      </c>
      <c r="F9139" s="161">
        <v>0</v>
      </c>
      <c r="G9139" s="161">
        <v>0</v>
      </c>
      <c r="H9139" s="161">
        <v>0</v>
      </c>
      <c r="L9139">
        <v>2509.7648170000002</v>
      </c>
      <c r="R9139">
        <v>6432.2760790000002</v>
      </c>
      <c r="S9139">
        <v>6432.2760790000002</v>
      </c>
      <c r="T9139" s="194">
        <v>6432.2760790000002</v>
      </c>
      <c r="U9139" t="s">
        <v>193</v>
      </c>
      <c r="V9139">
        <v>45708.624039351853</v>
      </c>
    </row>
    <row r="9140" spans="1:22" x14ac:dyDescent="0.3">
      <c r="A9140" t="s">
        <v>124</v>
      </c>
      <c r="B9140" t="s">
        <v>125</v>
      </c>
      <c r="C9140" t="s">
        <v>88</v>
      </c>
      <c r="D9140" s="29">
        <v>45806</v>
      </c>
      <c r="E9140" s="161">
        <v>0</v>
      </c>
      <c r="F9140" s="161">
        <v>0</v>
      </c>
      <c r="G9140" s="161">
        <v>0</v>
      </c>
      <c r="H9140" s="161">
        <v>0</v>
      </c>
      <c r="L9140">
        <v>2509.7648170000002</v>
      </c>
      <c r="R9140">
        <v>6432.2760790000002</v>
      </c>
      <c r="S9140">
        <v>6432.2760790000002</v>
      </c>
      <c r="T9140" s="194">
        <v>6432.2760790000002</v>
      </c>
      <c r="U9140" t="s">
        <v>193</v>
      </c>
      <c r="V9140">
        <v>45708.624062499999</v>
      </c>
    </row>
    <row r="9141" spans="1:22" x14ac:dyDescent="0.3">
      <c r="A9141" t="s">
        <v>124</v>
      </c>
      <c r="B9141" t="s">
        <v>125</v>
      </c>
      <c r="C9141" t="s">
        <v>88</v>
      </c>
      <c r="D9141" s="29">
        <v>45807</v>
      </c>
      <c r="E9141" s="161">
        <v>0</v>
      </c>
      <c r="F9141" s="161">
        <v>0</v>
      </c>
      <c r="G9141" s="161">
        <v>0</v>
      </c>
      <c r="H9141" s="161">
        <v>0</v>
      </c>
      <c r="L9141">
        <v>2509.7648170000002</v>
      </c>
      <c r="R9141">
        <v>6432.2760790000002</v>
      </c>
      <c r="S9141">
        <v>6432.2760790000002</v>
      </c>
      <c r="T9141" s="194">
        <v>6432.2760790000002</v>
      </c>
      <c r="U9141" t="s">
        <v>193</v>
      </c>
      <c r="V9141">
        <v>45708.624039351853</v>
      </c>
    </row>
    <row r="9142" spans="1:22" x14ac:dyDescent="0.3">
      <c r="A9142" t="s">
        <v>124</v>
      </c>
      <c r="B9142" t="s">
        <v>125</v>
      </c>
      <c r="C9142" t="s">
        <v>88</v>
      </c>
      <c r="D9142" s="29">
        <v>45808</v>
      </c>
      <c r="E9142" s="161">
        <v>0</v>
      </c>
      <c r="F9142" s="161">
        <v>0</v>
      </c>
      <c r="G9142" s="161">
        <v>0</v>
      </c>
      <c r="H9142" s="161">
        <v>0</v>
      </c>
      <c r="L9142">
        <v>2509.7648170000002</v>
      </c>
      <c r="R9142">
        <v>6432.2760790000002</v>
      </c>
      <c r="S9142">
        <v>6432.2760790000002</v>
      </c>
      <c r="T9142" s="194">
        <v>6432.2760790000002</v>
      </c>
      <c r="U9142" t="s">
        <v>193</v>
      </c>
      <c r="V9142">
        <v>45708.624039351853</v>
      </c>
    </row>
    <row r="9143" spans="1:22" x14ac:dyDescent="0.3">
      <c r="A9143" t="s">
        <v>124</v>
      </c>
      <c r="B9143" t="s">
        <v>125</v>
      </c>
      <c r="C9143" t="s">
        <v>88</v>
      </c>
      <c r="D9143" s="29">
        <v>45809</v>
      </c>
      <c r="E9143" s="161">
        <v>0</v>
      </c>
      <c r="F9143" s="161">
        <v>0</v>
      </c>
      <c r="G9143" s="161">
        <v>0</v>
      </c>
      <c r="H9143" s="161">
        <v>0</v>
      </c>
      <c r="L9143">
        <v>2509.7648170000002</v>
      </c>
      <c r="R9143">
        <v>6432.2760790000002</v>
      </c>
      <c r="S9143">
        <v>6432.2760790000002</v>
      </c>
      <c r="T9143" s="194">
        <v>6432.2760790000002</v>
      </c>
      <c r="U9143" t="s">
        <v>193</v>
      </c>
      <c r="V9143">
        <v>45708.624062499999</v>
      </c>
    </row>
    <row r="9144" spans="1:22" x14ac:dyDescent="0.3">
      <c r="A9144" t="s">
        <v>124</v>
      </c>
      <c r="B9144" t="s">
        <v>125</v>
      </c>
      <c r="C9144" t="s">
        <v>88</v>
      </c>
      <c r="D9144" s="29">
        <v>45810</v>
      </c>
      <c r="E9144" s="161">
        <v>0</v>
      </c>
      <c r="F9144" s="161">
        <v>0</v>
      </c>
      <c r="G9144" s="161">
        <v>0</v>
      </c>
      <c r="H9144" s="161">
        <v>0</v>
      </c>
      <c r="L9144">
        <v>2509.7648170000002</v>
      </c>
      <c r="R9144">
        <v>6432.2760790000002</v>
      </c>
      <c r="S9144">
        <v>6432.2760790000002</v>
      </c>
      <c r="T9144" s="194">
        <v>6432.2760790000002</v>
      </c>
      <c r="U9144" t="s">
        <v>193</v>
      </c>
      <c r="V9144">
        <v>45708.624062499999</v>
      </c>
    </row>
    <row r="9145" spans="1:22" x14ac:dyDescent="0.3">
      <c r="A9145" t="s">
        <v>124</v>
      </c>
      <c r="B9145" t="s">
        <v>125</v>
      </c>
      <c r="C9145" t="s">
        <v>88</v>
      </c>
      <c r="D9145" s="29">
        <v>45811</v>
      </c>
      <c r="E9145" s="161">
        <v>0</v>
      </c>
      <c r="F9145" s="161">
        <v>0</v>
      </c>
      <c r="G9145" s="161">
        <v>0</v>
      </c>
      <c r="H9145" s="161">
        <v>0</v>
      </c>
      <c r="L9145">
        <v>2509.7648170000002</v>
      </c>
      <c r="R9145">
        <v>6432.2760790000002</v>
      </c>
      <c r="S9145">
        <v>6432.2760790000002</v>
      </c>
      <c r="T9145" s="194">
        <v>6432.2760790000002</v>
      </c>
      <c r="U9145" t="s">
        <v>193</v>
      </c>
      <c r="V9145">
        <v>45708.624039351853</v>
      </c>
    </row>
    <row r="9146" spans="1:22" x14ac:dyDescent="0.3">
      <c r="A9146" t="s">
        <v>124</v>
      </c>
      <c r="B9146" t="s">
        <v>125</v>
      </c>
      <c r="C9146" t="s">
        <v>88</v>
      </c>
      <c r="D9146" s="29">
        <v>45812</v>
      </c>
      <c r="E9146" s="161">
        <v>0</v>
      </c>
      <c r="F9146" s="161">
        <v>0</v>
      </c>
      <c r="G9146" s="161">
        <v>0</v>
      </c>
      <c r="H9146" s="161">
        <v>0</v>
      </c>
      <c r="L9146">
        <v>2509.7648170000002</v>
      </c>
      <c r="R9146">
        <v>6432.2760790000002</v>
      </c>
      <c r="S9146">
        <v>6432.2760790000002</v>
      </c>
      <c r="T9146" s="194">
        <v>6432.2760790000002</v>
      </c>
      <c r="U9146" t="s">
        <v>193</v>
      </c>
      <c r="V9146">
        <v>45708.624039351853</v>
      </c>
    </row>
    <row r="9147" spans="1:22" x14ac:dyDescent="0.3">
      <c r="A9147" t="s">
        <v>124</v>
      </c>
      <c r="B9147" t="s">
        <v>125</v>
      </c>
      <c r="C9147" t="s">
        <v>88</v>
      </c>
      <c r="D9147" s="29">
        <v>45813</v>
      </c>
      <c r="E9147" s="161">
        <v>0</v>
      </c>
      <c r="F9147" s="161">
        <v>0</v>
      </c>
      <c r="G9147" s="161">
        <v>0</v>
      </c>
      <c r="H9147" s="161">
        <v>0</v>
      </c>
      <c r="L9147">
        <v>2509.7648170000002</v>
      </c>
      <c r="R9147">
        <v>6432.2760790000002</v>
      </c>
      <c r="S9147">
        <v>6432.2760790000002</v>
      </c>
      <c r="T9147" s="194">
        <v>6432.2760790000002</v>
      </c>
      <c r="U9147" t="s">
        <v>193</v>
      </c>
      <c r="V9147">
        <v>45708.624039351853</v>
      </c>
    </row>
    <row r="9148" spans="1:22" x14ac:dyDescent="0.3">
      <c r="A9148" t="s">
        <v>124</v>
      </c>
      <c r="B9148" t="s">
        <v>125</v>
      </c>
      <c r="C9148" t="s">
        <v>88</v>
      </c>
      <c r="D9148" s="29">
        <v>45814</v>
      </c>
      <c r="E9148" s="161">
        <v>0</v>
      </c>
      <c r="F9148" s="161">
        <v>0</v>
      </c>
      <c r="G9148" s="161">
        <v>0</v>
      </c>
      <c r="H9148" s="161">
        <v>0</v>
      </c>
      <c r="L9148">
        <v>2509.7648170000002</v>
      </c>
      <c r="R9148">
        <v>6432.2760790000002</v>
      </c>
      <c r="S9148">
        <v>6432.2760790000002</v>
      </c>
      <c r="T9148" s="194">
        <v>6432.2760790000002</v>
      </c>
      <c r="U9148" t="s">
        <v>193</v>
      </c>
      <c r="V9148">
        <v>45708.624039351853</v>
      </c>
    </row>
    <row r="9149" spans="1:22" x14ac:dyDescent="0.3">
      <c r="A9149" t="s">
        <v>124</v>
      </c>
      <c r="B9149" t="s">
        <v>125</v>
      </c>
      <c r="C9149" t="s">
        <v>88</v>
      </c>
      <c r="D9149" s="29">
        <v>45815</v>
      </c>
      <c r="E9149" s="161">
        <v>0</v>
      </c>
      <c r="F9149" s="161">
        <v>0</v>
      </c>
      <c r="G9149" s="161">
        <v>0</v>
      </c>
      <c r="H9149" s="161">
        <v>0</v>
      </c>
      <c r="L9149">
        <v>2509.7648170000002</v>
      </c>
      <c r="R9149">
        <v>6432.2760790000002</v>
      </c>
      <c r="S9149">
        <v>6432.2760790000002</v>
      </c>
      <c r="T9149" s="194">
        <v>6432.2760790000002</v>
      </c>
      <c r="U9149" t="s">
        <v>193</v>
      </c>
      <c r="V9149">
        <v>45708.624062499999</v>
      </c>
    </row>
    <row r="9150" spans="1:22" x14ac:dyDescent="0.3">
      <c r="A9150" t="s">
        <v>124</v>
      </c>
      <c r="B9150" t="s">
        <v>125</v>
      </c>
      <c r="C9150" t="s">
        <v>88</v>
      </c>
      <c r="D9150" s="29">
        <v>45816</v>
      </c>
      <c r="E9150" s="161">
        <v>0</v>
      </c>
      <c r="F9150" s="161">
        <v>0</v>
      </c>
      <c r="G9150" s="161">
        <v>0</v>
      </c>
      <c r="H9150" s="161">
        <v>0</v>
      </c>
      <c r="L9150">
        <v>2509.7648170000002</v>
      </c>
      <c r="R9150">
        <v>6432.2760790000002</v>
      </c>
      <c r="S9150">
        <v>6432.2760790000002</v>
      </c>
      <c r="T9150" s="194">
        <v>6432.2760790000002</v>
      </c>
      <c r="U9150" t="s">
        <v>193</v>
      </c>
      <c r="V9150">
        <v>45708.624039351853</v>
      </c>
    </row>
    <row r="9151" spans="1:22" x14ac:dyDescent="0.3">
      <c r="A9151" t="s">
        <v>124</v>
      </c>
      <c r="B9151" t="s">
        <v>125</v>
      </c>
      <c r="C9151" t="s">
        <v>88</v>
      </c>
      <c r="D9151" s="29">
        <v>45817</v>
      </c>
      <c r="E9151" s="161">
        <v>0</v>
      </c>
      <c r="F9151" s="161">
        <v>0</v>
      </c>
      <c r="G9151" s="161">
        <v>0</v>
      </c>
      <c r="H9151" s="161">
        <v>0</v>
      </c>
      <c r="L9151">
        <v>2509.7648170000002</v>
      </c>
      <c r="R9151">
        <v>6432.2760790000002</v>
      </c>
      <c r="S9151">
        <v>6432.2760790000002</v>
      </c>
      <c r="T9151" s="194">
        <v>6432.2760790000002</v>
      </c>
      <c r="U9151" t="s">
        <v>193</v>
      </c>
      <c r="V9151">
        <v>45708.624062499999</v>
      </c>
    </row>
    <row r="9152" spans="1:22" x14ac:dyDescent="0.3">
      <c r="A9152" t="s">
        <v>124</v>
      </c>
      <c r="B9152" t="s">
        <v>125</v>
      </c>
      <c r="C9152" t="s">
        <v>88</v>
      </c>
      <c r="D9152" s="29">
        <v>45818</v>
      </c>
      <c r="E9152" s="161">
        <v>0</v>
      </c>
      <c r="F9152" s="161">
        <v>0</v>
      </c>
      <c r="G9152" s="161">
        <v>0</v>
      </c>
      <c r="H9152" s="161">
        <v>0</v>
      </c>
      <c r="L9152">
        <v>2509.7648170000002</v>
      </c>
      <c r="R9152">
        <v>6432.2760790000002</v>
      </c>
      <c r="S9152">
        <v>6432.2760790000002</v>
      </c>
      <c r="T9152" s="194">
        <v>6432.2760790000002</v>
      </c>
      <c r="U9152" t="s">
        <v>193</v>
      </c>
      <c r="V9152">
        <v>45708.624062499999</v>
      </c>
    </row>
    <row r="9153" spans="1:22" x14ac:dyDescent="0.3">
      <c r="A9153" t="s">
        <v>124</v>
      </c>
      <c r="B9153" t="s">
        <v>125</v>
      </c>
      <c r="C9153" t="s">
        <v>88</v>
      </c>
      <c r="D9153" s="29">
        <v>45819</v>
      </c>
      <c r="E9153" s="161">
        <v>0</v>
      </c>
      <c r="F9153" s="161">
        <v>0</v>
      </c>
      <c r="G9153" s="161">
        <v>0</v>
      </c>
      <c r="H9153" s="161">
        <v>0</v>
      </c>
      <c r="L9153">
        <v>2509.7648170000002</v>
      </c>
      <c r="R9153">
        <v>6432.2760790000002</v>
      </c>
      <c r="S9153">
        <v>6432.2760790000002</v>
      </c>
      <c r="T9153" s="194">
        <v>6432.2760790000002</v>
      </c>
      <c r="U9153" t="s">
        <v>193</v>
      </c>
      <c r="V9153">
        <v>45708.624039351853</v>
      </c>
    </row>
    <row r="9154" spans="1:22" x14ac:dyDescent="0.3">
      <c r="A9154" t="s">
        <v>124</v>
      </c>
      <c r="B9154" t="s">
        <v>125</v>
      </c>
      <c r="C9154" t="s">
        <v>88</v>
      </c>
      <c r="D9154" s="29">
        <v>45820</v>
      </c>
      <c r="E9154" s="161">
        <v>0</v>
      </c>
      <c r="F9154" s="161">
        <v>0</v>
      </c>
      <c r="G9154" s="161">
        <v>0</v>
      </c>
      <c r="H9154" s="161">
        <v>0</v>
      </c>
      <c r="L9154">
        <v>2509.7648170000002</v>
      </c>
      <c r="R9154">
        <v>6432.2760790000002</v>
      </c>
      <c r="S9154">
        <v>6432.2760790000002</v>
      </c>
      <c r="T9154" s="194">
        <v>6432.2760790000002</v>
      </c>
      <c r="U9154" t="s">
        <v>193</v>
      </c>
      <c r="V9154">
        <v>45708.624039351853</v>
      </c>
    </row>
    <row r="9155" spans="1:22" x14ac:dyDescent="0.3">
      <c r="A9155" t="s">
        <v>124</v>
      </c>
      <c r="B9155" t="s">
        <v>125</v>
      </c>
      <c r="C9155" t="s">
        <v>88</v>
      </c>
      <c r="D9155" s="29">
        <v>45821</v>
      </c>
      <c r="E9155" s="161">
        <v>0</v>
      </c>
      <c r="F9155" s="161">
        <v>0</v>
      </c>
      <c r="G9155" s="161">
        <v>0</v>
      </c>
      <c r="H9155" s="161">
        <v>0</v>
      </c>
      <c r="L9155">
        <v>2509.7648170000002</v>
      </c>
      <c r="R9155">
        <v>6432.2760790000002</v>
      </c>
      <c r="S9155">
        <v>6432.2760790000002</v>
      </c>
      <c r="T9155" s="194">
        <v>6432.2760790000002</v>
      </c>
      <c r="U9155" t="s">
        <v>193</v>
      </c>
      <c r="V9155">
        <v>45708.624062499999</v>
      </c>
    </row>
    <row r="9156" spans="1:22" x14ac:dyDescent="0.3">
      <c r="A9156" t="s">
        <v>124</v>
      </c>
      <c r="B9156" t="s">
        <v>125</v>
      </c>
      <c r="C9156" t="s">
        <v>88</v>
      </c>
      <c r="D9156" s="29">
        <v>45822</v>
      </c>
      <c r="E9156" s="161">
        <v>0</v>
      </c>
      <c r="F9156" s="161">
        <v>0</v>
      </c>
      <c r="G9156" s="161">
        <v>0</v>
      </c>
      <c r="H9156" s="161">
        <v>0</v>
      </c>
      <c r="L9156">
        <v>2509.7648170000002</v>
      </c>
      <c r="R9156">
        <v>6432.2760790000002</v>
      </c>
      <c r="S9156">
        <v>6432.2760790000002</v>
      </c>
      <c r="T9156" s="194">
        <v>6432.2760790000002</v>
      </c>
      <c r="U9156" t="s">
        <v>193</v>
      </c>
      <c r="V9156">
        <v>45708.624039351853</v>
      </c>
    </row>
    <row r="9157" spans="1:22" x14ac:dyDescent="0.3">
      <c r="A9157" t="s">
        <v>124</v>
      </c>
      <c r="B9157" t="s">
        <v>125</v>
      </c>
      <c r="C9157" t="s">
        <v>88</v>
      </c>
      <c r="D9157" s="29">
        <v>45823</v>
      </c>
      <c r="E9157" s="161">
        <v>0</v>
      </c>
      <c r="F9157" s="161">
        <v>0</v>
      </c>
      <c r="G9157" s="161">
        <v>0</v>
      </c>
      <c r="H9157" s="161">
        <v>0</v>
      </c>
      <c r="L9157">
        <v>2509.7648170000002</v>
      </c>
      <c r="R9157">
        <v>6432.2760790000002</v>
      </c>
      <c r="S9157">
        <v>6432.2760790000002</v>
      </c>
      <c r="T9157" s="194">
        <v>6432.2760790000002</v>
      </c>
      <c r="U9157" t="s">
        <v>193</v>
      </c>
      <c r="V9157">
        <v>45708.624050925922</v>
      </c>
    </row>
    <row r="9158" spans="1:22" x14ac:dyDescent="0.3">
      <c r="A9158" t="s">
        <v>124</v>
      </c>
      <c r="B9158" t="s">
        <v>125</v>
      </c>
      <c r="C9158" t="s">
        <v>88</v>
      </c>
      <c r="D9158" s="29">
        <v>45824</v>
      </c>
      <c r="E9158" s="161">
        <v>0</v>
      </c>
      <c r="F9158" s="161">
        <v>0</v>
      </c>
      <c r="G9158" s="161">
        <v>0</v>
      </c>
      <c r="H9158" s="161">
        <v>0</v>
      </c>
      <c r="L9158">
        <v>2509.7648170000002</v>
      </c>
      <c r="R9158">
        <v>6432.2760790000002</v>
      </c>
      <c r="S9158">
        <v>6432.2760790000002</v>
      </c>
      <c r="T9158" s="194">
        <v>6432.2760790000002</v>
      </c>
      <c r="U9158" t="s">
        <v>193</v>
      </c>
      <c r="V9158">
        <v>45708.624050925922</v>
      </c>
    </row>
    <row r="9159" spans="1:22" x14ac:dyDescent="0.3">
      <c r="A9159" t="s">
        <v>124</v>
      </c>
      <c r="B9159" t="s">
        <v>125</v>
      </c>
      <c r="C9159" t="s">
        <v>88</v>
      </c>
      <c r="D9159" s="29">
        <v>45825</v>
      </c>
      <c r="E9159" s="161">
        <v>0</v>
      </c>
      <c r="F9159" s="161">
        <v>0</v>
      </c>
      <c r="G9159" s="161">
        <v>0</v>
      </c>
      <c r="H9159" s="161">
        <v>0</v>
      </c>
      <c r="L9159">
        <v>2509.7648170000002</v>
      </c>
      <c r="R9159">
        <v>6432.2760790000002</v>
      </c>
      <c r="S9159">
        <v>6432.2760790000002</v>
      </c>
      <c r="T9159" s="194">
        <v>6432.2760790000002</v>
      </c>
      <c r="U9159" t="s">
        <v>193</v>
      </c>
      <c r="V9159">
        <v>45708.624062499999</v>
      </c>
    </row>
    <row r="9160" spans="1:22" x14ac:dyDescent="0.3">
      <c r="A9160" t="s">
        <v>124</v>
      </c>
      <c r="B9160" t="s">
        <v>125</v>
      </c>
      <c r="C9160" t="s">
        <v>88</v>
      </c>
      <c r="D9160" s="29">
        <v>45826</v>
      </c>
      <c r="E9160" s="161">
        <v>0</v>
      </c>
      <c r="F9160" s="161">
        <v>0</v>
      </c>
      <c r="G9160" s="161">
        <v>0</v>
      </c>
      <c r="H9160" s="161">
        <v>0</v>
      </c>
      <c r="L9160">
        <v>2509.7648170000002</v>
      </c>
      <c r="R9160">
        <v>6432.2760790000002</v>
      </c>
      <c r="S9160">
        <v>6432.2760790000002</v>
      </c>
      <c r="T9160" s="194">
        <v>6432.2760790000002</v>
      </c>
      <c r="U9160" t="s">
        <v>193</v>
      </c>
      <c r="V9160">
        <v>45708.624062499999</v>
      </c>
    </row>
    <row r="9161" spans="1:22" x14ac:dyDescent="0.3">
      <c r="A9161" t="s">
        <v>124</v>
      </c>
      <c r="B9161" t="s">
        <v>125</v>
      </c>
      <c r="C9161" t="s">
        <v>88</v>
      </c>
      <c r="D9161" s="29">
        <v>45827</v>
      </c>
      <c r="E9161" s="161">
        <v>0</v>
      </c>
      <c r="F9161" s="161">
        <v>0</v>
      </c>
      <c r="G9161" s="161">
        <v>0</v>
      </c>
      <c r="H9161" s="161">
        <v>0</v>
      </c>
      <c r="L9161">
        <v>2509.7648170000002</v>
      </c>
      <c r="R9161">
        <v>6432.2760790000002</v>
      </c>
      <c r="S9161">
        <v>6432.2760790000002</v>
      </c>
      <c r="T9161" s="194">
        <v>6432.2760790000002</v>
      </c>
      <c r="U9161" t="s">
        <v>193</v>
      </c>
      <c r="V9161">
        <v>45708.624039351853</v>
      </c>
    </row>
    <row r="9162" spans="1:22" x14ac:dyDescent="0.3">
      <c r="A9162" t="s">
        <v>124</v>
      </c>
      <c r="B9162" t="s">
        <v>125</v>
      </c>
      <c r="C9162" t="s">
        <v>88</v>
      </c>
      <c r="D9162" s="29">
        <v>45828</v>
      </c>
      <c r="E9162" s="161">
        <v>0</v>
      </c>
      <c r="F9162" s="161">
        <v>0</v>
      </c>
      <c r="G9162" s="161">
        <v>0</v>
      </c>
      <c r="H9162" s="161">
        <v>0</v>
      </c>
      <c r="L9162">
        <v>2509.7648170000002</v>
      </c>
      <c r="R9162">
        <v>6432.2760790000002</v>
      </c>
      <c r="S9162">
        <v>6432.2760790000002</v>
      </c>
      <c r="T9162" s="194">
        <v>6432.2760790000002</v>
      </c>
      <c r="U9162" t="s">
        <v>193</v>
      </c>
      <c r="V9162">
        <v>45708.624062499999</v>
      </c>
    </row>
    <row r="9163" spans="1:22" x14ac:dyDescent="0.3">
      <c r="A9163" t="s">
        <v>124</v>
      </c>
      <c r="B9163" t="s">
        <v>125</v>
      </c>
      <c r="C9163" t="s">
        <v>88</v>
      </c>
      <c r="D9163" s="29">
        <v>45829</v>
      </c>
      <c r="E9163" s="161">
        <v>0</v>
      </c>
      <c r="F9163" s="161">
        <v>0</v>
      </c>
      <c r="G9163" s="161">
        <v>0</v>
      </c>
      <c r="H9163" s="161">
        <v>0</v>
      </c>
      <c r="L9163">
        <v>2509.7648170000002</v>
      </c>
      <c r="R9163">
        <v>6432.2760790000002</v>
      </c>
      <c r="S9163">
        <v>6432.2760790000002</v>
      </c>
      <c r="T9163" s="194">
        <v>6432.2760790000002</v>
      </c>
      <c r="U9163" t="s">
        <v>193</v>
      </c>
      <c r="V9163">
        <v>45708.624062499999</v>
      </c>
    </row>
    <row r="9164" spans="1:22" x14ac:dyDescent="0.3">
      <c r="A9164" t="s">
        <v>124</v>
      </c>
      <c r="B9164" t="s">
        <v>125</v>
      </c>
      <c r="C9164" t="s">
        <v>88</v>
      </c>
      <c r="D9164" s="29">
        <v>45830</v>
      </c>
      <c r="E9164" s="161">
        <v>0</v>
      </c>
      <c r="F9164" s="161">
        <v>0</v>
      </c>
      <c r="G9164" s="161">
        <v>0</v>
      </c>
      <c r="H9164" s="161">
        <v>0</v>
      </c>
      <c r="L9164">
        <v>2509.7648170000002</v>
      </c>
      <c r="R9164">
        <v>6432.2760790000002</v>
      </c>
      <c r="S9164">
        <v>6432.2760790000002</v>
      </c>
      <c r="T9164" s="194">
        <v>6432.2760790000002</v>
      </c>
      <c r="U9164" t="s">
        <v>193</v>
      </c>
      <c r="V9164">
        <v>45708.624039351853</v>
      </c>
    </row>
    <row r="9165" spans="1:22" x14ac:dyDescent="0.3">
      <c r="A9165" t="s">
        <v>124</v>
      </c>
      <c r="B9165" t="s">
        <v>125</v>
      </c>
      <c r="C9165" t="s">
        <v>88</v>
      </c>
      <c r="D9165" s="29">
        <v>45831</v>
      </c>
      <c r="E9165" s="161">
        <v>0</v>
      </c>
      <c r="F9165" s="161">
        <v>0</v>
      </c>
      <c r="G9165" s="161">
        <v>0</v>
      </c>
      <c r="H9165" s="161">
        <v>0</v>
      </c>
      <c r="L9165">
        <v>2509.7648170000002</v>
      </c>
      <c r="R9165">
        <v>6432.2760790000002</v>
      </c>
      <c r="S9165">
        <v>6432.2760790000002</v>
      </c>
      <c r="T9165" s="194">
        <v>6432.2760790000002</v>
      </c>
      <c r="U9165" t="s">
        <v>193</v>
      </c>
      <c r="V9165">
        <v>45708.624039351853</v>
      </c>
    </row>
    <row r="9166" spans="1:22" x14ac:dyDescent="0.3">
      <c r="A9166" t="s">
        <v>124</v>
      </c>
      <c r="B9166" t="s">
        <v>125</v>
      </c>
      <c r="C9166" t="s">
        <v>88</v>
      </c>
      <c r="D9166" s="29">
        <v>45832</v>
      </c>
      <c r="E9166" s="161">
        <v>0</v>
      </c>
      <c r="F9166" s="161">
        <v>0</v>
      </c>
      <c r="G9166" s="161">
        <v>0</v>
      </c>
      <c r="H9166" s="161">
        <v>0</v>
      </c>
      <c r="L9166">
        <v>2509.7648170000002</v>
      </c>
      <c r="R9166">
        <v>6432.2760790000002</v>
      </c>
      <c r="S9166">
        <v>6432.2760790000002</v>
      </c>
      <c r="T9166" s="194">
        <v>6432.2760790000002</v>
      </c>
      <c r="U9166" t="s">
        <v>193</v>
      </c>
      <c r="V9166">
        <v>45708.624039351853</v>
      </c>
    </row>
    <row r="9167" spans="1:22" x14ac:dyDescent="0.3">
      <c r="A9167" t="s">
        <v>124</v>
      </c>
      <c r="B9167" t="s">
        <v>125</v>
      </c>
      <c r="C9167" t="s">
        <v>88</v>
      </c>
      <c r="D9167" s="29">
        <v>45833</v>
      </c>
      <c r="E9167" s="161">
        <v>0</v>
      </c>
      <c r="F9167" s="161">
        <v>0</v>
      </c>
      <c r="G9167" s="161">
        <v>0</v>
      </c>
      <c r="H9167" s="161">
        <v>0</v>
      </c>
      <c r="L9167">
        <v>2509.7648170000002</v>
      </c>
      <c r="R9167">
        <v>6432.2760790000002</v>
      </c>
      <c r="S9167">
        <v>6432.2760790000002</v>
      </c>
      <c r="T9167" s="194">
        <v>6432.2760790000002</v>
      </c>
      <c r="U9167" t="s">
        <v>193</v>
      </c>
      <c r="V9167">
        <v>45708.624039351853</v>
      </c>
    </row>
    <row r="9168" spans="1:22" x14ac:dyDescent="0.3">
      <c r="A9168" t="s">
        <v>124</v>
      </c>
      <c r="B9168" t="s">
        <v>125</v>
      </c>
      <c r="C9168" t="s">
        <v>88</v>
      </c>
      <c r="D9168" s="29">
        <v>45834</v>
      </c>
      <c r="E9168" s="161">
        <v>0</v>
      </c>
      <c r="F9168" s="161">
        <v>0</v>
      </c>
      <c r="G9168" s="161">
        <v>0</v>
      </c>
      <c r="H9168" s="161">
        <v>0</v>
      </c>
      <c r="L9168">
        <v>2509.7648170000002</v>
      </c>
      <c r="R9168">
        <v>6432.2760790000002</v>
      </c>
      <c r="S9168">
        <v>6432.2760790000002</v>
      </c>
      <c r="T9168" s="194">
        <v>6432.2760790000002</v>
      </c>
      <c r="U9168" t="s">
        <v>193</v>
      </c>
      <c r="V9168">
        <v>45708.624062499999</v>
      </c>
    </row>
    <row r="9169" spans="1:22" x14ac:dyDescent="0.3">
      <c r="A9169" t="s">
        <v>124</v>
      </c>
      <c r="B9169" t="s">
        <v>125</v>
      </c>
      <c r="C9169" t="s">
        <v>88</v>
      </c>
      <c r="D9169" s="29">
        <v>45835</v>
      </c>
      <c r="E9169" s="161">
        <v>0</v>
      </c>
      <c r="F9169" s="161">
        <v>0</v>
      </c>
      <c r="G9169" s="161">
        <v>0</v>
      </c>
      <c r="H9169" s="161">
        <v>0</v>
      </c>
      <c r="L9169">
        <v>2509.7648170000002</v>
      </c>
      <c r="R9169">
        <v>6432.2760790000002</v>
      </c>
      <c r="S9169">
        <v>6432.2760790000002</v>
      </c>
      <c r="T9169" s="194">
        <v>6432.2760790000002</v>
      </c>
      <c r="U9169" t="s">
        <v>193</v>
      </c>
      <c r="V9169">
        <v>45708.624039351853</v>
      </c>
    </row>
    <row r="9170" spans="1:22" x14ac:dyDescent="0.3">
      <c r="A9170" t="s">
        <v>124</v>
      </c>
      <c r="B9170" t="s">
        <v>125</v>
      </c>
      <c r="C9170" t="s">
        <v>88</v>
      </c>
      <c r="D9170" s="29">
        <v>45836</v>
      </c>
      <c r="E9170" s="161">
        <v>0</v>
      </c>
      <c r="F9170" s="161">
        <v>0</v>
      </c>
      <c r="G9170" s="161">
        <v>0</v>
      </c>
      <c r="H9170" s="161">
        <v>0</v>
      </c>
      <c r="L9170">
        <v>2509.7648170000002</v>
      </c>
      <c r="R9170">
        <v>6432.2760790000002</v>
      </c>
      <c r="S9170">
        <v>6432.2760790000002</v>
      </c>
      <c r="T9170" s="194">
        <v>6432.2760790000002</v>
      </c>
      <c r="U9170" t="s">
        <v>193</v>
      </c>
      <c r="V9170">
        <v>45708.624039351853</v>
      </c>
    </row>
    <row r="9171" spans="1:22" x14ac:dyDescent="0.3">
      <c r="A9171" t="s">
        <v>124</v>
      </c>
      <c r="B9171" t="s">
        <v>125</v>
      </c>
      <c r="C9171" t="s">
        <v>88</v>
      </c>
      <c r="D9171" s="29">
        <v>45837</v>
      </c>
      <c r="E9171" s="161">
        <v>0</v>
      </c>
      <c r="F9171" s="161">
        <v>0</v>
      </c>
      <c r="G9171" s="161">
        <v>0</v>
      </c>
      <c r="H9171" s="161">
        <v>0</v>
      </c>
      <c r="L9171">
        <v>2509.7648170000002</v>
      </c>
      <c r="R9171">
        <v>6432.2760790000002</v>
      </c>
      <c r="S9171">
        <v>6432.2760790000002</v>
      </c>
      <c r="T9171" s="194">
        <v>6432.2760790000002</v>
      </c>
      <c r="U9171" t="s">
        <v>193</v>
      </c>
      <c r="V9171">
        <v>45708.624039351853</v>
      </c>
    </row>
    <row r="9172" spans="1:22" x14ac:dyDescent="0.3">
      <c r="A9172" t="s">
        <v>124</v>
      </c>
      <c r="B9172" t="s">
        <v>125</v>
      </c>
      <c r="C9172" t="s">
        <v>88</v>
      </c>
      <c r="D9172" s="29">
        <v>45838</v>
      </c>
      <c r="E9172" s="161">
        <v>0</v>
      </c>
      <c r="F9172" s="161">
        <v>0</v>
      </c>
      <c r="G9172" s="161">
        <v>0</v>
      </c>
      <c r="H9172" s="161">
        <v>0</v>
      </c>
      <c r="L9172">
        <v>2509.7648170000002</v>
      </c>
      <c r="R9172">
        <v>6432.2760790000002</v>
      </c>
      <c r="S9172">
        <v>6432.2760790000002</v>
      </c>
      <c r="T9172" s="194">
        <v>6432.2760790000002</v>
      </c>
      <c r="U9172" t="s">
        <v>193</v>
      </c>
      <c r="V9172">
        <v>45708.624039351853</v>
      </c>
    </row>
    <row r="9173" spans="1:22" x14ac:dyDescent="0.3">
      <c r="A9173" t="s">
        <v>124</v>
      </c>
      <c r="B9173" t="s">
        <v>125</v>
      </c>
      <c r="C9173" t="s">
        <v>88</v>
      </c>
      <c r="D9173" s="29">
        <v>45839</v>
      </c>
      <c r="E9173" s="161">
        <v>0</v>
      </c>
      <c r="F9173" s="161">
        <v>0</v>
      </c>
      <c r="G9173" s="161">
        <v>0</v>
      </c>
      <c r="H9173" s="161">
        <v>0</v>
      </c>
      <c r="L9173">
        <v>2509.7648170000002</v>
      </c>
      <c r="R9173">
        <v>6432.2760790000002</v>
      </c>
      <c r="S9173">
        <v>6432.2760790000002</v>
      </c>
      <c r="T9173" s="194">
        <v>6432.2760790000002</v>
      </c>
      <c r="U9173" t="s">
        <v>193</v>
      </c>
      <c r="V9173">
        <v>45708.624039351853</v>
      </c>
    </row>
    <row r="9174" spans="1:22" x14ac:dyDescent="0.3">
      <c r="A9174" t="s">
        <v>124</v>
      </c>
      <c r="B9174" t="s">
        <v>125</v>
      </c>
      <c r="C9174" t="s">
        <v>88</v>
      </c>
      <c r="D9174" s="29">
        <v>45840</v>
      </c>
      <c r="E9174" s="161">
        <v>0</v>
      </c>
      <c r="F9174" s="161">
        <v>0</v>
      </c>
      <c r="G9174" s="161">
        <v>0</v>
      </c>
      <c r="H9174" s="161">
        <v>0</v>
      </c>
      <c r="L9174">
        <v>2509.7648170000002</v>
      </c>
      <c r="R9174">
        <v>6432.2760790000002</v>
      </c>
      <c r="S9174">
        <v>6432.2760790000002</v>
      </c>
      <c r="T9174" s="194">
        <v>6432.2760790000002</v>
      </c>
      <c r="U9174" t="s">
        <v>193</v>
      </c>
      <c r="V9174">
        <v>45708.624062499999</v>
      </c>
    </row>
    <row r="9175" spans="1:22" x14ac:dyDescent="0.3">
      <c r="A9175" t="s">
        <v>124</v>
      </c>
      <c r="B9175" t="s">
        <v>125</v>
      </c>
      <c r="C9175" t="s">
        <v>88</v>
      </c>
      <c r="D9175" s="29">
        <v>45841</v>
      </c>
      <c r="E9175" s="161">
        <v>0</v>
      </c>
      <c r="F9175" s="161">
        <v>0</v>
      </c>
      <c r="G9175" s="161">
        <v>0</v>
      </c>
      <c r="H9175" s="161">
        <v>0</v>
      </c>
      <c r="L9175">
        <v>2509.7648170000002</v>
      </c>
      <c r="R9175">
        <v>6432.2760790000002</v>
      </c>
      <c r="S9175">
        <v>6432.2760790000002</v>
      </c>
      <c r="T9175" s="194">
        <v>6432.2760790000002</v>
      </c>
      <c r="U9175" t="s">
        <v>193</v>
      </c>
      <c r="V9175">
        <v>45708.624039351853</v>
      </c>
    </row>
    <row r="9176" spans="1:22" x14ac:dyDescent="0.3">
      <c r="A9176" t="s">
        <v>124</v>
      </c>
      <c r="B9176" t="s">
        <v>125</v>
      </c>
      <c r="C9176" t="s">
        <v>88</v>
      </c>
      <c r="D9176" s="29">
        <v>45842</v>
      </c>
      <c r="E9176" s="161">
        <v>0</v>
      </c>
      <c r="F9176" s="161">
        <v>0</v>
      </c>
      <c r="G9176" s="161">
        <v>0</v>
      </c>
      <c r="H9176" s="161">
        <v>0</v>
      </c>
      <c r="L9176">
        <v>2509.7648170000002</v>
      </c>
      <c r="R9176">
        <v>6432.2760790000002</v>
      </c>
      <c r="S9176">
        <v>6432.2760790000002</v>
      </c>
      <c r="T9176" s="194">
        <v>6432.2760790000002</v>
      </c>
      <c r="U9176" t="s">
        <v>193</v>
      </c>
      <c r="V9176">
        <v>45708.624062499999</v>
      </c>
    </row>
    <row r="9177" spans="1:22" x14ac:dyDescent="0.3">
      <c r="A9177" t="s">
        <v>124</v>
      </c>
      <c r="B9177" t="s">
        <v>125</v>
      </c>
      <c r="C9177" t="s">
        <v>88</v>
      </c>
      <c r="D9177" s="29">
        <v>45843</v>
      </c>
      <c r="E9177" s="161">
        <v>0</v>
      </c>
      <c r="F9177" s="161">
        <v>0</v>
      </c>
      <c r="G9177" s="161">
        <v>0</v>
      </c>
      <c r="H9177" s="161">
        <v>0</v>
      </c>
      <c r="L9177">
        <v>2509.7648170000002</v>
      </c>
      <c r="R9177">
        <v>6432.2760790000002</v>
      </c>
      <c r="S9177">
        <v>6432.2760790000002</v>
      </c>
      <c r="T9177" s="194">
        <v>6432.2760790000002</v>
      </c>
      <c r="U9177" t="s">
        <v>193</v>
      </c>
      <c r="V9177">
        <v>45708.624039351853</v>
      </c>
    </row>
    <row r="9178" spans="1:22" x14ac:dyDescent="0.3">
      <c r="A9178" t="s">
        <v>124</v>
      </c>
      <c r="B9178" t="s">
        <v>125</v>
      </c>
      <c r="C9178" t="s">
        <v>88</v>
      </c>
      <c r="D9178" s="29">
        <v>45844</v>
      </c>
      <c r="E9178" s="161">
        <v>0</v>
      </c>
      <c r="F9178" s="161">
        <v>0</v>
      </c>
      <c r="G9178" s="161">
        <v>0</v>
      </c>
      <c r="H9178" s="161">
        <v>0</v>
      </c>
      <c r="L9178">
        <v>2509.7648170000002</v>
      </c>
      <c r="R9178">
        <v>6432.2760790000002</v>
      </c>
      <c r="S9178">
        <v>6432.2760790000002</v>
      </c>
      <c r="T9178" s="194">
        <v>6432.2760790000002</v>
      </c>
      <c r="U9178" t="s">
        <v>193</v>
      </c>
      <c r="V9178">
        <v>45708.624039351853</v>
      </c>
    </row>
    <row r="9179" spans="1:22" x14ac:dyDescent="0.3">
      <c r="A9179" t="s">
        <v>124</v>
      </c>
      <c r="B9179" t="s">
        <v>125</v>
      </c>
      <c r="C9179" t="s">
        <v>88</v>
      </c>
      <c r="D9179" s="29">
        <v>45845</v>
      </c>
      <c r="E9179" s="161">
        <v>0</v>
      </c>
      <c r="F9179" s="161">
        <v>0</v>
      </c>
      <c r="G9179" s="161">
        <v>0</v>
      </c>
      <c r="H9179" s="161">
        <v>0</v>
      </c>
      <c r="L9179">
        <v>2509.7648170000002</v>
      </c>
      <c r="R9179">
        <v>6432.2760790000002</v>
      </c>
      <c r="S9179">
        <v>6432.2760790000002</v>
      </c>
      <c r="T9179" s="194">
        <v>6432.2760790000002</v>
      </c>
      <c r="U9179" t="s">
        <v>193</v>
      </c>
      <c r="V9179">
        <v>45708.624062499999</v>
      </c>
    </row>
    <row r="9180" spans="1:22" x14ac:dyDescent="0.3">
      <c r="A9180" t="s">
        <v>124</v>
      </c>
      <c r="B9180" t="s">
        <v>125</v>
      </c>
      <c r="C9180" t="s">
        <v>88</v>
      </c>
      <c r="D9180" s="29">
        <v>45846</v>
      </c>
      <c r="E9180" s="161">
        <v>0</v>
      </c>
      <c r="F9180" s="161">
        <v>0</v>
      </c>
      <c r="G9180" s="161">
        <v>0</v>
      </c>
      <c r="H9180" s="161">
        <v>0</v>
      </c>
      <c r="L9180">
        <v>2509.7648170000002</v>
      </c>
      <c r="R9180">
        <v>6432.2760790000002</v>
      </c>
      <c r="S9180">
        <v>6432.2760790000002</v>
      </c>
      <c r="T9180" s="194">
        <v>6432.2760790000002</v>
      </c>
      <c r="U9180" t="s">
        <v>193</v>
      </c>
      <c r="V9180">
        <v>45708.624039351853</v>
      </c>
    </row>
    <row r="9181" spans="1:22" x14ac:dyDescent="0.3">
      <c r="A9181" t="s">
        <v>124</v>
      </c>
      <c r="B9181" t="s">
        <v>125</v>
      </c>
      <c r="C9181" t="s">
        <v>88</v>
      </c>
      <c r="D9181" s="29">
        <v>45847</v>
      </c>
      <c r="E9181" s="161">
        <v>0</v>
      </c>
      <c r="F9181" s="161">
        <v>0</v>
      </c>
      <c r="G9181" s="161">
        <v>0</v>
      </c>
      <c r="H9181" s="161">
        <v>0</v>
      </c>
      <c r="L9181">
        <v>2509.7648170000002</v>
      </c>
      <c r="R9181">
        <v>6432.2760790000002</v>
      </c>
      <c r="S9181">
        <v>6432.2760790000002</v>
      </c>
      <c r="T9181" s="194">
        <v>6432.2760790000002</v>
      </c>
      <c r="U9181" t="s">
        <v>193</v>
      </c>
      <c r="V9181">
        <v>45708.624074074076</v>
      </c>
    </row>
    <row r="9182" spans="1:22" x14ac:dyDescent="0.3">
      <c r="A9182" t="s">
        <v>124</v>
      </c>
      <c r="B9182" t="s">
        <v>125</v>
      </c>
      <c r="C9182" t="s">
        <v>88</v>
      </c>
      <c r="D9182" s="29">
        <v>45848</v>
      </c>
      <c r="E9182" s="161">
        <v>0</v>
      </c>
      <c r="F9182" s="161">
        <v>0</v>
      </c>
      <c r="G9182" s="161">
        <v>0</v>
      </c>
      <c r="H9182" s="161">
        <v>0</v>
      </c>
      <c r="L9182">
        <v>2509.7648170000002</v>
      </c>
      <c r="R9182">
        <v>6432.2760790000002</v>
      </c>
      <c r="S9182">
        <v>6432.2760790000002</v>
      </c>
      <c r="T9182" s="194">
        <v>6432.2760790000002</v>
      </c>
      <c r="U9182" t="s">
        <v>193</v>
      </c>
      <c r="V9182">
        <v>45708.624039351853</v>
      </c>
    </row>
    <row r="9183" spans="1:22" x14ac:dyDescent="0.3">
      <c r="A9183" t="s">
        <v>124</v>
      </c>
      <c r="B9183" t="s">
        <v>125</v>
      </c>
      <c r="C9183" t="s">
        <v>88</v>
      </c>
      <c r="D9183" s="29">
        <v>45849</v>
      </c>
      <c r="E9183" s="161">
        <v>0</v>
      </c>
      <c r="F9183" s="161">
        <v>0</v>
      </c>
      <c r="G9183" s="161">
        <v>0</v>
      </c>
      <c r="H9183" s="161">
        <v>0</v>
      </c>
      <c r="L9183">
        <v>2509.7648170000002</v>
      </c>
      <c r="R9183">
        <v>6432.2760790000002</v>
      </c>
      <c r="S9183">
        <v>6432.2760790000002</v>
      </c>
      <c r="T9183" s="194">
        <v>6432.2760790000002</v>
      </c>
      <c r="U9183" t="s">
        <v>193</v>
      </c>
      <c r="V9183">
        <v>45708.624050925922</v>
      </c>
    </row>
    <row r="9184" spans="1:22" x14ac:dyDescent="0.3">
      <c r="A9184" t="s">
        <v>124</v>
      </c>
      <c r="B9184" t="s">
        <v>125</v>
      </c>
      <c r="C9184" t="s">
        <v>88</v>
      </c>
      <c r="D9184" s="29">
        <v>45850</v>
      </c>
      <c r="E9184" s="161">
        <v>0</v>
      </c>
      <c r="F9184" s="161">
        <v>0</v>
      </c>
      <c r="G9184" s="161">
        <v>0</v>
      </c>
      <c r="H9184" s="161">
        <v>0</v>
      </c>
      <c r="L9184">
        <v>2509.7648170000002</v>
      </c>
      <c r="R9184">
        <v>6432.2760790000002</v>
      </c>
      <c r="S9184">
        <v>6432.2760790000002</v>
      </c>
      <c r="T9184" s="194">
        <v>6432.2760790000002</v>
      </c>
      <c r="U9184" t="s">
        <v>193</v>
      </c>
      <c r="V9184">
        <v>45708.624062499999</v>
      </c>
    </row>
    <row r="9185" spans="1:22" x14ac:dyDescent="0.3">
      <c r="A9185" t="s">
        <v>124</v>
      </c>
      <c r="B9185" t="s">
        <v>125</v>
      </c>
      <c r="C9185" t="s">
        <v>88</v>
      </c>
      <c r="D9185" s="29">
        <v>45851</v>
      </c>
      <c r="E9185" s="161">
        <v>0</v>
      </c>
      <c r="F9185" s="161">
        <v>0</v>
      </c>
      <c r="G9185" s="161">
        <v>0</v>
      </c>
      <c r="H9185" s="161">
        <v>0</v>
      </c>
      <c r="L9185">
        <v>2509.7648170000002</v>
      </c>
      <c r="R9185">
        <v>6432.2760790000002</v>
      </c>
      <c r="S9185">
        <v>6432.2760790000002</v>
      </c>
      <c r="T9185" s="194">
        <v>6432.2760790000002</v>
      </c>
      <c r="U9185" t="s">
        <v>193</v>
      </c>
      <c r="V9185">
        <v>45708.624062499999</v>
      </c>
    </row>
    <row r="9186" spans="1:22" x14ac:dyDescent="0.3">
      <c r="A9186" t="s">
        <v>124</v>
      </c>
      <c r="B9186" t="s">
        <v>125</v>
      </c>
      <c r="C9186" t="s">
        <v>88</v>
      </c>
      <c r="D9186" s="29">
        <v>45852</v>
      </c>
      <c r="E9186" s="161">
        <v>0</v>
      </c>
      <c r="F9186" s="161">
        <v>0</v>
      </c>
      <c r="G9186" s="161">
        <v>0</v>
      </c>
      <c r="H9186" s="161">
        <v>0</v>
      </c>
      <c r="L9186">
        <v>2509.7648170000002</v>
      </c>
      <c r="R9186">
        <v>6432.2760790000002</v>
      </c>
      <c r="S9186">
        <v>6432.2760790000002</v>
      </c>
      <c r="T9186" s="194">
        <v>6432.2760790000002</v>
      </c>
      <c r="U9186" t="s">
        <v>193</v>
      </c>
      <c r="V9186">
        <v>45708.624050925922</v>
      </c>
    </row>
    <row r="9187" spans="1:22" x14ac:dyDescent="0.3">
      <c r="A9187" t="s">
        <v>124</v>
      </c>
      <c r="B9187" t="s">
        <v>125</v>
      </c>
      <c r="C9187" t="s">
        <v>88</v>
      </c>
      <c r="D9187" s="29">
        <v>45853</v>
      </c>
      <c r="E9187" s="161">
        <v>0</v>
      </c>
      <c r="F9187" s="161">
        <v>0</v>
      </c>
      <c r="G9187" s="161">
        <v>0</v>
      </c>
      <c r="H9187" s="161">
        <v>0</v>
      </c>
      <c r="L9187">
        <v>2509.7648170000002</v>
      </c>
      <c r="R9187">
        <v>6432.2760790000002</v>
      </c>
      <c r="S9187">
        <v>6432.2760790000002</v>
      </c>
      <c r="T9187" s="194">
        <v>6432.2760790000002</v>
      </c>
      <c r="U9187" t="s">
        <v>193</v>
      </c>
      <c r="V9187">
        <v>45708.624062499999</v>
      </c>
    </row>
    <row r="9188" spans="1:22" x14ac:dyDescent="0.3">
      <c r="A9188" t="s">
        <v>124</v>
      </c>
      <c r="B9188" t="s">
        <v>125</v>
      </c>
      <c r="C9188" t="s">
        <v>88</v>
      </c>
      <c r="D9188" s="29">
        <v>45854</v>
      </c>
      <c r="E9188" s="161">
        <v>0</v>
      </c>
      <c r="F9188" s="161">
        <v>0</v>
      </c>
      <c r="G9188" s="161">
        <v>0</v>
      </c>
      <c r="H9188" s="161">
        <v>0</v>
      </c>
      <c r="L9188">
        <v>2509.7648170000002</v>
      </c>
      <c r="R9188">
        <v>6432.2760790000002</v>
      </c>
      <c r="S9188">
        <v>6432.2760790000002</v>
      </c>
      <c r="T9188" s="194">
        <v>6432.2760790000002</v>
      </c>
      <c r="U9188" t="s">
        <v>193</v>
      </c>
      <c r="V9188">
        <v>45708.624062499999</v>
      </c>
    </row>
    <row r="9189" spans="1:22" x14ac:dyDescent="0.3">
      <c r="A9189" t="s">
        <v>124</v>
      </c>
      <c r="B9189" t="s">
        <v>125</v>
      </c>
      <c r="C9189" t="s">
        <v>88</v>
      </c>
      <c r="D9189" s="29">
        <v>45855</v>
      </c>
      <c r="E9189" s="161">
        <v>0</v>
      </c>
      <c r="F9189" s="161">
        <v>0</v>
      </c>
      <c r="G9189" s="161">
        <v>0</v>
      </c>
      <c r="H9189" s="161">
        <v>0</v>
      </c>
      <c r="L9189">
        <v>2509.7648170000002</v>
      </c>
      <c r="R9189">
        <v>6432.2760790000002</v>
      </c>
      <c r="S9189">
        <v>6432.2760790000002</v>
      </c>
      <c r="T9189" s="194">
        <v>6432.2760790000002</v>
      </c>
      <c r="U9189" t="s">
        <v>193</v>
      </c>
      <c r="V9189">
        <v>45708.624050925922</v>
      </c>
    </row>
    <row r="9190" spans="1:22" x14ac:dyDescent="0.3">
      <c r="A9190" t="s">
        <v>124</v>
      </c>
      <c r="B9190" t="s">
        <v>125</v>
      </c>
      <c r="C9190" t="s">
        <v>88</v>
      </c>
      <c r="D9190" s="29">
        <v>45856</v>
      </c>
      <c r="E9190" s="161">
        <v>0</v>
      </c>
      <c r="F9190" s="161">
        <v>0</v>
      </c>
      <c r="G9190" s="161">
        <v>0</v>
      </c>
      <c r="H9190" s="161">
        <v>0</v>
      </c>
      <c r="L9190">
        <v>2509.7648170000002</v>
      </c>
      <c r="R9190">
        <v>6432.2760790000002</v>
      </c>
      <c r="S9190">
        <v>6432.2760790000002</v>
      </c>
      <c r="T9190" s="194">
        <v>6432.2760790000002</v>
      </c>
      <c r="U9190" t="s">
        <v>193</v>
      </c>
      <c r="V9190">
        <v>45708.624050925922</v>
      </c>
    </row>
    <row r="9191" spans="1:22" x14ac:dyDescent="0.3">
      <c r="A9191" t="s">
        <v>124</v>
      </c>
      <c r="B9191" t="s">
        <v>125</v>
      </c>
      <c r="C9191" t="s">
        <v>88</v>
      </c>
      <c r="D9191" s="29">
        <v>45857</v>
      </c>
      <c r="E9191" s="161">
        <v>0</v>
      </c>
      <c r="F9191" s="161">
        <v>0</v>
      </c>
      <c r="G9191" s="161">
        <v>0</v>
      </c>
      <c r="H9191" s="161">
        <v>0</v>
      </c>
      <c r="L9191">
        <v>2509.7648170000002</v>
      </c>
      <c r="R9191">
        <v>6432.2760790000002</v>
      </c>
      <c r="S9191">
        <v>6432.2760790000002</v>
      </c>
      <c r="T9191" s="194">
        <v>6432.2760790000002</v>
      </c>
      <c r="U9191" t="s">
        <v>193</v>
      </c>
      <c r="V9191">
        <v>45708.624074074076</v>
      </c>
    </row>
    <row r="9192" spans="1:22" x14ac:dyDescent="0.3">
      <c r="A9192" t="s">
        <v>124</v>
      </c>
      <c r="B9192" t="s">
        <v>125</v>
      </c>
      <c r="C9192" t="s">
        <v>88</v>
      </c>
      <c r="D9192" s="29">
        <v>45858</v>
      </c>
      <c r="E9192" s="161">
        <v>0</v>
      </c>
      <c r="F9192" s="161">
        <v>0</v>
      </c>
      <c r="G9192" s="161">
        <v>0</v>
      </c>
      <c r="H9192" s="161">
        <v>0</v>
      </c>
      <c r="L9192">
        <v>2509.7648170000002</v>
      </c>
      <c r="R9192">
        <v>6432.2760790000002</v>
      </c>
      <c r="S9192">
        <v>6432.2760790000002</v>
      </c>
      <c r="T9192" s="194">
        <v>6432.2760790000002</v>
      </c>
      <c r="U9192" t="s">
        <v>193</v>
      </c>
      <c r="V9192">
        <v>45708.624062499999</v>
      </c>
    </row>
    <row r="9193" spans="1:22" x14ac:dyDescent="0.3">
      <c r="A9193" t="s">
        <v>124</v>
      </c>
      <c r="B9193" t="s">
        <v>125</v>
      </c>
      <c r="C9193" t="s">
        <v>88</v>
      </c>
      <c r="D9193" s="29">
        <v>45859</v>
      </c>
      <c r="E9193" s="161">
        <v>0</v>
      </c>
      <c r="F9193" s="161">
        <v>0</v>
      </c>
      <c r="G9193" s="161">
        <v>0</v>
      </c>
      <c r="H9193" s="161">
        <v>0</v>
      </c>
      <c r="L9193">
        <v>2509.7648170000002</v>
      </c>
      <c r="R9193">
        <v>6432.2760790000002</v>
      </c>
      <c r="S9193">
        <v>6432.2760790000002</v>
      </c>
      <c r="T9193" s="194">
        <v>6432.2760790000002</v>
      </c>
      <c r="U9193" t="s">
        <v>193</v>
      </c>
      <c r="V9193">
        <v>45708.624062499999</v>
      </c>
    </row>
    <row r="9194" spans="1:22" x14ac:dyDescent="0.3">
      <c r="A9194" t="s">
        <v>124</v>
      </c>
      <c r="B9194" t="s">
        <v>125</v>
      </c>
      <c r="C9194" t="s">
        <v>88</v>
      </c>
      <c r="D9194" s="29">
        <v>45860</v>
      </c>
      <c r="E9194" s="161">
        <v>0</v>
      </c>
      <c r="F9194" s="161">
        <v>0</v>
      </c>
      <c r="G9194" s="161">
        <v>0</v>
      </c>
      <c r="H9194" s="161">
        <v>0</v>
      </c>
      <c r="L9194">
        <v>2509.7648170000002</v>
      </c>
      <c r="R9194">
        <v>6432.2760790000002</v>
      </c>
      <c r="S9194">
        <v>6432.2760790000002</v>
      </c>
      <c r="T9194" s="194">
        <v>6432.2760790000002</v>
      </c>
      <c r="U9194" t="s">
        <v>193</v>
      </c>
      <c r="V9194">
        <v>45708.624074074076</v>
      </c>
    </row>
    <row r="9195" spans="1:22" x14ac:dyDescent="0.3">
      <c r="A9195" t="s">
        <v>124</v>
      </c>
      <c r="B9195" t="s">
        <v>125</v>
      </c>
      <c r="C9195" t="s">
        <v>88</v>
      </c>
      <c r="D9195" s="29">
        <v>45861</v>
      </c>
      <c r="E9195" s="161">
        <v>0</v>
      </c>
      <c r="F9195" s="161">
        <v>0</v>
      </c>
      <c r="G9195" s="161">
        <v>0</v>
      </c>
      <c r="H9195" s="161">
        <v>0</v>
      </c>
      <c r="L9195">
        <v>2509.7648170000002</v>
      </c>
      <c r="R9195">
        <v>6432.2760790000002</v>
      </c>
      <c r="S9195">
        <v>6432.2760790000002</v>
      </c>
      <c r="T9195" s="194">
        <v>6432.2760790000002</v>
      </c>
      <c r="U9195" t="s">
        <v>193</v>
      </c>
      <c r="V9195">
        <v>45708.624050925922</v>
      </c>
    </row>
    <row r="9196" spans="1:22" x14ac:dyDescent="0.3">
      <c r="A9196" t="s">
        <v>124</v>
      </c>
      <c r="B9196" t="s">
        <v>125</v>
      </c>
      <c r="C9196" t="s">
        <v>88</v>
      </c>
      <c r="D9196" s="29">
        <v>45862</v>
      </c>
      <c r="E9196" s="161">
        <v>0</v>
      </c>
      <c r="F9196" s="161">
        <v>0</v>
      </c>
      <c r="G9196" s="161">
        <v>0</v>
      </c>
      <c r="H9196" s="161">
        <v>0</v>
      </c>
      <c r="L9196">
        <v>2509.7648170000002</v>
      </c>
      <c r="R9196">
        <v>6432.2760790000002</v>
      </c>
      <c r="S9196">
        <v>6432.2760790000002</v>
      </c>
      <c r="T9196" s="194">
        <v>6432.2760790000002</v>
      </c>
      <c r="U9196" t="s">
        <v>193</v>
      </c>
      <c r="V9196">
        <v>45708.624050925922</v>
      </c>
    </row>
    <row r="9197" spans="1:22" x14ac:dyDescent="0.3">
      <c r="A9197" t="s">
        <v>124</v>
      </c>
      <c r="B9197" t="s">
        <v>125</v>
      </c>
      <c r="C9197" t="s">
        <v>88</v>
      </c>
      <c r="D9197" s="29">
        <v>45863</v>
      </c>
      <c r="E9197" s="161">
        <v>0</v>
      </c>
      <c r="F9197" s="161">
        <v>0</v>
      </c>
      <c r="G9197" s="161">
        <v>0</v>
      </c>
      <c r="H9197" s="161">
        <v>0</v>
      </c>
      <c r="L9197">
        <v>2509.7648170000002</v>
      </c>
      <c r="R9197">
        <v>6432.2760790000002</v>
      </c>
      <c r="S9197">
        <v>6432.2760790000002</v>
      </c>
      <c r="T9197" s="194">
        <v>6432.2760790000002</v>
      </c>
      <c r="U9197" t="s">
        <v>193</v>
      </c>
      <c r="V9197">
        <v>45708.624050925922</v>
      </c>
    </row>
    <row r="9198" spans="1:22" x14ac:dyDescent="0.3">
      <c r="A9198" t="s">
        <v>124</v>
      </c>
      <c r="B9198" t="s">
        <v>125</v>
      </c>
      <c r="C9198" t="s">
        <v>88</v>
      </c>
      <c r="D9198" s="29">
        <v>45864</v>
      </c>
      <c r="E9198" s="161">
        <v>0</v>
      </c>
      <c r="F9198" s="161">
        <v>0</v>
      </c>
      <c r="G9198" s="161">
        <v>0</v>
      </c>
      <c r="H9198" s="161">
        <v>0</v>
      </c>
      <c r="L9198">
        <v>2509.7648170000002</v>
      </c>
      <c r="R9198">
        <v>6432.2760790000002</v>
      </c>
      <c r="S9198">
        <v>6432.2760790000002</v>
      </c>
      <c r="T9198" s="194">
        <v>6432.2760790000002</v>
      </c>
      <c r="U9198" t="s">
        <v>193</v>
      </c>
      <c r="V9198">
        <v>45708.624039351853</v>
      </c>
    </row>
    <row r="9199" spans="1:22" x14ac:dyDescent="0.3">
      <c r="A9199" t="s">
        <v>124</v>
      </c>
      <c r="B9199" t="s">
        <v>125</v>
      </c>
      <c r="C9199" t="s">
        <v>88</v>
      </c>
      <c r="D9199" s="29">
        <v>45865</v>
      </c>
      <c r="E9199" s="161">
        <v>0</v>
      </c>
      <c r="F9199" s="161">
        <v>0</v>
      </c>
      <c r="G9199" s="161">
        <v>0</v>
      </c>
      <c r="H9199" s="161">
        <v>0</v>
      </c>
      <c r="L9199">
        <v>2509.7648170000002</v>
      </c>
      <c r="R9199">
        <v>6432.2760790000002</v>
      </c>
      <c r="S9199">
        <v>6432.2760790000002</v>
      </c>
      <c r="T9199" s="194">
        <v>6432.2760790000002</v>
      </c>
      <c r="U9199" t="s">
        <v>193</v>
      </c>
      <c r="V9199">
        <v>45708.624050925922</v>
      </c>
    </row>
    <row r="9200" spans="1:22" x14ac:dyDescent="0.3">
      <c r="A9200" t="s">
        <v>124</v>
      </c>
      <c r="B9200" t="s">
        <v>125</v>
      </c>
      <c r="C9200" t="s">
        <v>88</v>
      </c>
      <c r="D9200" s="29">
        <v>45866</v>
      </c>
      <c r="E9200" s="161">
        <v>0</v>
      </c>
      <c r="F9200" s="161">
        <v>0</v>
      </c>
      <c r="G9200" s="161">
        <v>0</v>
      </c>
      <c r="H9200" s="161">
        <v>0</v>
      </c>
      <c r="L9200">
        <v>2509.7648170000002</v>
      </c>
      <c r="R9200">
        <v>6432.2760790000002</v>
      </c>
      <c r="S9200">
        <v>6432.2760790000002</v>
      </c>
      <c r="T9200" s="194">
        <v>6432.2760790000002</v>
      </c>
      <c r="U9200" t="s">
        <v>193</v>
      </c>
      <c r="V9200">
        <v>45708.624062499999</v>
      </c>
    </row>
    <row r="9201" spans="1:22" x14ac:dyDescent="0.3">
      <c r="A9201" t="s">
        <v>124</v>
      </c>
      <c r="B9201" t="s">
        <v>125</v>
      </c>
      <c r="C9201" t="s">
        <v>88</v>
      </c>
      <c r="D9201" s="29">
        <v>45867</v>
      </c>
      <c r="E9201" s="161">
        <v>0</v>
      </c>
      <c r="F9201" s="161">
        <v>0</v>
      </c>
      <c r="G9201" s="161">
        <v>0</v>
      </c>
      <c r="H9201" s="161">
        <v>0</v>
      </c>
      <c r="L9201">
        <v>2509.7648170000002</v>
      </c>
      <c r="R9201">
        <v>6432.2760790000002</v>
      </c>
      <c r="S9201">
        <v>6432.2760790000002</v>
      </c>
      <c r="T9201" s="194">
        <v>6432.2760790000002</v>
      </c>
      <c r="U9201" t="s">
        <v>193</v>
      </c>
      <c r="V9201">
        <v>45708.624050925922</v>
      </c>
    </row>
    <row r="9202" spans="1:22" x14ac:dyDescent="0.3">
      <c r="A9202" t="s">
        <v>124</v>
      </c>
      <c r="B9202" t="s">
        <v>125</v>
      </c>
      <c r="C9202" t="s">
        <v>88</v>
      </c>
      <c r="D9202" s="29">
        <v>45868</v>
      </c>
      <c r="E9202" s="161">
        <v>0</v>
      </c>
      <c r="F9202" s="161">
        <v>0</v>
      </c>
      <c r="G9202" s="161">
        <v>0</v>
      </c>
      <c r="H9202" s="161">
        <v>0</v>
      </c>
      <c r="L9202">
        <v>2509.7648170000002</v>
      </c>
      <c r="R9202">
        <v>6432.2760790000002</v>
      </c>
      <c r="S9202">
        <v>6432.2760790000002</v>
      </c>
      <c r="T9202" s="194">
        <v>6432.2760790000002</v>
      </c>
      <c r="U9202" t="s">
        <v>193</v>
      </c>
      <c r="V9202">
        <v>45708.624074074076</v>
      </c>
    </row>
    <row r="9203" spans="1:22" x14ac:dyDescent="0.3">
      <c r="A9203" t="s">
        <v>124</v>
      </c>
      <c r="B9203" t="s">
        <v>125</v>
      </c>
      <c r="C9203" t="s">
        <v>88</v>
      </c>
      <c r="D9203" s="29">
        <v>45869</v>
      </c>
      <c r="E9203" s="161">
        <v>0</v>
      </c>
      <c r="F9203" s="161">
        <v>0</v>
      </c>
      <c r="G9203" s="161">
        <v>0</v>
      </c>
      <c r="H9203" s="161">
        <v>0</v>
      </c>
      <c r="L9203">
        <v>2509.7648170000002</v>
      </c>
      <c r="R9203">
        <v>6432.2760790000002</v>
      </c>
      <c r="S9203">
        <v>6432.2760790000002</v>
      </c>
      <c r="T9203" s="194">
        <v>6432.2760790000002</v>
      </c>
      <c r="U9203" t="s">
        <v>193</v>
      </c>
      <c r="V9203">
        <v>45708.624039351853</v>
      </c>
    </row>
    <row r="9204" spans="1:22" x14ac:dyDescent="0.3">
      <c r="A9204" t="s">
        <v>124</v>
      </c>
      <c r="B9204" t="s">
        <v>125</v>
      </c>
      <c r="C9204" t="s">
        <v>88</v>
      </c>
      <c r="D9204" s="29">
        <v>45870</v>
      </c>
      <c r="E9204" s="161">
        <v>0</v>
      </c>
      <c r="F9204" s="161">
        <v>0</v>
      </c>
      <c r="G9204" s="161">
        <v>0</v>
      </c>
      <c r="H9204" s="161">
        <v>0</v>
      </c>
      <c r="L9204">
        <v>2509.7648170000002</v>
      </c>
      <c r="R9204">
        <v>6432.2760790000002</v>
      </c>
      <c r="S9204">
        <v>6432.2760790000002</v>
      </c>
      <c r="T9204" s="194">
        <v>6432.2760790000002</v>
      </c>
      <c r="U9204" t="s">
        <v>193</v>
      </c>
      <c r="V9204">
        <v>45708.624050925922</v>
      </c>
    </row>
    <row r="9205" spans="1:22" x14ac:dyDescent="0.3">
      <c r="A9205" t="s">
        <v>124</v>
      </c>
      <c r="B9205" t="s">
        <v>125</v>
      </c>
      <c r="C9205" t="s">
        <v>88</v>
      </c>
      <c r="D9205" s="29">
        <v>45871</v>
      </c>
      <c r="E9205" s="161">
        <v>0</v>
      </c>
      <c r="F9205" s="161">
        <v>0</v>
      </c>
      <c r="G9205" s="161">
        <v>0</v>
      </c>
      <c r="H9205" s="161">
        <v>0</v>
      </c>
      <c r="L9205">
        <v>2509.7648170000002</v>
      </c>
      <c r="R9205">
        <v>6432.2760790000002</v>
      </c>
      <c r="S9205">
        <v>6432.2760790000002</v>
      </c>
      <c r="T9205" s="194">
        <v>6432.2760790000002</v>
      </c>
      <c r="U9205" t="s">
        <v>193</v>
      </c>
      <c r="V9205">
        <v>45708.624074074076</v>
      </c>
    </row>
    <row r="9206" spans="1:22" x14ac:dyDescent="0.3">
      <c r="A9206" t="s">
        <v>124</v>
      </c>
      <c r="B9206" t="s">
        <v>125</v>
      </c>
      <c r="C9206" t="s">
        <v>88</v>
      </c>
      <c r="D9206" s="29">
        <v>45872</v>
      </c>
      <c r="E9206" s="161">
        <v>0</v>
      </c>
      <c r="F9206" s="161">
        <v>0</v>
      </c>
      <c r="G9206" s="161">
        <v>0</v>
      </c>
      <c r="H9206" s="161">
        <v>0</v>
      </c>
      <c r="L9206">
        <v>2509.7648170000002</v>
      </c>
      <c r="R9206">
        <v>6432.2760790000002</v>
      </c>
      <c r="S9206">
        <v>6432.2760790000002</v>
      </c>
      <c r="T9206" s="194">
        <v>6432.2760790000002</v>
      </c>
      <c r="U9206" t="s">
        <v>193</v>
      </c>
      <c r="V9206">
        <v>45708.624062499999</v>
      </c>
    </row>
    <row r="9207" spans="1:22" x14ac:dyDescent="0.3">
      <c r="A9207" t="s">
        <v>124</v>
      </c>
      <c r="B9207" t="s">
        <v>125</v>
      </c>
      <c r="C9207" t="s">
        <v>88</v>
      </c>
      <c r="D9207" s="29">
        <v>45873</v>
      </c>
      <c r="E9207" s="161">
        <v>0</v>
      </c>
      <c r="F9207" s="161">
        <v>0</v>
      </c>
      <c r="G9207" s="161">
        <v>0</v>
      </c>
      <c r="H9207" s="161">
        <v>0</v>
      </c>
      <c r="L9207">
        <v>2509.7648170000002</v>
      </c>
      <c r="R9207">
        <v>6432.2760790000002</v>
      </c>
      <c r="S9207">
        <v>6432.2760790000002</v>
      </c>
      <c r="T9207" s="194">
        <v>6432.2760790000002</v>
      </c>
      <c r="U9207" t="s">
        <v>193</v>
      </c>
      <c r="V9207">
        <v>45708.624050925922</v>
      </c>
    </row>
    <row r="9208" spans="1:22" x14ac:dyDescent="0.3">
      <c r="A9208" t="s">
        <v>124</v>
      </c>
      <c r="B9208" t="s">
        <v>125</v>
      </c>
      <c r="C9208" t="s">
        <v>88</v>
      </c>
      <c r="D9208" s="29">
        <v>45874</v>
      </c>
      <c r="E9208" s="161">
        <v>0</v>
      </c>
      <c r="F9208" s="161">
        <v>0</v>
      </c>
      <c r="G9208" s="161">
        <v>0</v>
      </c>
      <c r="H9208" s="161">
        <v>0</v>
      </c>
      <c r="L9208">
        <v>2509.7648170000002</v>
      </c>
      <c r="R9208">
        <v>6432.2760790000002</v>
      </c>
      <c r="S9208">
        <v>6432.2760790000002</v>
      </c>
      <c r="T9208" s="194">
        <v>6432.2760790000002</v>
      </c>
      <c r="U9208" t="s">
        <v>193</v>
      </c>
      <c r="V9208">
        <v>45708.624062499999</v>
      </c>
    </row>
    <row r="9209" spans="1:22" x14ac:dyDescent="0.3">
      <c r="A9209" t="s">
        <v>124</v>
      </c>
      <c r="B9209" t="s">
        <v>125</v>
      </c>
      <c r="C9209" t="s">
        <v>88</v>
      </c>
      <c r="D9209" s="29">
        <v>45875</v>
      </c>
      <c r="E9209" s="161">
        <v>0</v>
      </c>
      <c r="F9209" s="161">
        <v>0</v>
      </c>
      <c r="G9209" s="161">
        <v>0</v>
      </c>
      <c r="H9209" s="161">
        <v>0</v>
      </c>
      <c r="L9209">
        <v>2509.7648170000002</v>
      </c>
      <c r="R9209">
        <v>6432.2760790000002</v>
      </c>
      <c r="S9209">
        <v>6432.2760790000002</v>
      </c>
      <c r="T9209" s="194">
        <v>6432.2760790000002</v>
      </c>
      <c r="U9209" t="s">
        <v>193</v>
      </c>
      <c r="V9209">
        <v>45708.624074074076</v>
      </c>
    </row>
    <row r="9210" spans="1:22" x14ac:dyDescent="0.3">
      <c r="A9210" t="s">
        <v>124</v>
      </c>
      <c r="B9210" t="s">
        <v>125</v>
      </c>
      <c r="C9210" t="s">
        <v>88</v>
      </c>
      <c r="D9210" s="29">
        <v>45876</v>
      </c>
      <c r="E9210" s="161">
        <v>0</v>
      </c>
      <c r="F9210" s="161">
        <v>0</v>
      </c>
      <c r="G9210" s="161">
        <v>0</v>
      </c>
      <c r="H9210" s="161">
        <v>0</v>
      </c>
      <c r="L9210">
        <v>2509.7648170000002</v>
      </c>
      <c r="R9210">
        <v>6432.2760790000002</v>
      </c>
      <c r="S9210">
        <v>6432.2760790000002</v>
      </c>
      <c r="T9210" s="194">
        <v>6432.2760790000002</v>
      </c>
      <c r="U9210" t="s">
        <v>193</v>
      </c>
      <c r="V9210">
        <v>45708.624074074076</v>
      </c>
    </row>
    <row r="9211" spans="1:22" x14ac:dyDescent="0.3">
      <c r="A9211" t="s">
        <v>124</v>
      </c>
      <c r="B9211" t="s">
        <v>125</v>
      </c>
      <c r="C9211" t="s">
        <v>88</v>
      </c>
      <c r="D9211" s="29">
        <v>45877</v>
      </c>
      <c r="E9211" s="161">
        <v>0</v>
      </c>
      <c r="F9211" s="161">
        <v>0</v>
      </c>
      <c r="G9211" s="161">
        <v>0</v>
      </c>
      <c r="H9211" s="161">
        <v>0</v>
      </c>
      <c r="L9211">
        <v>2509.7648170000002</v>
      </c>
      <c r="R9211">
        <v>6432.2760790000002</v>
      </c>
      <c r="S9211">
        <v>6432.2760790000002</v>
      </c>
      <c r="T9211" s="194">
        <v>6432.2760790000002</v>
      </c>
      <c r="U9211" t="s">
        <v>193</v>
      </c>
      <c r="V9211">
        <v>45708.624062499999</v>
      </c>
    </row>
    <row r="9212" spans="1:22" x14ac:dyDescent="0.3">
      <c r="A9212" t="s">
        <v>124</v>
      </c>
      <c r="B9212" t="s">
        <v>125</v>
      </c>
      <c r="C9212" t="s">
        <v>88</v>
      </c>
      <c r="D9212" s="29">
        <v>45878</v>
      </c>
      <c r="E9212" s="161">
        <v>0</v>
      </c>
      <c r="F9212" s="161">
        <v>0</v>
      </c>
      <c r="G9212" s="161">
        <v>0</v>
      </c>
      <c r="H9212" s="161">
        <v>0</v>
      </c>
      <c r="L9212">
        <v>2509.7648170000002</v>
      </c>
      <c r="R9212">
        <v>6432.2760790000002</v>
      </c>
      <c r="S9212">
        <v>6432.2760790000002</v>
      </c>
      <c r="T9212" s="194">
        <v>6432.2760790000002</v>
      </c>
      <c r="U9212" t="s">
        <v>193</v>
      </c>
      <c r="V9212">
        <v>45708.624039351853</v>
      </c>
    </row>
    <row r="9213" spans="1:22" x14ac:dyDescent="0.3">
      <c r="A9213" t="s">
        <v>124</v>
      </c>
      <c r="B9213" t="s">
        <v>125</v>
      </c>
      <c r="C9213" t="s">
        <v>88</v>
      </c>
      <c r="D9213" s="29">
        <v>45879</v>
      </c>
      <c r="E9213" s="161">
        <v>0</v>
      </c>
      <c r="F9213" s="161">
        <v>0</v>
      </c>
      <c r="G9213" s="161">
        <v>0</v>
      </c>
      <c r="H9213" s="161">
        <v>0</v>
      </c>
      <c r="L9213">
        <v>2509.7648170000002</v>
      </c>
      <c r="R9213">
        <v>6432.2760790000002</v>
      </c>
      <c r="S9213">
        <v>6432.2760790000002</v>
      </c>
      <c r="T9213" s="194">
        <v>6432.2760790000002</v>
      </c>
      <c r="U9213" t="s">
        <v>193</v>
      </c>
      <c r="V9213">
        <v>45708.624050925922</v>
      </c>
    </row>
    <row r="9214" spans="1:22" x14ac:dyDescent="0.3">
      <c r="A9214" t="s">
        <v>124</v>
      </c>
      <c r="B9214" t="s">
        <v>125</v>
      </c>
      <c r="C9214" t="s">
        <v>88</v>
      </c>
      <c r="D9214" s="29">
        <v>45880</v>
      </c>
      <c r="E9214" s="161">
        <v>0</v>
      </c>
      <c r="F9214" s="161">
        <v>0</v>
      </c>
      <c r="G9214" s="161">
        <v>0</v>
      </c>
      <c r="H9214" s="161">
        <v>0</v>
      </c>
      <c r="L9214">
        <v>2509.7648170000002</v>
      </c>
      <c r="R9214">
        <v>6432.2760790000002</v>
      </c>
      <c r="S9214">
        <v>6432.2760790000002</v>
      </c>
      <c r="T9214" s="194">
        <v>6432.2760790000002</v>
      </c>
      <c r="U9214" t="s">
        <v>193</v>
      </c>
      <c r="V9214">
        <v>45708.624039351853</v>
      </c>
    </row>
    <row r="9215" spans="1:22" x14ac:dyDescent="0.3">
      <c r="A9215" t="s">
        <v>124</v>
      </c>
      <c r="B9215" t="s">
        <v>125</v>
      </c>
      <c r="C9215" t="s">
        <v>88</v>
      </c>
      <c r="D9215" s="29">
        <v>45881</v>
      </c>
      <c r="E9215" s="161">
        <v>0</v>
      </c>
      <c r="F9215" s="161">
        <v>0</v>
      </c>
      <c r="G9215" s="161">
        <v>0</v>
      </c>
      <c r="H9215" s="161">
        <v>0</v>
      </c>
      <c r="L9215">
        <v>2509.7648170000002</v>
      </c>
      <c r="R9215">
        <v>6432.2760790000002</v>
      </c>
      <c r="S9215">
        <v>6432.2760790000002</v>
      </c>
      <c r="T9215" s="194">
        <v>6432.2760790000002</v>
      </c>
      <c r="U9215" t="s">
        <v>193</v>
      </c>
      <c r="V9215">
        <v>45708.624039351853</v>
      </c>
    </row>
    <row r="9216" spans="1:22" x14ac:dyDescent="0.3">
      <c r="A9216" t="s">
        <v>124</v>
      </c>
      <c r="B9216" t="s">
        <v>125</v>
      </c>
      <c r="C9216" t="s">
        <v>88</v>
      </c>
      <c r="D9216" s="29">
        <v>45882</v>
      </c>
      <c r="E9216" s="161">
        <v>0</v>
      </c>
      <c r="F9216" s="161">
        <v>0</v>
      </c>
      <c r="G9216" s="161">
        <v>0</v>
      </c>
      <c r="H9216" s="161">
        <v>0</v>
      </c>
      <c r="L9216">
        <v>2509.7648170000002</v>
      </c>
      <c r="R9216">
        <v>6432.2760790000002</v>
      </c>
      <c r="S9216">
        <v>6432.2760790000002</v>
      </c>
      <c r="T9216" s="194">
        <v>6432.2760790000002</v>
      </c>
      <c r="U9216" t="s">
        <v>193</v>
      </c>
      <c r="V9216">
        <v>45708.624039351853</v>
      </c>
    </row>
    <row r="9217" spans="1:22" x14ac:dyDescent="0.3">
      <c r="A9217" t="s">
        <v>124</v>
      </c>
      <c r="B9217" t="s">
        <v>125</v>
      </c>
      <c r="C9217" t="s">
        <v>88</v>
      </c>
      <c r="D9217" s="29">
        <v>45883</v>
      </c>
      <c r="E9217" s="161">
        <v>0</v>
      </c>
      <c r="F9217" s="161">
        <v>0</v>
      </c>
      <c r="G9217" s="161">
        <v>0</v>
      </c>
      <c r="H9217" s="161">
        <v>0</v>
      </c>
      <c r="L9217">
        <v>2509.7648170000002</v>
      </c>
      <c r="R9217">
        <v>6432.2760790000002</v>
      </c>
      <c r="S9217">
        <v>6432.2760790000002</v>
      </c>
      <c r="T9217" s="194">
        <v>6432.2760790000002</v>
      </c>
      <c r="U9217" t="s">
        <v>193</v>
      </c>
      <c r="V9217">
        <v>45708.624050925922</v>
      </c>
    </row>
    <row r="9218" spans="1:22" x14ac:dyDescent="0.3">
      <c r="A9218" t="s">
        <v>124</v>
      </c>
      <c r="B9218" t="s">
        <v>125</v>
      </c>
      <c r="C9218" t="s">
        <v>88</v>
      </c>
      <c r="D9218" s="29">
        <v>45884</v>
      </c>
      <c r="E9218" s="161">
        <v>0</v>
      </c>
      <c r="F9218" s="161">
        <v>0</v>
      </c>
      <c r="G9218" s="161">
        <v>0</v>
      </c>
      <c r="H9218" s="161">
        <v>0</v>
      </c>
      <c r="L9218">
        <v>2509.7648170000002</v>
      </c>
      <c r="R9218">
        <v>6432.2760790000002</v>
      </c>
      <c r="S9218">
        <v>6432.2760790000002</v>
      </c>
      <c r="T9218" s="194">
        <v>6432.2760790000002</v>
      </c>
      <c r="U9218" t="s">
        <v>193</v>
      </c>
      <c r="V9218">
        <v>45708.624074074076</v>
      </c>
    </row>
    <row r="9219" spans="1:22" x14ac:dyDescent="0.3">
      <c r="A9219" t="s">
        <v>124</v>
      </c>
      <c r="B9219" t="s">
        <v>125</v>
      </c>
      <c r="C9219" t="s">
        <v>88</v>
      </c>
      <c r="D9219" s="29">
        <v>45885</v>
      </c>
      <c r="E9219" s="161">
        <v>0</v>
      </c>
      <c r="F9219" s="161">
        <v>0</v>
      </c>
      <c r="G9219" s="161">
        <v>0</v>
      </c>
      <c r="H9219" s="161">
        <v>0</v>
      </c>
      <c r="L9219">
        <v>2509.7648170000002</v>
      </c>
      <c r="R9219">
        <v>6432.2760790000002</v>
      </c>
      <c r="S9219">
        <v>6432.2760790000002</v>
      </c>
      <c r="T9219" s="194">
        <v>6432.2760790000002</v>
      </c>
      <c r="U9219" t="s">
        <v>193</v>
      </c>
      <c r="V9219">
        <v>45708.624039351853</v>
      </c>
    </row>
    <row r="9220" spans="1:22" x14ac:dyDescent="0.3">
      <c r="A9220" t="s">
        <v>124</v>
      </c>
      <c r="B9220" t="s">
        <v>125</v>
      </c>
      <c r="C9220" t="s">
        <v>88</v>
      </c>
      <c r="D9220" s="29">
        <v>45886</v>
      </c>
      <c r="E9220" s="161">
        <v>0</v>
      </c>
      <c r="F9220" s="161">
        <v>0</v>
      </c>
      <c r="G9220" s="161">
        <v>0</v>
      </c>
      <c r="H9220" s="161">
        <v>0</v>
      </c>
      <c r="L9220">
        <v>2509.7648170000002</v>
      </c>
      <c r="R9220">
        <v>6432.2760790000002</v>
      </c>
      <c r="S9220">
        <v>6432.2760790000002</v>
      </c>
      <c r="T9220" s="194">
        <v>6432.2760790000002</v>
      </c>
      <c r="U9220" t="s">
        <v>193</v>
      </c>
      <c r="V9220">
        <v>45708.624062499999</v>
      </c>
    </row>
    <row r="9221" spans="1:22" x14ac:dyDescent="0.3">
      <c r="A9221" t="s">
        <v>124</v>
      </c>
      <c r="B9221" t="s">
        <v>125</v>
      </c>
      <c r="C9221" t="s">
        <v>88</v>
      </c>
      <c r="D9221" s="29">
        <v>45887</v>
      </c>
      <c r="E9221" s="161">
        <v>0</v>
      </c>
      <c r="F9221" s="161">
        <v>0</v>
      </c>
      <c r="G9221" s="161">
        <v>0</v>
      </c>
      <c r="H9221" s="161">
        <v>0</v>
      </c>
      <c r="L9221">
        <v>2509.7648170000002</v>
      </c>
      <c r="R9221">
        <v>6432.2760790000002</v>
      </c>
      <c r="S9221">
        <v>6432.2760790000002</v>
      </c>
      <c r="T9221" s="194">
        <v>6432.2760790000002</v>
      </c>
      <c r="U9221" t="s">
        <v>193</v>
      </c>
      <c r="V9221">
        <v>45708.624050925922</v>
      </c>
    </row>
    <row r="9222" spans="1:22" x14ac:dyDescent="0.3">
      <c r="A9222" t="s">
        <v>124</v>
      </c>
      <c r="B9222" t="s">
        <v>125</v>
      </c>
      <c r="C9222" t="s">
        <v>88</v>
      </c>
      <c r="D9222" s="29">
        <v>45888</v>
      </c>
      <c r="E9222" s="161">
        <v>0</v>
      </c>
      <c r="F9222" s="161">
        <v>0</v>
      </c>
      <c r="G9222" s="161">
        <v>0</v>
      </c>
      <c r="H9222" s="161">
        <v>0</v>
      </c>
      <c r="L9222">
        <v>2509.7648170000002</v>
      </c>
      <c r="R9222">
        <v>6432.2760790000002</v>
      </c>
      <c r="S9222">
        <v>6432.2760790000002</v>
      </c>
      <c r="T9222" s="194">
        <v>6432.2760790000002</v>
      </c>
      <c r="U9222" t="s">
        <v>193</v>
      </c>
      <c r="V9222">
        <v>45708.624062499999</v>
      </c>
    </row>
    <row r="9223" spans="1:22" x14ac:dyDescent="0.3">
      <c r="A9223" t="s">
        <v>124</v>
      </c>
      <c r="B9223" t="s">
        <v>125</v>
      </c>
      <c r="C9223" t="s">
        <v>88</v>
      </c>
      <c r="D9223" s="29">
        <v>45889</v>
      </c>
      <c r="E9223" s="161">
        <v>0</v>
      </c>
      <c r="F9223" s="161">
        <v>0</v>
      </c>
      <c r="G9223" s="161">
        <v>0</v>
      </c>
      <c r="H9223" s="161">
        <v>0</v>
      </c>
      <c r="L9223">
        <v>2509.7648170000002</v>
      </c>
      <c r="R9223">
        <v>6432.2760790000002</v>
      </c>
      <c r="S9223">
        <v>6432.2760790000002</v>
      </c>
      <c r="T9223" s="194">
        <v>6432.2760790000002</v>
      </c>
      <c r="U9223" t="s">
        <v>193</v>
      </c>
      <c r="V9223">
        <v>45708.624050925922</v>
      </c>
    </row>
    <row r="9224" spans="1:22" x14ac:dyDescent="0.3">
      <c r="A9224" t="s">
        <v>124</v>
      </c>
      <c r="B9224" t="s">
        <v>125</v>
      </c>
      <c r="C9224" t="s">
        <v>88</v>
      </c>
      <c r="D9224" s="29">
        <v>45890</v>
      </c>
      <c r="E9224" s="161">
        <v>0</v>
      </c>
      <c r="F9224" s="161">
        <v>0</v>
      </c>
      <c r="G9224" s="161">
        <v>0</v>
      </c>
      <c r="H9224" s="161">
        <v>0</v>
      </c>
      <c r="L9224">
        <v>2509.7648170000002</v>
      </c>
      <c r="R9224">
        <v>6432.2760790000002</v>
      </c>
      <c r="S9224">
        <v>6432.2760790000002</v>
      </c>
      <c r="T9224" s="194">
        <v>6432.2760790000002</v>
      </c>
      <c r="U9224" t="s">
        <v>193</v>
      </c>
      <c r="V9224">
        <v>45708.624039351853</v>
      </c>
    </row>
    <row r="9225" spans="1:22" x14ac:dyDescent="0.3">
      <c r="A9225" t="s">
        <v>124</v>
      </c>
      <c r="B9225" t="s">
        <v>125</v>
      </c>
      <c r="C9225" t="s">
        <v>88</v>
      </c>
      <c r="D9225" s="29">
        <v>45891</v>
      </c>
      <c r="E9225" s="161">
        <v>0</v>
      </c>
      <c r="F9225" s="161">
        <v>0</v>
      </c>
      <c r="G9225" s="161">
        <v>0</v>
      </c>
      <c r="H9225" s="161">
        <v>0</v>
      </c>
      <c r="L9225">
        <v>2509.7648170000002</v>
      </c>
      <c r="R9225">
        <v>6432.2760790000002</v>
      </c>
      <c r="S9225">
        <v>6432.2760790000002</v>
      </c>
      <c r="T9225" s="194">
        <v>6432.2760790000002</v>
      </c>
      <c r="U9225" t="s">
        <v>193</v>
      </c>
      <c r="V9225">
        <v>45708.624050925922</v>
      </c>
    </row>
    <row r="9226" spans="1:22" x14ac:dyDescent="0.3">
      <c r="A9226" t="s">
        <v>124</v>
      </c>
      <c r="B9226" t="s">
        <v>125</v>
      </c>
      <c r="C9226" t="s">
        <v>88</v>
      </c>
      <c r="D9226" s="29">
        <v>45892</v>
      </c>
      <c r="E9226" s="161">
        <v>0</v>
      </c>
      <c r="F9226" s="161">
        <v>0</v>
      </c>
      <c r="G9226" s="161">
        <v>0</v>
      </c>
      <c r="H9226" s="161">
        <v>0</v>
      </c>
      <c r="L9226">
        <v>2509.7648170000002</v>
      </c>
      <c r="R9226">
        <v>6432.2760790000002</v>
      </c>
      <c r="S9226">
        <v>6432.2760790000002</v>
      </c>
      <c r="T9226" s="194">
        <v>6432.2760790000002</v>
      </c>
      <c r="U9226" t="s">
        <v>193</v>
      </c>
      <c r="V9226">
        <v>45708.624062499999</v>
      </c>
    </row>
    <row r="9227" spans="1:22" x14ac:dyDescent="0.3">
      <c r="A9227" t="s">
        <v>124</v>
      </c>
      <c r="B9227" t="s">
        <v>125</v>
      </c>
      <c r="C9227" t="s">
        <v>88</v>
      </c>
      <c r="D9227" s="29">
        <v>45893</v>
      </c>
      <c r="E9227" s="161">
        <v>0</v>
      </c>
      <c r="F9227" s="161">
        <v>0</v>
      </c>
      <c r="G9227" s="161">
        <v>0</v>
      </c>
      <c r="H9227" s="161">
        <v>0</v>
      </c>
      <c r="L9227">
        <v>2509.7648170000002</v>
      </c>
      <c r="R9227">
        <v>6432.2760790000002</v>
      </c>
      <c r="S9227">
        <v>6432.2760790000002</v>
      </c>
      <c r="T9227" s="194">
        <v>6432.2760790000002</v>
      </c>
      <c r="U9227" t="s">
        <v>193</v>
      </c>
      <c r="V9227">
        <v>45708.624050925922</v>
      </c>
    </row>
    <row r="9228" spans="1:22" x14ac:dyDescent="0.3">
      <c r="A9228" t="s">
        <v>124</v>
      </c>
      <c r="B9228" t="s">
        <v>125</v>
      </c>
      <c r="C9228" t="s">
        <v>88</v>
      </c>
      <c r="D9228" s="29">
        <v>45894</v>
      </c>
      <c r="E9228" s="161">
        <v>0</v>
      </c>
      <c r="F9228" s="161">
        <v>0</v>
      </c>
      <c r="G9228" s="161">
        <v>0</v>
      </c>
      <c r="H9228" s="161">
        <v>0</v>
      </c>
      <c r="L9228">
        <v>2509.7648170000002</v>
      </c>
      <c r="R9228">
        <v>6432.2760790000002</v>
      </c>
      <c r="S9228">
        <v>6432.2760790000002</v>
      </c>
      <c r="T9228" s="194">
        <v>6432.2760790000002</v>
      </c>
      <c r="U9228" t="s">
        <v>193</v>
      </c>
      <c r="V9228">
        <v>45708.624062499999</v>
      </c>
    </row>
    <row r="9229" spans="1:22" x14ac:dyDescent="0.3">
      <c r="A9229" t="s">
        <v>124</v>
      </c>
      <c r="B9229" t="s">
        <v>125</v>
      </c>
      <c r="C9229" t="s">
        <v>88</v>
      </c>
      <c r="D9229" s="29">
        <v>45895</v>
      </c>
      <c r="E9229" s="161">
        <v>0</v>
      </c>
      <c r="F9229" s="161">
        <v>0</v>
      </c>
      <c r="G9229" s="161">
        <v>0</v>
      </c>
      <c r="H9229" s="161">
        <v>0</v>
      </c>
      <c r="L9229">
        <v>2509.7648170000002</v>
      </c>
      <c r="R9229">
        <v>6432.2760790000002</v>
      </c>
      <c r="S9229">
        <v>6432.2760790000002</v>
      </c>
      <c r="T9229" s="194">
        <v>6432.2760790000002</v>
      </c>
      <c r="U9229" t="s">
        <v>193</v>
      </c>
      <c r="V9229">
        <v>45708.624062499999</v>
      </c>
    </row>
    <row r="9230" spans="1:22" x14ac:dyDescent="0.3">
      <c r="A9230" t="s">
        <v>124</v>
      </c>
      <c r="B9230" t="s">
        <v>125</v>
      </c>
      <c r="C9230" t="s">
        <v>88</v>
      </c>
      <c r="D9230" s="29">
        <v>45896</v>
      </c>
      <c r="E9230" s="161">
        <v>0</v>
      </c>
      <c r="F9230" s="161">
        <v>0</v>
      </c>
      <c r="G9230" s="161">
        <v>0</v>
      </c>
      <c r="H9230" s="161">
        <v>0</v>
      </c>
      <c r="L9230">
        <v>2509.7648170000002</v>
      </c>
      <c r="R9230">
        <v>6432.2760790000002</v>
      </c>
      <c r="S9230">
        <v>6432.2760790000002</v>
      </c>
      <c r="T9230" s="194">
        <v>6432.2760790000002</v>
      </c>
      <c r="U9230" t="s">
        <v>193</v>
      </c>
      <c r="V9230">
        <v>45708.624062499999</v>
      </c>
    </row>
    <row r="9231" spans="1:22" x14ac:dyDescent="0.3">
      <c r="A9231" t="s">
        <v>124</v>
      </c>
      <c r="B9231" t="s">
        <v>125</v>
      </c>
      <c r="C9231" t="s">
        <v>88</v>
      </c>
      <c r="D9231" s="29">
        <v>45897</v>
      </c>
      <c r="E9231" s="161">
        <v>0</v>
      </c>
      <c r="F9231" s="161">
        <v>0</v>
      </c>
      <c r="G9231" s="161">
        <v>0</v>
      </c>
      <c r="H9231" s="161">
        <v>0</v>
      </c>
      <c r="L9231">
        <v>2509.7648170000002</v>
      </c>
      <c r="R9231">
        <v>6432.2760790000002</v>
      </c>
      <c r="S9231">
        <v>6432.2760790000002</v>
      </c>
      <c r="T9231" s="194">
        <v>6432.2760790000002</v>
      </c>
      <c r="U9231" t="s">
        <v>193</v>
      </c>
      <c r="V9231">
        <v>45708.624062499999</v>
      </c>
    </row>
    <row r="9232" spans="1:22" x14ac:dyDescent="0.3">
      <c r="A9232" t="s">
        <v>124</v>
      </c>
      <c r="B9232" t="s">
        <v>125</v>
      </c>
      <c r="C9232" t="s">
        <v>88</v>
      </c>
      <c r="D9232" s="29">
        <v>45898</v>
      </c>
      <c r="E9232" s="161">
        <v>0</v>
      </c>
      <c r="F9232" s="161">
        <v>0</v>
      </c>
      <c r="G9232" s="161">
        <v>0</v>
      </c>
      <c r="H9232" s="161">
        <v>0</v>
      </c>
      <c r="L9232">
        <v>2509.7648170000002</v>
      </c>
      <c r="R9232">
        <v>6432.2760790000002</v>
      </c>
      <c r="S9232">
        <v>6432.2760790000002</v>
      </c>
      <c r="T9232" s="194">
        <v>6432.2760790000002</v>
      </c>
      <c r="U9232" t="s">
        <v>193</v>
      </c>
      <c r="V9232">
        <v>45708.624039351853</v>
      </c>
    </row>
    <row r="9233" spans="1:22" x14ac:dyDescent="0.3">
      <c r="A9233" t="s">
        <v>124</v>
      </c>
      <c r="B9233" t="s">
        <v>125</v>
      </c>
      <c r="C9233" t="s">
        <v>88</v>
      </c>
      <c r="D9233" s="29">
        <v>45899</v>
      </c>
      <c r="E9233" s="161">
        <v>0</v>
      </c>
      <c r="F9233" s="161">
        <v>0</v>
      </c>
      <c r="G9233" s="161">
        <v>0</v>
      </c>
      <c r="H9233" s="161">
        <v>0</v>
      </c>
      <c r="L9233">
        <v>2509.7648170000002</v>
      </c>
      <c r="R9233">
        <v>6432.2760790000002</v>
      </c>
      <c r="S9233">
        <v>6432.2760790000002</v>
      </c>
      <c r="T9233" s="194">
        <v>6432.2760790000002</v>
      </c>
      <c r="U9233" t="s">
        <v>193</v>
      </c>
      <c r="V9233">
        <v>45708.624062499999</v>
      </c>
    </row>
    <row r="9234" spans="1:22" x14ac:dyDescent="0.3">
      <c r="A9234" t="s">
        <v>124</v>
      </c>
      <c r="B9234" t="s">
        <v>125</v>
      </c>
      <c r="C9234" t="s">
        <v>88</v>
      </c>
      <c r="D9234" s="29">
        <v>45900</v>
      </c>
      <c r="E9234" s="161">
        <v>0</v>
      </c>
      <c r="F9234" s="161">
        <v>0</v>
      </c>
      <c r="G9234" s="161">
        <v>0</v>
      </c>
      <c r="H9234" s="161">
        <v>0</v>
      </c>
      <c r="L9234">
        <v>2509.7648170000002</v>
      </c>
      <c r="R9234">
        <v>6432.2760790000002</v>
      </c>
      <c r="S9234">
        <v>6432.2760790000002</v>
      </c>
      <c r="T9234" s="194">
        <v>6432.2760790000002</v>
      </c>
      <c r="U9234" t="s">
        <v>193</v>
      </c>
      <c r="V9234">
        <v>45708.624039351853</v>
      </c>
    </row>
    <row r="9235" spans="1:22" x14ac:dyDescent="0.3">
      <c r="A9235" t="s">
        <v>124</v>
      </c>
      <c r="B9235" t="s">
        <v>125</v>
      </c>
      <c r="C9235" t="s">
        <v>88</v>
      </c>
      <c r="D9235" s="29">
        <v>45901</v>
      </c>
      <c r="E9235" s="161">
        <v>0</v>
      </c>
      <c r="F9235" s="161">
        <v>0</v>
      </c>
      <c r="G9235" s="161">
        <v>0</v>
      </c>
      <c r="H9235" s="161">
        <v>0</v>
      </c>
      <c r="L9235">
        <v>2509.7648170000002</v>
      </c>
      <c r="R9235">
        <v>6432.2760790000002</v>
      </c>
      <c r="S9235">
        <v>6432.2760790000002</v>
      </c>
      <c r="T9235" s="194">
        <v>6432.2760790000002</v>
      </c>
      <c r="U9235" t="s">
        <v>193</v>
      </c>
      <c r="V9235">
        <v>45708.624062499999</v>
      </c>
    </row>
    <row r="9236" spans="1:22" x14ac:dyDescent="0.3">
      <c r="A9236" t="s">
        <v>124</v>
      </c>
      <c r="B9236" t="s">
        <v>125</v>
      </c>
      <c r="C9236" t="s">
        <v>88</v>
      </c>
      <c r="D9236" s="29">
        <v>45902</v>
      </c>
      <c r="E9236" s="161">
        <v>0</v>
      </c>
      <c r="F9236" s="161">
        <v>0</v>
      </c>
      <c r="G9236" s="161">
        <v>0</v>
      </c>
      <c r="H9236" s="161">
        <v>0</v>
      </c>
      <c r="L9236">
        <v>2509.7648170000002</v>
      </c>
      <c r="R9236">
        <v>6432.2760790000002</v>
      </c>
      <c r="S9236">
        <v>6432.2760790000002</v>
      </c>
      <c r="T9236" s="194">
        <v>6432.2760790000002</v>
      </c>
      <c r="U9236" t="s">
        <v>193</v>
      </c>
      <c r="V9236">
        <v>45708.624039351853</v>
      </c>
    </row>
    <row r="9237" spans="1:22" x14ac:dyDescent="0.3">
      <c r="A9237" t="s">
        <v>124</v>
      </c>
      <c r="B9237" t="s">
        <v>125</v>
      </c>
      <c r="C9237" t="s">
        <v>88</v>
      </c>
      <c r="D9237" s="29">
        <v>45903</v>
      </c>
      <c r="E9237" s="161">
        <v>0</v>
      </c>
      <c r="F9237" s="161">
        <v>0</v>
      </c>
      <c r="G9237" s="161">
        <v>0</v>
      </c>
      <c r="H9237" s="161">
        <v>0</v>
      </c>
      <c r="L9237">
        <v>2509.7648170000002</v>
      </c>
      <c r="R9237">
        <v>6432.2760790000002</v>
      </c>
      <c r="S9237">
        <v>6432.2760790000002</v>
      </c>
      <c r="T9237" s="194">
        <v>6432.2760790000002</v>
      </c>
      <c r="U9237" t="s">
        <v>193</v>
      </c>
      <c r="V9237">
        <v>45708.624062499999</v>
      </c>
    </row>
    <row r="9238" spans="1:22" x14ac:dyDescent="0.3">
      <c r="A9238" t="s">
        <v>124</v>
      </c>
      <c r="B9238" t="s">
        <v>125</v>
      </c>
      <c r="C9238" t="s">
        <v>88</v>
      </c>
      <c r="D9238" s="29">
        <v>45904</v>
      </c>
      <c r="E9238" s="161">
        <v>0</v>
      </c>
      <c r="F9238" s="161">
        <v>0</v>
      </c>
      <c r="G9238" s="161">
        <v>0</v>
      </c>
      <c r="H9238" s="161">
        <v>0</v>
      </c>
      <c r="L9238">
        <v>2509.7648170000002</v>
      </c>
      <c r="R9238">
        <v>6432.2760790000002</v>
      </c>
      <c r="S9238">
        <v>6432.2760790000002</v>
      </c>
      <c r="T9238" s="194">
        <v>6432.2760790000002</v>
      </c>
      <c r="U9238" t="s">
        <v>193</v>
      </c>
      <c r="V9238">
        <v>45708.624062499999</v>
      </c>
    </row>
    <row r="9239" spans="1:22" x14ac:dyDescent="0.3">
      <c r="A9239" t="s">
        <v>124</v>
      </c>
      <c r="B9239" t="s">
        <v>125</v>
      </c>
      <c r="C9239" t="s">
        <v>88</v>
      </c>
      <c r="D9239" s="29">
        <v>45905</v>
      </c>
      <c r="E9239" s="161">
        <v>0</v>
      </c>
      <c r="F9239" s="161">
        <v>0</v>
      </c>
      <c r="G9239" s="161">
        <v>0</v>
      </c>
      <c r="H9239" s="161">
        <v>0</v>
      </c>
      <c r="L9239">
        <v>2509.7648170000002</v>
      </c>
      <c r="R9239">
        <v>6432.2760790000002</v>
      </c>
      <c r="S9239">
        <v>6432.2760790000002</v>
      </c>
      <c r="T9239" s="194">
        <v>6432.2760790000002</v>
      </c>
      <c r="U9239" t="s">
        <v>193</v>
      </c>
      <c r="V9239">
        <v>45708.624039351853</v>
      </c>
    </row>
    <row r="9240" spans="1:22" x14ac:dyDescent="0.3">
      <c r="A9240" t="s">
        <v>124</v>
      </c>
      <c r="B9240" t="s">
        <v>125</v>
      </c>
      <c r="C9240" t="s">
        <v>88</v>
      </c>
      <c r="D9240" s="29">
        <v>45906</v>
      </c>
      <c r="E9240" s="161">
        <v>0</v>
      </c>
      <c r="F9240" s="161">
        <v>0</v>
      </c>
      <c r="G9240" s="161">
        <v>0</v>
      </c>
      <c r="H9240" s="161">
        <v>0</v>
      </c>
      <c r="L9240">
        <v>2509.7648170000002</v>
      </c>
      <c r="R9240">
        <v>6432.2760790000002</v>
      </c>
      <c r="S9240">
        <v>6432.2760790000002</v>
      </c>
      <c r="T9240" s="194">
        <v>6432.2760790000002</v>
      </c>
      <c r="U9240" t="s">
        <v>193</v>
      </c>
      <c r="V9240">
        <v>45708.624050925922</v>
      </c>
    </row>
    <row r="9241" spans="1:22" x14ac:dyDescent="0.3">
      <c r="A9241" t="s">
        <v>124</v>
      </c>
      <c r="B9241" t="s">
        <v>125</v>
      </c>
      <c r="C9241" t="s">
        <v>88</v>
      </c>
      <c r="D9241" s="29">
        <v>45907</v>
      </c>
      <c r="E9241" s="161">
        <v>0</v>
      </c>
      <c r="F9241" s="161">
        <v>0</v>
      </c>
      <c r="G9241" s="161">
        <v>0</v>
      </c>
      <c r="H9241" s="161">
        <v>0</v>
      </c>
      <c r="L9241">
        <v>2509.7648170000002</v>
      </c>
      <c r="R9241">
        <v>6432.2760790000002</v>
      </c>
      <c r="S9241">
        <v>6432.2760790000002</v>
      </c>
      <c r="T9241" s="194">
        <v>6432.2760790000002</v>
      </c>
      <c r="U9241" t="s">
        <v>193</v>
      </c>
      <c r="V9241">
        <v>45708.624062499999</v>
      </c>
    </row>
    <row r="9242" spans="1:22" x14ac:dyDescent="0.3">
      <c r="A9242" t="s">
        <v>124</v>
      </c>
      <c r="B9242" t="s">
        <v>125</v>
      </c>
      <c r="C9242" t="s">
        <v>88</v>
      </c>
      <c r="D9242" s="29">
        <v>45908</v>
      </c>
      <c r="E9242" s="161">
        <v>0</v>
      </c>
      <c r="F9242" s="161">
        <v>0</v>
      </c>
      <c r="G9242" s="161">
        <v>0</v>
      </c>
      <c r="H9242" s="161">
        <v>0</v>
      </c>
      <c r="L9242">
        <v>2509.7648170000002</v>
      </c>
      <c r="R9242">
        <v>6432.2760790000002</v>
      </c>
      <c r="S9242">
        <v>6432.2760790000002</v>
      </c>
      <c r="T9242" s="194">
        <v>6432.2760790000002</v>
      </c>
      <c r="U9242" t="s">
        <v>193</v>
      </c>
      <c r="V9242">
        <v>45708.624050925922</v>
      </c>
    </row>
    <row r="9243" spans="1:22" x14ac:dyDescent="0.3">
      <c r="A9243" t="s">
        <v>124</v>
      </c>
      <c r="B9243" t="s">
        <v>125</v>
      </c>
      <c r="C9243" t="s">
        <v>88</v>
      </c>
      <c r="D9243" s="29">
        <v>45909</v>
      </c>
      <c r="E9243" s="161">
        <v>0</v>
      </c>
      <c r="F9243" s="161">
        <v>0</v>
      </c>
      <c r="G9243" s="161">
        <v>0</v>
      </c>
      <c r="H9243" s="161">
        <v>0</v>
      </c>
      <c r="L9243">
        <v>2509.7648170000002</v>
      </c>
      <c r="R9243">
        <v>6432.2760790000002</v>
      </c>
      <c r="S9243">
        <v>6432.2760790000002</v>
      </c>
      <c r="T9243" s="194">
        <v>6432.2760790000002</v>
      </c>
      <c r="U9243" t="s">
        <v>193</v>
      </c>
      <c r="V9243">
        <v>45708.624050925922</v>
      </c>
    </row>
    <row r="9244" spans="1:22" x14ac:dyDescent="0.3">
      <c r="A9244" t="s">
        <v>124</v>
      </c>
      <c r="B9244" t="s">
        <v>125</v>
      </c>
      <c r="C9244" t="s">
        <v>88</v>
      </c>
      <c r="D9244" s="29">
        <v>45910</v>
      </c>
      <c r="E9244" s="161">
        <v>0</v>
      </c>
      <c r="F9244" s="161">
        <v>0</v>
      </c>
      <c r="G9244" s="161">
        <v>0</v>
      </c>
      <c r="H9244" s="161">
        <v>0</v>
      </c>
      <c r="L9244">
        <v>2509.7648170000002</v>
      </c>
      <c r="R9244">
        <v>6432.2760790000002</v>
      </c>
      <c r="S9244">
        <v>6432.2760790000002</v>
      </c>
      <c r="T9244" s="194">
        <v>6432.2760790000002</v>
      </c>
      <c r="U9244" t="s">
        <v>193</v>
      </c>
      <c r="V9244">
        <v>45708.624050925922</v>
      </c>
    </row>
    <row r="9245" spans="1:22" x14ac:dyDescent="0.3">
      <c r="A9245" t="s">
        <v>124</v>
      </c>
      <c r="B9245" t="s">
        <v>125</v>
      </c>
      <c r="C9245" t="s">
        <v>88</v>
      </c>
      <c r="D9245" s="29">
        <v>45911</v>
      </c>
      <c r="E9245" s="161">
        <v>0</v>
      </c>
      <c r="F9245" s="161">
        <v>0</v>
      </c>
      <c r="G9245" s="161">
        <v>0</v>
      </c>
      <c r="H9245" s="161">
        <v>0</v>
      </c>
      <c r="L9245">
        <v>2509.7648170000002</v>
      </c>
      <c r="R9245">
        <v>6432.2760790000002</v>
      </c>
      <c r="S9245">
        <v>6432.2760790000002</v>
      </c>
      <c r="T9245" s="194">
        <v>6432.2760790000002</v>
      </c>
      <c r="U9245" t="s">
        <v>193</v>
      </c>
      <c r="V9245">
        <v>45708.624074074076</v>
      </c>
    </row>
    <row r="9246" spans="1:22" x14ac:dyDescent="0.3">
      <c r="A9246" t="s">
        <v>124</v>
      </c>
      <c r="B9246" t="s">
        <v>125</v>
      </c>
      <c r="C9246" t="s">
        <v>88</v>
      </c>
      <c r="D9246" s="29">
        <v>45912</v>
      </c>
      <c r="E9246" s="161">
        <v>0</v>
      </c>
      <c r="F9246" s="161">
        <v>0</v>
      </c>
      <c r="G9246" s="161">
        <v>0</v>
      </c>
      <c r="H9246" s="161">
        <v>0</v>
      </c>
      <c r="L9246">
        <v>2509.7648170000002</v>
      </c>
      <c r="R9246">
        <v>6432.2760790000002</v>
      </c>
      <c r="S9246">
        <v>6432.2760790000002</v>
      </c>
      <c r="T9246" s="194">
        <v>6432.2760790000002</v>
      </c>
      <c r="U9246" t="s">
        <v>193</v>
      </c>
      <c r="V9246">
        <v>45708.624050925922</v>
      </c>
    </row>
    <row r="9247" spans="1:22" x14ac:dyDescent="0.3">
      <c r="A9247" t="s">
        <v>124</v>
      </c>
      <c r="B9247" t="s">
        <v>125</v>
      </c>
      <c r="C9247" t="s">
        <v>88</v>
      </c>
      <c r="D9247" s="29">
        <v>45913</v>
      </c>
      <c r="E9247" s="161">
        <v>0</v>
      </c>
      <c r="F9247" s="161">
        <v>0</v>
      </c>
      <c r="G9247" s="161">
        <v>0</v>
      </c>
      <c r="H9247" s="161">
        <v>0</v>
      </c>
      <c r="L9247">
        <v>2509.7648170000002</v>
      </c>
      <c r="R9247">
        <v>6432.2760790000002</v>
      </c>
      <c r="S9247">
        <v>6432.2760790000002</v>
      </c>
      <c r="T9247" s="194">
        <v>6432.2760790000002</v>
      </c>
      <c r="U9247" t="s">
        <v>193</v>
      </c>
      <c r="V9247">
        <v>45708.624062499999</v>
      </c>
    </row>
    <row r="9248" spans="1:22" x14ac:dyDescent="0.3">
      <c r="A9248" t="s">
        <v>124</v>
      </c>
      <c r="B9248" t="s">
        <v>125</v>
      </c>
      <c r="C9248" t="s">
        <v>88</v>
      </c>
      <c r="D9248" s="29">
        <v>45914</v>
      </c>
      <c r="E9248" s="161">
        <v>0</v>
      </c>
      <c r="F9248" s="161">
        <v>0</v>
      </c>
      <c r="G9248" s="161">
        <v>0</v>
      </c>
      <c r="H9248" s="161">
        <v>0</v>
      </c>
      <c r="L9248">
        <v>2509.7648170000002</v>
      </c>
      <c r="R9248">
        <v>6432.2760790000002</v>
      </c>
      <c r="S9248">
        <v>6432.2760790000002</v>
      </c>
      <c r="T9248" s="194">
        <v>6432.2760790000002</v>
      </c>
      <c r="U9248" t="s">
        <v>193</v>
      </c>
      <c r="V9248">
        <v>45708.624074074076</v>
      </c>
    </row>
    <row r="9249" spans="1:22" x14ac:dyDescent="0.3">
      <c r="A9249" t="s">
        <v>124</v>
      </c>
      <c r="B9249" t="s">
        <v>125</v>
      </c>
      <c r="C9249" t="s">
        <v>88</v>
      </c>
      <c r="D9249" s="29">
        <v>45915</v>
      </c>
      <c r="E9249" s="161">
        <v>0</v>
      </c>
      <c r="F9249" s="161">
        <v>0</v>
      </c>
      <c r="G9249" s="161">
        <v>0</v>
      </c>
      <c r="H9249" s="161">
        <v>0</v>
      </c>
      <c r="L9249">
        <v>2509.7648170000002</v>
      </c>
      <c r="R9249">
        <v>6432.2760790000002</v>
      </c>
      <c r="S9249">
        <v>6432.2760790000002</v>
      </c>
      <c r="T9249" s="194">
        <v>6432.2760790000002</v>
      </c>
      <c r="U9249" t="s">
        <v>193</v>
      </c>
      <c r="V9249">
        <v>45708.624050925922</v>
      </c>
    </row>
    <row r="9250" spans="1:22" x14ac:dyDescent="0.3">
      <c r="A9250" t="s">
        <v>124</v>
      </c>
      <c r="B9250" t="s">
        <v>125</v>
      </c>
      <c r="C9250" t="s">
        <v>88</v>
      </c>
      <c r="D9250" s="29">
        <v>45916</v>
      </c>
      <c r="E9250" s="161">
        <v>0</v>
      </c>
      <c r="F9250" s="161">
        <v>0</v>
      </c>
      <c r="G9250" s="161">
        <v>0</v>
      </c>
      <c r="H9250" s="161">
        <v>0</v>
      </c>
      <c r="L9250">
        <v>2509.7648170000002</v>
      </c>
      <c r="R9250">
        <v>6432.2760790000002</v>
      </c>
      <c r="S9250">
        <v>6432.2760790000002</v>
      </c>
      <c r="T9250" s="194">
        <v>6432.2760790000002</v>
      </c>
      <c r="U9250" t="s">
        <v>193</v>
      </c>
      <c r="V9250">
        <v>45708.624074074076</v>
      </c>
    </row>
    <row r="9251" spans="1:22" x14ac:dyDescent="0.3">
      <c r="A9251" t="s">
        <v>124</v>
      </c>
      <c r="B9251" t="s">
        <v>125</v>
      </c>
      <c r="C9251" t="s">
        <v>88</v>
      </c>
      <c r="D9251" s="29">
        <v>45917</v>
      </c>
      <c r="E9251" s="161">
        <v>0</v>
      </c>
      <c r="F9251" s="161">
        <v>0</v>
      </c>
      <c r="G9251" s="161">
        <v>0</v>
      </c>
      <c r="H9251" s="161">
        <v>0</v>
      </c>
      <c r="L9251">
        <v>2509.7648170000002</v>
      </c>
      <c r="R9251">
        <v>6432.2760790000002</v>
      </c>
      <c r="S9251">
        <v>6432.2760790000002</v>
      </c>
      <c r="T9251" s="194">
        <v>6432.2760790000002</v>
      </c>
      <c r="U9251" t="s">
        <v>193</v>
      </c>
      <c r="V9251">
        <v>45708.624050925922</v>
      </c>
    </row>
    <row r="9252" spans="1:22" x14ac:dyDescent="0.3">
      <c r="A9252" t="s">
        <v>124</v>
      </c>
      <c r="B9252" t="s">
        <v>125</v>
      </c>
      <c r="C9252" t="s">
        <v>88</v>
      </c>
      <c r="D9252" s="29">
        <v>45918</v>
      </c>
      <c r="E9252" s="161">
        <v>0</v>
      </c>
      <c r="F9252" s="161">
        <v>0</v>
      </c>
      <c r="G9252" s="161">
        <v>0</v>
      </c>
      <c r="H9252" s="161">
        <v>0</v>
      </c>
      <c r="L9252">
        <v>2509.7648170000002</v>
      </c>
      <c r="R9252">
        <v>6432.2760790000002</v>
      </c>
      <c r="S9252">
        <v>6432.2760790000002</v>
      </c>
      <c r="T9252" s="194">
        <v>6432.2760790000002</v>
      </c>
      <c r="U9252" t="s">
        <v>193</v>
      </c>
      <c r="V9252">
        <v>45708.624074074076</v>
      </c>
    </row>
    <row r="9253" spans="1:22" x14ac:dyDescent="0.3">
      <c r="A9253" t="s">
        <v>124</v>
      </c>
      <c r="B9253" t="s">
        <v>125</v>
      </c>
      <c r="C9253" t="s">
        <v>88</v>
      </c>
      <c r="D9253" s="29">
        <v>45919</v>
      </c>
      <c r="E9253" s="161">
        <v>0</v>
      </c>
      <c r="F9253" s="161">
        <v>0</v>
      </c>
      <c r="G9253" s="161">
        <v>0</v>
      </c>
      <c r="H9253" s="161">
        <v>0</v>
      </c>
      <c r="L9253">
        <v>2509.7648170000002</v>
      </c>
      <c r="R9253">
        <v>6432.2760790000002</v>
      </c>
      <c r="S9253">
        <v>6432.2760790000002</v>
      </c>
      <c r="T9253" s="194">
        <v>6432.2760790000002</v>
      </c>
      <c r="U9253" t="s">
        <v>193</v>
      </c>
      <c r="V9253">
        <v>45708.624062499999</v>
      </c>
    </row>
    <row r="9254" spans="1:22" x14ac:dyDescent="0.3">
      <c r="A9254" t="s">
        <v>124</v>
      </c>
      <c r="B9254" t="s">
        <v>125</v>
      </c>
      <c r="C9254" t="s">
        <v>88</v>
      </c>
      <c r="D9254" s="29">
        <v>45920</v>
      </c>
      <c r="E9254" s="161">
        <v>0</v>
      </c>
      <c r="F9254" s="161">
        <v>0</v>
      </c>
      <c r="G9254" s="161">
        <v>0</v>
      </c>
      <c r="H9254" s="161">
        <v>0</v>
      </c>
      <c r="L9254">
        <v>2509.7648170000002</v>
      </c>
      <c r="R9254">
        <v>6432.2760790000002</v>
      </c>
      <c r="S9254">
        <v>6432.2760790000002</v>
      </c>
      <c r="T9254" s="194">
        <v>6432.2760790000002</v>
      </c>
      <c r="U9254" t="s">
        <v>193</v>
      </c>
      <c r="V9254">
        <v>45708.624062499999</v>
      </c>
    </row>
    <row r="9255" spans="1:22" x14ac:dyDescent="0.3">
      <c r="A9255" t="s">
        <v>124</v>
      </c>
      <c r="B9255" t="s">
        <v>125</v>
      </c>
      <c r="C9255" t="s">
        <v>88</v>
      </c>
      <c r="D9255" s="29">
        <v>45921</v>
      </c>
      <c r="E9255" s="161">
        <v>0</v>
      </c>
      <c r="F9255" s="161">
        <v>0</v>
      </c>
      <c r="G9255" s="161">
        <v>0</v>
      </c>
      <c r="H9255" s="161">
        <v>0</v>
      </c>
      <c r="L9255">
        <v>2509.7648170000002</v>
      </c>
      <c r="R9255">
        <v>6432.2760790000002</v>
      </c>
      <c r="S9255">
        <v>6432.2760790000002</v>
      </c>
      <c r="T9255" s="194">
        <v>6432.2760790000002</v>
      </c>
      <c r="U9255" t="s">
        <v>193</v>
      </c>
      <c r="V9255">
        <v>45708.624039351853</v>
      </c>
    </row>
    <row r="9256" spans="1:22" x14ac:dyDescent="0.3">
      <c r="A9256" t="s">
        <v>124</v>
      </c>
      <c r="B9256" t="s">
        <v>125</v>
      </c>
      <c r="C9256" t="s">
        <v>88</v>
      </c>
      <c r="D9256" s="29">
        <v>45922</v>
      </c>
      <c r="E9256" s="161">
        <v>0</v>
      </c>
      <c r="F9256" s="161">
        <v>0</v>
      </c>
      <c r="G9256" s="161">
        <v>0</v>
      </c>
      <c r="H9256" s="161">
        <v>0</v>
      </c>
      <c r="L9256">
        <v>2509.7648170000002</v>
      </c>
      <c r="R9256">
        <v>6432.2760790000002</v>
      </c>
      <c r="S9256">
        <v>6432.2760790000002</v>
      </c>
      <c r="T9256" s="194">
        <v>6432.2760790000002</v>
      </c>
      <c r="U9256" t="s">
        <v>193</v>
      </c>
      <c r="V9256">
        <v>45708.624039351853</v>
      </c>
    </row>
    <row r="9257" spans="1:22" x14ac:dyDescent="0.3">
      <c r="A9257" t="s">
        <v>124</v>
      </c>
      <c r="B9257" t="s">
        <v>125</v>
      </c>
      <c r="C9257" t="s">
        <v>88</v>
      </c>
      <c r="D9257" s="29">
        <v>45923</v>
      </c>
      <c r="E9257" s="161">
        <v>0</v>
      </c>
      <c r="F9257" s="161">
        <v>0</v>
      </c>
      <c r="G9257" s="161">
        <v>0</v>
      </c>
      <c r="H9257" s="161">
        <v>0</v>
      </c>
      <c r="L9257">
        <v>2509.7648170000002</v>
      </c>
      <c r="R9257">
        <v>6432.2760790000002</v>
      </c>
      <c r="S9257">
        <v>6432.2760790000002</v>
      </c>
      <c r="T9257" s="194">
        <v>6432.2760790000002</v>
      </c>
      <c r="U9257" t="s">
        <v>193</v>
      </c>
      <c r="V9257">
        <v>45708.624050925922</v>
      </c>
    </row>
    <row r="9258" spans="1:22" x14ac:dyDescent="0.3">
      <c r="A9258" t="s">
        <v>124</v>
      </c>
      <c r="B9258" t="s">
        <v>125</v>
      </c>
      <c r="C9258" t="s">
        <v>88</v>
      </c>
      <c r="D9258" s="29">
        <v>45924</v>
      </c>
      <c r="E9258" s="161">
        <v>0</v>
      </c>
      <c r="F9258" s="161">
        <v>0</v>
      </c>
      <c r="G9258" s="161">
        <v>0</v>
      </c>
      <c r="H9258" s="161">
        <v>0</v>
      </c>
      <c r="L9258">
        <v>2509.7648170000002</v>
      </c>
      <c r="R9258">
        <v>6432.2760790000002</v>
      </c>
      <c r="S9258">
        <v>6432.2760790000002</v>
      </c>
      <c r="T9258" s="194">
        <v>6432.2760790000002</v>
      </c>
      <c r="U9258" t="s">
        <v>193</v>
      </c>
      <c r="V9258">
        <v>45708.624074074076</v>
      </c>
    </row>
    <row r="9259" spans="1:22" x14ac:dyDescent="0.3">
      <c r="A9259" t="s">
        <v>124</v>
      </c>
      <c r="B9259" t="s">
        <v>125</v>
      </c>
      <c r="C9259" t="s">
        <v>88</v>
      </c>
      <c r="D9259" s="29">
        <v>45925</v>
      </c>
      <c r="E9259" s="161">
        <v>0</v>
      </c>
      <c r="F9259" s="161">
        <v>0</v>
      </c>
      <c r="G9259" s="161">
        <v>0</v>
      </c>
      <c r="H9259" s="161">
        <v>0</v>
      </c>
      <c r="L9259">
        <v>2509.7648170000002</v>
      </c>
      <c r="R9259">
        <v>6432.2760790000002</v>
      </c>
      <c r="S9259">
        <v>6432.2760790000002</v>
      </c>
      <c r="T9259" s="194">
        <v>6432.2760790000002</v>
      </c>
      <c r="U9259" t="s">
        <v>193</v>
      </c>
      <c r="V9259">
        <v>45708.624050925922</v>
      </c>
    </row>
    <row r="9260" spans="1:22" x14ac:dyDescent="0.3">
      <c r="A9260" t="s">
        <v>124</v>
      </c>
      <c r="B9260" t="s">
        <v>125</v>
      </c>
      <c r="C9260" t="s">
        <v>88</v>
      </c>
      <c r="D9260" s="29">
        <v>45926</v>
      </c>
      <c r="E9260" s="161">
        <v>0</v>
      </c>
      <c r="F9260" s="161">
        <v>0</v>
      </c>
      <c r="G9260" s="161">
        <v>0</v>
      </c>
      <c r="H9260" s="161">
        <v>0</v>
      </c>
      <c r="L9260">
        <v>2509.7648170000002</v>
      </c>
      <c r="R9260">
        <v>6432.2760790000002</v>
      </c>
      <c r="S9260">
        <v>6432.2760790000002</v>
      </c>
      <c r="T9260" s="194">
        <v>6432.2760790000002</v>
      </c>
      <c r="U9260" t="s">
        <v>193</v>
      </c>
      <c r="V9260">
        <v>45708.624050925922</v>
      </c>
    </row>
    <row r="9261" spans="1:22" x14ac:dyDescent="0.3">
      <c r="A9261" t="s">
        <v>124</v>
      </c>
      <c r="B9261" t="s">
        <v>125</v>
      </c>
      <c r="C9261" t="s">
        <v>88</v>
      </c>
      <c r="D9261" s="29">
        <v>45927</v>
      </c>
      <c r="E9261" s="161">
        <v>0</v>
      </c>
      <c r="F9261" s="161">
        <v>0</v>
      </c>
      <c r="G9261" s="161">
        <v>0</v>
      </c>
      <c r="H9261" s="161">
        <v>0</v>
      </c>
      <c r="L9261">
        <v>2509.7648170000002</v>
      </c>
      <c r="R9261">
        <v>6432.2760790000002</v>
      </c>
      <c r="S9261">
        <v>6432.2760790000002</v>
      </c>
      <c r="T9261" s="194">
        <v>6432.2760790000002</v>
      </c>
      <c r="U9261" t="s">
        <v>193</v>
      </c>
      <c r="V9261">
        <v>45708.624039351853</v>
      </c>
    </row>
    <row r="9262" spans="1:22" x14ac:dyDescent="0.3">
      <c r="A9262" t="s">
        <v>124</v>
      </c>
      <c r="B9262" t="s">
        <v>125</v>
      </c>
      <c r="C9262" t="s">
        <v>88</v>
      </c>
      <c r="D9262" s="29">
        <v>45928</v>
      </c>
      <c r="E9262" s="161">
        <v>0</v>
      </c>
      <c r="F9262" s="161">
        <v>0</v>
      </c>
      <c r="G9262" s="161">
        <v>0</v>
      </c>
      <c r="H9262" s="161">
        <v>0</v>
      </c>
      <c r="L9262">
        <v>2509.7648170000002</v>
      </c>
      <c r="R9262">
        <v>6432.2760790000002</v>
      </c>
      <c r="S9262">
        <v>6432.2760790000002</v>
      </c>
      <c r="T9262" s="194">
        <v>6432.2760790000002</v>
      </c>
      <c r="U9262" t="s">
        <v>193</v>
      </c>
      <c r="V9262">
        <v>45708.624050925922</v>
      </c>
    </row>
    <row r="9263" spans="1:22" x14ac:dyDescent="0.3">
      <c r="A9263" t="s">
        <v>124</v>
      </c>
      <c r="B9263" t="s">
        <v>125</v>
      </c>
      <c r="C9263" t="s">
        <v>88</v>
      </c>
      <c r="D9263" s="29">
        <v>45929</v>
      </c>
      <c r="E9263" s="161">
        <v>0</v>
      </c>
      <c r="F9263" s="161">
        <v>0</v>
      </c>
      <c r="G9263" s="161">
        <v>0</v>
      </c>
      <c r="H9263" s="161">
        <v>0</v>
      </c>
      <c r="L9263">
        <v>2509.7648170000002</v>
      </c>
      <c r="R9263">
        <v>6432.2760790000002</v>
      </c>
      <c r="S9263">
        <v>6432.2760790000002</v>
      </c>
      <c r="T9263" s="194">
        <v>6432.2760790000002</v>
      </c>
      <c r="U9263" t="s">
        <v>193</v>
      </c>
      <c r="V9263">
        <v>45708.624050925922</v>
      </c>
    </row>
    <row r="9264" spans="1:22" x14ac:dyDescent="0.3">
      <c r="A9264" t="s">
        <v>124</v>
      </c>
      <c r="B9264" t="s">
        <v>125</v>
      </c>
      <c r="C9264" t="s">
        <v>88</v>
      </c>
      <c r="D9264" s="29">
        <v>45930</v>
      </c>
      <c r="E9264" s="161">
        <v>0</v>
      </c>
      <c r="F9264" s="161">
        <v>0</v>
      </c>
      <c r="G9264" s="161">
        <v>0</v>
      </c>
      <c r="H9264" s="161">
        <v>0</v>
      </c>
      <c r="L9264">
        <v>2509.7648170000002</v>
      </c>
      <c r="R9264">
        <v>6432.2760790000002</v>
      </c>
      <c r="S9264">
        <v>6432.2760790000002</v>
      </c>
      <c r="T9264" s="194">
        <v>6432.2760790000002</v>
      </c>
      <c r="U9264" t="s">
        <v>193</v>
      </c>
      <c r="V9264">
        <v>45708.624050925922</v>
      </c>
    </row>
    <row r="9265" spans="1:22" x14ac:dyDescent="0.3">
      <c r="A9265" t="s">
        <v>124</v>
      </c>
      <c r="B9265" t="s">
        <v>125</v>
      </c>
      <c r="C9265" t="s">
        <v>88</v>
      </c>
      <c r="D9265" s="29">
        <v>45931</v>
      </c>
      <c r="E9265" s="161">
        <v>0</v>
      </c>
      <c r="F9265" s="161">
        <v>0</v>
      </c>
      <c r="G9265" s="161">
        <v>0</v>
      </c>
      <c r="H9265" s="161">
        <v>0</v>
      </c>
      <c r="L9265">
        <v>2362.8450979999998</v>
      </c>
      <c r="R9265">
        <v>6432.2760790000002</v>
      </c>
      <c r="S9265">
        <v>6432.2760790000002</v>
      </c>
      <c r="T9265" s="194">
        <v>6432.2760790000002</v>
      </c>
      <c r="U9265" t="s">
        <v>193</v>
      </c>
      <c r="V9265">
        <v>45708.624062499999</v>
      </c>
    </row>
    <row r="9266" spans="1:22" x14ac:dyDescent="0.3">
      <c r="A9266" t="s">
        <v>124</v>
      </c>
      <c r="B9266" t="s">
        <v>125</v>
      </c>
      <c r="C9266" t="s">
        <v>88</v>
      </c>
      <c r="D9266" s="29">
        <v>45932</v>
      </c>
      <c r="E9266" s="161">
        <v>0</v>
      </c>
      <c r="F9266" s="161">
        <v>0</v>
      </c>
      <c r="G9266" s="161">
        <v>0</v>
      </c>
      <c r="H9266" s="161">
        <v>0</v>
      </c>
      <c r="L9266">
        <v>2362.8450979999998</v>
      </c>
      <c r="R9266">
        <v>6432.2760790000002</v>
      </c>
      <c r="S9266">
        <v>6432.2760790000002</v>
      </c>
      <c r="T9266" s="194">
        <v>6432.2760790000002</v>
      </c>
      <c r="U9266" t="s">
        <v>193</v>
      </c>
      <c r="V9266">
        <v>45708.624074074076</v>
      </c>
    </row>
    <row r="9267" spans="1:22" x14ac:dyDescent="0.3">
      <c r="A9267" t="s">
        <v>124</v>
      </c>
      <c r="B9267" t="s">
        <v>125</v>
      </c>
      <c r="C9267" t="s">
        <v>88</v>
      </c>
      <c r="D9267" s="29">
        <v>45933</v>
      </c>
      <c r="E9267" s="161">
        <v>0</v>
      </c>
      <c r="F9267" s="161">
        <v>0</v>
      </c>
      <c r="G9267" s="161">
        <v>0</v>
      </c>
      <c r="H9267" s="161">
        <v>0</v>
      </c>
      <c r="L9267">
        <v>2362.8450979999998</v>
      </c>
      <c r="R9267">
        <v>6432.2760790000002</v>
      </c>
      <c r="S9267">
        <v>6432.2760790000002</v>
      </c>
      <c r="T9267" s="194">
        <v>6432.2760790000002</v>
      </c>
      <c r="U9267" t="s">
        <v>193</v>
      </c>
      <c r="V9267">
        <v>45708.624062499999</v>
      </c>
    </row>
    <row r="9268" spans="1:22" x14ac:dyDescent="0.3">
      <c r="A9268" t="s">
        <v>124</v>
      </c>
      <c r="B9268" t="s">
        <v>125</v>
      </c>
      <c r="C9268" t="s">
        <v>88</v>
      </c>
      <c r="D9268" s="29">
        <v>45934</v>
      </c>
      <c r="E9268" s="161">
        <v>0</v>
      </c>
      <c r="F9268" s="161">
        <v>0</v>
      </c>
      <c r="G9268" s="161">
        <v>0</v>
      </c>
      <c r="H9268" s="161">
        <v>0</v>
      </c>
      <c r="L9268">
        <v>2362.8450979999998</v>
      </c>
      <c r="R9268">
        <v>6432.2760790000002</v>
      </c>
      <c r="S9268">
        <v>6432.2760790000002</v>
      </c>
      <c r="T9268" s="194">
        <v>6432.2760790000002</v>
      </c>
      <c r="U9268" t="s">
        <v>193</v>
      </c>
      <c r="V9268">
        <v>45708.624039351853</v>
      </c>
    </row>
    <row r="9269" spans="1:22" x14ac:dyDescent="0.3">
      <c r="A9269" t="s">
        <v>124</v>
      </c>
      <c r="B9269" t="s">
        <v>125</v>
      </c>
      <c r="C9269" t="s">
        <v>88</v>
      </c>
      <c r="D9269" s="29">
        <v>45935</v>
      </c>
      <c r="E9269" s="161">
        <v>0</v>
      </c>
      <c r="F9269" s="161">
        <v>0</v>
      </c>
      <c r="G9269" s="161">
        <v>0</v>
      </c>
      <c r="H9269" s="161">
        <v>0</v>
      </c>
      <c r="L9269">
        <v>2362.8450979999998</v>
      </c>
      <c r="R9269">
        <v>6432.2760790000002</v>
      </c>
      <c r="S9269">
        <v>6432.2760790000002</v>
      </c>
      <c r="T9269" s="194">
        <v>6432.2760790000002</v>
      </c>
      <c r="U9269" t="s">
        <v>193</v>
      </c>
      <c r="V9269">
        <v>45708.624074074076</v>
      </c>
    </row>
    <row r="9270" spans="1:22" x14ac:dyDescent="0.3">
      <c r="A9270" t="s">
        <v>124</v>
      </c>
      <c r="B9270" t="s">
        <v>125</v>
      </c>
      <c r="C9270" t="s">
        <v>88</v>
      </c>
      <c r="D9270" s="29">
        <v>45936</v>
      </c>
      <c r="E9270" s="161">
        <v>0</v>
      </c>
      <c r="F9270" s="161">
        <v>0</v>
      </c>
      <c r="G9270" s="161">
        <v>0</v>
      </c>
      <c r="H9270" s="161">
        <v>0</v>
      </c>
      <c r="L9270">
        <v>2362.8450979999998</v>
      </c>
      <c r="R9270">
        <v>6432.2760790000002</v>
      </c>
      <c r="S9270">
        <v>6432.2760790000002</v>
      </c>
      <c r="T9270" s="194">
        <v>6432.2760790000002</v>
      </c>
      <c r="U9270" t="s">
        <v>193</v>
      </c>
      <c r="V9270">
        <v>45708.624050925922</v>
      </c>
    </row>
    <row r="9271" spans="1:22" x14ac:dyDescent="0.3">
      <c r="A9271" t="s">
        <v>124</v>
      </c>
      <c r="B9271" t="s">
        <v>125</v>
      </c>
      <c r="C9271" t="s">
        <v>88</v>
      </c>
      <c r="D9271" s="29">
        <v>45937</v>
      </c>
      <c r="E9271" s="161">
        <v>0</v>
      </c>
      <c r="F9271" s="161">
        <v>0</v>
      </c>
      <c r="G9271" s="161">
        <v>0</v>
      </c>
      <c r="H9271" s="161">
        <v>0</v>
      </c>
      <c r="L9271">
        <v>2362.8450979999998</v>
      </c>
      <c r="R9271">
        <v>6432.2760790000002</v>
      </c>
      <c r="S9271">
        <v>6432.2760790000002</v>
      </c>
      <c r="T9271" s="194">
        <v>6432.2760790000002</v>
      </c>
      <c r="U9271" t="s">
        <v>193</v>
      </c>
      <c r="V9271">
        <v>45708.624050925922</v>
      </c>
    </row>
    <row r="9272" spans="1:22" x14ac:dyDescent="0.3">
      <c r="A9272" t="s">
        <v>124</v>
      </c>
      <c r="B9272" t="s">
        <v>125</v>
      </c>
      <c r="C9272" t="s">
        <v>88</v>
      </c>
      <c r="D9272" s="29">
        <v>45938</v>
      </c>
      <c r="E9272" s="161">
        <v>0</v>
      </c>
      <c r="F9272" s="161">
        <v>0</v>
      </c>
      <c r="G9272" s="161">
        <v>0</v>
      </c>
      <c r="H9272" s="161">
        <v>0</v>
      </c>
      <c r="L9272">
        <v>2362.8450979999998</v>
      </c>
      <c r="R9272">
        <v>6432.2760790000002</v>
      </c>
      <c r="S9272">
        <v>6432.2760790000002</v>
      </c>
      <c r="T9272" s="194">
        <v>6432.2760790000002</v>
      </c>
      <c r="U9272" t="s">
        <v>193</v>
      </c>
      <c r="V9272">
        <v>45708.624050925922</v>
      </c>
    </row>
    <row r="9273" spans="1:22" x14ac:dyDescent="0.3">
      <c r="A9273" t="s">
        <v>124</v>
      </c>
      <c r="B9273" t="s">
        <v>125</v>
      </c>
      <c r="C9273" t="s">
        <v>88</v>
      </c>
      <c r="D9273" s="29">
        <v>45939</v>
      </c>
      <c r="E9273" s="161">
        <v>0</v>
      </c>
      <c r="F9273" s="161">
        <v>0</v>
      </c>
      <c r="G9273" s="161">
        <v>0</v>
      </c>
      <c r="H9273" s="161">
        <v>0</v>
      </c>
      <c r="L9273">
        <v>2362.8450979999998</v>
      </c>
      <c r="R9273">
        <v>6432.2760790000002</v>
      </c>
      <c r="S9273">
        <v>6432.2760790000002</v>
      </c>
      <c r="T9273" s="194">
        <v>6432.2760790000002</v>
      </c>
      <c r="U9273" t="s">
        <v>193</v>
      </c>
      <c r="V9273">
        <v>45708.624074074076</v>
      </c>
    </row>
    <row r="9274" spans="1:22" x14ac:dyDescent="0.3">
      <c r="A9274" t="s">
        <v>124</v>
      </c>
      <c r="B9274" t="s">
        <v>125</v>
      </c>
      <c r="C9274" t="s">
        <v>88</v>
      </c>
      <c r="D9274" s="29">
        <v>45940</v>
      </c>
      <c r="E9274" s="161">
        <v>0</v>
      </c>
      <c r="F9274" s="161">
        <v>0</v>
      </c>
      <c r="G9274" s="161">
        <v>0</v>
      </c>
      <c r="H9274" s="161">
        <v>0</v>
      </c>
      <c r="L9274">
        <v>2362.8450979999998</v>
      </c>
      <c r="R9274">
        <v>6432.2760790000002</v>
      </c>
      <c r="S9274">
        <v>6432.2760790000002</v>
      </c>
      <c r="T9274" s="194">
        <v>6432.2760790000002</v>
      </c>
      <c r="U9274" t="s">
        <v>193</v>
      </c>
      <c r="V9274">
        <v>45708.624062499999</v>
      </c>
    </row>
    <row r="9275" spans="1:22" x14ac:dyDescent="0.3">
      <c r="A9275" t="s">
        <v>124</v>
      </c>
      <c r="B9275" t="s">
        <v>125</v>
      </c>
      <c r="C9275" t="s">
        <v>88</v>
      </c>
      <c r="D9275" s="29">
        <v>45941</v>
      </c>
      <c r="E9275" s="161">
        <v>0</v>
      </c>
      <c r="F9275" s="161">
        <v>0</v>
      </c>
      <c r="G9275" s="161">
        <v>0</v>
      </c>
      <c r="H9275" s="161">
        <v>0</v>
      </c>
      <c r="L9275">
        <v>2362.8450979999998</v>
      </c>
      <c r="R9275">
        <v>6432.2760790000002</v>
      </c>
      <c r="S9275">
        <v>6432.2760790000002</v>
      </c>
      <c r="T9275" s="194">
        <v>6432.2760790000002</v>
      </c>
      <c r="U9275" t="s">
        <v>193</v>
      </c>
      <c r="V9275">
        <v>45708.624062499999</v>
      </c>
    </row>
    <row r="9276" spans="1:22" x14ac:dyDescent="0.3">
      <c r="A9276" t="s">
        <v>124</v>
      </c>
      <c r="B9276" t="s">
        <v>125</v>
      </c>
      <c r="C9276" t="s">
        <v>88</v>
      </c>
      <c r="D9276" s="29">
        <v>45942</v>
      </c>
      <c r="E9276" s="161">
        <v>0</v>
      </c>
      <c r="F9276" s="161">
        <v>0</v>
      </c>
      <c r="G9276" s="161">
        <v>0</v>
      </c>
      <c r="H9276" s="161">
        <v>0</v>
      </c>
      <c r="L9276">
        <v>2362.8450979999998</v>
      </c>
      <c r="R9276">
        <v>6432.2760790000002</v>
      </c>
      <c r="S9276">
        <v>6432.2760790000002</v>
      </c>
      <c r="T9276" s="194">
        <v>6432.2760790000002</v>
      </c>
      <c r="U9276" t="s">
        <v>193</v>
      </c>
      <c r="V9276">
        <v>45708.624074074076</v>
      </c>
    </row>
    <row r="9277" spans="1:22" x14ac:dyDescent="0.3">
      <c r="A9277" t="s">
        <v>124</v>
      </c>
      <c r="B9277" t="s">
        <v>125</v>
      </c>
      <c r="C9277" t="s">
        <v>88</v>
      </c>
      <c r="D9277" s="29">
        <v>45943</v>
      </c>
      <c r="E9277" s="161">
        <v>0</v>
      </c>
      <c r="F9277" s="161">
        <v>0</v>
      </c>
      <c r="G9277" s="161">
        <v>0</v>
      </c>
      <c r="H9277" s="161">
        <v>0</v>
      </c>
      <c r="L9277">
        <v>2362.8450979999998</v>
      </c>
      <c r="R9277">
        <v>6432.2760790000002</v>
      </c>
      <c r="S9277">
        <v>6432.2760790000002</v>
      </c>
      <c r="T9277" s="194">
        <v>6432.2760790000002</v>
      </c>
      <c r="U9277" t="s">
        <v>193</v>
      </c>
      <c r="V9277">
        <v>45708.624050925922</v>
      </c>
    </row>
    <row r="9278" spans="1:22" x14ac:dyDescent="0.3">
      <c r="A9278" t="s">
        <v>124</v>
      </c>
      <c r="B9278" t="s">
        <v>125</v>
      </c>
      <c r="C9278" t="s">
        <v>88</v>
      </c>
      <c r="D9278" s="29">
        <v>45944</v>
      </c>
      <c r="E9278" s="161">
        <v>0</v>
      </c>
      <c r="F9278" s="161">
        <v>0</v>
      </c>
      <c r="G9278" s="161">
        <v>0</v>
      </c>
      <c r="H9278" s="161">
        <v>0</v>
      </c>
      <c r="L9278">
        <v>2362.8450979999998</v>
      </c>
      <c r="R9278">
        <v>6432.2760790000002</v>
      </c>
      <c r="S9278">
        <v>6432.2760790000002</v>
      </c>
      <c r="T9278" s="194">
        <v>6432.2760790000002</v>
      </c>
      <c r="U9278" t="s">
        <v>193</v>
      </c>
      <c r="V9278">
        <v>45708.624062499999</v>
      </c>
    </row>
    <row r="9279" spans="1:22" x14ac:dyDescent="0.3">
      <c r="A9279" t="s">
        <v>124</v>
      </c>
      <c r="B9279" t="s">
        <v>125</v>
      </c>
      <c r="C9279" t="s">
        <v>88</v>
      </c>
      <c r="D9279" s="29">
        <v>45945</v>
      </c>
      <c r="E9279" s="161">
        <v>0</v>
      </c>
      <c r="F9279" s="161">
        <v>0</v>
      </c>
      <c r="G9279" s="161">
        <v>0</v>
      </c>
      <c r="H9279" s="161">
        <v>0</v>
      </c>
      <c r="L9279">
        <v>2362.8450979999998</v>
      </c>
      <c r="R9279">
        <v>6432.2760790000002</v>
      </c>
      <c r="S9279">
        <v>6432.2760790000002</v>
      </c>
      <c r="T9279" s="194">
        <v>6432.2760790000002</v>
      </c>
      <c r="U9279" t="s">
        <v>193</v>
      </c>
      <c r="V9279">
        <v>45708.624039351853</v>
      </c>
    </row>
    <row r="9280" spans="1:22" x14ac:dyDescent="0.3">
      <c r="A9280" t="s">
        <v>124</v>
      </c>
      <c r="B9280" t="s">
        <v>125</v>
      </c>
      <c r="C9280" t="s">
        <v>88</v>
      </c>
      <c r="D9280" s="29">
        <v>45946</v>
      </c>
      <c r="E9280" s="161">
        <v>0</v>
      </c>
      <c r="F9280" s="161">
        <v>0</v>
      </c>
      <c r="G9280" s="161">
        <v>0</v>
      </c>
      <c r="H9280" s="161">
        <v>0</v>
      </c>
      <c r="L9280">
        <v>2362.8450979999998</v>
      </c>
      <c r="R9280">
        <v>6432.2760790000002</v>
      </c>
      <c r="S9280">
        <v>6432.2760790000002</v>
      </c>
      <c r="T9280" s="194">
        <v>6432.2760790000002</v>
      </c>
      <c r="U9280" t="s">
        <v>193</v>
      </c>
      <c r="V9280">
        <v>45708.624062499999</v>
      </c>
    </row>
    <row r="9281" spans="1:22" x14ac:dyDescent="0.3">
      <c r="A9281" t="s">
        <v>124</v>
      </c>
      <c r="B9281" t="s">
        <v>125</v>
      </c>
      <c r="C9281" t="s">
        <v>88</v>
      </c>
      <c r="D9281" s="29">
        <v>45947</v>
      </c>
      <c r="E9281" s="161">
        <v>0</v>
      </c>
      <c r="F9281" s="161">
        <v>0</v>
      </c>
      <c r="G9281" s="161">
        <v>0</v>
      </c>
      <c r="H9281" s="161">
        <v>0</v>
      </c>
      <c r="L9281">
        <v>2362.8450979999998</v>
      </c>
      <c r="R9281">
        <v>6432.2760790000002</v>
      </c>
      <c r="S9281">
        <v>6432.2760790000002</v>
      </c>
      <c r="T9281" s="194">
        <v>6432.2760790000002</v>
      </c>
      <c r="U9281" t="s">
        <v>193</v>
      </c>
      <c r="V9281">
        <v>45708.624039351853</v>
      </c>
    </row>
    <row r="9282" spans="1:22" x14ac:dyDescent="0.3">
      <c r="A9282" t="s">
        <v>124</v>
      </c>
      <c r="B9282" t="s">
        <v>125</v>
      </c>
      <c r="C9282" t="s">
        <v>88</v>
      </c>
      <c r="D9282" s="29">
        <v>45948</v>
      </c>
      <c r="E9282" s="161">
        <v>0</v>
      </c>
      <c r="F9282" s="161">
        <v>0</v>
      </c>
      <c r="G9282" s="161">
        <v>0</v>
      </c>
      <c r="H9282" s="161">
        <v>0</v>
      </c>
      <c r="L9282">
        <v>2362.8450979999998</v>
      </c>
      <c r="R9282">
        <v>6432.2760790000002</v>
      </c>
      <c r="S9282">
        <v>6432.2760790000002</v>
      </c>
      <c r="T9282" s="194">
        <v>6432.2760790000002</v>
      </c>
      <c r="U9282" t="s">
        <v>193</v>
      </c>
      <c r="V9282">
        <v>45708.624074074076</v>
      </c>
    </row>
    <row r="9283" spans="1:22" x14ac:dyDescent="0.3">
      <c r="A9283" t="s">
        <v>124</v>
      </c>
      <c r="B9283" t="s">
        <v>125</v>
      </c>
      <c r="C9283" t="s">
        <v>88</v>
      </c>
      <c r="D9283" s="29">
        <v>45949</v>
      </c>
      <c r="E9283" s="161">
        <v>0</v>
      </c>
      <c r="F9283" s="161">
        <v>0</v>
      </c>
      <c r="G9283" s="161">
        <v>0</v>
      </c>
      <c r="H9283" s="161">
        <v>0</v>
      </c>
      <c r="L9283">
        <v>2362.8450979999998</v>
      </c>
      <c r="R9283">
        <v>6432.2760790000002</v>
      </c>
      <c r="S9283">
        <v>6432.2760790000002</v>
      </c>
      <c r="T9283" s="194">
        <v>6432.2760790000002</v>
      </c>
      <c r="U9283" t="s">
        <v>193</v>
      </c>
      <c r="V9283">
        <v>45708.624062499999</v>
      </c>
    </row>
    <row r="9284" spans="1:22" x14ac:dyDescent="0.3">
      <c r="A9284" t="s">
        <v>124</v>
      </c>
      <c r="B9284" t="s">
        <v>125</v>
      </c>
      <c r="C9284" t="s">
        <v>88</v>
      </c>
      <c r="D9284" s="29">
        <v>45950</v>
      </c>
      <c r="E9284" s="161">
        <v>0</v>
      </c>
      <c r="F9284" s="161">
        <v>0</v>
      </c>
      <c r="G9284" s="161">
        <v>0</v>
      </c>
      <c r="H9284" s="161">
        <v>0</v>
      </c>
      <c r="L9284">
        <v>2362.8450979999998</v>
      </c>
      <c r="R9284">
        <v>6432.2760790000002</v>
      </c>
      <c r="S9284">
        <v>6432.2760790000002</v>
      </c>
      <c r="T9284" s="194">
        <v>6432.2760790000002</v>
      </c>
      <c r="U9284" t="s">
        <v>193</v>
      </c>
      <c r="V9284">
        <v>45708.624062499999</v>
      </c>
    </row>
    <row r="9285" spans="1:22" x14ac:dyDescent="0.3">
      <c r="A9285" t="s">
        <v>124</v>
      </c>
      <c r="B9285" t="s">
        <v>125</v>
      </c>
      <c r="C9285" t="s">
        <v>88</v>
      </c>
      <c r="D9285" s="29">
        <v>45951</v>
      </c>
      <c r="E9285" s="161">
        <v>0</v>
      </c>
      <c r="F9285" s="161">
        <v>0</v>
      </c>
      <c r="G9285" s="161">
        <v>0</v>
      </c>
      <c r="H9285" s="161">
        <v>0</v>
      </c>
      <c r="L9285">
        <v>2362.8450979999998</v>
      </c>
      <c r="R9285">
        <v>6432.2760790000002</v>
      </c>
      <c r="S9285">
        <v>6432.2760790000002</v>
      </c>
      <c r="T9285" s="194">
        <v>6432.2760790000002</v>
      </c>
      <c r="U9285" t="s">
        <v>193</v>
      </c>
      <c r="V9285">
        <v>45708.624062499999</v>
      </c>
    </row>
    <row r="9286" spans="1:22" x14ac:dyDescent="0.3">
      <c r="A9286" t="s">
        <v>124</v>
      </c>
      <c r="B9286" t="s">
        <v>125</v>
      </c>
      <c r="C9286" t="s">
        <v>88</v>
      </c>
      <c r="D9286" s="29">
        <v>45952</v>
      </c>
      <c r="E9286" s="161">
        <v>0</v>
      </c>
      <c r="F9286" s="161">
        <v>0</v>
      </c>
      <c r="G9286" s="161">
        <v>0</v>
      </c>
      <c r="H9286" s="161">
        <v>0</v>
      </c>
      <c r="L9286">
        <v>2362.8450979999998</v>
      </c>
      <c r="R9286">
        <v>6432.2760790000002</v>
      </c>
      <c r="S9286">
        <v>6432.2760790000002</v>
      </c>
      <c r="T9286" s="194">
        <v>6432.2760790000002</v>
      </c>
      <c r="U9286" t="s">
        <v>193</v>
      </c>
      <c r="V9286">
        <v>45708.624074074076</v>
      </c>
    </row>
    <row r="9287" spans="1:22" x14ac:dyDescent="0.3">
      <c r="A9287" t="s">
        <v>124</v>
      </c>
      <c r="B9287" t="s">
        <v>125</v>
      </c>
      <c r="C9287" t="s">
        <v>88</v>
      </c>
      <c r="D9287" s="29">
        <v>45953</v>
      </c>
      <c r="E9287" s="161">
        <v>0</v>
      </c>
      <c r="F9287" s="161">
        <v>0</v>
      </c>
      <c r="G9287" s="161">
        <v>0</v>
      </c>
      <c r="H9287" s="161">
        <v>0</v>
      </c>
      <c r="L9287">
        <v>2362.8450979999998</v>
      </c>
      <c r="R9287">
        <v>6432.2760790000002</v>
      </c>
      <c r="S9287">
        <v>6432.2760790000002</v>
      </c>
      <c r="T9287" s="194">
        <v>6432.2760790000002</v>
      </c>
      <c r="U9287" t="s">
        <v>193</v>
      </c>
      <c r="V9287">
        <v>45708.624062499999</v>
      </c>
    </row>
    <row r="9288" spans="1:22" x14ac:dyDescent="0.3">
      <c r="A9288" t="s">
        <v>124</v>
      </c>
      <c r="B9288" t="s">
        <v>125</v>
      </c>
      <c r="C9288" t="s">
        <v>88</v>
      </c>
      <c r="D9288" s="29">
        <v>45954</v>
      </c>
      <c r="E9288" s="161">
        <v>0</v>
      </c>
      <c r="F9288" s="161">
        <v>0</v>
      </c>
      <c r="G9288" s="161">
        <v>0</v>
      </c>
      <c r="H9288" s="161">
        <v>0</v>
      </c>
      <c r="L9288">
        <v>2362.8450979999998</v>
      </c>
      <c r="R9288">
        <v>6432.2760790000002</v>
      </c>
      <c r="S9288">
        <v>6432.2760790000002</v>
      </c>
      <c r="T9288" s="194">
        <v>6432.2760790000002</v>
      </c>
      <c r="U9288" t="s">
        <v>193</v>
      </c>
      <c r="V9288">
        <v>45708.624074074076</v>
      </c>
    </row>
    <row r="9289" spans="1:22" x14ac:dyDescent="0.3">
      <c r="A9289" t="s">
        <v>124</v>
      </c>
      <c r="B9289" t="s">
        <v>125</v>
      </c>
      <c r="C9289" t="s">
        <v>88</v>
      </c>
      <c r="D9289" s="29">
        <v>45955</v>
      </c>
      <c r="E9289" s="161">
        <v>0</v>
      </c>
      <c r="F9289" s="161">
        <v>0</v>
      </c>
      <c r="G9289" s="161">
        <v>0</v>
      </c>
      <c r="H9289" s="161">
        <v>0</v>
      </c>
      <c r="L9289">
        <v>2362.8450979999998</v>
      </c>
      <c r="R9289">
        <v>6432.2760790000002</v>
      </c>
      <c r="S9289">
        <v>6432.2760790000002</v>
      </c>
      <c r="T9289" s="194">
        <v>6432.2760790000002</v>
      </c>
      <c r="U9289" t="s">
        <v>193</v>
      </c>
      <c r="V9289">
        <v>45708.624050925922</v>
      </c>
    </row>
    <row r="9290" spans="1:22" x14ac:dyDescent="0.3">
      <c r="A9290" t="s">
        <v>124</v>
      </c>
      <c r="B9290" t="s">
        <v>125</v>
      </c>
      <c r="C9290" t="s">
        <v>88</v>
      </c>
      <c r="D9290" s="29">
        <v>45956</v>
      </c>
      <c r="E9290" s="161">
        <v>0</v>
      </c>
      <c r="F9290" s="161">
        <v>0</v>
      </c>
      <c r="G9290" s="161">
        <v>0</v>
      </c>
      <c r="H9290" s="161">
        <v>0</v>
      </c>
      <c r="L9290">
        <v>2362.8450979999998</v>
      </c>
      <c r="R9290">
        <v>6432.2760790000002</v>
      </c>
      <c r="S9290">
        <v>6432.2760790000002</v>
      </c>
      <c r="T9290" s="194">
        <v>6432.2760790000002</v>
      </c>
      <c r="U9290" t="s">
        <v>193</v>
      </c>
      <c r="V9290">
        <v>45708.624039351853</v>
      </c>
    </row>
    <row r="9291" spans="1:22" x14ac:dyDescent="0.3">
      <c r="A9291" t="s">
        <v>124</v>
      </c>
      <c r="B9291" t="s">
        <v>125</v>
      </c>
      <c r="C9291" t="s">
        <v>88</v>
      </c>
      <c r="D9291" s="29">
        <v>45957</v>
      </c>
      <c r="E9291" s="161">
        <v>0</v>
      </c>
      <c r="F9291" s="161">
        <v>0</v>
      </c>
      <c r="G9291" s="161">
        <v>0</v>
      </c>
      <c r="H9291" s="161">
        <v>0</v>
      </c>
      <c r="L9291">
        <v>2362.8450979999998</v>
      </c>
      <c r="R9291">
        <v>6432.2760790000002</v>
      </c>
      <c r="S9291">
        <v>6432.2760790000002</v>
      </c>
      <c r="T9291" s="194">
        <v>6432.2760790000002</v>
      </c>
      <c r="U9291" t="s">
        <v>193</v>
      </c>
      <c r="V9291">
        <v>45708.624062499999</v>
      </c>
    </row>
    <row r="9292" spans="1:22" x14ac:dyDescent="0.3">
      <c r="A9292" t="s">
        <v>124</v>
      </c>
      <c r="B9292" t="s">
        <v>125</v>
      </c>
      <c r="C9292" t="s">
        <v>88</v>
      </c>
      <c r="D9292" s="29">
        <v>45958</v>
      </c>
      <c r="E9292" s="161">
        <v>0</v>
      </c>
      <c r="F9292" s="161">
        <v>0</v>
      </c>
      <c r="G9292" s="161">
        <v>0</v>
      </c>
      <c r="H9292" s="161">
        <v>0</v>
      </c>
      <c r="L9292">
        <v>2362.8450979999998</v>
      </c>
      <c r="R9292">
        <v>6432.2760790000002</v>
      </c>
      <c r="S9292">
        <v>6432.2760790000002</v>
      </c>
      <c r="T9292" s="194">
        <v>6432.2760790000002</v>
      </c>
      <c r="U9292" t="s">
        <v>193</v>
      </c>
      <c r="V9292">
        <v>45708.624074074076</v>
      </c>
    </row>
    <row r="9293" spans="1:22" x14ac:dyDescent="0.3">
      <c r="A9293" t="s">
        <v>124</v>
      </c>
      <c r="B9293" t="s">
        <v>125</v>
      </c>
      <c r="C9293" t="s">
        <v>88</v>
      </c>
      <c r="D9293" s="29">
        <v>45959</v>
      </c>
      <c r="E9293" s="161">
        <v>0</v>
      </c>
      <c r="F9293" s="161">
        <v>0</v>
      </c>
      <c r="G9293" s="161">
        <v>0</v>
      </c>
      <c r="H9293" s="161">
        <v>0</v>
      </c>
      <c r="L9293">
        <v>2362.8450979999998</v>
      </c>
      <c r="R9293">
        <v>6432.2760790000002</v>
      </c>
      <c r="S9293">
        <v>6432.2760790000002</v>
      </c>
      <c r="T9293" s="194">
        <v>6432.2760790000002</v>
      </c>
      <c r="U9293" t="s">
        <v>193</v>
      </c>
      <c r="V9293">
        <v>45708.624050925922</v>
      </c>
    </row>
    <row r="9294" spans="1:22" x14ac:dyDescent="0.3">
      <c r="A9294" t="s">
        <v>124</v>
      </c>
      <c r="B9294" t="s">
        <v>125</v>
      </c>
      <c r="C9294" t="s">
        <v>88</v>
      </c>
      <c r="D9294" s="29">
        <v>45960</v>
      </c>
      <c r="E9294" s="161">
        <v>0</v>
      </c>
      <c r="F9294" s="161">
        <v>0</v>
      </c>
      <c r="G9294" s="161">
        <v>0</v>
      </c>
      <c r="H9294" s="161">
        <v>0</v>
      </c>
      <c r="L9294">
        <v>2362.8450979999998</v>
      </c>
      <c r="R9294">
        <v>6432.2760790000002</v>
      </c>
      <c r="S9294">
        <v>6432.2760790000002</v>
      </c>
      <c r="T9294" s="194">
        <v>6432.2760790000002</v>
      </c>
      <c r="U9294" t="s">
        <v>193</v>
      </c>
      <c r="V9294">
        <v>45708.624074074076</v>
      </c>
    </row>
    <row r="9295" spans="1:22" x14ac:dyDescent="0.3">
      <c r="A9295" t="s">
        <v>124</v>
      </c>
      <c r="B9295" t="s">
        <v>125</v>
      </c>
      <c r="C9295" t="s">
        <v>88</v>
      </c>
      <c r="D9295" s="29">
        <v>45961</v>
      </c>
      <c r="E9295" s="161">
        <v>0</v>
      </c>
      <c r="F9295" s="161">
        <v>0</v>
      </c>
      <c r="G9295" s="161">
        <v>0</v>
      </c>
      <c r="H9295" s="161">
        <v>0</v>
      </c>
      <c r="L9295">
        <v>2362.8450979999998</v>
      </c>
      <c r="R9295">
        <v>6432.2760790000002</v>
      </c>
      <c r="S9295">
        <v>6432.2760790000002</v>
      </c>
      <c r="T9295" s="194">
        <v>6432.2760790000002</v>
      </c>
      <c r="U9295" t="s">
        <v>193</v>
      </c>
      <c r="V9295">
        <v>45708.624062499999</v>
      </c>
    </row>
    <row r="9296" spans="1:22" x14ac:dyDescent="0.3">
      <c r="A9296" t="s">
        <v>124</v>
      </c>
      <c r="B9296" t="s">
        <v>125</v>
      </c>
      <c r="C9296" t="s">
        <v>88</v>
      </c>
      <c r="D9296" s="29">
        <v>45962</v>
      </c>
      <c r="E9296" s="161">
        <v>0</v>
      </c>
      <c r="F9296" s="161">
        <v>0</v>
      </c>
      <c r="G9296" s="161">
        <v>0</v>
      </c>
      <c r="H9296" s="161">
        <v>0</v>
      </c>
      <c r="L9296">
        <v>2362.8450979999998</v>
      </c>
      <c r="R9296">
        <v>6432.2760790000002</v>
      </c>
      <c r="S9296">
        <v>6432.2760790000002</v>
      </c>
      <c r="T9296" s="194">
        <v>6432.2760790000002</v>
      </c>
      <c r="U9296" t="s">
        <v>193</v>
      </c>
      <c r="V9296">
        <v>45708.624050925922</v>
      </c>
    </row>
    <row r="9297" spans="1:22" x14ac:dyDescent="0.3">
      <c r="A9297" t="s">
        <v>124</v>
      </c>
      <c r="B9297" t="s">
        <v>125</v>
      </c>
      <c r="C9297" t="s">
        <v>88</v>
      </c>
      <c r="D9297" s="29">
        <v>45963</v>
      </c>
      <c r="E9297" s="161">
        <v>0</v>
      </c>
      <c r="F9297" s="161">
        <v>0</v>
      </c>
      <c r="G9297" s="161">
        <v>0</v>
      </c>
      <c r="H9297" s="161">
        <v>0</v>
      </c>
      <c r="L9297">
        <v>2362.8450979999998</v>
      </c>
      <c r="R9297">
        <v>6432.2760790000002</v>
      </c>
      <c r="S9297">
        <v>6432.2760790000002</v>
      </c>
      <c r="T9297" s="194">
        <v>6432.2760790000002</v>
      </c>
      <c r="U9297" t="s">
        <v>193</v>
      </c>
      <c r="V9297">
        <v>45708.624074074076</v>
      </c>
    </row>
    <row r="9298" spans="1:22" x14ac:dyDescent="0.3">
      <c r="A9298" t="s">
        <v>124</v>
      </c>
      <c r="B9298" t="s">
        <v>125</v>
      </c>
      <c r="C9298" t="s">
        <v>88</v>
      </c>
      <c r="D9298" s="29">
        <v>45964</v>
      </c>
      <c r="E9298" s="161">
        <v>0</v>
      </c>
      <c r="F9298" s="161">
        <v>0</v>
      </c>
      <c r="G9298" s="161">
        <v>0</v>
      </c>
      <c r="H9298" s="161">
        <v>0</v>
      </c>
      <c r="L9298">
        <v>2362.8450979999998</v>
      </c>
      <c r="R9298">
        <v>6432.2760790000002</v>
      </c>
      <c r="S9298">
        <v>6432.2760790000002</v>
      </c>
      <c r="T9298" s="194">
        <v>6432.2760790000002</v>
      </c>
      <c r="U9298" t="s">
        <v>193</v>
      </c>
      <c r="V9298">
        <v>45708.624050925922</v>
      </c>
    </row>
    <row r="9299" spans="1:22" x14ac:dyDescent="0.3">
      <c r="A9299" t="s">
        <v>124</v>
      </c>
      <c r="B9299" t="s">
        <v>125</v>
      </c>
      <c r="C9299" t="s">
        <v>88</v>
      </c>
      <c r="D9299" s="29">
        <v>45965</v>
      </c>
      <c r="E9299" s="161">
        <v>0</v>
      </c>
      <c r="F9299" s="161">
        <v>0</v>
      </c>
      <c r="G9299" s="161">
        <v>0</v>
      </c>
      <c r="H9299" s="161">
        <v>0</v>
      </c>
      <c r="L9299">
        <v>2362.8450979999998</v>
      </c>
      <c r="R9299">
        <v>6432.2760790000002</v>
      </c>
      <c r="S9299">
        <v>6432.2760790000002</v>
      </c>
      <c r="T9299" s="194">
        <v>6432.2760790000002</v>
      </c>
      <c r="U9299" t="s">
        <v>193</v>
      </c>
      <c r="V9299">
        <v>45708.624050925922</v>
      </c>
    </row>
    <row r="9300" spans="1:22" x14ac:dyDescent="0.3">
      <c r="A9300" t="s">
        <v>124</v>
      </c>
      <c r="B9300" t="s">
        <v>125</v>
      </c>
      <c r="C9300" t="s">
        <v>88</v>
      </c>
      <c r="D9300" s="29">
        <v>45966</v>
      </c>
      <c r="E9300" s="161">
        <v>0</v>
      </c>
      <c r="F9300" s="161">
        <v>0</v>
      </c>
      <c r="G9300" s="161">
        <v>0</v>
      </c>
      <c r="H9300" s="161">
        <v>0</v>
      </c>
      <c r="L9300">
        <v>2362.8450979999998</v>
      </c>
      <c r="R9300">
        <v>6432.2760790000002</v>
      </c>
      <c r="S9300">
        <v>6432.2760790000002</v>
      </c>
      <c r="T9300" s="194">
        <v>6432.2760790000002</v>
      </c>
      <c r="U9300" t="s">
        <v>193</v>
      </c>
      <c r="V9300">
        <v>45708.624062499999</v>
      </c>
    </row>
    <row r="9301" spans="1:22" x14ac:dyDescent="0.3">
      <c r="A9301" t="s">
        <v>124</v>
      </c>
      <c r="B9301" t="s">
        <v>125</v>
      </c>
      <c r="C9301" t="s">
        <v>88</v>
      </c>
      <c r="D9301" s="29">
        <v>45967</v>
      </c>
      <c r="E9301" s="161">
        <v>0</v>
      </c>
      <c r="F9301" s="161">
        <v>0</v>
      </c>
      <c r="G9301" s="161">
        <v>0</v>
      </c>
      <c r="H9301" s="161">
        <v>0</v>
      </c>
      <c r="L9301">
        <v>2362.8450979999998</v>
      </c>
      <c r="R9301">
        <v>6432.2760790000002</v>
      </c>
      <c r="S9301">
        <v>6432.2760790000002</v>
      </c>
      <c r="T9301" s="194">
        <v>6432.2760790000002</v>
      </c>
      <c r="U9301" t="s">
        <v>193</v>
      </c>
      <c r="V9301">
        <v>45708.624062499999</v>
      </c>
    </row>
    <row r="9302" spans="1:22" x14ac:dyDescent="0.3">
      <c r="A9302" t="s">
        <v>124</v>
      </c>
      <c r="B9302" t="s">
        <v>125</v>
      </c>
      <c r="C9302" t="s">
        <v>88</v>
      </c>
      <c r="D9302" s="29">
        <v>45968</v>
      </c>
      <c r="E9302" s="161">
        <v>0</v>
      </c>
      <c r="F9302" s="161">
        <v>0</v>
      </c>
      <c r="G9302" s="161">
        <v>0</v>
      </c>
      <c r="H9302" s="161">
        <v>0</v>
      </c>
      <c r="L9302">
        <v>2362.8450979999998</v>
      </c>
      <c r="R9302">
        <v>6432.2760790000002</v>
      </c>
      <c r="S9302">
        <v>6432.2760790000002</v>
      </c>
      <c r="T9302" s="194">
        <v>6432.2760790000002</v>
      </c>
      <c r="U9302" t="s">
        <v>193</v>
      </c>
      <c r="V9302">
        <v>45708.624050925922</v>
      </c>
    </row>
    <row r="9303" spans="1:22" x14ac:dyDescent="0.3">
      <c r="A9303" t="s">
        <v>124</v>
      </c>
      <c r="B9303" t="s">
        <v>125</v>
      </c>
      <c r="C9303" t="s">
        <v>88</v>
      </c>
      <c r="D9303" s="29">
        <v>45969</v>
      </c>
      <c r="E9303" s="161">
        <v>0</v>
      </c>
      <c r="F9303" s="161">
        <v>0</v>
      </c>
      <c r="G9303" s="161">
        <v>0</v>
      </c>
      <c r="H9303" s="161">
        <v>0</v>
      </c>
      <c r="L9303">
        <v>2362.8450979999998</v>
      </c>
      <c r="R9303">
        <v>6432.2760790000002</v>
      </c>
      <c r="S9303">
        <v>6432.2760790000002</v>
      </c>
      <c r="T9303" s="194">
        <v>6432.2760790000002</v>
      </c>
      <c r="U9303" t="s">
        <v>193</v>
      </c>
      <c r="V9303">
        <v>45708.624050925922</v>
      </c>
    </row>
    <row r="9304" spans="1:22" x14ac:dyDescent="0.3">
      <c r="A9304" t="s">
        <v>124</v>
      </c>
      <c r="B9304" t="s">
        <v>125</v>
      </c>
      <c r="C9304" t="s">
        <v>88</v>
      </c>
      <c r="D9304" s="29">
        <v>45970</v>
      </c>
      <c r="E9304" s="161">
        <v>0</v>
      </c>
      <c r="F9304" s="161">
        <v>0</v>
      </c>
      <c r="G9304" s="161">
        <v>0</v>
      </c>
      <c r="H9304" s="161">
        <v>0</v>
      </c>
      <c r="L9304">
        <v>2362.8450979999998</v>
      </c>
      <c r="R9304">
        <v>6432.2760790000002</v>
      </c>
      <c r="S9304">
        <v>6432.2760790000002</v>
      </c>
      <c r="T9304" s="194">
        <v>6432.2760790000002</v>
      </c>
      <c r="U9304" t="s">
        <v>193</v>
      </c>
      <c r="V9304">
        <v>45708.624062499999</v>
      </c>
    </row>
    <row r="9305" spans="1:22" x14ac:dyDescent="0.3">
      <c r="A9305" t="s">
        <v>124</v>
      </c>
      <c r="B9305" t="s">
        <v>125</v>
      </c>
      <c r="C9305" t="s">
        <v>88</v>
      </c>
      <c r="D9305" s="29">
        <v>45971</v>
      </c>
      <c r="E9305" s="161">
        <v>0</v>
      </c>
      <c r="F9305" s="161">
        <v>0</v>
      </c>
      <c r="G9305" s="161">
        <v>0</v>
      </c>
      <c r="H9305" s="161">
        <v>0</v>
      </c>
      <c r="L9305">
        <v>2362.8450979999998</v>
      </c>
      <c r="R9305">
        <v>6432.2760790000002</v>
      </c>
      <c r="S9305">
        <v>6432.2760790000002</v>
      </c>
      <c r="T9305" s="194">
        <v>6432.2760790000002</v>
      </c>
      <c r="U9305" t="s">
        <v>193</v>
      </c>
      <c r="V9305">
        <v>45708.624050925922</v>
      </c>
    </row>
    <row r="9306" spans="1:22" x14ac:dyDescent="0.3">
      <c r="A9306" t="s">
        <v>124</v>
      </c>
      <c r="B9306" t="s">
        <v>125</v>
      </c>
      <c r="C9306" t="s">
        <v>88</v>
      </c>
      <c r="D9306" s="29">
        <v>45972</v>
      </c>
      <c r="E9306" s="161">
        <v>0</v>
      </c>
      <c r="F9306" s="161">
        <v>0</v>
      </c>
      <c r="G9306" s="161">
        <v>0</v>
      </c>
      <c r="H9306" s="161">
        <v>0</v>
      </c>
      <c r="L9306">
        <v>2362.8450979999998</v>
      </c>
      <c r="R9306">
        <v>6432.2760790000002</v>
      </c>
      <c r="S9306">
        <v>6432.2760790000002</v>
      </c>
      <c r="T9306" s="194">
        <v>6432.2760790000002</v>
      </c>
      <c r="U9306" t="s">
        <v>193</v>
      </c>
      <c r="V9306">
        <v>45708.624062499999</v>
      </c>
    </row>
    <row r="9307" spans="1:22" x14ac:dyDescent="0.3">
      <c r="A9307" t="s">
        <v>124</v>
      </c>
      <c r="B9307" t="s">
        <v>125</v>
      </c>
      <c r="C9307" t="s">
        <v>88</v>
      </c>
      <c r="D9307" s="29">
        <v>45973</v>
      </c>
      <c r="E9307" s="161">
        <v>0</v>
      </c>
      <c r="F9307" s="161">
        <v>0</v>
      </c>
      <c r="G9307" s="161">
        <v>0</v>
      </c>
      <c r="H9307" s="161">
        <v>0</v>
      </c>
      <c r="L9307">
        <v>2362.8450979999998</v>
      </c>
      <c r="R9307">
        <v>6432.2760790000002</v>
      </c>
      <c r="S9307">
        <v>6432.2760790000002</v>
      </c>
      <c r="T9307" s="194">
        <v>6432.2760790000002</v>
      </c>
      <c r="U9307" t="s">
        <v>193</v>
      </c>
      <c r="V9307">
        <v>45708.624074074076</v>
      </c>
    </row>
    <row r="9308" spans="1:22" x14ac:dyDescent="0.3">
      <c r="A9308" t="s">
        <v>124</v>
      </c>
      <c r="B9308" t="s">
        <v>125</v>
      </c>
      <c r="C9308" t="s">
        <v>88</v>
      </c>
      <c r="D9308" s="29">
        <v>45974</v>
      </c>
      <c r="E9308" s="161">
        <v>0</v>
      </c>
      <c r="F9308" s="161">
        <v>0</v>
      </c>
      <c r="G9308" s="161">
        <v>0</v>
      </c>
      <c r="H9308" s="161">
        <v>0</v>
      </c>
      <c r="L9308">
        <v>2362.8450979999998</v>
      </c>
      <c r="R9308">
        <v>6432.2760790000002</v>
      </c>
      <c r="S9308">
        <v>6432.2760790000002</v>
      </c>
      <c r="T9308" s="194">
        <v>6432.2760790000002</v>
      </c>
      <c r="U9308" t="s">
        <v>193</v>
      </c>
      <c r="V9308">
        <v>45708.624074074076</v>
      </c>
    </row>
    <row r="9309" spans="1:22" x14ac:dyDescent="0.3">
      <c r="A9309" t="s">
        <v>124</v>
      </c>
      <c r="B9309" t="s">
        <v>125</v>
      </c>
      <c r="C9309" t="s">
        <v>88</v>
      </c>
      <c r="D9309" s="29">
        <v>45975</v>
      </c>
      <c r="E9309" s="161">
        <v>0</v>
      </c>
      <c r="F9309" s="161">
        <v>0</v>
      </c>
      <c r="G9309" s="161">
        <v>0</v>
      </c>
      <c r="H9309" s="161">
        <v>0</v>
      </c>
      <c r="L9309">
        <v>2362.8450979999998</v>
      </c>
      <c r="R9309">
        <v>6432.2760790000002</v>
      </c>
      <c r="S9309">
        <v>6432.2760790000002</v>
      </c>
      <c r="T9309" s="194">
        <v>6432.2760790000002</v>
      </c>
      <c r="U9309" t="s">
        <v>193</v>
      </c>
      <c r="V9309">
        <v>45708.624039351853</v>
      </c>
    </row>
    <row r="9310" spans="1:22" x14ac:dyDescent="0.3">
      <c r="A9310" t="s">
        <v>124</v>
      </c>
      <c r="B9310" t="s">
        <v>125</v>
      </c>
      <c r="C9310" t="s">
        <v>88</v>
      </c>
      <c r="D9310" s="29">
        <v>45976</v>
      </c>
      <c r="E9310" s="161">
        <v>0</v>
      </c>
      <c r="F9310" s="161">
        <v>0</v>
      </c>
      <c r="G9310" s="161">
        <v>0</v>
      </c>
      <c r="H9310" s="161">
        <v>0</v>
      </c>
      <c r="L9310">
        <v>2362.8450979999998</v>
      </c>
      <c r="R9310">
        <v>6432.2760790000002</v>
      </c>
      <c r="S9310">
        <v>6432.2760790000002</v>
      </c>
      <c r="T9310" s="194">
        <v>6432.2760790000002</v>
      </c>
      <c r="U9310" t="s">
        <v>193</v>
      </c>
      <c r="V9310">
        <v>45708.624074074076</v>
      </c>
    </row>
    <row r="9311" spans="1:22" x14ac:dyDescent="0.3">
      <c r="A9311" t="s">
        <v>124</v>
      </c>
      <c r="B9311" t="s">
        <v>125</v>
      </c>
      <c r="C9311" t="s">
        <v>88</v>
      </c>
      <c r="D9311" s="29">
        <v>45977</v>
      </c>
      <c r="E9311" s="161">
        <v>0</v>
      </c>
      <c r="F9311" s="161">
        <v>0</v>
      </c>
      <c r="G9311" s="161">
        <v>0</v>
      </c>
      <c r="H9311" s="161">
        <v>0</v>
      </c>
      <c r="L9311">
        <v>2362.8450979999998</v>
      </c>
      <c r="R9311">
        <v>6432.2760790000002</v>
      </c>
      <c r="S9311">
        <v>6432.2760790000002</v>
      </c>
      <c r="T9311" s="194">
        <v>6432.2760790000002</v>
      </c>
      <c r="U9311" t="s">
        <v>193</v>
      </c>
      <c r="V9311">
        <v>45708.624062499999</v>
      </c>
    </row>
    <row r="9312" spans="1:22" x14ac:dyDescent="0.3">
      <c r="A9312" t="s">
        <v>124</v>
      </c>
      <c r="B9312" t="s">
        <v>125</v>
      </c>
      <c r="C9312" t="s">
        <v>88</v>
      </c>
      <c r="D9312" s="29">
        <v>45978</v>
      </c>
      <c r="E9312" s="161">
        <v>0</v>
      </c>
      <c r="F9312" s="161">
        <v>0</v>
      </c>
      <c r="G9312" s="161">
        <v>0</v>
      </c>
      <c r="H9312" s="161">
        <v>0</v>
      </c>
      <c r="L9312">
        <v>2362.8450979999998</v>
      </c>
      <c r="R9312">
        <v>6432.2760790000002</v>
      </c>
      <c r="S9312">
        <v>6432.2760790000002</v>
      </c>
      <c r="T9312" s="194">
        <v>6432.2760790000002</v>
      </c>
      <c r="U9312" t="s">
        <v>193</v>
      </c>
      <c r="V9312">
        <v>45708.624062499999</v>
      </c>
    </row>
    <row r="9313" spans="1:22" x14ac:dyDescent="0.3">
      <c r="A9313" t="s">
        <v>124</v>
      </c>
      <c r="B9313" t="s">
        <v>125</v>
      </c>
      <c r="C9313" t="s">
        <v>88</v>
      </c>
      <c r="D9313" s="29">
        <v>45979</v>
      </c>
      <c r="E9313" s="161">
        <v>0</v>
      </c>
      <c r="F9313" s="161">
        <v>0</v>
      </c>
      <c r="G9313" s="161">
        <v>0</v>
      </c>
      <c r="H9313" s="161">
        <v>0</v>
      </c>
      <c r="L9313">
        <v>2362.8450979999998</v>
      </c>
      <c r="R9313">
        <v>6432.2760790000002</v>
      </c>
      <c r="S9313">
        <v>6432.2760790000002</v>
      </c>
      <c r="T9313" s="194">
        <v>6432.2760790000002</v>
      </c>
      <c r="U9313" t="s">
        <v>193</v>
      </c>
      <c r="V9313">
        <v>45708.624062499999</v>
      </c>
    </row>
    <row r="9314" spans="1:22" x14ac:dyDescent="0.3">
      <c r="A9314" t="s">
        <v>124</v>
      </c>
      <c r="B9314" t="s">
        <v>125</v>
      </c>
      <c r="C9314" t="s">
        <v>88</v>
      </c>
      <c r="D9314" s="29">
        <v>45980</v>
      </c>
      <c r="E9314" s="161">
        <v>0</v>
      </c>
      <c r="F9314" s="161">
        <v>0</v>
      </c>
      <c r="G9314" s="161">
        <v>0</v>
      </c>
      <c r="H9314" s="161">
        <v>0</v>
      </c>
      <c r="L9314">
        <v>2362.8450979999998</v>
      </c>
      <c r="R9314">
        <v>6432.2760790000002</v>
      </c>
      <c r="S9314">
        <v>6432.2760790000002</v>
      </c>
      <c r="T9314" s="194">
        <v>6432.2760790000002</v>
      </c>
      <c r="U9314" t="s">
        <v>193</v>
      </c>
      <c r="V9314">
        <v>45708.624050925922</v>
      </c>
    </row>
    <row r="9315" spans="1:22" x14ac:dyDescent="0.3">
      <c r="A9315" t="s">
        <v>124</v>
      </c>
      <c r="B9315" t="s">
        <v>125</v>
      </c>
      <c r="C9315" t="s">
        <v>88</v>
      </c>
      <c r="D9315" s="29">
        <v>45981</v>
      </c>
      <c r="E9315" s="161">
        <v>0</v>
      </c>
      <c r="F9315" s="161">
        <v>0</v>
      </c>
      <c r="G9315" s="161">
        <v>0</v>
      </c>
      <c r="H9315" s="161">
        <v>0</v>
      </c>
      <c r="L9315">
        <v>2362.8450979999998</v>
      </c>
      <c r="R9315">
        <v>6432.2760790000002</v>
      </c>
      <c r="S9315">
        <v>6432.2760790000002</v>
      </c>
      <c r="T9315" s="194">
        <v>6432.2760790000002</v>
      </c>
      <c r="U9315" t="s">
        <v>193</v>
      </c>
      <c r="V9315">
        <v>45708.624050925922</v>
      </c>
    </row>
    <row r="9316" spans="1:22" x14ac:dyDescent="0.3">
      <c r="A9316" t="s">
        <v>124</v>
      </c>
      <c r="B9316" t="s">
        <v>125</v>
      </c>
      <c r="C9316" t="s">
        <v>88</v>
      </c>
      <c r="D9316" s="29">
        <v>45982</v>
      </c>
      <c r="E9316" s="161">
        <v>0</v>
      </c>
      <c r="F9316" s="161">
        <v>0</v>
      </c>
      <c r="G9316" s="161">
        <v>0</v>
      </c>
      <c r="H9316" s="161">
        <v>0</v>
      </c>
      <c r="L9316">
        <v>2362.8450979999998</v>
      </c>
      <c r="R9316">
        <v>6432.2760790000002</v>
      </c>
      <c r="S9316">
        <v>6432.2760790000002</v>
      </c>
      <c r="T9316" s="194">
        <v>6432.2760790000002</v>
      </c>
      <c r="U9316" t="s">
        <v>193</v>
      </c>
      <c r="V9316">
        <v>45708.624074074076</v>
      </c>
    </row>
    <row r="9317" spans="1:22" x14ac:dyDescent="0.3">
      <c r="A9317" t="s">
        <v>124</v>
      </c>
      <c r="B9317" t="s">
        <v>125</v>
      </c>
      <c r="C9317" t="s">
        <v>88</v>
      </c>
      <c r="D9317" s="29">
        <v>45983</v>
      </c>
      <c r="E9317" s="161">
        <v>0</v>
      </c>
      <c r="F9317" s="161">
        <v>0</v>
      </c>
      <c r="G9317" s="161">
        <v>0</v>
      </c>
      <c r="H9317" s="161">
        <v>0</v>
      </c>
      <c r="L9317">
        <v>2362.8450979999998</v>
      </c>
      <c r="R9317">
        <v>6432.2760790000002</v>
      </c>
      <c r="S9317">
        <v>6432.2760790000002</v>
      </c>
      <c r="T9317" s="194">
        <v>6432.2760790000002</v>
      </c>
      <c r="U9317" t="s">
        <v>193</v>
      </c>
      <c r="V9317">
        <v>45708.624050925922</v>
      </c>
    </row>
    <row r="9318" spans="1:22" x14ac:dyDescent="0.3">
      <c r="A9318" t="s">
        <v>124</v>
      </c>
      <c r="B9318" t="s">
        <v>125</v>
      </c>
      <c r="C9318" t="s">
        <v>88</v>
      </c>
      <c r="D9318" s="29">
        <v>45984</v>
      </c>
      <c r="E9318" s="161">
        <v>0</v>
      </c>
      <c r="F9318" s="161">
        <v>0</v>
      </c>
      <c r="G9318" s="161">
        <v>0</v>
      </c>
      <c r="H9318" s="161">
        <v>0</v>
      </c>
      <c r="L9318">
        <v>2362.8450979999998</v>
      </c>
      <c r="R9318">
        <v>6432.2760790000002</v>
      </c>
      <c r="S9318">
        <v>6432.2760790000002</v>
      </c>
      <c r="T9318" s="194">
        <v>6432.2760790000002</v>
      </c>
      <c r="U9318" t="s">
        <v>193</v>
      </c>
      <c r="V9318">
        <v>45708.624050925922</v>
      </c>
    </row>
    <row r="9319" spans="1:22" x14ac:dyDescent="0.3">
      <c r="A9319" t="s">
        <v>124</v>
      </c>
      <c r="B9319" t="s">
        <v>125</v>
      </c>
      <c r="C9319" t="s">
        <v>88</v>
      </c>
      <c r="D9319" s="29">
        <v>45985</v>
      </c>
      <c r="E9319" s="161">
        <v>0</v>
      </c>
      <c r="F9319" s="161">
        <v>0</v>
      </c>
      <c r="G9319" s="161">
        <v>0</v>
      </c>
      <c r="H9319" s="161">
        <v>0</v>
      </c>
      <c r="L9319">
        <v>2362.8450979999998</v>
      </c>
      <c r="R9319">
        <v>6432.2760790000002</v>
      </c>
      <c r="S9319">
        <v>6432.2760790000002</v>
      </c>
      <c r="T9319" s="194">
        <v>6432.2760790000002</v>
      </c>
      <c r="U9319" t="s">
        <v>193</v>
      </c>
      <c r="V9319">
        <v>45708.624074074076</v>
      </c>
    </row>
    <row r="9320" spans="1:22" x14ac:dyDescent="0.3">
      <c r="A9320" t="s">
        <v>124</v>
      </c>
      <c r="B9320" t="s">
        <v>125</v>
      </c>
      <c r="C9320" t="s">
        <v>88</v>
      </c>
      <c r="D9320" s="29">
        <v>45986</v>
      </c>
      <c r="E9320" s="161">
        <v>0</v>
      </c>
      <c r="F9320" s="161">
        <v>0</v>
      </c>
      <c r="G9320" s="161">
        <v>0</v>
      </c>
      <c r="H9320" s="161">
        <v>0</v>
      </c>
      <c r="L9320">
        <v>2362.8450979999998</v>
      </c>
      <c r="R9320">
        <v>6432.2760790000002</v>
      </c>
      <c r="S9320">
        <v>6432.2760790000002</v>
      </c>
      <c r="T9320" s="194">
        <v>6432.2760790000002</v>
      </c>
      <c r="U9320" t="s">
        <v>193</v>
      </c>
      <c r="V9320">
        <v>45708.624050925922</v>
      </c>
    </row>
    <row r="9321" spans="1:22" x14ac:dyDescent="0.3">
      <c r="A9321" t="s">
        <v>124</v>
      </c>
      <c r="B9321" t="s">
        <v>125</v>
      </c>
      <c r="C9321" t="s">
        <v>88</v>
      </c>
      <c r="D9321" s="29">
        <v>45987</v>
      </c>
      <c r="E9321" s="161">
        <v>0</v>
      </c>
      <c r="F9321" s="161">
        <v>0</v>
      </c>
      <c r="G9321" s="161">
        <v>0</v>
      </c>
      <c r="H9321" s="161">
        <v>0</v>
      </c>
      <c r="L9321">
        <v>2362.8450979999998</v>
      </c>
      <c r="R9321">
        <v>6432.2760790000002</v>
      </c>
      <c r="S9321">
        <v>6432.2760790000002</v>
      </c>
      <c r="T9321" s="194">
        <v>6432.2760790000002</v>
      </c>
      <c r="U9321" t="s">
        <v>193</v>
      </c>
      <c r="V9321">
        <v>45708.624050925922</v>
      </c>
    </row>
    <row r="9322" spans="1:22" x14ac:dyDescent="0.3">
      <c r="A9322" t="s">
        <v>124</v>
      </c>
      <c r="B9322" t="s">
        <v>125</v>
      </c>
      <c r="C9322" t="s">
        <v>88</v>
      </c>
      <c r="D9322" s="29">
        <v>45988</v>
      </c>
      <c r="E9322" s="161">
        <v>0</v>
      </c>
      <c r="F9322" s="161">
        <v>0</v>
      </c>
      <c r="G9322" s="161">
        <v>0</v>
      </c>
      <c r="H9322" s="161">
        <v>0</v>
      </c>
      <c r="L9322">
        <v>2362.8450979999998</v>
      </c>
      <c r="R9322">
        <v>6432.2760790000002</v>
      </c>
      <c r="S9322">
        <v>6432.2760790000002</v>
      </c>
      <c r="T9322" s="194">
        <v>6432.2760790000002</v>
      </c>
      <c r="U9322" t="s">
        <v>193</v>
      </c>
      <c r="V9322">
        <v>45708.624050925922</v>
      </c>
    </row>
    <row r="9323" spans="1:22" x14ac:dyDescent="0.3">
      <c r="A9323" t="s">
        <v>124</v>
      </c>
      <c r="B9323" t="s">
        <v>125</v>
      </c>
      <c r="C9323" t="s">
        <v>88</v>
      </c>
      <c r="D9323" s="29">
        <v>45989</v>
      </c>
      <c r="E9323" s="161">
        <v>0</v>
      </c>
      <c r="F9323" s="161">
        <v>0</v>
      </c>
      <c r="G9323" s="161">
        <v>0</v>
      </c>
      <c r="H9323" s="161">
        <v>0</v>
      </c>
      <c r="L9323">
        <v>2362.8450979999998</v>
      </c>
      <c r="R9323">
        <v>6432.2760790000002</v>
      </c>
      <c r="S9323">
        <v>6432.2760790000002</v>
      </c>
      <c r="T9323" s="194">
        <v>6432.2760790000002</v>
      </c>
      <c r="U9323" t="s">
        <v>193</v>
      </c>
      <c r="V9323">
        <v>45708.624074074076</v>
      </c>
    </row>
    <row r="9324" spans="1:22" x14ac:dyDescent="0.3">
      <c r="A9324" t="s">
        <v>124</v>
      </c>
      <c r="B9324" t="s">
        <v>125</v>
      </c>
      <c r="C9324" t="s">
        <v>88</v>
      </c>
      <c r="D9324" s="29">
        <v>45990</v>
      </c>
      <c r="E9324" s="161">
        <v>0</v>
      </c>
      <c r="F9324" s="161">
        <v>0</v>
      </c>
      <c r="G9324" s="161">
        <v>0</v>
      </c>
      <c r="H9324" s="161">
        <v>0</v>
      </c>
      <c r="L9324">
        <v>2362.8450979999998</v>
      </c>
      <c r="R9324">
        <v>6432.2760790000002</v>
      </c>
      <c r="S9324">
        <v>6432.2760790000002</v>
      </c>
      <c r="T9324" s="194">
        <v>6432.2760790000002</v>
      </c>
      <c r="U9324" t="s">
        <v>193</v>
      </c>
      <c r="V9324">
        <v>45708.624050925922</v>
      </c>
    </row>
    <row r="9325" spans="1:22" x14ac:dyDescent="0.3">
      <c r="A9325" t="s">
        <v>124</v>
      </c>
      <c r="B9325" t="s">
        <v>125</v>
      </c>
      <c r="C9325" t="s">
        <v>88</v>
      </c>
      <c r="D9325" s="29">
        <v>45991</v>
      </c>
      <c r="E9325" s="161">
        <v>0</v>
      </c>
      <c r="F9325" s="161">
        <v>0</v>
      </c>
      <c r="G9325" s="161">
        <v>0</v>
      </c>
      <c r="H9325" s="161">
        <v>0</v>
      </c>
      <c r="L9325">
        <v>2362.8450979999998</v>
      </c>
      <c r="R9325">
        <v>6432.2760790000002</v>
      </c>
      <c r="S9325">
        <v>6432.2760790000002</v>
      </c>
      <c r="T9325" s="194">
        <v>6432.2760790000002</v>
      </c>
      <c r="U9325" t="s">
        <v>193</v>
      </c>
      <c r="V9325">
        <v>45708.624050925922</v>
      </c>
    </row>
    <row r="9326" spans="1:22" x14ac:dyDescent="0.3">
      <c r="A9326" t="s">
        <v>124</v>
      </c>
      <c r="B9326" t="s">
        <v>125</v>
      </c>
      <c r="C9326" t="s">
        <v>88</v>
      </c>
      <c r="D9326" s="29">
        <v>45992</v>
      </c>
      <c r="E9326" s="161">
        <v>0</v>
      </c>
      <c r="F9326" s="161">
        <v>0</v>
      </c>
      <c r="G9326" s="161">
        <v>0</v>
      </c>
      <c r="H9326" s="161">
        <v>0</v>
      </c>
      <c r="L9326">
        <v>2356.7210209999998</v>
      </c>
      <c r="R9326">
        <v>6432.2760790000002</v>
      </c>
      <c r="S9326">
        <v>6432.2760790000002</v>
      </c>
      <c r="T9326" s="194">
        <v>6432.2760790000002</v>
      </c>
      <c r="U9326" t="s">
        <v>193</v>
      </c>
      <c r="V9326">
        <v>45708.624050925922</v>
      </c>
    </row>
    <row r="9327" spans="1:22" x14ac:dyDescent="0.3">
      <c r="A9327" t="s">
        <v>124</v>
      </c>
      <c r="B9327" t="s">
        <v>125</v>
      </c>
      <c r="C9327" t="s">
        <v>88</v>
      </c>
      <c r="D9327" s="29">
        <v>45993</v>
      </c>
      <c r="E9327" s="161">
        <v>0</v>
      </c>
      <c r="F9327" s="161">
        <v>0</v>
      </c>
      <c r="G9327" s="161">
        <v>0</v>
      </c>
      <c r="H9327" s="161">
        <v>0</v>
      </c>
      <c r="L9327">
        <v>2356.7210209999998</v>
      </c>
      <c r="R9327">
        <v>6432.2760790000002</v>
      </c>
      <c r="S9327">
        <v>6432.2760790000002</v>
      </c>
      <c r="T9327" s="194">
        <v>6432.2760790000002</v>
      </c>
      <c r="U9327" t="s">
        <v>193</v>
      </c>
      <c r="V9327">
        <v>45708.624050925922</v>
      </c>
    </row>
    <row r="9328" spans="1:22" x14ac:dyDescent="0.3">
      <c r="A9328" t="s">
        <v>124</v>
      </c>
      <c r="B9328" t="s">
        <v>125</v>
      </c>
      <c r="C9328" t="s">
        <v>88</v>
      </c>
      <c r="D9328" s="29">
        <v>45994</v>
      </c>
      <c r="E9328" s="161">
        <v>0</v>
      </c>
      <c r="F9328" s="161">
        <v>0</v>
      </c>
      <c r="G9328" s="161">
        <v>0</v>
      </c>
      <c r="H9328" s="161">
        <v>0</v>
      </c>
      <c r="L9328">
        <v>2356.7210209999998</v>
      </c>
      <c r="R9328">
        <v>6432.2760790000002</v>
      </c>
      <c r="S9328">
        <v>6432.2760790000002</v>
      </c>
      <c r="T9328" s="194">
        <v>6432.2760790000002</v>
      </c>
      <c r="U9328" t="s">
        <v>193</v>
      </c>
      <c r="V9328">
        <v>45708.624050925922</v>
      </c>
    </row>
    <row r="9329" spans="1:22" x14ac:dyDescent="0.3">
      <c r="A9329" t="s">
        <v>124</v>
      </c>
      <c r="B9329" t="s">
        <v>125</v>
      </c>
      <c r="C9329" t="s">
        <v>88</v>
      </c>
      <c r="D9329" s="29">
        <v>45995</v>
      </c>
      <c r="E9329" s="161">
        <v>0</v>
      </c>
      <c r="F9329" s="161">
        <v>0</v>
      </c>
      <c r="G9329" s="161">
        <v>0</v>
      </c>
      <c r="H9329" s="161">
        <v>0</v>
      </c>
      <c r="L9329">
        <v>2356.7210209999998</v>
      </c>
      <c r="R9329">
        <v>6432.2760790000002</v>
      </c>
      <c r="S9329">
        <v>6432.2760790000002</v>
      </c>
      <c r="T9329" s="194">
        <v>6432.2760790000002</v>
      </c>
      <c r="U9329" t="s">
        <v>193</v>
      </c>
      <c r="V9329">
        <v>45708.624050925922</v>
      </c>
    </row>
    <row r="9330" spans="1:22" x14ac:dyDescent="0.3">
      <c r="A9330" t="s">
        <v>124</v>
      </c>
      <c r="B9330" t="s">
        <v>125</v>
      </c>
      <c r="C9330" t="s">
        <v>88</v>
      </c>
      <c r="D9330" s="29">
        <v>45996</v>
      </c>
      <c r="E9330" s="161">
        <v>0</v>
      </c>
      <c r="F9330" s="161">
        <v>0</v>
      </c>
      <c r="G9330" s="161">
        <v>0</v>
      </c>
      <c r="H9330" s="161">
        <v>0</v>
      </c>
      <c r="L9330">
        <v>2356.7210209999998</v>
      </c>
      <c r="R9330">
        <v>6432.2760790000002</v>
      </c>
      <c r="S9330">
        <v>6432.2760790000002</v>
      </c>
      <c r="T9330" s="194">
        <v>6432.2760790000002</v>
      </c>
      <c r="U9330" t="s">
        <v>193</v>
      </c>
      <c r="V9330">
        <v>45708.624074074076</v>
      </c>
    </row>
    <row r="9331" spans="1:22" x14ac:dyDescent="0.3">
      <c r="A9331" t="s">
        <v>124</v>
      </c>
      <c r="B9331" t="s">
        <v>125</v>
      </c>
      <c r="C9331" t="s">
        <v>88</v>
      </c>
      <c r="D9331" s="29">
        <v>45997</v>
      </c>
      <c r="E9331" s="161">
        <v>0</v>
      </c>
      <c r="F9331" s="161">
        <v>0</v>
      </c>
      <c r="G9331" s="161">
        <v>0</v>
      </c>
      <c r="H9331" s="161">
        <v>0</v>
      </c>
      <c r="L9331">
        <v>2356.7210209999998</v>
      </c>
      <c r="R9331">
        <v>6432.2760790000002</v>
      </c>
      <c r="S9331">
        <v>6432.2760790000002</v>
      </c>
      <c r="T9331" s="194">
        <v>6432.2760790000002</v>
      </c>
      <c r="U9331" t="s">
        <v>193</v>
      </c>
      <c r="V9331">
        <v>45708.624050925922</v>
      </c>
    </row>
    <row r="9332" spans="1:22" x14ac:dyDescent="0.3">
      <c r="A9332" t="s">
        <v>124</v>
      </c>
      <c r="B9332" t="s">
        <v>125</v>
      </c>
      <c r="C9332" t="s">
        <v>88</v>
      </c>
      <c r="D9332" s="29">
        <v>45998</v>
      </c>
      <c r="E9332" s="161">
        <v>0</v>
      </c>
      <c r="F9332" s="161">
        <v>0</v>
      </c>
      <c r="G9332" s="161">
        <v>0</v>
      </c>
      <c r="H9332" s="161">
        <v>0</v>
      </c>
      <c r="L9332">
        <v>2356.7210209999998</v>
      </c>
      <c r="R9332">
        <v>6432.2760790000002</v>
      </c>
      <c r="S9332">
        <v>6432.2760790000002</v>
      </c>
      <c r="T9332" s="194">
        <v>6432.2760790000002</v>
      </c>
      <c r="U9332" t="s">
        <v>193</v>
      </c>
      <c r="V9332">
        <v>45708.624050925922</v>
      </c>
    </row>
    <row r="9333" spans="1:22" x14ac:dyDescent="0.3">
      <c r="A9333" t="s">
        <v>124</v>
      </c>
      <c r="B9333" t="s">
        <v>125</v>
      </c>
      <c r="C9333" t="s">
        <v>88</v>
      </c>
      <c r="D9333" s="29">
        <v>45999</v>
      </c>
      <c r="E9333" s="161">
        <v>0</v>
      </c>
      <c r="F9333" s="161">
        <v>0</v>
      </c>
      <c r="G9333" s="161">
        <v>0</v>
      </c>
      <c r="H9333" s="161">
        <v>0</v>
      </c>
      <c r="L9333">
        <v>2356.7210209999998</v>
      </c>
      <c r="R9333">
        <v>6432.2760790000002</v>
      </c>
      <c r="S9333">
        <v>6432.2760790000002</v>
      </c>
      <c r="T9333" s="194">
        <v>6432.2760790000002</v>
      </c>
      <c r="U9333" t="s">
        <v>193</v>
      </c>
      <c r="V9333">
        <v>45708.624074074076</v>
      </c>
    </row>
    <row r="9334" spans="1:22" x14ac:dyDescent="0.3">
      <c r="A9334" t="s">
        <v>124</v>
      </c>
      <c r="B9334" t="s">
        <v>125</v>
      </c>
      <c r="C9334" t="s">
        <v>88</v>
      </c>
      <c r="D9334" s="29">
        <v>46000</v>
      </c>
      <c r="E9334" s="161">
        <v>0</v>
      </c>
      <c r="F9334" s="161">
        <v>0</v>
      </c>
      <c r="G9334" s="161">
        <v>0</v>
      </c>
      <c r="H9334" s="161">
        <v>0</v>
      </c>
      <c r="L9334">
        <v>2356.7210209999998</v>
      </c>
      <c r="R9334">
        <v>6432.2760790000002</v>
      </c>
      <c r="S9334">
        <v>6432.2760790000002</v>
      </c>
      <c r="T9334" s="194">
        <v>6432.2760790000002</v>
      </c>
      <c r="U9334" t="s">
        <v>193</v>
      </c>
      <c r="V9334">
        <v>45708.624050925922</v>
      </c>
    </row>
    <row r="9335" spans="1:22" x14ac:dyDescent="0.3">
      <c r="A9335" t="s">
        <v>124</v>
      </c>
      <c r="B9335" t="s">
        <v>125</v>
      </c>
      <c r="C9335" t="s">
        <v>88</v>
      </c>
      <c r="D9335" s="29">
        <v>46001</v>
      </c>
      <c r="E9335" s="161">
        <v>0</v>
      </c>
      <c r="F9335" s="161">
        <v>0</v>
      </c>
      <c r="G9335" s="161">
        <v>0</v>
      </c>
      <c r="H9335" s="161">
        <v>0</v>
      </c>
      <c r="L9335">
        <v>2356.7210209999998</v>
      </c>
      <c r="R9335">
        <v>6432.2760790000002</v>
      </c>
      <c r="S9335">
        <v>6432.2760790000002</v>
      </c>
      <c r="T9335" s="194">
        <v>6432.2760790000002</v>
      </c>
      <c r="U9335" t="s">
        <v>193</v>
      </c>
      <c r="V9335">
        <v>45708.624050925922</v>
      </c>
    </row>
    <row r="9336" spans="1:22" x14ac:dyDescent="0.3">
      <c r="A9336" t="s">
        <v>124</v>
      </c>
      <c r="B9336" t="s">
        <v>125</v>
      </c>
      <c r="C9336" t="s">
        <v>88</v>
      </c>
      <c r="D9336" s="29">
        <v>46002</v>
      </c>
      <c r="E9336" s="161">
        <v>0</v>
      </c>
      <c r="F9336" s="161">
        <v>0</v>
      </c>
      <c r="G9336" s="161">
        <v>0</v>
      </c>
      <c r="H9336" s="161">
        <v>0</v>
      </c>
      <c r="L9336">
        <v>2356.7210209999998</v>
      </c>
      <c r="R9336">
        <v>6432.2760790000002</v>
      </c>
      <c r="S9336">
        <v>6432.2760790000002</v>
      </c>
      <c r="T9336" s="194">
        <v>6432.2760790000002</v>
      </c>
      <c r="U9336" t="s">
        <v>193</v>
      </c>
      <c r="V9336">
        <v>45708.624050925922</v>
      </c>
    </row>
    <row r="9337" spans="1:22" x14ac:dyDescent="0.3">
      <c r="A9337" t="s">
        <v>124</v>
      </c>
      <c r="B9337" t="s">
        <v>125</v>
      </c>
      <c r="C9337" t="s">
        <v>88</v>
      </c>
      <c r="D9337" s="29">
        <v>46003</v>
      </c>
      <c r="E9337" s="161">
        <v>0</v>
      </c>
      <c r="F9337" s="161">
        <v>0</v>
      </c>
      <c r="G9337" s="161">
        <v>0</v>
      </c>
      <c r="H9337" s="161">
        <v>0</v>
      </c>
      <c r="L9337">
        <v>2356.7210209999998</v>
      </c>
      <c r="R9337">
        <v>6432.2760790000002</v>
      </c>
      <c r="S9337">
        <v>6432.2760790000002</v>
      </c>
      <c r="T9337" s="194">
        <v>6432.2760790000002</v>
      </c>
      <c r="U9337" t="s">
        <v>193</v>
      </c>
      <c r="V9337">
        <v>45708.624062499999</v>
      </c>
    </row>
    <row r="9338" spans="1:22" x14ac:dyDescent="0.3">
      <c r="A9338" t="s">
        <v>124</v>
      </c>
      <c r="B9338" t="s">
        <v>125</v>
      </c>
      <c r="C9338" t="s">
        <v>88</v>
      </c>
      <c r="D9338" s="29">
        <v>46004</v>
      </c>
      <c r="E9338" s="161">
        <v>0</v>
      </c>
      <c r="F9338" s="161">
        <v>0</v>
      </c>
      <c r="G9338" s="161">
        <v>0</v>
      </c>
      <c r="H9338" s="161">
        <v>0</v>
      </c>
      <c r="L9338">
        <v>2356.7210209999998</v>
      </c>
      <c r="R9338">
        <v>6432.2760790000002</v>
      </c>
      <c r="S9338">
        <v>6432.2760790000002</v>
      </c>
      <c r="T9338" s="194">
        <v>6432.2760790000002</v>
      </c>
      <c r="U9338" t="s">
        <v>193</v>
      </c>
      <c r="V9338">
        <v>45708.624062499999</v>
      </c>
    </row>
    <row r="9339" spans="1:22" x14ac:dyDescent="0.3">
      <c r="A9339" t="s">
        <v>124</v>
      </c>
      <c r="B9339" t="s">
        <v>125</v>
      </c>
      <c r="C9339" t="s">
        <v>88</v>
      </c>
      <c r="D9339" s="29">
        <v>46005</v>
      </c>
      <c r="E9339" s="161">
        <v>0</v>
      </c>
      <c r="F9339" s="161">
        <v>0</v>
      </c>
      <c r="G9339" s="161">
        <v>0</v>
      </c>
      <c r="H9339" s="161">
        <v>0</v>
      </c>
      <c r="L9339">
        <v>2356.7210209999998</v>
      </c>
      <c r="R9339">
        <v>6432.2760790000002</v>
      </c>
      <c r="S9339">
        <v>6432.2760790000002</v>
      </c>
      <c r="T9339" s="194">
        <v>6432.2760790000002</v>
      </c>
      <c r="U9339" t="s">
        <v>193</v>
      </c>
      <c r="V9339">
        <v>45708.624050925922</v>
      </c>
    </row>
    <row r="9340" spans="1:22" x14ac:dyDescent="0.3">
      <c r="A9340" t="s">
        <v>124</v>
      </c>
      <c r="B9340" t="s">
        <v>125</v>
      </c>
      <c r="C9340" t="s">
        <v>88</v>
      </c>
      <c r="D9340" s="29">
        <v>46006</v>
      </c>
      <c r="E9340" s="161">
        <v>0</v>
      </c>
      <c r="F9340" s="161">
        <v>0</v>
      </c>
      <c r="G9340" s="161">
        <v>0</v>
      </c>
      <c r="H9340" s="161">
        <v>0</v>
      </c>
      <c r="L9340">
        <v>2356.7210209999998</v>
      </c>
      <c r="R9340">
        <v>6432.2760790000002</v>
      </c>
      <c r="S9340">
        <v>6432.2760790000002</v>
      </c>
      <c r="T9340" s="194">
        <v>6432.2760790000002</v>
      </c>
      <c r="U9340" t="s">
        <v>193</v>
      </c>
      <c r="V9340">
        <v>45708.624062499999</v>
      </c>
    </row>
    <row r="9341" spans="1:22" x14ac:dyDescent="0.3">
      <c r="A9341" t="s">
        <v>124</v>
      </c>
      <c r="B9341" t="s">
        <v>125</v>
      </c>
      <c r="C9341" t="s">
        <v>88</v>
      </c>
      <c r="D9341" s="29">
        <v>46007</v>
      </c>
      <c r="E9341" s="161">
        <v>0</v>
      </c>
      <c r="F9341" s="161">
        <v>0</v>
      </c>
      <c r="G9341" s="161">
        <v>0</v>
      </c>
      <c r="H9341" s="161">
        <v>0</v>
      </c>
      <c r="L9341">
        <v>2356.7210209999998</v>
      </c>
      <c r="R9341">
        <v>6432.2760790000002</v>
      </c>
      <c r="S9341">
        <v>6432.2760790000002</v>
      </c>
      <c r="T9341" s="194">
        <v>6432.2760790000002</v>
      </c>
      <c r="U9341" t="s">
        <v>193</v>
      </c>
      <c r="V9341">
        <v>45708.624050925922</v>
      </c>
    </row>
    <row r="9342" spans="1:22" x14ac:dyDescent="0.3">
      <c r="A9342" t="s">
        <v>124</v>
      </c>
      <c r="B9342" t="s">
        <v>125</v>
      </c>
      <c r="C9342" t="s">
        <v>88</v>
      </c>
      <c r="D9342" s="29">
        <v>46008</v>
      </c>
      <c r="E9342" s="161">
        <v>0</v>
      </c>
      <c r="F9342" s="161">
        <v>0</v>
      </c>
      <c r="G9342" s="161">
        <v>0</v>
      </c>
      <c r="H9342" s="161">
        <v>0</v>
      </c>
      <c r="L9342">
        <v>2356.7210209999998</v>
      </c>
      <c r="R9342">
        <v>6432.2760790000002</v>
      </c>
      <c r="S9342">
        <v>6432.2760790000002</v>
      </c>
      <c r="T9342" s="194">
        <v>6432.2760790000002</v>
      </c>
      <c r="U9342" t="s">
        <v>193</v>
      </c>
      <c r="V9342">
        <v>45708.624062499999</v>
      </c>
    </row>
    <row r="9343" spans="1:22" x14ac:dyDescent="0.3">
      <c r="A9343" t="s">
        <v>124</v>
      </c>
      <c r="B9343" t="s">
        <v>125</v>
      </c>
      <c r="C9343" t="s">
        <v>88</v>
      </c>
      <c r="D9343" s="29">
        <v>46009</v>
      </c>
      <c r="E9343" s="161">
        <v>0</v>
      </c>
      <c r="F9343" s="161">
        <v>0</v>
      </c>
      <c r="G9343" s="161">
        <v>0</v>
      </c>
      <c r="H9343" s="161">
        <v>0</v>
      </c>
      <c r="L9343">
        <v>2356.7210209999998</v>
      </c>
      <c r="R9343">
        <v>6432.2760790000002</v>
      </c>
      <c r="S9343">
        <v>6432.2760790000002</v>
      </c>
      <c r="T9343" s="194">
        <v>6432.2760790000002</v>
      </c>
      <c r="U9343" t="s">
        <v>193</v>
      </c>
      <c r="V9343">
        <v>45708.624074074076</v>
      </c>
    </row>
    <row r="9344" spans="1:22" x14ac:dyDescent="0.3">
      <c r="A9344" t="s">
        <v>124</v>
      </c>
      <c r="B9344" t="s">
        <v>125</v>
      </c>
      <c r="C9344" t="s">
        <v>88</v>
      </c>
      <c r="D9344" s="29">
        <v>46010</v>
      </c>
      <c r="E9344" s="161">
        <v>0</v>
      </c>
      <c r="F9344" s="161">
        <v>0</v>
      </c>
      <c r="G9344" s="161">
        <v>0</v>
      </c>
      <c r="H9344" s="161">
        <v>0</v>
      </c>
      <c r="L9344">
        <v>2356.7210209999998</v>
      </c>
      <c r="R9344">
        <v>6432.2760790000002</v>
      </c>
      <c r="S9344">
        <v>6432.2760790000002</v>
      </c>
      <c r="T9344" s="194">
        <v>6432.2760790000002</v>
      </c>
      <c r="U9344" t="s">
        <v>193</v>
      </c>
      <c r="V9344">
        <v>45708.624074074076</v>
      </c>
    </row>
    <row r="9345" spans="1:22" x14ac:dyDescent="0.3">
      <c r="A9345" t="s">
        <v>124</v>
      </c>
      <c r="B9345" t="s">
        <v>125</v>
      </c>
      <c r="C9345" t="s">
        <v>88</v>
      </c>
      <c r="D9345" s="29">
        <v>46011</v>
      </c>
      <c r="E9345" s="161">
        <v>0</v>
      </c>
      <c r="F9345" s="161">
        <v>0</v>
      </c>
      <c r="G9345" s="161">
        <v>0</v>
      </c>
      <c r="H9345" s="161">
        <v>0</v>
      </c>
      <c r="L9345">
        <v>2356.7210209999998</v>
      </c>
      <c r="R9345">
        <v>6432.2760790000002</v>
      </c>
      <c r="S9345">
        <v>6432.2760790000002</v>
      </c>
      <c r="T9345" s="194">
        <v>6432.2760790000002</v>
      </c>
      <c r="U9345" t="s">
        <v>193</v>
      </c>
      <c r="V9345">
        <v>45708.624050925922</v>
      </c>
    </row>
    <row r="9346" spans="1:22" x14ac:dyDescent="0.3">
      <c r="A9346" t="s">
        <v>124</v>
      </c>
      <c r="B9346" t="s">
        <v>125</v>
      </c>
      <c r="C9346" t="s">
        <v>88</v>
      </c>
      <c r="D9346" s="29">
        <v>46012</v>
      </c>
      <c r="E9346" s="161">
        <v>0</v>
      </c>
      <c r="F9346" s="161">
        <v>0</v>
      </c>
      <c r="G9346" s="161">
        <v>0</v>
      </c>
      <c r="H9346" s="161">
        <v>0</v>
      </c>
      <c r="L9346">
        <v>2356.7210209999998</v>
      </c>
      <c r="R9346">
        <v>6432.2760790000002</v>
      </c>
      <c r="S9346">
        <v>6432.2760790000002</v>
      </c>
      <c r="T9346" s="194">
        <v>6432.2760790000002</v>
      </c>
      <c r="U9346" t="s">
        <v>193</v>
      </c>
      <c r="V9346">
        <v>45708.624062499999</v>
      </c>
    </row>
    <row r="9347" spans="1:22" x14ac:dyDescent="0.3">
      <c r="A9347" t="s">
        <v>124</v>
      </c>
      <c r="B9347" t="s">
        <v>125</v>
      </c>
      <c r="C9347" t="s">
        <v>88</v>
      </c>
      <c r="D9347" s="29">
        <v>46013</v>
      </c>
      <c r="E9347" s="161">
        <v>0</v>
      </c>
      <c r="F9347" s="161">
        <v>0</v>
      </c>
      <c r="G9347" s="161">
        <v>0</v>
      </c>
      <c r="H9347" s="161">
        <v>0</v>
      </c>
      <c r="L9347">
        <v>2356.7210209999998</v>
      </c>
      <c r="R9347">
        <v>6432.2760790000002</v>
      </c>
      <c r="S9347">
        <v>6432.2760790000002</v>
      </c>
      <c r="T9347" s="194">
        <v>6432.2760790000002</v>
      </c>
      <c r="U9347" t="s">
        <v>193</v>
      </c>
      <c r="V9347">
        <v>45708.624050925922</v>
      </c>
    </row>
    <row r="9348" spans="1:22" x14ac:dyDescent="0.3">
      <c r="A9348" t="s">
        <v>124</v>
      </c>
      <c r="B9348" t="s">
        <v>125</v>
      </c>
      <c r="C9348" t="s">
        <v>88</v>
      </c>
      <c r="D9348" s="29">
        <v>46014</v>
      </c>
      <c r="E9348" s="161">
        <v>0</v>
      </c>
      <c r="F9348" s="161">
        <v>0</v>
      </c>
      <c r="G9348" s="161">
        <v>0</v>
      </c>
      <c r="H9348" s="161">
        <v>0</v>
      </c>
      <c r="L9348">
        <v>2356.7210209999998</v>
      </c>
      <c r="R9348">
        <v>6432.2760790000002</v>
      </c>
      <c r="S9348">
        <v>6432.2760790000002</v>
      </c>
      <c r="T9348" s="194">
        <v>6432.2760790000002</v>
      </c>
      <c r="U9348" t="s">
        <v>193</v>
      </c>
      <c r="V9348">
        <v>45708.624050925922</v>
      </c>
    </row>
    <row r="9349" spans="1:22" x14ac:dyDescent="0.3">
      <c r="A9349" t="s">
        <v>124</v>
      </c>
      <c r="B9349" t="s">
        <v>125</v>
      </c>
      <c r="C9349" t="s">
        <v>88</v>
      </c>
      <c r="D9349" s="29">
        <v>46015</v>
      </c>
      <c r="E9349" s="161">
        <v>0</v>
      </c>
      <c r="F9349" s="161">
        <v>0</v>
      </c>
      <c r="G9349" s="161">
        <v>0</v>
      </c>
      <c r="H9349" s="161">
        <v>0</v>
      </c>
      <c r="L9349">
        <v>2356.7210209999998</v>
      </c>
      <c r="R9349">
        <v>6432.2760790000002</v>
      </c>
      <c r="S9349">
        <v>6432.2760790000002</v>
      </c>
      <c r="T9349" s="194">
        <v>6432.2760790000002</v>
      </c>
      <c r="U9349" t="s">
        <v>193</v>
      </c>
      <c r="V9349">
        <v>45708.624050925922</v>
      </c>
    </row>
    <row r="9350" spans="1:22" x14ac:dyDescent="0.3">
      <c r="A9350" t="s">
        <v>124</v>
      </c>
      <c r="B9350" t="s">
        <v>125</v>
      </c>
      <c r="C9350" t="s">
        <v>88</v>
      </c>
      <c r="D9350" s="29">
        <v>46016</v>
      </c>
      <c r="E9350" s="161">
        <v>0</v>
      </c>
      <c r="F9350" s="161">
        <v>0</v>
      </c>
      <c r="G9350" s="161">
        <v>0</v>
      </c>
      <c r="H9350" s="161">
        <v>0</v>
      </c>
      <c r="L9350">
        <v>2356.7210209999998</v>
      </c>
      <c r="R9350">
        <v>6432.2760790000002</v>
      </c>
      <c r="S9350">
        <v>6432.2760790000002</v>
      </c>
      <c r="T9350" s="194">
        <v>6432.2760790000002</v>
      </c>
      <c r="U9350" t="s">
        <v>193</v>
      </c>
      <c r="V9350">
        <v>45708.624050925922</v>
      </c>
    </row>
    <row r="9351" spans="1:22" x14ac:dyDescent="0.3">
      <c r="A9351" t="s">
        <v>124</v>
      </c>
      <c r="B9351" t="s">
        <v>125</v>
      </c>
      <c r="C9351" t="s">
        <v>88</v>
      </c>
      <c r="D9351" s="29">
        <v>46017</v>
      </c>
      <c r="E9351" s="161">
        <v>0</v>
      </c>
      <c r="F9351" s="161">
        <v>0</v>
      </c>
      <c r="G9351" s="161">
        <v>0</v>
      </c>
      <c r="H9351" s="161">
        <v>0</v>
      </c>
      <c r="L9351">
        <v>2356.7210209999998</v>
      </c>
      <c r="R9351">
        <v>6432.2760790000002</v>
      </c>
      <c r="S9351">
        <v>6432.2760790000002</v>
      </c>
      <c r="T9351" s="194">
        <v>6432.2760790000002</v>
      </c>
      <c r="U9351" t="s">
        <v>193</v>
      </c>
      <c r="V9351">
        <v>45708.624050925922</v>
      </c>
    </row>
    <row r="9352" spans="1:22" x14ac:dyDescent="0.3">
      <c r="A9352" t="s">
        <v>124</v>
      </c>
      <c r="B9352" t="s">
        <v>125</v>
      </c>
      <c r="C9352" t="s">
        <v>88</v>
      </c>
      <c r="D9352" s="29">
        <v>46018</v>
      </c>
      <c r="E9352" s="161">
        <v>0</v>
      </c>
      <c r="F9352" s="161">
        <v>0</v>
      </c>
      <c r="G9352" s="161">
        <v>0</v>
      </c>
      <c r="H9352" s="161">
        <v>0</v>
      </c>
      <c r="L9352">
        <v>2356.7210209999998</v>
      </c>
      <c r="R9352">
        <v>6432.2760790000002</v>
      </c>
      <c r="S9352">
        <v>6432.2760790000002</v>
      </c>
      <c r="T9352" s="194">
        <v>6432.2760790000002</v>
      </c>
      <c r="U9352" t="s">
        <v>193</v>
      </c>
      <c r="V9352">
        <v>45708.624050925922</v>
      </c>
    </row>
    <row r="9353" spans="1:22" x14ac:dyDescent="0.3">
      <c r="A9353" t="s">
        <v>124</v>
      </c>
      <c r="B9353" t="s">
        <v>125</v>
      </c>
      <c r="C9353" t="s">
        <v>88</v>
      </c>
      <c r="D9353" s="29">
        <v>46019</v>
      </c>
      <c r="E9353" s="161">
        <v>0</v>
      </c>
      <c r="F9353" s="161">
        <v>0</v>
      </c>
      <c r="G9353" s="161">
        <v>0</v>
      </c>
      <c r="H9353" s="161">
        <v>0</v>
      </c>
      <c r="L9353">
        <v>2356.7210209999998</v>
      </c>
      <c r="R9353">
        <v>6432.2760790000002</v>
      </c>
      <c r="S9353">
        <v>6432.2760790000002</v>
      </c>
      <c r="T9353" s="194">
        <v>6432.2760790000002</v>
      </c>
      <c r="U9353" t="s">
        <v>193</v>
      </c>
      <c r="V9353">
        <v>45708.624062499999</v>
      </c>
    </row>
    <row r="9354" spans="1:22" x14ac:dyDescent="0.3">
      <c r="A9354" t="s">
        <v>124</v>
      </c>
      <c r="B9354" t="s">
        <v>125</v>
      </c>
      <c r="C9354" t="s">
        <v>88</v>
      </c>
      <c r="D9354" s="29">
        <v>46020</v>
      </c>
      <c r="E9354" s="161">
        <v>0</v>
      </c>
      <c r="F9354" s="161">
        <v>0</v>
      </c>
      <c r="G9354" s="161">
        <v>0</v>
      </c>
      <c r="H9354" s="161">
        <v>0</v>
      </c>
      <c r="L9354">
        <v>2356.7210209999998</v>
      </c>
      <c r="R9354">
        <v>6432.2760790000002</v>
      </c>
      <c r="S9354">
        <v>6432.2760790000002</v>
      </c>
      <c r="T9354" s="194">
        <v>6432.2760790000002</v>
      </c>
      <c r="U9354" t="s">
        <v>193</v>
      </c>
      <c r="V9354">
        <v>45708.624050925922</v>
      </c>
    </row>
    <row r="9355" spans="1:22" x14ac:dyDescent="0.3">
      <c r="A9355" t="s">
        <v>124</v>
      </c>
      <c r="B9355" t="s">
        <v>125</v>
      </c>
      <c r="C9355" t="s">
        <v>88</v>
      </c>
      <c r="D9355" s="29">
        <v>46021</v>
      </c>
      <c r="E9355" s="161">
        <v>0</v>
      </c>
      <c r="F9355" s="161">
        <v>0</v>
      </c>
      <c r="G9355" s="161">
        <v>0</v>
      </c>
      <c r="H9355" s="161">
        <v>0</v>
      </c>
      <c r="L9355">
        <v>2356.7210209999998</v>
      </c>
      <c r="R9355">
        <v>6432.2760790000002</v>
      </c>
      <c r="S9355">
        <v>6432.2760790000002</v>
      </c>
      <c r="T9355" s="194">
        <v>6432.2760790000002</v>
      </c>
      <c r="U9355" t="s">
        <v>193</v>
      </c>
      <c r="V9355">
        <v>45708.624050925922</v>
      </c>
    </row>
    <row r="9356" spans="1:22" x14ac:dyDescent="0.3">
      <c r="A9356" t="s">
        <v>124</v>
      </c>
      <c r="B9356" t="s">
        <v>125</v>
      </c>
      <c r="C9356" t="s">
        <v>88</v>
      </c>
      <c r="D9356" s="29">
        <v>46022</v>
      </c>
      <c r="E9356" s="161">
        <v>0</v>
      </c>
      <c r="F9356" s="161">
        <v>0</v>
      </c>
      <c r="G9356" s="161">
        <v>0</v>
      </c>
      <c r="H9356" s="161">
        <v>0</v>
      </c>
      <c r="L9356">
        <v>2356.7210209999998</v>
      </c>
      <c r="R9356">
        <v>6432.2760790000002</v>
      </c>
      <c r="S9356">
        <v>6432.2760790000002</v>
      </c>
      <c r="T9356" s="194">
        <v>6432.2760790000002</v>
      </c>
      <c r="U9356" t="s">
        <v>193</v>
      </c>
      <c r="V9356">
        <v>45708.624050925922</v>
      </c>
    </row>
    <row r="9357" spans="1:22" x14ac:dyDescent="0.3">
      <c r="A9357" t="s">
        <v>263</v>
      </c>
      <c r="C9357" t="s">
        <v>93</v>
      </c>
      <c r="D9357" s="29">
        <v>45748</v>
      </c>
      <c r="E9357" s="161">
        <v>0</v>
      </c>
      <c r="F9357" s="161">
        <v>0</v>
      </c>
      <c r="G9357" s="161">
        <v>0</v>
      </c>
      <c r="H9357" s="161">
        <v>0</v>
      </c>
      <c r="L9357">
        <v>591.42373599999996</v>
      </c>
      <c r="M9357">
        <v>204.10923600000001</v>
      </c>
      <c r="N9357">
        <v>169.2</v>
      </c>
      <c r="P9357">
        <v>34.909236</v>
      </c>
      <c r="R9357">
        <v>1487.900854</v>
      </c>
      <c r="S9357">
        <v>1487.900854</v>
      </c>
      <c r="T9357" s="194">
        <v>1487.900854</v>
      </c>
      <c r="U9357" t="s">
        <v>193</v>
      </c>
      <c r="V9357">
        <v>45693.334270833337</v>
      </c>
    </row>
    <row r="9358" spans="1:22" x14ac:dyDescent="0.3">
      <c r="A9358" t="s">
        <v>263</v>
      </c>
      <c r="C9358" t="s">
        <v>93</v>
      </c>
      <c r="D9358" s="29">
        <v>45749</v>
      </c>
      <c r="E9358" s="161">
        <v>0</v>
      </c>
      <c r="F9358" s="161">
        <v>0</v>
      </c>
      <c r="G9358" s="161">
        <v>0</v>
      </c>
      <c r="H9358" s="161">
        <v>0</v>
      </c>
      <c r="L9358">
        <v>591.42373599999996</v>
      </c>
      <c r="M9358">
        <v>204.10923600000001</v>
      </c>
      <c r="N9358">
        <v>169.2</v>
      </c>
      <c r="P9358">
        <v>34.909236</v>
      </c>
      <c r="R9358">
        <v>1487.900854</v>
      </c>
      <c r="S9358">
        <v>1487.900854</v>
      </c>
      <c r="T9358" s="194">
        <v>1487.900854</v>
      </c>
      <c r="U9358" t="s">
        <v>193</v>
      </c>
      <c r="V9358">
        <v>45693.33425925926</v>
      </c>
    </row>
    <row r="9359" spans="1:22" x14ac:dyDescent="0.3">
      <c r="A9359" t="s">
        <v>263</v>
      </c>
      <c r="C9359" t="s">
        <v>93</v>
      </c>
      <c r="D9359" s="29">
        <v>45750</v>
      </c>
      <c r="E9359" s="161">
        <v>0</v>
      </c>
      <c r="F9359" s="161">
        <v>0</v>
      </c>
      <c r="G9359" s="161">
        <v>0</v>
      </c>
      <c r="H9359" s="161">
        <v>0</v>
      </c>
      <c r="L9359">
        <v>591.42373599999996</v>
      </c>
      <c r="M9359">
        <v>204.10923600000001</v>
      </c>
      <c r="N9359">
        <v>169.2</v>
      </c>
      <c r="P9359">
        <v>34.909236</v>
      </c>
      <c r="R9359">
        <v>1487.900854</v>
      </c>
      <c r="S9359">
        <v>1487.900854</v>
      </c>
      <c r="T9359" s="194">
        <v>1487.900854</v>
      </c>
      <c r="U9359" t="s">
        <v>193</v>
      </c>
      <c r="V9359">
        <v>45693.33425925926</v>
      </c>
    </row>
    <row r="9360" spans="1:22" x14ac:dyDescent="0.3">
      <c r="A9360" t="s">
        <v>263</v>
      </c>
      <c r="C9360" t="s">
        <v>93</v>
      </c>
      <c r="D9360" s="29">
        <v>45751</v>
      </c>
      <c r="E9360" s="161">
        <v>0</v>
      </c>
      <c r="F9360" s="161">
        <v>0</v>
      </c>
      <c r="G9360" s="161">
        <v>0</v>
      </c>
      <c r="H9360" s="161">
        <v>0</v>
      </c>
      <c r="L9360">
        <v>591.42373599999996</v>
      </c>
      <c r="M9360">
        <v>204.10923600000001</v>
      </c>
      <c r="N9360">
        <v>169.2</v>
      </c>
      <c r="P9360">
        <v>34.909236</v>
      </c>
      <c r="R9360">
        <v>1487.900854</v>
      </c>
      <c r="S9360">
        <v>1487.900854</v>
      </c>
      <c r="T9360" s="194">
        <v>1487.900854</v>
      </c>
      <c r="U9360" t="s">
        <v>193</v>
      </c>
      <c r="V9360">
        <v>45693.334270833337</v>
      </c>
    </row>
    <row r="9361" spans="1:22" x14ac:dyDescent="0.3">
      <c r="A9361" t="s">
        <v>263</v>
      </c>
      <c r="C9361" t="s">
        <v>93</v>
      </c>
      <c r="D9361" s="29">
        <v>45752</v>
      </c>
      <c r="E9361" s="161">
        <v>0</v>
      </c>
      <c r="F9361" s="161">
        <v>0</v>
      </c>
      <c r="G9361" s="161">
        <v>0</v>
      </c>
      <c r="H9361" s="161">
        <v>0</v>
      </c>
      <c r="L9361">
        <v>591.42373599999996</v>
      </c>
      <c r="M9361">
        <v>204.10923600000001</v>
      </c>
      <c r="N9361">
        <v>169.2</v>
      </c>
      <c r="P9361">
        <v>34.909236</v>
      </c>
      <c r="R9361">
        <v>1487.900854</v>
      </c>
      <c r="S9361">
        <v>1487.900854</v>
      </c>
      <c r="T9361" s="194">
        <v>1487.900854</v>
      </c>
      <c r="U9361" t="s">
        <v>193</v>
      </c>
      <c r="V9361">
        <v>45693.33425925926</v>
      </c>
    </row>
    <row r="9362" spans="1:22" x14ac:dyDescent="0.3">
      <c r="A9362" t="s">
        <v>263</v>
      </c>
      <c r="C9362" t="s">
        <v>93</v>
      </c>
      <c r="D9362" s="29">
        <v>45753</v>
      </c>
      <c r="E9362" s="161">
        <v>0</v>
      </c>
      <c r="F9362" s="161">
        <v>0</v>
      </c>
      <c r="G9362" s="161">
        <v>0</v>
      </c>
      <c r="H9362" s="161">
        <v>0</v>
      </c>
      <c r="L9362">
        <v>591.42373599999996</v>
      </c>
      <c r="M9362">
        <v>204.10923600000001</v>
      </c>
      <c r="N9362">
        <v>169.2</v>
      </c>
      <c r="P9362">
        <v>34.909236</v>
      </c>
      <c r="R9362">
        <v>1487.900854</v>
      </c>
      <c r="S9362">
        <v>1487.900854</v>
      </c>
      <c r="T9362" s="194">
        <v>1487.900854</v>
      </c>
      <c r="U9362" t="s">
        <v>193</v>
      </c>
      <c r="V9362">
        <v>45693.33425925926</v>
      </c>
    </row>
    <row r="9363" spans="1:22" x14ac:dyDescent="0.3">
      <c r="A9363" t="s">
        <v>263</v>
      </c>
      <c r="C9363" t="s">
        <v>93</v>
      </c>
      <c r="D9363" s="29">
        <v>45754</v>
      </c>
      <c r="E9363" s="161">
        <v>0</v>
      </c>
      <c r="F9363" s="161">
        <v>0</v>
      </c>
      <c r="G9363" s="161">
        <v>0</v>
      </c>
      <c r="H9363" s="161">
        <v>0</v>
      </c>
      <c r="L9363">
        <v>591.42373599999996</v>
      </c>
      <c r="M9363">
        <v>204.10923600000001</v>
      </c>
      <c r="N9363">
        <v>169.2</v>
      </c>
      <c r="P9363">
        <v>34.909236</v>
      </c>
      <c r="R9363">
        <v>1487.900854</v>
      </c>
      <c r="S9363">
        <v>1487.900854</v>
      </c>
      <c r="T9363" s="194">
        <v>1487.900854</v>
      </c>
      <c r="U9363" t="s">
        <v>193</v>
      </c>
      <c r="V9363">
        <v>45693.33425925926</v>
      </c>
    </row>
    <row r="9364" spans="1:22" x14ac:dyDescent="0.3">
      <c r="A9364" t="s">
        <v>263</v>
      </c>
      <c r="C9364" t="s">
        <v>93</v>
      </c>
      <c r="D9364" s="29">
        <v>45755</v>
      </c>
      <c r="E9364" s="161">
        <v>0</v>
      </c>
      <c r="F9364" s="161">
        <v>0</v>
      </c>
      <c r="G9364" s="161">
        <v>0</v>
      </c>
      <c r="H9364" s="161">
        <v>0</v>
      </c>
      <c r="L9364">
        <v>591.42373599999996</v>
      </c>
      <c r="M9364">
        <v>204.10923600000001</v>
      </c>
      <c r="N9364">
        <v>169.2</v>
      </c>
      <c r="P9364">
        <v>34.909236</v>
      </c>
      <c r="R9364">
        <v>1487.900854</v>
      </c>
      <c r="S9364">
        <v>1487.900854</v>
      </c>
      <c r="T9364" s="194">
        <v>1487.900854</v>
      </c>
      <c r="U9364" t="s">
        <v>193</v>
      </c>
      <c r="V9364">
        <v>45693.33425925926</v>
      </c>
    </row>
    <row r="9365" spans="1:22" x14ac:dyDescent="0.3">
      <c r="A9365" t="s">
        <v>263</v>
      </c>
      <c r="C9365" t="s">
        <v>93</v>
      </c>
      <c r="D9365" s="29">
        <v>45756</v>
      </c>
      <c r="E9365" s="161">
        <v>0</v>
      </c>
      <c r="F9365" s="161">
        <v>0</v>
      </c>
      <c r="G9365" s="161">
        <v>0</v>
      </c>
      <c r="H9365" s="161">
        <v>0</v>
      </c>
      <c r="L9365">
        <v>591.42373599999996</v>
      </c>
      <c r="M9365">
        <v>204.10923600000001</v>
      </c>
      <c r="N9365">
        <v>169.2</v>
      </c>
      <c r="P9365">
        <v>34.909236</v>
      </c>
      <c r="R9365">
        <v>1487.900854</v>
      </c>
      <c r="S9365">
        <v>1487.900854</v>
      </c>
      <c r="T9365" s="194">
        <v>1487.900854</v>
      </c>
      <c r="U9365" t="s">
        <v>193</v>
      </c>
      <c r="V9365">
        <v>45693.334282407406</v>
      </c>
    </row>
    <row r="9366" spans="1:22" x14ac:dyDescent="0.3">
      <c r="A9366" t="s">
        <v>263</v>
      </c>
      <c r="C9366" t="s">
        <v>93</v>
      </c>
      <c r="D9366" s="29">
        <v>45757</v>
      </c>
      <c r="E9366" s="161">
        <v>0</v>
      </c>
      <c r="F9366" s="161">
        <v>0</v>
      </c>
      <c r="G9366" s="161">
        <v>0</v>
      </c>
      <c r="H9366" s="161">
        <v>0</v>
      </c>
      <c r="L9366">
        <v>591.42373599999996</v>
      </c>
      <c r="M9366">
        <v>204.10923600000001</v>
      </c>
      <c r="N9366">
        <v>169.2</v>
      </c>
      <c r="P9366">
        <v>34.909236</v>
      </c>
      <c r="R9366">
        <v>1487.900854</v>
      </c>
      <c r="S9366">
        <v>1487.900854</v>
      </c>
      <c r="T9366" s="194">
        <v>1487.900854</v>
      </c>
      <c r="U9366" t="s">
        <v>193</v>
      </c>
      <c r="V9366">
        <v>45693.334270833337</v>
      </c>
    </row>
    <row r="9367" spans="1:22" x14ac:dyDescent="0.3">
      <c r="A9367" t="s">
        <v>263</v>
      </c>
      <c r="C9367" t="s">
        <v>93</v>
      </c>
      <c r="D9367" s="29">
        <v>45758</v>
      </c>
      <c r="E9367" s="161">
        <v>0</v>
      </c>
      <c r="F9367" s="161">
        <v>0</v>
      </c>
      <c r="G9367" s="161">
        <v>0</v>
      </c>
      <c r="H9367" s="161">
        <v>0</v>
      </c>
      <c r="L9367">
        <v>591.42373599999996</v>
      </c>
      <c r="M9367">
        <v>204.10923600000001</v>
      </c>
      <c r="N9367">
        <v>169.2</v>
      </c>
      <c r="P9367">
        <v>34.909236</v>
      </c>
      <c r="R9367">
        <v>1487.900854</v>
      </c>
      <c r="S9367">
        <v>1487.900854</v>
      </c>
      <c r="T9367" s="194">
        <v>1487.900854</v>
      </c>
      <c r="U9367" t="s">
        <v>193</v>
      </c>
      <c r="V9367">
        <v>45693.33425925926</v>
      </c>
    </row>
    <row r="9368" spans="1:22" x14ac:dyDescent="0.3">
      <c r="A9368" t="s">
        <v>263</v>
      </c>
      <c r="C9368" t="s">
        <v>93</v>
      </c>
      <c r="D9368" s="29">
        <v>45759</v>
      </c>
      <c r="E9368" s="161">
        <v>0</v>
      </c>
      <c r="F9368" s="161">
        <v>0</v>
      </c>
      <c r="G9368" s="161">
        <v>0</v>
      </c>
      <c r="H9368" s="161">
        <v>0</v>
      </c>
      <c r="L9368">
        <v>591.42373599999996</v>
      </c>
      <c r="M9368">
        <v>204.10923600000001</v>
      </c>
      <c r="N9368">
        <v>169.2</v>
      </c>
      <c r="P9368">
        <v>34.909236</v>
      </c>
      <c r="R9368">
        <v>1487.900854</v>
      </c>
      <c r="S9368">
        <v>1487.900854</v>
      </c>
      <c r="T9368" s="194">
        <v>1487.900854</v>
      </c>
      <c r="U9368" t="s">
        <v>193</v>
      </c>
      <c r="V9368">
        <v>45693.334270833337</v>
      </c>
    </row>
    <row r="9369" spans="1:22" x14ac:dyDescent="0.3">
      <c r="A9369" t="s">
        <v>263</v>
      </c>
      <c r="C9369" t="s">
        <v>93</v>
      </c>
      <c r="D9369" s="29">
        <v>45760</v>
      </c>
      <c r="E9369" s="161">
        <v>0</v>
      </c>
      <c r="F9369" s="161">
        <v>0</v>
      </c>
      <c r="G9369" s="161">
        <v>0</v>
      </c>
      <c r="H9369" s="161">
        <v>0</v>
      </c>
      <c r="L9369">
        <v>591.42373599999996</v>
      </c>
      <c r="M9369">
        <v>204.10923600000001</v>
      </c>
      <c r="N9369">
        <v>169.2</v>
      </c>
      <c r="P9369">
        <v>34.909236</v>
      </c>
      <c r="R9369">
        <v>1487.900854</v>
      </c>
      <c r="S9369">
        <v>1487.900854</v>
      </c>
      <c r="T9369" s="194">
        <v>1487.900854</v>
      </c>
      <c r="U9369" t="s">
        <v>193</v>
      </c>
      <c r="V9369">
        <v>45693.33425925926</v>
      </c>
    </row>
    <row r="9370" spans="1:22" x14ac:dyDescent="0.3">
      <c r="A9370" t="s">
        <v>263</v>
      </c>
      <c r="C9370" t="s">
        <v>93</v>
      </c>
      <c r="D9370" s="29">
        <v>45761</v>
      </c>
      <c r="E9370" s="161">
        <v>0</v>
      </c>
      <c r="F9370" s="161">
        <v>0</v>
      </c>
      <c r="G9370" s="161">
        <v>0</v>
      </c>
      <c r="H9370" s="161">
        <v>0</v>
      </c>
      <c r="L9370">
        <v>591.42373599999996</v>
      </c>
      <c r="M9370">
        <v>204.10923600000001</v>
      </c>
      <c r="N9370">
        <v>169.2</v>
      </c>
      <c r="P9370">
        <v>34.909236</v>
      </c>
      <c r="R9370">
        <v>1487.900854</v>
      </c>
      <c r="S9370">
        <v>1487.900854</v>
      </c>
      <c r="T9370" s="194">
        <v>1487.900854</v>
      </c>
      <c r="U9370" t="s">
        <v>193</v>
      </c>
      <c r="V9370">
        <v>45693.33425925926</v>
      </c>
    </row>
    <row r="9371" spans="1:22" x14ac:dyDescent="0.3">
      <c r="A9371" t="s">
        <v>263</v>
      </c>
      <c r="C9371" t="s">
        <v>93</v>
      </c>
      <c r="D9371" s="29">
        <v>45762</v>
      </c>
      <c r="E9371" s="161">
        <v>0</v>
      </c>
      <c r="F9371" s="161">
        <v>0</v>
      </c>
      <c r="G9371" s="161">
        <v>0</v>
      </c>
      <c r="H9371" s="161">
        <v>0</v>
      </c>
      <c r="L9371">
        <v>591.42373599999996</v>
      </c>
      <c r="M9371">
        <v>204.10923600000001</v>
      </c>
      <c r="N9371">
        <v>169.2</v>
      </c>
      <c r="P9371">
        <v>34.909236</v>
      </c>
      <c r="R9371">
        <v>1487.900854</v>
      </c>
      <c r="S9371">
        <v>1487.900854</v>
      </c>
      <c r="T9371" s="194">
        <v>1487.900854</v>
      </c>
      <c r="U9371" t="s">
        <v>193</v>
      </c>
      <c r="V9371">
        <v>45693.33425925926</v>
      </c>
    </row>
    <row r="9372" spans="1:22" x14ac:dyDescent="0.3">
      <c r="A9372" t="s">
        <v>263</v>
      </c>
      <c r="C9372" t="s">
        <v>93</v>
      </c>
      <c r="D9372" s="29">
        <v>45763</v>
      </c>
      <c r="E9372" s="161">
        <v>0</v>
      </c>
      <c r="F9372" s="161">
        <v>0</v>
      </c>
      <c r="G9372" s="161">
        <v>0</v>
      </c>
      <c r="H9372" s="161">
        <v>0</v>
      </c>
      <c r="L9372">
        <v>591.42373599999996</v>
      </c>
      <c r="M9372">
        <v>204.10923600000001</v>
      </c>
      <c r="N9372">
        <v>169.2</v>
      </c>
      <c r="P9372">
        <v>34.909236</v>
      </c>
      <c r="R9372">
        <v>1487.900854</v>
      </c>
      <c r="S9372">
        <v>1487.900854</v>
      </c>
      <c r="T9372" s="194">
        <v>1487.900854</v>
      </c>
      <c r="U9372" t="s">
        <v>193</v>
      </c>
      <c r="V9372">
        <v>45693.33425925926</v>
      </c>
    </row>
    <row r="9373" spans="1:22" x14ac:dyDescent="0.3">
      <c r="A9373" t="s">
        <v>263</v>
      </c>
      <c r="C9373" t="s">
        <v>93</v>
      </c>
      <c r="D9373" s="29">
        <v>45764</v>
      </c>
      <c r="E9373" s="161">
        <v>0</v>
      </c>
      <c r="F9373" s="161">
        <v>0</v>
      </c>
      <c r="G9373" s="161">
        <v>0</v>
      </c>
      <c r="H9373" s="161">
        <v>0</v>
      </c>
      <c r="L9373">
        <v>591.42373599999996</v>
      </c>
      <c r="M9373">
        <v>204.10923600000001</v>
      </c>
      <c r="N9373">
        <v>169.2</v>
      </c>
      <c r="P9373">
        <v>34.909236</v>
      </c>
      <c r="R9373">
        <v>1487.900854</v>
      </c>
      <c r="S9373">
        <v>1487.900854</v>
      </c>
      <c r="T9373" s="194">
        <v>1487.900854</v>
      </c>
      <c r="U9373" t="s">
        <v>193</v>
      </c>
      <c r="V9373">
        <v>45693.33425925926</v>
      </c>
    </row>
    <row r="9374" spans="1:22" x14ac:dyDescent="0.3">
      <c r="A9374" t="s">
        <v>263</v>
      </c>
      <c r="C9374" t="s">
        <v>93</v>
      </c>
      <c r="D9374" s="29">
        <v>45765</v>
      </c>
      <c r="E9374" s="161">
        <v>0</v>
      </c>
      <c r="F9374" s="161">
        <v>0</v>
      </c>
      <c r="G9374" s="161">
        <v>0</v>
      </c>
      <c r="H9374" s="161">
        <v>0</v>
      </c>
      <c r="L9374">
        <v>591.42373599999996</v>
      </c>
      <c r="M9374">
        <v>204.10923600000001</v>
      </c>
      <c r="N9374">
        <v>169.2</v>
      </c>
      <c r="P9374">
        <v>34.909236</v>
      </c>
      <c r="R9374">
        <v>1487.900854</v>
      </c>
      <c r="S9374">
        <v>1487.900854</v>
      </c>
      <c r="T9374" s="194">
        <v>1487.900854</v>
      </c>
      <c r="U9374" t="s">
        <v>193</v>
      </c>
      <c r="V9374">
        <v>45693.33425925926</v>
      </c>
    </row>
    <row r="9375" spans="1:22" x14ac:dyDescent="0.3">
      <c r="A9375" t="s">
        <v>263</v>
      </c>
      <c r="C9375" t="s">
        <v>93</v>
      </c>
      <c r="D9375" s="29">
        <v>45766</v>
      </c>
      <c r="E9375" s="161">
        <v>0</v>
      </c>
      <c r="F9375" s="161">
        <v>0</v>
      </c>
      <c r="G9375" s="161">
        <v>0</v>
      </c>
      <c r="H9375" s="161">
        <v>0</v>
      </c>
      <c r="L9375">
        <v>591.42373599999996</v>
      </c>
      <c r="M9375">
        <v>204.10923600000001</v>
      </c>
      <c r="N9375">
        <v>169.2</v>
      </c>
      <c r="P9375">
        <v>34.909236</v>
      </c>
      <c r="R9375">
        <v>1487.900854</v>
      </c>
      <c r="S9375">
        <v>1487.900854</v>
      </c>
      <c r="T9375" s="194">
        <v>1487.900854</v>
      </c>
      <c r="U9375" t="s">
        <v>193</v>
      </c>
      <c r="V9375">
        <v>45693.334270833337</v>
      </c>
    </row>
    <row r="9376" spans="1:22" x14ac:dyDescent="0.3">
      <c r="A9376" t="s">
        <v>263</v>
      </c>
      <c r="C9376" t="s">
        <v>93</v>
      </c>
      <c r="D9376" s="29">
        <v>45767</v>
      </c>
      <c r="E9376" s="161">
        <v>0</v>
      </c>
      <c r="F9376" s="161">
        <v>0</v>
      </c>
      <c r="G9376" s="161">
        <v>0</v>
      </c>
      <c r="H9376" s="161">
        <v>0</v>
      </c>
      <c r="L9376">
        <v>591.42373599999996</v>
      </c>
      <c r="M9376">
        <v>204.10923600000001</v>
      </c>
      <c r="N9376">
        <v>169.2</v>
      </c>
      <c r="P9376">
        <v>34.909236</v>
      </c>
      <c r="R9376">
        <v>1487.900854</v>
      </c>
      <c r="S9376">
        <v>1487.900854</v>
      </c>
      <c r="T9376" s="194">
        <v>1487.900854</v>
      </c>
      <c r="U9376" t="s">
        <v>193</v>
      </c>
      <c r="V9376">
        <v>45693.334270833337</v>
      </c>
    </row>
    <row r="9377" spans="1:22" x14ac:dyDescent="0.3">
      <c r="A9377" t="s">
        <v>263</v>
      </c>
      <c r="C9377" t="s">
        <v>93</v>
      </c>
      <c r="D9377" s="29">
        <v>45768</v>
      </c>
      <c r="E9377" s="161">
        <v>0</v>
      </c>
      <c r="F9377" s="161">
        <v>0</v>
      </c>
      <c r="G9377" s="161">
        <v>0</v>
      </c>
      <c r="H9377" s="161">
        <v>0</v>
      </c>
      <c r="L9377">
        <v>591.42373599999996</v>
      </c>
      <c r="M9377">
        <v>204.10923600000001</v>
      </c>
      <c r="N9377">
        <v>169.2</v>
      </c>
      <c r="P9377">
        <v>34.909236</v>
      </c>
      <c r="R9377">
        <v>1487.900854</v>
      </c>
      <c r="S9377">
        <v>1487.900854</v>
      </c>
      <c r="T9377" s="194">
        <v>1487.900854</v>
      </c>
      <c r="U9377" t="s">
        <v>193</v>
      </c>
      <c r="V9377">
        <v>45693.334270833337</v>
      </c>
    </row>
    <row r="9378" spans="1:22" x14ac:dyDescent="0.3">
      <c r="A9378" t="s">
        <v>263</v>
      </c>
      <c r="C9378" t="s">
        <v>93</v>
      </c>
      <c r="D9378" s="29">
        <v>45769</v>
      </c>
      <c r="E9378" s="161">
        <v>0</v>
      </c>
      <c r="F9378" s="161">
        <v>0</v>
      </c>
      <c r="G9378" s="161">
        <v>0</v>
      </c>
      <c r="H9378" s="161">
        <v>0</v>
      </c>
      <c r="L9378">
        <v>591.42373599999996</v>
      </c>
      <c r="M9378">
        <v>204.10923600000001</v>
      </c>
      <c r="N9378">
        <v>169.2</v>
      </c>
      <c r="P9378">
        <v>34.909236</v>
      </c>
      <c r="R9378">
        <v>1487.900854</v>
      </c>
      <c r="S9378">
        <v>1487.900854</v>
      </c>
      <c r="T9378" s="194">
        <v>1487.900854</v>
      </c>
      <c r="U9378" t="s">
        <v>193</v>
      </c>
      <c r="V9378">
        <v>45693.334270833337</v>
      </c>
    </row>
    <row r="9379" spans="1:22" x14ac:dyDescent="0.3">
      <c r="A9379" t="s">
        <v>263</v>
      </c>
      <c r="C9379" t="s">
        <v>93</v>
      </c>
      <c r="D9379" s="29">
        <v>45770</v>
      </c>
      <c r="E9379" s="161">
        <v>0</v>
      </c>
      <c r="F9379" s="161">
        <v>0</v>
      </c>
      <c r="G9379" s="161">
        <v>0</v>
      </c>
      <c r="H9379" s="161">
        <v>0</v>
      </c>
      <c r="L9379">
        <v>591.42373599999996</v>
      </c>
      <c r="M9379">
        <v>204.10923600000001</v>
      </c>
      <c r="N9379">
        <v>169.2</v>
      </c>
      <c r="P9379">
        <v>34.909236</v>
      </c>
      <c r="R9379">
        <v>1487.900854</v>
      </c>
      <c r="S9379">
        <v>1487.900854</v>
      </c>
      <c r="T9379" s="194">
        <v>1487.900854</v>
      </c>
      <c r="U9379" t="s">
        <v>193</v>
      </c>
      <c r="V9379">
        <v>45693.33425925926</v>
      </c>
    </row>
    <row r="9380" spans="1:22" x14ac:dyDescent="0.3">
      <c r="A9380" t="s">
        <v>263</v>
      </c>
      <c r="C9380" t="s">
        <v>93</v>
      </c>
      <c r="D9380" s="29">
        <v>45771</v>
      </c>
      <c r="E9380" s="161">
        <v>0</v>
      </c>
      <c r="F9380" s="161">
        <v>0</v>
      </c>
      <c r="G9380" s="161">
        <v>0</v>
      </c>
      <c r="H9380" s="161">
        <v>0</v>
      </c>
      <c r="L9380">
        <v>591.42373599999996</v>
      </c>
      <c r="M9380">
        <v>204.10923600000001</v>
      </c>
      <c r="N9380">
        <v>169.2</v>
      </c>
      <c r="P9380">
        <v>34.909236</v>
      </c>
      <c r="R9380">
        <v>1487.900854</v>
      </c>
      <c r="S9380">
        <v>1487.900854</v>
      </c>
      <c r="T9380" s="194">
        <v>1487.900854</v>
      </c>
      <c r="U9380" t="s">
        <v>193</v>
      </c>
      <c r="V9380">
        <v>45693.33425925926</v>
      </c>
    </row>
    <row r="9381" spans="1:22" x14ac:dyDescent="0.3">
      <c r="A9381" t="s">
        <v>263</v>
      </c>
      <c r="C9381" t="s">
        <v>93</v>
      </c>
      <c r="D9381" s="29">
        <v>45772</v>
      </c>
      <c r="E9381" s="161">
        <v>0</v>
      </c>
      <c r="F9381" s="161">
        <v>0</v>
      </c>
      <c r="G9381" s="161">
        <v>0</v>
      </c>
      <c r="H9381" s="161">
        <v>0</v>
      </c>
      <c r="L9381">
        <v>591.42373599999996</v>
      </c>
      <c r="M9381">
        <v>204.10923600000001</v>
      </c>
      <c r="N9381">
        <v>169.2</v>
      </c>
      <c r="P9381">
        <v>34.909236</v>
      </c>
      <c r="R9381">
        <v>1487.900854</v>
      </c>
      <c r="S9381">
        <v>1487.900854</v>
      </c>
      <c r="T9381" s="194">
        <v>1487.900854</v>
      </c>
      <c r="U9381" t="s">
        <v>193</v>
      </c>
      <c r="V9381">
        <v>45693.33425925926</v>
      </c>
    </row>
    <row r="9382" spans="1:22" x14ac:dyDescent="0.3">
      <c r="A9382" t="s">
        <v>263</v>
      </c>
      <c r="C9382" t="s">
        <v>93</v>
      </c>
      <c r="D9382" s="29">
        <v>45773</v>
      </c>
      <c r="E9382" s="161">
        <v>0</v>
      </c>
      <c r="F9382" s="161">
        <v>0</v>
      </c>
      <c r="G9382" s="161">
        <v>0</v>
      </c>
      <c r="H9382" s="161">
        <v>0</v>
      </c>
      <c r="L9382">
        <v>591.42373599999996</v>
      </c>
      <c r="M9382">
        <v>204.10923600000001</v>
      </c>
      <c r="N9382">
        <v>169.2</v>
      </c>
      <c r="P9382">
        <v>34.909236</v>
      </c>
      <c r="R9382">
        <v>1487.900854</v>
      </c>
      <c r="S9382">
        <v>1487.900854</v>
      </c>
      <c r="T9382" s="194">
        <v>1487.900854</v>
      </c>
      <c r="U9382" t="s">
        <v>193</v>
      </c>
      <c r="V9382">
        <v>45693.33425925926</v>
      </c>
    </row>
    <row r="9383" spans="1:22" x14ac:dyDescent="0.3">
      <c r="A9383" t="s">
        <v>263</v>
      </c>
      <c r="C9383" t="s">
        <v>93</v>
      </c>
      <c r="D9383" s="29">
        <v>45774</v>
      </c>
      <c r="E9383" s="161">
        <v>0</v>
      </c>
      <c r="F9383" s="161">
        <v>0</v>
      </c>
      <c r="G9383" s="161">
        <v>0</v>
      </c>
      <c r="H9383" s="161">
        <v>0</v>
      </c>
      <c r="L9383">
        <v>591.42373599999996</v>
      </c>
      <c r="M9383">
        <v>204.10923600000001</v>
      </c>
      <c r="N9383">
        <v>169.2</v>
      </c>
      <c r="P9383">
        <v>34.909236</v>
      </c>
      <c r="R9383">
        <v>1487.900854</v>
      </c>
      <c r="S9383">
        <v>1487.900854</v>
      </c>
      <c r="T9383" s="194">
        <v>1487.900854</v>
      </c>
      <c r="U9383" t="s">
        <v>193</v>
      </c>
      <c r="V9383">
        <v>45693.334270833337</v>
      </c>
    </row>
    <row r="9384" spans="1:22" x14ac:dyDescent="0.3">
      <c r="A9384" t="s">
        <v>263</v>
      </c>
      <c r="C9384" t="s">
        <v>93</v>
      </c>
      <c r="D9384" s="29">
        <v>45775</v>
      </c>
      <c r="E9384" s="161">
        <v>0</v>
      </c>
      <c r="F9384" s="161">
        <v>0</v>
      </c>
      <c r="G9384" s="161">
        <v>0</v>
      </c>
      <c r="H9384" s="161">
        <v>0</v>
      </c>
      <c r="L9384">
        <v>591.42373599999996</v>
      </c>
      <c r="M9384">
        <v>204.10923600000001</v>
      </c>
      <c r="N9384">
        <v>169.2</v>
      </c>
      <c r="P9384">
        <v>34.909236</v>
      </c>
      <c r="R9384">
        <v>1487.900854</v>
      </c>
      <c r="S9384">
        <v>1487.900854</v>
      </c>
      <c r="T9384" s="194">
        <v>1487.900854</v>
      </c>
      <c r="U9384" t="s">
        <v>193</v>
      </c>
      <c r="V9384">
        <v>45693.33425925926</v>
      </c>
    </row>
    <row r="9385" spans="1:22" x14ac:dyDescent="0.3">
      <c r="A9385" t="s">
        <v>263</v>
      </c>
      <c r="C9385" t="s">
        <v>93</v>
      </c>
      <c r="D9385" s="29">
        <v>45776</v>
      </c>
      <c r="E9385" s="161">
        <v>0</v>
      </c>
      <c r="F9385" s="161">
        <v>0</v>
      </c>
      <c r="G9385" s="161">
        <v>0</v>
      </c>
      <c r="H9385" s="161">
        <v>0</v>
      </c>
      <c r="L9385">
        <v>591.42373599999996</v>
      </c>
      <c r="M9385">
        <v>204.10923600000001</v>
      </c>
      <c r="N9385">
        <v>169.2</v>
      </c>
      <c r="P9385">
        <v>34.909236</v>
      </c>
      <c r="R9385">
        <v>1487.900854</v>
      </c>
      <c r="S9385">
        <v>1487.900854</v>
      </c>
      <c r="T9385" s="194">
        <v>1487.900854</v>
      </c>
      <c r="U9385" t="s">
        <v>193</v>
      </c>
      <c r="V9385">
        <v>45693.33425925926</v>
      </c>
    </row>
    <row r="9386" spans="1:22" x14ac:dyDescent="0.3">
      <c r="A9386" t="s">
        <v>263</v>
      </c>
      <c r="C9386" t="s">
        <v>93</v>
      </c>
      <c r="D9386" s="29">
        <v>45777</v>
      </c>
      <c r="E9386" s="161">
        <v>0</v>
      </c>
      <c r="F9386" s="161">
        <v>0</v>
      </c>
      <c r="G9386" s="161">
        <v>0</v>
      </c>
      <c r="H9386" s="161">
        <v>0</v>
      </c>
      <c r="L9386">
        <v>591.42373599999996</v>
      </c>
      <c r="M9386">
        <v>204.10923600000001</v>
      </c>
      <c r="N9386">
        <v>169.2</v>
      </c>
      <c r="P9386">
        <v>34.909236</v>
      </c>
      <c r="R9386">
        <v>1487.900854</v>
      </c>
      <c r="S9386">
        <v>1487.900854</v>
      </c>
      <c r="T9386" s="194">
        <v>1487.900854</v>
      </c>
      <c r="U9386" t="s">
        <v>193</v>
      </c>
      <c r="V9386">
        <v>45693.33425925926</v>
      </c>
    </row>
    <row r="9387" spans="1:22" x14ac:dyDescent="0.3">
      <c r="A9387" t="s">
        <v>263</v>
      </c>
      <c r="C9387" t="s">
        <v>93</v>
      </c>
      <c r="D9387" s="29">
        <v>45778</v>
      </c>
      <c r="E9387" s="161">
        <v>0</v>
      </c>
      <c r="F9387" s="161">
        <v>0</v>
      </c>
      <c r="G9387" s="161">
        <v>0</v>
      </c>
      <c r="H9387" s="161">
        <v>0</v>
      </c>
      <c r="L9387">
        <v>797.46275100000003</v>
      </c>
      <c r="M9387">
        <v>169.2</v>
      </c>
      <c r="N9387">
        <v>169.2</v>
      </c>
      <c r="R9387">
        <v>1487.900854</v>
      </c>
      <c r="S9387">
        <v>1487.900854</v>
      </c>
      <c r="T9387" s="194">
        <v>1487.900854</v>
      </c>
      <c r="U9387" t="s">
        <v>193</v>
      </c>
      <c r="V9387">
        <v>45708.624282407407</v>
      </c>
    </row>
    <row r="9388" spans="1:22" x14ac:dyDescent="0.3">
      <c r="A9388" t="s">
        <v>263</v>
      </c>
      <c r="C9388" t="s">
        <v>93</v>
      </c>
      <c r="D9388" s="29">
        <v>45779</v>
      </c>
      <c r="E9388" s="161">
        <v>0</v>
      </c>
      <c r="F9388" s="161">
        <v>0</v>
      </c>
      <c r="G9388" s="161">
        <v>0</v>
      </c>
      <c r="H9388" s="161">
        <v>0</v>
      </c>
      <c r="L9388">
        <v>797.46275100000003</v>
      </c>
      <c r="M9388">
        <v>169.2</v>
      </c>
      <c r="N9388">
        <v>169.2</v>
      </c>
      <c r="R9388">
        <v>1487.900854</v>
      </c>
      <c r="S9388">
        <v>1487.900854</v>
      </c>
      <c r="T9388" s="194">
        <v>1487.900854</v>
      </c>
      <c r="U9388" t="s">
        <v>193</v>
      </c>
      <c r="V9388">
        <v>45708.624293981484</v>
      </c>
    </row>
    <row r="9389" spans="1:22" x14ac:dyDescent="0.3">
      <c r="A9389" t="s">
        <v>263</v>
      </c>
      <c r="C9389" t="s">
        <v>93</v>
      </c>
      <c r="D9389" s="29">
        <v>45780</v>
      </c>
      <c r="E9389" s="161">
        <v>0</v>
      </c>
      <c r="F9389" s="161">
        <v>0</v>
      </c>
      <c r="G9389" s="161">
        <v>0</v>
      </c>
      <c r="H9389" s="161">
        <v>0</v>
      </c>
      <c r="L9389">
        <v>797.46275100000003</v>
      </c>
      <c r="M9389">
        <v>169.2</v>
      </c>
      <c r="N9389">
        <v>169.2</v>
      </c>
      <c r="R9389">
        <v>1487.900854</v>
      </c>
      <c r="S9389">
        <v>1487.900854</v>
      </c>
      <c r="T9389" s="194">
        <v>1487.900854</v>
      </c>
      <c r="U9389" t="s">
        <v>193</v>
      </c>
      <c r="V9389">
        <v>45708.624282407407</v>
      </c>
    </row>
    <row r="9390" spans="1:22" x14ac:dyDescent="0.3">
      <c r="A9390" t="s">
        <v>263</v>
      </c>
      <c r="C9390" t="s">
        <v>93</v>
      </c>
      <c r="D9390" s="29">
        <v>45781</v>
      </c>
      <c r="E9390" s="161">
        <v>0</v>
      </c>
      <c r="F9390" s="161">
        <v>0</v>
      </c>
      <c r="G9390" s="161">
        <v>0</v>
      </c>
      <c r="H9390" s="161">
        <v>0</v>
      </c>
      <c r="L9390">
        <v>797.46275100000003</v>
      </c>
      <c r="M9390">
        <v>169.2</v>
      </c>
      <c r="N9390">
        <v>169.2</v>
      </c>
      <c r="R9390">
        <v>1487.900854</v>
      </c>
      <c r="S9390">
        <v>1487.900854</v>
      </c>
      <c r="T9390" s="194">
        <v>1487.900854</v>
      </c>
      <c r="U9390" t="s">
        <v>193</v>
      </c>
      <c r="V9390">
        <v>45708.624282407407</v>
      </c>
    </row>
    <row r="9391" spans="1:22" x14ac:dyDescent="0.3">
      <c r="A9391" t="s">
        <v>263</v>
      </c>
      <c r="C9391" t="s">
        <v>93</v>
      </c>
      <c r="D9391" s="29">
        <v>45782</v>
      </c>
      <c r="E9391" s="161">
        <v>0</v>
      </c>
      <c r="F9391" s="161">
        <v>0</v>
      </c>
      <c r="G9391" s="161">
        <v>0</v>
      </c>
      <c r="H9391" s="161">
        <v>0</v>
      </c>
      <c r="L9391">
        <v>797.46275100000003</v>
      </c>
      <c r="M9391">
        <v>169.2</v>
      </c>
      <c r="N9391">
        <v>169.2</v>
      </c>
      <c r="R9391">
        <v>1487.900854</v>
      </c>
      <c r="S9391">
        <v>1487.900854</v>
      </c>
      <c r="T9391" s="194">
        <v>1487.900854</v>
      </c>
      <c r="U9391" t="s">
        <v>193</v>
      </c>
      <c r="V9391">
        <v>45708.624293981484</v>
      </c>
    </row>
    <row r="9392" spans="1:22" x14ac:dyDescent="0.3">
      <c r="A9392" t="s">
        <v>263</v>
      </c>
      <c r="C9392" t="s">
        <v>93</v>
      </c>
      <c r="D9392" s="29">
        <v>45783</v>
      </c>
      <c r="E9392" s="161">
        <v>0</v>
      </c>
      <c r="F9392" s="161">
        <v>0</v>
      </c>
      <c r="G9392" s="161">
        <v>0</v>
      </c>
      <c r="H9392" s="161">
        <v>0</v>
      </c>
      <c r="L9392">
        <v>797.46275100000003</v>
      </c>
      <c r="M9392">
        <v>169.2</v>
      </c>
      <c r="N9392">
        <v>169.2</v>
      </c>
      <c r="R9392">
        <v>1487.900854</v>
      </c>
      <c r="S9392">
        <v>1487.900854</v>
      </c>
      <c r="T9392" s="194">
        <v>1487.900854</v>
      </c>
      <c r="U9392" t="s">
        <v>193</v>
      </c>
      <c r="V9392">
        <v>45708.624293981484</v>
      </c>
    </row>
    <row r="9393" spans="1:22" x14ac:dyDescent="0.3">
      <c r="A9393" t="s">
        <v>263</v>
      </c>
      <c r="C9393" t="s">
        <v>93</v>
      </c>
      <c r="D9393" s="29">
        <v>45784</v>
      </c>
      <c r="E9393" s="161">
        <v>0</v>
      </c>
      <c r="F9393" s="161">
        <v>0</v>
      </c>
      <c r="G9393" s="161">
        <v>0</v>
      </c>
      <c r="H9393" s="161">
        <v>0</v>
      </c>
      <c r="L9393">
        <v>797.46275100000003</v>
      </c>
      <c r="M9393">
        <v>169.2</v>
      </c>
      <c r="N9393">
        <v>169.2</v>
      </c>
      <c r="R9393">
        <v>1487.900854</v>
      </c>
      <c r="S9393">
        <v>1487.900854</v>
      </c>
      <c r="T9393" s="194">
        <v>1487.900854</v>
      </c>
      <c r="U9393" t="s">
        <v>193</v>
      </c>
      <c r="V9393">
        <v>45708.624293981484</v>
      </c>
    </row>
    <row r="9394" spans="1:22" x14ac:dyDescent="0.3">
      <c r="A9394" t="s">
        <v>263</v>
      </c>
      <c r="C9394" t="s">
        <v>93</v>
      </c>
      <c r="D9394" s="29">
        <v>45785</v>
      </c>
      <c r="E9394" s="161">
        <v>0</v>
      </c>
      <c r="F9394" s="161">
        <v>0</v>
      </c>
      <c r="G9394" s="161">
        <v>0</v>
      </c>
      <c r="H9394" s="161">
        <v>0</v>
      </c>
      <c r="L9394">
        <v>797.46275100000003</v>
      </c>
      <c r="M9394">
        <v>169.2</v>
      </c>
      <c r="N9394">
        <v>169.2</v>
      </c>
      <c r="R9394">
        <v>1487.900854</v>
      </c>
      <c r="S9394">
        <v>1487.900854</v>
      </c>
      <c r="T9394" s="194">
        <v>1487.900854</v>
      </c>
      <c r="U9394" t="s">
        <v>193</v>
      </c>
      <c r="V9394">
        <v>45708.624293981484</v>
      </c>
    </row>
    <row r="9395" spans="1:22" x14ac:dyDescent="0.3">
      <c r="A9395" t="s">
        <v>263</v>
      </c>
      <c r="C9395" t="s">
        <v>93</v>
      </c>
      <c r="D9395" s="29">
        <v>45786</v>
      </c>
      <c r="E9395" s="161">
        <v>0</v>
      </c>
      <c r="F9395" s="161">
        <v>0</v>
      </c>
      <c r="G9395" s="161">
        <v>0</v>
      </c>
      <c r="H9395" s="161">
        <v>0</v>
      </c>
      <c r="L9395">
        <v>797.46275100000003</v>
      </c>
      <c r="M9395">
        <v>169.2</v>
      </c>
      <c r="N9395">
        <v>169.2</v>
      </c>
      <c r="R9395">
        <v>1487.900854</v>
      </c>
      <c r="S9395">
        <v>1487.900854</v>
      </c>
      <c r="T9395" s="194">
        <v>1487.900854</v>
      </c>
      <c r="U9395" t="s">
        <v>193</v>
      </c>
      <c r="V9395">
        <v>45708.624293981484</v>
      </c>
    </row>
    <row r="9396" spans="1:22" x14ac:dyDescent="0.3">
      <c r="A9396" t="s">
        <v>263</v>
      </c>
      <c r="C9396" t="s">
        <v>93</v>
      </c>
      <c r="D9396" s="29">
        <v>45787</v>
      </c>
      <c r="E9396" s="161">
        <v>0</v>
      </c>
      <c r="F9396" s="161">
        <v>0</v>
      </c>
      <c r="G9396" s="161">
        <v>0</v>
      </c>
      <c r="H9396" s="161">
        <v>0</v>
      </c>
      <c r="L9396">
        <v>797.46275100000003</v>
      </c>
      <c r="M9396">
        <v>169.2</v>
      </c>
      <c r="N9396">
        <v>169.2</v>
      </c>
      <c r="R9396">
        <v>1487.900854</v>
      </c>
      <c r="S9396">
        <v>1487.900854</v>
      </c>
      <c r="T9396" s="194">
        <v>1487.900854</v>
      </c>
      <c r="U9396" t="s">
        <v>193</v>
      </c>
      <c r="V9396">
        <v>45708.624293981484</v>
      </c>
    </row>
    <row r="9397" spans="1:22" x14ac:dyDescent="0.3">
      <c r="A9397" t="s">
        <v>263</v>
      </c>
      <c r="C9397" t="s">
        <v>93</v>
      </c>
      <c r="D9397" s="29">
        <v>45788</v>
      </c>
      <c r="E9397" s="161">
        <v>0</v>
      </c>
      <c r="F9397" s="161">
        <v>0</v>
      </c>
      <c r="G9397" s="161">
        <v>0</v>
      </c>
      <c r="H9397" s="161">
        <v>0</v>
      </c>
      <c r="L9397">
        <v>797.46275100000003</v>
      </c>
      <c r="M9397">
        <v>169.2</v>
      </c>
      <c r="N9397">
        <v>169.2</v>
      </c>
      <c r="R9397">
        <v>1487.900854</v>
      </c>
      <c r="S9397">
        <v>1487.900854</v>
      </c>
      <c r="T9397" s="194">
        <v>1487.900854</v>
      </c>
      <c r="U9397" t="s">
        <v>193</v>
      </c>
      <c r="V9397">
        <v>45708.624293981484</v>
      </c>
    </row>
    <row r="9398" spans="1:22" x14ac:dyDescent="0.3">
      <c r="A9398" t="s">
        <v>263</v>
      </c>
      <c r="C9398" t="s">
        <v>93</v>
      </c>
      <c r="D9398" s="29">
        <v>45789</v>
      </c>
      <c r="E9398" s="161">
        <v>0</v>
      </c>
      <c r="F9398" s="161">
        <v>0</v>
      </c>
      <c r="G9398" s="161">
        <v>0</v>
      </c>
      <c r="H9398" s="161">
        <v>0</v>
      </c>
      <c r="L9398">
        <v>797.46275100000003</v>
      </c>
      <c r="M9398">
        <v>169.2</v>
      </c>
      <c r="N9398">
        <v>169.2</v>
      </c>
      <c r="R9398">
        <v>1487.900854</v>
      </c>
      <c r="S9398">
        <v>1487.900854</v>
      </c>
      <c r="T9398" s="194">
        <v>1487.900854</v>
      </c>
      <c r="U9398" t="s">
        <v>193</v>
      </c>
      <c r="V9398">
        <v>45708.624293981484</v>
      </c>
    </row>
    <row r="9399" spans="1:22" x14ac:dyDescent="0.3">
      <c r="A9399" t="s">
        <v>263</v>
      </c>
      <c r="C9399" t="s">
        <v>93</v>
      </c>
      <c r="D9399" s="29">
        <v>45790</v>
      </c>
      <c r="E9399" s="161">
        <v>0</v>
      </c>
      <c r="F9399" s="161">
        <v>0</v>
      </c>
      <c r="G9399" s="161">
        <v>0</v>
      </c>
      <c r="H9399" s="161">
        <v>0</v>
      </c>
      <c r="L9399">
        <v>797.46275100000003</v>
      </c>
      <c r="M9399">
        <v>169.2</v>
      </c>
      <c r="N9399">
        <v>169.2</v>
      </c>
      <c r="R9399">
        <v>1487.900854</v>
      </c>
      <c r="S9399">
        <v>1487.900854</v>
      </c>
      <c r="T9399" s="194">
        <v>1487.900854</v>
      </c>
      <c r="U9399" t="s">
        <v>193</v>
      </c>
      <c r="V9399">
        <v>45708.624293981484</v>
      </c>
    </row>
    <row r="9400" spans="1:22" x14ac:dyDescent="0.3">
      <c r="A9400" t="s">
        <v>263</v>
      </c>
      <c r="C9400" t="s">
        <v>93</v>
      </c>
      <c r="D9400" s="29">
        <v>45791</v>
      </c>
      <c r="E9400" s="161">
        <v>0</v>
      </c>
      <c r="F9400" s="161">
        <v>0</v>
      </c>
      <c r="G9400" s="161">
        <v>0</v>
      </c>
      <c r="H9400" s="161">
        <v>0</v>
      </c>
      <c r="L9400">
        <v>797.46275100000003</v>
      </c>
      <c r="M9400">
        <v>169.2</v>
      </c>
      <c r="N9400">
        <v>169.2</v>
      </c>
      <c r="R9400">
        <v>1487.900854</v>
      </c>
      <c r="S9400">
        <v>1487.900854</v>
      </c>
      <c r="T9400" s="194">
        <v>1487.900854</v>
      </c>
      <c r="U9400" t="s">
        <v>193</v>
      </c>
      <c r="V9400">
        <v>45708.624293981484</v>
      </c>
    </row>
    <row r="9401" spans="1:22" x14ac:dyDescent="0.3">
      <c r="A9401" t="s">
        <v>263</v>
      </c>
      <c r="C9401" t="s">
        <v>93</v>
      </c>
      <c r="D9401" s="29">
        <v>45792</v>
      </c>
      <c r="E9401" s="161">
        <v>0</v>
      </c>
      <c r="F9401" s="161">
        <v>0</v>
      </c>
      <c r="G9401" s="161">
        <v>0</v>
      </c>
      <c r="H9401" s="161">
        <v>0</v>
      </c>
      <c r="L9401">
        <v>797.46275100000003</v>
      </c>
      <c r="M9401">
        <v>169.2</v>
      </c>
      <c r="N9401">
        <v>169.2</v>
      </c>
      <c r="R9401">
        <v>1487.900854</v>
      </c>
      <c r="S9401">
        <v>1487.900854</v>
      </c>
      <c r="T9401" s="194">
        <v>1487.900854</v>
      </c>
      <c r="U9401" t="s">
        <v>193</v>
      </c>
      <c r="V9401">
        <v>45708.624293981484</v>
      </c>
    </row>
    <row r="9402" spans="1:22" x14ac:dyDescent="0.3">
      <c r="A9402" t="s">
        <v>263</v>
      </c>
      <c r="C9402" t="s">
        <v>93</v>
      </c>
      <c r="D9402" s="29">
        <v>45793</v>
      </c>
      <c r="E9402" s="161">
        <v>0</v>
      </c>
      <c r="F9402" s="161">
        <v>0</v>
      </c>
      <c r="G9402" s="161">
        <v>0</v>
      </c>
      <c r="H9402" s="161">
        <v>0</v>
      </c>
      <c r="L9402">
        <v>797.46275100000003</v>
      </c>
      <c r="M9402">
        <v>169.2</v>
      </c>
      <c r="N9402">
        <v>169.2</v>
      </c>
      <c r="R9402">
        <v>1487.900854</v>
      </c>
      <c r="S9402">
        <v>1487.900854</v>
      </c>
      <c r="T9402" s="194">
        <v>1487.900854</v>
      </c>
      <c r="U9402" t="s">
        <v>193</v>
      </c>
      <c r="V9402">
        <v>45708.624293981484</v>
      </c>
    </row>
    <row r="9403" spans="1:22" x14ac:dyDescent="0.3">
      <c r="A9403" t="s">
        <v>263</v>
      </c>
      <c r="C9403" t="s">
        <v>93</v>
      </c>
      <c r="D9403" s="29">
        <v>45794</v>
      </c>
      <c r="E9403" s="161">
        <v>0</v>
      </c>
      <c r="F9403" s="161">
        <v>0</v>
      </c>
      <c r="G9403" s="161">
        <v>0</v>
      </c>
      <c r="H9403" s="161">
        <v>0</v>
      </c>
      <c r="L9403">
        <v>797.46275100000003</v>
      </c>
      <c r="M9403">
        <v>169.2</v>
      </c>
      <c r="N9403">
        <v>169.2</v>
      </c>
      <c r="R9403">
        <v>1487.900854</v>
      </c>
      <c r="S9403">
        <v>1487.900854</v>
      </c>
      <c r="T9403" s="194">
        <v>1487.900854</v>
      </c>
      <c r="U9403" t="s">
        <v>193</v>
      </c>
      <c r="V9403">
        <v>45708.624282407407</v>
      </c>
    </row>
    <row r="9404" spans="1:22" x14ac:dyDescent="0.3">
      <c r="A9404" t="s">
        <v>263</v>
      </c>
      <c r="C9404" t="s">
        <v>93</v>
      </c>
      <c r="D9404" s="29">
        <v>45795</v>
      </c>
      <c r="E9404" s="161">
        <v>0</v>
      </c>
      <c r="F9404" s="161">
        <v>0</v>
      </c>
      <c r="G9404" s="161">
        <v>0</v>
      </c>
      <c r="H9404" s="161">
        <v>0</v>
      </c>
      <c r="L9404">
        <v>797.46275100000003</v>
      </c>
      <c r="M9404">
        <v>169.2</v>
      </c>
      <c r="N9404">
        <v>169.2</v>
      </c>
      <c r="R9404">
        <v>1487.900854</v>
      </c>
      <c r="S9404">
        <v>1487.900854</v>
      </c>
      <c r="T9404" s="194">
        <v>1487.900854</v>
      </c>
      <c r="U9404" t="s">
        <v>193</v>
      </c>
      <c r="V9404">
        <v>45708.624293981484</v>
      </c>
    </row>
    <row r="9405" spans="1:22" x14ac:dyDescent="0.3">
      <c r="A9405" t="s">
        <v>263</v>
      </c>
      <c r="C9405" t="s">
        <v>93</v>
      </c>
      <c r="D9405" s="29">
        <v>45796</v>
      </c>
      <c r="E9405" s="161">
        <v>0</v>
      </c>
      <c r="F9405" s="161">
        <v>0</v>
      </c>
      <c r="G9405" s="161">
        <v>0</v>
      </c>
      <c r="H9405" s="161">
        <v>0</v>
      </c>
      <c r="L9405">
        <v>797.46275100000003</v>
      </c>
      <c r="M9405">
        <v>169.2</v>
      </c>
      <c r="N9405">
        <v>169.2</v>
      </c>
      <c r="R9405">
        <v>1487.900854</v>
      </c>
      <c r="S9405">
        <v>1487.900854</v>
      </c>
      <c r="T9405" s="194">
        <v>1487.900854</v>
      </c>
      <c r="U9405" t="s">
        <v>193</v>
      </c>
      <c r="V9405">
        <v>45708.624293981484</v>
      </c>
    </row>
    <row r="9406" spans="1:22" x14ac:dyDescent="0.3">
      <c r="A9406" t="s">
        <v>263</v>
      </c>
      <c r="C9406" t="s">
        <v>93</v>
      </c>
      <c r="D9406" s="29">
        <v>45797</v>
      </c>
      <c r="E9406" s="161">
        <v>0</v>
      </c>
      <c r="F9406" s="161">
        <v>0</v>
      </c>
      <c r="G9406" s="161">
        <v>0</v>
      </c>
      <c r="H9406" s="161">
        <v>0</v>
      </c>
      <c r="L9406">
        <v>797.46275100000003</v>
      </c>
      <c r="M9406">
        <v>169.2</v>
      </c>
      <c r="N9406">
        <v>169.2</v>
      </c>
      <c r="R9406">
        <v>1487.900854</v>
      </c>
      <c r="S9406">
        <v>1487.900854</v>
      </c>
      <c r="T9406" s="194">
        <v>1487.900854</v>
      </c>
      <c r="U9406" t="s">
        <v>193</v>
      </c>
      <c r="V9406">
        <v>45708.624293981484</v>
      </c>
    </row>
    <row r="9407" spans="1:22" x14ac:dyDescent="0.3">
      <c r="A9407" t="s">
        <v>263</v>
      </c>
      <c r="C9407" t="s">
        <v>93</v>
      </c>
      <c r="D9407" s="29">
        <v>45798</v>
      </c>
      <c r="E9407" s="161">
        <v>0</v>
      </c>
      <c r="F9407" s="161">
        <v>0</v>
      </c>
      <c r="G9407" s="161">
        <v>0</v>
      </c>
      <c r="H9407" s="161">
        <v>0</v>
      </c>
      <c r="L9407">
        <v>797.46275100000003</v>
      </c>
      <c r="M9407">
        <v>169.2</v>
      </c>
      <c r="N9407">
        <v>169.2</v>
      </c>
      <c r="R9407">
        <v>1487.900854</v>
      </c>
      <c r="S9407">
        <v>1487.900854</v>
      </c>
      <c r="T9407" s="194">
        <v>1487.900854</v>
      </c>
      <c r="U9407" t="s">
        <v>193</v>
      </c>
      <c r="V9407">
        <v>45708.624293981484</v>
      </c>
    </row>
    <row r="9408" spans="1:22" x14ac:dyDescent="0.3">
      <c r="A9408" t="s">
        <v>263</v>
      </c>
      <c r="C9408" t="s">
        <v>93</v>
      </c>
      <c r="D9408" s="29">
        <v>45799</v>
      </c>
      <c r="E9408" s="161">
        <v>0</v>
      </c>
      <c r="F9408" s="161">
        <v>0</v>
      </c>
      <c r="G9408" s="161">
        <v>0</v>
      </c>
      <c r="H9408" s="161">
        <v>0</v>
      </c>
      <c r="L9408">
        <v>797.46275100000003</v>
      </c>
      <c r="M9408">
        <v>169.2</v>
      </c>
      <c r="N9408">
        <v>169.2</v>
      </c>
      <c r="R9408">
        <v>1487.900854</v>
      </c>
      <c r="S9408">
        <v>1487.900854</v>
      </c>
      <c r="T9408" s="194">
        <v>1487.900854</v>
      </c>
      <c r="U9408" t="s">
        <v>193</v>
      </c>
      <c r="V9408">
        <v>45708.624293981484</v>
      </c>
    </row>
    <row r="9409" spans="1:22" x14ac:dyDescent="0.3">
      <c r="A9409" t="s">
        <v>263</v>
      </c>
      <c r="C9409" t="s">
        <v>93</v>
      </c>
      <c r="D9409" s="29">
        <v>45800</v>
      </c>
      <c r="E9409" s="161">
        <v>0</v>
      </c>
      <c r="F9409" s="161">
        <v>0</v>
      </c>
      <c r="G9409" s="161">
        <v>0</v>
      </c>
      <c r="H9409" s="161">
        <v>0</v>
      </c>
      <c r="L9409">
        <v>797.46275100000003</v>
      </c>
      <c r="M9409">
        <v>169.2</v>
      </c>
      <c r="N9409">
        <v>169.2</v>
      </c>
      <c r="R9409">
        <v>1487.900854</v>
      </c>
      <c r="S9409">
        <v>1487.900854</v>
      </c>
      <c r="T9409" s="194">
        <v>1487.900854</v>
      </c>
      <c r="U9409" t="s">
        <v>193</v>
      </c>
      <c r="V9409">
        <v>45708.624293981484</v>
      </c>
    </row>
    <row r="9410" spans="1:22" x14ac:dyDescent="0.3">
      <c r="A9410" t="s">
        <v>263</v>
      </c>
      <c r="C9410" t="s">
        <v>93</v>
      </c>
      <c r="D9410" s="29">
        <v>45801</v>
      </c>
      <c r="E9410" s="161">
        <v>0</v>
      </c>
      <c r="F9410" s="161">
        <v>0</v>
      </c>
      <c r="G9410" s="161">
        <v>0</v>
      </c>
      <c r="H9410" s="161">
        <v>0</v>
      </c>
      <c r="L9410">
        <v>797.46275100000003</v>
      </c>
      <c r="M9410">
        <v>169.2</v>
      </c>
      <c r="N9410">
        <v>169.2</v>
      </c>
      <c r="R9410">
        <v>1487.900854</v>
      </c>
      <c r="S9410">
        <v>1487.900854</v>
      </c>
      <c r="T9410" s="194">
        <v>1487.900854</v>
      </c>
      <c r="U9410" t="s">
        <v>193</v>
      </c>
      <c r="V9410">
        <v>45708.624282407407</v>
      </c>
    </row>
    <row r="9411" spans="1:22" x14ac:dyDescent="0.3">
      <c r="A9411" t="s">
        <v>263</v>
      </c>
      <c r="C9411" t="s">
        <v>93</v>
      </c>
      <c r="D9411" s="29">
        <v>45802</v>
      </c>
      <c r="E9411" s="161">
        <v>0</v>
      </c>
      <c r="F9411" s="161">
        <v>0</v>
      </c>
      <c r="G9411" s="161">
        <v>0</v>
      </c>
      <c r="H9411" s="161">
        <v>0</v>
      </c>
      <c r="L9411">
        <v>797.46275100000003</v>
      </c>
      <c r="M9411">
        <v>169.2</v>
      </c>
      <c r="N9411">
        <v>169.2</v>
      </c>
      <c r="R9411">
        <v>1487.900854</v>
      </c>
      <c r="S9411">
        <v>1487.900854</v>
      </c>
      <c r="T9411" s="194">
        <v>1487.900854</v>
      </c>
      <c r="U9411" t="s">
        <v>193</v>
      </c>
      <c r="V9411">
        <v>45708.624293981484</v>
      </c>
    </row>
    <row r="9412" spans="1:22" x14ac:dyDescent="0.3">
      <c r="A9412" t="s">
        <v>263</v>
      </c>
      <c r="C9412" t="s">
        <v>93</v>
      </c>
      <c r="D9412" s="29">
        <v>45803</v>
      </c>
      <c r="E9412" s="161">
        <v>0</v>
      </c>
      <c r="F9412" s="161">
        <v>0</v>
      </c>
      <c r="G9412" s="161">
        <v>0</v>
      </c>
      <c r="H9412" s="161">
        <v>0</v>
      </c>
      <c r="L9412">
        <v>797.46275100000003</v>
      </c>
      <c r="M9412">
        <v>169.2</v>
      </c>
      <c r="N9412">
        <v>169.2</v>
      </c>
      <c r="R9412">
        <v>1487.900854</v>
      </c>
      <c r="S9412">
        <v>1487.900854</v>
      </c>
      <c r="T9412" s="194">
        <v>1487.900854</v>
      </c>
      <c r="U9412" t="s">
        <v>193</v>
      </c>
      <c r="V9412">
        <v>45708.624293981484</v>
      </c>
    </row>
    <row r="9413" spans="1:22" x14ac:dyDescent="0.3">
      <c r="A9413" t="s">
        <v>263</v>
      </c>
      <c r="C9413" t="s">
        <v>93</v>
      </c>
      <c r="D9413" s="29">
        <v>45804</v>
      </c>
      <c r="E9413" s="161">
        <v>0</v>
      </c>
      <c r="F9413" s="161">
        <v>0</v>
      </c>
      <c r="G9413" s="161">
        <v>0</v>
      </c>
      <c r="H9413" s="161">
        <v>0</v>
      </c>
      <c r="L9413">
        <v>797.46275100000003</v>
      </c>
      <c r="M9413">
        <v>169.2</v>
      </c>
      <c r="N9413">
        <v>169.2</v>
      </c>
      <c r="R9413">
        <v>1487.900854</v>
      </c>
      <c r="S9413">
        <v>1487.900854</v>
      </c>
      <c r="T9413" s="194">
        <v>1487.900854</v>
      </c>
      <c r="U9413" t="s">
        <v>193</v>
      </c>
      <c r="V9413">
        <v>45708.624293981484</v>
      </c>
    </row>
    <row r="9414" spans="1:22" x14ac:dyDescent="0.3">
      <c r="A9414" t="s">
        <v>263</v>
      </c>
      <c r="C9414" t="s">
        <v>93</v>
      </c>
      <c r="D9414" s="29">
        <v>45805</v>
      </c>
      <c r="E9414" s="161">
        <v>0</v>
      </c>
      <c r="F9414" s="161">
        <v>0</v>
      </c>
      <c r="G9414" s="161">
        <v>0</v>
      </c>
      <c r="H9414" s="161">
        <v>0</v>
      </c>
      <c r="L9414">
        <v>797.46275100000003</v>
      </c>
      <c r="M9414">
        <v>169.2</v>
      </c>
      <c r="N9414">
        <v>169.2</v>
      </c>
      <c r="R9414">
        <v>1487.900854</v>
      </c>
      <c r="S9414">
        <v>1487.900854</v>
      </c>
      <c r="T9414" s="194">
        <v>1487.900854</v>
      </c>
      <c r="U9414" t="s">
        <v>193</v>
      </c>
      <c r="V9414">
        <v>45708.624293981484</v>
      </c>
    </row>
    <row r="9415" spans="1:22" x14ac:dyDescent="0.3">
      <c r="A9415" t="s">
        <v>263</v>
      </c>
      <c r="C9415" t="s">
        <v>93</v>
      </c>
      <c r="D9415" s="29">
        <v>45806</v>
      </c>
      <c r="E9415" s="161">
        <v>0</v>
      </c>
      <c r="F9415" s="161">
        <v>0</v>
      </c>
      <c r="G9415" s="161">
        <v>0</v>
      </c>
      <c r="H9415" s="161">
        <v>0</v>
      </c>
      <c r="L9415">
        <v>797.46275100000003</v>
      </c>
      <c r="M9415">
        <v>169.2</v>
      </c>
      <c r="N9415">
        <v>169.2</v>
      </c>
      <c r="R9415">
        <v>1487.900854</v>
      </c>
      <c r="S9415">
        <v>1487.900854</v>
      </c>
      <c r="T9415" s="194">
        <v>1487.900854</v>
      </c>
      <c r="U9415" t="s">
        <v>193</v>
      </c>
      <c r="V9415">
        <v>45708.624293981484</v>
      </c>
    </row>
    <row r="9416" spans="1:22" x14ac:dyDescent="0.3">
      <c r="A9416" t="s">
        <v>263</v>
      </c>
      <c r="C9416" t="s">
        <v>93</v>
      </c>
      <c r="D9416" s="29">
        <v>45807</v>
      </c>
      <c r="E9416" s="161">
        <v>0</v>
      </c>
      <c r="F9416" s="161">
        <v>0</v>
      </c>
      <c r="G9416" s="161">
        <v>0</v>
      </c>
      <c r="H9416" s="161">
        <v>0</v>
      </c>
      <c r="L9416">
        <v>797.46275100000003</v>
      </c>
      <c r="M9416">
        <v>169.2</v>
      </c>
      <c r="N9416">
        <v>169.2</v>
      </c>
      <c r="R9416">
        <v>1487.900854</v>
      </c>
      <c r="S9416">
        <v>1487.900854</v>
      </c>
      <c r="T9416" s="194">
        <v>1487.900854</v>
      </c>
      <c r="U9416" t="s">
        <v>193</v>
      </c>
      <c r="V9416">
        <v>45708.624293981484</v>
      </c>
    </row>
    <row r="9417" spans="1:22" x14ac:dyDescent="0.3">
      <c r="A9417" t="s">
        <v>263</v>
      </c>
      <c r="C9417" t="s">
        <v>93</v>
      </c>
      <c r="D9417" s="29">
        <v>45808</v>
      </c>
      <c r="E9417" s="161">
        <v>0</v>
      </c>
      <c r="F9417" s="161">
        <v>0</v>
      </c>
      <c r="G9417" s="161">
        <v>0</v>
      </c>
      <c r="H9417" s="161">
        <v>0</v>
      </c>
      <c r="L9417">
        <v>797.46275100000003</v>
      </c>
      <c r="M9417">
        <v>169.2</v>
      </c>
      <c r="N9417">
        <v>169.2</v>
      </c>
      <c r="R9417">
        <v>1487.900854</v>
      </c>
      <c r="S9417">
        <v>1487.900854</v>
      </c>
      <c r="T9417" s="194">
        <v>1487.900854</v>
      </c>
      <c r="U9417" t="s">
        <v>193</v>
      </c>
      <c r="V9417">
        <v>45708.624293981484</v>
      </c>
    </row>
    <row r="9418" spans="1:22" x14ac:dyDescent="0.3">
      <c r="A9418" t="s">
        <v>263</v>
      </c>
      <c r="C9418" t="s">
        <v>93</v>
      </c>
      <c r="D9418" s="29">
        <v>45809</v>
      </c>
      <c r="E9418" s="161">
        <v>0</v>
      </c>
      <c r="F9418" s="161">
        <v>0</v>
      </c>
      <c r="G9418" s="161">
        <v>0</v>
      </c>
      <c r="H9418" s="161">
        <v>0</v>
      </c>
      <c r="L9418">
        <v>797.46275100000003</v>
      </c>
      <c r="M9418">
        <v>169.2</v>
      </c>
      <c r="N9418">
        <v>169.2</v>
      </c>
      <c r="R9418">
        <v>1487.900854</v>
      </c>
      <c r="S9418">
        <v>1487.900854</v>
      </c>
      <c r="T9418" s="194">
        <v>1487.900854</v>
      </c>
      <c r="U9418" t="s">
        <v>193</v>
      </c>
      <c r="V9418">
        <v>45708.624293981484</v>
      </c>
    </row>
    <row r="9419" spans="1:22" x14ac:dyDescent="0.3">
      <c r="A9419" t="s">
        <v>263</v>
      </c>
      <c r="C9419" t="s">
        <v>93</v>
      </c>
      <c r="D9419" s="29">
        <v>45810</v>
      </c>
      <c r="E9419" s="161">
        <v>0</v>
      </c>
      <c r="F9419" s="161">
        <v>0</v>
      </c>
      <c r="G9419" s="161">
        <v>0</v>
      </c>
      <c r="H9419" s="161">
        <v>0</v>
      </c>
      <c r="L9419">
        <v>797.46275100000003</v>
      </c>
      <c r="M9419">
        <v>169.2</v>
      </c>
      <c r="N9419">
        <v>169.2</v>
      </c>
      <c r="R9419">
        <v>1487.900854</v>
      </c>
      <c r="S9419">
        <v>1487.900854</v>
      </c>
      <c r="T9419" s="194">
        <v>1487.900854</v>
      </c>
      <c r="U9419" t="s">
        <v>193</v>
      </c>
      <c r="V9419">
        <v>45708.624293981484</v>
      </c>
    </row>
    <row r="9420" spans="1:22" x14ac:dyDescent="0.3">
      <c r="A9420" t="s">
        <v>263</v>
      </c>
      <c r="C9420" t="s">
        <v>93</v>
      </c>
      <c r="D9420" s="29">
        <v>45811</v>
      </c>
      <c r="E9420" s="161">
        <v>0</v>
      </c>
      <c r="F9420" s="161">
        <v>0</v>
      </c>
      <c r="G9420" s="161">
        <v>0</v>
      </c>
      <c r="H9420" s="161">
        <v>0</v>
      </c>
      <c r="L9420">
        <v>797.46275100000003</v>
      </c>
      <c r="M9420">
        <v>169.2</v>
      </c>
      <c r="N9420">
        <v>169.2</v>
      </c>
      <c r="R9420">
        <v>1487.900854</v>
      </c>
      <c r="S9420">
        <v>1487.900854</v>
      </c>
      <c r="T9420" s="194">
        <v>1487.900854</v>
      </c>
      <c r="U9420" t="s">
        <v>193</v>
      </c>
      <c r="V9420">
        <v>45708.624293981484</v>
      </c>
    </row>
    <row r="9421" spans="1:22" x14ac:dyDescent="0.3">
      <c r="A9421" t="s">
        <v>263</v>
      </c>
      <c r="C9421" t="s">
        <v>93</v>
      </c>
      <c r="D9421" s="29">
        <v>45812</v>
      </c>
      <c r="E9421" s="161">
        <v>0</v>
      </c>
      <c r="F9421" s="161">
        <v>0</v>
      </c>
      <c r="G9421" s="161">
        <v>0</v>
      </c>
      <c r="H9421" s="161">
        <v>0</v>
      </c>
      <c r="L9421">
        <v>797.46275100000003</v>
      </c>
      <c r="M9421">
        <v>169.2</v>
      </c>
      <c r="N9421">
        <v>169.2</v>
      </c>
      <c r="R9421">
        <v>1487.900854</v>
      </c>
      <c r="S9421">
        <v>1487.900854</v>
      </c>
      <c r="T9421" s="194">
        <v>1487.900854</v>
      </c>
      <c r="U9421" t="s">
        <v>193</v>
      </c>
      <c r="V9421">
        <v>45708.624293981484</v>
      </c>
    </row>
    <row r="9422" spans="1:22" x14ac:dyDescent="0.3">
      <c r="A9422" t="s">
        <v>263</v>
      </c>
      <c r="C9422" t="s">
        <v>93</v>
      </c>
      <c r="D9422" s="29">
        <v>45813</v>
      </c>
      <c r="E9422" s="161">
        <v>0</v>
      </c>
      <c r="F9422" s="161">
        <v>0</v>
      </c>
      <c r="G9422" s="161">
        <v>0</v>
      </c>
      <c r="H9422" s="161">
        <v>0</v>
      </c>
      <c r="L9422">
        <v>797.46275100000003</v>
      </c>
      <c r="M9422">
        <v>169.2</v>
      </c>
      <c r="N9422">
        <v>169.2</v>
      </c>
      <c r="R9422">
        <v>1487.900854</v>
      </c>
      <c r="S9422">
        <v>1487.900854</v>
      </c>
      <c r="T9422" s="194">
        <v>1487.900854</v>
      </c>
      <c r="U9422" t="s">
        <v>193</v>
      </c>
      <c r="V9422">
        <v>45708.624293981484</v>
      </c>
    </row>
    <row r="9423" spans="1:22" x14ac:dyDescent="0.3">
      <c r="A9423" t="s">
        <v>263</v>
      </c>
      <c r="C9423" t="s">
        <v>93</v>
      </c>
      <c r="D9423" s="29">
        <v>45814</v>
      </c>
      <c r="E9423" s="161">
        <v>0</v>
      </c>
      <c r="F9423" s="161">
        <v>0</v>
      </c>
      <c r="G9423" s="161">
        <v>0</v>
      </c>
      <c r="H9423" s="161">
        <v>0</v>
      </c>
      <c r="L9423">
        <v>797.46275100000003</v>
      </c>
      <c r="M9423">
        <v>169.2</v>
      </c>
      <c r="N9423">
        <v>169.2</v>
      </c>
      <c r="R9423">
        <v>1487.900854</v>
      </c>
      <c r="S9423">
        <v>1487.900854</v>
      </c>
      <c r="T9423" s="194">
        <v>1487.900854</v>
      </c>
      <c r="U9423" t="s">
        <v>193</v>
      </c>
      <c r="V9423">
        <v>45708.624293981484</v>
      </c>
    </row>
    <row r="9424" spans="1:22" x14ac:dyDescent="0.3">
      <c r="A9424" t="s">
        <v>263</v>
      </c>
      <c r="C9424" t="s">
        <v>93</v>
      </c>
      <c r="D9424" s="29">
        <v>45815</v>
      </c>
      <c r="E9424" s="161">
        <v>0</v>
      </c>
      <c r="F9424" s="161">
        <v>0</v>
      </c>
      <c r="G9424" s="161">
        <v>0</v>
      </c>
      <c r="H9424" s="161">
        <v>0</v>
      </c>
      <c r="L9424">
        <v>797.46275100000003</v>
      </c>
      <c r="M9424">
        <v>169.2</v>
      </c>
      <c r="N9424">
        <v>169.2</v>
      </c>
      <c r="R9424">
        <v>1487.900854</v>
      </c>
      <c r="S9424">
        <v>1487.900854</v>
      </c>
      <c r="T9424" s="194">
        <v>1487.900854</v>
      </c>
      <c r="U9424" t="s">
        <v>193</v>
      </c>
      <c r="V9424">
        <v>45708.624293981484</v>
      </c>
    </row>
    <row r="9425" spans="1:22" x14ac:dyDescent="0.3">
      <c r="A9425" t="s">
        <v>263</v>
      </c>
      <c r="C9425" t="s">
        <v>93</v>
      </c>
      <c r="D9425" s="29">
        <v>45816</v>
      </c>
      <c r="E9425" s="161">
        <v>0</v>
      </c>
      <c r="F9425" s="161">
        <v>0</v>
      </c>
      <c r="G9425" s="161">
        <v>0</v>
      </c>
      <c r="H9425" s="161">
        <v>0</v>
      </c>
      <c r="L9425">
        <v>797.46275100000003</v>
      </c>
      <c r="M9425">
        <v>169.2</v>
      </c>
      <c r="N9425">
        <v>169.2</v>
      </c>
      <c r="R9425">
        <v>1487.900854</v>
      </c>
      <c r="S9425">
        <v>1487.900854</v>
      </c>
      <c r="T9425" s="194">
        <v>1487.900854</v>
      </c>
      <c r="U9425" t="s">
        <v>193</v>
      </c>
      <c r="V9425">
        <v>45708.624293981484</v>
      </c>
    </row>
    <row r="9426" spans="1:22" x14ac:dyDescent="0.3">
      <c r="A9426" t="s">
        <v>263</v>
      </c>
      <c r="C9426" t="s">
        <v>93</v>
      </c>
      <c r="D9426" s="29">
        <v>45817</v>
      </c>
      <c r="E9426" s="161">
        <v>0</v>
      </c>
      <c r="F9426" s="161">
        <v>0</v>
      </c>
      <c r="G9426" s="161">
        <v>0</v>
      </c>
      <c r="H9426" s="161">
        <v>0</v>
      </c>
      <c r="L9426">
        <v>797.46275100000003</v>
      </c>
      <c r="M9426">
        <v>169.2</v>
      </c>
      <c r="N9426">
        <v>169.2</v>
      </c>
      <c r="R9426">
        <v>1487.900854</v>
      </c>
      <c r="S9426">
        <v>1487.900854</v>
      </c>
      <c r="T9426" s="194">
        <v>1487.900854</v>
      </c>
      <c r="U9426" t="s">
        <v>193</v>
      </c>
      <c r="V9426">
        <v>45708.624305555553</v>
      </c>
    </row>
    <row r="9427" spans="1:22" x14ac:dyDescent="0.3">
      <c r="A9427" t="s">
        <v>263</v>
      </c>
      <c r="C9427" t="s">
        <v>93</v>
      </c>
      <c r="D9427" s="29">
        <v>45818</v>
      </c>
      <c r="E9427" s="161">
        <v>0</v>
      </c>
      <c r="F9427" s="161">
        <v>0</v>
      </c>
      <c r="G9427" s="161">
        <v>0</v>
      </c>
      <c r="H9427" s="161">
        <v>0</v>
      </c>
      <c r="L9427">
        <v>797.46275100000003</v>
      </c>
      <c r="M9427">
        <v>169.2</v>
      </c>
      <c r="N9427">
        <v>169.2</v>
      </c>
      <c r="R9427">
        <v>1487.900854</v>
      </c>
      <c r="S9427">
        <v>1487.900854</v>
      </c>
      <c r="T9427" s="194">
        <v>1487.900854</v>
      </c>
      <c r="U9427" t="s">
        <v>193</v>
      </c>
      <c r="V9427">
        <v>45708.624293981484</v>
      </c>
    </row>
    <row r="9428" spans="1:22" x14ac:dyDescent="0.3">
      <c r="A9428" t="s">
        <v>263</v>
      </c>
      <c r="C9428" t="s">
        <v>93</v>
      </c>
      <c r="D9428" s="29">
        <v>45819</v>
      </c>
      <c r="E9428" s="161">
        <v>0</v>
      </c>
      <c r="F9428" s="161">
        <v>0</v>
      </c>
      <c r="G9428" s="161">
        <v>0</v>
      </c>
      <c r="H9428" s="161">
        <v>0</v>
      </c>
      <c r="L9428">
        <v>797.46275100000003</v>
      </c>
      <c r="M9428">
        <v>169.2</v>
      </c>
      <c r="N9428">
        <v>169.2</v>
      </c>
      <c r="R9428">
        <v>1487.900854</v>
      </c>
      <c r="S9428">
        <v>1487.900854</v>
      </c>
      <c r="T9428" s="194">
        <v>1487.900854</v>
      </c>
      <c r="U9428" t="s">
        <v>193</v>
      </c>
      <c r="V9428">
        <v>45708.624293981484</v>
      </c>
    </row>
    <row r="9429" spans="1:22" x14ac:dyDescent="0.3">
      <c r="A9429" t="s">
        <v>263</v>
      </c>
      <c r="C9429" t="s">
        <v>93</v>
      </c>
      <c r="D9429" s="29">
        <v>45820</v>
      </c>
      <c r="E9429" s="161">
        <v>0</v>
      </c>
      <c r="F9429" s="161">
        <v>0</v>
      </c>
      <c r="G9429" s="161">
        <v>0</v>
      </c>
      <c r="H9429" s="161">
        <v>0</v>
      </c>
      <c r="L9429">
        <v>797.46275100000003</v>
      </c>
      <c r="M9429">
        <v>169.2</v>
      </c>
      <c r="N9429">
        <v>169.2</v>
      </c>
      <c r="R9429">
        <v>1487.900854</v>
      </c>
      <c r="S9429">
        <v>1487.900854</v>
      </c>
      <c r="T9429" s="194">
        <v>1487.900854</v>
      </c>
      <c r="U9429" t="s">
        <v>193</v>
      </c>
      <c r="V9429">
        <v>45708.624293981484</v>
      </c>
    </row>
    <row r="9430" spans="1:22" x14ac:dyDescent="0.3">
      <c r="A9430" t="s">
        <v>263</v>
      </c>
      <c r="C9430" t="s">
        <v>93</v>
      </c>
      <c r="D9430" s="29">
        <v>45821</v>
      </c>
      <c r="E9430" s="161">
        <v>0</v>
      </c>
      <c r="F9430" s="161">
        <v>0</v>
      </c>
      <c r="G9430" s="161">
        <v>0</v>
      </c>
      <c r="H9430" s="161">
        <v>0</v>
      </c>
      <c r="L9430">
        <v>797.46275100000003</v>
      </c>
      <c r="M9430">
        <v>169.2</v>
      </c>
      <c r="N9430">
        <v>169.2</v>
      </c>
      <c r="R9430">
        <v>1487.900854</v>
      </c>
      <c r="S9430">
        <v>1487.900854</v>
      </c>
      <c r="T9430" s="194">
        <v>1487.900854</v>
      </c>
      <c r="U9430" t="s">
        <v>193</v>
      </c>
      <c r="V9430">
        <v>45708.624293981484</v>
      </c>
    </row>
    <row r="9431" spans="1:22" x14ac:dyDescent="0.3">
      <c r="A9431" t="s">
        <v>263</v>
      </c>
      <c r="C9431" t="s">
        <v>93</v>
      </c>
      <c r="D9431" s="29">
        <v>45822</v>
      </c>
      <c r="E9431" s="161">
        <v>0</v>
      </c>
      <c r="F9431" s="161">
        <v>0</v>
      </c>
      <c r="G9431" s="161">
        <v>0</v>
      </c>
      <c r="H9431" s="161">
        <v>0</v>
      </c>
      <c r="L9431">
        <v>797.46275100000003</v>
      </c>
      <c r="M9431">
        <v>169.2</v>
      </c>
      <c r="N9431">
        <v>169.2</v>
      </c>
      <c r="R9431">
        <v>1487.900854</v>
      </c>
      <c r="S9431">
        <v>1487.900854</v>
      </c>
      <c r="T9431" s="194">
        <v>1487.900854</v>
      </c>
      <c r="U9431" t="s">
        <v>193</v>
      </c>
      <c r="V9431">
        <v>45708.624293981484</v>
      </c>
    </row>
    <row r="9432" spans="1:22" x14ac:dyDescent="0.3">
      <c r="A9432" t="s">
        <v>263</v>
      </c>
      <c r="C9432" t="s">
        <v>93</v>
      </c>
      <c r="D9432" s="29">
        <v>45823</v>
      </c>
      <c r="E9432" s="161">
        <v>0</v>
      </c>
      <c r="F9432" s="161">
        <v>0</v>
      </c>
      <c r="G9432" s="161">
        <v>0</v>
      </c>
      <c r="H9432" s="161">
        <v>0</v>
      </c>
      <c r="L9432">
        <v>797.46275100000003</v>
      </c>
      <c r="M9432">
        <v>169.2</v>
      </c>
      <c r="N9432">
        <v>169.2</v>
      </c>
      <c r="R9432">
        <v>1487.900854</v>
      </c>
      <c r="S9432">
        <v>1487.900854</v>
      </c>
      <c r="T9432" s="194">
        <v>1487.900854</v>
      </c>
      <c r="U9432" t="s">
        <v>193</v>
      </c>
      <c r="V9432">
        <v>45708.624293981484</v>
      </c>
    </row>
    <row r="9433" spans="1:22" x14ac:dyDescent="0.3">
      <c r="A9433" t="s">
        <v>263</v>
      </c>
      <c r="C9433" t="s">
        <v>93</v>
      </c>
      <c r="D9433" s="29">
        <v>45824</v>
      </c>
      <c r="E9433" s="161">
        <v>0</v>
      </c>
      <c r="F9433" s="161">
        <v>0</v>
      </c>
      <c r="G9433" s="161">
        <v>0</v>
      </c>
      <c r="H9433" s="161">
        <v>0</v>
      </c>
      <c r="L9433">
        <v>797.46275100000003</v>
      </c>
      <c r="M9433">
        <v>169.2</v>
      </c>
      <c r="N9433">
        <v>169.2</v>
      </c>
      <c r="R9433">
        <v>1487.900854</v>
      </c>
      <c r="S9433">
        <v>1487.900854</v>
      </c>
      <c r="T9433" s="194">
        <v>1487.900854</v>
      </c>
      <c r="U9433" t="s">
        <v>193</v>
      </c>
      <c r="V9433">
        <v>45708.624293981484</v>
      </c>
    </row>
    <row r="9434" spans="1:22" x14ac:dyDescent="0.3">
      <c r="A9434" t="s">
        <v>263</v>
      </c>
      <c r="C9434" t="s">
        <v>93</v>
      </c>
      <c r="D9434" s="29">
        <v>45825</v>
      </c>
      <c r="E9434" s="161">
        <v>0</v>
      </c>
      <c r="F9434" s="161">
        <v>0</v>
      </c>
      <c r="G9434" s="161">
        <v>0</v>
      </c>
      <c r="H9434" s="161">
        <v>0</v>
      </c>
      <c r="L9434">
        <v>797.46275100000003</v>
      </c>
      <c r="M9434">
        <v>169.2</v>
      </c>
      <c r="N9434">
        <v>169.2</v>
      </c>
      <c r="R9434">
        <v>1487.900854</v>
      </c>
      <c r="S9434">
        <v>1487.900854</v>
      </c>
      <c r="T9434" s="194">
        <v>1487.900854</v>
      </c>
      <c r="U9434" t="s">
        <v>193</v>
      </c>
      <c r="V9434">
        <v>45708.624293981484</v>
      </c>
    </row>
    <row r="9435" spans="1:22" x14ac:dyDescent="0.3">
      <c r="A9435" t="s">
        <v>263</v>
      </c>
      <c r="C9435" t="s">
        <v>93</v>
      </c>
      <c r="D9435" s="29">
        <v>45826</v>
      </c>
      <c r="E9435" s="161">
        <v>0</v>
      </c>
      <c r="F9435" s="161">
        <v>0</v>
      </c>
      <c r="G9435" s="161">
        <v>0</v>
      </c>
      <c r="H9435" s="161">
        <v>0</v>
      </c>
      <c r="L9435">
        <v>797.46275100000003</v>
      </c>
      <c r="M9435">
        <v>169.2</v>
      </c>
      <c r="N9435">
        <v>169.2</v>
      </c>
      <c r="R9435">
        <v>1487.900854</v>
      </c>
      <c r="S9435">
        <v>1487.900854</v>
      </c>
      <c r="T9435" s="194">
        <v>1487.900854</v>
      </c>
      <c r="U9435" t="s">
        <v>193</v>
      </c>
      <c r="V9435">
        <v>45708.624293981484</v>
      </c>
    </row>
    <row r="9436" spans="1:22" x14ac:dyDescent="0.3">
      <c r="A9436" t="s">
        <v>263</v>
      </c>
      <c r="C9436" t="s">
        <v>93</v>
      </c>
      <c r="D9436" s="29">
        <v>45827</v>
      </c>
      <c r="E9436" s="161">
        <v>0</v>
      </c>
      <c r="F9436" s="161">
        <v>0</v>
      </c>
      <c r="G9436" s="161">
        <v>0</v>
      </c>
      <c r="H9436" s="161">
        <v>0</v>
      </c>
      <c r="L9436">
        <v>797.46275100000003</v>
      </c>
      <c r="M9436">
        <v>169.2</v>
      </c>
      <c r="N9436">
        <v>169.2</v>
      </c>
      <c r="R9436">
        <v>1487.900854</v>
      </c>
      <c r="S9436">
        <v>1487.900854</v>
      </c>
      <c r="T9436" s="194">
        <v>1487.900854</v>
      </c>
      <c r="U9436" t="s">
        <v>193</v>
      </c>
      <c r="V9436">
        <v>45708.624293981484</v>
      </c>
    </row>
    <row r="9437" spans="1:22" x14ac:dyDescent="0.3">
      <c r="A9437" t="s">
        <v>263</v>
      </c>
      <c r="C9437" t="s">
        <v>93</v>
      </c>
      <c r="D9437" s="29">
        <v>45828</v>
      </c>
      <c r="E9437" s="161">
        <v>0</v>
      </c>
      <c r="F9437" s="161">
        <v>0</v>
      </c>
      <c r="G9437" s="161">
        <v>0</v>
      </c>
      <c r="H9437" s="161">
        <v>0</v>
      </c>
      <c r="L9437">
        <v>797.46275100000003</v>
      </c>
      <c r="M9437">
        <v>169.2</v>
      </c>
      <c r="N9437">
        <v>169.2</v>
      </c>
      <c r="R9437">
        <v>1487.900854</v>
      </c>
      <c r="S9437">
        <v>1487.900854</v>
      </c>
      <c r="T9437" s="194">
        <v>1487.900854</v>
      </c>
      <c r="U9437" t="s">
        <v>193</v>
      </c>
      <c r="V9437">
        <v>45708.624293981484</v>
      </c>
    </row>
    <row r="9438" spans="1:22" x14ac:dyDescent="0.3">
      <c r="A9438" t="s">
        <v>263</v>
      </c>
      <c r="C9438" t="s">
        <v>93</v>
      </c>
      <c r="D9438" s="29">
        <v>45829</v>
      </c>
      <c r="E9438" s="161">
        <v>0</v>
      </c>
      <c r="F9438" s="161">
        <v>0</v>
      </c>
      <c r="G9438" s="161">
        <v>0</v>
      </c>
      <c r="H9438" s="161">
        <v>0</v>
      </c>
      <c r="L9438">
        <v>797.46275100000003</v>
      </c>
      <c r="M9438">
        <v>169.2</v>
      </c>
      <c r="N9438">
        <v>169.2</v>
      </c>
      <c r="R9438">
        <v>1487.900854</v>
      </c>
      <c r="S9438">
        <v>1487.900854</v>
      </c>
      <c r="T9438" s="194">
        <v>1487.900854</v>
      </c>
      <c r="U9438" t="s">
        <v>193</v>
      </c>
      <c r="V9438">
        <v>45708.624293981484</v>
      </c>
    </row>
    <row r="9439" spans="1:22" x14ac:dyDescent="0.3">
      <c r="A9439" t="s">
        <v>263</v>
      </c>
      <c r="C9439" t="s">
        <v>93</v>
      </c>
      <c r="D9439" s="29">
        <v>45830</v>
      </c>
      <c r="E9439" s="161">
        <v>0</v>
      </c>
      <c r="F9439" s="161">
        <v>0</v>
      </c>
      <c r="G9439" s="161">
        <v>0</v>
      </c>
      <c r="H9439" s="161">
        <v>0</v>
      </c>
      <c r="L9439">
        <v>797.46275100000003</v>
      </c>
      <c r="M9439">
        <v>169.2</v>
      </c>
      <c r="N9439">
        <v>169.2</v>
      </c>
      <c r="R9439">
        <v>1487.900854</v>
      </c>
      <c r="S9439">
        <v>1487.900854</v>
      </c>
      <c r="T9439" s="194">
        <v>1487.900854</v>
      </c>
      <c r="U9439" t="s">
        <v>193</v>
      </c>
      <c r="V9439">
        <v>45708.624293981484</v>
      </c>
    </row>
    <row r="9440" spans="1:22" x14ac:dyDescent="0.3">
      <c r="A9440" t="s">
        <v>263</v>
      </c>
      <c r="C9440" t="s">
        <v>93</v>
      </c>
      <c r="D9440" s="29">
        <v>45831</v>
      </c>
      <c r="E9440" s="161">
        <v>0</v>
      </c>
      <c r="F9440" s="161">
        <v>0</v>
      </c>
      <c r="G9440" s="161">
        <v>0</v>
      </c>
      <c r="H9440" s="161">
        <v>0</v>
      </c>
      <c r="L9440">
        <v>797.46275100000003</v>
      </c>
      <c r="M9440">
        <v>169.2</v>
      </c>
      <c r="N9440">
        <v>169.2</v>
      </c>
      <c r="R9440">
        <v>1487.900854</v>
      </c>
      <c r="S9440">
        <v>1487.900854</v>
      </c>
      <c r="T9440" s="194">
        <v>1487.900854</v>
      </c>
      <c r="U9440" t="s">
        <v>193</v>
      </c>
      <c r="V9440">
        <v>45708.624305555553</v>
      </c>
    </row>
    <row r="9441" spans="1:22" x14ac:dyDescent="0.3">
      <c r="A9441" t="s">
        <v>263</v>
      </c>
      <c r="C9441" t="s">
        <v>93</v>
      </c>
      <c r="D9441" s="29">
        <v>45832</v>
      </c>
      <c r="E9441" s="161">
        <v>0</v>
      </c>
      <c r="F9441" s="161">
        <v>0</v>
      </c>
      <c r="G9441" s="161">
        <v>0</v>
      </c>
      <c r="H9441" s="161">
        <v>0</v>
      </c>
      <c r="L9441">
        <v>797.46275100000003</v>
      </c>
      <c r="M9441">
        <v>169.2</v>
      </c>
      <c r="N9441">
        <v>169.2</v>
      </c>
      <c r="R9441">
        <v>1487.900854</v>
      </c>
      <c r="S9441">
        <v>1487.900854</v>
      </c>
      <c r="T9441" s="194">
        <v>1487.900854</v>
      </c>
      <c r="U9441" t="s">
        <v>193</v>
      </c>
      <c r="V9441">
        <v>45708.624293981484</v>
      </c>
    </row>
    <row r="9442" spans="1:22" x14ac:dyDescent="0.3">
      <c r="A9442" t="s">
        <v>263</v>
      </c>
      <c r="C9442" t="s">
        <v>93</v>
      </c>
      <c r="D9442" s="29">
        <v>45833</v>
      </c>
      <c r="E9442" s="161">
        <v>0</v>
      </c>
      <c r="F9442" s="161">
        <v>0</v>
      </c>
      <c r="G9442" s="161">
        <v>0</v>
      </c>
      <c r="H9442" s="161">
        <v>0</v>
      </c>
      <c r="L9442">
        <v>797.46275100000003</v>
      </c>
      <c r="M9442">
        <v>169.2</v>
      </c>
      <c r="N9442">
        <v>169.2</v>
      </c>
      <c r="R9442">
        <v>1487.900854</v>
      </c>
      <c r="S9442">
        <v>1487.900854</v>
      </c>
      <c r="T9442" s="194">
        <v>1487.900854</v>
      </c>
      <c r="U9442" t="s">
        <v>193</v>
      </c>
      <c r="V9442">
        <v>45708.624293981484</v>
      </c>
    </row>
    <row r="9443" spans="1:22" x14ac:dyDescent="0.3">
      <c r="A9443" t="s">
        <v>263</v>
      </c>
      <c r="C9443" t="s">
        <v>93</v>
      </c>
      <c r="D9443" s="29">
        <v>45834</v>
      </c>
      <c r="E9443" s="161">
        <v>0</v>
      </c>
      <c r="F9443" s="161">
        <v>0</v>
      </c>
      <c r="G9443" s="161">
        <v>0</v>
      </c>
      <c r="H9443" s="161">
        <v>0</v>
      </c>
      <c r="L9443">
        <v>797.46275100000003</v>
      </c>
      <c r="M9443">
        <v>169.2</v>
      </c>
      <c r="N9443">
        <v>169.2</v>
      </c>
      <c r="R9443">
        <v>1487.900854</v>
      </c>
      <c r="S9443">
        <v>1487.900854</v>
      </c>
      <c r="T9443" s="194">
        <v>1487.900854</v>
      </c>
      <c r="U9443" t="s">
        <v>193</v>
      </c>
      <c r="V9443">
        <v>45708.624305555553</v>
      </c>
    </row>
    <row r="9444" spans="1:22" x14ac:dyDescent="0.3">
      <c r="A9444" t="s">
        <v>263</v>
      </c>
      <c r="C9444" t="s">
        <v>93</v>
      </c>
      <c r="D9444" s="29">
        <v>45835</v>
      </c>
      <c r="E9444" s="161">
        <v>0</v>
      </c>
      <c r="F9444" s="161">
        <v>0</v>
      </c>
      <c r="G9444" s="161">
        <v>0</v>
      </c>
      <c r="H9444" s="161">
        <v>0</v>
      </c>
      <c r="L9444">
        <v>797.46275100000003</v>
      </c>
      <c r="M9444">
        <v>169.2</v>
      </c>
      <c r="N9444">
        <v>169.2</v>
      </c>
      <c r="R9444">
        <v>1487.900854</v>
      </c>
      <c r="S9444">
        <v>1487.900854</v>
      </c>
      <c r="T9444" s="194">
        <v>1487.900854</v>
      </c>
      <c r="U9444" t="s">
        <v>193</v>
      </c>
      <c r="V9444">
        <v>45708.624293981484</v>
      </c>
    </row>
    <row r="9445" spans="1:22" x14ac:dyDescent="0.3">
      <c r="A9445" t="s">
        <v>263</v>
      </c>
      <c r="C9445" t="s">
        <v>93</v>
      </c>
      <c r="D9445" s="29">
        <v>45836</v>
      </c>
      <c r="E9445" s="161">
        <v>0</v>
      </c>
      <c r="F9445" s="161">
        <v>0</v>
      </c>
      <c r="G9445" s="161">
        <v>0</v>
      </c>
      <c r="H9445" s="161">
        <v>0</v>
      </c>
      <c r="L9445">
        <v>797.46275100000003</v>
      </c>
      <c r="M9445">
        <v>169.2</v>
      </c>
      <c r="N9445">
        <v>169.2</v>
      </c>
      <c r="R9445">
        <v>1487.900854</v>
      </c>
      <c r="S9445">
        <v>1487.900854</v>
      </c>
      <c r="T9445" s="194">
        <v>1487.900854</v>
      </c>
      <c r="U9445" t="s">
        <v>193</v>
      </c>
      <c r="V9445">
        <v>45708.624305555553</v>
      </c>
    </row>
    <row r="9446" spans="1:22" x14ac:dyDescent="0.3">
      <c r="A9446" t="s">
        <v>263</v>
      </c>
      <c r="C9446" t="s">
        <v>93</v>
      </c>
      <c r="D9446" s="29">
        <v>45837</v>
      </c>
      <c r="E9446" s="161">
        <v>0</v>
      </c>
      <c r="F9446" s="161">
        <v>0</v>
      </c>
      <c r="G9446" s="161">
        <v>0</v>
      </c>
      <c r="H9446" s="161">
        <v>0</v>
      </c>
      <c r="L9446">
        <v>797.46275100000003</v>
      </c>
      <c r="M9446">
        <v>169.2</v>
      </c>
      <c r="N9446">
        <v>169.2</v>
      </c>
      <c r="R9446">
        <v>1487.900854</v>
      </c>
      <c r="S9446">
        <v>1487.900854</v>
      </c>
      <c r="T9446" s="194">
        <v>1487.900854</v>
      </c>
      <c r="U9446" t="s">
        <v>193</v>
      </c>
      <c r="V9446">
        <v>45708.624293981484</v>
      </c>
    </row>
    <row r="9447" spans="1:22" x14ac:dyDescent="0.3">
      <c r="A9447" t="s">
        <v>263</v>
      </c>
      <c r="C9447" t="s">
        <v>93</v>
      </c>
      <c r="D9447" s="29">
        <v>45838</v>
      </c>
      <c r="E9447" s="161">
        <v>0</v>
      </c>
      <c r="F9447" s="161">
        <v>0</v>
      </c>
      <c r="G9447" s="161">
        <v>0</v>
      </c>
      <c r="H9447" s="161">
        <v>0</v>
      </c>
      <c r="L9447">
        <v>797.46275100000003</v>
      </c>
      <c r="M9447">
        <v>169.2</v>
      </c>
      <c r="N9447">
        <v>169.2</v>
      </c>
      <c r="R9447">
        <v>1487.900854</v>
      </c>
      <c r="S9447">
        <v>1487.900854</v>
      </c>
      <c r="T9447" s="194">
        <v>1487.900854</v>
      </c>
      <c r="U9447" t="s">
        <v>193</v>
      </c>
      <c r="V9447">
        <v>45708.624305555553</v>
      </c>
    </row>
    <row r="9448" spans="1:22" x14ac:dyDescent="0.3">
      <c r="A9448" t="s">
        <v>263</v>
      </c>
      <c r="C9448" t="s">
        <v>93</v>
      </c>
      <c r="D9448" s="29">
        <v>45839</v>
      </c>
      <c r="E9448" s="161">
        <v>0</v>
      </c>
      <c r="F9448" s="161">
        <v>0</v>
      </c>
      <c r="G9448" s="161">
        <v>0</v>
      </c>
      <c r="H9448" s="161">
        <v>0</v>
      </c>
      <c r="L9448">
        <v>797.46275100000003</v>
      </c>
      <c r="M9448">
        <v>169.2</v>
      </c>
      <c r="N9448">
        <v>169.2</v>
      </c>
      <c r="R9448">
        <v>1487.900854</v>
      </c>
      <c r="S9448">
        <v>1487.900854</v>
      </c>
      <c r="T9448" s="194">
        <v>1487.900854</v>
      </c>
      <c r="U9448" t="s">
        <v>193</v>
      </c>
      <c r="V9448">
        <v>45708.624305555553</v>
      </c>
    </row>
    <row r="9449" spans="1:22" x14ac:dyDescent="0.3">
      <c r="A9449" t="s">
        <v>263</v>
      </c>
      <c r="C9449" t="s">
        <v>93</v>
      </c>
      <c r="D9449" s="29">
        <v>45840</v>
      </c>
      <c r="E9449" s="161">
        <v>0</v>
      </c>
      <c r="F9449" s="161">
        <v>0</v>
      </c>
      <c r="G9449" s="161">
        <v>0</v>
      </c>
      <c r="H9449" s="161">
        <v>0</v>
      </c>
      <c r="L9449">
        <v>797.46275100000003</v>
      </c>
      <c r="M9449">
        <v>169.2</v>
      </c>
      <c r="N9449">
        <v>169.2</v>
      </c>
      <c r="R9449">
        <v>1487.900854</v>
      </c>
      <c r="S9449">
        <v>1487.900854</v>
      </c>
      <c r="T9449" s="194">
        <v>1487.900854</v>
      </c>
      <c r="U9449" t="s">
        <v>193</v>
      </c>
      <c r="V9449">
        <v>45708.624305555553</v>
      </c>
    </row>
    <row r="9450" spans="1:22" x14ac:dyDescent="0.3">
      <c r="A9450" t="s">
        <v>263</v>
      </c>
      <c r="C9450" t="s">
        <v>93</v>
      </c>
      <c r="D9450" s="29">
        <v>45841</v>
      </c>
      <c r="E9450" s="161">
        <v>0</v>
      </c>
      <c r="F9450" s="161">
        <v>0</v>
      </c>
      <c r="G9450" s="161">
        <v>0</v>
      </c>
      <c r="H9450" s="161">
        <v>0</v>
      </c>
      <c r="L9450">
        <v>797.46275100000003</v>
      </c>
      <c r="M9450">
        <v>169.2</v>
      </c>
      <c r="N9450">
        <v>169.2</v>
      </c>
      <c r="R9450">
        <v>1487.900854</v>
      </c>
      <c r="S9450">
        <v>1487.900854</v>
      </c>
      <c r="T9450" s="194">
        <v>1487.900854</v>
      </c>
      <c r="U9450" t="s">
        <v>193</v>
      </c>
      <c r="V9450">
        <v>45708.624293981484</v>
      </c>
    </row>
    <row r="9451" spans="1:22" x14ac:dyDescent="0.3">
      <c r="A9451" t="s">
        <v>263</v>
      </c>
      <c r="C9451" t="s">
        <v>93</v>
      </c>
      <c r="D9451" s="29">
        <v>45842</v>
      </c>
      <c r="E9451" s="161">
        <v>0</v>
      </c>
      <c r="F9451" s="161">
        <v>0</v>
      </c>
      <c r="G9451" s="161">
        <v>0</v>
      </c>
      <c r="H9451" s="161">
        <v>0</v>
      </c>
      <c r="L9451">
        <v>797.46275100000003</v>
      </c>
      <c r="M9451">
        <v>169.2</v>
      </c>
      <c r="N9451">
        <v>169.2</v>
      </c>
      <c r="R9451">
        <v>1487.900854</v>
      </c>
      <c r="S9451">
        <v>1487.900854</v>
      </c>
      <c r="T9451" s="194">
        <v>1487.900854</v>
      </c>
      <c r="U9451" t="s">
        <v>193</v>
      </c>
      <c r="V9451">
        <v>45708.624293981484</v>
      </c>
    </row>
    <row r="9452" spans="1:22" x14ac:dyDescent="0.3">
      <c r="A9452" t="s">
        <v>263</v>
      </c>
      <c r="C9452" t="s">
        <v>93</v>
      </c>
      <c r="D9452" s="29">
        <v>45843</v>
      </c>
      <c r="E9452" s="161">
        <v>0</v>
      </c>
      <c r="F9452" s="161">
        <v>0</v>
      </c>
      <c r="G9452" s="161">
        <v>0</v>
      </c>
      <c r="H9452" s="161">
        <v>0</v>
      </c>
      <c r="L9452">
        <v>797.46275100000003</v>
      </c>
      <c r="M9452">
        <v>169.2</v>
      </c>
      <c r="N9452">
        <v>169.2</v>
      </c>
      <c r="R9452">
        <v>1487.900854</v>
      </c>
      <c r="S9452">
        <v>1487.900854</v>
      </c>
      <c r="T9452" s="194">
        <v>1487.900854</v>
      </c>
      <c r="U9452" t="s">
        <v>193</v>
      </c>
      <c r="V9452">
        <v>45708.624293981484</v>
      </c>
    </row>
    <row r="9453" spans="1:22" x14ac:dyDescent="0.3">
      <c r="A9453" t="s">
        <v>263</v>
      </c>
      <c r="C9453" t="s">
        <v>93</v>
      </c>
      <c r="D9453" s="29">
        <v>45844</v>
      </c>
      <c r="E9453" s="161">
        <v>0</v>
      </c>
      <c r="F9453" s="161">
        <v>0</v>
      </c>
      <c r="G9453" s="161">
        <v>0</v>
      </c>
      <c r="H9453" s="161">
        <v>0</v>
      </c>
      <c r="L9453">
        <v>797.46275100000003</v>
      </c>
      <c r="M9453">
        <v>169.2</v>
      </c>
      <c r="N9453">
        <v>169.2</v>
      </c>
      <c r="R9453">
        <v>1487.900854</v>
      </c>
      <c r="S9453">
        <v>1487.900854</v>
      </c>
      <c r="T9453" s="194">
        <v>1487.900854</v>
      </c>
      <c r="U9453" t="s">
        <v>193</v>
      </c>
      <c r="V9453">
        <v>45708.624293981484</v>
      </c>
    </row>
    <row r="9454" spans="1:22" x14ac:dyDescent="0.3">
      <c r="A9454" t="s">
        <v>263</v>
      </c>
      <c r="C9454" t="s">
        <v>93</v>
      </c>
      <c r="D9454" s="29">
        <v>45845</v>
      </c>
      <c r="E9454" s="161">
        <v>0</v>
      </c>
      <c r="F9454" s="161">
        <v>0</v>
      </c>
      <c r="G9454" s="161">
        <v>0</v>
      </c>
      <c r="H9454" s="161">
        <v>0</v>
      </c>
      <c r="L9454">
        <v>797.46275100000003</v>
      </c>
      <c r="M9454">
        <v>169.2</v>
      </c>
      <c r="N9454">
        <v>169.2</v>
      </c>
      <c r="R9454">
        <v>1487.900854</v>
      </c>
      <c r="S9454">
        <v>1487.900854</v>
      </c>
      <c r="T9454" s="194">
        <v>1487.900854</v>
      </c>
      <c r="U9454" t="s">
        <v>193</v>
      </c>
      <c r="V9454">
        <v>45708.624305555553</v>
      </c>
    </row>
    <row r="9455" spans="1:22" x14ac:dyDescent="0.3">
      <c r="A9455" t="s">
        <v>263</v>
      </c>
      <c r="C9455" t="s">
        <v>93</v>
      </c>
      <c r="D9455" s="29">
        <v>45846</v>
      </c>
      <c r="E9455" s="161">
        <v>0</v>
      </c>
      <c r="F9455" s="161">
        <v>0</v>
      </c>
      <c r="G9455" s="161">
        <v>0</v>
      </c>
      <c r="H9455" s="161">
        <v>0</v>
      </c>
      <c r="L9455">
        <v>797.46275100000003</v>
      </c>
      <c r="M9455">
        <v>169.2</v>
      </c>
      <c r="N9455">
        <v>169.2</v>
      </c>
      <c r="R9455">
        <v>1487.900854</v>
      </c>
      <c r="S9455">
        <v>1487.900854</v>
      </c>
      <c r="T9455" s="194">
        <v>1487.900854</v>
      </c>
      <c r="U9455" t="s">
        <v>193</v>
      </c>
      <c r="V9455">
        <v>45708.624293981484</v>
      </c>
    </row>
    <row r="9456" spans="1:22" x14ac:dyDescent="0.3">
      <c r="A9456" t="s">
        <v>263</v>
      </c>
      <c r="C9456" t="s">
        <v>93</v>
      </c>
      <c r="D9456" s="29">
        <v>45847</v>
      </c>
      <c r="E9456" s="161">
        <v>0</v>
      </c>
      <c r="F9456" s="161">
        <v>0</v>
      </c>
      <c r="G9456" s="161">
        <v>0</v>
      </c>
      <c r="H9456" s="161">
        <v>0</v>
      </c>
      <c r="L9456">
        <v>797.46275100000003</v>
      </c>
      <c r="M9456">
        <v>169.2</v>
      </c>
      <c r="N9456">
        <v>169.2</v>
      </c>
      <c r="R9456">
        <v>1487.900854</v>
      </c>
      <c r="S9456">
        <v>1487.900854</v>
      </c>
      <c r="T9456" s="194">
        <v>1487.900854</v>
      </c>
      <c r="U9456" t="s">
        <v>193</v>
      </c>
      <c r="V9456">
        <v>45708.624293981484</v>
      </c>
    </row>
    <row r="9457" spans="1:22" x14ac:dyDescent="0.3">
      <c r="A9457" t="s">
        <v>263</v>
      </c>
      <c r="C9457" t="s">
        <v>93</v>
      </c>
      <c r="D9457" s="29">
        <v>45848</v>
      </c>
      <c r="E9457" s="161">
        <v>0</v>
      </c>
      <c r="F9457" s="161">
        <v>0</v>
      </c>
      <c r="G9457" s="161">
        <v>0</v>
      </c>
      <c r="H9457" s="161">
        <v>0</v>
      </c>
      <c r="L9457">
        <v>797.46275100000003</v>
      </c>
      <c r="M9457">
        <v>169.2</v>
      </c>
      <c r="N9457">
        <v>169.2</v>
      </c>
      <c r="R9457">
        <v>1487.900854</v>
      </c>
      <c r="S9457">
        <v>1487.900854</v>
      </c>
      <c r="T9457" s="194">
        <v>1487.900854</v>
      </c>
      <c r="U9457" t="s">
        <v>193</v>
      </c>
      <c r="V9457">
        <v>45708.624293981484</v>
      </c>
    </row>
    <row r="9458" spans="1:22" x14ac:dyDescent="0.3">
      <c r="A9458" t="s">
        <v>263</v>
      </c>
      <c r="C9458" t="s">
        <v>93</v>
      </c>
      <c r="D9458" s="29">
        <v>45849</v>
      </c>
      <c r="E9458" s="161">
        <v>0</v>
      </c>
      <c r="F9458" s="161">
        <v>0</v>
      </c>
      <c r="G9458" s="161">
        <v>0</v>
      </c>
      <c r="H9458" s="161">
        <v>0</v>
      </c>
      <c r="L9458">
        <v>797.46275100000003</v>
      </c>
      <c r="M9458">
        <v>169.2</v>
      </c>
      <c r="N9458">
        <v>169.2</v>
      </c>
      <c r="R9458">
        <v>1487.900854</v>
      </c>
      <c r="S9458">
        <v>1487.900854</v>
      </c>
      <c r="T9458" s="194">
        <v>1487.900854</v>
      </c>
      <c r="U9458" t="s">
        <v>193</v>
      </c>
      <c r="V9458">
        <v>45708.624305555553</v>
      </c>
    </row>
    <row r="9459" spans="1:22" x14ac:dyDescent="0.3">
      <c r="A9459" t="s">
        <v>263</v>
      </c>
      <c r="C9459" t="s">
        <v>93</v>
      </c>
      <c r="D9459" s="29">
        <v>45850</v>
      </c>
      <c r="E9459" s="161">
        <v>0</v>
      </c>
      <c r="F9459" s="161">
        <v>0</v>
      </c>
      <c r="G9459" s="161">
        <v>0</v>
      </c>
      <c r="H9459" s="161">
        <v>0</v>
      </c>
      <c r="L9459">
        <v>797.46275100000003</v>
      </c>
      <c r="M9459">
        <v>169.2</v>
      </c>
      <c r="N9459">
        <v>169.2</v>
      </c>
      <c r="R9459">
        <v>1487.900854</v>
      </c>
      <c r="S9459">
        <v>1487.900854</v>
      </c>
      <c r="T9459" s="194">
        <v>1487.900854</v>
      </c>
      <c r="U9459" t="s">
        <v>193</v>
      </c>
      <c r="V9459">
        <v>45708.624293981484</v>
      </c>
    </row>
    <row r="9460" spans="1:22" x14ac:dyDescent="0.3">
      <c r="A9460" t="s">
        <v>263</v>
      </c>
      <c r="C9460" t="s">
        <v>93</v>
      </c>
      <c r="D9460" s="29">
        <v>45851</v>
      </c>
      <c r="E9460" s="161">
        <v>0</v>
      </c>
      <c r="F9460" s="161">
        <v>0</v>
      </c>
      <c r="G9460" s="161">
        <v>0</v>
      </c>
      <c r="H9460" s="161">
        <v>0</v>
      </c>
      <c r="L9460">
        <v>797.46275100000003</v>
      </c>
      <c r="M9460">
        <v>169.2</v>
      </c>
      <c r="N9460">
        <v>169.2</v>
      </c>
      <c r="R9460">
        <v>1487.900854</v>
      </c>
      <c r="S9460">
        <v>1487.900854</v>
      </c>
      <c r="T9460" s="194">
        <v>1487.900854</v>
      </c>
      <c r="U9460" t="s">
        <v>193</v>
      </c>
      <c r="V9460">
        <v>45708.624293981484</v>
      </c>
    </row>
    <row r="9461" spans="1:22" x14ac:dyDescent="0.3">
      <c r="A9461" t="s">
        <v>263</v>
      </c>
      <c r="C9461" t="s">
        <v>93</v>
      </c>
      <c r="D9461" s="29">
        <v>45852</v>
      </c>
      <c r="E9461" s="161">
        <v>0</v>
      </c>
      <c r="F9461" s="161">
        <v>0</v>
      </c>
      <c r="G9461" s="161">
        <v>0</v>
      </c>
      <c r="H9461" s="161">
        <v>0</v>
      </c>
      <c r="L9461">
        <v>797.46275100000003</v>
      </c>
      <c r="M9461">
        <v>169.2</v>
      </c>
      <c r="N9461">
        <v>169.2</v>
      </c>
      <c r="R9461">
        <v>1487.900854</v>
      </c>
      <c r="S9461">
        <v>1487.900854</v>
      </c>
      <c r="T9461" s="194">
        <v>1487.900854</v>
      </c>
      <c r="U9461" t="s">
        <v>193</v>
      </c>
      <c r="V9461">
        <v>45708.624305555553</v>
      </c>
    </row>
    <row r="9462" spans="1:22" x14ac:dyDescent="0.3">
      <c r="A9462" t="s">
        <v>263</v>
      </c>
      <c r="C9462" t="s">
        <v>93</v>
      </c>
      <c r="D9462" s="29">
        <v>45853</v>
      </c>
      <c r="E9462" s="161">
        <v>0</v>
      </c>
      <c r="F9462" s="161">
        <v>0</v>
      </c>
      <c r="G9462" s="161">
        <v>0</v>
      </c>
      <c r="H9462" s="161">
        <v>0</v>
      </c>
      <c r="L9462">
        <v>797.46275100000003</v>
      </c>
      <c r="M9462">
        <v>169.2</v>
      </c>
      <c r="N9462">
        <v>169.2</v>
      </c>
      <c r="R9462">
        <v>1487.900854</v>
      </c>
      <c r="S9462">
        <v>1487.900854</v>
      </c>
      <c r="T9462" s="194">
        <v>1487.900854</v>
      </c>
      <c r="U9462" t="s">
        <v>193</v>
      </c>
      <c r="V9462">
        <v>45708.624305555553</v>
      </c>
    </row>
    <row r="9463" spans="1:22" x14ac:dyDescent="0.3">
      <c r="A9463" t="s">
        <v>263</v>
      </c>
      <c r="C9463" t="s">
        <v>93</v>
      </c>
      <c r="D9463" s="29">
        <v>45854</v>
      </c>
      <c r="E9463" s="161">
        <v>0</v>
      </c>
      <c r="F9463" s="161">
        <v>0</v>
      </c>
      <c r="G9463" s="161">
        <v>0</v>
      </c>
      <c r="H9463" s="161">
        <v>0</v>
      </c>
      <c r="L9463">
        <v>797.46275100000003</v>
      </c>
      <c r="M9463">
        <v>169.2</v>
      </c>
      <c r="N9463">
        <v>169.2</v>
      </c>
      <c r="R9463">
        <v>1487.900854</v>
      </c>
      <c r="S9463">
        <v>1487.900854</v>
      </c>
      <c r="T9463" s="194">
        <v>1487.900854</v>
      </c>
      <c r="U9463" t="s">
        <v>193</v>
      </c>
      <c r="V9463">
        <v>45708.624305555553</v>
      </c>
    </row>
    <row r="9464" spans="1:22" x14ac:dyDescent="0.3">
      <c r="A9464" t="s">
        <v>263</v>
      </c>
      <c r="C9464" t="s">
        <v>93</v>
      </c>
      <c r="D9464" s="29">
        <v>45855</v>
      </c>
      <c r="E9464" s="161">
        <v>0</v>
      </c>
      <c r="F9464" s="161">
        <v>0</v>
      </c>
      <c r="G9464" s="161">
        <v>0</v>
      </c>
      <c r="H9464" s="161">
        <v>0</v>
      </c>
      <c r="L9464">
        <v>797.46275100000003</v>
      </c>
      <c r="M9464">
        <v>169.2</v>
      </c>
      <c r="N9464">
        <v>169.2</v>
      </c>
      <c r="R9464">
        <v>1487.900854</v>
      </c>
      <c r="S9464">
        <v>1487.900854</v>
      </c>
      <c r="T9464" s="194">
        <v>1487.900854</v>
      </c>
      <c r="U9464" t="s">
        <v>193</v>
      </c>
      <c r="V9464">
        <v>45708.624305555553</v>
      </c>
    </row>
    <row r="9465" spans="1:22" x14ac:dyDescent="0.3">
      <c r="A9465" t="s">
        <v>263</v>
      </c>
      <c r="C9465" t="s">
        <v>93</v>
      </c>
      <c r="D9465" s="29">
        <v>45856</v>
      </c>
      <c r="E9465" s="161">
        <v>0</v>
      </c>
      <c r="F9465" s="161">
        <v>0</v>
      </c>
      <c r="G9465" s="161">
        <v>0</v>
      </c>
      <c r="H9465" s="161">
        <v>0</v>
      </c>
      <c r="L9465">
        <v>797.46275100000003</v>
      </c>
      <c r="M9465">
        <v>169.2</v>
      </c>
      <c r="N9465">
        <v>169.2</v>
      </c>
      <c r="R9465">
        <v>1487.900854</v>
      </c>
      <c r="S9465">
        <v>1487.900854</v>
      </c>
      <c r="T9465" s="194">
        <v>1487.900854</v>
      </c>
      <c r="U9465" t="s">
        <v>193</v>
      </c>
      <c r="V9465">
        <v>45708.624305555553</v>
      </c>
    </row>
    <row r="9466" spans="1:22" x14ac:dyDescent="0.3">
      <c r="A9466" t="s">
        <v>263</v>
      </c>
      <c r="C9466" t="s">
        <v>93</v>
      </c>
      <c r="D9466" s="29">
        <v>45857</v>
      </c>
      <c r="E9466" s="161">
        <v>0</v>
      </c>
      <c r="F9466" s="161">
        <v>0</v>
      </c>
      <c r="G9466" s="161">
        <v>0</v>
      </c>
      <c r="H9466" s="161">
        <v>0</v>
      </c>
      <c r="L9466">
        <v>797.46275100000003</v>
      </c>
      <c r="M9466">
        <v>169.2</v>
      </c>
      <c r="N9466">
        <v>169.2</v>
      </c>
      <c r="R9466">
        <v>1487.900854</v>
      </c>
      <c r="S9466">
        <v>1487.900854</v>
      </c>
      <c r="T9466" s="194">
        <v>1487.900854</v>
      </c>
      <c r="U9466" t="s">
        <v>193</v>
      </c>
      <c r="V9466">
        <v>45708.624293981484</v>
      </c>
    </row>
    <row r="9467" spans="1:22" x14ac:dyDescent="0.3">
      <c r="A9467" t="s">
        <v>263</v>
      </c>
      <c r="C9467" t="s">
        <v>93</v>
      </c>
      <c r="D9467" s="29">
        <v>45858</v>
      </c>
      <c r="E9467" s="161">
        <v>0</v>
      </c>
      <c r="F9467" s="161">
        <v>0</v>
      </c>
      <c r="G9467" s="161">
        <v>0</v>
      </c>
      <c r="H9467" s="161">
        <v>0</v>
      </c>
      <c r="L9467">
        <v>797.46275100000003</v>
      </c>
      <c r="M9467">
        <v>169.2</v>
      </c>
      <c r="N9467">
        <v>169.2</v>
      </c>
      <c r="R9467">
        <v>1487.900854</v>
      </c>
      <c r="S9467">
        <v>1487.900854</v>
      </c>
      <c r="T9467" s="194">
        <v>1487.900854</v>
      </c>
      <c r="U9467" t="s">
        <v>193</v>
      </c>
      <c r="V9467">
        <v>45708.624293981484</v>
      </c>
    </row>
    <row r="9468" spans="1:22" x14ac:dyDescent="0.3">
      <c r="A9468" t="s">
        <v>263</v>
      </c>
      <c r="C9468" t="s">
        <v>93</v>
      </c>
      <c r="D9468" s="29">
        <v>45859</v>
      </c>
      <c r="E9468" s="161">
        <v>0</v>
      </c>
      <c r="F9468" s="161">
        <v>0</v>
      </c>
      <c r="G9468" s="161">
        <v>0</v>
      </c>
      <c r="H9468" s="161">
        <v>0</v>
      </c>
      <c r="L9468">
        <v>797.46275100000003</v>
      </c>
      <c r="M9468">
        <v>169.2</v>
      </c>
      <c r="N9468">
        <v>169.2</v>
      </c>
      <c r="R9468">
        <v>1487.900854</v>
      </c>
      <c r="S9468">
        <v>1487.900854</v>
      </c>
      <c r="T9468" s="194">
        <v>1487.900854</v>
      </c>
      <c r="U9468" t="s">
        <v>193</v>
      </c>
      <c r="V9468">
        <v>45708.624293981484</v>
      </c>
    </row>
    <row r="9469" spans="1:22" x14ac:dyDescent="0.3">
      <c r="A9469" t="s">
        <v>263</v>
      </c>
      <c r="C9469" t="s">
        <v>93</v>
      </c>
      <c r="D9469" s="29">
        <v>45860</v>
      </c>
      <c r="E9469" s="161">
        <v>0</v>
      </c>
      <c r="F9469" s="161">
        <v>0</v>
      </c>
      <c r="G9469" s="161">
        <v>0</v>
      </c>
      <c r="H9469" s="161">
        <v>0</v>
      </c>
      <c r="L9469">
        <v>797.46275100000003</v>
      </c>
      <c r="M9469">
        <v>169.2</v>
      </c>
      <c r="N9469">
        <v>169.2</v>
      </c>
      <c r="R9469">
        <v>1487.900854</v>
      </c>
      <c r="S9469">
        <v>1487.900854</v>
      </c>
      <c r="T9469" s="194">
        <v>1487.900854</v>
      </c>
      <c r="U9469" t="s">
        <v>193</v>
      </c>
      <c r="V9469">
        <v>45708.624293981484</v>
      </c>
    </row>
    <row r="9470" spans="1:22" x14ac:dyDescent="0.3">
      <c r="A9470" t="s">
        <v>263</v>
      </c>
      <c r="C9470" t="s">
        <v>93</v>
      </c>
      <c r="D9470" s="29">
        <v>45861</v>
      </c>
      <c r="E9470" s="161">
        <v>0</v>
      </c>
      <c r="F9470" s="161">
        <v>0</v>
      </c>
      <c r="G9470" s="161">
        <v>0</v>
      </c>
      <c r="H9470" s="161">
        <v>0</v>
      </c>
      <c r="L9470">
        <v>797.46275100000003</v>
      </c>
      <c r="M9470">
        <v>169.2</v>
      </c>
      <c r="N9470">
        <v>169.2</v>
      </c>
      <c r="R9470">
        <v>1487.900854</v>
      </c>
      <c r="S9470">
        <v>1487.900854</v>
      </c>
      <c r="T9470" s="194">
        <v>1487.900854</v>
      </c>
      <c r="U9470" t="s">
        <v>193</v>
      </c>
      <c r="V9470">
        <v>45708.624305555553</v>
      </c>
    </row>
    <row r="9471" spans="1:22" x14ac:dyDescent="0.3">
      <c r="A9471" t="s">
        <v>263</v>
      </c>
      <c r="C9471" t="s">
        <v>93</v>
      </c>
      <c r="D9471" s="29">
        <v>45862</v>
      </c>
      <c r="E9471" s="161">
        <v>0</v>
      </c>
      <c r="F9471" s="161">
        <v>0</v>
      </c>
      <c r="G9471" s="161">
        <v>0</v>
      </c>
      <c r="H9471" s="161">
        <v>0</v>
      </c>
      <c r="L9471">
        <v>797.46275100000003</v>
      </c>
      <c r="M9471">
        <v>169.2</v>
      </c>
      <c r="N9471">
        <v>169.2</v>
      </c>
      <c r="R9471">
        <v>1487.900854</v>
      </c>
      <c r="S9471">
        <v>1487.900854</v>
      </c>
      <c r="T9471" s="194">
        <v>1487.900854</v>
      </c>
      <c r="U9471" t="s">
        <v>193</v>
      </c>
      <c r="V9471">
        <v>45708.624305555553</v>
      </c>
    </row>
    <row r="9472" spans="1:22" x14ac:dyDescent="0.3">
      <c r="A9472" t="s">
        <v>263</v>
      </c>
      <c r="C9472" t="s">
        <v>93</v>
      </c>
      <c r="D9472" s="29">
        <v>45863</v>
      </c>
      <c r="E9472" s="161">
        <v>0</v>
      </c>
      <c r="F9472" s="161">
        <v>0</v>
      </c>
      <c r="G9472" s="161">
        <v>0</v>
      </c>
      <c r="H9472" s="161">
        <v>0</v>
      </c>
      <c r="L9472">
        <v>797.46275100000003</v>
      </c>
      <c r="M9472">
        <v>169.2</v>
      </c>
      <c r="N9472">
        <v>169.2</v>
      </c>
      <c r="R9472">
        <v>1487.900854</v>
      </c>
      <c r="S9472">
        <v>1487.900854</v>
      </c>
      <c r="T9472" s="194">
        <v>1487.900854</v>
      </c>
      <c r="U9472" t="s">
        <v>193</v>
      </c>
      <c r="V9472">
        <v>45708.624305555553</v>
      </c>
    </row>
    <row r="9473" spans="1:22" x14ac:dyDescent="0.3">
      <c r="A9473" t="s">
        <v>263</v>
      </c>
      <c r="C9473" t="s">
        <v>93</v>
      </c>
      <c r="D9473" s="29">
        <v>45864</v>
      </c>
      <c r="E9473" s="161">
        <v>0</v>
      </c>
      <c r="F9473" s="161">
        <v>0</v>
      </c>
      <c r="G9473" s="161">
        <v>0</v>
      </c>
      <c r="H9473" s="161">
        <v>0</v>
      </c>
      <c r="L9473">
        <v>797.46275100000003</v>
      </c>
      <c r="M9473">
        <v>169.2</v>
      </c>
      <c r="N9473">
        <v>169.2</v>
      </c>
      <c r="R9473">
        <v>1487.900854</v>
      </c>
      <c r="S9473">
        <v>1487.900854</v>
      </c>
      <c r="T9473" s="194">
        <v>1487.900854</v>
      </c>
      <c r="U9473" t="s">
        <v>193</v>
      </c>
      <c r="V9473">
        <v>45708.624305555553</v>
      </c>
    </row>
    <row r="9474" spans="1:22" x14ac:dyDescent="0.3">
      <c r="A9474" t="s">
        <v>263</v>
      </c>
      <c r="C9474" t="s">
        <v>93</v>
      </c>
      <c r="D9474" s="29">
        <v>45865</v>
      </c>
      <c r="E9474" s="161">
        <v>0</v>
      </c>
      <c r="F9474" s="161">
        <v>0</v>
      </c>
      <c r="G9474" s="161">
        <v>0</v>
      </c>
      <c r="H9474" s="161">
        <v>0</v>
      </c>
      <c r="L9474">
        <v>797.46275100000003</v>
      </c>
      <c r="M9474">
        <v>169.2</v>
      </c>
      <c r="N9474">
        <v>169.2</v>
      </c>
      <c r="R9474">
        <v>1487.900854</v>
      </c>
      <c r="S9474">
        <v>1487.900854</v>
      </c>
      <c r="T9474" s="194">
        <v>1487.900854</v>
      </c>
      <c r="U9474" t="s">
        <v>193</v>
      </c>
      <c r="V9474">
        <v>45708.624305555553</v>
      </c>
    </row>
    <row r="9475" spans="1:22" x14ac:dyDescent="0.3">
      <c r="A9475" t="s">
        <v>263</v>
      </c>
      <c r="C9475" t="s">
        <v>93</v>
      </c>
      <c r="D9475" s="29">
        <v>45866</v>
      </c>
      <c r="E9475" s="161">
        <v>0</v>
      </c>
      <c r="F9475" s="161">
        <v>0</v>
      </c>
      <c r="G9475" s="161">
        <v>0</v>
      </c>
      <c r="H9475" s="161">
        <v>0</v>
      </c>
      <c r="L9475">
        <v>797.46275100000003</v>
      </c>
      <c r="M9475">
        <v>169.2</v>
      </c>
      <c r="N9475">
        <v>169.2</v>
      </c>
      <c r="R9475">
        <v>1487.900854</v>
      </c>
      <c r="S9475">
        <v>1487.900854</v>
      </c>
      <c r="T9475" s="194">
        <v>1487.900854</v>
      </c>
      <c r="U9475" t="s">
        <v>193</v>
      </c>
      <c r="V9475">
        <v>45708.624305555553</v>
      </c>
    </row>
    <row r="9476" spans="1:22" x14ac:dyDescent="0.3">
      <c r="A9476" t="s">
        <v>263</v>
      </c>
      <c r="C9476" t="s">
        <v>93</v>
      </c>
      <c r="D9476" s="29">
        <v>45867</v>
      </c>
      <c r="E9476" s="161">
        <v>0</v>
      </c>
      <c r="F9476" s="161">
        <v>0</v>
      </c>
      <c r="G9476" s="161">
        <v>0</v>
      </c>
      <c r="H9476" s="161">
        <v>0</v>
      </c>
      <c r="L9476">
        <v>797.46275100000003</v>
      </c>
      <c r="M9476">
        <v>169.2</v>
      </c>
      <c r="N9476">
        <v>169.2</v>
      </c>
      <c r="R9476">
        <v>1487.900854</v>
      </c>
      <c r="S9476">
        <v>1487.900854</v>
      </c>
      <c r="T9476" s="194">
        <v>1487.900854</v>
      </c>
      <c r="U9476" t="s">
        <v>193</v>
      </c>
      <c r="V9476">
        <v>45708.624305555553</v>
      </c>
    </row>
    <row r="9477" spans="1:22" x14ac:dyDescent="0.3">
      <c r="A9477" t="s">
        <v>263</v>
      </c>
      <c r="C9477" t="s">
        <v>93</v>
      </c>
      <c r="D9477" s="29">
        <v>45868</v>
      </c>
      <c r="E9477" s="161">
        <v>0</v>
      </c>
      <c r="F9477" s="161">
        <v>0</v>
      </c>
      <c r="G9477" s="161">
        <v>0</v>
      </c>
      <c r="H9477" s="161">
        <v>0</v>
      </c>
      <c r="L9477">
        <v>797.46275100000003</v>
      </c>
      <c r="M9477">
        <v>169.2</v>
      </c>
      <c r="N9477">
        <v>169.2</v>
      </c>
      <c r="R9477">
        <v>1487.900854</v>
      </c>
      <c r="S9477">
        <v>1487.900854</v>
      </c>
      <c r="T9477" s="194">
        <v>1487.900854</v>
      </c>
      <c r="U9477" t="s">
        <v>193</v>
      </c>
      <c r="V9477">
        <v>45708.624305555553</v>
      </c>
    </row>
    <row r="9478" spans="1:22" x14ac:dyDescent="0.3">
      <c r="A9478" t="s">
        <v>263</v>
      </c>
      <c r="C9478" t="s">
        <v>93</v>
      </c>
      <c r="D9478" s="29">
        <v>45869</v>
      </c>
      <c r="E9478" s="161">
        <v>0</v>
      </c>
      <c r="F9478" s="161">
        <v>0</v>
      </c>
      <c r="G9478" s="161">
        <v>0</v>
      </c>
      <c r="H9478" s="161">
        <v>0</v>
      </c>
      <c r="L9478">
        <v>797.46275100000003</v>
      </c>
      <c r="M9478">
        <v>169.2</v>
      </c>
      <c r="N9478">
        <v>169.2</v>
      </c>
      <c r="R9478">
        <v>1487.900854</v>
      </c>
      <c r="S9478">
        <v>1487.900854</v>
      </c>
      <c r="T9478" s="194">
        <v>1487.900854</v>
      </c>
      <c r="U9478" t="s">
        <v>193</v>
      </c>
      <c r="V9478">
        <v>45708.624305555553</v>
      </c>
    </row>
    <row r="9479" spans="1:22" x14ac:dyDescent="0.3">
      <c r="A9479" t="s">
        <v>263</v>
      </c>
      <c r="C9479" t="s">
        <v>93</v>
      </c>
      <c r="D9479" s="29">
        <v>45870</v>
      </c>
      <c r="E9479" s="161">
        <v>0</v>
      </c>
      <c r="F9479" s="161">
        <v>0</v>
      </c>
      <c r="G9479" s="161">
        <v>0</v>
      </c>
      <c r="H9479" s="161">
        <v>0</v>
      </c>
      <c r="L9479">
        <v>797.46275100000003</v>
      </c>
      <c r="M9479">
        <v>169.2</v>
      </c>
      <c r="N9479">
        <v>169.2</v>
      </c>
      <c r="R9479">
        <v>1487.900854</v>
      </c>
      <c r="S9479">
        <v>1487.900854</v>
      </c>
      <c r="T9479" s="194">
        <v>1487.900854</v>
      </c>
      <c r="U9479" t="s">
        <v>193</v>
      </c>
      <c r="V9479">
        <v>45708.624305555553</v>
      </c>
    </row>
    <row r="9480" spans="1:22" x14ac:dyDescent="0.3">
      <c r="A9480" t="s">
        <v>263</v>
      </c>
      <c r="C9480" t="s">
        <v>93</v>
      </c>
      <c r="D9480" s="29">
        <v>45871</v>
      </c>
      <c r="E9480" s="161">
        <v>0</v>
      </c>
      <c r="F9480" s="161">
        <v>0</v>
      </c>
      <c r="G9480" s="161">
        <v>0</v>
      </c>
      <c r="H9480" s="161">
        <v>0</v>
      </c>
      <c r="L9480">
        <v>797.46275100000003</v>
      </c>
      <c r="M9480">
        <v>169.2</v>
      </c>
      <c r="N9480">
        <v>169.2</v>
      </c>
      <c r="R9480">
        <v>1487.900854</v>
      </c>
      <c r="S9480">
        <v>1487.900854</v>
      </c>
      <c r="T9480" s="194">
        <v>1487.900854</v>
      </c>
      <c r="U9480" t="s">
        <v>193</v>
      </c>
      <c r="V9480">
        <v>45708.624305555553</v>
      </c>
    </row>
    <row r="9481" spans="1:22" x14ac:dyDescent="0.3">
      <c r="A9481" t="s">
        <v>263</v>
      </c>
      <c r="C9481" t="s">
        <v>93</v>
      </c>
      <c r="D9481" s="29">
        <v>45872</v>
      </c>
      <c r="E9481" s="161">
        <v>0</v>
      </c>
      <c r="F9481" s="161">
        <v>0</v>
      </c>
      <c r="G9481" s="161">
        <v>0</v>
      </c>
      <c r="H9481" s="161">
        <v>0</v>
      </c>
      <c r="L9481">
        <v>797.46275100000003</v>
      </c>
      <c r="M9481">
        <v>169.2</v>
      </c>
      <c r="N9481">
        <v>169.2</v>
      </c>
      <c r="R9481">
        <v>1487.900854</v>
      </c>
      <c r="S9481">
        <v>1487.900854</v>
      </c>
      <c r="T9481" s="194">
        <v>1487.900854</v>
      </c>
      <c r="U9481" t="s">
        <v>193</v>
      </c>
      <c r="V9481">
        <v>45708.624305555553</v>
      </c>
    </row>
    <row r="9482" spans="1:22" x14ac:dyDescent="0.3">
      <c r="A9482" t="s">
        <v>263</v>
      </c>
      <c r="C9482" t="s">
        <v>93</v>
      </c>
      <c r="D9482" s="29">
        <v>45873</v>
      </c>
      <c r="E9482" s="161">
        <v>0</v>
      </c>
      <c r="F9482" s="161">
        <v>0</v>
      </c>
      <c r="G9482" s="161">
        <v>0</v>
      </c>
      <c r="H9482" s="161">
        <v>0</v>
      </c>
      <c r="L9482">
        <v>797.46275100000003</v>
      </c>
      <c r="M9482">
        <v>169.2</v>
      </c>
      <c r="N9482">
        <v>169.2</v>
      </c>
      <c r="R9482">
        <v>1487.900854</v>
      </c>
      <c r="S9482">
        <v>1487.900854</v>
      </c>
      <c r="T9482" s="194">
        <v>1487.900854</v>
      </c>
      <c r="U9482" t="s">
        <v>193</v>
      </c>
      <c r="V9482">
        <v>45708.624305555553</v>
      </c>
    </row>
    <row r="9483" spans="1:22" x14ac:dyDescent="0.3">
      <c r="A9483" t="s">
        <v>263</v>
      </c>
      <c r="C9483" t="s">
        <v>93</v>
      </c>
      <c r="D9483" s="29">
        <v>45874</v>
      </c>
      <c r="E9483" s="161">
        <v>0</v>
      </c>
      <c r="F9483" s="161">
        <v>0</v>
      </c>
      <c r="G9483" s="161">
        <v>0</v>
      </c>
      <c r="H9483" s="161">
        <v>0</v>
      </c>
      <c r="L9483">
        <v>797.46275100000003</v>
      </c>
      <c r="M9483">
        <v>169.2</v>
      </c>
      <c r="N9483">
        <v>169.2</v>
      </c>
      <c r="R9483">
        <v>1487.900854</v>
      </c>
      <c r="S9483">
        <v>1487.900854</v>
      </c>
      <c r="T9483" s="194">
        <v>1487.900854</v>
      </c>
      <c r="U9483" t="s">
        <v>193</v>
      </c>
      <c r="V9483">
        <v>45708.624305555553</v>
      </c>
    </row>
    <row r="9484" spans="1:22" x14ac:dyDescent="0.3">
      <c r="A9484" t="s">
        <v>263</v>
      </c>
      <c r="C9484" t="s">
        <v>93</v>
      </c>
      <c r="D9484" s="29">
        <v>45875</v>
      </c>
      <c r="E9484" s="161">
        <v>0</v>
      </c>
      <c r="F9484" s="161">
        <v>0</v>
      </c>
      <c r="G9484" s="161">
        <v>0</v>
      </c>
      <c r="H9484" s="161">
        <v>0</v>
      </c>
      <c r="L9484">
        <v>797.46275100000003</v>
      </c>
      <c r="M9484">
        <v>169.2</v>
      </c>
      <c r="N9484">
        <v>169.2</v>
      </c>
      <c r="R9484">
        <v>1487.900854</v>
      </c>
      <c r="S9484">
        <v>1487.900854</v>
      </c>
      <c r="T9484" s="194">
        <v>1487.900854</v>
      </c>
      <c r="U9484" t="s">
        <v>193</v>
      </c>
      <c r="V9484">
        <v>45708.624293981484</v>
      </c>
    </row>
    <row r="9485" spans="1:22" x14ac:dyDescent="0.3">
      <c r="A9485" t="s">
        <v>263</v>
      </c>
      <c r="C9485" t="s">
        <v>93</v>
      </c>
      <c r="D9485" s="29">
        <v>45876</v>
      </c>
      <c r="E9485" s="161">
        <v>0</v>
      </c>
      <c r="F9485" s="161">
        <v>0</v>
      </c>
      <c r="G9485" s="161">
        <v>0</v>
      </c>
      <c r="H9485" s="161">
        <v>0</v>
      </c>
      <c r="L9485">
        <v>797.46275100000003</v>
      </c>
      <c r="M9485">
        <v>169.2</v>
      </c>
      <c r="N9485">
        <v>169.2</v>
      </c>
      <c r="R9485">
        <v>1487.900854</v>
      </c>
      <c r="S9485">
        <v>1487.900854</v>
      </c>
      <c r="T9485" s="194">
        <v>1487.900854</v>
      </c>
      <c r="U9485" t="s">
        <v>193</v>
      </c>
      <c r="V9485">
        <v>45708.624293981484</v>
      </c>
    </row>
    <row r="9486" spans="1:22" x14ac:dyDescent="0.3">
      <c r="A9486" t="s">
        <v>263</v>
      </c>
      <c r="C9486" t="s">
        <v>93</v>
      </c>
      <c r="D9486" s="29">
        <v>45877</v>
      </c>
      <c r="E9486" s="161">
        <v>0</v>
      </c>
      <c r="F9486" s="161">
        <v>0</v>
      </c>
      <c r="G9486" s="161">
        <v>0</v>
      </c>
      <c r="H9486" s="161">
        <v>0</v>
      </c>
      <c r="L9486">
        <v>797.46275100000003</v>
      </c>
      <c r="M9486">
        <v>169.2</v>
      </c>
      <c r="N9486">
        <v>169.2</v>
      </c>
      <c r="R9486">
        <v>1487.900854</v>
      </c>
      <c r="S9486">
        <v>1487.900854</v>
      </c>
      <c r="T9486" s="194">
        <v>1487.900854</v>
      </c>
      <c r="U9486" t="s">
        <v>193</v>
      </c>
      <c r="V9486">
        <v>45708.624305555553</v>
      </c>
    </row>
    <row r="9487" spans="1:22" x14ac:dyDescent="0.3">
      <c r="A9487" t="s">
        <v>263</v>
      </c>
      <c r="C9487" t="s">
        <v>93</v>
      </c>
      <c r="D9487" s="29">
        <v>45878</v>
      </c>
      <c r="E9487" s="161">
        <v>0</v>
      </c>
      <c r="F9487" s="161">
        <v>0</v>
      </c>
      <c r="G9487" s="161">
        <v>0</v>
      </c>
      <c r="H9487" s="161">
        <v>0</v>
      </c>
      <c r="L9487">
        <v>797.46275100000003</v>
      </c>
      <c r="M9487">
        <v>169.2</v>
      </c>
      <c r="N9487">
        <v>169.2</v>
      </c>
      <c r="R9487">
        <v>1487.900854</v>
      </c>
      <c r="S9487">
        <v>1487.900854</v>
      </c>
      <c r="T9487" s="194">
        <v>1487.900854</v>
      </c>
      <c r="U9487" t="s">
        <v>193</v>
      </c>
      <c r="V9487">
        <v>45708.624305555553</v>
      </c>
    </row>
    <row r="9488" spans="1:22" x14ac:dyDescent="0.3">
      <c r="A9488" t="s">
        <v>263</v>
      </c>
      <c r="C9488" t="s">
        <v>93</v>
      </c>
      <c r="D9488" s="29">
        <v>45879</v>
      </c>
      <c r="E9488" s="161">
        <v>0</v>
      </c>
      <c r="F9488" s="161">
        <v>0</v>
      </c>
      <c r="G9488" s="161">
        <v>0</v>
      </c>
      <c r="H9488" s="161">
        <v>0</v>
      </c>
      <c r="L9488">
        <v>797.46275100000003</v>
      </c>
      <c r="M9488">
        <v>169.2</v>
      </c>
      <c r="N9488">
        <v>169.2</v>
      </c>
      <c r="R9488">
        <v>1487.900854</v>
      </c>
      <c r="S9488">
        <v>1487.900854</v>
      </c>
      <c r="T9488" s="194">
        <v>1487.900854</v>
      </c>
      <c r="U9488" t="s">
        <v>193</v>
      </c>
      <c r="V9488">
        <v>45708.624305555553</v>
      </c>
    </row>
    <row r="9489" spans="1:22" x14ac:dyDescent="0.3">
      <c r="A9489" t="s">
        <v>263</v>
      </c>
      <c r="C9489" t="s">
        <v>93</v>
      </c>
      <c r="D9489" s="29">
        <v>45880</v>
      </c>
      <c r="E9489" s="161">
        <v>0</v>
      </c>
      <c r="F9489" s="161">
        <v>0</v>
      </c>
      <c r="G9489" s="161">
        <v>0</v>
      </c>
      <c r="H9489" s="161">
        <v>0</v>
      </c>
      <c r="L9489">
        <v>797.46275100000003</v>
      </c>
      <c r="M9489">
        <v>169.2</v>
      </c>
      <c r="N9489">
        <v>169.2</v>
      </c>
      <c r="R9489">
        <v>1487.900854</v>
      </c>
      <c r="S9489">
        <v>1487.900854</v>
      </c>
      <c r="T9489" s="194">
        <v>1487.900854</v>
      </c>
      <c r="U9489" t="s">
        <v>193</v>
      </c>
      <c r="V9489">
        <v>45708.624305555553</v>
      </c>
    </row>
    <row r="9490" spans="1:22" x14ac:dyDescent="0.3">
      <c r="A9490" t="s">
        <v>263</v>
      </c>
      <c r="C9490" t="s">
        <v>93</v>
      </c>
      <c r="D9490" s="29">
        <v>45881</v>
      </c>
      <c r="E9490" s="161">
        <v>0</v>
      </c>
      <c r="F9490" s="161">
        <v>0</v>
      </c>
      <c r="G9490" s="161">
        <v>0</v>
      </c>
      <c r="H9490" s="161">
        <v>0</v>
      </c>
      <c r="L9490">
        <v>797.46275100000003</v>
      </c>
      <c r="M9490">
        <v>169.2</v>
      </c>
      <c r="N9490">
        <v>169.2</v>
      </c>
      <c r="R9490">
        <v>1487.900854</v>
      </c>
      <c r="S9490">
        <v>1487.900854</v>
      </c>
      <c r="T9490" s="194">
        <v>1487.900854</v>
      </c>
      <c r="U9490" t="s">
        <v>193</v>
      </c>
      <c r="V9490">
        <v>45708.624305555553</v>
      </c>
    </row>
    <row r="9491" spans="1:22" x14ac:dyDescent="0.3">
      <c r="A9491" t="s">
        <v>263</v>
      </c>
      <c r="C9491" t="s">
        <v>93</v>
      </c>
      <c r="D9491" s="29">
        <v>45882</v>
      </c>
      <c r="E9491" s="161">
        <v>0</v>
      </c>
      <c r="F9491" s="161">
        <v>0</v>
      </c>
      <c r="G9491" s="161">
        <v>0</v>
      </c>
      <c r="H9491" s="161">
        <v>0</v>
      </c>
      <c r="L9491">
        <v>797.46275100000003</v>
      </c>
      <c r="M9491">
        <v>169.2</v>
      </c>
      <c r="N9491">
        <v>169.2</v>
      </c>
      <c r="R9491">
        <v>1487.900854</v>
      </c>
      <c r="S9491">
        <v>1487.900854</v>
      </c>
      <c r="T9491" s="194">
        <v>1487.900854</v>
      </c>
      <c r="U9491" t="s">
        <v>193</v>
      </c>
      <c r="V9491">
        <v>45708.624305555553</v>
      </c>
    </row>
    <row r="9492" spans="1:22" x14ac:dyDescent="0.3">
      <c r="A9492" t="s">
        <v>263</v>
      </c>
      <c r="C9492" t="s">
        <v>93</v>
      </c>
      <c r="D9492" s="29">
        <v>45883</v>
      </c>
      <c r="E9492" s="161">
        <v>0</v>
      </c>
      <c r="F9492" s="161">
        <v>0</v>
      </c>
      <c r="G9492" s="161">
        <v>0</v>
      </c>
      <c r="H9492" s="161">
        <v>0</v>
      </c>
      <c r="L9492">
        <v>797.46275100000003</v>
      </c>
      <c r="M9492">
        <v>169.2</v>
      </c>
      <c r="N9492">
        <v>169.2</v>
      </c>
      <c r="R9492">
        <v>1487.900854</v>
      </c>
      <c r="S9492">
        <v>1487.900854</v>
      </c>
      <c r="T9492" s="194">
        <v>1487.900854</v>
      </c>
      <c r="U9492" t="s">
        <v>193</v>
      </c>
      <c r="V9492">
        <v>45708.624293981484</v>
      </c>
    </row>
    <row r="9493" spans="1:22" x14ac:dyDescent="0.3">
      <c r="A9493" t="s">
        <v>263</v>
      </c>
      <c r="C9493" t="s">
        <v>93</v>
      </c>
      <c r="D9493" s="29">
        <v>45884</v>
      </c>
      <c r="E9493" s="161">
        <v>0</v>
      </c>
      <c r="F9493" s="161">
        <v>0</v>
      </c>
      <c r="G9493" s="161">
        <v>0</v>
      </c>
      <c r="H9493" s="161">
        <v>0</v>
      </c>
      <c r="L9493">
        <v>797.46275100000003</v>
      </c>
      <c r="M9493">
        <v>169.2</v>
      </c>
      <c r="N9493">
        <v>169.2</v>
      </c>
      <c r="R9493">
        <v>1487.900854</v>
      </c>
      <c r="S9493">
        <v>1487.900854</v>
      </c>
      <c r="T9493" s="194">
        <v>1487.900854</v>
      </c>
      <c r="U9493" t="s">
        <v>193</v>
      </c>
      <c r="V9493">
        <v>45708.624305555553</v>
      </c>
    </row>
    <row r="9494" spans="1:22" x14ac:dyDescent="0.3">
      <c r="A9494" t="s">
        <v>263</v>
      </c>
      <c r="C9494" t="s">
        <v>93</v>
      </c>
      <c r="D9494" s="29">
        <v>45885</v>
      </c>
      <c r="E9494" s="161">
        <v>0</v>
      </c>
      <c r="F9494" s="161">
        <v>0</v>
      </c>
      <c r="G9494" s="161">
        <v>0</v>
      </c>
      <c r="H9494" s="161">
        <v>0</v>
      </c>
      <c r="L9494">
        <v>797.46275100000003</v>
      </c>
      <c r="M9494">
        <v>169.2</v>
      </c>
      <c r="N9494">
        <v>169.2</v>
      </c>
      <c r="R9494">
        <v>1487.900854</v>
      </c>
      <c r="S9494">
        <v>1487.900854</v>
      </c>
      <c r="T9494" s="194">
        <v>1487.900854</v>
      </c>
      <c r="U9494" t="s">
        <v>193</v>
      </c>
      <c r="V9494">
        <v>45708.62431712963</v>
      </c>
    </row>
    <row r="9495" spans="1:22" x14ac:dyDescent="0.3">
      <c r="A9495" t="s">
        <v>263</v>
      </c>
      <c r="C9495" t="s">
        <v>93</v>
      </c>
      <c r="D9495" s="29">
        <v>45886</v>
      </c>
      <c r="E9495" s="161">
        <v>0</v>
      </c>
      <c r="F9495" s="161">
        <v>0</v>
      </c>
      <c r="G9495" s="161">
        <v>0</v>
      </c>
      <c r="H9495" s="161">
        <v>0</v>
      </c>
      <c r="L9495">
        <v>797.46275100000003</v>
      </c>
      <c r="M9495">
        <v>169.2</v>
      </c>
      <c r="N9495">
        <v>169.2</v>
      </c>
      <c r="R9495">
        <v>1487.900854</v>
      </c>
      <c r="S9495">
        <v>1487.900854</v>
      </c>
      <c r="T9495" s="194">
        <v>1487.900854</v>
      </c>
      <c r="U9495" t="s">
        <v>193</v>
      </c>
      <c r="V9495">
        <v>45708.624305555553</v>
      </c>
    </row>
    <row r="9496" spans="1:22" x14ac:dyDescent="0.3">
      <c r="A9496" t="s">
        <v>263</v>
      </c>
      <c r="C9496" t="s">
        <v>93</v>
      </c>
      <c r="D9496" s="29">
        <v>45887</v>
      </c>
      <c r="E9496" s="161">
        <v>0</v>
      </c>
      <c r="F9496" s="161">
        <v>0</v>
      </c>
      <c r="G9496" s="161">
        <v>0</v>
      </c>
      <c r="H9496" s="161">
        <v>0</v>
      </c>
      <c r="L9496">
        <v>797.46275100000003</v>
      </c>
      <c r="M9496">
        <v>169.2</v>
      </c>
      <c r="N9496">
        <v>169.2</v>
      </c>
      <c r="R9496">
        <v>1487.900854</v>
      </c>
      <c r="S9496">
        <v>1487.900854</v>
      </c>
      <c r="T9496" s="194">
        <v>1487.900854</v>
      </c>
      <c r="U9496" t="s">
        <v>193</v>
      </c>
      <c r="V9496">
        <v>45708.624305555553</v>
      </c>
    </row>
    <row r="9497" spans="1:22" x14ac:dyDescent="0.3">
      <c r="A9497" t="s">
        <v>263</v>
      </c>
      <c r="C9497" t="s">
        <v>93</v>
      </c>
      <c r="D9497" s="29">
        <v>45888</v>
      </c>
      <c r="E9497" s="161">
        <v>0</v>
      </c>
      <c r="F9497" s="161">
        <v>0</v>
      </c>
      <c r="G9497" s="161">
        <v>0</v>
      </c>
      <c r="H9497" s="161">
        <v>0</v>
      </c>
      <c r="L9497">
        <v>797.46275100000003</v>
      </c>
      <c r="M9497">
        <v>169.2</v>
      </c>
      <c r="N9497">
        <v>169.2</v>
      </c>
      <c r="R9497">
        <v>1487.900854</v>
      </c>
      <c r="S9497">
        <v>1487.900854</v>
      </c>
      <c r="T9497" s="194">
        <v>1487.900854</v>
      </c>
      <c r="U9497" t="s">
        <v>193</v>
      </c>
      <c r="V9497">
        <v>45708.624305555553</v>
      </c>
    </row>
    <row r="9498" spans="1:22" x14ac:dyDescent="0.3">
      <c r="A9498" t="s">
        <v>263</v>
      </c>
      <c r="C9498" t="s">
        <v>93</v>
      </c>
      <c r="D9498" s="29">
        <v>45889</v>
      </c>
      <c r="E9498" s="161">
        <v>0</v>
      </c>
      <c r="F9498" s="161">
        <v>0</v>
      </c>
      <c r="G9498" s="161">
        <v>0</v>
      </c>
      <c r="H9498" s="161">
        <v>0</v>
      </c>
      <c r="L9498">
        <v>797.46275100000003</v>
      </c>
      <c r="M9498">
        <v>169.2</v>
      </c>
      <c r="N9498">
        <v>169.2</v>
      </c>
      <c r="R9498">
        <v>1487.900854</v>
      </c>
      <c r="S9498">
        <v>1487.900854</v>
      </c>
      <c r="T9498" s="194">
        <v>1487.900854</v>
      </c>
      <c r="U9498" t="s">
        <v>193</v>
      </c>
      <c r="V9498">
        <v>45708.62431712963</v>
      </c>
    </row>
    <row r="9499" spans="1:22" x14ac:dyDescent="0.3">
      <c r="A9499" t="s">
        <v>263</v>
      </c>
      <c r="C9499" t="s">
        <v>93</v>
      </c>
      <c r="D9499" s="29">
        <v>45890</v>
      </c>
      <c r="E9499" s="161">
        <v>0</v>
      </c>
      <c r="F9499" s="161">
        <v>0</v>
      </c>
      <c r="G9499" s="161">
        <v>0</v>
      </c>
      <c r="H9499" s="161">
        <v>0</v>
      </c>
      <c r="L9499">
        <v>797.46275100000003</v>
      </c>
      <c r="M9499">
        <v>169.2</v>
      </c>
      <c r="N9499">
        <v>169.2</v>
      </c>
      <c r="R9499">
        <v>1487.900854</v>
      </c>
      <c r="S9499">
        <v>1487.900854</v>
      </c>
      <c r="T9499" s="194">
        <v>1487.900854</v>
      </c>
      <c r="U9499" t="s">
        <v>193</v>
      </c>
      <c r="V9499">
        <v>45708.62431712963</v>
      </c>
    </row>
    <row r="9500" spans="1:22" x14ac:dyDescent="0.3">
      <c r="A9500" t="s">
        <v>263</v>
      </c>
      <c r="C9500" t="s">
        <v>93</v>
      </c>
      <c r="D9500" s="29">
        <v>45891</v>
      </c>
      <c r="E9500" s="161">
        <v>0</v>
      </c>
      <c r="F9500" s="161">
        <v>0</v>
      </c>
      <c r="G9500" s="161">
        <v>0</v>
      </c>
      <c r="H9500" s="161">
        <v>0</v>
      </c>
      <c r="L9500">
        <v>797.46275100000003</v>
      </c>
      <c r="M9500">
        <v>169.2</v>
      </c>
      <c r="N9500">
        <v>169.2</v>
      </c>
      <c r="R9500">
        <v>1487.900854</v>
      </c>
      <c r="S9500">
        <v>1487.900854</v>
      </c>
      <c r="T9500" s="194">
        <v>1487.900854</v>
      </c>
      <c r="U9500" t="s">
        <v>193</v>
      </c>
      <c r="V9500">
        <v>45708.62431712963</v>
      </c>
    </row>
    <row r="9501" spans="1:22" x14ac:dyDescent="0.3">
      <c r="A9501" t="s">
        <v>263</v>
      </c>
      <c r="C9501" t="s">
        <v>93</v>
      </c>
      <c r="D9501" s="29">
        <v>45892</v>
      </c>
      <c r="E9501" s="161">
        <v>0</v>
      </c>
      <c r="F9501" s="161">
        <v>0</v>
      </c>
      <c r="G9501" s="161">
        <v>0</v>
      </c>
      <c r="H9501" s="161">
        <v>0</v>
      </c>
      <c r="L9501">
        <v>797.46275100000003</v>
      </c>
      <c r="M9501">
        <v>169.2</v>
      </c>
      <c r="N9501">
        <v>169.2</v>
      </c>
      <c r="R9501">
        <v>1487.900854</v>
      </c>
      <c r="S9501">
        <v>1487.900854</v>
      </c>
      <c r="T9501" s="194">
        <v>1487.900854</v>
      </c>
      <c r="U9501" t="s">
        <v>193</v>
      </c>
      <c r="V9501">
        <v>45708.624305555553</v>
      </c>
    </row>
    <row r="9502" spans="1:22" x14ac:dyDescent="0.3">
      <c r="A9502" t="s">
        <v>263</v>
      </c>
      <c r="C9502" t="s">
        <v>93</v>
      </c>
      <c r="D9502" s="29">
        <v>45893</v>
      </c>
      <c r="E9502" s="161">
        <v>0</v>
      </c>
      <c r="F9502" s="161">
        <v>0</v>
      </c>
      <c r="G9502" s="161">
        <v>0</v>
      </c>
      <c r="H9502" s="161">
        <v>0</v>
      </c>
      <c r="L9502">
        <v>797.46275100000003</v>
      </c>
      <c r="M9502">
        <v>169.2</v>
      </c>
      <c r="N9502">
        <v>169.2</v>
      </c>
      <c r="R9502">
        <v>1487.900854</v>
      </c>
      <c r="S9502">
        <v>1487.900854</v>
      </c>
      <c r="T9502" s="194">
        <v>1487.900854</v>
      </c>
      <c r="U9502" t="s">
        <v>193</v>
      </c>
      <c r="V9502">
        <v>45708.624305555553</v>
      </c>
    </row>
    <row r="9503" spans="1:22" x14ac:dyDescent="0.3">
      <c r="A9503" t="s">
        <v>263</v>
      </c>
      <c r="C9503" t="s">
        <v>93</v>
      </c>
      <c r="D9503" s="29">
        <v>45894</v>
      </c>
      <c r="E9503" s="161">
        <v>0</v>
      </c>
      <c r="F9503" s="161">
        <v>0</v>
      </c>
      <c r="G9503" s="161">
        <v>0</v>
      </c>
      <c r="H9503" s="161">
        <v>0</v>
      </c>
      <c r="L9503">
        <v>797.46275100000003</v>
      </c>
      <c r="M9503">
        <v>169.2</v>
      </c>
      <c r="N9503">
        <v>169.2</v>
      </c>
      <c r="R9503">
        <v>1487.900854</v>
      </c>
      <c r="S9503">
        <v>1487.900854</v>
      </c>
      <c r="T9503" s="194">
        <v>1487.900854</v>
      </c>
      <c r="U9503" t="s">
        <v>193</v>
      </c>
      <c r="V9503">
        <v>45708.624305555553</v>
      </c>
    </row>
    <row r="9504" spans="1:22" x14ac:dyDescent="0.3">
      <c r="A9504" t="s">
        <v>263</v>
      </c>
      <c r="C9504" t="s">
        <v>93</v>
      </c>
      <c r="D9504" s="29">
        <v>45895</v>
      </c>
      <c r="E9504" s="161">
        <v>0</v>
      </c>
      <c r="F9504" s="161">
        <v>0</v>
      </c>
      <c r="G9504" s="161">
        <v>0</v>
      </c>
      <c r="H9504" s="161">
        <v>0</v>
      </c>
      <c r="L9504">
        <v>797.46275100000003</v>
      </c>
      <c r="M9504">
        <v>169.2</v>
      </c>
      <c r="N9504">
        <v>169.2</v>
      </c>
      <c r="R9504">
        <v>1487.900854</v>
      </c>
      <c r="S9504">
        <v>1487.900854</v>
      </c>
      <c r="T9504" s="194">
        <v>1487.900854</v>
      </c>
      <c r="U9504" t="s">
        <v>193</v>
      </c>
      <c r="V9504">
        <v>45708.62431712963</v>
      </c>
    </row>
    <row r="9505" spans="1:22" x14ac:dyDescent="0.3">
      <c r="A9505" t="s">
        <v>263</v>
      </c>
      <c r="C9505" t="s">
        <v>93</v>
      </c>
      <c r="D9505" s="29">
        <v>45896</v>
      </c>
      <c r="E9505" s="161">
        <v>0</v>
      </c>
      <c r="F9505" s="161">
        <v>0</v>
      </c>
      <c r="G9505" s="161">
        <v>0</v>
      </c>
      <c r="H9505" s="161">
        <v>0</v>
      </c>
      <c r="L9505">
        <v>797.46275100000003</v>
      </c>
      <c r="M9505">
        <v>169.2</v>
      </c>
      <c r="N9505">
        <v>169.2</v>
      </c>
      <c r="R9505">
        <v>1487.900854</v>
      </c>
      <c r="S9505">
        <v>1487.900854</v>
      </c>
      <c r="T9505" s="194">
        <v>1487.900854</v>
      </c>
      <c r="U9505" t="s">
        <v>193</v>
      </c>
      <c r="V9505">
        <v>45708.624305555553</v>
      </c>
    </row>
    <row r="9506" spans="1:22" x14ac:dyDescent="0.3">
      <c r="A9506" t="s">
        <v>263</v>
      </c>
      <c r="C9506" t="s">
        <v>93</v>
      </c>
      <c r="D9506" s="29">
        <v>45897</v>
      </c>
      <c r="E9506" s="161">
        <v>0</v>
      </c>
      <c r="F9506" s="161">
        <v>0</v>
      </c>
      <c r="G9506" s="161">
        <v>0</v>
      </c>
      <c r="H9506" s="161">
        <v>0</v>
      </c>
      <c r="L9506">
        <v>797.46275100000003</v>
      </c>
      <c r="M9506">
        <v>169.2</v>
      </c>
      <c r="N9506">
        <v>169.2</v>
      </c>
      <c r="R9506">
        <v>1487.900854</v>
      </c>
      <c r="S9506">
        <v>1487.900854</v>
      </c>
      <c r="T9506" s="194">
        <v>1487.900854</v>
      </c>
      <c r="U9506" t="s">
        <v>193</v>
      </c>
      <c r="V9506">
        <v>45708.62431712963</v>
      </c>
    </row>
    <row r="9507" spans="1:22" x14ac:dyDescent="0.3">
      <c r="A9507" t="s">
        <v>263</v>
      </c>
      <c r="C9507" t="s">
        <v>93</v>
      </c>
      <c r="D9507" s="29">
        <v>45898</v>
      </c>
      <c r="E9507" s="161">
        <v>0</v>
      </c>
      <c r="F9507" s="161">
        <v>0</v>
      </c>
      <c r="G9507" s="161">
        <v>0</v>
      </c>
      <c r="H9507" s="161">
        <v>0</v>
      </c>
      <c r="L9507">
        <v>797.46275100000003</v>
      </c>
      <c r="M9507">
        <v>169.2</v>
      </c>
      <c r="N9507">
        <v>169.2</v>
      </c>
      <c r="R9507">
        <v>1487.900854</v>
      </c>
      <c r="S9507">
        <v>1487.900854</v>
      </c>
      <c r="T9507" s="194">
        <v>1487.900854</v>
      </c>
      <c r="U9507" t="s">
        <v>193</v>
      </c>
      <c r="V9507">
        <v>45708.624305555553</v>
      </c>
    </row>
    <row r="9508" spans="1:22" x14ac:dyDescent="0.3">
      <c r="A9508" t="s">
        <v>263</v>
      </c>
      <c r="C9508" t="s">
        <v>93</v>
      </c>
      <c r="D9508" s="29">
        <v>45899</v>
      </c>
      <c r="E9508" s="161">
        <v>0</v>
      </c>
      <c r="F9508" s="161">
        <v>0</v>
      </c>
      <c r="G9508" s="161">
        <v>0</v>
      </c>
      <c r="H9508" s="161">
        <v>0</v>
      </c>
      <c r="L9508">
        <v>797.46275100000003</v>
      </c>
      <c r="M9508">
        <v>169.2</v>
      </c>
      <c r="N9508">
        <v>169.2</v>
      </c>
      <c r="R9508">
        <v>1487.900854</v>
      </c>
      <c r="S9508">
        <v>1487.900854</v>
      </c>
      <c r="T9508" s="194">
        <v>1487.900854</v>
      </c>
      <c r="U9508" t="s">
        <v>193</v>
      </c>
      <c r="V9508">
        <v>45708.62431712963</v>
      </c>
    </row>
    <row r="9509" spans="1:22" x14ac:dyDescent="0.3">
      <c r="A9509" t="s">
        <v>263</v>
      </c>
      <c r="C9509" t="s">
        <v>93</v>
      </c>
      <c r="D9509" s="29">
        <v>45900</v>
      </c>
      <c r="E9509" s="161">
        <v>0</v>
      </c>
      <c r="F9509" s="161">
        <v>0</v>
      </c>
      <c r="G9509" s="161">
        <v>0</v>
      </c>
      <c r="H9509" s="161">
        <v>0</v>
      </c>
      <c r="L9509">
        <v>797.46275100000003</v>
      </c>
      <c r="M9509">
        <v>169.2</v>
      </c>
      <c r="N9509">
        <v>169.2</v>
      </c>
      <c r="R9509">
        <v>1487.900854</v>
      </c>
      <c r="S9509">
        <v>1487.900854</v>
      </c>
      <c r="T9509" s="194">
        <v>1487.900854</v>
      </c>
      <c r="U9509" t="s">
        <v>193</v>
      </c>
      <c r="V9509">
        <v>45708.62431712963</v>
      </c>
    </row>
    <row r="9510" spans="1:22" x14ac:dyDescent="0.3">
      <c r="A9510" t="s">
        <v>263</v>
      </c>
      <c r="C9510" t="s">
        <v>93</v>
      </c>
      <c r="D9510" s="29">
        <v>45901</v>
      </c>
      <c r="E9510" s="161">
        <v>0</v>
      </c>
      <c r="F9510" s="161">
        <v>0</v>
      </c>
      <c r="G9510" s="161">
        <v>0</v>
      </c>
      <c r="H9510" s="161">
        <v>0</v>
      </c>
      <c r="L9510">
        <v>797.46275100000003</v>
      </c>
      <c r="M9510">
        <v>169.2</v>
      </c>
      <c r="N9510">
        <v>169.2</v>
      </c>
      <c r="R9510">
        <v>1487.900854</v>
      </c>
      <c r="S9510">
        <v>1487.900854</v>
      </c>
      <c r="T9510" s="194">
        <v>1487.900854</v>
      </c>
      <c r="U9510" t="s">
        <v>193</v>
      </c>
      <c r="V9510">
        <v>45708.624305555553</v>
      </c>
    </row>
    <row r="9511" spans="1:22" x14ac:dyDescent="0.3">
      <c r="A9511" t="s">
        <v>263</v>
      </c>
      <c r="C9511" t="s">
        <v>93</v>
      </c>
      <c r="D9511" s="29">
        <v>45902</v>
      </c>
      <c r="E9511" s="161">
        <v>0</v>
      </c>
      <c r="F9511" s="161">
        <v>0</v>
      </c>
      <c r="G9511" s="161">
        <v>0</v>
      </c>
      <c r="H9511" s="161">
        <v>0</v>
      </c>
      <c r="L9511">
        <v>797.46275100000003</v>
      </c>
      <c r="M9511">
        <v>169.2</v>
      </c>
      <c r="N9511">
        <v>169.2</v>
      </c>
      <c r="R9511">
        <v>1487.900854</v>
      </c>
      <c r="S9511">
        <v>1487.900854</v>
      </c>
      <c r="T9511" s="194">
        <v>1487.900854</v>
      </c>
      <c r="U9511" t="s">
        <v>193</v>
      </c>
      <c r="V9511">
        <v>45708.62431712963</v>
      </c>
    </row>
    <row r="9512" spans="1:22" x14ac:dyDescent="0.3">
      <c r="A9512" t="s">
        <v>263</v>
      </c>
      <c r="C9512" t="s">
        <v>93</v>
      </c>
      <c r="D9512" s="29">
        <v>45903</v>
      </c>
      <c r="E9512" s="161">
        <v>0</v>
      </c>
      <c r="F9512" s="161">
        <v>0</v>
      </c>
      <c r="G9512" s="161">
        <v>0</v>
      </c>
      <c r="H9512" s="161">
        <v>0</v>
      </c>
      <c r="L9512">
        <v>797.46275100000003</v>
      </c>
      <c r="M9512">
        <v>169.2</v>
      </c>
      <c r="N9512">
        <v>169.2</v>
      </c>
      <c r="R9512">
        <v>1487.900854</v>
      </c>
      <c r="S9512">
        <v>1487.900854</v>
      </c>
      <c r="T9512" s="194">
        <v>1487.900854</v>
      </c>
      <c r="U9512" t="s">
        <v>193</v>
      </c>
      <c r="V9512">
        <v>45708.62431712963</v>
      </c>
    </row>
    <row r="9513" spans="1:22" x14ac:dyDescent="0.3">
      <c r="A9513" t="s">
        <v>263</v>
      </c>
      <c r="C9513" t="s">
        <v>93</v>
      </c>
      <c r="D9513" s="29">
        <v>45904</v>
      </c>
      <c r="E9513" s="161">
        <v>0</v>
      </c>
      <c r="F9513" s="161">
        <v>0</v>
      </c>
      <c r="G9513" s="161">
        <v>0</v>
      </c>
      <c r="H9513" s="161">
        <v>0</v>
      </c>
      <c r="L9513">
        <v>797.46275100000003</v>
      </c>
      <c r="M9513">
        <v>169.2</v>
      </c>
      <c r="N9513">
        <v>169.2</v>
      </c>
      <c r="R9513">
        <v>1487.900854</v>
      </c>
      <c r="S9513">
        <v>1487.900854</v>
      </c>
      <c r="T9513" s="194">
        <v>1487.900854</v>
      </c>
      <c r="U9513" t="s">
        <v>193</v>
      </c>
      <c r="V9513">
        <v>45708.62431712963</v>
      </c>
    </row>
    <row r="9514" spans="1:22" x14ac:dyDescent="0.3">
      <c r="A9514" t="s">
        <v>263</v>
      </c>
      <c r="C9514" t="s">
        <v>93</v>
      </c>
      <c r="D9514" s="29">
        <v>45905</v>
      </c>
      <c r="E9514" s="161">
        <v>0</v>
      </c>
      <c r="F9514" s="161">
        <v>0</v>
      </c>
      <c r="G9514" s="161">
        <v>0</v>
      </c>
      <c r="H9514" s="161">
        <v>0</v>
      </c>
      <c r="L9514">
        <v>797.46275100000003</v>
      </c>
      <c r="M9514">
        <v>169.2</v>
      </c>
      <c r="N9514">
        <v>169.2</v>
      </c>
      <c r="R9514">
        <v>1487.900854</v>
      </c>
      <c r="S9514">
        <v>1487.900854</v>
      </c>
      <c r="T9514" s="194">
        <v>1487.900854</v>
      </c>
      <c r="U9514" t="s">
        <v>193</v>
      </c>
      <c r="V9514">
        <v>45708.624305555553</v>
      </c>
    </row>
    <row r="9515" spans="1:22" x14ac:dyDescent="0.3">
      <c r="A9515" t="s">
        <v>263</v>
      </c>
      <c r="C9515" t="s">
        <v>93</v>
      </c>
      <c r="D9515" s="29">
        <v>45906</v>
      </c>
      <c r="E9515" s="161">
        <v>0</v>
      </c>
      <c r="F9515" s="161">
        <v>0</v>
      </c>
      <c r="G9515" s="161">
        <v>0</v>
      </c>
      <c r="H9515" s="161">
        <v>0</v>
      </c>
      <c r="L9515">
        <v>797.46275100000003</v>
      </c>
      <c r="M9515">
        <v>169.2</v>
      </c>
      <c r="N9515">
        <v>169.2</v>
      </c>
      <c r="R9515">
        <v>1487.900854</v>
      </c>
      <c r="S9515">
        <v>1487.900854</v>
      </c>
      <c r="T9515" s="194">
        <v>1487.900854</v>
      </c>
      <c r="U9515" t="s">
        <v>193</v>
      </c>
      <c r="V9515">
        <v>45708.62431712963</v>
      </c>
    </row>
    <row r="9516" spans="1:22" x14ac:dyDescent="0.3">
      <c r="A9516" t="s">
        <v>263</v>
      </c>
      <c r="C9516" t="s">
        <v>93</v>
      </c>
      <c r="D9516" s="29">
        <v>45907</v>
      </c>
      <c r="E9516" s="161">
        <v>0</v>
      </c>
      <c r="F9516" s="161">
        <v>0</v>
      </c>
      <c r="G9516" s="161">
        <v>0</v>
      </c>
      <c r="H9516" s="161">
        <v>0</v>
      </c>
      <c r="L9516">
        <v>797.46275100000003</v>
      </c>
      <c r="M9516">
        <v>169.2</v>
      </c>
      <c r="N9516">
        <v>169.2</v>
      </c>
      <c r="R9516">
        <v>1487.900854</v>
      </c>
      <c r="S9516">
        <v>1487.900854</v>
      </c>
      <c r="T9516" s="194">
        <v>1487.900854</v>
      </c>
      <c r="U9516" t="s">
        <v>193</v>
      </c>
      <c r="V9516">
        <v>45708.624305555553</v>
      </c>
    </row>
    <row r="9517" spans="1:22" x14ac:dyDescent="0.3">
      <c r="A9517" t="s">
        <v>263</v>
      </c>
      <c r="C9517" t="s">
        <v>93</v>
      </c>
      <c r="D9517" s="29">
        <v>45908</v>
      </c>
      <c r="E9517" s="161">
        <v>0</v>
      </c>
      <c r="F9517" s="161">
        <v>0</v>
      </c>
      <c r="G9517" s="161">
        <v>0</v>
      </c>
      <c r="H9517" s="161">
        <v>0</v>
      </c>
      <c r="L9517">
        <v>797.46275100000003</v>
      </c>
      <c r="M9517">
        <v>169.2</v>
      </c>
      <c r="N9517">
        <v>169.2</v>
      </c>
      <c r="R9517">
        <v>1487.900854</v>
      </c>
      <c r="S9517">
        <v>1487.900854</v>
      </c>
      <c r="T9517" s="194">
        <v>1487.900854</v>
      </c>
      <c r="U9517" t="s">
        <v>193</v>
      </c>
      <c r="V9517">
        <v>45708.624305555553</v>
      </c>
    </row>
    <row r="9518" spans="1:22" x14ac:dyDescent="0.3">
      <c r="A9518" t="s">
        <v>263</v>
      </c>
      <c r="C9518" t="s">
        <v>93</v>
      </c>
      <c r="D9518" s="29">
        <v>45909</v>
      </c>
      <c r="E9518" s="161">
        <v>0</v>
      </c>
      <c r="F9518" s="161">
        <v>0</v>
      </c>
      <c r="G9518" s="161">
        <v>0</v>
      </c>
      <c r="H9518" s="161">
        <v>0</v>
      </c>
      <c r="L9518">
        <v>797.46275100000003</v>
      </c>
      <c r="M9518">
        <v>169.2</v>
      </c>
      <c r="N9518">
        <v>169.2</v>
      </c>
      <c r="R9518">
        <v>1487.900854</v>
      </c>
      <c r="S9518">
        <v>1487.900854</v>
      </c>
      <c r="T9518" s="194">
        <v>1487.900854</v>
      </c>
      <c r="U9518" t="s">
        <v>193</v>
      </c>
      <c r="V9518">
        <v>45708.62431712963</v>
      </c>
    </row>
    <row r="9519" spans="1:22" x14ac:dyDescent="0.3">
      <c r="A9519" t="s">
        <v>263</v>
      </c>
      <c r="C9519" t="s">
        <v>93</v>
      </c>
      <c r="D9519" s="29">
        <v>45910</v>
      </c>
      <c r="E9519" s="161">
        <v>0</v>
      </c>
      <c r="F9519" s="161">
        <v>0</v>
      </c>
      <c r="G9519" s="161">
        <v>0</v>
      </c>
      <c r="H9519" s="161">
        <v>0</v>
      </c>
      <c r="L9519">
        <v>797.46275100000003</v>
      </c>
      <c r="M9519">
        <v>169.2</v>
      </c>
      <c r="N9519">
        <v>169.2</v>
      </c>
      <c r="R9519">
        <v>1487.900854</v>
      </c>
      <c r="S9519">
        <v>1487.900854</v>
      </c>
      <c r="T9519" s="194">
        <v>1487.900854</v>
      </c>
      <c r="U9519" t="s">
        <v>193</v>
      </c>
      <c r="V9519">
        <v>45708.62431712963</v>
      </c>
    </row>
    <row r="9520" spans="1:22" x14ac:dyDescent="0.3">
      <c r="A9520" t="s">
        <v>263</v>
      </c>
      <c r="C9520" t="s">
        <v>93</v>
      </c>
      <c r="D9520" s="29">
        <v>45911</v>
      </c>
      <c r="E9520" s="161">
        <v>0</v>
      </c>
      <c r="F9520" s="161">
        <v>0</v>
      </c>
      <c r="G9520" s="161">
        <v>0</v>
      </c>
      <c r="H9520" s="161">
        <v>0</v>
      </c>
      <c r="L9520">
        <v>797.46275100000003</v>
      </c>
      <c r="M9520">
        <v>169.2</v>
      </c>
      <c r="N9520">
        <v>169.2</v>
      </c>
      <c r="R9520">
        <v>1487.900854</v>
      </c>
      <c r="S9520">
        <v>1487.900854</v>
      </c>
      <c r="T9520" s="194">
        <v>1487.900854</v>
      </c>
      <c r="U9520" t="s">
        <v>193</v>
      </c>
      <c r="V9520">
        <v>45708.62431712963</v>
      </c>
    </row>
    <row r="9521" spans="1:22" x14ac:dyDescent="0.3">
      <c r="A9521" t="s">
        <v>263</v>
      </c>
      <c r="C9521" t="s">
        <v>93</v>
      </c>
      <c r="D9521" s="29">
        <v>45912</v>
      </c>
      <c r="E9521" s="161">
        <v>0</v>
      </c>
      <c r="F9521" s="161">
        <v>0</v>
      </c>
      <c r="G9521" s="161">
        <v>0</v>
      </c>
      <c r="H9521" s="161">
        <v>0</v>
      </c>
      <c r="L9521">
        <v>797.46275100000003</v>
      </c>
      <c r="M9521">
        <v>169.2</v>
      </c>
      <c r="N9521">
        <v>169.2</v>
      </c>
      <c r="R9521">
        <v>1487.900854</v>
      </c>
      <c r="S9521">
        <v>1487.900854</v>
      </c>
      <c r="T9521" s="194">
        <v>1487.900854</v>
      </c>
      <c r="U9521" t="s">
        <v>193</v>
      </c>
      <c r="V9521">
        <v>45708.62431712963</v>
      </c>
    </row>
    <row r="9522" spans="1:22" x14ac:dyDescent="0.3">
      <c r="A9522" t="s">
        <v>263</v>
      </c>
      <c r="C9522" t="s">
        <v>93</v>
      </c>
      <c r="D9522" s="29">
        <v>45913</v>
      </c>
      <c r="E9522" s="161">
        <v>0</v>
      </c>
      <c r="F9522" s="161">
        <v>0</v>
      </c>
      <c r="G9522" s="161">
        <v>0</v>
      </c>
      <c r="H9522" s="161">
        <v>0</v>
      </c>
      <c r="L9522">
        <v>797.46275100000003</v>
      </c>
      <c r="M9522">
        <v>169.2</v>
      </c>
      <c r="N9522">
        <v>169.2</v>
      </c>
      <c r="R9522">
        <v>1487.900854</v>
      </c>
      <c r="S9522">
        <v>1487.900854</v>
      </c>
      <c r="T9522" s="194">
        <v>1487.900854</v>
      </c>
      <c r="U9522" t="s">
        <v>193</v>
      </c>
      <c r="V9522">
        <v>45708.624305555553</v>
      </c>
    </row>
    <row r="9523" spans="1:22" x14ac:dyDescent="0.3">
      <c r="A9523" t="s">
        <v>263</v>
      </c>
      <c r="C9523" t="s">
        <v>93</v>
      </c>
      <c r="D9523" s="29">
        <v>45914</v>
      </c>
      <c r="E9523" s="161">
        <v>0</v>
      </c>
      <c r="F9523" s="161">
        <v>0</v>
      </c>
      <c r="G9523" s="161">
        <v>0</v>
      </c>
      <c r="H9523" s="161">
        <v>0</v>
      </c>
      <c r="L9523">
        <v>797.46275100000003</v>
      </c>
      <c r="M9523">
        <v>169.2</v>
      </c>
      <c r="N9523">
        <v>169.2</v>
      </c>
      <c r="R9523">
        <v>1487.900854</v>
      </c>
      <c r="S9523">
        <v>1487.900854</v>
      </c>
      <c r="T9523" s="194">
        <v>1487.900854</v>
      </c>
      <c r="U9523" t="s">
        <v>193</v>
      </c>
      <c r="V9523">
        <v>45708.62431712963</v>
      </c>
    </row>
    <row r="9524" spans="1:22" x14ac:dyDescent="0.3">
      <c r="A9524" t="s">
        <v>263</v>
      </c>
      <c r="C9524" t="s">
        <v>93</v>
      </c>
      <c r="D9524" s="29">
        <v>45915</v>
      </c>
      <c r="E9524" s="161">
        <v>0</v>
      </c>
      <c r="F9524" s="161">
        <v>0</v>
      </c>
      <c r="G9524" s="161">
        <v>0</v>
      </c>
      <c r="H9524" s="161">
        <v>0</v>
      </c>
      <c r="L9524">
        <v>797.46275100000003</v>
      </c>
      <c r="M9524">
        <v>169.2</v>
      </c>
      <c r="N9524">
        <v>169.2</v>
      </c>
      <c r="R9524">
        <v>1487.900854</v>
      </c>
      <c r="S9524">
        <v>1487.900854</v>
      </c>
      <c r="T9524" s="194">
        <v>1487.900854</v>
      </c>
      <c r="U9524" t="s">
        <v>193</v>
      </c>
      <c r="V9524">
        <v>45708.62431712963</v>
      </c>
    </row>
    <row r="9525" spans="1:22" x14ac:dyDescent="0.3">
      <c r="A9525" t="s">
        <v>263</v>
      </c>
      <c r="C9525" t="s">
        <v>93</v>
      </c>
      <c r="D9525" s="29">
        <v>45916</v>
      </c>
      <c r="E9525" s="161">
        <v>0</v>
      </c>
      <c r="F9525" s="161">
        <v>0</v>
      </c>
      <c r="G9525" s="161">
        <v>0</v>
      </c>
      <c r="H9525" s="161">
        <v>0</v>
      </c>
      <c r="L9525">
        <v>797.46275100000003</v>
      </c>
      <c r="M9525">
        <v>169.2</v>
      </c>
      <c r="N9525">
        <v>169.2</v>
      </c>
      <c r="R9525">
        <v>1487.900854</v>
      </c>
      <c r="S9525">
        <v>1487.900854</v>
      </c>
      <c r="T9525" s="194">
        <v>1487.900854</v>
      </c>
      <c r="U9525" t="s">
        <v>193</v>
      </c>
      <c r="V9525">
        <v>45708.62431712963</v>
      </c>
    </row>
    <row r="9526" spans="1:22" x14ac:dyDescent="0.3">
      <c r="A9526" t="s">
        <v>263</v>
      </c>
      <c r="C9526" t="s">
        <v>93</v>
      </c>
      <c r="D9526" s="29">
        <v>45917</v>
      </c>
      <c r="E9526" s="161">
        <v>0</v>
      </c>
      <c r="F9526" s="161">
        <v>0</v>
      </c>
      <c r="G9526" s="161">
        <v>0</v>
      </c>
      <c r="H9526" s="161">
        <v>0</v>
      </c>
      <c r="L9526">
        <v>797.46275100000003</v>
      </c>
      <c r="M9526">
        <v>169.2</v>
      </c>
      <c r="N9526">
        <v>169.2</v>
      </c>
      <c r="R9526">
        <v>1487.900854</v>
      </c>
      <c r="S9526">
        <v>1487.900854</v>
      </c>
      <c r="T9526" s="194">
        <v>1487.900854</v>
      </c>
      <c r="U9526" t="s">
        <v>193</v>
      </c>
      <c r="V9526">
        <v>45708.624305555553</v>
      </c>
    </row>
    <row r="9527" spans="1:22" x14ac:dyDescent="0.3">
      <c r="A9527" t="s">
        <v>263</v>
      </c>
      <c r="C9527" t="s">
        <v>93</v>
      </c>
      <c r="D9527" s="29">
        <v>45918</v>
      </c>
      <c r="E9527" s="161">
        <v>0</v>
      </c>
      <c r="F9527" s="161">
        <v>0</v>
      </c>
      <c r="G9527" s="161">
        <v>0</v>
      </c>
      <c r="H9527" s="161">
        <v>0</v>
      </c>
      <c r="L9527">
        <v>797.46275100000003</v>
      </c>
      <c r="M9527">
        <v>169.2</v>
      </c>
      <c r="N9527">
        <v>169.2</v>
      </c>
      <c r="R9527">
        <v>1487.900854</v>
      </c>
      <c r="S9527">
        <v>1487.900854</v>
      </c>
      <c r="T9527" s="194">
        <v>1487.900854</v>
      </c>
      <c r="U9527" t="s">
        <v>193</v>
      </c>
      <c r="V9527">
        <v>45708.624305555553</v>
      </c>
    </row>
    <row r="9528" spans="1:22" x14ac:dyDescent="0.3">
      <c r="A9528" t="s">
        <v>263</v>
      </c>
      <c r="C9528" t="s">
        <v>93</v>
      </c>
      <c r="D9528" s="29">
        <v>45919</v>
      </c>
      <c r="E9528" s="161">
        <v>0</v>
      </c>
      <c r="F9528" s="161">
        <v>0</v>
      </c>
      <c r="G9528" s="161">
        <v>0</v>
      </c>
      <c r="H9528" s="161">
        <v>0</v>
      </c>
      <c r="L9528">
        <v>797.46275100000003</v>
      </c>
      <c r="M9528">
        <v>169.2</v>
      </c>
      <c r="N9528">
        <v>169.2</v>
      </c>
      <c r="R9528">
        <v>1487.900854</v>
      </c>
      <c r="S9528">
        <v>1487.900854</v>
      </c>
      <c r="T9528" s="194">
        <v>1487.900854</v>
      </c>
      <c r="U9528" t="s">
        <v>193</v>
      </c>
      <c r="V9528">
        <v>45708.62431712963</v>
      </c>
    </row>
    <row r="9529" spans="1:22" x14ac:dyDescent="0.3">
      <c r="A9529" t="s">
        <v>263</v>
      </c>
      <c r="C9529" t="s">
        <v>93</v>
      </c>
      <c r="D9529" s="29">
        <v>45920</v>
      </c>
      <c r="E9529" s="161">
        <v>0</v>
      </c>
      <c r="F9529" s="161">
        <v>0</v>
      </c>
      <c r="G9529" s="161">
        <v>0</v>
      </c>
      <c r="H9529" s="161">
        <v>0</v>
      </c>
      <c r="L9529">
        <v>797.46275100000003</v>
      </c>
      <c r="M9529">
        <v>169.2</v>
      </c>
      <c r="N9529">
        <v>169.2</v>
      </c>
      <c r="R9529">
        <v>1487.900854</v>
      </c>
      <c r="S9529">
        <v>1487.900854</v>
      </c>
      <c r="T9529" s="194">
        <v>1487.900854</v>
      </c>
      <c r="U9529" t="s">
        <v>193</v>
      </c>
      <c r="V9529">
        <v>45708.624305555553</v>
      </c>
    </row>
    <row r="9530" spans="1:22" x14ac:dyDescent="0.3">
      <c r="A9530" t="s">
        <v>263</v>
      </c>
      <c r="C9530" t="s">
        <v>93</v>
      </c>
      <c r="D9530" s="29">
        <v>45921</v>
      </c>
      <c r="E9530" s="161">
        <v>0</v>
      </c>
      <c r="F9530" s="161">
        <v>0</v>
      </c>
      <c r="G9530" s="161">
        <v>0</v>
      </c>
      <c r="H9530" s="161">
        <v>0</v>
      </c>
      <c r="L9530">
        <v>797.46275100000003</v>
      </c>
      <c r="M9530">
        <v>169.2</v>
      </c>
      <c r="N9530">
        <v>169.2</v>
      </c>
      <c r="R9530">
        <v>1487.900854</v>
      </c>
      <c r="S9530">
        <v>1487.900854</v>
      </c>
      <c r="T9530" s="194">
        <v>1487.900854</v>
      </c>
      <c r="U9530" t="s">
        <v>193</v>
      </c>
      <c r="V9530">
        <v>45708.624305555553</v>
      </c>
    </row>
    <row r="9531" spans="1:22" x14ac:dyDescent="0.3">
      <c r="A9531" t="s">
        <v>263</v>
      </c>
      <c r="C9531" t="s">
        <v>93</v>
      </c>
      <c r="D9531" s="29">
        <v>45922</v>
      </c>
      <c r="E9531" s="161">
        <v>0</v>
      </c>
      <c r="F9531" s="161">
        <v>0</v>
      </c>
      <c r="G9531" s="161">
        <v>0</v>
      </c>
      <c r="H9531" s="161">
        <v>0</v>
      </c>
      <c r="L9531">
        <v>797.46275100000003</v>
      </c>
      <c r="M9531">
        <v>169.2</v>
      </c>
      <c r="N9531">
        <v>169.2</v>
      </c>
      <c r="R9531">
        <v>1487.900854</v>
      </c>
      <c r="S9531">
        <v>1487.900854</v>
      </c>
      <c r="T9531" s="194">
        <v>1487.900854</v>
      </c>
      <c r="U9531" t="s">
        <v>193</v>
      </c>
      <c r="V9531">
        <v>45708.624305555553</v>
      </c>
    </row>
    <row r="9532" spans="1:22" x14ac:dyDescent="0.3">
      <c r="A9532" t="s">
        <v>263</v>
      </c>
      <c r="C9532" t="s">
        <v>93</v>
      </c>
      <c r="D9532" s="29">
        <v>45923</v>
      </c>
      <c r="E9532" s="161">
        <v>0</v>
      </c>
      <c r="F9532" s="161">
        <v>0</v>
      </c>
      <c r="G9532" s="161">
        <v>0</v>
      </c>
      <c r="H9532" s="161">
        <v>0</v>
      </c>
      <c r="L9532">
        <v>797.46275100000003</v>
      </c>
      <c r="M9532">
        <v>169.2</v>
      </c>
      <c r="N9532">
        <v>169.2</v>
      </c>
      <c r="R9532">
        <v>1487.900854</v>
      </c>
      <c r="S9532">
        <v>1487.900854</v>
      </c>
      <c r="T9532" s="194">
        <v>1487.900854</v>
      </c>
      <c r="U9532" t="s">
        <v>193</v>
      </c>
      <c r="V9532">
        <v>45708.62431712963</v>
      </c>
    </row>
    <row r="9533" spans="1:22" x14ac:dyDescent="0.3">
      <c r="A9533" t="s">
        <v>263</v>
      </c>
      <c r="C9533" t="s">
        <v>93</v>
      </c>
      <c r="D9533" s="29">
        <v>45924</v>
      </c>
      <c r="E9533" s="161">
        <v>0</v>
      </c>
      <c r="F9533" s="161">
        <v>0</v>
      </c>
      <c r="G9533" s="161">
        <v>0</v>
      </c>
      <c r="H9533" s="161">
        <v>0</v>
      </c>
      <c r="L9533">
        <v>797.46275100000003</v>
      </c>
      <c r="M9533">
        <v>169.2</v>
      </c>
      <c r="N9533">
        <v>169.2</v>
      </c>
      <c r="R9533">
        <v>1487.900854</v>
      </c>
      <c r="S9533">
        <v>1487.900854</v>
      </c>
      <c r="T9533" s="194">
        <v>1487.900854</v>
      </c>
      <c r="U9533" t="s">
        <v>193</v>
      </c>
      <c r="V9533">
        <v>45708.62431712963</v>
      </c>
    </row>
    <row r="9534" spans="1:22" x14ac:dyDescent="0.3">
      <c r="A9534" t="s">
        <v>263</v>
      </c>
      <c r="C9534" t="s">
        <v>93</v>
      </c>
      <c r="D9534" s="29">
        <v>45925</v>
      </c>
      <c r="E9534" s="161">
        <v>0</v>
      </c>
      <c r="F9534" s="161">
        <v>0</v>
      </c>
      <c r="G9534" s="161">
        <v>0</v>
      </c>
      <c r="H9534" s="161">
        <v>0</v>
      </c>
      <c r="L9534">
        <v>797.46275100000003</v>
      </c>
      <c r="M9534">
        <v>169.2</v>
      </c>
      <c r="N9534">
        <v>169.2</v>
      </c>
      <c r="R9534">
        <v>1487.900854</v>
      </c>
      <c r="S9534">
        <v>1487.900854</v>
      </c>
      <c r="T9534" s="194">
        <v>1487.900854</v>
      </c>
      <c r="U9534" t="s">
        <v>193</v>
      </c>
      <c r="V9534">
        <v>45708.62431712963</v>
      </c>
    </row>
    <row r="9535" spans="1:22" x14ac:dyDescent="0.3">
      <c r="A9535" t="s">
        <v>263</v>
      </c>
      <c r="C9535" t="s">
        <v>93</v>
      </c>
      <c r="D9535" s="29">
        <v>45926</v>
      </c>
      <c r="E9535" s="161">
        <v>0</v>
      </c>
      <c r="F9535" s="161">
        <v>0</v>
      </c>
      <c r="G9535" s="161">
        <v>0</v>
      </c>
      <c r="H9535" s="161">
        <v>0</v>
      </c>
      <c r="L9535">
        <v>797.46275100000003</v>
      </c>
      <c r="M9535">
        <v>169.2</v>
      </c>
      <c r="N9535">
        <v>169.2</v>
      </c>
      <c r="R9535">
        <v>1487.900854</v>
      </c>
      <c r="S9535">
        <v>1487.900854</v>
      </c>
      <c r="T9535" s="194">
        <v>1487.900854</v>
      </c>
      <c r="U9535" t="s">
        <v>193</v>
      </c>
      <c r="V9535">
        <v>45708.62431712963</v>
      </c>
    </row>
    <row r="9536" spans="1:22" x14ac:dyDescent="0.3">
      <c r="A9536" t="s">
        <v>263</v>
      </c>
      <c r="C9536" t="s">
        <v>93</v>
      </c>
      <c r="D9536" s="29">
        <v>45927</v>
      </c>
      <c r="E9536" s="161">
        <v>0</v>
      </c>
      <c r="F9536" s="161">
        <v>0</v>
      </c>
      <c r="G9536" s="161">
        <v>0</v>
      </c>
      <c r="H9536" s="161">
        <v>0</v>
      </c>
      <c r="L9536">
        <v>797.46275100000003</v>
      </c>
      <c r="M9536">
        <v>169.2</v>
      </c>
      <c r="N9536">
        <v>169.2</v>
      </c>
      <c r="R9536">
        <v>1487.900854</v>
      </c>
      <c r="S9536">
        <v>1487.900854</v>
      </c>
      <c r="T9536" s="194">
        <v>1487.900854</v>
      </c>
      <c r="U9536" t="s">
        <v>193</v>
      </c>
      <c r="V9536">
        <v>45708.62431712963</v>
      </c>
    </row>
    <row r="9537" spans="1:22" x14ac:dyDescent="0.3">
      <c r="A9537" t="s">
        <v>263</v>
      </c>
      <c r="C9537" t="s">
        <v>93</v>
      </c>
      <c r="D9537" s="29">
        <v>45928</v>
      </c>
      <c r="E9537" s="161">
        <v>0</v>
      </c>
      <c r="F9537" s="161">
        <v>0</v>
      </c>
      <c r="G9537" s="161">
        <v>0</v>
      </c>
      <c r="H9537" s="161">
        <v>0</v>
      </c>
      <c r="L9537">
        <v>797.46275100000003</v>
      </c>
      <c r="M9537">
        <v>169.2</v>
      </c>
      <c r="N9537">
        <v>169.2</v>
      </c>
      <c r="R9537">
        <v>1487.900854</v>
      </c>
      <c r="S9537">
        <v>1487.900854</v>
      </c>
      <c r="T9537" s="194">
        <v>1487.900854</v>
      </c>
      <c r="U9537" t="s">
        <v>193</v>
      </c>
      <c r="V9537">
        <v>45708.62431712963</v>
      </c>
    </row>
    <row r="9538" spans="1:22" x14ac:dyDescent="0.3">
      <c r="A9538" t="s">
        <v>263</v>
      </c>
      <c r="C9538" t="s">
        <v>93</v>
      </c>
      <c r="D9538" s="29">
        <v>45929</v>
      </c>
      <c r="E9538" s="161">
        <v>0</v>
      </c>
      <c r="F9538" s="161">
        <v>0</v>
      </c>
      <c r="G9538" s="161">
        <v>0</v>
      </c>
      <c r="H9538" s="161">
        <v>0</v>
      </c>
      <c r="L9538">
        <v>797.46275100000003</v>
      </c>
      <c r="M9538">
        <v>169.2</v>
      </c>
      <c r="N9538">
        <v>169.2</v>
      </c>
      <c r="R9538">
        <v>1487.900854</v>
      </c>
      <c r="S9538">
        <v>1487.900854</v>
      </c>
      <c r="T9538" s="194">
        <v>1487.900854</v>
      </c>
      <c r="U9538" t="s">
        <v>193</v>
      </c>
      <c r="V9538">
        <v>45708.624305555553</v>
      </c>
    </row>
    <row r="9539" spans="1:22" x14ac:dyDescent="0.3">
      <c r="A9539" t="s">
        <v>263</v>
      </c>
      <c r="C9539" t="s">
        <v>93</v>
      </c>
      <c r="D9539" s="29">
        <v>45930</v>
      </c>
      <c r="E9539" s="161">
        <v>0</v>
      </c>
      <c r="F9539" s="161">
        <v>0</v>
      </c>
      <c r="G9539" s="161">
        <v>0</v>
      </c>
      <c r="H9539" s="161">
        <v>0</v>
      </c>
      <c r="L9539">
        <v>797.46275100000003</v>
      </c>
      <c r="M9539">
        <v>169.2</v>
      </c>
      <c r="N9539">
        <v>169.2</v>
      </c>
      <c r="R9539">
        <v>1487.900854</v>
      </c>
      <c r="S9539">
        <v>1487.900854</v>
      </c>
      <c r="T9539" s="194">
        <v>1487.900854</v>
      </c>
      <c r="U9539" t="s">
        <v>193</v>
      </c>
      <c r="V9539">
        <v>45708.62431712963</v>
      </c>
    </row>
    <row r="9540" spans="1:22" x14ac:dyDescent="0.3">
      <c r="A9540" t="s">
        <v>263</v>
      </c>
      <c r="C9540" t="s">
        <v>93</v>
      </c>
      <c r="D9540" s="29">
        <v>45931</v>
      </c>
      <c r="E9540" s="161">
        <v>0</v>
      </c>
      <c r="F9540" s="161">
        <v>0</v>
      </c>
      <c r="G9540" s="161">
        <v>0</v>
      </c>
      <c r="H9540" s="161">
        <v>0</v>
      </c>
      <c r="L9540">
        <v>770.77155900000002</v>
      </c>
      <c r="M9540">
        <v>67.2</v>
      </c>
      <c r="N9540">
        <v>67.2</v>
      </c>
      <c r="R9540">
        <v>1457.9786509999999</v>
      </c>
      <c r="S9540">
        <v>1457.9786509999999</v>
      </c>
      <c r="T9540" s="194">
        <v>1457.9786509999999</v>
      </c>
      <c r="U9540" t="s">
        <v>193</v>
      </c>
      <c r="V9540">
        <v>45708.62431712963</v>
      </c>
    </row>
    <row r="9541" spans="1:22" x14ac:dyDescent="0.3">
      <c r="A9541" t="s">
        <v>263</v>
      </c>
      <c r="C9541" t="s">
        <v>93</v>
      </c>
      <c r="D9541" s="29">
        <v>45932</v>
      </c>
      <c r="E9541" s="161">
        <v>0</v>
      </c>
      <c r="F9541" s="161">
        <v>0</v>
      </c>
      <c r="G9541" s="161">
        <v>0</v>
      </c>
      <c r="H9541" s="161">
        <v>0</v>
      </c>
      <c r="L9541">
        <v>770.77155900000002</v>
      </c>
      <c r="M9541">
        <v>67.2</v>
      </c>
      <c r="N9541">
        <v>67.2</v>
      </c>
      <c r="R9541">
        <v>1457.9786509999999</v>
      </c>
      <c r="S9541">
        <v>1457.9786509999999</v>
      </c>
      <c r="T9541" s="194">
        <v>1457.9786509999999</v>
      </c>
      <c r="U9541" t="s">
        <v>193</v>
      </c>
      <c r="V9541">
        <v>45708.62431712963</v>
      </c>
    </row>
    <row r="9542" spans="1:22" x14ac:dyDescent="0.3">
      <c r="A9542" t="s">
        <v>263</v>
      </c>
      <c r="C9542" t="s">
        <v>93</v>
      </c>
      <c r="D9542" s="29">
        <v>45933</v>
      </c>
      <c r="E9542" s="161">
        <v>0</v>
      </c>
      <c r="F9542" s="161">
        <v>0</v>
      </c>
      <c r="G9542" s="161">
        <v>0</v>
      </c>
      <c r="H9542" s="161">
        <v>0</v>
      </c>
      <c r="L9542">
        <v>770.77155900000002</v>
      </c>
      <c r="M9542">
        <v>67.2</v>
      </c>
      <c r="N9542">
        <v>67.2</v>
      </c>
      <c r="R9542">
        <v>1457.9786509999999</v>
      </c>
      <c r="S9542">
        <v>1457.9786509999999</v>
      </c>
      <c r="T9542" s="194">
        <v>1457.9786509999999</v>
      </c>
      <c r="U9542" t="s">
        <v>193</v>
      </c>
      <c r="V9542">
        <v>45708.62431712963</v>
      </c>
    </row>
    <row r="9543" spans="1:22" x14ac:dyDescent="0.3">
      <c r="A9543" t="s">
        <v>263</v>
      </c>
      <c r="C9543" t="s">
        <v>93</v>
      </c>
      <c r="D9543" s="29">
        <v>45934</v>
      </c>
      <c r="E9543" s="161">
        <v>0</v>
      </c>
      <c r="F9543" s="161">
        <v>0</v>
      </c>
      <c r="G9543" s="161">
        <v>0</v>
      </c>
      <c r="H9543" s="161">
        <v>0</v>
      </c>
      <c r="L9543">
        <v>770.77155900000002</v>
      </c>
      <c r="M9543">
        <v>67.2</v>
      </c>
      <c r="N9543">
        <v>67.2</v>
      </c>
      <c r="R9543">
        <v>1457.9786509999999</v>
      </c>
      <c r="S9543">
        <v>1457.9786509999999</v>
      </c>
      <c r="T9543" s="194">
        <v>1457.9786509999999</v>
      </c>
      <c r="U9543" t="s">
        <v>193</v>
      </c>
      <c r="V9543">
        <v>45708.62431712963</v>
      </c>
    </row>
    <row r="9544" spans="1:22" x14ac:dyDescent="0.3">
      <c r="A9544" t="s">
        <v>263</v>
      </c>
      <c r="C9544" t="s">
        <v>93</v>
      </c>
      <c r="D9544" s="29">
        <v>45935</v>
      </c>
      <c r="E9544" s="161">
        <v>0</v>
      </c>
      <c r="F9544" s="161">
        <v>0</v>
      </c>
      <c r="G9544" s="161">
        <v>0</v>
      </c>
      <c r="H9544" s="161">
        <v>0</v>
      </c>
      <c r="L9544">
        <v>770.77155900000002</v>
      </c>
      <c r="M9544">
        <v>67.2</v>
      </c>
      <c r="N9544">
        <v>67.2</v>
      </c>
      <c r="R9544">
        <v>1457.9786509999999</v>
      </c>
      <c r="S9544">
        <v>1457.9786509999999</v>
      </c>
      <c r="T9544" s="194">
        <v>1457.9786509999999</v>
      </c>
      <c r="U9544" t="s">
        <v>193</v>
      </c>
      <c r="V9544">
        <v>45708.62431712963</v>
      </c>
    </row>
    <row r="9545" spans="1:22" x14ac:dyDescent="0.3">
      <c r="A9545" t="s">
        <v>263</v>
      </c>
      <c r="C9545" t="s">
        <v>93</v>
      </c>
      <c r="D9545" s="29">
        <v>45936</v>
      </c>
      <c r="E9545" s="161">
        <v>0</v>
      </c>
      <c r="F9545" s="161">
        <v>0</v>
      </c>
      <c r="G9545" s="161">
        <v>0</v>
      </c>
      <c r="H9545" s="161">
        <v>0</v>
      </c>
      <c r="L9545">
        <v>770.77155900000002</v>
      </c>
      <c r="M9545">
        <v>67.2</v>
      </c>
      <c r="N9545">
        <v>67.2</v>
      </c>
      <c r="R9545">
        <v>1457.9786509999999</v>
      </c>
      <c r="S9545">
        <v>1457.9786509999999</v>
      </c>
      <c r="T9545" s="194">
        <v>1457.9786509999999</v>
      </c>
      <c r="U9545" t="s">
        <v>193</v>
      </c>
      <c r="V9545">
        <v>45708.62431712963</v>
      </c>
    </row>
    <row r="9546" spans="1:22" x14ac:dyDescent="0.3">
      <c r="A9546" t="s">
        <v>263</v>
      </c>
      <c r="C9546" t="s">
        <v>93</v>
      </c>
      <c r="D9546" s="29">
        <v>45937</v>
      </c>
      <c r="E9546" s="161">
        <v>0</v>
      </c>
      <c r="F9546" s="161">
        <v>0</v>
      </c>
      <c r="G9546" s="161">
        <v>0</v>
      </c>
      <c r="H9546" s="161">
        <v>0</v>
      </c>
      <c r="L9546">
        <v>770.77155900000002</v>
      </c>
      <c r="M9546">
        <v>67.2</v>
      </c>
      <c r="N9546">
        <v>67.2</v>
      </c>
      <c r="R9546">
        <v>1457.9786509999999</v>
      </c>
      <c r="S9546">
        <v>1457.9786509999999</v>
      </c>
      <c r="T9546" s="194">
        <v>1457.9786509999999</v>
      </c>
      <c r="U9546" t="s">
        <v>193</v>
      </c>
      <c r="V9546">
        <v>45708.62431712963</v>
      </c>
    </row>
    <row r="9547" spans="1:22" x14ac:dyDescent="0.3">
      <c r="A9547" t="s">
        <v>263</v>
      </c>
      <c r="C9547" t="s">
        <v>93</v>
      </c>
      <c r="D9547" s="29">
        <v>45938</v>
      </c>
      <c r="E9547" s="161">
        <v>0</v>
      </c>
      <c r="F9547" s="161">
        <v>0</v>
      </c>
      <c r="G9547" s="161">
        <v>0</v>
      </c>
      <c r="H9547" s="161">
        <v>0</v>
      </c>
      <c r="L9547">
        <v>770.77155900000002</v>
      </c>
      <c r="M9547">
        <v>67.2</v>
      </c>
      <c r="N9547">
        <v>67.2</v>
      </c>
      <c r="R9547">
        <v>1457.9786509999999</v>
      </c>
      <c r="S9547">
        <v>1457.9786509999999</v>
      </c>
      <c r="T9547" s="194">
        <v>1457.9786509999999</v>
      </c>
      <c r="U9547" t="s">
        <v>193</v>
      </c>
      <c r="V9547">
        <v>45708.62431712963</v>
      </c>
    </row>
    <row r="9548" spans="1:22" x14ac:dyDescent="0.3">
      <c r="A9548" t="s">
        <v>263</v>
      </c>
      <c r="C9548" t="s">
        <v>93</v>
      </c>
      <c r="D9548" s="29">
        <v>45939</v>
      </c>
      <c r="E9548" s="161">
        <v>0</v>
      </c>
      <c r="F9548" s="161">
        <v>0</v>
      </c>
      <c r="G9548" s="161">
        <v>0</v>
      </c>
      <c r="H9548" s="161">
        <v>0</v>
      </c>
      <c r="L9548">
        <v>770.77155900000002</v>
      </c>
      <c r="M9548">
        <v>67.2</v>
      </c>
      <c r="N9548">
        <v>67.2</v>
      </c>
      <c r="R9548">
        <v>1457.9786509999999</v>
      </c>
      <c r="S9548">
        <v>1457.9786509999999</v>
      </c>
      <c r="T9548" s="194">
        <v>1457.9786509999999</v>
      </c>
      <c r="U9548" t="s">
        <v>193</v>
      </c>
      <c r="V9548">
        <v>45708.62431712963</v>
      </c>
    </row>
    <row r="9549" spans="1:22" x14ac:dyDescent="0.3">
      <c r="A9549" t="s">
        <v>263</v>
      </c>
      <c r="C9549" t="s">
        <v>93</v>
      </c>
      <c r="D9549" s="29">
        <v>45940</v>
      </c>
      <c r="E9549" s="161">
        <v>0</v>
      </c>
      <c r="F9549" s="161">
        <v>0</v>
      </c>
      <c r="G9549" s="161">
        <v>0</v>
      </c>
      <c r="H9549" s="161">
        <v>0</v>
      </c>
      <c r="L9549">
        <v>770.77155900000002</v>
      </c>
      <c r="M9549">
        <v>67.2</v>
      </c>
      <c r="N9549">
        <v>67.2</v>
      </c>
      <c r="R9549">
        <v>1457.9786509999999</v>
      </c>
      <c r="S9549">
        <v>1457.9786509999999</v>
      </c>
      <c r="T9549" s="194">
        <v>1457.9786509999999</v>
      </c>
      <c r="U9549" t="s">
        <v>193</v>
      </c>
      <c r="V9549">
        <v>45708.62431712963</v>
      </c>
    </row>
    <row r="9550" spans="1:22" x14ac:dyDescent="0.3">
      <c r="A9550" t="s">
        <v>263</v>
      </c>
      <c r="C9550" t="s">
        <v>93</v>
      </c>
      <c r="D9550" s="29">
        <v>45941</v>
      </c>
      <c r="E9550" s="161">
        <v>0</v>
      </c>
      <c r="F9550" s="161">
        <v>0</v>
      </c>
      <c r="G9550" s="161">
        <v>0</v>
      </c>
      <c r="H9550" s="161">
        <v>0</v>
      </c>
      <c r="L9550">
        <v>770.77155900000002</v>
      </c>
      <c r="M9550">
        <v>67.2</v>
      </c>
      <c r="N9550">
        <v>67.2</v>
      </c>
      <c r="R9550">
        <v>1457.9786509999999</v>
      </c>
      <c r="S9550">
        <v>1457.9786509999999</v>
      </c>
      <c r="T9550" s="194">
        <v>1457.9786509999999</v>
      </c>
      <c r="U9550" t="s">
        <v>193</v>
      </c>
      <c r="V9550">
        <v>45708.62431712963</v>
      </c>
    </row>
    <row r="9551" spans="1:22" x14ac:dyDescent="0.3">
      <c r="A9551" t="s">
        <v>263</v>
      </c>
      <c r="C9551" t="s">
        <v>93</v>
      </c>
      <c r="D9551" s="29">
        <v>45942</v>
      </c>
      <c r="E9551" s="161">
        <v>0</v>
      </c>
      <c r="F9551" s="161">
        <v>0</v>
      </c>
      <c r="G9551" s="161">
        <v>0</v>
      </c>
      <c r="H9551" s="161">
        <v>0</v>
      </c>
      <c r="L9551">
        <v>770.77155900000002</v>
      </c>
      <c r="M9551">
        <v>67.2</v>
      </c>
      <c r="N9551">
        <v>67.2</v>
      </c>
      <c r="R9551">
        <v>1457.9786509999999</v>
      </c>
      <c r="S9551">
        <v>1457.9786509999999</v>
      </c>
      <c r="T9551" s="194">
        <v>1457.9786509999999</v>
      </c>
      <c r="U9551" t="s">
        <v>193</v>
      </c>
      <c r="V9551">
        <v>45708.62431712963</v>
      </c>
    </row>
    <row r="9552" spans="1:22" x14ac:dyDescent="0.3">
      <c r="A9552" t="s">
        <v>263</v>
      </c>
      <c r="C9552" t="s">
        <v>93</v>
      </c>
      <c r="D9552" s="29">
        <v>45943</v>
      </c>
      <c r="E9552" s="161">
        <v>0</v>
      </c>
      <c r="F9552" s="161">
        <v>0</v>
      </c>
      <c r="G9552" s="161">
        <v>0</v>
      </c>
      <c r="H9552" s="161">
        <v>0</v>
      </c>
      <c r="L9552">
        <v>770.77155900000002</v>
      </c>
      <c r="M9552">
        <v>67.2</v>
      </c>
      <c r="N9552">
        <v>67.2</v>
      </c>
      <c r="R9552">
        <v>1457.9786509999999</v>
      </c>
      <c r="S9552">
        <v>1457.9786509999999</v>
      </c>
      <c r="T9552" s="194">
        <v>1457.9786509999999</v>
      </c>
      <c r="U9552" t="s">
        <v>193</v>
      </c>
      <c r="V9552">
        <v>45708.62431712963</v>
      </c>
    </row>
    <row r="9553" spans="1:22" x14ac:dyDescent="0.3">
      <c r="A9553" t="s">
        <v>263</v>
      </c>
      <c r="C9553" t="s">
        <v>93</v>
      </c>
      <c r="D9553" s="29">
        <v>45944</v>
      </c>
      <c r="E9553" s="161">
        <v>0</v>
      </c>
      <c r="F9553" s="161">
        <v>0</v>
      </c>
      <c r="G9553" s="161">
        <v>0</v>
      </c>
      <c r="H9553" s="161">
        <v>0</v>
      </c>
      <c r="L9553">
        <v>770.77155900000002</v>
      </c>
      <c r="M9553">
        <v>67.2</v>
      </c>
      <c r="N9553">
        <v>67.2</v>
      </c>
      <c r="R9553">
        <v>1457.9786509999999</v>
      </c>
      <c r="S9553">
        <v>1457.9786509999999</v>
      </c>
      <c r="T9553" s="194">
        <v>1457.9786509999999</v>
      </c>
      <c r="U9553" t="s">
        <v>193</v>
      </c>
      <c r="V9553">
        <v>45708.62431712963</v>
      </c>
    </row>
    <row r="9554" spans="1:22" x14ac:dyDescent="0.3">
      <c r="A9554" t="s">
        <v>263</v>
      </c>
      <c r="C9554" t="s">
        <v>93</v>
      </c>
      <c r="D9554" s="29">
        <v>45945</v>
      </c>
      <c r="E9554" s="161">
        <v>0</v>
      </c>
      <c r="F9554" s="161">
        <v>0</v>
      </c>
      <c r="G9554" s="161">
        <v>0</v>
      </c>
      <c r="H9554" s="161">
        <v>0</v>
      </c>
      <c r="L9554">
        <v>770.77155900000002</v>
      </c>
      <c r="M9554">
        <v>67.2</v>
      </c>
      <c r="N9554">
        <v>67.2</v>
      </c>
      <c r="R9554">
        <v>1457.9786509999999</v>
      </c>
      <c r="S9554">
        <v>1457.9786509999999</v>
      </c>
      <c r="T9554" s="194">
        <v>1457.9786509999999</v>
      </c>
      <c r="U9554" t="s">
        <v>193</v>
      </c>
      <c r="V9554">
        <v>45708.62431712963</v>
      </c>
    </row>
    <row r="9555" spans="1:22" x14ac:dyDescent="0.3">
      <c r="A9555" t="s">
        <v>263</v>
      </c>
      <c r="C9555" t="s">
        <v>93</v>
      </c>
      <c r="D9555" s="29">
        <v>45946</v>
      </c>
      <c r="E9555" s="161">
        <v>0</v>
      </c>
      <c r="F9555" s="161">
        <v>0</v>
      </c>
      <c r="G9555" s="161">
        <v>0</v>
      </c>
      <c r="H9555" s="161">
        <v>0</v>
      </c>
      <c r="L9555">
        <v>770.77155900000002</v>
      </c>
      <c r="M9555">
        <v>67.2</v>
      </c>
      <c r="N9555">
        <v>67.2</v>
      </c>
      <c r="R9555">
        <v>1457.9786509999999</v>
      </c>
      <c r="S9555">
        <v>1457.9786509999999</v>
      </c>
      <c r="T9555" s="194">
        <v>1457.9786509999999</v>
      </c>
      <c r="U9555" t="s">
        <v>193</v>
      </c>
      <c r="V9555">
        <v>45708.62431712963</v>
      </c>
    </row>
    <row r="9556" spans="1:22" x14ac:dyDescent="0.3">
      <c r="A9556" t="s">
        <v>263</v>
      </c>
      <c r="C9556" t="s">
        <v>93</v>
      </c>
      <c r="D9556" s="29">
        <v>45947</v>
      </c>
      <c r="E9556" s="161">
        <v>0</v>
      </c>
      <c r="F9556" s="161">
        <v>0</v>
      </c>
      <c r="G9556" s="161">
        <v>0</v>
      </c>
      <c r="H9556" s="161">
        <v>0</v>
      </c>
      <c r="L9556">
        <v>770.77155900000002</v>
      </c>
      <c r="M9556">
        <v>67.2</v>
      </c>
      <c r="N9556">
        <v>67.2</v>
      </c>
      <c r="R9556">
        <v>1457.9786509999999</v>
      </c>
      <c r="S9556">
        <v>1457.9786509999999</v>
      </c>
      <c r="T9556" s="194">
        <v>1457.9786509999999</v>
      </c>
      <c r="U9556" t="s">
        <v>193</v>
      </c>
      <c r="V9556">
        <v>45708.62431712963</v>
      </c>
    </row>
    <row r="9557" spans="1:22" x14ac:dyDescent="0.3">
      <c r="A9557" t="s">
        <v>263</v>
      </c>
      <c r="C9557" t="s">
        <v>93</v>
      </c>
      <c r="D9557" s="29">
        <v>45948</v>
      </c>
      <c r="E9557" s="161">
        <v>0</v>
      </c>
      <c r="F9557" s="161">
        <v>0</v>
      </c>
      <c r="G9557" s="161">
        <v>0</v>
      </c>
      <c r="H9557" s="161">
        <v>0</v>
      </c>
      <c r="L9557">
        <v>770.77155900000002</v>
      </c>
      <c r="M9557">
        <v>67.2</v>
      </c>
      <c r="N9557">
        <v>67.2</v>
      </c>
      <c r="R9557">
        <v>1457.9786509999999</v>
      </c>
      <c r="S9557">
        <v>1457.9786509999999</v>
      </c>
      <c r="T9557" s="194">
        <v>1457.9786509999999</v>
      </c>
      <c r="U9557" t="s">
        <v>193</v>
      </c>
      <c r="V9557">
        <v>45708.62431712963</v>
      </c>
    </row>
    <row r="9558" spans="1:22" x14ac:dyDescent="0.3">
      <c r="A9558" t="s">
        <v>263</v>
      </c>
      <c r="C9558" t="s">
        <v>93</v>
      </c>
      <c r="D9558" s="29">
        <v>45949</v>
      </c>
      <c r="E9558" s="161">
        <v>0</v>
      </c>
      <c r="F9558" s="161">
        <v>0</v>
      </c>
      <c r="G9558" s="161">
        <v>0</v>
      </c>
      <c r="H9558" s="161">
        <v>0</v>
      </c>
      <c r="L9558">
        <v>770.77155900000002</v>
      </c>
      <c r="M9558">
        <v>67.2</v>
      </c>
      <c r="N9558">
        <v>67.2</v>
      </c>
      <c r="R9558">
        <v>1457.9786509999999</v>
      </c>
      <c r="S9558">
        <v>1457.9786509999999</v>
      </c>
      <c r="T9558" s="194">
        <v>1457.9786509999999</v>
      </c>
      <c r="U9558" t="s">
        <v>193</v>
      </c>
      <c r="V9558">
        <v>45708.62431712963</v>
      </c>
    </row>
    <row r="9559" spans="1:22" x14ac:dyDescent="0.3">
      <c r="A9559" t="s">
        <v>263</v>
      </c>
      <c r="C9559" t="s">
        <v>93</v>
      </c>
      <c r="D9559" s="29">
        <v>45950</v>
      </c>
      <c r="E9559" s="161">
        <v>0</v>
      </c>
      <c r="F9559" s="161">
        <v>0</v>
      </c>
      <c r="G9559" s="161">
        <v>0</v>
      </c>
      <c r="H9559" s="161">
        <v>0</v>
      </c>
      <c r="L9559">
        <v>770.77155900000002</v>
      </c>
      <c r="M9559">
        <v>67.2</v>
      </c>
      <c r="N9559">
        <v>67.2</v>
      </c>
      <c r="R9559">
        <v>1457.9786509999999</v>
      </c>
      <c r="S9559">
        <v>1457.9786509999999</v>
      </c>
      <c r="T9559" s="194">
        <v>1457.9786509999999</v>
      </c>
      <c r="U9559" t="s">
        <v>193</v>
      </c>
      <c r="V9559">
        <v>45708.62431712963</v>
      </c>
    </row>
    <row r="9560" spans="1:22" x14ac:dyDescent="0.3">
      <c r="A9560" t="s">
        <v>263</v>
      </c>
      <c r="C9560" t="s">
        <v>93</v>
      </c>
      <c r="D9560" s="29">
        <v>45951</v>
      </c>
      <c r="E9560" s="161">
        <v>0</v>
      </c>
      <c r="F9560" s="161">
        <v>0</v>
      </c>
      <c r="G9560" s="161">
        <v>0</v>
      </c>
      <c r="H9560" s="161">
        <v>0</v>
      </c>
      <c r="L9560">
        <v>770.77155900000002</v>
      </c>
      <c r="M9560">
        <v>67.2</v>
      </c>
      <c r="N9560">
        <v>67.2</v>
      </c>
      <c r="R9560">
        <v>1457.9786509999999</v>
      </c>
      <c r="S9560">
        <v>1457.9786509999999</v>
      </c>
      <c r="T9560" s="194">
        <v>1457.9786509999999</v>
      </c>
      <c r="U9560" t="s">
        <v>193</v>
      </c>
      <c r="V9560">
        <v>45708.62431712963</v>
      </c>
    </row>
    <row r="9561" spans="1:22" x14ac:dyDescent="0.3">
      <c r="A9561" t="s">
        <v>263</v>
      </c>
      <c r="C9561" t="s">
        <v>93</v>
      </c>
      <c r="D9561" s="29">
        <v>45952</v>
      </c>
      <c r="E9561" s="161">
        <v>0</v>
      </c>
      <c r="F9561" s="161">
        <v>0</v>
      </c>
      <c r="G9561" s="161">
        <v>0</v>
      </c>
      <c r="H9561" s="161">
        <v>0</v>
      </c>
      <c r="L9561">
        <v>770.77155900000002</v>
      </c>
      <c r="M9561">
        <v>67.2</v>
      </c>
      <c r="N9561">
        <v>67.2</v>
      </c>
      <c r="R9561">
        <v>1457.9786509999999</v>
      </c>
      <c r="S9561">
        <v>1457.9786509999999</v>
      </c>
      <c r="T9561" s="194">
        <v>1457.9786509999999</v>
      </c>
      <c r="U9561" t="s">
        <v>193</v>
      </c>
      <c r="V9561">
        <v>45708.62431712963</v>
      </c>
    </row>
    <row r="9562" spans="1:22" x14ac:dyDescent="0.3">
      <c r="A9562" t="s">
        <v>263</v>
      </c>
      <c r="C9562" t="s">
        <v>93</v>
      </c>
      <c r="D9562" s="29">
        <v>45953</v>
      </c>
      <c r="E9562" s="161">
        <v>0</v>
      </c>
      <c r="F9562" s="161">
        <v>0</v>
      </c>
      <c r="G9562" s="161">
        <v>0</v>
      </c>
      <c r="H9562" s="161">
        <v>0</v>
      </c>
      <c r="L9562">
        <v>770.77155900000002</v>
      </c>
      <c r="M9562">
        <v>67.2</v>
      </c>
      <c r="N9562">
        <v>67.2</v>
      </c>
      <c r="R9562">
        <v>1457.9786509999999</v>
      </c>
      <c r="S9562">
        <v>1457.9786509999999</v>
      </c>
      <c r="T9562" s="194">
        <v>1457.9786509999999</v>
      </c>
      <c r="U9562" t="s">
        <v>193</v>
      </c>
      <c r="V9562">
        <v>45708.62431712963</v>
      </c>
    </row>
    <row r="9563" spans="1:22" x14ac:dyDescent="0.3">
      <c r="A9563" t="s">
        <v>263</v>
      </c>
      <c r="C9563" t="s">
        <v>93</v>
      </c>
      <c r="D9563" s="29">
        <v>45954</v>
      </c>
      <c r="E9563" s="161">
        <v>0</v>
      </c>
      <c r="F9563" s="161">
        <v>0</v>
      </c>
      <c r="G9563" s="161">
        <v>0</v>
      </c>
      <c r="H9563" s="161">
        <v>0</v>
      </c>
      <c r="L9563">
        <v>770.77155900000002</v>
      </c>
      <c r="M9563">
        <v>67.2</v>
      </c>
      <c r="N9563">
        <v>67.2</v>
      </c>
      <c r="R9563">
        <v>1457.9786509999999</v>
      </c>
      <c r="S9563">
        <v>1457.9786509999999</v>
      </c>
      <c r="T9563" s="194">
        <v>1457.9786509999999</v>
      </c>
      <c r="U9563" t="s">
        <v>193</v>
      </c>
      <c r="V9563">
        <v>45708.62431712963</v>
      </c>
    </row>
    <row r="9564" spans="1:22" x14ac:dyDescent="0.3">
      <c r="A9564" t="s">
        <v>263</v>
      </c>
      <c r="C9564" t="s">
        <v>93</v>
      </c>
      <c r="D9564" s="29">
        <v>45955</v>
      </c>
      <c r="E9564" s="161">
        <v>0</v>
      </c>
      <c r="F9564" s="161">
        <v>0</v>
      </c>
      <c r="G9564" s="161">
        <v>0</v>
      </c>
      <c r="H9564" s="161">
        <v>0</v>
      </c>
      <c r="L9564">
        <v>770.77155900000002</v>
      </c>
      <c r="M9564">
        <v>67.2</v>
      </c>
      <c r="N9564">
        <v>67.2</v>
      </c>
      <c r="R9564">
        <v>1457.9786509999999</v>
      </c>
      <c r="S9564">
        <v>1457.9786509999999</v>
      </c>
      <c r="T9564" s="194">
        <v>1457.9786509999999</v>
      </c>
      <c r="U9564" t="s">
        <v>193</v>
      </c>
      <c r="V9564">
        <v>45708.62431712963</v>
      </c>
    </row>
    <row r="9565" spans="1:22" x14ac:dyDescent="0.3">
      <c r="A9565" t="s">
        <v>263</v>
      </c>
      <c r="C9565" t="s">
        <v>93</v>
      </c>
      <c r="D9565" s="29">
        <v>45956</v>
      </c>
      <c r="E9565" s="161">
        <v>0</v>
      </c>
      <c r="F9565" s="161">
        <v>0</v>
      </c>
      <c r="G9565" s="161">
        <v>0</v>
      </c>
      <c r="H9565" s="161">
        <v>0</v>
      </c>
      <c r="L9565">
        <v>770.77155900000002</v>
      </c>
      <c r="M9565">
        <v>67.2</v>
      </c>
      <c r="N9565">
        <v>67.2</v>
      </c>
      <c r="R9565">
        <v>1457.9786509999999</v>
      </c>
      <c r="S9565">
        <v>1457.9786509999999</v>
      </c>
      <c r="T9565" s="194">
        <v>1457.9786509999999</v>
      </c>
      <c r="U9565" t="s">
        <v>193</v>
      </c>
      <c r="V9565">
        <v>45708.62431712963</v>
      </c>
    </row>
    <row r="9566" spans="1:22" x14ac:dyDescent="0.3">
      <c r="A9566" t="s">
        <v>263</v>
      </c>
      <c r="C9566" t="s">
        <v>93</v>
      </c>
      <c r="D9566" s="29">
        <v>45957</v>
      </c>
      <c r="E9566" s="161">
        <v>0</v>
      </c>
      <c r="F9566" s="161">
        <v>0</v>
      </c>
      <c r="G9566" s="161">
        <v>0</v>
      </c>
      <c r="H9566" s="161">
        <v>0</v>
      </c>
      <c r="L9566">
        <v>770.77155900000002</v>
      </c>
      <c r="M9566">
        <v>67.2</v>
      </c>
      <c r="N9566">
        <v>67.2</v>
      </c>
      <c r="R9566">
        <v>1457.9786509999999</v>
      </c>
      <c r="S9566">
        <v>1457.9786509999999</v>
      </c>
      <c r="T9566" s="194">
        <v>1457.9786509999999</v>
      </c>
      <c r="U9566" t="s">
        <v>193</v>
      </c>
      <c r="V9566">
        <v>45708.62431712963</v>
      </c>
    </row>
    <row r="9567" spans="1:22" x14ac:dyDescent="0.3">
      <c r="A9567" t="s">
        <v>263</v>
      </c>
      <c r="C9567" t="s">
        <v>93</v>
      </c>
      <c r="D9567" s="29">
        <v>45958</v>
      </c>
      <c r="E9567" s="161">
        <v>0</v>
      </c>
      <c r="F9567" s="161">
        <v>0</v>
      </c>
      <c r="G9567" s="161">
        <v>0</v>
      </c>
      <c r="H9567" s="161">
        <v>0</v>
      </c>
      <c r="L9567">
        <v>770.77155900000002</v>
      </c>
      <c r="M9567">
        <v>67.2</v>
      </c>
      <c r="N9567">
        <v>67.2</v>
      </c>
      <c r="R9567">
        <v>1457.9786509999999</v>
      </c>
      <c r="S9567">
        <v>1457.9786509999999</v>
      </c>
      <c r="T9567" s="194">
        <v>1457.9786509999999</v>
      </c>
      <c r="U9567" t="s">
        <v>193</v>
      </c>
      <c r="V9567">
        <v>45708.62431712963</v>
      </c>
    </row>
    <row r="9568" spans="1:22" x14ac:dyDescent="0.3">
      <c r="A9568" t="s">
        <v>263</v>
      </c>
      <c r="C9568" t="s">
        <v>93</v>
      </c>
      <c r="D9568" s="29">
        <v>45959</v>
      </c>
      <c r="E9568" s="161">
        <v>0</v>
      </c>
      <c r="F9568" s="161">
        <v>0</v>
      </c>
      <c r="G9568" s="161">
        <v>0</v>
      </c>
      <c r="H9568" s="161">
        <v>0</v>
      </c>
      <c r="L9568">
        <v>770.77155900000002</v>
      </c>
      <c r="M9568">
        <v>67.2</v>
      </c>
      <c r="N9568">
        <v>67.2</v>
      </c>
      <c r="R9568">
        <v>1457.9786509999999</v>
      </c>
      <c r="S9568">
        <v>1457.9786509999999</v>
      </c>
      <c r="T9568" s="194">
        <v>1457.9786509999999</v>
      </c>
      <c r="U9568" t="s">
        <v>193</v>
      </c>
      <c r="V9568">
        <v>45708.62431712963</v>
      </c>
    </row>
    <row r="9569" spans="1:22" x14ac:dyDescent="0.3">
      <c r="A9569" t="s">
        <v>263</v>
      </c>
      <c r="C9569" t="s">
        <v>93</v>
      </c>
      <c r="D9569" s="29">
        <v>45960</v>
      </c>
      <c r="E9569" s="161">
        <v>0</v>
      </c>
      <c r="F9569" s="161">
        <v>0</v>
      </c>
      <c r="G9569" s="161">
        <v>0</v>
      </c>
      <c r="H9569" s="161">
        <v>0</v>
      </c>
      <c r="L9569">
        <v>770.77155900000002</v>
      </c>
      <c r="M9569">
        <v>67.2</v>
      </c>
      <c r="N9569">
        <v>67.2</v>
      </c>
      <c r="R9569">
        <v>1457.9786509999999</v>
      </c>
      <c r="S9569">
        <v>1457.9786509999999</v>
      </c>
      <c r="T9569" s="194">
        <v>1457.9786509999999</v>
      </c>
      <c r="U9569" t="s">
        <v>193</v>
      </c>
      <c r="V9569">
        <v>45708.62431712963</v>
      </c>
    </row>
    <row r="9570" spans="1:22" x14ac:dyDescent="0.3">
      <c r="A9570" t="s">
        <v>263</v>
      </c>
      <c r="C9570" t="s">
        <v>93</v>
      </c>
      <c r="D9570" s="29">
        <v>45961</v>
      </c>
      <c r="E9570" s="161">
        <v>0</v>
      </c>
      <c r="F9570" s="161">
        <v>0</v>
      </c>
      <c r="G9570" s="161">
        <v>0</v>
      </c>
      <c r="H9570" s="161">
        <v>0</v>
      </c>
      <c r="L9570">
        <v>770.77155900000002</v>
      </c>
      <c r="M9570">
        <v>67.2</v>
      </c>
      <c r="N9570">
        <v>67.2</v>
      </c>
      <c r="R9570">
        <v>1457.9786509999999</v>
      </c>
      <c r="S9570">
        <v>1457.9786509999999</v>
      </c>
      <c r="T9570" s="194">
        <v>1457.9786509999999</v>
      </c>
      <c r="U9570" t="s">
        <v>193</v>
      </c>
      <c r="V9570">
        <v>45708.62431712963</v>
      </c>
    </row>
    <row r="9571" spans="1:22" x14ac:dyDescent="0.3">
      <c r="A9571" t="s">
        <v>263</v>
      </c>
      <c r="C9571" t="s">
        <v>93</v>
      </c>
      <c r="D9571" s="29">
        <v>45962</v>
      </c>
      <c r="E9571" s="161">
        <v>0</v>
      </c>
      <c r="F9571" s="161">
        <v>0</v>
      </c>
      <c r="G9571" s="161">
        <v>0</v>
      </c>
      <c r="H9571" s="161">
        <v>0</v>
      </c>
      <c r="L9571">
        <v>770.77155900000002</v>
      </c>
      <c r="M9571">
        <v>67.2</v>
      </c>
      <c r="N9571">
        <v>67.2</v>
      </c>
      <c r="R9571">
        <v>1457.9786509999999</v>
      </c>
      <c r="S9571">
        <v>1457.9786509999999</v>
      </c>
      <c r="T9571" s="194">
        <v>1457.9786509999999</v>
      </c>
      <c r="U9571" t="s">
        <v>193</v>
      </c>
      <c r="V9571">
        <v>45708.62431712963</v>
      </c>
    </row>
    <row r="9572" spans="1:22" x14ac:dyDescent="0.3">
      <c r="A9572" t="s">
        <v>263</v>
      </c>
      <c r="C9572" t="s">
        <v>93</v>
      </c>
      <c r="D9572" s="29">
        <v>45963</v>
      </c>
      <c r="E9572" s="161">
        <v>0</v>
      </c>
      <c r="F9572" s="161">
        <v>0</v>
      </c>
      <c r="G9572" s="161">
        <v>0</v>
      </c>
      <c r="H9572" s="161">
        <v>0</v>
      </c>
      <c r="L9572">
        <v>770.77155900000002</v>
      </c>
      <c r="M9572">
        <v>67.2</v>
      </c>
      <c r="N9572">
        <v>67.2</v>
      </c>
      <c r="R9572">
        <v>1457.9786509999999</v>
      </c>
      <c r="S9572">
        <v>1457.9786509999999</v>
      </c>
      <c r="T9572" s="194">
        <v>1457.9786509999999</v>
      </c>
      <c r="U9572" t="s">
        <v>193</v>
      </c>
      <c r="V9572">
        <v>45708.624328703707</v>
      </c>
    </row>
    <row r="9573" spans="1:22" x14ac:dyDescent="0.3">
      <c r="A9573" t="s">
        <v>263</v>
      </c>
      <c r="C9573" t="s">
        <v>93</v>
      </c>
      <c r="D9573" s="29">
        <v>45964</v>
      </c>
      <c r="E9573" s="161">
        <v>0</v>
      </c>
      <c r="F9573" s="161">
        <v>0</v>
      </c>
      <c r="G9573" s="161">
        <v>0</v>
      </c>
      <c r="H9573" s="161">
        <v>0</v>
      </c>
      <c r="L9573">
        <v>770.77155900000002</v>
      </c>
      <c r="M9573">
        <v>67.2</v>
      </c>
      <c r="N9573">
        <v>67.2</v>
      </c>
      <c r="R9573">
        <v>1457.9786509999999</v>
      </c>
      <c r="S9573">
        <v>1457.9786509999999</v>
      </c>
      <c r="T9573" s="194">
        <v>1457.9786509999999</v>
      </c>
      <c r="U9573" t="s">
        <v>193</v>
      </c>
      <c r="V9573">
        <v>45708.62431712963</v>
      </c>
    </row>
    <row r="9574" spans="1:22" x14ac:dyDescent="0.3">
      <c r="A9574" t="s">
        <v>263</v>
      </c>
      <c r="C9574" t="s">
        <v>93</v>
      </c>
      <c r="D9574" s="29">
        <v>45965</v>
      </c>
      <c r="E9574" s="161">
        <v>0</v>
      </c>
      <c r="F9574" s="161">
        <v>0</v>
      </c>
      <c r="G9574" s="161">
        <v>0</v>
      </c>
      <c r="H9574" s="161">
        <v>0</v>
      </c>
      <c r="L9574">
        <v>770.77155900000002</v>
      </c>
      <c r="M9574">
        <v>67.2</v>
      </c>
      <c r="N9574">
        <v>67.2</v>
      </c>
      <c r="R9574">
        <v>1457.9786509999999</v>
      </c>
      <c r="S9574">
        <v>1457.9786509999999</v>
      </c>
      <c r="T9574" s="194">
        <v>1457.9786509999999</v>
      </c>
      <c r="U9574" t="s">
        <v>193</v>
      </c>
      <c r="V9574">
        <v>45708.62431712963</v>
      </c>
    </row>
    <row r="9575" spans="1:22" x14ac:dyDescent="0.3">
      <c r="A9575" t="s">
        <v>263</v>
      </c>
      <c r="C9575" t="s">
        <v>93</v>
      </c>
      <c r="D9575" s="29">
        <v>45966</v>
      </c>
      <c r="E9575" s="161">
        <v>0</v>
      </c>
      <c r="F9575" s="161">
        <v>0</v>
      </c>
      <c r="G9575" s="161">
        <v>0</v>
      </c>
      <c r="H9575" s="161">
        <v>0</v>
      </c>
      <c r="L9575">
        <v>770.77155900000002</v>
      </c>
      <c r="M9575">
        <v>67.2</v>
      </c>
      <c r="N9575">
        <v>67.2</v>
      </c>
      <c r="R9575">
        <v>1457.9786509999999</v>
      </c>
      <c r="S9575">
        <v>1457.9786509999999</v>
      </c>
      <c r="T9575" s="194">
        <v>1457.9786509999999</v>
      </c>
      <c r="U9575" t="s">
        <v>193</v>
      </c>
      <c r="V9575">
        <v>45708.62431712963</v>
      </c>
    </row>
    <row r="9576" spans="1:22" x14ac:dyDescent="0.3">
      <c r="A9576" t="s">
        <v>263</v>
      </c>
      <c r="C9576" t="s">
        <v>93</v>
      </c>
      <c r="D9576" s="29">
        <v>45967</v>
      </c>
      <c r="E9576" s="161">
        <v>0</v>
      </c>
      <c r="F9576" s="161">
        <v>0</v>
      </c>
      <c r="G9576" s="161">
        <v>0</v>
      </c>
      <c r="H9576" s="161">
        <v>0</v>
      </c>
      <c r="L9576">
        <v>770.77155900000002</v>
      </c>
      <c r="M9576">
        <v>67.2</v>
      </c>
      <c r="N9576">
        <v>67.2</v>
      </c>
      <c r="R9576">
        <v>1457.9786509999999</v>
      </c>
      <c r="S9576">
        <v>1457.9786509999999</v>
      </c>
      <c r="T9576" s="194">
        <v>1457.9786509999999</v>
      </c>
      <c r="U9576" t="s">
        <v>193</v>
      </c>
      <c r="V9576">
        <v>45708.62431712963</v>
      </c>
    </row>
    <row r="9577" spans="1:22" x14ac:dyDescent="0.3">
      <c r="A9577" t="s">
        <v>263</v>
      </c>
      <c r="C9577" t="s">
        <v>93</v>
      </c>
      <c r="D9577" s="29">
        <v>45968</v>
      </c>
      <c r="E9577" s="161">
        <v>0</v>
      </c>
      <c r="F9577" s="161">
        <v>0</v>
      </c>
      <c r="G9577" s="161">
        <v>0</v>
      </c>
      <c r="H9577" s="161">
        <v>0</v>
      </c>
      <c r="L9577">
        <v>770.77155900000002</v>
      </c>
      <c r="M9577">
        <v>67.2</v>
      </c>
      <c r="N9577">
        <v>67.2</v>
      </c>
      <c r="R9577">
        <v>1457.9786509999999</v>
      </c>
      <c r="S9577">
        <v>1457.9786509999999</v>
      </c>
      <c r="T9577" s="194">
        <v>1457.9786509999999</v>
      </c>
      <c r="U9577" t="s">
        <v>193</v>
      </c>
      <c r="V9577">
        <v>45708.62431712963</v>
      </c>
    </row>
    <row r="9578" spans="1:22" x14ac:dyDescent="0.3">
      <c r="A9578" t="s">
        <v>263</v>
      </c>
      <c r="C9578" t="s">
        <v>93</v>
      </c>
      <c r="D9578" s="29">
        <v>45969</v>
      </c>
      <c r="E9578" s="161">
        <v>0</v>
      </c>
      <c r="F9578" s="161">
        <v>0</v>
      </c>
      <c r="G9578" s="161">
        <v>0</v>
      </c>
      <c r="H9578" s="161">
        <v>0</v>
      </c>
      <c r="L9578">
        <v>770.77155900000002</v>
      </c>
      <c r="M9578">
        <v>67.2</v>
      </c>
      <c r="N9578">
        <v>67.2</v>
      </c>
      <c r="R9578">
        <v>1457.9786509999999</v>
      </c>
      <c r="S9578">
        <v>1457.9786509999999</v>
      </c>
      <c r="T9578" s="194">
        <v>1457.9786509999999</v>
      </c>
      <c r="U9578" t="s">
        <v>193</v>
      </c>
      <c r="V9578">
        <v>45708.62431712963</v>
      </c>
    </row>
    <row r="9579" spans="1:22" x14ac:dyDescent="0.3">
      <c r="A9579" t="s">
        <v>263</v>
      </c>
      <c r="C9579" t="s">
        <v>93</v>
      </c>
      <c r="D9579" s="29">
        <v>45970</v>
      </c>
      <c r="E9579" s="161">
        <v>0</v>
      </c>
      <c r="F9579" s="161">
        <v>0</v>
      </c>
      <c r="G9579" s="161">
        <v>0</v>
      </c>
      <c r="H9579" s="161">
        <v>0</v>
      </c>
      <c r="L9579">
        <v>770.77155900000002</v>
      </c>
      <c r="M9579">
        <v>67.2</v>
      </c>
      <c r="N9579">
        <v>67.2</v>
      </c>
      <c r="R9579">
        <v>1457.9786509999999</v>
      </c>
      <c r="S9579">
        <v>1457.9786509999999</v>
      </c>
      <c r="T9579" s="194">
        <v>1457.9786509999999</v>
      </c>
      <c r="U9579" t="s">
        <v>193</v>
      </c>
      <c r="V9579">
        <v>45708.624328703707</v>
      </c>
    </row>
    <row r="9580" spans="1:22" x14ac:dyDescent="0.3">
      <c r="A9580" t="s">
        <v>263</v>
      </c>
      <c r="C9580" t="s">
        <v>93</v>
      </c>
      <c r="D9580" s="29">
        <v>45971</v>
      </c>
      <c r="E9580" s="161">
        <v>0</v>
      </c>
      <c r="F9580" s="161">
        <v>0</v>
      </c>
      <c r="G9580" s="161">
        <v>0</v>
      </c>
      <c r="H9580" s="161">
        <v>0</v>
      </c>
      <c r="L9580">
        <v>770.77155900000002</v>
      </c>
      <c r="M9580">
        <v>67.2</v>
      </c>
      <c r="N9580">
        <v>67.2</v>
      </c>
      <c r="R9580">
        <v>1457.9786509999999</v>
      </c>
      <c r="S9580">
        <v>1457.9786509999999</v>
      </c>
      <c r="T9580" s="194">
        <v>1457.9786509999999</v>
      </c>
      <c r="U9580" t="s">
        <v>193</v>
      </c>
      <c r="V9580">
        <v>45708.62431712963</v>
      </c>
    </row>
    <row r="9581" spans="1:22" x14ac:dyDescent="0.3">
      <c r="A9581" t="s">
        <v>263</v>
      </c>
      <c r="C9581" t="s">
        <v>93</v>
      </c>
      <c r="D9581" s="29">
        <v>45972</v>
      </c>
      <c r="E9581" s="161">
        <v>0</v>
      </c>
      <c r="F9581" s="161">
        <v>0</v>
      </c>
      <c r="G9581" s="161">
        <v>0</v>
      </c>
      <c r="H9581" s="161">
        <v>0</v>
      </c>
      <c r="L9581">
        <v>770.77155900000002</v>
      </c>
      <c r="M9581">
        <v>67.2</v>
      </c>
      <c r="N9581">
        <v>67.2</v>
      </c>
      <c r="R9581">
        <v>1457.9786509999999</v>
      </c>
      <c r="S9581">
        <v>1457.9786509999999</v>
      </c>
      <c r="T9581" s="194">
        <v>1457.9786509999999</v>
      </c>
      <c r="U9581" t="s">
        <v>193</v>
      </c>
      <c r="V9581">
        <v>45708.62431712963</v>
      </c>
    </row>
    <row r="9582" spans="1:22" x14ac:dyDescent="0.3">
      <c r="A9582" t="s">
        <v>263</v>
      </c>
      <c r="C9582" t="s">
        <v>93</v>
      </c>
      <c r="D9582" s="29">
        <v>45973</v>
      </c>
      <c r="E9582" s="161">
        <v>0</v>
      </c>
      <c r="F9582" s="161">
        <v>0</v>
      </c>
      <c r="G9582" s="161">
        <v>0</v>
      </c>
      <c r="H9582" s="161">
        <v>0</v>
      </c>
      <c r="L9582">
        <v>770.77155900000002</v>
      </c>
      <c r="M9582">
        <v>67.2</v>
      </c>
      <c r="N9582">
        <v>67.2</v>
      </c>
      <c r="R9582">
        <v>1457.9786509999999</v>
      </c>
      <c r="S9582">
        <v>1457.9786509999999</v>
      </c>
      <c r="T9582" s="194">
        <v>1457.9786509999999</v>
      </c>
      <c r="U9582" t="s">
        <v>193</v>
      </c>
      <c r="V9582">
        <v>45708.62431712963</v>
      </c>
    </row>
    <row r="9583" spans="1:22" x14ac:dyDescent="0.3">
      <c r="A9583" t="s">
        <v>263</v>
      </c>
      <c r="C9583" t="s">
        <v>93</v>
      </c>
      <c r="D9583" s="29">
        <v>45974</v>
      </c>
      <c r="E9583" s="161">
        <v>0</v>
      </c>
      <c r="F9583" s="161">
        <v>0</v>
      </c>
      <c r="G9583" s="161">
        <v>0</v>
      </c>
      <c r="H9583" s="161">
        <v>0</v>
      </c>
      <c r="L9583">
        <v>770.77155900000002</v>
      </c>
      <c r="M9583">
        <v>67.2</v>
      </c>
      <c r="N9583">
        <v>67.2</v>
      </c>
      <c r="R9583">
        <v>1457.9786509999999</v>
      </c>
      <c r="S9583">
        <v>1457.9786509999999</v>
      </c>
      <c r="T9583" s="194">
        <v>1457.9786509999999</v>
      </c>
      <c r="U9583" t="s">
        <v>193</v>
      </c>
      <c r="V9583">
        <v>45708.62431712963</v>
      </c>
    </row>
    <row r="9584" spans="1:22" x14ac:dyDescent="0.3">
      <c r="A9584" t="s">
        <v>263</v>
      </c>
      <c r="C9584" t="s">
        <v>93</v>
      </c>
      <c r="D9584" s="29">
        <v>45975</v>
      </c>
      <c r="E9584" s="161">
        <v>0</v>
      </c>
      <c r="F9584" s="161">
        <v>0</v>
      </c>
      <c r="G9584" s="161">
        <v>0</v>
      </c>
      <c r="H9584" s="161">
        <v>0</v>
      </c>
      <c r="L9584">
        <v>770.77155900000002</v>
      </c>
      <c r="M9584">
        <v>67.2</v>
      </c>
      <c r="N9584">
        <v>67.2</v>
      </c>
      <c r="R9584">
        <v>1457.9786509999999</v>
      </c>
      <c r="S9584">
        <v>1457.9786509999999</v>
      </c>
      <c r="T9584" s="194">
        <v>1457.9786509999999</v>
      </c>
      <c r="U9584" t="s">
        <v>193</v>
      </c>
      <c r="V9584">
        <v>45708.624328703707</v>
      </c>
    </row>
    <row r="9585" spans="1:22" x14ac:dyDescent="0.3">
      <c r="A9585" t="s">
        <v>263</v>
      </c>
      <c r="C9585" t="s">
        <v>93</v>
      </c>
      <c r="D9585" s="29">
        <v>45976</v>
      </c>
      <c r="E9585" s="161">
        <v>0</v>
      </c>
      <c r="F9585" s="161">
        <v>0</v>
      </c>
      <c r="G9585" s="161">
        <v>0</v>
      </c>
      <c r="H9585" s="161">
        <v>0</v>
      </c>
      <c r="L9585">
        <v>770.77155900000002</v>
      </c>
      <c r="M9585">
        <v>67.2</v>
      </c>
      <c r="N9585">
        <v>67.2</v>
      </c>
      <c r="R9585">
        <v>1457.9786509999999</v>
      </c>
      <c r="S9585">
        <v>1457.9786509999999</v>
      </c>
      <c r="T9585" s="194">
        <v>1457.9786509999999</v>
      </c>
      <c r="U9585" t="s">
        <v>193</v>
      </c>
      <c r="V9585">
        <v>45708.62431712963</v>
      </c>
    </row>
    <row r="9586" spans="1:22" x14ac:dyDescent="0.3">
      <c r="A9586" t="s">
        <v>263</v>
      </c>
      <c r="C9586" t="s">
        <v>93</v>
      </c>
      <c r="D9586" s="29">
        <v>45977</v>
      </c>
      <c r="E9586" s="161">
        <v>0</v>
      </c>
      <c r="F9586" s="161">
        <v>0</v>
      </c>
      <c r="G9586" s="161">
        <v>0</v>
      </c>
      <c r="H9586" s="161">
        <v>0</v>
      </c>
      <c r="L9586">
        <v>770.77155900000002</v>
      </c>
      <c r="M9586">
        <v>67.2</v>
      </c>
      <c r="N9586">
        <v>67.2</v>
      </c>
      <c r="R9586">
        <v>1457.9786509999999</v>
      </c>
      <c r="S9586">
        <v>1457.9786509999999</v>
      </c>
      <c r="T9586" s="194">
        <v>1457.9786509999999</v>
      </c>
      <c r="U9586" t="s">
        <v>193</v>
      </c>
      <c r="V9586">
        <v>45708.62431712963</v>
      </c>
    </row>
    <row r="9587" spans="1:22" x14ac:dyDescent="0.3">
      <c r="A9587" t="s">
        <v>263</v>
      </c>
      <c r="C9587" t="s">
        <v>93</v>
      </c>
      <c r="D9587" s="29">
        <v>45978</v>
      </c>
      <c r="E9587" s="161">
        <v>0</v>
      </c>
      <c r="F9587" s="161">
        <v>0</v>
      </c>
      <c r="G9587" s="161">
        <v>0</v>
      </c>
      <c r="H9587" s="161">
        <v>0</v>
      </c>
      <c r="L9587">
        <v>770.77155900000002</v>
      </c>
      <c r="M9587">
        <v>67.2</v>
      </c>
      <c r="N9587">
        <v>67.2</v>
      </c>
      <c r="R9587">
        <v>1457.9786509999999</v>
      </c>
      <c r="S9587">
        <v>1457.9786509999999</v>
      </c>
      <c r="T9587" s="194">
        <v>1457.9786509999999</v>
      </c>
      <c r="U9587" t="s">
        <v>193</v>
      </c>
      <c r="V9587">
        <v>45708.624328703707</v>
      </c>
    </row>
    <row r="9588" spans="1:22" x14ac:dyDescent="0.3">
      <c r="A9588" t="s">
        <v>263</v>
      </c>
      <c r="C9588" t="s">
        <v>93</v>
      </c>
      <c r="D9588" s="29">
        <v>45979</v>
      </c>
      <c r="E9588" s="161">
        <v>0</v>
      </c>
      <c r="F9588" s="161">
        <v>0</v>
      </c>
      <c r="G9588" s="161">
        <v>0</v>
      </c>
      <c r="H9588" s="161">
        <v>0</v>
      </c>
      <c r="L9588">
        <v>770.77155900000002</v>
      </c>
      <c r="M9588">
        <v>67.2</v>
      </c>
      <c r="N9588">
        <v>67.2</v>
      </c>
      <c r="R9588">
        <v>1457.9786509999999</v>
      </c>
      <c r="S9588">
        <v>1457.9786509999999</v>
      </c>
      <c r="T9588" s="194">
        <v>1457.9786509999999</v>
      </c>
      <c r="U9588" t="s">
        <v>193</v>
      </c>
      <c r="V9588">
        <v>45708.62431712963</v>
      </c>
    </row>
    <row r="9589" spans="1:22" x14ac:dyDescent="0.3">
      <c r="A9589" t="s">
        <v>263</v>
      </c>
      <c r="C9589" t="s">
        <v>93</v>
      </c>
      <c r="D9589" s="29">
        <v>45980</v>
      </c>
      <c r="E9589" s="161">
        <v>0</v>
      </c>
      <c r="F9589" s="161">
        <v>0</v>
      </c>
      <c r="G9589" s="161">
        <v>0</v>
      </c>
      <c r="H9589" s="161">
        <v>0</v>
      </c>
      <c r="L9589">
        <v>770.77155900000002</v>
      </c>
      <c r="M9589">
        <v>67.2</v>
      </c>
      <c r="N9589">
        <v>67.2</v>
      </c>
      <c r="R9589">
        <v>1457.9786509999999</v>
      </c>
      <c r="S9589">
        <v>1457.9786509999999</v>
      </c>
      <c r="T9589" s="194">
        <v>1457.9786509999999</v>
      </c>
      <c r="U9589" t="s">
        <v>193</v>
      </c>
      <c r="V9589">
        <v>45708.624328703707</v>
      </c>
    </row>
    <row r="9590" spans="1:22" x14ac:dyDescent="0.3">
      <c r="A9590" t="s">
        <v>263</v>
      </c>
      <c r="C9590" t="s">
        <v>93</v>
      </c>
      <c r="D9590" s="29">
        <v>45981</v>
      </c>
      <c r="E9590" s="161">
        <v>0</v>
      </c>
      <c r="F9590" s="161">
        <v>0</v>
      </c>
      <c r="G9590" s="161">
        <v>0</v>
      </c>
      <c r="H9590" s="161">
        <v>0</v>
      </c>
      <c r="L9590">
        <v>770.77155900000002</v>
      </c>
      <c r="M9590">
        <v>67.2</v>
      </c>
      <c r="N9590">
        <v>67.2</v>
      </c>
      <c r="R9590">
        <v>1457.9786509999999</v>
      </c>
      <c r="S9590">
        <v>1457.9786509999999</v>
      </c>
      <c r="T9590" s="194">
        <v>1457.9786509999999</v>
      </c>
      <c r="U9590" t="s">
        <v>193</v>
      </c>
      <c r="V9590">
        <v>45708.62431712963</v>
      </c>
    </row>
    <row r="9591" spans="1:22" x14ac:dyDescent="0.3">
      <c r="A9591" t="s">
        <v>263</v>
      </c>
      <c r="C9591" t="s">
        <v>93</v>
      </c>
      <c r="D9591" s="29">
        <v>45982</v>
      </c>
      <c r="E9591" s="161">
        <v>0</v>
      </c>
      <c r="F9591" s="161">
        <v>0</v>
      </c>
      <c r="G9591" s="161">
        <v>0</v>
      </c>
      <c r="H9591" s="161">
        <v>0</v>
      </c>
      <c r="L9591">
        <v>770.77155900000002</v>
      </c>
      <c r="M9591">
        <v>67.2</v>
      </c>
      <c r="N9591">
        <v>67.2</v>
      </c>
      <c r="R9591">
        <v>1457.9786509999999</v>
      </c>
      <c r="S9591">
        <v>1457.9786509999999</v>
      </c>
      <c r="T9591" s="194">
        <v>1457.9786509999999</v>
      </c>
      <c r="U9591" t="s">
        <v>193</v>
      </c>
      <c r="V9591">
        <v>45708.624328703707</v>
      </c>
    </row>
    <row r="9592" spans="1:22" x14ac:dyDescent="0.3">
      <c r="A9592" t="s">
        <v>263</v>
      </c>
      <c r="C9592" t="s">
        <v>93</v>
      </c>
      <c r="D9592" s="29">
        <v>45983</v>
      </c>
      <c r="E9592" s="161">
        <v>0</v>
      </c>
      <c r="F9592" s="161">
        <v>0</v>
      </c>
      <c r="G9592" s="161">
        <v>0</v>
      </c>
      <c r="H9592" s="161">
        <v>0</v>
      </c>
      <c r="L9592">
        <v>770.77155900000002</v>
      </c>
      <c r="M9592">
        <v>67.2</v>
      </c>
      <c r="N9592">
        <v>67.2</v>
      </c>
      <c r="R9592">
        <v>1457.9786509999999</v>
      </c>
      <c r="S9592">
        <v>1457.9786509999999</v>
      </c>
      <c r="T9592" s="194">
        <v>1457.9786509999999</v>
      </c>
      <c r="U9592" t="s">
        <v>193</v>
      </c>
      <c r="V9592">
        <v>45708.62431712963</v>
      </c>
    </row>
    <row r="9593" spans="1:22" x14ac:dyDescent="0.3">
      <c r="A9593" t="s">
        <v>263</v>
      </c>
      <c r="C9593" t="s">
        <v>93</v>
      </c>
      <c r="D9593" s="29">
        <v>45984</v>
      </c>
      <c r="E9593" s="161">
        <v>0</v>
      </c>
      <c r="F9593" s="161">
        <v>0</v>
      </c>
      <c r="G9593" s="161">
        <v>0</v>
      </c>
      <c r="H9593" s="161">
        <v>0</v>
      </c>
      <c r="L9593">
        <v>770.77155900000002</v>
      </c>
      <c r="M9593">
        <v>67.2</v>
      </c>
      <c r="N9593">
        <v>67.2</v>
      </c>
      <c r="R9593">
        <v>1457.9786509999999</v>
      </c>
      <c r="S9593">
        <v>1457.9786509999999</v>
      </c>
      <c r="T9593" s="194">
        <v>1457.9786509999999</v>
      </c>
      <c r="U9593" t="s">
        <v>193</v>
      </c>
      <c r="V9593">
        <v>45708.624328703707</v>
      </c>
    </row>
    <row r="9594" spans="1:22" x14ac:dyDescent="0.3">
      <c r="A9594" t="s">
        <v>263</v>
      </c>
      <c r="C9594" t="s">
        <v>93</v>
      </c>
      <c r="D9594" s="29">
        <v>45985</v>
      </c>
      <c r="E9594" s="161">
        <v>0</v>
      </c>
      <c r="F9594" s="161">
        <v>0</v>
      </c>
      <c r="G9594" s="161">
        <v>0</v>
      </c>
      <c r="H9594" s="161">
        <v>0</v>
      </c>
      <c r="L9594">
        <v>770.77155900000002</v>
      </c>
      <c r="M9594">
        <v>67.2</v>
      </c>
      <c r="N9594">
        <v>67.2</v>
      </c>
      <c r="R9594">
        <v>1457.9786509999999</v>
      </c>
      <c r="S9594">
        <v>1457.9786509999999</v>
      </c>
      <c r="T9594" s="194">
        <v>1457.9786509999999</v>
      </c>
      <c r="U9594" t="s">
        <v>193</v>
      </c>
      <c r="V9594">
        <v>45708.624328703707</v>
      </c>
    </row>
    <row r="9595" spans="1:22" x14ac:dyDescent="0.3">
      <c r="A9595" t="s">
        <v>263</v>
      </c>
      <c r="C9595" t="s">
        <v>93</v>
      </c>
      <c r="D9595" s="29">
        <v>45986</v>
      </c>
      <c r="E9595" s="161">
        <v>0</v>
      </c>
      <c r="F9595" s="161">
        <v>0</v>
      </c>
      <c r="G9595" s="161">
        <v>0</v>
      </c>
      <c r="H9595" s="161">
        <v>0</v>
      </c>
      <c r="L9595">
        <v>770.77155900000002</v>
      </c>
      <c r="M9595">
        <v>67.2</v>
      </c>
      <c r="N9595">
        <v>67.2</v>
      </c>
      <c r="R9595">
        <v>1457.9786509999999</v>
      </c>
      <c r="S9595">
        <v>1457.9786509999999</v>
      </c>
      <c r="T9595" s="194">
        <v>1457.9786509999999</v>
      </c>
      <c r="U9595" t="s">
        <v>193</v>
      </c>
      <c r="V9595">
        <v>45708.624328703707</v>
      </c>
    </row>
    <row r="9596" spans="1:22" x14ac:dyDescent="0.3">
      <c r="A9596" t="s">
        <v>263</v>
      </c>
      <c r="C9596" t="s">
        <v>93</v>
      </c>
      <c r="D9596" s="29">
        <v>45987</v>
      </c>
      <c r="E9596" s="161">
        <v>0</v>
      </c>
      <c r="F9596" s="161">
        <v>0</v>
      </c>
      <c r="G9596" s="161">
        <v>0</v>
      </c>
      <c r="H9596" s="161">
        <v>0</v>
      </c>
      <c r="L9596">
        <v>770.77155900000002</v>
      </c>
      <c r="M9596">
        <v>67.2</v>
      </c>
      <c r="N9596">
        <v>67.2</v>
      </c>
      <c r="R9596">
        <v>1457.9786509999999</v>
      </c>
      <c r="S9596">
        <v>1457.9786509999999</v>
      </c>
      <c r="T9596" s="194">
        <v>1457.9786509999999</v>
      </c>
      <c r="U9596" t="s">
        <v>193</v>
      </c>
      <c r="V9596">
        <v>45708.624328703707</v>
      </c>
    </row>
    <row r="9597" spans="1:22" x14ac:dyDescent="0.3">
      <c r="A9597" t="s">
        <v>263</v>
      </c>
      <c r="C9597" t="s">
        <v>93</v>
      </c>
      <c r="D9597" s="29">
        <v>45988</v>
      </c>
      <c r="E9597" s="161">
        <v>0</v>
      </c>
      <c r="F9597" s="161">
        <v>0</v>
      </c>
      <c r="G9597" s="161">
        <v>0</v>
      </c>
      <c r="H9597" s="161">
        <v>0</v>
      </c>
      <c r="L9597">
        <v>770.77155900000002</v>
      </c>
      <c r="M9597">
        <v>67.2</v>
      </c>
      <c r="N9597">
        <v>67.2</v>
      </c>
      <c r="R9597">
        <v>1457.9786509999999</v>
      </c>
      <c r="S9597">
        <v>1457.9786509999999</v>
      </c>
      <c r="T9597" s="194">
        <v>1457.9786509999999</v>
      </c>
      <c r="U9597" t="s">
        <v>193</v>
      </c>
      <c r="V9597">
        <v>45708.624328703707</v>
      </c>
    </row>
    <row r="9598" spans="1:22" x14ac:dyDescent="0.3">
      <c r="A9598" t="s">
        <v>263</v>
      </c>
      <c r="C9598" t="s">
        <v>93</v>
      </c>
      <c r="D9598" s="29">
        <v>45989</v>
      </c>
      <c r="E9598" s="161">
        <v>0</v>
      </c>
      <c r="F9598" s="161">
        <v>0</v>
      </c>
      <c r="G9598" s="161">
        <v>0</v>
      </c>
      <c r="H9598" s="161">
        <v>0</v>
      </c>
      <c r="L9598">
        <v>770.77155900000002</v>
      </c>
      <c r="M9598">
        <v>67.2</v>
      </c>
      <c r="N9598">
        <v>67.2</v>
      </c>
      <c r="R9598">
        <v>1457.9786509999999</v>
      </c>
      <c r="S9598">
        <v>1457.9786509999999</v>
      </c>
      <c r="T9598" s="194">
        <v>1457.9786509999999</v>
      </c>
      <c r="U9598" t="s">
        <v>193</v>
      </c>
      <c r="V9598">
        <v>45708.624328703707</v>
      </c>
    </row>
    <row r="9599" spans="1:22" x14ac:dyDescent="0.3">
      <c r="A9599" t="s">
        <v>263</v>
      </c>
      <c r="C9599" t="s">
        <v>93</v>
      </c>
      <c r="D9599" s="29">
        <v>45990</v>
      </c>
      <c r="E9599" s="161">
        <v>0</v>
      </c>
      <c r="F9599" s="161">
        <v>0</v>
      </c>
      <c r="G9599" s="161">
        <v>0</v>
      </c>
      <c r="H9599" s="161">
        <v>0</v>
      </c>
      <c r="L9599">
        <v>770.77155900000002</v>
      </c>
      <c r="M9599">
        <v>67.2</v>
      </c>
      <c r="N9599">
        <v>67.2</v>
      </c>
      <c r="R9599">
        <v>1457.9786509999999</v>
      </c>
      <c r="S9599">
        <v>1457.9786509999999</v>
      </c>
      <c r="T9599" s="194">
        <v>1457.9786509999999</v>
      </c>
      <c r="U9599" t="s">
        <v>193</v>
      </c>
      <c r="V9599">
        <v>45708.62431712963</v>
      </c>
    </row>
    <row r="9600" spans="1:22" x14ac:dyDescent="0.3">
      <c r="A9600" t="s">
        <v>263</v>
      </c>
      <c r="C9600" t="s">
        <v>93</v>
      </c>
      <c r="D9600" s="29">
        <v>45991</v>
      </c>
      <c r="E9600" s="161">
        <v>0</v>
      </c>
      <c r="F9600" s="161">
        <v>0</v>
      </c>
      <c r="G9600" s="161">
        <v>0</v>
      </c>
      <c r="H9600" s="161">
        <v>0</v>
      </c>
      <c r="L9600">
        <v>770.77155900000002</v>
      </c>
      <c r="M9600">
        <v>67.2</v>
      </c>
      <c r="N9600">
        <v>67.2</v>
      </c>
      <c r="R9600">
        <v>1457.9786509999999</v>
      </c>
      <c r="S9600">
        <v>1457.9786509999999</v>
      </c>
      <c r="T9600" s="194">
        <v>1457.9786509999999</v>
      </c>
      <c r="U9600" t="s">
        <v>193</v>
      </c>
      <c r="V9600">
        <v>45708.624328703707</v>
      </c>
    </row>
    <row r="9601" spans="1:22" x14ac:dyDescent="0.3">
      <c r="A9601" t="s">
        <v>263</v>
      </c>
      <c r="C9601" t="s">
        <v>93</v>
      </c>
      <c r="D9601" s="29">
        <v>45992</v>
      </c>
      <c r="E9601" s="161">
        <v>0</v>
      </c>
      <c r="F9601" s="161">
        <v>0</v>
      </c>
      <c r="G9601" s="161">
        <v>0</v>
      </c>
      <c r="H9601" s="161">
        <v>0</v>
      </c>
      <c r="L9601">
        <v>770.77155900000002</v>
      </c>
      <c r="M9601">
        <v>67.2</v>
      </c>
      <c r="N9601">
        <v>67.2</v>
      </c>
      <c r="R9601">
        <v>1457.9786509999999</v>
      </c>
      <c r="S9601">
        <v>1457.9786509999999</v>
      </c>
      <c r="T9601" s="194">
        <v>1457.9786509999999</v>
      </c>
      <c r="U9601" t="s">
        <v>193</v>
      </c>
      <c r="V9601">
        <v>45708.624328703707</v>
      </c>
    </row>
    <row r="9602" spans="1:22" x14ac:dyDescent="0.3">
      <c r="A9602" t="s">
        <v>263</v>
      </c>
      <c r="C9602" t="s">
        <v>93</v>
      </c>
      <c r="D9602" s="29">
        <v>45993</v>
      </c>
      <c r="E9602" s="161">
        <v>0</v>
      </c>
      <c r="F9602" s="161">
        <v>0</v>
      </c>
      <c r="G9602" s="161">
        <v>0</v>
      </c>
      <c r="H9602" s="161">
        <v>0</v>
      </c>
      <c r="L9602">
        <v>770.77155900000002</v>
      </c>
      <c r="M9602">
        <v>67.2</v>
      </c>
      <c r="N9602">
        <v>67.2</v>
      </c>
      <c r="R9602">
        <v>1457.9786509999999</v>
      </c>
      <c r="S9602">
        <v>1457.9786509999999</v>
      </c>
      <c r="T9602" s="194">
        <v>1457.9786509999999</v>
      </c>
      <c r="U9602" t="s">
        <v>193</v>
      </c>
      <c r="V9602">
        <v>45708.62431712963</v>
      </c>
    </row>
    <row r="9603" spans="1:22" x14ac:dyDescent="0.3">
      <c r="A9603" t="s">
        <v>263</v>
      </c>
      <c r="C9603" t="s">
        <v>93</v>
      </c>
      <c r="D9603" s="29">
        <v>45994</v>
      </c>
      <c r="E9603" s="161">
        <v>0</v>
      </c>
      <c r="F9603" s="161">
        <v>0</v>
      </c>
      <c r="G9603" s="161">
        <v>0</v>
      </c>
      <c r="H9603" s="161">
        <v>0</v>
      </c>
      <c r="L9603">
        <v>770.77155900000002</v>
      </c>
      <c r="M9603">
        <v>67.2</v>
      </c>
      <c r="N9603">
        <v>67.2</v>
      </c>
      <c r="R9603">
        <v>1457.9786509999999</v>
      </c>
      <c r="S9603">
        <v>1457.9786509999999</v>
      </c>
      <c r="T9603" s="194">
        <v>1457.9786509999999</v>
      </c>
      <c r="U9603" t="s">
        <v>193</v>
      </c>
      <c r="V9603">
        <v>45708.624328703707</v>
      </c>
    </row>
    <row r="9604" spans="1:22" x14ac:dyDescent="0.3">
      <c r="A9604" t="s">
        <v>263</v>
      </c>
      <c r="C9604" t="s">
        <v>93</v>
      </c>
      <c r="D9604" s="29">
        <v>45995</v>
      </c>
      <c r="E9604" s="161">
        <v>0</v>
      </c>
      <c r="F9604" s="161">
        <v>0</v>
      </c>
      <c r="G9604" s="161">
        <v>0</v>
      </c>
      <c r="H9604" s="161">
        <v>0</v>
      </c>
      <c r="L9604">
        <v>770.77155900000002</v>
      </c>
      <c r="M9604">
        <v>67.2</v>
      </c>
      <c r="N9604">
        <v>67.2</v>
      </c>
      <c r="R9604">
        <v>1457.9786509999999</v>
      </c>
      <c r="S9604">
        <v>1457.9786509999999</v>
      </c>
      <c r="T9604" s="194">
        <v>1457.9786509999999</v>
      </c>
      <c r="U9604" t="s">
        <v>193</v>
      </c>
      <c r="V9604">
        <v>45708.624328703707</v>
      </c>
    </row>
    <row r="9605" spans="1:22" x14ac:dyDescent="0.3">
      <c r="A9605" t="s">
        <v>263</v>
      </c>
      <c r="C9605" t="s">
        <v>93</v>
      </c>
      <c r="D9605" s="29">
        <v>45996</v>
      </c>
      <c r="E9605" s="161">
        <v>0</v>
      </c>
      <c r="F9605" s="161">
        <v>0</v>
      </c>
      <c r="G9605" s="161">
        <v>0</v>
      </c>
      <c r="H9605" s="161">
        <v>0</v>
      </c>
      <c r="L9605">
        <v>770.77155900000002</v>
      </c>
      <c r="M9605">
        <v>67.2</v>
      </c>
      <c r="N9605">
        <v>67.2</v>
      </c>
      <c r="R9605">
        <v>1457.9786509999999</v>
      </c>
      <c r="S9605">
        <v>1457.9786509999999</v>
      </c>
      <c r="T9605" s="194">
        <v>1457.9786509999999</v>
      </c>
      <c r="U9605" t="s">
        <v>193</v>
      </c>
      <c r="V9605">
        <v>45708.624328703707</v>
      </c>
    </row>
    <row r="9606" spans="1:22" x14ac:dyDescent="0.3">
      <c r="A9606" t="s">
        <v>263</v>
      </c>
      <c r="C9606" t="s">
        <v>93</v>
      </c>
      <c r="D9606" s="29">
        <v>45997</v>
      </c>
      <c r="E9606" s="161">
        <v>0</v>
      </c>
      <c r="F9606" s="161">
        <v>0</v>
      </c>
      <c r="G9606" s="161">
        <v>0</v>
      </c>
      <c r="H9606" s="161">
        <v>0</v>
      </c>
      <c r="L9606">
        <v>770.77155900000002</v>
      </c>
      <c r="M9606">
        <v>67.2</v>
      </c>
      <c r="N9606">
        <v>67.2</v>
      </c>
      <c r="R9606">
        <v>1457.9786509999999</v>
      </c>
      <c r="S9606">
        <v>1457.9786509999999</v>
      </c>
      <c r="T9606" s="194">
        <v>1457.9786509999999</v>
      </c>
      <c r="U9606" t="s">
        <v>193</v>
      </c>
      <c r="V9606">
        <v>45708.624328703707</v>
      </c>
    </row>
    <row r="9607" spans="1:22" x14ac:dyDescent="0.3">
      <c r="A9607" t="s">
        <v>263</v>
      </c>
      <c r="C9607" t="s">
        <v>93</v>
      </c>
      <c r="D9607" s="29">
        <v>45998</v>
      </c>
      <c r="E9607" s="161">
        <v>0</v>
      </c>
      <c r="F9607" s="161">
        <v>0</v>
      </c>
      <c r="G9607" s="161">
        <v>0</v>
      </c>
      <c r="H9607" s="161">
        <v>0</v>
      </c>
      <c r="L9607">
        <v>770.77155900000002</v>
      </c>
      <c r="M9607">
        <v>67.2</v>
      </c>
      <c r="N9607">
        <v>67.2</v>
      </c>
      <c r="R9607">
        <v>1457.9786509999999</v>
      </c>
      <c r="S9607">
        <v>1457.9786509999999</v>
      </c>
      <c r="T9607" s="194">
        <v>1457.9786509999999</v>
      </c>
      <c r="U9607" t="s">
        <v>193</v>
      </c>
      <c r="V9607">
        <v>45708.624328703707</v>
      </c>
    </row>
    <row r="9608" spans="1:22" x14ac:dyDescent="0.3">
      <c r="A9608" t="s">
        <v>263</v>
      </c>
      <c r="C9608" t="s">
        <v>93</v>
      </c>
      <c r="D9608" s="29">
        <v>45999</v>
      </c>
      <c r="E9608" s="161">
        <v>0</v>
      </c>
      <c r="F9608" s="161">
        <v>0</v>
      </c>
      <c r="G9608" s="161">
        <v>0</v>
      </c>
      <c r="H9608" s="161">
        <v>0</v>
      </c>
      <c r="L9608">
        <v>770.77155900000002</v>
      </c>
      <c r="M9608">
        <v>67.2</v>
      </c>
      <c r="N9608">
        <v>67.2</v>
      </c>
      <c r="R9608">
        <v>1457.9786509999999</v>
      </c>
      <c r="S9608">
        <v>1457.9786509999999</v>
      </c>
      <c r="T9608" s="194">
        <v>1457.9786509999999</v>
      </c>
      <c r="U9608" t="s">
        <v>193</v>
      </c>
      <c r="V9608">
        <v>45708.62431712963</v>
      </c>
    </row>
    <row r="9609" spans="1:22" x14ac:dyDescent="0.3">
      <c r="A9609" t="s">
        <v>263</v>
      </c>
      <c r="C9609" t="s">
        <v>93</v>
      </c>
      <c r="D9609" s="29">
        <v>46000</v>
      </c>
      <c r="E9609" s="161">
        <v>0</v>
      </c>
      <c r="F9609" s="161">
        <v>0</v>
      </c>
      <c r="G9609" s="161">
        <v>0</v>
      </c>
      <c r="H9609" s="161">
        <v>0</v>
      </c>
      <c r="L9609">
        <v>770.77155900000002</v>
      </c>
      <c r="M9609">
        <v>67.2</v>
      </c>
      <c r="N9609">
        <v>67.2</v>
      </c>
      <c r="R9609">
        <v>1457.9786509999999</v>
      </c>
      <c r="S9609">
        <v>1457.9786509999999</v>
      </c>
      <c r="T9609" s="194">
        <v>1457.9786509999999</v>
      </c>
      <c r="U9609" t="s">
        <v>193</v>
      </c>
      <c r="V9609">
        <v>45708.624328703707</v>
      </c>
    </row>
    <row r="9610" spans="1:22" x14ac:dyDescent="0.3">
      <c r="A9610" t="s">
        <v>263</v>
      </c>
      <c r="C9610" t="s">
        <v>93</v>
      </c>
      <c r="D9610" s="29">
        <v>46001</v>
      </c>
      <c r="E9610" s="161">
        <v>0</v>
      </c>
      <c r="F9610" s="161">
        <v>0</v>
      </c>
      <c r="G9610" s="161">
        <v>0</v>
      </c>
      <c r="H9610" s="161">
        <v>0</v>
      </c>
      <c r="L9610">
        <v>770.77155900000002</v>
      </c>
      <c r="M9610">
        <v>67.2</v>
      </c>
      <c r="N9610">
        <v>67.2</v>
      </c>
      <c r="R9610">
        <v>1457.9786509999999</v>
      </c>
      <c r="S9610">
        <v>1457.9786509999999</v>
      </c>
      <c r="T9610" s="194">
        <v>1457.9786509999999</v>
      </c>
      <c r="U9610" t="s">
        <v>193</v>
      </c>
      <c r="V9610">
        <v>45708.62431712963</v>
      </c>
    </row>
    <row r="9611" spans="1:22" x14ac:dyDescent="0.3">
      <c r="A9611" t="s">
        <v>263</v>
      </c>
      <c r="C9611" t="s">
        <v>93</v>
      </c>
      <c r="D9611" s="29">
        <v>46002</v>
      </c>
      <c r="E9611" s="161">
        <v>0</v>
      </c>
      <c r="F9611" s="161">
        <v>0</v>
      </c>
      <c r="G9611" s="161">
        <v>0</v>
      </c>
      <c r="H9611" s="161">
        <v>0</v>
      </c>
      <c r="L9611">
        <v>770.77155900000002</v>
      </c>
      <c r="M9611">
        <v>67.2</v>
      </c>
      <c r="N9611">
        <v>67.2</v>
      </c>
      <c r="R9611">
        <v>1457.9786509999999</v>
      </c>
      <c r="S9611">
        <v>1457.9786509999999</v>
      </c>
      <c r="T9611" s="194">
        <v>1457.9786509999999</v>
      </c>
      <c r="U9611" t="s">
        <v>193</v>
      </c>
      <c r="V9611">
        <v>45708.62431712963</v>
      </c>
    </row>
    <row r="9612" spans="1:22" x14ac:dyDescent="0.3">
      <c r="A9612" t="s">
        <v>263</v>
      </c>
      <c r="C9612" t="s">
        <v>93</v>
      </c>
      <c r="D9612" s="29">
        <v>46003</v>
      </c>
      <c r="E9612" s="161">
        <v>0</v>
      </c>
      <c r="F9612" s="161">
        <v>0</v>
      </c>
      <c r="G9612" s="161">
        <v>0</v>
      </c>
      <c r="H9612" s="161">
        <v>0</v>
      </c>
      <c r="L9612">
        <v>770.77155900000002</v>
      </c>
      <c r="M9612">
        <v>67.2</v>
      </c>
      <c r="N9612">
        <v>67.2</v>
      </c>
      <c r="R9612">
        <v>1457.9786509999999</v>
      </c>
      <c r="S9612">
        <v>1457.9786509999999</v>
      </c>
      <c r="T9612" s="194">
        <v>1457.9786509999999</v>
      </c>
      <c r="U9612" t="s">
        <v>193</v>
      </c>
      <c r="V9612">
        <v>45708.624328703707</v>
      </c>
    </row>
    <row r="9613" spans="1:22" x14ac:dyDescent="0.3">
      <c r="A9613" t="s">
        <v>263</v>
      </c>
      <c r="C9613" t="s">
        <v>93</v>
      </c>
      <c r="D9613" s="29">
        <v>46004</v>
      </c>
      <c r="E9613" s="161">
        <v>0</v>
      </c>
      <c r="F9613" s="161">
        <v>0</v>
      </c>
      <c r="G9613" s="161">
        <v>0</v>
      </c>
      <c r="H9613" s="161">
        <v>0</v>
      </c>
      <c r="L9613">
        <v>770.77155900000002</v>
      </c>
      <c r="M9613">
        <v>67.2</v>
      </c>
      <c r="N9613">
        <v>67.2</v>
      </c>
      <c r="R9613">
        <v>1457.9786509999999</v>
      </c>
      <c r="S9613">
        <v>1457.9786509999999</v>
      </c>
      <c r="T9613" s="194">
        <v>1457.9786509999999</v>
      </c>
      <c r="U9613" t="s">
        <v>193</v>
      </c>
      <c r="V9613">
        <v>45708.624328703707</v>
      </c>
    </row>
    <row r="9614" spans="1:22" x14ac:dyDescent="0.3">
      <c r="A9614" t="s">
        <v>263</v>
      </c>
      <c r="C9614" t="s">
        <v>93</v>
      </c>
      <c r="D9614" s="29">
        <v>46005</v>
      </c>
      <c r="E9614" s="161">
        <v>0</v>
      </c>
      <c r="F9614" s="161">
        <v>0</v>
      </c>
      <c r="G9614" s="161">
        <v>0</v>
      </c>
      <c r="H9614" s="161">
        <v>0</v>
      </c>
      <c r="L9614">
        <v>770.77155900000002</v>
      </c>
      <c r="M9614">
        <v>67.2</v>
      </c>
      <c r="N9614">
        <v>67.2</v>
      </c>
      <c r="R9614">
        <v>1457.9786509999999</v>
      </c>
      <c r="S9614">
        <v>1457.9786509999999</v>
      </c>
      <c r="T9614" s="194">
        <v>1457.9786509999999</v>
      </c>
      <c r="U9614" t="s">
        <v>193</v>
      </c>
      <c r="V9614">
        <v>45708.624328703707</v>
      </c>
    </row>
    <row r="9615" spans="1:22" x14ac:dyDescent="0.3">
      <c r="A9615" t="s">
        <v>263</v>
      </c>
      <c r="C9615" t="s">
        <v>93</v>
      </c>
      <c r="D9615" s="29">
        <v>46006</v>
      </c>
      <c r="E9615" s="161">
        <v>0</v>
      </c>
      <c r="F9615" s="161">
        <v>0</v>
      </c>
      <c r="G9615" s="161">
        <v>0</v>
      </c>
      <c r="H9615" s="161">
        <v>0</v>
      </c>
      <c r="L9615">
        <v>770.77155900000002</v>
      </c>
      <c r="M9615">
        <v>67.2</v>
      </c>
      <c r="N9615">
        <v>67.2</v>
      </c>
      <c r="R9615">
        <v>1457.9786509999999</v>
      </c>
      <c r="S9615">
        <v>1457.9786509999999</v>
      </c>
      <c r="T9615" s="194">
        <v>1457.9786509999999</v>
      </c>
      <c r="U9615" t="s">
        <v>193</v>
      </c>
      <c r="V9615">
        <v>45708.624328703707</v>
      </c>
    </row>
    <row r="9616" spans="1:22" x14ac:dyDescent="0.3">
      <c r="A9616" t="s">
        <v>263</v>
      </c>
      <c r="C9616" t="s">
        <v>93</v>
      </c>
      <c r="D9616" s="29">
        <v>46007</v>
      </c>
      <c r="E9616" s="161">
        <v>0</v>
      </c>
      <c r="F9616" s="161">
        <v>0</v>
      </c>
      <c r="G9616" s="161">
        <v>0</v>
      </c>
      <c r="H9616" s="161">
        <v>0</v>
      </c>
      <c r="L9616">
        <v>770.77155900000002</v>
      </c>
      <c r="M9616">
        <v>67.2</v>
      </c>
      <c r="N9616">
        <v>67.2</v>
      </c>
      <c r="R9616">
        <v>1457.9786509999999</v>
      </c>
      <c r="S9616">
        <v>1457.9786509999999</v>
      </c>
      <c r="T9616" s="194">
        <v>1457.9786509999999</v>
      </c>
      <c r="U9616" t="s">
        <v>193</v>
      </c>
      <c r="V9616">
        <v>45708.624328703707</v>
      </c>
    </row>
    <row r="9617" spans="1:22" x14ac:dyDescent="0.3">
      <c r="A9617" t="s">
        <v>263</v>
      </c>
      <c r="C9617" t="s">
        <v>93</v>
      </c>
      <c r="D9617" s="29">
        <v>46008</v>
      </c>
      <c r="E9617" s="161">
        <v>0</v>
      </c>
      <c r="F9617" s="161">
        <v>0</v>
      </c>
      <c r="G9617" s="161">
        <v>0</v>
      </c>
      <c r="H9617" s="161">
        <v>0</v>
      </c>
      <c r="L9617">
        <v>770.77155900000002</v>
      </c>
      <c r="M9617">
        <v>67.2</v>
      </c>
      <c r="N9617">
        <v>67.2</v>
      </c>
      <c r="R9617">
        <v>1457.9786509999999</v>
      </c>
      <c r="S9617">
        <v>1457.9786509999999</v>
      </c>
      <c r="T9617" s="194">
        <v>1457.9786509999999</v>
      </c>
      <c r="U9617" t="s">
        <v>193</v>
      </c>
      <c r="V9617">
        <v>45708.624328703707</v>
      </c>
    </row>
    <row r="9618" spans="1:22" x14ac:dyDescent="0.3">
      <c r="A9618" t="s">
        <v>263</v>
      </c>
      <c r="C9618" t="s">
        <v>93</v>
      </c>
      <c r="D9618" s="29">
        <v>46009</v>
      </c>
      <c r="E9618" s="161">
        <v>0</v>
      </c>
      <c r="F9618" s="161">
        <v>0</v>
      </c>
      <c r="G9618" s="161">
        <v>0</v>
      </c>
      <c r="H9618" s="161">
        <v>0</v>
      </c>
      <c r="L9618">
        <v>770.77155900000002</v>
      </c>
      <c r="M9618">
        <v>67.2</v>
      </c>
      <c r="N9618">
        <v>67.2</v>
      </c>
      <c r="R9618">
        <v>1457.9786509999999</v>
      </c>
      <c r="S9618">
        <v>1457.9786509999999</v>
      </c>
      <c r="T9618" s="194">
        <v>1457.9786509999999</v>
      </c>
      <c r="U9618" t="s">
        <v>193</v>
      </c>
      <c r="V9618">
        <v>45708.624328703707</v>
      </c>
    </row>
    <row r="9619" spans="1:22" x14ac:dyDescent="0.3">
      <c r="A9619" t="s">
        <v>263</v>
      </c>
      <c r="C9619" t="s">
        <v>93</v>
      </c>
      <c r="D9619" s="29">
        <v>46010</v>
      </c>
      <c r="E9619" s="161">
        <v>0</v>
      </c>
      <c r="F9619" s="161">
        <v>0</v>
      </c>
      <c r="G9619" s="161">
        <v>0</v>
      </c>
      <c r="H9619" s="161">
        <v>0</v>
      </c>
      <c r="L9619">
        <v>770.77155900000002</v>
      </c>
      <c r="M9619">
        <v>67.2</v>
      </c>
      <c r="N9619">
        <v>67.2</v>
      </c>
      <c r="R9619">
        <v>1457.9786509999999</v>
      </c>
      <c r="S9619">
        <v>1457.9786509999999</v>
      </c>
      <c r="T9619" s="194">
        <v>1457.9786509999999</v>
      </c>
      <c r="U9619" t="s">
        <v>193</v>
      </c>
      <c r="V9619">
        <v>45708.624328703707</v>
      </c>
    </row>
    <row r="9620" spans="1:22" x14ac:dyDescent="0.3">
      <c r="A9620" t="s">
        <v>263</v>
      </c>
      <c r="C9620" t="s">
        <v>93</v>
      </c>
      <c r="D9620" s="29">
        <v>46011</v>
      </c>
      <c r="E9620" s="161">
        <v>0</v>
      </c>
      <c r="F9620" s="161">
        <v>0</v>
      </c>
      <c r="G9620" s="161">
        <v>0</v>
      </c>
      <c r="H9620" s="161">
        <v>0</v>
      </c>
      <c r="L9620">
        <v>770.77155900000002</v>
      </c>
      <c r="M9620">
        <v>67.2</v>
      </c>
      <c r="N9620">
        <v>67.2</v>
      </c>
      <c r="R9620">
        <v>1457.9786509999999</v>
      </c>
      <c r="S9620">
        <v>1457.9786509999999</v>
      </c>
      <c r="T9620" s="194">
        <v>1457.9786509999999</v>
      </c>
      <c r="U9620" t="s">
        <v>193</v>
      </c>
      <c r="V9620">
        <v>45708.624328703707</v>
      </c>
    </row>
    <row r="9621" spans="1:22" x14ac:dyDescent="0.3">
      <c r="A9621" t="s">
        <v>263</v>
      </c>
      <c r="C9621" t="s">
        <v>93</v>
      </c>
      <c r="D9621" s="29">
        <v>46012</v>
      </c>
      <c r="E9621" s="161">
        <v>0</v>
      </c>
      <c r="F9621" s="161">
        <v>0</v>
      </c>
      <c r="G9621" s="161">
        <v>0</v>
      </c>
      <c r="H9621" s="161">
        <v>0</v>
      </c>
      <c r="L9621">
        <v>770.77155900000002</v>
      </c>
      <c r="M9621">
        <v>67.2</v>
      </c>
      <c r="N9621">
        <v>67.2</v>
      </c>
      <c r="R9621">
        <v>1457.9786509999999</v>
      </c>
      <c r="S9621">
        <v>1457.9786509999999</v>
      </c>
      <c r="T9621" s="194">
        <v>1457.9786509999999</v>
      </c>
      <c r="U9621" t="s">
        <v>193</v>
      </c>
      <c r="V9621">
        <v>45708.624328703707</v>
      </c>
    </row>
    <row r="9622" spans="1:22" x14ac:dyDescent="0.3">
      <c r="A9622" t="s">
        <v>263</v>
      </c>
      <c r="C9622" t="s">
        <v>93</v>
      </c>
      <c r="D9622" s="29">
        <v>46013</v>
      </c>
      <c r="E9622" s="161">
        <v>0</v>
      </c>
      <c r="F9622" s="161">
        <v>0</v>
      </c>
      <c r="G9622" s="161">
        <v>0</v>
      </c>
      <c r="H9622" s="161">
        <v>0</v>
      </c>
      <c r="L9622">
        <v>770.77155900000002</v>
      </c>
      <c r="M9622">
        <v>67.2</v>
      </c>
      <c r="N9622">
        <v>67.2</v>
      </c>
      <c r="R9622">
        <v>1457.9786509999999</v>
      </c>
      <c r="S9622">
        <v>1457.9786509999999</v>
      </c>
      <c r="T9622" s="194">
        <v>1457.9786509999999</v>
      </c>
      <c r="U9622" t="s">
        <v>193</v>
      </c>
      <c r="V9622">
        <v>45708.624328703707</v>
      </c>
    </row>
    <row r="9623" spans="1:22" x14ac:dyDescent="0.3">
      <c r="A9623" t="s">
        <v>263</v>
      </c>
      <c r="C9623" t="s">
        <v>93</v>
      </c>
      <c r="D9623" s="29">
        <v>46014</v>
      </c>
      <c r="E9623" s="161">
        <v>0</v>
      </c>
      <c r="F9623" s="161">
        <v>0</v>
      </c>
      <c r="G9623" s="161">
        <v>0</v>
      </c>
      <c r="H9623" s="161">
        <v>0</v>
      </c>
      <c r="L9623">
        <v>770.77155900000002</v>
      </c>
      <c r="M9623">
        <v>67.2</v>
      </c>
      <c r="N9623">
        <v>67.2</v>
      </c>
      <c r="R9623">
        <v>1457.9786509999999</v>
      </c>
      <c r="S9623">
        <v>1457.9786509999999</v>
      </c>
      <c r="T9623" s="194">
        <v>1457.9786509999999</v>
      </c>
      <c r="U9623" t="s">
        <v>193</v>
      </c>
      <c r="V9623">
        <v>45708.624328703707</v>
      </c>
    </row>
    <row r="9624" spans="1:22" x14ac:dyDescent="0.3">
      <c r="A9624" t="s">
        <v>263</v>
      </c>
      <c r="C9624" t="s">
        <v>93</v>
      </c>
      <c r="D9624" s="29">
        <v>46015</v>
      </c>
      <c r="E9624" s="161">
        <v>0</v>
      </c>
      <c r="F9624" s="161">
        <v>0</v>
      </c>
      <c r="G9624" s="161">
        <v>0</v>
      </c>
      <c r="H9624" s="161">
        <v>0</v>
      </c>
      <c r="L9624">
        <v>770.77155900000002</v>
      </c>
      <c r="M9624">
        <v>67.2</v>
      </c>
      <c r="N9624">
        <v>67.2</v>
      </c>
      <c r="R9624">
        <v>1457.9786509999999</v>
      </c>
      <c r="S9624">
        <v>1457.9786509999999</v>
      </c>
      <c r="T9624" s="194">
        <v>1457.9786509999999</v>
      </c>
      <c r="U9624" t="s">
        <v>193</v>
      </c>
      <c r="V9624">
        <v>45708.624328703707</v>
      </c>
    </row>
    <row r="9625" spans="1:22" x14ac:dyDescent="0.3">
      <c r="A9625" t="s">
        <v>263</v>
      </c>
      <c r="C9625" t="s">
        <v>93</v>
      </c>
      <c r="D9625" s="29">
        <v>46016</v>
      </c>
      <c r="E9625" s="161">
        <v>0</v>
      </c>
      <c r="F9625" s="161">
        <v>0</v>
      </c>
      <c r="G9625" s="161">
        <v>0</v>
      </c>
      <c r="H9625" s="161">
        <v>0</v>
      </c>
      <c r="L9625">
        <v>770.77155900000002</v>
      </c>
      <c r="M9625">
        <v>67.2</v>
      </c>
      <c r="N9625">
        <v>67.2</v>
      </c>
      <c r="R9625">
        <v>1457.9786509999999</v>
      </c>
      <c r="S9625">
        <v>1457.9786509999999</v>
      </c>
      <c r="T9625" s="194">
        <v>1457.9786509999999</v>
      </c>
      <c r="U9625" t="s">
        <v>193</v>
      </c>
      <c r="V9625">
        <v>45708.624328703707</v>
      </c>
    </row>
    <row r="9626" spans="1:22" x14ac:dyDescent="0.3">
      <c r="A9626" t="s">
        <v>263</v>
      </c>
      <c r="C9626" t="s">
        <v>93</v>
      </c>
      <c r="D9626" s="29">
        <v>46017</v>
      </c>
      <c r="E9626" s="161">
        <v>0</v>
      </c>
      <c r="F9626" s="161">
        <v>0</v>
      </c>
      <c r="G9626" s="161">
        <v>0</v>
      </c>
      <c r="H9626" s="161">
        <v>0</v>
      </c>
      <c r="L9626">
        <v>770.77155900000002</v>
      </c>
      <c r="M9626">
        <v>67.2</v>
      </c>
      <c r="N9626">
        <v>67.2</v>
      </c>
      <c r="R9626">
        <v>1457.9786509999999</v>
      </c>
      <c r="S9626">
        <v>1457.9786509999999</v>
      </c>
      <c r="T9626" s="194">
        <v>1457.9786509999999</v>
      </c>
      <c r="U9626" t="s">
        <v>193</v>
      </c>
      <c r="V9626">
        <v>45708.624328703707</v>
      </c>
    </row>
    <row r="9627" spans="1:22" x14ac:dyDescent="0.3">
      <c r="A9627" t="s">
        <v>263</v>
      </c>
      <c r="C9627" t="s">
        <v>93</v>
      </c>
      <c r="D9627" s="29">
        <v>46018</v>
      </c>
      <c r="E9627" s="161">
        <v>0</v>
      </c>
      <c r="F9627" s="161">
        <v>0</v>
      </c>
      <c r="G9627" s="161">
        <v>0</v>
      </c>
      <c r="H9627" s="161">
        <v>0</v>
      </c>
      <c r="L9627">
        <v>770.77155900000002</v>
      </c>
      <c r="M9627">
        <v>67.2</v>
      </c>
      <c r="N9627">
        <v>67.2</v>
      </c>
      <c r="R9627">
        <v>1457.9786509999999</v>
      </c>
      <c r="S9627">
        <v>1457.9786509999999</v>
      </c>
      <c r="T9627" s="194">
        <v>1457.9786509999999</v>
      </c>
      <c r="U9627" t="s">
        <v>193</v>
      </c>
      <c r="V9627">
        <v>45708.624328703707</v>
      </c>
    </row>
    <row r="9628" spans="1:22" x14ac:dyDescent="0.3">
      <c r="A9628" t="s">
        <v>263</v>
      </c>
      <c r="C9628" t="s">
        <v>93</v>
      </c>
      <c r="D9628" s="29">
        <v>46019</v>
      </c>
      <c r="E9628" s="161">
        <v>0</v>
      </c>
      <c r="F9628" s="161">
        <v>0</v>
      </c>
      <c r="G9628" s="161">
        <v>0</v>
      </c>
      <c r="H9628" s="161">
        <v>0</v>
      </c>
      <c r="L9628">
        <v>770.77155900000002</v>
      </c>
      <c r="M9628">
        <v>67.2</v>
      </c>
      <c r="N9628">
        <v>67.2</v>
      </c>
      <c r="R9628">
        <v>1457.9786509999999</v>
      </c>
      <c r="S9628">
        <v>1457.9786509999999</v>
      </c>
      <c r="T9628" s="194">
        <v>1457.9786509999999</v>
      </c>
      <c r="U9628" t="s">
        <v>193</v>
      </c>
      <c r="V9628">
        <v>45708.624328703707</v>
      </c>
    </row>
    <row r="9629" spans="1:22" x14ac:dyDescent="0.3">
      <c r="A9629" t="s">
        <v>263</v>
      </c>
      <c r="C9629" t="s">
        <v>93</v>
      </c>
      <c r="D9629" s="29">
        <v>46020</v>
      </c>
      <c r="E9629" s="161">
        <v>0</v>
      </c>
      <c r="F9629" s="161">
        <v>0</v>
      </c>
      <c r="G9629" s="161">
        <v>0</v>
      </c>
      <c r="H9629" s="161">
        <v>0</v>
      </c>
      <c r="L9629">
        <v>770.77155900000002</v>
      </c>
      <c r="M9629">
        <v>67.2</v>
      </c>
      <c r="N9629">
        <v>67.2</v>
      </c>
      <c r="R9629">
        <v>1457.9786509999999</v>
      </c>
      <c r="S9629">
        <v>1457.9786509999999</v>
      </c>
      <c r="T9629" s="194">
        <v>1457.9786509999999</v>
      </c>
      <c r="U9629" t="s">
        <v>193</v>
      </c>
      <c r="V9629">
        <v>45708.624328703707</v>
      </c>
    </row>
    <row r="9630" spans="1:22" x14ac:dyDescent="0.3">
      <c r="A9630" t="s">
        <v>263</v>
      </c>
      <c r="C9630" t="s">
        <v>93</v>
      </c>
      <c r="D9630" s="29">
        <v>46021</v>
      </c>
      <c r="E9630" s="161">
        <v>0</v>
      </c>
      <c r="F9630" s="161">
        <v>0</v>
      </c>
      <c r="G9630" s="161">
        <v>0</v>
      </c>
      <c r="H9630" s="161">
        <v>0</v>
      </c>
      <c r="L9630">
        <v>770.77155900000002</v>
      </c>
      <c r="M9630">
        <v>67.2</v>
      </c>
      <c r="N9630">
        <v>67.2</v>
      </c>
      <c r="R9630">
        <v>1457.9786509999999</v>
      </c>
      <c r="S9630">
        <v>1457.9786509999999</v>
      </c>
      <c r="T9630" s="194">
        <v>1457.9786509999999</v>
      </c>
      <c r="U9630" t="s">
        <v>193</v>
      </c>
      <c r="V9630">
        <v>45708.624328703707</v>
      </c>
    </row>
    <row r="9631" spans="1:22" x14ac:dyDescent="0.3">
      <c r="A9631" t="s">
        <v>263</v>
      </c>
      <c r="C9631" t="s">
        <v>93</v>
      </c>
      <c r="D9631" s="29">
        <v>46022</v>
      </c>
      <c r="E9631" s="161">
        <v>0</v>
      </c>
      <c r="F9631" s="161">
        <v>0</v>
      </c>
      <c r="G9631" s="161">
        <v>0</v>
      </c>
      <c r="H9631" s="161">
        <v>0</v>
      </c>
      <c r="L9631">
        <v>770.77155900000002</v>
      </c>
      <c r="M9631">
        <v>67.2</v>
      </c>
      <c r="N9631">
        <v>67.2</v>
      </c>
      <c r="R9631">
        <v>1457.9786509999999</v>
      </c>
      <c r="S9631">
        <v>1457.9786509999999</v>
      </c>
      <c r="T9631" s="194">
        <v>1457.9786509999999</v>
      </c>
      <c r="U9631" t="s">
        <v>193</v>
      </c>
      <c r="V9631">
        <v>45708.624328703707</v>
      </c>
    </row>
    <row r="9632" spans="1:22" x14ac:dyDescent="0.3">
      <c r="A9632" t="s">
        <v>264</v>
      </c>
      <c r="C9632" t="s">
        <v>93</v>
      </c>
      <c r="D9632" s="29">
        <v>45748</v>
      </c>
      <c r="E9632" s="161">
        <v>0</v>
      </c>
      <c r="F9632" s="161">
        <v>0</v>
      </c>
      <c r="G9632" s="161">
        <v>0</v>
      </c>
      <c r="H9632" s="161">
        <v>0</v>
      </c>
      <c r="L9632">
        <v>591.42373599999996</v>
      </c>
      <c r="M9632">
        <v>204.10923600000001</v>
      </c>
      <c r="N9632">
        <v>169.2</v>
      </c>
      <c r="P9632">
        <v>34.909236</v>
      </c>
      <c r="R9632">
        <v>1487.900854</v>
      </c>
      <c r="S9632">
        <v>1487.900854</v>
      </c>
      <c r="T9632" s="194">
        <v>1487.900854</v>
      </c>
      <c r="U9632" t="s">
        <v>193</v>
      </c>
      <c r="V9632">
        <v>45693.334270833337</v>
      </c>
    </row>
    <row r="9633" spans="1:22" x14ac:dyDescent="0.3">
      <c r="A9633" t="s">
        <v>264</v>
      </c>
      <c r="C9633" t="s">
        <v>93</v>
      </c>
      <c r="D9633" s="29">
        <v>45749</v>
      </c>
      <c r="E9633" s="161">
        <v>0</v>
      </c>
      <c r="F9633" s="161">
        <v>0</v>
      </c>
      <c r="G9633" s="161">
        <v>0</v>
      </c>
      <c r="H9633" s="161">
        <v>0</v>
      </c>
      <c r="L9633">
        <v>591.42373599999996</v>
      </c>
      <c r="M9633">
        <v>204.10923600000001</v>
      </c>
      <c r="N9633">
        <v>169.2</v>
      </c>
      <c r="P9633">
        <v>34.909236</v>
      </c>
      <c r="R9633">
        <v>1487.900854</v>
      </c>
      <c r="S9633">
        <v>1487.900854</v>
      </c>
      <c r="T9633" s="194">
        <v>1487.900854</v>
      </c>
      <c r="U9633" t="s">
        <v>193</v>
      </c>
      <c r="V9633">
        <v>45693.33425925926</v>
      </c>
    </row>
    <row r="9634" spans="1:22" x14ac:dyDescent="0.3">
      <c r="A9634" t="s">
        <v>264</v>
      </c>
      <c r="C9634" t="s">
        <v>93</v>
      </c>
      <c r="D9634" s="29">
        <v>45750</v>
      </c>
      <c r="E9634" s="161">
        <v>0</v>
      </c>
      <c r="F9634" s="161">
        <v>0</v>
      </c>
      <c r="G9634" s="161">
        <v>0</v>
      </c>
      <c r="H9634" s="161">
        <v>0</v>
      </c>
      <c r="L9634">
        <v>591.42373599999996</v>
      </c>
      <c r="M9634">
        <v>204.10923600000001</v>
      </c>
      <c r="N9634">
        <v>169.2</v>
      </c>
      <c r="P9634">
        <v>34.909236</v>
      </c>
      <c r="R9634">
        <v>1487.900854</v>
      </c>
      <c r="S9634">
        <v>1487.900854</v>
      </c>
      <c r="T9634" s="194">
        <v>1487.900854</v>
      </c>
      <c r="U9634" t="s">
        <v>193</v>
      </c>
      <c r="V9634">
        <v>45693.334270833337</v>
      </c>
    </row>
    <row r="9635" spans="1:22" x14ac:dyDescent="0.3">
      <c r="A9635" t="s">
        <v>264</v>
      </c>
      <c r="C9635" t="s">
        <v>93</v>
      </c>
      <c r="D9635" s="29">
        <v>45751</v>
      </c>
      <c r="E9635" s="161">
        <v>0</v>
      </c>
      <c r="F9635" s="161">
        <v>0</v>
      </c>
      <c r="G9635" s="161">
        <v>0</v>
      </c>
      <c r="H9635" s="161">
        <v>0</v>
      </c>
      <c r="L9635">
        <v>591.42373599999996</v>
      </c>
      <c r="M9635">
        <v>204.10923600000001</v>
      </c>
      <c r="N9635">
        <v>169.2</v>
      </c>
      <c r="P9635">
        <v>34.909236</v>
      </c>
      <c r="R9635">
        <v>1487.900854</v>
      </c>
      <c r="S9635">
        <v>1487.900854</v>
      </c>
      <c r="T9635" s="194">
        <v>1487.900854</v>
      </c>
      <c r="U9635" t="s">
        <v>193</v>
      </c>
      <c r="V9635">
        <v>45693.33425925926</v>
      </c>
    </row>
    <row r="9636" spans="1:22" x14ac:dyDescent="0.3">
      <c r="A9636" t="s">
        <v>264</v>
      </c>
      <c r="C9636" t="s">
        <v>93</v>
      </c>
      <c r="D9636" s="29">
        <v>45752</v>
      </c>
      <c r="E9636" s="161">
        <v>0</v>
      </c>
      <c r="F9636" s="161">
        <v>0</v>
      </c>
      <c r="G9636" s="161">
        <v>0</v>
      </c>
      <c r="H9636" s="161">
        <v>0</v>
      </c>
      <c r="L9636">
        <v>591.42373599999996</v>
      </c>
      <c r="M9636">
        <v>204.10923600000001</v>
      </c>
      <c r="N9636">
        <v>169.2</v>
      </c>
      <c r="P9636">
        <v>34.909236</v>
      </c>
      <c r="R9636">
        <v>1487.900854</v>
      </c>
      <c r="S9636">
        <v>1487.900854</v>
      </c>
      <c r="T9636" s="194">
        <v>1487.900854</v>
      </c>
      <c r="U9636" t="s">
        <v>193</v>
      </c>
      <c r="V9636">
        <v>45693.334247685183</v>
      </c>
    </row>
    <row r="9637" spans="1:22" x14ac:dyDescent="0.3">
      <c r="A9637" t="s">
        <v>264</v>
      </c>
      <c r="C9637" t="s">
        <v>93</v>
      </c>
      <c r="D9637" s="29">
        <v>45753</v>
      </c>
      <c r="E9637" s="161">
        <v>0</v>
      </c>
      <c r="F9637" s="161">
        <v>0</v>
      </c>
      <c r="G9637" s="161">
        <v>0</v>
      </c>
      <c r="H9637" s="161">
        <v>0</v>
      </c>
      <c r="L9637">
        <v>591.42373599999996</v>
      </c>
      <c r="M9637">
        <v>204.10923600000001</v>
      </c>
      <c r="N9637">
        <v>169.2</v>
      </c>
      <c r="P9637">
        <v>34.909236</v>
      </c>
      <c r="R9637">
        <v>1487.900854</v>
      </c>
      <c r="S9637">
        <v>1487.900854</v>
      </c>
      <c r="T9637" s="194">
        <v>1487.900854</v>
      </c>
      <c r="U9637" t="s">
        <v>193</v>
      </c>
      <c r="V9637">
        <v>45693.334247685183</v>
      </c>
    </row>
    <row r="9638" spans="1:22" x14ac:dyDescent="0.3">
      <c r="A9638" t="s">
        <v>264</v>
      </c>
      <c r="C9638" t="s">
        <v>93</v>
      </c>
      <c r="D9638" s="29">
        <v>45754</v>
      </c>
      <c r="E9638" s="161">
        <v>0</v>
      </c>
      <c r="F9638" s="161">
        <v>0</v>
      </c>
      <c r="G9638" s="161">
        <v>0</v>
      </c>
      <c r="H9638" s="161">
        <v>0</v>
      </c>
      <c r="L9638">
        <v>591.42373599999996</v>
      </c>
      <c r="M9638">
        <v>204.10923600000001</v>
      </c>
      <c r="N9638">
        <v>169.2</v>
      </c>
      <c r="P9638">
        <v>34.909236</v>
      </c>
      <c r="R9638">
        <v>1487.900854</v>
      </c>
      <c r="S9638">
        <v>1487.900854</v>
      </c>
      <c r="T9638" s="194">
        <v>1487.900854</v>
      </c>
      <c r="U9638" t="s">
        <v>193</v>
      </c>
      <c r="V9638">
        <v>45693.33425925926</v>
      </c>
    </row>
    <row r="9639" spans="1:22" x14ac:dyDescent="0.3">
      <c r="A9639" t="s">
        <v>264</v>
      </c>
      <c r="C9639" t="s">
        <v>93</v>
      </c>
      <c r="D9639" s="29">
        <v>45755</v>
      </c>
      <c r="E9639" s="161">
        <v>0</v>
      </c>
      <c r="F9639" s="161">
        <v>0</v>
      </c>
      <c r="G9639" s="161">
        <v>0</v>
      </c>
      <c r="H9639" s="161">
        <v>0</v>
      </c>
      <c r="L9639">
        <v>591.42373599999996</v>
      </c>
      <c r="M9639">
        <v>204.10923600000001</v>
      </c>
      <c r="N9639">
        <v>169.2</v>
      </c>
      <c r="P9639">
        <v>34.909236</v>
      </c>
      <c r="R9639">
        <v>1487.900854</v>
      </c>
      <c r="S9639">
        <v>1487.900854</v>
      </c>
      <c r="T9639" s="194">
        <v>1487.900854</v>
      </c>
      <c r="U9639" t="s">
        <v>193</v>
      </c>
      <c r="V9639">
        <v>45693.334270833337</v>
      </c>
    </row>
    <row r="9640" spans="1:22" x14ac:dyDescent="0.3">
      <c r="A9640" t="s">
        <v>264</v>
      </c>
      <c r="C9640" t="s">
        <v>93</v>
      </c>
      <c r="D9640" s="29">
        <v>45756</v>
      </c>
      <c r="E9640" s="161">
        <v>0</v>
      </c>
      <c r="F9640" s="161">
        <v>0</v>
      </c>
      <c r="G9640" s="161">
        <v>0</v>
      </c>
      <c r="H9640" s="161">
        <v>0</v>
      </c>
      <c r="L9640">
        <v>591.42373599999996</v>
      </c>
      <c r="M9640">
        <v>204.10923600000001</v>
      </c>
      <c r="N9640">
        <v>169.2</v>
      </c>
      <c r="P9640">
        <v>34.909236</v>
      </c>
      <c r="R9640">
        <v>1487.900854</v>
      </c>
      <c r="S9640">
        <v>1487.900854</v>
      </c>
      <c r="T9640" s="194">
        <v>1487.900854</v>
      </c>
      <c r="U9640" t="s">
        <v>193</v>
      </c>
      <c r="V9640">
        <v>45693.334247685183</v>
      </c>
    </row>
    <row r="9641" spans="1:22" x14ac:dyDescent="0.3">
      <c r="A9641" t="s">
        <v>264</v>
      </c>
      <c r="C9641" t="s">
        <v>93</v>
      </c>
      <c r="D9641" s="29">
        <v>45757</v>
      </c>
      <c r="E9641" s="161">
        <v>0</v>
      </c>
      <c r="F9641" s="161">
        <v>0</v>
      </c>
      <c r="G9641" s="161">
        <v>0</v>
      </c>
      <c r="H9641" s="161">
        <v>0</v>
      </c>
      <c r="L9641">
        <v>591.42373599999996</v>
      </c>
      <c r="M9641">
        <v>204.10923600000001</v>
      </c>
      <c r="N9641">
        <v>169.2</v>
      </c>
      <c r="P9641">
        <v>34.909236</v>
      </c>
      <c r="R9641">
        <v>1487.900854</v>
      </c>
      <c r="S9641">
        <v>1487.900854</v>
      </c>
      <c r="T9641" s="194">
        <v>1487.900854</v>
      </c>
      <c r="U9641" t="s">
        <v>193</v>
      </c>
      <c r="V9641">
        <v>45693.33425925926</v>
      </c>
    </row>
    <row r="9642" spans="1:22" x14ac:dyDescent="0.3">
      <c r="A9642" t="s">
        <v>264</v>
      </c>
      <c r="C9642" t="s">
        <v>93</v>
      </c>
      <c r="D9642" s="29">
        <v>45758</v>
      </c>
      <c r="E9642" s="161">
        <v>0</v>
      </c>
      <c r="F9642" s="161">
        <v>0</v>
      </c>
      <c r="G9642" s="161">
        <v>0</v>
      </c>
      <c r="H9642" s="161">
        <v>0</v>
      </c>
      <c r="L9642">
        <v>591.42373599999996</v>
      </c>
      <c r="M9642">
        <v>204.10923600000001</v>
      </c>
      <c r="N9642">
        <v>169.2</v>
      </c>
      <c r="P9642">
        <v>34.909236</v>
      </c>
      <c r="R9642">
        <v>1487.900854</v>
      </c>
      <c r="S9642">
        <v>1487.900854</v>
      </c>
      <c r="T9642" s="194">
        <v>1487.900854</v>
      </c>
      <c r="U9642" t="s">
        <v>193</v>
      </c>
      <c r="V9642">
        <v>45693.334270833337</v>
      </c>
    </row>
    <row r="9643" spans="1:22" x14ac:dyDescent="0.3">
      <c r="A9643" t="s">
        <v>264</v>
      </c>
      <c r="C9643" t="s">
        <v>93</v>
      </c>
      <c r="D9643" s="29">
        <v>45759</v>
      </c>
      <c r="E9643" s="161">
        <v>0</v>
      </c>
      <c r="F9643" s="161">
        <v>0</v>
      </c>
      <c r="G9643" s="161">
        <v>0</v>
      </c>
      <c r="H9643" s="161">
        <v>0</v>
      </c>
      <c r="L9643">
        <v>591.42373599999996</v>
      </c>
      <c r="M9643">
        <v>204.10923600000001</v>
      </c>
      <c r="N9643">
        <v>169.2</v>
      </c>
      <c r="P9643">
        <v>34.909236</v>
      </c>
      <c r="R9643">
        <v>1487.900854</v>
      </c>
      <c r="S9643">
        <v>1487.900854</v>
      </c>
      <c r="T9643" s="194">
        <v>1487.900854</v>
      </c>
      <c r="U9643" t="s">
        <v>193</v>
      </c>
      <c r="V9643">
        <v>45693.33425925926</v>
      </c>
    </row>
    <row r="9644" spans="1:22" x14ac:dyDescent="0.3">
      <c r="A9644" t="s">
        <v>264</v>
      </c>
      <c r="C9644" t="s">
        <v>93</v>
      </c>
      <c r="D9644" s="29">
        <v>45760</v>
      </c>
      <c r="E9644" s="161">
        <v>0</v>
      </c>
      <c r="F9644" s="161">
        <v>0</v>
      </c>
      <c r="G9644" s="161">
        <v>0</v>
      </c>
      <c r="H9644" s="161">
        <v>0</v>
      </c>
      <c r="L9644">
        <v>591.42373599999996</v>
      </c>
      <c r="M9644">
        <v>204.10923600000001</v>
      </c>
      <c r="N9644">
        <v>169.2</v>
      </c>
      <c r="P9644">
        <v>34.909236</v>
      </c>
      <c r="R9644">
        <v>1487.900854</v>
      </c>
      <c r="S9644">
        <v>1487.900854</v>
      </c>
      <c r="T9644" s="194">
        <v>1487.900854</v>
      </c>
      <c r="U9644" t="s">
        <v>193</v>
      </c>
      <c r="V9644">
        <v>45693.334247685183</v>
      </c>
    </row>
    <row r="9645" spans="1:22" x14ac:dyDescent="0.3">
      <c r="A9645" t="s">
        <v>264</v>
      </c>
      <c r="C9645" t="s">
        <v>93</v>
      </c>
      <c r="D9645" s="29">
        <v>45761</v>
      </c>
      <c r="E9645" s="161">
        <v>0</v>
      </c>
      <c r="F9645" s="161">
        <v>0</v>
      </c>
      <c r="G9645" s="161">
        <v>0</v>
      </c>
      <c r="H9645" s="161">
        <v>0</v>
      </c>
      <c r="L9645">
        <v>591.42373599999996</v>
      </c>
      <c r="M9645">
        <v>204.10923600000001</v>
      </c>
      <c r="N9645">
        <v>169.2</v>
      </c>
      <c r="P9645">
        <v>34.909236</v>
      </c>
      <c r="R9645">
        <v>1487.900854</v>
      </c>
      <c r="S9645">
        <v>1487.900854</v>
      </c>
      <c r="T9645" s="194">
        <v>1487.900854</v>
      </c>
      <c r="U9645" t="s">
        <v>193</v>
      </c>
      <c r="V9645">
        <v>45693.33425925926</v>
      </c>
    </row>
    <row r="9646" spans="1:22" x14ac:dyDescent="0.3">
      <c r="A9646" t="s">
        <v>264</v>
      </c>
      <c r="C9646" t="s">
        <v>93</v>
      </c>
      <c r="D9646" s="29">
        <v>45762</v>
      </c>
      <c r="E9646" s="161">
        <v>0</v>
      </c>
      <c r="F9646" s="161">
        <v>0</v>
      </c>
      <c r="G9646" s="161">
        <v>0</v>
      </c>
      <c r="H9646" s="161">
        <v>0</v>
      </c>
      <c r="L9646">
        <v>591.42373599999996</v>
      </c>
      <c r="M9646">
        <v>204.10923600000001</v>
      </c>
      <c r="N9646">
        <v>169.2</v>
      </c>
      <c r="P9646">
        <v>34.909236</v>
      </c>
      <c r="R9646">
        <v>1487.900854</v>
      </c>
      <c r="S9646">
        <v>1487.900854</v>
      </c>
      <c r="T9646" s="194">
        <v>1487.900854</v>
      </c>
      <c r="U9646" t="s">
        <v>193</v>
      </c>
      <c r="V9646">
        <v>45693.33425925926</v>
      </c>
    </row>
    <row r="9647" spans="1:22" x14ac:dyDescent="0.3">
      <c r="A9647" t="s">
        <v>264</v>
      </c>
      <c r="C9647" t="s">
        <v>93</v>
      </c>
      <c r="D9647" s="29">
        <v>45763</v>
      </c>
      <c r="E9647" s="161">
        <v>0</v>
      </c>
      <c r="F9647" s="161">
        <v>0</v>
      </c>
      <c r="G9647" s="161">
        <v>0</v>
      </c>
      <c r="H9647" s="161">
        <v>0</v>
      </c>
      <c r="L9647">
        <v>591.42373599999996</v>
      </c>
      <c r="M9647">
        <v>204.10923600000001</v>
      </c>
      <c r="N9647">
        <v>169.2</v>
      </c>
      <c r="P9647">
        <v>34.909236</v>
      </c>
      <c r="R9647">
        <v>1487.900854</v>
      </c>
      <c r="S9647">
        <v>1487.900854</v>
      </c>
      <c r="T9647" s="194">
        <v>1487.900854</v>
      </c>
      <c r="U9647" t="s">
        <v>193</v>
      </c>
      <c r="V9647">
        <v>45693.334247685183</v>
      </c>
    </row>
    <row r="9648" spans="1:22" x14ac:dyDescent="0.3">
      <c r="A9648" t="s">
        <v>264</v>
      </c>
      <c r="C9648" t="s">
        <v>93</v>
      </c>
      <c r="D9648" s="29">
        <v>45764</v>
      </c>
      <c r="E9648" s="161">
        <v>0</v>
      </c>
      <c r="F9648" s="161">
        <v>0</v>
      </c>
      <c r="G9648" s="161">
        <v>0</v>
      </c>
      <c r="H9648" s="161">
        <v>0</v>
      </c>
      <c r="L9648">
        <v>591.42373599999996</v>
      </c>
      <c r="M9648">
        <v>204.10923600000001</v>
      </c>
      <c r="N9648">
        <v>169.2</v>
      </c>
      <c r="P9648">
        <v>34.909236</v>
      </c>
      <c r="R9648">
        <v>1487.900854</v>
      </c>
      <c r="S9648">
        <v>1487.900854</v>
      </c>
      <c r="T9648" s="194">
        <v>1487.900854</v>
      </c>
      <c r="U9648" t="s">
        <v>193</v>
      </c>
      <c r="V9648">
        <v>45693.334270833337</v>
      </c>
    </row>
    <row r="9649" spans="1:22" x14ac:dyDescent="0.3">
      <c r="A9649" t="s">
        <v>264</v>
      </c>
      <c r="C9649" t="s">
        <v>93</v>
      </c>
      <c r="D9649" s="29">
        <v>45765</v>
      </c>
      <c r="E9649" s="161">
        <v>0</v>
      </c>
      <c r="F9649" s="161">
        <v>0</v>
      </c>
      <c r="G9649" s="161">
        <v>0</v>
      </c>
      <c r="H9649" s="161">
        <v>0</v>
      </c>
      <c r="L9649">
        <v>591.42373599999996</v>
      </c>
      <c r="M9649">
        <v>204.10923600000001</v>
      </c>
      <c r="N9649">
        <v>169.2</v>
      </c>
      <c r="P9649">
        <v>34.909236</v>
      </c>
      <c r="R9649">
        <v>1487.900854</v>
      </c>
      <c r="S9649">
        <v>1487.900854</v>
      </c>
      <c r="T9649" s="194">
        <v>1487.900854</v>
      </c>
      <c r="U9649" t="s">
        <v>193</v>
      </c>
      <c r="V9649">
        <v>45693.334247685183</v>
      </c>
    </row>
    <row r="9650" spans="1:22" x14ac:dyDescent="0.3">
      <c r="A9650" t="s">
        <v>264</v>
      </c>
      <c r="C9650" t="s">
        <v>93</v>
      </c>
      <c r="D9650" s="29">
        <v>45766</v>
      </c>
      <c r="E9650" s="161">
        <v>0</v>
      </c>
      <c r="F9650" s="161">
        <v>0</v>
      </c>
      <c r="G9650" s="161">
        <v>0</v>
      </c>
      <c r="H9650" s="161">
        <v>0</v>
      </c>
      <c r="L9650">
        <v>591.42373599999996</v>
      </c>
      <c r="M9650">
        <v>204.10923600000001</v>
      </c>
      <c r="N9650">
        <v>169.2</v>
      </c>
      <c r="P9650">
        <v>34.909236</v>
      </c>
      <c r="R9650">
        <v>1487.900854</v>
      </c>
      <c r="S9650">
        <v>1487.900854</v>
      </c>
      <c r="T9650" s="194">
        <v>1487.900854</v>
      </c>
      <c r="U9650" t="s">
        <v>193</v>
      </c>
      <c r="V9650">
        <v>45693.334247685183</v>
      </c>
    </row>
    <row r="9651" spans="1:22" x14ac:dyDescent="0.3">
      <c r="A9651" t="s">
        <v>264</v>
      </c>
      <c r="C9651" t="s">
        <v>93</v>
      </c>
      <c r="D9651" s="29">
        <v>45767</v>
      </c>
      <c r="E9651" s="161">
        <v>0</v>
      </c>
      <c r="F9651" s="161">
        <v>0</v>
      </c>
      <c r="G9651" s="161">
        <v>0</v>
      </c>
      <c r="H9651" s="161">
        <v>0</v>
      </c>
      <c r="L9651">
        <v>591.42373599999996</v>
      </c>
      <c r="M9651">
        <v>204.10923600000001</v>
      </c>
      <c r="N9651">
        <v>169.2</v>
      </c>
      <c r="P9651">
        <v>34.909236</v>
      </c>
      <c r="R9651">
        <v>1487.900854</v>
      </c>
      <c r="S9651">
        <v>1487.900854</v>
      </c>
      <c r="T9651" s="194">
        <v>1487.900854</v>
      </c>
      <c r="U9651" t="s">
        <v>193</v>
      </c>
      <c r="V9651">
        <v>45693.33425925926</v>
      </c>
    </row>
    <row r="9652" spans="1:22" x14ac:dyDescent="0.3">
      <c r="A9652" t="s">
        <v>264</v>
      </c>
      <c r="C9652" t="s">
        <v>93</v>
      </c>
      <c r="D9652" s="29">
        <v>45768</v>
      </c>
      <c r="E9652" s="161">
        <v>0</v>
      </c>
      <c r="F9652" s="161">
        <v>0</v>
      </c>
      <c r="G9652" s="161">
        <v>0</v>
      </c>
      <c r="H9652" s="161">
        <v>0</v>
      </c>
      <c r="L9652">
        <v>591.42373599999996</v>
      </c>
      <c r="M9652">
        <v>204.10923600000001</v>
      </c>
      <c r="N9652">
        <v>169.2</v>
      </c>
      <c r="P9652">
        <v>34.909236</v>
      </c>
      <c r="R9652">
        <v>1487.900854</v>
      </c>
      <c r="S9652">
        <v>1487.900854</v>
      </c>
      <c r="T9652" s="194">
        <v>1487.900854</v>
      </c>
      <c r="U9652" t="s">
        <v>193</v>
      </c>
      <c r="V9652">
        <v>45693.33425925926</v>
      </c>
    </row>
    <row r="9653" spans="1:22" x14ac:dyDescent="0.3">
      <c r="A9653" t="s">
        <v>264</v>
      </c>
      <c r="C9653" t="s">
        <v>93</v>
      </c>
      <c r="D9653" s="29">
        <v>45769</v>
      </c>
      <c r="E9653" s="161">
        <v>0</v>
      </c>
      <c r="F9653" s="161">
        <v>0</v>
      </c>
      <c r="G9653" s="161">
        <v>0</v>
      </c>
      <c r="H9653" s="161">
        <v>0</v>
      </c>
      <c r="L9653">
        <v>591.42373599999996</v>
      </c>
      <c r="M9653">
        <v>204.10923600000001</v>
      </c>
      <c r="N9653">
        <v>169.2</v>
      </c>
      <c r="P9653">
        <v>34.909236</v>
      </c>
      <c r="R9653">
        <v>1487.900854</v>
      </c>
      <c r="S9653">
        <v>1487.900854</v>
      </c>
      <c r="T9653" s="194">
        <v>1487.900854</v>
      </c>
      <c r="U9653" t="s">
        <v>193</v>
      </c>
      <c r="V9653">
        <v>45693.33425925926</v>
      </c>
    </row>
    <row r="9654" spans="1:22" x14ac:dyDescent="0.3">
      <c r="A9654" t="s">
        <v>264</v>
      </c>
      <c r="C9654" t="s">
        <v>93</v>
      </c>
      <c r="D9654" s="29">
        <v>45770</v>
      </c>
      <c r="E9654" s="161">
        <v>0</v>
      </c>
      <c r="F9654" s="161">
        <v>0</v>
      </c>
      <c r="G9654" s="161">
        <v>0</v>
      </c>
      <c r="H9654" s="161">
        <v>0</v>
      </c>
      <c r="L9654">
        <v>591.42373599999996</v>
      </c>
      <c r="M9654">
        <v>204.10923600000001</v>
      </c>
      <c r="N9654">
        <v>169.2</v>
      </c>
      <c r="P9654">
        <v>34.909236</v>
      </c>
      <c r="R9654">
        <v>1487.900854</v>
      </c>
      <c r="S9654">
        <v>1487.900854</v>
      </c>
      <c r="T9654" s="194">
        <v>1487.900854</v>
      </c>
      <c r="U9654" t="s">
        <v>193</v>
      </c>
      <c r="V9654">
        <v>45693.334247685183</v>
      </c>
    </row>
    <row r="9655" spans="1:22" x14ac:dyDescent="0.3">
      <c r="A9655" t="s">
        <v>264</v>
      </c>
      <c r="C9655" t="s">
        <v>93</v>
      </c>
      <c r="D9655" s="29">
        <v>45771</v>
      </c>
      <c r="E9655" s="161">
        <v>0</v>
      </c>
      <c r="F9655" s="161">
        <v>0</v>
      </c>
      <c r="G9655" s="161">
        <v>0</v>
      </c>
      <c r="H9655" s="161">
        <v>0</v>
      </c>
      <c r="L9655">
        <v>591.42373599999996</v>
      </c>
      <c r="M9655">
        <v>204.10923600000001</v>
      </c>
      <c r="N9655">
        <v>169.2</v>
      </c>
      <c r="P9655">
        <v>34.909236</v>
      </c>
      <c r="R9655">
        <v>1487.900854</v>
      </c>
      <c r="S9655">
        <v>1487.900854</v>
      </c>
      <c r="T9655" s="194">
        <v>1487.900854</v>
      </c>
      <c r="U9655" t="s">
        <v>193</v>
      </c>
      <c r="V9655">
        <v>45693.334270833337</v>
      </c>
    </row>
    <row r="9656" spans="1:22" x14ac:dyDescent="0.3">
      <c r="A9656" t="s">
        <v>264</v>
      </c>
      <c r="C9656" t="s">
        <v>93</v>
      </c>
      <c r="D9656" s="29">
        <v>45772</v>
      </c>
      <c r="E9656" s="161">
        <v>0</v>
      </c>
      <c r="F9656" s="161">
        <v>0</v>
      </c>
      <c r="G9656" s="161">
        <v>0</v>
      </c>
      <c r="H9656" s="161">
        <v>0</v>
      </c>
      <c r="L9656">
        <v>591.42373599999996</v>
      </c>
      <c r="M9656">
        <v>204.10923600000001</v>
      </c>
      <c r="N9656">
        <v>169.2</v>
      </c>
      <c r="P9656">
        <v>34.909236</v>
      </c>
      <c r="R9656">
        <v>1487.900854</v>
      </c>
      <c r="S9656">
        <v>1487.900854</v>
      </c>
      <c r="T9656" s="194">
        <v>1487.900854</v>
      </c>
      <c r="U9656" t="s">
        <v>193</v>
      </c>
      <c r="V9656">
        <v>45693.33425925926</v>
      </c>
    </row>
    <row r="9657" spans="1:22" x14ac:dyDescent="0.3">
      <c r="A9657" t="s">
        <v>264</v>
      </c>
      <c r="C9657" t="s">
        <v>93</v>
      </c>
      <c r="D9657" s="29">
        <v>45773</v>
      </c>
      <c r="E9657" s="161">
        <v>0</v>
      </c>
      <c r="F9657" s="161">
        <v>0</v>
      </c>
      <c r="G9657" s="161">
        <v>0</v>
      </c>
      <c r="H9657" s="161">
        <v>0</v>
      </c>
      <c r="L9657">
        <v>591.42373599999996</v>
      </c>
      <c r="M9657">
        <v>204.10923600000001</v>
      </c>
      <c r="N9657">
        <v>169.2</v>
      </c>
      <c r="P9657">
        <v>34.909236</v>
      </c>
      <c r="R9657">
        <v>1487.900854</v>
      </c>
      <c r="S9657">
        <v>1487.900854</v>
      </c>
      <c r="T9657" s="194">
        <v>1487.900854</v>
      </c>
      <c r="U9657" t="s">
        <v>193</v>
      </c>
      <c r="V9657">
        <v>45693.33425925926</v>
      </c>
    </row>
    <row r="9658" spans="1:22" x14ac:dyDescent="0.3">
      <c r="A9658" t="s">
        <v>264</v>
      </c>
      <c r="C9658" t="s">
        <v>93</v>
      </c>
      <c r="D9658" s="29">
        <v>45774</v>
      </c>
      <c r="E9658" s="161">
        <v>0</v>
      </c>
      <c r="F9658" s="161">
        <v>0</v>
      </c>
      <c r="G9658" s="161">
        <v>0</v>
      </c>
      <c r="H9658" s="161">
        <v>0</v>
      </c>
      <c r="L9658">
        <v>591.42373599999996</v>
      </c>
      <c r="M9658">
        <v>204.10923600000001</v>
      </c>
      <c r="N9658">
        <v>169.2</v>
      </c>
      <c r="P9658">
        <v>34.909236</v>
      </c>
      <c r="R9658">
        <v>1487.900854</v>
      </c>
      <c r="S9658">
        <v>1487.900854</v>
      </c>
      <c r="T9658" s="194">
        <v>1487.900854</v>
      </c>
      <c r="U9658" t="s">
        <v>193</v>
      </c>
      <c r="V9658">
        <v>45693.334247685183</v>
      </c>
    </row>
    <row r="9659" spans="1:22" x14ac:dyDescent="0.3">
      <c r="A9659" t="s">
        <v>264</v>
      </c>
      <c r="C9659" t="s">
        <v>93</v>
      </c>
      <c r="D9659" s="29">
        <v>45775</v>
      </c>
      <c r="E9659" s="161">
        <v>0</v>
      </c>
      <c r="F9659" s="161">
        <v>0</v>
      </c>
      <c r="G9659" s="161">
        <v>0</v>
      </c>
      <c r="H9659" s="161">
        <v>0</v>
      </c>
      <c r="L9659">
        <v>591.42373599999996</v>
      </c>
      <c r="M9659">
        <v>204.10923600000001</v>
      </c>
      <c r="N9659">
        <v>169.2</v>
      </c>
      <c r="P9659">
        <v>34.909236</v>
      </c>
      <c r="R9659">
        <v>1487.900854</v>
      </c>
      <c r="S9659">
        <v>1487.900854</v>
      </c>
      <c r="T9659" s="194">
        <v>1487.900854</v>
      </c>
      <c r="U9659" t="s">
        <v>193</v>
      </c>
      <c r="V9659">
        <v>45693.33425925926</v>
      </c>
    </row>
    <row r="9660" spans="1:22" x14ac:dyDescent="0.3">
      <c r="A9660" t="s">
        <v>264</v>
      </c>
      <c r="C9660" t="s">
        <v>93</v>
      </c>
      <c r="D9660" s="29">
        <v>45776</v>
      </c>
      <c r="E9660" s="161">
        <v>0</v>
      </c>
      <c r="F9660" s="161">
        <v>0</v>
      </c>
      <c r="G9660" s="161">
        <v>0</v>
      </c>
      <c r="H9660" s="161">
        <v>0</v>
      </c>
      <c r="L9660">
        <v>591.42373599999996</v>
      </c>
      <c r="M9660">
        <v>204.10923600000001</v>
      </c>
      <c r="N9660">
        <v>169.2</v>
      </c>
      <c r="P9660">
        <v>34.909236</v>
      </c>
      <c r="R9660">
        <v>1487.900854</v>
      </c>
      <c r="S9660">
        <v>1487.900854</v>
      </c>
      <c r="T9660" s="194">
        <v>1487.900854</v>
      </c>
      <c r="U9660" t="s">
        <v>193</v>
      </c>
      <c r="V9660">
        <v>45693.334247685183</v>
      </c>
    </row>
    <row r="9661" spans="1:22" x14ac:dyDescent="0.3">
      <c r="A9661" t="s">
        <v>264</v>
      </c>
      <c r="C9661" t="s">
        <v>93</v>
      </c>
      <c r="D9661" s="29">
        <v>45777</v>
      </c>
      <c r="E9661" s="161">
        <v>0</v>
      </c>
      <c r="F9661" s="161">
        <v>0</v>
      </c>
      <c r="G9661" s="161">
        <v>0</v>
      </c>
      <c r="H9661" s="161">
        <v>0</v>
      </c>
      <c r="L9661">
        <v>591.42373599999996</v>
      </c>
      <c r="M9661">
        <v>204.10923600000001</v>
      </c>
      <c r="N9661">
        <v>169.2</v>
      </c>
      <c r="P9661">
        <v>34.909236</v>
      </c>
      <c r="R9661">
        <v>1487.900854</v>
      </c>
      <c r="S9661">
        <v>1487.900854</v>
      </c>
      <c r="T9661" s="194">
        <v>1487.900854</v>
      </c>
      <c r="U9661" t="s">
        <v>193</v>
      </c>
      <c r="V9661">
        <v>45693.33425925926</v>
      </c>
    </row>
    <row r="9662" spans="1:22" x14ac:dyDescent="0.3">
      <c r="A9662" t="s">
        <v>264</v>
      </c>
      <c r="C9662" t="s">
        <v>93</v>
      </c>
      <c r="D9662" s="29">
        <v>45778</v>
      </c>
      <c r="E9662" s="161">
        <v>0</v>
      </c>
      <c r="F9662" s="161">
        <v>0</v>
      </c>
      <c r="G9662" s="161">
        <v>0</v>
      </c>
      <c r="H9662" s="161">
        <v>0</v>
      </c>
      <c r="L9662">
        <v>797.46275100000003</v>
      </c>
      <c r="M9662">
        <v>169.2</v>
      </c>
      <c r="N9662">
        <v>169.2</v>
      </c>
      <c r="R9662">
        <v>1487.900854</v>
      </c>
      <c r="S9662">
        <v>1487.900854</v>
      </c>
      <c r="T9662" s="194">
        <v>1487.900854</v>
      </c>
      <c r="U9662" t="s">
        <v>193</v>
      </c>
      <c r="V9662">
        <v>45708.624224537038</v>
      </c>
    </row>
    <row r="9663" spans="1:22" x14ac:dyDescent="0.3">
      <c r="A9663" t="s">
        <v>264</v>
      </c>
      <c r="C9663" t="s">
        <v>93</v>
      </c>
      <c r="D9663" s="29">
        <v>45779</v>
      </c>
      <c r="E9663" s="161">
        <v>0</v>
      </c>
      <c r="F9663" s="161">
        <v>0</v>
      </c>
      <c r="G9663" s="161">
        <v>0</v>
      </c>
      <c r="H9663" s="161">
        <v>0</v>
      </c>
      <c r="L9663">
        <v>797.46275100000003</v>
      </c>
      <c r="M9663">
        <v>169.2</v>
      </c>
      <c r="N9663">
        <v>169.2</v>
      </c>
      <c r="R9663">
        <v>1487.900854</v>
      </c>
      <c r="S9663">
        <v>1487.900854</v>
      </c>
      <c r="T9663" s="194">
        <v>1487.900854</v>
      </c>
      <c r="U9663" t="s">
        <v>193</v>
      </c>
      <c r="V9663">
        <v>45708.624224537038</v>
      </c>
    </row>
    <row r="9664" spans="1:22" x14ac:dyDescent="0.3">
      <c r="A9664" t="s">
        <v>264</v>
      </c>
      <c r="C9664" t="s">
        <v>93</v>
      </c>
      <c r="D9664" s="29">
        <v>45780</v>
      </c>
      <c r="E9664" s="161">
        <v>0</v>
      </c>
      <c r="F9664" s="161">
        <v>0</v>
      </c>
      <c r="G9664" s="161">
        <v>0</v>
      </c>
      <c r="H9664" s="161">
        <v>0</v>
      </c>
      <c r="L9664">
        <v>797.46275100000003</v>
      </c>
      <c r="M9664">
        <v>169.2</v>
      </c>
      <c r="N9664">
        <v>169.2</v>
      </c>
      <c r="R9664">
        <v>1487.900854</v>
      </c>
      <c r="S9664">
        <v>1487.900854</v>
      </c>
      <c r="T9664" s="194">
        <v>1487.900854</v>
      </c>
      <c r="U9664" t="s">
        <v>193</v>
      </c>
      <c r="V9664">
        <v>45708.624224537038</v>
      </c>
    </row>
    <row r="9665" spans="1:22" x14ac:dyDescent="0.3">
      <c r="A9665" t="s">
        <v>264</v>
      </c>
      <c r="C9665" t="s">
        <v>93</v>
      </c>
      <c r="D9665" s="29">
        <v>45781</v>
      </c>
      <c r="E9665" s="161">
        <v>0</v>
      </c>
      <c r="F9665" s="161">
        <v>0</v>
      </c>
      <c r="G9665" s="161">
        <v>0</v>
      </c>
      <c r="H9665" s="161">
        <v>0</v>
      </c>
      <c r="L9665">
        <v>797.46275100000003</v>
      </c>
      <c r="M9665">
        <v>169.2</v>
      </c>
      <c r="N9665">
        <v>169.2</v>
      </c>
      <c r="R9665">
        <v>1487.900854</v>
      </c>
      <c r="S9665">
        <v>1487.900854</v>
      </c>
      <c r="T9665" s="194">
        <v>1487.900854</v>
      </c>
      <c r="U9665" t="s">
        <v>193</v>
      </c>
      <c r="V9665">
        <v>45708.624224537038</v>
      </c>
    </row>
    <row r="9666" spans="1:22" x14ac:dyDescent="0.3">
      <c r="A9666" t="s">
        <v>264</v>
      </c>
      <c r="C9666" t="s">
        <v>93</v>
      </c>
      <c r="D9666" s="29">
        <v>45782</v>
      </c>
      <c r="E9666" s="161">
        <v>0</v>
      </c>
      <c r="F9666" s="161">
        <v>0</v>
      </c>
      <c r="G9666" s="161">
        <v>0</v>
      </c>
      <c r="H9666" s="161">
        <v>0</v>
      </c>
      <c r="L9666">
        <v>797.46275100000003</v>
      </c>
      <c r="M9666">
        <v>169.2</v>
      </c>
      <c r="N9666">
        <v>169.2</v>
      </c>
      <c r="R9666">
        <v>1487.900854</v>
      </c>
      <c r="S9666">
        <v>1487.900854</v>
      </c>
      <c r="T9666" s="194">
        <v>1487.900854</v>
      </c>
      <c r="U9666" t="s">
        <v>193</v>
      </c>
      <c r="V9666">
        <v>45708.624224537038</v>
      </c>
    </row>
    <row r="9667" spans="1:22" x14ac:dyDescent="0.3">
      <c r="A9667" t="s">
        <v>264</v>
      </c>
      <c r="C9667" t="s">
        <v>93</v>
      </c>
      <c r="D9667" s="29">
        <v>45783</v>
      </c>
      <c r="E9667" s="161">
        <v>0</v>
      </c>
      <c r="F9667" s="161">
        <v>0</v>
      </c>
      <c r="G9667" s="161">
        <v>0</v>
      </c>
      <c r="H9667" s="161">
        <v>0</v>
      </c>
      <c r="L9667">
        <v>797.46275100000003</v>
      </c>
      <c r="M9667">
        <v>169.2</v>
      </c>
      <c r="N9667">
        <v>169.2</v>
      </c>
      <c r="R9667">
        <v>1487.900854</v>
      </c>
      <c r="S9667">
        <v>1487.900854</v>
      </c>
      <c r="T9667" s="194">
        <v>1487.900854</v>
      </c>
      <c r="U9667" t="s">
        <v>193</v>
      </c>
      <c r="V9667">
        <v>45708.624224537038</v>
      </c>
    </row>
    <row r="9668" spans="1:22" x14ac:dyDescent="0.3">
      <c r="A9668" t="s">
        <v>264</v>
      </c>
      <c r="C9668" t="s">
        <v>93</v>
      </c>
      <c r="D9668" s="29">
        <v>45784</v>
      </c>
      <c r="E9668" s="161">
        <v>0</v>
      </c>
      <c r="F9668" s="161">
        <v>0</v>
      </c>
      <c r="G9668" s="161">
        <v>0</v>
      </c>
      <c r="H9668" s="161">
        <v>0</v>
      </c>
      <c r="L9668">
        <v>797.46275100000003</v>
      </c>
      <c r="M9668">
        <v>169.2</v>
      </c>
      <c r="N9668">
        <v>169.2</v>
      </c>
      <c r="R9668">
        <v>1487.900854</v>
      </c>
      <c r="S9668">
        <v>1487.900854</v>
      </c>
      <c r="T9668" s="194">
        <v>1487.900854</v>
      </c>
      <c r="U9668" t="s">
        <v>193</v>
      </c>
      <c r="V9668">
        <v>45708.624224537038</v>
      </c>
    </row>
    <row r="9669" spans="1:22" x14ac:dyDescent="0.3">
      <c r="A9669" t="s">
        <v>264</v>
      </c>
      <c r="C9669" t="s">
        <v>93</v>
      </c>
      <c r="D9669" s="29">
        <v>45785</v>
      </c>
      <c r="E9669" s="161">
        <v>0</v>
      </c>
      <c r="F9669" s="161">
        <v>0</v>
      </c>
      <c r="G9669" s="161">
        <v>0</v>
      </c>
      <c r="H9669" s="161">
        <v>0</v>
      </c>
      <c r="L9669">
        <v>797.46275100000003</v>
      </c>
      <c r="M9669">
        <v>169.2</v>
      </c>
      <c r="N9669">
        <v>169.2</v>
      </c>
      <c r="R9669">
        <v>1487.900854</v>
      </c>
      <c r="S9669">
        <v>1487.900854</v>
      </c>
      <c r="T9669" s="194">
        <v>1487.900854</v>
      </c>
      <c r="U9669" t="s">
        <v>193</v>
      </c>
      <c r="V9669">
        <v>45708.624224537038</v>
      </c>
    </row>
    <row r="9670" spans="1:22" x14ac:dyDescent="0.3">
      <c r="A9670" t="s">
        <v>264</v>
      </c>
      <c r="C9670" t="s">
        <v>93</v>
      </c>
      <c r="D9670" s="29">
        <v>45786</v>
      </c>
      <c r="E9670" s="161">
        <v>0</v>
      </c>
      <c r="F9670" s="161">
        <v>0</v>
      </c>
      <c r="G9670" s="161">
        <v>0</v>
      </c>
      <c r="H9670" s="161">
        <v>0</v>
      </c>
      <c r="L9670">
        <v>797.46275100000003</v>
      </c>
      <c r="M9670">
        <v>169.2</v>
      </c>
      <c r="N9670">
        <v>169.2</v>
      </c>
      <c r="R9670">
        <v>1487.900854</v>
      </c>
      <c r="S9670">
        <v>1487.900854</v>
      </c>
      <c r="T9670" s="194">
        <v>1487.900854</v>
      </c>
      <c r="U9670" t="s">
        <v>193</v>
      </c>
      <c r="V9670">
        <v>45708.624224537038</v>
      </c>
    </row>
    <row r="9671" spans="1:22" x14ac:dyDescent="0.3">
      <c r="A9671" t="s">
        <v>264</v>
      </c>
      <c r="C9671" t="s">
        <v>93</v>
      </c>
      <c r="D9671" s="29">
        <v>45787</v>
      </c>
      <c r="E9671" s="161">
        <v>0</v>
      </c>
      <c r="F9671" s="161">
        <v>0</v>
      </c>
      <c r="G9671" s="161">
        <v>0</v>
      </c>
      <c r="H9671" s="161">
        <v>0</v>
      </c>
      <c r="L9671">
        <v>797.46275100000003</v>
      </c>
      <c r="M9671">
        <v>169.2</v>
      </c>
      <c r="N9671">
        <v>169.2</v>
      </c>
      <c r="R9671">
        <v>1487.900854</v>
      </c>
      <c r="S9671">
        <v>1487.900854</v>
      </c>
      <c r="T9671" s="194">
        <v>1487.900854</v>
      </c>
      <c r="U9671" t="s">
        <v>193</v>
      </c>
      <c r="V9671">
        <v>45708.624224537038</v>
      </c>
    </row>
    <row r="9672" spans="1:22" x14ac:dyDescent="0.3">
      <c r="A9672" t="s">
        <v>264</v>
      </c>
      <c r="C9672" t="s">
        <v>93</v>
      </c>
      <c r="D9672" s="29">
        <v>45788</v>
      </c>
      <c r="E9672" s="161">
        <v>0</v>
      </c>
      <c r="F9672" s="161">
        <v>0</v>
      </c>
      <c r="G9672" s="161">
        <v>0</v>
      </c>
      <c r="H9672" s="161">
        <v>0</v>
      </c>
      <c r="L9672">
        <v>797.46275100000003</v>
      </c>
      <c r="M9672">
        <v>169.2</v>
      </c>
      <c r="N9672">
        <v>169.2</v>
      </c>
      <c r="R9672">
        <v>1487.900854</v>
      </c>
      <c r="S9672">
        <v>1487.900854</v>
      </c>
      <c r="T9672" s="194">
        <v>1487.900854</v>
      </c>
      <c r="U9672" t="s">
        <v>193</v>
      </c>
      <c r="V9672">
        <v>45708.624224537038</v>
      </c>
    </row>
    <row r="9673" spans="1:22" x14ac:dyDescent="0.3">
      <c r="A9673" t="s">
        <v>264</v>
      </c>
      <c r="C9673" t="s">
        <v>93</v>
      </c>
      <c r="D9673" s="29">
        <v>45789</v>
      </c>
      <c r="E9673" s="161">
        <v>0</v>
      </c>
      <c r="F9673" s="161">
        <v>0</v>
      </c>
      <c r="G9673" s="161">
        <v>0</v>
      </c>
      <c r="H9673" s="161">
        <v>0</v>
      </c>
      <c r="L9673">
        <v>797.46275100000003</v>
      </c>
      <c r="M9673">
        <v>169.2</v>
      </c>
      <c r="N9673">
        <v>169.2</v>
      </c>
      <c r="R9673">
        <v>1487.900854</v>
      </c>
      <c r="S9673">
        <v>1487.900854</v>
      </c>
      <c r="T9673" s="194">
        <v>1487.900854</v>
      </c>
      <c r="U9673" t="s">
        <v>193</v>
      </c>
      <c r="V9673">
        <v>45708.624224537038</v>
      </c>
    </row>
    <row r="9674" spans="1:22" x14ac:dyDescent="0.3">
      <c r="A9674" t="s">
        <v>264</v>
      </c>
      <c r="C9674" t="s">
        <v>93</v>
      </c>
      <c r="D9674" s="29">
        <v>45790</v>
      </c>
      <c r="E9674" s="161">
        <v>0</v>
      </c>
      <c r="F9674" s="161">
        <v>0</v>
      </c>
      <c r="G9674" s="161">
        <v>0</v>
      </c>
      <c r="H9674" s="161">
        <v>0</v>
      </c>
      <c r="L9674">
        <v>797.46275100000003</v>
      </c>
      <c r="M9674">
        <v>169.2</v>
      </c>
      <c r="N9674">
        <v>169.2</v>
      </c>
      <c r="R9674">
        <v>1487.900854</v>
      </c>
      <c r="S9674">
        <v>1487.900854</v>
      </c>
      <c r="T9674" s="194">
        <v>1487.900854</v>
      </c>
      <c r="U9674" t="s">
        <v>193</v>
      </c>
      <c r="V9674">
        <v>45708.624224537038</v>
      </c>
    </row>
    <row r="9675" spans="1:22" x14ac:dyDescent="0.3">
      <c r="A9675" t="s">
        <v>264</v>
      </c>
      <c r="C9675" t="s">
        <v>93</v>
      </c>
      <c r="D9675" s="29">
        <v>45791</v>
      </c>
      <c r="E9675" s="161">
        <v>0</v>
      </c>
      <c r="F9675" s="161">
        <v>0</v>
      </c>
      <c r="G9675" s="161">
        <v>0</v>
      </c>
      <c r="H9675" s="161">
        <v>0</v>
      </c>
      <c r="L9675">
        <v>797.46275100000003</v>
      </c>
      <c r="M9675">
        <v>169.2</v>
      </c>
      <c r="N9675">
        <v>169.2</v>
      </c>
      <c r="R9675">
        <v>1487.900854</v>
      </c>
      <c r="S9675">
        <v>1487.900854</v>
      </c>
      <c r="T9675" s="194">
        <v>1487.900854</v>
      </c>
      <c r="U9675" t="s">
        <v>193</v>
      </c>
      <c r="V9675">
        <v>45708.624224537038</v>
      </c>
    </row>
    <row r="9676" spans="1:22" x14ac:dyDescent="0.3">
      <c r="A9676" t="s">
        <v>264</v>
      </c>
      <c r="C9676" t="s">
        <v>93</v>
      </c>
      <c r="D9676" s="29">
        <v>45792</v>
      </c>
      <c r="E9676" s="161">
        <v>0</v>
      </c>
      <c r="F9676" s="161">
        <v>0</v>
      </c>
      <c r="G9676" s="161">
        <v>0</v>
      </c>
      <c r="H9676" s="161">
        <v>0</v>
      </c>
      <c r="L9676">
        <v>797.46275100000003</v>
      </c>
      <c r="M9676">
        <v>169.2</v>
      </c>
      <c r="N9676">
        <v>169.2</v>
      </c>
      <c r="R9676">
        <v>1487.900854</v>
      </c>
      <c r="S9676">
        <v>1487.900854</v>
      </c>
      <c r="T9676" s="194">
        <v>1487.900854</v>
      </c>
      <c r="U9676" t="s">
        <v>193</v>
      </c>
      <c r="V9676">
        <v>45708.624224537038</v>
      </c>
    </row>
    <row r="9677" spans="1:22" x14ac:dyDescent="0.3">
      <c r="A9677" t="s">
        <v>264</v>
      </c>
      <c r="C9677" t="s">
        <v>93</v>
      </c>
      <c r="D9677" s="29">
        <v>45793</v>
      </c>
      <c r="E9677" s="161">
        <v>0</v>
      </c>
      <c r="F9677" s="161">
        <v>0</v>
      </c>
      <c r="G9677" s="161">
        <v>0</v>
      </c>
      <c r="H9677" s="161">
        <v>0</v>
      </c>
      <c r="L9677">
        <v>797.46275100000003</v>
      </c>
      <c r="M9677">
        <v>169.2</v>
      </c>
      <c r="N9677">
        <v>169.2</v>
      </c>
      <c r="R9677">
        <v>1487.900854</v>
      </c>
      <c r="S9677">
        <v>1487.900854</v>
      </c>
      <c r="T9677" s="194">
        <v>1487.900854</v>
      </c>
      <c r="U9677" t="s">
        <v>193</v>
      </c>
      <c r="V9677">
        <v>45708.624224537038</v>
      </c>
    </row>
    <row r="9678" spans="1:22" x14ac:dyDescent="0.3">
      <c r="A9678" t="s">
        <v>264</v>
      </c>
      <c r="C9678" t="s">
        <v>93</v>
      </c>
      <c r="D9678" s="29">
        <v>45794</v>
      </c>
      <c r="E9678" s="161">
        <v>0</v>
      </c>
      <c r="F9678" s="161">
        <v>0</v>
      </c>
      <c r="G9678" s="161">
        <v>0</v>
      </c>
      <c r="H9678" s="161">
        <v>0</v>
      </c>
      <c r="L9678">
        <v>797.46275100000003</v>
      </c>
      <c r="M9678">
        <v>169.2</v>
      </c>
      <c r="N9678">
        <v>169.2</v>
      </c>
      <c r="R9678">
        <v>1487.900854</v>
      </c>
      <c r="S9678">
        <v>1487.900854</v>
      </c>
      <c r="T9678" s="194">
        <v>1487.900854</v>
      </c>
      <c r="U9678" t="s">
        <v>193</v>
      </c>
      <c r="V9678">
        <v>45708.624224537038</v>
      </c>
    </row>
    <row r="9679" spans="1:22" x14ac:dyDescent="0.3">
      <c r="A9679" t="s">
        <v>264</v>
      </c>
      <c r="C9679" t="s">
        <v>93</v>
      </c>
      <c r="D9679" s="29">
        <v>45795</v>
      </c>
      <c r="E9679" s="161">
        <v>0</v>
      </c>
      <c r="F9679" s="161">
        <v>0</v>
      </c>
      <c r="G9679" s="161">
        <v>0</v>
      </c>
      <c r="H9679" s="161">
        <v>0</v>
      </c>
      <c r="L9679">
        <v>797.46275100000003</v>
      </c>
      <c r="M9679">
        <v>169.2</v>
      </c>
      <c r="N9679">
        <v>169.2</v>
      </c>
      <c r="R9679">
        <v>1487.900854</v>
      </c>
      <c r="S9679">
        <v>1487.900854</v>
      </c>
      <c r="T9679" s="194">
        <v>1487.900854</v>
      </c>
      <c r="U9679" t="s">
        <v>193</v>
      </c>
      <c r="V9679">
        <v>45708.624224537038</v>
      </c>
    </row>
    <row r="9680" spans="1:22" x14ac:dyDescent="0.3">
      <c r="A9680" t="s">
        <v>264</v>
      </c>
      <c r="C9680" t="s">
        <v>93</v>
      </c>
      <c r="D9680" s="29">
        <v>45796</v>
      </c>
      <c r="E9680" s="161">
        <v>0</v>
      </c>
      <c r="F9680" s="161">
        <v>0</v>
      </c>
      <c r="G9680" s="161">
        <v>0</v>
      </c>
      <c r="H9680" s="161">
        <v>0</v>
      </c>
      <c r="L9680">
        <v>797.46275100000003</v>
      </c>
      <c r="M9680">
        <v>169.2</v>
      </c>
      <c r="N9680">
        <v>169.2</v>
      </c>
      <c r="R9680">
        <v>1487.900854</v>
      </c>
      <c r="S9680">
        <v>1487.900854</v>
      </c>
      <c r="T9680" s="194">
        <v>1487.900854</v>
      </c>
      <c r="U9680" t="s">
        <v>193</v>
      </c>
      <c r="V9680">
        <v>45708.624224537038</v>
      </c>
    </row>
    <row r="9681" spans="1:22" x14ac:dyDescent="0.3">
      <c r="A9681" t="s">
        <v>264</v>
      </c>
      <c r="C9681" t="s">
        <v>93</v>
      </c>
      <c r="D9681" s="29">
        <v>45797</v>
      </c>
      <c r="E9681" s="161">
        <v>0</v>
      </c>
      <c r="F9681" s="161">
        <v>0</v>
      </c>
      <c r="G9681" s="161">
        <v>0</v>
      </c>
      <c r="H9681" s="161">
        <v>0</v>
      </c>
      <c r="L9681">
        <v>797.46275100000003</v>
      </c>
      <c r="M9681">
        <v>169.2</v>
      </c>
      <c r="N9681">
        <v>169.2</v>
      </c>
      <c r="R9681">
        <v>1487.900854</v>
      </c>
      <c r="S9681">
        <v>1487.900854</v>
      </c>
      <c r="T9681" s="194">
        <v>1487.900854</v>
      </c>
      <c r="U9681" t="s">
        <v>193</v>
      </c>
      <c r="V9681">
        <v>45708.624224537038</v>
      </c>
    </row>
    <row r="9682" spans="1:22" x14ac:dyDescent="0.3">
      <c r="A9682" t="s">
        <v>264</v>
      </c>
      <c r="C9682" t="s">
        <v>93</v>
      </c>
      <c r="D9682" s="29">
        <v>45798</v>
      </c>
      <c r="E9682" s="161">
        <v>0</v>
      </c>
      <c r="F9682" s="161">
        <v>0</v>
      </c>
      <c r="G9682" s="161">
        <v>0</v>
      </c>
      <c r="H9682" s="161">
        <v>0</v>
      </c>
      <c r="L9682">
        <v>797.46275100000003</v>
      </c>
      <c r="M9682">
        <v>169.2</v>
      </c>
      <c r="N9682">
        <v>169.2</v>
      </c>
      <c r="R9682">
        <v>1487.900854</v>
      </c>
      <c r="S9682">
        <v>1487.900854</v>
      </c>
      <c r="T9682" s="194">
        <v>1487.900854</v>
      </c>
      <c r="U9682" t="s">
        <v>193</v>
      </c>
      <c r="V9682">
        <v>45708.624236111114</v>
      </c>
    </row>
    <row r="9683" spans="1:22" x14ac:dyDescent="0.3">
      <c r="A9683" t="s">
        <v>264</v>
      </c>
      <c r="C9683" t="s">
        <v>93</v>
      </c>
      <c r="D9683" s="29">
        <v>45799</v>
      </c>
      <c r="E9683" s="161">
        <v>0</v>
      </c>
      <c r="F9683" s="161">
        <v>0</v>
      </c>
      <c r="G9683" s="161">
        <v>0</v>
      </c>
      <c r="H9683" s="161">
        <v>0</v>
      </c>
      <c r="L9683">
        <v>797.46275100000003</v>
      </c>
      <c r="M9683">
        <v>169.2</v>
      </c>
      <c r="N9683">
        <v>169.2</v>
      </c>
      <c r="R9683">
        <v>1487.900854</v>
      </c>
      <c r="S9683">
        <v>1487.900854</v>
      </c>
      <c r="T9683" s="194">
        <v>1487.900854</v>
      </c>
      <c r="U9683" t="s">
        <v>193</v>
      </c>
      <c r="V9683">
        <v>45708.624224537038</v>
      </c>
    </row>
    <row r="9684" spans="1:22" x14ac:dyDescent="0.3">
      <c r="A9684" t="s">
        <v>264</v>
      </c>
      <c r="C9684" t="s">
        <v>93</v>
      </c>
      <c r="D9684" s="29">
        <v>45800</v>
      </c>
      <c r="E9684" s="161">
        <v>0</v>
      </c>
      <c r="F9684" s="161">
        <v>0</v>
      </c>
      <c r="G9684" s="161">
        <v>0</v>
      </c>
      <c r="H9684" s="161">
        <v>0</v>
      </c>
      <c r="L9684">
        <v>797.46275100000003</v>
      </c>
      <c r="M9684">
        <v>169.2</v>
      </c>
      <c r="N9684">
        <v>169.2</v>
      </c>
      <c r="R9684">
        <v>1487.900854</v>
      </c>
      <c r="S9684">
        <v>1487.900854</v>
      </c>
      <c r="T9684" s="194">
        <v>1487.900854</v>
      </c>
      <c r="U9684" t="s">
        <v>193</v>
      </c>
      <c r="V9684">
        <v>45708.624236111114</v>
      </c>
    </row>
    <row r="9685" spans="1:22" x14ac:dyDescent="0.3">
      <c r="A9685" t="s">
        <v>264</v>
      </c>
      <c r="C9685" t="s">
        <v>93</v>
      </c>
      <c r="D9685" s="29">
        <v>45801</v>
      </c>
      <c r="E9685" s="161">
        <v>0</v>
      </c>
      <c r="F9685" s="161">
        <v>0</v>
      </c>
      <c r="G9685" s="161">
        <v>0</v>
      </c>
      <c r="H9685" s="161">
        <v>0</v>
      </c>
      <c r="L9685">
        <v>797.46275100000003</v>
      </c>
      <c r="M9685">
        <v>169.2</v>
      </c>
      <c r="N9685">
        <v>169.2</v>
      </c>
      <c r="R9685">
        <v>1487.900854</v>
      </c>
      <c r="S9685">
        <v>1487.900854</v>
      </c>
      <c r="T9685" s="194">
        <v>1487.900854</v>
      </c>
      <c r="U9685" t="s">
        <v>193</v>
      </c>
      <c r="V9685">
        <v>45708.624224537038</v>
      </c>
    </row>
    <row r="9686" spans="1:22" x14ac:dyDescent="0.3">
      <c r="A9686" t="s">
        <v>264</v>
      </c>
      <c r="C9686" t="s">
        <v>93</v>
      </c>
      <c r="D9686" s="29">
        <v>45802</v>
      </c>
      <c r="E9686" s="161">
        <v>0</v>
      </c>
      <c r="F9686" s="161">
        <v>0</v>
      </c>
      <c r="G9686" s="161">
        <v>0</v>
      </c>
      <c r="H9686" s="161">
        <v>0</v>
      </c>
      <c r="L9686">
        <v>797.46275100000003</v>
      </c>
      <c r="M9686">
        <v>169.2</v>
      </c>
      <c r="N9686">
        <v>169.2</v>
      </c>
      <c r="R9686">
        <v>1487.900854</v>
      </c>
      <c r="S9686">
        <v>1487.900854</v>
      </c>
      <c r="T9686" s="194">
        <v>1487.900854</v>
      </c>
      <c r="U9686" t="s">
        <v>193</v>
      </c>
      <c r="V9686">
        <v>45708.624224537038</v>
      </c>
    </row>
    <row r="9687" spans="1:22" x14ac:dyDescent="0.3">
      <c r="A9687" t="s">
        <v>264</v>
      </c>
      <c r="C9687" t="s">
        <v>93</v>
      </c>
      <c r="D9687" s="29">
        <v>45803</v>
      </c>
      <c r="E9687" s="161">
        <v>0</v>
      </c>
      <c r="F9687" s="161">
        <v>0</v>
      </c>
      <c r="G9687" s="161">
        <v>0</v>
      </c>
      <c r="H9687" s="161">
        <v>0</v>
      </c>
      <c r="L9687">
        <v>797.46275100000003</v>
      </c>
      <c r="M9687">
        <v>169.2</v>
      </c>
      <c r="N9687">
        <v>169.2</v>
      </c>
      <c r="R9687">
        <v>1487.900854</v>
      </c>
      <c r="S9687">
        <v>1487.900854</v>
      </c>
      <c r="T9687" s="194">
        <v>1487.900854</v>
      </c>
      <c r="U9687" t="s">
        <v>193</v>
      </c>
      <c r="V9687">
        <v>45708.624224537038</v>
      </c>
    </row>
    <row r="9688" spans="1:22" x14ac:dyDescent="0.3">
      <c r="A9688" t="s">
        <v>264</v>
      </c>
      <c r="C9688" t="s">
        <v>93</v>
      </c>
      <c r="D9688" s="29">
        <v>45804</v>
      </c>
      <c r="E9688" s="161">
        <v>0</v>
      </c>
      <c r="F9688" s="161">
        <v>0</v>
      </c>
      <c r="G9688" s="161">
        <v>0</v>
      </c>
      <c r="H9688" s="161">
        <v>0</v>
      </c>
      <c r="L9688">
        <v>797.46275100000003</v>
      </c>
      <c r="M9688">
        <v>169.2</v>
      </c>
      <c r="N9688">
        <v>169.2</v>
      </c>
      <c r="R9688">
        <v>1487.900854</v>
      </c>
      <c r="S9688">
        <v>1487.900854</v>
      </c>
      <c r="T9688" s="194">
        <v>1487.900854</v>
      </c>
      <c r="U9688" t="s">
        <v>193</v>
      </c>
      <c r="V9688">
        <v>45708.624224537038</v>
      </c>
    </row>
    <row r="9689" spans="1:22" x14ac:dyDescent="0.3">
      <c r="A9689" t="s">
        <v>264</v>
      </c>
      <c r="C9689" t="s">
        <v>93</v>
      </c>
      <c r="D9689" s="29">
        <v>45805</v>
      </c>
      <c r="E9689" s="161">
        <v>0</v>
      </c>
      <c r="F9689" s="161">
        <v>0</v>
      </c>
      <c r="G9689" s="161">
        <v>0</v>
      </c>
      <c r="H9689" s="161">
        <v>0</v>
      </c>
      <c r="L9689">
        <v>797.46275100000003</v>
      </c>
      <c r="M9689">
        <v>169.2</v>
      </c>
      <c r="N9689">
        <v>169.2</v>
      </c>
      <c r="R9689">
        <v>1487.900854</v>
      </c>
      <c r="S9689">
        <v>1487.900854</v>
      </c>
      <c r="T9689" s="194">
        <v>1487.900854</v>
      </c>
      <c r="U9689" t="s">
        <v>193</v>
      </c>
      <c r="V9689">
        <v>45708.624236111114</v>
      </c>
    </row>
    <row r="9690" spans="1:22" x14ac:dyDescent="0.3">
      <c r="A9690" t="s">
        <v>264</v>
      </c>
      <c r="C9690" t="s">
        <v>93</v>
      </c>
      <c r="D9690" s="29">
        <v>45806</v>
      </c>
      <c r="E9690" s="161">
        <v>0</v>
      </c>
      <c r="F9690" s="161">
        <v>0</v>
      </c>
      <c r="G9690" s="161">
        <v>0</v>
      </c>
      <c r="H9690" s="161">
        <v>0</v>
      </c>
      <c r="L9690">
        <v>797.46275100000003</v>
      </c>
      <c r="M9690">
        <v>169.2</v>
      </c>
      <c r="N9690">
        <v>169.2</v>
      </c>
      <c r="R9690">
        <v>1487.900854</v>
      </c>
      <c r="S9690">
        <v>1487.900854</v>
      </c>
      <c r="T9690" s="194">
        <v>1487.900854</v>
      </c>
      <c r="U9690" t="s">
        <v>193</v>
      </c>
      <c r="V9690">
        <v>45708.624224537038</v>
      </c>
    </row>
    <row r="9691" spans="1:22" x14ac:dyDescent="0.3">
      <c r="A9691" t="s">
        <v>264</v>
      </c>
      <c r="C9691" t="s">
        <v>93</v>
      </c>
      <c r="D9691" s="29">
        <v>45807</v>
      </c>
      <c r="E9691" s="161">
        <v>0</v>
      </c>
      <c r="F9691" s="161">
        <v>0</v>
      </c>
      <c r="G9691" s="161">
        <v>0</v>
      </c>
      <c r="H9691" s="161">
        <v>0</v>
      </c>
      <c r="L9691">
        <v>797.46275100000003</v>
      </c>
      <c r="M9691">
        <v>169.2</v>
      </c>
      <c r="N9691">
        <v>169.2</v>
      </c>
      <c r="R9691">
        <v>1487.900854</v>
      </c>
      <c r="S9691">
        <v>1487.900854</v>
      </c>
      <c r="T9691" s="194">
        <v>1487.900854</v>
      </c>
      <c r="U9691" t="s">
        <v>193</v>
      </c>
      <c r="V9691">
        <v>45708.624224537038</v>
      </c>
    </row>
    <row r="9692" spans="1:22" x14ac:dyDescent="0.3">
      <c r="A9692" t="s">
        <v>264</v>
      </c>
      <c r="C9692" t="s">
        <v>93</v>
      </c>
      <c r="D9692" s="29">
        <v>45808</v>
      </c>
      <c r="E9692" s="161">
        <v>0</v>
      </c>
      <c r="F9692" s="161">
        <v>0</v>
      </c>
      <c r="G9692" s="161">
        <v>0</v>
      </c>
      <c r="H9692" s="161">
        <v>0</v>
      </c>
      <c r="L9692">
        <v>797.46275100000003</v>
      </c>
      <c r="M9692">
        <v>169.2</v>
      </c>
      <c r="N9692">
        <v>169.2</v>
      </c>
      <c r="R9692">
        <v>1487.900854</v>
      </c>
      <c r="S9692">
        <v>1487.900854</v>
      </c>
      <c r="T9692" s="194">
        <v>1487.900854</v>
      </c>
      <c r="U9692" t="s">
        <v>193</v>
      </c>
      <c r="V9692">
        <v>45708.624224537038</v>
      </c>
    </row>
    <row r="9693" spans="1:22" x14ac:dyDescent="0.3">
      <c r="A9693" t="s">
        <v>264</v>
      </c>
      <c r="C9693" t="s">
        <v>93</v>
      </c>
      <c r="D9693" s="29">
        <v>45809</v>
      </c>
      <c r="E9693" s="161">
        <v>0</v>
      </c>
      <c r="F9693" s="161">
        <v>0</v>
      </c>
      <c r="G9693" s="161">
        <v>0</v>
      </c>
      <c r="H9693" s="161">
        <v>0</v>
      </c>
      <c r="L9693">
        <v>797.46275100000003</v>
      </c>
      <c r="M9693">
        <v>169.2</v>
      </c>
      <c r="N9693">
        <v>169.2</v>
      </c>
      <c r="R9693">
        <v>1487.900854</v>
      </c>
      <c r="S9693">
        <v>1487.900854</v>
      </c>
      <c r="T9693" s="194">
        <v>1487.900854</v>
      </c>
      <c r="U9693" t="s">
        <v>193</v>
      </c>
      <c r="V9693">
        <v>45708.624236111114</v>
      </c>
    </row>
    <row r="9694" spans="1:22" x14ac:dyDescent="0.3">
      <c r="A9694" t="s">
        <v>264</v>
      </c>
      <c r="C9694" t="s">
        <v>93</v>
      </c>
      <c r="D9694" s="29">
        <v>45810</v>
      </c>
      <c r="E9694" s="161">
        <v>0</v>
      </c>
      <c r="F9694" s="161">
        <v>0</v>
      </c>
      <c r="G9694" s="161">
        <v>0</v>
      </c>
      <c r="H9694" s="161">
        <v>0</v>
      </c>
      <c r="L9694">
        <v>797.46275100000003</v>
      </c>
      <c r="M9694">
        <v>169.2</v>
      </c>
      <c r="N9694">
        <v>169.2</v>
      </c>
      <c r="R9694">
        <v>1487.900854</v>
      </c>
      <c r="S9694">
        <v>1487.900854</v>
      </c>
      <c r="T9694" s="194">
        <v>1487.900854</v>
      </c>
      <c r="U9694" t="s">
        <v>193</v>
      </c>
      <c r="V9694">
        <v>45708.624224537038</v>
      </c>
    </row>
    <row r="9695" spans="1:22" x14ac:dyDescent="0.3">
      <c r="A9695" t="s">
        <v>264</v>
      </c>
      <c r="C9695" t="s">
        <v>93</v>
      </c>
      <c r="D9695" s="29">
        <v>45811</v>
      </c>
      <c r="E9695" s="161">
        <v>0</v>
      </c>
      <c r="F9695" s="161">
        <v>0</v>
      </c>
      <c r="G9695" s="161">
        <v>0</v>
      </c>
      <c r="H9695" s="161">
        <v>0</v>
      </c>
      <c r="L9695">
        <v>797.46275100000003</v>
      </c>
      <c r="M9695">
        <v>169.2</v>
      </c>
      <c r="N9695">
        <v>169.2</v>
      </c>
      <c r="R9695">
        <v>1487.900854</v>
      </c>
      <c r="S9695">
        <v>1487.900854</v>
      </c>
      <c r="T9695" s="194">
        <v>1487.900854</v>
      </c>
      <c r="U9695" t="s">
        <v>193</v>
      </c>
      <c r="V9695">
        <v>45708.624224537038</v>
      </c>
    </row>
    <row r="9696" spans="1:22" x14ac:dyDescent="0.3">
      <c r="A9696" t="s">
        <v>264</v>
      </c>
      <c r="C9696" t="s">
        <v>93</v>
      </c>
      <c r="D9696" s="29">
        <v>45812</v>
      </c>
      <c r="E9696" s="161">
        <v>0</v>
      </c>
      <c r="F9696" s="161">
        <v>0</v>
      </c>
      <c r="G9696" s="161">
        <v>0</v>
      </c>
      <c r="H9696" s="161">
        <v>0</v>
      </c>
      <c r="L9696">
        <v>797.46275100000003</v>
      </c>
      <c r="M9696">
        <v>169.2</v>
      </c>
      <c r="N9696">
        <v>169.2</v>
      </c>
      <c r="R9696">
        <v>1487.900854</v>
      </c>
      <c r="S9696">
        <v>1487.900854</v>
      </c>
      <c r="T9696" s="194">
        <v>1487.900854</v>
      </c>
      <c r="U9696" t="s">
        <v>193</v>
      </c>
      <c r="V9696">
        <v>45708.624224537038</v>
      </c>
    </row>
    <row r="9697" spans="1:22" x14ac:dyDescent="0.3">
      <c r="A9697" t="s">
        <v>264</v>
      </c>
      <c r="C9697" t="s">
        <v>93</v>
      </c>
      <c r="D9697" s="29">
        <v>45813</v>
      </c>
      <c r="E9697" s="161">
        <v>0</v>
      </c>
      <c r="F9697" s="161">
        <v>0</v>
      </c>
      <c r="G9697" s="161">
        <v>0</v>
      </c>
      <c r="H9697" s="161">
        <v>0</v>
      </c>
      <c r="L9697">
        <v>797.46275100000003</v>
      </c>
      <c r="M9697">
        <v>169.2</v>
      </c>
      <c r="N9697">
        <v>169.2</v>
      </c>
      <c r="R9697">
        <v>1487.900854</v>
      </c>
      <c r="S9697">
        <v>1487.900854</v>
      </c>
      <c r="T9697" s="194">
        <v>1487.900854</v>
      </c>
      <c r="U9697" t="s">
        <v>193</v>
      </c>
      <c r="V9697">
        <v>45708.624224537038</v>
      </c>
    </row>
    <row r="9698" spans="1:22" x14ac:dyDescent="0.3">
      <c r="A9698" t="s">
        <v>264</v>
      </c>
      <c r="C9698" t="s">
        <v>93</v>
      </c>
      <c r="D9698" s="29">
        <v>45814</v>
      </c>
      <c r="E9698" s="161">
        <v>0</v>
      </c>
      <c r="F9698" s="161">
        <v>0</v>
      </c>
      <c r="G9698" s="161">
        <v>0</v>
      </c>
      <c r="H9698" s="161">
        <v>0</v>
      </c>
      <c r="L9698">
        <v>797.46275100000003</v>
      </c>
      <c r="M9698">
        <v>169.2</v>
      </c>
      <c r="N9698">
        <v>169.2</v>
      </c>
      <c r="R9698">
        <v>1487.900854</v>
      </c>
      <c r="S9698">
        <v>1487.900854</v>
      </c>
      <c r="T9698" s="194">
        <v>1487.900854</v>
      </c>
      <c r="U9698" t="s">
        <v>193</v>
      </c>
      <c r="V9698">
        <v>45708.624224537038</v>
      </c>
    </row>
    <row r="9699" spans="1:22" x14ac:dyDescent="0.3">
      <c r="A9699" t="s">
        <v>264</v>
      </c>
      <c r="C9699" t="s">
        <v>93</v>
      </c>
      <c r="D9699" s="29">
        <v>45815</v>
      </c>
      <c r="E9699" s="161">
        <v>0</v>
      </c>
      <c r="F9699" s="161">
        <v>0</v>
      </c>
      <c r="G9699" s="161">
        <v>0</v>
      </c>
      <c r="H9699" s="161">
        <v>0</v>
      </c>
      <c r="L9699">
        <v>797.46275100000003</v>
      </c>
      <c r="M9699">
        <v>169.2</v>
      </c>
      <c r="N9699">
        <v>169.2</v>
      </c>
      <c r="R9699">
        <v>1487.900854</v>
      </c>
      <c r="S9699">
        <v>1487.900854</v>
      </c>
      <c r="T9699" s="194">
        <v>1487.900854</v>
      </c>
      <c r="U9699" t="s">
        <v>193</v>
      </c>
      <c r="V9699">
        <v>45708.624224537038</v>
      </c>
    </row>
    <row r="9700" spans="1:22" x14ac:dyDescent="0.3">
      <c r="A9700" t="s">
        <v>264</v>
      </c>
      <c r="C9700" t="s">
        <v>93</v>
      </c>
      <c r="D9700" s="29">
        <v>45816</v>
      </c>
      <c r="E9700" s="161">
        <v>0</v>
      </c>
      <c r="F9700" s="161">
        <v>0</v>
      </c>
      <c r="G9700" s="161">
        <v>0</v>
      </c>
      <c r="H9700" s="161">
        <v>0</v>
      </c>
      <c r="L9700">
        <v>797.46275100000003</v>
      </c>
      <c r="M9700">
        <v>169.2</v>
      </c>
      <c r="N9700">
        <v>169.2</v>
      </c>
      <c r="R9700">
        <v>1487.900854</v>
      </c>
      <c r="S9700">
        <v>1487.900854</v>
      </c>
      <c r="T9700" s="194">
        <v>1487.900854</v>
      </c>
      <c r="U9700" t="s">
        <v>193</v>
      </c>
      <c r="V9700">
        <v>45708.624224537038</v>
      </c>
    </row>
    <row r="9701" spans="1:22" x14ac:dyDescent="0.3">
      <c r="A9701" t="s">
        <v>264</v>
      </c>
      <c r="C9701" t="s">
        <v>93</v>
      </c>
      <c r="D9701" s="29">
        <v>45817</v>
      </c>
      <c r="E9701" s="161">
        <v>0</v>
      </c>
      <c r="F9701" s="161">
        <v>0</v>
      </c>
      <c r="G9701" s="161">
        <v>0</v>
      </c>
      <c r="H9701" s="161">
        <v>0</v>
      </c>
      <c r="L9701">
        <v>797.46275100000003</v>
      </c>
      <c r="M9701">
        <v>169.2</v>
      </c>
      <c r="N9701">
        <v>169.2</v>
      </c>
      <c r="R9701">
        <v>1487.900854</v>
      </c>
      <c r="S9701">
        <v>1487.900854</v>
      </c>
      <c r="T9701" s="194">
        <v>1487.900854</v>
      </c>
      <c r="U9701" t="s">
        <v>193</v>
      </c>
      <c r="V9701">
        <v>45708.624236111114</v>
      </c>
    </row>
    <row r="9702" spans="1:22" x14ac:dyDescent="0.3">
      <c r="A9702" t="s">
        <v>264</v>
      </c>
      <c r="C9702" t="s">
        <v>93</v>
      </c>
      <c r="D9702" s="29">
        <v>45818</v>
      </c>
      <c r="E9702" s="161">
        <v>0</v>
      </c>
      <c r="F9702" s="161">
        <v>0</v>
      </c>
      <c r="G9702" s="161">
        <v>0</v>
      </c>
      <c r="H9702" s="161">
        <v>0</v>
      </c>
      <c r="L9702">
        <v>797.46275100000003</v>
      </c>
      <c r="M9702">
        <v>169.2</v>
      </c>
      <c r="N9702">
        <v>169.2</v>
      </c>
      <c r="R9702">
        <v>1487.900854</v>
      </c>
      <c r="S9702">
        <v>1487.900854</v>
      </c>
      <c r="T9702" s="194">
        <v>1487.900854</v>
      </c>
      <c r="U9702" t="s">
        <v>193</v>
      </c>
      <c r="V9702">
        <v>45708.624224537038</v>
      </c>
    </row>
    <row r="9703" spans="1:22" x14ac:dyDescent="0.3">
      <c r="A9703" t="s">
        <v>264</v>
      </c>
      <c r="C9703" t="s">
        <v>93</v>
      </c>
      <c r="D9703" s="29">
        <v>45819</v>
      </c>
      <c r="E9703" s="161">
        <v>0</v>
      </c>
      <c r="F9703" s="161">
        <v>0</v>
      </c>
      <c r="G9703" s="161">
        <v>0</v>
      </c>
      <c r="H9703" s="161">
        <v>0</v>
      </c>
      <c r="L9703">
        <v>797.46275100000003</v>
      </c>
      <c r="M9703">
        <v>169.2</v>
      </c>
      <c r="N9703">
        <v>169.2</v>
      </c>
      <c r="R9703">
        <v>1487.900854</v>
      </c>
      <c r="S9703">
        <v>1487.900854</v>
      </c>
      <c r="T9703" s="194">
        <v>1487.900854</v>
      </c>
      <c r="U9703" t="s">
        <v>193</v>
      </c>
      <c r="V9703">
        <v>45708.624236111114</v>
      </c>
    </row>
    <row r="9704" spans="1:22" x14ac:dyDescent="0.3">
      <c r="A9704" t="s">
        <v>264</v>
      </c>
      <c r="C9704" t="s">
        <v>93</v>
      </c>
      <c r="D9704" s="29">
        <v>45820</v>
      </c>
      <c r="E9704" s="161">
        <v>0</v>
      </c>
      <c r="F9704" s="161">
        <v>0</v>
      </c>
      <c r="G9704" s="161">
        <v>0</v>
      </c>
      <c r="H9704" s="161">
        <v>0</v>
      </c>
      <c r="L9704">
        <v>797.46275100000003</v>
      </c>
      <c r="M9704">
        <v>169.2</v>
      </c>
      <c r="N9704">
        <v>169.2</v>
      </c>
      <c r="R9704">
        <v>1487.900854</v>
      </c>
      <c r="S9704">
        <v>1487.900854</v>
      </c>
      <c r="T9704" s="194">
        <v>1487.900854</v>
      </c>
      <c r="U9704" t="s">
        <v>193</v>
      </c>
      <c r="V9704">
        <v>45708.624224537038</v>
      </c>
    </row>
    <row r="9705" spans="1:22" x14ac:dyDescent="0.3">
      <c r="A9705" t="s">
        <v>264</v>
      </c>
      <c r="C9705" t="s">
        <v>93</v>
      </c>
      <c r="D9705" s="29">
        <v>45821</v>
      </c>
      <c r="E9705" s="161">
        <v>0</v>
      </c>
      <c r="F9705" s="161">
        <v>0</v>
      </c>
      <c r="G9705" s="161">
        <v>0</v>
      </c>
      <c r="H9705" s="161">
        <v>0</v>
      </c>
      <c r="L9705">
        <v>797.46275100000003</v>
      </c>
      <c r="M9705">
        <v>169.2</v>
      </c>
      <c r="N9705">
        <v>169.2</v>
      </c>
      <c r="R9705">
        <v>1487.900854</v>
      </c>
      <c r="S9705">
        <v>1487.900854</v>
      </c>
      <c r="T9705" s="194">
        <v>1487.900854</v>
      </c>
      <c r="U9705" t="s">
        <v>193</v>
      </c>
      <c r="V9705">
        <v>45708.624224537038</v>
      </c>
    </row>
    <row r="9706" spans="1:22" x14ac:dyDescent="0.3">
      <c r="A9706" t="s">
        <v>264</v>
      </c>
      <c r="C9706" t="s">
        <v>93</v>
      </c>
      <c r="D9706" s="29">
        <v>45822</v>
      </c>
      <c r="E9706" s="161">
        <v>0</v>
      </c>
      <c r="F9706" s="161">
        <v>0</v>
      </c>
      <c r="G9706" s="161">
        <v>0</v>
      </c>
      <c r="H9706" s="161">
        <v>0</v>
      </c>
      <c r="L9706">
        <v>797.46275100000003</v>
      </c>
      <c r="M9706">
        <v>169.2</v>
      </c>
      <c r="N9706">
        <v>169.2</v>
      </c>
      <c r="R9706">
        <v>1487.900854</v>
      </c>
      <c r="S9706">
        <v>1487.900854</v>
      </c>
      <c r="T9706" s="194">
        <v>1487.900854</v>
      </c>
      <c r="U9706" t="s">
        <v>193</v>
      </c>
      <c r="V9706">
        <v>45708.624236111114</v>
      </c>
    </row>
    <row r="9707" spans="1:22" x14ac:dyDescent="0.3">
      <c r="A9707" t="s">
        <v>264</v>
      </c>
      <c r="C9707" t="s">
        <v>93</v>
      </c>
      <c r="D9707" s="29">
        <v>45823</v>
      </c>
      <c r="E9707" s="161">
        <v>0</v>
      </c>
      <c r="F9707" s="161">
        <v>0</v>
      </c>
      <c r="G9707" s="161">
        <v>0</v>
      </c>
      <c r="H9707" s="161">
        <v>0</v>
      </c>
      <c r="L9707">
        <v>797.46275100000003</v>
      </c>
      <c r="M9707">
        <v>169.2</v>
      </c>
      <c r="N9707">
        <v>169.2</v>
      </c>
      <c r="R9707">
        <v>1487.900854</v>
      </c>
      <c r="S9707">
        <v>1487.900854</v>
      </c>
      <c r="T9707" s="194">
        <v>1487.900854</v>
      </c>
      <c r="U9707" t="s">
        <v>193</v>
      </c>
      <c r="V9707">
        <v>45708.624236111114</v>
      </c>
    </row>
    <row r="9708" spans="1:22" x14ac:dyDescent="0.3">
      <c r="A9708" t="s">
        <v>264</v>
      </c>
      <c r="C9708" t="s">
        <v>93</v>
      </c>
      <c r="D9708" s="29">
        <v>45824</v>
      </c>
      <c r="E9708" s="161">
        <v>0</v>
      </c>
      <c r="F9708" s="161">
        <v>0</v>
      </c>
      <c r="G9708" s="161">
        <v>0</v>
      </c>
      <c r="H9708" s="161">
        <v>0</v>
      </c>
      <c r="L9708">
        <v>797.46275100000003</v>
      </c>
      <c r="M9708">
        <v>169.2</v>
      </c>
      <c r="N9708">
        <v>169.2</v>
      </c>
      <c r="R9708">
        <v>1487.900854</v>
      </c>
      <c r="S9708">
        <v>1487.900854</v>
      </c>
      <c r="T9708" s="194">
        <v>1487.900854</v>
      </c>
      <c r="U9708" t="s">
        <v>193</v>
      </c>
      <c r="V9708">
        <v>45708.624224537038</v>
      </c>
    </row>
    <row r="9709" spans="1:22" x14ac:dyDescent="0.3">
      <c r="A9709" t="s">
        <v>264</v>
      </c>
      <c r="C9709" t="s">
        <v>93</v>
      </c>
      <c r="D9709" s="29">
        <v>45825</v>
      </c>
      <c r="E9709" s="161">
        <v>0</v>
      </c>
      <c r="F9709" s="161">
        <v>0</v>
      </c>
      <c r="G9709" s="161">
        <v>0</v>
      </c>
      <c r="H9709" s="161">
        <v>0</v>
      </c>
      <c r="L9709">
        <v>797.46275100000003</v>
      </c>
      <c r="M9709">
        <v>169.2</v>
      </c>
      <c r="N9709">
        <v>169.2</v>
      </c>
      <c r="R9709">
        <v>1487.900854</v>
      </c>
      <c r="S9709">
        <v>1487.900854</v>
      </c>
      <c r="T9709" s="194">
        <v>1487.900854</v>
      </c>
      <c r="U9709" t="s">
        <v>193</v>
      </c>
      <c r="V9709">
        <v>45708.624224537038</v>
      </c>
    </row>
    <row r="9710" spans="1:22" x14ac:dyDescent="0.3">
      <c r="A9710" t="s">
        <v>264</v>
      </c>
      <c r="C9710" t="s">
        <v>93</v>
      </c>
      <c r="D9710" s="29">
        <v>45826</v>
      </c>
      <c r="E9710" s="161">
        <v>0</v>
      </c>
      <c r="F9710" s="161">
        <v>0</v>
      </c>
      <c r="G9710" s="161">
        <v>0</v>
      </c>
      <c r="H9710" s="161">
        <v>0</v>
      </c>
      <c r="L9710">
        <v>797.46275100000003</v>
      </c>
      <c r="M9710">
        <v>169.2</v>
      </c>
      <c r="N9710">
        <v>169.2</v>
      </c>
      <c r="R9710">
        <v>1487.900854</v>
      </c>
      <c r="S9710">
        <v>1487.900854</v>
      </c>
      <c r="T9710" s="194">
        <v>1487.900854</v>
      </c>
      <c r="U9710" t="s">
        <v>193</v>
      </c>
      <c r="V9710">
        <v>45708.624224537038</v>
      </c>
    </row>
    <row r="9711" spans="1:22" x14ac:dyDescent="0.3">
      <c r="A9711" t="s">
        <v>264</v>
      </c>
      <c r="C9711" t="s">
        <v>93</v>
      </c>
      <c r="D9711" s="29">
        <v>45827</v>
      </c>
      <c r="E9711" s="161">
        <v>0</v>
      </c>
      <c r="F9711" s="161">
        <v>0</v>
      </c>
      <c r="G9711" s="161">
        <v>0</v>
      </c>
      <c r="H9711" s="161">
        <v>0</v>
      </c>
      <c r="L9711">
        <v>797.46275100000003</v>
      </c>
      <c r="M9711">
        <v>169.2</v>
      </c>
      <c r="N9711">
        <v>169.2</v>
      </c>
      <c r="R9711">
        <v>1487.900854</v>
      </c>
      <c r="S9711">
        <v>1487.900854</v>
      </c>
      <c r="T9711" s="194">
        <v>1487.900854</v>
      </c>
      <c r="U9711" t="s">
        <v>193</v>
      </c>
      <c r="V9711">
        <v>45708.624224537038</v>
      </c>
    </row>
    <row r="9712" spans="1:22" x14ac:dyDescent="0.3">
      <c r="A9712" t="s">
        <v>264</v>
      </c>
      <c r="C9712" t="s">
        <v>93</v>
      </c>
      <c r="D9712" s="29">
        <v>45828</v>
      </c>
      <c r="E9712" s="161">
        <v>0</v>
      </c>
      <c r="F9712" s="161">
        <v>0</v>
      </c>
      <c r="G9712" s="161">
        <v>0</v>
      </c>
      <c r="H9712" s="161">
        <v>0</v>
      </c>
      <c r="L9712">
        <v>797.46275100000003</v>
      </c>
      <c r="M9712">
        <v>169.2</v>
      </c>
      <c r="N9712">
        <v>169.2</v>
      </c>
      <c r="R9712">
        <v>1487.900854</v>
      </c>
      <c r="S9712">
        <v>1487.900854</v>
      </c>
      <c r="T9712" s="194">
        <v>1487.900854</v>
      </c>
      <c r="U9712" t="s">
        <v>193</v>
      </c>
      <c r="V9712">
        <v>45708.624236111114</v>
      </c>
    </row>
    <row r="9713" spans="1:22" x14ac:dyDescent="0.3">
      <c r="A9713" t="s">
        <v>264</v>
      </c>
      <c r="C9713" t="s">
        <v>93</v>
      </c>
      <c r="D9713" s="29">
        <v>45829</v>
      </c>
      <c r="E9713" s="161">
        <v>0</v>
      </c>
      <c r="F9713" s="161">
        <v>0</v>
      </c>
      <c r="G9713" s="161">
        <v>0</v>
      </c>
      <c r="H9713" s="161">
        <v>0</v>
      </c>
      <c r="L9713">
        <v>797.46275100000003</v>
      </c>
      <c r="M9713">
        <v>169.2</v>
      </c>
      <c r="N9713">
        <v>169.2</v>
      </c>
      <c r="R9713">
        <v>1487.900854</v>
      </c>
      <c r="S9713">
        <v>1487.900854</v>
      </c>
      <c r="T9713" s="194">
        <v>1487.900854</v>
      </c>
      <c r="U9713" t="s">
        <v>193</v>
      </c>
      <c r="V9713">
        <v>45708.624224537038</v>
      </c>
    </row>
    <row r="9714" spans="1:22" x14ac:dyDescent="0.3">
      <c r="A9714" t="s">
        <v>264</v>
      </c>
      <c r="C9714" t="s">
        <v>93</v>
      </c>
      <c r="D9714" s="29">
        <v>45830</v>
      </c>
      <c r="E9714" s="161">
        <v>0</v>
      </c>
      <c r="F9714" s="161">
        <v>0</v>
      </c>
      <c r="G9714" s="161">
        <v>0</v>
      </c>
      <c r="H9714" s="161">
        <v>0</v>
      </c>
      <c r="L9714">
        <v>797.46275100000003</v>
      </c>
      <c r="M9714">
        <v>169.2</v>
      </c>
      <c r="N9714">
        <v>169.2</v>
      </c>
      <c r="R9714">
        <v>1487.900854</v>
      </c>
      <c r="S9714">
        <v>1487.900854</v>
      </c>
      <c r="T9714" s="194">
        <v>1487.900854</v>
      </c>
      <c r="U9714" t="s">
        <v>193</v>
      </c>
      <c r="V9714">
        <v>45708.624224537038</v>
      </c>
    </row>
    <row r="9715" spans="1:22" x14ac:dyDescent="0.3">
      <c r="A9715" t="s">
        <v>264</v>
      </c>
      <c r="C9715" t="s">
        <v>93</v>
      </c>
      <c r="D9715" s="29">
        <v>45831</v>
      </c>
      <c r="E9715" s="161">
        <v>0</v>
      </c>
      <c r="F9715" s="161">
        <v>0</v>
      </c>
      <c r="G9715" s="161">
        <v>0</v>
      </c>
      <c r="H9715" s="161">
        <v>0</v>
      </c>
      <c r="L9715">
        <v>797.46275100000003</v>
      </c>
      <c r="M9715">
        <v>169.2</v>
      </c>
      <c r="N9715">
        <v>169.2</v>
      </c>
      <c r="R9715">
        <v>1487.900854</v>
      </c>
      <c r="S9715">
        <v>1487.900854</v>
      </c>
      <c r="T9715" s="194">
        <v>1487.900854</v>
      </c>
      <c r="U9715" t="s">
        <v>193</v>
      </c>
      <c r="V9715">
        <v>45708.624224537038</v>
      </c>
    </row>
    <row r="9716" spans="1:22" x14ac:dyDescent="0.3">
      <c r="A9716" t="s">
        <v>264</v>
      </c>
      <c r="C9716" t="s">
        <v>93</v>
      </c>
      <c r="D9716" s="29">
        <v>45832</v>
      </c>
      <c r="E9716" s="161">
        <v>0</v>
      </c>
      <c r="F9716" s="161">
        <v>0</v>
      </c>
      <c r="G9716" s="161">
        <v>0</v>
      </c>
      <c r="H9716" s="161">
        <v>0</v>
      </c>
      <c r="L9716">
        <v>797.46275100000003</v>
      </c>
      <c r="M9716">
        <v>169.2</v>
      </c>
      <c r="N9716">
        <v>169.2</v>
      </c>
      <c r="R9716">
        <v>1487.900854</v>
      </c>
      <c r="S9716">
        <v>1487.900854</v>
      </c>
      <c r="T9716" s="194">
        <v>1487.900854</v>
      </c>
      <c r="U9716" t="s">
        <v>193</v>
      </c>
      <c r="V9716">
        <v>45708.624236111114</v>
      </c>
    </row>
    <row r="9717" spans="1:22" x14ac:dyDescent="0.3">
      <c r="A9717" t="s">
        <v>264</v>
      </c>
      <c r="C9717" t="s">
        <v>93</v>
      </c>
      <c r="D9717" s="29">
        <v>45833</v>
      </c>
      <c r="E9717" s="161">
        <v>0</v>
      </c>
      <c r="F9717" s="161">
        <v>0</v>
      </c>
      <c r="G9717" s="161">
        <v>0</v>
      </c>
      <c r="H9717" s="161">
        <v>0</v>
      </c>
      <c r="L9717">
        <v>797.46275100000003</v>
      </c>
      <c r="M9717">
        <v>169.2</v>
      </c>
      <c r="N9717">
        <v>169.2</v>
      </c>
      <c r="R9717">
        <v>1487.900854</v>
      </c>
      <c r="S9717">
        <v>1487.900854</v>
      </c>
      <c r="T9717" s="194">
        <v>1487.900854</v>
      </c>
      <c r="U9717" t="s">
        <v>193</v>
      </c>
      <c r="V9717">
        <v>45708.624224537038</v>
      </c>
    </row>
    <row r="9718" spans="1:22" x14ac:dyDescent="0.3">
      <c r="A9718" t="s">
        <v>264</v>
      </c>
      <c r="C9718" t="s">
        <v>93</v>
      </c>
      <c r="D9718" s="29">
        <v>45834</v>
      </c>
      <c r="E9718" s="161">
        <v>0</v>
      </c>
      <c r="F9718" s="161">
        <v>0</v>
      </c>
      <c r="G9718" s="161">
        <v>0</v>
      </c>
      <c r="H9718" s="161">
        <v>0</v>
      </c>
      <c r="L9718">
        <v>797.46275100000003</v>
      </c>
      <c r="M9718">
        <v>169.2</v>
      </c>
      <c r="N9718">
        <v>169.2</v>
      </c>
      <c r="R9718">
        <v>1487.900854</v>
      </c>
      <c r="S9718">
        <v>1487.900854</v>
      </c>
      <c r="T9718" s="194">
        <v>1487.900854</v>
      </c>
      <c r="U9718" t="s">
        <v>193</v>
      </c>
      <c r="V9718">
        <v>45708.624236111114</v>
      </c>
    </row>
    <row r="9719" spans="1:22" x14ac:dyDescent="0.3">
      <c r="A9719" t="s">
        <v>264</v>
      </c>
      <c r="C9719" t="s">
        <v>93</v>
      </c>
      <c r="D9719" s="29">
        <v>45835</v>
      </c>
      <c r="E9719" s="161">
        <v>0</v>
      </c>
      <c r="F9719" s="161">
        <v>0</v>
      </c>
      <c r="G9719" s="161">
        <v>0</v>
      </c>
      <c r="H9719" s="161">
        <v>0</v>
      </c>
      <c r="L9719">
        <v>797.46275100000003</v>
      </c>
      <c r="M9719">
        <v>169.2</v>
      </c>
      <c r="N9719">
        <v>169.2</v>
      </c>
      <c r="R9719">
        <v>1487.900854</v>
      </c>
      <c r="S9719">
        <v>1487.900854</v>
      </c>
      <c r="T9719" s="194">
        <v>1487.900854</v>
      </c>
      <c r="U9719" t="s">
        <v>193</v>
      </c>
      <c r="V9719">
        <v>45708.624224537038</v>
      </c>
    </row>
    <row r="9720" spans="1:22" x14ac:dyDescent="0.3">
      <c r="A9720" t="s">
        <v>264</v>
      </c>
      <c r="C9720" t="s">
        <v>93</v>
      </c>
      <c r="D9720" s="29">
        <v>45836</v>
      </c>
      <c r="E9720" s="161">
        <v>0</v>
      </c>
      <c r="F9720" s="161">
        <v>0</v>
      </c>
      <c r="G9720" s="161">
        <v>0</v>
      </c>
      <c r="H9720" s="161">
        <v>0</v>
      </c>
      <c r="L9720">
        <v>797.46275100000003</v>
      </c>
      <c r="M9720">
        <v>169.2</v>
      </c>
      <c r="N9720">
        <v>169.2</v>
      </c>
      <c r="R9720">
        <v>1487.900854</v>
      </c>
      <c r="S9720">
        <v>1487.900854</v>
      </c>
      <c r="T9720" s="194">
        <v>1487.900854</v>
      </c>
      <c r="U9720" t="s">
        <v>193</v>
      </c>
      <c r="V9720">
        <v>45708.624236111114</v>
      </c>
    </row>
    <row r="9721" spans="1:22" x14ac:dyDescent="0.3">
      <c r="A9721" t="s">
        <v>264</v>
      </c>
      <c r="C9721" t="s">
        <v>93</v>
      </c>
      <c r="D9721" s="29">
        <v>45837</v>
      </c>
      <c r="E9721" s="161">
        <v>0</v>
      </c>
      <c r="F9721" s="161">
        <v>0</v>
      </c>
      <c r="G9721" s="161">
        <v>0</v>
      </c>
      <c r="H9721" s="161">
        <v>0</v>
      </c>
      <c r="L9721">
        <v>797.46275100000003</v>
      </c>
      <c r="M9721">
        <v>169.2</v>
      </c>
      <c r="N9721">
        <v>169.2</v>
      </c>
      <c r="R9721">
        <v>1487.900854</v>
      </c>
      <c r="S9721">
        <v>1487.900854</v>
      </c>
      <c r="T9721" s="194">
        <v>1487.900854</v>
      </c>
      <c r="U9721" t="s">
        <v>193</v>
      </c>
      <c r="V9721">
        <v>45708.624224537038</v>
      </c>
    </row>
    <row r="9722" spans="1:22" x14ac:dyDescent="0.3">
      <c r="A9722" t="s">
        <v>264</v>
      </c>
      <c r="C9722" t="s">
        <v>93</v>
      </c>
      <c r="D9722" s="29">
        <v>45838</v>
      </c>
      <c r="E9722" s="161">
        <v>0</v>
      </c>
      <c r="F9722" s="161">
        <v>0</v>
      </c>
      <c r="G9722" s="161">
        <v>0</v>
      </c>
      <c r="H9722" s="161">
        <v>0</v>
      </c>
      <c r="L9722">
        <v>797.46275100000003</v>
      </c>
      <c r="M9722">
        <v>169.2</v>
      </c>
      <c r="N9722">
        <v>169.2</v>
      </c>
      <c r="R9722">
        <v>1487.900854</v>
      </c>
      <c r="S9722">
        <v>1487.900854</v>
      </c>
      <c r="T9722" s="194">
        <v>1487.900854</v>
      </c>
      <c r="U9722" t="s">
        <v>193</v>
      </c>
      <c r="V9722">
        <v>45708.624224537038</v>
      </c>
    </row>
    <row r="9723" spans="1:22" x14ac:dyDescent="0.3">
      <c r="A9723" t="s">
        <v>264</v>
      </c>
      <c r="C9723" t="s">
        <v>93</v>
      </c>
      <c r="D9723" s="29">
        <v>45839</v>
      </c>
      <c r="E9723" s="161">
        <v>0</v>
      </c>
      <c r="F9723" s="161">
        <v>0</v>
      </c>
      <c r="G9723" s="161">
        <v>0</v>
      </c>
      <c r="H9723" s="161">
        <v>0</v>
      </c>
      <c r="L9723">
        <v>797.46275100000003</v>
      </c>
      <c r="M9723">
        <v>169.2</v>
      </c>
      <c r="N9723">
        <v>169.2</v>
      </c>
      <c r="R9723">
        <v>1487.900854</v>
      </c>
      <c r="S9723">
        <v>1487.900854</v>
      </c>
      <c r="T9723" s="194">
        <v>1487.900854</v>
      </c>
      <c r="U9723" t="s">
        <v>193</v>
      </c>
      <c r="V9723">
        <v>45708.624224537038</v>
      </c>
    </row>
    <row r="9724" spans="1:22" x14ac:dyDescent="0.3">
      <c r="A9724" t="s">
        <v>264</v>
      </c>
      <c r="C9724" t="s">
        <v>93</v>
      </c>
      <c r="D9724" s="29">
        <v>45840</v>
      </c>
      <c r="E9724" s="161">
        <v>0</v>
      </c>
      <c r="F9724" s="161">
        <v>0</v>
      </c>
      <c r="G9724" s="161">
        <v>0</v>
      </c>
      <c r="H9724" s="161">
        <v>0</v>
      </c>
      <c r="L9724">
        <v>797.46275100000003</v>
      </c>
      <c r="M9724">
        <v>169.2</v>
      </c>
      <c r="N9724">
        <v>169.2</v>
      </c>
      <c r="R9724">
        <v>1487.900854</v>
      </c>
      <c r="S9724">
        <v>1487.900854</v>
      </c>
      <c r="T9724" s="194">
        <v>1487.900854</v>
      </c>
      <c r="U9724" t="s">
        <v>193</v>
      </c>
      <c r="V9724">
        <v>45708.624224537038</v>
      </c>
    </row>
    <row r="9725" spans="1:22" x14ac:dyDescent="0.3">
      <c r="A9725" t="s">
        <v>264</v>
      </c>
      <c r="C9725" t="s">
        <v>93</v>
      </c>
      <c r="D9725" s="29">
        <v>45841</v>
      </c>
      <c r="E9725" s="161">
        <v>0</v>
      </c>
      <c r="F9725" s="161">
        <v>0</v>
      </c>
      <c r="G9725" s="161">
        <v>0</v>
      </c>
      <c r="H9725" s="161">
        <v>0</v>
      </c>
      <c r="L9725">
        <v>797.46275100000003</v>
      </c>
      <c r="M9725">
        <v>169.2</v>
      </c>
      <c r="N9725">
        <v>169.2</v>
      </c>
      <c r="R9725">
        <v>1487.900854</v>
      </c>
      <c r="S9725">
        <v>1487.900854</v>
      </c>
      <c r="T9725" s="194">
        <v>1487.900854</v>
      </c>
      <c r="U9725" t="s">
        <v>193</v>
      </c>
      <c r="V9725">
        <v>45708.624236111114</v>
      </c>
    </row>
    <row r="9726" spans="1:22" x14ac:dyDescent="0.3">
      <c r="A9726" t="s">
        <v>264</v>
      </c>
      <c r="C9726" t="s">
        <v>93</v>
      </c>
      <c r="D9726" s="29">
        <v>45842</v>
      </c>
      <c r="E9726" s="161">
        <v>0</v>
      </c>
      <c r="F9726" s="161">
        <v>0</v>
      </c>
      <c r="G9726" s="161">
        <v>0</v>
      </c>
      <c r="H9726" s="161">
        <v>0</v>
      </c>
      <c r="L9726">
        <v>797.46275100000003</v>
      </c>
      <c r="M9726">
        <v>169.2</v>
      </c>
      <c r="N9726">
        <v>169.2</v>
      </c>
      <c r="R9726">
        <v>1487.900854</v>
      </c>
      <c r="S9726">
        <v>1487.900854</v>
      </c>
      <c r="T9726" s="194">
        <v>1487.900854</v>
      </c>
      <c r="U9726" t="s">
        <v>193</v>
      </c>
      <c r="V9726">
        <v>45708.624224537038</v>
      </c>
    </row>
    <row r="9727" spans="1:22" x14ac:dyDescent="0.3">
      <c r="A9727" t="s">
        <v>264</v>
      </c>
      <c r="C9727" t="s">
        <v>93</v>
      </c>
      <c r="D9727" s="29">
        <v>45843</v>
      </c>
      <c r="E9727" s="161">
        <v>0</v>
      </c>
      <c r="F9727" s="161">
        <v>0</v>
      </c>
      <c r="G9727" s="161">
        <v>0</v>
      </c>
      <c r="H9727" s="161">
        <v>0</v>
      </c>
      <c r="L9727">
        <v>797.46275100000003</v>
      </c>
      <c r="M9727">
        <v>169.2</v>
      </c>
      <c r="N9727">
        <v>169.2</v>
      </c>
      <c r="R9727">
        <v>1487.900854</v>
      </c>
      <c r="S9727">
        <v>1487.900854</v>
      </c>
      <c r="T9727" s="194">
        <v>1487.900854</v>
      </c>
      <c r="U9727" t="s">
        <v>193</v>
      </c>
      <c r="V9727">
        <v>45708.624224537038</v>
      </c>
    </row>
    <row r="9728" spans="1:22" x14ac:dyDescent="0.3">
      <c r="A9728" t="s">
        <v>264</v>
      </c>
      <c r="C9728" t="s">
        <v>93</v>
      </c>
      <c r="D9728" s="29">
        <v>45844</v>
      </c>
      <c r="E9728" s="161">
        <v>0</v>
      </c>
      <c r="F9728" s="161">
        <v>0</v>
      </c>
      <c r="G9728" s="161">
        <v>0</v>
      </c>
      <c r="H9728" s="161">
        <v>0</v>
      </c>
      <c r="L9728">
        <v>797.46275100000003</v>
      </c>
      <c r="M9728">
        <v>169.2</v>
      </c>
      <c r="N9728">
        <v>169.2</v>
      </c>
      <c r="R9728">
        <v>1487.900854</v>
      </c>
      <c r="S9728">
        <v>1487.900854</v>
      </c>
      <c r="T9728" s="194">
        <v>1487.900854</v>
      </c>
      <c r="U9728" t="s">
        <v>193</v>
      </c>
      <c r="V9728">
        <v>45708.624236111114</v>
      </c>
    </row>
    <row r="9729" spans="1:22" x14ac:dyDescent="0.3">
      <c r="A9729" t="s">
        <v>264</v>
      </c>
      <c r="C9729" t="s">
        <v>93</v>
      </c>
      <c r="D9729" s="29">
        <v>45845</v>
      </c>
      <c r="E9729" s="161">
        <v>0</v>
      </c>
      <c r="F9729" s="161">
        <v>0</v>
      </c>
      <c r="G9729" s="161">
        <v>0</v>
      </c>
      <c r="H9729" s="161">
        <v>0</v>
      </c>
      <c r="L9729">
        <v>797.46275100000003</v>
      </c>
      <c r="M9729">
        <v>169.2</v>
      </c>
      <c r="N9729">
        <v>169.2</v>
      </c>
      <c r="R9729">
        <v>1487.900854</v>
      </c>
      <c r="S9729">
        <v>1487.900854</v>
      </c>
      <c r="T9729" s="194">
        <v>1487.900854</v>
      </c>
      <c r="U9729" t="s">
        <v>193</v>
      </c>
      <c r="V9729">
        <v>45708.624236111114</v>
      </c>
    </row>
    <row r="9730" spans="1:22" x14ac:dyDescent="0.3">
      <c r="A9730" t="s">
        <v>264</v>
      </c>
      <c r="C9730" t="s">
        <v>93</v>
      </c>
      <c r="D9730" s="29">
        <v>45846</v>
      </c>
      <c r="E9730" s="161">
        <v>0</v>
      </c>
      <c r="F9730" s="161">
        <v>0</v>
      </c>
      <c r="G9730" s="161">
        <v>0</v>
      </c>
      <c r="H9730" s="161">
        <v>0</v>
      </c>
      <c r="L9730">
        <v>797.46275100000003</v>
      </c>
      <c r="M9730">
        <v>169.2</v>
      </c>
      <c r="N9730">
        <v>169.2</v>
      </c>
      <c r="R9730">
        <v>1487.900854</v>
      </c>
      <c r="S9730">
        <v>1487.900854</v>
      </c>
      <c r="T9730" s="194">
        <v>1487.900854</v>
      </c>
      <c r="U9730" t="s">
        <v>193</v>
      </c>
      <c r="V9730">
        <v>45708.624224537038</v>
      </c>
    </row>
    <row r="9731" spans="1:22" x14ac:dyDescent="0.3">
      <c r="A9731" t="s">
        <v>264</v>
      </c>
      <c r="C9731" t="s">
        <v>93</v>
      </c>
      <c r="D9731" s="29">
        <v>45847</v>
      </c>
      <c r="E9731" s="161">
        <v>0</v>
      </c>
      <c r="F9731" s="161">
        <v>0</v>
      </c>
      <c r="G9731" s="161">
        <v>0</v>
      </c>
      <c r="H9731" s="161">
        <v>0</v>
      </c>
      <c r="L9731">
        <v>797.46275100000003</v>
      </c>
      <c r="M9731">
        <v>169.2</v>
      </c>
      <c r="N9731">
        <v>169.2</v>
      </c>
      <c r="R9731">
        <v>1487.900854</v>
      </c>
      <c r="S9731">
        <v>1487.900854</v>
      </c>
      <c r="T9731" s="194">
        <v>1487.900854</v>
      </c>
      <c r="U9731" t="s">
        <v>193</v>
      </c>
      <c r="V9731">
        <v>45708.624236111114</v>
      </c>
    </row>
    <row r="9732" spans="1:22" x14ac:dyDescent="0.3">
      <c r="A9732" t="s">
        <v>264</v>
      </c>
      <c r="C9732" t="s">
        <v>93</v>
      </c>
      <c r="D9732" s="29">
        <v>45848</v>
      </c>
      <c r="E9732" s="161">
        <v>0</v>
      </c>
      <c r="F9732" s="161">
        <v>0</v>
      </c>
      <c r="G9732" s="161">
        <v>0</v>
      </c>
      <c r="H9732" s="161">
        <v>0</v>
      </c>
      <c r="L9732">
        <v>797.46275100000003</v>
      </c>
      <c r="M9732">
        <v>169.2</v>
      </c>
      <c r="N9732">
        <v>169.2</v>
      </c>
      <c r="R9732">
        <v>1487.900854</v>
      </c>
      <c r="S9732">
        <v>1487.900854</v>
      </c>
      <c r="T9732" s="194">
        <v>1487.900854</v>
      </c>
      <c r="U9732" t="s">
        <v>193</v>
      </c>
      <c r="V9732">
        <v>45708.624236111114</v>
      </c>
    </row>
    <row r="9733" spans="1:22" x14ac:dyDescent="0.3">
      <c r="A9733" t="s">
        <v>264</v>
      </c>
      <c r="C9733" t="s">
        <v>93</v>
      </c>
      <c r="D9733" s="29">
        <v>45849</v>
      </c>
      <c r="E9733" s="161">
        <v>0</v>
      </c>
      <c r="F9733" s="161">
        <v>0</v>
      </c>
      <c r="G9733" s="161">
        <v>0</v>
      </c>
      <c r="H9733" s="161">
        <v>0</v>
      </c>
      <c r="L9733">
        <v>797.46275100000003</v>
      </c>
      <c r="M9733">
        <v>169.2</v>
      </c>
      <c r="N9733">
        <v>169.2</v>
      </c>
      <c r="R9733">
        <v>1487.900854</v>
      </c>
      <c r="S9733">
        <v>1487.900854</v>
      </c>
      <c r="T9733" s="194">
        <v>1487.900854</v>
      </c>
      <c r="U9733" t="s">
        <v>193</v>
      </c>
      <c r="V9733">
        <v>45708.624236111114</v>
      </c>
    </row>
    <row r="9734" spans="1:22" x14ac:dyDescent="0.3">
      <c r="A9734" t="s">
        <v>264</v>
      </c>
      <c r="C9734" t="s">
        <v>93</v>
      </c>
      <c r="D9734" s="29">
        <v>45850</v>
      </c>
      <c r="E9734" s="161">
        <v>0</v>
      </c>
      <c r="F9734" s="161">
        <v>0</v>
      </c>
      <c r="G9734" s="161">
        <v>0</v>
      </c>
      <c r="H9734" s="161">
        <v>0</v>
      </c>
      <c r="L9734">
        <v>797.46275100000003</v>
      </c>
      <c r="M9734">
        <v>169.2</v>
      </c>
      <c r="N9734">
        <v>169.2</v>
      </c>
      <c r="R9734">
        <v>1487.900854</v>
      </c>
      <c r="S9734">
        <v>1487.900854</v>
      </c>
      <c r="T9734" s="194">
        <v>1487.900854</v>
      </c>
      <c r="U9734" t="s">
        <v>193</v>
      </c>
      <c r="V9734">
        <v>45708.624236111114</v>
      </c>
    </row>
    <row r="9735" spans="1:22" x14ac:dyDescent="0.3">
      <c r="A9735" t="s">
        <v>264</v>
      </c>
      <c r="C9735" t="s">
        <v>93</v>
      </c>
      <c r="D9735" s="29">
        <v>45851</v>
      </c>
      <c r="E9735" s="161">
        <v>0</v>
      </c>
      <c r="F9735" s="161">
        <v>0</v>
      </c>
      <c r="G9735" s="161">
        <v>0</v>
      </c>
      <c r="H9735" s="161">
        <v>0</v>
      </c>
      <c r="L9735">
        <v>797.46275100000003</v>
      </c>
      <c r="M9735">
        <v>169.2</v>
      </c>
      <c r="N9735">
        <v>169.2</v>
      </c>
      <c r="R9735">
        <v>1487.900854</v>
      </c>
      <c r="S9735">
        <v>1487.900854</v>
      </c>
      <c r="T9735" s="194">
        <v>1487.900854</v>
      </c>
      <c r="U9735" t="s">
        <v>193</v>
      </c>
      <c r="V9735">
        <v>45708.624236111114</v>
      </c>
    </row>
    <row r="9736" spans="1:22" x14ac:dyDescent="0.3">
      <c r="A9736" t="s">
        <v>264</v>
      </c>
      <c r="C9736" t="s">
        <v>93</v>
      </c>
      <c r="D9736" s="29">
        <v>45852</v>
      </c>
      <c r="E9736" s="161">
        <v>0</v>
      </c>
      <c r="F9736" s="161">
        <v>0</v>
      </c>
      <c r="G9736" s="161">
        <v>0</v>
      </c>
      <c r="H9736" s="161">
        <v>0</v>
      </c>
      <c r="L9736">
        <v>797.46275100000003</v>
      </c>
      <c r="M9736">
        <v>169.2</v>
      </c>
      <c r="N9736">
        <v>169.2</v>
      </c>
      <c r="R9736">
        <v>1487.900854</v>
      </c>
      <c r="S9736">
        <v>1487.900854</v>
      </c>
      <c r="T9736" s="194">
        <v>1487.900854</v>
      </c>
      <c r="U9736" t="s">
        <v>193</v>
      </c>
      <c r="V9736">
        <v>45708.624247685184</v>
      </c>
    </row>
    <row r="9737" spans="1:22" x14ac:dyDescent="0.3">
      <c r="A9737" t="s">
        <v>264</v>
      </c>
      <c r="C9737" t="s">
        <v>93</v>
      </c>
      <c r="D9737" s="29">
        <v>45853</v>
      </c>
      <c r="E9737" s="161">
        <v>0</v>
      </c>
      <c r="F9737" s="161">
        <v>0</v>
      </c>
      <c r="G9737" s="161">
        <v>0</v>
      </c>
      <c r="H9737" s="161">
        <v>0</v>
      </c>
      <c r="L9737">
        <v>797.46275100000003</v>
      </c>
      <c r="M9737">
        <v>169.2</v>
      </c>
      <c r="N9737">
        <v>169.2</v>
      </c>
      <c r="R9737">
        <v>1487.900854</v>
      </c>
      <c r="S9737">
        <v>1487.900854</v>
      </c>
      <c r="T9737" s="194">
        <v>1487.900854</v>
      </c>
      <c r="U9737" t="s">
        <v>193</v>
      </c>
      <c r="V9737">
        <v>45708.624236111114</v>
      </c>
    </row>
    <row r="9738" spans="1:22" x14ac:dyDescent="0.3">
      <c r="A9738" t="s">
        <v>264</v>
      </c>
      <c r="C9738" t="s">
        <v>93</v>
      </c>
      <c r="D9738" s="29">
        <v>45854</v>
      </c>
      <c r="E9738" s="161">
        <v>0</v>
      </c>
      <c r="F9738" s="161">
        <v>0</v>
      </c>
      <c r="G9738" s="161">
        <v>0</v>
      </c>
      <c r="H9738" s="161">
        <v>0</v>
      </c>
      <c r="L9738">
        <v>797.46275100000003</v>
      </c>
      <c r="M9738">
        <v>169.2</v>
      </c>
      <c r="N9738">
        <v>169.2</v>
      </c>
      <c r="R9738">
        <v>1487.900854</v>
      </c>
      <c r="S9738">
        <v>1487.900854</v>
      </c>
      <c r="T9738" s="194">
        <v>1487.900854</v>
      </c>
      <c r="U9738" t="s">
        <v>193</v>
      </c>
      <c r="V9738">
        <v>45708.624236111114</v>
      </c>
    </row>
    <row r="9739" spans="1:22" x14ac:dyDescent="0.3">
      <c r="A9739" t="s">
        <v>264</v>
      </c>
      <c r="C9739" t="s">
        <v>93</v>
      </c>
      <c r="D9739" s="29">
        <v>45855</v>
      </c>
      <c r="E9739" s="161">
        <v>0</v>
      </c>
      <c r="F9739" s="161">
        <v>0</v>
      </c>
      <c r="G9739" s="161">
        <v>0</v>
      </c>
      <c r="H9739" s="161">
        <v>0</v>
      </c>
      <c r="L9739">
        <v>797.46275100000003</v>
      </c>
      <c r="M9739">
        <v>169.2</v>
      </c>
      <c r="N9739">
        <v>169.2</v>
      </c>
      <c r="R9739">
        <v>1487.900854</v>
      </c>
      <c r="S9739">
        <v>1487.900854</v>
      </c>
      <c r="T9739" s="194">
        <v>1487.900854</v>
      </c>
      <c r="U9739" t="s">
        <v>193</v>
      </c>
      <c r="V9739">
        <v>45708.624236111114</v>
      </c>
    </row>
    <row r="9740" spans="1:22" x14ac:dyDescent="0.3">
      <c r="A9740" t="s">
        <v>264</v>
      </c>
      <c r="C9740" t="s">
        <v>93</v>
      </c>
      <c r="D9740" s="29">
        <v>45856</v>
      </c>
      <c r="E9740" s="161">
        <v>0</v>
      </c>
      <c r="F9740" s="161">
        <v>0</v>
      </c>
      <c r="G9740" s="161">
        <v>0</v>
      </c>
      <c r="H9740" s="161">
        <v>0</v>
      </c>
      <c r="L9740">
        <v>797.46275100000003</v>
      </c>
      <c r="M9740">
        <v>169.2</v>
      </c>
      <c r="N9740">
        <v>169.2</v>
      </c>
      <c r="R9740">
        <v>1487.900854</v>
      </c>
      <c r="S9740">
        <v>1487.900854</v>
      </c>
      <c r="T9740" s="194">
        <v>1487.900854</v>
      </c>
      <c r="U9740" t="s">
        <v>193</v>
      </c>
      <c r="V9740">
        <v>45708.624236111114</v>
      </c>
    </row>
    <row r="9741" spans="1:22" x14ac:dyDescent="0.3">
      <c r="A9741" t="s">
        <v>264</v>
      </c>
      <c r="C9741" t="s">
        <v>93</v>
      </c>
      <c r="D9741" s="29">
        <v>45857</v>
      </c>
      <c r="E9741" s="161">
        <v>0</v>
      </c>
      <c r="F9741" s="161">
        <v>0</v>
      </c>
      <c r="G9741" s="161">
        <v>0</v>
      </c>
      <c r="H9741" s="161">
        <v>0</v>
      </c>
      <c r="L9741">
        <v>797.46275100000003</v>
      </c>
      <c r="M9741">
        <v>169.2</v>
      </c>
      <c r="N9741">
        <v>169.2</v>
      </c>
      <c r="R9741">
        <v>1487.900854</v>
      </c>
      <c r="S9741">
        <v>1487.900854</v>
      </c>
      <c r="T9741" s="194">
        <v>1487.900854</v>
      </c>
      <c r="U9741" t="s">
        <v>193</v>
      </c>
      <c r="V9741">
        <v>45708.624247685184</v>
      </c>
    </row>
    <row r="9742" spans="1:22" x14ac:dyDescent="0.3">
      <c r="A9742" t="s">
        <v>264</v>
      </c>
      <c r="C9742" t="s">
        <v>93</v>
      </c>
      <c r="D9742" s="29">
        <v>45858</v>
      </c>
      <c r="E9742" s="161">
        <v>0</v>
      </c>
      <c r="F9742" s="161">
        <v>0</v>
      </c>
      <c r="G9742" s="161">
        <v>0</v>
      </c>
      <c r="H9742" s="161">
        <v>0</v>
      </c>
      <c r="L9742">
        <v>797.46275100000003</v>
      </c>
      <c r="M9742">
        <v>169.2</v>
      </c>
      <c r="N9742">
        <v>169.2</v>
      </c>
      <c r="R9742">
        <v>1487.900854</v>
      </c>
      <c r="S9742">
        <v>1487.900854</v>
      </c>
      <c r="T9742" s="194">
        <v>1487.900854</v>
      </c>
      <c r="U9742" t="s">
        <v>193</v>
      </c>
      <c r="V9742">
        <v>45708.624236111114</v>
      </c>
    </row>
    <row r="9743" spans="1:22" x14ac:dyDescent="0.3">
      <c r="A9743" t="s">
        <v>264</v>
      </c>
      <c r="C9743" t="s">
        <v>93</v>
      </c>
      <c r="D9743" s="29">
        <v>45859</v>
      </c>
      <c r="E9743" s="161">
        <v>0</v>
      </c>
      <c r="F9743" s="161">
        <v>0</v>
      </c>
      <c r="G9743" s="161">
        <v>0</v>
      </c>
      <c r="H9743" s="161">
        <v>0</v>
      </c>
      <c r="L9743">
        <v>797.46275100000003</v>
      </c>
      <c r="M9743">
        <v>169.2</v>
      </c>
      <c r="N9743">
        <v>169.2</v>
      </c>
      <c r="R9743">
        <v>1487.900854</v>
      </c>
      <c r="S9743">
        <v>1487.900854</v>
      </c>
      <c r="T9743" s="194">
        <v>1487.900854</v>
      </c>
      <c r="U9743" t="s">
        <v>193</v>
      </c>
      <c r="V9743">
        <v>45708.624236111114</v>
      </c>
    </row>
    <row r="9744" spans="1:22" x14ac:dyDescent="0.3">
      <c r="A9744" t="s">
        <v>264</v>
      </c>
      <c r="C9744" t="s">
        <v>93</v>
      </c>
      <c r="D9744" s="29">
        <v>45860</v>
      </c>
      <c r="E9744" s="161">
        <v>0</v>
      </c>
      <c r="F9744" s="161">
        <v>0</v>
      </c>
      <c r="G9744" s="161">
        <v>0</v>
      </c>
      <c r="H9744" s="161">
        <v>0</v>
      </c>
      <c r="L9744">
        <v>797.46275100000003</v>
      </c>
      <c r="M9744">
        <v>169.2</v>
      </c>
      <c r="N9744">
        <v>169.2</v>
      </c>
      <c r="R9744">
        <v>1487.900854</v>
      </c>
      <c r="S9744">
        <v>1487.900854</v>
      </c>
      <c r="T9744" s="194">
        <v>1487.900854</v>
      </c>
      <c r="U9744" t="s">
        <v>193</v>
      </c>
      <c r="V9744">
        <v>45708.624236111114</v>
      </c>
    </row>
    <row r="9745" spans="1:22" x14ac:dyDescent="0.3">
      <c r="A9745" t="s">
        <v>264</v>
      </c>
      <c r="C9745" t="s">
        <v>93</v>
      </c>
      <c r="D9745" s="29">
        <v>45861</v>
      </c>
      <c r="E9745" s="161">
        <v>0</v>
      </c>
      <c r="F9745" s="161">
        <v>0</v>
      </c>
      <c r="G9745" s="161">
        <v>0</v>
      </c>
      <c r="H9745" s="161">
        <v>0</v>
      </c>
      <c r="L9745">
        <v>797.46275100000003</v>
      </c>
      <c r="M9745">
        <v>169.2</v>
      </c>
      <c r="N9745">
        <v>169.2</v>
      </c>
      <c r="R9745">
        <v>1487.900854</v>
      </c>
      <c r="S9745">
        <v>1487.900854</v>
      </c>
      <c r="T9745" s="194">
        <v>1487.900854</v>
      </c>
      <c r="U9745" t="s">
        <v>193</v>
      </c>
      <c r="V9745">
        <v>45708.624236111114</v>
      </c>
    </row>
    <row r="9746" spans="1:22" x14ac:dyDescent="0.3">
      <c r="A9746" t="s">
        <v>264</v>
      </c>
      <c r="C9746" t="s">
        <v>93</v>
      </c>
      <c r="D9746" s="29">
        <v>45862</v>
      </c>
      <c r="E9746" s="161">
        <v>0</v>
      </c>
      <c r="F9746" s="161">
        <v>0</v>
      </c>
      <c r="G9746" s="161">
        <v>0</v>
      </c>
      <c r="H9746" s="161">
        <v>0</v>
      </c>
      <c r="L9746">
        <v>797.46275100000003</v>
      </c>
      <c r="M9746">
        <v>169.2</v>
      </c>
      <c r="N9746">
        <v>169.2</v>
      </c>
      <c r="R9746">
        <v>1487.900854</v>
      </c>
      <c r="S9746">
        <v>1487.900854</v>
      </c>
      <c r="T9746" s="194">
        <v>1487.900854</v>
      </c>
      <c r="U9746" t="s">
        <v>193</v>
      </c>
      <c r="V9746">
        <v>45708.624236111114</v>
      </c>
    </row>
    <row r="9747" spans="1:22" x14ac:dyDescent="0.3">
      <c r="A9747" t="s">
        <v>264</v>
      </c>
      <c r="C9747" t="s">
        <v>93</v>
      </c>
      <c r="D9747" s="29">
        <v>45863</v>
      </c>
      <c r="E9747" s="161">
        <v>0</v>
      </c>
      <c r="F9747" s="161">
        <v>0</v>
      </c>
      <c r="G9747" s="161">
        <v>0</v>
      </c>
      <c r="H9747" s="161">
        <v>0</v>
      </c>
      <c r="L9747">
        <v>797.46275100000003</v>
      </c>
      <c r="M9747">
        <v>169.2</v>
      </c>
      <c r="N9747">
        <v>169.2</v>
      </c>
      <c r="R9747">
        <v>1487.900854</v>
      </c>
      <c r="S9747">
        <v>1487.900854</v>
      </c>
      <c r="T9747" s="194">
        <v>1487.900854</v>
      </c>
      <c r="U9747" t="s">
        <v>193</v>
      </c>
      <c r="V9747">
        <v>45708.624247685184</v>
      </c>
    </row>
    <row r="9748" spans="1:22" x14ac:dyDescent="0.3">
      <c r="A9748" t="s">
        <v>264</v>
      </c>
      <c r="C9748" t="s">
        <v>93</v>
      </c>
      <c r="D9748" s="29">
        <v>45864</v>
      </c>
      <c r="E9748" s="161">
        <v>0</v>
      </c>
      <c r="F9748" s="161">
        <v>0</v>
      </c>
      <c r="G9748" s="161">
        <v>0</v>
      </c>
      <c r="H9748" s="161">
        <v>0</v>
      </c>
      <c r="L9748">
        <v>797.46275100000003</v>
      </c>
      <c r="M9748">
        <v>169.2</v>
      </c>
      <c r="N9748">
        <v>169.2</v>
      </c>
      <c r="R9748">
        <v>1487.900854</v>
      </c>
      <c r="S9748">
        <v>1487.900854</v>
      </c>
      <c r="T9748" s="194">
        <v>1487.900854</v>
      </c>
      <c r="U9748" t="s">
        <v>193</v>
      </c>
      <c r="V9748">
        <v>45708.624236111114</v>
      </c>
    </row>
    <row r="9749" spans="1:22" x14ac:dyDescent="0.3">
      <c r="A9749" t="s">
        <v>264</v>
      </c>
      <c r="C9749" t="s">
        <v>93</v>
      </c>
      <c r="D9749" s="29">
        <v>45865</v>
      </c>
      <c r="E9749" s="161">
        <v>0</v>
      </c>
      <c r="F9749" s="161">
        <v>0</v>
      </c>
      <c r="G9749" s="161">
        <v>0</v>
      </c>
      <c r="H9749" s="161">
        <v>0</v>
      </c>
      <c r="L9749">
        <v>797.46275100000003</v>
      </c>
      <c r="M9749">
        <v>169.2</v>
      </c>
      <c r="N9749">
        <v>169.2</v>
      </c>
      <c r="R9749">
        <v>1487.900854</v>
      </c>
      <c r="S9749">
        <v>1487.900854</v>
      </c>
      <c r="T9749" s="194">
        <v>1487.900854</v>
      </c>
      <c r="U9749" t="s">
        <v>193</v>
      </c>
      <c r="V9749">
        <v>45708.624236111114</v>
      </c>
    </row>
    <row r="9750" spans="1:22" x14ac:dyDescent="0.3">
      <c r="A9750" t="s">
        <v>264</v>
      </c>
      <c r="C9750" t="s">
        <v>93</v>
      </c>
      <c r="D9750" s="29">
        <v>45866</v>
      </c>
      <c r="E9750" s="161">
        <v>0</v>
      </c>
      <c r="F9750" s="161">
        <v>0</v>
      </c>
      <c r="G9750" s="161">
        <v>0</v>
      </c>
      <c r="H9750" s="161">
        <v>0</v>
      </c>
      <c r="L9750">
        <v>797.46275100000003</v>
      </c>
      <c r="M9750">
        <v>169.2</v>
      </c>
      <c r="N9750">
        <v>169.2</v>
      </c>
      <c r="R9750">
        <v>1487.900854</v>
      </c>
      <c r="S9750">
        <v>1487.900854</v>
      </c>
      <c r="T9750" s="194">
        <v>1487.900854</v>
      </c>
      <c r="U9750" t="s">
        <v>193</v>
      </c>
      <c r="V9750">
        <v>45708.624236111114</v>
      </c>
    </row>
    <row r="9751" spans="1:22" x14ac:dyDescent="0.3">
      <c r="A9751" t="s">
        <v>264</v>
      </c>
      <c r="C9751" t="s">
        <v>93</v>
      </c>
      <c r="D9751" s="29">
        <v>45867</v>
      </c>
      <c r="E9751" s="161">
        <v>0</v>
      </c>
      <c r="F9751" s="161">
        <v>0</v>
      </c>
      <c r="G9751" s="161">
        <v>0</v>
      </c>
      <c r="H9751" s="161">
        <v>0</v>
      </c>
      <c r="L9751">
        <v>797.46275100000003</v>
      </c>
      <c r="M9751">
        <v>169.2</v>
      </c>
      <c r="N9751">
        <v>169.2</v>
      </c>
      <c r="R9751">
        <v>1487.900854</v>
      </c>
      <c r="S9751">
        <v>1487.900854</v>
      </c>
      <c r="T9751" s="194">
        <v>1487.900854</v>
      </c>
      <c r="U9751" t="s">
        <v>193</v>
      </c>
      <c r="V9751">
        <v>45708.624236111114</v>
      </c>
    </row>
    <row r="9752" spans="1:22" x14ac:dyDescent="0.3">
      <c r="A9752" t="s">
        <v>264</v>
      </c>
      <c r="C9752" t="s">
        <v>93</v>
      </c>
      <c r="D9752" s="29">
        <v>45868</v>
      </c>
      <c r="E9752" s="161">
        <v>0</v>
      </c>
      <c r="F9752" s="161">
        <v>0</v>
      </c>
      <c r="G9752" s="161">
        <v>0</v>
      </c>
      <c r="H9752" s="161">
        <v>0</v>
      </c>
      <c r="L9752">
        <v>797.46275100000003</v>
      </c>
      <c r="M9752">
        <v>169.2</v>
      </c>
      <c r="N9752">
        <v>169.2</v>
      </c>
      <c r="R9752">
        <v>1487.900854</v>
      </c>
      <c r="S9752">
        <v>1487.900854</v>
      </c>
      <c r="T9752" s="194">
        <v>1487.900854</v>
      </c>
      <c r="U9752" t="s">
        <v>193</v>
      </c>
      <c r="V9752">
        <v>45708.624236111114</v>
      </c>
    </row>
    <row r="9753" spans="1:22" x14ac:dyDescent="0.3">
      <c r="A9753" t="s">
        <v>264</v>
      </c>
      <c r="C9753" t="s">
        <v>93</v>
      </c>
      <c r="D9753" s="29">
        <v>45869</v>
      </c>
      <c r="E9753" s="161">
        <v>0</v>
      </c>
      <c r="F9753" s="161">
        <v>0</v>
      </c>
      <c r="G9753" s="161">
        <v>0</v>
      </c>
      <c r="H9753" s="161">
        <v>0</v>
      </c>
      <c r="L9753">
        <v>797.46275100000003</v>
      </c>
      <c r="M9753">
        <v>169.2</v>
      </c>
      <c r="N9753">
        <v>169.2</v>
      </c>
      <c r="R9753">
        <v>1487.900854</v>
      </c>
      <c r="S9753">
        <v>1487.900854</v>
      </c>
      <c r="T9753" s="194">
        <v>1487.900854</v>
      </c>
      <c r="U9753" t="s">
        <v>193</v>
      </c>
      <c r="V9753">
        <v>45708.624247685184</v>
      </c>
    </row>
    <row r="9754" spans="1:22" x14ac:dyDescent="0.3">
      <c r="A9754" t="s">
        <v>264</v>
      </c>
      <c r="C9754" t="s">
        <v>93</v>
      </c>
      <c r="D9754" s="29">
        <v>45870</v>
      </c>
      <c r="E9754" s="161">
        <v>0</v>
      </c>
      <c r="F9754" s="161">
        <v>0</v>
      </c>
      <c r="G9754" s="161">
        <v>0</v>
      </c>
      <c r="H9754" s="161">
        <v>0</v>
      </c>
      <c r="L9754">
        <v>797.46275100000003</v>
      </c>
      <c r="M9754">
        <v>169.2</v>
      </c>
      <c r="N9754">
        <v>169.2</v>
      </c>
      <c r="R9754">
        <v>1487.900854</v>
      </c>
      <c r="S9754">
        <v>1487.900854</v>
      </c>
      <c r="T9754" s="194">
        <v>1487.900854</v>
      </c>
      <c r="U9754" t="s">
        <v>193</v>
      </c>
      <c r="V9754">
        <v>45708.624236111114</v>
      </c>
    </row>
    <row r="9755" spans="1:22" x14ac:dyDescent="0.3">
      <c r="A9755" t="s">
        <v>264</v>
      </c>
      <c r="C9755" t="s">
        <v>93</v>
      </c>
      <c r="D9755" s="29">
        <v>45871</v>
      </c>
      <c r="E9755" s="161">
        <v>0</v>
      </c>
      <c r="F9755" s="161">
        <v>0</v>
      </c>
      <c r="G9755" s="161">
        <v>0</v>
      </c>
      <c r="H9755" s="161">
        <v>0</v>
      </c>
      <c r="L9755">
        <v>797.46275100000003</v>
      </c>
      <c r="M9755">
        <v>169.2</v>
      </c>
      <c r="N9755">
        <v>169.2</v>
      </c>
      <c r="R9755">
        <v>1487.900854</v>
      </c>
      <c r="S9755">
        <v>1487.900854</v>
      </c>
      <c r="T9755" s="194">
        <v>1487.900854</v>
      </c>
      <c r="U9755" t="s">
        <v>193</v>
      </c>
      <c r="V9755">
        <v>45708.624236111114</v>
      </c>
    </row>
    <row r="9756" spans="1:22" x14ac:dyDescent="0.3">
      <c r="A9756" t="s">
        <v>264</v>
      </c>
      <c r="C9756" t="s">
        <v>93</v>
      </c>
      <c r="D9756" s="29">
        <v>45872</v>
      </c>
      <c r="E9756" s="161">
        <v>0</v>
      </c>
      <c r="F9756" s="161">
        <v>0</v>
      </c>
      <c r="G9756" s="161">
        <v>0</v>
      </c>
      <c r="H9756" s="161">
        <v>0</v>
      </c>
      <c r="L9756">
        <v>797.46275100000003</v>
      </c>
      <c r="M9756">
        <v>169.2</v>
      </c>
      <c r="N9756">
        <v>169.2</v>
      </c>
      <c r="R9756">
        <v>1487.900854</v>
      </c>
      <c r="S9756">
        <v>1487.900854</v>
      </c>
      <c r="T9756" s="194">
        <v>1487.900854</v>
      </c>
      <c r="U9756" t="s">
        <v>193</v>
      </c>
      <c r="V9756">
        <v>45708.624236111114</v>
      </c>
    </row>
    <row r="9757" spans="1:22" x14ac:dyDescent="0.3">
      <c r="A9757" t="s">
        <v>264</v>
      </c>
      <c r="C9757" t="s">
        <v>93</v>
      </c>
      <c r="D9757" s="29">
        <v>45873</v>
      </c>
      <c r="E9757" s="161">
        <v>0</v>
      </c>
      <c r="F9757" s="161">
        <v>0</v>
      </c>
      <c r="G9757" s="161">
        <v>0</v>
      </c>
      <c r="H9757" s="161">
        <v>0</v>
      </c>
      <c r="L9757">
        <v>797.46275100000003</v>
      </c>
      <c r="M9757">
        <v>169.2</v>
      </c>
      <c r="N9757">
        <v>169.2</v>
      </c>
      <c r="R9757">
        <v>1487.900854</v>
      </c>
      <c r="S9757">
        <v>1487.900854</v>
      </c>
      <c r="T9757" s="194">
        <v>1487.900854</v>
      </c>
      <c r="U9757" t="s">
        <v>193</v>
      </c>
      <c r="V9757">
        <v>45708.624236111114</v>
      </c>
    </row>
    <row r="9758" spans="1:22" x14ac:dyDescent="0.3">
      <c r="A9758" t="s">
        <v>264</v>
      </c>
      <c r="C9758" t="s">
        <v>93</v>
      </c>
      <c r="D9758" s="29">
        <v>45874</v>
      </c>
      <c r="E9758" s="161">
        <v>0</v>
      </c>
      <c r="F9758" s="161">
        <v>0</v>
      </c>
      <c r="G9758" s="161">
        <v>0</v>
      </c>
      <c r="H9758" s="161">
        <v>0</v>
      </c>
      <c r="L9758">
        <v>797.46275100000003</v>
      </c>
      <c r="M9758">
        <v>169.2</v>
      </c>
      <c r="N9758">
        <v>169.2</v>
      </c>
      <c r="R9758">
        <v>1487.900854</v>
      </c>
      <c r="S9758">
        <v>1487.900854</v>
      </c>
      <c r="T9758" s="194">
        <v>1487.900854</v>
      </c>
      <c r="U9758" t="s">
        <v>193</v>
      </c>
      <c r="V9758">
        <v>45708.624236111114</v>
      </c>
    </row>
    <row r="9759" spans="1:22" x14ac:dyDescent="0.3">
      <c r="A9759" t="s">
        <v>264</v>
      </c>
      <c r="C9759" t="s">
        <v>93</v>
      </c>
      <c r="D9759" s="29">
        <v>45875</v>
      </c>
      <c r="E9759" s="161">
        <v>0</v>
      </c>
      <c r="F9759" s="161">
        <v>0</v>
      </c>
      <c r="G9759" s="161">
        <v>0</v>
      </c>
      <c r="H9759" s="161">
        <v>0</v>
      </c>
      <c r="L9759">
        <v>797.46275100000003</v>
      </c>
      <c r="M9759">
        <v>169.2</v>
      </c>
      <c r="N9759">
        <v>169.2</v>
      </c>
      <c r="R9759">
        <v>1487.900854</v>
      </c>
      <c r="S9759">
        <v>1487.900854</v>
      </c>
      <c r="T9759" s="194">
        <v>1487.900854</v>
      </c>
      <c r="U9759" t="s">
        <v>193</v>
      </c>
      <c r="V9759">
        <v>45708.624236111114</v>
      </c>
    </row>
    <row r="9760" spans="1:22" x14ac:dyDescent="0.3">
      <c r="A9760" t="s">
        <v>264</v>
      </c>
      <c r="C9760" t="s">
        <v>93</v>
      </c>
      <c r="D9760" s="29">
        <v>45876</v>
      </c>
      <c r="E9760" s="161">
        <v>0</v>
      </c>
      <c r="F9760" s="161">
        <v>0</v>
      </c>
      <c r="G9760" s="161">
        <v>0</v>
      </c>
      <c r="H9760" s="161">
        <v>0</v>
      </c>
      <c r="L9760">
        <v>797.46275100000003</v>
      </c>
      <c r="M9760">
        <v>169.2</v>
      </c>
      <c r="N9760">
        <v>169.2</v>
      </c>
      <c r="R9760">
        <v>1487.900854</v>
      </c>
      <c r="S9760">
        <v>1487.900854</v>
      </c>
      <c r="T9760" s="194">
        <v>1487.900854</v>
      </c>
      <c r="U9760" t="s">
        <v>193</v>
      </c>
      <c r="V9760">
        <v>45708.624236111114</v>
      </c>
    </row>
    <row r="9761" spans="1:22" x14ac:dyDescent="0.3">
      <c r="A9761" t="s">
        <v>264</v>
      </c>
      <c r="C9761" t="s">
        <v>93</v>
      </c>
      <c r="D9761" s="29">
        <v>45877</v>
      </c>
      <c r="E9761" s="161">
        <v>0</v>
      </c>
      <c r="F9761" s="161">
        <v>0</v>
      </c>
      <c r="G9761" s="161">
        <v>0</v>
      </c>
      <c r="H9761" s="161">
        <v>0</v>
      </c>
      <c r="L9761">
        <v>797.46275100000003</v>
      </c>
      <c r="M9761">
        <v>169.2</v>
      </c>
      <c r="N9761">
        <v>169.2</v>
      </c>
      <c r="R9761">
        <v>1487.900854</v>
      </c>
      <c r="S9761">
        <v>1487.900854</v>
      </c>
      <c r="T9761" s="194">
        <v>1487.900854</v>
      </c>
      <c r="U9761" t="s">
        <v>193</v>
      </c>
      <c r="V9761">
        <v>45708.624236111114</v>
      </c>
    </row>
    <row r="9762" spans="1:22" x14ac:dyDescent="0.3">
      <c r="A9762" t="s">
        <v>264</v>
      </c>
      <c r="C9762" t="s">
        <v>93</v>
      </c>
      <c r="D9762" s="29">
        <v>45878</v>
      </c>
      <c r="E9762" s="161">
        <v>0</v>
      </c>
      <c r="F9762" s="161">
        <v>0</v>
      </c>
      <c r="G9762" s="161">
        <v>0</v>
      </c>
      <c r="H9762" s="161">
        <v>0</v>
      </c>
      <c r="L9762">
        <v>797.46275100000003</v>
      </c>
      <c r="M9762">
        <v>169.2</v>
      </c>
      <c r="N9762">
        <v>169.2</v>
      </c>
      <c r="R9762">
        <v>1487.900854</v>
      </c>
      <c r="S9762">
        <v>1487.900854</v>
      </c>
      <c r="T9762" s="194">
        <v>1487.900854</v>
      </c>
      <c r="U9762" t="s">
        <v>193</v>
      </c>
      <c r="V9762">
        <v>45708.624236111114</v>
      </c>
    </row>
    <row r="9763" spans="1:22" x14ac:dyDescent="0.3">
      <c r="A9763" t="s">
        <v>264</v>
      </c>
      <c r="C9763" t="s">
        <v>93</v>
      </c>
      <c r="D9763" s="29">
        <v>45879</v>
      </c>
      <c r="E9763" s="161">
        <v>0</v>
      </c>
      <c r="F9763" s="161">
        <v>0</v>
      </c>
      <c r="G9763" s="161">
        <v>0</v>
      </c>
      <c r="H9763" s="161">
        <v>0</v>
      </c>
      <c r="L9763">
        <v>797.46275100000003</v>
      </c>
      <c r="M9763">
        <v>169.2</v>
      </c>
      <c r="N9763">
        <v>169.2</v>
      </c>
      <c r="R9763">
        <v>1487.900854</v>
      </c>
      <c r="S9763">
        <v>1487.900854</v>
      </c>
      <c r="T9763" s="194">
        <v>1487.900854</v>
      </c>
      <c r="U9763" t="s">
        <v>193</v>
      </c>
      <c r="V9763">
        <v>45708.624236111114</v>
      </c>
    </row>
    <row r="9764" spans="1:22" x14ac:dyDescent="0.3">
      <c r="A9764" t="s">
        <v>264</v>
      </c>
      <c r="C9764" t="s">
        <v>93</v>
      </c>
      <c r="D9764" s="29">
        <v>45880</v>
      </c>
      <c r="E9764" s="161">
        <v>0</v>
      </c>
      <c r="F9764" s="161">
        <v>0</v>
      </c>
      <c r="G9764" s="161">
        <v>0</v>
      </c>
      <c r="H9764" s="161">
        <v>0</v>
      </c>
      <c r="L9764">
        <v>797.46275100000003</v>
      </c>
      <c r="M9764">
        <v>169.2</v>
      </c>
      <c r="N9764">
        <v>169.2</v>
      </c>
      <c r="R9764">
        <v>1487.900854</v>
      </c>
      <c r="S9764">
        <v>1487.900854</v>
      </c>
      <c r="T9764" s="194">
        <v>1487.900854</v>
      </c>
      <c r="U9764" t="s">
        <v>193</v>
      </c>
      <c r="V9764">
        <v>45708.624236111114</v>
      </c>
    </row>
    <row r="9765" spans="1:22" x14ac:dyDescent="0.3">
      <c r="A9765" t="s">
        <v>264</v>
      </c>
      <c r="C9765" t="s">
        <v>93</v>
      </c>
      <c r="D9765" s="29">
        <v>45881</v>
      </c>
      <c r="E9765" s="161">
        <v>0</v>
      </c>
      <c r="F9765" s="161">
        <v>0</v>
      </c>
      <c r="G9765" s="161">
        <v>0</v>
      </c>
      <c r="H9765" s="161">
        <v>0</v>
      </c>
      <c r="L9765">
        <v>797.46275100000003</v>
      </c>
      <c r="M9765">
        <v>169.2</v>
      </c>
      <c r="N9765">
        <v>169.2</v>
      </c>
      <c r="R9765">
        <v>1487.900854</v>
      </c>
      <c r="S9765">
        <v>1487.900854</v>
      </c>
      <c r="T9765" s="194">
        <v>1487.900854</v>
      </c>
      <c r="U9765" t="s">
        <v>193</v>
      </c>
      <c r="V9765">
        <v>45708.624236111114</v>
      </c>
    </row>
    <row r="9766" spans="1:22" x14ac:dyDescent="0.3">
      <c r="A9766" t="s">
        <v>264</v>
      </c>
      <c r="C9766" t="s">
        <v>93</v>
      </c>
      <c r="D9766" s="29">
        <v>45882</v>
      </c>
      <c r="E9766" s="161">
        <v>0</v>
      </c>
      <c r="F9766" s="161">
        <v>0</v>
      </c>
      <c r="G9766" s="161">
        <v>0</v>
      </c>
      <c r="H9766" s="161">
        <v>0</v>
      </c>
      <c r="L9766">
        <v>797.46275100000003</v>
      </c>
      <c r="M9766">
        <v>169.2</v>
      </c>
      <c r="N9766">
        <v>169.2</v>
      </c>
      <c r="R9766">
        <v>1487.900854</v>
      </c>
      <c r="S9766">
        <v>1487.900854</v>
      </c>
      <c r="T9766" s="194">
        <v>1487.900854</v>
      </c>
      <c r="U9766" t="s">
        <v>193</v>
      </c>
      <c r="V9766">
        <v>45708.624236111114</v>
      </c>
    </row>
    <row r="9767" spans="1:22" x14ac:dyDescent="0.3">
      <c r="A9767" t="s">
        <v>264</v>
      </c>
      <c r="C9767" t="s">
        <v>93</v>
      </c>
      <c r="D9767" s="29">
        <v>45883</v>
      </c>
      <c r="E9767" s="161">
        <v>0</v>
      </c>
      <c r="F9767" s="161">
        <v>0</v>
      </c>
      <c r="G9767" s="161">
        <v>0</v>
      </c>
      <c r="H9767" s="161">
        <v>0</v>
      </c>
      <c r="L9767">
        <v>797.46275100000003</v>
      </c>
      <c r="M9767">
        <v>169.2</v>
      </c>
      <c r="N9767">
        <v>169.2</v>
      </c>
      <c r="R9767">
        <v>1487.900854</v>
      </c>
      <c r="S9767">
        <v>1487.900854</v>
      </c>
      <c r="T9767" s="194">
        <v>1487.900854</v>
      </c>
      <c r="U9767" t="s">
        <v>193</v>
      </c>
      <c r="V9767">
        <v>45708.624236111114</v>
      </c>
    </row>
    <row r="9768" spans="1:22" x14ac:dyDescent="0.3">
      <c r="A9768" t="s">
        <v>264</v>
      </c>
      <c r="C9768" t="s">
        <v>93</v>
      </c>
      <c r="D9768" s="29">
        <v>45884</v>
      </c>
      <c r="E9768" s="161">
        <v>0</v>
      </c>
      <c r="F9768" s="161">
        <v>0</v>
      </c>
      <c r="G9768" s="161">
        <v>0</v>
      </c>
      <c r="H9768" s="161">
        <v>0</v>
      </c>
      <c r="L9768">
        <v>797.46275100000003</v>
      </c>
      <c r="M9768">
        <v>169.2</v>
      </c>
      <c r="N9768">
        <v>169.2</v>
      </c>
      <c r="R9768">
        <v>1487.900854</v>
      </c>
      <c r="S9768">
        <v>1487.900854</v>
      </c>
      <c r="T9768" s="194">
        <v>1487.900854</v>
      </c>
      <c r="U9768" t="s">
        <v>193</v>
      </c>
      <c r="V9768">
        <v>45708.624236111114</v>
      </c>
    </row>
    <row r="9769" spans="1:22" x14ac:dyDescent="0.3">
      <c r="A9769" t="s">
        <v>264</v>
      </c>
      <c r="C9769" t="s">
        <v>93</v>
      </c>
      <c r="D9769" s="29">
        <v>45885</v>
      </c>
      <c r="E9769" s="161">
        <v>0</v>
      </c>
      <c r="F9769" s="161">
        <v>0</v>
      </c>
      <c r="G9769" s="161">
        <v>0</v>
      </c>
      <c r="H9769" s="161">
        <v>0</v>
      </c>
      <c r="L9769">
        <v>797.46275100000003</v>
      </c>
      <c r="M9769">
        <v>169.2</v>
      </c>
      <c r="N9769">
        <v>169.2</v>
      </c>
      <c r="R9769">
        <v>1487.900854</v>
      </c>
      <c r="S9769">
        <v>1487.900854</v>
      </c>
      <c r="T9769" s="194">
        <v>1487.900854</v>
      </c>
      <c r="U9769" t="s">
        <v>193</v>
      </c>
      <c r="V9769">
        <v>45708.624236111114</v>
      </c>
    </row>
    <row r="9770" spans="1:22" x14ac:dyDescent="0.3">
      <c r="A9770" t="s">
        <v>264</v>
      </c>
      <c r="C9770" t="s">
        <v>93</v>
      </c>
      <c r="D9770" s="29">
        <v>45886</v>
      </c>
      <c r="E9770" s="161">
        <v>0</v>
      </c>
      <c r="F9770" s="161">
        <v>0</v>
      </c>
      <c r="G9770" s="161">
        <v>0</v>
      </c>
      <c r="H9770" s="161">
        <v>0</v>
      </c>
      <c r="L9770">
        <v>797.46275100000003</v>
      </c>
      <c r="M9770">
        <v>169.2</v>
      </c>
      <c r="N9770">
        <v>169.2</v>
      </c>
      <c r="R9770">
        <v>1487.900854</v>
      </c>
      <c r="S9770">
        <v>1487.900854</v>
      </c>
      <c r="T9770" s="194">
        <v>1487.900854</v>
      </c>
      <c r="U9770" t="s">
        <v>193</v>
      </c>
      <c r="V9770">
        <v>45708.624236111114</v>
      </c>
    </row>
    <row r="9771" spans="1:22" x14ac:dyDescent="0.3">
      <c r="A9771" t="s">
        <v>264</v>
      </c>
      <c r="C9771" t="s">
        <v>93</v>
      </c>
      <c r="D9771" s="29">
        <v>45887</v>
      </c>
      <c r="E9771" s="161">
        <v>0</v>
      </c>
      <c r="F9771" s="161">
        <v>0</v>
      </c>
      <c r="G9771" s="161">
        <v>0</v>
      </c>
      <c r="H9771" s="161">
        <v>0</v>
      </c>
      <c r="L9771">
        <v>797.46275100000003</v>
      </c>
      <c r="M9771">
        <v>169.2</v>
      </c>
      <c r="N9771">
        <v>169.2</v>
      </c>
      <c r="R9771">
        <v>1487.900854</v>
      </c>
      <c r="S9771">
        <v>1487.900854</v>
      </c>
      <c r="T9771" s="194">
        <v>1487.900854</v>
      </c>
      <c r="U9771" t="s">
        <v>193</v>
      </c>
      <c r="V9771">
        <v>45708.624236111114</v>
      </c>
    </row>
    <row r="9772" spans="1:22" x14ac:dyDescent="0.3">
      <c r="A9772" t="s">
        <v>264</v>
      </c>
      <c r="C9772" t="s">
        <v>93</v>
      </c>
      <c r="D9772" s="29">
        <v>45888</v>
      </c>
      <c r="E9772" s="161">
        <v>0</v>
      </c>
      <c r="F9772" s="161">
        <v>0</v>
      </c>
      <c r="G9772" s="161">
        <v>0</v>
      </c>
      <c r="H9772" s="161">
        <v>0</v>
      </c>
      <c r="L9772">
        <v>797.46275100000003</v>
      </c>
      <c r="M9772">
        <v>169.2</v>
      </c>
      <c r="N9772">
        <v>169.2</v>
      </c>
      <c r="R9772">
        <v>1487.900854</v>
      </c>
      <c r="S9772">
        <v>1487.900854</v>
      </c>
      <c r="T9772" s="194">
        <v>1487.900854</v>
      </c>
      <c r="U9772" t="s">
        <v>193</v>
      </c>
      <c r="V9772">
        <v>45708.624247685184</v>
      </c>
    </row>
    <row r="9773" spans="1:22" x14ac:dyDescent="0.3">
      <c r="A9773" t="s">
        <v>264</v>
      </c>
      <c r="C9773" t="s">
        <v>93</v>
      </c>
      <c r="D9773" s="29">
        <v>45889</v>
      </c>
      <c r="E9773" s="161">
        <v>0</v>
      </c>
      <c r="F9773" s="161">
        <v>0</v>
      </c>
      <c r="G9773" s="161">
        <v>0</v>
      </c>
      <c r="H9773" s="161">
        <v>0</v>
      </c>
      <c r="L9773">
        <v>797.46275100000003</v>
      </c>
      <c r="M9773">
        <v>169.2</v>
      </c>
      <c r="N9773">
        <v>169.2</v>
      </c>
      <c r="R9773">
        <v>1487.900854</v>
      </c>
      <c r="S9773">
        <v>1487.900854</v>
      </c>
      <c r="T9773" s="194">
        <v>1487.900854</v>
      </c>
      <c r="U9773" t="s">
        <v>193</v>
      </c>
      <c r="V9773">
        <v>45708.624236111114</v>
      </c>
    </row>
    <row r="9774" spans="1:22" x14ac:dyDescent="0.3">
      <c r="A9774" t="s">
        <v>264</v>
      </c>
      <c r="C9774" t="s">
        <v>93</v>
      </c>
      <c r="D9774" s="29">
        <v>45890</v>
      </c>
      <c r="E9774" s="161">
        <v>0</v>
      </c>
      <c r="F9774" s="161">
        <v>0</v>
      </c>
      <c r="G9774" s="161">
        <v>0</v>
      </c>
      <c r="H9774" s="161">
        <v>0</v>
      </c>
      <c r="L9774">
        <v>797.46275100000003</v>
      </c>
      <c r="M9774">
        <v>169.2</v>
      </c>
      <c r="N9774">
        <v>169.2</v>
      </c>
      <c r="R9774">
        <v>1487.900854</v>
      </c>
      <c r="S9774">
        <v>1487.900854</v>
      </c>
      <c r="T9774" s="194">
        <v>1487.900854</v>
      </c>
      <c r="U9774" t="s">
        <v>193</v>
      </c>
      <c r="V9774">
        <v>45708.624236111114</v>
      </c>
    </row>
    <row r="9775" spans="1:22" x14ac:dyDescent="0.3">
      <c r="A9775" t="s">
        <v>264</v>
      </c>
      <c r="C9775" t="s">
        <v>93</v>
      </c>
      <c r="D9775" s="29">
        <v>45891</v>
      </c>
      <c r="E9775" s="161">
        <v>0</v>
      </c>
      <c r="F9775" s="161">
        <v>0</v>
      </c>
      <c r="G9775" s="161">
        <v>0</v>
      </c>
      <c r="H9775" s="161">
        <v>0</v>
      </c>
      <c r="L9775">
        <v>797.46275100000003</v>
      </c>
      <c r="M9775">
        <v>169.2</v>
      </c>
      <c r="N9775">
        <v>169.2</v>
      </c>
      <c r="R9775">
        <v>1487.900854</v>
      </c>
      <c r="S9775">
        <v>1487.900854</v>
      </c>
      <c r="T9775" s="194">
        <v>1487.900854</v>
      </c>
      <c r="U9775" t="s">
        <v>193</v>
      </c>
      <c r="V9775">
        <v>45708.624236111114</v>
      </c>
    </row>
    <row r="9776" spans="1:22" x14ac:dyDescent="0.3">
      <c r="A9776" t="s">
        <v>264</v>
      </c>
      <c r="C9776" t="s">
        <v>93</v>
      </c>
      <c r="D9776" s="29">
        <v>45892</v>
      </c>
      <c r="E9776" s="161">
        <v>0</v>
      </c>
      <c r="F9776" s="161">
        <v>0</v>
      </c>
      <c r="G9776" s="161">
        <v>0</v>
      </c>
      <c r="H9776" s="161">
        <v>0</v>
      </c>
      <c r="L9776">
        <v>797.46275100000003</v>
      </c>
      <c r="M9776">
        <v>169.2</v>
      </c>
      <c r="N9776">
        <v>169.2</v>
      </c>
      <c r="R9776">
        <v>1487.900854</v>
      </c>
      <c r="S9776">
        <v>1487.900854</v>
      </c>
      <c r="T9776" s="194">
        <v>1487.900854</v>
      </c>
      <c r="U9776" t="s">
        <v>193</v>
      </c>
      <c r="V9776">
        <v>45708.624247685184</v>
      </c>
    </row>
    <row r="9777" spans="1:22" x14ac:dyDescent="0.3">
      <c r="A9777" t="s">
        <v>264</v>
      </c>
      <c r="C9777" t="s">
        <v>93</v>
      </c>
      <c r="D9777" s="29">
        <v>45893</v>
      </c>
      <c r="E9777" s="161">
        <v>0</v>
      </c>
      <c r="F9777" s="161">
        <v>0</v>
      </c>
      <c r="G9777" s="161">
        <v>0</v>
      </c>
      <c r="H9777" s="161">
        <v>0</v>
      </c>
      <c r="L9777">
        <v>797.46275100000003</v>
      </c>
      <c r="M9777">
        <v>169.2</v>
      </c>
      <c r="N9777">
        <v>169.2</v>
      </c>
      <c r="R9777">
        <v>1487.900854</v>
      </c>
      <c r="S9777">
        <v>1487.900854</v>
      </c>
      <c r="T9777" s="194">
        <v>1487.900854</v>
      </c>
      <c r="U9777" t="s">
        <v>193</v>
      </c>
      <c r="V9777">
        <v>45708.624236111114</v>
      </c>
    </row>
    <row r="9778" spans="1:22" x14ac:dyDescent="0.3">
      <c r="A9778" t="s">
        <v>264</v>
      </c>
      <c r="C9778" t="s">
        <v>93</v>
      </c>
      <c r="D9778" s="29">
        <v>45894</v>
      </c>
      <c r="E9778" s="161">
        <v>0</v>
      </c>
      <c r="F9778" s="161">
        <v>0</v>
      </c>
      <c r="G9778" s="161">
        <v>0</v>
      </c>
      <c r="H9778" s="161">
        <v>0</v>
      </c>
      <c r="L9778">
        <v>797.46275100000003</v>
      </c>
      <c r="M9778">
        <v>169.2</v>
      </c>
      <c r="N9778">
        <v>169.2</v>
      </c>
      <c r="R9778">
        <v>1487.900854</v>
      </c>
      <c r="S9778">
        <v>1487.900854</v>
      </c>
      <c r="T9778" s="194">
        <v>1487.900854</v>
      </c>
      <c r="U9778" t="s">
        <v>193</v>
      </c>
      <c r="V9778">
        <v>45708.624236111114</v>
      </c>
    </row>
    <row r="9779" spans="1:22" x14ac:dyDescent="0.3">
      <c r="A9779" t="s">
        <v>264</v>
      </c>
      <c r="C9779" t="s">
        <v>93</v>
      </c>
      <c r="D9779" s="29">
        <v>45895</v>
      </c>
      <c r="E9779" s="161">
        <v>0</v>
      </c>
      <c r="F9779" s="161">
        <v>0</v>
      </c>
      <c r="G9779" s="161">
        <v>0</v>
      </c>
      <c r="H9779" s="161">
        <v>0</v>
      </c>
      <c r="L9779">
        <v>797.46275100000003</v>
      </c>
      <c r="M9779">
        <v>169.2</v>
      </c>
      <c r="N9779">
        <v>169.2</v>
      </c>
      <c r="R9779">
        <v>1487.900854</v>
      </c>
      <c r="S9779">
        <v>1487.900854</v>
      </c>
      <c r="T9779" s="194">
        <v>1487.900854</v>
      </c>
      <c r="U9779" t="s">
        <v>193</v>
      </c>
      <c r="V9779">
        <v>45708.624236111114</v>
      </c>
    </row>
    <row r="9780" spans="1:22" x14ac:dyDescent="0.3">
      <c r="A9780" t="s">
        <v>264</v>
      </c>
      <c r="C9780" t="s">
        <v>93</v>
      </c>
      <c r="D9780" s="29">
        <v>45896</v>
      </c>
      <c r="E9780" s="161">
        <v>0</v>
      </c>
      <c r="F9780" s="161">
        <v>0</v>
      </c>
      <c r="G9780" s="161">
        <v>0</v>
      </c>
      <c r="H9780" s="161">
        <v>0</v>
      </c>
      <c r="L9780">
        <v>797.46275100000003</v>
      </c>
      <c r="M9780">
        <v>169.2</v>
      </c>
      <c r="N9780">
        <v>169.2</v>
      </c>
      <c r="R9780">
        <v>1487.900854</v>
      </c>
      <c r="S9780">
        <v>1487.900854</v>
      </c>
      <c r="T9780" s="194">
        <v>1487.900854</v>
      </c>
      <c r="U9780" t="s">
        <v>193</v>
      </c>
      <c r="V9780">
        <v>45708.624236111114</v>
      </c>
    </row>
    <row r="9781" spans="1:22" x14ac:dyDescent="0.3">
      <c r="A9781" t="s">
        <v>264</v>
      </c>
      <c r="C9781" t="s">
        <v>93</v>
      </c>
      <c r="D9781" s="29">
        <v>45897</v>
      </c>
      <c r="E9781" s="161">
        <v>0</v>
      </c>
      <c r="F9781" s="161">
        <v>0</v>
      </c>
      <c r="G9781" s="161">
        <v>0</v>
      </c>
      <c r="H9781" s="161">
        <v>0</v>
      </c>
      <c r="L9781">
        <v>797.46275100000003</v>
      </c>
      <c r="M9781">
        <v>169.2</v>
      </c>
      <c r="N9781">
        <v>169.2</v>
      </c>
      <c r="R9781">
        <v>1487.900854</v>
      </c>
      <c r="S9781">
        <v>1487.900854</v>
      </c>
      <c r="T9781" s="194">
        <v>1487.900854</v>
      </c>
      <c r="U9781" t="s">
        <v>193</v>
      </c>
      <c r="V9781">
        <v>45708.624236111114</v>
      </c>
    </row>
    <row r="9782" spans="1:22" x14ac:dyDescent="0.3">
      <c r="A9782" t="s">
        <v>264</v>
      </c>
      <c r="C9782" t="s">
        <v>93</v>
      </c>
      <c r="D9782" s="29">
        <v>45898</v>
      </c>
      <c r="E9782" s="161">
        <v>0</v>
      </c>
      <c r="F9782" s="161">
        <v>0</v>
      </c>
      <c r="G9782" s="161">
        <v>0</v>
      </c>
      <c r="H9782" s="161">
        <v>0</v>
      </c>
      <c r="L9782">
        <v>797.46275100000003</v>
      </c>
      <c r="M9782">
        <v>169.2</v>
      </c>
      <c r="N9782">
        <v>169.2</v>
      </c>
      <c r="R9782">
        <v>1487.900854</v>
      </c>
      <c r="S9782">
        <v>1487.900854</v>
      </c>
      <c r="T9782" s="194">
        <v>1487.900854</v>
      </c>
      <c r="U9782" t="s">
        <v>193</v>
      </c>
      <c r="V9782">
        <v>45708.624236111114</v>
      </c>
    </row>
    <row r="9783" spans="1:22" x14ac:dyDescent="0.3">
      <c r="A9783" t="s">
        <v>264</v>
      </c>
      <c r="C9783" t="s">
        <v>93</v>
      </c>
      <c r="D9783" s="29">
        <v>45899</v>
      </c>
      <c r="E9783" s="161">
        <v>0</v>
      </c>
      <c r="F9783" s="161">
        <v>0</v>
      </c>
      <c r="G9783" s="161">
        <v>0</v>
      </c>
      <c r="H9783" s="161">
        <v>0</v>
      </c>
      <c r="L9783">
        <v>797.46275100000003</v>
      </c>
      <c r="M9783">
        <v>169.2</v>
      </c>
      <c r="N9783">
        <v>169.2</v>
      </c>
      <c r="R9783">
        <v>1487.900854</v>
      </c>
      <c r="S9783">
        <v>1487.900854</v>
      </c>
      <c r="T9783" s="194">
        <v>1487.900854</v>
      </c>
      <c r="U9783" t="s">
        <v>193</v>
      </c>
      <c r="V9783">
        <v>45708.624247685184</v>
      </c>
    </row>
    <row r="9784" spans="1:22" x14ac:dyDescent="0.3">
      <c r="A9784" t="s">
        <v>264</v>
      </c>
      <c r="C9784" t="s">
        <v>93</v>
      </c>
      <c r="D9784" s="29">
        <v>45900</v>
      </c>
      <c r="E9784" s="161">
        <v>0</v>
      </c>
      <c r="F9784" s="161">
        <v>0</v>
      </c>
      <c r="G9784" s="161">
        <v>0</v>
      </c>
      <c r="H9784" s="161">
        <v>0</v>
      </c>
      <c r="L9784">
        <v>797.46275100000003</v>
      </c>
      <c r="M9784">
        <v>169.2</v>
      </c>
      <c r="N9784">
        <v>169.2</v>
      </c>
      <c r="R9784">
        <v>1487.900854</v>
      </c>
      <c r="S9784">
        <v>1487.900854</v>
      </c>
      <c r="T9784" s="194">
        <v>1487.900854</v>
      </c>
      <c r="U9784" t="s">
        <v>193</v>
      </c>
      <c r="V9784">
        <v>45708.624247685184</v>
      </c>
    </row>
    <row r="9785" spans="1:22" x14ac:dyDescent="0.3">
      <c r="A9785" t="s">
        <v>264</v>
      </c>
      <c r="C9785" t="s">
        <v>93</v>
      </c>
      <c r="D9785" s="29">
        <v>45901</v>
      </c>
      <c r="E9785" s="161">
        <v>0</v>
      </c>
      <c r="F9785" s="161">
        <v>0</v>
      </c>
      <c r="G9785" s="161">
        <v>0</v>
      </c>
      <c r="H9785" s="161">
        <v>0</v>
      </c>
      <c r="L9785">
        <v>797.46275100000003</v>
      </c>
      <c r="M9785">
        <v>169.2</v>
      </c>
      <c r="N9785">
        <v>169.2</v>
      </c>
      <c r="R9785">
        <v>1487.900854</v>
      </c>
      <c r="S9785">
        <v>1487.900854</v>
      </c>
      <c r="T9785" s="194">
        <v>1487.900854</v>
      </c>
      <c r="U9785" t="s">
        <v>193</v>
      </c>
      <c r="V9785">
        <v>45708.624247685184</v>
      </c>
    </row>
    <row r="9786" spans="1:22" x14ac:dyDescent="0.3">
      <c r="A9786" t="s">
        <v>264</v>
      </c>
      <c r="C9786" t="s">
        <v>93</v>
      </c>
      <c r="D9786" s="29">
        <v>45902</v>
      </c>
      <c r="E9786" s="161">
        <v>0</v>
      </c>
      <c r="F9786" s="161">
        <v>0</v>
      </c>
      <c r="G9786" s="161">
        <v>0</v>
      </c>
      <c r="H9786" s="161">
        <v>0</v>
      </c>
      <c r="L9786">
        <v>797.46275100000003</v>
      </c>
      <c r="M9786">
        <v>169.2</v>
      </c>
      <c r="N9786">
        <v>169.2</v>
      </c>
      <c r="R9786">
        <v>1487.900854</v>
      </c>
      <c r="S9786">
        <v>1487.900854</v>
      </c>
      <c r="T9786" s="194">
        <v>1487.900854</v>
      </c>
      <c r="U9786" t="s">
        <v>193</v>
      </c>
      <c r="V9786">
        <v>45708.624236111114</v>
      </c>
    </row>
    <row r="9787" spans="1:22" x14ac:dyDescent="0.3">
      <c r="A9787" t="s">
        <v>264</v>
      </c>
      <c r="C9787" t="s">
        <v>93</v>
      </c>
      <c r="D9787" s="29">
        <v>45903</v>
      </c>
      <c r="E9787" s="161">
        <v>0</v>
      </c>
      <c r="F9787" s="161">
        <v>0</v>
      </c>
      <c r="G9787" s="161">
        <v>0</v>
      </c>
      <c r="H9787" s="161">
        <v>0</v>
      </c>
      <c r="L9787">
        <v>797.46275100000003</v>
      </c>
      <c r="M9787">
        <v>169.2</v>
      </c>
      <c r="N9787">
        <v>169.2</v>
      </c>
      <c r="R9787">
        <v>1487.900854</v>
      </c>
      <c r="S9787">
        <v>1487.900854</v>
      </c>
      <c r="T9787" s="194">
        <v>1487.900854</v>
      </c>
      <c r="U9787" t="s">
        <v>193</v>
      </c>
      <c r="V9787">
        <v>45708.624236111114</v>
      </c>
    </row>
    <row r="9788" spans="1:22" x14ac:dyDescent="0.3">
      <c r="A9788" t="s">
        <v>264</v>
      </c>
      <c r="C9788" t="s">
        <v>93</v>
      </c>
      <c r="D9788" s="29">
        <v>45904</v>
      </c>
      <c r="E9788" s="161">
        <v>0</v>
      </c>
      <c r="F9788" s="161">
        <v>0</v>
      </c>
      <c r="G9788" s="161">
        <v>0</v>
      </c>
      <c r="H9788" s="161">
        <v>0</v>
      </c>
      <c r="L9788">
        <v>797.46275100000003</v>
      </c>
      <c r="M9788">
        <v>169.2</v>
      </c>
      <c r="N9788">
        <v>169.2</v>
      </c>
      <c r="R9788">
        <v>1487.900854</v>
      </c>
      <c r="S9788">
        <v>1487.900854</v>
      </c>
      <c r="T9788" s="194">
        <v>1487.900854</v>
      </c>
      <c r="U9788" t="s">
        <v>193</v>
      </c>
      <c r="V9788">
        <v>45708.624236111114</v>
      </c>
    </row>
    <row r="9789" spans="1:22" x14ac:dyDescent="0.3">
      <c r="A9789" t="s">
        <v>264</v>
      </c>
      <c r="C9789" t="s">
        <v>93</v>
      </c>
      <c r="D9789" s="29">
        <v>45905</v>
      </c>
      <c r="E9789" s="161">
        <v>0</v>
      </c>
      <c r="F9789" s="161">
        <v>0</v>
      </c>
      <c r="G9789" s="161">
        <v>0</v>
      </c>
      <c r="H9789" s="161">
        <v>0</v>
      </c>
      <c r="L9789">
        <v>797.46275100000003</v>
      </c>
      <c r="M9789">
        <v>169.2</v>
      </c>
      <c r="N9789">
        <v>169.2</v>
      </c>
      <c r="R9789">
        <v>1487.900854</v>
      </c>
      <c r="S9789">
        <v>1487.900854</v>
      </c>
      <c r="T9789" s="194">
        <v>1487.900854</v>
      </c>
      <c r="U9789" t="s">
        <v>193</v>
      </c>
      <c r="V9789">
        <v>45708.624247685184</v>
      </c>
    </row>
    <row r="9790" spans="1:22" x14ac:dyDescent="0.3">
      <c r="A9790" t="s">
        <v>264</v>
      </c>
      <c r="C9790" t="s">
        <v>93</v>
      </c>
      <c r="D9790" s="29">
        <v>45906</v>
      </c>
      <c r="E9790" s="161">
        <v>0</v>
      </c>
      <c r="F9790" s="161">
        <v>0</v>
      </c>
      <c r="G9790" s="161">
        <v>0</v>
      </c>
      <c r="H9790" s="161">
        <v>0</v>
      </c>
      <c r="L9790">
        <v>797.46275100000003</v>
      </c>
      <c r="M9790">
        <v>169.2</v>
      </c>
      <c r="N9790">
        <v>169.2</v>
      </c>
      <c r="R9790">
        <v>1487.900854</v>
      </c>
      <c r="S9790">
        <v>1487.900854</v>
      </c>
      <c r="T9790" s="194">
        <v>1487.900854</v>
      </c>
      <c r="U9790" t="s">
        <v>193</v>
      </c>
      <c r="V9790">
        <v>45708.624236111114</v>
      </c>
    </row>
    <row r="9791" spans="1:22" x14ac:dyDescent="0.3">
      <c r="A9791" t="s">
        <v>264</v>
      </c>
      <c r="C9791" t="s">
        <v>93</v>
      </c>
      <c r="D9791" s="29">
        <v>45907</v>
      </c>
      <c r="E9791" s="161">
        <v>0</v>
      </c>
      <c r="F9791" s="161">
        <v>0</v>
      </c>
      <c r="G9791" s="161">
        <v>0</v>
      </c>
      <c r="H9791" s="161">
        <v>0</v>
      </c>
      <c r="L9791">
        <v>797.46275100000003</v>
      </c>
      <c r="M9791">
        <v>169.2</v>
      </c>
      <c r="N9791">
        <v>169.2</v>
      </c>
      <c r="R9791">
        <v>1487.900854</v>
      </c>
      <c r="S9791">
        <v>1487.900854</v>
      </c>
      <c r="T9791" s="194">
        <v>1487.900854</v>
      </c>
      <c r="U9791" t="s">
        <v>193</v>
      </c>
      <c r="V9791">
        <v>45708.624236111114</v>
      </c>
    </row>
    <row r="9792" spans="1:22" x14ac:dyDescent="0.3">
      <c r="A9792" t="s">
        <v>264</v>
      </c>
      <c r="C9792" t="s">
        <v>93</v>
      </c>
      <c r="D9792" s="29">
        <v>45908</v>
      </c>
      <c r="E9792" s="161">
        <v>0</v>
      </c>
      <c r="F9792" s="161">
        <v>0</v>
      </c>
      <c r="G9792" s="161">
        <v>0</v>
      </c>
      <c r="H9792" s="161">
        <v>0</v>
      </c>
      <c r="L9792">
        <v>797.46275100000003</v>
      </c>
      <c r="M9792">
        <v>169.2</v>
      </c>
      <c r="N9792">
        <v>169.2</v>
      </c>
      <c r="R9792">
        <v>1487.900854</v>
      </c>
      <c r="S9792">
        <v>1487.900854</v>
      </c>
      <c r="T9792" s="194">
        <v>1487.900854</v>
      </c>
      <c r="U9792" t="s">
        <v>193</v>
      </c>
      <c r="V9792">
        <v>45708.624247685184</v>
      </c>
    </row>
    <row r="9793" spans="1:22" x14ac:dyDescent="0.3">
      <c r="A9793" t="s">
        <v>264</v>
      </c>
      <c r="C9793" t="s">
        <v>93</v>
      </c>
      <c r="D9793" s="29">
        <v>45909</v>
      </c>
      <c r="E9793" s="161">
        <v>0</v>
      </c>
      <c r="F9793" s="161">
        <v>0</v>
      </c>
      <c r="G9793" s="161">
        <v>0</v>
      </c>
      <c r="H9793" s="161">
        <v>0</v>
      </c>
      <c r="L9793">
        <v>797.46275100000003</v>
      </c>
      <c r="M9793">
        <v>169.2</v>
      </c>
      <c r="N9793">
        <v>169.2</v>
      </c>
      <c r="R9793">
        <v>1487.900854</v>
      </c>
      <c r="S9793">
        <v>1487.900854</v>
      </c>
      <c r="T9793" s="194">
        <v>1487.900854</v>
      </c>
      <c r="U9793" t="s">
        <v>193</v>
      </c>
      <c r="V9793">
        <v>45708.624247685184</v>
      </c>
    </row>
    <row r="9794" spans="1:22" x14ac:dyDescent="0.3">
      <c r="A9794" t="s">
        <v>264</v>
      </c>
      <c r="C9794" t="s">
        <v>93</v>
      </c>
      <c r="D9794" s="29">
        <v>45910</v>
      </c>
      <c r="E9794" s="161">
        <v>0</v>
      </c>
      <c r="F9794" s="161">
        <v>0</v>
      </c>
      <c r="G9794" s="161">
        <v>0</v>
      </c>
      <c r="H9794" s="161">
        <v>0</v>
      </c>
      <c r="L9794">
        <v>797.46275100000003</v>
      </c>
      <c r="M9794">
        <v>169.2</v>
      </c>
      <c r="N9794">
        <v>169.2</v>
      </c>
      <c r="R9794">
        <v>1487.900854</v>
      </c>
      <c r="S9794">
        <v>1487.900854</v>
      </c>
      <c r="T9794" s="194">
        <v>1487.900854</v>
      </c>
      <c r="U9794" t="s">
        <v>193</v>
      </c>
      <c r="V9794">
        <v>45708.624247685184</v>
      </c>
    </row>
    <row r="9795" spans="1:22" x14ac:dyDescent="0.3">
      <c r="A9795" t="s">
        <v>264</v>
      </c>
      <c r="C9795" t="s">
        <v>93</v>
      </c>
      <c r="D9795" s="29">
        <v>45911</v>
      </c>
      <c r="E9795" s="161">
        <v>0</v>
      </c>
      <c r="F9795" s="161">
        <v>0</v>
      </c>
      <c r="G9795" s="161">
        <v>0</v>
      </c>
      <c r="H9795" s="161">
        <v>0</v>
      </c>
      <c r="L9795">
        <v>797.46275100000003</v>
      </c>
      <c r="M9795">
        <v>169.2</v>
      </c>
      <c r="N9795">
        <v>169.2</v>
      </c>
      <c r="R9795">
        <v>1487.900854</v>
      </c>
      <c r="S9795">
        <v>1487.900854</v>
      </c>
      <c r="T9795" s="194">
        <v>1487.900854</v>
      </c>
      <c r="U9795" t="s">
        <v>193</v>
      </c>
      <c r="V9795">
        <v>45708.624247685184</v>
      </c>
    </row>
    <row r="9796" spans="1:22" x14ac:dyDescent="0.3">
      <c r="A9796" t="s">
        <v>264</v>
      </c>
      <c r="C9796" t="s">
        <v>93</v>
      </c>
      <c r="D9796" s="29">
        <v>45912</v>
      </c>
      <c r="E9796" s="161">
        <v>0</v>
      </c>
      <c r="F9796" s="161">
        <v>0</v>
      </c>
      <c r="G9796" s="161">
        <v>0</v>
      </c>
      <c r="H9796" s="161">
        <v>0</v>
      </c>
      <c r="L9796">
        <v>797.46275100000003</v>
      </c>
      <c r="M9796">
        <v>169.2</v>
      </c>
      <c r="N9796">
        <v>169.2</v>
      </c>
      <c r="R9796">
        <v>1487.900854</v>
      </c>
      <c r="S9796">
        <v>1487.900854</v>
      </c>
      <c r="T9796" s="194">
        <v>1487.900854</v>
      </c>
      <c r="U9796" t="s">
        <v>193</v>
      </c>
      <c r="V9796">
        <v>45708.624247685184</v>
      </c>
    </row>
    <row r="9797" spans="1:22" x14ac:dyDescent="0.3">
      <c r="A9797" t="s">
        <v>264</v>
      </c>
      <c r="C9797" t="s">
        <v>93</v>
      </c>
      <c r="D9797" s="29">
        <v>45913</v>
      </c>
      <c r="E9797" s="161">
        <v>0</v>
      </c>
      <c r="F9797" s="161">
        <v>0</v>
      </c>
      <c r="G9797" s="161">
        <v>0</v>
      </c>
      <c r="H9797" s="161">
        <v>0</v>
      </c>
      <c r="L9797">
        <v>797.46275100000003</v>
      </c>
      <c r="M9797">
        <v>169.2</v>
      </c>
      <c r="N9797">
        <v>169.2</v>
      </c>
      <c r="R9797">
        <v>1487.900854</v>
      </c>
      <c r="S9797">
        <v>1487.900854</v>
      </c>
      <c r="T9797" s="194">
        <v>1487.900854</v>
      </c>
      <c r="U9797" t="s">
        <v>193</v>
      </c>
      <c r="V9797">
        <v>45708.624247685184</v>
      </c>
    </row>
    <row r="9798" spans="1:22" x14ac:dyDescent="0.3">
      <c r="A9798" t="s">
        <v>264</v>
      </c>
      <c r="C9798" t="s">
        <v>93</v>
      </c>
      <c r="D9798" s="29">
        <v>45914</v>
      </c>
      <c r="E9798" s="161">
        <v>0</v>
      </c>
      <c r="F9798" s="161">
        <v>0</v>
      </c>
      <c r="G9798" s="161">
        <v>0</v>
      </c>
      <c r="H9798" s="161">
        <v>0</v>
      </c>
      <c r="L9798">
        <v>797.46275100000003</v>
      </c>
      <c r="M9798">
        <v>169.2</v>
      </c>
      <c r="N9798">
        <v>169.2</v>
      </c>
      <c r="R9798">
        <v>1487.900854</v>
      </c>
      <c r="S9798">
        <v>1487.900854</v>
      </c>
      <c r="T9798" s="194">
        <v>1487.900854</v>
      </c>
      <c r="U9798" t="s">
        <v>193</v>
      </c>
      <c r="V9798">
        <v>45708.624247685184</v>
      </c>
    </row>
    <row r="9799" spans="1:22" x14ac:dyDescent="0.3">
      <c r="A9799" t="s">
        <v>264</v>
      </c>
      <c r="C9799" t="s">
        <v>93</v>
      </c>
      <c r="D9799" s="29">
        <v>45915</v>
      </c>
      <c r="E9799" s="161">
        <v>0</v>
      </c>
      <c r="F9799" s="161">
        <v>0</v>
      </c>
      <c r="G9799" s="161">
        <v>0</v>
      </c>
      <c r="H9799" s="161">
        <v>0</v>
      </c>
      <c r="L9799">
        <v>797.46275100000003</v>
      </c>
      <c r="M9799">
        <v>169.2</v>
      </c>
      <c r="N9799">
        <v>169.2</v>
      </c>
      <c r="R9799">
        <v>1487.900854</v>
      </c>
      <c r="S9799">
        <v>1487.900854</v>
      </c>
      <c r="T9799" s="194">
        <v>1487.900854</v>
      </c>
      <c r="U9799" t="s">
        <v>193</v>
      </c>
      <c r="V9799">
        <v>45708.624247685184</v>
      </c>
    </row>
    <row r="9800" spans="1:22" x14ac:dyDescent="0.3">
      <c r="A9800" t="s">
        <v>264</v>
      </c>
      <c r="C9800" t="s">
        <v>93</v>
      </c>
      <c r="D9800" s="29">
        <v>45916</v>
      </c>
      <c r="E9800" s="161">
        <v>0</v>
      </c>
      <c r="F9800" s="161">
        <v>0</v>
      </c>
      <c r="G9800" s="161">
        <v>0</v>
      </c>
      <c r="H9800" s="161">
        <v>0</v>
      </c>
      <c r="L9800">
        <v>797.46275100000003</v>
      </c>
      <c r="M9800">
        <v>169.2</v>
      </c>
      <c r="N9800">
        <v>169.2</v>
      </c>
      <c r="R9800">
        <v>1487.900854</v>
      </c>
      <c r="S9800">
        <v>1487.900854</v>
      </c>
      <c r="T9800" s="194">
        <v>1487.900854</v>
      </c>
      <c r="U9800" t="s">
        <v>193</v>
      </c>
      <c r="V9800">
        <v>45708.624247685184</v>
      </c>
    </row>
    <row r="9801" spans="1:22" x14ac:dyDescent="0.3">
      <c r="A9801" t="s">
        <v>264</v>
      </c>
      <c r="C9801" t="s">
        <v>93</v>
      </c>
      <c r="D9801" s="29">
        <v>45917</v>
      </c>
      <c r="E9801" s="161">
        <v>0</v>
      </c>
      <c r="F9801" s="161">
        <v>0</v>
      </c>
      <c r="G9801" s="161">
        <v>0</v>
      </c>
      <c r="H9801" s="161">
        <v>0</v>
      </c>
      <c r="L9801">
        <v>797.46275100000003</v>
      </c>
      <c r="M9801">
        <v>169.2</v>
      </c>
      <c r="N9801">
        <v>169.2</v>
      </c>
      <c r="R9801">
        <v>1487.900854</v>
      </c>
      <c r="S9801">
        <v>1487.900854</v>
      </c>
      <c r="T9801" s="194">
        <v>1487.900854</v>
      </c>
      <c r="U9801" t="s">
        <v>193</v>
      </c>
      <c r="V9801">
        <v>45708.624236111114</v>
      </c>
    </row>
    <row r="9802" spans="1:22" x14ac:dyDescent="0.3">
      <c r="A9802" t="s">
        <v>264</v>
      </c>
      <c r="C9802" t="s">
        <v>93</v>
      </c>
      <c r="D9802" s="29">
        <v>45918</v>
      </c>
      <c r="E9802" s="161">
        <v>0</v>
      </c>
      <c r="F9802" s="161">
        <v>0</v>
      </c>
      <c r="G9802" s="161">
        <v>0</v>
      </c>
      <c r="H9802" s="161">
        <v>0</v>
      </c>
      <c r="L9802">
        <v>797.46275100000003</v>
      </c>
      <c r="M9802">
        <v>169.2</v>
      </c>
      <c r="N9802">
        <v>169.2</v>
      </c>
      <c r="R9802">
        <v>1487.900854</v>
      </c>
      <c r="S9802">
        <v>1487.900854</v>
      </c>
      <c r="T9802" s="194">
        <v>1487.900854</v>
      </c>
      <c r="U9802" t="s">
        <v>193</v>
      </c>
      <c r="V9802">
        <v>45708.624247685184</v>
      </c>
    </row>
    <row r="9803" spans="1:22" x14ac:dyDescent="0.3">
      <c r="A9803" t="s">
        <v>264</v>
      </c>
      <c r="C9803" t="s">
        <v>93</v>
      </c>
      <c r="D9803" s="29">
        <v>45919</v>
      </c>
      <c r="E9803" s="161">
        <v>0</v>
      </c>
      <c r="F9803" s="161">
        <v>0</v>
      </c>
      <c r="G9803" s="161">
        <v>0</v>
      </c>
      <c r="H9803" s="161">
        <v>0</v>
      </c>
      <c r="L9803">
        <v>797.46275100000003</v>
      </c>
      <c r="M9803">
        <v>169.2</v>
      </c>
      <c r="N9803">
        <v>169.2</v>
      </c>
      <c r="R9803">
        <v>1487.900854</v>
      </c>
      <c r="S9803">
        <v>1487.900854</v>
      </c>
      <c r="T9803" s="194">
        <v>1487.900854</v>
      </c>
      <c r="U9803" t="s">
        <v>193</v>
      </c>
      <c r="V9803">
        <v>45708.624247685184</v>
      </c>
    </row>
    <row r="9804" spans="1:22" x14ac:dyDescent="0.3">
      <c r="A9804" t="s">
        <v>264</v>
      </c>
      <c r="C9804" t="s">
        <v>93</v>
      </c>
      <c r="D9804" s="29">
        <v>45920</v>
      </c>
      <c r="E9804" s="161">
        <v>0</v>
      </c>
      <c r="F9804" s="161">
        <v>0</v>
      </c>
      <c r="G9804" s="161">
        <v>0</v>
      </c>
      <c r="H9804" s="161">
        <v>0</v>
      </c>
      <c r="L9804">
        <v>797.46275100000003</v>
      </c>
      <c r="M9804">
        <v>169.2</v>
      </c>
      <c r="N9804">
        <v>169.2</v>
      </c>
      <c r="R9804">
        <v>1487.900854</v>
      </c>
      <c r="S9804">
        <v>1487.900854</v>
      </c>
      <c r="T9804" s="194">
        <v>1487.900854</v>
      </c>
      <c r="U9804" t="s">
        <v>193</v>
      </c>
      <c r="V9804">
        <v>45708.624247685184</v>
      </c>
    </row>
    <row r="9805" spans="1:22" x14ac:dyDescent="0.3">
      <c r="A9805" t="s">
        <v>264</v>
      </c>
      <c r="C9805" t="s">
        <v>93</v>
      </c>
      <c r="D9805" s="29">
        <v>45921</v>
      </c>
      <c r="E9805" s="161">
        <v>0</v>
      </c>
      <c r="F9805" s="161">
        <v>0</v>
      </c>
      <c r="G9805" s="161">
        <v>0</v>
      </c>
      <c r="H9805" s="161">
        <v>0</v>
      </c>
      <c r="L9805">
        <v>797.46275100000003</v>
      </c>
      <c r="M9805">
        <v>169.2</v>
      </c>
      <c r="N9805">
        <v>169.2</v>
      </c>
      <c r="R9805">
        <v>1487.900854</v>
      </c>
      <c r="S9805">
        <v>1487.900854</v>
      </c>
      <c r="T9805" s="194">
        <v>1487.900854</v>
      </c>
      <c r="U9805" t="s">
        <v>193</v>
      </c>
      <c r="V9805">
        <v>45708.624247685184</v>
      </c>
    </row>
    <row r="9806" spans="1:22" x14ac:dyDescent="0.3">
      <c r="A9806" t="s">
        <v>264</v>
      </c>
      <c r="C9806" t="s">
        <v>93</v>
      </c>
      <c r="D9806" s="29">
        <v>45922</v>
      </c>
      <c r="E9806" s="161">
        <v>0</v>
      </c>
      <c r="F9806" s="161">
        <v>0</v>
      </c>
      <c r="G9806" s="161">
        <v>0</v>
      </c>
      <c r="H9806" s="161">
        <v>0</v>
      </c>
      <c r="L9806">
        <v>797.46275100000003</v>
      </c>
      <c r="M9806">
        <v>169.2</v>
      </c>
      <c r="N9806">
        <v>169.2</v>
      </c>
      <c r="R9806">
        <v>1487.900854</v>
      </c>
      <c r="S9806">
        <v>1487.900854</v>
      </c>
      <c r="T9806" s="194">
        <v>1487.900854</v>
      </c>
      <c r="U9806" t="s">
        <v>193</v>
      </c>
      <c r="V9806">
        <v>45708.624247685184</v>
      </c>
    </row>
    <row r="9807" spans="1:22" x14ac:dyDescent="0.3">
      <c r="A9807" t="s">
        <v>264</v>
      </c>
      <c r="C9807" t="s">
        <v>93</v>
      </c>
      <c r="D9807" s="29">
        <v>45923</v>
      </c>
      <c r="E9807" s="161">
        <v>0</v>
      </c>
      <c r="F9807" s="161">
        <v>0</v>
      </c>
      <c r="G9807" s="161">
        <v>0</v>
      </c>
      <c r="H9807" s="161">
        <v>0</v>
      </c>
      <c r="L9807">
        <v>797.46275100000003</v>
      </c>
      <c r="M9807">
        <v>169.2</v>
      </c>
      <c r="N9807">
        <v>169.2</v>
      </c>
      <c r="R9807">
        <v>1487.900854</v>
      </c>
      <c r="S9807">
        <v>1487.900854</v>
      </c>
      <c r="T9807" s="194">
        <v>1487.900854</v>
      </c>
      <c r="U9807" t="s">
        <v>193</v>
      </c>
      <c r="V9807">
        <v>45708.624247685184</v>
      </c>
    </row>
    <row r="9808" spans="1:22" x14ac:dyDescent="0.3">
      <c r="A9808" t="s">
        <v>264</v>
      </c>
      <c r="C9808" t="s">
        <v>93</v>
      </c>
      <c r="D9808" s="29">
        <v>45924</v>
      </c>
      <c r="E9808" s="161">
        <v>0</v>
      </c>
      <c r="F9808" s="161">
        <v>0</v>
      </c>
      <c r="G9808" s="161">
        <v>0</v>
      </c>
      <c r="H9808" s="161">
        <v>0</v>
      </c>
      <c r="L9808">
        <v>797.46275100000003</v>
      </c>
      <c r="M9808">
        <v>169.2</v>
      </c>
      <c r="N9808">
        <v>169.2</v>
      </c>
      <c r="R9808">
        <v>1487.900854</v>
      </c>
      <c r="S9808">
        <v>1487.900854</v>
      </c>
      <c r="T9808" s="194">
        <v>1487.900854</v>
      </c>
      <c r="U9808" t="s">
        <v>193</v>
      </c>
      <c r="V9808">
        <v>45708.624247685184</v>
      </c>
    </row>
    <row r="9809" spans="1:22" x14ac:dyDescent="0.3">
      <c r="A9809" t="s">
        <v>264</v>
      </c>
      <c r="C9809" t="s">
        <v>93</v>
      </c>
      <c r="D9809" s="29">
        <v>45925</v>
      </c>
      <c r="E9809" s="161">
        <v>0</v>
      </c>
      <c r="F9809" s="161">
        <v>0</v>
      </c>
      <c r="G9809" s="161">
        <v>0</v>
      </c>
      <c r="H9809" s="161">
        <v>0</v>
      </c>
      <c r="L9809">
        <v>797.46275100000003</v>
      </c>
      <c r="M9809">
        <v>169.2</v>
      </c>
      <c r="N9809">
        <v>169.2</v>
      </c>
      <c r="R9809">
        <v>1487.900854</v>
      </c>
      <c r="S9809">
        <v>1487.900854</v>
      </c>
      <c r="T9809" s="194">
        <v>1487.900854</v>
      </c>
      <c r="U9809" t="s">
        <v>193</v>
      </c>
      <c r="V9809">
        <v>45708.624259259261</v>
      </c>
    </row>
    <row r="9810" spans="1:22" x14ac:dyDescent="0.3">
      <c r="A9810" t="s">
        <v>264</v>
      </c>
      <c r="C9810" t="s">
        <v>93</v>
      </c>
      <c r="D9810" s="29">
        <v>45926</v>
      </c>
      <c r="E9810" s="161">
        <v>0</v>
      </c>
      <c r="F9810" s="161">
        <v>0</v>
      </c>
      <c r="G9810" s="161">
        <v>0</v>
      </c>
      <c r="H9810" s="161">
        <v>0</v>
      </c>
      <c r="L9810">
        <v>797.46275100000003</v>
      </c>
      <c r="M9810">
        <v>169.2</v>
      </c>
      <c r="N9810">
        <v>169.2</v>
      </c>
      <c r="R9810">
        <v>1487.900854</v>
      </c>
      <c r="S9810">
        <v>1487.900854</v>
      </c>
      <c r="T9810" s="194">
        <v>1487.900854</v>
      </c>
      <c r="U9810" t="s">
        <v>193</v>
      </c>
      <c r="V9810">
        <v>45708.624247685184</v>
      </c>
    </row>
    <row r="9811" spans="1:22" x14ac:dyDescent="0.3">
      <c r="A9811" t="s">
        <v>264</v>
      </c>
      <c r="C9811" t="s">
        <v>93</v>
      </c>
      <c r="D9811" s="29">
        <v>45927</v>
      </c>
      <c r="E9811" s="161">
        <v>0</v>
      </c>
      <c r="F9811" s="161">
        <v>0</v>
      </c>
      <c r="G9811" s="161">
        <v>0</v>
      </c>
      <c r="H9811" s="161">
        <v>0</v>
      </c>
      <c r="L9811">
        <v>797.46275100000003</v>
      </c>
      <c r="M9811">
        <v>169.2</v>
      </c>
      <c r="N9811">
        <v>169.2</v>
      </c>
      <c r="R9811">
        <v>1487.900854</v>
      </c>
      <c r="S9811">
        <v>1487.900854</v>
      </c>
      <c r="T9811" s="194">
        <v>1487.900854</v>
      </c>
      <c r="U9811" t="s">
        <v>193</v>
      </c>
      <c r="V9811">
        <v>45708.624247685184</v>
      </c>
    </row>
    <row r="9812" spans="1:22" x14ac:dyDescent="0.3">
      <c r="A9812" t="s">
        <v>264</v>
      </c>
      <c r="C9812" t="s">
        <v>93</v>
      </c>
      <c r="D9812" s="29">
        <v>45928</v>
      </c>
      <c r="E9812" s="161">
        <v>0</v>
      </c>
      <c r="F9812" s="161">
        <v>0</v>
      </c>
      <c r="G9812" s="161">
        <v>0</v>
      </c>
      <c r="H9812" s="161">
        <v>0</v>
      </c>
      <c r="L9812">
        <v>797.46275100000003</v>
      </c>
      <c r="M9812">
        <v>169.2</v>
      </c>
      <c r="N9812">
        <v>169.2</v>
      </c>
      <c r="R9812">
        <v>1487.900854</v>
      </c>
      <c r="S9812">
        <v>1487.900854</v>
      </c>
      <c r="T9812" s="194">
        <v>1487.900854</v>
      </c>
      <c r="U9812" t="s">
        <v>193</v>
      </c>
      <c r="V9812">
        <v>45708.624247685184</v>
      </c>
    </row>
    <row r="9813" spans="1:22" x14ac:dyDescent="0.3">
      <c r="A9813" t="s">
        <v>264</v>
      </c>
      <c r="C9813" t="s">
        <v>93</v>
      </c>
      <c r="D9813" s="29">
        <v>45929</v>
      </c>
      <c r="E9813" s="161">
        <v>0</v>
      </c>
      <c r="F9813" s="161">
        <v>0</v>
      </c>
      <c r="G9813" s="161">
        <v>0</v>
      </c>
      <c r="H9813" s="161">
        <v>0</v>
      </c>
      <c r="L9813">
        <v>797.46275100000003</v>
      </c>
      <c r="M9813">
        <v>169.2</v>
      </c>
      <c r="N9813">
        <v>169.2</v>
      </c>
      <c r="R9813">
        <v>1487.900854</v>
      </c>
      <c r="S9813">
        <v>1487.900854</v>
      </c>
      <c r="T9813" s="194">
        <v>1487.900854</v>
      </c>
      <c r="U9813" t="s">
        <v>193</v>
      </c>
      <c r="V9813">
        <v>45708.624247685184</v>
      </c>
    </row>
    <row r="9814" spans="1:22" x14ac:dyDescent="0.3">
      <c r="A9814" t="s">
        <v>264</v>
      </c>
      <c r="C9814" t="s">
        <v>93</v>
      </c>
      <c r="D9814" s="29">
        <v>45930</v>
      </c>
      <c r="E9814" s="161">
        <v>0</v>
      </c>
      <c r="F9814" s="161">
        <v>0</v>
      </c>
      <c r="G9814" s="161">
        <v>0</v>
      </c>
      <c r="H9814" s="161">
        <v>0</v>
      </c>
      <c r="L9814">
        <v>797.46275100000003</v>
      </c>
      <c r="M9814">
        <v>169.2</v>
      </c>
      <c r="N9814">
        <v>169.2</v>
      </c>
      <c r="R9814">
        <v>1487.900854</v>
      </c>
      <c r="S9814">
        <v>1487.900854</v>
      </c>
      <c r="T9814" s="194">
        <v>1487.900854</v>
      </c>
      <c r="U9814" t="s">
        <v>193</v>
      </c>
      <c r="V9814">
        <v>45708.624247685184</v>
      </c>
    </row>
    <row r="9815" spans="1:22" x14ac:dyDescent="0.3">
      <c r="A9815" t="s">
        <v>264</v>
      </c>
      <c r="C9815" t="s">
        <v>93</v>
      </c>
      <c r="D9815" s="29">
        <v>45931</v>
      </c>
      <c r="E9815" s="161">
        <v>0</v>
      </c>
      <c r="F9815" s="161">
        <v>0</v>
      </c>
      <c r="G9815" s="161">
        <v>0</v>
      </c>
      <c r="H9815" s="161">
        <v>0</v>
      </c>
      <c r="L9815">
        <v>770.77155900000002</v>
      </c>
      <c r="M9815">
        <v>67.2</v>
      </c>
      <c r="N9815">
        <v>67.2</v>
      </c>
      <c r="R9815">
        <v>1457.9786509999999</v>
      </c>
      <c r="S9815">
        <v>1457.9786509999999</v>
      </c>
      <c r="T9815" s="194">
        <v>1457.9786509999999</v>
      </c>
      <c r="U9815" t="s">
        <v>193</v>
      </c>
      <c r="V9815">
        <v>45708.624247685184</v>
      </c>
    </row>
    <row r="9816" spans="1:22" x14ac:dyDescent="0.3">
      <c r="A9816" t="s">
        <v>264</v>
      </c>
      <c r="C9816" t="s">
        <v>93</v>
      </c>
      <c r="D9816" s="29">
        <v>45932</v>
      </c>
      <c r="E9816" s="161">
        <v>0</v>
      </c>
      <c r="F9816" s="161">
        <v>0</v>
      </c>
      <c r="G9816" s="161">
        <v>0</v>
      </c>
      <c r="H9816" s="161">
        <v>0</v>
      </c>
      <c r="L9816">
        <v>770.77155900000002</v>
      </c>
      <c r="M9816">
        <v>67.2</v>
      </c>
      <c r="N9816">
        <v>67.2</v>
      </c>
      <c r="R9816">
        <v>1457.9786509999999</v>
      </c>
      <c r="S9816">
        <v>1457.9786509999999</v>
      </c>
      <c r="T9816" s="194">
        <v>1457.9786509999999</v>
      </c>
      <c r="U9816" t="s">
        <v>193</v>
      </c>
      <c r="V9816">
        <v>45708.624247685184</v>
      </c>
    </row>
    <row r="9817" spans="1:22" x14ac:dyDescent="0.3">
      <c r="A9817" t="s">
        <v>264</v>
      </c>
      <c r="C9817" t="s">
        <v>93</v>
      </c>
      <c r="D9817" s="29">
        <v>45933</v>
      </c>
      <c r="E9817" s="161">
        <v>0</v>
      </c>
      <c r="F9817" s="161">
        <v>0</v>
      </c>
      <c r="G9817" s="161">
        <v>0</v>
      </c>
      <c r="H9817" s="161">
        <v>0</v>
      </c>
      <c r="L9817">
        <v>770.77155900000002</v>
      </c>
      <c r="M9817">
        <v>67.2</v>
      </c>
      <c r="N9817">
        <v>67.2</v>
      </c>
      <c r="R9817">
        <v>1457.9786509999999</v>
      </c>
      <c r="S9817">
        <v>1457.9786509999999</v>
      </c>
      <c r="T9817" s="194">
        <v>1457.9786509999999</v>
      </c>
      <c r="U9817" t="s">
        <v>193</v>
      </c>
      <c r="V9817">
        <v>45708.624247685184</v>
      </c>
    </row>
    <row r="9818" spans="1:22" x14ac:dyDescent="0.3">
      <c r="A9818" t="s">
        <v>264</v>
      </c>
      <c r="C9818" t="s">
        <v>93</v>
      </c>
      <c r="D9818" s="29">
        <v>45934</v>
      </c>
      <c r="E9818" s="161">
        <v>0</v>
      </c>
      <c r="F9818" s="161">
        <v>0</v>
      </c>
      <c r="G9818" s="161">
        <v>0</v>
      </c>
      <c r="H9818" s="161">
        <v>0</v>
      </c>
      <c r="L9818">
        <v>770.77155900000002</v>
      </c>
      <c r="M9818">
        <v>67.2</v>
      </c>
      <c r="N9818">
        <v>67.2</v>
      </c>
      <c r="R9818">
        <v>1457.9786509999999</v>
      </c>
      <c r="S9818">
        <v>1457.9786509999999</v>
      </c>
      <c r="T9818" s="194">
        <v>1457.9786509999999</v>
      </c>
      <c r="U9818" t="s">
        <v>193</v>
      </c>
      <c r="V9818">
        <v>45708.624259259261</v>
      </c>
    </row>
    <row r="9819" spans="1:22" x14ac:dyDescent="0.3">
      <c r="A9819" t="s">
        <v>264</v>
      </c>
      <c r="C9819" t="s">
        <v>93</v>
      </c>
      <c r="D9819" s="29">
        <v>45935</v>
      </c>
      <c r="E9819" s="161">
        <v>0</v>
      </c>
      <c r="F9819" s="161">
        <v>0</v>
      </c>
      <c r="G9819" s="161">
        <v>0</v>
      </c>
      <c r="H9819" s="161">
        <v>0</v>
      </c>
      <c r="L9819">
        <v>770.77155900000002</v>
      </c>
      <c r="M9819">
        <v>67.2</v>
      </c>
      <c r="N9819">
        <v>67.2</v>
      </c>
      <c r="R9819">
        <v>1457.9786509999999</v>
      </c>
      <c r="S9819">
        <v>1457.9786509999999</v>
      </c>
      <c r="T9819" s="194">
        <v>1457.9786509999999</v>
      </c>
      <c r="U9819" t="s">
        <v>193</v>
      </c>
      <c r="V9819">
        <v>45708.624247685184</v>
      </c>
    </row>
    <row r="9820" spans="1:22" x14ac:dyDescent="0.3">
      <c r="A9820" t="s">
        <v>264</v>
      </c>
      <c r="C9820" t="s">
        <v>93</v>
      </c>
      <c r="D9820" s="29">
        <v>45936</v>
      </c>
      <c r="E9820" s="161">
        <v>0</v>
      </c>
      <c r="F9820" s="161">
        <v>0</v>
      </c>
      <c r="G9820" s="161">
        <v>0</v>
      </c>
      <c r="H9820" s="161">
        <v>0</v>
      </c>
      <c r="L9820">
        <v>770.77155900000002</v>
      </c>
      <c r="M9820">
        <v>67.2</v>
      </c>
      <c r="N9820">
        <v>67.2</v>
      </c>
      <c r="R9820">
        <v>1457.9786509999999</v>
      </c>
      <c r="S9820">
        <v>1457.9786509999999</v>
      </c>
      <c r="T9820" s="194">
        <v>1457.9786509999999</v>
      </c>
      <c r="U9820" t="s">
        <v>193</v>
      </c>
      <c r="V9820">
        <v>45708.624247685184</v>
      </c>
    </row>
    <row r="9821" spans="1:22" x14ac:dyDescent="0.3">
      <c r="A9821" t="s">
        <v>264</v>
      </c>
      <c r="C9821" t="s">
        <v>93</v>
      </c>
      <c r="D9821" s="29">
        <v>45937</v>
      </c>
      <c r="E9821" s="161">
        <v>0</v>
      </c>
      <c r="F9821" s="161">
        <v>0</v>
      </c>
      <c r="G9821" s="161">
        <v>0</v>
      </c>
      <c r="H9821" s="161">
        <v>0</v>
      </c>
      <c r="L9821">
        <v>770.77155900000002</v>
      </c>
      <c r="M9821">
        <v>67.2</v>
      </c>
      <c r="N9821">
        <v>67.2</v>
      </c>
      <c r="R9821">
        <v>1457.9786509999999</v>
      </c>
      <c r="S9821">
        <v>1457.9786509999999</v>
      </c>
      <c r="T9821" s="194">
        <v>1457.9786509999999</v>
      </c>
      <c r="U9821" t="s">
        <v>193</v>
      </c>
      <c r="V9821">
        <v>45708.624247685184</v>
      </c>
    </row>
    <row r="9822" spans="1:22" x14ac:dyDescent="0.3">
      <c r="A9822" t="s">
        <v>264</v>
      </c>
      <c r="C9822" t="s">
        <v>93</v>
      </c>
      <c r="D9822" s="29">
        <v>45938</v>
      </c>
      <c r="E9822" s="161">
        <v>0</v>
      </c>
      <c r="F9822" s="161">
        <v>0</v>
      </c>
      <c r="G9822" s="161">
        <v>0</v>
      </c>
      <c r="H9822" s="161">
        <v>0</v>
      </c>
      <c r="L9822">
        <v>770.77155900000002</v>
      </c>
      <c r="M9822">
        <v>67.2</v>
      </c>
      <c r="N9822">
        <v>67.2</v>
      </c>
      <c r="R9822">
        <v>1457.9786509999999</v>
      </c>
      <c r="S9822">
        <v>1457.9786509999999</v>
      </c>
      <c r="T9822" s="194">
        <v>1457.9786509999999</v>
      </c>
      <c r="U9822" t="s">
        <v>193</v>
      </c>
      <c r="V9822">
        <v>45708.624247685184</v>
      </c>
    </row>
    <row r="9823" spans="1:22" x14ac:dyDescent="0.3">
      <c r="A9823" t="s">
        <v>264</v>
      </c>
      <c r="C9823" t="s">
        <v>93</v>
      </c>
      <c r="D9823" s="29">
        <v>45939</v>
      </c>
      <c r="E9823" s="161">
        <v>0</v>
      </c>
      <c r="F9823" s="161">
        <v>0</v>
      </c>
      <c r="G9823" s="161">
        <v>0</v>
      </c>
      <c r="H9823" s="161">
        <v>0</v>
      </c>
      <c r="L9823">
        <v>770.77155900000002</v>
      </c>
      <c r="M9823">
        <v>67.2</v>
      </c>
      <c r="N9823">
        <v>67.2</v>
      </c>
      <c r="R9823">
        <v>1457.9786509999999</v>
      </c>
      <c r="S9823">
        <v>1457.9786509999999</v>
      </c>
      <c r="T9823" s="194">
        <v>1457.9786509999999</v>
      </c>
      <c r="U9823" t="s">
        <v>193</v>
      </c>
      <c r="V9823">
        <v>45708.624259259261</v>
      </c>
    </row>
    <row r="9824" spans="1:22" x14ac:dyDescent="0.3">
      <c r="A9824" t="s">
        <v>264</v>
      </c>
      <c r="C9824" t="s">
        <v>93</v>
      </c>
      <c r="D9824" s="29">
        <v>45940</v>
      </c>
      <c r="E9824" s="161">
        <v>0</v>
      </c>
      <c r="F9824" s="161">
        <v>0</v>
      </c>
      <c r="G9824" s="161">
        <v>0</v>
      </c>
      <c r="H9824" s="161">
        <v>0</v>
      </c>
      <c r="L9824">
        <v>770.77155900000002</v>
      </c>
      <c r="M9824">
        <v>67.2</v>
      </c>
      <c r="N9824">
        <v>67.2</v>
      </c>
      <c r="R9824">
        <v>1457.9786509999999</v>
      </c>
      <c r="S9824">
        <v>1457.9786509999999</v>
      </c>
      <c r="T9824" s="194">
        <v>1457.9786509999999</v>
      </c>
      <c r="U9824" t="s">
        <v>193</v>
      </c>
      <c r="V9824">
        <v>45708.624247685184</v>
      </c>
    </row>
    <row r="9825" spans="1:22" x14ac:dyDescent="0.3">
      <c r="A9825" t="s">
        <v>264</v>
      </c>
      <c r="C9825" t="s">
        <v>93</v>
      </c>
      <c r="D9825" s="29">
        <v>45941</v>
      </c>
      <c r="E9825" s="161">
        <v>0</v>
      </c>
      <c r="F9825" s="161">
        <v>0</v>
      </c>
      <c r="G9825" s="161">
        <v>0</v>
      </c>
      <c r="H9825" s="161">
        <v>0</v>
      </c>
      <c r="L9825">
        <v>770.77155900000002</v>
      </c>
      <c r="M9825">
        <v>67.2</v>
      </c>
      <c r="N9825">
        <v>67.2</v>
      </c>
      <c r="R9825">
        <v>1457.9786509999999</v>
      </c>
      <c r="S9825">
        <v>1457.9786509999999</v>
      </c>
      <c r="T9825" s="194">
        <v>1457.9786509999999</v>
      </c>
      <c r="U9825" t="s">
        <v>193</v>
      </c>
      <c r="V9825">
        <v>45708.624247685184</v>
      </c>
    </row>
    <row r="9826" spans="1:22" x14ac:dyDescent="0.3">
      <c r="A9826" t="s">
        <v>264</v>
      </c>
      <c r="C9826" t="s">
        <v>93</v>
      </c>
      <c r="D9826" s="29">
        <v>45942</v>
      </c>
      <c r="E9826" s="161">
        <v>0</v>
      </c>
      <c r="F9826" s="161">
        <v>0</v>
      </c>
      <c r="G9826" s="161">
        <v>0</v>
      </c>
      <c r="H9826" s="161">
        <v>0</v>
      </c>
      <c r="L9826">
        <v>770.77155900000002</v>
      </c>
      <c r="M9826">
        <v>67.2</v>
      </c>
      <c r="N9826">
        <v>67.2</v>
      </c>
      <c r="R9826">
        <v>1457.9786509999999</v>
      </c>
      <c r="S9826">
        <v>1457.9786509999999</v>
      </c>
      <c r="T9826" s="194">
        <v>1457.9786509999999</v>
      </c>
      <c r="U9826" t="s">
        <v>193</v>
      </c>
      <c r="V9826">
        <v>45708.624247685184</v>
      </c>
    </row>
    <row r="9827" spans="1:22" x14ac:dyDescent="0.3">
      <c r="A9827" t="s">
        <v>264</v>
      </c>
      <c r="C9827" t="s">
        <v>93</v>
      </c>
      <c r="D9827" s="29">
        <v>45943</v>
      </c>
      <c r="E9827" s="161">
        <v>0</v>
      </c>
      <c r="F9827" s="161">
        <v>0</v>
      </c>
      <c r="G9827" s="161">
        <v>0</v>
      </c>
      <c r="H9827" s="161">
        <v>0</v>
      </c>
      <c r="L9827">
        <v>770.77155900000002</v>
      </c>
      <c r="M9827">
        <v>67.2</v>
      </c>
      <c r="N9827">
        <v>67.2</v>
      </c>
      <c r="R9827">
        <v>1457.9786509999999</v>
      </c>
      <c r="S9827">
        <v>1457.9786509999999</v>
      </c>
      <c r="T9827" s="194">
        <v>1457.9786509999999</v>
      </c>
      <c r="U9827" t="s">
        <v>193</v>
      </c>
      <c r="V9827">
        <v>45708.624247685184</v>
      </c>
    </row>
    <row r="9828" spans="1:22" x14ac:dyDescent="0.3">
      <c r="A9828" t="s">
        <v>264</v>
      </c>
      <c r="C9828" t="s">
        <v>93</v>
      </c>
      <c r="D9828" s="29">
        <v>45944</v>
      </c>
      <c r="E9828" s="161">
        <v>0</v>
      </c>
      <c r="F9828" s="161">
        <v>0</v>
      </c>
      <c r="G9828" s="161">
        <v>0</v>
      </c>
      <c r="H9828" s="161">
        <v>0</v>
      </c>
      <c r="L9828">
        <v>770.77155900000002</v>
      </c>
      <c r="M9828">
        <v>67.2</v>
      </c>
      <c r="N9828">
        <v>67.2</v>
      </c>
      <c r="R9828">
        <v>1457.9786509999999</v>
      </c>
      <c r="S9828">
        <v>1457.9786509999999</v>
      </c>
      <c r="T9828" s="194">
        <v>1457.9786509999999</v>
      </c>
      <c r="U9828" t="s">
        <v>193</v>
      </c>
      <c r="V9828">
        <v>45708.624247685184</v>
      </c>
    </row>
    <row r="9829" spans="1:22" x14ac:dyDescent="0.3">
      <c r="A9829" t="s">
        <v>264</v>
      </c>
      <c r="C9829" t="s">
        <v>93</v>
      </c>
      <c r="D9829" s="29">
        <v>45945</v>
      </c>
      <c r="E9829" s="161">
        <v>0</v>
      </c>
      <c r="F9829" s="161">
        <v>0</v>
      </c>
      <c r="G9829" s="161">
        <v>0</v>
      </c>
      <c r="H9829" s="161">
        <v>0</v>
      </c>
      <c r="L9829">
        <v>770.77155900000002</v>
      </c>
      <c r="M9829">
        <v>67.2</v>
      </c>
      <c r="N9829">
        <v>67.2</v>
      </c>
      <c r="R9829">
        <v>1457.9786509999999</v>
      </c>
      <c r="S9829">
        <v>1457.9786509999999</v>
      </c>
      <c r="T9829" s="194">
        <v>1457.9786509999999</v>
      </c>
      <c r="U9829" t="s">
        <v>193</v>
      </c>
      <c r="V9829">
        <v>45708.624247685184</v>
      </c>
    </row>
    <row r="9830" spans="1:22" x14ac:dyDescent="0.3">
      <c r="A9830" t="s">
        <v>264</v>
      </c>
      <c r="C9830" t="s">
        <v>93</v>
      </c>
      <c r="D9830" s="29">
        <v>45946</v>
      </c>
      <c r="E9830" s="161">
        <v>0</v>
      </c>
      <c r="F9830" s="161">
        <v>0</v>
      </c>
      <c r="G9830" s="161">
        <v>0</v>
      </c>
      <c r="H9830" s="161">
        <v>0</v>
      </c>
      <c r="L9830">
        <v>770.77155900000002</v>
      </c>
      <c r="M9830">
        <v>67.2</v>
      </c>
      <c r="N9830">
        <v>67.2</v>
      </c>
      <c r="R9830">
        <v>1457.9786509999999</v>
      </c>
      <c r="S9830">
        <v>1457.9786509999999</v>
      </c>
      <c r="T9830" s="194">
        <v>1457.9786509999999</v>
      </c>
      <c r="U9830" t="s">
        <v>193</v>
      </c>
      <c r="V9830">
        <v>45708.624247685184</v>
      </c>
    </row>
    <row r="9831" spans="1:22" x14ac:dyDescent="0.3">
      <c r="A9831" t="s">
        <v>264</v>
      </c>
      <c r="C9831" t="s">
        <v>93</v>
      </c>
      <c r="D9831" s="29">
        <v>45947</v>
      </c>
      <c r="E9831" s="161">
        <v>0</v>
      </c>
      <c r="F9831" s="161">
        <v>0</v>
      </c>
      <c r="G9831" s="161">
        <v>0</v>
      </c>
      <c r="H9831" s="161">
        <v>0</v>
      </c>
      <c r="L9831">
        <v>770.77155900000002</v>
      </c>
      <c r="M9831">
        <v>67.2</v>
      </c>
      <c r="N9831">
        <v>67.2</v>
      </c>
      <c r="R9831">
        <v>1457.9786509999999</v>
      </c>
      <c r="S9831">
        <v>1457.9786509999999</v>
      </c>
      <c r="T9831" s="194">
        <v>1457.9786509999999</v>
      </c>
      <c r="U9831" t="s">
        <v>193</v>
      </c>
      <c r="V9831">
        <v>45708.624247685184</v>
      </c>
    </row>
    <row r="9832" spans="1:22" x14ac:dyDescent="0.3">
      <c r="A9832" t="s">
        <v>264</v>
      </c>
      <c r="C9832" t="s">
        <v>93</v>
      </c>
      <c r="D9832" s="29">
        <v>45948</v>
      </c>
      <c r="E9832" s="161">
        <v>0</v>
      </c>
      <c r="F9832" s="161">
        <v>0</v>
      </c>
      <c r="G9832" s="161">
        <v>0</v>
      </c>
      <c r="H9832" s="161">
        <v>0</v>
      </c>
      <c r="L9832">
        <v>770.77155900000002</v>
      </c>
      <c r="M9832">
        <v>67.2</v>
      </c>
      <c r="N9832">
        <v>67.2</v>
      </c>
      <c r="R9832">
        <v>1457.9786509999999</v>
      </c>
      <c r="S9832">
        <v>1457.9786509999999</v>
      </c>
      <c r="T9832" s="194">
        <v>1457.9786509999999</v>
      </c>
      <c r="U9832" t="s">
        <v>193</v>
      </c>
      <c r="V9832">
        <v>45708.624247685184</v>
      </c>
    </row>
    <row r="9833" spans="1:22" x14ac:dyDescent="0.3">
      <c r="A9833" t="s">
        <v>264</v>
      </c>
      <c r="C9833" t="s">
        <v>93</v>
      </c>
      <c r="D9833" s="29">
        <v>45949</v>
      </c>
      <c r="E9833" s="161">
        <v>0</v>
      </c>
      <c r="F9833" s="161">
        <v>0</v>
      </c>
      <c r="G9833" s="161">
        <v>0</v>
      </c>
      <c r="H9833" s="161">
        <v>0</v>
      </c>
      <c r="L9833">
        <v>770.77155900000002</v>
      </c>
      <c r="M9833">
        <v>67.2</v>
      </c>
      <c r="N9833">
        <v>67.2</v>
      </c>
      <c r="R9833">
        <v>1457.9786509999999</v>
      </c>
      <c r="S9833">
        <v>1457.9786509999999</v>
      </c>
      <c r="T9833" s="194">
        <v>1457.9786509999999</v>
      </c>
      <c r="U9833" t="s">
        <v>193</v>
      </c>
      <c r="V9833">
        <v>45708.624247685184</v>
      </c>
    </row>
    <row r="9834" spans="1:22" x14ac:dyDescent="0.3">
      <c r="A9834" t="s">
        <v>264</v>
      </c>
      <c r="C9834" t="s">
        <v>93</v>
      </c>
      <c r="D9834" s="29">
        <v>45950</v>
      </c>
      <c r="E9834" s="161">
        <v>0</v>
      </c>
      <c r="F9834" s="161">
        <v>0</v>
      </c>
      <c r="G9834" s="161">
        <v>0</v>
      </c>
      <c r="H9834" s="161">
        <v>0</v>
      </c>
      <c r="L9834">
        <v>770.77155900000002</v>
      </c>
      <c r="M9834">
        <v>67.2</v>
      </c>
      <c r="N9834">
        <v>67.2</v>
      </c>
      <c r="R9834">
        <v>1457.9786509999999</v>
      </c>
      <c r="S9834">
        <v>1457.9786509999999</v>
      </c>
      <c r="T9834" s="194">
        <v>1457.9786509999999</v>
      </c>
      <c r="U9834" t="s">
        <v>193</v>
      </c>
      <c r="V9834">
        <v>45708.624247685184</v>
      </c>
    </row>
    <row r="9835" spans="1:22" x14ac:dyDescent="0.3">
      <c r="A9835" t="s">
        <v>264</v>
      </c>
      <c r="C9835" t="s">
        <v>93</v>
      </c>
      <c r="D9835" s="29">
        <v>45951</v>
      </c>
      <c r="E9835" s="161">
        <v>0</v>
      </c>
      <c r="F9835" s="161">
        <v>0</v>
      </c>
      <c r="G9835" s="161">
        <v>0</v>
      </c>
      <c r="H9835" s="161">
        <v>0</v>
      </c>
      <c r="L9835">
        <v>770.77155900000002</v>
      </c>
      <c r="M9835">
        <v>67.2</v>
      </c>
      <c r="N9835">
        <v>67.2</v>
      </c>
      <c r="R9835">
        <v>1457.9786509999999</v>
      </c>
      <c r="S9835">
        <v>1457.9786509999999</v>
      </c>
      <c r="T9835" s="194">
        <v>1457.9786509999999</v>
      </c>
      <c r="U9835" t="s">
        <v>193</v>
      </c>
      <c r="V9835">
        <v>45708.624247685184</v>
      </c>
    </row>
    <row r="9836" spans="1:22" x14ac:dyDescent="0.3">
      <c r="A9836" t="s">
        <v>264</v>
      </c>
      <c r="C9836" t="s">
        <v>93</v>
      </c>
      <c r="D9836" s="29">
        <v>45952</v>
      </c>
      <c r="E9836" s="161">
        <v>0</v>
      </c>
      <c r="F9836" s="161">
        <v>0</v>
      </c>
      <c r="G9836" s="161">
        <v>0</v>
      </c>
      <c r="H9836" s="161">
        <v>0</v>
      </c>
      <c r="L9836">
        <v>770.77155900000002</v>
      </c>
      <c r="M9836">
        <v>67.2</v>
      </c>
      <c r="N9836">
        <v>67.2</v>
      </c>
      <c r="R9836">
        <v>1457.9786509999999</v>
      </c>
      <c r="S9836">
        <v>1457.9786509999999</v>
      </c>
      <c r="T9836" s="194">
        <v>1457.9786509999999</v>
      </c>
      <c r="U9836" t="s">
        <v>193</v>
      </c>
      <c r="V9836">
        <v>45708.624259259261</v>
      </c>
    </row>
    <row r="9837" spans="1:22" x14ac:dyDescent="0.3">
      <c r="A9837" t="s">
        <v>264</v>
      </c>
      <c r="C9837" t="s">
        <v>93</v>
      </c>
      <c r="D9837" s="29">
        <v>45953</v>
      </c>
      <c r="E9837" s="161">
        <v>0</v>
      </c>
      <c r="F9837" s="161">
        <v>0</v>
      </c>
      <c r="G9837" s="161">
        <v>0</v>
      </c>
      <c r="H9837" s="161">
        <v>0</v>
      </c>
      <c r="L9837">
        <v>770.77155900000002</v>
      </c>
      <c r="M9837">
        <v>67.2</v>
      </c>
      <c r="N9837">
        <v>67.2</v>
      </c>
      <c r="R9837">
        <v>1457.9786509999999</v>
      </c>
      <c r="S9837">
        <v>1457.9786509999999</v>
      </c>
      <c r="T9837" s="194">
        <v>1457.9786509999999</v>
      </c>
      <c r="U9837" t="s">
        <v>193</v>
      </c>
      <c r="V9837">
        <v>45708.624247685184</v>
      </c>
    </row>
    <row r="9838" spans="1:22" x14ac:dyDescent="0.3">
      <c r="A9838" t="s">
        <v>264</v>
      </c>
      <c r="C9838" t="s">
        <v>93</v>
      </c>
      <c r="D9838" s="29">
        <v>45954</v>
      </c>
      <c r="E9838" s="161">
        <v>0</v>
      </c>
      <c r="F9838" s="161">
        <v>0</v>
      </c>
      <c r="G9838" s="161">
        <v>0</v>
      </c>
      <c r="H9838" s="161">
        <v>0</v>
      </c>
      <c r="L9838">
        <v>770.77155900000002</v>
      </c>
      <c r="M9838">
        <v>67.2</v>
      </c>
      <c r="N9838">
        <v>67.2</v>
      </c>
      <c r="R9838">
        <v>1457.9786509999999</v>
      </c>
      <c r="S9838">
        <v>1457.9786509999999</v>
      </c>
      <c r="T9838" s="194">
        <v>1457.9786509999999</v>
      </c>
      <c r="U9838" t="s">
        <v>193</v>
      </c>
      <c r="V9838">
        <v>45708.624247685184</v>
      </c>
    </row>
    <row r="9839" spans="1:22" x14ac:dyDescent="0.3">
      <c r="A9839" t="s">
        <v>264</v>
      </c>
      <c r="C9839" t="s">
        <v>93</v>
      </c>
      <c r="D9839" s="29">
        <v>45955</v>
      </c>
      <c r="E9839" s="161">
        <v>0</v>
      </c>
      <c r="F9839" s="161">
        <v>0</v>
      </c>
      <c r="G9839" s="161">
        <v>0</v>
      </c>
      <c r="H9839" s="161">
        <v>0</v>
      </c>
      <c r="L9839">
        <v>770.77155900000002</v>
      </c>
      <c r="M9839">
        <v>67.2</v>
      </c>
      <c r="N9839">
        <v>67.2</v>
      </c>
      <c r="R9839">
        <v>1457.9786509999999</v>
      </c>
      <c r="S9839">
        <v>1457.9786509999999</v>
      </c>
      <c r="T9839" s="194">
        <v>1457.9786509999999</v>
      </c>
      <c r="U9839" t="s">
        <v>193</v>
      </c>
      <c r="V9839">
        <v>45708.624247685184</v>
      </c>
    </row>
    <row r="9840" spans="1:22" x14ac:dyDescent="0.3">
      <c r="A9840" t="s">
        <v>264</v>
      </c>
      <c r="C9840" t="s">
        <v>93</v>
      </c>
      <c r="D9840" s="29">
        <v>45956</v>
      </c>
      <c r="E9840" s="161">
        <v>0</v>
      </c>
      <c r="F9840" s="161">
        <v>0</v>
      </c>
      <c r="G9840" s="161">
        <v>0</v>
      </c>
      <c r="H9840" s="161">
        <v>0</v>
      </c>
      <c r="L9840">
        <v>770.77155900000002</v>
      </c>
      <c r="M9840">
        <v>67.2</v>
      </c>
      <c r="N9840">
        <v>67.2</v>
      </c>
      <c r="R9840">
        <v>1457.9786509999999</v>
      </c>
      <c r="S9840">
        <v>1457.9786509999999</v>
      </c>
      <c r="T9840" s="194">
        <v>1457.9786509999999</v>
      </c>
      <c r="U9840" t="s">
        <v>193</v>
      </c>
      <c r="V9840">
        <v>45708.624247685184</v>
      </c>
    </row>
    <row r="9841" spans="1:22" x14ac:dyDescent="0.3">
      <c r="A9841" t="s">
        <v>264</v>
      </c>
      <c r="C9841" t="s">
        <v>93</v>
      </c>
      <c r="D9841" s="29">
        <v>45957</v>
      </c>
      <c r="E9841" s="161">
        <v>0</v>
      </c>
      <c r="F9841" s="161">
        <v>0</v>
      </c>
      <c r="G9841" s="161">
        <v>0</v>
      </c>
      <c r="H9841" s="161">
        <v>0</v>
      </c>
      <c r="L9841">
        <v>770.77155900000002</v>
      </c>
      <c r="M9841">
        <v>67.2</v>
      </c>
      <c r="N9841">
        <v>67.2</v>
      </c>
      <c r="R9841">
        <v>1457.9786509999999</v>
      </c>
      <c r="S9841">
        <v>1457.9786509999999</v>
      </c>
      <c r="T9841" s="194">
        <v>1457.9786509999999</v>
      </c>
      <c r="U9841" t="s">
        <v>193</v>
      </c>
      <c r="V9841">
        <v>45708.624247685184</v>
      </c>
    </row>
    <row r="9842" spans="1:22" x14ac:dyDescent="0.3">
      <c r="A9842" t="s">
        <v>264</v>
      </c>
      <c r="C9842" t="s">
        <v>93</v>
      </c>
      <c r="D9842" s="29">
        <v>45958</v>
      </c>
      <c r="E9842" s="161">
        <v>0</v>
      </c>
      <c r="F9842" s="161">
        <v>0</v>
      </c>
      <c r="G9842" s="161">
        <v>0</v>
      </c>
      <c r="H9842" s="161">
        <v>0</v>
      </c>
      <c r="L9842">
        <v>770.77155900000002</v>
      </c>
      <c r="M9842">
        <v>67.2</v>
      </c>
      <c r="N9842">
        <v>67.2</v>
      </c>
      <c r="R9842">
        <v>1457.9786509999999</v>
      </c>
      <c r="S9842">
        <v>1457.9786509999999</v>
      </c>
      <c r="T9842" s="194">
        <v>1457.9786509999999</v>
      </c>
      <c r="U9842" t="s">
        <v>193</v>
      </c>
      <c r="V9842">
        <v>45708.624259259261</v>
      </c>
    </row>
    <row r="9843" spans="1:22" x14ac:dyDescent="0.3">
      <c r="A9843" t="s">
        <v>264</v>
      </c>
      <c r="C9843" t="s">
        <v>93</v>
      </c>
      <c r="D9843" s="29">
        <v>45959</v>
      </c>
      <c r="E9843" s="161">
        <v>0</v>
      </c>
      <c r="F9843" s="161">
        <v>0</v>
      </c>
      <c r="G9843" s="161">
        <v>0</v>
      </c>
      <c r="H9843" s="161">
        <v>0</v>
      </c>
      <c r="L9843">
        <v>770.77155900000002</v>
      </c>
      <c r="M9843">
        <v>67.2</v>
      </c>
      <c r="N9843">
        <v>67.2</v>
      </c>
      <c r="R9843">
        <v>1457.9786509999999</v>
      </c>
      <c r="S9843">
        <v>1457.9786509999999</v>
      </c>
      <c r="T9843" s="194">
        <v>1457.9786509999999</v>
      </c>
      <c r="U9843" t="s">
        <v>193</v>
      </c>
      <c r="V9843">
        <v>45708.624247685184</v>
      </c>
    </row>
    <row r="9844" spans="1:22" x14ac:dyDescent="0.3">
      <c r="A9844" t="s">
        <v>264</v>
      </c>
      <c r="C9844" t="s">
        <v>93</v>
      </c>
      <c r="D9844" s="29">
        <v>45960</v>
      </c>
      <c r="E9844" s="161">
        <v>0</v>
      </c>
      <c r="F9844" s="161">
        <v>0</v>
      </c>
      <c r="G9844" s="161">
        <v>0</v>
      </c>
      <c r="H9844" s="161">
        <v>0</v>
      </c>
      <c r="L9844">
        <v>770.77155900000002</v>
      </c>
      <c r="M9844">
        <v>67.2</v>
      </c>
      <c r="N9844">
        <v>67.2</v>
      </c>
      <c r="R9844">
        <v>1457.9786509999999</v>
      </c>
      <c r="S9844">
        <v>1457.9786509999999</v>
      </c>
      <c r="T9844" s="194">
        <v>1457.9786509999999</v>
      </c>
      <c r="U9844" t="s">
        <v>193</v>
      </c>
      <c r="V9844">
        <v>45708.624247685184</v>
      </c>
    </row>
    <row r="9845" spans="1:22" x14ac:dyDescent="0.3">
      <c r="A9845" t="s">
        <v>264</v>
      </c>
      <c r="C9845" t="s">
        <v>93</v>
      </c>
      <c r="D9845" s="29">
        <v>45961</v>
      </c>
      <c r="E9845" s="161">
        <v>0</v>
      </c>
      <c r="F9845" s="161">
        <v>0</v>
      </c>
      <c r="G9845" s="161">
        <v>0</v>
      </c>
      <c r="H9845" s="161">
        <v>0</v>
      </c>
      <c r="L9845">
        <v>770.77155900000002</v>
      </c>
      <c r="M9845">
        <v>67.2</v>
      </c>
      <c r="N9845">
        <v>67.2</v>
      </c>
      <c r="R9845">
        <v>1457.9786509999999</v>
      </c>
      <c r="S9845">
        <v>1457.9786509999999</v>
      </c>
      <c r="T9845" s="194">
        <v>1457.9786509999999</v>
      </c>
      <c r="U9845" t="s">
        <v>193</v>
      </c>
      <c r="V9845">
        <v>45708.624259259261</v>
      </c>
    </row>
    <row r="9846" spans="1:22" x14ac:dyDescent="0.3">
      <c r="A9846" t="s">
        <v>264</v>
      </c>
      <c r="C9846" t="s">
        <v>93</v>
      </c>
      <c r="D9846" s="29">
        <v>45962</v>
      </c>
      <c r="E9846" s="161">
        <v>0</v>
      </c>
      <c r="F9846" s="161">
        <v>0</v>
      </c>
      <c r="G9846" s="161">
        <v>0</v>
      </c>
      <c r="H9846" s="161">
        <v>0</v>
      </c>
      <c r="L9846">
        <v>770.77155900000002</v>
      </c>
      <c r="M9846">
        <v>67.2</v>
      </c>
      <c r="N9846">
        <v>67.2</v>
      </c>
      <c r="R9846">
        <v>1457.9786509999999</v>
      </c>
      <c r="S9846">
        <v>1457.9786509999999</v>
      </c>
      <c r="T9846" s="194">
        <v>1457.9786509999999</v>
      </c>
      <c r="U9846" t="s">
        <v>193</v>
      </c>
      <c r="V9846">
        <v>45708.624259259261</v>
      </c>
    </row>
    <row r="9847" spans="1:22" x14ac:dyDescent="0.3">
      <c r="A9847" t="s">
        <v>264</v>
      </c>
      <c r="C9847" t="s">
        <v>93</v>
      </c>
      <c r="D9847" s="29">
        <v>45963</v>
      </c>
      <c r="E9847" s="161">
        <v>0</v>
      </c>
      <c r="F9847" s="161">
        <v>0</v>
      </c>
      <c r="G9847" s="161">
        <v>0</v>
      </c>
      <c r="H9847" s="161">
        <v>0</v>
      </c>
      <c r="L9847">
        <v>770.77155900000002</v>
      </c>
      <c r="M9847">
        <v>67.2</v>
      </c>
      <c r="N9847">
        <v>67.2</v>
      </c>
      <c r="R9847">
        <v>1457.9786509999999</v>
      </c>
      <c r="S9847">
        <v>1457.9786509999999</v>
      </c>
      <c r="T9847" s="194">
        <v>1457.9786509999999</v>
      </c>
      <c r="U9847" t="s">
        <v>193</v>
      </c>
      <c r="V9847">
        <v>45708.624259259261</v>
      </c>
    </row>
    <row r="9848" spans="1:22" x14ac:dyDescent="0.3">
      <c r="A9848" t="s">
        <v>264</v>
      </c>
      <c r="C9848" t="s">
        <v>93</v>
      </c>
      <c r="D9848" s="29">
        <v>45964</v>
      </c>
      <c r="E9848" s="161">
        <v>0</v>
      </c>
      <c r="F9848" s="161">
        <v>0</v>
      </c>
      <c r="G9848" s="161">
        <v>0</v>
      </c>
      <c r="H9848" s="161">
        <v>0</v>
      </c>
      <c r="L9848">
        <v>770.77155900000002</v>
      </c>
      <c r="M9848">
        <v>67.2</v>
      </c>
      <c r="N9848">
        <v>67.2</v>
      </c>
      <c r="R9848">
        <v>1457.9786509999999</v>
      </c>
      <c r="S9848">
        <v>1457.9786509999999</v>
      </c>
      <c r="T9848" s="194">
        <v>1457.9786509999999</v>
      </c>
      <c r="U9848" t="s">
        <v>193</v>
      </c>
      <c r="V9848">
        <v>45708.624247685184</v>
      </c>
    </row>
    <row r="9849" spans="1:22" x14ac:dyDescent="0.3">
      <c r="A9849" t="s">
        <v>264</v>
      </c>
      <c r="C9849" t="s">
        <v>93</v>
      </c>
      <c r="D9849" s="29">
        <v>45965</v>
      </c>
      <c r="E9849" s="161">
        <v>0</v>
      </c>
      <c r="F9849" s="161">
        <v>0</v>
      </c>
      <c r="G9849" s="161">
        <v>0</v>
      </c>
      <c r="H9849" s="161">
        <v>0</v>
      </c>
      <c r="L9849">
        <v>770.77155900000002</v>
      </c>
      <c r="M9849">
        <v>67.2</v>
      </c>
      <c r="N9849">
        <v>67.2</v>
      </c>
      <c r="R9849">
        <v>1457.9786509999999</v>
      </c>
      <c r="S9849">
        <v>1457.9786509999999</v>
      </c>
      <c r="T9849" s="194">
        <v>1457.9786509999999</v>
      </c>
      <c r="U9849" t="s">
        <v>193</v>
      </c>
      <c r="V9849">
        <v>45708.624247685184</v>
      </c>
    </row>
    <row r="9850" spans="1:22" x14ac:dyDescent="0.3">
      <c r="A9850" t="s">
        <v>264</v>
      </c>
      <c r="C9850" t="s">
        <v>93</v>
      </c>
      <c r="D9850" s="29">
        <v>45966</v>
      </c>
      <c r="E9850" s="161">
        <v>0</v>
      </c>
      <c r="F9850" s="161">
        <v>0</v>
      </c>
      <c r="G9850" s="161">
        <v>0</v>
      </c>
      <c r="H9850" s="161">
        <v>0</v>
      </c>
      <c r="L9850">
        <v>770.77155900000002</v>
      </c>
      <c r="M9850">
        <v>67.2</v>
      </c>
      <c r="N9850">
        <v>67.2</v>
      </c>
      <c r="R9850">
        <v>1457.9786509999999</v>
      </c>
      <c r="S9850">
        <v>1457.9786509999999</v>
      </c>
      <c r="T9850" s="194">
        <v>1457.9786509999999</v>
      </c>
      <c r="U9850" t="s">
        <v>193</v>
      </c>
      <c r="V9850">
        <v>45708.624247685184</v>
      </c>
    </row>
    <row r="9851" spans="1:22" x14ac:dyDescent="0.3">
      <c r="A9851" t="s">
        <v>264</v>
      </c>
      <c r="C9851" t="s">
        <v>93</v>
      </c>
      <c r="D9851" s="29">
        <v>45967</v>
      </c>
      <c r="E9851" s="161">
        <v>0</v>
      </c>
      <c r="F9851" s="161">
        <v>0</v>
      </c>
      <c r="G9851" s="161">
        <v>0</v>
      </c>
      <c r="H9851" s="161">
        <v>0</v>
      </c>
      <c r="L9851">
        <v>770.77155900000002</v>
      </c>
      <c r="M9851">
        <v>67.2</v>
      </c>
      <c r="N9851">
        <v>67.2</v>
      </c>
      <c r="R9851">
        <v>1457.9786509999999</v>
      </c>
      <c r="S9851">
        <v>1457.9786509999999</v>
      </c>
      <c r="T9851" s="194">
        <v>1457.9786509999999</v>
      </c>
      <c r="U9851" t="s">
        <v>193</v>
      </c>
      <c r="V9851">
        <v>45708.624247685184</v>
      </c>
    </row>
    <row r="9852" spans="1:22" x14ac:dyDescent="0.3">
      <c r="A9852" t="s">
        <v>264</v>
      </c>
      <c r="C9852" t="s">
        <v>93</v>
      </c>
      <c r="D9852" s="29">
        <v>45968</v>
      </c>
      <c r="E9852" s="161">
        <v>0</v>
      </c>
      <c r="F9852" s="161">
        <v>0</v>
      </c>
      <c r="G9852" s="161">
        <v>0</v>
      </c>
      <c r="H9852" s="161">
        <v>0</v>
      </c>
      <c r="L9852">
        <v>770.77155900000002</v>
      </c>
      <c r="M9852">
        <v>67.2</v>
      </c>
      <c r="N9852">
        <v>67.2</v>
      </c>
      <c r="R9852">
        <v>1457.9786509999999</v>
      </c>
      <c r="S9852">
        <v>1457.9786509999999</v>
      </c>
      <c r="T9852" s="194">
        <v>1457.9786509999999</v>
      </c>
      <c r="U9852" t="s">
        <v>193</v>
      </c>
      <c r="V9852">
        <v>45708.624247685184</v>
      </c>
    </row>
    <row r="9853" spans="1:22" x14ac:dyDescent="0.3">
      <c r="A9853" t="s">
        <v>264</v>
      </c>
      <c r="C9853" t="s">
        <v>93</v>
      </c>
      <c r="D9853" s="29">
        <v>45969</v>
      </c>
      <c r="E9853" s="161">
        <v>0</v>
      </c>
      <c r="F9853" s="161">
        <v>0</v>
      </c>
      <c r="G9853" s="161">
        <v>0</v>
      </c>
      <c r="H9853" s="161">
        <v>0</v>
      </c>
      <c r="L9853">
        <v>770.77155900000002</v>
      </c>
      <c r="M9853">
        <v>67.2</v>
      </c>
      <c r="N9853">
        <v>67.2</v>
      </c>
      <c r="R9853">
        <v>1457.9786509999999</v>
      </c>
      <c r="S9853">
        <v>1457.9786509999999</v>
      </c>
      <c r="T9853" s="194">
        <v>1457.9786509999999</v>
      </c>
      <c r="U9853" t="s">
        <v>193</v>
      </c>
      <c r="V9853">
        <v>45708.624259259261</v>
      </c>
    </row>
    <row r="9854" spans="1:22" x14ac:dyDescent="0.3">
      <c r="A9854" t="s">
        <v>264</v>
      </c>
      <c r="C9854" t="s">
        <v>93</v>
      </c>
      <c r="D9854" s="29">
        <v>45970</v>
      </c>
      <c r="E9854" s="161">
        <v>0</v>
      </c>
      <c r="F9854" s="161">
        <v>0</v>
      </c>
      <c r="G9854" s="161">
        <v>0</v>
      </c>
      <c r="H9854" s="161">
        <v>0</v>
      </c>
      <c r="L9854">
        <v>770.77155900000002</v>
      </c>
      <c r="M9854">
        <v>67.2</v>
      </c>
      <c r="N9854">
        <v>67.2</v>
      </c>
      <c r="R9854">
        <v>1457.9786509999999</v>
      </c>
      <c r="S9854">
        <v>1457.9786509999999</v>
      </c>
      <c r="T9854" s="194">
        <v>1457.9786509999999</v>
      </c>
      <c r="U9854" t="s">
        <v>193</v>
      </c>
      <c r="V9854">
        <v>45708.624259259261</v>
      </c>
    </row>
    <row r="9855" spans="1:22" x14ac:dyDescent="0.3">
      <c r="A9855" t="s">
        <v>264</v>
      </c>
      <c r="C9855" t="s">
        <v>93</v>
      </c>
      <c r="D9855" s="29">
        <v>45971</v>
      </c>
      <c r="E9855" s="161">
        <v>0</v>
      </c>
      <c r="F9855" s="161">
        <v>0</v>
      </c>
      <c r="G9855" s="161">
        <v>0</v>
      </c>
      <c r="H9855" s="161">
        <v>0</v>
      </c>
      <c r="L9855">
        <v>770.77155900000002</v>
      </c>
      <c r="M9855">
        <v>67.2</v>
      </c>
      <c r="N9855">
        <v>67.2</v>
      </c>
      <c r="R9855">
        <v>1457.9786509999999</v>
      </c>
      <c r="S9855">
        <v>1457.9786509999999</v>
      </c>
      <c r="T9855" s="194">
        <v>1457.9786509999999</v>
      </c>
      <c r="U9855" t="s">
        <v>193</v>
      </c>
      <c r="V9855">
        <v>45708.624247685184</v>
      </c>
    </row>
    <row r="9856" spans="1:22" x14ac:dyDescent="0.3">
      <c r="A9856" t="s">
        <v>264</v>
      </c>
      <c r="C9856" t="s">
        <v>93</v>
      </c>
      <c r="D9856" s="29">
        <v>45972</v>
      </c>
      <c r="E9856" s="161">
        <v>0</v>
      </c>
      <c r="F9856" s="161">
        <v>0</v>
      </c>
      <c r="G9856" s="161">
        <v>0</v>
      </c>
      <c r="H9856" s="161">
        <v>0</v>
      </c>
      <c r="L9856">
        <v>770.77155900000002</v>
      </c>
      <c r="M9856">
        <v>67.2</v>
      </c>
      <c r="N9856">
        <v>67.2</v>
      </c>
      <c r="R9856">
        <v>1457.9786509999999</v>
      </c>
      <c r="S9856">
        <v>1457.9786509999999</v>
      </c>
      <c r="T9856" s="194">
        <v>1457.9786509999999</v>
      </c>
      <c r="U9856" t="s">
        <v>193</v>
      </c>
      <c r="V9856">
        <v>45708.624259259261</v>
      </c>
    </row>
    <row r="9857" spans="1:22" x14ac:dyDescent="0.3">
      <c r="A9857" t="s">
        <v>264</v>
      </c>
      <c r="C9857" t="s">
        <v>93</v>
      </c>
      <c r="D9857" s="29">
        <v>45973</v>
      </c>
      <c r="E9857" s="161">
        <v>0</v>
      </c>
      <c r="F9857" s="161">
        <v>0</v>
      </c>
      <c r="G9857" s="161">
        <v>0</v>
      </c>
      <c r="H9857" s="161">
        <v>0</v>
      </c>
      <c r="L9857">
        <v>770.77155900000002</v>
      </c>
      <c r="M9857">
        <v>67.2</v>
      </c>
      <c r="N9857">
        <v>67.2</v>
      </c>
      <c r="R9857">
        <v>1457.9786509999999</v>
      </c>
      <c r="S9857">
        <v>1457.9786509999999</v>
      </c>
      <c r="T9857" s="194">
        <v>1457.9786509999999</v>
      </c>
      <c r="U9857" t="s">
        <v>193</v>
      </c>
      <c r="V9857">
        <v>45708.624247685184</v>
      </c>
    </row>
    <row r="9858" spans="1:22" x14ac:dyDescent="0.3">
      <c r="A9858" t="s">
        <v>264</v>
      </c>
      <c r="C9858" t="s">
        <v>93</v>
      </c>
      <c r="D9858" s="29">
        <v>45974</v>
      </c>
      <c r="E9858" s="161">
        <v>0</v>
      </c>
      <c r="F9858" s="161">
        <v>0</v>
      </c>
      <c r="G9858" s="161">
        <v>0</v>
      </c>
      <c r="H9858" s="161">
        <v>0</v>
      </c>
      <c r="L9858">
        <v>770.77155900000002</v>
      </c>
      <c r="M9858">
        <v>67.2</v>
      </c>
      <c r="N9858">
        <v>67.2</v>
      </c>
      <c r="R9858">
        <v>1457.9786509999999</v>
      </c>
      <c r="S9858">
        <v>1457.9786509999999</v>
      </c>
      <c r="T9858" s="194">
        <v>1457.9786509999999</v>
      </c>
      <c r="U9858" t="s">
        <v>193</v>
      </c>
      <c r="V9858">
        <v>45708.624247685184</v>
      </c>
    </row>
    <row r="9859" spans="1:22" x14ac:dyDescent="0.3">
      <c r="A9859" t="s">
        <v>264</v>
      </c>
      <c r="C9859" t="s">
        <v>93</v>
      </c>
      <c r="D9859" s="29">
        <v>45975</v>
      </c>
      <c r="E9859" s="161">
        <v>0</v>
      </c>
      <c r="F9859" s="161">
        <v>0</v>
      </c>
      <c r="G9859" s="161">
        <v>0</v>
      </c>
      <c r="H9859" s="161">
        <v>0</v>
      </c>
      <c r="L9859">
        <v>770.77155900000002</v>
      </c>
      <c r="M9859">
        <v>67.2</v>
      </c>
      <c r="N9859">
        <v>67.2</v>
      </c>
      <c r="R9859">
        <v>1457.9786509999999</v>
      </c>
      <c r="S9859">
        <v>1457.9786509999999</v>
      </c>
      <c r="T9859" s="194">
        <v>1457.9786509999999</v>
      </c>
      <c r="U9859" t="s">
        <v>193</v>
      </c>
      <c r="V9859">
        <v>45708.624259259261</v>
      </c>
    </row>
    <row r="9860" spans="1:22" x14ac:dyDescent="0.3">
      <c r="A9860" t="s">
        <v>264</v>
      </c>
      <c r="C9860" t="s">
        <v>93</v>
      </c>
      <c r="D9860" s="29">
        <v>45976</v>
      </c>
      <c r="E9860" s="161">
        <v>0</v>
      </c>
      <c r="F9860" s="161">
        <v>0</v>
      </c>
      <c r="G9860" s="161">
        <v>0</v>
      </c>
      <c r="H9860" s="161">
        <v>0</v>
      </c>
      <c r="L9860">
        <v>770.77155900000002</v>
      </c>
      <c r="M9860">
        <v>67.2</v>
      </c>
      <c r="N9860">
        <v>67.2</v>
      </c>
      <c r="R9860">
        <v>1457.9786509999999</v>
      </c>
      <c r="S9860">
        <v>1457.9786509999999</v>
      </c>
      <c r="T9860" s="194">
        <v>1457.9786509999999</v>
      </c>
      <c r="U9860" t="s">
        <v>193</v>
      </c>
      <c r="V9860">
        <v>45708.624247685184</v>
      </c>
    </row>
    <row r="9861" spans="1:22" x14ac:dyDescent="0.3">
      <c r="A9861" t="s">
        <v>264</v>
      </c>
      <c r="C9861" t="s">
        <v>93</v>
      </c>
      <c r="D9861" s="29">
        <v>45977</v>
      </c>
      <c r="E9861" s="161">
        <v>0</v>
      </c>
      <c r="F9861" s="161">
        <v>0</v>
      </c>
      <c r="G9861" s="161">
        <v>0</v>
      </c>
      <c r="H9861" s="161">
        <v>0</v>
      </c>
      <c r="L9861">
        <v>770.77155900000002</v>
      </c>
      <c r="M9861">
        <v>67.2</v>
      </c>
      <c r="N9861">
        <v>67.2</v>
      </c>
      <c r="R9861">
        <v>1457.9786509999999</v>
      </c>
      <c r="S9861">
        <v>1457.9786509999999</v>
      </c>
      <c r="T9861" s="194">
        <v>1457.9786509999999</v>
      </c>
      <c r="U9861" t="s">
        <v>193</v>
      </c>
      <c r="V9861">
        <v>45708.624259259261</v>
      </c>
    </row>
    <row r="9862" spans="1:22" x14ac:dyDescent="0.3">
      <c r="A9862" t="s">
        <v>264</v>
      </c>
      <c r="C9862" t="s">
        <v>93</v>
      </c>
      <c r="D9862" s="29">
        <v>45978</v>
      </c>
      <c r="E9862" s="161">
        <v>0</v>
      </c>
      <c r="F9862" s="161">
        <v>0</v>
      </c>
      <c r="G9862" s="161">
        <v>0</v>
      </c>
      <c r="H9862" s="161">
        <v>0</v>
      </c>
      <c r="L9862">
        <v>770.77155900000002</v>
      </c>
      <c r="M9862">
        <v>67.2</v>
      </c>
      <c r="N9862">
        <v>67.2</v>
      </c>
      <c r="R9862">
        <v>1457.9786509999999</v>
      </c>
      <c r="S9862">
        <v>1457.9786509999999</v>
      </c>
      <c r="T9862" s="194">
        <v>1457.9786509999999</v>
      </c>
      <c r="U9862" t="s">
        <v>193</v>
      </c>
      <c r="V9862">
        <v>45708.624247685184</v>
      </c>
    </row>
    <row r="9863" spans="1:22" x14ac:dyDescent="0.3">
      <c r="A9863" t="s">
        <v>264</v>
      </c>
      <c r="C9863" t="s">
        <v>93</v>
      </c>
      <c r="D9863" s="29">
        <v>45979</v>
      </c>
      <c r="E9863" s="161">
        <v>0</v>
      </c>
      <c r="F9863" s="161">
        <v>0</v>
      </c>
      <c r="G9863" s="161">
        <v>0</v>
      </c>
      <c r="H9863" s="161">
        <v>0</v>
      </c>
      <c r="L9863">
        <v>770.77155900000002</v>
      </c>
      <c r="M9863">
        <v>67.2</v>
      </c>
      <c r="N9863">
        <v>67.2</v>
      </c>
      <c r="R9863">
        <v>1457.9786509999999</v>
      </c>
      <c r="S9863">
        <v>1457.9786509999999</v>
      </c>
      <c r="T9863" s="194">
        <v>1457.9786509999999</v>
      </c>
      <c r="U9863" t="s">
        <v>193</v>
      </c>
      <c r="V9863">
        <v>45708.624259259261</v>
      </c>
    </row>
    <row r="9864" spans="1:22" x14ac:dyDescent="0.3">
      <c r="A9864" t="s">
        <v>264</v>
      </c>
      <c r="C9864" t="s">
        <v>93</v>
      </c>
      <c r="D9864" s="29">
        <v>45980</v>
      </c>
      <c r="E9864" s="161">
        <v>0</v>
      </c>
      <c r="F9864" s="161">
        <v>0</v>
      </c>
      <c r="G9864" s="161">
        <v>0</v>
      </c>
      <c r="H9864" s="161">
        <v>0</v>
      </c>
      <c r="L9864">
        <v>770.77155900000002</v>
      </c>
      <c r="M9864">
        <v>67.2</v>
      </c>
      <c r="N9864">
        <v>67.2</v>
      </c>
      <c r="R9864">
        <v>1457.9786509999999</v>
      </c>
      <c r="S9864">
        <v>1457.9786509999999</v>
      </c>
      <c r="T9864" s="194">
        <v>1457.9786509999999</v>
      </c>
      <c r="U9864" t="s">
        <v>193</v>
      </c>
      <c r="V9864">
        <v>45708.624247685184</v>
      </c>
    </row>
    <row r="9865" spans="1:22" x14ac:dyDescent="0.3">
      <c r="A9865" t="s">
        <v>264</v>
      </c>
      <c r="C9865" t="s">
        <v>93</v>
      </c>
      <c r="D9865" s="29">
        <v>45981</v>
      </c>
      <c r="E9865" s="161">
        <v>0</v>
      </c>
      <c r="F9865" s="161">
        <v>0</v>
      </c>
      <c r="G9865" s="161">
        <v>0</v>
      </c>
      <c r="H9865" s="161">
        <v>0</v>
      </c>
      <c r="L9865">
        <v>770.77155900000002</v>
      </c>
      <c r="M9865">
        <v>67.2</v>
      </c>
      <c r="N9865">
        <v>67.2</v>
      </c>
      <c r="R9865">
        <v>1457.9786509999999</v>
      </c>
      <c r="S9865">
        <v>1457.9786509999999</v>
      </c>
      <c r="T9865" s="194">
        <v>1457.9786509999999</v>
      </c>
      <c r="U9865" t="s">
        <v>193</v>
      </c>
      <c r="V9865">
        <v>45708.624259259261</v>
      </c>
    </row>
    <row r="9866" spans="1:22" x14ac:dyDescent="0.3">
      <c r="A9866" t="s">
        <v>264</v>
      </c>
      <c r="C9866" t="s">
        <v>93</v>
      </c>
      <c r="D9866" s="29">
        <v>45982</v>
      </c>
      <c r="E9866" s="161">
        <v>0</v>
      </c>
      <c r="F9866" s="161">
        <v>0</v>
      </c>
      <c r="G9866" s="161">
        <v>0</v>
      </c>
      <c r="H9866" s="161">
        <v>0</v>
      </c>
      <c r="L9866">
        <v>770.77155900000002</v>
      </c>
      <c r="M9866">
        <v>67.2</v>
      </c>
      <c r="N9866">
        <v>67.2</v>
      </c>
      <c r="R9866">
        <v>1457.9786509999999</v>
      </c>
      <c r="S9866">
        <v>1457.9786509999999</v>
      </c>
      <c r="T9866" s="194">
        <v>1457.9786509999999</v>
      </c>
      <c r="U9866" t="s">
        <v>193</v>
      </c>
      <c r="V9866">
        <v>45708.624247685184</v>
      </c>
    </row>
    <row r="9867" spans="1:22" x14ac:dyDescent="0.3">
      <c r="A9867" t="s">
        <v>264</v>
      </c>
      <c r="C9867" t="s">
        <v>93</v>
      </c>
      <c r="D9867" s="29">
        <v>45983</v>
      </c>
      <c r="E9867" s="161">
        <v>0</v>
      </c>
      <c r="F9867" s="161">
        <v>0</v>
      </c>
      <c r="G9867" s="161">
        <v>0</v>
      </c>
      <c r="H9867" s="161">
        <v>0</v>
      </c>
      <c r="L9867">
        <v>770.77155900000002</v>
      </c>
      <c r="M9867">
        <v>67.2</v>
      </c>
      <c r="N9867">
        <v>67.2</v>
      </c>
      <c r="R9867">
        <v>1457.9786509999999</v>
      </c>
      <c r="S9867">
        <v>1457.9786509999999</v>
      </c>
      <c r="T9867" s="194">
        <v>1457.9786509999999</v>
      </c>
      <c r="U9867" t="s">
        <v>193</v>
      </c>
      <c r="V9867">
        <v>45708.624259259261</v>
      </c>
    </row>
    <row r="9868" spans="1:22" x14ac:dyDescent="0.3">
      <c r="A9868" t="s">
        <v>264</v>
      </c>
      <c r="C9868" t="s">
        <v>93</v>
      </c>
      <c r="D9868" s="29">
        <v>45984</v>
      </c>
      <c r="E9868" s="161">
        <v>0</v>
      </c>
      <c r="F9868" s="161">
        <v>0</v>
      </c>
      <c r="G9868" s="161">
        <v>0</v>
      </c>
      <c r="H9868" s="161">
        <v>0</v>
      </c>
      <c r="L9868">
        <v>770.77155900000002</v>
      </c>
      <c r="M9868">
        <v>67.2</v>
      </c>
      <c r="N9868">
        <v>67.2</v>
      </c>
      <c r="R9868">
        <v>1457.9786509999999</v>
      </c>
      <c r="S9868">
        <v>1457.9786509999999</v>
      </c>
      <c r="T9868" s="194">
        <v>1457.9786509999999</v>
      </c>
      <c r="U9868" t="s">
        <v>193</v>
      </c>
      <c r="V9868">
        <v>45708.624259259261</v>
      </c>
    </row>
    <row r="9869" spans="1:22" x14ac:dyDescent="0.3">
      <c r="A9869" t="s">
        <v>264</v>
      </c>
      <c r="C9869" t="s">
        <v>93</v>
      </c>
      <c r="D9869" s="29">
        <v>45985</v>
      </c>
      <c r="E9869" s="161">
        <v>0</v>
      </c>
      <c r="F9869" s="161">
        <v>0</v>
      </c>
      <c r="G9869" s="161">
        <v>0</v>
      </c>
      <c r="H9869" s="161">
        <v>0</v>
      </c>
      <c r="L9869">
        <v>770.77155900000002</v>
      </c>
      <c r="M9869">
        <v>67.2</v>
      </c>
      <c r="N9869">
        <v>67.2</v>
      </c>
      <c r="R9869">
        <v>1457.9786509999999</v>
      </c>
      <c r="S9869">
        <v>1457.9786509999999</v>
      </c>
      <c r="T9869" s="194">
        <v>1457.9786509999999</v>
      </c>
      <c r="U9869" t="s">
        <v>193</v>
      </c>
      <c r="V9869">
        <v>45708.624259259261</v>
      </c>
    </row>
    <row r="9870" spans="1:22" x14ac:dyDescent="0.3">
      <c r="A9870" t="s">
        <v>264</v>
      </c>
      <c r="C9870" t="s">
        <v>93</v>
      </c>
      <c r="D9870" s="29">
        <v>45986</v>
      </c>
      <c r="E9870" s="161">
        <v>0</v>
      </c>
      <c r="F9870" s="161">
        <v>0</v>
      </c>
      <c r="G9870" s="161">
        <v>0</v>
      </c>
      <c r="H9870" s="161">
        <v>0</v>
      </c>
      <c r="L9870">
        <v>770.77155900000002</v>
      </c>
      <c r="M9870">
        <v>67.2</v>
      </c>
      <c r="N9870">
        <v>67.2</v>
      </c>
      <c r="R9870">
        <v>1457.9786509999999</v>
      </c>
      <c r="S9870">
        <v>1457.9786509999999</v>
      </c>
      <c r="T9870" s="194">
        <v>1457.9786509999999</v>
      </c>
      <c r="U9870" t="s">
        <v>193</v>
      </c>
      <c r="V9870">
        <v>45708.624259259261</v>
      </c>
    </row>
    <row r="9871" spans="1:22" x14ac:dyDescent="0.3">
      <c r="A9871" t="s">
        <v>264</v>
      </c>
      <c r="C9871" t="s">
        <v>93</v>
      </c>
      <c r="D9871" s="29">
        <v>45987</v>
      </c>
      <c r="E9871" s="161">
        <v>0</v>
      </c>
      <c r="F9871" s="161">
        <v>0</v>
      </c>
      <c r="G9871" s="161">
        <v>0</v>
      </c>
      <c r="H9871" s="161">
        <v>0</v>
      </c>
      <c r="L9871">
        <v>770.77155900000002</v>
      </c>
      <c r="M9871">
        <v>67.2</v>
      </c>
      <c r="N9871">
        <v>67.2</v>
      </c>
      <c r="R9871">
        <v>1457.9786509999999</v>
      </c>
      <c r="S9871">
        <v>1457.9786509999999</v>
      </c>
      <c r="T9871" s="194">
        <v>1457.9786509999999</v>
      </c>
      <c r="U9871" t="s">
        <v>193</v>
      </c>
      <c r="V9871">
        <v>45708.624247685184</v>
      </c>
    </row>
    <row r="9872" spans="1:22" x14ac:dyDescent="0.3">
      <c r="A9872" t="s">
        <v>264</v>
      </c>
      <c r="C9872" t="s">
        <v>93</v>
      </c>
      <c r="D9872" s="29">
        <v>45988</v>
      </c>
      <c r="E9872" s="161">
        <v>0</v>
      </c>
      <c r="F9872" s="161">
        <v>0</v>
      </c>
      <c r="G9872" s="161">
        <v>0</v>
      </c>
      <c r="H9872" s="161">
        <v>0</v>
      </c>
      <c r="L9872">
        <v>770.77155900000002</v>
      </c>
      <c r="M9872">
        <v>67.2</v>
      </c>
      <c r="N9872">
        <v>67.2</v>
      </c>
      <c r="R9872">
        <v>1457.9786509999999</v>
      </c>
      <c r="S9872">
        <v>1457.9786509999999</v>
      </c>
      <c r="T9872" s="194">
        <v>1457.9786509999999</v>
      </c>
      <c r="U9872" t="s">
        <v>193</v>
      </c>
      <c r="V9872">
        <v>45708.624259259261</v>
      </c>
    </row>
    <row r="9873" spans="1:22" x14ac:dyDescent="0.3">
      <c r="A9873" t="s">
        <v>264</v>
      </c>
      <c r="C9873" t="s">
        <v>93</v>
      </c>
      <c r="D9873" s="29">
        <v>45989</v>
      </c>
      <c r="E9873" s="161">
        <v>0</v>
      </c>
      <c r="F9873" s="161">
        <v>0</v>
      </c>
      <c r="G9873" s="161">
        <v>0</v>
      </c>
      <c r="H9873" s="161">
        <v>0</v>
      </c>
      <c r="L9873">
        <v>770.77155900000002</v>
      </c>
      <c r="M9873">
        <v>67.2</v>
      </c>
      <c r="N9873">
        <v>67.2</v>
      </c>
      <c r="R9873">
        <v>1457.9786509999999</v>
      </c>
      <c r="S9873">
        <v>1457.9786509999999</v>
      </c>
      <c r="T9873" s="194">
        <v>1457.9786509999999</v>
      </c>
      <c r="U9873" t="s">
        <v>193</v>
      </c>
      <c r="V9873">
        <v>45708.624247685184</v>
      </c>
    </row>
    <row r="9874" spans="1:22" x14ac:dyDescent="0.3">
      <c r="A9874" t="s">
        <v>264</v>
      </c>
      <c r="C9874" t="s">
        <v>93</v>
      </c>
      <c r="D9874" s="29">
        <v>45990</v>
      </c>
      <c r="E9874" s="161">
        <v>0</v>
      </c>
      <c r="F9874" s="161">
        <v>0</v>
      </c>
      <c r="G9874" s="161">
        <v>0</v>
      </c>
      <c r="H9874" s="161">
        <v>0</v>
      </c>
      <c r="L9874">
        <v>770.77155900000002</v>
      </c>
      <c r="M9874">
        <v>67.2</v>
      </c>
      <c r="N9874">
        <v>67.2</v>
      </c>
      <c r="R9874">
        <v>1457.9786509999999</v>
      </c>
      <c r="S9874">
        <v>1457.9786509999999</v>
      </c>
      <c r="T9874" s="194">
        <v>1457.9786509999999</v>
      </c>
      <c r="U9874" t="s">
        <v>193</v>
      </c>
      <c r="V9874">
        <v>45708.624259259261</v>
      </c>
    </row>
    <row r="9875" spans="1:22" x14ac:dyDescent="0.3">
      <c r="A9875" t="s">
        <v>264</v>
      </c>
      <c r="C9875" t="s">
        <v>93</v>
      </c>
      <c r="D9875" s="29">
        <v>45991</v>
      </c>
      <c r="E9875" s="161">
        <v>0</v>
      </c>
      <c r="F9875" s="161">
        <v>0</v>
      </c>
      <c r="G9875" s="161">
        <v>0</v>
      </c>
      <c r="H9875" s="161">
        <v>0</v>
      </c>
      <c r="L9875">
        <v>770.77155900000002</v>
      </c>
      <c r="M9875">
        <v>67.2</v>
      </c>
      <c r="N9875">
        <v>67.2</v>
      </c>
      <c r="R9875">
        <v>1457.9786509999999</v>
      </c>
      <c r="S9875">
        <v>1457.9786509999999</v>
      </c>
      <c r="T9875" s="194">
        <v>1457.9786509999999</v>
      </c>
      <c r="U9875" t="s">
        <v>193</v>
      </c>
      <c r="V9875">
        <v>45708.624259259261</v>
      </c>
    </row>
    <row r="9876" spans="1:22" x14ac:dyDescent="0.3">
      <c r="A9876" t="s">
        <v>264</v>
      </c>
      <c r="C9876" t="s">
        <v>93</v>
      </c>
      <c r="D9876" s="29">
        <v>45992</v>
      </c>
      <c r="E9876" s="161">
        <v>0</v>
      </c>
      <c r="F9876" s="161">
        <v>0</v>
      </c>
      <c r="G9876" s="161">
        <v>0</v>
      </c>
      <c r="H9876" s="161">
        <v>0</v>
      </c>
      <c r="L9876">
        <v>770.77155900000002</v>
      </c>
      <c r="M9876">
        <v>67.2</v>
      </c>
      <c r="N9876">
        <v>67.2</v>
      </c>
      <c r="R9876">
        <v>1457.9786509999999</v>
      </c>
      <c r="S9876">
        <v>1457.9786509999999</v>
      </c>
      <c r="T9876" s="194">
        <v>1457.9786509999999</v>
      </c>
      <c r="U9876" t="s">
        <v>193</v>
      </c>
      <c r="V9876">
        <v>45708.624259259261</v>
      </c>
    </row>
    <row r="9877" spans="1:22" x14ac:dyDescent="0.3">
      <c r="A9877" t="s">
        <v>264</v>
      </c>
      <c r="C9877" t="s">
        <v>93</v>
      </c>
      <c r="D9877" s="29">
        <v>45993</v>
      </c>
      <c r="E9877" s="161">
        <v>0</v>
      </c>
      <c r="F9877" s="161">
        <v>0</v>
      </c>
      <c r="G9877" s="161">
        <v>0</v>
      </c>
      <c r="H9877" s="161">
        <v>0</v>
      </c>
      <c r="L9877">
        <v>770.77155900000002</v>
      </c>
      <c r="M9877">
        <v>67.2</v>
      </c>
      <c r="N9877">
        <v>67.2</v>
      </c>
      <c r="R9877">
        <v>1457.9786509999999</v>
      </c>
      <c r="S9877">
        <v>1457.9786509999999</v>
      </c>
      <c r="T9877" s="194">
        <v>1457.9786509999999</v>
      </c>
      <c r="U9877" t="s">
        <v>193</v>
      </c>
      <c r="V9877">
        <v>45708.624259259261</v>
      </c>
    </row>
    <row r="9878" spans="1:22" x14ac:dyDescent="0.3">
      <c r="A9878" t="s">
        <v>264</v>
      </c>
      <c r="C9878" t="s">
        <v>93</v>
      </c>
      <c r="D9878" s="29">
        <v>45994</v>
      </c>
      <c r="E9878" s="161">
        <v>0</v>
      </c>
      <c r="F9878" s="161">
        <v>0</v>
      </c>
      <c r="G9878" s="161">
        <v>0</v>
      </c>
      <c r="H9878" s="161">
        <v>0</v>
      </c>
      <c r="L9878">
        <v>770.77155900000002</v>
      </c>
      <c r="M9878">
        <v>67.2</v>
      </c>
      <c r="N9878">
        <v>67.2</v>
      </c>
      <c r="R9878">
        <v>1457.9786509999999</v>
      </c>
      <c r="S9878">
        <v>1457.9786509999999</v>
      </c>
      <c r="T9878" s="194">
        <v>1457.9786509999999</v>
      </c>
      <c r="U9878" t="s">
        <v>193</v>
      </c>
      <c r="V9878">
        <v>45708.624259259261</v>
      </c>
    </row>
    <row r="9879" spans="1:22" x14ac:dyDescent="0.3">
      <c r="A9879" t="s">
        <v>264</v>
      </c>
      <c r="C9879" t="s">
        <v>93</v>
      </c>
      <c r="D9879" s="29">
        <v>45995</v>
      </c>
      <c r="E9879" s="161">
        <v>0</v>
      </c>
      <c r="F9879" s="161">
        <v>0</v>
      </c>
      <c r="G9879" s="161">
        <v>0</v>
      </c>
      <c r="H9879" s="161">
        <v>0</v>
      </c>
      <c r="L9879">
        <v>770.77155900000002</v>
      </c>
      <c r="M9879">
        <v>67.2</v>
      </c>
      <c r="N9879">
        <v>67.2</v>
      </c>
      <c r="R9879">
        <v>1457.9786509999999</v>
      </c>
      <c r="S9879">
        <v>1457.9786509999999</v>
      </c>
      <c r="T9879" s="194">
        <v>1457.9786509999999</v>
      </c>
      <c r="U9879" t="s">
        <v>193</v>
      </c>
      <c r="V9879">
        <v>45708.624259259261</v>
      </c>
    </row>
    <row r="9880" spans="1:22" x14ac:dyDescent="0.3">
      <c r="A9880" t="s">
        <v>264</v>
      </c>
      <c r="C9880" t="s">
        <v>93</v>
      </c>
      <c r="D9880" s="29">
        <v>45996</v>
      </c>
      <c r="E9880" s="161">
        <v>0</v>
      </c>
      <c r="F9880" s="161">
        <v>0</v>
      </c>
      <c r="G9880" s="161">
        <v>0</v>
      </c>
      <c r="H9880" s="161">
        <v>0</v>
      </c>
      <c r="L9880">
        <v>770.77155900000002</v>
      </c>
      <c r="M9880">
        <v>67.2</v>
      </c>
      <c r="N9880">
        <v>67.2</v>
      </c>
      <c r="R9880">
        <v>1457.9786509999999</v>
      </c>
      <c r="S9880">
        <v>1457.9786509999999</v>
      </c>
      <c r="T9880" s="194">
        <v>1457.9786509999999</v>
      </c>
      <c r="U9880" t="s">
        <v>193</v>
      </c>
      <c r="V9880">
        <v>45708.624259259261</v>
      </c>
    </row>
    <row r="9881" spans="1:22" x14ac:dyDescent="0.3">
      <c r="A9881" t="s">
        <v>264</v>
      </c>
      <c r="C9881" t="s">
        <v>93</v>
      </c>
      <c r="D9881" s="29">
        <v>45997</v>
      </c>
      <c r="E9881" s="161">
        <v>0</v>
      </c>
      <c r="F9881" s="161">
        <v>0</v>
      </c>
      <c r="G9881" s="161">
        <v>0</v>
      </c>
      <c r="H9881" s="161">
        <v>0</v>
      </c>
      <c r="L9881">
        <v>770.77155900000002</v>
      </c>
      <c r="M9881">
        <v>67.2</v>
      </c>
      <c r="N9881">
        <v>67.2</v>
      </c>
      <c r="R9881">
        <v>1457.9786509999999</v>
      </c>
      <c r="S9881">
        <v>1457.9786509999999</v>
      </c>
      <c r="T9881" s="194">
        <v>1457.9786509999999</v>
      </c>
      <c r="U9881" t="s">
        <v>193</v>
      </c>
      <c r="V9881">
        <v>45708.624259259261</v>
      </c>
    </row>
    <row r="9882" spans="1:22" x14ac:dyDescent="0.3">
      <c r="A9882" t="s">
        <v>264</v>
      </c>
      <c r="C9882" t="s">
        <v>93</v>
      </c>
      <c r="D9882" s="29">
        <v>45998</v>
      </c>
      <c r="E9882" s="161">
        <v>0</v>
      </c>
      <c r="F9882" s="161">
        <v>0</v>
      </c>
      <c r="G9882" s="161">
        <v>0</v>
      </c>
      <c r="H9882" s="161">
        <v>0</v>
      </c>
      <c r="L9882">
        <v>770.77155900000002</v>
      </c>
      <c r="M9882">
        <v>67.2</v>
      </c>
      <c r="N9882">
        <v>67.2</v>
      </c>
      <c r="R9882">
        <v>1457.9786509999999</v>
      </c>
      <c r="S9882">
        <v>1457.9786509999999</v>
      </c>
      <c r="T9882" s="194">
        <v>1457.9786509999999</v>
      </c>
      <c r="U9882" t="s">
        <v>193</v>
      </c>
      <c r="V9882">
        <v>45708.624259259261</v>
      </c>
    </row>
    <row r="9883" spans="1:22" x14ac:dyDescent="0.3">
      <c r="A9883" t="s">
        <v>264</v>
      </c>
      <c r="C9883" t="s">
        <v>93</v>
      </c>
      <c r="D9883" s="29">
        <v>45999</v>
      </c>
      <c r="E9883" s="161">
        <v>0</v>
      </c>
      <c r="F9883" s="161">
        <v>0</v>
      </c>
      <c r="G9883" s="161">
        <v>0</v>
      </c>
      <c r="H9883" s="161">
        <v>0</v>
      </c>
      <c r="L9883">
        <v>770.77155900000002</v>
      </c>
      <c r="M9883">
        <v>67.2</v>
      </c>
      <c r="N9883">
        <v>67.2</v>
      </c>
      <c r="R9883">
        <v>1457.9786509999999</v>
      </c>
      <c r="S9883">
        <v>1457.9786509999999</v>
      </c>
      <c r="T9883" s="194">
        <v>1457.9786509999999</v>
      </c>
      <c r="U9883" t="s">
        <v>193</v>
      </c>
      <c r="V9883">
        <v>45708.624259259261</v>
      </c>
    </row>
    <row r="9884" spans="1:22" x14ac:dyDescent="0.3">
      <c r="A9884" t="s">
        <v>264</v>
      </c>
      <c r="C9884" t="s">
        <v>93</v>
      </c>
      <c r="D9884" s="29">
        <v>46000</v>
      </c>
      <c r="E9884" s="161">
        <v>0</v>
      </c>
      <c r="F9884" s="161">
        <v>0</v>
      </c>
      <c r="G9884" s="161">
        <v>0</v>
      </c>
      <c r="H9884" s="161">
        <v>0</v>
      </c>
      <c r="L9884">
        <v>770.77155900000002</v>
      </c>
      <c r="M9884">
        <v>67.2</v>
      </c>
      <c r="N9884">
        <v>67.2</v>
      </c>
      <c r="R9884">
        <v>1457.9786509999999</v>
      </c>
      <c r="S9884">
        <v>1457.9786509999999</v>
      </c>
      <c r="T9884" s="194">
        <v>1457.9786509999999</v>
      </c>
      <c r="U9884" t="s">
        <v>193</v>
      </c>
      <c r="V9884">
        <v>45708.624259259261</v>
      </c>
    </row>
    <row r="9885" spans="1:22" x14ac:dyDescent="0.3">
      <c r="A9885" t="s">
        <v>264</v>
      </c>
      <c r="C9885" t="s">
        <v>93</v>
      </c>
      <c r="D9885" s="29">
        <v>46001</v>
      </c>
      <c r="E9885" s="161">
        <v>0</v>
      </c>
      <c r="F9885" s="161">
        <v>0</v>
      </c>
      <c r="G9885" s="161">
        <v>0</v>
      </c>
      <c r="H9885" s="161">
        <v>0</v>
      </c>
      <c r="L9885">
        <v>770.77155900000002</v>
      </c>
      <c r="M9885">
        <v>67.2</v>
      </c>
      <c r="N9885">
        <v>67.2</v>
      </c>
      <c r="R9885">
        <v>1457.9786509999999</v>
      </c>
      <c r="S9885">
        <v>1457.9786509999999</v>
      </c>
      <c r="T9885" s="194">
        <v>1457.9786509999999</v>
      </c>
      <c r="U9885" t="s">
        <v>193</v>
      </c>
      <c r="V9885">
        <v>45708.624259259261</v>
      </c>
    </row>
    <row r="9886" spans="1:22" x14ac:dyDescent="0.3">
      <c r="A9886" t="s">
        <v>264</v>
      </c>
      <c r="C9886" t="s">
        <v>93</v>
      </c>
      <c r="D9886" s="29">
        <v>46002</v>
      </c>
      <c r="E9886" s="161">
        <v>0</v>
      </c>
      <c r="F9886" s="161">
        <v>0</v>
      </c>
      <c r="G9886" s="161">
        <v>0</v>
      </c>
      <c r="H9886" s="161">
        <v>0</v>
      </c>
      <c r="L9886">
        <v>770.77155900000002</v>
      </c>
      <c r="M9886">
        <v>67.2</v>
      </c>
      <c r="N9886">
        <v>67.2</v>
      </c>
      <c r="R9886">
        <v>1457.9786509999999</v>
      </c>
      <c r="S9886">
        <v>1457.9786509999999</v>
      </c>
      <c r="T9886" s="194">
        <v>1457.9786509999999</v>
      </c>
      <c r="U9886" t="s">
        <v>193</v>
      </c>
      <c r="V9886">
        <v>45708.624259259261</v>
      </c>
    </row>
    <row r="9887" spans="1:22" x14ac:dyDescent="0.3">
      <c r="A9887" t="s">
        <v>264</v>
      </c>
      <c r="C9887" t="s">
        <v>93</v>
      </c>
      <c r="D9887" s="29">
        <v>46003</v>
      </c>
      <c r="E9887" s="161">
        <v>0</v>
      </c>
      <c r="F9887" s="161">
        <v>0</v>
      </c>
      <c r="G9887" s="161">
        <v>0</v>
      </c>
      <c r="H9887" s="161">
        <v>0</v>
      </c>
      <c r="L9887">
        <v>770.77155900000002</v>
      </c>
      <c r="M9887">
        <v>67.2</v>
      </c>
      <c r="N9887">
        <v>67.2</v>
      </c>
      <c r="R9887">
        <v>1457.9786509999999</v>
      </c>
      <c r="S9887">
        <v>1457.9786509999999</v>
      </c>
      <c r="T9887" s="194">
        <v>1457.9786509999999</v>
      </c>
      <c r="U9887" t="s">
        <v>193</v>
      </c>
      <c r="V9887">
        <v>45708.624259259261</v>
      </c>
    </row>
    <row r="9888" spans="1:22" x14ac:dyDescent="0.3">
      <c r="A9888" t="s">
        <v>264</v>
      </c>
      <c r="C9888" t="s">
        <v>93</v>
      </c>
      <c r="D9888" s="29">
        <v>46004</v>
      </c>
      <c r="E9888" s="161">
        <v>0</v>
      </c>
      <c r="F9888" s="161">
        <v>0</v>
      </c>
      <c r="G9888" s="161">
        <v>0</v>
      </c>
      <c r="H9888" s="161">
        <v>0</v>
      </c>
      <c r="L9888">
        <v>770.77155900000002</v>
      </c>
      <c r="M9888">
        <v>67.2</v>
      </c>
      <c r="N9888">
        <v>67.2</v>
      </c>
      <c r="R9888">
        <v>1457.9786509999999</v>
      </c>
      <c r="S9888">
        <v>1457.9786509999999</v>
      </c>
      <c r="T9888" s="194">
        <v>1457.9786509999999</v>
      </c>
      <c r="U9888" t="s">
        <v>193</v>
      </c>
      <c r="V9888">
        <v>45708.624259259261</v>
      </c>
    </row>
    <row r="9889" spans="1:22" x14ac:dyDescent="0.3">
      <c r="A9889" t="s">
        <v>264</v>
      </c>
      <c r="C9889" t="s">
        <v>93</v>
      </c>
      <c r="D9889" s="29">
        <v>46005</v>
      </c>
      <c r="E9889" s="161">
        <v>0</v>
      </c>
      <c r="F9889" s="161">
        <v>0</v>
      </c>
      <c r="G9889" s="161">
        <v>0</v>
      </c>
      <c r="H9889" s="161">
        <v>0</v>
      </c>
      <c r="L9889">
        <v>770.77155900000002</v>
      </c>
      <c r="M9889">
        <v>67.2</v>
      </c>
      <c r="N9889">
        <v>67.2</v>
      </c>
      <c r="R9889">
        <v>1457.9786509999999</v>
      </c>
      <c r="S9889">
        <v>1457.9786509999999</v>
      </c>
      <c r="T9889" s="194">
        <v>1457.9786509999999</v>
      </c>
      <c r="U9889" t="s">
        <v>193</v>
      </c>
      <c r="V9889">
        <v>45708.624259259261</v>
      </c>
    </row>
    <row r="9890" spans="1:22" x14ac:dyDescent="0.3">
      <c r="A9890" t="s">
        <v>264</v>
      </c>
      <c r="C9890" t="s">
        <v>93</v>
      </c>
      <c r="D9890" s="29">
        <v>46006</v>
      </c>
      <c r="E9890" s="161">
        <v>0</v>
      </c>
      <c r="F9890" s="161">
        <v>0</v>
      </c>
      <c r="G9890" s="161">
        <v>0</v>
      </c>
      <c r="H9890" s="161">
        <v>0</v>
      </c>
      <c r="L9890">
        <v>770.77155900000002</v>
      </c>
      <c r="M9890">
        <v>67.2</v>
      </c>
      <c r="N9890">
        <v>67.2</v>
      </c>
      <c r="R9890">
        <v>1457.9786509999999</v>
      </c>
      <c r="S9890">
        <v>1457.9786509999999</v>
      </c>
      <c r="T9890" s="194">
        <v>1457.9786509999999</v>
      </c>
      <c r="U9890" t="s">
        <v>193</v>
      </c>
      <c r="V9890">
        <v>45708.624259259261</v>
      </c>
    </row>
    <row r="9891" spans="1:22" x14ac:dyDescent="0.3">
      <c r="A9891" t="s">
        <v>264</v>
      </c>
      <c r="C9891" t="s">
        <v>93</v>
      </c>
      <c r="D9891" s="29">
        <v>46007</v>
      </c>
      <c r="E9891" s="161">
        <v>0</v>
      </c>
      <c r="F9891" s="161">
        <v>0</v>
      </c>
      <c r="G9891" s="161">
        <v>0</v>
      </c>
      <c r="H9891" s="161">
        <v>0</v>
      </c>
      <c r="L9891">
        <v>770.77155900000002</v>
      </c>
      <c r="M9891">
        <v>67.2</v>
      </c>
      <c r="N9891">
        <v>67.2</v>
      </c>
      <c r="R9891">
        <v>1457.9786509999999</v>
      </c>
      <c r="S9891">
        <v>1457.9786509999999</v>
      </c>
      <c r="T9891" s="194">
        <v>1457.9786509999999</v>
      </c>
      <c r="U9891" t="s">
        <v>193</v>
      </c>
      <c r="V9891">
        <v>45708.624259259261</v>
      </c>
    </row>
    <row r="9892" spans="1:22" x14ac:dyDescent="0.3">
      <c r="A9892" t="s">
        <v>264</v>
      </c>
      <c r="C9892" t="s">
        <v>93</v>
      </c>
      <c r="D9892" s="29">
        <v>46008</v>
      </c>
      <c r="E9892" s="161">
        <v>0</v>
      </c>
      <c r="F9892" s="161">
        <v>0</v>
      </c>
      <c r="G9892" s="161">
        <v>0</v>
      </c>
      <c r="H9892" s="161">
        <v>0</v>
      </c>
      <c r="L9892">
        <v>770.77155900000002</v>
      </c>
      <c r="M9892">
        <v>67.2</v>
      </c>
      <c r="N9892">
        <v>67.2</v>
      </c>
      <c r="R9892">
        <v>1457.9786509999999</v>
      </c>
      <c r="S9892">
        <v>1457.9786509999999</v>
      </c>
      <c r="T9892" s="194">
        <v>1457.9786509999999</v>
      </c>
      <c r="U9892" t="s">
        <v>193</v>
      </c>
      <c r="V9892">
        <v>45708.624259259261</v>
      </c>
    </row>
    <row r="9893" spans="1:22" x14ac:dyDescent="0.3">
      <c r="A9893" t="s">
        <v>264</v>
      </c>
      <c r="C9893" t="s">
        <v>93</v>
      </c>
      <c r="D9893" s="29">
        <v>46009</v>
      </c>
      <c r="E9893" s="161">
        <v>0</v>
      </c>
      <c r="F9893" s="161">
        <v>0</v>
      </c>
      <c r="G9893" s="161">
        <v>0</v>
      </c>
      <c r="H9893" s="161">
        <v>0</v>
      </c>
      <c r="L9893">
        <v>770.77155900000002</v>
      </c>
      <c r="M9893">
        <v>67.2</v>
      </c>
      <c r="N9893">
        <v>67.2</v>
      </c>
      <c r="R9893">
        <v>1457.9786509999999</v>
      </c>
      <c r="S9893">
        <v>1457.9786509999999</v>
      </c>
      <c r="T9893" s="194">
        <v>1457.9786509999999</v>
      </c>
      <c r="U9893" t="s">
        <v>193</v>
      </c>
      <c r="V9893">
        <v>45708.624259259261</v>
      </c>
    </row>
    <row r="9894" spans="1:22" x14ac:dyDescent="0.3">
      <c r="A9894" t="s">
        <v>264</v>
      </c>
      <c r="C9894" t="s">
        <v>93</v>
      </c>
      <c r="D9894" s="29">
        <v>46010</v>
      </c>
      <c r="E9894" s="161">
        <v>0</v>
      </c>
      <c r="F9894" s="161">
        <v>0</v>
      </c>
      <c r="G9894" s="161">
        <v>0</v>
      </c>
      <c r="H9894" s="161">
        <v>0</v>
      </c>
      <c r="L9894">
        <v>770.77155900000002</v>
      </c>
      <c r="M9894">
        <v>67.2</v>
      </c>
      <c r="N9894">
        <v>67.2</v>
      </c>
      <c r="R9894">
        <v>1457.9786509999999</v>
      </c>
      <c r="S9894">
        <v>1457.9786509999999</v>
      </c>
      <c r="T9894" s="194">
        <v>1457.9786509999999</v>
      </c>
      <c r="U9894" t="s">
        <v>193</v>
      </c>
      <c r="V9894">
        <v>45708.624259259261</v>
      </c>
    </row>
    <row r="9895" spans="1:22" x14ac:dyDescent="0.3">
      <c r="A9895" t="s">
        <v>264</v>
      </c>
      <c r="C9895" t="s">
        <v>93</v>
      </c>
      <c r="D9895" s="29">
        <v>46011</v>
      </c>
      <c r="E9895" s="161">
        <v>0</v>
      </c>
      <c r="F9895" s="161">
        <v>0</v>
      </c>
      <c r="G9895" s="161">
        <v>0</v>
      </c>
      <c r="H9895" s="161">
        <v>0</v>
      </c>
      <c r="L9895">
        <v>770.77155900000002</v>
      </c>
      <c r="M9895">
        <v>67.2</v>
      </c>
      <c r="N9895">
        <v>67.2</v>
      </c>
      <c r="R9895">
        <v>1457.9786509999999</v>
      </c>
      <c r="S9895">
        <v>1457.9786509999999</v>
      </c>
      <c r="T9895" s="194">
        <v>1457.9786509999999</v>
      </c>
      <c r="U9895" t="s">
        <v>193</v>
      </c>
      <c r="V9895">
        <v>45708.624259259261</v>
      </c>
    </row>
    <row r="9896" spans="1:22" x14ac:dyDescent="0.3">
      <c r="A9896" t="s">
        <v>264</v>
      </c>
      <c r="C9896" t="s">
        <v>93</v>
      </c>
      <c r="D9896" s="29">
        <v>46012</v>
      </c>
      <c r="E9896" s="161">
        <v>0</v>
      </c>
      <c r="F9896" s="161">
        <v>0</v>
      </c>
      <c r="G9896" s="161">
        <v>0</v>
      </c>
      <c r="H9896" s="161">
        <v>0</v>
      </c>
      <c r="L9896">
        <v>770.77155900000002</v>
      </c>
      <c r="M9896">
        <v>67.2</v>
      </c>
      <c r="N9896">
        <v>67.2</v>
      </c>
      <c r="R9896">
        <v>1457.9786509999999</v>
      </c>
      <c r="S9896">
        <v>1457.9786509999999</v>
      </c>
      <c r="T9896" s="194">
        <v>1457.9786509999999</v>
      </c>
      <c r="U9896" t="s">
        <v>193</v>
      </c>
      <c r="V9896">
        <v>45708.624259259261</v>
      </c>
    </row>
    <row r="9897" spans="1:22" x14ac:dyDescent="0.3">
      <c r="A9897" t="s">
        <v>264</v>
      </c>
      <c r="C9897" t="s">
        <v>93</v>
      </c>
      <c r="D9897" s="29">
        <v>46013</v>
      </c>
      <c r="E9897" s="161">
        <v>0</v>
      </c>
      <c r="F9897" s="161">
        <v>0</v>
      </c>
      <c r="G9897" s="161">
        <v>0</v>
      </c>
      <c r="H9897" s="161">
        <v>0</v>
      </c>
      <c r="L9897">
        <v>770.77155900000002</v>
      </c>
      <c r="M9897">
        <v>67.2</v>
      </c>
      <c r="N9897">
        <v>67.2</v>
      </c>
      <c r="R9897">
        <v>1457.9786509999999</v>
      </c>
      <c r="S9897">
        <v>1457.9786509999999</v>
      </c>
      <c r="T9897" s="194">
        <v>1457.9786509999999</v>
      </c>
      <c r="U9897" t="s">
        <v>193</v>
      </c>
      <c r="V9897">
        <v>45708.624259259261</v>
      </c>
    </row>
    <row r="9898" spans="1:22" x14ac:dyDescent="0.3">
      <c r="A9898" t="s">
        <v>264</v>
      </c>
      <c r="C9898" t="s">
        <v>93</v>
      </c>
      <c r="D9898" s="29">
        <v>46014</v>
      </c>
      <c r="E9898" s="161">
        <v>0</v>
      </c>
      <c r="F9898" s="161">
        <v>0</v>
      </c>
      <c r="G9898" s="161">
        <v>0</v>
      </c>
      <c r="H9898" s="161">
        <v>0</v>
      </c>
      <c r="L9898">
        <v>770.77155900000002</v>
      </c>
      <c r="M9898">
        <v>67.2</v>
      </c>
      <c r="N9898">
        <v>67.2</v>
      </c>
      <c r="R9898">
        <v>1457.9786509999999</v>
      </c>
      <c r="S9898">
        <v>1457.9786509999999</v>
      </c>
      <c r="T9898" s="194">
        <v>1457.9786509999999</v>
      </c>
      <c r="U9898" t="s">
        <v>193</v>
      </c>
      <c r="V9898">
        <v>45708.624259259261</v>
      </c>
    </row>
    <row r="9899" spans="1:22" x14ac:dyDescent="0.3">
      <c r="A9899" t="s">
        <v>264</v>
      </c>
      <c r="C9899" t="s">
        <v>93</v>
      </c>
      <c r="D9899" s="29">
        <v>46015</v>
      </c>
      <c r="E9899" s="161">
        <v>0</v>
      </c>
      <c r="F9899" s="161">
        <v>0</v>
      </c>
      <c r="G9899" s="161">
        <v>0</v>
      </c>
      <c r="H9899" s="161">
        <v>0</v>
      </c>
      <c r="L9899">
        <v>770.77155900000002</v>
      </c>
      <c r="M9899">
        <v>67.2</v>
      </c>
      <c r="N9899">
        <v>67.2</v>
      </c>
      <c r="R9899">
        <v>1457.9786509999999</v>
      </c>
      <c r="S9899">
        <v>1457.9786509999999</v>
      </c>
      <c r="T9899" s="194">
        <v>1457.9786509999999</v>
      </c>
      <c r="U9899" t="s">
        <v>193</v>
      </c>
      <c r="V9899">
        <v>45708.624259259261</v>
      </c>
    </row>
    <row r="9900" spans="1:22" x14ac:dyDescent="0.3">
      <c r="A9900" t="s">
        <v>264</v>
      </c>
      <c r="C9900" t="s">
        <v>93</v>
      </c>
      <c r="D9900" s="29">
        <v>46016</v>
      </c>
      <c r="E9900" s="161">
        <v>0</v>
      </c>
      <c r="F9900" s="161">
        <v>0</v>
      </c>
      <c r="G9900" s="161">
        <v>0</v>
      </c>
      <c r="H9900" s="161">
        <v>0</v>
      </c>
      <c r="L9900">
        <v>770.77155900000002</v>
      </c>
      <c r="M9900">
        <v>67.2</v>
      </c>
      <c r="N9900">
        <v>67.2</v>
      </c>
      <c r="R9900">
        <v>1457.9786509999999</v>
      </c>
      <c r="S9900">
        <v>1457.9786509999999</v>
      </c>
      <c r="T9900" s="194">
        <v>1457.9786509999999</v>
      </c>
      <c r="U9900" t="s">
        <v>193</v>
      </c>
      <c r="V9900">
        <v>45708.624259259261</v>
      </c>
    </row>
    <row r="9901" spans="1:22" x14ac:dyDescent="0.3">
      <c r="A9901" t="s">
        <v>264</v>
      </c>
      <c r="C9901" t="s">
        <v>93</v>
      </c>
      <c r="D9901" s="29">
        <v>46017</v>
      </c>
      <c r="E9901" s="161">
        <v>0</v>
      </c>
      <c r="F9901" s="161">
        <v>0</v>
      </c>
      <c r="G9901" s="161">
        <v>0</v>
      </c>
      <c r="H9901" s="161">
        <v>0</v>
      </c>
      <c r="L9901">
        <v>770.77155900000002</v>
      </c>
      <c r="M9901">
        <v>67.2</v>
      </c>
      <c r="N9901">
        <v>67.2</v>
      </c>
      <c r="R9901">
        <v>1457.9786509999999</v>
      </c>
      <c r="S9901">
        <v>1457.9786509999999</v>
      </c>
      <c r="T9901" s="194">
        <v>1457.9786509999999</v>
      </c>
      <c r="U9901" t="s">
        <v>193</v>
      </c>
      <c r="V9901">
        <v>45708.624259259261</v>
      </c>
    </row>
    <row r="9902" spans="1:22" x14ac:dyDescent="0.3">
      <c r="A9902" t="s">
        <v>264</v>
      </c>
      <c r="C9902" t="s">
        <v>93</v>
      </c>
      <c r="D9902" s="29">
        <v>46018</v>
      </c>
      <c r="E9902" s="161">
        <v>0</v>
      </c>
      <c r="F9902" s="161">
        <v>0</v>
      </c>
      <c r="G9902" s="161">
        <v>0</v>
      </c>
      <c r="H9902" s="161">
        <v>0</v>
      </c>
      <c r="L9902">
        <v>770.77155900000002</v>
      </c>
      <c r="M9902">
        <v>67.2</v>
      </c>
      <c r="N9902">
        <v>67.2</v>
      </c>
      <c r="R9902">
        <v>1457.9786509999999</v>
      </c>
      <c r="S9902">
        <v>1457.9786509999999</v>
      </c>
      <c r="T9902" s="194">
        <v>1457.9786509999999</v>
      </c>
      <c r="U9902" t="s">
        <v>193</v>
      </c>
      <c r="V9902">
        <v>45708.62427083333</v>
      </c>
    </row>
    <row r="9903" spans="1:22" x14ac:dyDescent="0.3">
      <c r="A9903" t="s">
        <v>264</v>
      </c>
      <c r="C9903" t="s">
        <v>93</v>
      </c>
      <c r="D9903" s="29">
        <v>46019</v>
      </c>
      <c r="E9903" s="161">
        <v>0</v>
      </c>
      <c r="F9903" s="161">
        <v>0</v>
      </c>
      <c r="G9903" s="161">
        <v>0</v>
      </c>
      <c r="H9903" s="161">
        <v>0</v>
      </c>
      <c r="L9903">
        <v>770.77155900000002</v>
      </c>
      <c r="M9903">
        <v>67.2</v>
      </c>
      <c r="N9903">
        <v>67.2</v>
      </c>
      <c r="R9903">
        <v>1457.9786509999999</v>
      </c>
      <c r="S9903">
        <v>1457.9786509999999</v>
      </c>
      <c r="T9903" s="194">
        <v>1457.9786509999999</v>
      </c>
      <c r="U9903" t="s">
        <v>193</v>
      </c>
      <c r="V9903">
        <v>45708.624259259261</v>
      </c>
    </row>
    <row r="9904" spans="1:22" x14ac:dyDescent="0.3">
      <c r="A9904" t="s">
        <v>264</v>
      </c>
      <c r="C9904" t="s">
        <v>93</v>
      </c>
      <c r="D9904" s="29">
        <v>46020</v>
      </c>
      <c r="E9904" s="161">
        <v>0</v>
      </c>
      <c r="F9904" s="161">
        <v>0</v>
      </c>
      <c r="G9904" s="161">
        <v>0</v>
      </c>
      <c r="H9904" s="161">
        <v>0</v>
      </c>
      <c r="L9904">
        <v>770.77155900000002</v>
      </c>
      <c r="M9904">
        <v>67.2</v>
      </c>
      <c r="N9904">
        <v>67.2</v>
      </c>
      <c r="R9904">
        <v>1457.9786509999999</v>
      </c>
      <c r="S9904">
        <v>1457.9786509999999</v>
      </c>
      <c r="T9904" s="194">
        <v>1457.9786509999999</v>
      </c>
      <c r="U9904" t="s">
        <v>193</v>
      </c>
      <c r="V9904">
        <v>45708.624259259261</v>
      </c>
    </row>
    <row r="9905" spans="1:22" x14ac:dyDescent="0.3">
      <c r="A9905" t="s">
        <v>264</v>
      </c>
      <c r="C9905" t="s">
        <v>93</v>
      </c>
      <c r="D9905" s="29">
        <v>46021</v>
      </c>
      <c r="E9905" s="161">
        <v>0</v>
      </c>
      <c r="F9905" s="161">
        <v>0</v>
      </c>
      <c r="G9905" s="161">
        <v>0</v>
      </c>
      <c r="H9905" s="161">
        <v>0</v>
      </c>
      <c r="L9905">
        <v>770.77155900000002</v>
      </c>
      <c r="M9905">
        <v>67.2</v>
      </c>
      <c r="N9905">
        <v>67.2</v>
      </c>
      <c r="R9905">
        <v>1457.9786509999999</v>
      </c>
      <c r="S9905">
        <v>1457.9786509999999</v>
      </c>
      <c r="T9905" s="194">
        <v>1457.9786509999999</v>
      </c>
      <c r="U9905" t="s">
        <v>193</v>
      </c>
      <c r="V9905">
        <v>45708.624259259261</v>
      </c>
    </row>
    <row r="9906" spans="1:22" x14ac:dyDescent="0.3">
      <c r="A9906" t="s">
        <v>264</v>
      </c>
      <c r="C9906" t="s">
        <v>93</v>
      </c>
      <c r="D9906" s="29">
        <v>46022</v>
      </c>
      <c r="E9906" s="161">
        <v>0</v>
      </c>
      <c r="F9906" s="161">
        <v>0</v>
      </c>
      <c r="G9906" s="161">
        <v>0</v>
      </c>
      <c r="H9906" s="161">
        <v>0</v>
      </c>
      <c r="L9906">
        <v>770.77155900000002</v>
      </c>
      <c r="M9906">
        <v>67.2</v>
      </c>
      <c r="N9906">
        <v>67.2</v>
      </c>
      <c r="R9906">
        <v>1457.9786509999999</v>
      </c>
      <c r="S9906">
        <v>1457.9786509999999</v>
      </c>
      <c r="T9906" s="194">
        <v>1457.9786509999999</v>
      </c>
      <c r="U9906" t="s">
        <v>193</v>
      </c>
      <c r="V9906">
        <v>45708.624259259261</v>
      </c>
    </row>
    <row r="9907" spans="1:22" x14ac:dyDescent="0.3">
      <c r="A9907" t="s">
        <v>138</v>
      </c>
      <c r="B9907" t="s">
        <v>139</v>
      </c>
      <c r="C9907" t="s">
        <v>93</v>
      </c>
      <c r="D9907" s="29">
        <v>45748</v>
      </c>
      <c r="E9907" s="161">
        <v>0</v>
      </c>
      <c r="F9907" s="161">
        <v>0</v>
      </c>
      <c r="G9907" s="161">
        <v>0</v>
      </c>
      <c r="H9907" s="161">
        <v>0</v>
      </c>
      <c r="L9907">
        <v>252.30544399999999</v>
      </c>
      <c r="M9907">
        <v>169.2</v>
      </c>
      <c r="N9907">
        <v>169.2</v>
      </c>
      <c r="R9907">
        <v>1148.7825620000001</v>
      </c>
      <c r="S9907">
        <v>1148.7825620000001</v>
      </c>
      <c r="T9907" s="194">
        <v>1148.7825620000001</v>
      </c>
      <c r="U9907" t="s">
        <v>193</v>
      </c>
      <c r="V9907">
        <v>45693.333796296298</v>
      </c>
    </row>
    <row r="9908" spans="1:22" x14ac:dyDescent="0.3">
      <c r="A9908" t="s">
        <v>138</v>
      </c>
      <c r="B9908" t="s">
        <v>139</v>
      </c>
      <c r="C9908" t="s">
        <v>93</v>
      </c>
      <c r="D9908" s="29">
        <v>45749</v>
      </c>
      <c r="E9908" s="161">
        <v>0</v>
      </c>
      <c r="F9908" s="161">
        <v>0</v>
      </c>
      <c r="G9908" s="161">
        <v>0</v>
      </c>
      <c r="H9908" s="161">
        <v>0</v>
      </c>
      <c r="L9908">
        <v>252.30544399999999</v>
      </c>
      <c r="M9908">
        <v>169.2</v>
      </c>
      <c r="N9908">
        <v>169.2</v>
      </c>
      <c r="R9908">
        <v>1148.7825620000001</v>
      </c>
      <c r="S9908">
        <v>1148.7825620000001</v>
      </c>
      <c r="T9908" s="194">
        <v>1148.7825620000001</v>
      </c>
      <c r="U9908" t="s">
        <v>193</v>
      </c>
      <c r="V9908">
        <v>45693.334143518521</v>
      </c>
    </row>
    <row r="9909" spans="1:22" x14ac:dyDescent="0.3">
      <c r="A9909" t="s">
        <v>138</v>
      </c>
      <c r="B9909" t="s">
        <v>139</v>
      </c>
      <c r="C9909" t="s">
        <v>93</v>
      </c>
      <c r="D9909" s="29">
        <v>45750</v>
      </c>
      <c r="E9909" s="161">
        <v>0</v>
      </c>
      <c r="F9909" s="161">
        <v>0</v>
      </c>
      <c r="G9909" s="161">
        <v>0</v>
      </c>
      <c r="H9909" s="161">
        <v>0</v>
      </c>
      <c r="L9909">
        <v>252.30544399999999</v>
      </c>
      <c r="M9909">
        <v>169.2</v>
      </c>
      <c r="N9909">
        <v>169.2</v>
      </c>
      <c r="R9909">
        <v>1148.7825620000001</v>
      </c>
      <c r="S9909">
        <v>1148.7825620000001</v>
      </c>
      <c r="T9909" s="194">
        <v>1148.7825620000001</v>
      </c>
      <c r="U9909" t="s">
        <v>193</v>
      </c>
      <c r="V9909">
        <v>45693.334120370368</v>
      </c>
    </row>
    <row r="9910" spans="1:22" x14ac:dyDescent="0.3">
      <c r="A9910" t="s">
        <v>138</v>
      </c>
      <c r="B9910" t="s">
        <v>139</v>
      </c>
      <c r="C9910" t="s">
        <v>93</v>
      </c>
      <c r="D9910" s="29">
        <v>45751</v>
      </c>
      <c r="E9910" s="161">
        <v>0</v>
      </c>
      <c r="F9910" s="161">
        <v>0</v>
      </c>
      <c r="G9910" s="161">
        <v>0</v>
      </c>
      <c r="H9910" s="161">
        <v>0</v>
      </c>
      <c r="L9910">
        <v>252.30544399999999</v>
      </c>
      <c r="M9910">
        <v>169.2</v>
      </c>
      <c r="N9910">
        <v>169.2</v>
      </c>
      <c r="R9910">
        <v>1148.7825620000001</v>
      </c>
      <c r="S9910">
        <v>1148.7825620000001</v>
      </c>
      <c r="T9910" s="194">
        <v>1148.7825620000001</v>
      </c>
      <c r="U9910" t="s">
        <v>193</v>
      </c>
      <c r="V9910">
        <v>45693.334062499998</v>
      </c>
    </row>
    <row r="9911" spans="1:22" x14ac:dyDescent="0.3">
      <c r="A9911" t="s">
        <v>138</v>
      </c>
      <c r="B9911" t="s">
        <v>139</v>
      </c>
      <c r="C9911" t="s">
        <v>93</v>
      </c>
      <c r="D9911" s="29">
        <v>45752</v>
      </c>
      <c r="E9911" s="161">
        <v>0</v>
      </c>
      <c r="F9911" s="161">
        <v>0</v>
      </c>
      <c r="G9911" s="161">
        <v>0</v>
      </c>
      <c r="H9911" s="161">
        <v>0</v>
      </c>
      <c r="L9911">
        <v>252.30544399999999</v>
      </c>
      <c r="M9911">
        <v>169.2</v>
      </c>
      <c r="N9911">
        <v>169.2</v>
      </c>
      <c r="R9911">
        <v>1148.7825620000001</v>
      </c>
      <c r="S9911">
        <v>1148.7825620000001</v>
      </c>
      <c r="T9911" s="194">
        <v>1148.7825620000001</v>
      </c>
      <c r="U9911" t="s">
        <v>193</v>
      </c>
      <c r="V9911">
        <v>45693.333622685182</v>
      </c>
    </row>
    <row r="9912" spans="1:22" x14ac:dyDescent="0.3">
      <c r="A9912" t="s">
        <v>138</v>
      </c>
      <c r="B9912" t="s">
        <v>139</v>
      </c>
      <c r="C9912" t="s">
        <v>93</v>
      </c>
      <c r="D9912" s="29">
        <v>45753</v>
      </c>
      <c r="E9912" s="161">
        <v>0</v>
      </c>
      <c r="F9912" s="161">
        <v>0</v>
      </c>
      <c r="G9912" s="161">
        <v>0</v>
      </c>
      <c r="H9912" s="161">
        <v>0</v>
      </c>
      <c r="L9912">
        <v>252.30544399999999</v>
      </c>
      <c r="M9912">
        <v>169.2</v>
      </c>
      <c r="N9912">
        <v>169.2</v>
      </c>
      <c r="R9912">
        <v>1148.7825620000001</v>
      </c>
      <c r="S9912">
        <v>1148.7825620000001</v>
      </c>
      <c r="T9912" s="194">
        <v>1148.7825620000001</v>
      </c>
      <c r="U9912" t="s">
        <v>193</v>
      </c>
      <c r="V9912">
        <v>45693.333726851852</v>
      </c>
    </row>
    <row r="9913" spans="1:22" x14ac:dyDescent="0.3">
      <c r="A9913" t="s">
        <v>138</v>
      </c>
      <c r="B9913" t="s">
        <v>139</v>
      </c>
      <c r="C9913" t="s">
        <v>93</v>
      </c>
      <c r="D9913" s="29">
        <v>45754</v>
      </c>
      <c r="E9913" s="161">
        <v>0</v>
      </c>
      <c r="F9913" s="161">
        <v>0</v>
      </c>
      <c r="G9913" s="161">
        <v>0</v>
      </c>
      <c r="H9913" s="161">
        <v>0</v>
      </c>
      <c r="L9913">
        <v>252.30544399999999</v>
      </c>
      <c r="M9913">
        <v>169.2</v>
      </c>
      <c r="N9913">
        <v>169.2</v>
      </c>
      <c r="R9913">
        <v>1148.7825620000001</v>
      </c>
      <c r="S9913">
        <v>1148.7825620000001</v>
      </c>
      <c r="T9913" s="194">
        <v>1148.7825620000001</v>
      </c>
      <c r="U9913" t="s">
        <v>193</v>
      </c>
      <c r="V9913">
        <v>45693.333912037036</v>
      </c>
    </row>
    <row r="9914" spans="1:22" x14ac:dyDescent="0.3">
      <c r="A9914" t="s">
        <v>138</v>
      </c>
      <c r="B9914" t="s">
        <v>139</v>
      </c>
      <c r="C9914" t="s">
        <v>93</v>
      </c>
      <c r="D9914" s="29">
        <v>45755</v>
      </c>
      <c r="E9914" s="161">
        <v>0</v>
      </c>
      <c r="F9914" s="161">
        <v>0</v>
      </c>
      <c r="G9914" s="161">
        <v>0</v>
      </c>
      <c r="H9914" s="161">
        <v>0</v>
      </c>
      <c r="L9914">
        <v>252.30544399999999</v>
      </c>
      <c r="M9914">
        <v>169.2</v>
      </c>
      <c r="N9914">
        <v>169.2</v>
      </c>
      <c r="R9914">
        <v>1148.7825620000001</v>
      </c>
      <c r="S9914">
        <v>1148.7825620000001</v>
      </c>
      <c r="T9914" s="194">
        <v>1148.7825620000001</v>
      </c>
      <c r="U9914" t="s">
        <v>193</v>
      </c>
      <c r="V9914">
        <v>45693.334201388891</v>
      </c>
    </row>
    <row r="9915" spans="1:22" x14ac:dyDescent="0.3">
      <c r="A9915" t="s">
        <v>138</v>
      </c>
      <c r="B9915" t="s">
        <v>139</v>
      </c>
      <c r="C9915" t="s">
        <v>93</v>
      </c>
      <c r="D9915" s="29">
        <v>45756</v>
      </c>
      <c r="E9915" s="161">
        <v>0</v>
      </c>
      <c r="F9915" s="161">
        <v>0</v>
      </c>
      <c r="G9915" s="161">
        <v>0</v>
      </c>
      <c r="H9915" s="161">
        <v>0</v>
      </c>
      <c r="L9915">
        <v>252.30544399999999</v>
      </c>
      <c r="M9915">
        <v>169.2</v>
      </c>
      <c r="N9915">
        <v>169.2</v>
      </c>
      <c r="R9915">
        <v>1148.7825620000001</v>
      </c>
      <c r="S9915">
        <v>1148.7825620000001</v>
      </c>
      <c r="T9915" s="194">
        <v>1148.7825620000001</v>
      </c>
      <c r="U9915" t="s">
        <v>193</v>
      </c>
      <c r="V9915">
        <v>45693.334201388891</v>
      </c>
    </row>
    <row r="9916" spans="1:22" x14ac:dyDescent="0.3">
      <c r="A9916" t="s">
        <v>138</v>
      </c>
      <c r="B9916" t="s">
        <v>139</v>
      </c>
      <c r="C9916" t="s">
        <v>93</v>
      </c>
      <c r="D9916" s="29">
        <v>45757</v>
      </c>
      <c r="E9916" s="161">
        <v>0</v>
      </c>
      <c r="F9916" s="161">
        <v>0</v>
      </c>
      <c r="G9916" s="161">
        <v>0</v>
      </c>
      <c r="H9916" s="161">
        <v>0</v>
      </c>
      <c r="L9916">
        <v>252.30544399999999</v>
      </c>
      <c r="M9916">
        <v>169.2</v>
      </c>
      <c r="N9916">
        <v>169.2</v>
      </c>
      <c r="R9916">
        <v>1148.7825620000001</v>
      </c>
      <c r="S9916">
        <v>1148.7825620000001</v>
      </c>
      <c r="T9916" s="194">
        <v>1148.7825620000001</v>
      </c>
      <c r="U9916" t="s">
        <v>193</v>
      </c>
      <c r="V9916">
        <v>45693.333854166667</v>
      </c>
    </row>
    <row r="9917" spans="1:22" x14ac:dyDescent="0.3">
      <c r="A9917" t="s">
        <v>138</v>
      </c>
      <c r="B9917" t="s">
        <v>139</v>
      </c>
      <c r="C9917" t="s">
        <v>93</v>
      </c>
      <c r="D9917" s="29">
        <v>45758</v>
      </c>
      <c r="E9917" s="161">
        <v>0</v>
      </c>
      <c r="F9917" s="161">
        <v>0</v>
      </c>
      <c r="G9917" s="161">
        <v>0</v>
      </c>
      <c r="H9917" s="161">
        <v>0</v>
      </c>
      <c r="L9917">
        <v>252.30544399999999</v>
      </c>
      <c r="M9917">
        <v>169.2</v>
      </c>
      <c r="N9917">
        <v>169.2</v>
      </c>
      <c r="R9917">
        <v>1148.7825620000001</v>
      </c>
      <c r="S9917">
        <v>1148.7825620000001</v>
      </c>
      <c r="T9917" s="194">
        <v>1148.7825620000001</v>
      </c>
      <c r="U9917" t="s">
        <v>193</v>
      </c>
      <c r="V9917">
        <v>45693.333715277775</v>
      </c>
    </row>
    <row r="9918" spans="1:22" x14ac:dyDescent="0.3">
      <c r="A9918" t="s">
        <v>138</v>
      </c>
      <c r="B9918" t="s">
        <v>139</v>
      </c>
      <c r="C9918" t="s">
        <v>93</v>
      </c>
      <c r="D9918" s="29">
        <v>45759</v>
      </c>
      <c r="E9918" s="161">
        <v>0</v>
      </c>
      <c r="F9918" s="161">
        <v>0</v>
      </c>
      <c r="G9918" s="161">
        <v>0</v>
      </c>
      <c r="H9918" s="161">
        <v>0</v>
      </c>
      <c r="L9918">
        <v>252.30544399999999</v>
      </c>
      <c r="M9918">
        <v>169.2</v>
      </c>
      <c r="N9918">
        <v>169.2</v>
      </c>
      <c r="R9918">
        <v>1148.7825620000001</v>
      </c>
      <c r="S9918">
        <v>1148.7825620000001</v>
      </c>
      <c r="T9918" s="194">
        <v>1148.7825620000001</v>
      </c>
      <c r="U9918" t="s">
        <v>193</v>
      </c>
      <c r="V9918">
        <v>45693.334247685183</v>
      </c>
    </row>
    <row r="9919" spans="1:22" x14ac:dyDescent="0.3">
      <c r="A9919" t="s">
        <v>138</v>
      </c>
      <c r="B9919" t="s">
        <v>139</v>
      </c>
      <c r="C9919" t="s">
        <v>93</v>
      </c>
      <c r="D9919" s="29">
        <v>45760</v>
      </c>
      <c r="E9919" s="161">
        <v>0</v>
      </c>
      <c r="F9919" s="161">
        <v>0</v>
      </c>
      <c r="G9919" s="161">
        <v>0</v>
      </c>
      <c r="H9919" s="161">
        <v>0</v>
      </c>
      <c r="L9919">
        <v>252.30544399999999</v>
      </c>
      <c r="M9919">
        <v>169.2</v>
      </c>
      <c r="N9919">
        <v>169.2</v>
      </c>
      <c r="R9919">
        <v>1148.7825620000001</v>
      </c>
      <c r="S9919">
        <v>1148.7825620000001</v>
      </c>
      <c r="T9919" s="194">
        <v>1148.7825620000001</v>
      </c>
      <c r="U9919" t="s">
        <v>193</v>
      </c>
      <c r="V9919">
        <v>45693.333796296298</v>
      </c>
    </row>
    <row r="9920" spans="1:22" x14ac:dyDescent="0.3">
      <c r="A9920" t="s">
        <v>138</v>
      </c>
      <c r="B9920" t="s">
        <v>139</v>
      </c>
      <c r="C9920" t="s">
        <v>93</v>
      </c>
      <c r="D9920" s="29">
        <v>45761</v>
      </c>
      <c r="E9920" s="161">
        <v>0</v>
      </c>
      <c r="F9920" s="161">
        <v>0</v>
      </c>
      <c r="G9920" s="161">
        <v>0</v>
      </c>
      <c r="H9920" s="161">
        <v>0</v>
      </c>
      <c r="L9920">
        <v>252.30544399999999</v>
      </c>
      <c r="M9920">
        <v>169.2</v>
      </c>
      <c r="N9920">
        <v>169.2</v>
      </c>
      <c r="R9920">
        <v>1148.7825620000001</v>
      </c>
      <c r="S9920">
        <v>1148.7825620000001</v>
      </c>
      <c r="T9920" s="194">
        <v>1148.7825620000001</v>
      </c>
      <c r="U9920" t="s">
        <v>193</v>
      </c>
      <c r="V9920">
        <v>45693.334178240744</v>
      </c>
    </row>
    <row r="9921" spans="1:22" x14ac:dyDescent="0.3">
      <c r="A9921" t="s">
        <v>138</v>
      </c>
      <c r="B9921" t="s">
        <v>139</v>
      </c>
      <c r="C9921" t="s">
        <v>93</v>
      </c>
      <c r="D9921" s="29">
        <v>45762</v>
      </c>
      <c r="E9921" s="161">
        <v>0</v>
      </c>
      <c r="F9921" s="161">
        <v>0</v>
      </c>
      <c r="G9921" s="161">
        <v>0</v>
      </c>
      <c r="H9921" s="161">
        <v>0</v>
      </c>
      <c r="L9921">
        <v>252.30544399999999</v>
      </c>
      <c r="M9921">
        <v>169.2</v>
      </c>
      <c r="N9921">
        <v>169.2</v>
      </c>
      <c r="R9921">
        <v>1148.7825620000001</v>
      </c>
      <c r="S9921">
        <v>1148.7825620000001</v>
      </c>
      <c r="T9921" s="194">
        <v>1148.7825620000001</v>
      </c>
      <c r="U9921" t="s">
        <v>193</v>
      </c>
      <c r="V9921">
        <v>45693.334236111114</v>
      </c>
    </row>
    <row r="9922" spans="1:22" x14ac:dyDescent="0.3">
      <c r="A9922" t="s">
        <v>138</v>
      </c>
      <c r="B9922" t="s">
        <v>139</v>
      </c>
      <c r="C9922" t="s">
        <v>93</v>
      </c>
      <c r="D9922" s="29">
        <v>45763</v>
      </c>
      <c r="E9922" s="161">
        <v>0</v>
      </c>
      <c r="F9922" s="161">
        <v>0</v>
      </c>
      <c r="G9922" s="161">
        <v>0</v>
      </c>
      <c r="H9922" s="161">
        <v>0</v>
      </c>
      <c r="L9922">
        <v>252.30544399999999</v>
      </c>
      <c r="M9922">
        <v>169.2</v>
      </c>
      <c r="N9922">
        <v>169.2</v>
      </c>
      <c r="R9922">
        <v>1148.7825620000001</v>
      </c>
      <c r="S9922">
        <v>1148.7825620000001</v>
      </c>
      <c r="T9922" s="194">
        <v>1148.7825620000001</v>
      </c>
      <c r="U9922" t="s">
        <v>193</v>
      </c>
      <c r="V9922">
        <v>45693.333831018521</v>
      </c>
    </row>
    <row r="9923" spans="1:22" x14ac:dyDescent="0.3">
      <c r="A9923" t="s">
        <v>138</v>
      </c>
      <c r="B9923" t="s">
        <v>139</v>
      </c>
      <c r="C9923" t="s">
        <v>93</v>
      </c>
      <c r="D9923" s="29">
        <v>45764</v>
      </c>
      <c r="E9923" s="161">
        <v>0</v>
      </c>
      <c r="F9923" s="161">
        <v>0</v>
      </c>
      <c r="G9923" s="161">
        <v>0</v>
      </c>
      <c r="H9923" s="161">
        <v>0</v>
      </c>
      <c r="L9923">
        <v>252.30544399999999</v>
      </c>
      <c r="M9923">
        <v>169.2</v>
      </c>
      <c r="N9923">
        <v>169.2</v>
      </c>
      <c r="R9923">
        <v>1148.7825620000001</v>
      </c>
      <c r="S9923">
        <v>1148.7825620000001</v>
      </c>
      <c r="T9923" s="194">
        <v>1148.7825620000001</v>
      </c>
      <c r="U9923" t="s">
        <v>193</v>
      </c>
      <c r="V9923">
        <v>45693.334247685183</v>
      </c>
    </row>
    <row r="9924" spans="1:22" x14ac:dyDescent="0.3">
      <c r="A9924" t="s">
        <v>138</v>
      </c>
      <c r="B9924" t="s">
        <v>139</v>
      </c>
      <c r="C9924" t="s">
        <v>93</v>
      </c>
      <c r="D9924" s="29">
        <v>45765</v>
      </c>
      <c r="E9924" s="161">
        <v>0</v>
      </c>
      <c r="F9924" s="161">
        <v>0</v>
      </c>
      <c r="G9924" s="161">
        <v>0</v>
      </c>
      <c r="H9924" s="161">
        <v>0</v>
      </c>
      <c r="L9924">
        <v>252.30544399999999</v>
      </c>
      <c r="M9924">
        <v>169.2</v>
      </c>
      <c r="N9924">
        <v>169.2</v>
      </c>
      <c r="R9924">
        <v>1148.7825620000001</v>
      </c>
      <c r="S9924">
        <v>1148.7825620000001</v>
      </c>
      <c r="T9924" s="194">
        <v>1148.7825620000001</v>
      </c>
      <c r="U9924" t="s">
        <v>193</v>
      </c>
      <c r="V9924">
        <v>45693.33421296296</v>
      </c>
    </row>
    <row r="9925" spans="1:22" x14ac:dyDescent="0.3">
      <c r="A9925" t="s">
        <v>138</v>
      </c>
      <c r="B9925" t="s">
        <v>139</v>
      </c>
      <c r="C9925" t="s">
        <v>93</v>
      </c>
      <c r="D9925" s="29">
        <v>45766</v>
      </c>
      <c r="E9925" s="161">
        <v>0</v>
      </c>
      <c r="F9925" s="161">
        <v>0</v>
      </c>
      <c r="G9925" s="161">
        <v>0</v>
      </c>
      <c r="H9925" s="161">
        <v>0</v>
      </c>
      <c r="L9925">
        <v>252.30544399999999</v>
      </c>
      <c r="M9925">
        <v>169.2</v>
      </c>
      <c r="N9925">
        <v>169.2</v>
      </c>
      <c r="R9925">
        <v>1148.7825620000001</v>
      </c>
      <c r="S9925">
        <v>1148.7825620000001</v>
      </c>
      <c r="T9925" s="194">
        <v>1148.7825620000001</v>
      </c>
      <c r="U9925" t="s">
        <v>193</v>
      </c>
      <c r="V9925">
        <v>45693.333738425928</v>
      </c>
    </row>
    <row r="9926" spans="1:22" x14ac:dyDescent="0.3">
      <c r="A9926" t="s">
        <v>138</v>
      </c>
      <c r="B9926" t="s">
        <v>139</v>
      </c>
      <c r="C9926" t="s">
        <v>93</v>
      </c>
      <c r="D9926" s="29">
        <v>45767</v>
      </c>
      <c r="E9926" s="161">
        <v>0</v>
      </c>
      <c r="F9926" s="161">
        <v>0</v>
      </c>
      <c r="G9926" s="161">
        <v>0</v>
      </c>
      <c r="H9926" s="161">
        <v>0</v>
      </c>
      <c r="L9926">
        <v>252.30544399999999</v>
      </c>
      <c r="M9926">
        <v>169.2</v>
      </c>
      <c r="N9926">
        <v>169.2</v>
      </c>
      <c r="R9926">
        <v>1148.7825620000001</v>
      </c>
      <c r="S9926">
        <v>1148.7825620000001</v>
      </c>
      <c r="T9926" s="194">
        <v>1148.7825620000001</v>
      </c>
      <c r="U9926" t="s">
        <v>193</v>
      </c>
      <c r="V9926">
        <v>45693.334247685183</v>
      </c>
    </row>
    <row r="9927" spans="1:22" x14ac:dyDescent="0.3">
      <c r="A9927" t="s">
        <v>138</v>
      </c>
      <c r="B9927" t="s">
        <v>139</v>
      </c>
      <c r="C9927" t="s">
        <v>93</v>
      </c>
      <c r="D9927" s="29">
        <v>45768</v>
      </c>
      <c r="E9927" s="161">
        <v>0</v>
      </c>
      <c r="F9927" s="161">
        <v>0</v>
      </c>
      <c r="G9927" s="161">
        <v>0</v>
      </c>
      <c r="H9927" s="161">
        <v>0</v>
      </c>
      <c r="L9927">
        <v>252.30544399999999</v>
      </c>
      <c r="M9927">
        <v>169.2</v>
      </c>
      <c r="N9927">
        <v>169.2</v>
      </c>
      <c r="R9927">
        <v>1148.7825620000001</v>
      </c>
      <c r="S9927">
        <v>1148.7825620000001</v>
      </c>
      <c r="T9927" s="194">
        <v>1148.7825620000001</v>
      </c>
      <c r="U9927" t="s">
        <v>193</v>
      </c>
      <c r="V9927">
        <v>45693.334178240744</v>
      </c>
    </row>
    <row r="9928" spans="1:22" x14ac:dyDescent="0.3">
      <c r="A9928" t="s">
        <v>138</v>
      </c>
      <c r="B9928" t="s">
        <v>139</v>
      </c>
      <c r="C9928" t="s">
        <v>93</v>
      </c>
      <c r="D9928" s="29">
        <v>45769</v>
      </c>
      <c r="E9928" s="161">
        <v>0</v>
      </c>
      <c r="F9928" s="161">
        <v>0</v>
      </c>
      <c r="G9928" s="161">
        <v>0</v>
      </c>
      <c r="H9928" s="161">
        <v>0</v>
      </c>
      <c r="L9928">
        <v>252.30544399999999</v>
      </c>
      <c r="M9928">
        <v>169.2</v>
      </c>
      <c r="N9928">
        <v>169.2</v>
      </c>
      <c r="R9928">
        <v>1148.7825620000001</v>
      </c>
      <c r="S9928">
        <v>1148.7825620000001</v>
      </c>
      <c r="T9928" s="194">
        <v>1148.7825620000001</v>
      </c>
      <c r="U9928" t="s">
        <v>193</v>
      </c>
      <c r="V9928">
        <v>45693.334236111114</v>
      </c>
    </row>
    <row r="9929" spans="1:22" x14ac:dyDescent="0.3">
      <c r="A9929" t="s">
        <v>138</v>
      </c>
      <c r="B9929" t="s">
        <v>139</v>
      </c>
      <c r="C9929" t="s">
        <v>93</v>
      </c>
      <c r="D9929" s="29">
        <v>45770</v>
      </c>
      <c r="E9929" s="161">
        <v>0</v>
      </c>
      <c r="F9929" s="161">
        <v>0</v>
      </c>
      <c r="G9929" s="161">
        <v>0</v>
      </c>
      <c r="H9929" s="161">
        <v>0</v>
      </c>
      <c r="L9929">
        <v>252.30544399999999</v>
      </c>
      <c r="M9929">
        <v>169.2</v>
      </c>
      <c r="N9929">
        <v>169.2</v>
      </c>
      <c r="R9929">
        <v>1148.7825620000001</v>
      </c>
      <c r="S9929">
        <v>1148.7825620000001</v>
      </c>
      <c r="T9929" s="194">
        <v>1148.7825620000001</v>
      </c>
      <c r="U9929" t="s">
        <v>193</v>
      </c>
      <c r="V9929">
        <v>45693.334224537037</v>
      </c>
    </row>
    <row r="9930" spans="1:22" x14ac:dyDescent="0.3">
      <c r="A9930" t="s">
        <v>138</v>
      </c>
      <c r="B9930" t="s">
        <v>139</v>
      </c>
      <c r="C9930" t="s">
        <v>93</v>
      </c>
      <c r="D9930" s="29">
        <v>45771</v>
      </c>
      <c r="E9930" s="161">
        <v>0</v>
      </c>
      <c r="F9930" s="161">
        <v>0</v>
      </c>
      <c r="G9930" s="161">
        <v>0</v>
      </c>
      <c r="H9930" s="161">
        <v>0</v>
      </c>
      <c r="L9930">
        <v>252.30544399999999</v>
      </c>
      <c r="M9930">
        <v>169.2</v>
      </c>
      <c r="N9930">
        <v>169.2</v>
      </c>
      <c r="R9930">
        <v>1148.7825620000001</v>
      </c>
      <c r="S9930">
        <v>1148.7825620000001</v>
      </c>
      <c r="T9930" s="194">
        <v>1148.7825620000001</v>
      </c>
      <c r="U9930" t="s">
        <v>193</v>
      </c>
      <c r="V9930">
        <v>45693.334224537037</v>
      </c>
    </row>
    <row r="9931" spans="1:22" x14ac:dyDescent="0.3">
      <c r="A9931" t="s">
        <v>138</v>
      </c>
      <c r="B9931" t="s">
        <v>139</v>
      </c>
      <c r="C9931" t="s">
        <v>93</v>
      </c>
      <c r="D9931" s="29">
        <v>45772</v>
      </c>
      <c r="E9931" s="161">
        <v>0</v>
      </c>
      <c r="F9931" s="161">
        <v>0</v>
      </c>
      <c r="G9931" s="161">
        <v>0</v>
      </c>
      <c r="H9931" s="161">
        <v>0</v>
      </c>
      <c r="L9931">
        <v>252.30544399999999</v>
      </c>
      <c r="M9931">
        <v>169.2</v>
      </c>
      <c r="N9931">
        <v>169.2</v>
      </c>
      <c r="R9931">
        <v>1148.7825620000001</v>
      </c>
      <c r="S9931">
        <v>1148.7825620000001</v>
      </c>
      <c r="T9931" s="194">
        <v>1148.7825620000001</v>
      </c>
      <c r="U9931" t="s">
        <v>193</v>
      </c>
      <c r="V9931">
        <v>45693.334224537037</v>
      </c>
    </row>
    <row r="9932" spans="1:22" x14ac:dyDescent="0.3">
      <c r="A9932" t="s">
        <v>138</v>
      </c>
      <c r="B9932" t="s">
        <v>139</v>
      </c>
      <c r="C9932" t="s">
        <v>93</v>
      </c>
      <c r="D9932" s="29">
        <v>45773</v>
      </c>
      <c r="E9932" s="161">
        <v>0</v>
      </c>
      <c r="F9932" s="161">
        <v>0</v>
      </c>
      <c r="G9932" s="161">
        <v>0</v>
      </c>
      <c r="H9932" s="161">
        <v>0</v>
      </c>
      <c r="L9932">
        <v>252.30544399999999</v>
      </c>
      <c r="M9932">
        <v>169.2</v>
      </c>
      <c r="N9932">
        <v>169.2</v>
      </c>
      <c r="R9932">
        <v>1148.7825620000001</v>
      </c>
      <c r="S9932">
        <v>1148.7825620000001</v>
      </c>
      <c r="T9932" s="194">
        <v>1148.7825620000001</v>
      </c>
      <c r="U9932" t="s">
        <v>193</v>
      </c>
      <c r="V9932">
        <v>45693.334236111114</v>
      </c>
    </row>
    <row r="9933" spans="1:22" x14ac:dyDescent="0.3">
      <c r="A9933" t="s">
        <v>138</v>
      </c>
      <c r="B9933" t="s">
        <v>139</v>
      </c>
      <c r="C9933" t="s">
        <v>93</v>
      </c>
      <c r="D9933" s="29">
        <v>45774</v>
      </c>
      <c r="E9933" s="161">
        <v>0</v>
      </c>
      <c r="F9933" s="161">
        <v>0</v>
      </c>
      <c r="G9933" s="161">
        <v>0</v>
      </c>
      <c r="H9933" s="161">
        <v>0</v>
      </c>
      <c r="L9933">
        <v>252.30544399999999</v>
      </c>
      <c r="M9933">
        <v>169.2</v>
      </c>
      <c r="N9933">
        <v>169.2</v>
      </c>
      <c r="R9933">
        <v>1148.7825620000001</v>
      </c>
      <c r="S9933">
        <v>1148.7825620000001</v>
      </c>
      <c r="T9933" s="194">
        <v>1148.7825620000001</v>
      </c>
      <c r="U9933" t="s">
        <v>193</v>
      </c>
      <c r="V9933">
        <v>45693.334166666667</v>
      </c>
    </row>
    <row r="9934" spans="1:22" x14ac:dyDescent="0.3">
      <c r="A9934" t="s">
        <v>138</v>
      </c>
      <c r="B9934" t="s">
        <v>139</v>
      </c>
      <c r="C9934" t="s">
        <v>93</v>
      </c>
      <c r="D9934" s="29">
        <v>45775</v>
      </c>
      <c r="E9934" s="161">
        <v>0</v>
      </c>
      <c r="F9934" s="161">
        <v>0</v>
      </c>
      <c r="G9934" s="161">
        <v>0</v>
      </c>
      <c r="H9934" s="161">
        <v>0</v>
      </c>
      <c r="L9934">
        <v>252.30544399999999</v>
      </c>
      <c r="M9934">
        <v>169.2</v>
      </c>
      <c r="N9934">
        <v>169.2</v>
      </c>
      <c r="R9934">
        <v>1148.7825620000001</v>
      </c>
      <c r="S9934">
        <v>1148.7825620000001</v>
      </c>
      <c r="T9934" s="194">
        <v>1148.7825620000001</v>
      </c>
      <c r="U9934" t="s">
        <v>193</v>
      </c>
      <c r="V9934">
        <v>45693.333877314813</v>
      </c>
    </row>
    <row r="9935" spans="1:22" x14ac:dyDescent="0.3">
      <c r="A9935" t="s">
        <v>138</v>
      </c>
      <c r="B9935" t="s">
        <v>139</v>
      </c>
      <c r="C9935" t="s">
        <v>93</v>
      </c>
      <c r="D9935" s="29">
        <v>45776</v>
      </c>
      <c r="E9935" s="161">
        <v>0</v>
      </c>
      <c r="F9935" s="161">
        <v>0</v>
      </c>
      <c r="G9935" s="161">
        <v>0</v>
      </c>
      <c r="H9935" s="161">
        <v>0</v>
      </c>
      <c r="L9935">
        <v>252.30544399999999</v>
      </c>
      <c r="M9935">
        <v>169.2</v>
      </c>
      <c r="N9935">
        <v>169.2</v>
      </c>
      <c r="R9935">
        <v>1148.7825620000001</v>
      </c>
      <c r="S9935">
        <v>1148.7825620000001</v>
      </c>
      <c r="T9935" s="194">
        <v>1148.7825620000001</v>
      </c>
      <c r="U9935" t="s">
        <v>193</v>
      </c>
      <c r="V9935">
        <v>45693.334247685183</v>
      </c>
    </row>
    <row r="9936" spans="1:22" x14ac:dyDescent="0.3">
      <c r="A9936" t="s">
        <v>138</v>
      </c>
      <c r="B9936" t="s">
        <v>139</v>
      </c>
      <c r="C9936" t="s">
        <v>93</v>
      </c>
      <c r="D9936" s="29">
        <v>45777</v>
      </c>
      <c r="E9936" s="161">
        <v>0</v>
      </c>
      <c r="F9936" s="161">
        <v>0</v>
      </c>
      <c r="G9936" s="161">
        <v>0</v>
      </c>
      <c r="H9936" s="161">
        <v>0</v>
      </c>
      <c r="L9936">
        <v>252.30544399999999</v>
      </c>
      <c r="M9936">
        <v>169.2</v>
      </c>
      <c r="N9936">
        <v>169.2</v>
      </c>
      <c r="R9936">
        <v>1148.7825620000001</v>
      </c>
      <c r="S9936">
        <v>1148.7825620000001</v>
      </c>
      <c r="T9936" s="194">
        <v>1148.7825620000001</v>
      </c>
      <c r="U9936" t="s">
        <v>193</v>
      </c>
      <c r="V9936">
        <v>45693.334085648145</v>
      </c>
    </row>
    <row r="9937" spans="1:22" x14ac:dyDescent="0.3">
      <c r="A9937" t="s">
        <v>138</v>
      </c>
      <c r="B9937" t="s">
        <v>139</v>
      </c>
      <c r="C9937" t="s">
        <v>93</v>
      </c>
      <c r="D9937" s="29">
        <v>45778</v>
      </c>
      <c r="E9937" s="161">
        <v>0</v>
      </c>
      <c r="F9937" s="161">
        <v>0</v>
      </c>
      <c r="G9937" s="161">
        <v>0</v>
      </c>
      <c r="H9937" s="161">
        <v>0</v>
      </c>
      <c r="L9937">
        <v>494.08487300000002</v>
      </c>
      <c r="M9937">
        <v>169.2</v>
      </c>
      <c r="N9937">
        <v>169.2</v>
      </c>
      <c r="R9937">
        <v>1148.7825620000001</v>
      </c>
      <c r="S9937">
        <v>1148.7825620000001</v>
      </c>
      <c r="T9937" s="194">
        <v>1148.7825620000001</v>
      </c>
      <c r="U9937" t="s">
        <v>193</v>
      </c>
      <c r="V9937">
        <v>45708.624189814815</v>
      </c>
    </row>
    <row r="9938" spans="1:22" x14ac:dyDescent="0.3">
      <c r="A9938" t="s">
        <v>138</v>
      </c>
      <c r="B9938" t="s">
        <v>139</v>
      </c>
      <c r="C9938" t="s">
        <v>93</v>
      </c>
      <c r="D9938" s="29">
        <v>45779</v>
      </c>
      <c r="E9938" s="161">
        <v>0</v>
      </c>
      <c r="F9938" s="161">
        <v>0</v>
      </c>
      <c r="G9938" s="161">
        <v>0</v>
      </c>
      <c r="H9938" s="161">
        <v>0</v>
      </c>
      <c r="L9938">
        <v>494.08487300000002</v>
      </c>
      <c r="M9938">
        <v>169.2</v>
      </c>
      <c r="N9938">
        <v>169.2</v>
      </c>
      <c r="R9938">
        <v>1148.7825620000001</v>
      </c>
      <c r="S9938">
        <v>1148.7825620000001</v>
      </c>
      <c r="T9938" s="194">
        <v>1148.7825620000001</v>
      </c>
      <c r="U9938" t="s">
        <v>193</v>
      </c>
      <c r="V9938">
        <v>45708.624189814815</v>
      </c>
    </row>
    <row r="9939" spans="1:22" x14ac:dyDescent="0.3">
      <c r="A9939" t="s">
        <v>138</v>
      </c>
      <c r="B9939" t="s">
        <v>139</v>
      </c>
      <c r="C9939" t="s">
        <v>93</v>
      </c>
      <c r="D9939" s="29">
        <v>45780</v>
      </c>
      <c r="E9939" s="161">
        <v>0</v>
      </c>
      <c r="F9939" s="161">
        <v>0</v>
      </c>
      <c r="G9939" s="161">
        <v>0</v>
      </c>
      <c r="H9939" s="161">
        <v>0</v>
      </c>
      <c r="L9939">
        <v>494.08487300000002</v>
      </c>
      <c r="M9939">
        <v>169.2</v>
      </c>
      <c r="N9939">
        <v>169.2</v>
      </c>
      <c r="R9939">
        <v>1148.7825620000001</v>
      </c>
      <c r="S9939">
        <v>1148.7825620000001</v>
      </c>
      <c r="T9939" s="194">
        <v>1148.7825620000001</v>
      </c>
      <c r="U9939" t="s">
        <v>193</v>
      </c>
      <c r="V9939">
        <v>45708.624189814815</v>
      </c>
    </row>
    <row r="9940" spans="1:22" x14ac:dyDescent="0.3">
      <c r="A9940" t="s">
        <v>138</v>
      </c>
      <c r="B9940" t="s">
        <v>139</v>
      </c>
      <c r="C9940" t="s">
        <v>93</v>
      </c>
      <c r="D9940" s="29">
        <v>45781</v>
      </c>
      <c r="E9940" s="161">
        <v>0</v>
      </c>
      <c r="F9940" s="161">
        <v>0</v>
      </c>
      <c r="G9940" s="161">
        <v>0</v>
      </c>
      <c r="H9940" s="161">
        <v>0</v>
      </c>
      <c r="L9940">
        <v>494.08487300000002</v>
      </c>
      <c r="M9940">
        <v>169.2</v>
      </c>
      <c r="N9940">
        <v>169.2</v>
      </c>
      <c r="R9940">
        <v>1148.7825620000001</v>
      </c>
      <c r="S9940">
        <v>1148.7825620000001</v>
      </c>
      <c r="T9940" s="194">
        <v>1148.7825620000001</v>
      </c>
      <c r="U9940" t="s">
        <v>193</v>
      </c>
      <c r="V9940">
        <v>45708.624189814815</v>
      </c>
    </row>
    <row r="9941" spans="1:22" x14ac:dyDescent="0.3">
      <c r="A9941" t="s">
        <v>138</v>
      </c>
      <c r="B9941" t="s">
        <v>139</v>
      </c>
      <c r="C9941" t="s">
        <v>93</v>
      </c>
      <c r="D9941" s="29">
        <v>45782</v>
      </c>
      <c r="E9941" s="161">
        <v>0</v>
      </c>
      <c r="F9941" s="161">
        <v>0</v>
      </c>
      <c r="G9941" s="161">
        <v>0</v>
      </c>
      <c r="H9941" s="161">
        <v>0</v>
      </c>
      <c r="L9941">
        <v>494.08487300000002</v>
      </c>
      <c r="M9941">
        <v>169.2</v>
      </c>
      <c r="N9941">
        <v>169.2</v>
      </c>
      <c r="R9941">
        <v>1148.7825620000001</v>
      </c>
      <c r="S9941">
        <v>1148.7825620000001</v>
      </c>
      <c r="T9941" s="194">
        <v>1148.7825620000001</v>
      </c>
      <c r="U9941" t="s">
        <v>193</v>
      </c>
      <c r="V9941">
        <v>45708.624189814815</v>
      </c>
    </row>
    <row r="9942" spans="1:22" x14ac:dyDescent="0.3">
      <c r="A9942" t="s">
        <v>138</v>
      </c>
      <c r="B9942" t="s">
        <v>139</v>
      </c>
      <c r="C9942" t="s">
        <v>93</v>
      </c>
      <c r="D9942" s="29">
        <v>45783</v>
      </c>
      <c r="E9942" s="161">
        <v>0</v>
      </c>
      <c r="F9942" s="161">
        <v>0</v>
      </c>
      <c r="G9942" s="161">
        <v>0</v>
      </c>
      <c r="H9942" s="161">
        <v>0</v>
      </c>
      <c r="L9942">
        <v>494.08487300000002</v>
      </c>
      <c r="M9942">
        <v>169.2</v>
      </c>
      <c r="N9942">
        <v>169.2</v>
      </c>
      <c r="R9942">
        <v>1148.7825620000001</v>
      </c>
      <c r="S9942">
        <v>1148.7825620000001</v>
      </c>
      <c r="T9942" s="194">
        <v>1148.7825620000001</v>
      </c>
      <c r="U9942" t="s">
        <v>193</v>
      </c>
      <c r="V9942">
        <v>45708.624189814815</v>
      </c>
    </row>
    <row r="9943" spans="1:22" x14ac:dyDescent="0.3">
      <c r="A9943" t="s">
        <v>138</v>
      </c>
      <c r="B9943" t="s">
        <v>139</v>
      </c>
      <c r="C9943" t="s">
        <v>93</v>
      </c>
      <c r="D9943" s="29">
        <v>45784</v>
      </c>
      <c r="E9943" s="161">
        <v>0</v>
      </c>
      <c r="F9943" s="161">
        <v>0</v>
      </c>
      <c r="G9943" s="161">
        <v>0</v>
      </c>
      <c r="H9943" s="161">
        <v>0</v>
      </c>
      <c r="L9943">
        <v>494.08487300000002</v>
      </c>
      <c r="M9943">
        <v>169.2</v>
      </c>
      <c r="N9943">
        <v>169.2</v>
      </c>
      <c r="R9943">
        <v>1148.7825620000001</v>
      </c>
      <c r="S9943">
        <v>1148.7825620000001</v>
      </c>
      <c r="T9943" s="194">
        <v>1148.7825620000001</v>
      </c>
      <c r="U9943" t="s">
        <v>193</v>
      </c>
      <c r="V9943">
        <v>45708.624189814815</v>
      </c>
    </row>
    <row r="9944" spans="1:22" x14ac:dyDescent="0.3">
      <c r="A9944" t="s">
        <v>138</v>
      </c>
      <c r="B9944" t="s">
        <v>139</v>
      </c>
      <c r="C9944" t="s">
        <v>93</v>
      </c>
      <c r="D9944" s="29">
        <v>45785</v>
      </c>
      <c r="E9944" s="161">
        <v>0</v>
      </c>
      <c r="F9944" s="161">
        <v>0</v>
      </c>
      <c r="G9944" s="161">
        <v>0</v>
      </c>
      <c r="H9944" s="161">
        <v>0</v>
      </c>
      <c r="L9944">
        <v>494.08487300000002</v>
      </c>
      <c r="M9944">
        <v>169.2</v>
      </c>
      <c r="N9944">
        <v>169.2</v>
      </c>
      <c r="R9944">
        <v>1148.7825620000001</v>
      </c>
      <c r="S9944">
        <v>1148.7825620000001</v>
      </c>
      <c r="T9944" s="194">
        <v>1148.7825620000001</v>
      </c>
      <c r="U9944" t="s">
        <v>193</v>
      </c>
      <c r="V9944">
        <v>45708.624201388891</v>
      </c>
    </row>
    <row r="9945" spans="1:22" x14ac:dyDescent="0.3">
      <c r="A9945" t="s">
        <v>138</v>
      </c>
      <c r="B9945" t="s">
        <v>139</v>
      </c>
      <c r="C9945" t="s">
        <v>93</v>
      </c>
      <c r="D9945" s="29">
        <v>45786</v>
      </c>
      <c r="E9945" s="161">
        <v>0</v>
      </c>
      <c r="F9945" s="161">
        <v>0</v>
      </c>
      <c r="G9945" s="161">
        <v>0</v>
      </c>
      <c r="H9945" s="161">
        <v>0</v>
      </c>
      <c r="L9945">
        <v>494.08487300000002</v>
      </c>
      <c r="M9945">
        <v>169.2</v>
      </c>
      <c r="N9945">
        <v>169.2</v>
      </c>
      <c r="R9945">
        <v>1148.7825620000001</v>
      </c>
      <c r="S9945">
        <v>1148.7825620000001</v>
      </c>
      <c r="T9945" s="194">
        <v>1148.7825620000001</v>
      </c>
      <c r="U9945" t="s">
        <v>193</v>
      </c>
      <c r="V9945">
        <v>45708.624189814815</v>
      </c>
    </row>
    <row r="9946" spans="1:22" x14ac:dyDescent="0.3">
      <c r="A9946" t="s">
        <v>138</v>
      </c>
      <c r="B9946" t="s">
        <v>139</v>
      </c>
      <c r="C9946" t="s">
        <v>93</v>
      </c>
      <c r="D9946" s="29">
        <v>45787</v>
      </c>
      <c r="E9946" s="161">
        <v>0</v>
      </c>
      <c r="F9946" s="161">
        <v>0</v>
      </c>
      <c r="G9946" s="161">
        <v>0</v>
      </c>
      <c r="H9946" s="161">
        <v>0</v>
      </c>
      <c r="L9946">
        <v>494.08487300000002</v>
      </c>
      <c r="M9946">
        <v>169.2</v>
      </c>
      <c r="N9946">
        <v>169.2</v>
      </c>
      <c r="R9946">
        <v>1148.7825620000001</v>
      </c>
      <c r="S9946">
        <v>1148.7825620000001</v>
      </c>
      <c r="T9946" s="194">
        <v>1148.7825620000001</v>
      </c>
      <c r="U9946" t="s">
        <v>193</v>
      </c>
      <c r="V9946">
        <v>45708.624201388891</v>
      </c>
    </row>
    <row r="9947" spans="1:22" x14ac:dyDescent="0.3">
      <c r="A9947" t="s">
        <v>138</v>
      </c>
      <c r="B9947" t="s">
        <v>139</v>
      </c>
      <c r="C9947" t="s">
        <v>93</v>
      </c>
      <c r="D9947" s="29">
        <v>45788</v>
      </c>
      <c r="E9947" s="161">
        <v>0</v>
      </c>
      <c r="F9947" s="161">
        <v>0</v>
      </c>
      <c r="G9947" s="161">
        <v>0</v>
      </c>
      <c r="H9947" s="161">
        <v>0</v>
      </c>
      <c r="L9947">
        <v>494.08487300000002</v>
      </c>
      <c r="M9947">
        <v>169.2</v>
      </c>
      <c r="N9947">
        <v>169.2</v>
      </c>
      <c r="R9947">
        <v>1148.7825620000001</v>
      </c>
      <c r="S9947">
        <v>1148.7825620000001</v>
      </c>
      <c r="T9947" s="194">
        <v>1148.7825620000001</v>
      </c>
      <c r="U9947" t="s">
        <v>193</v>
      </c>
      <c r="V9947">
        <v>45708.624201388891</v>
      </c>
    </row>
    <row r="9948" spans="1:22" x14ac:dyDescent="0.3">
      <c r="A9948" t="s">
        <v>138</v>
      </c>
      <c r="B9948" t="s">
        <v>139</v>
      </c>
      <c r="C9948" t="s">
        <v>93</v>
      </c>
      <c r="D9948" s="29">
        <v>45789</v>
      </c>
      <c r="E9948" s="161">
        <v>0</v>
      </c>
      <c r="F9948" s="161">
        <v>0</v>
      </c>
      <c r="G9948" s="161">
        <v>0</v>
      </c>
      <c r="H9948" s="161">
        <v>0</v>
      </c>
      <c r="L9948">
        <v>494.08487300000002</v>
      </c>
      <c r="M9948">
        <v>169.2</v>
      </c>
      <c r="N9948">
        <v>169.2</v>
      </c>
      <c r="R9948">
        <v>1148.7825620000001</v>
      </c>
      <c r="S9948">
        <v>1148.7825620000001</v>
      </c>
      <c r="T9948" s="194">
        <v>1148.7825620000001</v>
      </c>
      <c r="U9948" t="s">
        <v>193</v>
      </c>
      <c r="V9948">
        <v>45708.624189814815</v>
      </c>
    </row>
    <row r="9949" spans="1:22" x14ac:dyDescent="0.3">
      <c r="A9949" t="s">
        <v>138</v>
      </c>
      <c r="B9949" t="s">
        <v>139</v>
      </c>
      <c r="C9949" t="s">
        <v>93</v>
      </c>
      <c r="D9949" s="29">
        <v>45790</v>
      </c>
      <c r="E9949" s="161">
        <v>0</v>
      </c>
      <c r="F9949" s="161">
        <v>0</v>
      </c>
      <c r="G9949" s="161">
        <v>0</v>
      </c>
      <c r="H9949" s="161">
        <v>0</v>
      </c>
      <c r="L9949">
        <v>494.08487300000002</v>
      </c>
      <c r="M9949">
        <v>169.2</v>
      </c>
      <c r="N9949">
        <v>169.2</v>
      </c>
      <c r="R9949">
        <v>1148.7825620000001</v>
      </c>
      <c r="S9949">
        <v>1148.7825620000001</v>
      </c>
      <c r="T9949" s="194">
        <v>1148.7825620000001</v>
      </c>
      <c r="U9949" t="s">
        <v>193</v>
      </c>
      <c r="V9949">
        <v>45708.624189814815</v>
      </c>
    </row>
    <row r="9950" spans="1:22" x14ac:dyDescent="0.3">
      <c r="A9950" t="s">
        <v>138</v>
      </c>
      <c r="B9950" t="s">
        <v>139</v>
      </c>
      <c r="C9950" t="s">
        <v>93</v>
      </c>
      <c r="D9950" s="29">
        <v>45791</v>
      </c>
      <c r="E9950" s="161">
        <v>0</v>
      </c>
      <c r="F9950" s="161">
        <v>0</v>
      </c>
      <c r="G9950" s="161">
        <v>0</v>
      </c>
      <c r="H9950" s="161">
        <v>0</v>
      </c>
      <c r="L9950">
        <v>494.08487300000002</v>
      </c>
      <c r="M9950">
        <v>169.2</v>
      </c>
      <c r="N9950">
        <v>169.2</v>
      </c>
      <c r="R9950">
        <v>1148.7825620000001</v>
      </c>
      <c r="S9950">
        <v>1148.7825620000001</v>
      </c>
      <c r="T9950" s="194">
        <v>1148.7825620000001</v>
      </c>
      <c r="U9950" t="s">
        <v>193</v>
      </c>
      <c r="V9950">
        <v>45708.624189814815</v>
      </c>
    </row>
    <row r="9951" spans="1:22" x14ac:dyDescent="0.3">
      <c r="A9951" t="s">
        <v>138</v>
      </c>
      <c r="B9951" t="s">
        <v>139</v>
      </c>
      <c r="C9951" t="s">
        <v>93</v>
      </c>
      <c r="D9951" s="29">
        <v>45792</v>
      </c>
      <c r="E9951" s="161">
        <v>0</v>
      </c>
      <c r="F9951" s="161">
        <v>0</v>
      </c>
      <c r="G9951" s="161">
        <v>0</v>
      </c>
      <c r="H9951" s="161">
        <v>0</v>
      </c>
      <c r="L9951">
        <v>494.08487300000002</v>
      </c>
      <c r="M9951">
        <v>169.2</v>
      </c>
      <c r="N9951">
        <v>169.2</v>
      </c>
      <c r="R9951">
        <v>1148.7825620000001</v>
      </c>
      <c r="S9951">
        <v>1148.7825620000001</v>
      </c>
      <c r="T9951" s="194">
        <v>1148.7825620000001</v>
      </c>
      <c r="U9951" t="s">
        <v>193</v>
      </c>
      <c r="V9951">
        <v>45708.624189814815</v>
      </c>
    </row>
    <row r="9952" spans="1:22" x14ac:dyDescent="0.3">
      <c r="A9952" t="s">
        <v>138</v>
      </c>
      <c r="B9952" t="s">
        <v>139</v>
      </c>
      <c r="C9952" t="s">
        <v>93</v>
      </c>
      <c r="D9952" s="29">
        <v>45793</v>
      </c>
      <c r="E9952" s="161">
        <v>0</v>
      </c>
      <c r="F9952" s="161">
        <v>0</v>
      </c>
      <c r="G9952" s="161">
        <v>0</v>
      </c>
      <c r="H9952" s="161">
        <v>0</v>
      </c>
      <c r="L9952">
        <v>494.08487300000002</v>
      </c>
      <c r="M9952">
        <v>169.2</v>
      </c>
      <c r="N9952">
        <v>169.2</v>
      </c>
      <c r="R9952">
        <v>1148.7825620000001</v>
      </c>
      <c r="S9952">
        <v>1148.7825620000001</v>
      </c>
      <c r="T9952" s="194">
        <v>1148.7825620000001</v>
      </c>
      <c r="U9952" t="s">
        <v>193</v>
      </c>
      <c r="V9952">
        <v>45708.624189814815</v>
      </c>
    </row>
    <row r="9953" spans="1:22" x14ac:dyDescent="0.3">
      <c r="A9953" t="s">
        <v>138</v>
      </c>
      <c r="B9953" t="s">
        <v>139</v>
      </c>
      <c r="C9953" t="s">
        <v>93</v>
      </c>
      <c r="D9953" s="29">
        <v>45794</v>
      </c>
      <c r="E9953" s="161">
        <v>0</v>
      </c>
      <c r="F9953" s="161">
        <v>0</v>
      </c>
      <c r="G9953" s="161">
        <v>0</v>
      </c>
      <c r="H9953" s="161">
        <v>0</v>
      </c>
      <c r="L9953">
        <v>494.08487300000002</v>
      </c>
      <c r="M9953">
        <v>169.2</v>
      </c>
      <c r="N9953">
        <v>169.2</v>
      </c>
      <c r="R9953">
        <v>1148.7825620000001</v>
      </c>
      <c r="S9953">
        <v>1148.7825620000001</v>
      </c>
      <c r="T9953" s="194">
        <v>1148.7825620000001</v>
      </c>
      <c r="U9953" t="s">
        <v>193</v>
      </c>
      <c r="V9953">
        <v>45708.624189814815</v>
      </c>
    </row>
    <row r="9954" spans="1:22" x14ac:dyDescent="0.3">
      <c r="A9954" t="s">
        <v>138</v>
      </c>
      <c r="B9954" t="s">
        <v>139</v>
      </c>
      <c r="C9954" t="s">
        <v>93</v>
      </c>
      <c r="D9954" s="29">
        <v>45795</v>
      </c>
      <c r="E9954" s="161">
        <v>0</v>
      </c>
      <c r="F9954" s="161">
        <v>0</v>
      </c>
      <c r="G9954" s="161">
        <v>0</v>
      </c>
      <c r="H9954" s="161">
        <v>0</v>
      </c>
      <c r="L9954">
        <v>494.08487300000002</v>
      </c>
      <c r="M9954">
        <v>169.2</v>
      </c>
      <c r="N9954">
        <v>169.2</v>
      </c>
      <c r="R9954">
        <v>1148.7825620000001</v>
      </c>
      <c r="S9954">
        <v>1148.7825620000001</v>
      </c>
      <c r="T9954" s="194">
        <v>1148.7825620000001</v>
      </c>
      <c r="U9954" t="s">
        <v>193</v>
      </c>
      <c r="V9954">
        <v>45708.624189814815</v>
      </c>
    </row>
    <row r="9955" spans="1:22" x14ac:dyDescent="0.3">
      <c r="A9955" t="s">
        <v>138</v>
      </c>
      <c r="B9955" t="s">
        <v>139</v>
      </c>
      <c r="C9955" t="s">
        <v>93</v>
      </c>
      <c r="D9955" s="29">
        <v>45796</v>
      </c>
      <c r="E9955" s="161">
        <v>0</v>
      </c>
      <c r="F9955" s="161">
        <v>0</v>
      </c>
      <c r="G9955" s="161">
        <v>0</v>
      </c>
      <c r="H9955" s="161">
        <v>0</v>
      </c>
      <c r="L9955">
        <v>494.08487300000002</v>
      </c>
      <c r="M9955">
        <v>169.2</v>
      </c>
      <c r="N9955">
        <v>169.2</v>
      </c>
      <c r="R9955">
        <v>1148.7825620000001</v>
      </c>
      <c r="S9955">
        <v>1148.7825620000001</v>
      </c>
      <c r="T9955" s="194">
        <v>1148.7825620000001</v>
      </c>
      <c r="U9955" t="s">
        <v>193</v>
      </c>
      <c r="V9955">
        <v>45708.624189814815</v>
      </c>
    </row>
    <row r="9956" spans="1:22" x14ac:dyDescent="0.3">
      <c r="A9956" t="s">
        <v>138</v>
      </c>
      <c r="B9956" t="s">
        <v>139</v>
      </c>
      <c r="C9956" t="s">
        <v>93</v>
      </c>
      <c r="D9956" s="29">
        <v>45797</v>
      </c>
      <c r="E9956" s="161">
        <v>0</v>
      </c>
      <c r="F9956" s="161">
        <v>0</v>
      </c>
      <c r="G9956" s="161">
        <v>0</v>
      </c>
      <c r="H9956" s="161">
        <v>0</v>
      </c>
      <c r="L9956">
        <v>494.08487300000002</v>
      </c>
      <c r="M9956">
        <v>169.2</v>
      </c>
      <c r="N9956">
        <v>169.2</v>
      </c>
      <c r="R9956">
        <v>1148.7825620000001</v>
      </c>
      <c r="S9956">
        <v>1148.7825620000001</v>
      </c>
      <c r="T9956" s="194">
        <v>1148.7825620000001</v>
      </c>
      <c r="U9956" t="s">
        <v>193</v>
      </c>
      <c r="V9956">
        <v>45708.624189814815</v>
      </c>
    </row>
    <row r="9957" spans="1:22" x14ac:dyDescent="0.3">
      <c r="A9957" t="s">
        <v>138</v>
      </c>
      <c r="B9957" t="s">
        <v>139</v>
      </c>
      <c r="C9957" t="s">
        <v>93</v>
      </c>
      <c r="D9957" s="29">
        <v>45798</v>
      </c>
      <c r="E9957" s="161">
        <v>0</v>
      </c>
      <c r="F9957" s="161">
        <v>0</v>
      </c>
      <c r="G9957" s="161">
        <v>0</v>
      </c>
      <c r="H9957" s="161">
        <v>0</v>
      </c>
      <c r="L9957">
        <v>494.08487300000002</v>
      </c>
      <c r="M9957">
        <v>169.2</v>
      </c>
      <c r="N9957">
        <v>169.2</v>
      </c>
      <c r="R9957">
        <v>1148.7825620000001</v>
      </c>
      <c r="S9957">
        <v>1148.7825620000001</v>
      </c>
      <c r="T9957" s="194">
        <v>1148.7825620000001</v>
      </c>
      <c r="U9957" t="s">
        <v>193</v>
      </c>
      <c r="V9957">
        <v>45708.624189814815</v>
      </c>
    </row>
    <row r="9958" spans="1:22" x14ac:dyDescent="0.3">
      <c r="A9958" t="s">
        <v>138</v>
      </c>
      <c r="B9958" t="s">
        <v>139</v>
      </c>
      <c r="C9958" t="s">
        <v>93</v>
      </c>
      <c r="D9958" s="29">
        <v>45799</v>
      </c>
      <c r="E9958" s="161">
        <v>0</v>
      </c>
      <c r="F9958" s="161">
        <v>0</v>
      </c>
      <c r="G9958" s="161">
        <v>0</v>
      </c>
      <c r="H9958" s="161">
        <v>0</v>
      </c>
      <c r="L9958">
        <v>494.08487300000002</v>
      </c>
      <c r="M9958">
        <v>169.2</v>
      </c>
      <c r="N9958">
        <v>169.2</v>
      </c>
      <c r="R9958">
        <v>1148.7825620000001</v>
      </c>
      <c r="S9958">
        <v>1148.7825620000001</v>
      </c>
      <c r="T9958" s="194">
        <v>1148.7825620000001</v>
      </c>
      <c r="U9958" t="s">
        <v>193</v>
      </c>
      <c r="V9958">
        <v>45708.624189814815</v>
      </c>
    </row>
    <row r="9959" spans="1:22" x14ac:dyDescent="0.3">
      <c r="A9959" t="s">
        <v>138</v>
      </c>
      <c r="B9959" t="s">
        <v>139</v>
      </c>
      <c r="C9959" t="s">
        <v>93</v>
      </c>
      <c r="D9959" s="29">
        <v>45800</v>
      </c>
      <c r="E9959" s="161">
        <v>0</v>
      </c>
      <c r="F9959" s="161">
        <v>0</v>
      </c>
      <c r="G9959" s="161">
        <v>0</v>
      </c>
      <c r="H9959" s="161">
        <v>0</v>
      </c>
      <c r="L9959">
        <v>494.08487300000002</v>
      </c>
      <c r="M9959">
        <v>169.2</v>
      </c>
      <c r="N9959">
        <v>169.2</v>
      </c>
      <c r="R9959">
        <v>1148.7825620000001</v>
      </c>
      <c r="S9959">
        <v>1148.7825620000001</v>
      </c>
      <c r="T9959" s="194">
        <v>1148.7825620000001</v>
      </c>
      <c r="U9959" t="s">
        <v>193</v>
      </c>
      <c r="V9959">
        <v>45708.624189814815</v>
      </c>
    </row>
    <row r="9960" spans="1:22" x14ac:dyDescent="0.3">
      <c r="A9960" t="s">
        <v>138</v>
      </c>
      <c r="B9960" t="s">
        <v>139</v>
      </c>
      <c r="C9960" t="s">
        <v>93</v>
      </c>
      <c r="D9960" s="29">
        <v>45801</v>
      </c>
      <c r="E9960" s="161">
        <v>0</v>
      </c>
      <c r="F9960" s="161">
        <v>0</v>
      </c>
      <c r="G9960" s="161">
        <v>0</v>
      </c>
      <c r="H9960" s="161">
        <v>0</v>
      </c>
      <c r="L9960">
        <v>494.08487300000002</v>
      </c>
      <c r="M9960">
        <v>169.2</v>
      </c>
      <c r="N9960">
        <v>169.2</v>
      </c>
      <c r="R9960">
        <v>1148.7825620000001</v>
      </c>
      <c r="S9960">
        <v>1148.7825620000001</v>
      </c>
      <c r="T9960" s="194">
        <v>1148.7825620000001</v>
      </c>
      <c r="U9960" t="s">
        <v>193</v>
      </c>
      <c r="V9960">
        <v>45708.624189814815</v>
      </c>
    </row>
    <row r="9961" spans="1:22" x14ac:dyDescent="0.3">
      <c r="A9961" t="s">
        <v>138</v>
      </c>
      <c r="B9961" t="s">
        <v>139</v>
      </c>
      <c r="C9961" t="s">
        <v>93</v>
      </c>
      <c r="D9961" s="29">
        <v>45802</v>
      </c>
      <c r="E9961" s="161">
        <v>0</v>
      </c>
      <c r="F9961" s="161">
        <v>0</v>
      </c>
      <c r="G9961" s="161">
        <v>0</v>
      </c>
      <c r="H9961" s="161">
        <v>0</v>
      </c>
      <c r="L9961">
        <v>494.08487300000002</v>
      </c>
      <c r="M9961">
        <v>169.2</v>
      </c>
      <c r="N9961">
        <v>169.2</v>
      </c>
      <c r="R9961">
        <v>1148.7825620000001</v>
      </c>
      <c r="S9961">
        <v>1148.7825620000001</v>
      </c>
      <c r="T9961" s="194">
        <v>1148.7825620000001</v>
      </c>
      <c r="U9961" t="s">
        <v>193</v>
      </c>
      <c r="V9961">
        <v>45708.624189814815</v>
      </c>
    </row>
    <row r="9962" spans="1:22" x14ac:dyDescent="0.3">
      <c r="A9962" t="s">
        <v>138</v>
      </c>
      <c r="B9962" t="s">
        <v>139</v>
      </c>
      <c r="C9962" t="s">
        <v>93</v>
      </c>
      <c r="D9962" s="29">
        <v>45803</v>
      </c>
      <c r="E9962" s="161">
        <v>0</v>
      </c>
      <c r="F9962" s="161">
        <v>0</v>
      </c>
      <c r="G9962" s="161">
        <v>0</v>
      </c>
      <c r="H9962" s="161">
        <v>0</v>
      </c>
      <c r="L9962">
        <v>494.08487300000002</v>
      </c>
      <c r="M9962">
        <v>169.2</v>
      </c>
      <c r="N9962">
        <v>169.2</v>
      </c>
      <c r="R9962">
        <v>1148.7825620000001</v>
      </c>
      <c r="S9962">
        <v>1148.7825620000001</v>
      </c>
      <c r="T9962" s="194">
        <v>1148.7825620000001</v>
      </c>
      <c r="U9962" t="s">
        <v>193</v>
      </c>
      <c r="V9962">
        <v>45708.624189814815</v>
      </c>
    </row>
    <row r="9963" spans="1:22" x14ac:dyDescent="0.3">
      <c r="A9963" t="s">
        <v>138</v>
      </c>
      <c r="B9963" t="s">
        <v>139</v>
      </c>
      <c r="C9963" t="s">
        <v>93</v>
      </c>
      <c r="D9963" s="29">
        <v>45804</v>
      </c>
      <c r="E9963" s="161">
        <v>0</v>
      </c>
      <c r="F9963" s="161">
        <v>0</v>
      </c>
      <c r="G9963" s="161">
        <v>0</v>
      </c>
      <c r="H9963" s="161">
        <v>0</v>
      </c>
      <c r="L9963">
        <v>494.08487300000002</v>
      </c>
      <c r="M9963">
        <v>169.2</v>
      </c>
      <c r="N9963">
        <v>169.2</v>
      </c>
      <c r="R9963">
        <v>1148.7825620000001</v>
      </c>
      <c r="S9963">
        <v>1148.7825620000001</v>
      </c>
      <c r="T9963" s="194">
        <v>1148.7825620000001</v>
      </c>
      <c r="U9963" t="s">
        <v>193</v>
      </c>
      <c r="V9963">
        <v>45708.624189814815</v>
      </c>
    </row>
    <row r="9964" spans="1:22" x14ac:dyDescent="0.3">
      <c r="A9964" t="s">
        <v>138</v>
      </c>
      <c r="B9964" t="s">
        <v>139</v>
      </c>
      <c r="C9964" t="s">
        <v>93</v>
      </c>
      <c r="D9964" s="29">
        <v>45805</v>
      </c>
      <c r="E9964" s="161">
        <v>0</v>
      </c>
      <c r="F9964" s="161">
        <v>0</v>
      </c>
      <c r="G9964" s="161">
        <v>0</v>
      </c>
      <c r="H9964" s="161">
        <v>0</v>
      </c>
      <c r="L9964">
        <v>494.08487300000002</v>
      </c>
      <c r="M9964">
        <v>169.2</v>
      </c>
      <c r="N9964">
        <v>169.2</v>
      </c>
      <c r="R9964">
        <v>1148.7825620000001</v>
      </c>
      <c r="S9964">
        <v>1148.7825620000001</v>
      </c>
      <c r="T9964" s="194">
        <v>1148.7825620000001</v>
      </c>
      <c r="U9964" t="s">
        <v>193</v>
      </c>
      <c r="V9964">
        <v>45708.624189814815</v>
      </c>
    </row>
    <row r="9965" spans="1:22" x14ac:dyDescent="0.3">
      <c r="A9965" t="s">
        <v>138</v>
      </c>
      <c r="B9965" t="s">
        <v>139</v>
      </c>
      <c r="C9965" t="s">
        <v>93</v>
      </c>
      <c r="D9965" s="29">
        <v>45806</v>
      </c>
      <c r="E9965" s="161">
        <v>0</v>
      </c>
      <c r="F9965" s="161">
        <v>0</v>
      </c>
      <c r="G9965" s="161">
        <v>0</v>
      </c>
      <c r="H9965" s="161">
        <v>0</v>
      </c>
      <c r="L9965">
        <v>494.08487300000002</v>
      </c>
      <c r="M9965">
        <v>169.2</v>
      </c>
      <c r="N9965">
        <v>169.2</v>
      </c>
      <c r="R9965">
        <v>1148.7825620000001</v>
      </c>
      <c r="S9965">
        <v>1148.7825620000001</v>
      </c>
      <c r="T9965" s="194">
        <v>1148.7825620000001</v>
      </c>
      <c r="U9965" t="s">
        <v>193</v>
      </c>
      <c r="V9965">
        <v>45708.624189814815</v>
      </c>
    </row>
    <row r="9966" spans="1:22" x14ac:dyDescent="0.3">
      <c r="A9966" t="s">
        <v>138</v>
      </c>
      <c r="B9966" t="s">
        <v>139</v>
      </c>
      <c r="C9966" t="s">
        <v>93</v>
      </c>
      <c r="D9966" s="29">
        <v>45807</v>
      </c>
      <c r="E9966" s="161">
        <v>0</v>
      </c>
      <c r="F9966" s="161">
        <v>0</v>
      </c>
      <c r="G9966" s="161">
        <v>0</v>
      </c>
      <c r="H9966" s="161">
        <v>0</v>
      </c>
      <c r="L9966">
        <v>494.08487300000002</v>
      </c>
      <c r="M9966">
        <v>169.2</v>
      </c>
      <c r="N9966">
        <v>169.2</v>
      </c>
      <c r="R9966">
        <v>1148.7825620000001</v>
      </c>
      <c r="S9966">
        <v>1148.7825620000001</v>
      </c>
      <c r="T9966" s="194">
        <v>1148.7825620000001</v>
      </c>
      <c r="U9966" t="s">
        <v>193</v>
      </c>
      <c r="V9966">
        <v>45708.624189814815</v>
      </c>
    </row>
    <row r="9967" spans="1:22" x14ac:dyDescent="0.3">
      <c r="A9967" t="s">
        <v>138</v>
      </c>
      <c r="B9967" t="s">
        <v>139</v>
      </c>
      <c r="C9967" t="s">
        <v>93</v>
      </c>
      <c r="D9967" s="29">
        <v>45808</v>
      </c>
      <c r="E9967" s="161">
        <v>0</v>
      </c>
      <c r="F9967" s="161">
        <v>0</v>
      </c>
      <c r="G9967" s="161">
        <v>0</v>
      </c>
      <c r="H9967" s="161">
        <v>0</v>
      </c>
      <c r="L9967">
        <v>494.08487300000002</v>
      </c>
      <c r="M9967">
        <v>169.2</v>
      </c>
      <c r="N9967">
        <v>169.2</v>
      </c>
      <c r="R9967">
        <v>1148.7825620000001</v>
      </c>
      <c r="S9967">
        <v>1148.7825620000001</v>
      </c>
      <c r="T9967" s="194">
        <v>1148.7825620000001</v>
      </c>
      <c r="U9967" t="s">
        <v>193</v>
      </c>
      <c r="V9967">
        <v>45708.624189814815</v>
      </c>
    </row>
    <row r="9968" spans="1:22" x14ac:dyDescent="0.3">
      <c r="A9968" t="s">
        <v>138</v>
      </c>
      <c r="B9968" t="s">
        <v>139</v>
      </c>
      <c r="C9968" t="s">
        <v>93</v>
      </c>
      <c r="D9968" s="29">
        <v>45809</v>
      </c>
      <c r="E9968" s="161">
        <v>0</v>
      </c>
      <c r="F9968" s="161">
        <v>0</v>
      </c>
      <c r="G9968" s="161">
        <v>0</v>
      </c>
      <c r="H9968" s="161">
        <v>0</v>
      </c>
      <c r="L9968">
        <v>494.08487300000002</v>
      </c>
      <c r="M9968">
        <v>169.2</v>
      </c>
      <c r="N9968">
        <v>169.2</v>
      </c>
      <c r="R9968">
        <v>1148.7825620000001</v>
      </c>
      <c r="S9968">
        <v>1148.7825620000001</v>
      </c>
      <c r="T9968" s="194">
        <v>1148.7825620000001</v>
      </c>
      <c r="U9968" t="s">
        <v>193</v>
      </c>
      <c r="V9968">
        <v>45708.624189814815</v>
      </c>
    </row>
    <row r="9969" spans="1:22" x14ac:dyDescent="0.3">
      <c r="A9969" t="s">
        <v>138</v>
      </c>
      <c r="B9969" t="s">
        <v>139</v>
      </c>
      <c r="C9969" t="s">
        <v>93</v>
      </c>
      <c r="D9969" s="29">
        <v>45810</v>
      </c>
      <c r="E9969" s="161">
        <v>0</v>
      </c>
      <c r="F9969" s="161">
        <v>0</v>
      </c>
      <c r="G9969" s="161">
        <v>0</v>
      </c>
      <c r="H9969" s="161">
        <v>0</v>
      </c>
      <c r="L9969">
        <v>494.08487300000002</v>
      </c>
      <c r="M9969">
        <v>169.2</v>
      </c>
      <c r="N9969">
        <v>169.2</v>
      </c>
      <c r="R9969">
        <v>1148.7825620000001</v>
      </c>
      <c r="S9969">
        <v>1148.7825620000001</v>
      </c>
      <c r="T9969" s="194">
        <v>1148.7825620000001</v>
      </c>
      <c r="U9969" t="s">
        <v>193</v>
      </c>
      <c r="V9969">
        <v>45708.624189814815</v>
      </c>
    </row>
    <row r="9970" spans="1:22" x14ac:dyDescent="0.3">
      <c r="A9970" t="s">
        <v>138</v>
      </c>
      <c r="B9970" t="s">
        <v>139</v>
      </c>
      <c r="C9970" t="s">
        <v>93</v>
      </c>
      <c r="D9970" s="29">
        <v>45811</v>
      </c>
      <c r="E9970" s="161">
        <v>0</v>
      </c>
      <c r="F9970" s="161">
        <v>0</v>
      </c>
      <c r="G9970" s="161">
        <v>0</v>
      </c>
      <c r="H9970" s="161">
        <v>0</v>
      </c>
      <c r="L9970">
        <v>494.08487300000002</v>
      </c>
      <c r="M9970">
        <v>169.2</v>
      </c>
      <c r="N9970">
        <v>169.2</v>
      </c>
      <c r="R9970">
        <v>1148.7825620000001</v>
      </c>
      <c r="S9970">
        <v>1148.7825620000001</v>
      </c>
      <c r="T9970" s="194">
        <v>1148.7825620000001</v>
      </c>
      <c r="U9970" t="s">
        <v>193</v>
      </c>
      <c r="V9970">
        <v>45708.624189814815</v>
      </c>
    </row>
    <row r="9971" spans="1:22" x14ac:dyDescent="0.3">
      <c r="A9971" t="s">
        <v>138</v>
      </c>
      <c r="B9971" t="s">
        <v>139</v>
      </c>
      <c r="C9971" t="s">
        <v>93</v>
      </c>
      <c r="D9971" s="29">
        <v>45812</v>
      </c>
      <c r="E9971" s="161">
        <v>0</v>
      </c>
      <c r="F9971" s="161">
        <v>0</v>
      </c>
      <c r="G9971" s="161">
        <v>0</v>
      </c>
      <c r="H9971" s="161">
        <v>0</v>
      </c>
      <c r="L9971">
        <v>494.08487300000002</v>
      </c>
      <c r="M9971">
        <v>169.2</v>
      </c>
      <c r="N9971">
        <v>169.2</v>
      </c>
      <c r="R9971">
        <v>1148.7825620000001</v>
      </c>
      <c r="S9971">
        <v>1148.7825620000001</v>
      </c>
      <c r="T9971" s="194">
        <v>1148.7825620000001</v>
      </c>
      <c r="U9971" t="s">
        <v>193</v>
      </c>
      <c r="V9971">
        <v>45708.624189814815</v>
      </c>
    </row>
    <row r="9972" spans="1:22" x14ac:dyDescent="0.3">
      <c r="A9972" t="s">
        <v>138</v>
      </c>
      <c r="B9972" t="s">
        <v>139</v>
      </c>
      <c r="C9972" t="s">
        <v>93</v>
      </c>
      <c r="D9972" s="29">
        <v>45813</v>
      </c>
      <c r="E9972" s="161">
        <v>0</v>
      </c>
      <c r="F9972" s="161">
        <v>0</v>
      </c>
      <c r="G9972" s="161">
        <v>0</v>
      </c>
      <c r="H9972" s="161">
        <v>0</v>
      </c>
      <c r="L9972">
        <v>494.08487300000002</v>
      </c>
      <c r="M9972">
        <v>169.2</v>
      </c>
      <c r="N9972">
        <v>169.2</v>
      </c>
      <c r="R9972">
        <v>1148.7825620000001</v>
      </c>
      <c r="S9972">
        <v>1148.7825620000001</v>
      </c>
      <c r="T9972" s="194">
        <v>1148.7825620000001</v>
      </c>
      <c r="U9972" t="s">
        <v>193</v>
      </c>
      <c r="V9972">
        <v>45708.624189814815</v>
      </c>
    </row>
    <row r="9973" spans="1:22" x14ac:dyDescent="0.3">
      <c r="A9973" t="s">
        <v>138</v>
      </c>
      <c r="B9973" t="s">
        <v>139</v>
      </c>
      <c r="C9973" t="s">
        <v>93</v>
      </c>
      <c r="D9973" s="29">
        <v>45814</v>
      </c>
      <c r="E9973" s="161">
        <v>0</v>
      </c>
      <c r="F9973" s="161">
        <v>0</v>
      </c>
      <c r="G9973" s="161">
        <v>0</v>
      </c>
      <c r="H9973" s="161">
        <v>0</v>
      </c>
      <c r="L9973">
        <v>494.08487300000002</v>
      </c>
      <c r="M9973">
        <v>169.2</v>
      </c>
      <c r="N9973">
        <v>169.2</v>
      </c>
      <c r="R9973">
        <v>1148.7825620000001</v>
      </c>
      <c r="S9973">
        <v>1148.7825620000001</v>
      </c>
      <c r="T9973" s="194">
        <v>1148.7825620000001</v>
      </c>
      <c r="U9973" t="s">
        <v>193</v>
      </c>
      <c r="V9973">
        <v>45708.624189814815</v>
      </c>
    </row>
    <row r="9974" spans="1:22" x14ac:dyDescent="0.3">
      <c r="A9974" t="s">
        <v>138</v>
      </c>
      <c r="B9974" t="s">
        <v>139</v>
      </c>
      <c r="C9974" t="s">
        <v>93</v>
      </c>
      <c r="D9974" s="29">
        <v>45815</v>
      </c>
      <c r="E9974" s="161">
        <v>0</v>
      </c>
      <c r="F9974" s="161">
        <v>0</v>
      </c>
      <c r="G9974" s="161">
        <v>0</v>
      </c>
      <c r="H9974" s="161">
        <v>0</v>
      </c>
      <c r="L9974">
        <v>494.08487300000002</v>
      </c>
      <c r="M9974">
        <v>169.2</v>
      </c>
      <c r="N9974">
        <v>169.2</v>
      </c>
      <c r="R9974">
        <v>1148.7825620000001</v>
      </c>
      <c r="S9974">
        <v>1148.7825620000001</v>
      </c>
      <c r="T9974" s="194">
        <v>1148.7825620000001</v>
      </c>
      <c r="U9974" t="s">
        <v>193</v>
      </c>
      <c r="V9974">
        <v>45708.624189814815</v>
      </c>
    </row>
    <row r="9975" spans="1:22" x14ac:dyDescent="0.3">
      <c r="A9975" t="s">
        <v>138</v>
      </c>
      <c r="B9975" t="s">
        <v>139</v>
      </c>
      <c r="C9975" t="s">
        <v>93</v>
      </c>
      <c r="D9975" s="29">
        <v>45816</v>
      </c>
      <c r="E9975" s="161">
        <v>0</v>
      </c>
      <c r="F9975" s="161">
        <v>0</v>
      </c>
      <c r="G9975" s="161">
        <v>0</v>
      </c>
      <c r="H9975" s="161">
        <v>0</v>
      </c>
      <c r="L9975">
        <v>494.08487300000002</v>
      </c>
      <c r="M9975">
        <v>169.2</v>
      </c>
      <c r="N9975">
        <v>169.2</v>
      </c>
      <c r="R9975">
        <v>1148.7825620000001</v>
      </c>
      <c r="S9975">
        <v>1148.7825620000001</v>
      </c>
      <c r="T9975" s="194">
        <v>1148.7825620000001</v>
      </c>
      <c r="U9975" t="s">
        <v>193</v>
      </c>
      <c r="V9975">
        <v>45708.624189814815</v>
      </c>
    </row>
    <row r="9976" spans="1:22" x14ac:dyDescent="0.3">
      <c r="A9976" t="s">
        <v>138</v>
      </c>
      <c r="B9976" t="s">
        <v>139</v>
      </c>
      <c r="C9976" t="s">
        <v>93</v>
      </c>
      <c r="D9976" s="29">
        <v>45817</v>
      </c>
      <c r="E9976" s="161">
        <v>0</v>
      </c>
      <c r="F9976" s="161">
        <v>0</v>
      </c>
      <c r="G9976" s="161">
        <v>0</v>
      </c>
      <c r="H9976" s="161">
        <v>0</v>
      </c>
      <c r="L9976">
        <v>494.08487300000002</v>
      </c>
      <c r="M9976">
        <v>169.2</v>
      </c>
      <c r="N9976">
        <v>169.2</v>
      </c>
      <c r="R9976">
        <v>1148.7825620000001</v>
      </c>
      <c r="S9976">
        <v>1148.7825620000001</v>
      </c>
      <c r="T9976" s="194">
        <v>1148.7825620000001</v>
      </c>
      <c r="U9976" t="s">
        <v>193</v>
      </c>
      <c r="V9976">
        <v>45708.624189814815</v>
      </c>
    </row>
    <row r="9977" spans="1:22" x14ac:dyDescent="0.3">
      <c r="A9977" t="s">
        <v>138</v>
      </c>
      <c r="B9977" t="s">
        <v>139</v>
      </c>
      <c r="C9977" t="s">
        <v>93</v>
      </c>
      <c r="D9977" s="29">
        <v>45818</v>
      </c>
      <c r="E9977" s="161">
        <v>0</v>
      </c>
      <c r="F9977" s="161">
        <v>0</v>
      </c>
      <c r="G9977" s="161">
        <v>0</v>
      </c>
      <c r="H9977" s="161">
        <v>0</v>
      </c>
      <c r="L9977">
        <v>494.08487300000002</v>
      </c>
      <c r="M9977">
        <v>169.2</v>
      </c>
      <c r="N9977">
        <v>169.2</v>
      </c>
      <c r="R9977">
        <v>1148.7825620000001</v>
      </c>
      <c r="S9977">
        <v>1148.7825620000001</v>
      </c>
      <c r="T9977" s="194">
        <v>1148.7825620000001</v>
      </c>
      <c r="U9977" t="s">
        <v>193</v>
      </c>
      <c r="V9977">
        <v>45708.624189814815</v>
      </c>
    </row>
    <row r="9978" spans="1:22" x14ac:dyDescent="0.3">
      <c r="A9978" t="s">
        <v>138</v>
      </c>
      <c r="B9978" t="s">
        <v>139</v>
      </c>
      <c r="C9978" t="s">
        <v>93</v>
      </c>
      <c r="D9978" s="29">
        <v>45819</v>
      </c>
      <c r="E9978" s="161">
        <v>0</v>
      </c>
      <c r="F9978" s="161">
        <v>0</v>
      </c>
      <c r="G9978" s="161">
        <v>0</v>
      </c>
      <c r="H9978" s="161">
        <v>0</v>
      </c>
      <c r="L9978">
        <v>494.08487300000002</v>
      </c>
      <c r="M9978">
        <v>169.2</v>
      </c>
      <c r="N9978">
        <v>169.2</v>
      </c>
      <c r="R9978">
        <v>1148.7825620000001</v>
      </c>
      <c r="S9978">
        <v>1148.7825620000001</v>
      </c>
      <c r="T9978" s="194">
        <v>1148.7825620000001</v>
      </c>
      <c r="U9978" t="s">
        <v>193</v>
      </c>
      <c r="V9978">
        <v>45708.624189814815</v>
      </c>
    </row>
    <row r="9979" spans="1:22" x14ac:dyDescent="0.3">
      <c r="A9979" t="s">
        <v>138</v>
      </c>
      <c r="B9979" t="s">
        <v>139</v>
      </c>
      <c r="C9979" t="s">
        <v>93</v>
      </c>
      <c r="D9979" s="29">
        <v>45820</v>
      </c>
      <c r="E9979" s="161">
        <v>0</v>
      </c>
      <c r="F9979" s="161">
        <v>0</v>
      </c>
      <c r="G9979" s="161">
        <v>0</v>
      </c>
      <c r="H9979" s="161">
        <v>0</v>
      </c>
      <c r="L9979">
        <v>494.08487300000002</v>
      </c>
      <c r="M9979">
        <v>169.2</v>
      </c>
      <c r="N9979">
        <v>169.2</v>
      </c>
      <c r="R9979">
        <v>1148.7825620000001</v>
      </c>
      <c r="S9979">
        <v>1148.7825620000001</v>
      </c>
      <c r="T9979" s="194">
        <v>1148.7825620000001</v>
      </c>
      <c r="U9979" t="s">
        <v>193</v>
      </c>
      <c r="V9979">
        <v>45708.624189814815</v>
      </c>
    </row>
    <row r="9980" spans="1:22" x14ac:dyDescent="0.3">
      <c r="A9980" t="s">
        <v>138</v>
      </c>
      <c r="B9980" t="s">
        <v>139</v>
      </c>
      <c r="C9980" t="s">
        <v>93</v>
      </c>
      <c r="D9980" s="29">
        <v>45821</v>
      </c>
      <c r="E9980" s="161">
        <v>0</v>
      </c>
      <c r="F9980" s="161">
        <v>0</v>
      </c>
      <c r="G9980" s="161">
        <v>0</v>
      </c>
      <c r="H9980" s="161">
        <v>0</v>
      </c>
      <c r="L9980">
        <v>494.08487300000002</v>
      </c>
      <c r="M9980">
        <v>169.2</v>
      </c>
      <c r="N9980">
        <v>169.2</v>
      </c>
      <c r="R9980">
        <v>1148.7825620000001</v>
      </c>
      <c r="S9980">
        <v>1148.7825620000001</v>
      </c>
      <c r="T9980" s="194">
        <v>1148.7825620000001</v>
      </c>
      <c r="U9980" t="s">
        <v>193</v>
      </c>
      <c r="V9980">
        <v>45708.624189814815</v>
      </c>
    </row>
    <row r="9981" spans="1:22" x14ac:dyDescent="0.3">
      <c r="A9981" t="s">
        <v>138</v>
      </c>
      <c r="B9981" t="s">
        <v>139</v>
      </c>
      <c r="C9981" t="s">
        <v>93</v>
      </c>
      <c r="D9981" s="29">
        <v>45822</v>
      </c>
      <c r="E9981" s="161">
        <v>0</v>
      </c>
      <c r="F9981" s="161">
        <v>0</v>
      </c>
      <c r="G9981" s="161">
        <v>0</v>
      </c>
      <c r="H9981" s="161">
        <v>0</v>
      </c>
      <c r="L9981">
        <v>494.08487300000002</v>
      </c>
      <c r="M9981">
        <v>169.2</v>
      </c>
      <c r="N9981">
        <v>169.2</v>
      </c>
      <c r="R9981">
        <v>1148.7825620000001</v>
      </c>
      <c r="S9981">
        <v>1148.7825620000001</v>
      </c>
      <c r="T9981" s="194">
        <v>1148.7825620000001</v>
      </c>
      <c r="U9981" t="s">
        <v>193</v>
      </c>
      <c r="V9981">
        <v>45708.624201388891</v>
      </c>
    </row>
    <row r="9982" spans="1:22" x14ac:dyDescent="0.3">
      <c r="A9982" t="s">
        <v>138</v>
      </c>
      <c r="B9982" t="s">
        <v>139</v>
      </c>
      <c r="C9982" t="s">
        <v>93</v>
      </c>
      <c r="D9982" s="29">
        <v>45823</v>
      </c>
      <c r="E9982" s="161">
        <v>0</v>
      </c>
      <c r="F9982" s="161">
        <v>0</v>
      </c>
      <c r="G9982" s="161">
        <v>0</v>
      </c>
      <c r="H9982" s="161">
        <v>0</v>
      </c>
      <c r="L9982">
        <v>494.08487300000002</v>
      </c>
      <c r="M9982">
        <v>169.2</v>
      </c>
      <c r="N9982">
        <v>169.2</v>
      </c>
      <c r="R9982">
        <v>1148.7825620000001</v>
      </c>
      <c r="S9982">
        <v>1148.7825620000001</v>
      </c>
      <c r="T9982" s="194">
        <v>1148.7825620000001</v>
      </c>
      <c r="U9982" t="s">
        <v>193</v>
      </c>
      <c r="V9982">
        <v>45708.624201388891</v>
      </c>
    </row>
    <row r="9983" spans="1:22" x14ac:dyDescent="0.3">
      <c r="A9983" t="s">
        <v>138</v>
      </c>
      <c r="B9983" t="s">
        <v>139</v>
      </c>
      <c r="C9983" t="s">
        <v>93</v>
      </c>
      <c r="D9983" s="29">
        <v>45824</v>
      </c>
      <c r="E9983" s="161">
        <v>0</v>
      </c>
      <c r="F9983" s="161">
        <v>0</v>
      </c>
      <c r="G9983" s="161">
        <v>0</v>
      </c>
      <c r="H9983" s="161">
        <v>0</v>
      </c>
      <c r="L9983">
        <v>494.08487300000002</v>
      </c>
      <c r="M9983">
        <v>169.2</v>
      </c>
      <c r="N9983">
        <v>169.2</v>
      </c>
      <c r="R9983">
        <v>1148.7825620000001</v>
      </c>
      <c r="S9983">
        <v>1148.7825620000001</v>
      </c>
      <c r="T9983" s="194">
        <v>1148.7825620000001</v>
      </c>
      <c r="U9983" t="s">
        <v>193</v>
      </c>
      <c r="V9983">
        <v>45708.624189814815</v>
      </c>
    </row>
    <row r="9984" spans="1:22" x14ac:dyDescent="0.3">
      <c r="A9984" t="s">
        <v>138</v>
      </c>
      <c r="B9984" t="s">
        <v>139</v>
      </c>
      <c r="C9984" t="s">
        <v>93</v>
      </c>
      <c r="D9984" s="29">
        <v>45825</v>
      </c>
      <c r="E9984" s="161">
        <v>0</v>
      </c>
      <c r="F9984" s="161">
        <v>0</v>
      </c>
      <c r="G9984" s="161">
        <v>0</v>
      </c>
      <c r="H9984" s="161">
        <v>0</v>
      </c>
      <c r="L9984">
        <v>494.08487300000002</v>
      </c>
      <c r="M9984">
        <v>169.2</v>
      </c>
      <c r="N9984">
        <v>169.2</v>
      </c>
      <c r="R9984">
        <v>1148.7825620000001</v>
      </c>
      <c r="S9984">
        <v>1148.7825620000001</v>
      </c>
      <c r="T9984" s="194">
        <v>1148.7825620000001</v>
      </c>
      <c r="U9984" t="s">
        <v>193</v>
      </c>
      <c r="V9984">
        <v>45708.624201388891</v>
      </c>
    </row>
    <row r="9985" spans="1:22" x14ac:dyDescent="0.3">
      <c r="A9985" t="s">
        <v>138</v>
      </c>
      <c r="B9985" t="s">
        <v>139</v>
      </c>
      <c r="C9985" t="s">
        <v>93</v>
      </c>
      <c r="D9985" s="29">
        <v>45826</v>
      </c>
      <c r="E9985" s="161">
        <v>0</v>
      </c>
      <c r="F9985" s="161">
        <v>0</v>
      </c>
      <c r="G9985" s="161">
        <v>0</v>
      </c>
      <c r="H9985" s="161">
        <v>0</v>
      </c>
      <c r="L9985">
        <v>494.08487300000002</v>
      </c>
      <c r="M9985">
        <v>169.2</v>
      </c>
      <c r="N9985">
        <v>169.2</v>
      </c>
      <c r="R9985">
        <v>1148.7825620000001</v>
      </c>
      <c r="S9985">
        <v>1148.7825620000001</v>
      </c>
      <c r="T9985" s="194">
        <v>1148.7825620000001</v>
      </c>
      <c r="U9985" t="s">
        <v>193</v>
      </c>
      <c r="V9985">
        <v>45708.624189814815</v>
      </c>
    </row>
    <row r="9986" spans="1:22" x14ac:dyDescent="0.3">
      <c r="A9986" t="s">
        <v>138</v>
      </c>
      <c r="B9986" t="s">
        <v>139</v>
      </c>
      <c r="C9986" t="s">
        <v>93</v>
      </c>
      <c r="D9986" s="29">
        <v>45827</v>
      </c>
      <c r="E9986" s="161">
        <v>0</v>
      </c>
      <c r="F9986" s="161">
        <v>0</v>
      </c>
      <c r="G9986" s="161">
        <v>0</v>
      </c>
      <c r="H9986" s="161">
        <v>0</v>
      </c>
      <c r="L9986">
        <v>494.08487300000002</v>
      </c>
      <c r="M9986">
        <v>169.2</v>
      </c>
      <c r="N9986">
        <v>169.2</v>
      </c>
      <c r="R9986">
        <v>1148.7825620000001</v>
      </c>
      <c r="S9986">
        <v>1148.7825620000001</v>
      </c>
      <c r="T9986" s="194">
        <v>1148.7825620000001</v>
      </c>
      <c r="U9986" t="s">
        <v>193</v>
      </c>
      <c r="V9986">
        <v>45708.624189814815</v>
      </c>
    </row>
    <row r="9987" spans="1:22" x14ac:dyDescent="0.3">
      <c r="A9987" t="s">
        <v>138</v>
      </c>
      <c r="B9987" t="s">
        <v>139</v>
      </c>
      <c r="C9987" t="s">
        <v>93</v>
      </c>
      <c r="D9987" s="29">
        <v>45828</v>
      </c>
      <c r="E9987" s="161">
        <v>0</v>
      </c>
      <c r="F9987" s="161">
        <v>0</v>
      </c>
      <c r="G9987" s="161">
        <v>0</v>
      </c>
      <c r="H9987" s="161">
        <v>0</v>
      </c>
      <c r="L9987">
        <v>494.08487300000002</v>
      </c>
      <c r="M9987">
        <v>169.2</v>
      </c>
      <c r="N9987">
        <v>169.2</v>
      </c>
      <c r="R9987">
        <v>1148.7825620000001</v>
      </c>
      <c r="S9987">
        <v>1148.7825620000001</v>
      </c>
      <c r="T9987" s="194">
        <v>1148.7825620000001</v>
      </c>
      <c r="U9987" t="s">
        <v>193</v>
      </c>
      <c r="V9987">
        <v>45708.624201388891</v>
      </c>
    </row>
    <row r="9988" spans="1:22" x14ac:dyDescent="0.3">
      <c r="A9988" t="s">
        <v>138</v>
      </c>
      <c r="B9988" t="s">
        <v>139</v>
      </c>
      <c r="C9988" t="s">
        <v>93</v>
      </c>
      <c r="D9988" s="29">
        <v>45829</v>
      </c>
      <c r="E9988" s="161">
        <v>0</v>
      </c>
      <c r="F9988" s="161">
        <v>0</v>
      </c>
      <c r="G9988" s="161">
        <v>0</v>
      </c>
      <c r="H9988" s="161">
        <v>0</v>
      </c>
      <c r="L9988">
        <v>494.08487300000002</v>
      </c>
      <c r="M9988">
        <v>169.2</v>
      </c>
      <c r="N9988">
        <v>169.2</v>
      </c>
      <c r="R9988">
        <v>1148.7825620000001</v>
      </c>
      <c r="S9988">
        <v>1148.7825620000001</v>
      </c>
      <c r="T9988" s="194">
        <v>1148.7825620000001</v>
      </c>
      <c r="U9988" t="s">
        <v>193</v>
      </c>
      <c r="V9988">
        <v>45708.624189814815</v>
      </c>
    </row>
    <row r="9989" spans="1:22" x14ac:dyDescent="0.3">
      <c r="A9989" t="s">
        <v>138</v>
      </c>
      <c r="B9989" t="s">
        <v>139</v>
      </c>
      <c r="C9989" t="s">
        <v>93</v>
      </c>
      <c r="D9989" s="29">
        <v>45830</v>
      </c>
      <c r="E9989" s="161">
        <v>0</v>
      </c>
      <c r="F9989" s="161">
        <v>0</v>
      </c>
      <c r="G9989" s="161">
        <v>0</v>
      </c>
      <c r="H9989" s="161">
        <v>0</v>
      </c>
      <c r="L9989">
        <v>494.08487300000002</v>
      </c>
      <c r="M9989">
        <v>169.2</v>
      </c>
      <c r="N9989">
        <v>169.2</v>
      </c>
      <c r="R9989">
        <v>1148.7825620000001</v>
      </c>
      <c r="S9989">
        <v>1148.7825620000001</v>
      </c>
      <c r="T9989" s="194">
        <v>1148.7825620000001</v>
      </c>
      <c r="U9989" t="s">
        <v>193</v>
      </c>
      <c r="V9989">
        <v>45708.624201388891</v>
      </c>
    </row>
    <row r="9990" spans="1:22" x14ac:dyDescent="0.3">
      <c r="A9990" t="s">
        <v>138</v>
      </c>
      <c r="B9990" t="s">
        <v>139</v>
      </c>
      <c r="C9990" t="s">
        <v>93</v>
      </c>
      <c r="D9990" s="29">
        <v>45831</v>
      </c>
      <c r="E9990" s="161">
        <v>0</v>
      </c>
      <c r="F9990" s="161">
        <v>0</v>
      </c>
      <c r="G9990" s="161">
        <v>0</v>
      </c>
      <c r="H9990" s="161">
        <v>0</v>
      </c>
      <c r="L9990">
        <v>494.08487300000002</v>
      </c>
      <c r="M9990">
        <v>169.2</v>
      </c>
      <c r="N9990">
        <v>169.2</v>
      </c>
      <c r="R9990">
        <v>1148.7825620000001</v>
      </c>
      <c r="S9990">
        <v>1148.7825620000001</v>
      </c>
      <c r="T9990" s="194">
        <v>1148.7825620000001</v>
      </c>
      <c r="U9990" t="s">
        <v>193</v>
      </c>
      <c r="V9990">
        <v>45708.624189814815</v>
      </c>
    </row>
    <row r="9991" spans="1:22" x14ac:dyDescent="0.3">
      <c r="A9991" t="s">
        <v>138</v>
      </c>
      <c r="B9991" t="s">
        <v>139</v>
      </c>
      <c r="C9991" t="s">
        <v>93</v>
      </c>
      <c r="D9991" s="29">
        <v>45832</v>
      </c>
      <c r="E9991" s="161">
        <v>0</v>
      </c>
      <c r="F9991" s="161">
        <v>0</v>
      </c>
      <c r="G9991" s="161">
        <v>0</v>
      </c>
      <c r="H9991" s="161">
        <v>0</v>
      </c>
      <c r="L9991">
        <v>494.08487300000002</v>
      </c>
      <c r="M9991">
        <v>169.2</v>
      </c>
      <c r="N9991">
        <v>169.2</v>
      </c>
      <c r="R9991">
        <v>1148.7825620000001</v>
      </c>
      <c r="S9991">
        <v>1148.7825620000001</v>
      </c>
      <c r="T9991" s="194">
        <v>1148.7825620000001</v>
      </c>
      <c r="U9991" t="s">
        <v>193</v>
      </c>
      <c r="V9991">
        <v>45708.624201388891</v>
      </c>
    </row>
    <row r="9992" spans="1:22" x14ac:dyDescent="0.3">
      <c r="A9992" t="s">
        <v>138</v>
      </c>
      <c r="B9992" t="s">
        <v>139</v>
      </c>
      <c r="C9992" t="s">
        <v>93</v>
      </c>
      <c r="D9992" s="29">
        <v>45833</v>
      </c>
      <c r="E9992" s="161">
        <v>0</v>
      </c>
      <c r="F9992" s="161">
        <v>0</v>
      </c>
      <c r="G9992" s="161">
        <v>0</v>
      </c>
      <c r="H9992" s="161">
        <v>0</v>
      </c>
      <c r="L9992">
        <v>494.08487300000002</v>
      </c>
      <c r="M9992">
        <v>169.2</v>
      </c>
      <c r="N9992">
        <v>169.2</v>
      </c>
      <c r="R9992">
        <v>1148.7825620000001</v>
      </c>
      <c r="S9992">
        <v>1148.7825620000001</v>
      </c>
      <c r="T9992" s="194">
        <v>1148.7825620000001</v>
      </c>
      <c r="U9992" t="s">
        <v>193</v>
      </c>
      <c r="V9992">
        <v>45708.624201388891</v>
      </c>
    </row>
    <row r="9993" spans="1:22" x14ac:dyDescent="0.3">
      <c r="A9993" t="s">
        <v>138</v>
      </c>
      <c r="B9993" t="s">
        <v>139</v>
      </c>
      <c r="C9993" t="s">
        <v>93</v>
      </c>
      <c r="D9993" s="29">
        <v>45834</v>
      </c>
      <c r="E9993" s="161">
        <v>0</v>
      </c>
      <c r="F9993" s="161">
        <v>0</v>
      </c>
      <c r="G9993" s="161">
        <v>0</v>
      </c>
      <c r="H9993" s="161">
        <v>0</v>
      </c>
      <c r="L9993">
        <v>494.08487300000002</v>
      </c>
      <c r="M9993">
        <v>169.2</v>
      </c>
      <c r="N9993">
        <v>169.2</v>
      </c>
      <c r="R9993">
        <v>1148.7825620000001</v>
      </c>
      <c r="S9993">
        <v>1148.7825620000001</v>
      </c>
      <c r="T9993" s="194">
        <v>1148.7825620000001</v>
      </c>
      <c r="U9993" t="s">
        <v>193</v>
      </c>
      <c r="V9993">
        <v>45708.624201388891</v>
      </c>
    </row>
    <row r="9994" spans="1:22" x14ac:dyDescent="0.3">
      <c r="A9994" t="s">
        <v>138</v>
      </c>
      <c r="B9994" t="s">
        <v>139</v>
      </c>
      <c r="C9994" t="s">
        <v>93</v>
      </c>
      <c r="D9994" s="29">
        <v>45835</v>
      </c>
      <c r="E9994" s="161">
        <v>0</v>
      </c>
      <c r="F9994" s="161">
        <v>0</v>
      </c>
      <c r="G9994" s="161">
        <v>0</v>
      </c>
      <c r="H9994" s="161">
        <v>0</v>
      </c>
      <c r="L9994">
        <v>494.08487300000002</v>
      </c>
      <c r="M9994">
        <v>169.2</v>
      </c>
      <c r="N9994">
        <v>169.2</v>
      </c>
      <c r="R9994">
        <v>1148.7825620000001</v>
      </c>
      <c r="S9994">
        <v>1148.7825620000001</v>
      </c>
      <c r="T9994" s="194">
        <v>1148.7825620000001</v>
      </c>
      <c r="U9994" t="s">
        <v>193</v>
      </c>
      <c r="V9994">
        <v>45708.624189814815</v>
      </c>
    </row>
    <row r="9995" spans="1:22" x14ac:dyDescent="0.3">
      <c r="A9995" t="s">
        <v>138</v>
      </c>
      <c r="B9995" t="s">
        <v>139</v>
      </c>
      <c r="C9995" t="s">
        <v>93</v>
      </c>
      <c r="D9995" s="29">
        <v>45836</v>
      </c>
      <c r="E9995" s="161">
        <v>0</v>
      </c>
      <c r="F9995" s="161">
        <v>0</v>
      </c>
      <c r="G9995" s="161">
        <v>0</v>
      </c>
      <c r="H9995" s="161">
        <v>0</v>
      </c>
      <c r="L9995">
        <v>494.08487300000002</v>
      </c>
      <c r="M9995">
        <v>169.2</v>
      </c>
      <c r="N9995">
        <v>169.2</v>
      </c>
      <c r="R9995">
        <v>1148.7825620000001</v>
      </c>
      <c r="S9995">
        <v>1148.7825620000001</v>
      </c>
      <c r="T9995" s="194">
        <v>1148.7825620000001</v>
      </c>
      <c r="U9995" t="s">
        <v>193</v>
      </c>
      <c r="V9995">
        <v>45708.624201388891</v>
      </c>
    </row>
    <row r="9996" spans="1:22" x14ac:dyDescent="0.3">
      <c r="A9996" t="s">
        <v>138</v>
      </c>
      <c r="B9996" t="s">
        <v>139</v>
      </c>
      <c r="C9996" t="s">
        <v>93</v>
      </c>
      <c r="D9996" s="29">
        <v>45837</v>
      </c>
      <c r="E9996" s="161">
        <v>0</v>
      </c>
      <c r="F9996" s="161">
        <v>0</v>
      </c>
      <c r="G9996" s="161">
        <v>0</v>
      </c>
      <c r="H9996" s="161">
        <v>0</v>
      </c>
      <c r="L9996">
        <v>494.08487300000002</v>
      </c>
      <c r="M9996">
        <v>169.2</v>
      </c>
      <c r="N9996">
        <v>169.2</v>
      </c>
      <c r="R9996">
        <v>1148.7825620000001</v>
      </c>
      <c r="S9996">
        <v>1148.7825620000001</v>
      </c>
      <c r="T9996" s="194">
        <v>1148.7825620000001</v>
      </c>
      <c r="U9996" t="s">
        <v>193</v>
      </c>
      <c r="V9996">
        <v>45708.624201388891</v>
      </c>
    </row>
    <row r="9997" spans="1:22" x14ac:dyDescent="0.3">
      <c r="A9997" t="s">
        <v>138</v>
      </c>
      <c r="B9997" t="s">
        <v>139</v>
      </c>
      <c r="C9997" t="s">
        <v>93</v>
      </c>
      <c r="D9997" s="29">
        <v>45838</v>
      </c>
      <c r="E9997" s="161">
        <v>0</v>
      </c>
      <c r="F9997" s="161">
        <v>0</v>
      </c>
      <c r="G9997" s="161">
        <v>0</v>
      </c>
      <c r="H9997" s="161">
        <v>0</v>
      </c>
      <c r="L9997">
        <v>494.08487300000002</v>
      </c>
      <c r="M9997">
        <v>169.2</v>
      </c>
      <c r="N9997">
        <v>169.2</v>
      </c>
      <c r="R9997">
        <v>1148.7825620000001</v>
      </c>
      <c r="S9997">
        <v>1148.7825620000001</v>
      </c>
      <c r="T9997" s="194">
        <v>1148.7825620000001</v>
      </c>
      <c r="U9997" t="s">
        <v>193</v>
      </c>
      <c r="V9997">
        <v>45708.624189814815</v>
      </c>
    </row>
    <row r="9998" spans="1:22" x14ac:dyDescent="0.3">
      <c r="A9998" t="s">
        <v>138</v>
      </c>
      <c r="B9998" t="s">
        <v>139</v>
      </c>
      <c r="C9998" t="s">
        <v>93</v>
      </c>
      <c r="D9998" s="29">
        <v>45839</v>
      </c>
      <c r="E9998" s="161">
        <v>0</v>
      </c>
      <c r="F9998" s="161">
        <v>0</v>
      </c>
      <c r="G9998" s="161">
        <v>0</v>
      </c>
      <c r="H9998" s="161">
        <v>0</v>
      </c>
      <c r="L9998">
        <v>494.08487300000002</v>
      </c>
      <c r="M9998">
        <v>169.2</v>
      </c>
      <c r="N9998">
        <v>169.2</v>
      </c>
      <c r="R9998">
        <v>1148.7825620000001</v>
      </c>
      <c r="S9998">
        <v>1148.7825620000001</v>
      </c>
      <c r="T9998" s="194">
        <v>1148.7825620000001</v>
      </c>
      <c r="U9998" t="s">
        <v>193</v>
      </c>
      <c r="V9998">
        <v>45708.624189814815</v>
      </c>
    </row>
    <row r="9999" spans="1:22" x14ac:dyDescent="0.3">
      <c r="A9999" t="s">
        <v>138</v>
      </c>
      <c r="B9999" t="s">
        <v>139</v>
      </c>
      <c r="C9999" t="s">
        <v>93</v>
      </c>
      <c r="D9999" s="29">
        <v>45840</v>
      </c>
      <c r="E9999" s="161">
        <v>0</v>
      </c>
      <c r="F9999" s="161">
        <v>0</v>
      </c>
      <c r="G9999" s="161">
        <v>0</v>
      </c>
      <c r="H9999" s="161">
        <v>0</v>
      </c>
      <c r="L9999">
        <v>494.08487300000002</v>
      </c>
      <c r="M9999">
        <v>169.2</v>
      </c>
      <c r="N9999">
        <v>169.2</v>
      </c>
      <c r="R9999">
        <v>1148.7825620000001</v>
      </c>
      <c r="S9999">
        <v>1148.7825620000001</v>
      </c>
      <c r="T9999" s="194">
        <v>1148.7825620000001</v>
      </c>
      <c r="U9999" t="s">
        <v>193</v>
      </c>
      <c r="V9999">
        <v>45708.624178240738</v>
      </c>
    </row>
    <row r="10000" spans="1:22" x14ac:dyDescent="0.3">
      <c r="A10000" t="s">
        <v>138</v>
      </c>
      <c r="B10000" t="s">
        <v>139</v>
      </c>
      <c r="C10000" t="s">
        <v>93</v>
      </c>
      <c r="D10000" s="29">
        <v>45841</v>
      </c>
      <c r="E10000" s="161">
        <v>0</v>
      </c>
      <c r="F10000" s="161">
        <v>0</v>
      </c>
      <c r="G10000" s="161">
        <v>0</v>
      </c>
      <c r="H10000" s="161">
        <v>0</v>
      </c>
      <c r="L10000">
        <v>494.08487300000002</v>
      </c>
      <c r="M10000">
        <v>169.2</v>
      </c>
      <c r="N10000">
        <v>169.2</v>
      </c>
      <c r="R10000">
        <v>1148.7825620000001</v>
      </c>
      <c r="S10000">
        <v>1148.7825620000001</v>
      </c>
      <c r="T10000" s="194">
        <v>1148.7825620000001</v>
      </c>
      <c r="U10000" t="s">
        <v>193</v>
      </c>
      <c r="V10000">
        <v>45708.624201388891</v>
      </c>
    </row>
    <row r="10001" spans="1:22" x14ac:dyDescent="0.3">
      <c r="A10001" t="s">
        <v>138</v>
      </c>
      <c r="B10001" t="s">
        <v>139</v>
      </c>
      <c r="C10001" t="s">
        <v>93</v>
      </c>
      <c r="D10001" s="29">
        <v>45842</v>
      </c>
      <c r="E10001" s="161">
        <v>0</v>
      </c>
      <c r="F10001" s="161">
        <v>0</v>
      </c>
      <c r="G10001" s="161">
        <v>0</v>
      </c>
      <c r="H10001" s="161">
        <v>0</v>
      </c>
      <c r="L10001">
        <v>494.08487300000002</v>
      </c>
      <c r="M10001">
        <v>169.2</v>
      </c>
      <c r="N10001">
        <v>169.2</v>
      </c>
      <c r="R10001">
        <v>1148.7825620000001</v>
      </c>
      <c r="S10001">
        <v>1148.7825620000001</v>
      </c>
      <c r="T10001" s="194">
        <v>1148.7825620000001</v>
      </c>
      <c r="U10001" t="s">
        <v>193</v>
      </c>
      <c r="V10001">
        <v>45708.624189814815</v>
      </c>
    </row>
    <row r="10002" spans="1:22" x14ac:dyDescent="0.3">
      <c r="A10002" t="s">
        <v>138</v>
      </c>
      <c r="B10002" t="s">
        <v>139</v>
      </c>
      <c r="C10002" t="s">
        <v>93</v>
      </c>
      <c r="D10002" s="29">
        <v>45843</v>
      </c>
      <c r="E10002" s="161">
        <v>0</v>
      </c>
      <c r="F10002" s="161">
        <v>0</v>
      </c>
      <c r="G10002" s="161">
        <v>0</v>
      </c>
      <c r="H10002" s="161">
        <v>0</v>
      </c>
      <c r="L10002">
        <v>494.08487300000002</v>
      </c>
      <c r="M10002">
        <v>169.2</v>
      </c>
      <c r="N10002">
        <v>169.2</v>
      </c>
      <c r="R10002">
        <v>1148.7825620000001</v>
      </c>
      <c r="S10002">
        <v>1148.7825620000001</v>
      </c>
      <c r="T10002" s="194">
        <v>1148.7825620000001</v>
      </c>
      <c r="U10002" t="s">
        <v>193</v>
      </c>
      <c r="V10002">
        <v>45708.624189814815</v>
      </c>
    </row>
    <row r="10003" spans="1:22" x14ac:dyDescent="0.3">
      <c r="A10003" t="s">
        <v>138</v>
      </c>
      <c r="B10003" t="s">
        <v>139</v>
      </c>
      <c r="C10003" t="s">
        <v>93</v>
      </c>
      <c r="D10003" s="29">
        <v>45844</v>
      </c>
      <c r="E10003" s="161">
        <v>0</v>
      </c>
      <c r="F10003" s="161">
        <v>0</v>
      </c>
      <c r="G10003" s="161">
        <v>0</v>
      </c>
      <c r="H10003" s="161">
        <v>0</v>
      </c>
      <c r="L10003">
        <v>494.08487300000002</v>
      </c>
      <c r="M10003">
        <v>169.2</v>
      </c>
      <c r="N10003">
        <v>169.2</v>
      </c>
      <c r="R10003">
        <v>1148.7825620000001</v>
      </c>
      <c r="S10003">
        <v>1148.7825620000001</v>
      </c>
      <c r="T10003" s="194">
        <v>1148.7825620000001</v>
      </c>
      <c r="U10003" t="s">
        <v>193</v>
      </c>
      <c r="V10003">
        <v>45708.624201388891</v>
      </c>
    </row>
    <row r="10004" spans="1:22" x14ac:dyDescent="0.3">
      <c r="A10004" t="s">
        <v>138</v>
      </c>
      <c r="B10004" t="s">
        <v>139</v>
      </c>
      <c r="C10004" t="s">
        <v>93</v>
      </c>
      <c r="D10004" s="29">
        <v>45845</v>
      </c>
      <c r="E10004" s="161">
        <v>0</v>
      </c>
      <c r="F10004" s="161">
        <v>0</v>
      </c>
      <c r="G10004" s="161">
        <v>0</v>
      </c>
      <c r="H10004" s="161">
        <v>0</v>
      </c>
      <c r="L10004">
        <v>494.08487300000002</v>
      </c>
      <c r="M10004">
        <v>169.2</v>
      </c>
      <c r="N10004">
        <v>169.2</v>
      </c>
      <c r="R10004">
        <v>1148.7825620000001</v>
      </c>
      <c r="S10004">
        <v>1148.7825620000001</v>
      </c>
      <c r="T10004" s="194">
        <v>1148.7825620000001</v>
      </c>
      <c r="U10004" t="s">
        <v>193</v>
      </c>
      <c r="V10004">
        <v>45708.624201388891</v>
      </c>
    </row>
    <row r="10005" spans="1:22" x14ac:dyDescent="0.3">
      <c r="A10005" t="s">
        <v>138</v>
      </c>
      <c r="B10005" t="s">
        <v>139</v>
      </c>
      <c r="C10005" t="s">
        <v>93</v>
      </c>
      <c r="D10005" s="29">
        <v>45846</v>
      </c>
      <c r="E10005" s="161">
        <v>0</v>
      </c>
      <c r="F10005" s="161">
        <v>0</v>
      </c>
      <c r="G10005" s="161">
        <v>0</v>
      </c>
      <c r="H10005" s="161">
        <v>0</v>
      </c>
      <c r="L10005">
        <v>494.08487300000002</v>
      </c>
      <c r="M10005">
        <v>169.2</v>
      </c>
      <c r="N10005">
        <v>169.2</v>
      </c>
      <c r="R10005">
        <v>1148.7825620000001</v>
      </c>
      <c r="S10005">
        <v>1148.7825620000001</v>
      </c>
      <c r="T10005" s="194">
        <v>1148.7825620000001</v>
      </c>
      <c r="U10005" t="s">
        <v>193</v>
      </c>
      <c r="V10005">
        <v>45708.624212962961</v>
      </c>
    </row>
    <row r="10006" spans="1:22" x14ac:dyDescent="0.3">
      <c r="A10006" t="s">
        <v>138</v>
      </c>
      <c r="B10006" t="s">
        <v>139</v>
      </c>
      <c r="C10006" t="s">
        <v>93</v>
      </c>
      <c r="D10006" s="29">
        <v>45847</v>
      </c>
      <c r="E10006" s="161">
        <v>0</v>
      </c>
      <c r="F10006" s="161">
        <v>0</v>
      </c>
      <c r="G10006" s="161">
        <v>0</v>
      </c>
      <c r="H10006" s="161">
        <v>0</v>
      </c>
      <c r="L10006">
        <v>494.08487300000002</v>
      </c>
      <c r="M10006">
        <v>169.2</v>
      </c>
      <c r="N10006">
        <v>169.2</v>
      </c>
      <c r="R10006">
        <v>1148.7825620000001</v>
      </c>
      <c r="S10006">
        <v>1148.7825620000001</v>
      </c>
      <c r="T10006" s="194">
        <v>1148.7825620000001</v>
      </c>
      <c r="U10006" t="s">
        <v>193</v>
      </c>
      <c r="V10006">
        <v>45708.624212962961</v>
      </c>
    </row>
    <row r="10007" spans="1:22" x14ac:dyDescent="0.3">
      <c r="A10007" t="s">
        <v>138</v>
      </c>
      <c r="B10007" t="s">
        <v>139</v>
      </c>
      <c r="C10007" t="s">
        <v>93</v>
      </c>
      <c r="D10007" s="29">
        <v>45848</v>
      </c>
      <c r="E10007" s="161">
        <v>0</v>
      </c>
      <c r="F10007" s="161">
        <v>0</v>
      </c>
      <c r="G10007" s="161">
        <v>0</v>
      </c>
      <c r="H10007" s="161">
        <v>0</v>
      </c>
      <c r="L10007">
        <v>494.08487300000002</v>
      </c>
      <c r="M10007">
        <v>169.2</v>
      </c>
      <c r="N10007">
        <v>169.2</v>
      </c>
      <c r="R10007">
        <v>1148.7825620000001</v>
      </c>
      <c r="S10007">
        <v>1148.7825620000001</v>
      </c>
      <c r="T10007" s="194">
        <v>1148.7825620000001</v>
      </c>
      <c r="U10007" t="s">
        <v>193</v>
      </c>
      <c r="V10007">
        <v>45708.624212962961</v>
      </c>
    </row>
    <row r="10008" spans="1:22" x14ac:dyDescent="0.3">
      <c r="A10008" t="s">
        <v>138</v>
      </c>
      <c r="B10008" t="s">
        <v>139</v>
      </c>
      <c r="C10008" t="s">
        <v>93</v>
      </c>
      <c r="D10008" s="29">
        <v>45849</v>
      </c>
      <c r="E10008" s="161">
        <v>0</v>
      </c>
      <c r="F10008" s="161">
        <v>0</v>
      </c>
      <c r="G10008" s="161">
        <v>0</v>
      </c>
      <c r="H10008" s="161">
        <v>0</v>
      </c>
      <c r="L10008">
        <v>494.08487300000002</v>
      </c>
      <c r="M10008">
        <v>169.2</v>
      </c>
      <c r="N10008">
        <v>169.2</v>
      </c>
      <c r="R10008">
        <v>1148.7825620000001</v>
      </c>
      <c r="S10008">
        <v>1148.7825620000001</v>
      </c>
      <c r="T10008" s="194">
        <v>1148.7825620000001</v>
      </c>
      <c r="U10008" t="s">
        <v>193</v>
      </c>
      <c r="V10008">
        <v>45708.624212962961</v>
      </c>
    </row>
    <row r="10009" spans="1:22" x14ac:dyDescent="0.3">
      <c r="A10009" t="s">
        <v>138</v>
      </c>
      <c r="B10009" t="s">
        <v>139</v>
      </c>
      <c r="C10009" t="s">
        <v>93</v>
      </c>
      <c r="D10009" s="29">
        <v>45850</v>
      </c>
      <c r="E10009" s="161">
        <v>0</v>
      </c>
      <c r="F10009" s="161">
        <v>0</v>
      </c>
      <c r="G10009" s="161">
        <v>0</v>
      </c>
      <c r="H10009" s="161">
        <v>0</v>
      </c>
      <c r="L10009">
        <v>494.08487300000002</v>
      </c>
      <c r="M10009">
        <v>169.2</v>
      </c>
      <c r="N10009">
        <v>169.2</v>
      </c>
      <c r="R10009">
        <v>1148.7825620000001</v>
      </c>
      <c r="S10009">
        <v>1148.7825620000001</v>
      </c>
      <c r="T10009" s="194">
        <v>1148.7825620000001</v>
      </c>
      <c r="U10009" t="s">
        <v>193</v>
      </c>
      <c r="V10009">
        <v>45708.624201388891</v>
      </c>
    </row>
    <row r="10010" spans="1:22" x14ac:dyDescent="0.3">
      <c r="A10010" t="s">
        <v>138</v>
      </c>
      <c r="B10010" t="s">
        <v>139</v>
      </c>
      <c r="C10010" t="s">
        <v>93</v>
      </c>
      <c r="D10010" s="29">
        <v>45851</v>
      </c>
      <c r="E10010" s="161">
        <v>0</v>
      </c>
      <c r="F10010" s="161">
        <v>0</v>
      </c>
      <c r="G10010" s="161">
        <v>0</v>
      </c>
      <c r="H10010" s="161">
        <v>0</v>
      </c>
      <c r="L10010">
        <v>494.08487300000002</v>
      </c>
      <c r="M10010">
        <v>169.2</v>
      </c>
      <c r="N10010">
        <v>169.2</v>
      </c>
      <c r="R10010">
        <v>1148.7825620000001</v>
      </c>
      <c r="S10010">
        <v>1148.7825620000001</v>
      </c>
      <c r="T10010" s="194">
        <v>1148.7825620000001</v>
      </c>
      <c r="U10010" t="s">
        <v>193</v>
      </c>
      <c r="V10010">
        <v>45708.624212962961</v>
      </c>
    </row>
    <row r="10011" spans="1:22" x14ac:dyDescent="0.3">
      <c r="A10011" t="s">
        <v>138</v>
      </c>
      <c r="B10011" t="s">
        <v>139</v>
      </c>
      <c r="C10011" t="s">
        <v>93</v>
      </c>
      <c r="D10011" s="29">
        <v>45852</v>
      </c>
      <c r="E10011" s="161">
        <v>0</v>
      </c>
      <c r="F10011" s="161">
        <v>0</v>
      </c>
      <c r="G10011" s="161">
        <v>0</v>
      </c>
      <c r="H10011" s="161">
        <v>0</v>
      </c>
      <c r="L10011">
        <v>494.08487300000002</v>
      </c>
      <c r="M10011">
        <v>169.2</v>
      </c>
      <c r="N10011">
        <v>169.2</v>
      </c>
      <c r="R10011">
        <v>1148.7825620000001</v>
      </c>
      <c r="S10011">
        <v>1148.7825620000001</v>
      </c>
      <c r="T10011" s="194">
        <v>1148.7825620000001</v>
      </c>
      <c r="U10011" t="s">
        <v>193</v>
      </c>
      <c r="V10011">
        <v>45708.624212962961</v>
      </c>
    </row>
    <row r="10012" spans="1:22" x14ac:dyDescent="0.3">
      <c r="A10012" t="s">
        <v>138</v>
      </c>
      <c r="B10012" t="s">
        <v>139</v>
      </c>
      <c r="C10012" t="s">
        <v>93</v>
      </c>
      <c r="D10012" s="29">
        <v>45853</v>
      </c>
      <c r="E10012" s="161">
        <v>0</v>
      </c>
      <c r="F10012" s="161">
        <v>0</v>
      </c>
      <c r="G10012" s="161">
        <v>0</v>
      </c>
      <c r="H10012" s="161">
        <v>0</v>
      </c>
      <c r="L10012">
        <v>494.08487300000002</v>
      </c>
      <c r="M10012">
        <v>169.2</v>
      </c>
      <c r="N10012">
        <v>169.2</v>
      </c>
      <c r="R10012">
        <v>1148.7825620000001</v>
      </c>
      <c r="S10012">
        <v>1148.7825620000001</v>
      </c>
      <c r="T10012" s="194">
        <v>1148.7825620000001</v>
      </c>
      <c r="U10012" t="s">
        <v>193</v>
      </c>
      <c r="V10012">
        <v>45708.624224537038</v>
      </c>
    </row>
    <row r="10013" spans="1:22" x14ac:dyDescent="0.3">
      <c r="A10013" t="s">
        <v>138</v>
      </c>
      <c r="B10013" t="s">
        <v>139</v>
      </c>
      <c r="C10013" t="s">
        <v>93</v>
      </c>
      <c r="D10013" s="29">
        <v>45854</v>
      </c>
      <c r="E10013" s="161">
        <v>0</v>
      </c>
      <c r="F10013" s="161">
        <v>0</v>
      </c>
      <c r="G10013" s="161">
        <v>0</v>
      </c>
      <c r="H10013" s="161">
        <v>0</v>
      </c>
      <c r="L10013">
        <v>494.08487300000002</v>
      </c>
      <c r="M10013">
        <v>169.2</v>
      </c>
      <c r="N10013">
        <v>169.2</v>
      </c>
      <c r="R10013">
        <v>1148.7825620000001</v>
      </c>
      <c r="S10013">
        <v>1148.7825620000001</v>
      </c>
      <c r="T10013" s="194">
        <v>1148.7825620000001</v>
      </c>
      <c r="U10013" t="s">
        <v>193</v>
      </c>
      <c r="V10013">
        <v>45708.624201388891</v>
      </c>
    </row>
    <row r="10014" spans="1:22" x14ac:dyDescent="0.3">
      <c r="A10014" t="s">
        <v>138</v>
      </c>
      <c r="B10014" t="s">
        <v>139</v>
      </c>
      <c r="C10014" t="s">
        <v>93</v>
      </c>
      <c r="D10014" s="29">
        <v>45855</v>
      </c>
      <c r="E10014" s="161">
        <v>0</v>
      </c>
      <c r="F10014" s="161">
        <v>0</v>
      </c>
      <c r="G10014" s="161">
        <v>0</v>
      </c>
      <c r="H10014" s="161">
        <v>0</v>
      </c>
      <c r="L10014">
        <v>494.08487300000002</v>
      </c>
      <c r="M10014">
        <v>169.2</v>
      </c>
      <c r="N10014">
        <v>169.2</v>
      </c>
      <c r="R10014">
        <v>1148.7825620000001</v>
      </c>
      <c r="S10014">
        <v>1148.7825620000001</v>
      </c>
      <c r="T10014" s="194">
        <v>1148.7825620000001</v>
      </c>
      <c r="U10014" t="s">
        <v>193</v>
      </c>
      <c r="V10014">
        <v>45708.624201388891</v>
      </c>
    </row>
    <row r="10015" spans="1:22" x14ac:dyDescent="0.3">
      <c r="A10015" t="s">
        <v>138</v>
      </c>
      <c r="B10015" t="s">
        <v>139</v>
      </c>
      <c r="C10015" t="s">
        <v>93</v>
      </c>
      <c r="D10015" s="29">
        <v>45856</v>
      </c>
      <c r="E10015" s="161">
        <v>0</v>
      </c>
      <c r="F10015" s="161">
        <v>0</v>
      </c>
      <c r="G10015" s="161">
        <v>0</v>
      </c>
      <c r="H10015" s="161">
        <v>0</v>
      </c>
      <c r="L10015">
        <v>494.08487300000002</v>
      </c>
      <c r="M10015">
        <v>169.2</v>
      </c>
      <c r="N10015">
        <v>169.2</v>
      </c>
      <c r="R10015">
        <v>1148.7825620000001</v>
      </c>
      <c r="S10015">
        <v>1148.7825620000001</v>
      </c>
      <c r="T10015" s="194">
        <v>1148.7825620000001</v>
      </c>
      <c r="U10015" t="s">
        <v>193</v>
      </c>
      <c r="V10015">
        <v>45708.624201388891</v>
      </c>
    </row>
    <row r="10016" spans="1:22" x14ac:dyDescent="0.3">
      <c r="A10016" t="s">
        <v>138</v>
      </c>
      <c r="B10016" t="s">
        <v>139</v>
      </c>
      <c r="C10016" t="s">
        <v>93</v>
      </c>
      <c r="D10016" s="29">
        <v>45857</v>
      </c>
      <c r="E10016" s="161">
        <v>0</v>
      </c>
      <c r="F10016" s="161">
        <v>0</v>
      </c>
      <c r="G10016" s="161">
        <v>0</v>
      </c>
      <c r="H10016" s="161">
        <v>0</v>
      </c>
      <c r="L10016">
        <v>494.08487300000002</v>
      </c>
      <c r="M10016">
        <v>169.2</v>
      </c>
      <c r="N10016">
        <v>169.2</v>
      </c>
      <c r="R10016">
        <v>1148.7825620000001</v>
      </c>
      <c r="S10016">
        <v>1148.7825620000001</v>
      </c>
      <c r="T10016" s="194">
        <v>1148.7825620000001</v>
      </c>
      <c r="U10016" t="s">
        <v>193</v>
      </c>
      <c r="V10016">
        <v>45708.624212962961</v>
      </c>
    </row>
    <row r="10017" spans="1:22" x14ac:dyDescent="0.3">
      <c r="A10017" t="s">
        <v>138</v>
      </c>
      <c r="B10017" t="s">
        <v>139</v>
      </c>
      <c r="C10017" t="s">
        <v>93</v>
      </c>
      <c r="D10017" s="29">
        <v>45858</v>
      </c>
      <c r="E10017" s="161">
        <v>0</v>
      </c>
      <c r="F10017" s="161">
        <v>0</v>
      </c>
      <c r="G10017" s="161">
        <v>0</v>
      </c>
      <c r="H10017" s="161">
        <v>0</v>
      </c>
      <c r="L10017">
        <v>494.08487300000002</v>
      </c>
      <c r="M10017">
        <v>169.2</v>
      </c>
      <c r="N10017">
        <v>169.2</v>
      </c>
      <c r="R10017">
        <v>1148.7825620000001</v>
      </c>
      <c r="S10017">
        <v>1148.7825620000001</v>
      </c>
      <c r="T10017" s="194">
        <v>1148.7825620000001</v>
      </c>
      <c r="U10017" t="s">
        <v>193</v>
      </c>
      <c r="V10017">
        <v>45708.624212962961</v>
      </c>
    </row>
    <row r="10018" spans="1:22" x14ac:dyDescent="0.3">
      <c r="A10018" t="s">
        <v>138</v>
      </c>
      <c r="B10018" t="s">
        <v>139</v>
      </c>
      <c r="C10018" t="s">
        <v>93</v>
      </c>
      <c r="D10018" s="29">
        <v>45859</v>
      </c>
      <c r="E10018" s="161">
        <v>0</v>
      </c>
      <c r="F10018" s="161">
        <v>0</v>
      </c>
      <c r="G10018" s="161">
        <v>0</v>
      </c>
      <c r="H10018" s="161">
        <v>0</v>
      </c>
      <c r="L10018">
        <v>494.08487300000002</v>
      </c>
      <c r="M10018">
        <v>169.2</v>
      </c>
      <c r="N10018">
        <v>169.2</v>
      </c>
      <c r="R10018">
        <v>1148.7825620000001</v>
      </c>
      <c r="S10018">
        <v>1148.7825620000001</v>
      </c>
      <c r="T10018" s="194">
        <v>1148.7825620000001</v>
      </c>
      <c r="U10018" t="s">
        <v>193</v>
      </c>
      <c r="V10018">
        <v>45708.624212962961</v>
      </c>
    </row>
    <row r="10019" spans="1:22" x14ac:dyDescent="0.3">
      <c r="A10019" t="s">
        <v>138</v>
      </c>
      <c r="B10019" t="s">
        <v>139</v>
      </c>
      <c r="C10019" t="s">
        <v>93</v>
      </c>
      <c r="D10019" s="29">
        <v>45860</v>
      </c>
      <c r="E10019" s="161">
        <v>0</v>
      </c>
      <c r="F10019" s="161">
        <v>0</v>
      </c>
      <c r="G10019" s="161">
        <v>0</v>
      </c>
      <c r="H10019" s="161">
        <v>0</v>
      </c>
      <c r="L10019">
        <v>494.08487300000002</v>
      </c>
      <c r="M10019">
        <v>169.2</v>
      </c>
      <c r="N10019">
        <v>169.2</v>
      </c>
      <c r="R10019">
        <v>1148.7825620000001</v>
      </c>
      <c r="S10019">
        <v>1148.7825620000001</v>
      </c>
      <c r="T10019" s="194">
        <v>1148.7825620000001</v>
      </c>
      <c r="U10019" t="s">
        <v>193</v>
      </c>
      <c r="V10019">
        <v>45708.624201388891</v>
      </c>
    </row>
    <row r="10020" spans="1:22" x14ac:dyDescent="0.3">
      <c r="A10020" t="s">
        <v>138</v>
      </c>
      <c r="B10020" t="s">
        <v>139</v>
      </c>
      <c r="C10020" t="s">
        <v>93</v>
      </c>
      <c r="D10020" s="29">
        <v>45861</v>
      </c>
      <c r="E10020" s="161">
        <v>0</v>
      </c>
      <c r="F10020" s="161">
        <v>0</v>
      </c>
      <c r="G10020" s="161">
        <v>0</v>
      </c>
      <c r="H10020" s="161">
        <v>0</v>
      </c>
      <c r="L10020">
        <v>494.08487300000002</v>
      </c>
      <c r="M10020">
        <v>169.2</v>
      </c>
      <c r="N10020">
        <v>169.2</v>
      </c>
      <c r="R10020">
        <v>1148.7825620000001</v>
      </c>
      <c r="S10020">
        <v>1148.7825620000001</v>
      </c>
      <c r="T10020" s="194">
        <v>1148.7825620000001</v>
      </c>
      <c r="U10020" t="s">
        <v>193</v>
      </c>
      <c r="V10020">
        <v>45708.624201388891</v>
      </c>
    </row>
    <row r="10021" spans="1:22" x14ac:dyDescent="0.3">
      <c r="A10021" t="s">
        <v>138</v>
      </c>
      <c r="B10021" t="s">
        <v>139</v>
      </c>
      <c r="C10021" t="s">
        <v>93</v>
      </c>
      <c r="D10021" s="29">
        <v>45862</v>
      </c>
      <c r="E10021" s="161">
        <v>0</v>
      </c>
      <c r="F10021" s="161">
        <v>0</v>
      </c>
      <c r="G10021" s="161">
        <v>0</v>
      </c>
      <c r="H10021" s="161">
        <v>0</v>
      </c>
      <c r="L10021">
        <v>494.08487300000002</v>
      </c>
      <c r="M10021">
        <v>169.2</v>
      </c>
      <c r="N10021">
        <v>169.2</v>
      </c>
      <c r="R10021">
        <v>1148.7825620000001</v>
      </c>
      <c r="S10021">
        <v>1148.7825620000001</v>
      </c>
      <c r="T10021" s="194">
        <v>1148.7825620000001</v>
      </c>
      <c r="U10021" t="s">
        <v>193</v>
      </c>
      <c r="V10021">
        <v>45708.624212962961</v>
      </c>
    </row>
    <row r="10022" spans="1:22" x14ac:dyDescent="0.3">
      <c r="A10022" t="s">
        <v>138</v>
      </c>
      <c r="B10022" t="s">
        <v>139</v>
      </c>
      <c r="C10022" t="s">
        <v>93</v>
      </c>
      <c r="D10022" s="29">
        <v>45863</v>
      </c>
      <c r="E10022" s="161">
        <v>0</v>
      </c>
      <c r="F10022" s="161">
        <v>0</v>
      </c>
      <c r="G10022" s="161">
        <v>0</v>
      </c>
      <c r="H10022" s="161">
        <v>0</v>
      </c>
      <c r="L10022">
        <v>494.08487300000002</v>
      </c>
      <c r="M10022">
        <v>169.2</v>
      </c>
      <c r="N10022">
        <v>169.2</v>
      </c>
      <c r="R10022">
        <v>1148.7825620000001</v>
      </c>
      <c r="S10022">
        <v>1148.7825620000001</v>
      </c>
      <c r="T10022" s="194">
        <v>1148.7825620000001</v>
      </c>
      <c r="U10022" t="s">
        <v>193</v>
      </c>
      <c r="V10022">
        <v>45708.624201388891</v>
      </c>
    </row>
    <row r="10023" spans="1:22" x14ac:dyDescent="0.3">
      <c r="A10023" t="s">
        <v>138</v>
      </c>
      <c r="B10023" t="s">
        <v>139</v>
      </c>
      <c r="C10023" t="s">
        <v>93</v>
      </c>
      <c r="D10023" s="29">
        <v>45864</v>
      </c>
      <c r="E10023" s="161">
        <v>0</v>
      </c>
      <c r="F10023" s="161">
        <v>0</v>
      </c>
      <c r="G10023" s="161">
        <v>0</v>
      </c>
      <c r="H10023" s="161">
        <v>0</v>
      </c>
      <c r="L10023">
        <v>494.08487300000002</v>
      </c>
      <c r="M10023">
        <v>169.2</v>
      </c>
      <c r="N10023">
        <v>169.2</v>
      </c>
      <c r="R10023">
        <v>1148.7825620000001</v>
      </c>
      <c r="S10023">
        <v>1148.7825620000001</v>
      </c>
      <c r="T10023" s="194">
        <v>1148.7825620000001</v>
      </c>
      <c r="U10023" t="s">
        <v>193</v>
      </c>
      <c r="V10023">
        <v>45708.624201388891</v>
      </c>
    </row>
    <row r="10024" spans="1:22" x14ac:dyDescent="0.3">
      <c r="A10024" t="s">
        <v>138</v>
      </c>
      <c r="B10024" t="s">
        <v>139</v>
      </c>
      <c r="C10024" t="s">
        <v>93</v>
      </c>
      <c r="D10024" s="29">
        <v>45865</v>
      </c>
      <c r="E10024" s="161">
        <v>0</v>
      </c>
      <c r="F10024" s="161">
        <v>0</v>
      </c>
      <c r="G10024" s="161">
        <v>0</v>
      </c>
      <c r="H10024" s="161">
        <v>0</v>
      </c>
      <c r="L10024">
        <v>494.08487300000002</v>
      </c>
      <c r="M10024">
        <v>169.2</v>
      </c>
      <c r="N10024">
        <v>169.2</v>
      </c>
      <c r="R10024">
        <v>1148.7825620000001</v>
      </c>
      <c r="S10024">
        <v>1148.7825620000001</v>
      </c>
      <c r="T10024" s="194">
        <v>1148.7825620000001</v>
      </c>
      <c r="U10024" t="s">
        <v>193</v>
      </c>
      <c r="V10024">
        <v>45708.624189814815</v>
      </c>
    </row>
    <row r="10025" spans="1:22" x14ac:dyDescent="0.3">
      <c r="A10025" t="s">
        <v>138</v>
      </c>
      <c r="B10025" t="s">
        <v>139</v>
      </c>
      <c r="C10025" t="s">
        <v>93</v>
      </c>
      <c r="D10025" s="29">
        <v>45866</v>
      </c>
      <c r="E10025" s="161">
        <v>0</v>
      </c>
      <c r="F10025" s="161">
        <v>0</v>
      </c>
      <c r="G10025" s="161">
        <v>0</v>
      </c>
      <c r="H10025" s="161">
        <v>0</v>
      </c>
      <c r="L10025">
        <v>494.08487300000002</v>
      </c>
      <c r="M10025">
        <v>169.2</v>
      </c>
      <c r="N10025">
        <v>169.2</v>
      </c>
      <c r="R10025">
        <v>1148.7825620000001</v>
      </c>
      <c r="S10025">
        <v>1148.7825620000001</v>
      </c>
      <c r="T10025" s="194">
        <v>1148.7825620000001</v>
      </c>
      <c r="U10025" t="s">
        <v>193</v>
      </c>
      <c r="V10025">
        <v>45708.624201388891</v>
      </c>
    </row>
    <row r="10026" spans="1:22" x14ac:dyDescent="0.3">
      <c r="A10026" t="s">
        <v>138</v>
      </c>
      <c r="B10026" t="s">
        <v>139</v>
      </c>
      <c r="C10026" t="s">
        <v>93</v>
      </c>
      <c r="D10026" s="29">
        <v>45867</v>
      </c>
      <c r="E10026" s="161">
        <v>0</v>
      </c>
      <c r="F10026" s="161">
        <v>0</v>
      </c>
      <c r="G10026" s="161">
        <v>0</v>
      </c>
      <c r="H10026" s="161">
        <v>0</v>
      </c>
      <c r="L10026">
        <v>494.08487300000002</v>
      </c>
      <c r="M10026">
        <v>169.2</v>
      </c>
      <c r="N10026">
        <v>169.2</v>
      </c>
      <c r="R10026">
        <v>1148.7825620000001</v>
      </c>
      <c r="S10026">
        <v>1148.7825620000001</v>
      </c>
      <c r="T10026" s="194">
        <v>1148.7825620000001</v>
      </c>
      <c r="U10026" t="s">
        <v>193</v>
      </c>
      <c r="V10026">
        <v>45708.624201388891</v>
      </c>
    </row>
    <row r="10027" spans="1:22" x14ac:dyDescent="0.3">
      <c r="A10027" t="s">
        <v>138</v>
      </c>
      <c r="B10027" t="s">
        <v>139</v>
      </c>
      <c r="C10027" t="s">
        <v>93</v>
      </c>
      <c r="D10027" s="29">
        <v>45868</v>
      </c>
      <c r="E10027" s="161">
        <v>0</v>
      </c>
      <c r="F10027" s="161">
        <v>0</v>
      </c>
      <c r="G10027" s="161">
        <v>0</v>
      </c>
      <c r="H10027" s="161">
        <v>0</v>
      </c>
      <c r="L10027">
        <v>494.08487300000002</v>
      </c>
      <c r="M10027">
        <v>169.2</v>
      </c>
      <c r="N10027">
        <v>169.2</v>
      </c>
      <c r="R10027">
        <v>1148.7825620000001</v>
      </c>
      <c r="S10027">
        <v>1148.7825620000001</v>
      </c>
      <c r="T10027" s="194">
        <v>1148.7825620000001</v>
      </c>
      <c r="U10027" t="s">
        <v>193</v>
      </c>
      <c r="V10027">
        <v>45708.624212962961</v>
      </c>
    </row>
    <row r="10028" spans="1:22" x14ac:dyDescent="0.3">
      <c r="A10028" t="s">
        <v>138</v>
      </c>
      <c r="B10028" t="s">
        <v>139</v>
      </c>
      <c r="C10028" t="s">
        <v>93</v>
      </c>
      <c r="D10028" s="29">
        <v>45869</v>
      </c>
      <c r="E10028" s="161">
        <v>0</v>
      </c>
      <c r="F10028" s="161">
        <v>0</v>
      </c>
      <c r="G10028" s="161">
        <v>0</v>
      </c>
      <c r="H10028" s="161">
        <v>0</v>
      </c>
      <c r="L10028">
        <v>494.08487300000002</v>
      </c>
      <c r="M10028">
        <v>169.2</v>
      </c>
      <c r="N10028">
        <v>169.2</v>
      </c>
      <c r="R10028">
        <v>1148.7825620000001</v>
      </c>
      <c r="S10028">
        <v>1148.7825620000001</v>
      </c>
      <c r="T10028" s="194">
        <v>1148.7825620000001</v>
      </c>
      <c r="U10028" t="s">
        <v>193</v>
      </c>
      <c r="V10028">
        <v>45708.624212962961</v>
      </c>
    </row>
    <row r="10029" spans="1:22" x14ac:dyDescent="0.3">
      <c r="A10029" t="s">
        <v>138</v>
      </c>
      <c r="B10029" t="s">
        <v>139</v>
      </c>
      <c r="C10029" t="s">
        <v>93</v>
      </c>
      <c r="D10029" s="29">
        <v>45870</v>
      </c>
      <c r="E10029" s="161">
        <v>0</v>
      </c>
      <c r="F10029" s="161">
        <v>0</v>
      </c>
      <c r="G10029" s="161">
        <v>0</v>
      </c>
      <c r="H10029" s="161">
        <v>0</v>
      </c>
      <c r="L10029">
        <v>494.08487300000002</v>
      </c>
      <c r="M10029">
        <v>169.2</v>
      </c>
      <c r="N10029">
        <v>169.2</v>
      </c>
      <c r="R10029">
        <v>1148.7825620000001</v>
      </c>
      <c r="S10029">
        <v>1148.7825620000001</v>
      </c>
      <c r="T10029" s="194">
        <v>1148.7825620000001</v>
      </c>
      <c r="U10029" t="s">
        <v>193</v>
      </c>
      <c r="V10029">
        <v>45708.624201388891</v>
      </c>
    </row>
    <row r="10030" spans="1:22" x14ac:dyDescent="0.3">
      <c r="A10030" t="s">
        <v>138</v>
      </c>
      <c r="B10030" t="s">
        <v>139</v>
      </c>
      <c r="C10030" t="s">
        <v>93</v>
      </c>
      <c r="D10030" s="29">
        <v>45871</v>
      </c>
      <c r="E10030" s="161">
        <v>0</v>
      </c>
      <c r="F10030" s="161">
        <v>0</v>
      </c>
      <c r="G10030" s="161">
        <v>0</v>
      </c>
      <c r="H10030" s="161">
        <v>0</v>
      </c>
      <c r="L10030">
        <v>494.08487300000002</v>
      </c>
      <c r="M10030">
        <v>169.2</v>
      </c>
      <c r="N10030">
        <v>169.2</v>
      </c>
      <c r="R10030">
        <v>1148.7825620000001</v>
      </c>
      <c r="S10030">
        <v>1148.7825620000001</v>
      </c>
      <c r="T10030" s="194">
        <v>1148.7825620000001</v>
      </c>
      <c r="U10030" t="s">
        <v>193</v>
      </c>
      <c r="V10030">
        <v>45708.624201388891</v>
      </c>
    </row>
    <row r="10031" spans="1:22" x14ac:dyDescent="0.3">
      <c r="A10031" t="s">
        <v>138</v>
      </c>
      <c r="B10031" t="s">
        <v>139</v>
      </c>
      <c r="C10031" t="s">
        <v>93</v>
      </c>
      <c r="D10031" s="29">
        <v>45872</v>
      </c>
      <c r="E10031" s="161">
        <v>0</v>
      </c>
      <c r="F10031" s="161">
        <v>0</v>
      </c>
      <c r="G10031" s="161">
        <v>0</v>
      </c>
      <c r="H10031" s="161">
        <v>0</v>
      </c>
      <c r="L10031">
        <v>494.08487300000002</v>
      </c>
      <c r="M10031">
        <v>169.2</v>
      </c>
      <c r="N10031">
        <v>169.2</v>
      </c>
      <c r="R10031">
        <v>1148.7825620000001</v>
      </c>
      <c r="S10031">
        <v>1148.7825620000001</v>
      </c>
      <c r="T10031" s="194">
        <v>1148.7825620000001</v>
      </c>
      <c r="U10031" t="s">
        <v>193</v>
      </c>
      <c r="V10031">
        <v>45708.624201388891</v>
      </c>
    </row>
    <row r="10032" spans="1:22" x14ac:dyDescent="0.3">
      <c r="A10032" t="s">
        <v>138</v>
      </c>
      <c r="B10032" t="s">
        <v>139</v>
      </c>
      <c r="C10032" t="s">
        <v>93</v>
      </c>
      <c r="D10032" s="29">
        <v>45873</v>
      </c>
      <c r="E10032" s="161">
        <v>0</v>
      </c>
      <c r="F10032" s="161">
        <v>0</v>
      </c>
      <c r="G10032" s="161">
        <v>0</v>
      </c>
      <c r="H10032" s="161">
        <v>0</v>
      </c>
      <c r="L10032">
        <v>494.08487300000002</v>
      </c>
      <c r="M10032">
        <v>169.2</v>
      </c>
      <c r="N10032">
        <v>169.2</v>
      </c>
      <c r="R10032">
        <v>1148.7825620000001</v>
      </c>
      <c r="S10032">
        <v>1148.7825620000001</v>
      </c>
      <c r="T10032" s="194">
        <v>1148.7825620000001</v>
      </c>
      <c r="U10032" t="s">
        <v>193</v>
      </c>
      <c r="V10032">
        <v>45708.624201388891</v>
      </c>
    </row>
    <row r="10033" spans="1:22" x14ac:dyDescent="0.3">
      <c r="A10033" t="s">
        <v>138</v>
      </c>
      <c r="B10033" t="s">
        <v>139</v>
      </c>
      <c r="C10033" t="s">
        <v>93</v>
      </c>
      <c r="D10033" s="29">
        <v>45874</v>
      </c>
      <c r="E10033" s="161">
        <v>0</v>
      </c>
      <c r="F10033" s="161">
        <v>0</v>
      </c>
      <c r="G10033" s="161">
        <v>0</v>
      </c>
      <c r="H10033" s="161">
        <v>0</v>
      </c>
      <c r="L10033">
        <v>494.08487300000002</v>
      </c>
      <c r="M10033">
        <v>169.2</v>
      </c>
      <c r="N10033">
        <v>169.2</v>
      </c>
      <c r="R10033">
        <v>1148.7825620000001</v>
      </c>
      <c r="S10033">
        <v>1148.7825620000001</v>
      </c>
      <c r="T10033" s="194">
        <v>1148.7825620000001</v>
      </c>
      <c r="U10033" t="s">
        <v>193</v>
      </c>
      <c r="V10033">
        <v>45708.624212962961</v>
      </c>
    </row>
    <row r="10034" spans="1:22" x14ac:dyDescent="0.3">
      <c r="A10034" t="s">
        <v>138</v>
      </c>
      <c r="B10034" t="s">
        <v>139</v>
      </c>
      <c r="C10034" t="s">
        <v>93</v>
      </c>
      <c r="D10034" s="29">
        <v>45875</v>
      </c>
      <c r="E10034" s="161">
        <v>0</v>
      </c>
      <c r="F10034" s="161">
        <v>0</v>
      </c>
      <c r="G10034" s="161">
        <v>0</v>
      </c>
      <c r="H10034" s="161">
        <v>0</v>
      </c>
      <c r="L10034">
        <v>494.08487300000002</v>
      </c>
      <c r="M10034">
        <v>169.2</v>
      </c>
      <c r="N10034">
        <v>169.2</v>
      </c>
      <c r="R10034">
        <v>1148.7825620000001</v>
      </c>
      <c r="S10034">
        <v>1148.7825620000001</v>
      </c>
      <c r="T10034" s="194">
        <v>1148.7825620000001</v>
      </c>
      <c r="U10034" t="s">
        <v>193</v>
      </c>
      <c r="V10034">
        <v>45708.624201388891</v>
      </c>
    </row>
    <row r="10035" spans="1:22" x14ac:dyDescent="0.3">
      <c r="A10035" t="s">
        <v>138</v>
      </c>
      <c r="B10035" t="s">
        <v>139</v>
      </c>
      <c r="C10035" t="s">
        <v>93</v>
      </c>
      <c r="D10035" s="29">
        <v>45876</v>
      </c>
      <c r="E10035" s="161">
        <v>0</v>
      </c>
      <c r="F10035" s="161">
        <v>0</v>
      </c>
      <c r="G10035" s="161">
        <v>0</v>
      </c>
      <c r="H10035" s="161">
        <v>0</v>
      </c>
      <c r="L10035">
        <v>494.08487300000002</v>
      </c>
      <c r="M10035">
        <v>169.2</v>
      </c>
      <c r="N10035">
        <v>169.2</v>
      </c>
      <c r="R10035">
        <v>1148.7825620000001</v>
      </c>
      <c r="S10035">
        <v>1148.7825620000001</v>
      </c>
      <c r="T10035" s="194">
        <v>1148.7825620000001</v>
      </c>
      <c r="U10035" t="s">
        <v>193</v>
      </c>
      <c r="V10035">
        <v>45708.624212962961</v>
      </c>
    </row>
    <row r="10036" spans="1:22" x14ac:dyDescent="0.3">
      <c r="A10036" t="s">
        <v>138</v>
      </c>
      <c r="B10036" t="s">
        <v>139</v>
      </c>
      <c r="C10036" t="s">
        <v>93</v>
      </c>
      <c r="D10036" s="29">
        <v>45877</v>
      </c>
      <c r="E10036" s="161">
        <v>0</v>
      </c>
      <c r="F10036" s="161">
        <v>0</v>
      </c>
      <c r="G10036" s="161">
        <v>0</v>
      </c>
      <c r="H10036" s="161">
        <v>0</v>
      </c>
      <c r="L10036">
        <v>494.08487300000002</v>
      </c>
      <c r="M10036">
        <v>169.2</v>
      </c>
      <c r="N10036">
        <v>169.2</v>
      </c>
      <c r="R10036">
        <v>1148.7825620000001</v>
      </c>
      <c r="S10036">
        <v>1148.7825620000001</v>
      </c>
      <c r="T10036" s="194">
        <v>1148.7825620000001</v>
      </c>
      <c r="U10036" t="s">
        <v>193</v>
      </c>
      <c r="V10036">
        <v>45708.624201388891</v>
      </c>
    </row>
    <row r="10037" spans="1:22" x14ac:dyDescent="0.3">
      <c r="A10037" t="s">
        <v>138</v>
      </c>
      <c r="B10037" t="s">
        <v>139</v>
      </c>
      <c r="C10037" t="s">
        <v>93</v>
      </c>
      <c r="D10037" s="29">
        <v>45878</v>
      </c>
      <c r="E10037" s="161">
        <v>0</v>
      </c>
      <c r="F10037" s="161">
        <v>0</v>
      </c>
      <c r="G10037" s="161">
        <v>0</v>
      </c>
      <c r="H10037" s="161">
        <v>0</v>
      </c>
      <c r="L10037">
        <v>494.08487300000002</v>
      </c>
      <c r="M10037">
        <v>169.2</v>
      </c>
      <c r="N10037">
        <v>169.2</v>
      </c>
      <c r="R10037">
        <v>1148.7825620000001</v>
      </c>
      <c r="S10037">
        <v>1148.7825620000001</v>
      </c>
      <c r="T10037" s="194">
        <v>1148.7825620000001</v>
      </c>
      <c r="U10037" t="s">
        <v>193</v>
      </c>
      <c r="V10037">
        <v>45708.624212962961</v>
      </c>
    </row>
    <row r="10038" spans="1:22" x14ac:dyDescent="0.3">
      <c r="A10038" t="s">
        <v>138</v>
      </c>
      <c r="B10038" t="s">
        <v>139</v>
      </c>
      <c r="C10038" t="s">
        <v>93</v>
      </c>
      <c r="D10038" s="29">
        <v>45879</v>
      </c>
      <c r="E10038" s="161">
        <v>0</v>
      </c>
      <c r="F10038" s="161">
        <v>0</v>
      </c>
      <c r="G10038" s="161">
        <v>0</v>
      </c>
      <c r="H10038" s="161">
        <v>0</v>
      </c>
      <c r="L10038">
        <v>494.08487300000002</v>
      </c>
      <c r="M10038">
        <v>169.2</v>
      </c>
      <c r="N10038">
        <v>169.2</v>
      </c>
      <c r="R10038">
        <v>1148.7825620000001</v>
      </c>
      <c r="S10038">
        <v>1148.7825620000001</v>
      </c>
      <c r="T10038" s="194">
        <v>1148.7825620000001</v>
      </c>
      <c r="U10038" t="s">
        <v>193</v>
      </c>
      <c r="V10038">
        <v>45708.624212962961</v>
      </c>
    </row>
    <row r="10039" spans="1:22" x14ac:dyDescent="0.3">
      <c r="A10039" t="s">
        <v>138</v>
      </c>
      <c r="B10039" t="s">
        <v>139</v>
      </c>
      <c r="C10039" t="s">
        <v>93</v>
      </c>
      <c r="D10039" s="29">
        <v>45880</v>
      </c>
      <c r="E10039" s="161">
        <v>0</v>
      </c>
      <c r="F10039" s="161">
        <v>0</v>
      </c>
      <c r="G10039" s="161">
        <v>0</v>
      </c>
      <c r="H10039" s="161">
        <v>0</v>
      </c>
      <c r="L10039">
        <v>494.08487300000002</v>
      </c>
      <c r="M10039">
        <v>169.2</v>
      </c>
      <c r="N10039">
        <v>169.2</v>
      </c>
      <c r="R10039">
        <v>1148.7825620000001</v>
      </c>
      <c r="S10039">
        <v>1148.7825620000001</v>
      </c>
      <c r="T10039" s="194">
        <v>1148.7825620000001</v>
      </c>
      <c r="U10039" t="s">
        <v>193</v>
      </c>
      <c r="V10039">
        <v>45708.624212962961</v>
      </c>
    </row>
    <row r="10040" spans="1:22" x14ac:dyDescent="0.3">
      <c r="A10040" t="s">
        <v>138</v>
      </c>
      <c r="B10040" t="s">
        <v>139</v>
      </c>
      <c r="C10040" t="s">
        <v>93</v>
      </c>
      <c r="D10040" s="29">
        <v>45881</v>
      </c>
      <c r="E10040" s="161">
        <v>0</v>
      </c>
      <c r="F10040" s="161">
        <v>0</v>
      </c>
      <c r="G10040" s="161">
        <v>0</v>
      </c>
      <c r="H10040" s="161">
        <v>0</v>
      </c>
      <c r="L10040">
        <v>494.08487300000002</v>
      </c>
      <c r="M10040">
        <v>169.2</v>
      </c>
      <c r="N10040">
        <v>169.2</v>
      </c>
      <c r="R10040">
        <v>1148.7825620000001</v>
      </c>
      <c r="S10040">
        <v>1148.7825620000001</v>
      </c>
      <c r="T10040" s="194">
        <v>1148.7825620000001</v>
      </c>
      <c r="U10040" t="s">
        <v>193</v>
      </c>
      <c r="V10040">
        <v>45708.624201388891</v>
      </c>
    </row>
    <row r="10041" spans="1:22" x14ac:dyDescent="0.3">
      <c r="A10041" t="s">
        <v>138</v>
      </c>
      <c r="B10041" t="s">
        <v>139</v>
      </c>
      <c r="C10041" t="s">
        <v>93</v>
      </c>
      <c r="D10041" s="29">
        <v>45882</v>
      </c>
      <c r="E10041" s="161">
        <v>0</v>
      </c>
      <c r="F10041" s="161">
        <v>0</v>
      </c>
      <c r="G10041" s="161">
        <v>0</v>
      </c>
      <c r="H10041" s="161">
        <v>0</v>
      </c>
      <c r="L10041">
        <v>494.08487300000002</v>
      </c>
      <c r="M10041">
        <v>169.2</v>
      </c>
      <c r="N10041">
        <v>169.2</v>
      </c>
      <c r="R10041">
        <v>1148.7825620000001</v>
      </c>
      <c r="S10041">
        <v>1148.7825620000001</v>
      </c>
      <c r="T10041" s="194">
        <v>1148.7825620000001</v>
      </c>
      <c r="U10041" t="s">
        <v>193</v>
      </c>
      <c r="V10041">
        <v>45708.624189814815</v>
      </c>
    </row>
    <row r="10042" spans="1:22" x14ac:dyDescent="0.3">
      <c r="A10042" t="s">
        <v>138</v>
      </c>
      <c r="B10042" t="s">
        <v>139</v>
      </c>
      <c r="C10042" t="s">
        <v>93</v>
      </c>
      <c r="D10042" s="29">
        <v>45883</v>
      </c>
      <c r="E10042" s="161">
        <v>0</v>
      </c>
      <c r="F10042" s="161">
        <v>0</v>
      </c>
      <c r="G10042" s="161">
        <v>0</v>
      </c>
      <c r="H10042" s="161">
        <v>0</v>
      </c>
      <c r="L10042">
        <v>494.08487300000002</v>
      </c>
      <c r="M10042">
        <v>169.2</v>
      </c>
      <c r="N10042">
        <v>169.2</v>
      </c>
      <c r="R10042">
        <v>1148.7825620000001</v>
      </c>
      <c r="S10042">
        <v>1148.7825620000001</v>
      </c>
      <c r="T10042" s="194">
        <v>1148.7825620000001</v>
      </c>
      <c r="U10042" t="s">
        <v>193</v>
      </c>
      <c r="V10042">
        <v>45708.624189814815</v>
      </c>
    </row>
    <row r="10043" spans="1:22" x14ac:dyDescent="0.3">
      <c r="A10043" t="s">
        <v>138</v>
      </c>
      <c r="B10043" t="s">
        <v>139</v>
      </c>
      <c r="C10043" t="s">
        <v>93</v>
      </c>
      <c r="D10043" s="29">
        <v>45884</v>
      </c>
      <c r="E10043" s="161">
        <v>0</v>
      </c>
      <c r="F10043" s="161">
        <v>0</v>
      </c>
      <c r="G10043" s="161">
        <v>0</v>
      </c>
      <c r="H10043" s="161">
        <v>0</v>
      </c>
      <c r="L10043">
        <v>494.08487300000002</v>
      </c>
      <c r="M10043">
        <v>169.2</v>
      </c>
      <c r="N10043">
        <v>169.2</v>
      </c>
      <c r="R10043">
        <v>1148.7825620000001</v>
      </c>
      <c r="S10043">
        <v>1148.7825620000001</v>
      </c>
      <c r="T10043" s="194">
        <v>1148.7825620000001</v>
      </c>
      <c r="U10043" t="s">
        <v>193</v>
      </c>
      <c r="V10043">
        <v>45708.624212962961</v>
      </c>
    </row>
    <row r="10044" spans="1:22" x14ac:dyDescent="0.3">
      <c r="A10044" t="s">
        <v>138</v>
      </c>
      <c r="B10044" t="s">
        <v>139</v>
      </c>
      <c r="C10044" t="s">
        <v>93</v>
      </c>
      <c r="D10044" s="29">
        <v>45885</v>
      </c>
      <c r="E10044" s="161">
        <v>0</v>
      </c>
      <c r="F10044" s="161">
        <v>0</v>
      </c>
      <c r="G10044" s="161">
        <v>0</v>
      </c>
      <c r="H10044" s="161">
        <v>0</v>
      </c>
      <c r="L10044">
        <v>494.08487300000002</v>
      </c>
      <c r="M10044">
        <v>169.2</v>
      </c>
      <c r="N10044">
        <v>169.2</v>
      </c>
      <c r="R10044">
        <v>1148.7825620000001</v>
      </c>
      <c r="S10044">
        <v>1148.7825620000001</v>
      </c>
      <c r="T10044" s="194">
        <v>1148.7825620000001</v>
      </c>
      <c r="U10044" t="s">
        <v>193</v>
      </c>
      <c r="V10044">
        <v>45708.624201388891</v>
      </c>
    </row>
    <row r="10045" spans="1:22" x14ac:dyDescent="0.3">
      <c r="A10045" t="s">
        <v>138</v>
      </c>
      <c r="B10045" t="s">
        <v>139</v>
      </c>
      <c r="C10045" t="s">
        <v>93</v>
      </c>
      <c r="D10045" s="29">
        <v>45886</v>
      </c>
      <c r="E10045" s="161">
        <v>0</v>
      </c>
      <c r="F10045" s="161">
        <v>0</v>
      </c>
      <c r="G10045" s="161">
        <v>0</v>
      </c>
      <c r="H10045" s="161">
        <v>0</v>
      </c>
      <c r="L10045">
        <v>494.08487300000002</v>
      </c>
      <c r="M10045">
        <v>169.2</v>
      </c>
      <c r="N10045">
        <v>169.2</v>
      </c>
      <c r="R10045">
        <v>1148.7825620000001</v>
      </c>
      <c r="S10045">
        <v>1148.7825620000001</v>
      </c>
      <c r="T10045" s="194">
        <v>1148.7825620000001</v>
      </c>
      <c r="U10045" t="s">
        <v>193</v>
      </c>
      <c r="V10045">
        <v>45708.624212962961</v>
      </c>
    </row>
    <row r="10046" spans="1:22" x14ac:dyDescent="0.3">
      <c r="A10046" t="s">
        <v>138</v>
      </c>
      <c r="B10046" t="s">
        <v>139</v>
      </c>
      <c r="C10046" t="s">
        <v>93</v>
      </c>
      <c r="D10046" s="29">
        <v>45887</v>
      </c>
      <c r="E10046" s="161">
        <v>0</v>
      </c>
      <c r="F10046" s="161">
        <v>0</v>
      </c>
      <c r="G10046" s="161">
        <v>0</v>
      </c>
      <c r="H10046" s="161">
        <v>0</v>
      </c>
      <c r="L10046">
        <v>494.08487300000002</v>
      </c>
      <c r="M10046">
        <v>169.2</v>
      </c>
      <c r="N10046">
        <v>169.2</v>
      </c>
      <c r="R10046">
        <v>1148.7825620000001</v>
      </c>
      <c r="S10046">
        <v>1148.7825620000001</v>
      </c>
      <c r="T10046" s="194">
        <v>1148.7825620000001</v>
      </c>
      <c r="U10046" t="s">
        <v>193</v>
      </c>
      <c r="V10046">
        <v>45708.624189814815</v>
      </c>
    </row>
    <row r="10047" spans="1:22" x14ac:dyDescent="0.3">
      <c r="A10047" t="s">
        <v>138</v>
      </c>
      <c r="B10047" t="s">
        <v>139</v>
      </c>
      <c r="C10047" t="s">
        <v>93</v>
      </c>
      <c r="D10047" s="29">
        <v>45888</v>
      </c>
      <c r="E10047" s="161">
        <v>0</v>
      </c>
      <c r="F10047" s="161">
        <v>0</v>
      </c>
      <c r="G10047" s="161">
        <v>0</v>
      </c>
      <c r="H10047" s="161">
        <v>0</v>
      </c>
      <c r="L10047">
        <v>494.08487300000002</v>
      </c>
      <c r="M10047">
        <v>169.2</v>
      </c>
      <c r="N10047">
        <v>169.2</v>
      </c>
      <c r="R10047">
        <v>1148.7825620000001</v>
      </c>
      <c r="S10047">
        <v>1148.7825620000001</v>
      </c>
      <c r="T10047" s="194">
        <v>1148.7825620000001</v>
      </c>
      <c r="U10047" t="s">
        <v>193</v>
      </c>
      <c r="V10047">
        <v>45708.624201388891</v>
      </c>
    </row>
    <row r="10048" spans="1:22" x14ac:dyDescent="0.3">
      <c r="A10048" t="s">
        <v>138</v>
      </c>
      <c r="B10048" t="s">
        <v>139</v>
      </c>
      <c r="C10048" t="s">
        <v>93</v>
      </c>
      <c r="D10048" s="29">
        <v>45889</v>
      </c>
      <c r="E10048" s="161">
        <v>0</v>
      </c>
      <c r="F10048" s="161">
        <v>0</v>
      </c>
      <c r="G10048" s="161">
        <v>0</v>
      </c>
      <c r="H10048" s="161">
        <v>0</v>
      </c>
      <c r="L10048">
        <v>494.08487300000002</v>
      </c>
      <c r="M10048">
        <v>169.2</v>
      </c>
      <c r="N10048">
        <v>169.2</v>
      </c>
      <c r="R10048">
        <v>1148.7825620000001</v>
      </c>
      <c r="S10048">
        <v>1148.7825620000001</v>
      </c>
      <c r="T10048" s="194">
        <v>1148.7825620000001</v>
      </c>
      <c r="U10048" t="s">
        <v>193</v>
      </c>
      <c r="V10048">
        <v>45708.624201388891</v>
      </c>
    </row>
    <row r="10049" spans="1:22" x14ac:dyDescent="0.3">
      <c r="A10049" t="s">
        <v>138</v>
      </c>
      <c r="B10049" t="s">
        <v>139</v>
      </c>
      <c r="C10049" t="s">
        <v>93</v>
      </c>
      <c r="D10049" s="29">
        <v>45890</v>
      </c>
      <c r="E10049" s="161">
        <v>0</v>
      </c>
      <c r="F10049" s="161">
        <v>0</v>
      </c>
      <c r="G10049" s="161">
        <v>0</v>
      </c>
      <c r="H10049" s="161">
        <v>0</v>
      </c>
      <c r="L10049">
        <v>494.08487300000002</v>
      </c>
      <c r="M10049">
        <v>169.2</v>
      </c>
      <c r="N10049">
        <v>169.2</v>
      </c>
      <c r="R10049">
        <v>1148.7825620000001</v>
      </c>
      <c r="S10049">
        <v>1148.7825620000001</v>
      </c>
      <c r="T10049" s="194">
        <v>1148.7825620000001</v>
      </c>
      <c r="U10049" t="s">
        <v>193</v>
      </c>
      <c r="V10049">
        <v>45708.624212962961</v>
      </c>
    </row>
    <row r="10050" spans="1:22" x14ac:dyDescent="0.3">
      <c r="A10050" t="s">
        <v>138</v>
      </c>
      <c r="B10050" t="s">
        <v>139</v>
      </c>
      <c r="C10050" t="s">
        <v>93</v>
      </c>
      <c r="D10050" s="29">
        <v>45891</v>
      </c>
      <c r="E10050" s="161">
        <v>0</v>
      </c>
      <c r="F10050" s="161">
        <v>0</v>
      </c>
      <c r="G10050" s="161">
        <v>0</v>
      </c>
      <c r="H10050" s="161">
        <v>0</v>
      </c>
      <c r="L10050">
        <v>494.08487300000002</v>
      </c>
      <c r="M10050">
        <v>169.2</v>
      </c>
      <c r="N10050">
        <v>169.2</v>
      </c>
      <c r="R10050">
        <v>1148.7825620000001</v>
      </c>
      <c r="S10050">
        <v>1148.7825620000001</v>
      </c>
      <c r="T10050" s="194">
        <v>1148.7825620000001</v>
      </c>
      <c r="U10050" t="s">
        <v>193</v>
      </c>
      <c r="V10050">
        <v>45708.624201388891</v>
      </c>
    </row>
    <row r="10051" spans="1:22" x14ac:dyDescent="0.3">
      <c r="A10051" t="s">
        <v>138</v>
      </c>
      <c r="B10051" t="s">
        <v>139</v>
      </c>
      <c r="C10051" t="s">
        <v>93</v>
      </c>
      <c r="D10051" s="29">
        <v>45892</v>
      </c>
      <c r="E10051" s="161">
        <v>0</v>
      </c>
      <c r="F10051" s="161">
        <v>0</v>
      </c>
      <c r="G10051" s="161">
        <v>0</v>
      </c>
      <c r="H10051" s="161">
        <v>0</v>
      </c>
      <c r="L10051">
        <v>494.08487300000002</v>
      </c>
      <c r="M10051">
        <v>169.2</v>
      </c>
      <c r="N10051">
        <v>169.2</v>
      </c>
      <c r="R10051">
        <v>1148.7825620000001</v>
      </c>
      <c r="S10051">
        <v>1148.7825620000001</v>
      </c>
      <c r="T10051" s="194">
        <v>1148.7825620000001</v>
      </c>
      <c r="U10051" t="s">
        <v>193</v>
      </c>
      <c r="V10051">
        <v>45708.624212962961</v>
      </c>
    </row>
    <row r="10052" spans="1:22" x14ac:dyDescent="0.3">
      <c r="A10052" t="s">
        <v>138</v>
      </c>
      <c r="B10052" t="s">
        <v>139</v>
      </c>
      <c r="C10052" t="s">
        <v>93</v>
      </c>
      <c r="D10052" s="29">
        <v>45893</v>
      </c>
      <c r="E10052" s="161">
        <v>0</v>
      </c>
      <c r="F10052" s="161">
        <v>0</v>
      </c>
      <c r="G10052" s="161">
        <v>0</v>
      </c>
      <c r="H10052" s="161">
        <v>0</v>
      </c>
      <c r="L10052">
        <v>494.08487300000002</v>
      </c>
      <c r="M10052">
        <v>169.2</v>
      </c>
      <c r="N10052">
        <v>169.2</v>
      </c>
      <c r="R10052">
        <v>1148.7825620000001</v>
      </c>
      <c r="S10052">
        <v>1148.7825620000001</v>
      </c>
      <c r="T10052" s="194">
        <v>1148.7825620000001</v>
      </c>
      <c r="U10052" t="s">
        <v>193</v>
      </c>
      <c r="V10052">
        <v>45708.624201388891</v>
      </c>
    </row>
    <row r="10053" spans="1:22" x14ac:dyDescent="0.3">
      <c r="A10053" t="s">
        <v>138</v>
      </c>
      <c r="B10053" t="s">
        <v>139</v>
      </c>
      <c r="C10053" t="s">
        <v>93</v>
      </c>
      <c r="D10053" s="29">
        <v>45894</v>
      </c>
      <c r="E10053" s="161">
        <v>0</v>
      </c>
      <c r="F10053" s="161">
        <v>0</v>
      </c>
      <c r="G10053" s="161">
        <v>0</v>
      </c>
      <c r="H10053" s="161">
        <v>0</v>
      </c>
      <c r="L10053">
        <v>494.08487300000002</v>
      </c>
      <c r="M10053">
        <v>169.2</v>
      </c>
      <c r="N10053">
        <v>169.2</v>
      </c>
      <c r="R10053">
        <v>1148.7825620000001</v>
      </c>
      <c r="S10053">
        <v>1148.7825620000001</v>
      </c>
      <c r="T10053" s="194">
        <v>1148.7825620000001</v>
      </c>
      <c r="U10053" t="s">
        <v>193</v>
      </c>
      <c r="V10053">
        <v>45708.624212962961</v>
      </c>
    </row>
    <row r="10054" spans="1:22" x14ac:dyDescent="0.3">
      <c r="A10054" t="s">
        <v>138</v>
      </c>
      <c r="B10054" t="s">
        <v>139</v>
      </c>
      <c r="C10054" t="s">
        <v>93</v>
      </c>
      <c r="D10054" s="29">
        <v>45895</v>
      </c>
      <c r="E10054" s="161">
        <v>0</v>
      </c>
      <c r="F10054" s="161">
        <v>0</v>
      </c>
      <c r="G10054" s="161">
        <v>0</v>
      </c>
      <c r="H10054" s="161">
        <v>0</v>
      </c>
      <c r="L10054">
        <v>494.08487300000002</v>
      </c>
      <c r="M10054">
        <v>169.2</v>
      </c>
      <c r="N10054">
        <v>169.2</v>
      </c>
      <c r="R10054">
        <v>1148.7825620000001</v>
      </c>
      <c r="S10054">
        <v>1148.7825620000001</v>
      </c>
      <c r="T10054" s="194">
        <v>1148.7825620000001</v>
      </c>
      <c r="U10054" t="s">
        <v>193</v>
      </c>
      <c r="V10054">
        <v>45708.624224537038</v>
      </c>
    </row>
    <row r="10055" spans="1:22" x14ac:dyDescent="0.3">
      <c r="A10055" t="s">
        <v>138</v>
      </c>
      <c r="B10055" t="s">
        <v>139</v>
      </c>
      <c r="C10055" t="s">
        <v>93</v>
      </c>
      <c r="D10055" s="29">
        <v>45896</v>
      </c>
      <c r="E10055" s="161">
        <v>0</v>
      </c>
      <c r="F10055" s="161">
        <v>0</v>
      </c>
      <c r="G10055" s="161">
        <v>0</v>
      </c>
      <c r="H10055" s="161">
        <v>0</v>
      </c>
      <c r="L10055">
        <v>494.08487300000002</v>
      </c>
      <c r="M10055">
        <v>169.2</v>
      </c>
      <c r="N10055">
        <v>169.2</v>
      </c>
      <c r="R10055">
        <v>1148.7825620000001</v>
      </c>
      <c r="S10055">
        <v>1148.7825620000001</v>
      </c>
      <c r="T10055" s="194">
        <v>1148.7825620000001</v>
      </c>
      <c r="U10055" t="s">
        <v>193</v>
      </c>
      <c r="V10055">
        <v>45708.624224537038</v>
      </c>
    </row>
    <row r="10056" spans="1:22" x14ac:dyDescent="0.3">
      <c r="A10056" t="s">
        <v>138</v>
      </c>
      <c r="B10056" t="s">
        <v>139</v>
      </c>
      <c r="C10056" t="s">
        <v>93</v>
      </c>
      <c r="D10056" s="29">
        <v>45897</v>
      </c>
      <c r="E10056" s="161">
        <v>0</v>
      </c>
      <c r="F10056" s="161">
        <v>0</v>
      </c>
      <c r="G10056" s="161">
        <v>0</v>
      </c>
      <c r="H10056" s="161">
        <v>0</v>
      </c>
      <c r="L10056">
        <v>494.08487300000002</v>
      </c>
      <c r="M10056">
        <v>169.2</v>
      </c>
      <c r="N10056">
        <v>169.2</v>
      </c>
      <c r="R10056">
        <v>1148.7825620000001</v>
      </c>
      <c r="S10056">
        <v>1148.7825620000001</v>
      </c>
      <c r="T10056" s="194">
        <v>1148.7825620000001</v>
      </c>
      <c r="U10056" t="s">
        <v>193</v>
      </c>
      <c r="V10056">
        <v>45708.624212962961</v>
      </c>
    </row>
    <row r="10057" spans="1:22" x14ac:dyDescent="0.3">
      <c r="A10057" t="s">
        <v>138</v>
      </c>
      <c r="B10057" t="s">
        <v>139</v>
      </c>
      <c r="C10057" t="s">
        <v>93</v>
      </c>
      <c r="D10057" s="29">
        <v>45898</v>
      </c>
      <c r="E10057" s="161">
        <v>0</v>
      </c>
      <c r="F10057" s="161">
        <v>0</v>
      </c>
      <c r="G10057" s="161">
        <v>0</v>
      </c>
      <c r="H10057" s="161">
        <v>0</v>
      </c>
      <c r="L10057">
        <v>494.08487300000002</v>
      </c>
      <c r="M10057">
        <v>169.2</v>
      </c>
      <c r="N10057">
        <v>169.2</v>
      </c>
      <c r="R10057">
        <v>1148.7825620000001</v>
      </c>
      <c r="S10057">
        <v>1148.7825620000001</v>
      </c>
      <c r="T10057" s="194">
        <v>1148.7825620000001</v>
      </c>
      <c r="U10057" t="s">
        <v>193</v>
      </c>
      <c r="V10057">
        <v>45708.624212962961</v>
      </c>
    </row>
    <row r="10058" spans="1:22" x14ac:dyDescent="0.3">
      <c r="A10058" t="s">
        <v>138</v>
      </c>
      <c r="B10058" t="s">
        <v>139</v>
      </c>
      <c r="C10058" t="s">
        <v>93</v>
      </c>
      <c r="D10058" s="29">
        <v>45899</v>
      </c>
      <c r="E10058" s="161">
        <v>0</v>
      </c>
      <c r="F10058" s="161">
        <v>0</v>
      </c>
      <c r="G10058" s="161">
        <v>0</v>
      </c>
      <c r="H10058" s="161">
        <v>0</v>
      </c>
      <c r="L10058">
        <v>494.08487300000002</v>
      </c>
      <c r="M10058">
        <v>169.2</v>
      </c>
      <c r="N10058">
        <v>169.2</v>
      </c>
      <c r="R10058">
        <v>1148.7825620000001</v>
      </c>
      <c r="S10058">
        <v>1148.7825620000001</v>
      </c>
      <c r="T10058" s="194">
        <v>1148.7825620000001</v>
      </c>
      <c r="U10058" t="s">
        <v>193</v>
      </c>
      <c r="V10058">
        <v>45708.624212962961</v>
      </c>
    </row>
    <row r="10059" spans="1:22" x14ac:dyDescent="0.3">
      <c r="A10059" t="s">
        <v>138</v>
      </c>
      <c r="B10059" t="s">
        <v>139</v>
      </c>
      <c r="C10059" t="s">
        <v>93</v>
      </c>
      <c r="D10059" s="29">
        <v>45900</v>
      </c>
      <c r="E10059" s="161">
        <v>0</v>
      </c>
      <c r="F10059" s="161">
        <v>0</v>
      </c>
      <c r="G10059" s="161">
        <v>0</v>
      </c>
      <c r="H10059" s="161">
        <v>0</v>
      </c>
      <c r="L10059">
        <v>494.08487300000002</v>
      </c>
      <c r="M10059">
        <v>169.2</v>
      </c>
      <c r="N10059">
        <v>169.2</v>
      </c>
      <c r="R10059">
        <v>1148.7825620000001</v>
      </c>
      <c r="S10059">
        <v>1148.7825620000001</v>
      </c>
      <c r="T10059" s="194">
        <v>1148.7825620000001</v>
      </c>
      <c r="U10059" t="s">
        <v>193</v>
      </c>
      <c r="V10059">
        <v>45708.624212962961</v>
      </c>
    </row>
    <row r="10060" spans="1:22" x14ac:dyDescent="0.3">
      <c r="A10060" t="s">
        <v>138</v>
      </c>
      <c r="B10060" t="s">
        <v>139</v>
      </c>
      <c r="C10060" t="s">
        <v>93</v>
      </c>
      <c r="D10060" s="29">
        <v>45901</v>
      </c>
      <c r="E10060" s="161">
        <v>0</v>
      </c>
      <c r="F10060" s="161">
        <v>0</v>
      </c>
      <c r="G10060" s="161">
        <v>0</v>
      </c>
      <c r="H10060" s="161">
        <v>0</v>
      </c>
      <c r="L10060">
        <v>494.08487300000002</v>
      </c>
      <c r="M10060">
        <v>169.2</v>
      </c>
      <c r="N10060">
        <v>169.2</v>
      </c>
      <c r="R10060">
        <v>1148.7825620000001</v>
      </c>
      <c r="S10060">
        <v>1148.7825620000001</v>
      </c>
      <c r="T10060" s="194">
        <v>1148.7825620000001</v>
      </c>
      <c r="U10060" t="s">
        <v>193</v>
      </c>
      <c r="V10060">
        <v>45708.624201388891</v>
      </c>
    </row>
    <row r="10061" spans="1:22" x14ac:dyDescent="0.3">
      <c r="A10061" t="s">
        <v>138</v>
      </c>
      <c r="B10061" t="s">
        <v>139</v>
      </c>
      <c r="C10061" t="s">
        <v>93</v>
      </c>
      <c r="D10061" s="29">
        <v>45902</v>
      </c>
      <c r="E10061" s="161">
        <v>0</v>
      </c>
      <c r="F10061" s="161">
        <v>0</v>
      </c>
      <c r="G10061" s="161">
        <v>0</v>
      </c>
      <c r="H10061" s="161">
        <v>0</v>
      </c>
      <c r="L10061">
        <v>494.08487300000002</v>
      </c>
      <c r="M10061">
        <v>169.2</v>
      </c>
      <c r="N10061">
        <v>169.2</v>
      </c>
      <c r="R10061">
        <v>1148.7825620000001</v>
      </c>
      <c r="S10061">
        <v>1148.7825620000001</v>
      </c>
      <c r="T10061" s="194">
        <v>1148.7825620000001</v>
      </c>
      <c r="U10061" t="s">
        <v>193</v>
      </c>
      <c r="V10061">
        <v>45708.624201388891</v>
      </c>
    </row>
    <row r="10062" spans="1:22" x14ac:dyDescent="0.3">
      <c r="A10062" t="s">
        <v>138</v>
      </c>
      <c r="B10062" t="s">
        <v>139</v>
      </c>
      <c r="C10062" t="s">
        <v>93</v>
      </c>
      <c r="D10062" s="29">
        <v>45903</v>
      </c>
      <c r="E10062" s="161">
        <v>0</v>
      </c>
      <c r="F10062" s="161">
        <v>0</v>
      </c>
      <c r="G10062" s="161">
        <v>0</v>
      </c>
      <c r="H10062" s="161">
        <v>0</v>
      </c>
      <c r="L10062">
        <v>494.08487300000002</v>
      </c>
      <c r="M10062">
        <v>169.2</v>
      </c>
      <c r="N10062">
        <v>169.2</v>
      </c>
      <c r="R10062">
        <v>1148.7825620000001</v>
      </c>
      <c r="S10062">
        <v>1148.7825620000001</v>
      </c>
      <c r="T10062" s="194">
        <v>1148.7825620000001</v>
      </c>
      <c r="U10062" t="s">
        <v>193</v>
      </c>
      <c r="V10062">
        <v>45708.624212962961</v>
      </c>
    </row>
    <row r="10063" spans="1:22" x14ac:dyDescent="0.3">
      <c r="A10063" t="s">
        <v>138</v>
      </c>
      <c r="B10063" t="s">
        <v>139</v>
      </c>
      <c r="C10063" t="s">
        <v>93</v>
      </c>
      <c r="D10063" s="29">
        <v>45904</v>
      </c>
      <c r="E10063" s="161">
        <v>0</v>
      </c>
      <c r="F10063" s="161">
        <v>0</v>
      </c>
      <c r="G10063" s="161">
        <v>0</v>
      </c>
      <c r="H10063" s="161">
        <v>0</v>
      </c>
      <c r="L10063">
        <v>494.08487300000002</v>
      </c>
      <c r="M10063">
        <v>169.2</v>
      </c>
      <c r="N10063">
        <v>169.2</v>
      </c>
      <c r="R10063">
        <v>1148.7825620000001</v>
      </c>
      <c r="S10063">
        <v>1148.7825620000001</v>
      </c>
      <c r="T10063" s="194">
        <v>1148.7825620000001</v>
      </c>
      <c r="U10063" t="s">
        <v>193</v>
      </c>
      <c r="V10063">
        <v>45708.624212962961</v>
      </c>
    </row>
    <row r="10064" spans="1:22" x14ac:dyDescent="0.3">
      <c r="A10064" t="s">
        <v>138</v>
      </c>
      <c r="B10064" t="s">
        <v>139</v>
      </c>
      <c r="C10064" t="s">
        <v>93</v>
      </c>
      <c r="D10064" s="29">
        <v>45905</v>
      </c>
      <c r="E10064" s="161">
        <v>0</v>
      </c>
      <c r="F10064" s="161">
        <v>0</v>
      </c>
      <c r="G10064" s="161">
        <v>0</v>
      </c>
      <c r="H10064" s="161">
        <v>0</v>
      </c>
      <c r="L10064">
        <v>494.08487300000002</v>
      </c>
      <c r="M10064">
        <v>169.2</v>
      </c>
      <c r="N10064">
        <v>169.2</v>
      </c>
      <c r="R10064">
        <v>1148.7825620000001</v>
      </c>
      <c r="S10064">
        <v>1148.7825620000001</v>
      </c>
      <c r="T10064" s="194">
        <v>1148.7825620000001</v>
      </c>
      <c r="U10064" t="s">
        <v>193</v>
      </c>
      <c r="V10064">
        <v>45708.624212962961</v>
      </c>
    </row>
    <row r="10065" spans="1:22" x14ac:dyDescent="0.3">
      <c r="A10065" t="s">
        <v>138</v>
      </c>
      <c r="B10065" t="s">
        <v>139</v>
      </c>
      <c r="C10065" t="s">
        <v>93</v>
      </c>
      <c r="D10065" s="29">
        <v>45906</v>
      </c>
      <c r="E10065" s="161">
        <v>0</v>
      </c>
      <c r="F10065" s="161">
        <v>0</v>
      </c>
      <c r="G10065" s="161">
        <v>0</v>
      </c>
      <c r="H10065" s="161">
        <v>0</v>
      </c>
      <c r="L10065">
        <v>494.08487300000002</v>
      </c>
      <c r="M10065">
        <v>169.2</v>
      </c>
      <c r="N10065">
        <v>169.2</v>
      </c>
      <c r="R10065">
        <v>1148.7825620000001</v>
      </c>
      <c r="S10065">
        <v>1148.7825620000001</v>
      </c>
      <c r="T10065" s="194">
        <v>1148.7825620000001</v>
      </c>
      <c r="U10065" t="s">
        <v>193</v>
      </c>
      <c r="V10065">
        <v>45708.624201388891</v>
      </c>
    </row>
    <row r="10066" spans="1:22" x14ac:dyDescent="0.3">
      <c r="A10066" t="s">
        <v>138</v>
      </c>
      <c r="B10066" t="s">
        <v>139</v>
      </c>
      <c r="C10066" t="s">
        <v>93</v>
      </c>
      <c r="D10066" s="29">
        <v>45907</v>
      </c>
      <c r="E10066" s="161">
        <v>0</v>
      </c>
      <c r="F10066" s="161">
        <v>0</v>
      </c>
      <c r="G10066" s="161">
        <v>0</v>
      </c>
      <c r="H10066" s="161">
        <v>0</v>
      </c>
      <c r="L10066">
        <v>494.08487300000002</v>
      </c>
      <c r="M10066">
        <v>169.2</v>
      </c>
      <c r="N10066">
        <v>169.2</v>
      </c>
      <c r="R10066">
        <v>1148.7825620000001</v>
      </c>
      <c r="S10066">
        <v>1148.7825620000001</v>
      </c>
      <c r="T10066" s="194">
        <v>1148.7825620000001</v>
      </c>
      <c r="U10066" t="s">
        <v>193</v>
      </c>
      <c r="V10066">
        <v>45708.624201388891</v>
      </c>
    </row>
    <row r="10067" spans="1:22" x14ac:dyDescent="0.3">
      <c r="A10067" t="s">
        <v>138</v>
      </c>
      <c r="B10067" t="s">
        <v>139</v>
      </c>
      <c r="C10067" t="s">
        <v>93</v>
      </c>
      <c r="D10067" s="29">
        <v>45908</v>
      </c>
      <c r="E10067" s="161">
        <v>0</v>
      </c>
      <c r="F10067" s="161">
        <v>0</v>
      </c>
      <c r="G10067" s="161">
        <v>0</v>
      </c>
      <c r="H10067" s="161">
        <v>0</v>
      </c>
      <c r="L10067">
        <v>494.08487300000002</v>
      </c>
      <c r="M10067">
        <v>169.2</v>
      </c>
      <c r="N10067">
        <v>169.2</v>
      </c>
      <c r="R10067">
        <v>1148.7825620000001</v>
      </c>
      <c r="S10067">
        <v>1148.7825620000001</v>
      </c>
      <c r="T10067" s="194">
        <v>1148.7825620000001</v>
      </c>
      <c r="U10067" t="s">
        <v>193</v>
      </c>
      <c r="V10067">
        <v>45708.624212962961</v>
      </c>
    </row>
    <row r="10068" spans="1:22" x14ac:dyDescent="0.3">
      <c r="A10068" t="s">
        <v>138</v>
      </c>
      <c r="B10068" t="s">
        <v>139</v>
      </c>
      <c r="C10068" t="s">
        <v>93</v>
      </c>
      <c r="D10068" s="29">
        <v>45909</v>
      </c>
      <c r="E10068" s="161">
        <v>0</v>
      </c>
      <c r="F10068" s="161">
        <v>0</v>
      </c>
      <c r="G10068" s="161">
        <v>0</v>
      </c>
      <c r="H10068" s="161">
        <v>0</v>
      </c>
      <c r="L10068">
        <v>494.08487300000002</v>
      </c>
      <c r="M10068">
        <v>169.2</v>
      </c>
      <c r="N10068">
        <v>169.2</v>
      </c>
      <c r="R10068">
        <v>1148.7825620000001</v>
      </c>
      <c r="S10068">
        <v>1148.7825620000001</v>
      </c>
      <c r="T10068" s="194">
        <v>1148.7825620000001</v>
      </c>
      <c r="U10068" t="s">
        <v>193</v>
      </c>
      <c r="V10068">
        <v>45708.624212962961</v>
      </c>
    </row>
    <row r="10069" spans="1:22" x14ac:dyDescent="0.3">
      <c r="A10069" t="s">
        <v>138</v>
      </c>
      <c r="B10069" t="s">
        <v>139</v>
      </c>
      <c r="C10069" t="s">
        <v>93</v>
      </c>
      <c r="D10069" s="29">
        <v>45910</v>
      </c>
      <c r="E10069" s="161">
        <v>0</v>
      </c>
      <c r="F10069" s="161">
        <v>0</v>
      </c>
      <c r="G10069" s="161">
        <v>0</v>
      </c>
      <c r="H10069" s="161">
        <v>0</v>
      </c>
      <c r="L10069">
        <v>494.08487300000002</v>
      </c>
      <c r="M10069">
        <v>169.2</v>
      </c>
      <c r="N10069">
        <v>169.2</v>
      </c>
      <c r="R10069">
        <v>1148.7825620000001</v>
      </c>
      <c r="S10069">
        <v>1148.7825620000001</v>
      </c>
      <c r="T10069" s="194">
        <v>1148.7825620000001</v>
      </c>
      <c r="U10069" t="s">
        <v>193</v>
      </c>
      <c r="V10069">
        <v>45708.624212962961</v>
      </c>
    </row>
    <row r="10070" spans="1:22" x14ac:dyDescent="0.3">
      <c r="A10070" t="s">
        <v>138</v>
      </c>
      <c r="B10070" t="s">
        <v>139</v>
      </c>
      <c r="C10070" t="s">
        <v>93</v>
      </c>
      <c r="D10070" s="29">
        <v>45911</v>
      </c>
      <c r="E10070" s="161">
        <v>0</v>
      </c>
      <c r="F10070" s="161">
        <v>0</v>
      </c>
      <c r="G10070" s="161">
        <v>0</v>
      </c>
      <c r="H10070" s="161">
        <v>0</v>
      </c>
      <c r="L10070">
        <v>494.08487300000002</v>
      </c>
      <c r="M10070">
        <v>169.2</v>
      </c>
      <c r="N10070">
        <v>169.2</v>
      </c>
      <c r="R10070">
        <v>1148.7825620000001</v>
      </c>
      <c r="S10070">
        <v>1148.7825620000001</v>
      </c>
      <c r="T10070" s="194">
        <v>1148.7825620000001</v>
      </c>
      <c r="U10070" t="s">
        <v>193</v>
      </c>
      <c r="V10070">
        <v>45708.624212962961</v>
      </c>
    </row>
    <row r="10071" spans="1:22" x14ac:dyDescent="0.3">
      <c r="A10071" t="s">
        <v>138</v>
      </c>
      <c r="B10071" t="s">
        <v>139</v>
      </c>
      <c r="C10071" t="s">
        <v>93</v>
      </c>
      <c r="D10071" s="29">
        <v>45912</v>
      </c>
      <c r="E10071" s="161">
        <v>0</v>
      </c>
      <c r="F10071" s="161">
        <v>0</v>
      </c>
      <c r="G10071" s="161">
        <v>0</v>
      </c>
      <c r="H10071" s="161">
        <v>0</v>
      </c>
      <c r="L10071">
        <v>494.08487300000002</v>
      </c>
      <c r="M10071">
        <v>169.2</v>
      </c>
      <c r="N10071">
        <v>169.2</v>
      </c>
      <c r="R10071">
        <v>1148.7825620000001</v>
      </c>
      <c r="S10071">
        <v>1148.7825620000001</v>
      </c>
      <c r="T10071" s="194">
        <v>1148.7825620000001</v>
      </c>
      <c r="U10071" t="s">
        <v>193</v>
      </c>
      <c r="V10071">
        <v>45708.624212962961</v>
      </c>
    </row>
    <row r="10072" spans="1:22" x14ac:dyDescent="0.3">
      <c r="A10072" t="s">
        <v>138</v>
      </c>
      <c r="B10072" t="s">
        <v>139</v>
      </c>
      <c r="C10072" t="s">
        <v>93</v>
      </c>
      <c r="D10072" s="29">
        <v>45913</v>
      </c>
      <c r="E10072" s="161">
        <v>0</v>
      </c>
      <c r="F10072" s="161">
        <v>0</v>
      </c>
      <c r="G10072" s="161">
        <v>0</v>
      </c>
      <c r="H10072" s="161">
        <v>0</v>
      </c>
      <c r="L10072">
        <v>494.08487300000002</v>
      </c>
      <c r="M10072">
        <v>169.2</v>
      </c>
      <c r="N10072">
        <v>169.2</v>
      </c>
      <c r="R10072">
        <v>1148.7825620000001</v>
      </c>
      <c r="S10072">
        <v>1148.7825620000001</v>
      </c>
      <c r="T10072" s="194">
        <v>1148.7825620000001</v>
      </c>
      <c r="U10072" t="s">
        <v>193</v>
      </c>
      <c r="V10072">
        <v>45708.624201388891</v>
      </c>
    </row>
    <row r="10073" spans="1:22" x14ac:dyDescent="0.3">
      <c r="A10073" t="s">
        <v>138</v>
      </c>
      <c r="B10073" t="s">
        <v>139</v>
      </c>
      <c r="C10073" t="s">
        <v>93</v>
      </c>
      <c r="D10073" s="29">
        <v>45914</v>
      </c>
      <c r="E10073" s="161">
        <v>0</v>
      </c>
      <c r="F10073" s="161">
        <v>0</v>
      </c>
      <c r="G10073" s="161">
        <v>0</v>
      </c>
      <c r="H10073" s="161">
        <v>0</v>
      </c>
      <c r="L10073">
        <v>494.08487300000002</v>
      </c>
      <c r="M10073">
        <v>169.2</v>
      </c>
      <c r="N10073">
        <v>169.2</v>
      </c>
      <c r="R10073">
        <v>1148.7825620000001</v>
      </c>
      <c r="S10073">
        <v>1148.7825620000001</v>
      </c>
      <c r="T10073" s="194">
        <v>1148.7825620000001</v>
      </c>
      <c r="U10073" t="s">
        <v>193</v>
      </c>
      <c r="V10073">
        <v>45708.624212962961</v>
      </c>
    </row>
    <row r="10074" spans="1:22" x14ac:dyDescent="0.3">
      <c r="A10074" t="s">
        <v>138</v>
      </c>
      <c r="B10074" t="s">
        <v>139</v>
      </c>
      <c r="C10074" t="s">
        <v>93</v>
      </c>
      <c r="D10074" s="29">
        <v>45915</v>
      </c>
      <c r="E10074" s="161">
        <v>0</v>
      </c>
      <c r="F10074" s="161">
        <v>0</v>
      </c>
      <c r="G10074" s="161">
        <v>0</v>
      </c>
      <c r="H10074" s="161">
        <v>0</v>
      </c>
      <c r="L10074">
        <v>494.08487300000002</v>
      </c>
      <c r="M10074">
        <v>169.2</v>
      </c>
      <c r="N10074">
        <v>169.2</v>
      </c>
      <c r="R10074">
        <v>1148.7825620000001</v>
      </c>
      <c r="S10074">
        <v>1148.7825620000001</v>
      </c>
      <c r="T10074" s="194">
        <v>1148.7825620000001</v>
      </c>
      <c r="U10074" t="s">
        <v>193</v>
      </c>
      <c r="V10074">
        <v>45708.624212962961</v>
      </c>
    </row>
    <row r="10075" spans="1:22" x14ac:dyDescent="0.3">
      <c r="A10075" t="s">
        <v>138</v>
      </c>
      <c r="B10075" t="s">
        <v>139</v>
      </c>
      <c r="C10075" t="s">
        <v>93</v>
      </c>
      <c r="D10075" s="29">
        <v>45916</v>
      </c>
      <c r="E10075" s="161">
        <v>0</v>
      </c>
      <c r="F10075" s="161">
        <v>0</v>
      </c>
      <c r="G10075" s="161">
        <v>0</v>
      </c>
      <c r="H10075" s="161">
        <v>0</v>
      </c>
      <c r="L10075">
        <v>494.08487300000002</v>
      </c>
      <c r="M10075">
        <v>169.2</v>
      </c>
      <c r="N10075">
        <v>169.2</v>
      </c>
      <c r="R10075">
        <v>1148.7825620000001</v>
      </c>
      <c r="S10075">
        <v>1148.7825620000001</v>
      </c>
      <c r="T10075" s="194">
        <v>1148.7825620000001</v>
      </c>
      <c r="U10075" t="s">
        <v>193</v>
      </c>
      <c r="V10075">
        <v>45708.624201388891</v>
      </c>
    </row>
    <row r="10076" spans="1:22" x14ac:dyDescent="0.3">
      <c r="A10076" t="s">
        <v>138</v>
      </c>
      <c r="B10076" t="s">
        <v>139</v>
      </c>
      <c r="C10076" t="s">
        <v>93</v>
      </c>
      <c r="D10076" s="29">
        <v>45917</v>
      </c>
      <c r="E10076" s="161">
        <v>0</v>
      </c>
      <c r="F10076" s="161">
        <v>0</v>
      </c>
      <c r="G10076" s="161">
        <v>0</v>
      </c>
      <c r="H10076" s="161">
        <v>0</v>
      </c>
      <c r="L10076">
        <v>494.08487300000002</v>
      </c>
      <c r="M10076">
        <v>169.2</v>
      </c>
      <c r="N10076">
        <v>169.2</v>
      </c>
      <c r="R10076">
        <v>1148.7825620000001</v>
      </c>
      <c r="S10076">
        <v>1148.7825620000001</v>
      </c>
      <c r="T10076" s="194">
        <v>1148.7825620000001</v>
      </c>
      <c r="U10076" t="s">
        <v>193</v>
      </c>
      <c r="V10076">
        <v>45708.624201388891</v>
      </c>
    </row>
    <row r="10077" spans="1:22" x14ac:dyDescent="0.3">
      <c r="A10077" t="s">
        <v>138</v>
      </c>
      <c r="B10077" t="s">
        <v>139</v>
      </c>
      <c r="C10077" t="s">
        <v>93</v>
      </c>
      <c r="D10077" s="29">
        <v>45918</v>
      </c>
      <c r="E10077" s="161">
        <v>0</v>
      </c>
      <c r="F10077" s="161">
        <v>0</v>
      </c>
      <c r="G10077" s="161">
        <v>0</v>
      </c>
      <c r="H10077" s="161">
        <v>0</v>
      </c>
      <c r="L10077">
        <v>494.08487300000002</v>
      </c>
      <c r="M10077">
        <v>169.2</v>
      </c>
      <c r="N10077">
        <v>169.2</v>
      </c>
      <c r="R10077">
        <v>1148.7825620000001</v>
      </c>
      <c r="S10077">
        <v>1148.7825620000001</v>
      </c>
      <c r="T10077" s="194">
        <v>1148.7825620000001</v>
      </c>
      <c r="U10077" t="s">
        <v>193</v>
      </c>
      <c r="V10077">
        <v>45708.624201388891</v>
      </c>
    </row>
    <row r="10078" spans="1:22" x14ac:dyDescent="0.3">
      <c r="A10078" t="s">
        <v>138</v>
      </c>
      <c r="B10078" t="s">
        <v>139</v>
      </c>
      <c r="C10078" t="s">
        <v>93</v>
      </c>
      <c r="D10078" s="29">
        <v>45919</v>
      </c>
      <c r="E10078" s="161">
        <v>0</v>
      </c>
      <c r="F10078" s="161">
        <v>0</v>
      </c>
      <c r="G10078" s="161">
        <v>0</v>
      </c>
      <c r="H10078" s="161">
        <v>0</v>
      </c>
      <c r="L10078">
        <v>494.08487300000002</v>
      </c>
      <c r="M10078">
        <v>169.2</v>
      </c>
      <c r="N10078">
        <v>169.2</v>
      </c>
      <c r="R10078">
        <v>1148.7825620000001</v>
      </c>
      <c r="S10078">
        <v>1148.7825620000001</v>
      </c>
      <c r="T10078" s="194">
        <v>1148.7825620000001</v>
      </c>
      <c r="U10078" t="s">
        <v>193</v>
      </c>
      <c r="V10078">
        <v>45708.624212962961</v>
      </c>
    </row>
    <row r="10079" spans="1:22" x14ac:dyDescent="0.3">
      <c r="A10079" t="s">
        <v>138</v>
      </c>
      <c r="B10079" t="s">
        <v>139</v>
      </c>
      <c r="C10079" t="s">
        <v>93</v>
      </c>
      <c r="D10079" s="29">
        <v>45920</v>
      </c>
      <c r="E10079" s="161">
        <v>0</v>
      </c>
      <c r="F10079" s="161">
        <v>0</v>
      </c>
      <c r="G10079" s="161">
        <v>0</v>
      </c>
      <c r="H10079" s="161">
        <v>0</v>
      </c>
      <c r="L10079">
        <v>494.08487300000002</v>
      </c>
      <c r="M10079">
        <v>169.2</v>
      </c>
      <c r="N10079">
        <v>169.2</v>
      </c>
      <c r="R10079">
        <v>1148.7825620000001</v>
      </c>
      <c r="S10079">
        <v>1148.7825620000001</v>
      </c>
      <c r="T10079" s="194">
        <v>1148.7825620000001</v>
      </c>
      <c r="U10079" t="s">
        <v>193</v>
      </c>
      <c r="V10079">
        <v>45708.624212962961</v>
      </c>
    </row>
    <row r="10080" spans="1:22" x14ac:dyDescent="0.3">
      <c r="A10080" t="s">
        <v>138</v>
      </c>
      <c r="B10080" t="s">
        <v>139</v>
      </c>
      <c r="C10080" t="s">
        <v>93</v>
      </c>
      <c r="D10080" s="29">
        <v>45921</v>
      </c>
      <c r="E10080" s="161">
        <v>0</v>
      </c>
      <c r="F10080" s="161">
        <v>0</v>
      </c>
      <c r="G10080" s="161">
        <v>0</v>
      </c>
      <c r="H10080" s="161">
        <v>0</v>
      </c>
      <c r="L10080">
        <v>494.08487300000002</v>
      </c>
      <c r="M10080">
        <v>169.2</v>
      </c>
      <c r="N10080">
        <v>169.2</v>
      </c>
      <c r="R10080">
        <v>1148.7825620000001</v>
      </c>
      <c r="S10080">
        <v>1148.7825620000001</v>
      </c>
      <c r="T10080" s="194">
        <v>1148.7825620000001</v>
      </c>
      <c r="U10080" t="s">
        <v>193</v>
      </c>
      <c r="V10080">
        <v>45708.624201388891</v>
      </c>
    </row>
    <row r="10081" spans="1:22" x14ac:dyDescent="0.3">
      <c r="A10081" t="s">
        <v>138</v>
      </c>
      <c r="B10081" t="s">
        <v>139</v>
      </c>
      <c r="C10081" t="s">
        <v>93</v>
      </c>
      <c r="D10081" s="29">
        <v>45922</v>
      </c>
      <c r="E10081" s="161">
        <v>0</v>
      </c>
      <c r="F10081" s="161">
        <v>0</v>
      </c>
      <c r="G10081" s="161">
        <v>0</v>
      </c>
      <c r="H10081" s="161">
        <v>0</v>
      </c>
      <c r="L10081">
        <v>494.08487300000002</v>
      </c>
      <c r="M10081">
        <v>169.2</v>
      </c>
      <c r="N10081">
        <v>169.2</v>
      </c>
      <c r="R10081">
        <v>1148.7825620000001</v>
      </c>
      <c r="S10081">
        <v>1148.7825620000001</v>
      </c>
      <c r="T10081" s="194">
        <v>1148.7825620000001</v>
      </c>
      <c r="U10081" t="s">
        <v>193</v>
      </c>
      <c r="V10081">
        <v>45708.624201388891</v>
      </c>
    </row>
    <row r="10082" spans="1:22" x14ac:dyDescent="0.3">
      <c r="A10082" t="s">
        <v>138</v>
      </c>
      <c r="B10082" t="s">
        <v>139</v>
      </c>
      <c r="C10082" t="s">
        <v>93</v>
      </c>
      <c r="D10082" s="29">
        <v>45923</v>
      </c>
      <c r="E10082" s="161">
        <v>0</v>
      </c>
      <c r="F10082" s="161">
        <v>0</v>
      </c>
      <c r="G10082" s="161">
        <v>0</v>
      </c>
      <c r="H10082" s="161">
        <v>0</v>
      </c>
      <c r="L10082">
        <v>494.08487300000002</v>
      </c>
      <c r="M10082">
        <v>169.2</v>
      </c>
      <c r="N10082">
        <v>169.2</v>
      </c>
      <c r="R10082">
        <v>1148.7825620000001</v>
      </c>
      <c r="S10082">
        <v>1148.7825620000001</v>
      </c>
      <c r="T10082" s="194">
        <v>1148.7825620000001</v>
      </c>
      <c r="U10082" t="s">
        <v>193</v>
      </c>
      <c r="V10082">
        <v>45708.624201388891</v>
      </c>
    </row>
    <row r="10083" spans="1:22" x14ac:dyDescent="0.3">
      <c r="A10083" t="s">
        <v>138</v>
      </c>
      <c r="B10083" t="s">
        <v>139</v>
      </c>
      <c r="C10083" t="s">
        <v>93</v>
      </c>
      <c r="D10083" s="29">
        <v>45924</v>
      </c>
      <c r="E10083" s="161">
        <v>0</v>
      </c>
      <c r="F10083" s="161">
        <v>0</v>
      </c>
      <c r="G10083" s="161">
        <v>0</v>
      </c>
      <c r="H10083" s="161">
        <v>0</v>
      </c>
      <c r="L10083">
        <v>494.08487300000002</v>
      </c>
      <c r="M10083">
        <v>169.2</v>
      </c>
      <c r="N10083">
        <v>169.2</v>
      </c>
      <c r="R10083">
        <v>1148.7825620000001</v>
      </c>
      <c r="S10083">
        <v>1148.7825620000001</v>
      </c>
      <c r="T10083" s="194">
        <v>1148.7825620000001</v>
      </c>
      <c r="U10083" t="s">
        <v>193</v>
      </c>
      <c r="V10083">
        <v>45708.624212962961</v>
      </c>
    </row>
    <row r="10084" spans="1:22" x14ac:dyDescent="0.3">
      <c r="A10084" t="s">
        <v>138</v>
      </c>
      <c r="B10084" t="s">
        <v>139</v>
      </c>
      <c r="C10084" t="s">
        <v>93</v>
      </c>
      <c r="D10084" s="29">
        <v>45925</v>
      </c>
      <c r="E10084" s="161">
        <v>0</v>
      </c>
      <c r="F10084" s="161">
        <v>0</v>
      </c>
      <c r="G10084" s="161">
        <v>0</v>
      </c>
      <c r="H10084" s="161">
        <v>0</v>
      </c>
      <c r="L10084">
        <v>494.08487300000002</v>
      </c>
      <c r="M10084">
        <v>169.2</v>
      </c>
      <c r="N10084">
        <v>169.2</v>
      </c>
      <c r="R10084">
        <v>1148.7825620000001</v>
      </c>
      <c r="S10084">
        <v>1148.7825620000001</v>
      </c>
      <c r="T10084" s="194">
        <v>1148.7825620000001</v>
      </c>
      <c r="U10084" t="s">
        <v>193</v>
      </c>
      <c r="V10084">
        <v>45708.624201388891</v>
      </c>
    </row>
    <row r="10085" spans="1:22" x14ac:dyDescent="0.3">
      <c r="A10085" t="s">
        <v>138</v>
      </c>
      <c r="B10085" t="s">
        <v>139</v>
      </c>
      <c r="C10085" t="s">
        <v>93</v>
      </c>
      <c r="D10085" s="29">
        <v>45926</v>
      </c>
      <c r="E10085" s="161">
        <v>0</v>
      </c>
      <c r="F10085" s="161">
        <v>0</v>
      </c>
      <c r="G10085" s="161">
        <v>0</v>
      </c>
      <c r="H10085" s="161">
        <v>0</v>
      </c>
      <c r="L10085">
        <v>494.08487300000002</v>
      </c>
      <c r="M10085">
        <v>169.2</v>
      </c>
      <c r="N10085">
        <v>169.2</v>
      </c>
      <c r="R10085">
        <v>1148.7825620000001</v>
      </c>
      <c r="S10085">
        <v>1148.7825620000001</v>
      </c>
      <c r="T10085" s="194">
        <v>1148.7825620000001</v>
      </c>
      <c r="U10085" t="s">
        <v>193</v>
      </c>
      <c r="V10085">
        <v>45708.624224537038</v>
      </c>
    </row>
    <row r="10086" spans="1:22" x14ac:dyDescent="0.3">
      <c r="A10086" t="s">
        <v>138</v>
      </c>
      <c r="B10086" t="s">
        <v>139</v>
      </c>
      <c r="C10086" t="s">
        <v>93</v>
      </c>
      <c r="D10086" s="29">
        <v>45927</v>
      </c>
      <c r="E10086" s="161">
        <v>0</v>
      </c>
      <c r="F10086" s="161">
        <v>0</v>
      </c>
      <c r="G10086" s="161">
        <v>0</v>
      </c>
      <c r="H10086" s="161">
        <v>0</v>
      </c>
      <c r="L10086">
        <v>494.08487300000002</v>
      </c>
      <c r="M10086">
        <v>169.2</v>
      </c>
      <c r="N10086">
        <v>169.2</v>
      </c>
      <c r="R10086">
        <v>1148.7825620000001</v>
      </c>
      <c r="S10086">
        <v>1148.7825620000001</v>
      </c>
      <c r="T10086" s="194">
        <v>1148.7825620000001</v>
      </c>
      <c r="U10086" t="s">
        <v>193</v>
      </c>
      <c r="V10086">
        <v>45708.624224537038</v>
      </c>
    </row>
    <row r="10087" spans="1:22" x14ac:dyDescent="0.3">
      <c r="A10087" t="s">
        <v>138</v>
      </c>
      <c r="B10087" t="s">
        <v>139</v>
      </c>
      <c r="C10087" t="s">
        <v>93</v>
      </c>
      <c r="D10087" s="29">
        <v>45928</v>
      </c>
      <c r="E10087" s="161">
        <v>0</v>
      </c>
      <c r="F10087" s="161">
        <v>0</v>
      </c>
      <c r="G10087" s="161">
        <v>0</v>
      </c>
      <c r="H10087" s="161">
        <v>0</v>
      </c>
      <c r="L10087">
        <v>494.08487300000002</v>
      </c>
      <c r="M10087">
        <v>169.2</v>
      </c>
      <c r="N10087">
        <v>169.2</v>
      </c>
      <c r="R10087">
        <v>1148.7825620000001</v>
      </c>
      <c r="S10087">
        <v>1148.7825620000001</v>
      </c>
      <c r="T10087" s="194">
        <v>1148.7825620000001</v>
      </c>
      <c r="U10087" t="s">
        <v>193</v>
      </c>
      <c r="V10087">
        <v>45708.624212962961</v>
      </c>
    </row>
    <row r="10088" spans="1:22" x14ac:dyDescent="0.3">
      <c r="A10088" t="s">
        <v>138</v>
      </c>
      <c r="B10088" t="s">
        <v>139</v>
      </c>
      <c r="C10088" t="s">
        <v>93</v>
      </c>
      <c r="D10088" s="29">
        <v>45929</v>
      </c>
      <c r="E10088" s="161">
        <v>0</v>
      </c>
      <c r="F10088" s="161">
        <v>0</v>
      </c>
      <c r="G10088" s="161">
        <v>0</v>
      </c>
      <c r="H10088" s="161">
        <v>0</v>
      </c>
      <c r="L10088">
        <v>494.08487300000002</v>
      </c>
      <c r="M10088">
        <v>169.2</v>
      </c>
      <c r="N10088">
        <v>169.2</v>
      </c>
      <c r="R10088">
        <v>1148.7825620000001</v>
      </c>
      <c r="S10088">
        <v>1148.7825620000001</v>
      </c>
      <c r="T10088" s="194">
        <v>1148.7825620000001</v>
      </c>
      <c r="U10088" t="s">
        <v>193</v>
      </c>
      <c r="V10088">
        <v>45708.624212962961</v>
      </c>
    </row>
    <row r="10089" spans="1:22" x14ac:dyDescent="0.3">
      <c r="A10089" t="s">
        <v>138</v>
      </c>
      <c r="B10089" t="s">
        <v>139</v>
      </c>
      <c r="C10089" t="s">
        <v>93</v>
      </c>
      <c r="D10089" s="29">
        <v>45930</v>
      </c>
      <c r="E10089" s="161">
        <v>0</v>
      </c>
      <c r="F10089" s="161">
        <v>0</v>
      </c>
      <c r="G10089" s="161">
        <v>0</v>
      </c>
      <c r="H10089" s="161">
        <v>0</v>
      </c>
      <c r="L10089">
        <v>494.08487300000002</v>
      </c>
      <c r="M10089">
        <v>169.2</v>
      </c>
      <c r="N10089">
        <v>169.2</v>
      </c>
      <c r="R10089">
        <v>1148.7825620000001</v>
      </c>
      <c r="S10089">
        <v>1148.7825620000001</v>
      </c>
      <c r="T10089" s="194">
        <v>1148.7825620000001</v>
      </c>
      <c r="U10089" t="s">
        <v>193</v>
      </c>
      <c r="V10089">
        <v>45708.624224537038</v>
      </c>
    </row>
    <row r="10090" spans="1:22" x14ac:dyDescent="0.3">
      <c r="A10090" t="s">
        <v>138</v>
      </c>
      <c r="B10090" t="s">
        <v>139</v>
      </c>
      <c r="C10090" t="s">
        <v>93</v>
      </c>
      <c r="D10090" s="29">
        <v>45931</v>
      </c>
      <c r="E10090" s="161">
        <v>0</v>
      </c>
      <c r="F10090" s="161">
        <v>0</v>
      </c>
      <c r="G10090" s="161">
        <v>0</v>
      </c>
      <c r="H10090" s="161">
        <v>0</v>
      </c>
      <c r="L10090">
        <v>467.39368100000002</v>
      </c>
      <c r="M10090">
        <v>67.2</v>
      </c>
      <c r="N10090">
        <v>67.2</v>
      </c>
      <c r="R10090">
        <v>1118.860359</v>
      </c>
      <c r="S10090">
        <v>1118.860359</v>
      </c>
      <c r="T10090" s="194">
        <v>1118.860359</v>
      </c>
      <c r="U10090" t="s">
        <v>193</v>
      </c>
      <c r="V10090">
        <v>45708.624212962961</v>
      </c>
    </row>
    <row r="10091" spans="1:22" x14ac:dyDescent="0.3">
      <c r="A10091" t="s">
        <v>138</v>
      </c>
      <c r="B10091" t="s">
        <v>139</v>
      </c>
      <c r="C10091" t="s">
        <v>93</v>
      </c>
      <c r="D10091" s="29">
        <v>45932</v>
      </c>
      <c r="E10091" s="161">
        <v>0</v>
      </c>
      <c r="F10091" s="161">
        <v>0</v>
      </c>
      <c r="G10091" s="161">
        <v>0</v>
      </c>
      <c r="H10091" s="161">
        <v>0</v>
      </c>
      <c r="L10091">
        <v>467.39368100000002</v>
      </c>
      <c r="M10091">
        <v>67.2</v>
      </c>
      <c r="N10091">
        <v>67.2</v>
      </c>
      <c r="R10091">
        <v>1118.860359</v>
      </c>
      <c r="S10091">
        <v>1118.860359</v>
      </c>
      <c r="T10091" s="194">
        <v>1118.860359</v>
      </c>
      <c r="U10091" t="s">
        <v>193</v>
      </c>
      <c r="V10091">
        <v>45708.624201388891</v>
      </c>
    </row>
    <row r="10092" spans="1:22" x14ac:dyDescent="0.3">
      <c r="A10092" t="s">
        <v>138</v>
      </c>
      <c r="B10092" t="s">
        <v>139</v>
      </c>
      <c r="C10092" t="s">
        <v>93</v>
      </c>
      <c r="D10092" s="29">
        <v>45933</v>
      </c>
      <c r="E10092" s="161">
        <v>0</v>
      </c>
      <c r="F10092" s="161">
        <v>0</v>
      </c>
      <c r="G10092" s="161">
        <v>0</v>
      </c>
      <c r="H10092" s="161">
        <v>0</v>
      </c>
      <c r="L10092">
        <v>467.39368100000002</v>
      </c>
      <c r="M10092">
        <v>67.2</v>
      </c>
      <c r="N10092">
        <v>67.2</v>
      </c>
      <c r="R10092">
        <v>1118.860359</v>
      </c>
      <c r="S10092">
        <v>1118.860359</v>
      </c>
      <c r="T10092" s="194">
        <v>1118.860359</v>
      </c>
      <c r="U10092" t="s">
        <v>193</v>
      </c>
      <c r="V10092">
        <v>45708.624224537038</v>
      </c>
    </row>
    <row r="10093" spans="1:22" x14ac:dyDescent="0.3">
      <c r="A10093" t="s">
        <v>138</v>
      </c>
      <c r="B10093" t="s">
        <v>139</v>
      </c>
      <c r="C10093" t="s">
        <v>93</v>
      </c>
      <c r="D10093" s="29">
        <v>45934</v>
      </c>
      <c r="E10093" s="161">
        <v>0</v>
      </c>
      <c r="F10093" s="161">
        <v>0</v>
      </c>
      <c r="G10093" s="161">
        <v>0</v>
      </c>
      <c r="H10093" s="161">
        <v>0</v>
      </c>
      <c r="L10093">
        <v>467.39368100000002</v>
      </c>
      <c r="M10093">
        <v>67.2</v>
      </c>
      <c r="N10093">
        <v>67.2</v>
      </c>
      <c r="R10093">
        <v>1118.860359</v>
      </c>
      <c r="S10093">
        <v>1118.860359</v>
      </c>
      <c r="T10093" s="194">
        <v>1118.860359</v>
      </c>
      <c r="U10093" t="s">
        <v>193</v>
      </c>
      <c r="V10093">
        <v>45708.624212962961</v>
      </c>
    </row>
    <row r="10094" spans="1:22" x14ac:dyDescent="0.3">
      <c r="A10094" t="s">
        <v>138</v>
      </c>
      <c r="B10094" t="s">
        <v>139</v>
      </c>
      <c r="C10094" t="s">
        <v>93</v>
      </c>
      <c r="D10094" s="29">
        <v>45935</v>
      </c>
      <c r="E10094" s="161">
        <v>0</v>
      </c>
      <c r="F10094" s="161">
        <v>0</v>
      </c>
      <c r="G10094" s="161">
        <v>0</v>
      </c>
      <c r="H10094" s="161">
        <v>0</v>
      </c>
      <c r="L10094">
        <v>467.39368100000002</v>
      </c>
      <c r="M10094">
        <v>67.2</v>
      </c>
      <c r="N10094">
        <v>67.2</v>
      </c>
      <c r="R10094">
        <v>1118.860359</v>
      </c>
      <c r="S10094">
        <v>1118.860359</v>
      </c>
      <c r="T10094" s="194">
        <v>1118.860359</v>
      </c>
      <c r="U10094" t="s">
        <v>193</v>
      </c>
      <c r="V10094">
        <v>45708.624212962961</v>
      </c>
    </row>
    <row r="10095" spans="1:22" x14ac:dyDescent="0.3">
      <c r="A10095" t="s">
        <v>138</v>
      </c>
      <c r="B10095" t="s">
        <v>139</v>
      </c>
      <c r="C10095" t="s">
        <v>93</v>
      </c>
      <c r="D10095" s="29">
        <v>45936</v>
      </c>
      <c r="E10095" s="161">
        <v>0</v>
      </c>
      <c r="F10095" s="161">
        <v>0</v>
      </c>
      <c r="G10095" s="161">
        <v>0</v>
      </c>
      <c r="H10095" s="161">
        <v>0</v>
      </c>
      <c r="L10095">
        <v>467.39368100000002</v>
      </c>
      <c r="M10095">
        <v>67.2</v>
      </c>
      <c r="N10095">
        <v>67.2</v>
      </c>
      <c r="R10095">
        <v>1118.860359</v>
      </c>
      <c r="S10095">
        <v>1118.860359</v>
      </c>
      <c r="T10095" s="194">
        <v>1118.860359</v>
      </c>
      <c r="U10095" t="s">
        <v>193</v>
      </c>
      <c r="V10095">
        <v>45708.624224537038</v>
      </c>
    </row>
    <row r="10096" spans="1:22" x14ac:dyDescent="0.3">
      <c r="A10096" t="s">
        <v>138</v>
      </c>
      <c r="B10096" t="s">
        <v>139</v>
      </c>
      <c r="C10096" t="s">
        <v>93</v>
      </c>
      <c r="D10096" s="29">
        <v>45937</v>
      </c>
      <c r="E10096" s="161">
        <v>0</v>
      </c>
      <c r="F10096" s="161">
        <v>0</v>
      </c>
      <c r="G10096" s="161">
        <v>0</v>
      </c>
      <c r="H10096" s="161">
        <v>0</v>
      </c>
      <c r="L10096">
        <v>467.39368100000002</v>
      </c>
      <c r="M10096">
        <v>67.2</v>
      </c>
      <c r="N10096">
        <v>67.2</v>
      </c>
      <c r="R10096">
        <v>1118.860359</v>
      </c>
      <c r="S10096">
        <v>1118.860359</v>
      </c>
      <c r="T10096" s="194">
        <v>1118.860359</v>
      </c>
      <c r="U10096" t="s">
        <v>193</v>
      </c>
      <c r="V10096">
        <v>45708.624212962961</v>
      </c>
    </row>
    <row r="10097" spans="1:22" x14ac:dyDescent="0.3">
      <c r="A10097" t="s">
        <v>138</v>
      </c>
      <c r="B10097" t="s">
        <v>139</v>
      </c>
      <c r="C10097" t="s">
        <v>93</v>
      </c>
      <c r="D10097" s="29">
        <v>45938</v>
      </c>
      <c r="E10097" s="161">
        <v>0</v>
      </c>
      <c r="F10097" s="161">
        <v>0</v>
      </c>
      <c r="G10097" s="161">
        <v>0</v>
      </c>
      <c r="H10097" s="161">
        <v>0</v>
      </c>
      <c r="L10097">
        <v>467.39368100000002</v>
      </c>
      <c r="M10097">
        <v>67.2</v>
      </c>
      <c r="N10097">
        <v>67.2</v>
      </c>
      <c r="R10097">
        <v>1118.860359</v>
      </c>
      <c r="S10097">
        <v>1118.860359</v>
      </c>
      <c r="T10097" s="194">
        <v>1118.860359</v>
      </c>
      <c r="U10097" t="s">
        <v>193</v>
      </c>
      <c r="V10097">
        <v>45708.624201388891</v>
      </c>
    </row>
    <row r="10098" spans="1:22" x14ac:dyDescent="0.3">
      <c r="A10098" t="s">
        <v>138</v>
      </c>
      <c r="B10098" t="s">
        <v>139</v>
      </c>
      <c r="C10098" t="s">
        <v>93</v>
      </c>
      <c r="D10098" s="29">
        <v>45939</v>
      </c>
      <c r="E10098" s="161">
        <v>0</v>
      </c>
      <c r="F10098" s="161">
        <v>0</v>
      </c>
      <c r="G10098" s="161">
        <v>0</v>
      </c>
      <c r="H10098" s="161">
        <v>0</v>
      </c>
      <c r="L10098">
        <v>467.39368100000002</v>
      </c>
      <c r="M10098">
        <v>67.2</v>
      </c>
      <c r="N10098">
        <v>67.2</v>
      </c>
      <c r="R10098">
        <v>1118.860359</v>
      </c>
      <c r="S10098">
        <v>1118.860359</v>
      </c>
      <c r="T10098" s="194">
        <v>1118.860359</v>
      </c>
      <c r="U10098" t="s">
        <v>193</v>
      </c>
      <c r="V10098">
        <v>45708.624224537038</v>
      </c>
    </row>
    <row r="10099" spans="1:22" x14ac:dyDescent="0.3">
      <c r="A10099" t="s">
        <v>138</v>
      </c>
      <c r="B10099" t="s">
        <v>139</v>
      </c>
      <c r="C10099" t="s">
        <v>93</v>
      </c>
      <c r="D10099" s="29">
        <v>45940</v>
      </c>
      <c r="E10099" s="161">
        <v>0</v>
      </c>
      <c r="F10099" s="161">
        <v>0</v>
      </c>
      <c r="G10099" s="161">
        <v>0</v>
      </c>
      <c r="H10099" s="161">
        <v>0</v>
      </c>
      <c r="L10099">
        <v>467.39368100000002</v>
      </c>
      <c r="M10099">
        <v>67.2</v>
      </c>
      <c r="N10099">
        <v>67.2</v>
      </c>
      <c r="R10099">
        <v>1118.860359</v>
      </c>
      <c r="S10099">
        <v>1118.860359</v>
      </c>
      <c r="T10099" s="194">
        <v>1118.860359</v>
      </c>
      <c r="U10099" t="s">
        <v>193</v>
      </c>
      <c r="V10099">
        <v>45708.624201388891</v>
      </c>
    </row>
    <row r="10100" spans="1:22" x14ac:dyDescent="0.3">
      <c r="A10100" t="s">
        <v>138</v>
      </c>
      <c r="B10100" t="s">
        <v>139</v>
      </c>
      <c r="C10100" t="s">
        <v>93</v>
      </c>
      <c r="D10100" s="29">
        <v>45941</v>
      </c>
      <c r="E10100" s="161">
        <v>0</v>
      </c>
      <c r="F10100" s="161">
        <v>0</v>
      </c>
      <c r="G10100" s="161">
        <v>0</v>
      </c>
      <c r="H10100" s="161">
        <v>0</v>
      </c>
      <c r="L10100">
        <v>467.39368100000002</v>
      </c>
      <c r="M10100">
        <v>67.2</v>
      </c>
      <c r="N10100">
        <v>67.2</v>
      </c>
      <c r="R10100">
        <v>1118.860359</v>
      </c>
      <c r="S10100">
        <v>1118.860359</v>
      </c>
      <c r="T10100" s="194">
        <v>1118.860359</v>
      </c>
      <c r="U10100" t="s">
        <v>193</v>
      </c>
      <c r="V10100">
        <v>45708.624201388891</v>
      </c>
    </row>
    <row r="10101" spans="1:22" x14ac:dyDescent="0.3">
      <c r="A10101" t="s">
        <v>138</v>
      </c>
      <c r="B10101" t="s">
        <v>139</v>
      </c>
      <c r="C10101" t="s">
        <v>93</v>
      </c>
      <c r="D10101" s="29">
        <v>45942</v>
      </c>
      <c r="E10101" s="161">
        <v>0</v>
      </c>
      <c r="F10101" s="161">
        <v>0</v>
      </c>
      <c r="G10101" s="161">
        <v>0</v>
      </c>
      <c r="H10101" s="161">
        <v>0</v>
      </c>
      <c r="L10101">
        <v>467.39368100000002</v>
      </c>
      <c r="M10101">
        <v>67.2</v>
      </c>
      <c r="N10101">
        <v>67.2</v>
      </c>
      <c r="R10101">
        <v>1118.860359</v>
      </c>
      <c r="S10101">
        <v>1118.860359</v>
      </c>
      <c r="T10101" s="194">
        <v>1118.860359</v>
      </c>
      <c r="U10101" t="s">
        <v>193</v>
      </c>
      <c r="V10101">
        <v>45708.624212962961</v>
      </c>
    </row>
    <row r="10102" spans="1:22" x14ac:dyDescent="0.3">
      <c r="A10102" t="s">
        <v>138</v>
      </c>
      <c r="B10102" t="s">
        <v>139</v>
      </c>
      <c r="C10102" t="s">
        <v>93</v>
      </c>
      <c r="D10102" s="29">
        <v>45943</v>
      </c>
      <c r="E10102" s="161">
        <v>0</v>
      </c>
      <c r="F10102" s="161">
        <v>0</v>
      </c>
      <c r="G10102" s="161">
        <v>0</v>
      </c>
      <c r="H10102" s="161">
        <v>0</v>
      </c>
      <c r="L10102">
        <v>467.39368100000002</v>
      </c>
      <c r="M10102">
        <v>67.2</v>
      </c>
      <c r="N10102">
        <v>67.2</v>
      </c>
      <c r="R10102">
        <v>1118.860359</v>
      </c>
      <c r="S10102">
        <v>1118.860359</v>
      </c>
      <c r="T10102" s="194">
        <v>1118.860359</v>
      </c>
      <c r="U10102" t="s">
        <v>193</v>
      </c>
      <c r="V10102">
        <v>45708.624212962961</v>
      </c>
    </row>
    <row r="10103" spans="1:22" x14ac:dyDescent="0.3">
      <c r="A10103" t="s">
        <v>138</v>
      </c>
      <c r="B10103" t="s">
        <v>139</v>
      </c>
      <c r="C10103" t="s">
        <v>93</v>
      </c>
      <c r="D10103" s="29">
        <v>45944</v>
      </c>
      <c r="E10103" s="161">
        <v>0</v>
      </c>
      <c r="F10103" s="161">
        <v>0</v>
      </c>
      <c r="G10103" s="161">
        <v>0</v>
      </c>
      <c r="H10103" s="161">
        <v>0</v>
      </c>
      <c r="L10103">
        <v>467.39368100000002</v>
      </c>
      <c r="M10103">
        <v>67.2</v>
      </c>
      <c r="N10103">
        <v>67.2</v>
      </c>
      <c r="R10103">
        <v>1118.860359</v>
      </c>
      <c r="S10103">
        <v>1118.860359</v>
      </c>
      <c r="T10103" s="194">
        <v>1118.860359</v>
      </c>
      <c r="U10103" t="s">
        <v>193</v>
      </c>
      <c r="V10103">
        <v>45708.624201388891</v>
      </c>
    </row>
    <row r="10104" spans="1:22" x14ac:dyDescent="0.3">
      <c r="A10104" t="s">
        <v>138</v>
      </c>
      <c r="B10104" t="s">
        <v>139</v>
      </c>
      <c r="C10104" t="s">
        <v>93</v>
      </c>
      <c r="D10104" s="29">
        <v>45945</v>
      </c>
      <c r="E10104" s="161">
        <v>0</v>
      </c>
      <c r="F10104" s="161">
        <v>0</v>
      </c>
      <c r="G10104" s="161">
        <v>0</v>
      </c>
      <c r="H10104" s="161">
        <v>0</v>
      </c>
      <c r="L10104">
        <v>467.39368100000002</v>
      </c>
      <c r="M10104">
        <v>67.2</v>
      </c>
      <c r="N10104">
        <v>67.2</v>
      </c>
      <c r="R10104">
        <v>1118.860359</v>
      </c>
      <c r="S10104">
        <v>1118.860359</v>
      </c>
      <c r="T10104" s="194">
        <v>1118.860359</v>
      </c>
      <c r="U10104" t="s">
        <v>193</v>
      </c>
      <c r="V10104">
        <v>45708.624201388891</v>
      </c>
    </row>
    <row r="10105" spans="1:22" x14ac:dyDescent="0.3">
      <c r="A10105" t="s">
        <v>138</v>
      </c>
      <c r="B10105" t="s">
        <v>139</v>
      </c>
      <c r="C10105" t="s">
        <v>93</v>
      </c>
      <c r="D10105" s="29">
        <v>45946</v>
      </c>
      <c r="E10105" s="161">
        <v>0</v>
      </c>
      <c r="F10105" s="161">
        <v>0</v>
      </c>
      <c r="G10105" s="161">
        <v>0</v>
      </c>
      <c r="H10105" s="161">
        <v>0</v>
      </c>
      <c r="L10105">
        <v>467.39368100000002</v>
      </c>
      <c r="M10105">
        <v>67.2</v>
      </c>
      <c r="N10105">
        <v>67.2</v>
      </c>
      <c r="R10105">
        <v>1118.860359</v>
      </c>
      <c r="S10105">
        <v>1118.860359</v>
      </c>
      <c r="T10105" s="194">
        <v>1118.860359</v>
      </c>
      <c r="U10105" t="s">
        <v>193</v>
      </c>
      <c r="V10105">
        <v>45708.624201388891</v>
      </c>
    </row>
    <row r="10106" spans="1:22" x14ac:dyDescent="0.3">
      <c r="A10106" t="s">
        <v>138</v>
      </c>
      <c r="B10106" t="s">
        <v>139</v>
      </c>
      <c r="C10106" t="s">
        <v>93</v>
      </c>
      <c r="D10106" s="29">
        <v>45947</v>
      </c>
      <c r="E10106" s="161">
        <v>0</v>
      </c>
      <c r="F10106" s="161">
        <v>0</v>
      </c>
      <c r="G10106" s="161">
        <v>0</v>
      </c>
      <c r="H10106" s="161">
        <v>0</v>
      </c>
      <c r="L10106">
        <v>467.39368100000002</v>
      </c>
      <c r="M10106">
        <v>67.2</v>
      </c>
      <c r="N10106">
        <v>67.2</v>
      </c>
      <c r="R10106">
        <v>1118.860359</v>
      </c>
      <c r="S10106">
        <v>1118.860359</v>
      </c>
      <c r="T10106" s="194">
        <v>1118.860359</v>
      </c>
      <c r="U10106" t="s">
        <v>193</v>
      </c>
      <c r="V10106">
        <v>45708.624201388891</v>
      </c>
    </row>
    <row r="10107" spans="1:22" x14ac:dyDescent="0.3">
      <c r="A10107" t="s">
        <v>138</v>
      </c>
      <c r="B10107" t="s">
        <v>139</v>
      </c>
      <c r="C10107" t="s">
        <v>93</v>
      </c>
      <c r="D10107" s="29">
        <v>45948</v>
      </c>
      <c r="E10107" s="161">
        <v>0</v>
      </c>
      <c r="F10107" s="161">
        <v>0</v>
      </c>
      <c r="G10107" s="161">
        <v>0</v>
      </c>
      <c r="H10107" s="161">
        <v>0</v>
      </c>
      <c r="L10107">
        <v>467.39368100000002</v>
      </c>
      <c r="M10107">
        <v>67.2</v>
      </c>
      <c r="N10107">
        <v>67.2</v>
      </c>
      <c r="R10107">
        <v>1118.860359</v>
      </c>
      <c r="S10107">
        <v>1118.860359</v>
      </c>
      <c r="T10107" s="194">
        <v>1118.860359</v>
      </c>
      <c r="U10107" t="s">
        <v>193</v>
      </c>
      <c r="V10107">
        <v>45708.624224537038</v>
      </c>
    </row>
    <row r="10108" spans="1:22" x14ac:dyDescent="0.3">
      <c r="A10108" t="s">
        <v>138</v>
      </c>
      <c r="B10108" t="s">
        <v>139</v>
      </c>
      <c r="C10108" t="s">
        <v>93</v>
      </c>
      <c r="D10108" s="29">
        <v>45949</v>
      </c>
      <c r="E10108" s="161">
        <v>0</v>
      </c>
      <c r="F10108" s="161">
        <v>0</v>
      </c>
      <c r="G10108" s="161">
        <v>0</v>
      </c>
      <c r="H10108" s="161">
        <v>0</v>
      </c>
      <c r="L10108">
        <v>467.39368100000002</v>
      </c>
      <c r="M10108">
        <v>67.2</v>
      </c>
      <c r="N10108">
        <v>67.2</v>
      </c>
      <c r="R10108">
        <v>1118.860359</v>
      </c>
      <c r="S10108">
        <v>1118.860359</v>
      </c>
      <c r="T10108" s="194">
        <v>1118.860359</v>
      </c>
      <c r="U10108" t="s">
        <v>193</v>
      </c>
      <c r="V10108">
        <v>45708.624201388891</v>
      </c>
    </row>
    <row r="10109" spans="1:22" x14ac:dyDescent="0.3">
      <c r="A10109" t="s">
        <v>138</v>
      </c>
      <c r="B10109" t="s">
        <v>139</v>
      </c>
      <c r="C10109" t="s">
        <v>93</v>
      </c>
      <c r="D10109" s="29">
        <v>45950</v>
      </c>
      <c r="E10109" s="161">
        <v>0</v>
      </c>
      <c r="F10109" s="161">
        <v>0</v>
      </c>
      <c r="G10109" s="161">
        <v>0</v>
      </c>
      <c r="H10109" s="161">
        <v>0</v>
      </c>
      <c r="L10109">
        <v>467.39368100000002</v>
      </c>
      <c r="M10109">
        <v>67.2</v>
      </c>
      <c r="N10109">
        <v>67.2</v>
      </c>
      <c r="R10109">
        <v>1118.860359</v>
      </c>
      <c r="S10109">
        <v>1118.860359</v>
      </c>
      <c r="T10109" s="194">
        <v>1118.860359</v>
      </c>
      <c r="U10109" t="s">
        <v>193</v>
      </c>
      <c r="V10109">
        <v>45708.624212962961</v>
      </c>
    </row>
    <row r="10110" spans="1:22" x14ac:dyDescent="0.3">
      <c r="A10110" t="s">
        <v>138</v>
      </c>
      <c r="B10110" t="s">
        <v>139</v>
      </c>
      <c r="C10110" t="s">
        <v>93</v>
      </c>
      <c r="D10110" s="29">
        <v>45951</v>
      </c>
      <c r="E10110" s="161">
        <v>0</v>
      </c>
      <c r="F10110" s="161">
        <v>0</v>
      </c>
      <c r="G10110" s="161">
        <v>0</v>
      </c>
      <c r="H10110" s="161">
        <v>0</v>
      </c>
      <c r="L10110">
        <v>467.39368100000002</v>
      </c>
      <c r="M10110">
        <v>67.2</v>
      </c>
      <c r="N10110">
        <v>67.2</v>
      </c>
      <c r="R10110">
        <v>1118.860359</v>
      </c>
      <c r="S10110">
        <v>1118.860359</v>
      </c>
      <c r="T10110" s="194">
        <v>1118.860359</v>
      </c>
      <c r="U10110" t="s">
        <v>193</v>
      </c>
      <c r="V10110">
        <v>45708.624201388891</v>
      </c>
    </row>
    <row r="10111" spans="1:22" x14ac:dyDescent="0.3">
      <c r="A10111" t="s">
        <v>138</v>
      </c>
      <c r="B10111" t="s">
        <v>139</v>
      </c>
      <c r="C10111" t="s">
        <v>93</v>
      </c>
      <c r="D10111" s="29">
        <v>45952</v>
      </c>
      <c r="E10111" s="161">
        <v>0</v>
      </c>
      <c r="F10111" s="161">
        <v>0</v>
      </c>
      <c r="G10111" s="161">
        <v>0</v>
      </c>
      <c r="H10111" s="161">
        <v>0</v>
      </c>
      <c r="L10111">
        <v>467.39368100000002</v>
      </c>
      <c r="M10111">
        <v>67.2</v>
      </c>
      <c r="N10111">
        <v>67.2</v>
      </c>
      <c r="R10111">
        <v>1118.860359</v>
      </c>
      <c r="S10111">
        <v>1118.860359</v>
      </c>
      <c r="T10111" s="194">
        <v>1118.860359</v>
      </c>
      <c r="U10111" t="s">
        <v>193</v>
      </c>
      <c r="V10111">
        <v>45708.624224537038</v>
      </c>
    </row>
    <row r="10112" spans="1:22" x14ac:dyDescent="0.3">
      <c r="A10112" t="s">
        <v>138</v>
      </c>
      <c r="B10112" t="s">
        <v>139</v>
      </c>
      <c r="C10112" t="s">
        <v>93</v>
      </c>
      <c r="D10112" s="29">
        <v>45953</v>
      </c>
      <c r="E10112" s="161">
        <v>0</v>
      </c>
      <c r="F10112" s="161">
        <v>0</v>
      </c>
      <c r="G10112" s="161">
        <v>0</v>
      </c>
      <c r="H10112" s="161">
        <v>0</v>
      </c>
      <c r="L10112">
        <v>467.39368100000002</v>
      </c>
      <c r="M10112">
        <v>67.2</v>
      </c>
      <c r="N10112">
        <v>67.2</v>
      </c>
      <c r="R10112">
        <v>1118.860359</v>
      </c>
      <c r="S10112">
        <v>1118.860359</v>
      </c>
      <c r="T10112" s="194">
        <v>1118.860359</v>
      </c>
      <c r="U10112" t="s">
        <v>193</v>
      </c>
      <c r="V10112">
        <v>45708.624224537038</v>
      </c>
    </row>
    <row r="10113" spans="1:22" x14ac:dyDescent="0.3">
      <c r="A10113" t="s">
        <v>138</v>
      </c>
      <c r="B10113" t="s">
        <v>139</v>
      </c>
      <c r="C10113" t="s">
        <v>93</v>
      </c>
      <c r="D10113" s="29">
        <v>45954</v>
      </c>
      <c r="E10113" s="161">
        <v>0</v>
      </c>
      <c r="F10113" s="161">
        <v>0</v>
      </c>
      <c r="G10113" s="161">
        <v>0</v>
      </c>
      <c r="H10113" s="161">
        <v>0</v>
      </c>
      <c r="L10113">
        <v>467.39368100000002</v>
      </c>
      <c r="M10113">
        <v>67.2</v>
      </c>
      <c r="N10113">
        <v>67.2</v>
      </c>
      <c r="R10113">
        <v>1118.860359</v>
      </c>
      <c r="S10113">
        <v>1118.860359</v>
      </c>
      <c r="T10113" s="194">
        <v>1118.860359</v>
      </c>
      <c r="U10113" t="s">
        <v>193</v>
      </c>
      <c r="V10113">
        <v>45708.624224537038</v>
      </c>
    </row>
    <row r="10114" spans="1:22" x14ac:dyDescent="0.3">
      <c r="A10114" t="s">
        <v>138</v>
      </c>
      <c r="B10114" t="s">
        <v>139</v>
      </c>
      <c r="C10114" t="s">
        <v>93</v>
      </c>
      <c r="D10114" s="29">
        <v>45955</v>
      </c>
      <c r="E10114" s="161">
        <v>0</v>
      </c>
      <c r="F10114" s="161">
        <v>0</v>
      </c>
      <c r="G10114" s="161">
        <v>0</v>
      </c>
      <c r="H10114" s="161">
        <v>0</v>
      </c>
      <c r="L10114">
        <v>467.39368100000002</v>
      </c>
      <c r="M10114">
        <v>67.2</v>
      </c>
      <c r="N10114">
        <v>67.2</v>
      </c>
      <c r="R10114">
        <v>1118.860359</v>
      </c>
      <c r="S10114">
        <v>1118.860359</v>
      </c>
      <c r="T10114" s="194">
        <v>1118.860359</v>
      </c>
      <c r="U10114" t="s">
        <v>193</v>
      </c>
      <c r="V10114">
        <v>45708.624212962961</v>
      </c>
    </row>
    <row r="10115" spans="1:22" x14ac:dyDescent="0.3">
      <c r="A10115" t="s">
        <v>138</v>
      </c>
      <c r="B10115" t="s">
        <v>139</v>
      </c>
      <c r="C10115" t="s">
        <v>93</v>
      </c>
      <c r="D10115" s="29">
        <v>45956</v>
      </c>
      <c r="E10115" s="161">
        <v>0</v>
      </c>
      <c r="F10115" s="161">
        <v>0</v>
      </c>
      <c r="G10115" s="161">
        <v>0</v>
      </c>
      <c r="H10115" s="161">
        <v>0</v>
      </c>
      <c r="L10115">
        <v>467.39368100000002</v>
      </c>
      <c r="M10115">
        <v>67.2</v>
      </c>
      <c r="N10115">
        <v>67.2</v>
      </c>
      <c r="R10115">
        <v>1118.860359</v>
      </c>
      <c r="S10115">
        <v>1118.860359</v>
      </c>
      <c r="T10115" s="194">
        <v>1118.860359</v>
      </c>
      <c r="U10115" t="s">
        <v>193</v>
      </c>
      <c r="V10115">
        <v>45708.624224537038</v>
      </c>
    </row>
    <row r="10116" spans="1:22" x14ac:dyDescent="0.3">
      <c r="A10116" t="s">
        <v>138</v>
      </c>
      <c r="B10116" t="s">
        <v>139</v>
      </c>
      <c r="C10116" t="s">
        <v>93</v>
      </c>
      <c r="D10116" s="29">
        <v>45957</v>
      </c>
      <c r="E10116" s="161">
        <v>0</v>
      </c>
      <c r="F10116" s="161">
        <v>0</v>
      </c>
      <c r="G10116" s="161">
        <v>0</v>
      </c>
      <c r="H10116" s="161">
        <v>0</v>
      </c>
      <c r="L10116">
        <v>467.39368100000002</v>
      </c>
      <c r="M10116">
        <v>67.2</v>
      </c>
      <c r="N10116">
        <v>67.2</v>
      </c>
      <c r="R10116">
        <v>1118.860359</v>
      </c>
      <c r="S10116">
        <v>1118.860359</v>
      </c>
      <c r="T10116" s="194">
        <v>1118.860359</v>
      </c>
      <c r="U10116" t="s">
        <v>193</v>
      </c>
      <c r="V10116">
        <v>45708.624201388891</v>
      </c>
    </row>
    <row r="10117" spans="1:22" x14ac:dyDescent="0.3">
      <c r="A10117" t="s">
        <v>138</v>
      </c>
      <c r="B10117" t="s">
        <v>139</v>
      </c>
      <c r="C10117" t="s">
        <v>93</v>
      </c>
      <c r="D10117" s="29">
        <v>45958</v>
      </c>
      <c r="E10117" s="161">
        <v>0</v>
      </c>
      <c r="F10117" s="161">
        <v>0</v>
      </c>
      <c r="G10117" s="161">
        <v>0</v>
      </c>
      <c r="H10117" s="161">
        <v>0</v>
      </c>
      <c r="L10117">
        <v>467.39368100000002</v>
      </c>
      <c r="M10117">
        <v>67.2</v>
      </c>
      <c r="N10117">
        <v>67.2</v>
      </c>
      <c r="R10117">
        <v>1118.860359</v>
      </c>
      <c r="S10117">
        <v>1118.860359</v>
      </c>
      <c r="T10117" s="194">
        <v>1118.860359</v>
      </c>
      <c r="U10117" t="s">
        <v>193</v>
      </c>
      <c r="V10117">
        <v>45708.624201388891</v>
      </c>
    </row>
    <row r="10118" spans="1:22" x14ac:dyDescent="0.3">
      <c r="A10118" t="s">
        <v>138</v>
      </c>
      <c r="B10118" t="s">
        <v>139</v>
      </c>
      <c r="C10118" t="s">
        <v>93</v>
      </c>
      <c r="D10118" s="29">
        <v>45959</v>
      </c>
      <c r="E10118" s="161">
        <v>0</v>
      </c>
      <c r="F10118" s="161">
        <v>0</v>
      </c>
      <c r="G10118" s="161">
        <v>0</v>
      </c>
      <c r="H10118" s="161">
        <v>0</v>
      </c>
      <c r="L10118">
        <v>467.39368100000002</v>
      </c>
      <c r="M10118">
        <v>67.2</v>
      </c>
      <c r="N10118">
        <v>67.2</v>
      </c>
      <c r="R10118">
        <v>1118.860359</v>
      </c>
      <c r="S10118">
        <v>1118.860359</v>
      </c>
      <c r="T10118" s="194">
        <v>1118.860359</v>
      </c>
      <c r="U10118" t="s">
        <v>193</v>
      </c>
      <c r="V10118">
        <v>45708.624212962961</v>
      </c>
    </row>
    <row r="10119" spans="1:22" x14ac:dyDescent="0.3">
      <c r="A10119" t="s">
        <v>138</v>
      </c>
      <c r="B10119" t="s">
        <v>139</v>
      </c>
      <c r="C10119" t="s">
        <v>93</v>
      </c>
      <c r="D10119" s="29">
        <v>45960</v>
      </c>
      <c r="E10119" s="161">
        <v>0</v>
      </c>
      <c r="F10119" s="161">
        <v>0</v>
      </c>
      <c r="G10119" s="161">
        <v>0</v>
      </c>
      <c r="H10119" s="161">
        <v>0</v>
      </c>
      <c r="L10119">
        <v>467.39368100000002</v>
      </c>
      <c r="M10119">
        <v>67.2</v>
      </c>
      <c r="N10119">
        <v>67.2</v>
      </c>
      <c r="R10119">
        <v>1118.860359</v>
      </c>
      <c r="S10119">
        <v>1118.860359</v>
      </c>
      <c r="T10119" s="194">
        <v>1118.860359</v>
      </c>
      <c r="U10119" t="s">
        <v>193</v>
      </c>
      <c r="V10119">
        <v>45708.624224537038</v>
      </c>
    </row>
    <row r="10120" spans="1:22" x14ac:dyDescent="0.3">
      <c r="A10120" t="s">
        <v>138</v>
      </c>
      <c r="B10120" t="s">
        <v>139</v>
      </c>
      <c r="C10120" t="s">
        <v>93</v>
      </c>
      <c r="D10120" s="29">
        <v>45961</v>
      </c>
      <c r="E10120" s="161">
        <v>0</v>
      </c>
      <c r="F10120" s="161">
        <v>0</v>
      </c>
      <c r="G10120" s="161">
        <v>0</v>
      </c>
      <c r="H10120" s="161">
        <v>0</v>
      </c>
      <c r="L10120">
        <v>467.39368100000002</v>
      </c>
      <c r="M10120">
        <v>67.2</v>
      </c>
      <c r="N10120">
        <v>67.2</v>
      </c>
      <c r="R10120">
        <v>1118.860359</v>
      </c>
      <c r="S10120">
        <v>1118.860359</v>
      </c>
      <c r="T10120" s="194">
        <v>1118.860359</v>
      </c>
      <c r="U10120" t="s">
        <v>193</v>
      </c>
      <c r="V10120">
        <v>45708.624212962961</v>
      </c>
    </row>
    <row r="10121" spans="1:22" x14ac:dyDescent="0.3">
      <c r="A10121" t="s">
        <v>138</v>
      </c>
      <c r="B10121" t="s">
        <v>139</v>
      </c>
      <c r="C10121" t="s">
        <v>93</v>
      </c>
      <c r="D10121" s="29">
        <v>45962</v>
      </c>
      <c r="E10121" s="161">
        <v>0</v>
      </c>
      <c r="F10121" s="161">
        <v>0</v>
      </c>
      <c r="G10121" s="161">
        <v>0</v>
      </c>
      <c r="H10121" s="161">
        <v>0</v>
      </c>
      <c r="L10121">
        <v>467.39368100000002</v>
      </c>
      <c r="M10121">
        <v>67.2</v>
      </c>
      <c r="N10121">
        <v>67.2</v>
      </c>
      <c r="R10121">
        <v>1118.860359</v>
      </c>
      <c r="S10121">
        <v>1118.860359</v>
      </c>
      <c r="T10121" s="194">
        <v>1118.860359</v>
      </c>
      <c r="U10121" t="s">
        <v>193</v>
      </c>
      <c r="V10121">
        <v>45708.624212962961</v>
      </c>
    </row>
    <row r="10122" spans="1:22" x14ac:dyDescent="0.3">
      <c r="A10122" t="s">
        <v>138</v>
      </c>
      <c r="B10122" t="s">
        <v>139</v>
      </c>
      <c r="C10122" t="s">
        <v>93</v>
      </c>
      <c r="D10122" s="29">
        <v>45963</v>
      </c>
      <c r="E10122" s="161">
        <v>0</v>
      </c>
      <c r="F10122" s="161">
        <v>0</v>
      </c>
      <c r="G10122" s="161">
        <v>0</v>
      </c>
      <c r="H10122" s="161">
        <v>0</v>
      </c>
      <c r="L10122">
        <v>467.39368100000002</v>
      </c>
      <c r="M10122">
        <v>67.2</v>
      </c>
      <c r="N10122">
        <v>67.2</v>
      </c>
      <c r="R10122">
        <v>1118.860359</v>
      </c>
      <c r="S10122">
        <v>1118.860359</v>
      </c>
      <c r="T10122" s="194">
        <v>1118.860359</v>
      </c>
      <c r="U10122" t="s">
        <v>193</v>
      </c>
      <c r="V10122">
        <v>45708.624224537038</v>
      </c>
    </row>
    <row r="10123" spans="1:22" x14ac:dyDescent="0.3">
      <c r="A10123" t="s">
        <v>138</v>
      </c>
      <c r="B10123" t="s">
        <v>139</v>
      </c>
      <c r="C10123" t="s">
        <v>93</v>
      </c>
      <c r="D10123" s="29">
        <v>45964</v>
      </c>
      <c r="E10123" s="161">
        <v>0</v>
      </c>
      <c r="F10123" s="161">
        <v>0</v>
      </c>
      <c r="G10123" s="161">
        <v>0</v>
      </c>
      <c r="H10123" s="161">
        <v>0</v>
      </c>
      <c r="L10123">
        <v>467.39368100000002</v>
      </c>
      <c r="M10123">
        <v>67.2</v>
      </c>
      <c r="N10123">
        <v>67.2</v>
      </c>
      <c r="R10123">
        <v>1118.860359</v>
      </c>
      <c r="S10123">
        <v>1118.860359</v>
      </c>
      <c r="T10123" s="194">
        <v>1118.860359</v>
      </c>
      <c r="U10123" t="s">
        <v>193</v>
      </c>
      <c r="V10123">
        <v>45708.624201388891</v>
      </c>
    </row>
    <row r="10124" spans="1:22" x14ac:dyDescent="0.3">
      <c r="A10124" t="s">
        <v>138</v>
      </c>
      <c r="B10124" t="s">
        <v>139</v>
      </c>
      <c r="C10124" t="s">
        <v>93</v>
      </c>
      <c r="D10124" s="29">
        <v>45965</v>
      </c>
      <c r="E10124" s="161">
        <v>0</v>
      </c>
      <c r="F10124" s="161">
        <v>0</v>
      </c>
      <c r="G10124" s="161">
        <v>0</v>
      </c>
      <c r="H10124" s="161">
        <v>0</v>
      </c>
      <c r="L10124">
        <v>467.39368100000002</v>
      </c>
      <c r="M10124">
        <v>67.2</v>
      </c>
      <c r="N10124">
        <v>67.2</v>
      </c>
      <c r="R10124">
        <v>1118.860359</v>
      </c>
      <c r="S10124">
        <v>1118.860359</v>
      </c>
      <c r="T10124" s="194">
        <v>1118.860359</v>
      </c>
      <c r="U10124" t="s">
        <v>193</v>
      </c>
      <c r="V10124">
        <v>45708.624212962961</v>
      </c>
    </row>
    <row r="10125" spans="1:22" x14ac:dyDescent="0.3">
      <c r="A10125" t="s">
        <v>138</v>
      </c>
      <c r="B10125" t="s">
        <v>139</v>
      </c>
      <c r="C10125" t="s">
        <v>93</v>
      </c>
      <c r="D10125" s="29">
        <v>45966</v>
      </c>
      <c r="E10125" s="161">
        <v>0</v>
      </c>
      <c r="F10125" s="161">
        <v>0</v>
      </c>
      <c r="G10125" s="161">
        <v>0</v>
      </c>
      <c r="H10125" s="161">
        <v>0</v>
      </c>
      <c r="L10125">
        <v>467.39368100000002</v>
      </c>
      <c r="M10125">
        <v>67.2</v>
      </c>
      <c r="N10125">
        <v>67.2</v>
      </c>
      <c r="R10125">
        <v>1118.860359</v>
      </c>
      <c r="S10125">
        <v>1118.860359</v>
      </c>
      <c r="T10125" s="194">
        <v>1118.860359</v>
      </c>
      <c r="U10125" t="s">
        <v>193</v>
      </c>
      <c r="V10125">
        <v>45708.624212962961</v>
      </c>
    </row>
    <row r="10126" spans="1:22" x14ac:dyDescent="0.3">
      <c r="A10126" t="s">
        <v>138</v>
      </c>
      <c r="B10126" t="s">
        <v>139</v>
      </c>
      <c r="C10126" t="s">
        <v>93</v>
      </c>
      <c r="D10126" s="29">
        <v>45967</v>
      </c>
      <c r="E10126" s="161">
        <v>0</v>
      </c>
      <c r="F10126" s="161">
        <v>0</v>
      </c>
      <c r="G10126" s="161">
        <v>0</v>
      </c>
      <c r="H10126" s="161">
        <v>0</v>
      </c>
      <c r="L10126">
        <v>467.39368100000002</v>
      </c>
      <c r="M10126">
        <v>67.2</v>
      </c>
      <c r="N10126">
        <v>67.2</v>
      </c>
      <c r="R10126">
        <v>1118.860359</v>
      </c>
      <c r="S10126">
        <v>1118.860359</v>
      </c>
      <c r="T10126" s="194">
        <v>1118.860359</v>
      </c>
      <c r="U10126" t="s">
        <v>193</v>
      </c>
      <c r="V10126">
        <v>45708.624212962961</v>
      </c>
    </row>
    <row r="10127" spans="1:22" x14ac:dyDescent="0.3">
      <c r="A10127" t="s">
        <v>138</v>
      </c>
      <c r="B10127" t="s">
        <v>139</v>
      </c>
      <c r="C10127" t="s">
        <v>93</v>
      </c>
      <c r="D10127" s="29">
        <v>45968</v>
      </c>
      <c r="E10127" s="161">
        <v>0</v>
      </c>
      <c r="F10127" s="161">
        <v>0</v>
      </c>
      <c r="G10127" s="161">
        <v>0</v>
      </c>
      <c r="H10127" s="161">
        <v>0</v>
      </c>
      <c r="L10127">
        <v>467.39368100000002</v>
      </c>
      <c r="M10127">
        <v>67.2</v>
      </c>
      <c r="N10127">
        <v>67.2</v>
      </c>
      <c r="R10127">
        <v>1118.860359</v>
      </c>
      <c r="S10127">
        <v>1118.860359</v>
      </c>
      <c r="T10127" s="194">
        <v>1118.860359</v>
      </c>
      <c r="U10127" t="s">
        <v>193</v>
      </c>
      <c r="V10127">
        <v>45708.624201388891</v>
      </c>
    </row>
    <row r="10128" spans="1:22" x14ac:dyDescent="0.3">
      <c r="A10128" t="s">
        <v>138</v>
      </c>
      <c r="B10128" t="s">
        <v>139</v>
      </c>
      <c r="C10128" t="s">
        <v>93</v>
      </c>
      <c r="D10128" s="29">
        <v>45969</v>
      </c>
      <c r="E10128" s="161">
        <v>0</v>
      </c>
      <c r="F10128" s="161">
        <v>0</v>
      </c>
      <c r="G10128" s="161">
        <v>0</v>
      </c>
      <c r="H10128" s="161">
        <v>0</v>
      </c>
      <c r="L10128">
        <v>467.39368100000002</v>
      </c>
      <c r="M10128">
        <v>67.2</v>
      </c>
      <c r="N10128">
        <v>67.2</v>
      </c>
      <c r="R10128">
        <v>1118.860359</v>
      </c>
      <c r="S10128">
        <v>1118.860359</v>
      </c>
      <c r="T10128" s="194">
        <v>1118.860359</v>
      </c>
      <c r="U10128" t="s">
        <v>193</v>
      </c>
      <c r="V10128">
        <v>45708.624201388891</v>
      </c>
    </row>
    <row r="10129" spans="1:22" x14ac:dyDescent="0.3">
      <c r="A10129" t="s">
        <v>138</v>
      </c>
      <c r="B10129" t="s">
        <v>139</v>
      </c>
      <c r="C10129" t="s">
        <v>93</v>
      </c>
      <c r="D10129" s="29">
        <v>45970</v>
      </c>
      <c r="E10129" s="161">
        <v>0</v>
      </c>
      <c r="F10129" s="161">
        <v>0</v>
      </c>
      <c r="G10129" s="161">
        <v>0</v>
      </c>
      <c r="H10129" s="161">
        <v>0</v>
      </c>
      <c r="L10129">
        <v>467.39368100000002</v>
      </c>
      <c r="M10129">
        <v>67.2</v>
      </c>
      <c r="N10129">
        <v>67.2</v>
      </c>
      <c r="R10129">
        <v>1118.860359</v>
      </c>
      <c r="S10129">
        <v>1118.860359</v>
      </c>
      <c r="T10129" s="194">
        <v>1118.860359</v>
      </c>
      <c r="U10129" t="s">
        <v>193</v>
      </c>
      <c r="V10129">
        <v>45708.624201388891</v>
      </c>
    </row>
    <row r="10130" spans="1:22" x14ac:dyDescent="0.3">
      <c r="A10130" t="s">
        <v>138</v>
      </c>
      <c r="B10130" t="s">
        <v>139</v>
      </c>
      <c r="C10130" t="s">
        <v>93</v>
      </c>
      <c r="D10130" s="29">
        <v>45971</v>
      </c>
      <c r="E10130" s="161">
        <v>0</v>
      </c>
      <c r="F10130" s="161">
        <v>0</v>
      </c>
      <c r="G10130" s="161">
        <v>0</v>
      </c>
      <c r="H10130" s="161">
        <v>0</v>
      </c>
      <c r="L10130">
        <v>467.39368100000002</v>
      </c>
      <c r="M10130">
        <v>67.2</v>
      </c>
      <c r="N10130">
        <v>67.2</v>
      </c>
      <c r="R10130">
        <v>1118.860359</v>
      </c>
      <c r="S10130">
        <v>1118.860359</v>
      </c>
      <c r="T10130" s="194">
        <v>1118.860359</v>
      </c>
      <c r="U10130" t="s">
        <v>193</v>
      </c>
      <c r="V10130">
        <v>45708.624201388891</v>
      </c>
    </row>
    <row r="10131" spans="1:22" x14ac:dyDescent="0.3">
      <c r="A10131" t="s">
        <v>138</v>
      </c>
      <c r="B10131" t="s">
        <v>139</v>
      </c>
      <c r="C10131" t="s">
        <v>93</v>
      </c>
      <c r="D10131" s="29">
        <v>45972</v>
      </c>
      <c r="E10131" s="161">
        <v>0</v>
      </c>
      <c r="F10131" s="161">
        <v>0</v>
      </c>
      <c r="G10131" s="161">
        <v>0</v>
      </c>
      <c r="H10131" s="161">
        <v>0</v>
      </c>
      <c r="L10131">
        <v>467.39368100000002</v>
      </c>
      <c r="M10131">
        <v>67.2</v>
      </c>
      <c r="N10131">
        <v>67.2</v>
      </c>
      <c r="R10131">
        <v>1118.860359</v>
      </c>
      <c r="S10131">
        <v>1118.860359</v>
      </c>
      <c r="T10131" s="194">
        <v>1118.860359</v>
      </c>
      <c r="U10131" t="s">
        <v>193</v>
      </c>
      <c r="V10131">
        <v>45708.624212962961</v>
      </c>
    </row>
    <row r="10132" spans="1:22" x14ac:dyDescent="0.3">
      <c r="A10132" t="s">
        <v>138</v>
      </c>
      <c r="B10132" t="s">
        <v>139</v>
      </c>
      <c r="C10132" t="s">
        <v>93</v>
      </c>
      <c r="D10132" s="29">
        <v>45973</v>
      </c>
      <c r="E10132" s="161">
        <v>0</v>
      </c>
      <c r="F10132" s="161">
        <v>0</v>
      </c>
      <c r="G10132" s="161">
        <v>0</v>
      </c>
      <c r="H10132" s="161">
        <v>0</v>
      </c>
      <c r="L10132">
        <v>467.39368100000002</v>
      </c>
      <c r="M10132">
        <v>67.2</v>
      </c>
      <c r="N10132">
        <v>67.2</v>
      </c>
      <c r="R10132">
        <v>1118.860359</v>
      </c>
      <c r="S10132">
        <v>1118.860359</v>
      </c>
      <c r="T10132" s="194">
        <v>1118.860359</v>
      </c>
      <c r="U10132" t="s">
        <v>193</v>
      </c>
      <c r="V10132">
        <v>45708.624201388891</v>
      </c>
    </row>
    <row r="10133" spans="1:22" x14ac:dyDescent="0.3">
      <c r="A10133" t="s">
        <v>138</v>
      </c>
      <c r="B10133" t="s">
        <v>139</v>
      </c>
      <c r="C10133" t="s">
        <v>93</v>
      </c>
      <c r="D10133" s="29">
        <v>45974</v>
      </c>
      <c r="E10133" s="161">
        <v>0</v>
      </c>
      <c r="F10133" s="161">
        <v>0</v>
      </c>
      <c r="G10133" s="161">
        <v>0</v>
      </c>
      <c r="H10133" s="161">
        <v>0</v>
      </c>
      <c r="L10133">
        <v>467.39368100000002</v>
      </c>
      <c r="M10133">
        <v>67.2</v>
      </c>
      <c r="N10133">
        <v>67.2</v>
      </c>
      <c r="R10133">
        <v>1118.860359</v>
      </c>
      <c r="S10133">
        <v>1118.860359</v>
      </c>
      <c r="T10133" s="194">
        <v>1118.860359</v>
      </c>
      <c r="U10133" t="s">
        <v>193</v>
      </c>
      <c r="V10133">
        <v>45708.624212962961</v>
      </c>
    </row>
    <row r="10134" spans="1:22" x14ac:dyDescent="0.3">
      <c r="A10134" t="s">
        <v>138</v>
      </c>
      <c r="B10134" t="s">
        <v>139</v>
      </c>
      <c r="C10134" t="s">
        <v>93</v>
      </c>
      <c r="D10134" s="29">
        <v>45975</v>
      </c>
      <c r="E10134" s="161">
        <v>0</v>
      </c>
      <c r="F10134" s="161">
        <v>0</v>
      </c>
      <c r="G10134" s="161">
        <v>0</v>
      </c>
      <c r="H10134" s="161">
        <v>0</v>
      </c>
      <c r="L10134">
        <v>467.39368100000002</v>
      </c>
      <c r="M10134">
        <v>67.2</v>
      </c>
      <c r="N10134">
        <v>67.2</v>
      </c>
      <c r="R10134">
        <v>1118.860359</v>
      </c>
      <c r="S10134">
        <v>1118.860359</v>
      </c>
      <c r="T10134" s="194">
        <v>1118.860359</v>
      </c>
      <c r="U10134" t="s">
        <v>193</v>
      </c>
      <c r="V10134">
        <v>45708.624212962961</v>
      </c>
    </row>
    <row r="10135" spans="1:22" x14ac:dyDescent="0.3">
      <c r="A10135" t="s">
        <v>138</v>
      </c>
      <c r="B10135" t="s">
        <v>139</v>
      </c>
      <c r="C10135" t="s">
        <v>93</v>
      </c>
      <c r="D10135" s="29">
        <v>45976</v>
      </c>
      <c r="E10135" s="161">
        <v>0</v>
      </c>
      <c r="F10135" s="161">
        <v>0</v>
      </c>
      <c r="G10135" s="161">
        <v>0</v>
      </c>
      <c r="H10135" s="161">
        <v>0</v>
      </c>
      <c r="L10135">
        <v>467.39368100000002</v>
      </c>
      <c r="M10135">
        <v>67.2</v>
      </c>
      <c r="N10135">
        <v>67.2</v>
      </c>
      <c r="R10135">
        <v>1118.860359</v>
      </c>
      <c r="S10135">
        <v>1118.860359</v>
      </c>
      <c r="T10135" s="194">
        <v>1118.860359</v>
      </c>
      <c r="U10135" t="s">
        <v>193</v>
      </c>
      <c r="V10135">
        <v>45708.624224537038</v>
      </c>
    </row>
    <row r="10136" spans="1:22" x14ac:dyDescent="0.3">
      <c r="A10136" t="s">
        <v>138</v>
      </c>
      <c r="B10136" t="s">
        <v>139</v>
      </c>
      <c r="C10136" t="s">
        <v>93</v>
      </c>
      <c r="D10136" s="29">
        <v>45977</v>
      </c>
      <c r="E10136" s="161">
        <v>0</v>
      </c>
      <c r="F10136" s="161">
        <v>0</v>
      </c>
      <c r="G10136" s="161">
        <v>0</v>
      </c>
      <c r="H10136" s="161">
        <v>0</v>
      </c>
      <c r="L10136">
        <v>467.39368100000002</v>
      </c>
      <c r="M10136">
        <v>67.2</v>
      </c>
      <c r="N10136">
        <v>67.2</v>
      </c>
      <c r="R10136">
        <v>1118.860359</v>
      </c>
      <c r="S10136">
        <v>1118.860359</v>
      </c>
      <c r="T10136" s="194">
        <v>1118.860359</v>
      </c>
      <c r="U10136" t="s">
        <v>193</v>
      </c>
      <c r="V10136">
        <v>45708.624201388891</v>
      </c>
    </row>
    <row r="10137" spans="1:22" x14ac:dyDescent="0.3">
      <c r="A10137" t="s">
        <v>138</v>
      </c>
      <c r="B10137" t="s">
        <v>139</v>
      </c>
      <c r="C10137" t="s">
        <v>93</v>
      </c>
      <c r="D10137" s="29">
        <v>45978</v>
      </c>
      <c r="E10137" s="161">
        <v>0</v>
      </c>
      <c r="F10137" s="161">
        <v>0</v>
      </c>
      <c r="G10137" s="161">
        <v>0</v>
      </c>
      <c r="H10137" s="161">
        <v>0</v>
      </c>
      <c r="L10137">
        <v>467.39368100000002</v>
      </c>
      <c r="M10137">
        <v>67.2</v>
      </c>
      <c r="N10137">
        <v>67.2</v>
      </c>
      <c r="R10137">
        <v>1118.860359</v>
      </c>
      <c r="S10137">
        <v>1118.860359</v>
      </c>
      <c r="T10137" s="194">
        <v>1118.860359</v>
      </c>
      <c r="U10137" t="s">
        <v>193</v>
      </c>
      <c r="V10137">
        <v>45708.624212962961</v>
      </c>
    </row>
    <row r="10138" spans="1:22" x14ac:dyDescent="0.3">
      <c r="A10138" t="s">
        <v>138</v>
      </c>
      <c r="B10138" t="s">
        <v>139</v>
      </c>
      <c r="C10138" t="s">
        <v>93</v>
      </c>
      <c r="D10138" s="29">
        <v>45979</v>
      </c>
      <c r="E10138" s="161">
        <v>0</v>
      </c>
      <c r="F10138" s="161">
        <v>0</v>
      </c>
      <c r="G10138" s="161">
        <v>0</v>
      </c>
      <c r="H10138" s="161">
        <v>0</v>
      </c>
      <c r="L10138">
        <v>467.39368100000002</v>
      </c>
      <c r="M10138">
        <v>67.2</v>
      </c>
      <c r="N10138">
        <v>67.2</v>
      </c>
      <c r="R10138">
        <v>1118.860359</v>
      </c>
      <c r="S10138">
        <v>1118.860359</v>
      </c>
      <c r="T10138" s="194">
        <v>1118.860359</v>
      </c>
      <c r="U10138" t="s">
        <v>193</v>
      </c>
      <c r="V10138">
        <v>45708.624201388891</v>
      </c>
    </row>
    <row r="10139" spans="1:22" x14ac:dyDescent="0.3">
      <c r="A10139" t="s">
        <v>138</v>
      </c>
      <c r="B10139" t="s">
        <v>139</v>
      </c>
      <c r="C10139" t="s">
        <v>93</v>
      </c>
      <c r="D10139" s="29">
        <v>45980</v>
      </c>
      <c r="E10139" s="161">
        <v>0</v>
      </c>
      <c r="F10139" s="161">
        <v>0</v>
      </c>
      <c r="G10139" s="161">
        <v>0</v>
      </c>
      <c r="H10139" s="161">
        <v>0</v>
      </c>
      <c r="L10139">
        <v>467.39368100000002</v>
      </c>
      <c r="M10139">
        <v>67.2</v>
      </c>
      <c r="N10139">
        <v>67.2</v>
      </c>
      <c r="R10139">
        <v>1118.860359</v>
      </c>
      <c r="S10139">
        <v>1118.860359</v>
      </c>
      <c r="T10139" s="194">
        <v>1118.860359</v>
      </c>
      <c r="U10139" t="s">
        <v>193</v>
      </c>
      <c r="V10139">
        <v>45708.624201388891</v>
      </c>
    </row>
    <row r="10140" spans="1:22" x14ac:dyDescent="0.3">
      <c r="A10140" t="s">
        <v>138</v>
      </c>
      <c r="B10140" t="s">
        <v>139</v>
      </c>
      <c r="C10140" t="s">
        <v>93</v>
      </c>
      <c r="D10140" s="29">
        <v>45981</v>
      </c>
      <c r="E10140" s="161">
        <v>0</v>
      </c>
      <c r="F10140" s="161">
        <v>0</v>
      </c>
      <c r="G10140" s="161">
        <v>0</v>
      </c>
      <c r="H10140" s="161">
        <v>0</v>
      </c>
      <c r="L10140">
        <v>467.39368100000002</v>
      </c>
      <c r="M10140">
        <v>67.2</v>
      </c>
      <c r="N10140">
        <v>67.2</v>
      </c>
      <c r="R10140">
        <v>1118.860359</v>
      </c>
      <c r="S10140">
        <v>1118.860359</v>
      </c>
      <c r="T10140" s="194">
        <v>1118.860359</v>
      </c>
      <c r="U10140" t="s">
        <v>193</v>
      </c>
      <c r="V10140">
        <v>45708.624201388891</v>
      </c>
    </row>
    <row r="10141" spans="1:22" x14ac:dyDescent="0.3">
      <c r="A10141" t="s">
        <v>138</v>
      </c>
      <c r="B10141" t="s">
        <v>139</v>
      </c>
      <c r="C10141" t="s">
        <v>93</v>
      </c>
      <c r="D10141" s="29">
        <v>45982</v>
      </c>
      <c r="E10141" s="161">
        <v>0</v>
      </c>
      <c r="F10141" s="161">
        <v>0</v>
      </c>
      <c r="G10141" s="161">
        <v>0</v>
      </c>
      <c r="H10141" s="161">
        <v>0</v>
      </c>
      <c r="L10141">
        <v>467.39368100000002</v>
      </c>
      <c r="M10141">
        <v>67.2</v>
      </c>
      <c r="N10141">
        <v>67.2</v>
      </c>
      <c r="R10141">
        <v>1118.860359</v>
      </c>
      <c r="S10141">
        <v>1118.860359</v>
      </c>
      <c r="T10141" s="194">
        <v>1118.860359</v>
      </c>
      <c r="U10141" t="s">
        <v>193</v>
      </c>
      <c r="V10141">
        <v>45708.624212962961</v>
      </c>
    </row>
    <row r="10142" spans="1:22" x14ac:dyDescent="0.3">
      <c r="A10142" t="s">
        <v>138</v>
      </c>
      <c r="B10142" t="s">
        <v>139</v>
      </c>
      <c r="C10142" t="s">
        <v>93</v>
      </c>
      <c r="D10142" s="29">
        <v>45983</v>
      </c>
      <c r="E10142" s="161">
        <v>0</v>
      </c>
      <c r="F10142" s="161">
        <v>0</v>
      </c>
      <c r="G10142" s="161">
        <v>0</v>
      </c>
      <c r="H10142" s="161">
        <v>0</v>
      </c>
      <c r="L10142">
        <v>467.39368100000002</v>
      </c>
      <c r="M10142">
        <v>67.2</v>
      </c>
      <c r="N10142">
        <v>67.2</v>
      </c>
      <c r="R10142">
        <v>1118.860359</v>
      </c>
      <c r="S10142">
        <v>1118.860359</v>
      </c>
      <c r="T10142" s="194">
        <v>1118.860359</v>
      </c>
      <c r="U10142" t="s">
        <v>193</v>
      </c>
      <c r="V10142">
        <v>45708.624212962961</v>
      </c>
    </row>
    <row r="10143" spans="1:22" x14ac:dyDescent="0.3">
      <c r="A10143" t="s">
        <v>138</v>
      </c>
      <c r="B10143" t="s">
        <v>139</v>
      </c>
      <c r="C10143" t="s">
        <v>93</v>
      </c>
      <c r="D10143" s="29">
        <v>45984</v>
      </c>
      <c r="E10143" s="161">
        <v>0</v>
      </c>
      <c r="F10143" s="161">
        <v>0</v>
      </c>
      <c r="G10143" s="161">
        <v>0</v>
      </c>
      <c r="H10143" s="161">
        <v>0</v>
      </c>
      <c r="L10143">
        <v>467.39368100000002</v>
      </c>
      <c r="M10143">
        <v>67.2</v>
      </c>
      <c r="N10143">
        <v>67.2</v>
      </c>
      <c r="R10143">
        <v>1118.860359</v>
      </c>
      <c r="S10143">
        <v>1118.860359</v>
      </c>
      <c r="T10143" s="194">
        <v>1118.860359</v>
      </c>
      <c r="U10143" t="s">
        <v>193</v>
      </c>
      <c r="V10143">
        <v>45708.624201388891</v>
      </c>
    </row>
    <row r="10144" spans="1:22" x14ac:dyDescent="0.3">
      <c r="A10144" t="s">
        <v>138</v>
      </c>
      <c r="B10144" t="s">
        <v>139</v>
      </c>
      <c r="C10144" t="s">
        <v>93</v>
      </c>
      <c r="D10144" s="29">
        <v>45985</v>
      </c>
      <c r="E10144" s="161">
        <v>0</v>
      </c>
      <c r="F10144" s="161">
        <v>0</v>
      </c>
      <c r="G10144" s="161">
        <v>0</v>
      </c>
      <c r="H10144" s="161">
        <v>0</v>
      </c>
      <c r="L10144">
        <v>467.39368100000002</v>
      </c>
      <c r="M10144">
        <v>67.2</v>
      </c>
      <c r="N10144">
        <v>67.2</v>
      </c>
      <c r="R10144">
        <v>1118.860359</v>
      </c>
      <c r="S10144">
        <v>1118.860359</v>
      </c>
      <c r="T10144" s="194">
        <v>1118.860359</v>
      </c>
      <c r="U10144" t="s">
        <v>193</v>
      </c>
      <c r="V10144">
        <v>45708.624212962961</v>
      </c>
    </row>
    <row r="10145" spans="1:22" x14ac:dyDescent="0.3">
      <c r="A10145" t="s">
        <v>138</v>
      </c>
      <c r="B10145" t="s">
        <v>139</v>
      </c>
      <c r="C10145" t="s">
        <v>93</v>
      </c>
      <c r="D10145" s="29">
        <v>45986</v>
      </c>
      <c r="E10145" s="161">
        <v>0</v>
      </c>
      <c r="F10145" s="161">
        <v>0</v>
      </c>
      <c r="G10145" s="161">
        <v>0</v>
      </c>
      <c r="H10145" s="161">
        <v>0</v>
      </c>
      <c r="L10145">
        <v>467.39368100000002</v>
      </c>
      <c r="M10145">
        <v>67.2</v>
      </c>
      <c r="N10145">
        <v>67.2</v>
      </c>
      <c r="R10145">
        <v>1118.860359</v>
      </c>
      <c r="S10145">
        <v>1118.860359</v>
      </c>
      <c r="T10145" s="194">
        <v>1118.860359</v>
      </c>
      <c r="U10145" t="s">
        <v>193</v>
      </c>
      <c r="V10145">
        <v>45708.624212962961</v>
      </c>
    </row>
    <row r="10146" spans="1:22" x14ac:dyDescent="0.3">
      <c r="A10146" t="s">
        <v>138</v>
      </c>
      <c r="B10146" t="s">
        <v>139</v>
      </c>
      <c r="C10146" t="s">
        <v>93</v>
      </c>
      <c r="D10146" s="29">
        <v>45987</v>
      </c>
      <c r="E10146" s="161">
        <v>0</v>
      </c>
      <c r="F10146" s="161">
        <v>0</v>
      </c>
      <c r="G10146" s="161">
        <v>0</v>
      </c>
      <c r="H10146" s="161">
        <v>0</v>
      </c>
      <c r="L10146">
        <v>467.39368100000002</v>
      </c>
      <c r="M10146">
        <v>67.2</v>
      </c>
      <c r="N10146">
        <v>67.2</v>
      </c>
      <c r="R10146">
        <v>1118.860359</v>
      </c>
      <c r="S10146">
        <v>1118.860359</v>
      </c>
      <c r="T10146" s="194">
        <v>1118.860359</v>
      </c>
      <c r="U10146" t="s">
        <v>193</v>
      </c>
      <c r="V10146">
        <v>45708.624201388891</v>
      </c>
    </row>
    <row r="10147" spans="1:22" x14ac:dyDescent="0.3">
      <c r="A10147" t="s">
        <v>138</v>
      </c>
      <c r="B10147" t="s">
        <v>139</v>
      </c>
      <c r="C10147" t="s">
        <v>93</v>
      </c>
      <c r="D10147" s="29">
        <v>45988</v>
      </c>
      <c r="E10147" s="161">
        <v>0</v>
      </c>
      <c r="F10147" s="161">
        <v>0</v>
      </c>
      <c r="G10147" s="161">
        <v>0</v>
      </c>
      <c r="H10147" s="161">
        <v>0</v>
      </c>
      <c r="L10147">
        <v>467.39368100000002</v>
      </c>
      <c r="M10147">
        <v>67.2</v>
      </c>
      <c r="N10147">
        <v>67.2</v>
      </c>
      <c r="R10147">
        <v>1118.860359</v>
      </c>
      <c r="S10147">
        <v>1118.860359</v>
      </c>
      <c r="T10147" s="194">
        <v>1118.860359</v>
      </c>
      <c r="U10147" t="s">
        <v>193</v>
      </c>
      <c r="V10147">
        <v>45708.624201388891</v>
      </c>
    </row>
    <row r="10148" spans="1:22" x14ac:dyDescent="0.3">
      <c r="A10148" t="s">
        <v>138</v>
      </c>
      <c r="B10148" t="s">
        <v>139</v>
      </c>
      <c r="C10148" t="s">
        <v>93</v>
      </c>
      <c r="D10148" s="29">
        <v>45989</v>
      </c>
      <c r="E10148" s="161">
        <v>0</v>
      </c>
      <c r="F10148" s="161">
        <v>0</v>
      </c>
      <c r="G10148" s="161">
        <v>0</v>
      </c>
      <c r="H10148" s="161">
        <v>0</v>
      </c>
      <c r="L10148">
        <v>467.39368100000002</v>
      </c>
      <c r="M10148">
        <v>67.2</v>
      </c>
      <c r="N10148">
        <v>67.2</v>
      </c>
      <c r="R10148">
        <v>1118.860359</v>
      </c>
      <c r="S10148">
        <v>1118.860359</v>
      </c>
      <c r="T10148" s="194">
        <v>1118.860359</v>
      </c>
      <c r="U10148" t="s">
        <v>193</v>
      </c>
      <c r="V10148">
        <v>45708.624201388891</v>
      </c>
    </row>
    <row r="10149" spans="1:22" x14ac:dyDescent="0.3">
      <c r="A10149" t="s">
        <v>138</v>
      </c>
      <c r="B10149" t="s">
        <v>139</v>
      </c>
      <c r="C10149" t="s">
        <v>93</v>
      </c>
      <c r="D10149" s="29">
        <v>45990</v>
      </c>
      <c r="E10149" s="161">
        <v>0</v>
      </c>
      <c r="F10149" s="161">
        <v>0</v>
      </c>
      <c r="G10149" s="161">
        <v>0</v>
      </c>
      <c r="H10149" s="161">
        <v>0</v>
      </c>
      <c r="L10149">
        <v>467.39368100000002</v>
      </c>
      <c r="M10149">
        <v>67.2</v>
      </c>
      <c r="N10149">
        <v>67.2</v>
      </c>
      <c r="R10149">
        <v>1118.860359</v>
      </c>
      <c r="S10149">
        <v>1118.860359</v>
      </c>
      <c r="T10149" s="194">
        <v>1118.860359</v>
      </c>
      <c r="U10149" t="s">
        <v>193</v>
      </c>
      <c r="V10149">
        <v>45708.624212962961</v>
      </c>
    </row>
    <row r="10150" spans="1:22" x14ac:dyDescent="0.3">
      <c r="A10150" t="s">
        <v>138</v>
      </c>
      <c r="B10150" t="s">
        <v>139</v>
      </c>
      <c r="C10150" t="s">
        <v>93</v>
      </c>
      <c r="D10150" s="29">
        <v>45991</v>
      </c>
      <c r="E10150" s="161">
        <v>0</v>
      </c>
      <c r="F10150" s="161">
        <v>0</v>
      </c>
      <c r="G10150" s="161">
        <v>0</v>
      </c>
      <c r="H10150" s="161">
        <v>0</v>
      </c>
      <c r="L10150">
        <v>467.39368100000002</v>
      </c>
      <c r="M10150">
        <v>67.2</v>
      </c>
      <c r="N10150">
        <v>67.2</v>
      </c>
      <c r="R10150">
        <v>1118.860359</v>
      </c>
      <c r="S10150">
        <v>1118.860359</v>
      </c>
      <c r="T10150" s="194">
        <v>1118.860359</v>
      </c>
      <c r="U10150" t="s">
        <v>193</v>
      </c>
      <c r="V10150">
        <v>45708.624212962961</v>
      </c>
    </row>
    <row r="10151" spans="1:22" x14ac:dyDescent="0.3">
      <c r="A10151" t="s">
        <v>138</v>
      </c>
      <c r="B10151" t="s">
        <v>139</v>
      </c>
      <c r="C10151" t="s">
        <v>93</v>
      </c>
      <c r="D10151" s="29">
        <v>45992</v>
      </c>
      <c r="E10151" s="161">
        <v>0</v>
      </c>
      <c r="F10151" s="161">
        <v>0</v>
      </c>
      <c r="G10151" s="161">
        <v>0</v>
      </c>
      <c r="H10151" s="161">
        <v>0</v>
      </c>
      <c r="L10151">
        <v>467.39368100000002</v>
      </c>
      <c r="M10151">
        <v>67.2</v>
      </c>
      <c r="N10151">
        <v>67.2</v>
      </c>
      <c r="R10151">
        <v>1118.860359</v>
      </c>
      <c r="S10151">
        <v>1118.860359</v>
      </c>
      <c r="T10151" s="194">
        <v>1118.860359</v>
      </c>
      <c r="U10151" t="s">
        <v>193</v>
      </c>
      <c r="V10151">
        <v>45708.624201388891</v>
      </c>
    </row>
    <row r="10152" spans="1:22" x14ac:dyDescent="0.3">
      <c r="A10152" t="s">
        <v>138</v>
      </c>
      <c r="B10152" t="s">
        <v>139</v>
      </c>
      <c r="C10152" t="s">
        <v>93</v>
      </c>
      <c r="D10152" s="29">
        <v>45993</v>
      </c>
      <c r="E10152" s="161">
        <v>0</v>
      </c>
      <c r="F10152" s="161">
        <v>0</v>
      </c>
      <c r="G10152" s="161">
        <v>0</v>
      </c>
      <c r="H10152" s="161">
        <v>0</v>
      </c>
      <c r="L10152">
        <v>467.39368100000002</v>
      </c>
      <c r="M10152">
        <v>67.2</v>
      </c>
      <c r="N10152">
        <v>67.2</v>
      </c>
      <c r="R10152">
        <v>1118.860359</v>
      </c>
      <c r="S10152">
        <v>1118.860359</v>
      </c>
      <c r="T10152" s="194">
        <v>1118.860359</v>
      </c>
      <c r="U10152" t="s">
        <v>193</v>
      </c>
      <c r="V10152">
        <v>45708.624212962961</v>
      </c>
    </row>
    <row r="10153" spans="1:22" x14ac:dyDescent="0.3">
      <c r="A10153" t="s">
        <v>138</v>
      </c>
      <c r="B10153" t="s">
        <v>139</v>
      </c>
      <c r="C10153" t="s">
        <v>93</v>
      </c>
      <c r="D10153" s="29">
        <v>45994</v>
      </c>
      <c r="E10153" s="161">
        <v>0</v>
      </c>
      <c r="F10153" s="161">
        <v>0</v>
      </c>
      <c r="G10153" s="161">
        <v>0</v>
      </c>
      <c r="H10153" s="161">
        <v>0</v>
      </c>
      <c r="L10153">
        <v>467.39368100000002</v>
      </c>
      <c r="M10153">
        <v>67.2</v>
      </c>
      <c r="N10153">
        <v>67.2</v>
      </c>
      <c r="R10153">
        <v>1118.860359</v>
      </c>
      <c r="S10153">
        <v>1118.860359</v>
      </c>
      <c r="T10153" s="194">
        <v>1118.860359</v>
      </c>
      <c r="U10153" t="s">
        <v>193</v>
      </c>
      <c r="V10153">
        <v>45708.624212962961</v>
      </c>
    </row>
    <row r="10154" spans="1:22" x14ac:dyDescent="0.3">
      <c r="A10154" t="s">
        <v>138</v>
      </c>
      <c r="B10154" t="s">
        <v>139</v>
      </c>
      <c r="C10154" t="s">
        <v>93</v>
      </c>
      <c r="D10154" s="29">
        <v>45995</v>
      </c>
      <c r="E10154" s="161">
        <v>0</v>
      </c>
      <c r="F10154" s="161">
        <v>0</v>
      </c>
      <c r="G10154" s="161">
        <v>0</v>
      </c>
      <c r="H10154" s="161">
        <v>0</v>
      </c>
      <c r="L10154">
        <v>467.39368100000002</v>
      </c>
      <c r="M10154">
        <v>67.2</v>
      </c>
      <c r="N10154">
        <v>67.2</v>
      </c>
      <c r="R10154">
        <v>1118.860359</v>
      </c>
      <c r="S10154">
        <v>1118.860359</v>
      </c>
      <c r="T10154" s="194">
        <v>1118.860359</v>
      </c>
      <c r="U10154" t="s">
        <v>193</v>
      </c>
      <c r="V10154">
        <v>45708.624212962961</v>
      </c>
    </row>
    <row r="10155" spans="1:22" x14ac:dyDescent="0.3">
      <c r="A10155" t="s">
        <v>138</v>
      </c>
      <c r="B10155" t="s">
        <v>139</v>
      </c>
      <c r="C10155" t="s">
        <v>93</v>
      </c>
      <c r="D10155" s="29">
        <v>45996</v>
      </c>
      <c r="E10155" s="161">
        <v>0</v>
      </c>
      <c r="F10155" s="161">
        <v>0</v>
      </c>
      <c r="G10155" s="161">
        <v>0</v>
      </c>
      <c r="H10155" s="161">
        <v>0</v>
      </c>
      <c r="L10155">
        <v>467.39368100000002</v>
      </c>
      <c r="M10155">
        <v>67.2</v>
      </c>
      <c r="N10155">
        <v>67.2</v>
      </c>
      <c r="R10155">
        <v>1118.860359</v>
      </c>
      <c r="S10155">
        <v>1118.860359</v>
      </c>
      <c r="T10155" s="194">
        <v>1118.860359</v>
      </c>
      <c r="U10155" t="s">
        <v>193</v>
      </c>
      <c r="V10155">
        <v>45708.624212962961</v>
      </c>
    </row>
    <row r="10156" spans="1:22" x14ac:dyDescent="0.3">
      <c r="A10156" t="s">
        <v>138</v>
      </c>
      <c r="B10156" t="s">
        <v>139</v>
      </c>
      <c r="C10156" t="s">
        <v>93</v>
      </c>
      <c r="D10156" s="29">
        <v>45997</v>
      </c>
      <c r="E10156" s="161">
        <v>0</v>
      </c>
      <c r="F10156" s="161">
        <v>0</v>
      </c>
      <c r="G10156" s="161">
        <v>0</v>
      </c>
      <c r="H10156" s="161">
        <v>0</v>
      </c>
      <c r="L10156">
        <v>467.39368100000002</v>
      </c>
      <c r="M10156">
        <v>67.2</v>
      </c>
      <c r="N10156">
        <v>67.2</v>
      </c>
      <c r="R10156">
        <v>1118.860359</v>
      </c>
      <c r="S10156">
        <v>1118.860359</v>
      </c>
      <c r="T10156" s="194">
        <v>1118.860359</v>
      </c>
      <c r="U10156" t="s">
        <v>193</v>
      </c>
      <c r="V10156">
        <v>45708.624224537038</v>
      </c>
    </row>
    <row r="10157" spans="1:22" x14ac:dyDescent="0.3">
      <c r="A10157" t="s">
        <v>138</v>
      </c>
      <c r="B10157" t="s">
        <v>139</v>
      </c>
      <c r="C10157" t="s">
        <v>93</v>
      </c>
      <c r="D10157" s="29">
        <v>45998</v>
      </c>
      <c r="E10157" s="161">
        <v>0</v>
      </c>
      <c r="F10157" s="161">
        <v>0</v>
      </c>
      <c r="G10157" s="161">
        <v>0</v>
      </c>
      <c r="H10157" s="161">
        <v>0</v>
      </c>
      <c r="L10157">
        <v>467.39368100000002</v>
      </c>
      <c r="M10157">
        <v>67.2</v>
      </c>
      <c r="N10157">
        <v>67.2</v>
      </c>
      <c r="R10157">
        <v>1118.860359</v>
      </c>
      <c r="S10157">
        <v>1118.860359</v>
      </c>
      <c r="T10157" s="194">
        <v>1118.860359</v>
      </c>
      <c r="U10157" t="s">
        <v>193</v>
      </c>
      <c r="V10157">
        <v>45708.624224537038</v>
      </c>
    </row>
    <row r="10158" spans="1:22" x14ac:dyDescent="0.3">
      <c r="A10158" t="s">
        <v>138</v>
      </c>
      <c r="B10158" t="s">
        <v>139</v>
      </c>
      <c r="C10158" t="s">
        <v>93</v>
      </c>
      <c r="D10158" s="29">
        <v>45999</v>
      </c>
      <c r="E10158" s="161">
        <v>0</v>
      </c>
      <c r="F10158" s="161">
        <v>0</v>
      </c>
      <c r="G10158" s="161">
        <v>0</v>
      </c>
      <c r="H10158" s="161">
        <v>0</v>
      </c>
      <c r="L10158">
        <v>467.39368100000002</v>
      </c>
      <c r="M10158">
        <v>67.2</v>
      </c>
      <c r="N10158">
        <v>67.2</v>
      </c>
      <c r="R10158">
        <v>1118.860359</v>
      </c>
      <c r="S10158">
        <v>1118.860359</v>
      </c>
      <c r="T10158" s="194">
        <v>1118.860359</v>
      </c>
      <c r="U10158" t="s">
        <v>193</v>
      </c>
      <c r="V10158">
        <v>45708.624212962961</v>
      </c>
    </row>
    <row r="10159" spans="1:22" x14ac:dyDescent="0.3">
      <c r="A10159" t="s">
        <v>138</v>
      </c>
      <c r="B10159" t="s">
        <v>139</v>
      </c>
      <c r="C10159" t="s">
        <v>93</v>
      </c>
      <c r="D10159" s="29">
        <v>46000</v>
      </c>
      <c r="E10159" s="161">
        <v>0</v>
      </c>
      <c r="F10159" s="161">
        <v>0</v>
      </c>
      <c r="G10159" s="161">
        <v>0</v>
      </c>
      <c r="H10159" s="161">
        <v>0</v>
      </c>
      <c r="L10159">
        <v>467.39368100000002</v>
      </c>
      <c r="M10159">
        <v>67.2</v>
      </c>
      <c r="N10159">
        <v>67.2</v>
      </c>
      <c r="R10159">
        <v>1118.860359</v>
      </c>
      <c r="S10159">
        <v>1118.860359</v>
      </c>
      <c r="T10159" s="194">
        <v>1118.860359</v>
      </c>
      <c r="U10159" t="s">
        <v>193</v>
      </c>
      <c r="V10159">
        <v>45708.624212962961</v>
      </c>
    </row>
    <row r="10160" spans="1:22" x14ac:dyDescent="0.3">
      <c r="A10160" t="s">
        <v>138</v>
      </c>
      <c r="B10160" t="s">
        <v>139</v>
      </c>
      <c r="C10160" t="s">
        <v>93</v>
      </c>
      <c r="D10160" s="29">
        <v>46001</v>
      </c>
      <c r="E10160" s="161">
        <v>0</v>
      </c>
      <c r="F10160" s="161">
        <v>0</v>
      </c>
      <c r="G10160" s="161">
        <v>0</v>
      </c>
      <c r="H10160" s="161">
        <v>0</v>
      </c>
      <c r="L10160">
        <v>467.39368100000002</v>
      </c>
      <c r="M10160">
        <v>67.2</v>
      </c>
      <c r="N10160">
        <v>67.2</v>
      </c>
      <c r="R10160">
        <v>1118.860359</v>
      </c>
      <c r="S10160">
        <v>1118.860359</v>
      </c>
      <c r="T10160" s="194">
        <v>1118.860359</v>
      </c>
      <c r="U10160" t="s">
        <v>193</v>
      </c>
      <c r="V10160">
        <v>45708.624224537038</v>
      </c>
    </row>
    <row r="10161" spans="1:22" x14ac:dyDescent="0.3">
      <c r="A10161" t="s">
        <v>138</v>
      </c>
      <c r="B10161" t="s">
        <v>139</v>
      </c>
      <c r="C10161" t="s">
        <v>93</v>
      </c>
      <c r="D10161" s="29">
        <v>46002</v>
      </c>
      <c r="E10161" s="161">
        <v>0</v>
      </c>
      <c r="F10161" s="161">
        <v>0</v>
      </c>
      <c r="G10161" s="161">
        <v>0</v>
      </c>
      <c r="H10161" s="161">
        <v>0</v>
      </c>
      <c r="L10161">
        <v>467.39368100000002</v>
      </c>
      <c r="M10161">
        <v>67.2</v>
      </c>
      <c r="N10161">
        <v>67.2</v>
      </c>
      <c r="R10161">
        <v>1118.860359</v>
      </c>
      <c r="S10161">
        <v>1118.860359</v>
      </c>
      <c r="T10161" s="194">
        <v>1118.860359</v>
      </c>
      <c r="U10161" t="s">
        <v>193</v>
      </c>
      <c r="V10161">
        <v>45708.624201388891</v>
      </c>
    </row>
    <row r="10162" spans="1:22" x14ac:dyDescent="0.3">
      <c r="A10162" t="s">
        <v>138</v>
      </c>
      <c r="B10162" t="s">
        <v>139</v>
      </c>
      <c r="C10162" t="s">
        <v>93</v>
      </c>
      <c r="D10162" s="29">
        <v>46003</v>
      </c>
      <c r="E10162" s="161">
        <v>0</v>
      </c>
      <c r="F10162" s="161">
        <v>0</v>
      </c>
      <c r="G10162" s="161">
        <v>0</v>
      </c>
      <c r="H10162" s="161">
        <v>0</v>
      </c>
      <c r="L10162">
        <v>467.39368100000002</v>
      </c>
      <c r="M10162">
        <v>67.2</v>
      </c>
      <c r="N10162">
        <v>67.2</v>
      </c>
      <c r="R10162">
        <v>1118.860359</v>
      </c>
      <c r="S10162">
        <v>1118.860359</v>
      </c>
      <c r="T10162" s="194">
        <v>1118.860359</v>
      </c>
      <c r="U10162" t="s">
        <v>193</v>
      </c>
      <c r="V10162">
        <v>45708.624201388891</v>
      </c>
    </row>
    <row r="10163" spans="1:22" x14ac:dyDescent="0.3">
      <c r="A10163" t="s">
        <v>138</v>
      </c>
      <c r="B10163" t="s">
        <v>139</v>
      </c>
      <c r="C10163" t="s">
        <v>93</v>
      </c>
      <c r="D10163" s="29">
        <v>46004</v>
      </c>
      <c r="E10163" s="161">
        <v>0</v>
      </c>
      <c r="F10163" s="161">
        <v>0</v>
      </c>
      <c r="G10163" s="161">
        <v>0</v>
      </c>
      <c r="H10163" s="161">
        <v>0</v>
      </c>
      <c r="L10163">
        <v>467.39368100000002</v>
      </c>
      <c r="M10163">
        <v>67.2</v>
      </c>
      <c r="N10163">
        <v>67.2</v>
      </c>
      <c r="R10163">
        <v>1118.860359</v>
      </c>
      <c r="S10163">
        <v>1118.860359</v>
      </c>
      <c r="T10163" s="194">
        <v>1118.860359</v>
      </c>
      <c r="U10163" t="s">
        <v>193</v>
      </c>
      <c r="V10163">
        <v>45708.624212962961</v>
      </c>
    </row>
    <row r="10164" spans="1:22" x14ac:dyDescent="0.3">
      <c r="A10164" t="s">
        <v>138</v>
      </c>
      <c r="B10164" t="s">
        <v>139</v>
      </c>
      <c r="C10164" t="s">
        <v>93</v>
      </c>
      <c r="D10164" s="29">
        <v>46005</v>
      </c>
      <c r="E10164" s="161">
        <v>0</v>
      </c>
      <c r="F10164" s="161">
        <v>0</v>
      </c>
      <c r="G10164" s="161">
        <v>0</v>
      </c>
      <c r="H10164" s="161">
        <v>0</v>
      </c>
      <c r="L10164">
        <v>467.39368100000002</v>
      </c>
      <c r="M10164">
        <v>67.2</v>
      </c>
      <c r="N10164">
        <v>67.2</v>
      </c>
      <c r="R10164">
        <v>1118.860359</v>
      </c>
      <c r="S10164">
        <v>1118.860359</v>
      </c>
      <c r="T10164" s="194">
        <v>1118.860359</v>
      </c>
      <c r="U10164" t="s">
        <v>193</v>
      </c>
      <c r="V10164">
        <v>45708.624212962961</v>
      </c>
    </row>
    <row r="10165" spans="1:22" x14ac:dyDescent="0.3">
      <c r="A10165" t="s">
        <v>138</v>
      </c>
      <c r="B10165" t="s">
        <v>139</v>
      </c>
      <c r="C10165" t="s">
        <v>93</v>
      </c>
      <c r="D10165" s="29">
        <v>46006</v>
      </c>
      <c r="E10165" s="161">
        <v>0</v>
      </c>
      <c r="F10165" s="161">
        <v>0</v>
      </c>
      <c r="G10165" s="161">
        <v>0</v>
      </c>
      <c r="H10165" s="161">
        <v>0</v>
      </c>
      <c r="L10165">
        <v>467.39368100000002</v>
      </c>
      <c r="M10165">
        <v>67.2</v>
      </c>
      <c r="N10165">
        <v>67.2</v>
      </c>
      <c r="R10165">
        <v>1118.860359</v>
      </c>
      <c r="S10165">
        <v>1118.860359</v>
      </c>
      <c r="T10165" s="194">
        <v>1118.860359</v>
      </c>
      <c r="U10165" t="s">
        <v>193</v>
      </c>
      <c r="V10165">
        <v>45708.624212962961</v>
      </c>
    </row>
    <row r="10166" spans="1:22" x14ac:dyDescent="0.3">
      <c r="A10166" t="s">
        <v>138</v>
      </c>
      <c r="B10166" t="s">
        <v>139</v>
      </c>
      <c r="C10166" t="s">
        <v>93</v>
      </c>
      <c r="D10166" s="29">
        <v>46007</v>
      </c>
      <c r="E10166" s="161">
        <v>0</v>
      </c>
      <c r="F10166" s="161">
        <v>0</v>
      </c>
      <c r="G10166" s="161">
        <v>0</v>
      </c>
      <c r="H10166" s="161">
        <v>0</v>
      </c>
      <c r="L10166">
        <v>467.39368100000002</v>
      </c>
      <c r="M10166">
        <v>67.2</v>
      </c>
      <c r="N10166">
        <v>67.2</v>
      </c>
      <c r="R10166">
        <v>1118.860359</v>
      </c>
      <c r="S10166">
        <v>1118.860359</v>
      </c>
      <c r="T10166" s="194">
        <v>1118.860359</v>
      </c>
      <c r="U10166" t="s">
        <v>193</v>
      </c>
      <c r="V10166">
        <v>45708.624201388891</v>
      </c>
    </row>
    <row r="10167" spans="1:22" x14ac:dyDescent="0.3">
      <c r="A10167" t="s">
        <v>138</v>
      </c>
      <c r="B10167" t="s">
        <v>139</v>
      </c>
      <c r="C10167" t="s">
        <v>93</v>
      </c>
      <c r="D10167" s="29">
        <v>46008</v>
      </c>
      <c r="E10167" s="161">
        <v>0</v>
      </c>
      <c r="F10167" s="161">
        <v>0</v>
      </c>
      <c r="G10167" s="161">
        <v>0</v>
      </c>
      <c r="H10167" s="161">
        <v>0</v>
      </c>
      <c r="L10167">
        <v>467.39368100000002</v>
      </c>
      <c r="M10167">
        <v>67.2</v>
      </c>
      <c r="N10167">
        <v>67.2</v>
      </c>
      <c r="R10167">
        <v>1118.860359</v>
      </c>
      <c r="S10167">
        <v>1118.860359</v>
      </c>
      <c r="T10167" s="194">
        <v>1118.860359</v>
      </c>
      <c r="U10167" t="s">
        <v>193</v>
      </c>
      <c r="V10167">
        <v>45708.624212962961</v>
      </c>
    </row>
    <row r="10168" spans="1:22" x14ac:dyDescent="0.3">
      <c r="A10168" t="s">
        <v>138</v>
      </c>
      <c r="B10168" t="s">
        <v>139</v>
      </c>
      <c r="C10168" t="s">
        <v>93</v>
      </c>
      <c r="D10168" s="29">
        <v>46009</v>
      </c>
      <c r="E10168" s="161">
        <v>0</v>
      </c>
      <c r="F10168" s="161">
        <v>0</v>
      </c>
      <c r="G10168" s="161">
        <v>0</v>
      </c>
      <c r="H10168" s="161">
        <v>0</v>
      </c>
      <c r="L10168">
        <v>467.39368100000002</v>
      </c>
      <c r="M10168">
        <v>67.2</v>
      </c>
      <c r="N10168">
        <v>67.2</v>
      </c>
      <c r="R10168">
        <v>1118.860359</v>
      </c>
      <c r="S10168">
        <v>1118.860359</v>
      </c>
      <c r="T10168" s="194">
        <v>1118.860359</v>
      </c>
      <c r="U10168" t="s">
        <v>193</v>
      </c>
      <c r="V10168">
        <v>45708.624212962961</v>
      </c>
    </row>
    <row r="10169" spans="1:22" x14ac:dyDescent="0.3">
      <c r="A10169" t="s">
        <v>138</v>
      </c>
      <c r="B10169" t="s">
        <v>139</v>
      </c>
      <c r="C10169" t="s">
        <v>93</v>
      </c>
      <c r="D10169" s="29">
        <v>46010</v>
      </c>
      <c r="E10169" s="161">
        <v>0</v>
      </c>
      <c r="F10169" s="161">
        <v>0</v>
      </c>
      <c r="G10169" s="161">
        <v>0</v>
      </c>
      <c r="H10169" s="161">
        <v>0</v>
      </c>
      <c r="L10169">
        <v>467.39368100000002</v>
      </c>
      <c r="M10169">
        <v>67.2</v>
      </c>
      <c r="N10169">
        <v>67.2</v>
      </c>
      <c r="R10169">
        <v>1118.860359</v>
      </c>
      <c r="S10169">
        <v>1118.860359</v>
      </c>
      <c r="T10169" s="194">
        <v>1118.860359</v>
      </c>
      <c r="U10169" t="s">
        <v>193</v>
      </c>
      <c r="V10169">
        <v>45708.624212962961</v>
      </c>
    </row>
    <row r="10170" spans="1:22" x14ac:dyDescent="0.3">
      <c r="A10170" t="s">
        <v>138</v>
      </c>
      <c r="B10170" t="s">
        <v>139</v>
      </c>
      <c r="C10170" t="s">
        <v>93</v>
      </c>
      <c r="D10170" s="29">
        <v>46011</v>
      </c>
      <c r="E10170" s="161">
        <v>0</v>
      </c>
      <c r="F10170" s="161">
        <v>0</v>
      </c>
      <c r="G10170" s="161">
        <v>0</v>
      </c>
      <c r="H10170" s="161">
        <v>0</v>
      </c>
      <c r="L10170">
        <v>467.39368100000002</v>
      </c>
      <c r="M10170">
        <v>67.2</v>
      </c>
      <c r="N10170">
        <v>67.2</v>
      </c>
      <c r="R10170">
        <v>1118.860359</v>
      </c>
      <c r="S10170">
        <v>1118.860359</v>
      </c>
      <c r="T10170" s="194">
        <v>1118.860359</v>
      </c>
      <c r="U10170" t="s">
        <v>193</v>
      </c>
      <c r="V10170">
        <v>45708.624212962961</v>
      </c>
    </row>
    <row r="10171" spans="1:22" x14ac:dyDescent="0.3">
      <c r="A10171" t="s">
        <v>138</v>
      </c>
      <c r="B10171" t="s">
        <v>139</v>
      </c>
      <c r="C10171" t="s">
        <v>93</v>
      </c>
      <c r="D10171" s="29">
        <v>46012</v>
      </c>
      <c r="E10171" s="161">
        <v>0</v>
      </c>
      <c r="F10171" s="161">
        <v>0</v>
      </c>
      <c r="G10171" s="161">
        <v>0</v>
      </c>
      <c r="H10171" s="161">
        <v>0</v>
      </c>
      <c r="L10171">
        <v>467.39368100000002</v>
      </c>
      <c r="M10171">
        <v>67.2</v>
      </c>
      <c r="N10171">
        <v>67.2</v>
      </c>
      <c r="R10171">
        <v>1118.860359</v>
      </c>
      <c r="S10171">
        <v>1118.860359</v>
      </c>
      <c r="T10171" s="194">
        <v>1118.860359</v>
      </c>
      <c r="U10171" t="s">
        <v>193</v>
      </c>
      <c r="V10171">
        <v>45708.624212962961</v>
      </c>
    </row>
    <row r="10172" spans="1:22" x14ac:dyDescent="0.3">
      <c r="A10172" t="s">
        <v>138</v>
      </c>
      <c r="B10172" t="s">
        <v>139</v>
      </c>
      <c r="C10172" t="s">
        <v>93</v>
      </c>
      <c r="D10172" s="29">
        <v>46013</v>
      </c>
      <c r="E10172" s="161">
        <v>0</v>
      </c>
      <c r="F10172" s="161">
        <v>0</v>
      </c>
      <c r="G10172" s="161">
        <v>0</v>
      </c>
      <c r="H10172" s="161">
        <v>0</v>
      </c>
      <c r="L10172">
        <v>467.39368100000002</v>
      </c>
      <c r="M10172">
        <v>67.2</v>
      </c>
      <c r="N10172">
        <v>67.2</v>
      </c>
      <c r="R10172">
        <v>1118.860359</v>
      </c>
      <c r="S10172">
        <v>1118.860359</v>
      </c>
      <c r="T10172" s="194">
        <v>1118.860359</v>
      </c>
      <c r="U10172" t="s">
        <v>193</v>
      </c>
      <c r="V10172">
        <v>45708.624201388891</v>
      </c>
    </row>
    <row r="10173" spans="1:22" x14ac:dyDescent="0.3">
      <c r="A10173" t="s">
        <v>138</v>
      </c>
      <c r="B10173" t="s">
        <v>139</v>
      </c>
      <c r="C10173" t="s">
        <v>93</v>
      </c>
      <c r="D10173" s="29">
        <v>46014</v>
      </c>
      <c r="E10173" s="161">
        <v>0</v>
      </c>
      <c r="F10173" s="161">
        <v>0</v>
      </c>
      <c r="G10173" s="161">
        <v>0</v>
      </c>
      <c r="H10173" s="161">
        <v>0</v>
      </c>
      <c r="L10173">
        <v>467.39368100000002</v>
      </c>
      <c r="M10173">
        <v>67.2</v>
      </c>
      <c r="N10173">
        <v>67.2</v>
      </c>
      <c r="R10173">
        <v>1118.860359</v>
      </c>
      <c r="S10173">
        <v>1118.860359</v>
      </c>
      <c r="T10173" s="194">
        <v>1118.860359</v>
      </c>
      <c r="U10173" t="s">
        <v>193</v>
      </c>
      <c r="V10173">
        <v>45708.624201388891</v>
      </c>
    </row>
    <row r="10174" spans="1:22" x14ac:dyDescent="0.3">
      <c r="A10174" t="s">
        <v>138</v>
      </c>
      <c r="B10174" t="s">
        <v>139</v>
      </c>
      <c r="C10174" t="s">
        <v>93</v>
      </c>
      <c r="D10174" s="29">
        <v>46015</v>
      </c>
      <c r="E10174" s="161">
        <v>0</v>
      </c>
      <c r="F10174" s="161">
        <v>0</v>
      </c>
      <c r="G10174" s="161">
        <v>0</v>
      </c>
      <c r="H10174" s="161">
        <v>0</v>
      </c>
      <c r="L10174">
        <v>467.39368100000002</v>
      </c>
      <c r="M10174">
        <v>67.2</v>
      </c>
      <c r="N10174">
        <v>67.2</v>
      </c>
      <c r="R10174">
        <v>1118.860359</v>
      </c>
      <c r="S10174">
        <v>1118.860359</v>
      </c>
      <c r="T10174" s="194">
        <v>1118.860359</v>
      </c>
      <c r="U10174" t="s">
        <v>193</v>
      </c>
      <c r="V10174">
        <v>45708.624212962961</v>
      </c>
    </row>
    <row r="10175" spans="1:22" x14ac:dyDescent="0.3">
      <c r="A10175" t="s">
        <v>138</v>
      </c>
      <c r="B10175" t="s">
        <v>139</v>
      </c>
      <c r="C10175" t="s">
        <v>93</v>
      </c>
      <c r="D10175" s="29">
        <v>46016</v>
      </c>
      <c r="E10175" s="161">
        <v>0</v>
      </c>
      <c r="F10175" s="161">
        <v>0</v>
      </c>
      <c r="G10175" s="161">
        <v>0</v>
      </c>
      <c r="H10175" s="161">
        <v>0</v>
      </c>
      <c r="L10175">
        <v>467.39368100000002</v>
      </c>
      <c r="M10175">
        <v>67.2</v>
      </c>
      <c r="N10175">
        <v>67.2</v>
      </c>
      <c r="R10175">
        <v>1118.860359</v>
      </c>
      <c r="S10175">
        <v>1118.860359</v>
      </c>
      <c r="T10175" s="194">
        <v>1118.860359</v>
      </c>
      <c r="U10175" t="s">
        <v>193</v>
      </c>
      <c r="V10175">
        <v>45708.624201388891</v>
      </c>
    </row>
    <row r="10176" spans="1:22" x14ac:dyDescent="0.3">
      <c r="A10176" t="s">
        <v>138</v>
      </c>
      <c r="B10176" t="s">
        <v>139</v>
      </c>
      <c r="C10176" t="s">
        <v>93</v>
      </c>
      <c r="D10176" s="29">
        <v>46017</v>
      </c>
      <c r="E10176" s="161">
        <v>0</v>
      </c>
      <c r="F10176" s="161">
        <v>0</v>
      </c>
      <c r="G10176" s="161">
        <v>0</v>
      </c>
      <c r="H10176" s="161">
        <v>0</v>
      </c>
      <c r="L10176">
        <v>467.39368100000002</v>
      </c>
      <c r="M10176">
        <v>67.2</v>
      </c>
      <c r="N10176">
        <v>67.2</v>
      </c>
      <c r="R10176">
        <v>1118.860359</v>
      </c>
      <c r="S10176">
        <v>1118.860359</v>
      </c>
      <c r="T10176" s="194">
        <v>1118.860359</v>
      </c>
      <c r="U10176" t="s">
        <v>193</v>
      </c>
      <c r="V10176">
        <v>45708.624212962961</v>
      </c>
    </row>
    <row r="10177" spans="1:22" x14ac:dyDescent="0.3">
      <c r="A10177" t="s">
        <v>138</v>
      </c>
      <c r="B10177" t="s">
        <v>139</v>
      </c>
      <c r="C10177" t="s">
        <v>93</v>
      </c>
      <c r="D10177" s="29">
        <v>46018</v>
      </c>
      <c r="E10177" s="161">
        <v>0</v>
      </c>
      <c r="F10177" s="161">
        <v>0</v>
      </c>
      <c r="G10177" s="161">
        <v>0</v>
      </c>
      <c r="H10177" s="161">
        <v>0</v>
      </c>
      <c r="L10177">
        <v>467.39368100000002</v>
      </c>
      <c r="M10177">
        <v>67.2</v>
      </c>
      <c r="N10177">
        <v>67.2</v>
      </c>
      <c r="R10177">
        <v>1118.860359</v>
      </c>
      <c r="S10177">
        <v>1118.860359</v>
      </c>
      <c r="T10177" s="194">
        <v>1118.860359</v>
      </c>
      <c r="U10177" t="s">
        <v>193</v>
      </c>
      <c r="V10177">
        <v>45708.624212962961</v>
      </c>
    </row>
    <row r="10178" spans="1:22" x14ac:dyDescent="0.3">
      <c r="A10178" t="s">
        <v>138</v>
      </c>
      <c r="B10178" t="s">
        <v>139</v>
      </c>
      <c r="C10178" t="s">
        <v>93</v>
      </c>
      <c r="D10178" s="29">
        <v>46019</v>
      </c>
      <c r="E10178" s="161">
        <v>0</v>
      </c>
      <c r="F10178" s="161">
        <v>0</v>
      </c>
      <c r="G10178" s="161">
        <v>0</v>
      </c>
      <c r="H10178" s="161">
        <v>0</v>
      </c>
      <c r="L10178">
        <v>467.39368100000002</v>
      </c>
      <c r="M10178">
        <v>67.2</v>
      </c>
      <c r="N10178">
        <v>67.2</v>
      </c>
      <c r="R10178">
        <v>1118.860359</v>
      </c>
      <c r="S10178">
        <v>1118.860359</v>
      </c>
      <c r="T10178" s="194">
        <v>1118.860359</v>
      </c>
      <c r="U10178" t="s">
        <v>193</v>
      </c>
      <c r="V10178">
        <v>45708.624224537038</v>
      </c>
    </row>
    <row r="10179" spans="1:22" x14ac:dyDescent="0.3">
      <c r="A10179" t="s">
        <v>138</v>
      </c>
      <c r="B10179" t="s">
        <v>139</v>
      </c>
      <c r="C10179" t="s">
        <v>93</v>
      </c>
      <c r="D10179" s="29">
        <v>46020</v>
      </c>
      <c r="E10179" s="161">
        <v>0</v>
      </c>
      <c r="F10179" s="161">
        <v>0</v>
      </c>
      <c r="G10179" s="161">
        <v>0</v>
      </c>
      <c r="H10179" s="161">
        <v>0</v>
      </c>
      <c r="L10179">
        <v>467.39368100000002</v>
      </c>
      <c r="M10179">
        <v>67.2</v>
      </c>
      <c r="N10179">
        <v>67.2</v>
      </c>
      <c r="R10179">
        <v>1118.860359</v>
      </c>
      <c r="S10179">
        <v>1118.860359</v>
      </c>
      <c r="T10179" s="194">
        <v>1118.860359</v>
      </c>
      <c r="U10179" t="s">
        <v>193</v>
      </c>
      <c r="V10179">
        <v>45708.624224537038</v>
      </c>
    </row>
    <row r="10180" spans="1:22" x14ac:dyDescent="0.3">
      <c r="A10180" t="s">
        <v>138</v>
      </c>
      <c r="B10180" t="s">
        <v>139</v>
      </c>
      <c r="C10180" t="s">
        <v>93</v>
      </c>
      <c r="D10180" s="29">
        <v>46021</v>
      </c>
      <c r="E10180" s="161">
        <v>0</v>
      </c>
      <c r="F10180" s="161">
        <v>0</v>
      </c>
      <c r="G10180" s="161">
        <v>0</v>
      </c>
      <c r="H10180" s="161">
        <v>0</v>
      </c>
      <c r="L10180">
        <v>467.39368100000002</v>
      </c>
      <c r="M10180">
        <v>67.2</v>
      </c>
      <c r="N10180">
        <v>67.2</v>
      </c>
      <c r="R10180">
        <v>1118.860359</v>
      </c>
      <c r="S10180">
        <v>1118.860359</v>
      </c>
      <c r="T10180" s="194">
        <v>1118.860359</v>
      </c>
      <c r="U10180" t="s">
        <v>193</v>
      </c>
      <c r="V10180">
        <v>45708.624212962961</v>
      </c>
    </row>
    <row r="10181" spans="1:22" x14ac:dyDescent="0.3">
      <c r="A10181" t="s">
        <v>138</v>
      </c>
      <c r="B10181" t="s">
        <v>139</v>
      </c>
      <c r="C10181" t="s">
        <v>93</v>
      </c>
      <c r="D10181" s="29">
        <v>46022</v>
      </c>
      <c r="E10181" s="161">
        <v>0</v>
      </c>
      <c r="F10181" s="161">
        <v>0</v>
      </c>
      <c r="G10181" s="161">
        <v>0</v>
      </c>
      <c r="H10181" s="161">
        <v>0</v>
      </c>
      <c r="L10181">
        <v>467.39368100000002</v>
      </c>
      <c r="M10181">
        <v>67.2</v>
      </c>
      <c r="N10181">
        <v>67.2</v>
      </c>
      <c r="R10181">
        <v>1118.860359</v>
      </c>
      <c r="S10181">
        <v>1118.860359</v>
      </c>
      <c r="T10181" s="194">
        <v>1118.860359</v>
      </c>
      <c r="U10181" t="s">
        <v>193</v>
      </c>
      <c r="V10181">
        <v>45708.624212962961</v>
      </c>
    </row>
    <row r="10182" spans="1:22" x14ac:dyDescent="0.3">
      <c r="A10182" t="s">
        <v>265</v>
      </c>
      <c r="C10182" t="s">
        <v>93</v>
      </c>
      <c r="D10182" s="29">
        <v>45748</v>
      </c>
      <c r="E10182" s="161">
        <v>0</v>
      </c>
      <c r="F10182" s="161">
        <v>0</v>
      </c>
      <c r="G10182" s="161">
        <v>0</v>
      </c>
      <c r="H10182" s="161">
        <v>0</v>
      </c>
      <c r="L10182">
        <v>252.30544399999999</v>
      </c>
      <c r="M10182">
        <v>169.2</v>
      </c>
      <c r="N10182">
        <v>169.2</v>
      </c>
      <c r="R10182">
        <v>1148.7825620000001</v>
      </c>
      <c r="S10182">
        <v>1148.7825620000001</v>
      </c>
      <c r="T10182" s="194">
        <v>1148.7825620000001</v>
      </c>
      <c r="U10182" t="s">
        <v>193</v>
      </c>
      <c r="V10182">
        <v>45693.334270833337</v>
      </c>
    </row>
    <row r="10183" spans="1:22" x14ac:dyDescent="0.3">
      <c r="A10183" t="s">
        <v>265</v>
      </c>
      <c r="C10183" t="s">
        <v>93</v>
      </c>
      <c r="D10183" s="29">
        <v>45749</v>
      </c>
      <c r="E10183" s="161">
        <v>0</v>
      </c>
      <c r="F10183" s="161">
        <v>0</v>
      </c>
      <c r="G10183" s="161">
        <v>0</v>
      </c>
      <c r="H10183" s="161">
        <v>0</v>
      </c>
      <c r="L10183">
        <v>252.30544399999999</v>
      </c>
      <c r="M10183">
        <v>169.2</v>
      </c>
      <c r="N10183">
        <v>169.2</v>
      </c>
      <c r="R10183">
        <v>1148.7825620000001</v>
      </c>
      <c r="S10183">
        <v>1148.7825620000001</v>
      </c>
      <c r="T10183" s="194">
        <v>1148.7825620000001</v>
      </c>
      <c r="U10183" t="s">
        <v>193</v>
      </c>
      <c r="V10183">
        <v>45693.334282407406</v>
      </c>
    </row>
    <row r="10184" spans="1:22" x14ac:dyDescent="0.3">
      <c r="A10184" t="s">
        <v>265</v>
      </c>
      <c r="C10184" t="s">
        <v>93</v>
      </c>
      <c r="D10184" s="29">
        <v>45750</v>
      </c>
      <c r="E10184" s="161">
        <v>0</v>
      </c>
      <c r="F10184" s="161">
        <v>0</v>
      </c>
      <c r="G10184" s="161">
        <v>0</v>
      </c>
      <c r="H10184" s="161">
        <v>0</v>
      </c>
      <c r="L10184">
        <v>252.30544399999999</v>
      </c>
      <c r="M10184">
        <v>169.2</v>
      </c>
      <c r="N10184">
        <v>169.2</v>
      </c>
      <c r="R10184">
        <v>1148.7825620000001</v>
      </c>
      <c r="S10184">
        <v>1148.7825620000001</v>
      </c>
      <c r="T10184" s="194">
        <v>1148.7825620000001</v>
      </c>
      <c r="U10184" t="s">
        <v>193</v>
      </c>
      <c r="V10184">
        <v>45693.334282407406</v>
      </c>
    </row>
    <row r="10185" spans="1:22" x14ac:dyDescent="0.3">
      <c r="A10185" t="s">
        <v>265</v>
      </c>
      <c r="C10185" t="s">
        <v>93</v>
      </c>
      <c r="D10185" s="29">
        <v>45751</v>
      </c>
      <c r="E10185" s="161">
        <v>0</v>
      </c>
      <c r="F10185" s="161">
        <v>0</v>
      </c>
      <c r="G10185" s="161">
        <v>0</v>
      </c>
      <c r="H10185" s="161">
        <v>0</v>
      </c>
      <c r="L10185">
        <v>252.30544399999999</v>
      </c>
      <c r="M10185">
        <v>169.2</v>
      </c>
      <c r="N10185">
        <v>169.2</v>
      </c>
      <c r="R10185">
        <v>1148.7825620000001</v>
      </c>
      <c r="S10185">
        <v>1148.7825620000001</v>
      </c>
      <c r="T10185" s="194">
        <v>1148.7825620000001</v>
      </c>
      <c r="U10185" t="s">
        <v>193</v>
      </c>
      <c r="V10185">
        <v>45693.334270833337</v>
      </c>
    </row>
    <row r="10186" spans="1:22" x14ac:dyDescent="0.3">
      <c r="A10186" t="s">
        <v>265</v>
      </c>
      <c r="C10186" t="s">
        <v>93</v>
      </c>
      <c r="D10186" s="29">
        <v>45752</v>
      </c>
      <c r="E10186" s="161">
        <v>0</v>
      </c>
      <c r="F10186" s="161">
        <v>0</v>
      </c>
      <c r="G10186" s="161">
        <v>0</v>
      </c>
      <c r="H10186" s="161">
        <v>0</v>
      </c>
      <c r="L10186">
        <v>252.30544399999999</v>
      </c>
      <c r="M10186">
        <v>169.2</v>
      </c>
      <c r="N10186">
        <v>169.2</v>
      </c>
      <c r="R10186">
        <v>1148.7825620000001</v>
      </c>
      <c r="S10186">
        <v>1148.7825620000001</v>
      </c>
      <c r="T10186" s="194">
        <v>1148.7825620000001</v>
      </c>
      <c r="U10186" t="s">
        <v>193</v>
      </c>
      <c r="V10186">
        <v>45693.334282407406</v>
      </c>
    </row>
    <row r="10187" spans="1:22" x14ac:dyDescent="0.3">
      <c r="A10187" t="s">
        <v>265</v>
      </c>
      <c r="C10187" t="s">
        <v>93</v>
      </c>
      <c r="D10187" s="29">
        <v>45753</v>
      </c>
      <c r="E10187" s="161">
        <v>0</v>
      </c>
      <c r="F10187" s="161">
        <v>0</v>
      </c>
      <c r="G10187" s="161">
        <v>0</v>
      </c>
      <c r="H10187" s="161">
        <v>0</v>
      </c>
      <c r="L10187">
        <v>252.30544399999999</v>
      </c>
      <c r="M10187">
        <v>169.2</v>
      </c>
      <c r="N10187">
        <v>169.2</v>
      </c>
      <c r="R10187">
        <v>1148.7825620000001</v>
      </c>
      <c r="S10187">
        <v>1148.7825620000001</v>
      </c>
      <c r="T10187" s="194">
        <v>1148.7825620000001</v>
      </c>
      <c r="U10187" t="s">
        <v>193</v>
      </c>
      <c r="V10187">
        <v>45693.334270833337</v>
      </c>
    </row>
    <row r="10188" spans="1:22" x14ac:dyDescent="0.3">
      <c r="A10188" t="s">
        <v>265</v>
      </c>
      <c r="C10188" t="s">
        <v>93</v>
      </c>
      <c r="D10188" s="29">
        <v>45754</v>
      </c>
      <c r="E10188" s="161">
        <v>0</v>
      </c>
      <c r="F10188" s="161">
        <v>0</v>
      </c>
      <c r="G10188" s="161">
        <v>0</v>
      </c>
      <c r="H10188" s="161">
        <v>0</v>
      </c>
      <c r="L10188">
        <v>252.30544399999999</v>
      </c>
      <c r="M10188">
        <v>169.2</v>
      </c>
      <c r="N10188">
        <v>169.2</v>
      </c>
      <c r="R10188">
        <v>1148.7825620000001</v>
      </c>
      <c r="S10188">
        <v>1148.7825620000001</v>
      </c>
      <c r="T10188" s="194">
        <v>1148.7825620000001</v>
      </c>
      <c r="U10188" t="s">
        <v>193</v>
      </c>
      <c r="V10188">
        <v>45693.334270833337</v>
      </c>
    </row>
    <row r="10189" spans="1:22" x14ac:dyDescent="0.3">
      <c r="A10189" t="s">
        <v>265</v>
      </c>
      <c r="C10189" t="s">
        <v>93</v>
      </c>
      <c r="D10189" s="29">
        <v>45755</v>
      </c>
      <c r="E10189" s="161">
        <v>0</v>
      </c>
      <c r="F10189" s="161">
        <v>0</v>
      </c>
      <c r="G10189" s="161">
        <v>0</v>
      </c>
      <c r="H10189" s="161">
        <v>0</v>
      </c>
      <c r="L10189">
        <v>252.30544399999999</v>
      </c>
      <c r="M10189">
        <v>169.2</v>
      </c>
      <c r="N10189">
        <v>169.2</v>
      </c>
      <c r="R10189">
        <v>1148.7825620000001</v>
      </c>
      <c r="S10189">
        <v>1148.7825620000001</v>
      </c>
      <c r="T10189" s="194">
        <v>1148.7825620000001</v>
      </c>
      <c r="U10189" t="s">
        <v>193</v>
      </c>
      <c r="V10189">
        <v>45693.334270833337</v>
      </c>
    </row>
    <row r="10190" spans="1:22" x14ac:dyDescent="0.3">
      <c r="A10190" t="s">
        <v>265</v>
      </c>
      <c r="C10190" t="s">
        <v>93</v>
      </c>
      <c r="D10190" s="29">
        <v>45756</v>
      </c>
      <c r="E10190" s="161">
        <v>0</v>
      </c>
      <c r="F10190" s="161">
        <v>0</v>
      </c>
      <c r="G10190" s="161">
        <v>0</v>
      </c>
      <c r="H10190" s="161">
        <v>0</v>
      </c>
      <c r="L10190">
        <v>252.30544399999999</v>
      </c>
      <c r="M10190">
        <v>169.2</v>
      </c>
      <c r="N10190">
        <v>169.2</v>
      </c>
      <c r="R10190">
        <v>1148.7825620000001</v>
      </c>
      <c r="S10190">
        <v>1148.7825620000001</v>
      </c>
      <c r="T10190" s="194">
        <v>1148.7825620000001</v>
      </c>
      <c r="U10190" t="s">
        <v>193</v>
      </c>
      <c r="V10190">
        <v>45693.334270833337</v>
      </c>
    </row>
    <row r="10191" spans="1:22" x14ac:dyDescent="0.3">
      <c r="A10191" t="s">
        <v>265</v>
      </c>
      <c r="C10191" t="s">
        <v>93</v>
      </c>
      <c r="D10191" s="29">
        <v>45757</v>
      </c>
      <c r="E10191" s="161">
        <v>0</v>
      </c>
      <c r="F10191" s="161">
        <v>0</v>
      </c>
      <c r="G10191" s="161">
        <v>0</v>
      </c>
      <c r="H10191" s="161">
        <v>0</v>
      </c>
      <c r="L10191">
        <v>252.30544399999999</v>
      </c>
      <c r="M10191">
        <v>169.2</v>
      </c>
      <c r="N10191">
        <v>169.2</v>
      </c>
      <c r="R10191">
        <v>1148.7825620000001</v>
      </c>
      <c r="S10191">
        <v>1148.7825620000001</v>
      </c>
      <c r="T10191" s="194">
        <v>1148.7825620000001</v>
      </c>
      <c r="U10191" t="s">
        <v>193</v>
      </c>
      <c r="V10191">
        <v>45693.334282407406</v>
      </c>
    </row>
    <row r="10192" spans="1:22" x14ac:dyDescent="0.3">
      <c r="A10192" t="s">
        <v>265</v>
      </c>
      <c r="C10192" t="s">
        <v>93</v>
      </c>
      <c r="D10192" s="29">
        <v>45758</v>
      </c>
      <c r="E10192" s="161">
        <v>0</v>
      </c>
      <c r="F10192" s="161">
        <v>0</v>
      </c>
      <c r="G10192" s="161">
        <v>0</v>
      </c>
      <c r="H10192" s="161">
        <v>0</v>
      </c>
      <c r="L10192">
        <v>252.30544399999999</v>
      </c>
      <c r="M10192">
        <v>169.2</v>
      </c>
      <c r="N10192">
        <v>169.2</v>
      </c>
      <c r="R10192">
        <v>1148.7825620000001</v>
      </c>
      <c r="S10192">
        <v>1148.7825620000001</v>
      </c>
      <c r="T10192" s="194">
        <v>1148.7825620000001</v>
      </c>
      <c r="U10192" t="s">
        <v>193</v>
      </c>
      <c r="V10192">
        <v>45693.334282407406</v>
      </c>
    </row>
    <row r="10193" spans="1:22" x14ac:dyDescent="0.3">
      <c r="A10193" t="s">
        <v>265</v>
      </c>
      <c r="C10193" t="s">
        <v>93</v>
      </c>
      <c r="D10193" s="29">
        <v>45759</v>
      </c>
      <c r="E10193" s="161">
        <v>0</v>
      </c>
      <c r="F10193" s="161">
        <v>0</v>
      </c>
      <c r="G10193" s="161">
        <v>0</v>
      </c>
      <c r="H10193" s="161">
        <v>0</v>
      </c>
      <c r="L10193">
        <v>252.30544399999999</v>
      </c>
      <c r="M10193">
        <v>169.2</v>
      </c>
      <c r="N10193">
        <v>169.2</v>
      </c>
      <c r="R10193">
        <v>1148.7825620000001</v>
      </c>
      <c r="S10193">
        <v>1148.7825620000001</v>
      </c>
      <c r="T10193" s="194">
        <v>1148.7825620000001</v>
      </c>
      <c r="U10193" t="s">
        <v>193</v>
      </c>
      <c r="V10193">
        <v>45693.334282407406</v>
      </c>
    </row>
    <row r="10194" spans="1:22" x14ac:dyDescent="0.3">
      <c r="A10194" t="s">
        <v>265</v>
      </c>
      <c r="C10194" t="s">
        <v>93</v>
      </c>
      <c r="D10194" s="29">
        <v>45760</v>
      </c>
      <c r="E10194" s="161">
        <v>0</v>
      </c>
      <c r="F10194" s="161">
        <v>0</v>
      </c>
      <c r="G10194" s="161">
        <v>0</v>
      </c>
      <c r="H10194" s="161">
        <v>0</v>
      </c>
      <c r="L10194">
        <v>252.30544399999999</v>
      </c>
      <c r="M10194">
        <v>169.2</v>
      </c>
      <c r="N10194">
        <v>169.2</v>
      </c>
      <c r="R10194">
        <v>1148.7825620000001</v>
      </c>
      <c r="S10194">
        <v>1148.7825620000001</v>
      </c>
      <c r="T10194" s="194">
        <v>1148.7825620000001</v>
      </c>
      <c r="U10194" t="s">
        <v>193</v>
      </c>
      <c r="V10194">
        <v>45693.334282407406</v>
      </c>
    </row>
    <row r="10195" spans="1:22" x14ac:dyDescent="0.3">
      <c r="A10195" t="s">
        <v>265</v>
      </c>
      <c r="C10195" t="s">
        <v>93</v>
      </c>
      <c r="D10195" s="29">
        <v>45761</v>
      </c>
      <c r="E10195" s="161">
        <v>0</v>
      </c>
      <c r="F10195" s="161">
        <v>0</v>
      </c>
      <c r="G10195" s="161">
        <v>0</v>
      </c>
      <c r="H10195" s="161">
        <v>0</v>
      </c>
      <c r="L10195">
        <v>252.30544399999999</v>
      </c>
      <c r="M10195">
        <v>169.2</v>
      </c>
      <c r="N10195">
        <v>169.2</v>
      </c>
      <c r="R10195">
        <v>1148.7825620000001</v>
      </c>
      <c r="S10195">
        <v>1148.7825620000001</v>
      </c>
      <c r="T10195" s="194">
        <v>1148.7825620000001</v>
      </c>
      <c r="U10195" t="s">
        <v>193</v>
      </c>
      <c r="V10195">
        <v>45693.334270833337</v>
      </c>
    </row>
    <row r="10196" spans="1:22" x14ac:dyDescent="0.3">
      <c r="A10196" t="s">
        <v>265</v>
      </c>
      <c r="C10196" t="s">
        <v>93</v>
      </c>
      <c r="D10196" s="29">
        <v>45762</v>
      </c>
      <c r="E10196" s="161">
        <v>0</v>
      </c>
      <c r="F10196" s="161">
        <v>0</v>
      </c>
      <c r="G10196" s="161">
        <v>0</v>
      </c>
      <c r="H10196" s="161">
        <v>0</v>
      </c>
      <c r="L10196">
        <v>252.30544399999999</v>
      </c>
      <c r="M10196">
        <v>169.2</v>
      </c>
      <c r="N10196">
        <v>169.2</v>
      </c>
      <c r="R10196">
        <v>1148.7825620000001</v>
      </c>
      <c r="S10196">
        <v>1148.7825620000001</v>
      </c>
      <c r="T10196" s="194">
        <v>1148.7825620000001</v>
      </c>
      <c r="U10196" t="s">
        <v>193</v>
      </c>
      <c r="V10196">
        <v>45693.334270833337</v>
      </c>
    </row>
    <row r="10197" spans="1:22" x14ac:dyDescent="0.3">
      <c r="A10197" t="s">
        <v>265</v>
      </c>
      <c r="C10197" t="s">
        <v>93</v>
      </c>
      <c r="D10197" s="29">
        <v>45763</v>
      </c>
      <c r="E10197" s="161">
        <v>0</v>
      </c>
      <c r="F10197" s="161">
        <v>0</v>
      </c>
      <c r="G10197" s="161">
        <v>0</v>
      </c>
      <c r="H10197" s="161">
        <v>0</v>
      </c>
      <c r="L10197">
        <v>252.30544399999999</v>
      </c>
      <c r="M10197">
        <v>169.2</v>
      </c>
      <c r="N10197">
        <v>169.2</v>
      </c>
      <c r="R10197">
        <v>1148.7825620000001</v>
      </c>
      <c r="S10197">
        <v>1148.7825620000001</v>
      </c>
      <c r="T10197" s="194">
        <v>1148.7825620000001</v>
      </c>
      <c r="U10197" t="s">
        <v>193</v>
      </c>
      <c r="V10197">
        <v>45693.334270833337</v>
      </c>
    </row>
    <row r="10198" spans="1:22" x14ac:dyDescent="0.3">
      <c r="A10198" t="s">
        <v>265</v>
      </c>
      <c r="C10198" t="s">
        <v>93</v>
      </c>
      <c r="D10198" s="29">
        <v>45764</v>
      </c>
      <c r="E10198" s="161">
        <v>0</v>
      </c>
      <c r="F10198" s="161">
        <v>0</v>
      </c>
      <c r="G10198" s="161">
        <v>0</v>
      </c>
      <c r="H10198" s="161">
        <v>0</v>
      </c>
      <c r="L10198">
        <v>252.30544399999999</v>
      </c>
      <c r="M10198">
        <v>169.2</v>
      </c>
      <c r="N10198">
        <v>169.2</v>
      </c>
      <c r="R10198">
        <v>1148.7825620000001</v>
      </c>
      <c r="S10198">
        <v>1148.7825620000001</v>
      </c>
      <c r="T10198" s="194">
        <v>1148.7825620000001</v>
      </c>
      <c r="U10198" t="s">
        <v>193</v>
      </c>
      <c r="V10198">
        <v>45693.334270833337</v>
      </c>
    </row>
    <row r="10199" spans="1:22" x14ac:dyDescent="0.3">
      <c r="A10199" t="s">
        <v>265</v>
      </c>
      <c r="C10199" t="s">
        <v>93</v>
      </c>
      <c r="D10199" s="29">
        <v>45765</v>
      </c>
      <c r="E10199" s="161">
        <v>0</v>
      </c>
      <c r="F10199" s="161">
        <v>0</v>
      </c>
      <c r="G10199" s="161">
        <v>0</v>
      </c>
      <c r="H10199" s="161">
        <v>0</v>
      </c>
      <c r="L10199">
        <v>252.30544399999999</v>
      </c>
      <c r="M10199">
        <v>169.2</v>
      </c>
      <c r="N10199">
        <v>169.2</v>
      </c>
      <c r="R10199">
        <v>1148.7825620000001</v>
      </c>
      <c r="S10199">
        <v>1148.7825620000001</v>
      </c>
      <c r="T10199" s="194">
        <v>1148.7825620000001</v>
      </c>
      <c r="U10199" t="s">
        <v>193</v>
      </c>
      <c r="V10199">
        <v>45693.334282407406</v>
      </c>
    </row>
    <row r="10200" spans="1:22" x14ac:dyDescent="0.3">
      <c r="A10200" t="s">
        <v>265</v>
      </c>
      <c r="C10200" t="s">
        <v>93</v>
      </c>
      <c r="D10200" s="29">
        <v>45766</v>
      </c>
      <c r="E10200" s="161">
        <v>0</v>
      </c>
      <c r="F10200" s="161">
        <v>0</v>
      </c>
      <c r="G10200" s="161">
        <v>0</v>
      </c>
      <c r="H10200" s="161">
        <v>0</v>
      </c>
      <c r="L10200">
        <v>252.30544399999999</v>
      </c>
      <c r="M10200">
        <v>169.2</v>
      </c>
      <c r="N10200">
        <v>169.2</v>
      </c>
      <c r="R10200">
        <v>1148.7825620000001</v>
      </c>
      <c r="S10200">
        <v>1148.7825620000001</v>
      </c>
      <c r="T10200" s="194">
        <v>1148.7825620000001</v>
      </c>
      <c r="U10200" t="s">
        <v>193</v>
      </c>
      <c r="V10200">
        <v>45693.334270833337</v>
      </c>
    </row>
    <row r="10201" spans="1:22" x14ac:dyDescent="0.3">
      <c r="A10201" t="s">
        <v>265</v>
      </c>
      <c r="C10201" t="s">
        <v>93</v>
      </c>
      <c r="D10201" s="29">
        <v>45767</v>
      </c>
      <c r="E10201" s="161">
        <v>0</v>
      </c>
      <c r="F10201" s="161">
        <v>0</v>
      </c>
      <c r="G10201" s="161">
        <v>0</v>
      </c>
      <c r="H10201" s="161">
        <v>0</v>
      </c>
      <c r="L10201">
        <v>252.30544399999999</v>
      </c>
      <c r="M10201">
        <v>169.2</v>
      </c>
      <c r="N10201">
        <v>169.2</v>
      </c>
      <c r="R10201">
        <v>1148.7825620000001</v>
      </c>
      <c r="S10201">
        <v>1148.7825620000001</v>
      </c>
      <c r="T10201" s="194">
        <v>1148.7825620000001</v>
      </c>
      <c r="U10201" t="s">
        <v>193</v>
      </c>
      <c r="V10201">
        <v>45693.334270833337</v>
      </c>
    </row>
    <row r="10202" spans="1:22" x14ac:dyDescent="0.3">
      <c r="A10202" t="s">
        <v>265</v>
      </c>
      <c r="C10202" t="s">
        <v>93</v>
      </c>
      <c r="D10202" s="29">
        <v>45768</v>
      </c>
      <c r="E10202" s="161">
        <v>0</v>
      </c>
      <c r="F10202" s="161">
        <v>0</v>
      </c>
      <c r="G10202" s="161">
        <v>0</v>
      </c>
      <c r="H10202" s="161">
        <v>0</v>
      </c>
      <c r="L10202">
        <v>252.30544399999999</v>
      </c>
      <c r="M10202">
        <v>169.2</v>
      </c>
      <c r="N10202">
        <v>169.2</v>
      </c>
      <c r="R10202">
        <v>1148.7825620000001</v>
      </c>
      <c r="S10202">
        <v>1148.7825620000001</v>
      </c>
      <c r="T10202" s="194">
        <v>1148.7825620000001</v>
      </c>
      <c r="U10202" t="s">
        <v>193</v>
      </c>
      <c r="V10202">
        <v>45693.334270833337</v>
      </c>
    </row>
    <row r="10203" spans="1:22" x14ac:dyDescent="0.3">
      <c r="A10203" t="s">
        <v>265</v>
      </c>
      <c r="C10203" t="s">
        <v>93</v>
      </c>
      <c r="D10203" s="29">
        <v>45769</v>
      </c>
      <c r="E10203" s="161">
        <v>0</v>
      </c>
      <c r="F10203" s="161">
        <v>0</v>
      </c>
      <c r="G10203" s="161">
        <v>0</v>
      </c>
      <c r="H10203" s="161">
        <v>0</v>
      </c>
      <c r="L10203">
        <v>252.30544399999999</v>
      </c>
      <c r="M10203">
        <v>169.2</v>
      </c>
      <c r="N10203">
        <v>169.2</v>
      </c>
      <c r="R10203">
        <v>1148.7825620000001</v>
      </c>
      <c r="S10203">
        <v>1148.7825620000001</v>
      </c>
      <c r="T10203" s="194">
        <v>1148.7825620000001</v>
      </c>
      <c r="U10203" t="s">
        <v>193</v>
      </c>
      <c r="V10203">
        <v>45693.334282407406</v>
      </c>
    </row>
    <row r="10204" spans="1:22" x14ac:dyDescent="0.3">
      <c r="A10204" t="s">
        <v>265</v>
      </c>
      <c r="C10204" t="s">
        <v>93</v>
      </c>
      <c r="D10204" s="29">
        <v>45770</v>
      </c>
      <c r="E10204" s="161">
        <v>0</v>
      </c>
      <c r="F10204" s="161">
        <v>0</v>
      </c>
      <c r="G10204" s="161">
        <v>0</v>
      </c>
      <c r="H10204" s="161">
        <v>0</v>
      </c>
      <c r="L10204">
        <v>252.30544399999999</v>
      </c>
      <c r="M10204">
        <v>169.2</v>
      </c>
      <c r="N10204">
        <v>169.2</v>
      </c>
      <c r="R10204">
        <v>1148.7825620000001</v>
      </c>
      <c r="S10204">
        <v>1148.7825620000001</v>
      </c>
      <c r="T10204" s="194">
        <v>1148.7825620000001</v>
      </c>
      <c r="U10204" t="s">
        <v>193</v>
      </c>
      <c r="V10204">
        <v>45693.334270833337</v>
      </c>
    </row>
    <row r="10205" spans="1:22" x14ac:dyDescent="0.3">
      <c r="A10205" t="s">
        <v>265</v>
      </c>
      <c r="C10205" t="s">
        <v>93</v>
      </c>
      <c r="D10205" s="29">
        <v>45771</v>
      </c>
      <c r="E10205" s="161">
        <v>0</v>
      </c>
      <c r="F10205" s="161">
        <v>0</v>
      </c>
      <c r="G10205" s="161">
        <v>0</v>
      </c>
      <c r="H10205" s="161">
        <v>0</v>
      </c>
      <c r="L10205">
        <v>252.30544399999999</v>
      </c>
      <c r="M10205">
        <v>169.2</v>
      </c>
      <c r="N10205">
        <v>169.2</v>
      </c>
      <c r="R10205">
        <v>1148.7825620000001</v>
      </c>
      <c r="S10205">
        <v>1148.7825620000001</v>
      </c>
      <c r="T10205" s="194">
        <v>1148.7825620000001</v>
      </c>
      <c r="U10205" t="s">
        <v>193</v>
      </c>
      <c r="V10205">
        <v>45693.334282407406</v>
      </c>
    </row>
    <row r="10206" spans="1:22" x14ac:dyDescent="0.3">
      <c r="A10206" t="s">
        <v>265</v>
      </c>
      <c r="C10206" t="s">
        <v>93</v>
      </c>
      <c r="D10206" s="29">
        <v>45772</v>
      </c>
      <c r="E10206" s="161">
        <v>0</v>
      </c>
      <c r="F10206" s="161">
        <v>0</v>
      </c>
      <c r="G10206" s="161">
        <v>0</v>
      </c>
      <c r="H10206" s="161">
        <v>0</v>
      </c>
      <c r="L10206">
        <v>252.30544399999999</v>
      </c>
      <c r="M10206">
        <v>169.2</v>
      </c>
      <c r="N10206">
        <v>169.2</v>
      </c>
      <c r="R10206">
        <v>1148.7825620000001</v>
      </c>
      <c r="S10206">
        <v>1148.7825620000001</v>
      </c>
      <c r="T10206" s="194">
        <v>1148.7825620000001</v>
      </c>
      <c r="U10206" t="s">
        <v>193</v>
      </c>
      <c r="V10206">
        <v>45693.334270833337</v>
      </c>
    </row>
    <row r="10207" spans="1:22" x14ac:dyDescent="0.3">
      <c r="A10207" t="s">
        <v>265</v>
      </c>
      <c r="C10207" t="s">
        <v>93</v>
      </c>
      <c r="D10207" s="29">
        <v>45773</v>
      </c>
      <c r="E10207" s="161">
        <v>0</v>
      </c>
      <c r="F10207" s="161">
        <v>0</v>
      </c>
      <c r="G10207" s="161">
        <v>0</v>
      </c>
      <c r="H10207" s="161">
        <v>0</v>
      </c>
      <c r="L10207">
        <v>252.30544399999999</v>
      </c>
      <c r="M10207">
        <v>169.2</v>
      </c>
      <c r="N10207">
        <v>169.2</v>
      </c>
      <c r="R10207">
        <v>1148.7825620000001</v>
      </c>
      <c r="S10207">
        <v>1148.7825620000001</v>
      </c>
      <c r="T10207" s="194">
        <v>1148.7825620000001</v>
      </c>
      <c r="U10207" t="s">
        <v>193</v>
      </c>
      <c r="V10207">
        <v>45693.334282407406</v>
      </c>
    </row>
    <row r="10208" spans="1:22" x14ac:dyDescent="0.3">
      <c r="A10208" t="s">
        <v>265</v>
      </c>
      <c r="C10208" t="s">
        <v>93</v>
      </c>
      <c r="D10208" s="29">
        <v>45774</v>
      </c>
      <c r="E10208" s="161">
        <v>0</v>
      </c>
      <c r="F10208" s="161">
        <v>0</v>
      </c>
      <c r="G10208" s="161">
        <v>0</v>
      </c>
      <c r="H10208" s="161">
        <v>0</v>
      </c>
      <c r="L10208">
        <v>252.30544399999999</v>
      </c>
      <c r="M10208">
        <v>169.2</v>
      </c>
      <c r="N10208">
        <v>169.2</v>
      </c>
      <c r="R10208">
        <v>1148.7825620000001</v>
      </c>
      <c r="S10208">
        <v>1148.7825620000001</v>
      </c>
      <c r="T10208" s="194">
        <v>1148.7825620000001</v>
      </c>
      <c r="U10208" t="s">
        <v>193</v>
      </c>
      <c r="V10208">
        <v>45693.334282407406</v>
      </c>
    </row>
    <row r="10209" spans="1:22" x14ac:dyDescent="0.3">
      <c r="A10209" t="s">
        <v>265</v>
      </c>
      <c r="C10209" t="s">
        <v>93</v>
      </c>
      <c r="D10209" s="29">
        <v>45775</v>
      </c>
      <c r="E10209" s="161">
        <v>0</v>
      </c>
      <c r="F10209" s="161">
        <v>0</v>
      </c>
      <c r="G10209" s="161">
        <v>0</v>
      </c>
      <c r="H10209" s="161">
        <v>0</v>
      </c>
      <c r="L10209">
        <v>252.30544399999999</v>
      </c>
      <c r="M10209">
        <v>169.2</v>
      </c>
      <c r="N10209">
        <v>169.2</v>
      </c>
      <c r="R10209">
        <v>1148.7825620000001</v>
      </c>
      <c r="S10209">
        <v>1148.7825620000001</v>
      </c>
      <c r="T10209" s="194">
        <v>1148.7825620000001</v>
      </c>
      <c r="U10209" t="s">
        <v>193</v>
      </c>
      <c r="V10209">
        <v>45693.334282407406</v>
      </c>
    </row>
    <row r="10210" spans="1:22" x14ac:dyDescent="0.3">
      <c r="A10210" t="s">
        <v>265</v>
      </c>
      <c r="C10210" t="s">
        <v>93</v>
      </c>
      <c r="D10210" s="29">
        <v>45776</v>
      </c>
      <c r="E10210" s="161">
        <v>0</v>
      </c>
      <c r="F10210" s="161">
        <v>0</v>
      </c>
      <c r="G10210" s="161">
        <v>0</v>
      </c>
      <c r="H10210" s="161">
        <v>0</v>
      </c>
      <c r="L10210">
        <v>252.30544399999999</v>
      </c>
      <c r="M10210">
        <v>169.2</v>
      </c>
      <c r="N10210">
        <v>169.2</v>
      </c>
      <c r="R10210">
        <v>1148.7825620000001</v>
      </c>
      <c r="S10210">
        <v>1148.7825620000001</v>
      </c>
      <c r="T10210" s="194">
        <v>1148.7825620000001</v>
      </c>
      <c r="U10210" t="s">
        <v>193</v>
      </c>
      <c r="V10210">
        <v>45693.334282407406</v>
      </c>
    </row>
    <row r="10211" spans="1:22" x14ac:dyDescent="0.3">
      <c r="A10211" t="s">
        <v>265</v>
      </c>
      <c r="C10211" t="s">
        <v>93</v>
      </c>
      <c r="D10211" s="29">
        <v>45777</v>
      </c>
      <c r="E10211" s="161">
        <v>0</v>
      </c>
      <c r="F10211" s="161">
        <v>0</v>
      </c>
      <c r="G10211" s="161">
        <v>0</v>
      </c>
      <c r="H10211" s="161">
        <v>0</v>
      </c>
      <c r="L10211">
        <v>252.30544399999999</v>
      </c>
      <c r="M10211">
        <v>169.2</v>
      </c>
      <c r="N10211">
        <v>169.2</v>
      </c>
      <c r="R10211">
        <v>1148.7825620000001</v>
      </c>
      <c r="S10211">
        <v>1148.7825620000001</v>
      </c>
      <c r="T10211" s="194">
        <v>1148.7825620000001</v>
      </c>
      <c r="U10211" t="s">
        <v>193</v>
      </c>
      <c r="V10211">
        <v>45693.334282407406</v>
      </c>
    </row>
    <row r="10212" spans="1:22" x14ac:dyDescent="0.3">
      <c r="A10212" t="s">
        <v>265</v>
      </c>
      <c r="C10212" t="s">
        <v>93</v>
      </c>
      <c r="D10212" s="29">
        <v>45778</v>
      </c>
      <c r="E10212" s="161">
        <v>0</v>
      </c>
      <c r="F10212" s="161">
        <v>0</v>
      </c>
      <c r="G10212" s="161">
        <v>0</v>
      </c>
      <c r="H10212" s="161">
        <v>0</v>
      </c>
      <c r="L10212">
        <v>494.08487300000002</v>
      </c>
      <c r="M10212">
        <v>169.2</v>
      </c>
      <c r="N10212">
        <v>169.2</v>
      </c>
      <c r="R10212">
        <v>1148.7825620000001</v>
      </c>
      <c r="S10212">
        <v>1148.7825620000001</v>
      </c>
      <c r="T10212" s="194">
        <v>1148.7825620000001</v>
      </c>
      <c r="U10212" t="s">
        <v>193</v>
      </c>
      <c r="V10212">
        <v>45708.624131944445</v>
      </c>
    </row>
    <row r="10213" spans="1:22" x14ac:dyDescent="0.3">
      <c r="A10213" t="s">
        <v>265</v>
      </c>
      <c r="C10213" t="s">
        <v>93</v>
      </c>
      <c r="D10213" s="29">
        <v>45779</v>
      </c>
      <c r="E10213" s="161">
        <v>0</v>
      </c>
      <c r="F10213" s="161">
        <v>0</v>
      </c>
      <c r="G10213" s="161">
        <v>0</v>
      </c>
      <c r="H10213" s="161">
        <v>0</v>
      </c>
      <c r="L10213">
        <v>494.08487300000002</v>
      </c>
      <c r="M10213">
        <v>169.2</v>
      </c>
      <c r="N10213">
        <v>169.2</v>
      </c>
      <c r="R10213">
        <v>1148.7825620000001</v>
      </c>
      <c r="S10213">
        <v>1148.7825620000001</v>
      </c>
      <c r="T10213" s="194">
        <v>1148.7825620000001</v>
      </c>
      <c r="U10213" t="s">
        <v>193</v>
      </c>
      <c r="V10213">
        <v>45708.624131944445</v>
      </c>
    </row>
    <row r="10214" spans="1:22" x14ac:dyDescent="0.3">
      <c r="A10214" t="s">
        <v>265</v>
      </c>
      <c r="C10214" t="s">
        <v>93</v>
      </c>
      <c r="D10214" s="29">
        <v>45780</v>
      </c>
      <c r="E10214" s="161">
        <v>0</v>
      </c>
      <c r="F10214" s="161">
        <v>0</v>
      </c>
      <c r="G10214" s="161">
        <v>0</v>
      </c>
      <c r="H10214" s="161">
        <v>0</v>
      </c>
      <c r="L10214">
        <v>494.08487300000002</v>
      </c>
      <c r="M10214">
        <v>169.2</v>
      </c>
      <c r="N10214">
        <v>169.2</v>
      </c>
      <c r="R10214">
        <v>1148.7825620000001</v>
      </c>
      <c r="S10214">
        <v>1148.7825620000001</v>
      </c>
      <c r="T10214" s="194">
        <v>1148.7825620000001</v>
      </c>
      <c r="U10214" t="s">
        <v>193</v>
      </c>
      <c r="V10214">
        <v>45708.624131944445</v>
      </c>
    </row>
    <row r="10215" spans="1:22" x14ac:dyDescent="0.3">
      <c r="A10215" t="s">
        <v>265</v>
      </c>
      <c r="C10215" t="s">
        <v>93</v>
      </c>
      <c r="D10215" s="29">
        <v>45781</v>
      </c>
      <c r="E10215" s="161">
        <v>0</v>
      </c>
      <c r="F10215" s="161">
        <v>0</v>
      </c>
      <c r="G10215" s="161">
        <v>0</v>
      </c>
      <c r="H10215" s="161">
        <v>0</v>
      </c>
      <c r="L10215">
        <v>494.08487300000002</v>
      </c>
      <c r="M10215">
        <v>169.2</v>
      </c>
      <c r="N10215">
        <v>169.2</v>
      </c>
      <c r="R10215">
        <v>1148.7825620000001</v>
      </c>
      <c r="S10215">
        <v>1148.7825620000001</v>
      </c>
      <c r="T10215" s="194">
        <v>1148.7825620000001</v>
      </c>
      <c r="U10215" t="s">
        <v>193</v>
      </c>
      <c r="V10215">
        <v>45708.624131944445</v>
      </c>
    </row>
    <row r="10216" spans="1:22" x14ac:dyDescent="0.3">
      <c r="A10216" t="s">
        <v>265</v>
      </c>
      <c r="C10216" t="s">
        <v>93</v>
      </c>
      <c r="D10216" s="29">
        <v>45782</v>
      </c>
      <c r="E10216" s="161">
        <v>0</v>
      </c>
      <c r="F10216" s="161">
        <v>0</v>
      </c>
      <c r="G10216" s="161">
        <v>0</v>
      </c>
      <c r="H10216" s="161">
        <v>0</v>
      </c>
      <c r="L10216">
        <v>494.08487300000002</v>
      </c>
      <c r="M10216">
        <v>169.2</v>
      </c>
      <c r="N10216">
        <v>169.2</v>
      </c>
      <c r="R10216">
        <v>1148.7825620000001</v>
      </c>
      <c r="S10216">
        <v>1148.7825620000001</v>
      </c>
      <c r="T10216" s="194">
        <v>1148.7825620000001</v>
      </c>
      <c r="U10216" t="s">
        <v>193</v>
      </c>
      <c r="V10216">
        <v>45708.624131944445</v>
      </c>
    </row>
    <row r="10217" spans="1:22" x14ac:dyDescent="0.3">
      <c r="A10217" t="s">
        <v>265</v>
      </c>
      <c r="C10217" t="s">
        <v>93</v>
      </c>
      <c r="D10217" s="29">
        <v>45783</v>
      </c>
      <c r="E10217" s="161">
        <v>0</v>
      </c>
      <c r="F10217" s="161">
        <v>0</v>
      </c>
      <c r="G10217" s="161">
        <v>0</v>
      </c>
      <c r="H10217" s="161">
        <v>0</v>
      </c>
      <c r="L10217">
        <v>494.08487300000002</v>
      </c>
      <c r="M10217">
        <v>169.2</v>
      </c>
      <c r="N10217">
        <v>169.2</v>
      </c>
      <c r="R10217">
        <v>1148.7825620000001</v>
      </c>
      <c r="S10217">
        <v>1148.7825620000001</v>
      </c>
      <c r="T10217" s="194">
        <v>1148.7825620000001</v>
      </c>
      <c r="U10217" t="s">
        <v>193</v>
      </c>
      <c r="V10217">
        <v>45708.624131944445</v>
      </c>
    </row>
    <row r="10218" spans="1:22" x14ac:dyDescent="0.3">
      <c r="A10218" t="s">
        <v>265</v>
      </c>
      <c r="C10218" t="s">
        <v>93</v>
      </c>
      <c r="D10218" s="29">
        <v>45784</v>
      </c>
      <c r="E10218" s="161">
        <v>0</v>
      </c>
      <c r="F10218" s="161">
        <v>0</v>
      </c>
      <c r="G10218" s="161">
        <v>0</v>
      </c>
      <c r="H10218" s="161">
        <v>0</v>
      </c>
      <c r="L10218">
        <v>494.08487300000002</v>
      </c>
      <c r="M10218">
        <v>169.2</v>
      </c>
      <c r="N10218">
        <v>169.2</v>
      </c>
      <c r="R10218">
        <v>1148.7825620000001</v>
      </c>
      <c r="S10218">
        <v>1148.7825620000001</v>
      </c>
      <c r="T10218" s="194">
        <v>1148.7825620000001</v>
      </c>
      <c r="U10218" t="s">
        <v>193</v>
      </c>
      <c r="V10218">
        <v>45708.624131944445</v>
      </c>
    </row>
    <row r="10219" spans="1:22" x14ac:dyDescent="0.3">
      <c r="A10219" t="s">
        <v>265</v>
      </c>
      <c r="C10219" t="s">
        <v>93</v>
      </c>
      <c r="D10219" s="29">
        <v>45785</v>
      </c>
      <c r="E10219" s="161">
        <v>0</v>
      </c>
      <c r="F10219" s="161">
        <v>0</v>
      </c>
      <c r="G10219" s="161">
        <v>0</v>
      </c>
      <c r="H10219" s="161">
        <v>0</v>
      </c>
      <c r="L10219">
        <v>494.08487300000002</v>
      </c>
      <c r="M10219">
        <v>169.2</v>
      </c>
      <c r="N10219">
        <v>169.2</v>
      </c>
      <c r="R10219">
        <v>1148.7825620000001</v>
      </c>
      <c r="S10219">
        <v>1148.7825620000001</v>
      </c>
      <c r="T10219" s="194">
        <v>1148.7825620000001</v>
      </c>
      <c r="U10219" t="s">
        <v>193</v>
      </c>
      <c r="V10219">
        <v>45708.624131944445</v>
      </c>
    </row>
    <row r="10220" spans="1:22" x14ac:dyDescent="0.3">
      <c r="A10220" t="s">
        <v>265</v>
      </c>
      <c r="C10220" t="s">
        <v>93</v>
      </c>
      <c r="D10220" s="29">
        <v>45786</v>
      </c>
      <c r="E10220" s="161">
        <v>0</v>
      </c>
      <c r="F10220" s="161">
        <v>0</v>
      </c>
      <c r="G10220" s="161">
        <v>0</v>
      </c>
      <c r="H10220" s="161">
        <v>0</v>
      </c>
      <c r="L10220">
        <v>494.08487300000002</v>
      </c>
      <c r="M10220">
        <v>169.2</v>
      </c>
      <c r="N10220">
        <v>169.2</v>
      </c>
      <c r="R10220">
        <v>1148.7825620000001</v>
      </c>
      <c r="S10220">
        <v>1148.7825620000001</v>
      </c>
      <c r="T10220" s="194">
        <v>1148.7825620000001</v>
      </c>
      <c r="U10220" t="s">
        <v>193</v>
      </c>
      <c r="V10220">
        <v>45708.624131944445</v>
      </c>
    </row>
    <row r="10221" spans="1:22" x14ac:dyDescent="0.3">
      <c r="A10221" t="s">
        <v>265</v>
      </c>
      <c r="C10221" t="s">
        <v>93</v>
      </c>
      <c r="D10221" s="29">
        <v>45787</v>
      </c>
      <c r="E10221" s="161">
        <v>0</v>
      </c>
      <c r="F10221" s="161">
        <v>0</v>
      </c>
      <c r="G10221" s="161">
        <v>0</v>
      </c>
      <c r="H10221" s="161">
        <v>0</v>
      </c>
      <c r="L10221">
        <v>494.08487300000002</v>
      </c>
      <c r="M10221">
        <v>169.2</v>
      </c>
      <c r="N10221">
        <v>169.2</v>
      </c>
      <c r="R10221">
        <v>1148.7825620000001</v>
      </c>
      <c r="S10221">
        <v>1148.7825620000001</v>
      </c>
      <c r="T10221" s="194">
        <v>1148.7825620000001</v>
      </c>
      <c r="U10221" t="s">
        <v>193</v>
      </c>
      <c r="V10221">
        <v>45708.624131944445</v>
      </c>
    </row>
    <row r="10222" spans="1:22" x14ac:dyDescent="0.3">
      <c r="A10222" t="s">
        <v>265</v>
      </c>
      <c r="C10222" t="s">
        <v>93</v>
      </c>
      <c r="D10222" s="29">
        <v>45788</v>
      </c>
      <c r="E10222" s="161">
        <v>0</v>
      </c>
      <c r="F10222" s="161">
        <v>0</v>
      </c>
      <c r="G10222" s="161">
        <v>0</v>
      </c>
      <c r="H10222" s="161">
        <v>0</v>
      </c>
      <c r="L10222">
        <v>494.08487300000002</v>
      </c>
      <c r="M10222">
        <v>169.2</v>
      </c>
      <c r="N10222">
        <v>169.2</v>
      </c>
      <c r="R10222">
        <v>1148.7825620000001</v>
      </c>
      <c r="S10222">
        <v>1148.7825620000001</v>
      </c>
      <c r="T10222" s="194">
        <v>1148.7825620000001</v>
      </c>
      <c r="U10222" t="s">
        <v>193</v>
      </c>
      <c r="V10222">
        <v>45708.624131944445</v>
      </c>
    </row>
    <row r="10223" spans="1:22" x14ac:dyDescent="0.3">
      <c r="A10223" t="s">
        <v>265</v>
      </c>
      <c r="C10223" t="s">
        <v>93</v>
      </c>
      <c r="D10223" s="29">
        <v>45789</v>
      </c>
      <c r="E10223" s="161">
        <v>0</v>
      </c>
      <c r="F10223" s="161">
        <v>0</v>
      </c>
      <c r="G10223" s="161">
        <v>0</v>
      </c>
      <c r="H10223" s="161">
        <v>0</v>
      </c>
      <c r="L10223">
        <v>494.08487300000002</v>
      </c>
      <c r="M10223">
        <v>169.2</v>
      </c>
      <c r="N10223">
        <v>169.2</v>
      </c>
      <c r="R10223">
        <v>1148.7825620000001</v>
      </c>
      <c r="S10223">
        <v>1148.7825620000001</v>
      </c>
      <c r="T10223" s="194">
        <v>1148.7825620000001</v>
      </c>
      <c r="U10223" t="s">
        <v>193</v>
      </c>
      <c r="V10223">
        <v>45708.624131944445</v>
      </c>
    </row>
    <row r="10224" spans="1:22" x14ac:dyDescent="0.3">
      <c r="A10224" t="s">
        <v>265</v>
      </c>
      <c r="C10224" t="s">
        <v>93</v>
      </c>
      <c r="D10224" s="29">
        <v>45790</v>
      </c>
      <c r="E10224" s="161">
        <v>0</v>
      </c>
      <c r="F10224" s="161">
        <v>0</v>
      </c>
      <c r="G10224" s="161">
        <v>0</v>
      </c>
      <c r="H10224" s="161">
        <v>0</v>
      </c>
      <c r="L10224">
        <v>494.08487300000002</v>
      </c>
      <c r="M10224">
        <v>169.2</v>
      </c>
      <c r="N10224">
        <v>169.2</v>
      </c>
      <c r="R10224">
        <v>1148.7825620000001</v>
      </c>
      <c r="S10224">
        <v>1148.7825620000001</v>
      </c>
      <c r="T10224" s="194">
        <v>1148.7825620000001</v>
      </c>
      <c r="U10224" t="s">
        <v>193</v>
      </c>
      <c r="V10224">
        <v>45708.624131944445</v>
      </c>
    </row>
    <row r="10225" spans="1:22" x14ac:dyDescent="0.3">
      <c r="A10225" t="s">
        <v>265</v>
      </c>
      <c r="C10225" t="s">
        <v>93</v>
      </c>
      <c r="D10225" s="29">
        <v>45791</v>
      </c>
      <c r="E10225" s="161">
        <v>0</v>
      </c>
      <c r="F10225" s="161">
        <v>0</v>
      </c>
      <c r="G10225" s="161">
        <v>0</v>
      </c>
      <c r="H10225" s="161">
        <v>0</v>
      </c>
      <c r="L10225">
        <v>494.08487300000002</v>
      </c>
      <c r="M10225">
        <v>169.2</v>
      </c>
      <c r="N10225">
        <v>169.2</v>
      </c>
      <c r="R10225">
        <v>1148.7825620000001</v>
      </c>
      <c r="S10225">
        <v>1148.7825620000001</v>
      </c>
      <c r="T10225" s="194">
        <v>1148.7825620000001</v>
      </c>
      <c r="U10225" t="s">
        <v>193</v>
      </c>
      <c r="V10225">
        <v>45708.624131944445</v>
      </c>
    </row>
    <row r="10226" spans="1:22" x14ac:dyDescent="0.3">
      <c r="A10226" t="s">
        <v>265</v>
      </c>
      <c r="C10226" t="s">
        <v>93</v>
      </c>
      <c r="D10226" s="29">
        <v>45792</v>
      </c>
      <c r="E10226" s="161">
        <v>0</v>
      </c>
      <c r="F10226" s="161">
        <v>0</v>
      </c>
      <c r="G10226" s="161">
        <v>0</v>
      </c>
      <c r="H10226" s="161">
        <v>0</v>
      </c>
      <c r="L10226">
        <v>494.08487300000002</v>
      </c>
      <c r="M10226">
        <v>169.2</v>
      </c>
      <c r="N10226">
        <v>169.2</v>
      </c>
      <c r="R10226">
        <v>1148.7825620000001</v>
      </c>
      <c r="S10226">
        <v>1148.7825620000001</v>
      </c>
      <c r="T10226" s="194">
        <v>1148.7825620000001</v>
      </c>
      <c r="U10226" t="s">
        <v>193</v>
      </c>
      <c r="V10226">
        <v>45708.624143518522</v>
      </c>
    </row>
    <row r="10227" spans="1:22" x14ac:dyDescent="0.3">
      <c r="A10227" t="s">
        <v>265</v>
      </c>
      <c r="C10227" t="s">
        <v>93</v>
      </c>
      <c r="D10227" s="29">
        <v>45793</v>
      </c>
      <c r="E10227" s="161">
        <v>0</v>
      </c>
      <c r="F10227" s="161">
        <v>0</v>
      </c>
      <c r="G10227" s="161">
        <v>0</v>
      </c>
      <c r="H10227" s="161">
        <v>0</v>
      </c>
      <c r="L10227">
        <v>494.08487300000002</v>
      </c>
      <c r="M10227">
        <v>169.2</v>
      </c>
      <c r="N10227">
        <v>169.2</v>
      </c>
      <c r="R10227">
        <v>1148.7825620000001</v>
      </c>
      <c r="S10227">
        <v>1148.7825620000001</v>
      </c>
      <c r="T10227" s="194">
        <v>1148.7825620000001</v>
      </c>
      <c r="U10227" t="s">
        <v>193</v>
      </c>
      <c r="V10227">
        <v>45708.624131944445</v>
      </c>
    </row>
    <row r="10228" spans="1:22" x14ac:dyDescent="0.3">
      <c r="A10228" t="s">
        <v>265</v>
      </c>
      <c r="C10228" t="s">
        <v>93</v>
      </c>
      <c r="D10228" s="29">
        <v>45794</v>
      </c>
      <c r="E10228" s="161">
        <v>0</v>
      </c>
      <c r="F10228" s="161">
        <v>0</v>
      </c>
      <c r="G10228" s="161">
        <v>0</v>
      </c>
      <c r="H10228" s="161">
        <v>0</v>
      </c>
      <c r="L10228">
        <v>494.08487300000002</v>
      </c>
      <c r="M10228">
        <v>169.2</v>
      </c>
      <c r="N10228">
        <v>169.2</v>
      </c>
      <c r="R10228">
        <v>1148.7825620000001</v>
      </c>
      <c r="S10228">
        <v>1148.7825620000001</v>
      </c>
      <c r="T10228" s="194">
        <v>1148.7825620000001</v>
      </c>
      <c r="U10228" t="s">
        <v>193</v>
      </c>
      <c r="V10228">
        <v>45708.624131944445</v>
      </c>
    </row>
    <row r="10229" spans="1:22" x14ac:dyDescent="0.3">
      <c r="A10229" t="s">
        <v>265</v>
      </c>
      <c r="C10229" t="s">
        <v>93</v>
      </c>
      <c r="D10229" s="29">
        <v>45795</v>
      </c>
      <c r="E10229" s="161">
        <v>0</v>
      </c>
      <c r="F10229" s="161">
        <v>0</v>
      </c>
      <c r="G10229" s="161">
        <v>0</v>
      </c>
      <c r="H10229" s="161">
        <v>0</v>
      </c>
      <c r="L10229">
        <v>494.08487300000002</v>
      </c>
      <c r="M10229">
        <v>169.2</v>
      </c>
      <c r="N10229">
        <v>169.2</v>
      </c>
      <c r="R10229">
        <v>1148.7825620000001</v>
      </c>
      <c r="S10229">
        <v>1148.7825620000001</v>
      </c>
      <c r="T10229" s="194">
        <v>1148.7825620000001</v>
      </c>
      <c r="U10229" t="s">
        <v>193</v>
      </c>
      <c r="V10229">
        <v>45708.624131944445</v>
      </c>
    </row>
    <row r="10230" spans="1:22" x14ac:dyDescent="0.3">
      <c r="A10230" t="s">
        <v>265</v>
      </c>
      <c r="C10230" t="s">
        <v>93</v>
      </c>
      <c r="D10230" s="29">
        <v>45796</v>
      </c>
      <c r="E10230" s="161">
        <v>0</v>
      </c>
      <c r="F10230" s="161">
        <v>0</v>
      </c>
      <c r="G10230" s="161">
        <v>0</v>
      </c>
      <c r="H10230" s="161">
        <v>0</v>
      </c>
      <c r="L10230">
        <v>494.08487300000002</v>
      </c>
      <c r="M10230">
        <v>169.2</v>
      </c>
      <c r="N10230">
        <v>169.2</v>
      </c>
      <c r="R10230">
        <v>1148.7825620000001</v>
      </c>
      <c r="S10230">
        <v>1148.7825620000001</v>
      </c>
      <c r="T10230" s="194">
        <v>1148.7825620000001</v>
      </c>
      <c r="U10230" t="s">
        <v>193</v>
      </c>
      <c r="V10230">
        <v>45708.624131944445</v>
      </c>
    </row>
    <row r="10231" spans="1:22" x14ac:dyDescent="0.3">
      <c r="A10231" t="s">
        <v>265</v>
      </c>
      <c r="C10231" t="s">
        <v>93</v>
      </c>
      <c r="D10231" s="29">
        <v>45797</v>
      </c>
      <c r="E10231" s="161">
        <v>0</v>
      </c>
      <c r="F10231" s="161">
        <v>0</v>
      </c>
      <c r="G10231" s="161">
        <v>0</v>
      </c>
      <c r="H10231" s="161">
        <v>0</v>
      </c>
      <c r="L10231">
        <v>494.08487300000002</v>
      </c>
      <c r="M10231">
        <v>169.2</v>
      </c>
      <c r="N10231">
        <v>169.2</v>
      </c>
      <c r="R10231">
        <v>1148.7825620000001</v>
      </c>
      <c r="S10231">
        <v>1148.7825620000001</v>
      </c>
      <c r="T10231" s="194">
        <v>1148.7825620000001</v>
      </c>
      <c r="U10231" t="s">
        <v>193</v>
      </c>
      <c r="V10231">
        <v>45708.624131944445</v>
      </c>
    </row>
    <row r="10232" spans="1:22" x14ac:dyDescent="0.3">
      <c r="A10232" t="s">
        <v>265</v>
      </c>
      <c r="C10232" t="s">
        <v>93</v>
      </c>
      <c r="D10232" s="29">
        <v>45798</v>
      </c>
      <c r="E10232" s="161">
        <v>0</v>
      </c>
      <c r="F10232" s="161">
        <v>0</v>
      </c>
      <c r="G10232" s="161">
        <v>0</v>
      </c>
      <c r="H10232" s="161">
        <v>0</v>
      </c>
      <c r="L10232">
        <v>494.08487300000002</v>
      </c>
      <c r="M10232">
        <v>169.2</v>
      </c>
      <c r="N10232">
        <v>169.2</v>
      </c>
      <c r="R10232">
        <v>1148.7825620000001</v>
      </c>
      <c r="S10232">
        <v>1148.7825620000001</v>
      </c>
      <c r="T10232" s="194">
        <v>1148.7825620000001</v>
      </c>
      <c r="U10232" t="s">
        <v>193</v>
      </c>
      <c r="V10232">
        <v>45708.624131944445</v>
      </c>
    </row>
    <row r="10233" spans="1:22" x14ac:dyDescent="0.3">
      <c r="A10233" t="s">
        <v>265</v>
      </c>
      <c r="C10233" t="s">
        <v>93</v>
      </c>
      <c r="D10233" s="29">
        <v>45799</v>
      </c>
      <c r="E10233" s="161">
        <v>0</v>
      </c>
      <c r="F10233" s="161">
        <v>0</v>
      </c>
      <c r="G10233" s="161">
        <v>0</v>
      </c>
      <c r="H10233" s="161">
        <v>0</v>
      </c>
      <c r="L10233">
        <v>494.08487300000002</v>
      </c>
      <c r="M10233">
        <v>169.2</v>
      </c>
      <c r="N10233">
        <v>169.2</v>
      </c>
      <c r="R10233">
        <v>1148.7825620000001</v>
      </c>
      <c r="S10233">
        <v>1148.7825620000001</v>
      </c>
      <c r="T10233" s="194">
        <v>1148.7825620000001</v>
      </c>
      <c r="U10233" t="s">
        <v>193</v>
      </c>
      <c r="V10233">
        <v>45708.624131944445</v>
      </c>
    </row>
    <row r="10234" spans="1:22" x14ac:dyDescent="0.3">
      <c r="A10234" t="s">
        <v>265</v>
      </c>
      <c r="C10234" t="s">
        <v>93</v>
      </c>
      <c r="D10234" s="29">
        <v>45800</v>
      </c>
      <c r="E10234" s="161">
        <v>0</v>
      </c>
      <c r="F10234" s="161">
        <v>0</v>
      </c>
      <c r="G10234" s="161">
        <v>0</v>
      </c>
      <c r="H10234" s="161">
        <v>0</v>
      </c>
      <c r="L10234">
        <v>494.08487300000002</v>
      </c>
      <c r="M10234">
        <v>169.2</v>
      </c>
      <c r="N10234">
        <v>169.2</v>
      </c>
      <c r="R10234">
        <v>1148.7825620000001</v>
      </c>
      <c r="S10234">
        <v>1148.7825620000001</v>
      </c>
      <c r="T10234" s="194">
        <v>1148.7825620000001</v>
      </c>
      <c r="U10234" t="s">
        <v>193</v>
      </c>
      <c r="V10234">
        <v>45708.624131944445</v>
      </c>
    </row>
    <row r="10235" spans="1:22" x14ac:dyDescent="0.3">
      <c r="A10235" t="s">
        <v>265</v>
      </c>
      <c r="C10235" t="s">
        <v>93</v>
      </c>
      <c r="D10235" s="29">
        <v>45801</v>
      </c>
      <c r="E10235" s="161">
        <v>0</v>
      </c>
      <c r="F10235" s="161">
        <v>0</v>
      </c>
      <c r="G10235" s="161">
        <v>0</v>
      </c>
      <c r="H10235" s="161">
        <v>0</v>
      </c>
      <c r="L10235">
        <v>494.08487300000002</v>
      </c>
      <c r="M10235">
        <v>169.2</v>
      </c>
      <c r="N10235">
        <v>169.2</v>
      </c>
      <c r="R10235">
        <v>1148.7825620000001</v>
      </c>
      <c r="S10235">
        <v>1148.7825620000001</v>
      </c>
      <c r="T10235" s="194">
        <v>1148.7825620000001</v>
      </c>
      <c r="U10235" t="s">
        <v>193</v>
      </c>
      <c r="V10235">
        <v>45708.624131944445</v>
      </c>
    </row>
    <row r="10236" spans="1:22" x14ac:dyDescent="0.3">
      <c r="A10236" t="s">
        <v>265</v>
      </c>
      <c r="C10236" t="s">
        <v>93</v>
      </c>
      <c r="D10236" s="29">
        <v>45802</v>
      </c>
      <c r="E10236" s="161">
        <v>0</v>
      </c>
      <c r="F10236" s="161">
        <v>0</v>
      </c>
      <c r="G10236" s="161">
        <v>0</v>
      </c>
      <c r="H10236" s="161">
        <v>0</v>
      </c>
      <c r="L10236">
        <v>494.08487300000002</v>
      </c>
      <c r="M10236">
        <v>169.2</v>
      </c>
      <c r="N10236">
        <v>169.2</v>
      </c>
      <c r="R10236">
        <v>1148.7825620000001</v>
      </c>
      <c r="S10236">
        <v>1148.7825620000001</v>
      </c>
      <c r="T10236" s="194">
        <v>1148.7825620000001</v>
      </c>
      <c r="U10236" t="s">
        <v>193</v>
      </c>
      <c r="V10236">
        <v>45708.624131944445</v>
      </c>
    </row>
    <row r="10237" spans="1:22" x14ac:dyDescent="0.3">
      <c r="A10237" t="s">
        <v>265</v>
      </c>
      <c r="C10237" t="s">
        <v>93</v>
      </c>
      <c r="D10237" s="29">
        <v>45803</v>
      </c>
      <c r="E10237" s="161">
        <v>0</v>
      </c>
      <c r="F10237" s="161">
        <v>0</v>
      </c>
      <c r="G10237" s="161">
        <v>0</v>
      </c>
      <c r="H10237" s="161">
        <v>0</v>
      </c>
      <c r="L10237">
        <v>494.08487300000002</v>
      </c>
      <c r="M10237">
        <v>169.2</v>
      </c>
      <c r="N10237">
        <v>169.2</v>
      </c>
      <c r="R10237">
        <v>1148.7825620000001</v>
      </c>
      <c r="S10237">
        <v>1148.7825620000001</v>
      </c>
      <c r="T10237" s="194">
        <v>1148.7825620000001</v>
      </c>
      <c r="U10237" t="s">
        <v>193</v>
      </c>
      <c r="V10237">
        <v>45708.624131944445</v>
      </c>
    </row>
    <row r="10238" spans="1:22" x14ac:dyDescent="0.3">
      <c r="A10238" t="s">
        <v>265</v>
      </c>
      <c r="C10238" t="s">
        <v>93</v>
      </c>
      <c r="D10238" s="29">
        <v>45804</v>
      </c>
      <c r="E10238" s="161">
        <v>0</v>
      </c>
      <c r="F10238" s="161">
        <v>0</v>
      </c>
      <c r="G10238" s="161">
        <v>0</v>
      </c>
      <c r="H10238" s="161">
        <v>0</v>
      </c>
      <c r="L10238">
        <v>494.08487300000002</v>
      </c>
      <c r="M10238">
        <v>169.2</v>
      </c>
      <c r="N10238">
        <v>169.2</v>
      </c>
      <c r="R10238">
        <v>1148.7825620000001</v>
      </c>
      <c r="S10238">
        <v>1148.7825620000001</v>
      </c>
      <c r="T10238" s="194">
        <v>1148.7825620000001</v>
      </c>
      <c r="U10238" t="s">
        <v>193</v>
      </c>
      <c r="V10238">
        <v>45708.624131944445</v>
      </c>
    </row>
    <row r="10239" spans="1:22" x14ac:dyDescent="0.3">
      <c r="A10239" t="s">
        <v>265</v>
      </c>
      <c r="C10239" t="s">
        <v>93</v>
      </c>
      <c r="D10239" s="29">
        <v>45805</v>
      </c>
      <c r="E10239" s="161">
        <v>0</v>
      </c>
      <c r="F10239" s="161">
        <v>0</v>
      </c>
      <c r="G10239" s="161">
        <v>0</v>
      </c>
      <c r="H10239" s="161">
        <v>0</v>
      </c>
      <c r="L10239">
        <v>494.08487300000002</v>
      </c>
      <c r="M10239">
        <v>169.2</v>
      </c>
      <c r="N10239">
        <v>169.2</v>
      </c>
      <c r="R10239">
        <v>1148.7825620000001</v>
      </c>
      <c r="S10239">
        <v>1148.7825620000001</v>
      </c>
      <c r="T10239" s="194">
        <v>1148.7825620000001</v>
      </c>
      <c r="U10239" t="s">
        <v>193</v>
      </c>
      <c r="V10239">
        <v>45708.624131944445</v>
      </c>
    </row>
    <row r="10240" spans="1:22" x14ac:dyDescent="0.3">
      <c r="A10240" t="s">
        <v>265</v>
      </c>
      <c r="C10240" t="s">
        <v>93</v>
      </c>
      <c r="D10240" s="29">
        <v>45806</v>
      </c>
      <c r="E10240" s="161">
        <v>0</v>
      </c>
      <c r="F10240" s="161">
        <v>0</v>
      </c>
      <c r="G10240" s="161">
        <v>0</v>
      </c>
      <c r="H10240" s="161">
        <v>0</v>
      </c>
      <c r="L10240">
        <v>494.08487300000002</v>
      </c>
      <c r="M10240">
        <v>169.2</v>
      </c>
      <c r="N10240">
        <v>169.2</v>
      </c>
      <c r="R10240">
        <v>1148.7825620000001</v>
      </c>
      <c r="S10240">
        <v>1148.7825620000001</v>
      </c>
      <c r="T10240" s="194">
        <v>1148.7825620000001</v>
      </c>
      <c r="U10240" t="s">
        <v>193</v>
      </c>
      <c r="V10240">
        <v>45708.624131944445</v>
      </c>
    </row>
    <row r="10241" spans="1:22" x14ac:dyDescent="0.3">
      <c r="A10241" t="s">
        <v>265</v>
      </c>
      <c r="C10241" t="s">
        <v>93</v>
      </c>
      <c r="D10241" s="29">
        <v>45807</v>
      </c>
      <c r="E10241" s="161">
        <v>0</v>
      </c>
      <c r="F10241" s="161">
        <v>0</v>
      </c>
      <c r="G10241" s="161">
        <v>0</v>
      </c>
      <c r="H10241" s="161">
        <v>0</v>
      </c>
      <c r="L10241">
        <v>494.08487300000002</v>
      </c>
      <c r="M10241">
        <v>169.2</v>
      </c>
      <c r="N10241">
        <v>169.2</v>
      </c>
      <c r="R10241">
        <v>1148.7825620000001</v>
      </c>
      <c r="S10241">
        <v>1148.7825620000001</v>
      </c>
      <c r="T10241" s="194">
        <v>1148.7825620000001</v>
      </c>
      <c r="U10241" t="s">
        <v>193</v>
      </c>
      <c r="V10241">
        <v>45708.624131944445</v>
      </c>
    </row>
    <row r="10242" spans="1:22" x14ac:dyDescent="0.3">
      <c r="A10242" t="s">
        <v>265</v>
      </c>
      <c r="C10242" t="s">
        <v>93</v>
      </c>
      <c r="D10242" s="29">
        <v>45808</v>
      </c>
      <c r="E10242" s="161">
        <v>0</v>
      </c>
      <c r="F10242" s="161">
        <v>0</v>
      </c>
      <c r="G10242" s="161">
        <v>0</v>
      </c>
      <c r="H10242" s="161">
        <v>0</v>
      </c>
      <c r="L10242">
        <v>494.08487300000002</v>
      </c>
      <c r="M10242">
        <v>169.2</v>
      </c>
      <c r="N10242">
        <v>169.2</v>
      </c>
      <c r="R10242">
        <v>1148.7825620000001</v>
      </c>
      <c r="S10242">
        <v>1148.7825620000001</v>
      </c>
      <c r="T10242" s="194">
        <v>1148.7825620000001</v>
      </c>
      <c r="U10242" t="s">
        <v>193</v>
      </c>
      <c r="V10242">
        <v>45708.624131944445</v>
      </c>
    </row>
    <row r="10243" spans="1:22" x14ac:dyDescent="0.3">
      <c r="A10243" t="s">
        <v>265</v>
      </c>
      <c r="C10243" t="s">
        <v>93</v>
      </c>
      <c r="D10243" s="29">
        <v>45809</v>
      </c>
      <c r="E10243" s="161">
        <v>0</v>
      </c>
      <c r="F10243" s="161">
        <v>0</v>
      </c>
      <c r="G10243" s="161">
        <v>0</v>
      </c>
      <c r="H10243" s="161">
        <v>0</v>
      </c>
      <c r="L10243">
        <v>494.08487300000002</v>
      </c>
      <c r="M10243">
        <v>169.2</v>
      </c>
      <c r="N10243">
        <v>169.2</v>
      </c>
      <c r="R10243">
        <v>1148.7825620000001</v>
      </c>
      <c r="S10243">
        <v>1148.7825620000001</v>
      </c>
      <c r="T10243" s="194">
        <v>1148.7825620000001</v>
      </c>
      <c r="U10243" t="s">
        <v>193</v>
      </c>
      <c r="V10243">
        <v>45708.624131944445</v>
      </c>
    </row>
    <row r="10244" spans="1:22" x14ac:dyDescent="0.3">
      <c r="A10244" t="s">
        <v>265</v>
      </c>
      <c r="C10244" t="s">
        <v>93</v>
      </c>
      <c r="D10244" s="29">
        <v>45810</v>
      </c>
      <c r="E10244" s="161">
        <v>0</v>
      </c>
      <c r="F10244" s="161">
        <v>0</v>
      </c>
      <c r="G10244" s="161">
        <v>0</v>
      </c>
      <c r="H10244" s="161">
        <v>0</v>
      </c>
      <c r="L10244">
        <v>494.08487300000002</v>
      </c>
      <c r="M10244">
        <v>169.2</v>
      </c>
      <c r="N10244">
        <v>169.2</v>
      </c>
      <c r="R10244">
        <v>1148.7825620000001</v>
      </c>
      <c r="S10244">
        <v>1148.7825620000001</v>
      </c>
      <c r="T10244" s="194">
        <v>1148.7825620000001</v>
      </c>
      <c r="U10244" t="s">
        <v>193</v>
      </c>
      <c r="V10244">
        <v>45708.624143518522</v>
      </c>
    </row>
    <row r="10245" spans="1:22" x14ac:dyDescent="0.3">
      <c r="A10245" t="s">
        <v>265</v>
      </c>
      <c r="C10245" t="s">
        <v>93</v>
      </c>
      <c r="D10245" s="29">
        <v>45811</v>
      </c>
      <c r="E10245" s="161">
        <v>0</v>
      </c>
      <c r="F10245" s="161">
        <v>0</v>
      </c>
      <c r="G10245" s="161">
        <v>0</v>
      </c>
      <c r="H10245" s="161">
        <v>0</v>
      </c>
      <c r="L10245">
        <v>494.08487300000002</v>
      </c>
      <c r="M10245">
        <v>169.2</v>
      </c>
      <c r="N10245">
        <v>169.2</v>
      </c>
      <c r="R10245">
        <v>1148.7825620000001</v>
      </c>
      <c r="S10245">
        <v>1148.7825620000001</v>
      </c>
      <c r="T10245" s="194">
        <v>1148.7825620000001</v>
      </c>
      <c r="U10245" t="s">
        <v>193</v>
      </c>
      <c r="V10245">
        <v>45708.624131944445</v>
      </c>
    </row>
    <row r="10246" spans="1:22" x14ac:dyDescent="0.3">
      <c r="A10246" t="s">
        <v>265</v>
      </c>
      <c r="C10246" t="s">
        <v>93</v>
      </c>
      <c r="D10246" s="29">
        <v>45812</v>
      </c>
      <c r="E10246" s="161">
        <v>0</v>
      </c>
      <c r="F10246" s="161">
        <v>0</v>
      </c>
      <c r="G10246" s="161">
        <v>0</v>
      </c>
      <c r="H10246" s="161">
        <v>0</v>
      </c>
      <c r="L10246">
        <v>494.08487300000002</v>
      </c>
      <c r="M10246">
        <v>169.2</v>
      </c>
      <c r="N10246">
        <v>169.2</v>
      </c>
      <c r="R10246">
        <v>1148.7825620000001</v>
      </c>
      <c r="S10246">
        <v>1148.7825620000001</v>
      </c>
      <c r="T10246" s="194">
        <v>1148.7825620000001</v>
      </c>
      <c r="U10246" t="s">
        <v>193</v>
      </c>
      <c r="V10246">
        <v>45708.624131944445</v>
      </c>
    </row>
    <row r="10247" spans="1:22" x14ac:dyDescent="0.3">
      <c r="A10247" t="s">
        <v>265</v>
      </c>
      <c r="C10247" t="s">
        <v>93</v>
      </c>
      <c r="D10247" s="29">
        <v>45813</v>
      </c>
      <c r="E10247" s="161">
        <v>0</v>
      </c>
      <c r="F10247" s="161">
        <v>0</v>
      </c>
      <c r="G10247" s="161">
        <v>0</v>
      </c>
      <c r="H10247" s="161">
        <v>0</v>
      </c>
      <c r="L10247">
        <v>494.08487300000002</v>
      </c>
      <c r="M10247">
        <v>169.2</v>
      </c>
      <c r="N10247">
        <v>169.2</v>
      </c>
      <c r="R10247">
        <v>1148.7825620000001</v>
      </c>
      <c r="S10247">
        <v>1148.7825620000001</v>
      </c>
      <c r="T10247" s="194">
        <v>1148.7825620000001</v>
      </c>
      <c r="U10247" t="s">
        <v>193</v>
      </c>
      <c r="V10247">
        <v>45708.624131944445</v>
      </c>
    </row>
    <row r="10248" spans="1:22" x14ac:dyDescent="0.3">
      <c r="A10248" t="s">
        <v>265</v>
      </c>
      <c r="C10248" t="s">
        <v>93</v>
      </c>
      <c r="D10248" s="29">
        <v>45814</v>
      </c>
      <c r="E10248" s="161">
        <v>0</v>
      </c>
      <c r="F10248" s="161">
        <v>0</v>
      </c>
      <c r="G10248" s="161">
        <v>0</v>
      </c>
      <c r="H10248" s="161">
        <v>0</v>
      </c>
      <c r="L10248">
        <v>494.08487300000002</v>
      </c>
      <c r="M10248">
        <v>169.2</v>
      </c>
      <c r="N10248">
        <v>169.2</v>
      </c>
      <c r="R10248">
        <v>1148.7825620000001</v>
      </c>
      <c r="S10248">
        <v>1148.7825620000001</v>
      </c>
      <c r="T10248" s="194">
        <v>1148.7825620000001</v>
      </c>
      <c r="U10248" t="s">
        <v>193</v>
      </c>
      <c r="V10248">
        <v>45708.624131944445</v>
      </c>
    </row>
    <row r="10249" spans="1:22" x14ac:dyDescent="0.3">
      <c r="A10249" t="s">
        <v>265</v>
      </c>
      <c r="C10249" t="s">
        <v>93</v>
      </c>
      <c r="D10249" s="29">
        <v>45815</v>
      </c>
      <c r="E10249" s="161">
        <v>0</v>
      </c>
      <c r="F10249" s="161">
        <v>0</v>
      </c>
      <c r="G10249" s="161">
        <v>0</v>
      </c>
      <c r="H10249" s="161">
        <v>0</v>
      </c>
      <c r="L10249">
        <v>494.08487300000002</v>
      </c>
      <c r="M10249">
        <v>169.2</v>
      </c>
      <c r="N10249">
        <v>169.2</v>
      </c>
      <c r="R10249">
        <v>1148.7825620000001</v>
      </c>
      <c r="S10249">
        <v>1148.7825620000001</v>
      </c>
      <c r="T10249" s="194">
        <v>1148.7825620000001</v>
      </c>
      <c r="U10249" t="s">
        <v>193</v>
      </c>
      <c r="V10249">
        <v>45708.624131944445</v>
      </c>
    </row>
    <row r="10250" spans="1:22" x14ac:dyDescent="0.3">
      <c r="A10250" t="s">
        <v>265</v>
      </c>
      <c r="C10250" t="s">
        <v>93</v>
      </c>
      <c r="D10250" s="29">
        <v>45816</v>
      </c>
      <c r="E10250" s="161">
        <v>0</v>
      </c>
      <c r="F10250" s="161">
        <v>0</v>
      </c>
      <c r="G10250" s="161">
        <v>0</v>
      </c>
      <c r="H10250" s="161">
        <v>0</v>
      </c>
      <c r="L10250">
        <v>494.08487300000002</v>
      </c>
      <c r="M10250">
        <v>169.2</v>
      </c>
      <c r="N10250">
        <v>169.2</v>
      </c>
      <c r="R10250">
        <v>1148.7825620000001</v>
      </c>
      <c r="S10250">
        <v>1148.7825620000001</v>
      </c>
      <c r="T10250" s="194">
        <v>1148.7825620000001</v>
      </c>
      <c r="U10250" t="s">
        <v>193</v>
      </c>
      <c r="V10250">
        <v>45708.624131944445</v>
      </c>
    </row>
    <row r="10251" spans="1:22" x14ac:dyDescent="0.3">
      <c r="A10251" t="s">
        <v>265</v>
      </c>
      <c r="C10251" t="s">
        <v>93</v>
      </c>
      <c r="D10251" s="29">
        <v>45817</v>
      </c>
      <c r="E10251" s="161">
        <v>0</v>
      </c>
      <c r="F10251" s="161">
        <v>0</v>
      </c>
      <c r="G10251" s="161">
        <v>0</v>
      </c>
      <c r="H10251" s="161">
        <v>0</v>
      </c>
      <c r="L10251">
        <v>494.08487300000002</v>
      </c>
      <c r="M10251">
        <v>169.2</v>
      </c>
      <c r="N10251">
        <v>169.2</v>
      </c>
      <c r="R10251">
        <v>1148.7825620000001</v>
      </c>
      <c r="S10251">
        <v>1148.7825620000001</v>
      </c>
      <c r="T10251" s="194">
        <v>1148.7825620000001</v>
      </c>
      <c r="U10251" t="s">
        <v>193</v>
      </c>
      <c r="V10251">
        <v>45708.624143518522</v>
      </c>
    </row>
    <row r="10252" spans="1:22" x14ac:dyDescent="0.3">
      <c r="A10252" t="s">
        <v>265</v>
      </c>
      <c r="C10252" t="s">
        <v>93</v>
      </c>
      <c r="D10252" s="29">
        <v>45818</v>
      </c>
      <c r="E10252" s="161">
        <v>0</v>
      </c>
      <c r="F10252" s="161">
        <v>0</v>
      </c>
      <c r="G10252" s="161">
        <v>0</v>
      </c>
      <c r="H10252" s="161">
        <v>0</v>
      </c>
      <c r="L10252">
        <v>494.08487300000002</v>
      </c>
      <c r="M10252">
        <v>169.2</v>
      </c>
      <c r="N10252">
        <v>169.2</v>
      </c>
      <c r="R10252">
        <v>1148.7825620000001</v>
      </c>
      <c r="S10252">
        <v>1148.7825620000001</v>
      </c>
      <c r="T10252" s="194">
        <v>1148.7825620000001</v>
      </c>
      <c r="U10252" t="s">
        <v>193</v>
      </c>
      <c r="V10252">
        <v>45708.624143518522</v>
      </c>
    </row>
    <row r="10253" spans="1:22" x14ac:dyDescent="0.3">
      <c r="A10253" t="s">
        <v>265</v>
      </c>
      <c r="C10253" t="s">
        <v>93</v>
      </c>
      <c r="D10253" s="29">
        <v>45819</v>
      </c>
      <c r="E10253" s="161">
        <v>0</v>
      </c>
      <c r="F10253" s="161">
        <v>0</v>
      </c>
      <c r="G10253" s="161">
        <v>0</v>
      </c>
      <c r="H10253" s="161">
        <v>0</v>
      </c>
      <c r="L10253">
        <v>494.08487300000002</v>
      </c>
      <c r="M10253">
        <v>169.2</v>
      </c>
      <c r="N10253">
        <v>169.2</v>
      </c>
      <c r="R10253">
        <v>1148.7825620000001</v>
      </c>
      <c r="S10253">
        <v>1148.7825620000001</v>
      </c>
      <c r="T10253" s="194">
        <v>1148.7825620000001</v>
      </c>
      <c r="U10253" t="s">
        <v>193</v>
      </c>
      <c r="V10253">
        <v>45708.624143518522</v>
      </c>
    </row>
    <row r="10254" spans="1:22" x14ac:dyDescent="0.3">
      <c r="A10254" t="s">
        <v>265</v>
      </c>
      <c r="C10254" t="s">
        <v>93</v>
      </c>
      <c r="D10254" s="29">
        <v>45820</v>
      </c>
      <c r="E10254" s="161">
        <v>0</v>
      </c>
      <c r="F10254" s="161">
        <v>0</v>
      </c>
      <c r="G10254" s="161">
        <v>0</v>
      </c>
      <c r="H10254" s="161">
        <v>0</v>
      </c>
      <c r="L10254">
        <v>494.08487300000002</v>
      </c>
      <c r="M10254">
        <v>169.2</v>
      </c>
      <c r="N10254">
        <v>169.2</v>
      </c>
      <c r="R10254">
        <v>1148.7825620000001</v>
      </c>
      <c r="S10254">
        <v>1148.7825620000001</v>
      </c>
      <c r="T10254" s="194">
        <v>1148.7825620000001</v>
      </c>
      <c r="U10254" t="s">
        <v>193</v>
      </c>
      <c r="V10254">
        <v>45708.624143518522</v>
      </c>
    </row>
    <row r="10255" spans="1:22" x14ac:dyDescent="0.3">
      <c r="A10255" t="s">
        <v>265</v>
      </c>
      <c r="C10255" t="s">
        <v>93</v>
      </c>
      <c r="D10255" s="29">
        <v>45821</v>
      </c>
      <c r="E10255" s="161">
        <v>0</v>
      </c>
      <c r="F10255" s="161">
        <v>0</v>
      </c>
      <c r="G10255" s="161">
        <v>0</v>
      </c>
      <c r="H10255" s="161">
        <v>0</v>
      </c>
      <c r="L10255">
        <v>494.08487300000002</v>
      </c>
      <c r="M10255">
        <v>169.2</v>
      </c>
      <c r="N10255">
        <v>169.2</v>
      </c>
      <c r="R10255">
        <v>1148.7825620000001</v>
      </c>
      <c r="S10255">
        <v>1148.7825620000001</v>
      </c>
      <c r="T10255" s="194">
        <v>1148.7825620000001</v>
      </c>
      <c r="U10255" t="s">
        <v>193</v>
      </c>
      <c r="V10255">
        <v>45708.624131944445</v>
      </c>
    </row>
    <row r="10256" spans="1:22" x14ac:dyDescent="0.3">
      <c r="A10256" t="s">
        <v>265</v>
      </c>
      <c r="C10256" t="s">
        <v>93</v>
      </c>
      <c r="D10256" s="29">
        <v>45822</v>
      </c>
      <c r="E10256" s="161">
        <v>0</v>
      </c>
      <c r="F10256" s="161">
        <v>0</v>
      </c>
      <c r="G10256" s="161">
        <v>0</v>
      </c>
      <c r="H10256" s="161">
        <v>0</v>
      </c>
      <c r="L10256">
        <v>494.08487300000002</v>
      </c>
      <c r="M10256">
        <v>169.2</v>
      </c>
      <c r="N10256">
        <v>169.2</v>
      </c>
      <c r="R10256">
        <v>1148.7825620000001</v>
      </c>
      <c r="S10256">
        <v>1148.7825620000001</v>
      </c>
      <c r="T10256" s="194">
        <v>1148.7825620000001</v>
      </c>
      <c r="U10256" t="s">
        <v>193</v>
      </c>
      <c r="V10256">
        <v>45708.624143518522</v>
      </c>
    </row>
    <row r="10257" spans="1:22" x14ac:dyDescent="0.3">
      <c r="A10257" t="s">
        <v>265</v>
      </c>
      <c r="C10257" t="s">
        <v>93</v>
      </c>
      <c r="D10257" s="29">
        <v>45823</v>
      </c>
      <c r="E10257" s="161">
        <v>0</v>
      </c>
      <c r="F10257" s="161">
        <v>0</v>
      </c>
      <c r="G10257" s="161">
        <v>0</v>
      </c>
      <c r="H10257" s="161">
        <v>0</v>
      </c>
      <c r="L10257">
        <v>494.08487300000002</v>
      </c>
      <c r="M10257">
        <v>169.2</v>
      </c>
      <c r="N10257">
        <v>169.2</v>
      </c>
      <c r="R10257">
        <v>1148.7825620000001</v>
      </c>
      <c r="S10257">
        <v>1148.7825620000001</v>
      </c>
      <c r="T10257" s="194">
        <v>1148.7825620000001</v>
      </c>
      <c r="U10257" t="s">
        <v>193</v>
      </c>
      <c r="V10257">
        <v>45708.624131944445</v>
      </c>
    </row>
    <row r="10258" spans="1:22" x14ac:dyDescent="0.3">
      <c r="A10258" t="s">
        <v>265</v>
      </c>
      <c r="C10258" t="s">
        <v>93</v>
      </c>
      <c r="D10258" s="29">
        <v>45824</v>
      </c>
      <c r="E10258" s="161">
        <v>0</v>
      </c>
      <c r="F10258" s="161">
        <v>0</v>
      </c>
      <c r="G10258" s="161">
        <v>0</v>
      </c>
      <c r="H10258" s="161">
        <v>0</v>
      </c>
      <c r="L10258">
        <v>494.08487300000002</v>
      </c>
      <c r="M10258">
        <v>169.2</v>
      </c>
      <c r="N10258">
        <v>169.2</v>
      </c>
      <c r="R10258">
        <v>1148.7825620000001</v>
      </c>
      <c r="S10258">
        <v>1148.7825620000001</v>
      </c>
      <c r="T10258" s="194">
        <v>1148.7825620000001</v>
      </c>
      <c r="U10258" t="s">
        <v>193</v>
      </c>
      <c r="V10258">
        <v>45708.624131944445</v>
      </c>
    </row>
    <row r="10259" spans="1:22" x14ac:dyDescent="0.3">
      <c r="A10259" t="s">
        <v>265</v>
      </c>
      <c r="C10259" t="s">
        <v>93</v>
      </c>
      <c r="D10259" s="29">
        <v>45825</v>
      </c>
      <c r="E10259" s="161">
        <v>0</v>
      </c>
      <c r="F10259" s="161">
        <v>0</v>
      </c>
      <c r="G10259" s="161">
        <v>0</v>
      </c>
      <c r="H10259" s="161">
        <v>0</v>
      </c>
      <c r="L10259">
        <v>494.08487300000002</v>
      </c>
      <c r="M10259">
        <v>169.2</v>
      </c>
      <c r="N10259">
        <v>169.2</v>
      </c>
      <c r="R10259">
        <v>1148.7825620000001</v>
      </c>
      <c r="S10259">
        <v>1148.7825620000001</v>
      </c>
      <c r="T10259" s="194">
        <v>1148.7825620000001</v>
      </c>
      <c r="U10259" t="s">
        <v>193</v>
      </c>
      <c r="V10259">
        <v>45708.624143518522</v>
      </c>
    </row>
    <row r="10260" spans="1:22" x14ac:dyDescent="0.3">
      <c r="A10260" t="s">
        <v>265</v>
      </c>
      <c r="C10260" t="s">
        <v>93</v>
      </c>
      <c r="D10260" s="29">
        <v>45826</v>
      </c>
      <c r="E10260" s="161">
        <v>0</v>
      </c>
      <c r="F10260" s="161">
        <v>0</v>
      </c>
      <c r="G10260" s="161">
        <v>0</v>
      </c>
      <c r="H10260" s="161">
        <v>0</v>
      </c>
      <c r="L10260">
        <v>494.08487300000002</v>
      </c>
      <c r="M10260">
        <v>169.2</v>
      </c>
      <c r="N10260">
        <v>169.2</v>
      </c>
      <c r="R10260">
        <v>1148.7825620000001</v>
      </c>
      <c r="S10260">
        <v>1148.7825620000001</v>
      </c>
      <c r="T10260" s="194">
        <v>1148.7825620000001</v>
      </c>
      <c r="U10260" t="s">
        <v>193</v>
      </c>
      <c r="V10260">
        <v>45708.624143518522</v>
      </c>
    </row>
    <row r="10261" spans="1:22" x14ac:dyDescent="0.3">
      <c r="A10261" t="s">
        <v>265</v>
      </c>
      <c r="C10261" t="s">
        <v>93</v>
      </c>
      <c r="D10261" s="29">
        <v>45827</v>
      </c>
      <c r="E10261" s="161">
        <v>0</v>
      </c>
      <c r="F10261" s="161">
        <v>0</v>
      </c>
      <c r="G10261" s="161">
        <v>0</v>
      </c>
      <c r="H10261" s="161">
        <v>0</v>
      </c>
      <c r="L10261">
        <v>494.08487300000002</v>
      </c>
      <c r="M10261">
        <v>169.2</v>
      </c>
      <c r="N10261">
        <v>169.2</v>
      </c>
      <c r="R10261">
        <v>1148.7825620000001</v>
      </c>
      <c r="S10261">
        <v>1148.7825620000001</v>
      </c>
      <c r="T10261" s="194">
        <v>1148.7825620000001</v>
      </c>
      <c r="U10261" t="s">
        <v>193</v>
      </c>
      <c r="V10261">
        <v>45708.624143518522</v>
      </c>
    </row>
    <row r="10262" spans="1:22" x14ac:dyDescent="0.3">
      <c r="A10262" t="s">
        <v>265</v>
      </c>
      <c r="C10262" t="s">
        <v>93</v>
      </c>
      <c r="D10262" s="29">
        <v>45828</v>
      </c>
      <c r="E10262" s="161">
        <v>0</v>
      </c>
      <c r="F10262" s="161">
        <v>0</v>
      </c>
      <c r="G10262" s="161">
        <v>0</v>
      </c>
      <c r="H10262" s="161">
        <v>0</v>
      </c>
      <c r="L10262">
        <v>494.08487300000002</v>
      </c>
      <c r="M10262">
        <v>169.2</v>
      </c>
      <c r="N10262">
        <v>169.2</v>
      </c>
      <c r="R10262">
        <v>1148.7825620000001</v>
      </c>
      <c r="S10262">
        <v>1148.7825620000001</v>
      </c>
      <c r="T10262" s="194">
        <v>1148.7825620000001</v>
      </c>
      <c r="U10262" t="s">
        <v>193</v>
      </c>
      <c r="V10262">
        <v>45708.624131944445</v>
      </c>
    </row>
    <row r="10263" spans="1:22" x14ac:dyDescent="0.3">
      <c r="A10263" t="s">
        <v>265</v>
      </c>
      <c r="C10263" t="s">
        <v>93</v>
      </c>
      <c r="D10263" s="29">
        <v>45829</v>
      </c>
      <c r="E10263" s="161">
        <v>0</v>
      </c>
      <c r="F10263" s="161">
        <v>0</v>
      </c>
      <c r="G10263" s="161">
        <v>0</v>
      </c>
      <c r="H10263" s="161">
        <v>0</v>
      </c>
      <c r="L10263">
        <v>494.08487300000002</v>
      </c>
      <c r="M10263">
        <v>169.2</v>
      </c>
      <c r="N10263">
        <v>169.2</v>
      </c>
      <c r="R10263">
        <v>1148.7825620000001</v>
      </c>
      <c r="S10263">
        <v>1148.7825620000001</v>
      </c>
      <c r="T10263" s="194">
        <v>1148.7825620000001</v>
      </c>
      <c r="U10263" t="s">
        <v>193</v>
      </c>
      <c r="V10263">
        <v>45708.624143518522</v>
      </c>
    </row>
    <row r="10264" spans="1:22" x14ac:dyDescent="0.3">
      <c r="A10264" t="s">
        <v>265</v>
      </c>
      <c r="C10264" t="s">
        <v>93</v>
      </c>
      <c r="D10264" s="29">
        <v>45830</v>
      </c>
      <c r="E10264" s="161">
        <v>0</v>
      </c>
      <c r="F10264" s="161">
        <v>0</v>
      </c>
      <c r="G10264" s="161">
        <v>0</v>
      </c>
      <c r="H10264" s="161">
        <v>0</v>
      </c>
      <c r="L10264">
        <v>494.08487300000002</v>
      </c>
      <c r="M10264">
        <v>169.2</v>
      </c>
      <c r="N10264">
        <v>169.2</v>
      </c>
      <c r="R10264">
        <v>1148.7825620000001</v>
      </c>
      <c r="S10264">
        <v>1148.7825620000001</v>
      </c>
      <c r="T10264" s="194">
        <v>1148.7825620000001</v>
      </c>
      <c r="U10264" t="s">
        <v>193</v>
      </c>
      <c r="V10264">
        <v>45708.624131944445</v>
      </c>
    </row>
    <row r="10265" spans="1:22" x14ac:dyDescent="0.3">
      <c r="A10265" t="s">
        <v>265</v>
      </c>
      <c r="C10265" t="s">
        <v>93</v>
      </c>
      <c r="D10265" s="29">
        <v>45831</v>
      </c>
      <c r="E10265" s="161">
        <v>0</v>
      </c>
      <c r="F10265" s="161">
        <v>0</v>
      </c>
      <c r="G10265" s="161">
        <v>0</v>
      </c>
      <c r="H10265" s="161">
        <v>0</v>
      </c>
      <c r="L10265">
        <v>494.08487300000002</v>
      </c>
      <c r="M10265">
        <v>169.2</v>
      </c>
      <c r="N10265">
        <v>169.2</v>
      </c>
      <c r="R10265">
        <v>1148.7825620000001</v>
      </c>
      <c r="S10265">
        <v>1148.7825620000001</v>
      </c>
      <c r="T10265" s="194">
        <v>1148.7825620000001</v>
      </c>
      <c r="U10265" t="s">
        <v>193</v>
      </c>
      <c r="V10265">
        <v>45708.624131944445</v>
      </c>
    </row>
    <row r="10266" spans="1:22" x14ac:dyDescent="0.3">
      <c r="A10266" t="s">
        <v>265</v>
      </c>
      <c r="C10266" t="s">
        <v>93</v>
      </c>
      <c r="D10266" s="29">
        <v>45832</v>
      </c>
      <c r="E10266" s="161">
        <v>0</v>
      </c>
      <c r="F10266" s="161">
        <v>0</v>
      </c>
      <c r="G10266" s="161">
        <v>0</v>
      </c>
      <c r="H10266" s="161">
        <v>0</v>
      </c>
      <c r="L10266">
        <v>494.08487300000002</v>
      </c>
      <c r="M10266">
        <v>169.2</v>
      </c>
      <c r="N10266">
        <v>169.2</v>
      </c>
      <c r="R10266">
        <v>1148.7825620000001</v>
      </c>
      <c r="S10266">
        <v>1148.7825620000001</v>
      </c>
      <c r="T10266" s="194">
        <v>1148.7825620000001</v>
      </c>
      <c r="U10266" t="s">
        <v>193</v>
      </c>
      <c r="V10266">
        <v>45708.624131944445</v>
      </c>
    </row>
    <row r="10267" spans="1:22" x14ac:dyDescent="0.3">
      <c r="A10267" t="s">
        <v>265</v>
      </c>
      <c r="C10267" t="s">
        <v>93</v>
      </c>
      <c r="D10267" s="29">
        <v>45833</v>
      </c>
      <c r="E10267" s="161">
        <v>0</v>
      </c>
      <c r="F10267" s="161">
        <v>0</v>
      </c>
      <c r="G10267" s="161">
        <v>0</v>
      </c>
      <c r="H10267" s="161">
        <v>0</v>
      </c>
      <c r="L10267">
        <v>494.08487300000002</v>
      </c>
      <c r="M10267">
        <v>169.2</v>
      </c>
      <c r="N10267">
        <v>169.2</v>
      </c>
      <c r="R10267">
        <v>1148.7825620000001</v>
      </c>
      <c r="S10267">
        <v>1148.7825620000001</v>
      </c>
      <c r="T10267" s="194">
        <v>1148.7825620000001</v>
      </c>
      <c r="U10267" t="s">
        <v>193</v>
      </c>
      <c r="V10267">
        <v>45708.624143518522</v>
      </c>
    </row>
    <row r="10268" spans="1:22" x14ac:dyDescent="0.3">
      <c r="A10268" t="s">
        <v>265</v>
      </c>
      <c r="C10268" t="s">
        <v>93</v>
      </c>
      <c r="D10268" s="29">
        <v>45834</v>
      </c>
      <c r="E10268" s="161">
        <v>0</v>
      </c>
      <c r="F10268" s="161">
        <v>0</v>
      </c>
      <c r="G10268" s="161">
        <v>0</v>
      </c>
      <c r="H10268" s="161">
        <v>0</v>
      </c>
      <c r="L10268">
        <v>494.08487300000002</v>
      </c>
      <c r="M10268">
        <v>169.2</v>
      </c>
      <c r="N10268">
        <v>169.2</v>
      </c>
      <c r="R10268">
        <v>1148.7825620000001</v>
      </c>
      <c r="S10268">
        <v>1148.7825620000001</v>
      </c>
      <c r="T10268" s="194">
        <v>1148.7825620000001</v>
      </c>
      <c r="U10268" t="s">
        <v>193</v>
      </c>
      <c r="V10268">
        <v>45708.624131944445</v>
      </c>
    </row>
    <row r="10269" spans="1:22" x14ac:dyDescent="0.3">
      <c r="A10269" t="s">
        <v>265</v>
      </c>
      <c r="C10269" t="s">
        <v>93</v>
      </c>
      <c r="D10269" s="29">
        <v>45835</v>
      </c>
      <c r="E10269" s="161">
        <v>0</v>
      </c>
      <c r="F10269" s="161">
        <v>0</v>
      </c>
      <c r="G10269" s="161">
        <v>0</v>
      </c>
      <c r="H10269" s="161">
        <v>0</v>
      </c>
      <c r="L10269">
        <v>494.08487300000002</v>
      </c>
      <c r="M10269">
        <v>169.2</v>
      </c>
      <c r="N10269">
        <v>169.2</v>
      </c>
      <c r="R10269">
        <v>1148.7825620000001</v>
      </c>
      <c r="S10269">
        <v>1148.7825620000001</v>
      </c>
      <c r="T10269" s="194">
        <v>1148.7825620000001</v>
      </c>
      <c r="U10269" t="s">
        <v>193</v>
      </c>
      <c r="V10269">
        <v>45708.624143518522</v>
      </c>
    </row>
    <row r="10270" spans="1:22" x14ac:dyDescent="0.3">
      <c r="A10270" t="s">
        <v>265</v>
      </c>
      <c r="C10270" t="s">
        <v>93</v>
      </c>
      <c r="D10270" s="29">
        <v>45836</v>
      </c>
      <c r="E10270" s="161">
        <v>0</v>
      </c>
      <c r="F10270" s="161">
        <v>0</v>
      </c>
      <c r="G10270" s="161">
        <v>0</v>
      </c>
      <c r="H10270" s="161">
        <v>0</v>
      </c>
      <c r="L10270">
        <v>494.08487300000002</v>
      </c>
      <c r="M10270">
        <v>169.2</v>
      </c>
      <c r="N10270">
        <v>169.2</v>
      </c>
      <c r="R10270">
        <v>1148.7825620000001</v>
      </c>
      <c r="S10270">
        <v>1148.7825620000001</v>
      </c>
      <c r="T10270" s="194">
        <v>1148.7825620000001</v>
      </c>
      <c r="U10270" t="s">
        <v>193</v>
      </c>
      <c r="V10270">
        <v>45708.624131944445</v>
      </c>
    </row>
    <row r="10271" spans="1:22" x14ac:dyDescent="0.3">
      <c r="A10271" t="s">
        <v>265</v>
      </c>
      <c r="C10271" t="s">
        <v>93</v>
      </c>
      <c r="D10271" s="29">
        <v>45837</v>
      </c>
      <c r="E10271" s="161">
        <v>0</v>
      </c>
      <c r="F10271" s="161">
        <v>0</v>
      </c>
      <c r="G10271" s="161">
        <v>0</v>
      </c>
      <c r="H10271" s="161">
        <v>0</v>
      </c>
      <c r="L10271">
        <v>494.08487300000002</v>
      </c>
      <c r="M10271">
        <v>169.2</v>
      </c>
      <c r="N10271">
        <v>169.2</v>
      </c>
      <c r="R10271">
        <v>1148.7825620000001</v>
      </c>
      <c r="S10271">
        <v>1148.7825620000001</v>
      </c>
      <c r="T10271" s="194">
        <v>1148.7825620000001</v>
      </c>
      <c r="U10271" t="s">
        <v>193</v>
      </c>
      <c r="V10271">
        <v>45708.624143518522</v>
      </c>
    </row>
    <row r="10272" spans="1:22" x14ac:dyDescent="0.3">
      <c r="A10272" t="s">
        <v>265</v>
      </c>
      <c r="C10272" t="s">
        <v>93</v>
      </c>
      <c r="D10272" s="29">
        <v>45838</v>
      </c>
      <c r="E10272" s="161">
        <v>0</v>
      </c>
      <c r="F10272" s="161">
        <v>0</v>
      </c>
      <c r="G10272" s="161">
        <v>0</v>
      </c>
      <c r="H10272" s="161">
        <v>0</v>
      </c>
      <c r="L10272">
        <v>494.08487300000002</v>
      </c>
      <c r="M10272">
        <v>169.2</v>
      </c>
      <c r="N10272">
        <v>169.2</v>
      </c>
      <c r="R10272">
        <v>1148.7825620000001</v>
      </c>
      <c r="S10272">
        <v>1148.7825620000001</v>
      </c>
      <c r="T10272" s="194">
        <v>1148.7825620000001</v>
      </c>
      <c r="U10272" t="s">
        <v>193</v>
      </c>
      <c r="V10272">
        <v>45708.624143518522</v>
      </c>
    </row>
    <row r="10273" spans="1:22" x14ac:dyDescent="0.3">
      <c r="A10273" t="s">
        <v>265</v>
      </c>
      <c r="C10273" t="s">
        <v>93</v>
      </c>
      <c r="D10273" s="29">
        <v>45839</v>
      </c>
      <c r="E10273" s="161">
        <v>0</v>
      </c>
      <c r="F10273" s="161">
        <v>0</v>
      </c>
      <c r="G10273" s="161">
        <v>0</v>
      </c>
      <c r="H10273" s="161">
        <v>0</v>
      </c>
      <c r="L10273">
        <v>494.08487300000002</v>
      </c>
      <c r="M10273">
        <v>169.2</v>
      </c>
      <c r="N10273">
        <v>169.2</v>
      </c>
      <c r="R10273">
        <v>1148.7825620000001</v>
      </c>
      <c r="S10273">
        <v>1148.7825620000001</v>
      </c>
      <c r="T10273" s="194">
        <v>1148.7825620000001</v>
      </c>
      <c r="U10273" t="s">
        <v>193</v>
      </c>
      <c r="V10273">
        <v>45708.624143518522</v>
      </c>
    </row>
    <row r="10274" spans="1:22" x14ac:dyDescent="0.3">
      <c r="A10274" t="s">
        <v>265</v>
      </c>
      <c r="C10274" t="s">
        <v>93</v>
      </c>
      <c r="D10274" s="29">
        <v>45840</v>
      </c>
      <c r="E10274" s="161">
        <v>0</v>
      </c>
      <c r="F10274" s="161">
        <v>0</v>
      </c>
      <c r="G10274" s="161">
        <v>0</v>
      </c>
      <c r="H10274" s="161">
        <v>0</v>
      </c>
      <c r="L10274">
        <v>494.08487300000002</v>
      </c>
      <c r="M10274">
        <v>169.2</v>
      </c>
      <c r="N10274">
        <v>169.2</v>
      </c>
      <c r="R10274">
        <v>1148.7825620000001</v>
      </c>
      <c r="S10274">
        <v>1148.7825620000001</v>
      </c>
      <c r="T10274" s="194">
        <v>1148.7825620000001</v>
      </c>
      <c r="U10274" t="s">
        <v>193</v>
      </c>
      <c r="V10274">
        <v>45708.624131944445</v>
      </c>
    </row>
    <row r="10275" spans="1:22" x14ac:dyDescent="0.3">
      <c r="A10275" t="s">
        <v>265</v>
      </c>
      <c r="C10275" t="s">
        <v>93</v>
      </c>
      <c r="D10275" s="29">
        <v>45841</v>
      </c>
      <c r="E10275" s="161">
        <v>0</v>
      </c>
      <c r="F10275" s="161">
        <v>0</v>
      </c>
      <c r="G10275" s="161">
        <v>0</v>
      </c>
      <c r="H10275" s="161">
        <v>0</v>
      </c>
      <c r="L10275">
        <v>494.08487300000002</v>
      </c>
      <c r="M10275">
        <v>169.2</v>
      </c>
      <c r="N10275">
        <v>169.2</v>
      </c>
      <c r="R10275">
        <v>1148.7825620000001</v>
      </c>
      <c r="S10275">
        <v>1148.7825620000001</v>
      </c>
      <c r="T10275" s="194">
        <v>1148.7825620000001</v>
      </c>
      <c r="U10275" t="s">
        <v>193</v>
      </c>
      <c r="V10275">
        <v>45708.624143518522</v>
      </c>
    </row>
    <row r="10276" spans="1:22" x14ac:dyDescent="0.3">
      <c r="A10276" t="s">
        <v>265</v>
      </c>
      <c r="C10276" t="s">
        <v>93</v>
      </c>
      <c r="D10276" s="29">
        <v>45842</v>
      </c>
      <c r="E10276" s="161">
        <v>0</v>
      </c>
      <c r="F10276" s="161">
        <v>0</v>
      </c>
      <c r="G10276" s="161">
        <v>0</v>
      </c>
      <c r="H10276" s="161">
        <v>0</v>
      </c>
      <c r="L10276">
        <v>494.08487300000002</v>
      </c>
      <c r="M10276">
        <v>169.2</v>
      </c>
      <c r="N10276">
        <v>169.2</v>
      </c>
      <c r="R10276">
        <v>1148.7825620000001</v>
      </c>
      <c r="S10276">
        <v>1148.7825620000001</v>
      </c>
      <c r="T10276" s="194">
        <v>1148.7825620000001</v>
      </c>
      <c r="U10276" t="s">
        <v>193</v>
      </c>
      <c r="V10276">
        <v>45708.624131944445</v>
      </c>
    </row>
    <row r="10277" spans="1:22" x14ac:dyDescent="0.3">
      <c r="A10277" t="s">
        <v>265</v>
      </c>
      <c r="C10277" t="s">
        <v>93</v>
      </c>
      <c r="D10277" s="29">
        <v>45843</v>
      </c>
      <c r="E10277" s="161">
        <v>0</v>
      </c>
      <c r="F10277" s="161">
        <v>0</v>
      </c>
      <c r="G10277" s="161">
        <v>0</v>
      </c>
      <c r="H10277" s="161">
        <v>0</v>
      </c>
      <c r="L10277">
        <v>494.08487300000002</v>
      </c>
      <c r="M10277">
        <v>169.2</v>
      </c>
      <c r="N10277">
        <v>169.2</v>
      </c>
      <c r="R10277">
        <v>1148.7825620000001</v>
      </c>
      <c r="S10277">
        <v>1148.7825620000001</v>
      </c>
      <c r="T10277" s="194">
        <v>1148.7825620000001</v>
      </c>
      <c r="U10277" t="s">
        <v>193</v>
      </c>
      <c r="V10277">
        <v>45708.624131944445</v>
      </c>
    </row>
    <row r="10278" spans="1:22" x14ac:dyDescent="0.3">
      <c r="A10278" t="s">
        <v>265</v>
      </c>
      <c r="C10278" t="s">
        <v>93</v>
      </c>
      <c r="D10278" s="29">
        <v>45844</v>
      </c>
      <c r="E10278" s="161">
        <v>0</v>
      </c>
      <c r="F10278" s="161">
        <v>0</v>
      </c>
      <c r="G10278" s="161">
        <v>0</v>
      </c>
      <c r="H10278" s="161">
        <v>0</v>
      </c>
      <c r="L10278">
        <v>494.08487300000002</v>
      </c>
      <c r="M10278">
        <v>169.2</v>
      </c>
      <c r="N10278">
        <v>169.2</v>
      </c>
      <c r="R10278">
        <v>1148.7825620000001</v>
      </c>
      <c r="S10278">
        <v>1148.7825620000001</v>
      </c>
      <c r="T10278" s="194">
        <v>1148.7825620000001</v>
      </c>
      <c r="U10278" t="s">
        <v>193</v>
      </c>
      <c r="V10278">
        <v>45708.624143518522</v>
      </c>
    </row>
    <row r="10279" spans="1:22" x14ac:dyDescent="0.3">
      <c r="A10279" t="s">
        <v>265</v>
      </c>
      <c r="C10279" t="s">
        <v>93</v>
      </c>
      <c r="D10279" s="29">
        <v>45845</v>
      </c>
      <c r="E10279" s="161">
        <v>0</v>
      </c>
      <c r="F10279" s="161">
        <v>0</v>
      </c>
      <c r="G10279" s="161">
        <v>0</v>
      </c>
      <c r="H10279" s="161">
        <v>0</v>
      </c>
      <c r="L10279">
        <v>494.08487300000002</v>
      </c>
      <c r="M10279">
        <v>169.2</v>
      </c>
      <c r="N10279">
        <v>169.2</v>
      </c>
      <c r="R10279">
        <v>1148.7825620000001</v>
      </c>
      <c r="S10279">
        <v>1148.7825620000001</v>
      </c>
      <c r="T10279" s="194">
        <v>1148.7825620000001</v>
      </c>
      <c r="U10279" t="s">
        <v>193</v>
      </c>
      <c r="V10279">
        <v>45708.624143518522</v>
      </c>
    </row>
    <row r="10280" spans="1:22" x14ac:dyDescent="0.3">
      <c r="A10280" t="s">
        <v>265</v>
      </c>
      <c r="C10280" t="s">
        <v>93</v>
      </c>
      <c r="D10280" s="29">
        <v>45846</v>
      </c>
      <c r="E10280" s="161">
        <v>0</v>
      </c>
      <c r="F10280" s="161">
        <v>0</v>
      </c>
      <c r="G10280" s="161">
        <v>0</v>
      </c>
      <c r="H10280" s="161">
        <v>0</v>
      </c>
      <c r="L10280">
        <v>494.08487300000002</v>
      </c>
      <c r="M10280">
        <v>169.2</v>
      </c>
      <c r="N10280">
        <v>169.2</v>
      </c>
      <c r="R10280">
        <v>1148.7825620000001</v>
      </c>
      <c r="S10280">
        <v>1148.7825620000001</v>
      </c>
      <c r="T10280" s="194">
        <v>1148.7825620000001</v>
      </c>
      <c r="U10280" t="s">
        <v>193</v>
      </c>
      <c r="V10280">
        <v>45708.624143518522</v>
      </c>
    </row>
    <row r="10281" spans="1:22" x14ac:dyDescent="0.3">
      <c r="A10281" t="s">
        <v>265</v>
      </c>
      <c r="C10281" t="s">
        <v>93</v>
      </c>
      <c r="D10281" s="29">
        <v>45847</v>
      </c>
      <c r="E10281" s="161">
        <v>0</v>
      </c>
      <c r="F10281" s="161">
        <v>0</v>
      </c>
      <c r="G10281" s="161">
        <v>0</v>
      </c>
      <c r="H10281" s="161">
        <v>0</v>
      </c>
      <c r="L10281">
        <v>494.08487300000002</v>
      </c>
      <c r="M10281">
        <v>169.2</v>
      </c>
      <c r="N10281">
        <v>169.2</v>
      </c>
      <c r="R10281">
        <v>1148.7825620000001</v>
      </c>
      <c r="S10281">
        <v>1148.7825620000001</v>
      </c>
      <c r="T10281" s="194">
        <v>1148.7825620000001</v>
      </c>
      <c r="U10281" t="s">
        <v>193</v>
      </c>
      <c r="V10281">
        <v>45708.624131944445</v>
      </c>
    </row>
    <row r="10282" spans="1:22" x14ac:dyDescent="0.3">
      <c r="A10282" t="s">
        <v>265</v>
      </c>
      <c r="C10282" t="s">
        <v>93</v>
      </c>
      <c r="D10282" s="29">
        <v>45848</v>
      </c>
      <c r="E10282" s="161">
        <v>0</v>
      </c>
      <c r="F10282" s="161">
        <v>0</v>
      </c>
      <c r="G10282" s="161">
        <v>0</v>
      </c>
      <c r="H10282" s="161">
        <v>0</v>
      </c>
      <c r="L10282">
        <v>494.08487300000002</v>
      </c>
      <c r="M10282">
        <v>169.2</v>
      </c>
      <c r="N10282">
        <v>169.2</v>
      </c>
      <c r="R10282">
        <v>1148.7825620000001</v>
      </c>
      <c r="S10282">
        <v>1148.7825620000001</v>
      </c>
      <c r="T10282" s="194">
        <v>1148.7825620000001</v>
      </c>
      <c r="U10282" t="s">
        <v>193</v>
      </c>
      <c r="V10282">
        <v>45708.624131944445</v>
      </c>
    </row>
    <row r="10283" spans="1:22" x14ac:dyDescent="0.3">
      <c r="A10283" t="s">
        <v>265</v>
      </c>
      <c r="C10283" t="s">
        <v>93</v>
      </c>
      <c r="D10283" s="29">
        <v>45849</v>
      </c>
      <c r="E10283" s="161">
        <v>0</v>
      </c>
      <c r="F10283" s="161">
        <v>0</v>
      </c>
      <c r="G10283" s="161">
        <v>0</v>
      </c>
      <c r="H10283" s="161">
        <v>0</v>
      </c>
      <c r="L10283">
        <v>494.08487300000002</v>
      </c>
      <c r="M10283">
        <v>169.2</v>
      </c>
      <c r="N10283">
        <v>169.2</v>
      </c>
      <c r="R10283">
        <v>1148.7825620000001</v>
      </c>
      <c r="S10283">
        <v>1148.7825620000001</v>
      </c>
      <c r="T10283" s="194">
        <v>1148.7825620000001</v>
      </c>
      <c r="U10283" t="s">
        <v>193</v>
      </c>
      <c r="V10283">
        <v>45708.624143518522</v>
      </c>
    </row>
    <row r="10284" spans="1:22" x14ac:dyDescent="0.3">
      <c r="A10284" t="s">
        <v>265</v>
      </c>
      <c r="C10284" t="s">
        <v>93</v>
      </c>
      <c r="D10284" s="29">
        <v>45850</v>
      </c>
      <c r="E10284" s="161">
        <v>0</v>
      </c>
      <c r="F10284" s="161">
        <v>0</v>
      </c>
      <c r="G10284" s="161">
        <v>0</v>
      </c>
      <c r="H10284" s="161">
        <v>0</v>
      </c>
      <c r="L10284">
        <v>494.08487300000002</v>
      </c>
      <c r="M10284">
        <v>169.2</v>
      </c>
      <c r="N10284">
        <v>169.2</v>
      </c>
      <c r="R10284">
        <v>1148.7825620000001</v>
      </c>
      <c r="S10284">
        <v>1148.7825620000001</v>
      </c>
      <c r="T10284" s="194">
        <v>1148.7825620000001</v>
      </c>
      <c r="U10284" t="s">
        <v>193</v>
      </c>
      <c r="V10284">
        <v>45708.624143518522</v>
      </c>
    </row>
    <row r="10285" spans="1:22" x14ac:dyDescent="0.3">
      <c r="A10285" t="s">
        <v>265</v>
      </c>
      <c r="C10285" t="s">
        <v>93</v>
      </c>
      <c r="D10285" s="29">
        <v>45851</v>
      </c>
      <c r="E10285" s="161">
        <v>0</v>
      </c>
      <c r="F10285" s="161">
        <v>0</v>
      </c>
      <c r="G10285" s="161">
        <v>0</v>
      </c>
      <c r="H10285" s="161">
        <v>0</v>
      </c>
      <c r="L10285">
        <v>494.08487300000002</v>
      </c>
      <c r="M10285">
        <v>169.2</v>
      </c>
      <c r="N10285">
        <v>169.2</v>
      </c>
      <c r="R10285">
        <v>1148.7825620000001</v>
      </c>
      <c r="S10285">
        <v>1148.7825620000001</v>
      </c>
      <c r="T10285" s="194">
        <v>1148.7825620000001</v>
      </c>
      <c r="U10285" t="s">
        <v>193</v>
      </c>
      <c r="V10285">
        <v>45708.624143518522</v>
      </c>
    </row>
    <row r="10286" spans="1:22" x14ac:dyDescent="0.3">
      <c r="A10286" t="s">
        <v>265</v>
      </c>
      <c r="C10286" t="s">
        <v>93</v>
      </c>
      <c r="D10286" s="29">
        <v>45852</v>
      </c>
      <c r="E10286" s="161">
        <v>0</v>
      </c>
      <c r="F10286" s="161">
        <v>0</v>
      </c>
      <c r="G10286" s="161">
        <v>0</v>
      </c>
      <c r="H10286" s="161">
        <v>0</v>
      </c>
      <c r="L10286">
        <v>494.08487300000002</v>
      </c>
      <c r="M10286">
        <v>169.2</v>
      </c>
      <c r="N10286">
        <v>169.2</v>
      </c>
      <c r="R10286">
        <v>1148.7825620000001</v>
      </c>
      <c r="S10286">
        <v>1148.7825620000001</v>
      </c>
      <c r="T10286" s="194">
        <v>1148.7825620000001</v>
      </c>
      <c r="U10286" t="s">
        <v>193</v>
      </c>
      <c r="V10286">
        <v>45708.624143518522</v>
      </c>
    </row>
    <row r="10287" spans="1:22" x14ac:dyDescent="0.3">
      <c r="A10287" t="s">
        <v>265</v>
      </c>
      <c r="C10287" t="s">
        <v>93</v>
      </c>
      <c r="D10287" s="29">
        <v>45853</v>
      </c>
      <c r="E10287" s="161">
        <v>0</v>
      </c>
      <c r="F10287" s="161">
        <v>0</v>
      </c>
      <c r="G10287" s="161">
        <v>0</v>
      </c>
      <c r="H10287" s="161">
        <v>0</v>
      </c>
      <c r="L10287">
        <v>494.08487300000002</v>
      </c>
      <c r="M10287">
        <v>169.2</v>
      </c>
      <c r="N10287">
        <v>169.2</v>
      </c>
      <c r="R10287">
        <v>1148.7825620000001</v>
      </c>
      <c r="S10287">
        <v>1148.7825620000001</v>
      </c>
      <c r="T10287" s="194">
        <v>1148.7825620000001</v>
      </c>
      <c r="U10287" t="s">
        <v>193</v>
      </c>
      <c r="V10287">
        <v>45708.624131944445</v>
      </c>
    </row>
    <row r="10288" spans="1:22" x14ac:dyDescent="0.3">
      <c r="A10288" t="s">
        <v>265</v>
      </c>
      <c r="C10288" t="s">
        <v>93</v>
      </c>
      <c r="D10288" s="29">
        <v>45854</v>
      </c>
      <c r="E10288" s="161">
        <v>0</v>
      </c>
      <c r="F10288" s="161">
        <v>0</v>
      </c>
      <c r="G10288" s="161">
        <v>0</v>
      </c>
      <c r="H10288" s="161">
        <v>0</v>
      </c>
      <c r="L10288">
        <v>494.08487300000002</v>
      </c>
      <c r="M10288">
        <v>169.2</v>
      </c>
      <c r="N10288">
        <v>169.2</v>
      </c>
      <c r="R10288">
        <v>1148.7825620000001</v>
      </c>
      <c r="S10288">
        <v>1148.7825620000001</v>
      </c>
      <c r="T10288" s="194">
        <v>1148.7825620000001</v>
      </c>
      <c r="U10288" t="s">
        <v>193</v>
      </c>
      <c r="V10288">
        <v>45708.624143518522</v>
      </c>
    </row>
    <row r="10289" spans="1:22" x14ac:dyDescent="0.3">
      <c r="A10289" t="s">
        <v>265</v>
      </c>
      <c r="C10289" t="s">
        <v>93</v>
      </c>
      <c r="D10289" s="29">
        <v>45855</v>
      </c>
      <c r="E10289" s="161">
        <v>0</v>
      </c>
      <c r="F10289" s="161">
        <v>0</v>
      </c>
      <c r="G10289" s="161">
        <v>0</v>
      </c>
      <c r="H10289" s="161">
        <v>0</v>
      </c>
      <c r="L10289">
        <v>494.08487300000002</v>
      </c>
      <c r="M10289">
        <v>169.2</v>
      </c>
      <c r="N10289">
        <v>169.2</v>
      </c>
      <c r="R10289">
        <v>1148.7825620000001</v>
      </c>
      <c r="S10289">
        <v>1148.7825620000001</v>
      </c>
      <c r="T10289" s="194">
        <v>1148.7825620000001</v>
      </c>
      <c r="U10289" t="s">
        <v>193</v>
      </c>
      <c r="V10289">
        <v>45708.624143518522</v>
      </c>
    </row>
    <row r="10290" spans="1:22" x14ac:dyDescent="0.3">
      <c r="A10290" t="s">
        <v>265</v>
      </c>
      <c r="C10290" t="s">
        <v>93</v>
      </c>
      <c r="D10290" s="29">
        <v>45856</v>
      </c>
      <c r="E10290" s="161">
        <v>0</v>
      </c>
      <c r="F10290" s="161">
        <v>0</v>
      </c>
      <c r="G10290" s="161">
        <v>0</v>
      </c>
      <c r="H10290" s="161">
        <v>0</v>
      </c>
      <c r="L10290">
        <v>494.08487300000002</v>
      </c>
      <c r="M10290">
        <v>169.2</v>
      </c>
      <c r="N10290">
        <v>169.2</v>
      </c>
      <c r="R10290">
        <v>1148.7825620000001</v>
      </c>
      <c r="S10290">
        <v>1148.7825620000001</v>
      </c>
      <c r="T10290" s="194">
        <v>1148.7825620000001</v>
      </c>
      <c r="U10290" t="s">
        <v>193</v>
      </c>
      <c r="V10290">
        <v>45708.624143518522</v>
      </c>
    </row>
    <row r="10291" spans="1:22" x14ac:dyDescent="0.3">
      <c r="A10291" t="s">
        <v>265</v>
      </c>
      <c r="C10291" t="s">
        <v>93</v>
      </c>
      <c r="D10291" s="29">
        <v>45857</v>
      </c>
      <c r="E10291" s="161">
        <v>0</v>
      </c>
      <c r="F10291" s="161">
        <v>0</v>
      </c>
      <c r="G10291" s="161">
        <v>0</v>
      </c>
      <c r="H10291" s="161">
        <v>0</v>
      </c>
      <c r="L10291">
        <v>494.08487300000002</v>
      </c>
      <c r="M10291">
        <v>169.2</v>
      </c>
      <c r="N10291">
        <v>169.2</v>
      </c>
      <c r="R10291">
        <v>1148.7825620000001</v>
      </c>
      <c r="S10291">
        <v>1148.7825620000001</v>
      </c>
      <c r="T10291" s="194">
        <v>1148.7825620000001</v>
      </c>
      <c r="U10291" t="s">
        <v>193</v>
      </c>
      <c r="V10291">
        <v>45708.624143518522</v>
      </c>
    </row>
    <row r="10292" spans="1:22" x14ac:dyDescent="0.3">
      <c r="A10292" t="s">
        <v>265</v>
      </c>
      <c r="C10292" t="s">
        <v>93</v>
      </c>
      <c r="D10292" s="29">
        <v>45858</v>
      </c>
      <c r="E10292" s="161">
        <v>0</v>
      </c>
      <c r="F10292" s="161">
        <v>0</v>
      </c>
      <c r="G10292" s="161">
        <v>0</v>
      </c>
      <c r="H10292" s="161">
        <v>0</v>
      </c>
      <c r="L10292">
        <v>494.08487300000002</v>
      </c>
      <c r="M10292">
        <v>169.2</v>
      </c>
      <c r="N10292">
        <v>169.2</v>
      </c>
      <c r="R10292">
        <v>1148.7825620000001</v>
      </c>
      <c r="S10292">
        <v>1148.7825620000001</v>
      </c>
      <c r="T10292" s="194">
        <v>1148.7825620000001</v>
      </c>
      <c r="U10292" t="s">
        <v>193</v>
      </c>
      <c r="V10292">
        <v>45708.624143518522</v>
      </c>
    </row>
    <row r="10293" spans="1:22" x14ac:dyDescent="0.3">
      <c r="A10293" t="s">
        <v>265</v>
      </c>
      <c r="C10293" t="s">
        <v>93</v>
      </c>
      <c r="D10293" s="29">
        <v>45859</v>
      </c>
      <c r="E10293" s="161">
        <v>0</v>
      </c>
      <c r="F10293" s="161">
        <v>0</v>
      </c>
      <c r="G10293" s="161">
        <v>0</v>
      </c>
      <c r="H10293" s="161">
        <v>0</v>
      </c>
      <c r="L10293">
        <v>494.08487300000002</v>
      </c>
      <c r="M10293">
        <v>169.2</v>
      </c>
      <c r="N10293">
        <v>169.2</v>
      </c>
      <c r="R10293">
        <v>1148.7825620000001</v>
      </c>
      <c r="S10293">
        <v>1148.7825620000001</v>
      </c>
      <c r="T10293" s="194">
        <v>1148.7825620000001</v>
      </c>
      <c r="U10293" t="s">
        <v>193</v>
      </c>
      <c r="V10293">
        <v>45708.624143518522</v>
      </c>
    </row>
    <row r="10294" spans="1:22" x14ac:dyDescent="0.3">
      <c r="A10294" t="s">
        <v>265</v>
      </c>
      <c r="C10294" t="s">
        <v>93</v>
      </c>
      <c r="D10294" s="29">
        <v>45860</v>
      </c>
      <c r="E10294" s="161">
        <v>0</v>
      </c>
      <c r="F10294" s="161">
        <v>0</v>
      </c>
      <c r="G10294" s="161">
        <v>0</v>
      </c>
      <c r="H10294" s="161">
        <v>0</v>
      </c>
      <c r="L10294">
        <v>494.08487300000002</v>
      </c>
      <c r="M10294">
        <v>169.2</v>
      </c>
      <c r="N10294">
        <v>169.2</v>
      </c>
      <c r="R10294">
        <v>1148.7825620000001</v>
      </c>
      <c r="S10294">
        <v>1148.7825620000001</v>
      </c>
      <c r="T10294" s="194">
        <v>1148.7825620000001</v>
      </c>
      <c r="U10294" t="s">
        <v>193</v>
      </c>
      <c r="V10294">
        <v>45708.624143518522</v>
      </c>
    </row>
    <row r="10295" spans="1:22" x14ac:dyDescent="0.3">
      <c r="A10295" t="s">
        <v>265</v>
      </c>
      <c r="C10295" t="s">
        <v>93</v>
      </c>
      <c r="D10295" s="29">
        <v>45861</v>
      </c>
      <c r="E10295" s="161">
        <v>0</v>
      </c>
      <c r="F10295" s="161">
        <v>0</v>
      </c>
      <c r="G10295" s="161">
        <v>0</v>
      </c>
      <c r="H10295" s="161">
        <v>0</v>
      </c>
      <c r="L10295">
        <v>494.08487300000002</v>
      </c>
      <c r="M10295">
        <v>169.2</v>
      </c>
      <c r="N10295">
        <v>169.2</v>
      </c>
      <c r="R10295">
        <v>1148.7825620000001</v>
      </c>
      <c r="S10295">
        <v>1148.7825620000001</v>
      </c>
      <c r="T10295" s="194">
        <v>1148.7825620000001</v>
      </c>
      <c r="U10295" t="s">
        <v>193</v>
      </c>
      <c r="V10295">
        <v>45708.624143518522</v>
      </c>
    </row>
    <row r="10296" spans="1:22" x14ac:dyDescent="0.3">
      <c r="A10296" t="s">
        <v>265</v>
      </c>
      <c r="C10296" t="s">
        <v>93</v>
      </c>
      <c r="D10296" s="29">
        <v>45862</v>
      </c>
      <c r="E10296" s="161">
        <v>0</v>
      </c>
      <c r="F10296" s="161">
        <v>0</v>
      </c>
      <c r="G10296" s="161">
        <v>0</v>
      </c>
      <c r="H10296" s="161">
        <v>0</v>
      </c>
      <c r="L10296">
        <v>494.08487300000002</v>
      </c>
      <c r="M10296">
        <v>169.2</v>
      </c>
      <c r="N10296">
        <v>169.2</v>
      </c>
      <c r="R10296">
        <v>1148.7825620000001</v>
      </c>
      <c r="S10296">
        <v>1148.7825620000001</v>
      </c>
      <c r="T10296" s="194">
        <v>1148.7825620000001</v>
      </c>
      <c r="U10296" t="s">
        <v>193</v>
      </c>
      <c r="V10296">
        <v>45708.624131944445</v>
      </c>
    </row>
    <row r="10297" spans="1:22" x14ac:dyDescent="0.3">
      <c r="A10297" t="s">
        <v>265</v>
      </c>
      <c r="C10297" t="s">
        <v>93</v>
      </c>
      <c r="D10297" s="29">
        <v>45863</v>
      </c>
      <c r="E10297" s="161">
        <v>0</v>
      </c>
      <c r="F10297" s="161">
        <v>0</v>
      </c>
      <c r="G10297" s="161">
        <v>0</v>
      </c>
      <c r="H10297" s="161">
        <v>0</v>
      </c>
      <c r="L10297">
        <v>494.08487300000002</v>
      </c>
      <c r="M10297">
        <v>169.2</v>
      </c>
      <c r="N10297">
        <v>169.2</v>
      </c>
      <c r="R10297">
        <v>1148.7825620000001</v>
      </c>
      <c r="S10297">
        <v>1148.7825620000001</v>
      </c>
      <c r="T10297" s="194">
        <v>1148.7825620000001</v>
      </c>
      <c r="U10297" t="s">
        <v>193</v>
      </c>
      <c r="V10297">
        <v>45708.624131944445</v>
      </c>
    </row>
    <row r="10298" spans="1:22" x14ac:dyDescent="0.3">
      <c r="A10298" t="s">
        <v>265</v>
      </c>
      <c r="C10298" t="s">
        <v>93</v>
      </c>
      <c r="D10298" s="29">
        <v>45864</v>
      </c>
      <c r="E10298" s="161">
        <v>0</v>
      </c>
      <c r="F10298" s="161">
        <v>0</v>
      </c>
      <c r="G10298" s="161">
        <v>0</v>
      </c>
      <c r="H10298" s="161">
        <v>0</v>
      </c>
      <c r="L10298">
        <v>494.08487300000002</v>
      </c>
      <c r="M10298">
        <v>169.2</v>
      </c>
      <c r="N10298">
        <v>169.2</v>
      </c>
      <c r="R10298">
        <v>1148.7825620000001</v>
      </c>
      <c r="S10298">
        <v>1148.7825620000001</v>
      </c>
      <c r="T10298" s="194">
        <v>1148.7825620000001</v>
      </c>
      <c r="U10298" t="s">
        <v>193</v>
      </c>
      <c r="V10298">
        <v>45708.624143518522</v>
      </c>
    </row>
    <row r="10299" spans="1:22" x14ac:dyDescent="0.3">
      <c r="A10299" t="s">
        <v>265</v>
      </c>
      <c r="C10299" t="s">
        <v>93</v>
      </c>
      <c r="D10299" s="29">
        <v>45865</v>
      </c>
      <c r="E10299" s="161">
        <v>0</v>
      </c>
      <c r="F10299" s="161">
        <v>0</v>
      </c>
      <c r="G10299" s="161">
        <v>0</v>
      </c>
      <c r="H10299" s="161">
        <v>0</v>
      </c>
      <c r="L10299">
        <v>494.08487300000002</v>
      </c>
      <c r="M10299">
        <v>169.2</v>
      </c>
      <c r="N10299">
        <v>169.2</v>
      </c>
      <c r="R10299">
        <v>1148.7825620000001</v>
      </c>
      <c r="S10299">
        <v>1148.7825620000001</v>
      </c>
      <c r="T10299" s="194">
        <v>1148.7825620000001</v>
      </c>
      <c r="U10299" t="s">
        <v>193</v>
      </c>
      <c r="V10299">
        <v>45708.624143518522</v>
      </c>
    </row>
    <row r="10300" spans="1:22" x14ac:dyDescent="0.3">
      <c r="A10300" t="s">
        <v>265</v>
      </c>
      <c r="C10300" t="s">
        <v>93</v>
      </c>
      <c r="D10300" s="29">
        <v>45866</v>
      </c>
      <c r="E10300" s="161">
        <v>0</v>
      </c>
      <c r="F10300" s="161">
        <v>0</v>
      </c>
      <c r="G10300" s="161">
        <v>0</v>
      </c>
      <c r="H10300" s="161">
        <v>0</v>
      </c>
      <c r="L10300">
        <v>494.08487300000002</v>
      </c>
      <c r="M10300">
        <v>169.2</v>
      </c>
      <c r="N10300">
        <v>169.2</v>
      </c>
      <c r="R10300">
        <v>1148.7825620000001</v>
      </c>
      <c r="S10300">
        <v>1148.7825620000001</v>
      </c>
      <c r="T10300" s="194">
        <v>1148.7825620000001</v>
      </c>
      <c r="U10300" t="s">
        <v>193</v>
      </c>
      <c r="V10300">
        <v>45708.624143518522</v>
      </c>
    </row>
    <row r="10301" spans="1:22" x14ac:dyDescent="0.3">
      <c r="A10301" t="s">
        <v>265</v>
      </c>
      <c r="C10301" t="s">
        <v>93</v>
      </c>
      <c r="D10301" s="29">
        <v>45867</v>
      </c>
      <c r="E10301" s="161">
        <v>0</v>
      </c>
      <c r="F10301" s="161">
        <v>0</v>
      </c>
      <c r="G10301" s="161">
        <v>0</v>
      </c>
      <c r="H10301" s="161">
        <v>0</v>
      </c>
      <c r="L10301">
        <v>494.08487300000002</v>
      </c>
      <c r="M10301">
        <v>169.2</v>
      </c>
      <c r="N10301">
        <v>169.2</v>
      </c>
      <c r="R10301">
        <v>1148.7825620000001</v>
      </c>
      <c r="S10301">
        <v>1148.7825620000001</v>
      </c>
      <c r="T10301" s="194">
        <v>1148.7825620000001</v>
      </c>
      <c r="U10301" t="s">
        <v>193</v>
      </c>
      <c r="V10301">
        <v>45708.624143518522</v>
      </c>
    </row>
    <row r="10302" spans="1:22" x14ac:dyDescent="0.3">
      <c r="A10302" t="s">
        <v>265</v>
      </c>
      <c r="C10302" t="s">
        <v>93</v>
      </c>
      <c r="D10302" s="29">
        <v>45868</v>
      </c>
      <c r="E10302" s="161">
        <v>0</v>
      </c>
      <c r="F10302" s="161">
        <v>0</v>
      </c>
      <c r="G10302" s="161">
        <v>0</v>
      </c>
      <c r="H10302" s="161">
        <v>0</v>
      </c>
      <c r="L10302">
        <v>494.08487300000002</v>
      </c>
      <c r="M10302">
        <v>169.2</v>
      </c>
      <c r="N10302">
        <v>169.2</v>
      </c>
      <c r="R10302">
        <v>1148.7825620000001</v>
      </c>
      <c r="S10302">
        <v>1148.7825620000001</v>
      </c>
      <c r="T10302" s="194">
        <v>1148.7825620000001</v>
      </c>
      <c r="U10302" t="s">
        <v>193</v>
      </c>
      <c r="V10302">
        <v>45708.624143518522</v>
      </c>
    </row>
    <row r="10303" spans="1:22" x14ac:dyDescent="0.3">
      <c r="A10303" t="s">
        <v>265</v>
      </c>
      <c r="C10303" t="s">
        <v>93</v>
      </c>
      <c r="D10303" s="29">
        <v>45869</v>
      </c>
      <c r="E10303" s="161">
        <v>0</v>
      </c>
      <c r="F10303" s="161">
        <v>0</v>
      </c>
      <c r="G10303" s="161">
        <v>0</v>
      </c>
      <c r="H10303" s="161">
        <v>0</v>
      </c>
      <c r="L10303">
        <v>494.08487300000002</v>
      </c>
      <c r="M10303">
        <v>169.2</v>
      </c>
      <c r="N10303">
        <v>169.2</v>
      </c>
      <c r="R10303">
        <v>1148.7825620000001</v>
      </c>
      <c r="S10303">
        <v>1148.7825620000001</v>
      </c>
      <c r="T10303" s="194">
        <v>1148.7825620000001</v>
      </c>
      <c r="U10303" t="s">
        <v>193</v>
      </c>
      <c r="V10303">
        <v>45708.624131944445</v>
      </c>
    </row>
    <row r="10304" spans="1:22" x14ac:dyDescent="0.3">
      <c r="A10304" t="s">
        <v>265</v>
      </c>
      <c r="C10304" t="s">
        <v>93</v>
      </c>
      <c r="D10304" s="29">
        <v>45870</v>
      </c>
      <c r="E10304" s="161">
        <v>0</v>
      </c>
      <c r="F10304" s="161">
        <v>0</v>
      </c>
      <c r="G10304" s="161">
        <v>0</v>
      </c>
      <c r="H10304" s="161">
        <v>0</v>
      </c>
      <c r="L10304">
        <v>494.08487300000002</v>
      </c>
      <c r="M10304">
        <v>169.2</v>
      </c>
      <c r="N10304">
        <v>169.2</v>
      </c>
      <c r="R10304">
        <v>1148.7825620000001</v>
      </c>
      <c r="S10304">
        <v>1148.7825620000001</v>
      </c>
      <c r="T10304" s="194">
        <v>1148.7825620000001</v>
      </c>
      <c r="U10304" t="s">
        <v>193</v>
      </c>
      <c r="V10304">
        <v>45708.624143518522</v>
      </c>
    </row>
    <row r="10305" spans="1:22" x14ac:dyDescent="0.3">
      <c r="A10305" t="s">
        <v>265</v>
      </c>
      <c r="C10305" t="s">
        <v>93</v>
      </c>
      <c r="D10305" s="29">
        <v>45871</v>
      </c>
      <c r="E10305" s="161">
        <v>0</v>
      </c>
      <c r="F10305" s="161">
        <v>0</v>
      </c>
      <c r="G10305" s="161">
        <v>0</v>
      </c>
      <c r="H10305" s="161">
        <v>0</v>
      </c>
      <c r="L10305">
        <v>494.08487300000002</v>
      </c>
      <c r="M10305">
        <v>169.2</v>
      </c>
      <c r="N10305">
        <v>169.2</v>
      </c>
      <c r="R10305">
        <v>1148.7825620000001</v>
      </c>
      <c r="S10305">
        <v>1148.7825620000001</v>
      </c>
      <c r="T10305" s="194">
        <v>1148.7825620000001</v>
      </c>
      <c r="U10305" t="s">
        <v>193</v>
      </c>
      <c r="V10305">
        <v>45708.624143518522</v>
      </c>
    </row>
    <row r="10306" spans="1:22" x14ac:dyDescent="0.3">
      <c r="A10306" t="s">
        <v>265</v>
      </c>
      <c r="C10306" t="s">
        <v>93</v>
      </c>
      <c r="D10306" s="29">
        <v>45872</v>
      </c>
      <c r="E10306" s="161">
        <v>0</v>
      </c>
      <c r="F10306" s="161">
        <v>0</v>
      </c>
      <c r="G10306" s="161">
        <v>0</v>
      </c>
      <c r="H10306" s="161">
        <v>0</v>
      </c>
      <c r="L10306">
        <v>494.08487300000002</v>
      </c>
      <c r="M10306">
        <v>169.2</v>
      </c>
      <c r="N10306">
        <v>169.2</v>
      </c>
      <c r="R10306">
        <v>1148.7825620000001</v>
      </c>
      <c r="S10306">
        <v>1148.7825620000001</v>
      </c>
      <c r="T10306" s="194">
        <v>1148.7825620000001</v>
      </c>
      <c r="U10306" t="s">
        <v>193</v>
      </c>
      <c r="V10306">
        <v>45708.624155092592</v>
      </c>
    </row>
    <row r="10307" spans="1:22" x14ac:dyDescent="0.3">
      <c r="A10307" t="s">
        <v>265</v>
      </c>
      <c r="C10307" t="s">
        <v>93</v>
      </c>
      <c r="D10307" s="29">
        <v>45873</v>
      </c>
      <c r="E10307" s="161">
        <v>0</v>
      </c>
      <c r="F10307" s="161">
        <v>0</v>
      </c>
      <c r="G10307" s="161">
        <v>0</v>
      </c>
      <c r="H10307" s="161">
        <v>0</v>
      </c>
      <c r="L10307">
        <v>494.08487300000002</v>
      </c>
      <c r="M10307">
        <v>169.2</v>
      </c>
      <c r="N10307">
        <v>169.2</v>
      </c>
      <c r="R10307">
        <v>1148.7825620000001</v>
      </c>
      <c r="S10307">
        <v>1148.7825620000001</v>
      </c>
      <c r="T10307" s="194">
        <v>1148.7825620000001</v>
      </c>
      <c r="U10307" t="s">
        <v>193</v>
      </c>
      <c r="V10307">
        <v>45708.624155092592</v>
      </c>
    </row>
    <row r="10308" spans="1:22" x14ac:dyDescent="0.3">
      <c r="A10308" t="s">
        <v>265</v>
      </c>
      <c r="C10308" t="s">
        <v>93</v>
      </c>
      <c r="D10308" s="29">
        <v>45874</v>
      </c>
      <c r="E10308" s="161">
        <v>0</v>
      </c>
      <c r="F10308" s="161">
        <v>0</v>
      </c>
      <c r="G10308" s="161">
        <v>0</v>
      </c>
      <c r="H10308" s="161">
        <v>0</v>
      </c>
      <c r="L10308">
        <v>494.08487300000002</v>
      </c>
      <c r="M10308">
        <v>169.2</v>
      </c>
      <c r="N10308">
        <v>169.2</v>
      </c>
      <c r="R10308">
        <v>1148.7825620000001</v>
      </c>
      <c r="S10308">
        <v>1148.7825620000001</v>
      </c>
      <c r="T10308" s="194">
        <v>1148.7825620000001</v>
      </c>
      <c r="U10308" t="s">
        <v>193</v>
      </c>
      <c r="V10308">
        <v>45708.624143518522</v>
      </c>
    </row>
    <row r="10309" spans="1:22" x14ac:dyDescent="0.3">
      <c r="A10309" t="s">
        <v>265</v>
      </c>
      <c r="C10309" t="s">
        <v>93</v>
      </c>
      <c r="D10309" s="29">
        <v>45875</v>
      </c>
      <c r="E10309" s="161">
        <v>0</v>
      </c>
      <c r="F10309" s="161">
        <v>0</v>
      </c>
      <c r="G10309" s="161">
        <v>0</v>
      </c>
      <c r="H10309" s="161">
        <v>0</v>
      </c>
      <c r="L10309">
        <v>494.08487300000002</v>
      </c>
      <c r="M10309">
        <v>169.2</v>
      </c>
      <c r="N10309">
        <v>169.2</v>
      </c>
      <c r="R10309">
        <v>1148.7825620000001</v>
      </c>
      <c r="S10309">
        <v>1148.7825620000001</v>
      </c>
      <c r="T10309" s="194">
        <v>1148.7825620000001</v>
      </c>
      <c r="U10309" t="s">
        <v>193</v>
      </c>
      <c r="V10309">
        <v>45708.624143518522</v>
      </c>
    </row>
    <row r="10310" spans="1:22" x14ac:dyDescent="0.3">
      <c r="A10310" t="s">
        <v>265</v>
      </c>
      <c r="C10310" t="s">
        <v>93</v>
      </c>
      <c r="D10310" s="29">
        <v>45876</v>
      </c>
      <c r="E10310" s="161">
        <v>0</v>
      </c>
      <c r="F10310" s="161">
        <v>0</v>
      </c>
      <c r="G10310" s="161">
        <v>0</v>
      </c>
      <c r="H10310" s="161">
        <v>0</v>
      </c>
      <c r="L10310">
        <v>494.08487300000002</v>
      </c>
      <c r="M10310">
        <v>169.2</v>
      </c>
      <c r="N10310">
        <v>169.2</v>
      </c>
      <c r="R10310">
        <v>1148.7825620000001</v>
      </c>
      <c r="S10310">
        <v>1148.7825620000001</v>
      </c>
      <c r="T10310" s="194">
        <v>1148.7825620000001</v>
      </c>
      <c r="U10310" t="s">
        <v>193</v>
      </c>
      <c r="V10310">
        <v>45708.624143518522</v>
      </c>
    </row>
    <row r="10311" spans="1:22" x14ac:dyDescent="0.3">
      <c r="A10311" t="s">
        <v>265</v>
      </c>
      <c r="C10311" t="s">
        <v>93</v>
      </c>
      <c r="D10311" s="29">
        <v>45877</v>
      </c>
      <c r="E10311" s="161">
        <v>0</v>
      </c>
      <c r="F10311" s="161">
        <v>0</v>
      </c>
      <c r="G10311" s="161">
        <v>0</v>
      </c>
      <c r="H10311" s="161">
        <v>0</v>
      </c>
      <c r="L10311">
        <v>494.08487300000002</v>
      </c>
      <c r="M10311">
        <v>169.2</v>
      </c>
      <c r="N10311">
        <v>169.2</v>
      </c>
      <c r="R10311">
        <v>1148.7825620000001</v>
      </c>
      <c r="S10311">
        <v>1148.7825620000001</v>
      </c>
      <c r="T10311" s="194">
        <v>1148.7825620000001</v>
      </c>
      <c r="U10311" t="s">
        <v>193</v>
      </c>
      <c r="V10311">
        <v>45708.624155092592</v>
      </c>
    </row>
    <row r="10312" spans="1:22" x14ac:dyDescent="0.3">
      <c r="A10312" t="s">
        <v>265</v>
      </c>
      <c r="C10312" t="s">
        <v>93</v>
      </c>
      <c r="D10312" s="29">
        <v>45878</v>
      </c>
      <c r="E10312" s="161">
        <v>0</v>
      </c>
      <c r="F10312" s="161">
        <v>0</v>
      </c>
      <c r="G10312" s="161">
        <v>0</v>
      </c>
      <c r="H10312" s="161">
        <v>0</v>
      </c>
      <c r="L10312">
        <v>494.08487300000002</v>
      </c>
      <c r="M10312">
        <v>169.2</v>
      </c>
      <c r="N10312">
        <v>169.2</v>
      </c>
      <c r="R10312">
        <v>1148.7825620000001</v>
      </c>
      <c r="S10312">
        <v>1148.7825620000001</v>
      </c>
      <c r="T10312" s="194">
        <v>1148.7825620000001</v>
      </c>
      <c r="U10312" t="s">
        <v>193</v>
      </c>
      <c r="V10312">
        <v>45708.624155092592</v>
      </c>
    </row>
    <row r="10313" spans="1:22" x14ac:dyDescent="0.3">
      <c r="A10313" t="s">
        <v>265</v>
      </c>
      <c r="C10313" t="s">
        <v>93</v>
      </c>
      <c r="D10313" s="29">
        <v>45879</v>
      </c>
      <c r="E10313" s="161">
        <v>0</v>
      </c>
      <c r="F10313" s="161">
        <v>0</v>
      </c>
      <c r="G10313" s="161">
        <v>0</v>
      </c>
      <c r="H10313" s="161">
        <v>0</v>
      </c>
      <c r="L10313">
        <v>494.08487300000002</v>
      </c>
      <c r="M10313">
        <v>169.2</v>
      </c>
      <c r="N10313">
        <v>169.2</v>
      </c>
      <c r="R10313">
        <v>1148.7825620000001</v>
      </c>
      <c r="S10313">
        <v>1148.7825620000001</v>
      </c>
      <c r="T10313" s="194">
        <v>1148.7825620000001</v>
      </c>
      <c r="U10313" t="s">
        <v>193</v>
      </c>
      <c r="V10313">
        <v>45708.624143518522</v>
      </c>
    </row>
    <row r="10314" spans="1:22" x14ac:dyDescent="0.3">
      <c r="A10314" t="s">
        <v>265</v>
      </c>
      <c r="C10314" t="s">
        <v>93</v>
      </c>
      <c r="D10314" s="29">
        <v>45880</v>
      </c>
      <c r="E10314" s="161">
        <v>0</v>
      </c>
      <c r="F10314" s="161">
        <v>0</v>
      </c>
      <c r="G10314" s="161">
        <v>0</v>
      </c>
      <c r="H10314" s="161">
        <v>0</v>
      </c>
      <c r="L10314">
        <v>494.08487300000002</v>
      </c>
      <c r="M10314">
        <v>169.2</v>
      </c>
      <c r="N10314">
        <v>169.2</v>
      </c>
      <c r="R10314">
        <v>1148.7825620000001</v>
      </c>
      <c r="S10314">
        <v>1148.7825620000001</v>
      </c>
      <c r="T10314" s="194">
        <v>1148.7825620000001</v>
      </c>
      <c r="U10314" t="s">
        <v>193</v>
      </c>
      <c r="V10314">
        <v>45708.624143518522</v>
      </c>
    </row>
    <row r="10315" spans="1:22" x14ac:dyDescent="0.3">
      <c r="A10315" t="s">
        <v>265</v>
      </c>
      <c r="C10315" t="s">
        <v>93</v>
      </c>
      <c r="D10315" s="29">
        <v>45881</v>
      </c>
      <c r="E10315" s="161">
        <v>0</v>
      </c>
      <c r="F10315" s="161">
        <v>0</v>
      </c>
      <c r="G10315" s="161">
        <v>0</v>
      </c>
      <c r="H10315" s="161">
        <v>0</v>
      </c>
      <c r="L10315">
        <v>494.08487300000002</v>
      </c>
      <c r="M10315">
        <v>169.2</v>
      </c>
      <c r="N10315">
        <v>169.2</v>
      </c>
      <c r="R10315">
        <v>1148.7825620000001</v>
      </c>
      <c r="S10315">
        <v>1148.7825620000001</v>
      </c>
      <c r="T10315" s="194">
        <v>1148.7825620000001</v>
      </c>
      <c r="U10315" t="s">
        <v>193</v>
      </c>
      <c r="V10315">
        <v>45708.624143518522</v>
      </c>
    </row>
    <row r="10316" spans="1:22" x14ac:dyDescent="0.3">
      <c r="A10316" t="s">
        <v>265</v>
      </c>
      <c r="C10316" t="s">
        <v>93</v>
      </c>
      <c r="D10316" s="29">
        <v>45882</v>
      </c>
      <c r="E10316" s="161">
        <v>0</v>
      </c>
      <c r="F10316" s="161">
        <v>0</v>
      </c>
      <c r="G10316" s="161">
        <v>0</v>
      </c>
      <c r="H10316" s="161">
        <v>0</v>
      </c>
      <c r="L10316">
        <v>494.08487300000002</v>
      </c>
      <c r="M10316">
        <v>169.2</v>
      </c>
      <c r="N10316">
        <v>169.2</v>
      </c>
      <c r="R10316">
        <v>1148.7825620000001</v>
      </c>
      <c r="S10316">
        <v>1148.7825620000001</v>
      </c>
      <c r="T10316" s="194">
        <v>1148.7825620000001</v>
      </c>
      <c r="U10316" t="s">
        <v>193</v>
      </c>
      <c r="V10316">
        <v>45708.624143518522</v>
      </c>
    </row>
    <row r="10317" spans="1:22" x14ac:dyDescent="0.3">
      <c r="A10317" t="s">
        <v>265</v>
      </c>
      <c r="C10317" t="s">
        <v>93</v>
      </c>
      <c r="D10317" s="29">
        <v>45883</v>
      </c>
      <c r="E10317" s="161">
        <v>0</v>
      </c>
      <c r="F10317" s="161">
        <v>0</v>
      </c>
      <c r="G10317" s="161">
        <v>0</v>
      </c>
      <c r="H10317" s="161">
        <v>0</v>
      </c>
      <c r="L10317">
        <v>494.08487300000002</v>
      </c>
      <c r="M10317">
        <v>169.2</v>
      </c>
      <c r="N10317">
        <v>169.2</v>
      </c>
      <c r="R10317">
        <v>1148.7825620000001</v>
      </c>
      <c r="S10317">
        <v>1148.7825620000001</v>
      </c>
      <c r="T10317" s="194">
        <v>1148.7825620000001</v>
      </c>
      <c r="U10317" t="s">
        <v>193</v>
      </c>
      <c r="V10317">
        <v>45708.624155092592</v>
      </c>
    </row>
    <row r="10318" spans="1:22" x14ac:dyDescent="0.3">
      <c r="A10318" t="s">
        <v>265</v>
      </c>
      <c r="C10318" t="s">
        <v>93</v>
      </c>
      <c r="D10318" s="29">
        <v>45884</v>
      </c>
      <c r="E10318" s="161">
        <v>0</v>
      </c>
      <c r="F10318" s="161">
        <v>0</v>
      </c>
      <c r="G10318" s="161">
        <v>0</v>
      </c>
      <c r="H10318" s="161">
        <v>0</v>
      </c>
      <c r="L10318">
        <v>494.08487300000002</v>
      </c>
      <c r="M10318">
        <v>169.2</v>
      </c>
      <c r="N10318">
        <v>169.2</v>
      </c>
      <c r="R10318">
        <v>1148.7825620000001</v>
      </c>
      <c r="S10318">
        <v>1148.7825620000001</v>
      </c>
      <c r="T10318" s="194">
        <v>1148.7825620000001</v>
      </c>
      <c r="U10318" t="s">
        <v>193</v>
      </c>
      <c r="V10318">
        <v>45708.624155092592</v>
      </c>
    </row>
    <row r="10319" spans="1:22" x14ac:dyDescent="0.3">
      <c r="A10319" t="s">
        <v>265</v>
      </c>
      <c r="C10319" t="s">
        <v>93</v>
      </c>
      <c r="D10319" s="29">
        <v>45885</v>
      </c>
      <c r="E10319" s="161">
        <v>0</v>
      </c>
      <c r="F10319" s="161">
        <v>0</v>
      </c>
      <c r="G10319" s="161">
        <v>0</v>
      </c>
      <c r="H10319" s="161">
        <v>0</v>
      </c>
      <c r="L10319">
        <v>494.08487300000002</v>
      </c>
      <c r="M10319">
        <v>169.2</v>
      </c>
      <c r="N10319">
        <v>169.2</v>
      </c>
      <c r="R10319">
        <v>1148.7825620000001</v>
      </c>
      <c r="S10319">
        <v>1148.7825620000001</v>
      </c>
      <c r="T10319" s="194">
        <v>1148.7825620000001</v>
      </c>
      <c r="U10319" t="s">
        <v>193</v>
      </c>
      <c r="V10319">
        <v>45708.624155092592</v>
      </c>
    </row>
    <row r="10320" spans="1:22" x14ac:dyDescent="0.3">
      <c r="A10320" t="s">
        <v>265</v>
      </c>
      <c r="C10320" t="s">
        <v>93</v>
      </c>
      <c r="D10320" s="29">
        <v>45886</v>
      </c>
      <c r="E10320" s="161">
        <v>0</v>
      </c>
      <c r="F10320" s="161">
        <v>0</v>
      </c>
      <c r="G10320" s="161">
        <v>0</v>
      </c>
      <c r="H10320" s="161">
        <v>0</v>
      </c>
      <c r="L10320">
        <v>494.08487300000002</v>
      </c>
      <c r="M10320">
        <v>169.2</v>
      </c>
      <c r="N10320">
        <v>169.2</v>
      </c>
      <c r="R10320">
        <v>1148.7825620000001</v>
      </c>
      <c r="S10320">
        <v>1148.7825620000001</v>
      </c>
      <c r="T10320" s="194">
        <v>1148.7825620000001</v>
      </c>
      <c r="U10320" t="s">
        <v>193</v>
      </c>
      <c r="V10320">
        <v>45708.624155092592</v>
      </c>
    </row>
    <row r="10321" spans="1:22" x14ac:dyDescent="0.3">
      <c r="A10321" t="s">
        <v>265</v>
      </c>
      <c r="C10321" t="s">
        <v>93</v>
      </c>
      <c r="D10321" s="29">
        <v>45887</v>
      </c>
      <c r="E10321" s="161">
        <v>0</v>
      </c>
      <c r="F10321" s="161">
        <v>0</v>
      </c>
      <c r="G10321" s="161">
        <v>0</v>
      </c>
      <c r="H10321" s="161">
        <v>0</v>
      </c>
      <c r="L10321">
        <v>494.08487300000002</v>
      </c>
      <c r="M10321">
        <v>169.2</v>
      </c>
      <c r="N10321">
        <v>169.2</v>
      </c>
      <c r="R10321">
        <v>1148.7825620000001</v>
      </c>
      <c r="S10321">
        <v>1148.7825620000001</v>
      </c>
      <c r="T10321" s="194">
        <v>1148.7825620000001</v>
      </c>
      <c r="U10321" t="s">
        <v>193</v>
      </c>
      <c r="V10321">
        <v>45708.624155092592</v>
      </c>
    </row>
    <row r="10322" spans="1:22" x14ac:dyDescent="0.3">
      <c r="A10322" t="s">
        <v>265</v>
      </c>
      <c r="C10322" t="s">
        <v>93</v>
      </c>
      <c r="D10322" s="29">
        <v>45888</v>
      </c>
      <c r="E10322" s="161">
        <v>0</v>
      </c>
      <c r="F10322" s="161">
        <v>0</v>
      </c>
      <c r="G10322" s="161">
        <v>0</v>
      </c>
      <c r="H10322" s="161">
        <v>0</v>
      </c>
      <c r="L10322">
        <v>494.08487300000002</v>
      </c>
      <c r="M10322">
        <v>169.2</v>
      </c>
      <c r="N10322">
        <v>169.2</v>
      </c>
      <c r="R10322">
        <v>1148.7825620000001</v>
      </c>
      <c r="S10322">
        <v>1148.7825620000001</v>
      </c>
      <c r="T10322" s="194">
        <v>1148.7825620000001</v>
      </c>
      <c r="U10322" t="s">
        <v>193</v>
      </c>
      <c r="V10322">
        <v>45708.624155092592</v>
      </c>
    </row>
    <row r="10323" spans="1:22" x14ac:dyDescent="0.3">
      <c r="A10323" t="s">
        <v>265</v>
      </c>
      <c r="C10323" t="s">
        <v>93</v>
      </c>
      <c r="D10323" s="29">
        <v>45889</v>
      </c>
      <c r="E10323" s="161">
        <v>0</v>
      </c>
      <c r="F10323" s="161">
        <v>0</v>
      </c>
      <c r="G10323" s="161">
        <v>0</v>
      </c>
      <c r="H10323" s="161">
        <v>0</v>
      </c>
      <c r="L10323">
        <v>494.08487300000002</v>
      </c>
      <c r="M10323">
        <v>169.2</v>
      </c>
      <c r="N10323">
        <v>169.2</v>
      </c>
      <c r="R10323">
        <v>1148.7825620000001</v>
      </c>
      <c r="S10323">
        <v>1148.7825620000001</v>
      </c>
      <c r="T10323" s="194">
        <v>1148.7825620000001</v>
      </c>
      <c r="U10323" t="s">
        <v>193</v>
      </c>
      <c r="V10323">
        <v>45708.624155092592</v>
      </c>
    </row>
    <row r="10324" spans="1:22" x14ac:dyDescent="0.3">
      <c r="A10324" t="s">
        <v>265</v>
      </c>
      <c r="C10324" t="s">
        <v>93</v>
      </c>
      <c r="D10324" s="29">
        <v>45890</v>
      </c>
      <c r="E10324" s="161">
        <v>0</v>
      </c>
      <c r="F10324" s="161">
        <v>0</v>
      </c>
      <c r="G10324" s="161">
        <v>0</v>
      </c>
      <c r="H10324" s="161">
        <v>0</v>
      </c>
      <c r="L10324">
        <v>494.08487300000002</v>
      </c>
      <c r="M10324">
        <v>169.2</v>
      </c>
      <c r="N10324">
        <v>169.2</v>
      </c>
      <c r="R10324">
        <v>1148.7825620000001</v>
      </c>
      <c r="S10324">
        <v>1148.7825620000001</v>
      </c>
      <c r="T10324" s="194">
        <v>1148.7825620000001</v>
      </c>
      <c r="U10324" t="s">
        <v>193</v>
      </c>
      <c r="V10324">
        <v>45708.624155092592</v>
      </c>
    </row>
    <row r="10325" spans="1:22" x14ac:dyDescent="0.3">
      <c r="A10325" t="s">
        <v>265</v>
      </c>
      <c r="C10325" t="s">
        <v>93</v>
      </c>
      <c r="D10325" s="29">
        <v>45891</v>
      </c>
      <c r="E10325" s="161">
        <v>0</v>
      </c>
      <c r="F10325" s="161">
        <v>0</v>
      </c>
      <c r="G10325" s="161">
        <v>0</v>
      </c>
      <c r="H10325" s="161">
        <v>0</v>
      </c>
      <c r="L10325">
        <v>494.08487300000002</v>
      </c>
      <c r="M10325">
        <v>169.2</v>
      </c>
      <c r="N10325">
        <v>169.2</v>
      </c>
      <c r="R10325">
        <v>1148.7825620000001</v>
      </c>
      <c r="S10325">
        <v>1148.7825620000001</v>
      </c>
      <c r="T10325" s="194">
        <v>1148.7825620000001</v>
      </c>
      <c r="U10325" t="s">
        <v>193</v>
      </c>
      <c r="V10325">
        <v>45708.624155092592</v>
      </c>
    </row>
    <row r="10326" spans="1:22" x14ac:dyDescent="0.3">
      <c r="A10326" t="s">
        <v>265</v>
      </c>
      <c r="C10326" t="s">
        <v>93</v>
      </c>
      <c r="D10326" s="29">
        <v>45892</v>
      </c>
      <c r="E10326" s="161">
        <v>0</v>
      </c>
      <c r="F10326" s="161">
        <v>0</v>
      </c>
      <c r="G10326" s="161">
        <v>0</v>
      </c>
      <c r="H10326" s="161">
        <v>0</v>
      </c>
      <c r="L10326">
        <v>494.08487300000002</v>
      </c>
      <c r="M10326">
        <v>169.2</v>
      </c>
      <c r="N10326">
        <v>169.2</v>
      </c>
      <c r="R10326">
        <v>1148.7825620000001</v>
      </c>
      <c r="S10326">
        <v>1148.7825620000001</v>
      </c>
      <c r="T10326" s="194">
        <v>1148.7825620000001</v>
      </c>
      <c r="U10326" t="s">
        <v>193</v>
      </c>
      <c r="V10326">
        <v>45708.624155092592</v>
      </c>
    </row>
    <row r="10327" spans="1:22" x14ac:dyDescent="0.3">
      <c r="A10327" t="s">
        <v>265</v>
      </c>
      <c r="C10327" t="s">
        <v>93</v>
      </c>
      <c r="D10327" s="29">
        <v>45893</v>
      </c>
      <c r="E10327" s="161">
        <v>0</v>
      </c>
      <c r="F10327" s="161">
        <v>0</v>
      </c>
      <c r="G10327" s="161">
        <v>0</v>
      </c>
      <c r="H10327" s="161">
        <v>0</v>
      </c>
      <c r="L10327">
        <v>494.08487300000002</v>
      </c>
      <c r="M10327">
        <v>169.2</v>
      </c>
      <c r="N10327">
        <v>169.2</v>
      </c>
      <c r="R10327">
        <v>1148.7825620000001</v>
      </c>
      <c r="S10327">
        <v>1148.7825620000001</v>
      </c>
      <c r="T10327" s="194">
        <v>1148.7825620000001</v>
      </c>
      <c r="U10327" t="s">
        <v>193</v>
      </c>
      <c r="V10327">
        <v>45708.624143518522</v>
      </c>
    </row>
    <row r="10328" spans="1:22" x14ac:dyDescent="0.3">
      <c r="A10328" t="s">
        <v>265</v>
      </c>
      <c r="C10328" t="s">
        <v>93</v>
      </c>
      <c r="D10328" s="29">
        <v>45894</v>
      </c>
      <c r="E10328" s="161">
        <v>0</v>
      </c>
      <c r="F10328" s="161">
        <v>0</v>
      </c>
      <c r="G10328" s="161">
        <v>0</v>
      </c>
      <c r="H10328" s="161">
        <v>0</v>
      </c>
      <c r="L10328">
        <v>494.08487300000002</v>
      </c>
      <c r="M10328">
        <v>169.2</v>
      </c>
      <c r="N10328">
        <v>169.2</v>
      </c>
      <c r="R10328">
        <v>1148.7825620000001</v>
      </c>
      <c r="S10328">
        <v>1148.7825620000001</v>
      </c>
      <c r="T10328" s="194">
        <v>1148.7825620000001</v>
      </c>
      <c r="U10328" t="s">
        <v>193</v>
      </c>
      <c r="V10328">
        <v>45708.624143518522</v>
      </c>
    </row>
    <row r="10329" spans="1:22" x14ac:dyDescent="0.3">
      <c r="A10329" t="s">
        <v>265</v>
      </c>
      <c r="C10329" t="s">
        <v>93</v>
      </c>
      <c r="D10329" s="29">
        <v>45895</v>
      </c>
      <c r="E10329" s="161">
        <v>0</v>
      </c>
      <c r="F10329" s="161">
        <v>0</v>
      </c>
      <c r="G10329" s="161">
        <v>0</v>
      </c>
      <c r="H10329" s="161">
        <v>0</v>
      </c>
      <c r="L10329">
        <v>494.08487300000002</v>
      </c>
      <c r="M10329">
        <v>169.2</v>
      </c>
      <c r="N10329">
        <v>169.2</v>
      </c>
      <c r="R10329">
        <v>1148.7825620000001</v>
      </c>
      <c r="S10329">
        <v>1148.7825620000001</v>
      </c>
      <c r="T10329" s="194">
        <v>1148.7825620000001</v>
      </c>
      <c r="U10329" t="s">
        <v>193</v>
      </c>
      <c r="V10329">
        <v>45708.624155092592</v>
      </c>
    </row>
    <row r="10330" spans="1:22" x14ac:dyDescent="0.3">
      <c r="A10330" t="s">
        <v>265</v>
      </c>
      <c r="C10330" t="s">
        <v>93</v>
      </c>
      <c r="D10330" s="29">
        <v>45896</v>
      </c>
      <c r="E10330" s="161">
        <v>0</v>
      </c>
      <c r="F10330" s="161">
        <v>0</v>
      </c>
      <c r="G10330" s="161">
        <v>0</v>
      </c>
      <c r="H10330" s="161">
        <v>0</v>
      </c>
      <c r="L10330">
        <v>494.08487300000002</v>
      </c>
      <c r="M10330">
        <v>169.2</v>
      </c>
      <c r="N10330">
        <v>169.2</v>
      </c>
      <c r="R10330">
        <v>1148.7825620000001</v>
      </c>
      <c r="S10330">
        <v>1148.7825620000001</v>
      </c>
      <c r="T10330" s="194">
        <v>1148.7825620000001</v>
      </c>
      <c r="U10330" t="s">
        <v>193</v>
      </c>
      <c r="V10330">
        <v>45708.624155092592</v>
      </c>
    </row>
    <row r="10331" spans="1:22" x14ac:dyDescent="0.3">
      <c r="A10331" t="s">
        <v>265</v>
      </c>
      <c r="C10331" t="s">
        <v>93</v>
      </c>
      <c r="D10331" s="29">
        <v>45897</v>
      </c>
      <c r="E10331" s="161">
        <v>0</v>
      </c>
      <c r="F10331" s="161">
        <v>0</v>
      </c>
      <c r="G10331" s="161">
        <v>0</v>
      </c>
      <c r="H10331" s="161">
        <v>0</v>
      </c>
      <c r="L10331">
        <v>494.08487300000002</v>
      </c>
      <c r="M10331">
        <v>169.2</v>
      </c>
      <c r="N10331">
        <v>169.2</v>
      </c>
      <c r="R10331">
        <v>1148.7825620000001</v>
      </c>
      <c r="S10331">
        <v>1148.7825620000001</v>
      </c>
      <c r="T10331" s="194">
        <v>1148.7825620000001</v>
      </c>
      <c r="U10331" t="s">
        <v>193</v>
      </c>
      <c r="V10331">
        <v>45708.624155092592</v>
      </c>
    </row>
    <row r="10332" spans="1:22" x14ac:dyDescent="0.3">
      <c r="A10332" t="s">
        <v>265</v>
      </c>
      <c r="C10332" t="s">
        <v>93</v>
      </c>
      <c r="D10332" s="29">
        <v>45898</v>
      </c>
      <c r="E10332" s="161">
        <v>0</v>
      </c>
      <c r="F10332" s="161">
        <v>0</v>
      </c>
      <c r="G10332" s="161">
        <v>0</v>
      </c>
      <c r="H10332" s="161">
        <v>0</v>
      </c>
      <c r="L10332">
        <v>494.08487300000002</v>
      </c>
      <c r="M10332">
        <v>169.2</v>
      </c>
      <c r="N10332">
        <v>169.2</v>
      </c>
      <c r="R10332">
        <v>1148.7825620000001</v>
      </c>
      <c r="S10332">
        <v>1148.7825620000001</v>
      </c>
      <c r="T10332" s="194">
        <v>1148.7825620000001</v>
      </c>
      <c r="U10332" t="s">
        <v>193</v>
      </c>
      <c r="V10332">
        <v>45708.624155092592</v>
      </c>
    </row>
    <row r="10333" spans="1:22" x14ac:dyDescent="0.3">
      <c r="A10333" t="s">
        <v>265</v>
      </c>
      <c r="C10333" t="s">
        <v>93</v>
      </c>
      <c r="D10333" s="29">
        <v>45899</v>
      </c>
      <c r="E10333" s="161">
        <v>0</v>
      </c>
      <c r="F10333" s="161">
        <v>0</v>
      </c>
      <c r="G10333" s="161">
        <v>0</v>
      </c>
      <c r="H10333" s="161">
        <v>0</v>
      </c>
      <c r="L10333">
        <v>494.08487300000002</v>
      </c>
      <c r="M10333">
        <v>169.2</v>
      </c>
      <c r="N10333">
        <v>169.2</v>
      </c>
      <c r="R10333">
        <v>1148.7825620000001</v>
      </c>
      <c r="S10333">
        <v>1148.7825620000001</v>
      </c>
      <c r="T10333" s="194">
        <v>1148.7825620000001</v>
      </c>
      <c r="U10333" t="s">
        <v>193</v>
      </c>
      <c r="V10333">
        <v>45708.624155092592</v>
      </c>
    </row>
    <row r="10334" spans="1:22" x14ac:dyDescent="0.3">
      <c r="A10334" t="s">
        <v>265</v>
      </c>
      <c r="C10334" t="s">
        <v>93</v>
      </c>
      <c r="D10334" s="29">
        <v>45900</v>
      </c>
      <c r="E10334" s="161">
        <v>0</v>
      </c>
      <c r="F10334" s="161">
        <v>0</v>
      </c>
      <c r="G10334" s="161">
        <v>0</v>
      </c>
      <c r="H10334" s="161">
        <v>0</v>
      </c>
      <c r="L10334">
        <v>494.08487300000002</v>
      </c>
      <c r="M10334">
        <v>169.2</v>
      </c>
      <c r="N10334">
        <v>169.2</v>
      </c>
      <c r="R10334">
        <v>1148.7825620000001</v>
      </c>
      <c r="S10334">
        <v>1148.7825620000001</v>
      </c>
      <c r="T10334" s="194">
        <v>1148.7825620000001</v>
      </c>
      <c r="U10334" t="s">
        <v>193</v>
      </c>
      <c r="V10334">
        <v>45708.624155092592</v>
      </c>
    </row>
    <row r="10335" spans="1:22" x14ac:dyDescent="0.3">
      <c r="A10335" t="s">
        <v>265</v>
      </c>
      <c r="C10335" t="s">
        <v>93</v>
      </c>
      <c r="D10335" s="29">
        <v>45901</v>
      </c>
      <c r="E10335" s="161">
        <v>0</v>
      </c>
      <c r="F10335" s="161">
        <v>0</v>
      </c>
      <c r="G10335" s="161">
        <v>0</v>
      </c>
      <c r="H10335" s="161">
        <v>0</v>
      </c>
      <c r="L10335">
        <v>494.08487300000002</v>
      </c>
      <c r="M10335">
        <v>169.2</v>
      </c>
      <c r="N10335">
        <v>169.2</v>
      </c>
      <c r="R10335">
        <v>1148.7825620000001</v>
      </c>
      <c r="S10335">
        <v>1148.7825620000001</v>
      </c>
      <c r="T10335" s="194">
        <v>1148.7825620000001</v>
      </c>
      <c r="U10335" t="s">
        <v>193</v>
      </c>
      <c r="V10335">
        <v>45708.624143518522</v>
      </c>
    </row>
    <row r="10336" spans="1:22" x14ac:dyDescent="0.3">
      <c r="A10336" t="s">
        <v>265</v>
      </c>
      <c r="C10336" t="s">
        <v>93</v>
      </c>
      <c r="D10336" s="29">
        <v>45902</v>
      </c>
      <c r="E10336" s="161">
        <v>0</v>
      </c>
      <c r="F10336" s="161">
        <v>0</v>
      </c>
      <c r="G10336" s="161">
        <v>0</v>
      </c>
      <c r="H10336" s="161">
        <v>0</v>
      </c>
      <c r="L10336">
        <v>494.08487300000002</v>
      </c>
      <c r="M10336">
        <v>169.2</v>
      </c>
      <c r="N10336">
        <v>169.2</v>
      </c>
      <c r="R10336">
        <v>1148.7825620000001</v>
      </c>
      <c r="S10336">
        <v>1148.7825620000001</v>
      </c>
      <c r="T10336" s="194">
        <v>1148.7825620000001</v>
      </c>
      <c r="U10336" t="s">
        <v>193</v>
      </c>
      <c r="V10336">
        <v>45708.624155092592</v>
      </c>
    </row>
    <row r="10337" spans="1:22" x14ac:dyDescent="0.3">
      <c r="A10337" t="s">
        <v>265</v>
      </c>
      <c r="C10337" t="s">
        <v>93</v>
      </c>
      <c r="D10337" s="29">
        <v>45903</v>
      </c>
      <c r="E10337" s="161">
        <v>0</v>
      </c>
      <c r="F10337" s="161">
        <v>0</v>
      </c>
      <c r="G10337" s="161">
        <v>0</v>
      </c>
      <c r="H10337" s="161">
        <v>0</v>
      </c>
      <c r="L10337">
        <v>494.08487300000002</v>
      </c>
      <c r="M10337">
        <v>169.2</v>
      </c>
      <c r="N10337">
        <v>169.2</v>
      </c>
      <c r="R10337">
        <v>1148.7825620000001</v>
      </c>
      <c r="S10337">
        <v>1148.7825620000001</v>
      </c>
      <c r="T10337" s="194">
        <v>1148.7825620000001</v>
      </c>
      <c r="U10337" t="s">
        <v>193</v>
      </c>
      <c r="V10337">
        <v>45708.624155092592</v>
      </c>
    </row>
    <row r="10338" spans="1:22" x14ac:dyDescent="0.3">
      <c r="A10338" t="s">
        <v>265</v>
      </c>
      <c r="C10338" t="s">
        <v>93</v>
      </c>
      <c r="D10338" s="29">
        <v>45904</v>
      </c>
      <c r="E10338" s="161">
        <v>0</v>
      </c>
      <c r="F10338" s="161">
        <v>0</v>
      </c>
      <c r="G10338" s="161">
        <v>0</v>
      </c>
      <c r="H10338" s="161">
        <v>0</v>
      </c>
      <c r="L10338">
        <v>494.08487300000002</v>
      </c>
      <c r="M10338">
        <v>169.2</v>
      </c>
      <c r="N10338">
        <v>169.2</v>
      </c>
      <c r="R10338">
        <v>1148.7825620000001</v>
      </c>
      <c r="S10338">
        <v>1148.7825620000001</v>
      </c>
      <c r="T10338" s="194">
        <v>1148.7825620000001</v>
      </c>
      <c r="U10338" t="s">
        <v>193</v>
      </c>
      <c r="V10338">
        <v>45708.624155092592</v>
      </c>
    </row>
    <row r="10339" spans="1:22" x14ac:dyDescent="0.3">
      <c r="A10339" t="s">
        <v>265</v>
      </c>
      <c r="C10339" t="s">
        <v>93</v>
      </c>
      <c r="D10339" s="29">
        <v>45905</v>
      </c>
      <c r="E10339" s="161">
        <v>0</v>
      </c>
      <c r="F10339" s="161">
        <v>0</v>
      </c>
      <c r="G10339" s="161">
        <v>0</v>
      </c>
      <c r="H10339" s="161">
        <v>0</v>
      </c>
      <c r="L10339">
        <v>494.08487300000002</v>
      </c>
      <c r="M10339">
        <v>169.2</v>
      </c>
      <c r="N10339">
        <v>169.2</v>
      </c>
      <c r="R10339">
        <v>1148.7825620000001</v>
      </c>
      <c r="S10339">
        <v>1148.7825620000001</v>
      </c>
      <c r="T10339" s="194">
        <v>1148.7825620000001</v>
      </c>
      <c r="U10339" t="s">
        <v>193</v>
      </c>
      <c r="V10339">
        <v>45708.624155092592</v>
      </c>
    </row>
    <row r="10340" spans="1:22" x14ac:dyDescent="0.3">
      <c r="A10340" t="s">
        <v>265</v>
      </c>
      <c r="C10340" t="s">
        <v>93</v>
      </c>
      <c r="D10340" s="29">
        <v>45906</v>
      </c>
      <c r="E10340" s="161">
        <v>0</v>
      </c>
      <c r="F10340" s="161">
        <v>0</v>
      </c>
      <c r="G10340" s="161">
        <v>0</v>
      </c>
      <c r="H10340" s="161">
        <v>0</v>
      </c>
      <c r="L10340">
        <v>494.08487300000002</v>
      </c>
      <c r="M10340">
        <v>169.2</v>
      </c>
      <c r="N10340">
        <v>169.2</v>
      </c>
      <c r="R10340">
        <v>1148.7825620000001</v>
      </c>
      <c r="S10340">
        <v>1148.7825620000001</v>
      </c>
      <c r="T10340" s="194">
        <v>1148.7825620000001</v>
      </c>
      <c r="U10340" t="s">
        <v>193</v>
      </c>
      <c r="V10340">
        <v>45708.624143518522</v>
      </c>
    </row>
    <row r="10341" spans="1:22" x14ac:dyDescent="0.3">
      <c r="A10341" t="s">
        <v>265</v>
      </c>
      <c r="C10341" t="s">
        <v>93</v>
      </c>
      <c r="D10341" s="29">
        <v>45907</v>
      </c>
      <c r="E10341" s="161">
        <v>0</v>
      </c>
      <c r="F10341" s="161">
        <v>0</v>
      </c>
      <c r="G10341" s="161">
        <v>0</v>
      </c>
      <c r="H10341" s="161">
        <v>0</v>
      </c>
      <c r="L10341">
        <v>494.08487300000002</v>
      </c>
      <c r="M10341">
        <v>169.2</v>
      </c>
      <c r="N10341">
        <v>169.2</v>
      </c>
      <c r="R10341">
        <v>1148.7825620000001</v>
      </c>
      <c r="S10341">
        <v>1148.7825620000001</v>
      </c>
      <c r="T10341" s="194">
        <v>1148.7825620000001</v>
      </c>
      <c r="U10341" t="s">
        <v>193</v>
      </c>
      <c r="V10341">
        <v>45708.624143518522</v>
      </c>
    </row>
    <row r="10342" spans="1:22" x14ac:dyDescent="0.3">
      <c r="A10342" t="s">
        <v>265</v>
      </c>
      <c r="C10342" t="s">
        <v>93</v>
      </c>
      <c r="D10342" s="29">
        <v>45908</v>
      </c>
      <c r="E10342" s="161">
        <v>0</v>
      </c>
      <c r="F10342" s="161">
        <v>0</v>
      </c>
      <c r="G10342" s="161">
        <v>0</v>
      </c>
      <c r="H10342" s="161">
        <v>0</v>
      </c>
      <c r="L10342">
        <v>494.08487300000002</v>
      </c>
      <c r="M10342">
        <v>169.2</v>
      </c>
      <c r="N10342">
        <v>169.2</v>
      </c>
      <c r="R10342">
        <v>1148.7825620000001</v>
      </c>
      <c r="S10342">
        <v>1148.7825620000001</v>
      </c>
      <c r="T10342" s="194">
        <v>1148.7825620000001</v>
      </c>
      <c r="U10342" t="s">
        <v>193</v>
      </c>
      <c r="V10342">
        <v>45708.624143518522</v>
      </c>
    </row>
    <row r="10343" spans="1:22" x14ac:dyDescent="0.3">
      <c r="A10343" t="s">
        <v>265</v>
      </c>
      <c r="C10343" t="s">
        <v>93</v>
      </c>
      <c r="D10343" s="29">
        <v>45909</v>
      </c>
      <c r="E10343" s="161">
        <v>0</v>
      </c>
      <c r="F10343" s="161">
        <v>0</v>
      </c>
      <c r="G10343" s="161">
        <v>0</v>
      </c>
      <c r="H10343" s="161">
        <v>0</v>
      </c>
      <c r="L10343">
        <v>494.08487300000002</v>
      </c>
      <c r="M10343">
        <v>169.2</v>
      </c>
      <c r="N10343">
        <v>169.2</v>
      </c>
      <c r="R10343">
        <v>1148.7825620000001</v>
      </c>
      <c r="S10343">
        <v>1148.7825620000001</v>
      </c>
      <c r="T10343" s="194">
        <v>1148.7825620000001</v>
      </c>
      <c r="U10343" t="s">
        <v>193</v>
      </c>
      <c r="V10343">
        <v>45708.624143518522</v>
      </c>
    </row>
    <row r="10344" spans="1:22" x14ac:dyDescent="0.3">
      <c r="A10344" t="s">
        <v>265</v>
      </c>
      <c r="C10344" t="s">
        <v>93</v>
      </c>
      <c r="D10344" s="29">
        <v>45910</v>
      </c>
      <c r="E10344" s="161">
        <v>0</v>
      </c>
      <c r="F10344" s="161">
        <v>0</v>
      </c>
      <c r="G10344" s="161">
        <v>0</v>
      </c>
      <c r="H10344" s="161">
        <v>0</v>
      </c>
      <c r="L10344">
        <v>494.08487300000002</v>
      </c>
      <c r="M10344">
        <v>169.2</v>
      </c>
      <c r="N10344">
        <v>169.2</v>
      </c>
      <c r="R10344">
        <v>1148.7825620000001</v>
      </c>
      <c r="S10344">
        <v>1148.7825620000001</v>
      </c>
      <c r="T10344" s="194">
        <v>1148.7825620000001</v>
      </c>
      <c r="U10344" t="s">
        <v>193</v>
      </c>
      <c r="V10344">
        <v>45708.624155092592</v>
      </c>
    </row>
    <row r="10345" spans="1:22" x14ac:dyDescent="0.3">
      <c r="A10345" t="s">
        <v>265</v>
      </c>
      <c r="C10345" t="s">
        <v>93</v>
      </c>
      <c r="D10345" s="29">
        <v>45911</v>
      </c>
      <c r="E10345" s="161">
        <v>0</v>
      </c>
      <c r="F10345" s="161">
        <v>0</v>
      </c>
      <c r="G10345" s="161">
        <v>0</v>
      </c>
      <c r="H10345" s="161">
        <v>0</v>
      </c>
      <c r="L10345">
        <v>494.08487300000002</v>
      </c>
      <c r="M10345">
        <v>169.2</v>
      </c>
      <c r="N10345">
        <v>169.2</v>
      </c>
      <c r="R10345">
        <v>1148.7825620000001</v>
      </c>
      <c r="S10345">
        <v>1148.7825620000001</v>
      </c>
      <c r="T10345" s="194">
        <v>1148.7825620000001</v>
      </c>
      <c r="U10345" t="s">
        <v>193</v>
      </c>
      <c r="V10345">
        <v>45708.624155092592</v>
      </c>
    </row>
    <row r="10346" spans="1:22" x14ac:dyDescent="0.3">
      <c r="A10346" t="s">
        <v>265</v>
      </c>
      <c r="C10346" t="s">
        <v>93</v>
      </c>
      <c r="D10346" s="29">
        <v>45912</v>
      </c>
      <c r="E10346" s="161">
        <v>0</v>
      </c>
      <c r="F10346" s="161">
        <v>0</v>
      </c>
      <c r="G10346" s="161">
        <v>0</v>
      </c>
      <c r="H10346" s="161">
        <v>0</v>
      </c>
      <c r="L10346">
        <v>494.08487300000002</v>
      </c>
      <c r="M10346">
        <v>169.2</v>
      </c>
      <c r="N10346">
        <v>169.2</v>
      </c>
      <c r="R10346">
        <v>1148.7825620000001</v>
      </c>
      <c r="S10346">
        <v>1148.7825620000001</v>
      </c>
      <c r="T10346" s="194">
        <v>1148.7825620000001</v>
      </c>
      <c r="U10346" t="s">
        <v>193</v>
      </c>
      <c r="V10346">
        <v>45708.624155092592</v>
      </c>
    </row>
    <row r="10347" spans="1:22" x14ac:dyDescent="0.3">
      <c r="A10347" t="s">
        <v>265</v>
      </c>
      <c r="C10347" t="s">
        <v>93</v>
      </c>
      <c r="D10347" s="29">
        <v>45913</v>
      </c>
      <c r="E10347" s="161">
        <v>0</v>
      </c>
      <c r="F10347" s="161">
        <v>0</v>
      </c>
      <c r="G10347" s="161">
        <v>0</v>
      </c>
      <c r="H10347" s="161">
        <v>0</v>
      </c>
      <c r="L10347">
        <v>494.08487300000002</v>
      </c>
      <c r="M10347">
        <v>169.2</v>
      </c>
      <c r="N10347">
        <v>169.2</v>
      </c>
      <c r="R10347">
        <v>1148.7825620000001</v>
      </c>
      <c r="S10347">
        <v>1148.7825620000001</v>
      </c>
      <c r="T10347" s="194">
        <v>1148.7825620000001</v>
      </c>
      <c r="U10347" t="s">
        <v>193</v>
      </c>
      <c r="V10347">
        <v>45708.624155092592</v>
      </c>
    </row>
    <row r="10348" spans="1:22" x14ac:dyDescent="0.3">
      <c r="A10348" t="s">
        <v>265</v>
      </c>
      <c r="C10348" t="s">
        <v>93</v>
      </c>
      <c r="D10348" s="29">
        <v>45914</v>
      </c>
      <c r="E10348" s="161">
        <v>0</v>
      </c>
      <c r="F10348" s="161">
        <v>0</v>
      </c>
      <c r="G10348" s="161">
        <v>0</v>
      </c>
      <c r="H10348" s="161">
        <v>0</v>
      </c>
      <c r="L10348">
        <v>494.08487300000002</v>
      </c>
      <c r="M10348">
        <v>169.2</v>
      </c>
      <c r="N10348">
        <v>169.2</v>
      </c>
      <c r="R10348">
        <v>1148.7825620000001</v>
      </c>
      <c r="S10348">
        <v>1148.7825620000001</v>
      </c>
      <c r="T10348" s="194">
        <v>1148.7825620000001</v>
      </c>
      <c r="U10348" t="s">
        <v>193</v>
      </c>
      <c r="V10348">
        <v>45708.624155092592</v>
      </c>
    </row>
    <row r="10349" spans="1:22" x14ac:dyDescent="0.3">
      <c r="A10349" t="s">
        <v>265</v>
      </c>
      <c r="C10349" t="s">
        <v>93</v>
      </c>
      <c r="D10349" s="29">
        <v>45915</v>
      </c>
      <c r="E10349" s="161">
        <v>0</v>
      </c>
      <c r="F10349" s="161">
        <v>0</v>
      </c>
      <c r="G10349" s="161">
        <v>0</v>
      </c>
      <c r="H10349" s="161">
        <v>0</v>
      </c>
      <c r="L10349">
        <v>494.08487300000002</v>
      </c>
      <c r="M10349">
        <v>169.2</v>
      </c>
      <c r="N10349">
        <v>169.2</v>
      </c>
      <c r="R10349">
        <v>1148.7825620000001</v>
      </c>
      <c r="S10349">
        <v>1148.7825620000001</v>
      </c>
      <c r="T10349" s="194">
        <v>1148.7825620000001</v>
      </c>
      <c r="U10349" t="s">
        <v>193</v>
      </c>
      <c r="V10349">
        <v>45708.624155092592</v>
      </c>
    </row>
    <row r="10350" spans="1:22" x14ac:dyDescent="0.3">
      <c r="A10350" t="s">
        <v>265</v>
      </c>
      <c r="C10350" t="s">
        <v>93</v>
      </c>
      <c r="D10350" s="29">
        <v>45916</v>
      </c>
      <c r="E10350" s="161">
        <v>0</v>
      </c>
      <c r="F10350" s="161">
        <v>0</v>
      </c>
      <c r="G10350" s="161">
        <v>0</v>
      </c>
      <c r="H10350" s="161">
        <v>0</v>
      </c>
      <c r="L10350">
        <v>494.08487300000002</v>
      </c>
      <c r="M10350">
        <v>169.2</v>
      </c>
      <c r="N10350">
        <v>169.2</v>
      </c>
      <c r="R10350">
        <v>1148.7825620000001</v>
      </c>
      <c r="S10350">
        <v>1148.7825620000001</v>
      </c>
      <c r="T10350" s="194">
        <v>1148.7825620000001</v>
      </c>
      <c r="U10350" t="s">
        <v>193</v>
      </c>
      <c r="V10350">
        <v>45708.624155092592</v>
      </c>
    </row>
    <row r="10351" spans="1:22" x14ac:dyDescent="0.3">
      <c r="A10351" t="s">
        <v>265</v>
      </c>
      <c r="C10351" t="s">
        <v>93</v>
      </c>
      <c r="D10351" s="29">
        <v>45917</v>
      </c>
      <c r="E10351" s="161">
        <v>0</v>
      </c>
      <c r="F10351" s="161">
        <v>0</v>
      </c>
      <c r="G10351" s="161">
        <v>0</v>
      </c>
      <c r="H10351" s="161">
        <v>0</v>
      </c>
      <c r="L10351">
        <v>494.08487300000002</v>
      </c>
      <c r="M10351">
        <v>169.2</v>
      </c>
      <c r="N10351">
        <v>169.2</v>
      </c>
      <c r="R10351">
        <v>1148.7825620000001</v>
      </c>
      <c r="S10351">
        <v>1148.7825620000001</v>
      </c>
      <c r="T10351" s="194">
        <v>1148.7825620000001</v>
      </c>
      <c r="U10351" t="s">
        <v>193</v>
      </c>
      <c r="V10351">
        <v>45708.624155092592</v>
      </c>
    </row>
    <row r="10352" spans="1:22" x14ac:dyDescent="0.3">
      <c r="A10352" t="s">
        <v>265</v>
      </c>
      <c r="C10352" t="s">
        <v>93</v>
      </c>
      <c r="D10352" s="29">
        <v>45918</v>
      </c>
      <c r="E10352" s="161">
        <v>0</v>
      </c>
      <c r="F10352" s="161">
        <v>0</v>
      </c>
      <c r="G10352" s="161">
        <v>0</v>
      </c>
      <c r="H10352" s="161">
        <v>0</v>
      </c>
      <c r="L10352">
        <v>494.08487300000002</v>
      </c>
      <c r="M10352">
        <v>169.2</v>
      </c>
      <c r="N10352">
        <v>169.2</v>
      </c>
      <c r="R10352">
        <v>1148.7825620000001</v>
      </c>
      <c r="S10352">
        <v>1148.7825620000001</v>
      </c>
      <c r="T10352" s="194">
        <v>1148.7825620000001</v>
      </c>
      <c r="U10352" t="s">
        <v>193</v>
      </c>
      <c r="V10352">
        <v>45708.624155092592</v>
      </c>
    </row>
    <row r="10353" spans="1:22" x14ac:dyDescent="0.3">
      <c r="A10353" t="s">
        <v>265</v>
      </c>
      <c r="C10353" t="s">
        <v>93</v>
      </c>
      <c r="D10353" s="29">
        <v>45919</v>
      </c>
      <c r="E10353" s="161">
        <v>0</v>
      </c>
      <c r="F10353" s="161">
        <v>0</v>
      </c>
      <c r="G10353" s="161">
        <v>0</v>
      </c>
      <c r="H10353" s="161">
        <v>0</v>
      </c>
      <c r="L10353">
        <v>494.08487300000002</v>
      </c>
      <c r="M10353">
        <v>169.2</v>
      </c>
      <c r="N10353">
        <v>169.2</v>
      </c>
      <c r="R10353">
        <v>1148.7825620000001</v>
      </c>
      <c r="S10353">
        <v>1148.7825620000001</v>
      </c>
      <c r="T10353" s="194">
        <v>1148.7825620000001</v>
      </c>
      <c r="U10353" t="s">
        <v>193</v>
      </c>
      <c r="V10353">
        <v>45708.624155092592</v>
      </c>
    </row>
    <row r="10354" spans="1:22" x14ac:dyDescent="0.3">
      <c r="A10354" t="s">
        <v>265</v>
      </c>
      <c r="C10354" t="s">
        <v>93</v>
      </c>
      <c r="D10354" s="29">
        <v>45920</v>
      </c>
      <c r="E10354" s="161">
        <v>0</v>
      </c>
      <c r="F10354" s="161">
        <v>0</v>
      </c>
      <c r="G10354" s="161">
        <v>0</v>
      </c>
      <c r="H10354" s="161">
        <v>0</v>
      </c>
      <c r="L10354">
        <v>494.08487300000002</v>
      </c>
      <c r="M10354">
        <v>169.2</v>
      </c>
      <c r="N10354">
        <v>169.2</v>
      </c>
      <c r="R10354">
        <v>1148.7825620000001</v>
      </c>
      <c r="S10354">
        <v>1148.7825620000001</v>
      </c>
      <c r="T10354" s="194">
        <v>1148.7825620000001</v>
      </c>
      <c r="U10354" t="s">
        <v>193</v>
      </c>
      <c r="V10354">
        <v>45708.624155092592</v>
      </c>
    </row>
    <row r="10355" spans="1:22" x14ac:dyDescent="0.3">
      <c r="A10355" t="s">
        <v>265</v>
      </c>
      <c r="C10355" t="s">
        <v>93</v>
      </c>
      <c r="D10355" s="29">
        <v>45921</v>
      </c>
      <c r="E10355" s="161">
        <v>0</v>
      </c>
      <c r="F10355" s="161">
        <v>0</v>
      </c>
      <c r="G10355" s="161">
        <v>0</v>
      </c>
      <c r="H10355" s="161">
        <v>0</v>
      </c>
      <c r="L10355">
        <v>494.08487300000002</v>
      </c>
      <c r="M10355">
        <v>169.2</v>
      </c>
      <c r="N10355">
        <v>169.2</v>
      </c>
      <c r="R10355">
        <v>1148.7825620000001</v>
      </c>
      <c r="S10355">
        <v>1148.7825620000001</v>
      </c>
      <c r="T10355" s="194">
        <v>1148.7825620000001</v>
      </c>
      <c r="U10355" t="s">
        <v>193</v>
      </c>
      <c r="V10355">
        <v>45708.624155092592</v>
      </c>
    </row>
    <row r="10356" spans="1:22" x14ac:dyDescent="0.3">
      <c r="A10356" t="s">
        <v>265</v>
      </c>
      <c r="C10356" t="s">
        <v>93</v>
      </c>
      <c r="D10356" s="29">
        <v>45922</v>
      </c>
      <c r="E10356" s="161">
        <v>0</v>
      </c>
      <c r="F10356" s="161">
        <v>0</v>
      </c>
      <c r="G10356" s="161">
        <v>0</v>
      </c>
      <c r="H10356" s="161">
        <v>0</v>
      </c>
      <c r="L10356">
        <v>494.08487300000002</v>
      </c>
      <c r="M10356">
        <v>169.2</v>
      </c>
      <c r="N10356">
        <v>169.2</v>
      </c>
      <c r="R10356">
        <v>1148.7825620000001</v>
      </c>
      <c r="S10356">
        <v>1148.7825620000001</v>
      </c>
      <c r="T10356" s="194">
        <v>1148.7825620000001</v>
      </c>
      <c r="U10356" t="s">
        <v>193</v>
      </c>
      <c r="V10356">
        <v>45708.624155092592</v>
      </c>
    </row>
    <row r="10357" spans="1:22" x14ac:dyDescent="0.3">
      <c r="A10357" t="s">
        <v>265</v>
      </c>
      <c r="C10357" t="s">
        <v>93</v>
      </c>
      <c r="D10357" s="29">
        <v>45923</v>
      </c>
      <c r="E10357" s="161">
        <v>0</v>
      </c>
      <c r="F10357" s="161">
        <v>0</v>
      </c>
      <c r="G10357" s="161">
        <v>0</v>
      </c>
      <c r="H10357" s="161">
        <v>0</v>
      </c>
      <c r="L10357">
        <v>494.08487300000002</v>
      </c>
      <c r="M10357">
        <v>169.2</v>
      </c>
      <c r="N10357">
        <v>169.2</v>
      </c>
      <c r="R10357">
        <v>1148.7825620000001</v>
      </c>
      <c r="S10357">
        <v>1148.7825620000001</v>
      </c>
      <c r="T10357" s="194">
        <v>1148.7825620000001</v>
      </c>
      <c r="U10357" t="s">
        <v>193</v>
      </c>
      <c r="V10357">
        <v>45708.624155092592</v>
      </c>
    </row>
    <row r="10358" spans="1:22" x14ac:dyDescent="0.3">
      <c r="A10358" t="s">
        <v>265</v>
      </c>
      <c r="C10358" t="s">
        <v>93</v>
      </c>
      <c r="D10358" s="29">
        <v>45924</v>
      </c>
      <c r="E10358" s="161">
        <v>0</v>
      </c>
      <c r="F10358" s="161">
        <v>0</v>
      </c>
      <c r="G10358" s="161">
        <v>0</v>
      </c>
      <c r="H10358" s="161">
        <v>0</v>
      </c>
      <c r="L10358">
        <v>494.08487300000002</v>
      </c>
      <c r="M10358">
        <v>169.2</v>
      </c>
      <c r="N10358">
        <v>169.2</v>
      </c>
      <c r="R10358">
        <v>1148.7825620000001</v>
      </c>
      <c r="S10358">
        <v>1148.7825620000001</v>
      </c>
      <c r="T10358" s="194">
        <v>1148.7825620000001</v>
      </c>
      <c r="U10358" t="s">
        <v>193</v>
      </c>
      <c r="V10358">
        <v>45708.624155092592</v>
      </c>
    </row>
    <row r="10359" spans="1:22" x14ac:dyDescent="0.3">
      <c r="A10359" t="s">
        <v>265</v>
      </c>
      <c r="C10359" t="s">
        <v>93</v>
      </c>
      <c r="D10359" s="29">
        <v>45925</v>
      </c>
      <c r="E10359" s="161">
        <v>0</v>
      </c>
      <c r="F10359" s="161">
        <v>0</v>
      </c>
      <c r="G10359" s="161">
        <v>0</v>
      </c>
      <c r="H10359" s="161">
        <v>0</v>
      </c>
      <c r="L10359">
        <v>494.08487300000002</v>
      </c>
      <c r="M10359">
        <v>169.2</v>
      </c>
      <c r="N10359">
        <v>169.2</v>
      </c>
      <c r="R10359">
        <v>1148.7825620000001</v>
      </c>
      <c r="S10359">
        <v>1148.7825620000001</v>
      </c>
      <c r="T10359" s="194">
        <v>1148.7825620000001</v>
      </c>
      <c r="U10359" t="s">
        <v>193</v>
      </c>
      <c r="V10359">
        <v>45708.624155092592</v>
      </c>
    </row>
    <row r="10360" spans="1:22" x14ac:dyDescent="0.3">
      <c r="A10360" t="s">
        <v>265</v>
      </c>
      <c r="C10360" t="s">
        <v>93</v>
      </c>
      <c r="D10360" s="29">
        <v>45926</v>
      </c>
      <c r="E10360" s="161">
        <v>0</v>
      </c>
      <c r="F10360" s="161">
        <v>0</v>
      </c>
      <c r="G10360" s="161">
        <v>0</v>
      </c>
      <c r="H10360" s="161">
        <v>0</v>
      </c>
      <c r="L10360">
        <v>494.08487300000002</v>
      </c>
      <c r="M10360">
        <v>169.2</v>
      </c>
      <c r="N10360">
        <v>169.2</v>
      </c>
      <c r="R10360">
        <v>1148.7825620000001</v>
      </c>
      <c r="S10360">
        <v>1148.7825620000001</v>
      </c>
      <c r="T10360" s="194">
        <v>1148.7825620000001</v>
      </c>
      <c r="U10360" t="s">
        <v>193</v>
      </c>
      <c r="V10360">
        <v>45708.624155092592</v>
      </c>
    </row>
    <row r="10361" spans="1:22" x14ac:dyDescent="0.3">
      <c r="A10361" t="s">
        <v>265</v>
      </c>
      <c r="C10361" t="s">
        <v>93</v>
      </c>
      <c r="D10361" s="29">
        <v>45927</v>
      </c>
      <c r="E10361" s="161">
        <v>0</v>
      </c>
      <c r="F10361" s="161">
        <v>0</v>
      </c>
      <c r="G10361" s="161">
        <v>0</v>
      </c>
      <c r="H10361" s="161">
        <v>0</v>
      </c>
      <c r="L10361">
        <v>494.08487300000002</v>
      </c>
      <c r="M10361">
        <v>169.2</v>
      </c>
      <c r="N10361">
        <v>169.2</v>
      </c>
      <c r="R10361">
        <v>1148.7825620000001</v>
      </c>
      <c r="S10361">
        <v>1148.7825620000001</v>
      </c>
      <c r="T10361" s="194">
        <v>1148.7825620000001</v>
      </c>
      <c r="U10361" t="s">
        <v>193</v>
      </c>
      <c r="V10361">
        <v>45708.624166666668</v>
      </c>
    </row>
    <row r="10362" spans="1:22" x14ac:dyDescent="0.3">
      <c r="A10362" t="s">
        <v>265</v>
      </c>
      <c r="C10362" t="s">
        <v>93</v>
      </c>
      <c r="D10362" s="29">
        <v>45928</v>
      </c>
      <c r="E10362" s="161">
        <v>0</v>
      </c>
      <c r="F10362" s="161">
        <v>0</v>
      </c>
      <c r="G10362" s="161">
        <v>0</v>
      </c>
      <c r="H10362" s="161">
        <v>0</v>
      </c>
      <c r="L10362">
        <v>494.08487300000002</v>
      </c>
      <c r="M10362">
        <v>169.2</v>
      </c>
      <c r="N10362">
        <v>169.2</v>
      </c>
      <c r="R10362">
        <v>1148.7825620000001</v>
      </c>
      <c r="S10362">
        <v>1148.7825620000001</v>
      </c>
      <c r="T10362" s="194">
        <v>1148.7825620000001</v>
      </c>
      <c r="U10362" t="s">
        <v>193</v>
      </c>
      <c r="V10362">
        <v>45708.624166666668</v>
      </c>
    </row>
    <row r="10363" spans="1:22" x14ac:dyDescent="0.3">
      <c r="A10363" t="s">
        <v>265</v>
      </c>
      <c r="C10363" t="s">
        <v>93</v>
      </c>
      <c r="D10363" s="29">
        <v>45929</v>
      </c>
      <c r="E10363" s="161">
        <v>0</v>
      </c>
      <c r="F10363" s="161">
        <v>0</v>
      </c>
      <c r="G10363" s="161">
        <v>0</v>
      </c>
      <c r="H10363" s="161">
        <v>0</v>
      </c>
      <c r="L10363">
        <v>494.08487300000002</v>
      </c>
      <c r="M10363">
        <v>169.2</v>
      </c>
      <c r="N10363">
        <v>169.2</v>
      </c>
      <c r="R10363">
        <v>1148.7825620000001</v>
      </c>
      <c r="S10363">
        <v>1148.7825620000001</v>
      </c>
      <c r="T10363" s="194">
        <v>1148.7825620000001</v>
      </c>
      <c r="U10363" t="s">
        <v>193</v>
      </c>
      <c r="V10363">
        <v>45708.624155092592</v>
      </c>
    </row>
    <row r="10364" spans="1:22" x14ac:dyDescent="0.3">
      <c r="A10364" t="s">
        <v>265</v>
      </c>
      <c r="C10364" t="s">
        <v>93</v>
      </c>
      <c r="D10364" s="29">
        <v>45930</v>
      </c>
      <c r="E10364" s="161">
        <v>0</v>
      </c>
      <c r="F10364" s="161">
        <v>0</v>
      </c>
      <c r="G10364" s="161">
        <v>0</v>
      </c>
      <c r="H10364" s="161">
        <v>0</v>
      </c>
      <c r="L10364">
        <v>494.08487300000002</v>
      </c>
      <c r="M10364">
        <v>169.2</v>
      </c>
      <c r="N10364">
        <v>169.2</v>
      </c>
      <c r="R10364">
        <v>1148.7825620000001</v>
      </c>
      <c r="S10364">
        <v>1148.7825620000001</v>
      </c>
      <c r="T10364" s="194">
        <v>1148.7825620000001</v>
      </c>
      <c r="U10364" t="s">
        <v>193</v>
      </c>
      <c r="V10364">
        <v>45708.624155092592</v>
      </c>
    </row>
    <row r="10365" spans="1:22" x14ac:dyDescent="0.3">
      <c r="A10365" t="s">
        <v>265</v>
      </c>
      <c r="C10365" t="s">
        <v>93</v>
      </c>
      <c r="D10365" s="29">
        <v>45931</v>
      </c>
      <c r="E10365" s="161">
        <v>0</v>
      </c>
      <c r="F10365" s="161">
        <v>0</v>
      </c>
      <c r="G10365" s="161">
        <v>0</v>
      </c>
      <c r="H10365" s="161">
        <v>0</v>
      </c>
      <c r="L10365">
        <v>467.39368100000002</v>
      </c>
      <c r="M10365">
        <v>67.2</v>
      </c>
      <c r="N10365">
        <v>67.2</v>
      </c>
      <c r="R10365">
        <v>1118.860359</v>
      </c>
      <c r="S10365">
        <v>1118.860359</v>
      </c>
      <c r="T10365" s="194">
        <v>1118.860359</v>
      </c>
      <c r="U10365" t="s">
        <v>193</v>
      </c>
      <c r="V10365">
        <v>45708.624166666668</v>
      </c>
    </row>
    <row r="10366" spans="1:22" x14ac:dyDescent="0.3">
      <c r="A10366" t="s">
        <v>265</v>
      </c>
      <c r="C10366" t="s">
        <v>93</v>
      </c>
      <c r="D10366" s="29">
        <v>45932</v>
      </c>
      <c r="E10366" s="161">
        <v>0</v>
      </c>
      <c r="F10366" s="161">
        <v>0</v>
      </c>
      <c r="G10366" s="161">
        <v>0</v>
      </c>
      <c r="H10366" s="161">
        <v>0</v>
      </c>
      <c r="L10366">
        <v>467.39368100000002</v>
      </c>
      <c r="M10366">
        <v>67.2</v>
      </c>
      <c r="N10366">
        <v>67.2</v>
      </c>
      <c r="R10366">
        <v>1118.860359</v>
      </c>
      <c r="S10366">
        <v>1118.860359</v>
      </c>
      <c r="T10366" s="194">
        <v>1118.860359</v>
      </c>
      <c r="U10366" t="s">
        <v>193</v>
      </c>
      <c r="V10366">
        <v>45708.624155092592</v>
      </c>
    </row>
    <row r="10367" spans="1:22" x14ac:dyDescent="0.3">
      <c r="A10367" t="s">
        <v>265</v>
      </c>
      <c r="C10367" t="s">
        <v>93</v>
      </c>
      <c r="D10367" s="29">
        <v>45933</v>
      </c>
      <c r="E10367" s="161">
        <v>0</v>
      </c>
      <c r="F10367" s="161">
        <v>0</v>
      </c>
      <c r="G10367" s="161">
        <v>0</v>
      </c>
      <c r="H10367" s="161">
        <v>0</v>
      </c>
      <c r="L10367">
        <v>467.39368100000002</v>
      </c>
      <c r="M10367">
        <v>67.2</v>
      </c>
      <c r="N10367">
        <v>67.2</v>
      </c>
      <c r="R10367">
        <v>1118.860359</v>
      </c>
      <c r="S10367">
        <v>1118.860359</v>
      </c>
      <c r="T10367" s="194">
        <v>1118.860359</v>
      </c>
      <c r="U10367" t="s">
        <v>193</v>
      </c>
      <c r="V10367">
        <v>45708.624166666668</v>
      </c>
    </row>
    <row r="10368" spans="1:22" x14ac:dyDescent="0.3">
      <c r="A10368" t="s">
        <v>265</v>
      </c>
      <c r="C10368" t="s">
        <v>93</v>
      </c>
      <c r="D10368" s="29">
        <v>45934</v>
      </c>
      <c r="E10368" s="161">
        <v>0</v>
      </c>
      <c r="F10368" s="161">
        <v>0</v>
      </c>
      <c r="G10368" s="161">
        <v>0</v>
      </c>
      <c r="H10368" s="161">
        <v>0</v>
      </c>
      <c r="L10368">
        <v>467.39368100000002</v>
      </c>
      <c r="M10368">
        <v>67.2</v>
      </c>
      <c r="N10368">
        <v>67.2</v>
      </c>
      <c r="R10368">
        <v>1118.860359</v>
      </c>
      <c r="S10368">
        <v>1118.860359</v>
      </c>
      <c r="T10368" s="194">
        <v>1118.860359</v>
      </c>
      <c r="U10368" t="s">
        <v>193</v>
      </c>
      <c r="V10368">
        <v>45708.624166666668</v>
      </c>
    </row>
    <row r="10369" spans="1:22" x14ac:dyDescent="0.3">
      <c r="A10369" t="s">
        <v>265</v>
      </c>
      <c r="C10369" t="s">
        <v>93</v>
      </c>
      <c r="D10369" s="29">
        <v>45935</v>
      </c>
      <c r="E10369" s="161">
        <v>0</v>
      </c>
      <c r="F10369" s="161">
        <v>0</v>
      </c>
      <c r="G10369" s="161">
        <v>0</v>
      </c>
      <c r="H10369" s="161">
        <v>0</v>
      </c>
      <c r="L10369">
        <v>467.39368100000002</v>
      </c>
      <c r="M10369">
        <v>67.2</v>
      </c>
      <c r="N10369">
        <v>67.2</v>
      </c>
      <c r="R10369">
        <v>1118.860359</v>
      </c>
      <c r="S10369">
        <v>1118.860359</v>
      </c>
      <c r="T10369" s="194">
        <v>1118.860359</v>
      </c>
      <c r="U10369" t="s">
        <v>193</v>
      </c>
      <c r="V10369">
        <v>45708.624166666668</v>
      </c>
    </row>
    <row r="10370" spans="1:22" x14ac:dyDescent="0.3">
      <c r="A10370" t="s">
        <v>265</v>
      </c>
      <c r="C10370" t="s">
        <v>93</v>
      </c>
      <c r="D10370" s="29">
        <v>45936</v>
      </c>
      <c r="E10370" s="161">
        <v>0</v>
      </c>
      <c r="F10370" s="161">
        <v>0</v>
      </c>
      <c r="G10370" s="161">
        <v>0</v>
      </c>
      <c r="H10370" s="161">
        <v>0</v>
      </c>
      <c r="L10370">
        <v>467.39368100000002</v>
      </c>
      <c r="M10370">
        <v>67.2</v>
      </c>
      <c r="N10370">
        <v>67.2</v>
      </c>
      <c r="R10370">
        <v>1118.860359</v>
      </c>
      <c r="S10370">
        <v>1118.860359</v>
      </c>
      <c r="T10370" s="194">
        <v>1118.860359</v>
      </c>
      <c r="U10370" t="s">
        <v>193</v>
      </c>
      <c r="V10370">
        <v>45708.624166666668</v>
      </c>
    </row>
    <row r="10371" spans="1:22" x14ac:dyDescent="0.3">
      <c r="A10371" t="s">
        <v>265</v>
      </c>
      <c r="C10371" t="s">
        <v>93</v>
      </c>
      <c r="D10371" s="29">
        <v>45937</v>
      </c>
      <c r="E10371" s="161">
        <v>0</v>
      </c>
      <c r="F10371" s="161">
        <v>0</v>
      </c>
      <c r="G10371" s="161">
        <v>0</v>
      </c>
      <c r="H10371" s="161">
        <v>0</v>
      </c>
      <c r="L10371">
        <v>467.39368100000002</v>
      </c>
      <c r="M10371">
        <v>67.2</v>
      </c>
      <c r="N10371">
        <v>67.2</v>
      </c>
      <c r="R10371">
        <v>1118.860359</v>
      </c>
      <c r="S10371">
        <v>1118.860359</v>
      </c>
      <c r="T10371" s="194">
        <v>1118.860359</v>
      </c>
      <c r="U10371" t="s">
        <v>193</v>
      </c>
      <c r="V10371">
        <v>45708.624155092592</v>
      </c>
    </row>
    <row r="10372" spans="1:22" x14ac:dyDescent="0.3">
      <c r="A10372" t="s">
        <v>265</v>
      </c>
      <c r="C10372" t="s">
        <v>93</v>
      </c>
      <c r="D10372" s="29">
        <v>45938</v>
      </c>
      <c r="E10372" s="161">
        <v>0</v>
      </c>
      <c r="F10372" s="161">
        <v>0</v>
      </c>
      <c r="G10372" s="161">
        <v>0</v>
      </c>
      <c r="H10372" s="161">
        <v>0</v>
      </c>
      <c r="L10372">
        <v>467.39368100000002</v>
      </c>
      <c r="M10372">
        <v>67.2</v>
      </c>
      <c r="N10372">
        <v>67.2</v>
      </c>
      <c r="R10372">
        <v>1118.860359</v>
      </c>
      <c r="S10372">
        <v>1118.860359</v>
      </c>
      <c r="T10372" s="194">
        <v>1118.860359</v>
      </c>
      <c r="U10372" t="s">
        <v>193</v>
      </c>
      <c r="V10372">
        <v>45708.624155092592</v>
      </c>
    </row>
    <row r="10373" spans="1:22" x14ac:dyDescent="0.3">
      <c r="A10373" t="s">
        <v>265</v>
      </c>
      <c r="C10373" t="s">
        <v>93</v>
      </c>
      <c r="D10373" s="29">
        <v>45939</v>
      </c>
      <c r="E10373" s="161">
        <v>0</v>
      </c>
      <c r="F10373" s="161">
        <v>0</v>
      </c>
      <c r="G10373" s="161">
        <v>0</v>
      </c>
      <c r="H10373" s="161">
        <v>0</v>
      </c>
      <c r="L10373">
        <v>467.39368100000002</v>
      </c>
      <c r="M10373">
        <v>67.2</v>
      </c>
      <c r="N10373">
        <v>67.2</v>
      </c>
      <c r="R10373">
        <v>1118.860359</v>
      </c>
      <c r="S10373">
        <v>1118.860359</v>
      </c>
      <c r="T10373" s="194">
        <v>1118.860359</v>
      </c>
      <c r="U10373" t="s">
        <v>193</v>
      </c>
      <c r="V10373">
        <v>45708.624166666668</v>
      </c>
    </row>
    <row r="10374" spans="1:22" x14ac:dyDescent="0.3">
      <c r="A10374" t="s">
        <v>265</v>
      </c>
      <c r="C10374" t="s">
        <v>93</v>
      </c>
      <c r="D10374" s="29">
        <v>45940</v>
      </c>
      <c r="E10374" s="161">
        <v>0</v>
      </c>
      <c r="F10374" s="161">
        <v>0</v>
      </c>
      <c r="G10374" s="161">
        <v>0</v>
      </c>
      <c r="H10374" s="161">
        <v>0</v>
      </c>
      <c r="L10374">
        <v>467.39368100000002</v>
      </c>
      <c r="M10374">
        <v>67.2</v>
      </c>
      <c r="N10374">
        <v>67.2</v>
      </c>
      <c r="R10374">
        <v>1118.860359</v>
      </c>
      <c r="S10374">
        <v>1118.860359</v>
      </c>
      <c r="T10374" s="194">
        <v>1118.860359</v>
      </c>
      <c r="U10374" t="s">
        <v>193</v>
      </c>
      <c r="V10374">
        <v>45708.624155092592</v>
      </c>
    </row>
    <row r="10375" spans="1:22" x14ac:dyDescent="0.3">
      <c r="A10375" t="s">
        <v>265</v>
      </c>
      <c r="C10375" t="s">
        <v>93</v>
      </c>
      <c r="D10375" s="29">
        <v>45941</v>
      </c>
      <c r="E10375" s="161">
        <v>0</v>
      </c>
      <c r="F10375" s="161">
        <v>0</v>
      </c>
      <c r="G10375" s="161">
        <v>0</v>
      </c>
      <c r="H10375" s="161">
        <v>0</v>
      </c>
      <c r="L10375">
        <v>467.39368100000002</v>
      </c>
      <c r="M10375">
        <v>67.2</v>
      </c>
      <c r="N10375">
        <v>67.2</v>
      </c>
      <c r="R10375">
        <v>1118.860359</v>
      </c>
      <c r="S10375">
        <v>1118.860359</v>
      </c>
      <c r="T10375" s="194">
        <v>1118.860359</v>
      </c>
      <c r="U10375" t="s">
        <v>193</v>
      </c>
      <c r="V10375">
        <v>45708.624155092592</v>
      </c>
    </row>
    <row r="10376" spans="1:22" x14ac:dyDescent="0.3">
      <c r="A10376" t="s">
        <v>265</v>
      </c>
      <c r="C10376" t="s">
        <v>93</v>
      </c>
      <c r="D10376" s="29">
        <v>45942</v>
      </c>
      <c r="E10376" s="161">
        <v>0</v>
      </c>
      <c r="F10376" s="161">
        <v>0</v>
      </c>
      <c r="G10376" s="161">
        <v>0</v>
      </c>
      <c r="H10376" s="161">
        <v>0</v>
      </c>
      <c r="L10376">
        <v>467.39368100000002</v>
      </c>
      <c r="M10376">
        <v>67.2</v>
      </c>
      <c r="N10376">
        <v>67.2</v>
      </c>
      <c r="R10376">
        <v>1118.860359</v>
      </c>
      <c r="S10376">
        <v>1118.860359</v>
      </c>
      <c r="T10376" s="194">
        <v>1118.860359</v>
      </c>
      <c r="U10376" t="s">
        <v>193</v>
      </c>
      <c r="V10376">
        <v>45708.624155092592</v>
      </c>
    </row>
    <row r="10377" spans="1:22" x14ac:dyDescent="0.3">
      <c r="A10377" t="s">
        <v>265</v>
      </c>
      <c r="C10377" t="s">
        <v>93</v>
      </c>
      <c r="D10377" s="29">
        <v>45943</v>
      </c>
      <c r="E10377" s="161">
        <v>0</v>
      </c>
      <c r="F10377" s="161">
        <v>0</v>
      </c>
      <c r="G10377" s="161">
        <v>0</v>
      </c>
      <c r="H10377" s="161">
        <v>0</v>
      </c>
      <c r="L10377">
        <v>467.39368100000002</v>
      </c>
      <c r="M10377">
        <v>67.2</v>
      </c>
      <c r="N10377">
        <v>67.2</v>
      </c>
      <c r="R10377">
        <v>1118.860359</v>
      </c>
      <c r="S10377">
        <v>1118.860359</v>
      </c>
      <c r="T10377" s="194">
        <v>1118.860359</v>
      </c>
      <c r="U10377" t="s">
        <v>193</v>
      </c>
      <c r="V10377">
        <v>45708.624155092592</v>
      </c>
    </row>
    <row r="10378" spans="1:22" x14ac:dyDescent="0.3">
      <c r="A10378" t="s">
        <v>265</v>
      </c>
      <c r="C10378" t="s">
        <v>93</v>
      </c>
      <c r="D10378" s="29">
        <v>45944</v>
      </c>
      <c r="E10378" s="161">
        <v>0</v>
      </c>
      <c r="F10378" s="161">
        <v>0</v>
      </c>
      <c r="G10378" s="161">
        <v>0</v>
      </c>
      <c r="H10378" s="161">
        <v>0</v>
      </c>
      <c r="L10378">
        <v>467.39368100000002</v>
      </c>
      <c r="M10378">
        <v>67.2</v>
      </c>
      <c r="N10378">
        <v>67.2</v>
      </c>
      <c r="R10378">
        <v>1118.860359</v>
      </c>
      <c r="S10378">
        <v>1118.860359</v>
      </c>
      <c r="T10378" s="194">
        <v>1118.860359</v>
      </c>
      <c r="U10378" t="s">
        <v>193</v>
      </c>
      <c r="V10378">
        <v>45708.624155092592</v>
      </c>
    </row>
    <row r="10379" spans="1:22" x14ac:dyDescent="0.3">
      <c r="A10379" t="s">
        <v>265</v>
      </c>
      <c r="C10379" t="s">
        <v>93</v>
      </c>
      <c r="D10379" s="29">
        <v>45945</v>
      </c>
      <c r="E10379" s="161">
        <v>0</v>
      </c>
      <c r="F10379" s="161">
        <v>0</v>
      </c>
      <c r="G10379" s="161">
        <v>0</v>
      </c>
      <c r="H10379" s="161">
        <v>0</v>
      </c>
      <c r="L10379">
        <v>467.39368100000002</v>
      </c>
      <c r="M10379">
        <v>67.2</v>
      </c>
      <c r="N10379">
        <v>67.2</v>
      </c>
      <c r="R10379">
        <v>1118.860359</v>
      </c>
      <c r="S10379">
        <v>1118.860359</v>
      </c>
      <c r="T10379" s="194">
        <v>1118.860359</v>
      </c>
      <c r="U10379" t="s">
        <v>193</v>
      </c>
      <c r="V10379">
        <v>45708.624178240738</v>
      </c>
    </row>
    <row r="10380" spans="1:22" x14ac:dyDescent="0.3">
      <c r="A10380" t="s">
        <v>265</v>
      </c>
      <c r="C10380" t="s">
        <v>93</v>
      </c>
      <c r="D10380" s="29">
        <v>45946</v>
      </c>
      <c r="E10380" s="161">
        <v>0</v>
      </c>
      <c r="F10380" s="161">
        <v>0</v>
      </c>
      <c r="G10380" s="161">
        <v>0</v>
      </c>
      <c r="H10380" s="161">
        <v>0</v>
      </c>
      <c r="L10380">
        <v>467.39368100000002</v>
      </c>
      <c r="M10380">
        <v>67.2</v>
      </c>
      <c r="N10380">
        <v>67.2</v>
      </c>
      <c r="R10380">
        <v>1118.860359</v>
      </c>
      <c r="S10380">
        <v>1118.860359</v>
      </c>
      <c r="T10380" s="194">
        <v>1118.860359</v>
      </c>
      <c r="U10380" t="s">
        <v>193</v>
      </c>
      <c r="V10380">
        <v>45708.624178240738</v>
      </c>
    </row>
    <row r="10381" spans="1:22" x14ac:dyDescent="0.3">
      <c r="A10381" t="s">
        <v>265</v>
      </c>
      <c r="C10381" t="s">
        <v>93</v>
      </c>
      <c r="D10381" s="29">
        <v>45947</v>
      </c>
      <c r="E10381" s="161">
        <v>0</v>
      </c>
      <c r="F10381" s="161">
        <v>0</v>
      </c>
      <c r="G10381" s="161">
        <v>0</v>
      </c>
      <c r="H10381" s="161">
        <v>0</v>
      </c>
      <c r="L10381">
        <v>467.39368100000002</v>
      </c>
      <c r="M10381">
        <v>67.2</v>
      </c>
      <c r="N10381">
        <v>67.2</v>
      </c>
      <c r="R10381">
        <v>1118.860359</v>
      </c>
      <c r="S10381">
        <v>1118.860359</v>
      </c>
      <c r="T10381" s="194">
        <v>1118.860359</v>
      </c>
      <c r="U10381" t="s">
        <v>193</v>
      </c>
      <c r="V10381">
        <v>45708.624178240738</v>
      </c>
    </row>
    <row r="10382" spans="1:22" x14ac:dyDescent="0.3">
      <c r="A10382" t="s">
        <v>265</v>
      </c>
      <c r="C10382" t="s">
        <v>93</v>
      </c>
      <c r="D10382" s="29">
        <v>45948</v>
      </c>
      <c r="E10382" s="161">
        <v>0</v>
      </c>
      <c r="F10382" s="161">
        <v>0</v>
      </c>
      <c r="G10382" s="161">
        <v>0</v>
      </c>
      <c r="H10382" s="161">
        <v>0</v>
      </c>
      <c r="L10382">
        <v>467.39368100000002</v>
      </c>
      <c r="M10382">
        <v>67.2</v>
      </c>
      <c r="N10382">
        <v>67.2</v>
      </c>
      <c r="R10382">
        <v>1118.860359</v>
      </c>
      <c r="S10382">
        <v>1118.860359</v>
      </c>
      <c r="T10382" s="194">
        <v>1118.860359</v>
      </c>
      <c r="U10382" t="s">
        <v>193</v>
      </c>
      <c r="V10382">
        <v>45708.624189814815</v>
      </c>
    </row>
    <row r="10383" spans="1:22" x14ac:dyDescent="0.3">
      <c r="A10383" t="s">
        <v>265</v>
      </c>
      <c r="C10383" t="s">
        <v>93</v>
      </c>
      <c r="D10383" s="29">
        <v>45949</v>
      </c>
      <c r="E10383" s="161">
        <v>0</v>
      </c>
      <c r="F10383" s="161">
        <v>0</v>
      </c>
      <c r="G10383" s="161">
        <v>0</v>
      </c>
      <c r="H10383" s="161">
        <v>0</v>
      </c>
      <c r="L10383">
        <v>467.39368100000002</v>
      </c>
      <c r="M10383">
        <v>67.2</v>
      </c>
      <c r="N10383">
        <v>67.2</v>
      </c>
      <c r="R10383">
        <v>1118.860359</v>
      </c>
      <c r="S10383">
        <v>1118.860359</v>
      </c>
      <c r="T10383" s="194">
        <v>1118.860359</v>
      </c>
      <c r="U10383" t="s">
        <v>193</v>
      </c>
      <c r="V10383">
        <v>45708.624166666668</v>
      </c>
    </row>
    <row r="10384" spans="1:22" x14ac:dyDescent="0.3">
      <c r="A10384" t="s">
        <v>265</v>
      </c>
      <c r="C10384" t="s">
        <v>93</v>
      </c>
      <c r="D10384" s="29">
        <v>45950</v>
      </c>
      <c r="E10384" s="161">
        <v>0</v>
      </c>
      <c r="F10384" s="161">
        <v>0</v>
      </c>
      <c r="G10384" s="161">
        <v>0</v>
      </c>
      <c r="H10384" s="161">
        <v>0</v>
      </c>
      <c r="L10384">
        <v>467.39368100000002</v>
      </c>
      <c r="M10384">
        <v>67.2</v>
      </c>
      <c r="N10384">
        <v>67.2</v>
      </c>
      <c r="R10384">
        <v>1118.860359</v>
      </c>
      <c r="S10384">
        <v>1118.860359</v>
      </c>
      <c r="T10384" s="194">
        <v>1118.860359</v>
      </c>
      <c r="U10384" t="s">
        <v>193</v>
      </c>
      <c r="V10384">
        <v>45708.624178240738</v>
      </c>
    </row>
    <row r="10385" spans="1:22" x14ac:dyDescent="0.3">
      <c r="A10385" t="s">
        <v>265</v>
      </c>
      <c r="C10385" t="s">
        <v>93</v>
      </c>
      <c r="D10385" s="29">
        <v>45951</v>
      </c>
      <c r="E10385" s="161">
        <v>0</v>
      </c>
      <c r="F10385" s="161">
        <v>0</v>
      </c>
      <c r="G10385" s="161">
        <v>0</v>
      </c>
      <c r="H10385" s="161">
        <v>0</v>
      </c>
      <c r="L10385">
        <v>467.39368100000002</v>
      </c>
      <c r="M10385">
        <v>67.2</v>
      </c>
      <c r="N10385">
        <v>67.2</v>
      </c>
      <c r="R10385">
        <v>1118.860359</v>
      </c>
      <c r="S10385">
        <v>1118.860359</v>
      </c>
      <c r="T10385" s="194">
        <v>1118.860359</v>
      </c>
      <c r="U10385" t="s">
        <v>193</v>
      </c>
      <c r="V10385">
        <v>45708.624155092592</v>
      </c>
    </row>
    <row r="10386" spans="1:22" x14ac:dyDescent="0.3">
      <c r="A10386" t="s">
        <v>265</v>
      </c>
      <c r="C10386" t="s">
        <v>93</v>
      </c>
      <c r="D10386" s="29">
        <v>45952</v>
      </c>
      <c r="E10386" s="161">
        <v>0</v>
      </c>
      <c r="F10386" s="161">
        <v>0</v>
      </c>
      <c r="G10386" s="161">
        <v>0</v>
      </c>
      <c r="H10386" s="161">
        <v>0</v>
      </c>
      <c r="L10386">
        <v>467.39368100000002</v>
      </c>
      <c r="M10386">
        <v>67.2</v>
      </c>
      <c r="N10386">
        <v>67.2</v>
      </c>
      <c r="R10386">
        <v>1118.860359</v>
      </c>
      <c r="S10386">
        <v>1118.860359</v>
      </c>
      <c r="T10386" s="194">
        <v>1118.860359</v>
      </c>
      <c r="U10386" t="s">
        <v>193</v>
      </c>
      <c r="V10386">
        <v>45708.624155092592</v>
      </c>
    </row>
    <row r="10387" spans="1:22" x14ac:dyDescent="0.3">
      <c r="A10387" t="s">
        <v>265</v>
      </c>
      <c r="C10387" t="s">
        <v>93</v>
      </c>
      <c r="D10387" s="29">
        <v>45953</v>
      </c>
      <c r="E10387" s="161">
        <v>0</v>
      </c>
      <c r="F10387" s="161">
        <v>0</v>
      </c>
      <c r="G10387" s="161">
        <v>0</v>
      </c>
      <c r="H10387" s="161">
        <v>0</v>
      </c>
      <c r="L10387">
        <v>467.39368100000002</v>
      </c>
      <c r="M10387">
        <v>67.2</v>
      </c>
      <c r="N10387">
        <v>67.2</v>
      </c>
      <c r="R10387">
        <v>1118.860359</v>
      </c>
      <c r="S10387">
        <v>1118.860359</v>
      </c>
      <c r="T10387" s="194">
        <v>1118.860359</v>
      </c>
      <c r="U10387" t="s">
        <v>193</v>
      </c>
      <c r="V10387">
        <v>45708.624166666668</v>
      </c>
    </row>
    <row r="10388" spans="1:22" x14ac:dyDescent="0.3">
      <c r="A10388" t="s">
        <v>265</v>
      </c>
      <c r="C10388" t="s">
        <v>93</v>
      </c>
      <c r="D10388" s="29">
        <v>45954</v>
      </c>
      <c r="E10388" s="161">
        <v>0</v>
      </c>
      <c r="F10388" s="161">
        <v>0</v>
      </c>
      <c r="G10388" s="161">
        <v>0</v>
      </c>
      <c r="H10388" s="161">
        <v>0</v>
      </c>
      <c r="L10388">
        <v>467.39368100000002</v>
      </c>
      <c r="M10388">
        <v>67.2</v>
      </c>
      <c r="N10388">
        <v>67.2</v>
      </c>
      <c r="R10388">
        <v>1118.860359</v>
      </c>
      <c r="S10388">
        <v>1118.860359</v>
      </c>
      <c r="T10388" s="194">
        <v>1118.860359</v>
      </c>
      <c r="U10388" t="s">
        <v>193</v>
      </c>
      <c r="V10388">
        <v>45708.624178240738</v>
      </c>
    </row>
    <row r="10389" spans="1:22" x14ac:dyDescent="0.3">
      <c r="A10389" t="s">
        <v>265</v>
      </c>
      <c r="C10389" t="s">
        <v>93</v>
      </c>
      <c r="D10389" s="29">
        <v>45955</v>
      </c>
      <c r="E10389" s="161">
        <v>0</v>
      </c>
      <c r="F10389" s="161">
        <v>0</v>
      </c>
      <c r="G10389" s="161">
        <v>0</v>
      </c>
      <c r="H10389" s="161">
        <v>0</v>
      </c>
      <c r="L10389">
        <v>467.39368100000002</v>
      </c>
      <c r="M10389">
        <v>67.2</v>
      </c>
      <c r="N10389">
        <v>67.2</v>
      </c>
      <c r="R10389">
        <v>1118.860359</v>
      </c>
      <c r="S10389">
        <v>1118.860359</v>
      </c>
      <c r="T10389" s="194">
        <v>1118.860359</v>
      </c>
      <c r="U10389" t="s">
        <v>193</v>
      </c>
      <c r="V10389">
        <v>45708.624155092592</v>
      </c>
    </row>
    <row r="10390" spans="1:22" x14ac:dyDescent="0.3">
      <c r="A10390" t="s">
        <v>265</v>
      </c>
      <c r="C10390" t="s">
        <v>93</v>
      </c>
      <c r="D10390" s="29">
        <v>45956</v>
      </c>
      <c r="E10390" s="161">
        <v>0</v>
      </c>
      <c r="F10390" s="161">
        <v>0</v>
      </c>
      <c r="G10390" s="161">
        <v>0</v>
      </c>
      <c r="H10390" s="161">
        <v>0</v>
      </c>
      <c r="L10390">
        <v>467.39368100000002</v>
      </c>
      <c r="M10390">
        <v>67.2</v>
      </c>
      <c r="N10390">
        <v>67.2</v>
      </c>
      <c r="R10390">
        <v>1118.860359</v>
      </c>
      <c r="S10390">
        <v>1118.860359</v>
      </c>
      <c r="T10390" s="194">
        <v>1118.860359</v>
      </c>
      <c r="U10390" t="s">
        <v>193</v>
      </c>
      <c r="V10390">
        <v>45708.624155092592</v>
      </c>
    </row>
    <row r="10391" spans="1:22" x14ac:dyDescent="0.3">
      <c r="A10391" t="s">
        <v>265</v>
      </c>
      <c r="C10391" t="s">
        <v>93</v>
      </c>
      <c r="D10391" s="29">
        <v>45957</v>
      </c>
      <c r="E10391" s="161">
        <v>0</v>
      </c>
      <c r="F10391" s="161">
        <v>0</v>
      </c>
      <c r="G10391" s="161">
        <v>0</v>
      </c>
      <c r="H10391" s="161">
        <v>0</v>
      </c>
      <c r="L10391">
        <v>467.39368100000002</v>
      </c>
      <c r="M10391">
        <v>67.2</v>
      </c>
      <c r="N10391">
        <v>67.2</v>
      </c>
      <c r="R10391">
        <v>1118.860359</v>
      </c>
      <c r="S10391">
        <v>1118.860359</v>
      </c>
      <c r="T10391" s="194">
        <v>1118.860359</v>
      </c>
      <c r="U10391" t="s">
        <v>193</v>
      </c>
      <c r="V10391">
        <v>45708.624166666668</v>
      </c>
    </row>
    <row r="10392" spans="1:22" x14ac:dyDescent="0.3">
      <c r="A10392" t="s">
        <v>265</v>
      </c>
      <c r="C10392" t="s">
        <v>93</v>
      </c>
      <c r="D10392" s="29">
        <v>45958</v>
      </c>
      <c r="E10392" s="161">
        <v>0</v>
      </c>
      <c r="F10392" s="161">
        <v>0</v>
      </c>
      <c r="G10392" s="161">
        <v>0</v>
      </c>
      <c r="H10392" s="161">
        <v>0</v>
      </c>
      <c r="L10392">
        <v>467.39368100000002</v>
      </c>
      <c r="M10392">
        <v>67.2</v>
      </c>
      <c r="N10392">
        <v>67.2</v>
      </c>
      <c r="R10392">
        <v>1118.860359</v>
      </c>
      <c r="S10392">
        <v>1118.860359</v>
      </c>
      <c r="T10392" s="194">
        <v>1118.860359</v>
      </c>
      <c r="U10392" t="s">
        <v>193</v>
      </c>
      <c r="V10392">
        <v>45708.624166666668</v>
      </c>
    </row>
    <row r="10393" spans="1:22" x14ac:dyDescent="0.3">
      <c r="A10393" t="s">
        <v>265</v>
      </c>
      <c r="C10393" t="s">
        <v>93</v>
      </c>
      <c r="D10393" s="29">
        <v>45959</v>
      </c>
      <c r="E10393" s="161">
        <v>0</v>
      </c>
      <c r="F10393" s="161">
        <v>0</v>
      </c>
      <c r="G10393" s="161">
        <v>0</v>
      </c>
      <c r="H10393" s="161">
        <v>0</v>
      </c>
      <c r="L10393">
        <v>467.39368100000002</v>
      </c>
      <c r="M10393">
        <v>67.2</v>
      </c>
      <c r="N10393">
        <v>67.2</v>
      </c>
      <c r="R10393">
        <v>1118.860359</v>
      </c>
      <c r="S10393">
        <v>1118.860359</v>
      </c>
      <c r="T10393" s="194">
        <v>1118.860359</v>
      </c>
      <c r="U10393" t="s">
        <v>193</v>
      </c>
      <c r="V10393">
        <v>45708.624178240738</v>
      </c>
    </row>
    <row r="10394" spans="1:22" x14ac:dyDescent="0.3">
      <c r="A10394" t="s">
        <v>265</v>
      </c>
      <c r="C10394" t="s">
        <v>93</v>
      </c>
      <c r="D10394" s="29">
        <v>45960</v>
      </c>
      <c r="E10394" s="161">
        <v>0</v>
      </c>
      <c r="F10394" s="161">
        <v>0</v>
      </c>
      <c r="G10394" s="161">
        <v>0</v>
      </c>
      <c r="H10394" s="161">
        <v>0</v>
      </c>
      <c r="L10394">
        <v>467.39368100000002</v>
      </c>
      <c r="M10394">
        <v>67.2</v>
      </c>
      <c r="N10394">
        <v>67.2</v>
      </c>
      <c r="R10394">
        <v>1118.860359</v>
      </c>
      <c r="S10394">
        <v>1118.860359</v>
      </c>
      <c r="T10394" s="194">
        <v>1118.860359</v>
      </c>
      <c r="U10394" t="s">
        <v>193</v>
      </c>
      <c r="V10394">
        <v>45708.624166666668</v>
      </c>
    </row>
    <row r="10395" spans="1:22" x14ac:dyDescent="0.3">
      <c r="A10395" t="s">
        <v>265</v>
      </c>
      <c r="C10395" t="s">
        <v>93</v>
      </c>
      <c r="D10395" s="29">
        <v>45961</v>
      </c>
      <c r="E10395" s="161">
        <v>0</v>
      </c>
      <c r="F10395" s="161">
        <v>0</v>
      </c>
      <c r="G10395" s="161">
        <v>0</v>
      </c>
      <c r="H10395" s="161">
        <v>0</v>
      </c>
      <c r="L10395">
        <v>467.39368100000002</v>
      </c>
      <c r="M10395">
        <v>67.2</v>
      </c>
      <c r="N10395">
        <v>67.2</v>
      </c>
      <c r="R10395">
        <v>1118.860359</v>
      </c>
      <c r="S10395">
        <v>1118.860359</v>
      </c>
      <c r="T10395" s="194">
        <v>1118.860359</v>
      </c>
      <c r="U10395" t="s">
        <v>193</v>
      </c>
      <c r="V10395">
        <v>45708.624166666668</v>
      </c>
    </row>
    <row r="10396" spans="1:22" x14ac:dyDescent="0.3">
      <c r="A10396" t="s">
        <v>265</v>
      </c>
      <c r="C10396" t="s">
        <v>93</v>
      </c>
      <c r="D10396" s="29">
        <v>45962</v>
      </c>
      <c r="E10396" s="161">
        <v>0</v>
      </c>
      <c r="F10396" s="161">
        <v>0</v>
      </c>
      <c r="G10396" s="161">
        <v>0</v>
      </c>
      <c r="H10396" s="161">
        <v>0</v>
      </c>
      <c r="L10396">
        <v>467.39368100000002</v>
      </c>
      <c r="M10396">
        <v>67.2</v>
      </c>
      <c r="N10396">
        <v>67.2</v>
      </c>
      <c r="R10396">
        <v>1118.860359</v>
      </c>
      <c r="S10396">
        <v>1118.860359</v>
      </c>
      <c r="T10396" s="194">
        <v>1118.860359</v>
      </c>
      <c r="U10396" t="s">
        <v>193</v>
      </c>
      <c r="V10396">
        <v>45708.624166666668</v>
      </c>
    </row>
    <row r="10397" spans="1:22" x14ac:dyDescent="0.3">
      <c r="A10397" t="s">
        <v>265</v>
      </c>
      <c r="C10397" t="s">
        <v>93</v>
      </c>
      <c r="D10397" s="29">
        <v>45963</v>
      </c>
      <c r="E10397" s="161">
        <v>0</v>
      </c>
      <c r="F10397" s="161">
        <v>0</v>
      </c>
      <c r="G10397" s="161">
        <v>0</v>
      </c>
      <c r="H10397" s="161">
        <v>0</v>
      </c>
      <c r="L10397">
        <v>467.39368100000002</v>
      </c>
      <c r="M10397">
        <v>67.2</v>
      </c>
      <c r="N10397">
        <v>67.2</v>
      </c>
      <c r="R10397">
        <v>1118.860359</v>
      </c>
      <c r="S10397">
        <v>1118.860359</v>
      </c>
      <c r="T10397" s="194">
        <v>1118.860359</v>
      </c>
      <c r="U10397" t="s">
        <v>193</v>
      </c>
      <c r="V10397">
        <v>45708.624166666668</v>
      </c>
    </row>
    <row r="10398" spans="1:22" x14ac:dyDescent="0.3">
      <c r="A10398" t="s">
        <v>265</v>
      </c>
      <c r="C10398" t="s">
        <v>93</v>
      </c>
      <c r="D10398" s="29">
        <v>45964</v>
      </c>
      <c r="E10398" s="161">
        <v>0</v>
      </c>
      <c r="F10398" s="161">
        <v>0</v>
      </c>
      <c r="G10398" s="161">
        <v>0</v>
      </c>
      <c r="H10398" s="161">
        <v>0</v>
      </c>
      <c r="L10398">
        <v>467.39368100000002</v>
      </c>
      <c r="M10398">
        <v>67.2</v>
      </c>
      <c r="N10398">
        <v>67.2</v>
      </c>
      <c r="R10398">
        <v>1118.860359</v>
      </c>
      <c r="S10398">
        <v>1118.860359</v>
      </c>
      <c r="T10398" s="194">
        <v>1118.860359</v>
      </c>
      <c r="U10398" t="s">
        <v>193</v>
      </c>
      <c r="V10398">
        <v>45708.624155092592</v>
      </c>
    </row>
    <row r="10399" spans="1:22" x14ac:dyDescent="0.3">
      <c r="A10399" t="s">
        <v>265</v>
      </c>
      <c r="C10399" t="s">
        <v>93</v>
      </c>
      <c r="D10399" s="29">
        <v>45965</v>
      </c>
      <c r="E10399" s="161">
        <v>0</v>
      </c>
      <c r="F10399" s="161">
        <v>0</v>
      </c>
      <c r="G10399" s="161">
        <v>0</v>
      </c>
      <c r="H10399" s="161">
        <v>0</v>
      </c>
      <c r="L10399">
        <v>467.39368100000002</v>
      </c>
      <c r="M10399">
        <v>67.2</v>
      </c>
      <c r="N10399">
        <v>67.2</v>
      </c>
      <c r="R10399">
        <v>1118.860359</v>
      </c>
      <c r="S10399">
        <v>1118.860359</v>
      </c>
      <c r="T10399" s="194">
        <v>1118.860359</v>
      </c>
      <c r="U10399" t="s">
        <v>193</v>
      </c>
      <c r="V10399">
        <v>45708.624178240738</v>
      </c>
    </row>
    <row r="10400" spans="1:22" x14ac:dyDescent="0.3">
      <c r="A10400" t="s">
        <v>265</v>
      </c>
      <c r="C10400" t="s">
        <v>93</v>
      </c>
      <c r="D10400" s="29">
        <v>45966</v>
      </c>
      <c r="E10400" s="161">
        <v>0</v>
      </c>
      <c r="F10400" s="161">
        <v>0</v>
      </c>
      <c r="G10400" s="161">
        <v>0</v>
      </c>
      <c r="H10400" s="161">
        <v>0</v>
      </c>
      <c r="L10400">
        <v>467.39368100000002</v>
      </c>
      <c r="M10400">
        <v>67.2</v>
      </c>
      <c r="N10400">
        <v>67.2</v>
      </c>
      <c r="R10400">
        <v>1118.860359</v>
      </c>
      <c r="S10400">
        <v>1118.860359</v>
      </c>
      <c r="T10400" s="194">
        <v>1118.860359</v>
      </c>
      <c r="U10400" t="s">
        <v>193</v>
      </c>
      <c r="V10400">
        <v>45708.624166666668</v>
      </c>
    </row>
    <row r="10401" spans="1:22" x14ac:dyDescent="0.3">
      <c r="A10401" t="s">
        <v>265</v>
      </c>
      <c r="C10401" t="s">
        <v>93</v>
      </c>
      <c r="D10401" s="29">
        <v>45967</v>
      </c>
      <c r="E10401" s="161">
        <v>0</v>
      </c>
      <c r="F10401" s="161">
        <v>0</v>
      </c>
      <c r="G10401" s="161">
        <v>0</v>
      </c>
      <c r="H10401" s="161">
        <v>0</v>
      </c>
      <c r="L10401">
        <v>467.39368100000002</v>
      </c>
      <c r="M10401">
        <v>67.2</v>
      </c>
      <c r="N10401">
        <v>67.2</v>
      </c>
      <c r="R10401">
        <v>1118.860359</v>
      </c>
      <c r="S10401">
        <v>1118.860359</v>
      </c>
      <c r="T10401" s="194">
        <v>1118.860359</v>
      </c>
      <c r="U10401" t="s">
        <v>193</v>
      </c>
      <c r="V10401">
        <v>45708.624178240738</v>
      </c>
    </row>
    <row r="10402" spans="1:22" x14ac:dyDescent="0.3">
      <c r="A10402" t="s">
        <v>265</v>
      </c>
      <c r="C10402" t="s">
        <v>93</v>
      </c>
      <c r="D10402" s="29">
        <v>45968</v>
      </c>
      <c r="E10402" s="161">
        <v>0</v>
      </c>
      <c r="F10402" s="161">
        <v>0</v>
      </c>
      <c r="G10402" s="161">
        <v>0</v>
      </c>
      <c r="H10402" s="161">
        <v>0</v>
      </c>
      <c r="L10402">
        <v>467.39368100000002</v>
      </c>
      <c r="M10402">
        <v>67.2</v>
      </c>
      <c r="N10402">
        <v>67.2</v>
      </c>
      <c r="R10402">
        <v>1118.860359</v>
      </c>
      <c r="S10402">
        <v>1118.860359</v>
      </c>
      <c r="T10402" s="194">
        <v>1118.860359</v>
      </c>
      <c r="U10402" t="s">
        <v>193</v>
      </c>
      <c r="V10402">
        <v>45708.624166666668</v>
      </c>
    </row>
    <row r="10403" spans="1:22" x14ac:dyDescent="0.3">
      <c r="A10403" t="s">
        <v>265</v>
      </c>
      <c r="C10403" t="s">
        <v>93</v>
      </c>
      <c r="D10403" s="29">
        <v>45969</v>
      </c>
      <c r="E10403" s="161">
        <v>0</v>
      </c>
      <c r="F10403" s="161">
        <v>0</v>
      </c>
      <c r="G10403" s="161">
        <v>0</v>
      </c>
      <c r="H10403" s="161">
        <v>0</v>
      </c>
      <c r="L10403">
        <v>467.39368100000002</v>
      </c>
      <c r="M10403">
        <v>67.2</v>
      </c>
      <c r="N10403">
        <v>67.2</v>
      </c>
      <c r="R10403">
        <v>1118.860359</v>
      </c>
      <c r="S10403">
        <v>1118.860359</v>
      </c>
      <c r="T10403" s="194">
        <v>1118.860359</v>
      </c>
      <c r="U10403" t="s">
        <v>193</v>
      </c>
      <c r="V10403">
        <v>45708.624178240738</v>
      </c>
    </row>
    <row r="10404" spans="1:22" x14ac:dyDescent="0.3">
      <c r="A10404" t="s">
        <v>265</v>
      </c>
      <c r="C10404" t="s">
        <v>93</v>
      </c>
      <c r="D10404" s="29">
        <v>45970</v>
      </c>
      <c r="E10404" s="161">
        <v>0</v>
      </c>
      <c r="F10404" s="161">
        <v>0</v>
      </c>
      <c r="G10404" s="161">
        <v>0</v>
      </c>
      <c r="H10404" s="161">
        <v>0</v>
      </c>
      <c r="L10404">
        <v>467.39368100000002</v>
      </c>
      <c r="M10404">
        <v>67.2</v>
      </c>
      <c r="N10404">
        <v>67.2</v>
      </c>
      <c r="R10404">
        <v>1118.860359</v>
      </c>
      <c r="S10404">
        <v>1118.860359</v>
      </c>
      <c r="T10404" s="194">
        <v>1118.860359</v>
      </c>
      <c r="U10404" t="s">
        <v>193</v>
      </c>
      <c r="V10404">
        <v>45708.624166666668</v>
      </c>
    </row>
    <row r="10405" spans="1:22" x14ac:dyDescent="0.3">
      <c r="A10405" t="s">
        <v>265</v>
      </c>
      <c r="C10405" t="s">
        <v>93</v>
      </c>
      <c r="D10405" s="29">
        <v>45971</v>
      </c>
      <c r="E10405" s="161">
        <v>0</v>
      </c>
      <c r="F10405" s="161">
        <v>0</v>
      </c>
      <c r="G10405" s="161">
        <v>0</v>
      </c>
      <c r="H10405" s="161">
        <v>0</v>
      </c>
      <c r="L10405">
        <v>467.39368100000002</v>
      </c>
      <c r="M10405">
        <v>67.2</v>
      </c>
      <c r="N10405">
        <v>67.2</v>
      </c>
      <c r="R10405">
        <v>1118.860359</v>
      </c>
      <c r="S10405">
        <v>1118.860359</v>
      </c>
      <c r="T10405" s="194">
        <v>1118.860359</v>
      </c>
      <c r="U10405" t="s">
        <v>193</v>
      </c>
      <c r="V10405">
        <v>45708.624178240738</v>
      </c>
    </row>
    <row r="10406" spans="1:22" x14ac:dyDescent="0.3">
      <c r="A10406" t="s">
        <v>265</v>
      </c>
      <c r="C10406" t="s">
        <v>93</v>
      </c>
      <c r="D10406" s="29">
        <v>45972</v>
      </c>
      <c r="E10406" s="161">
        <v>0</v>
      </c>
      <c r="F10406" s="161">
        <v>0</v>
      </c>
      <c r="G10406" s="161">
        <v>0</v>
      </c>
      <c r="H10406" s="161">
        <v>0</v>
      </c>
      <c r="L10406">
        <v>467.39368100000002</v>
      </c>
      <c r="M10406">
        <v>67.2</v>
      </c>
      <c r="N10406">
        <v>67.2</v>
      </c>
      <c r="R10406">
        <v>1118.860359</v>
      </c>
      <c r="S10406">
        <v>1118.860359</v>
      </c>
      <c r="T10406" s="194">
        <v>1118.860359</v>
      </c>
      <c r="U10406" t="s">
        <v>193</v>
      </c>
      <c r="V10406">
        <v>45708.624155092592</v>
      </c>
    </row>
    <row r="10407" spans="1:22" x14ac:dyDescent="0.3">
      <c r="A10407" t="s">
        <v>265</v>
      </c>
      <c r="C10407" t="s">
        <v>93</v>
      </c>
      <c r="D10407" s="29">
        <v>45973</v>
      </c>
      <c r="E10407" s="161">
        <v>0</v>
      </c>
      <c r="F10407" s="161">
        <v>0</v>
      </c>
      <c r="G10407" s="161">
        <v>0</v>
      </c>
      <c r="H10407" s="161">
        <v>0</v>
      </c>
      <c r="L10407">
        <v>467.39368100000002</v>
      </c>
      <c r="M10407">
        <v>67.2</v>
      </c>
      <c r="N10407">
        <v>67.2</v>
      </c>
      <c r="R10407">
        <v>1118.860359</v>
      </c>
      <c r="S10407">
        <v>1118.860359</v>
      </c>
      <c r="T10407" s="194">
        <v>1118.860359</v>
      </c>
      <c r="U10407" t="s">
        <v>193</v>
      </c>
      <c r="V10407">
        <v>45708.624166666668</v>
      </c>
    </row>
    <row r="10408" spans="1:22" x14ac:dyDescent="0.3">
      <c r="A10408" t="s">
        <v>265</v>
      </c>
      <c r="C10408" t="s">
        <v>93</v>
      </c>
      <c r="D10408" s="29">
        <v>45974</v>
      </c>
      <c r="E10408" s="161">
        <v>0</v>
      </c>
      <c r="F10408" s="161">
        <v>0</v>
      </c>
      <c r="G10408" s="161">
        <v>0</v>
      </c>
      <c r="H10408" s="161">
        <v>0</v>
      </c>
      <c r="L10408">
        <v>467.39368100000002</v>
      </c>
      <c r="M10408">
        <v>67.2</v>
      </c>
      <c r="N10408">
        <v>67.2</v>
      </c>
      <c r="R10408">
        <v>1118.860359</v>
      </c>
      <c r="S10408">
        <v>1118.860359</v>
      </c>
      <c r="T10408" s="194">
        <v>1118.860359</v>
      </c>
      <c r="U10408" t="s">
        <v>193</v>
      </c>
      <c r="V10408">
        <v>45708.624166666668</v>
      </c>
    </row>
    <row r="10409" spans="1:22" x14ac:dyDescent="0.3">
      <c r="A10409" t="s">
        <v>265</v>
      </c>
      <c r="C10409" t="s">
        <v>93</v>
      </c>
      <c r="D10409" s="29">
        <v>45975</v>
      </c>
      <c r="E10409" s="161">
        <v>0</v>
      </c>
      <c r="F10409" s="161">
        <v>0</v>
      </c>
      <c r="G10409" s="161">
        <v>0</v>
      </c>
      <c r="H10409" s="161">
        <v>0</v>
      </c>
      <c r="L10409">
        <v>467.39368100000002</v>
      </c>
      <c r="M10409">
        <v>67.2</v>
      </c>
      <c r="N10409">
        <v>67.2</v>
      </c>
      <c r="R10409">
        <v>1118.860359</v>
      </c>
      <c r="S10409">
        <v>1118.860359</v>
      </c>
      <c r="T10409" s="194">
        <v>1118.860359</v>
      </c>
      <c r="U10409" t="s">
        <v>193</v>
      </c>
      <c r="V10409">
        <v>45708.624189814815</v>
      </c>
    </row>
    <row r="10410" spans="1:22" x14ac:dyDescent="0.3">
      <c r="A10410" t="s">
        <v>265</v>
      </c>
      <c r="C10410" t="s">
        <v>93</v>
      </c>
      <c r="D10410" s="29">
        <v>45976</v>
      </c>
      <c r="E10410" s="161">
        <v>0</v>
      </c>
      <c r="F10410" s="161">
        <v>0</v>
      </c>
      <c r="G10410" s="161">
        <v>0</v>
      </c>
      <c r="H10410" s="161">
        <v>0</v>
      </c>
      <c r="L10410">
        <v>467.39368100000002</v>
      </c>
      <c r="M10410">
        <v>67.2</v>
      </c>
      <c r="N10410">
        <v>67.2</v>
      </c>
      <c r="R10410">
        <v>1118.860359</v>
      </c>
      <c r="S10410">
        <v>1118.860359</v>
      </c>
      <c r="T10410" s="194">
        <v>1118.860359</v>
      </c>
      <c r="U10410" t="s">
        <v>193</v>
      </c>
      <c r="V10410">
        <v>45708.624189814815</v>
      </c>
    </row>
    <row r="10411" spans="1:22" x14ac:dyDescent="0.3">
      <c r="A10411" t="s">
        <v>265</v>
      </c>
      <c r="C10411" t="s">
        <v>93</v>
      </c>
      <c r="D10411" s="29">
        <v>45977</v>
      </c>
      <c r="E10411" s="161">
        <v>0</v>
      </c>
      <c r="F10411" s="161">
        <v>0</v>
      </c>
      <c r="G10411" s="161">
        <v>0</v>
      </c>
      <c r="H10411" s="161">
        <v>0</v>
      </c>
      <c r="L10411">
        <v>467.39368100000002</v>
      </c>
      <c r="M10411">
        <v>67.2</v>
      </c>
      <c r="N10411">
        <v>67.2</v>
      </c>
      <c r="R10411">
        <v>1118.860359</v>
      </c>
      <c r="S10411">
        <v>1118.860359</v>
      </c>
      <c r="T10411" s="194">
        <v>1118.860359</v>
      </c>
      <c r="U10411" t="s">
        <v>193</v>
      </c>
      <c r="V10411">
        <v>45708.624178240738</v>
      </c>
    </row>
    <row r="10412" spans="1:22" x14ac:dyDescent="0.3">
      <c r="A10412" t="s">
        <v>265</v>
      </c>
      <c r="C10412" t="s">
        <v>93</v>
      </c>
      <c r="D10412" s="29">
        <v>45978</v>
      </c>
      <c r="E10412" s="161">
        <v>0</v>
      </c>
      <c r="F10412" s="161">
        <v>0</v>
      </c>
      <c r="G10412" s="161">
        <v>0</v>
      </c>
      <c r="H10412" s="161">
        <v>0</v>
      </c>
      <c r="L10412">
        <v>467.39368100000002</v>
      </c>
      <c r="M10412">
        <v>67.2</v>
      </c>
      <c r="N10412">
        <v>67.2</v>
      </c>
      <c r="R10412">
        <v>1118.860359</v>
      </c>
      <c r="S10412">
        <v>1118.860359</v>
      </c>
      <c r="T10412" s="194">
        <v>1118.860359</v>
      </c>
      <c r="U10412" t="s">
        <v>193</v>
      </c>
      <c r="V10412">
        <v>45708.624178240738</v>
      </c>
    </row>
    <row r="10413" spans="1:22" x14ac:dyDescent="0.3">
      <c r="A10413" t="s">
        <v>265</v>
      </c>
      <c r="C10413" t="s">
        <v>93</v>
      </c>
      <c r="D10413" s="29">
        <v>45979</v>
      </c>
      <c r="E10413" s="161">
        <v>0</v>
      </c>
      <c r="F10413" s="161">
        <v>0</v>
      </c>
      <c r="G10413" s="161">
        <v>0</v>
      </c>
      <c r="H10413" s="161">
        <v>0</v>
      </c>
      <c r="L10413">
        <v>467.39368100000002</v>
      </c>
      <c r="M10413">
        <v>67.2</v>
      </c>
      <c r="N10413">
        <v>67.2</v>
      </c>
      <c r="R10413">
        <v>1118.860359</v>
      </c>
      <c r="S10413">
        <v>1118.860359</v>
      </c>
      <c r="T10413" s="194">
        <v>1118.860359</v>
      </c>
      <c r="U10413" t="s">
        <v>193</v>
      </c>
      <c r="V10413">
        <v>45708.624178240738</v>
      </c>
    </row>
    <row r="10414" spans="1:22" x14ac:dyDescent="0.3">
      <c r="A10414" t="s">
        <v>265</v>
      </c>
      <c r="C10414" t="s">
        <v>93</v>
      </c>
      <c r="D10414" s="29">
        <v>45980</v>
      </c>
      <c r="E10414" s="161">
        <v>0</v>
      </c>
      <c r="F10414" s="161">
        <v>0</v>
      </c>
      <c r="G10414" s="161">
        <v>0</v>
      </c>
      <c r="H10414" s="161">
        <v>0</v>
      </c>
      <c r="L10414">
        <v>467.39368100000002</v>
      </c>
      <c r="M10414">
        <v>67.2</v>
      </c>
      <c r="N10414">
        <v>67.2</v>
      </c>
      <c r="R10414">
        <v>1118.860359</v>
      </c>
      <c r="S10414">
        <v>1118.860359</v>
      </c>
      <c r="T10414" s="194">
        <v>1118.860359</v>
      </c>
      <c r="U10414" t="s">
        <v>193</v>
      </c>
      <c r="V10414">
        <v>45708.624178240738</v>
      </c>
    </row>
    <row r="10415" spans="1:22" x14ac:dyDescent="0.3">
      <c r="A10415" t="s">
        <v>265</v>
      </c>
      <c r="C10415" t="s">
        <v>93</v>
      </c>
      <c r="D10415" s="29">
        <v>45981</v>
      </c>
      <c r="E10415" s="161">
        <v>0</v>
      </c>
      <c r="F10415" s="161">
        <v>0</v>
      </c>
      <c r="G10415" s="161">
        <v>0</v>
      </c>
      <c r="H10415" s="161">
        <v>0</v>
      </c>
      <c r="L10415">
        <v>467.39368100000002</v>
      </c>
      <c r="M10415">
        <v>67.2</v>
      </c>
      <c r="N10415">
        <v>67.2</v>
      </c>
      <c r="R10415">
        <v>1118.860359</v>
      </c>
      <c r="S10415">
        <v>1118.860359</v>
      </c>
      <c r="T10415" s="194">
        <v>1118.860359</v>
      </c>
      <c r="U10415" t="s">
        <v>193</v>
      </c>
      <c r="V10415">
        <v>45708.624178240738</v>
      </c>
    </row>
    <row r="10416" spans="1:22" x14ac:dyDescent="0.3">
      <c r="A10416" t="s">
        <v>265</v>
      </c>
      <c r="C10416" t="s">
        <v>93</v>
      </c>
      <c r="D10416" s="29">
        <v>45982</v>
      </c>
      <c r="E10416" s="161">
        <v>0</v>
      </c>
      <c r="F10416" s="161">
        <v>0</v>
      </c>
      <c r="G10416" s="161">
        <v>0</v>
      </c>
      <c r="H10416" s="161">
        <v>0</v>
      </c>
      <c r="L10416">
        <v>467.39368100000002</v>
      </c>
      <c r="M10416">
        <v>67.2</v>
      </c>
      <c r="N10416">
        <v>67.2</v>
      </c>
      <c r="R10416">
        <v>1118.860359</v>
      </c>
      <c r="S10416">
        <v>1118.860359</v>
      </c>
      <c r="T10416" s="194">
        <v>1118.860359</v>
      </c>
      <c r="U10416" t="s">
        <v>193</v>
      </c>
      <c r="V10416">
        <v>45708.624178240738</v>
      </c>
    </row>
    <row r="10417" spans="1:22" x14ac:dyDescent="0.3">
      <c r="A10417" t="s">
        <v>265</v>
      </c>
      <c r="C10417" t="s">
        <v>93</v>
      </c>
      <c r="D10417" s="29">
        <v>45983</v>
      </c>
      <c r="E10417" s="161">
        <v>0</v>
      </c>
      <c r="F10417" s="161">
        <v>0</v>
      </c>
      <c r="G10417" s="161">
        <v>0</v>
      </c>
      <c r="H10417" s="161">
        <v>0</v>
      </c>
      <c r="L10417">
        <v>467.39368100000002</v>
      </c>
      <c r="M10417">
        <v>67.2</v>
      </c>
      <c r="N10417">
        <v>67.2</v>
      </c>
      <c r="R10417">
        <v>1118.860359</v>
      </c>
      <c r="S10417">
        <v>1118.860359</v>
      </c>
      <c r="T10417" s="194">
        <v>1118.860359</v>
      </c>
      <c r="U10417" t="s">
        <v>193</v>
      </c>
      <c r="V10417">
        <v>45708.624166666668</v>
      </c>
    </row>
    <row r="10418" spans="1:22" x14ac:dyDescent="0.3">
      <c r="A10418" t="s">
        <v>265</v>
      </c>
      <c r="C10418" t="s">
        <v>93</v>
      </c>
      <c r="D10418" s="29">
        <v>45984</v>
      </c>
      <c r="E10418" s="161">
        <v>0</v>
      </c>
      <c r="F10418" s="161">
        <v>0</v>
      </c>
      <c r="G10418" s="161">
        <v>0</v>
      </c>
      <c r="H10418" s="161">
        <v>0</v>
      </c>
      <c r="L10418">
        <v>467.39368100000002</v>
      </c>
      <c r="M10418">
        <v>67.2</v>
      </c>
      <c r="N10418">
        <v>67.2</v>
      </c>
      <c r="R10418">
        <v>1118.860359</v>
      </c>
      <c r="S10418">
        <v>1118.860359</v>
      </c>
      <c r="T10418" s="194">
        <v>1118.860359</v>
      </c>
      <c r="U10418" t="s">
        <v>193</v>
      </c>
      <c r="V10418">
        <v>45708.624166666668</v>
      </c>
    </row>
    <row r="10419" spans="1:22" x14ac:dyDescent="0.3">
      <c r="A10419" t="s">
        <v>265</v>
      </c>
      <c r="C10419" t="s">
        <v>93</v>
      </c>
      <c r="D10419" s="29">
        <v>45985</v>
      </c>
      <c r="E10419" s="161">
        <v>0</v>
      </c>
      <c r="F10419" s="161">
        <v>0</v>
      </c>
      <c r="G10419" s="161">
        <v>0</v>
      </c>
      <c r="H10419" s="161">
        <v>0</v>
      </c>
      <c r="L10419">
        <v>467.39368100000002</v>
      </c>
      <c r="M10419">
        <v>67.2</v>
      </c>
      <c r="N10419">
        <v>67.2</v>
      </c>
      <c r="R10419">
        <v>1118.860359</v>
      </c>
      <c r="S10419">
        <v>1118.860359</v>
      </c>
      <c r="T10419" s="194">
        <v>1118.860359</v>
      </c>
      <c r="U10419" t="s">
        <v>193</v>
      </c>
      <c r="V10419">
        <v>45708.624178240738</v>
      </c>
    </row>
    <row r="10420" spans="1:22" x14ac:dyDescent="0.3">
      <c r="A10420" t="s">
        <v>265</v>
      </c>
      <c r="C10420" t="s">
        <v>93</v>
      </c>
      <c r="D10420" s="29">
        <v>45986</v>
      </c>
      <c r="E10420" s="161">
        <v>0</v>
      </c>
      <c r="F10420" s="161">
        <v>0</v>
      </c>
      <c r="G10420" s="161">
        <v>0</v>
      </c>
      <c r="H10420" s="161">
        <v>0</v>
      </c>
      <c r="L10420">
        <v>467.39368100000002</v>
      </c>
      <c r="M10420">
        <v>67.2</v>
      </c>
      <c r="N10420">
        <v>67.2</v>
      </c>
      <c r="R10420">
        <v>1118.860359</v>
      </c>
      <c r="S10420">
        <v>1118.860359</v>
      </c>
      <c r="T10420" s="194">
        <v>1118.860359</v>
      </c>
      <c r="U10420" t="s">
        <v>193</v>
      </c>
      <c r="V10420">
        <v>45708.624178240738</v>
      </c>
    </row>
    <row r="10421" spans="1:22" x14ac:dyDescent="0.3">
      <c r="A10421" t="s">
        <v>265</v>
      </c>
      <c r="C10421" t="s">
        <v>93</v>
      </c>
      <c r="D10421" s="29">
        <v>45987</v>
      </c>
      <c r="E10421" s="161">
        <v>0</v>
      </c>
      <c r="F10421" s="161">
        <v>0</v>
      </c>
      <c r="G10421" s="161">
        <v>0</v>
      </c>
      <c r="H10421" s="161">
        <v>0</v>
      </c>
      <c r="L10421">
        <v>467.39368100000002</v>
      </c>
      <c r="M10421">
        <v>67.2</v>
      </c>
      <c r="N10421">
        <v>67.2</v>
      </c>
      <c r="R10421">
        <v>1118.860359</v>
      </c>
      <c r="S10421">
        <v>1118.860359</v>
      </c>
      <c r="T10421" s="194">
        <v>1118.860359</v>
      </c>
      <c r="U10421" t="s">
        <v>193</v>
      </c>
      <c r="V10421">
        <v>45708.624178240738</v>
      </c>
    </row>
    <row r="10422" spans="1:22" x14ac:dyDescent="0.3">
      <c r="A10422" t="s">
        <v>265</v>
      </c>
      <c r="C10422" t="s">
        <v>93</v>
      </c>
      <c r="D10422" s="29">
        <v>45988</v>
      </c>
      <c r="E10422" s="161">
        <v>0</v>
      </c>
      <c r="F10422" s="161">
        <v>0</v>
      </c>
      <c r="G10422" s="161">
        <v>0</v>
      </c>
      <c r="H10422" s="161">
        <v>0</v>
      </c>
      <c r="L10422">
        <v>467.39368100000002</v>
      </c>
      <c r="M10422">
        <v>67.2</v>
      </c>
      <c r="N10422">
        <v>67.2</v>
      </c>
      <c r="R10422">
        <v>1118.860359</v>
      </c>
      <c r="S10422">
        <v>1118.860359</v>
      </c>
      <c r="T10422" s="194">
        <v>1118.860359</v>
      </c>
      <c r="U10422" t="s">
        <v>193</v>
      </c>
      <c r="V10422">
        <v>45708.624178240738</v>
      </c>
    </row>
    <row r="10423" spans="1:22" x14ac:dyDescent="0.3">
      <c r="A10423" t="s">
        <v>265</v>
      </c>
      <c r="C10423" t="s">
        <v>93</v>
      </c>
      <c r="D10423" s="29">
        <v>45989</v>
      </c>
      <c r="E10423" s="161">
        <v>0</v>
      </c>
      <c r="F10423" s="161">
        <v>0</v>
      </c>
      <c r="G10423" s="161">
        <v>0</v>
      </c>
      <c r="H10423" s="161">
        <v>0</v>
      </c>
      <c r="L10423">
        <v>467.39368100000002</v>
      </c>
      <c r="M10423">
        <v>67.2</v>
      </c>
      <c r="N10423">
        <v>67.2</v>
      </c>
      <c r="R10423">
        <v>1118.860359</v>
      </c>
      <c r="S10423">
        <v>1118.860359</v>
      </c>
      <c r="T10423" s="194">
        <v>1118.860359</v>
      </c>
      <c r="U10423" t="s">
        <v>193</v>
      </c>
      <c r="V10423">
        <v>45708.624189814815</v>
      </c>
    </row>
    <row r="10424" spans="1:22" x14ac:dyDescent="0.3">
      <c r="A10424" t="s">
        <v>265</v>
      </c>
      <c r="C10424" t="s">
        <v>93</v>
      </c>
      <c r="D10424" s="29">
        <v>45990</v>
      </c>
      <c r="E10424" s="161">
        <v>0</v>
      </c>
      <c r="F10424" s="161">
        <v>0</v>
      </c>
      <c r="G10424" s="161">
        <v>0</v>
      </c>
      <c r="H10424" s="161">
        <v>0</v>
      </c>
      <c r="L10424">
        <v>467.39368100000002</v>
      </c>
      <c r="M10424">
        <v>67.2</v>
      </c>
      <c r="N10424">
        <v>67.2</v>
      </c>
      <c r="R10424">
        <v>1118.860359</v>
      </c>
      <c r="S10424">
        <v>1118.860359</v>
      </c>
      <c r="T10424" s="194">
        <v>1118.860359</v>
      </c>
      <c r="U10424" t="s">
        <v>193</v>
      </c>
      <c r="V10424">
        <v>45708.624178240738</v>
      </c>
    </row>
    <row r="10425" spans="1:22" x14ac:dyDescent="0.3">
      <c r="A10425" t="s">
        <v>265</v>
      </c>
      <c r="C10425" t="s">
        <v>93</v>
      </c>
      <c r="D10425" s="29">
        <v>45991</v>
      </c>
      <c r="E10425" s="161">
        <v>0</v>
      </c>
      <c r="F10425" s="161">
        <v>0</v>
      </c>
      <c r="G10425" s="161">
        <v>0</v>
      </c>
      <c r="H10425" s="161">
        <v>0</v>
      </c>
      <c r="L10425">
        <v>467.39368100000002</v>
      </c>
      <c r="M10425">
        <v>67.2</v>
      </c>
      <c r="N10425">
        <v>67.2</v>
      </c>
      <c r="R10425">
        <v>1118.860359</v>
      </c>
      <c r="S10425">
        <v>1118.860359</v>
      </c>
      <c r="T10425" s="194">
        <v>1118.860359</v>
      </c>
      <c r="U10425" t="s">
        <v>193</v>
      </c>
      <c r="V10425">
        <v>45708.624189814815</v>
      </c>
    </row>
    <row r="10426" spans="1:22" x14ac:dyDescent="0.3">
      <c r="A10426" t="s">
        <v>265</v>
      </c>
      <c r="C10426" t="s">
        <v>93</v>
      </c>
      <c r="D10426" s="29">
        <v>45992</v>
      </c>
      <c r="E10426" s="161">
        <v>0</v>
      </c>
      <c r="F10426" s="161">
        <v>0</v>
      </c>
      <c r="G10426" s="161">
        <v>0</v>
      </c>
      <c r="H10426" s="161">
        <v>0</v>
      </c>
      <c r="L10426">
        <v>467.39368100000002</v>
      </c>
      <c r="M10426">
        <v>67.2</v>
      </c>
      <c r="N10426">
        <v>67.2</v>
      </c>
      <c r="R10426">
        <v>1118.860359</v>
      </c>
      <c r="S10426">
        <v>1118.860359</v>
      </c>
      <c r="T10426" s="194">
        <v>1118.860359</v>
      </c>
      <c r="U10426" t="s">
        <v>193</v>
      </c>
      <c r="V10426">
        <v>45708.624178240738</v>
      </c>
    </row>
    <row r="10427" spans="1:22" x14ac:dyDescent="0.3">
      <c r="A10427" t="s">
        <v>265</v>
      </c>
      <c r="C10427" t="s">
        <v>93</v>
      </c>
      <c r="D10427" s="29">
        <v>45993</v>
      </c>
      <c r="E10427" s="161">
        <v>0</v>
      </c>
      <c r="F10427" s="161">
        <v>0</v>
      </c>
      <c r="G10427" s="161">
        <v>0</v>
      </c>
      <c r="H10427" s="161">
        <v>0</v>
      </c>
      <c r="L10427">
        <v>467.39368100000002</v>
      </c>
      <c r="M10427">
        <v>67.2</v>
      </c>
      <c r="N10427">
        <v>67.2</v>
      </c>
      <c r="R10427">
        <v>1118.860359</v>
      </c>
      <c r="S10427">
        <v>1118.860359</v>
      </c>
      <c r="T10427" s="194">
        <v>1118.860359</v>
      </c>
      <c r="U10427" t="s">
        <v>193</v>
      </c>
      <c r="V10427">
        <v>45708.624189814815</v>
      </c>
    </row>
    <row r="10428" spans="1:22" x14ac:dyDescent="0.3">
      <c r="A10428" t="s">
        <v>265</v>
      </c>
      <c r="C10428" t="s">
        <v>93</v>
      </c>
      <c r="D10428" s="29">
        <v>45994</v>
      </c>
      <c r="E10428" s="161">
        <v>0</v>
      </c>
      <c r="F10428" s="161">
        <v>0</v>
      </c>
      <c r="G10428" s="161">
        <v>0</v>
      </c>
      <c r="H10428" s="161">
        <v>0</v>
      </c>
      <c r="L10428">
        <v>467.39368100000002</v>
      </c>
      <c r="M10428">
        <v>67.2</v>
      </c>
      <c r="N10428">
        <v>67.2</v>
      </c>
      <c r="R10428">
        <v>1118.860359</v>
      </c>
      <c r="S10428">
        <v>1118.860359</v>
      </c>
      <c r="T10428" s="194">
        <v>1118.860359</v>
      </c>
      <c r="U10428" t="s">
        <v>193</v>
      </c>
      <c r="V10428">
        <v>45708.624178240738</v>
      </c>
    </row>
    <row r="10429" spans="1:22" x14ac:dyDescent="0.3">
      <c r="A10429" t="s">
        <v>265</v>
      </c>
      <c r="C10429" t="s">
        <v>93</v>
      </c>
      <c r="D10429" s="29">
        <v>45995</v>
      </c>
      <c r="E10429" s="161">
        <v>0</v>
      </c>
      <c r="F10429" s="161">
        <v>0</v>
      </c>
      <c r="G10429" s="161">
        <v>0</v>
      </c>
      <c r="H10429" s="161">
        <v>0</v>
      </c>
      <c r="L10429">
        <v>467.39368100000002</v>
      </c>
      <c r="M10429">
        <v>67.2</v>
      </c>
      <c r="N10429">
        <v>67.2</v>
      </c>
      <c r="R10429">
        <v>1118.860359</v>
      </c>
      <c r="S10429">
        <v>1118.860359</v>
      </c>
      <c r="T10429" s="194">
        <v>1118.860359</v>
      </c>
      <c r="U10429" t="s">
        <v>193</v>
      </c>
      <c r="V10429">
        <v>45708.624189814815</v>
      </c>
    </row>
    <row r="10430" spans="1:22" x14ac:dyDescent="0.3">
      <c r="A10430" t="s">
        <v>265</v>
      </c>
      <c r="C10430" t="s">
        <v>93</v>
      </c>
      <c r="D10430" s="29">
        <v>45996</v>
      </c>
      <c r="E10430" s="161">
        <v>0</v>
      </c>
      <c r="F10430" s="161">
        <v>0</v>
      </c>
      <c r="G10430" s="161">
        <v>0</v>
      </c>
      <c r="H10430" s="161">
        <v>0</v>
      </c>
      <c r="L10430">
        <v>467.39368100000002</v>
      </c>
      <c r="M10430">
        <v>67.2</v>
      </c>
      <c r="N10430">
        <v>67.2</v>
      </c>
      <c r="R10430">
        <v>1118.860359</v>
      </c>
      <c r="S10430">
        <v>1118.860359</v>
      </c>
      <c r="T10430" s="194">
        <v>1118.860359</v>
      </c>
      <c r="U10430" t="s">
        <v>193</v>
      </c>
      <c r="V10430">
        <v>45708.624189814815</v>
      </c>
    </row>
    <row r="10431" spans="1:22" x14ac:dyDescent="0.3">
      <c r="A10431" t="s">
        <v>265</v>
      </c>
      <c r="C10431" t="s">
        <v>93</v>
      </c>
      <c r="D10431" s="29">
        <v>45997</v>
      </c>
      <c r="E10431" s="161">
        <v>0</v>
      </c>
      <c r="F10431" s="161">
        <v>0</v>
      </c>
      <c r="G10431" s="161">
        <v>0</v>
      </c>
      <c r="H10431" s="161">
        <v>0</v>
      </c>
      <c r="L10431">
        <v>467.39368100000002</v>
      </c>
      <c r="M10431">
        <v>67.2</v>
      </c>
      <c r="N10431">
        <v>67.2</v>
      </c>
      <c r="R10431">
        <v>1118.860359</v>
      </c>
      <c r="S10431">
        <v>1118.860359</v>
      </c>
      <c r="T10431" s="194">
        <v>1118.860359</v>
      </c>
      <c r="U10431" t="s">
        <v>193</v>
      </c>
      <c r="V10431">
        <v>45708.624189814815</v>
      </c>
    </row>
    <row r="10432" spans="1:22" x14ac:dyDescent="0.3">
      <c r="A10432" t="s">
        <v>265</v>
      </c>
      <c r="C10432" t="s">
        <v>93</v>
      </c>
      <c r="D10432" s="29">
        <v>45998</v>
      </c>
      <c r="E10432" s="161">
        <v>0</v>
      </c>
      <c r="F10432" s="161">
        <v>0</v>
      </c>
      <c r="G10432" s="161">
        <v>0</v>
      </c>
      <c r="H10432" s="161">
        <v>0</v>
      </c>
      <c r="L10432">
        <v>467.39368100000002</v>
      </c>
      <c r="M10432">
        <v>67.2</v>
      </c>
      <c r="N10432">
        <v>67.2</v>
      </c>
      <c r="R10432">
        <v>1118.860359</v>
      </c>
      <c r="S10432">
        <v>1118.860359</v>
      </c>
      <c r="T10432" s="194">
        <v>1118.860359</v>
      </c>
      <c r="U10432" t="s">
        <v>193</v>
      </c>
      <c r="V10432">
        <v>45708.624178240738</v>
      </c>
    </row>
    <row r="10433" spans="1:22" x14ac:dyDescent="0.3">
      <c r="A10433" t="s">
        <v>265</v>
      </c>
      <c r="C10433" t="s">
        <v>93</v>
      </c>
      <c r="D10433" s="29">
        <v>45999</v>
      </c>
      <c r="E10433" s="161">
        <v>0</v>
      </c>
      <c r="F10433" s="161">
        <v>0</v>
      </c>
      <c r="G10433" s="161">
        <v>0</v>
      </c>
      <c r="H10433" s="161">
        <v>0</v>
      </c>
      <c r="L10433">
        <v>467.39368100000002</v>
      </c>
      <c r="M10433">
        <v>67.2</v>
      </c>
      <c r="N10433">
        <v>67.2</v>
      </c>
      <c r="R10433">
        <v>1118.860359</v>
      </c>
      <c r="S10433">
        <v>1118.860359</v>
      </c>
      <c r="T10433" s="194">
        <v>1118.860359</v>
      </c>
      <c r="U10433" t="s">
        <v>193</v>
      </c>
      <c r="V10433">
        <v>45708.624189814815</v>
      </c>
    </row>
    <row r="10434" spans="1:22" x14ac:dyDescent="0.3">
      <c r="A10434" t="s">
        <v>265</v>
      </c>
      <c r="C10434" t="s">
        <v>93</v>
      </c>
      <c r="D10434" s="29">
        <v>46000</v>
      </c>
      <c r="E10434" s="161">
        <v>0</v>
      </c>
      <c r="F10434" s="161">
        <v>0</v>
      </c>
      <c r="G10434" s="161">
        <v>0</v>
      </c>
      <c r="H10434" s="161">
        <v>0</v>
      </c>
      <c r="L10434">
        <v>467.39368100000002</v>
      </c>
      <c r="M10434">
        <v>67.2</v>
      </c>
      <c r="N10434">
        <v>67.2</v>
      </c>
      <c r="R10434">
        <v>1118.860359</v>
      </c>
      <c r="S10434">
        <v>1118.860359</v>
      </c>
      <c r="T10434" s="194">
        <v>1118.860359</v>
      </c>
      <c r="U10434" t="s">
        <v>193</v>
      </c>
      <c r="V10434">
        <v>45708.624178240738</v>
      </c>
    </row>
    <row r="10435" spans="1:22" x14ac:dyDescent="0.3">
      <c r="A10435" t="s">
        <v>265</v>
      </c>
      <c r="C10435" t="s">
        <v>93</v>
      </c>
      <c r="D10435" s="29">
        <v>46001</v>
      </c>
      <c r="E10435" s="161">
        <v>0</v>
      </c>
      <c r="F10435" s="161">
        <v>0</v>
      </c>
      <c r="G10435" s="161">
        <v>0</v>
      </c>
      <c r="H10435" s="161">
        <v>0</v>
      </c>
      <c r="L10435">
        <v>467.39368100000002</v>
      </c>
      <c r="M10435">
        <v>67.2</v>
      </c>
      <c r="N10435">
        <v>67.2</v>
      </c>
      <c r="R10435">
        <v>1118.860359</v>
      </c>
      <c r="S10435">
        <v>1118.860359</v>
      </c>
      <c r="T10435" s="194">
        <v>1118.860359</v>
      </c>
      <c r="U10435" t="s">
        <v>193</v>
      </c>
      <c r="V10435">
        <v>45708.624178240738</v>
      </c>
    </row>
    <row r="10436" spans="1:22" x14ac:dyDescent="0.3">
      <c r="A10436" t="s">
        <v>265</v>
      </c>
      <c r="C10436" t="s">
        <v>93</v>
      </c>
      <c r="D10436" s="29">
        <v>46002</v>
      </c>
      <c r="E10436" s="161">
        <v>0</v>
      </c>
      <c r="F10436" s="161">
        <v>0</v>
      </c>
      <c r="G10436" s="161">
        <v>0</v>
      </c>
      <c r="H10436" s="161">
        <v>0</v>
      </c>
      <c r="L10436">
        <v>467.39368100000002</v>
      </c>
      <c r="M10436">
        <v>67.2</v>
      </c>
      <c r="N10436">
        <v>67.2</v>
      </c>
      <c r="R10436">
        <v>1118.860359</v>
      </c>
      <c r="S10436">
        <v>1118.860359</v>
      </c>
      <c r="T10436" s="194">
        <v>1118.860359</v>
      </c>
      <c r="U10436" t="s">
        <v>193</v>
      </c>
      <c r="V10436">
        <v>45708.624178240738</v>
      </c>
    </row>
    <row r="10437" spans="1:22" x14ac:dyDescent="0.3">
      <c r="A10437" t="s">
        <v>265</v>
      </c>
      <c r="C10437" t="s">
        <v>93</v>
      </c>
      <c r="D10437" s="29">
        <v>46003</v>
      </c>
      <c r="E10437" s="161">
        <v>0</v>
      </c>
      <c r="F10437" s="161">
        <v>0</v>
      </c>
      <c r="G10437" s="161">
        <v>0</v>
      </c>
      <c r="H10437" s="161">
        <v>0</v>
      </c>
      <c r="L10437">
        <v>467.39368100000002</v>
      </c>
      <c r="M10437">
        <v>67.2</v>
      </c>
      <c r="N10437">
        <v>67.2</v>
      </c>
      <c r="R10437">
        <v>1118.860359</v>
      </c>
      <c r="S10437">
        <v>1118.860359</v>
      </c>
      <c r="T10437" s="194">
        <v>1118.860359</v>
      </c>
      <c r="U10437" t="s">
        <v>193</v>
      </c>
      <c r="V10437">
        <v>45708.624178240738</v>
      </c>
    </row>
    <row r="10438" spans="1:22" x14ac:dyDescent="0.3">
      <c r="A10438" t="s">
        <v>265</v>
      </c>
      <c r="C10438" t="s">
        <v>93</v>
      </c>
      <c r="D10438" s="29">
        <v>46004</v>
      </c>
      <c r="E10438" s="161">
        <v>0</v>
      </c>
      <c r="F10438" s="161">
        <v>0</v>
      </c>
      <c r="G10438" s="161">
        <v>0</v>
      </c>
      <c r="H10438" s="161">
        <v>0</v>
      </c>
      <c r="L10438">
        <v>467.39368100000002</v>
      </c>
      <c r="M10438">
        <v>67.2</v>
      </c>
      <c r="N10438">
        <v>67.2</v>
      </c>
      <c r="R10438">
        <v>1118.860359</v>
      </c>
      <c r="S10438">
        <v>1118.860359</v>
      </c>
      <c r="T10438" s="194">
        <v>1118.860359</v>
      </c>
      <c r="U10438" t="s">
        <v>193</v>
      </c>
      <c r="V10438">
        <v>45708.624189814815</v>
      </c>
    </row>
    <row r="10439" spans="1:22" x14ac:dyDescent="0.3">
      <c r="A10439" t="s">
        <v>265</v>
      </c>
      <c r="C10439" t="s">
        <v>93</v>
      </c>
      <c r="D10439" s="29">
        <v>46005</v>
      </c>
      <c r="E10439" s="161">
        <v>0</v>
      </c>
      <c r="F10439" s="161">
        <v>0</v>
      </c>
      <c r="G10439" s="161">
        <v>0</v>
      </c>
      <c r="H10439" s="161">
        <v>0</v>
      </c>
      <c r="L10439">
        <v>467.39368100000002</v>
      </c>
      <c r="M10439">
        <v>67.2</v>
      </c>
      <c r="N10439">
        <v>67.2</v>
      </c>
      <c r="R10439">
        <v>1118.860359</v>
      </c>
      <c r="S10439">
        <v>1118.860359</v>
      </c>
      <c r="T10439" s="194">
        <v>1118.860359</v>
      </c>
      <c r="U10439" t="s">
        <v>193</v>
      </c>
      <c r="V10439">
        <v>45708.624178240738</v>
      </c>
    </row>
    <row r="10440" spans="1:22" x14ac:dyDescent="0.3">
      <c r="A10440" t="s">
        <v>265</v>
      </c>
      <c r="C10440" t="s">
        <v>93</v>
      </c>
      <c r="D10440" s="29">
        <v>46006</v>
      </c>
      <c r="E10440" s="161">
        <v>0</v>
      </c>
      <c r="F10440" s="161">
        <v>0</v>
      </c>
      <c r="G10440" s="161">
        <v>0</v>
      </c>
      <c r="H10440" s="161">
        <v>0</v>
      </c>
      <c r="L10440">
        <v>467.39368100000002</v>
      </c>
      <c r="M10440">
        <v>67.2</v>
      </c>
      <c r="N10440">
        <v>67.2</v>
      </c>
      <c r="R10440">
        <v>1118.860359</v>
      </c>
      <c r="S10440">
        <v>1118.860359</v>
      </c>
      <c r="T10440" s="194">
        <v>1118.860359</v>
      </c>
      <c r="U10440" t="s">
        <v>193</v>
      </c>
      <c r="V10440">
        <v>45708.624189814815</v>
      </c>
    </row>
    <row r="10441" spans="1:22" x14ac:dyDescent="0.3">
      <c r="A10441" t="s">
        <v>265</v>
      </c>
      <c r="C10441" t="s">
        <v>93</v>
      </c>
      <c r="D10441" s="29">
        <v>46007</v>
      </c>
      <c r="E10441" s="161">
        <v>0</v>
      </c>
      <c r="F10441" s="161">
        <v>0</v>
      </c>
      <c r="G10441" s="161">
        <v>0</v>
      </c>
      <c r="H10441" s="161">
        <v>0</v>
      </c>
      <c r="L10441">
        <v>467.39368100000002</v>
      </c>
      <c r="M10441">
        <v>67.2</v>
      </c>
      <c r="N10441">
        <v>67.2</v>
      </c>
      <c r="R10441">
        <v>1118.860359</v>
      </c>
      <c r="S10441">
        <v>1118.860359</v>
      </c>
      <c r="T10441" s="194">
        <v>1118.860359</v>
      </c>
      <c r="U10441" t="s">
        <v>193</v>
      </c>
      <c r="V10441">
        <v>45708.624189814815</v>
      </c>
    </row>
    <row r="10442" spans="1:22" x14ac:dyDescent="0.3">
      <c r="A10442" t="s">
        <v>265</v>
      </c>
      <c r="C10442" t="s">
        <v>93</v>
      </c>
      <c r="D10442" s="29">
        <v>46008</v>
      </c>
      <c r="E10442" s="161">
        <v>0</v>
      </c>
      <c r="F10442" s="161">
        <v>0</v>
      </c>
      <c r="G10442" s="161">
        <v>0</v>
      </c>
      <c r="H10442" s="161">
        <v>0</v>
      </c>
      <c r="L10442">
        <v>467.39368100000002</v>
      </c>
      <c r="M10442">
        <v>67.2</v>
      </c>
      <c r="N10442">
        <v>67.2</v>
      </c>
      <c r="R10442">
        <v>1118.860359</v>
      </c>
      <c r="S10442">
        <v>1118.860359</v>
      </c>
      <c r="T10442" s="194">
        <v>1118.860359</v>
      </c>
      <c r="U10442" t="s">
        <v>193</v>
      </c>
      <c r="V10442">
        <v>45708.624189814815</v>
      </c>
    </row>
    <row r="10443" spans="1:22" x14ac:dyDescent="0.3">
      <c r="A10443" t="s">
        <v>265</v>
      </c>
      <c r="C10443" t="s">
        <v>93</v>
      </c>
      <c r="D10443" s="29">
        <v>46009</v>
      </c>
      <c r="E10443" s="161">
        <v>0</v>
      </c>
      <c r="F10443" s="161">
        <v>0</v>
      </c>
      <c r="G10443" s="161">
        <v>0</v>
      </c>
      <c r="H10443" s="161">
        <v>0</v>
      </c>
      <c r="L10443">
        <v>467.39368100000002</v>
      </c>
      <c r="M10443">
        <v>67.2</v>
      </c>
      <c r="N10443">
        <v>67.2</v>
      </c>
      <c r="R10443">
        <v>1118.860359</v>
      </c>
      <c r="S10443">
        <v>1118.860359</v>
      </c>
      <c r="T10443" s="194">
        <v>1118.860359</v>
      </c>
      <c r="U10443" t="s">
        <v>193</v>
      </c>
      <c r="V10443">
        <v>45708.624178240738</v>
      </c>
    </row>
    <row r="10444" spans="1:22" x14ac:dyDescent="0.3">
      <c r="A10444" t="s">
        <v>265</v>
      </c>
      <c r="C10444" t="s">
        <v>93</v>
      </c>
      <c r="D10444" s="29">
        <v>46010</v>
      </c>
      <c r="E10444" s="161">
        <v>0</v>
      </c>
      <c r="F10444" s="161">
        <v>0</v>
      </c>
      <c r="G10444" s="161">
        <v>0</v>
      </c>
      <c r="H10444" s="161">
        <v>0</v>
      </c>
      <c r="L10444">
        <v>467.39368100000002</v>
      </c>
      <c r="M10444">
        <v>67.2</v>
      </c>
      <c r="N10444">
        <v>67.2</v>
      </c>
      <c r="R10444">
        <v>1118.860359</v>
      </c>
      <c r="S10444">
        <v>1118.860359</v>
      </c>
      <c r="T10444" s="194">
        <v>1118.860359</v>
      </c>
      <c r="U10444" t="s">
        <v>193</v>
      </c>
      <c r="V10444">
        <v>45708.624178240738</v>
      </c>
    </row>
    <row r="10445" spans="1:22" x14ac:dyDescent="0.3">
      <c r="A10445" t="s">
        <v>265</v>
      </c>
      <c r="C10445" t="s">
        <v>93</v>
      </c>
      <c r="D10445" s="29">
        <v>46011</v>
      </c>
      <c r="E10445" s="161">
        <v>0</v>
      </c>
      <c r="F10445" s="161">
        <v>0</v>
      </c>
      <c r="G10445" s="161">
        <v>0</v>
      </c>
      <c r="H10445" s="161">
        <v>0</v>
      </c>
      <c r="L10445">
        <v>467.39368100000002</v>
      </c>
      <c r="M10445">
        <v>67.2</v>
      </c>
      <c r="N10445">
        <v>67.2</v>
      </c>
      <c r="R10445">
        <v>1118.860359</v>
      </c>
      <c r="S10445">
        <v>1118.860359</v>
      </c>
      <c r="T10445" s="194">
        <v>1118.860359</v>
      </c>
      <c r="U10445" t="s">
        <v>193</v>
      </c>
      <c r="V10445">
        <v>45708.624178240738</v>
      </c>
    </row>
    <row r="10446" spans="1:22" x14ac:dyDescent="0.3">
      <c r="A10446" t="s">
        <v>265</v>
      </c>
      <c r="C10446" t="s">
        <v>93</v>
      </c>
      <c r="D10446" s="29">
        <v>46012</v>
      </c>
      <c r="E10446" s="161">
        <v>0</v>
      </c>
      <c r="F10446" s="161">
        <v>0</v>
      </c>
      <c r="G10446" s="161">
        <v>0</v>
      </c>
      <c r="H10446" s="161">
        <v>0</v>
      </c>
      <c r="L10446">
        <v>467.39368100000002</v>
      </c>
      <c r="M10446">
        <v>67.2</v>
      </c>
      <c r="N10446">
        <v>67.2</v>
      </c>
      <c r="R10446">
        <v>1118.860359</v>
      </c>
      <c r="S10446">
        <v>1118.860359</v>
      </c>
      <c r="T10446" s="194">
        <v>1118.860359</v>
      </c>
      <c r="U10446" t="s">
        <v>193</v>
      </c>
      <c r="V10446">
        <v>45708.624189814815</v>
      </c>
    </row>
    <row r="10447" spans="1:22" x14ac:dyDescent="0.3">
      <c r="A10447" t="s">
        <v>265</v>
      </c>
      <c r="C10447" t="s">
        <v>93</v>
      </c>
      <c r="D10447" s="29">
        <v>46013</v>
      </c>
      <c r="E10447" s="161">
        <v>0</v>
      </c>
      <c r="F10447" s="161">
        <v>0</v>
      </c>
      <c r="G10447" s="161">
        <v>0</v>
      </c>
      <c r="H10447" s="161">
        <v>0</v>
      </c>
      <c r="L10447">
        <v>467.39368100000002</v>
      </c>
      <c r="M10447">
        <v>67.2</v>
      </c>
      <c r="N10447">
        <v>67.2</v>
      </c>
      <c r="R10447">
        <v>1118.860359</v>
      </c>
      <c r="S10447">
        <v>1118.860359</v>
      </c>
      <c r="T10447" s="194">
        <v>1118.860359</v>
      </c>
      <c r="U10447" t="s">
        <v>193</v>
      </c>
      <c r="V10447">
        <v>45708.624189814815</v>
      </c>
    </row>
    <row r="10448" spans="1:22" x14ac:dyDescent="0.3">
      <c r="A10448" t="s">
        <v>265</v>
      </c>
      <c r="C10448" t="s">
        <v>93</v>
      </c>
      <c r="D10448" s="29">
        <v>46014</v>
      </c>
      <c r="E10448" s="161">
        <v>0</v>
      </c>
      <c r="F10448" s="161">
        <v>0</v>
      </c>
      <c r="G10448" s="161">
        <v>0</v>
      </c>
      <c r="H10448" s="161">
        <v>0</v>
      </c>
      <c r="L10448">
        <v>467.39368100000002</v>
      </c>
      <c r="M10448">
        <v>67.2</v>
      </c>
      <c r="N10448">
        <v>67.2</v>
      </c>
      <c r="R10448">
        <v>1118.860359</v>
      </c>
      <c r="S10448">
        <v>1118.860359</v>
      </c>
      <c r="T10448" s="194">
        <v>1118.860359</v>
      </c>
      <c r="U10448" t="s">
        <v>193</v>
      </c>
      <c r="V10448">
        <v>45708.624189814815</v>
      </c>
    </row>
    <row r="10449" spans="1:22" x14ac:dyDescent="0.3">
      <c r="A10449" t="s">
        <v>265</v>
      </c>
      <c r="C10449" t="s">
        <v>93</v>
      </c>
      <c r="D10449" s="29">
        <v>46015</v>
      </c>
      <c r="E10449" s="161">
        <v>0</v>
      </c>
      <c r="F10449" s="161">
        <v>0</v>
      </c>
      <c r="G10449" s="161">
        <v>0</v>
      </c>
      <c r="H10449" s="161">
        <v>0</v>
      </c>
      <c r="L10449">
        <v>467.39368100000002</v>
      </c>
      <c r="M10449">
        <v>67.2</v>
      </c>
      <c r="N10449">
        <v>67.2</v>
      </c>
      <c r="R10449">
        <v>1118.860359</v>
      </c>
      <c r="S10449">
        <v>1118.860359</v>
      </c>
      <c r="T10449" s="194">
        <v>1118.860359</v>
      </c>
      <c r="U10449" t="s">
        <v>193</v>
      </c>
      <c r="V10449">
        <v>45708.624189814815</v>
      </c>
    </row>
    <row r="10450" spans="1:22" x14ac:dyDescent="0.3">
      <c r="A10450" t="s">
        <v>265</v>
      </c>
      <c r="C10450" t="s">
        <v>93</v>
      </c>
      <c r="D10450" s="29">
        <v>46016</v>
      </c>
      <c r="E10450" s="161">
        <v>0</v>
      </c>
      <c r="F10450" s="161">
        <v>0</v>
      </c>
      <c r="G10450" s="161">
        <v>0</v>
      </c>
      <c r="H10450" s="161">
        <v>0</v>
      </c>
      <c r="L10450">
        <v>467.39368100000002</v>
      </c>
      <c r="M10450">
        <v>67.2</v>
      </c>
      <c r="N10450">
        <v>67.2</v>
      </c>
      <c r="R10450">
        <v>1118.860359</v>
      </c>
      <c r="S10450">
        <v>1118.860359</v>
      </c>
      <c r="T10450" s="194">
        <v>1118.860359</v>
      </c>
      <c r="U10450" t="s">
        <v>193</v>
      </c>
      <c r="V10450">
        <v>45708.624189814815</v>
      </c>
    </row>
    <row r="10451" spans="1:22" x14ac:dyDescent="0.3">
      <c r="A10451" t="s">
        <v>265</v>
      </c>
      <c r="C10451" t="s">
        <v>93</v>
      </c>
      <c r="D10451" s="29">
        <v>46017</v>
      </c>
      <c r="E10451" s="161">
        <v>0</v>
      </c>
      <c r="F10451" s="161">
        <v>0</v>
      </c>
      <c r="G10451" s="161">
        <v>0</v>
      </c>
      <c r="H10451" s="161">
        <v>0</v>
      </c>
      <c r="L10451">
        <v>467.39368100000002</v>
      </c>
      <c r="M10451">
        <v>67.2</v>
      </c>
      <c r="N10451">
        <v>67.2</v>
      </c>
      <c r="R10451">
        <v>1118.860359</v>
      </c>
      <c r="S10451">
        <v>1118.860359</v>
      </c>
      <c r="T10451" s="194">
        <v>1118.860359</v>
      </c>
      <c r="U10451" t="s">
        <v>193</v>
      </c>
      <c r="V10451">
        <v>45708.624178240738</v>
      </c>
    </row>
    <row r="10452" spans="1:22" x14ac:dyDescent="0.3">
      <c r="A10452" t="s">
        <v>265</v>
      </c>
      <c r="C10452" t="s">
        <v>93</v>
      </c>
      <c r="D10452" s="29">
        <v>46018</v>
      </c>
      <c r="E10452" s="161">
        <v>0</v>
      </c>
      <c r="F10452" s="161">
        <v>0</v>
      </c>
      <c r="G10452" s="161">
        <v>0</v>
      </c>
      <c r="H10452" s="161">
        <v>0</v>
      </c>
      <c r="L10452">
        <v>467.39368100000002</v>
      </c>
      <c r="M10452">
        <v>67.2</v>
      </c>
      <c r="N10452">
        <v>67.2</v>
      </c>
      <c r="R10452">
        <v>1118.860359</v>
      </c>
      <c r="S10452">
        <v>1118.860359</v>
      </c>
      <c r="T10452" s="194">
        <v>1118.860359</v>
      </c>
      <c r="U10452" t="s">
        <v>193</v>
      </c>
      <c r="V10452">
        <v>45708.624189814815</v>
      </c>
    </row>
    <row r="10453" spans="1:22" x14ac:dyDescent="0.3">
      <c r="A10453" t="s">
        <v>265</v>
      </c>
      <c r="C10453" t="s">
        <v>93</v>
      </c>
      <c r="D10453" s="29">
        <v>46019</v>
      </c>
      <c r="E10453" s="161">
        <v>0</v>
      </c>
      <c r="F10453" s="161">
        <v>0</v>
      </c>
      <c r="G10453" s="161">
        <v>0</v>
      </c>
      <c r="H10453" s="161">
        <v>0</v>
      </c>
      <c r="L10453">
        <v>467.39368100000002</v>
      </c>
      <c r="M10453">
        <v>67.2</v>
      </c>
      <c r="N10453">
        <v>67.2</v>
      </c>
      <c r="R10453">
        <v>1118.860359</v>
      </c>
      <c r="S10453">
        <v>1118.860359</v>
      </c>
      <c r="T10453" s="194">
        <v>1118.860359</v>
      </c>
      <c r="U10453" t="s">
        <v>193</v>
      </c>
      <c r="V10453">
        <v>45708.624189814815</v>
      </c>
    </row>
    <row r="10454" spans="1:22" x14ac:dyDescent="0.3">
      <c r="A10454" t="s">
        <v>265</v>
      </c>
      <c r="C10454" t="s">
        <v>93</v>
      </c>
      <c r="D10454" s="29">
        <v>46020</v>
      </c>
      <c r="E10454" s="161">
        <v>0</v>
      </c>
      <c r="F10454" s="161">
        <v>0</v>
      </c>
      <c r="G10454" s="161">
        <v>0</v>
      </c>
      <c r="H10454" s="161">
        <v>0</v>
      </c>
      <c r="L10454">
        <v>467.39368100000002</v>
      </c>
      <c r="M10454">
        <v>67.2</v>
      </c>
      <c r="N10454">
        <v>67.2</v>
      </c>
      <c r="R10454">
        <v>1118.860359</v>
      </c>
      <c r="S10454">
        <v>1118.860359</v>
      </c>
      <c r="T10454" s="194">
        <v>1118.860359</v>
      </c>
      <c r="U10454" t="s">
        <v>193</v>
      </c>
      <c r="V10454">
        <v>45708.624189814815</v>
      </c>
    </row>
    <row r="10455" spans="1:22" x14ac:dyDescent="0.3">
      <c r="A10455" t="s">
        <v>265</v>
      </c>
      <c r="C10455" t="s">
        <v>93</v>
      </c>
      <c r="D10455" s="29">
        <v>46021</v>
      </c>
      <c r="E10455" s="161">
        <v>0</v>
      </c>
      <c r="F10455" s="161">
        <v>0</v>
      </c>
      <c r="G10455" s="161">
        <v>0</v>
      </c>
      <c r="H10455" s="161">
        <v>0</v>
      </c>
      <c r="L10455">
        <v>467.39368100000002</v>
      </c>
      <c r="M10455">
        <v>67.2</v>
      </c>
      <c r="N10455">
        <v>67.2</v>
      </c>
      <c r="R10455">
        <v>1118.860359</v>
      </c>
      <c r="S10455">
        <v>1118.860359</v>
      </c>
      <c r="T10455" s="194">
        <v>1118.860359</v>
      </c>
      <c r="U10455" t="s">
        <v>193</v>
      </c>
      <c r="V10455">
        <v>45708.624189814815</v>
      </c>
    </row>
    <row r="10456" spans="1:22" x14ac:dyDescent="0.3">
      <c r="A10456" t="s">
        <v>265</v>
      </c>
      <c r="C10456" t="s">
        <v>93</v>
      </c>
      <c r="D10456" s="29">
        <v>46022</v>
      </c>
      <c r="E10456" s="161">
        <v>0</v>
      </c>
      <c r="F10456" s="161">
        <v>0</v>
      </c>
      <c r="G10456" s="161">
        <v>0</v>
      </c>
      <c r="H10456" s="161">
        <v>0</v>
      </c>
      <c r="L10456">
        <v>467.39368100000002</v>
      </c>
      <c r="M10456">
        <v>67.2</v>
      </c>
      <c r="N10456">
        <v>67.2</v>
      </c>
      <c r="R10456">
        <v>1118.860359</v>
      </c>
      <c r="S10456">
        <v>1118.860359</v>
      </c>
      <c r="T10456" s="194">
        <v>1118.860359</v>
      </c>
      <c r="U10456" t="s">
        <v>193</v>
      </c>
      <c r="V10456">
        <v>45708.624189814815</v>
      </c>
    </row>
    <row r="10457" spans="1:22" x14ac:dyDescent="0.3">
      <c r="A10457" t="s">
        <v>71</v>
      </c>
      <c r="B10457" t="s">
        <v>70</v>
      </c>
      <c r="C10457" t="s">
        <v>93</v>
      </c>
      <c r="D10457" s="29">
        <v>45748</v>
      </c>
      <c r="E10457" s="161">
        <v>0</v>
      </c>
      <c r="F10457" s="161">
        <v>0</v>
      </c>
      <c r="G10457" s="161">
        <v>0</v>
      </c>
      <c r="H10457" s="161">
        <v>0</v>
      </c>
      <c r="L10457">
        <v>339.118292</v>
      </c>
      <c r="M10457">
        <v>34.909236</v>
      </c>
      <c r="P10457">
        <v>34.909236</v>
      </c>
      <c r="R10457">
        <v>339.118292</v>
      </c>
      <c r="S10457">
        <v>339.118292</v>
      </c>
      <c r="T10457" s="194">
        <v>339.118292</v>
      </c>
      <c r="U10457" t="s">
        <v>193</v>
      </c>
      <c r="V10457">
        <v>45681.333472222221</v>
      </c>
    </row>
    <row r="10458" spans="1:22" x14ac:dyDescent="0.3">
      <c r="A10458" t="s">
        <v>71</v>
      </c>
      <c r="B10458" t="s">
        <v>70</v>
      </c>
      <c r="C10458" t="s">
        <v>93</v>
      </c>
      <c r="D10458" s="29">
        <v>45749</v>
      </c>
      <c r="E10458" s="161">
        <v>0</v>
      </c>
      <c r="F10458" s="161">
        <v>0</v>
      </c>
      <c r="G10458" s="161">
        <v>0</v>
      </c>
      <c r="H10458" s="161">
        <v>0</v>
      </c>
      <c r="L10458">
        <v>339.118292</v>
      </c>
      <c r="M10458">
        <v>34.909236</v>
      </c>
      <c r="P10458">
        <v>34.909236</v>
      </c>
      <c r="R10458">
        <v>339.118292</v>
      </c>
      <c r="S10458">
        <v>339.118292</v>
      </c>
      <c r="T10458" s="194">
        <v>339.118292</v>
      </c>
      <c r="U10458" t="s">
        <v>193</v>
      </c>
      <c r="V10458">
        <v>45681.333472222221</v>
      </c>
    </row>
    <row r="10459" spans="1:22" x14ac:dyDescent="0.3">
      <c r="A10459" t="s">
        <v>71</v>
      </c>
      <c r="B10459" t="s">
        <v>70</v>
      </c>
      <c r="C10459" t="s">
        <v>93</v>
      </c>
      <c r="D10459" s="29">
        <v>45750</v>
      </c>
      <c r="E10459" s="161">
        <v>0</v>
      </c>
      <c r="F10459" s="161">
        <v>0</v>
      </c>
      <c r="G10459" s="161">
        <v>0</v>
      </c>
      <c r="H10459" s="161">
        <v>0</v>
      </c>
      <c r="L10459">
        <v>339.118292</v>
      </c>
      <c r="M10459">
        <v>34.909236</v>
      </c>
      <c r="P10459">
        <v>34.909236</v>
      </c>
      <c r="R10459">
        <v>339.118292</v>
      </c>
      <c r="S10459">
        <v>339.118292</v>
      </c>
      <c r="T10459" s="194">
        <v>339.118292</v>
      </c>
      <c r="U10459" t="s">
        <v>193</v>
      </c>
      <c r="V10459">
        <v>45681.333472222221</v>
      </c>
    </row>
    <row r="10460" spans="1:22" x14ac:dyDescent="0.3">
      <c r="A10460" t="s">
        <v>71</v>
      </c>
      <c r="B10460" t="s">
        <v>70</v>
      </c>
      <c r="C10460" t="s">
        <v>93</v>
      </c>
      <c r="D10460" s="29">
        <v>45751</v>
      </c>
      <c r="E10460" s="161">
        <v>0</v>
      </c>
      <c r="F10460" s="161">
        <v>0</v>
      </c>
      <c r="G10460" s="161">
        <v>0</v>
      </c>
      <c r="H10460" s="161">
        <v>0</v>
      </c>
      <c r="L10460">
        <v>339.118292</v>
      </c>
      <c r="M10460">
        <v>34.909236</v>
      </c>
      <c r="P10460">
        <v>34.909236</v>
      </c>
      <c r="R10460">
        <v>339.118292</v>
      </c>
      <c r="S10460">
        <v>339.118292</v>
      </c>
      <c r="T10460" s="194">
        <v>339.118292</v>
      </c>
      <c r="U10460" t="s">
        <v>193</v>
      </c>
      <c r="V10460">
        <v>45681.333460648151</v>
      </c>
    </row>
    <row r="10461" spans="1:22" x14ac:dyDescent="0.3">
      <c r="A10461" t="s">
        <v>71</v>
      </c>
      <c r="B10461" t="s">
        <v>70</v>
      </c>
      <c r="C10461" t="s">
        <v>93</v>
      </c>
      <c r="D10461" s="29">
        <v>45752</v>
      </c>
      <c r="E10461" s="161">
        <v>0</v>
      </c>
      <c r="F10461" s="161">
        <v>0</v>
      </c>
      <c r="G10461" s="161">
        <v>0</v>
      </c>
      <c r="H10461" s="161">
        <v>0</v>
      </c>
      <c r="L10461">
        <v>339.118292</v>
      </c>
      <c r="M10461">
        <v>34.909236</v>
      </c>
      <c r="P10461">
        <v>34.909236</v>
      </c>
      <c r="R10461">
        <v>339.118292</v>
      </c>
      <c r="S10461">
        <v>339.118292</v>
      </c>
      <c r="T10461" s="194">
        <v>339.118292</v>
      </c>
      <c r="U10461" t="s">
        <v>193</v>
      </c>
      <c r="V10461">
        <v>45681.333460648151</v>
      </c>
    </row>
    <row r="10462" spans="1:22" x14ac:dyDescent="0.3">
      <c r="A10462" t="s">
        <v>71</v>
      </c>
      <c r="B10462" t="s">
        <v>70</v>
      </c>
      <c r="C10462" t="s">
        <v>93</v>
      </c>
      <c r="D10462" s="29">
        <v>45753</v>
      </c>
      <c r="E10462" s="161">
        <v>0</v>
      </c>
      <c r="F10462" s="161">
        <v>0</v>
      </c>
      <c r="G10462" s="161">
        <v>0</v>
      </c>
      <c r="H10462" s="161">
        <v>0</v>
      </c>
      <c r="L10462">
        <v>339.118292</v>
      </c>
      <c r="M10462">
        <v>34.909236</v>
      </c>
      <c r="P10462">
        <v>34.909236</v>
      </c>
      <c r="R10462">
        <v>339.118292</v>
      </c>
      <c r="S10462">
        <v>339.118292</v>
      </c>
      <c r="T10462" s="194">
        <v>339.118292</v>
      </c>
      <c r="U10462" t="s">
        <v>193</v>
      </c>
      <c r="V10462">
        <v>45681.333472222221</v>
      </c>
    </row>
    <row r="10463" spans="1:22" x14ac:dyDescent="0.3">
      <c r="A10463" t="s">
        <v>71</v>
      </c>
      <c r="B10463" t="s">
        <v>70</v>
      </c>
      <c r="C10463" t="s">
        <v>93</v>
      </c>
      <c r="D10463" s="29">
        <v>45754</v>
      </c>
      <c r="E10463" s="161">
        <v>0</v>
      </c>
      <c r="F10463" s="161">
        <v>0</v>
      </c>
      <c r="G10463" s="161">
        <v>0</v>
      </c>
      <c r="H10463" s="161">
        <v>0</v>
      </c>
      <c r="L10463">
        <v>339.118292</v>
      </c>
      <c r="M10463">
        <v>34.909236</v>
      </c>
      <c r="P10463">
        <v>34.909236</v>
      </c>
      <c r="R10463">
        <v>339.118292</v>
      </c>
      <c r="S10463">
        <v>339.118292</v>
      </c>
      <c r="T10463" s="194">
        <v>339.118292</v>
      </c>
      <c r="U10463" t="s">
        <v>193</v>
      </c>
      <c r="V10463">
        <v>45681.333483796298</v>
      </c>
    </row>
    <row r="10464" spans="1:22" x14ac:dyDescent="0.3">
      <c r="A10464" t="s">
        <v>71</v>
      </c>
      <c r="B10464" t="s">
        <v>70</v>
      </c>
      <c r="C10464" t="s">
        <v>93</v>
      </c>
      <c r="D10464" s="29">
        <v>45755</v>
      </c>
      <c r="E10464" s="161">
        <v>0</v>
      </c>
      <c r="F10464" s="161">
        <v>0</v>
      </c>
      <c r="G10464" s="161">
        <v>0</v>
      </c>
      <c r="H10464" s="161">
        <v>0</v>
      </c>
      <c r="L10464">
        <v>339.118292</v>
      </c>
      <c r="M10464">
        <v>34.909236</v>
      </c>
      <c r="P10464">
        <v>34.909236</v>
      </c>
      <c r="R10464">
        <v>339.118292</v>
      </c>
      <c r="S10464">
        <v>339.118292</v>
      </c>
      <c r="T10464" s="194">
        <v>339.118292</v>
      </c>
      <c r="U10464" t="s">
        <v>193</v>
      </c>
      <c r="V10464">
        <v>45681.333472222221</v>
      </c>
    </row>
    <row r="10465" spans="1:22" x14ac:dyDescent="0.3">
      <c r="A10465" t="s">
        <v>71</v>
      </c>
      <c r="B10465" t="s">
        <v>70</v>
      </c>
      <c r="C10465" t="s">
        <v>93</v>
      </c>
      <c r="D10465" s="29">
        <v>45756</v>
      </c>
      <c r="E10465" s="161">
        <v>0</v>
      </c>
      <c r="F10465" s="161">
        <v>0</v>
      </c>
      <c r="G10465" s="161">
        <v>0</v>
      </c>
      <c r="H10465" s="161">
        <v>0</v>
      </c>
      <c r="L10465">
        <v>339.118292</v>
      </c>
      <c r="M10465">
        <v>34.909236</v>
      </c>
      <c r="P10465">
        <v>34.909236</v>
      </c>
      <c r="R10465">
        <v>339.118292</v>
      </c>
      <c r="S10465">
        <v>339.118292</v>
      </c>
      <c r="T10465" s="194">
        <v>339.118292</v>
      </c>
      <c r="U10465" t="s">
        <v>193</v>
      </c>
      <c r="V10465">
        <v>45681.333472222221</v>
      </c>
    </row>
    <row r="10466" spans="1:22" x14ac:dyDescent="0.3">
      <c r="A10466" t="s">
        <v>71</v>
      </c>
      <c r="B10466" t="s">
        <v>70</v>
      </c>
      <c r="C10466" t="s">
        <v>93</v>
      </c>
      <c r="D10466" s="29">
        <v>45757</v>
      </c>
      <c r="E10466" s="161">
        <v>0</v>
      </c>
      <c r="F10466" s="161">
        <v>0</v>
      </c>
      <c r="G10466" s="161">
        <v>0</v>
      </c>
      <c r="H10466" s="161">
        <v>0</v>
      </c>
      <c r="L10466">
        <v>339.118292</v>
      </c>
      <c r="M10466">
        <v>34.909236</v>
      </c>
      <c r="P10466">
        <v>34.909236</v>
      </c>
      <c r="R10466">
        <v>339.118292</v>
      </c>
      <c r="S10466">
        <v>339.118292</v>
      </c>
      <c r="T10466" s="194">
        <v>339.118292</v>
      </c>
      <c r="U10466" t="s">
        <v>193</v>
      </c>
      <c r="V10466">
        <v>45681.333472222221</v>
      </c>
    </row>
    <row r="10467" spans="1:22" x14ac:dyDescent="0.3">
      <c r="A10467" t="s">
        <v>71</v>
      </c>
      <c r="B10467" t="s">
        <v>70</v>
      </c>
      <c r="C10467" t="s">
        <v>93</v>
      </c>
      <c r="D10467" s="29">
        <v>45758</v>
      </c>
      <c r="E10467" s="161">
        <v>0</v>
      </c>
      <c r="F10467" s="161">
        <v>0</v>
      </c>
      <c r="G10467" s="161">
        <v>0</v>
      </c>
      <c r="H10467" s="161">
        <v>0</v>
      </c>
      <c r="L10467">
        <v>339.118292</v>
      </c>
      <c r="M10467">
        <v>34.909236</v>
      </c>
      <c r="P10467">
        <v>34.909236</v>
      </c>
      <c r="R10467">
        <v>339.118292</v>
      </c>
      <c r="S10467">
        <v>339.118292</v>
      </c>
      <c r="T10467" s="194">
        <v>339.118292</v>
      </c>
      <c r="U10467" t="s">
        <v>193</v>
      </c>
      <c r="V10467">
        <v>45681.333472222221</v>
      </c>
    </row>
    <row r="10468" spans="1:22" x14ac:dyDescent="0.3">
      <c r="A10468" t="s">
        <v>71</v>
      </c>
      <c r="B10468" t="s">
        <v>70</v>
      </c>
      <c r="C10468" t="s">
        <v>93</v>
      </c>
      <c r="D10468" s="29">
        <v>45759</v>
      </c>
      <c r="E10468" s="161">
        <v>0</v>
      </c>
      <c r="F10468" s="161">
        <v>0</v>
      </c>
      <c r="G10468" s="161">
        <v>0</v>
      </c>
      <c r="H10468" s="161">
        <v>0</v>
      </c>
      <c r="L10468">
        <v>339.118292</v>
      </c>
      <c r="M10468">
        <v>34.909236</v>
      </c>
      <c r="P10468">
        <v>34.909236</v>
      </c>
      <c r="R10468">
        <v>339.118292</v>
      </c>
      <c r="S10468">
        <v>339.118292</v>
      </c>
      <c r="T10468" s="194">
        <v>339.118292</v>
      </c>
      <c r="U10468" t="s">
        <v>193</v>
      </c>
      <c r="V10468">
        <v>45681.333460648151</v>
      </c>
    </row>
    <row r="10469" spans="1:22" x14ac:dyDescent="0.3">
      <c r="A10469" t="s">
        <v>71</v>
      </c>
      <c r="B10469" t="s">
        <v>70</v>
      </c>
      <c r="C10469" t="s">
        <v>93</v>
      </c>
      <c r="D10469" s="29">
        <v>45760</v>
      </c>
      <c r="E10469" s="161">
        <v>0</v>
      </c>
      <c r="F10469" s="161">
        <v>0</v>
      </c>
      <c r="G10469" s="161">
        <v>0</v>
      </c>
      <c r="H10469" s="161">
        <v>0</v>
      </c>
      <c r="L10469">
        <v>339.118292</v>
      </c>
      <c r="M10469">
        <v>34.909236</v>
      </c>
      <c r="P10469">
        <v>34.909236</v>
      </c>
      <c r="R10469">
        <v>339.118292</v>
      </c>
      <c r="S10469">
        <v>339.118292</v>
      </c>
      <c r="T10469" s="194">
        <v>339.118292</v>
      </c>
      <c r="U10469" t="s">
        <v>193</v>
      </c>
      <c r="V10469">
        <v>45681.333472222221</v>
      </c>
    </row>
    <row r="10470" spans="1:22" x14ac:dyDescent="0.3">
      <c r="A10470" t="s">
        <v>71</v>
      </c>
      <c r="B10470" t="s">
        <v>70</v>
      </c>
      <c r="C10470" t="s">
        <v>93</v>
      </c>
      <c r="D10470" s="29">
        <v>45761</v>
      </c>
      <c r="E10470" s="161">
        <v>0</v>
      </c>
      <c r="F10470" s="161">
        <v>0</v>
      </c>
      <c r="G10470" s="161">
        <v>0</v>
      </c>
      <c r="H10470" s="161">
        <v>0</v>
      </c>
      <c r="L10470">
        <v>339.118292</v>
      </c>
      <c r="M10470">
        <v>34.909236</v>
      </c>
      <c r="P10470">
        <v>34.909236</v>
      </c>
      <c r="R10470">
        <v>339.118292</v>
      </c>
      <c r="S10470">
        <v>339.118292</v>
      </c>
      <c r="T10470" s="194">
        <v>339.118292</v>
      </c>
      <c r="U10470" t="s">
        <v>193</v>
      </c>
      <c r="V10470">
        <v>45681.333472222221</v>
      </c>
    </row>
    <row r="10471" spans="1:22" x14ac:dyDescent="0.3">
      <c r="A10471" t="s">
        <v>71</v>
      </c>
      <c r="B10471" t="s">
        <v>70</v>
      </c>
      <c r="C10471" t="s">
        <v>93</v>
      </c>
      <c r="D10471" s="29">
        <v>45762</v>
      </c>
      <c r="E10471" s="161">
        <v>0</v>
      </c>
      <c r="F10471" s="161">
        <v>0</v>
      </c>
      <c r="G10471" s="161">
        <v>0</v>
      </c>
      <c r="H10471" s="161">
        <v>0</v>
      </c>
      <c r="L10471">
        <v>339.118292</v>
      </c>
      <c r="M10471">
        <v>34.909236</v>
      </c>
      <c r="P10471">
        <v>34.909236</v>
      </c>
      <c r="R10471">
        <v>339.118292</v>
      </c>
      <c r="S10471">
        <v>339.118292</v>
      </c>
      <c r="T10471" s="194">
        <v>339.118292</v>
      </c>
      <c r="U10471" t="s">
        <v>193</v>
      </c>
      <c r="V10471">
        <v>45681.333472222221</v>
      </c>
    </row>
    <row r="10472" spans="1:22" x14ac:dyDescent="0.3">
      <c r="A10472" t="s">
        <v>71</v>
      </c>
      <c r="B10472" t="s">
        <v>70</v>
      </c>
      <c r="C10472" t="s">
        <v>93</v>
      </c>
      <c r="D10472" s="29">
        <v>45763</v>
      </c>
      <c r="E10472" s="161">
        <v>0</v>
      </c>
      <c r="F10472" s="161">
        <v>0</v>
      </c>
      <c r="G10472" s="161">
        <v>0</v>
      </c>
      <c r="H10472" s="161">
        <v>0</v>
      </c>
      <c r="L10472">
        <v>339.118292</v>
      </c>
      <c r="M10472">
        <v>34.909236</v>
      </c>
      <c r="P10472">
        <v>34.909236</v>
      </c>
      <c r="R10472">
        <v>339.118292</v>
      </c>
      <c r="S10472">
        <v>339.118292</v>
      </c>
      <c r="T10472" s="194">
        <v>339.118292</v>
      </c>
      <c r="U10472" t="s">
        <v>193</v>
      </c>
      <c r="V10472">
        <v>45681.333472222221</v>
      </c>
    </row>
    <row r="10473" spans="1:22" x14ac:dyDescent="0.3">
      <c r="A10473" t="s">
        <v>71</v>
      </c>
      <c r="B10473" t="s">
        <v>70</v>
      </c>
      <c r="C10473" t="s">
        <v>93</v>
      </c>
      <c r="D10473" s="29">
        <v>45764</v>
      </c>
      <c r="E10473" s="161">
        <v>0</v>
      </c>
      <c r="F10473" s="161">
        <v>0</v>
      </c>
      <c r="G10473" s="161">
        <v>0</v>
      </c>
      <c r="H10473" s="161">
        <v>0</v>
      </c>
      <c r="L10473">
        <v>339.118292</v>
      </c>
      <c r="M10473">
        <v>34.909236</v>
      </c>
      <c r="P10473">
        <v>34.909236</v>
      </c>
      <c r="R10473">
        <v>339.118292</v>
      </c>
      <c r="S10473">
        <v>339.118292</v>
      </c>
      <c r="T10473" s="194">
        <v>339.118292</v>
      </c>
      <c r="U10473" t="s">
        <v>193</v>
      </c>
      <c r="V10473">
        <v>45681.333472222221</v>
      </c>
    </row>
    <row r="10474" spans="1:22" x14ac:dyDescent="0.3">
      <c r="A10474" t="s">
        <v>71</v>
      </c>
      <c r="B10474" t="s">
        <v>70</v>
      </c>
      <c r="C10474" t="s">
        <v>93</v>
      </c>
      <c r="D10474" s="29">
        <v>45765</v>
      </c>
      <c r="E10474" s="161">
        <v>0</v>
      </c>
      <c r="F10474" s="161">
        <v>0</v>
      </c>
      <c r="G10474" s="161">
        <v>0</v>
      </c>
      <c r="H10474" s="161">
        <v>0</v>
      </c>
      <c r="L10474">
        <v>339.118292</v>
      </c>
      <c r="M10474">
        <v>34.909236</v>
      </c>
      <c r="P10474">
        <v>34.909236</v>
      </c>
      <c r="R10474">
        <v>339.118292</v>
      </c>
      <c r="S10474">
        <v>339.118292</v>
      </c>
      <c r="T10474" s="194">
        <v>339.118292</v>
      </c>
      <c r="U10474" t="s">
        <v>193</v>
      </c>
      <c r="V10474">
        <v>45681.333472222221</v>
      </c>
    </row>
    <row r="10475" spans="1:22" x14ac:dyDescent="0.3">
      <c r="A10475" t="s">
        <v>71</v>
      </c>
      <c r="B10475" t="s">
        <v>70</v>
      </c>
      <c r="C10475" t="s">
        <v>93</v>
      </c>
      <c r="D10475" s="29">
        <v>45766</v>
      </c>
      <c r="E10475" s="161">
        <v>0</v>
      </c>
      <c r="F10475" s="161">
        <v>0</v>
      </c>
      <c r="G10475" s="161">
        <v>0</v>
      </c>
      <c r="H10475" s="161">
        <v>0</v>
      </c>
      <c r="L10475">
        <v>339.118292</v>
      </c>
      <c r="M10475">
        <v>34.909236</v>
      </c>
      <c r="P10475">
        <v>34.909236</v>
      </c>
      <c r="R10475">
        <v>339.118292</v>
      </c>
      <c r="S10475">
        <v>339.118292</v>
      </c>
      <c r="T10475" s="194">
        <v>339.118292</v>
      </c>
      <c r="U10475" t="s">
        <v>193</v>
      </c>
      <c r="V10475">
        <v>45681.333472222221</v>
      </c>
    </row>
    <row r="10476" spans="1:22" x14ac:dyDescent="0.3">
      <c r="A10476" t="s">
        <v>71</v>
      </c>
      <c r="B10476" t="s">
        <v>70</v>
      </c>
      <c r="C10476" t="s">
        <v>93</v>
      </c>
      <c r="D10476" s="29">
        <v>45767</v>
      </c>
      <c r="E10476" s="161">
        <v>0</v>
      </c>
      <c r="F10476" s="161">
        <v>0</v>
      </c>
      <c r="G10476" s="161">
        <v>0</v>
      </c>
      <c r="H10476" s="161">
        <v>0</v>
      </c>
      <c r="L10476">
        <v>339.118292</v>
      </c>
      <c r="M10476">
        <v>34.909236</v>
      </c>
      <c r="P10476">
        <v>34.909236</v>
      </c>
      <c r="R10476">
        <v>339.118292</v>
      </c>
      <c r="S10476">
        <v>339.118292</v>
      </c>
      <c r="T10476" s="194">
        <v>339.118292</v>
      </c>
      <c r="U10476" t="s">
        <v>193</v>
      </c>
      <c r="V10476">
        <v>45681.333483796298</v>
      </c>
    </row>
    <row r="10477" spans="1:22" x14ac:dyDescent="0.3">
      <c r="A10477" t="s">
        <v>71</v>
      </c>
      <c r="B10477" t="s">
        <v>70</v>
      </c>
      <c r="C10477" t="s">
        <v>93</v>
      </c>
      <c r="D10477" s="29">
        <v>45768</v>
      </c>
      <c r="E10477" s="161">
        <v>0.67679999999999996</v>
      </c>
      <c r="F10477" s="161">
        <v>0.35370000000000001</v>
      </c>
      <c r="G10477" s="161">
        <v>0.71089999999999998</v>
      </c>
      <c r="H10477" s="161">
        <v>0.42180000000000001</v>
      </c>
      <c r="J10477">
        <v>98</v>
      </c>
      <c r="K10477">
        <v>196</v>
      </c>
      <c r="L10477">
        <v>303.37787800000001</v>
      </c>
      <c r="M10477">
        <v>0</v>
      </c>
      <c r="P10477">
        <v>0</v>
      </c>
      <c r="R10477">
        <v>339.118292</v>
      </c>
      <c r="S10477">
        <v>98</v>
      </c>
      <c r="T10477" s="194">
        <v>196</v>
      </c>
      <c r="U10477" t="s">
        <v>193</v>
      </c>
      <c r="V10477">
        <v>45708.333379629628</v>
      </c>
    </row>
    <row r="10478" spans="1:22" x14ac:dyDescent="0.3">
      <c r="A10478" t="s">
        <v>71</v>
      </c>
      <c r="B10478" t="s">
        <v>70</v>
      </c>
      <c r="C10478" t="s">
        <v>93</v>
      </c>
      <c r="D10478" s="29">
        <v>45769</v>
      </c>
      <c r="E10478" s="161">
        <v>0.67679999999999996</v>
      </c>
      <c r="F10478" s="161">
        <v>0.35370000000000001</v>
      </c>
      <c r="G10478" s="161">
        <v>0.71089999999999998</v>
      </c>
      <c r="H10478" s="161">
        <v>0.42180000000000001</v>
      </c>
      <c r="J10478">
        <v>98</v>
      </c>
      <c r="K10478">
        <v>196</v>
      </c>
      <c r="L10478">
        <v>303.37787800000001</v>
      </c>
      <c r="M10478">
        <v>0</v>
      </c>
      <c r="P10478">
        <v>0</v>
      </c>
      <c r="R10478">
        <v>339.118292</v>
      </c>
      <c r="S10478">
        <v>98</v>
      </c>
      <c r="T10478" s="194">
        <v>196</v>
      </c>
      <c r="U10478" t="s">
        <v>193</v>
      </c>
      <c r="V10478">
        <v>45708.333379629628</v>
      </c>
    </row>
    <row r="10479" spans="1:22" x14ac:dyDescent="0.3">
      <c r="A10479" t="s">
        <v>71</v>
      </c>
      <c r="B10479" t="s">
        <v>70</v>
      </c>
      <c r="C10479" t="s">
        <v>93</v>
      </c>
      <c r="D10479" s="29">
        <v>45770</v>
      </c>
      <c r="E10479" s="161">
        <v>0.67679999999999996</v>
      </c>
      <c r="F10479" s="161">
        <v>0.35370000000000001</v>
      </c>
      <c r="G10479" s="161">
        <v>0.71089999999999998</v>
      </c>
      <c r="H10479" s="161">
        <v>0.42180000000000001</v>
      </c>
      <c r="J10479">
        <v>98</v>
      </c>
      <c r="K10479">
        <v>196</v>
      </c>
      <c r="L10479">
        <v>303.37787800000001</v>
      </c>
      <c r="M10479">
        <v>0</v>
      </c>
      <c r="P10479">
        <v>0</v>
      </c>
      <c r="R10479">
        <v>339.118292</v>
      </c>
      <c r="S10479">
        <v>98</v>
      </c>
      <c r="T10479" s="194">
        <v>196</v>
      </c>
      <c r="U10479" t="s">
        <v>193</v>
      </c>
      <c r="V10479">
        <v>45708.333368055559</v>
      </c>
    </row>
    <row r="10480" spans="1:22" x14ac:dyDescent="0.3">
      <c r="A10480" t="s">
        <v>71</v>
      </c>
      <c r="B10480" t="s">
        <v>70</v>
      </c>
      <c r="C10480" t="s">
        <v>93</v>
      </c>
      <c r="D10480" s="29">
        <v>45771</v>
      </c>
      <c r="E10480" s="161">
        <v>0.67679999999999996</v>
      </c>
      <c r="F10480" s="161">
        <v>0.35370000000000001</v>
      </c>
      <c r="G10480" s="161">
        <v>0.71089999999999998</v>
      </c>
      <c r="H10480" s="161">
        <v>0.42180000000000001</v>
      </c>
      <c r="J10480">
        <v>98</v>
      </c>
      <c r="K10480">
        <v>196</v>
      </c>
      <c r="L10480">
        <v>303.37787800000001</v>
      </c>
      <c r="M10480">
        <v>0</v>
      </c>
      <c r="P10480">
        <v>0</v>
      </c>
      <c r="R10480">
        <v>339.118292</v>
      </c>
      <c r="S10480">
        <v>98</v>
      </c>
      <c r="T10480" s="194">
        <v>196</v>
      </c>
      <c r="U10480" t="s">
        <v>193</v>
      </c>
      <c r="V10480">
        <v>45708.333379629628</v>
      </c>
    </row>
    <row r="10481" spans="1:22" x14ac:dyDescent="0.3">
      <c r="A10481" t="s">
        <v>71</v>
      </c>
      <c r="B10481" t="s">
        <v>70</v>
      </c>
      <c r="C10481" t="s">
        <v>93</v>
      </c>
      <c r="D10481" s="29">
        <v>45772</v>
      </c>
      <c r="E10481" s="161">
        <v>0.67679999999999996</v>
      </c>
      <c r="F10481" s="161">
        <v>0.35370000000000001</v>
      </c>
      <c r="G10481" s="161">
        <v>0.71089999999999998</v>
      </c>
      <c r="H10481" s="161">
        <v>0.42180000000000001</v>
      </c>
      <c r="J10481">
        <v>98</v>
      </c>
      <c r="K10481">
        <v>196</v>
      </c>
      <c r="L10481">
        <v>303.37787800000001</v>
      </c>
      <c r="M10481">
        <v>0</v>
      </c>
      <c r="P10481">
        <v>0</v>
      </c>
      <c r="R10481">
        <v>339.118292</v>
      </c>
      <c r="S10481">
        <v>98</v>
      </c>
      <c r="T10481" s="194">
        <v>196</v>
      </c>
      <c r="U10481" t="s">
        <v>193</v>
      </c>
      <c r="V10481">
        <v>45708.333368055559</v>
      </c>
    </row>
    <row r="10482" spans="1:22" x14ac:dyDescent="0.3">
      <c r="A10482" t="s">
        <v>71</v>
      </c>
      <c r="B10482" t="s">
        <v>70</v>
      </c>
      <c r="C10482" t="s">
        <v>93</v>
      </c>
      <c r="D10482" s="29">
        <v>45773</v>
      </c>
      <c r="E10482" s="161">
        <v>0.67679999999999996</v>
      </c>
      <c r="F10482" s="161">
        <v>0.35370000000000001</v>
      </c>
      <c r="G10482" s="161">
        <v>0.71089999999999998</v>
      </c>
      <c r="H10482" s="161">
        <v>0.42180000000000001</v>
      </c>
      <c r="J10482">
        <v>98</v>
      </c>
      <c r="K10482">
        <v>196</v>
      </c>
      <c r="L10482">
        <v>303.37787800000001</v>
      </c>
      <c r="M10482">
        <v>0</v>
      </c>
      <c r="P10482">
        <v>0</v>
      </c>
      <c r="R10482">
        <v>339.118292</v>
      </c>
      <c r="S10482">
        <v>98</v>
      </c>
      <c r="T10482" s="194">
        <v>196</v>
      </c>
      <c r="U10482" t="s">
        <v>193</v>
      </c>
      <c r="V10482">
        <v>45708.387372685182</v>
      </c>
    </row>
    <row r="10483" spans="1:22" x14ac:dyDescent="0.3">
      <c r="A10483" t="s">
        <v>71</v>
      </c>
      <c r="B10483" t="s">
        <v>70</v>
      </c>
      <c r="C10483" t="s">
        <v>93</v>
      </c>
      <c r="D10483" s="29">
        <v>45774</v>
      </c>
      <c r="E10483" s="161">
        <v>0.67679999999999996</v>
      </c>
      <c r="F10483" s="161">
        <v>0.35370000000000001</v>
      </c>
      <c r="G10483" s="161">
        <v>0.71089999999999998</v>
      </c>
      <c r="H10483" s="161">
        <v>0.42180000000000001</v>
      </c>
      <c r="J10483">
        <v>98</v>
      </c>
      <c r="K10483">
        <v>196</v>
      </c>
      <c r="L10483">
        <v>303.37787800000001</v>
      </c>
      <c r="M10483">
        <v>0</v>
      </c>
      <c r="P10483">
        <v>0</v>
      </c>
      <c r="R10483">
        <v>339.118292</v>
      </c>
      <c r="S10483">
        <v>98</v>
      </c>
      <c r="T10483" s="194">
        <v>196</v>
      </c>
      <c r="U10483" t="s">
        <v>193</v>
      </c>
      <c r="V10483">
        <v>45708.38758101852</v>
      </c>
    </row>
    <row r="10484" spans="1:22" x14ac:dyDescent="0.3">
      <c r="A10484" t="s">
        <v>71</v>
      </c>
      <c r="B10484" t="s">
        <v>70</v>
      </c>
      <c r="C10484" t="s">
        <v>93</v>
      </c>
      <c r="D10484" s="29">
        <v>45775</v>
      </c>
      <c r="E10484" s="161">
        <v>0.67679999999999996</v>
      </c>
      <c r="F10484" s="161">
        <v>0.35370000000000001</v>
      </c>
      <c r="G10484" s="161">
        <v>0.71089999999999998</v>
      </c>
      <c r="H10484" s="161">
        <v>0.42180000000000001</v>
      </c>
      <c r="J10484">
        <v>98</v>
      </c>
      <c r="K10484">
        <v>196</v>
      </c>
      <c r="L10484">
        <v>303.37787800000001</v>
      </c>
      <c r="M10484">
        <v>0</v>
      </c>
      <c r="P10484">
        <v>0</v>
      </c>
      <c r="R10484">
        <v>339.118292</v>
      </c>
      <c r="S10484">
        <v>98</v>
      </c>
      <c r="T10484" s="194">
        <v>196</v>
      </c>
      <c r="U10484" t="s">
        <v>193</v>
      </c>
      <c r="V10484">
        <v>45708.400046296294</v>
      </c>
    </row>
    <row r="10485" spans="1:22" x14ac:dyDescent="0.3">
      <c r="A10485" t="s">
        <v>71</v>
      </c>
      <c r="B10485" t="s">
        <v>70</v>
      </c>
      <c r="C10485" t="s">
        <v>93</v>
      </c>
      <c r="D10485" s="29">
        <v>45776</v>
      </c>
      <c r="E10485" s="161">
        <v>0.67679999999999996</v>
      </c>
      <c r="F10485" s="161">
        <v>0.35370000000000001</v>
      </c>
      <c r="G10485" s="161">
        <v>0.71089999999999998</v>
      </c>
      <c r="H10485" s="161">
        <v>0.42180000000000001</v>
      </c>
      <c r="J10485">
        <v>98</v>
      </c>
      <c r="K10485">
        <v>196</v>
      </c>
      <c r="L10485">
        <v>303.37787800000001</v>
      </c>
      <c r="M10485">
        <v>0</v>
      </c>
      <c r="P10485">
        <v>0</v>
      </c>
      <c r="R10485">
        <v>339.118292</v>
      </c>
      <c r="S10485">
        <v>98</v>
      </c>
      <c r="T10485" s="194">
        <v>196</v>
      </c>
      <c r="U10485" t="s">
        <v>193</v>
      </c>
      <c r="V10485">
        <v>45708.400069444448</v>
      </c>
    </row>
    <row r="10486" spans="1:22" x14ac:dyDescent="0.3">
      <c r="A10486" t="s">
        <v>71</v>
      </c>
      <c r="B10486" t="s">
        <v>70</v>
      </c>
      <c r="C10486" t="s">
        <v>93</v>
      </c>
      <c r="D10486" s="29">
        <v>45777</v>
      </c>
      <c r="E10486" s="161">
        <v>0.67679999999999996</v>
      </c>
      <c r="F10486" s="161">
        <v>0.35370000000000001</v>
      </c>
      <c r="G10486" s="161">
        <v>0.71089999999999998</v>
      </c>
      <c r="H10486" s="161">
        <v>0.42180000000000001</v>
      </c>
      <c r="J10486">
        <v>98</v>
      </c>
      <c r="K10486">
        <v>196</v>
      </c>
      <c r="L10486">
        <v>303.37787800000001</v>
      </c>
      <c r="M10486">
        <v>0</v>
      </c>
      <c r="P10486">
        <v>0</v>
      </c>
      <c r="R10486">
        <v>339.118292</v>
      </c>
      <c r="S10486">
        <v>98</v>
      </c>
      <c r="T10486" s="194">
        <v>196</v>
      </c>
      <c r="U10486" t="s">
        <v>193</v>
      </c>
      <c r="V10486">
        <v>45708.400416666664</v>
      </c>
    </row>
    <row r="10487" spans="1:22" x14ac:dyDescent="0.3">
      <c r="A10487" t="s">
        <v>71</v>
      </c>
      <c r="B10487" t="s">
        <v>70</v>
      </c>
      <c r="C10487" t="s">
        <v>93</v>
      </c>
      <c r="D10487" s="29">
        <v>45778</v>
      </c>
      <c r="E10487" s="161">
        <v>0.43964272833367235</v>
      </c>
      <c r="F10487" s="161">
        <v>0.14298299627502831</v>
      </c>
      <c r="G10487" s="161">
        <v>0.49869999935007925</v>
      </c>
      <c r="H10487" s="161">
        <v>0.23330588135894481</v>
      </c>
      <c r="J10487">
        <v>170</v>
      </c>
      <c r="K10487">
        <v>260</v>
      </c>
      <c r="L10487">
        <v>303.37787800000001</v>
      </c>
      <c r="R10487">
        <v>339.118292</v>
      </c>
      <c r="S10487">
        <v>170</v>
      </c>
      <c r="T10487" s="194">
        <v>260</v>
      </c>
      <c r="U10487" t="s">
        <v>193</v>
      </c>
      <c r="V10487">
        <v>45708.44259259259</v>
      </c>
    </row>
    <row r="10488" spans="1:22" x14ac:dyDescent="0.3">
      <c r="A10488" t="s">
        <v>71</v>
      </c>
      <c r="B10488" t="s">
        <v>70</v>
      </c>
      <c r="C10488" t="s">
        <v>93</v>
      </c>
      <c r="D10488" s="29">
        <v>45779</v>
      </c>
      <c r="E10488" s="161">
        <v>0.43964272833367235</v>
      </c>
      <c r="F10488" s="161">
        <v>0.14298299627502831</v>
      </c>
      <c r="G10488" s="161">
        <v>0.49869999935007925</v>
      </c>
      <c r="H10488" s="161">
        <v>0.23330588135894481</v>
      </c>
      <c r="J10488">
        <v>170</v>
      </c>
      <c r="K10488">
        <v>260</v>
      </c>
      <c r="L10488">
        <v>303.37787800000001</v>
      </c>
      <c r="R10488">
        <v>339.118292</v>
      </c>
      <c r="S10488">
        <v>170</v>
      </c>
      <c r="T10488" s="194">
        <v>260</v>
      </c>
      <c r="U10488" t="s">
        <v>193</v>
      </c>
      <c r="V10488">
        <v>45708.44258101852</v>
      </c>
    </row>
    <row r="10489" spans="1:22" x14ac:dyDescent="0.3">
      <c r="A10489" t="s">
        <v>71</v>
      </c>
      <c r="B10489" t="s">
        <v>70</v>
      </c>
      <c r="C10489" t="s">
        <v>93</v>
      </c>
      <c r="D10489" s="29">
        <v>45780</v>
      </c>
      <c r="E10489" s="161">
        <v>0.39019943965723169</v>
      </c>
      <c r="F10489" s="161">
        <v>6.0577515147627214E-2</v>
      </c>
      <c r="G10489" s="161">
        <v>0.4544676463515569</v>
      </c>
      <c r="H10489" s="161">
        <v>0.15958529302807412</v>
      </c>
      <c r="J10489">
        <v>185</v>
      </c>
      <c r="K10489">
        <v>285</v>
      </c>
      <c r="L10489">
        <v>303.37787800000001</v>
      </c>
      <c r="R10489">
        <v>339.118292</v>
      </c>
      <c r="S10489">
        <v>185</v>
      </c>
      <c r="T10489" s="194">
        <v>285</v>
      </c>
      <c r="U10489" t="s">
        <v>193</v>
      </c>
      <c r="V10489">
        <v>45708.44259259259</v>
      </c>
    </row>
    <row r="10490" spans="1:22" x14ac:dyDescent="0.3">
      <c r="A10490" t="s">
        <v>71</v>
      </c>
      <c r="B10490" t="s">
        <v>70</v>
      </c>
      <c r="C10490" t="s">
        <v>93</v>
      </c>
      <c r="D10490" s="29">
        <v>45781</v>
      </c>
      <c r="E10490" s="161">
        <v>0.39019943965723169</v>
      </c>
      <c r="F10490" s="161">
        <v>6.0577515147627214E-2</v>
      </c>
      <c r="G10490" s="161">
        <v>0.4544676463515569</v>
      </c>
      <c r="H10490" s="161">
        <v>0.15958529302807412</v>
      </c>
      <c r="J10490">
        <v>185</v>
      </c>
      <c r="K10490">
        <v>285</v>
      </c>
      <c r="L10490">
        <v>303.37787800000001</v>
      </c>
      <c r="R10490">
        <v>339.118292</v>
      </c>
      <c r="S10490">
        <v>185</v>
      </c>
      <c r="T10490" s="194">
        <v>285</v>
      </c>
      <c r="U10490" t="s">
        <v>193</v>
      </c>
      <c r="V10490">
        <v>45708.44259259259</v>
      </c>
    </row>
    <row r="10491" spans="1:22" x14ac:dyDescent="0.3">
      <c r="A10491" t="s">
        <v>71</v>
      </c>
      <c r="B10491" t="s">
        <v>70</v>
      </c>
      <c r="C10491" t="s">
        <v>93</v>
      </c>
      <c r="D10491" s="29">
        <v>45782</v>
      </c>
      <c r="E10491" s="161">
        <v>0.37371834343175148</v>
      </c>
      <c r="F10491" s="161">
        <v>0</v>
      </c>
      <c r="G10491" s="161">
        <v>0.43972352868538278</v>
      </c>
      <c r="H10491" s="161">
        <v>0</v>
      </c>
      <c r="J10491">
        <v>190</v>
      </c>
      <c r="K10491">
        <v>345</v>
      </c>
      <c r="L10491">
        <v>303.37787800000001</v>
      </c>
      <c r="R10491">
        <v>339.118292</v>
      </c>
      <c r="S10491">
        <v>190</v>
      </c>
      <c r="T10491" s="194">
        <v>339.118292</v>
      </c>
      <c r="U10491" t="s">
        <v>193</v>
      </c>
      <c r="V10491">
        <v>45708.44258101852</v>
      </c>
    </row>
    <row r="10492" spans="1:22" x14ac:dyDescent="0.3">
      <c r="A10492" t="s">
        <v>71</v>
      </c>
      <c r="B10492" t="s">
        <v>70</v>
      </c>
      <c r="C10492" t="s">
        <v>93</v>
      </c>
      <c r="D10492" s="29">
        <v>45783</v>
      </c>
      <c r="E10492" s="161">
        <v>0.37371834343175148</v>
      </c>
      <c r="F10492" s="161">
        <v>0</v>
      </c>
      <c r="G10492" s="161">
        <v>0.43972352868538278</v>
      </c>
      <c r="H10492" s="161">
        <v>0</v>
      </c>
      <c r="J10492">
        <v>190</v>
      </c>
      <c r="K10492">
        <v>345</v>
      </c>
      <c r="L10492">
        <v>303.37787800000001</v>
      </c>
      <c r="R10492">
        <v>339.118292</v>
      </c>
      <c r="S10492">
        <v>190</v>
      </c>
      <c r="T10492" s="194">
        <v>339.118292</v>
      </c>
      <c r="U10492" t="s">
        <v>193</v>
      </c>
      <c r="V10492">
        <v>45708.44258101852</v>
      </c>
    </row>
    <row r="10493" spans="1:22" x14ac:dyDescent="0.3">
      <c r="A10493" t="s">
        <v>71</v>
      </c>
      <c r="B10493" t="s">
        <v>70</v>
      </c>
      <c r="C10493" t="s">
        <v>93</v>
      </c>
      <c r="D10493" s="29">
        <v>45784</v>
      </c>
      <c r="E10493" s="161">
        <v>0.37371834343175148</v>
      </c>
      <c r="F10493" s="161">
        <v>0</v>
      </c>
      <c r="G10493" s="161">
        <v>0.43972352868538278</v>
      </c>
      <c r="H10493" s="161">
        <v>0</v>
      </c>
      <c r="J10493">
        <v>190</v>
      </c>
      <c r="K10493">
        <v>345</v>
      </c>
      <c r="L10493">
        <v>303.37787800000001</v>
      </c>
      <c r="R10493">
        <v>339.118292</v>
      </c>
      <c r="S10493">
        <v>190</v>
      </c>
      <c r="T10493" s="194">
        <v>339.118292</v>
      </c>
      <c r="U10493" t="s">
        <v>193</v>
      </c>
      <c r="V10493">
        <v>45708.44259259259</v>
      </c>
    </row>
    <row r="10494" spans="1:22" x14ac:dyDescent="0.3">
      <c r="A10494" t="s">
        <v>71</v>
      </c>
      <c r="B10494" t="s">
        <v>70</v>
      </c>
      <c r="C10494" t="s">
        <v>93</v>
      </c>
      <c r="D10494" s="29">
        <v>45785</v>
      </c>
      <c r="E10494" s="161">
        <v>0.34075615098079104</v>
      </c>
      <c r="F10494" s="161">
        <v>0</v>
      </c>
      <c r="G10494" s="161">
        <v>0.41023529335303444</v>
      </c>
      <c r="H10494" s="161">
        <v>0</v>
      </c>
      <c r="J10494">
        <v>200</v>
      </c>
      <c r="K10494">
        <v>345</v>
      </c>
      <c r="L10494">
        <v>303.37787800000001</v>
      </c>
      <c r="R10494">
        <v>339.118292</v>
      </c>
      <c r="S10494">
        <v>200</v>
      </c>
      <c r="T10494" s="194">
        <v>339.118292</v>
      </c>
      <c r="U10494" t="s">
        <v>193</v>
      </c>
      <c r="V10494">
        <v>45708.44258101852</v>
      </c>
    </row>
    <row r="10495" spans="1:22" x14ac:dyDescent="0.3">
      <c r="A10495" t="s">
        <v>71</v>
      </c>
      <c r="B10495" t="s">
        <v>70</v>
      </c>
      <c r="C10495" t="s">
        <v>93</v>
      </c>
      <c r="D10495" s="29">
        <v>45786</v>
      </c>
      <c r="E10495" s="161">
        <v>0.34075615098079104</v>
      </c>
      <c r="F10495" s="161">
        <v>0</v>
      </c>
      <c r="G10495" s="161">
        <v>0.41023529335303444</v>
      </c>
      <c r="H10495" s="161">
        <v>0</v>
      </c>
      <c r="J10495">
        <v>200</v>
      </c>
      <c r="K10495">
        <v>345</v>
      </c>
      <c r="L10495">
        <v>303.37787800000001</v>
      </c>
      <c r="R10495">
        <v>339.118292</v>
      </c>
      <c r="S10495">
        <v>200</v>
      </c>
      <c r="T10495" s="194">
        <v>339.118292</v>
      </c>
      <c r="U10495" t="s">
        <v>193</v>
      </c>
      <c r="V10495">
        <v>45708.442569444444</v>
      </c>
    </row>
    <row r="10496" spans="1:22" x14ac:dyDescent="0.3">
      <c r="A10496" t="s">
        <v>71</v>
      </c>
      <c r="B10496" t="s">
        <v>70</v>
      </c>
      <c r="C10496" t="s">
        <v>93</v>
      </c>
      <c r="D10496" s="29">
        <v>45787</v>
      </c>
      <c r="E10496" s="161">
        <v>0.37371834343175148</v>
      </c>
      <c r="F10496" s="161">
        <v>0</v>
      </c>
      <c r="G10496" s="161">
        <v>0.43972352868538278</v>
      </c>
      <c r="H10496" s="161">
        <v>0.10060882236337754</v>
      </c>
      <c r="J10496">
        <v>190</v>
      </c>
      <c r="K10496">
        <v>305</v>
      </c>
      <c r="L10496">
        <v>303.37787800000001</v>
      </c>
      <c r="R10496">
        <v>339.118292</v>
      </c>
      <c r="S10496">
        <v>190</v>
      </c>
      <c r="T10496" s="194">
        <v>305</v>
      </c>
      <c r="U10496" t="s">
        <v>193</v>
      </c>
      <c r="V10496">
        <v>45708.44258101852</v>
      </c>
    </row>
    <row r="10497" spans="1:22" x14ac:dyDescent="0.3">
      <c r="A10497" t="s">
        <v>71</v>
      </c>
      <c r="B10497" t="s">
        <v>70</v>
      </c>
      <c r="C10497" t="s">
        <v>93</v>
      </c>
      <c r="D10497" s="29">
        <v>45788</v>
      </c>
      <c r="E10497" s="161">
        <v>0.37371834343175148</v>
      </c>
      <c r="F10497" s="161">
        <v>0</v>
      </c>
      <c r="G10497" s="161">
        <v>0.43972352868538278</v>
      </c>
      <c r="H10497" s="161">
        <v>0.10060882236337754</v>
      </c>
      <c r="J10497">
        <v>190</v>
      </c>
      <c r="K10497">
        <v>305</v>
      </c>
      <c r="L10497">
        <v>303.37787800000001</v>
      </c>
      <c r="R10497">
        <v>339.118292</v>
      </c>
      <c r="S10497">
        <v>190</v>
      </c>
      <c r="T10497" s="194">
        <v>305</v>
      </c>
      <c r="U10497" t="s">
        <v>193</v>
      </c>
      <c r="V10497">
        <v>45708.44258101852</v>
      </c>
    </row>
    <row r="10498" spans="1:22" x14ac:dyDescent="0.3">
      <c r="A10498" t="s">
        <v>71</v>
      </c>
      <c r="B10498" t="s">
        <v>70</v>
      </c>
      <c r="C10498" t="s">
        <v>93</v>
      </c>
      <c r="D10498" s="29">
        <v>45789</v>
      </c>
      <c r="E10498" s="161">
        <v>0.73630246039231639</v>
      </c>
      <c r="F10498" s="161">
        <v>0.34075615098079104</v>
      </c>
      <c r="G10498" s="161">
        <v>0.7640941173412138</v>
      </c>
      <c r="H10498" s="161">
        <v>0.41023529335303444</v>
      </c>
      <c r="J10498">
        <v>80</v>
      </c>
      <c r="K10498">
        <v>200</v>
      </c>
      <c r="L10498">
        <v>303.37787800000001</v>
      </c>
      <c r="R10498">
        <v>339.118292</v>
      </c>
      <c r="S10498">
        <v>80</v>
      </c>
      <c r="T10498" s="194">
        <v>200</v>
      </c>
      <c r="U10498" t="s">
        <v>193</v>
      </c>
      <c r="V10498">
        <v>45708.44258101852</v>
      </c>
    </row>
    <row r="10499" spans="1:22" x14ac:dyDescent="0.3">
      <c r="A10499" t="s">
        <v>71</v>
      </c>
      <c r="B10499" t="s">
        <v>70</v>
      </c>
      <c r="C10499" t="s">
        <v>93</v>
      </c>
      <c r="D10499" s="29">
        <v>45790</v>
      </c>
      <c r="E10499" s="161">
        <v>0.73630246039231639</v>
      </c>
      <c r="F10499" s="161">
        <v>0.34075615098079104</v>
      </c>
      <c r="G10499" s="161">
        <v>0.7640941173412138</v>
      </c>
      <c r="H10499" s="161">
        <v>0.41023529335303444</v>
      </c>
      <c r="J10499">
        <v>80</v>
      </c>
      <c r="K10499">
        <v>200</v>
      </c>
      <c r="L10499">
        <v>303.37787800000001</v>
      </c>
      <c r="R10499">
        <v>339.118292</v>
      </c>
      <c r="S10499">
        <v>80</v>
      </c>
      <c r="T10499" s="194">
        <v>200</v>
      </c>
      <c r="U10499" t="s">
        <v>193</v>
      </c>
      <c r="V10499">
        <v>45708.44258101852</v>
      </c>
    </row>
    <row r="10500" spans="1:22" x14ac:dyDescent="0.3">
      <c r="A10500" t="s">
        <v>71</v>
      </c>
      <c r="B10500" t="s">
        <v>70</v>
      </c>
      <c r="C10500" t="s">
        <v>93</v>
      </c>
      <c r="D10500" s="29">
        <v>45791</v>
      </c>
      <c r="E10500" s="161">
        <v>0.73630246039231639</v>
      </c>
      <c r="F10500" s="161">
        <v>0.34075615098079104</v>
      </c>
      <c r="G10500" s="161">
        <v>0.7640941173412138</v>
      </c>
      <c r="H10500" s="161">
        <v>0.41023529335303444</v>
      </c>
      <c r="J10500">
        <v>80</v>
      </c>
      <c r="K10500">
        <v>200</v>
      </c>
      <c r="L10500">
        <v>303.37787800000001</v>
      </c>
      <c r="R10500">
        <v>339.118292</v>
      </c>
      <c r="S10500">
        <v>80</v>
      </c>
      <c r="T10500" s="194">
        <v>200</v>
      </c>
      <c r="U10500" t="s">
        <v>193</v>
      </c>
      <c r="V10500">
        <v>45708.44258101852</v>
      </c>
    </row>
    <row r="10501" spans="1:22" x14ac:dyDescent="0.3">
      <c r="A10501" t="s">
        <v>71</v>
      </c>
      <c r="B10501" t="s">
        <v>70</v>
      </c>
      <c r="C10501" t="s">
        <v>93</v>
      </c>
      <c r="D10501" s="29">
        <v>45792</v>
      </c>
      <c r="E10501" s="161">
        <v>0.73630246039231639</v>
      </c>
      <c r="F10501" s="161">
        <v>0.34075615098079104</v>
      </c>
      <c r="G10501" s="161">
        <v>0.7640941173412138</v>
      </c>
      <c r="H10501" s="161">
        <v>0.41023529335303444</v>
      </c>
      <c r="J10501">
        <v>80</v>
      </c>
      <c r="K10501">
        <v>200</v>
      </c>
      <c r="L10501">
        <v>303.37787800000001</v>
      </c>
      <c r="R10501">
        <v>339.118292</v>
      </c>
      <c r="S10501">
        <v>80</v>
      </c>
      <c r="T10501" s="194">
        <v>200</v>
      </c>
      <c r="U10501" t="s">
        <v>193</v>
      </c>
      <c r="V10501">
        <v>45708.44258101852</v>
      </c>
    </row>
    <row r="10502" spans="1:22" x14ac:dyDescent="0.3">
      <c r="A10502" t="s">
        <v>71</v>
      </c>
      <c r="B10502" t="s">
        <v>70</v>
      </c>
      <c r="C10502" t="s">
        <v>93</v>
      </c>
      <c r="D10502" s="29">
        <v>45793</v>
      </c>
      <c r="E10502" s="161">
        <v>0.73630246039231639</v>
      </c>
      <c r="F10502" s="161">
        <v>0.34075615098079104</v>
      </c>
      <c r="G10502" s="161">
        <v>0.7640941173412138</v>
      </c>
      <c r="H10502" s="161">
        <v>0.41023529335303444</v>
      </c>
      <c r="J10502">
        <v>80</v>
      </c>
      <c r="K10502">
        <v>200</v>
      </c>
      <c r="L10502">
        <v>303.37787800000001</v>
      </c>
      <c r="R10502">
        <v>339.118292</v>
      </c>
      <c r="S10502">
        <v>80</v>
      </c>
      <c r="T10502" s="194">
        <v>200</v>
      </c>
      <c r="U10502" t="s">
        <v>193</v>
      </c>
      <c r="V10502">
        <v>45708.44258101852</v>
      </c>
    </row>
    <row r="10503" spans="1:22" x14ac:dyDescent="0.3">
      <c r="A10503" t="s">
        <v>71</v>
      </c>
      <c r="B10503" t="s">
        <v>70</v>
      </c>
      <c r="C10503" t="s">
        <v>93</v>
      </c>
      <c r="D10503" s="29">
        <v>45794</v>
      </c>
      <c r="E10503" s="161">
        <v>0.73630246039231639</v>
      </c>
      <c r="F10503" s="161">
        <v>0.34075615098079104</v>
      </c>
      <c r="G10503" s="161">
        <v>0.7640941173412138</v>
      </c>
      <c r="H10503" s="161">
        <v>0.41023529335303444</v>
      </c>
      <c r="J10503">
        <v>80</v>
      </c>
      <c r="K10503">
        <v>200</v>
      </c>
      <c r="L10503">
        <v>303.37787800000001</v>
      </c>
      <c r="R10503">
        <v>339.118292</v>
      </c>
      <c r="S10503">
        <v>80</v>
      </c>
      <c r="T10503" s="194">
        <v>200</v>
      </c>
      <c r="U10503" t="s">
        <v>193</v>
      </c>
      <c r="V10503">
        <v>45708.44259259259</v>
      </c>
    </row>
    <row r="10504" spans="1:22" x14ac:dyDescent="0.3">
      <c r="A10504" t="s">
        <v>71</v>
      </c>
      <c r="B10504" t="s">
        <v>70</v>
      </c>
      <c r="C10504" t="s">
        <v>93</v>
      </c>
      <c r="D10504" s="29">
        <v>45795</v>
      </c>
      <c r="E10504" s="161">
        <v>0.73630246039231639</v>
      </c>
      <c r="F10504" s="161">
        <v>0.34075615098079104</v>
      </c>
      <c r="G10504" s="161">
        <v>0.7640941173412138</v>
      </c>
      <c r="H10504" s="161">
        <v>0.41023529335303444</v>
      </c>
      <c r="J10504">
        <v>80</v>
      </c>
      <c r="K10504">
        <v>200</v>
      </c>
      <c r="L10504">
        <v>303.37787800000001</v>
      </c>
      <c r="R10504">
        <v>339.118292</v>
      </c>
      <c r="S10504">
        <v>80</v>
      </c>
      <c r="T10504" s="194">
        <v>200</v>
      </c>
      <c r="U10504" t="s">
        <v>193</v>
      </c>
      <c r="V10504">
        <v>45708.44258101852</v>
      </c>
    </row>
    <row r="10505" spans="1:22" x14ac:dyDescent="0.3">
      <c r="A10505" t="s">
        <v>71</v>
      </c>
      <c r="B10505" t="s">
        <v>70</v>
      </c>
      <c r="C10505" t="s">
        <v>93</v>
      </c>
      <c r="D10505" s="29">
        <v>45796</v>
      </c>
      <c r="E10505" s="161">
        <v>0.71982136416683618</v>
      </c>
      <c r="F10505" s="161">
        <v>0.34075615098079104</v>
      </c>
      <c r="G10505" s="161">
        <v>0.74934999967503968</v>
      </c>
      <c r="H10505" s="161">
        <v>0.41023529335303444</v>
      </c>
      <c r="J10505">
        <v>85</v>
      </c>
      <c r="K10505">
        <v>200</v>
      </c>
      <c r="L10505">
        <v>303.37787800000001</v>
      </c>
      <c r="R10505">
        <v>339.118292</v>
      </c>
      <c r="S10505">
        <v>85</v>
      </c>
      <c r="T10505" s="194">
        <v>200</v>
      </c>
      <c r="U10505" t="s">
        <v>193</v>
      </c>
      <c r="V10505">
        <v>45708.44258101852</v>
      </c>
    </row>
    <row r="10506" spans="1:22" x14ac:dyDescent="0.3">
      <c r="A10506" t="s">
        <v>71</v>
      </c>
      <c r="B10506" t="s">
        <v>70</v>
      </c>
      <c r="C10506" t="s">
        <v>93</v>
      </c>
      <c r="D10506" s="29">
        <v>45797</v>
      </c>
      <c r="E10506" s="161">
        <v>0.71982136416683618</v>
      </c>
      <c r="F10506" s="161">
        <v>0.34075615098079104</v>
      </c>
      <c r="G10506" s="161">
        <v>0.74934999967503968</v>
      </c>
      <c r="H10506" s="161">
        <v>0.41023529335303444</v>
      </c>
      <c r="J10506">
        <v>85</v>
      </c>
      <c r="K10506">
        <v>200</v>
      </c>
      <c r="L10506">
        <v>303.37787800000001</v>
      </c>
      <c r="R10506">
        <v>339.118292</v>
      </c>
      <c r="S10506">
        <v>85</v>
      </c>
      <c r="T10506" s="194">
        <v>200</v>
      </c>
      <c r="U10506" t="s">
        <v>193</v>
      </c>
      <c r="V10506">
        <v>45708.44259259259</v>
      </c>
    </row>
    <row r="10507" spans="1:22" x14ac:dyDescent="0.3">
      <c r="A10507" t="s">
        <v>71</v>
      </c>
      <c r="B10507" t="s">
        <v>70</v>
      </c>
      <c r="C10507" t="s">
        <v>93</v>
      </c>
      <c r="D10507" s="29">
        <v>45798</v>
      </c>
      <c r="E10507" s="161">
        <v>0.71982136416683618</v>
      </c>
      <c r="F10507" s="161">
        <v>0.34075615098079104</v>
      </c>
      <c r="G10507" s="161">
        <v>0.74934999967503968</v>
      </c>
      <c r="H10507" s="161">
        <v>0.41023529335303444</v>
      </c>
      <c r="J10507">
        <v>85</v>
      </c>
      <c r="K10507">
        <v>200</v>
      </c>
      <c r="L10507">
        <v>303.37787800000001</v>
      </c>
      <c r="R10507">
        <v>339.118292</v>
      </c>
      <c r="S10507">
        <v>85</v>
      </c>
      <c r="T10507" s="194">
        <v>200</v>
      </c>
      <c r="U10507" t="s">
        <v>193</v>
      </c>
      <c r="V10507">
        <v>45708.44258101852</v>
      </c>
    </row>
    <row r="10508" spans="1:22" x14ac:dyDescent="0.3">
      <c r="A10508" t="s">
        <v>71</v>
      </c>
      <c r="B10508" t="s">
        <v>70</v>
      </c>
      <c r="C10508" t="s">
        <v>93</v>
      </c>
      <c r="D10508" s="29">
        <v>45799</v>
      </c>
      <c r="E10508" s="161">
        <v>0.71982136416683618</v>
      </c>
      <c r="F10508" s="161">
        <v>0.34075615098079104</v>
      </c>
      <c r="G10508" s="161">
        <v>0.74934999967503968</v>
      </c>
      <c r="H10508" s="161">
        <v>0.41023529335303444</v>
      </c>
      <c r="J10508">
        <v>85</v>
      </c>
      <c r="K10508">
        <v>200</v>
      </c>
      <c r="L10508">
        <v>303.37787800000001</v>
      </c>
      <c r="R10508">
        <v>339.118292</v>
      </c>
      <c r="S10508">
        <v>85</v>
      </c>
      <c r="T10508" s="194">
        <v>200</v>
      </c>
      <c r="U10508" t="s">
        <v>193</v>
      </c>
      <c r="V10508">
        <v>45708.442569444444</v>
      </c>
    </row>
    <row r="10509" spans="1:22" x14ac:dyDescent="0.3">
      <c r="A10509" t="s">
        <v>71</v>
      </c>
      <c r="B10509" t="s">
        <v>70</v>
      </c>
      <c r="C10509" t="s">
        <v>93</v>
      </c>
      <c r="D10509" s="29">
        <v>45800</v>
      </c>
      <c r="E10509" s="161">
        <v>0.71982136416683618</v>
      </c>
      <c r="F10509" s="161">
        <v>0.34075615098079104</v>
      </c>
      <c r="G10509" s="161">
        <v>0.74934999967503968</v>
      </c>
      <c r="H10509" s="161">
        <v>0.41023529335303444</v>
      </c>
      <c r="J10509">
        <v>85</v>
      </c>
      <c r="K10509">
        <v>200</v>
      </c>
      <c r="L10509">
        <v>303.37787800000001</v>
      </c>
      <c r="R10509">
        <v>339.118292</v>
      </c>
      <c r="S10509">
        <v>85</v>
      </c>
      <c r="T10509" s="194">
        <v>200</v>
      </c>
      <c r="U10509" t="s">
        <v>193</v>
      </c>
      <c r="V10509">
        <v>45708.44258101852</v>
      </c>
    </row>
    <row r="10510" spans="1:22" x14ac:dyDescent="0.3">
      <c r="A10510" t="s">
        <v>71</v>
      </c>
      <c r="B10510" t="s">
        <v>70</v>
      </c>
      <c r="C10510" t="s">
        <v>93</v>
      </c>
      <c r="D10510" s="29">
        <v>45801</v>
      </c>
      <c r="E10510" s="161">
        <v>0.45612382455915257</v>
      </c>
      <c r="F10510" s="161">
        <v>0.29131286230435038</v>
      </c>
      <c r="G10510" s="161">
        <v>0.51344411701625337</v>
      </c>
      <c r="H10510" s="161">
        <v>0.36600294035451209</v>
      </c>
      <c r="J10510">
        <v>165</v>
      </c>
      <c r="K10510">
        <v>215</v>
      </c>
      <c r="L10510">
        <v>303.37787800000001</v>
      </c>
      <c r="R10510">
        <v>339.118292</v>
      </c>
      <c r="S10510">
        <v>165</v>
      </c>
      <c r="T10510" s="194">
        <v>215</v>
      </c>
      <c r="U10510" t="s">
        <v>193</v>
      </c>
      <c r="V10510">
        <v>45708.44258101852</v>
      </c>
    </row>
    <row r="10511" spans="1:22" x14ac:dyDescent="0.3">
      <c r="A10511" t="s">
        <v>71</v>
      </c>
      <c r="B10511" t="s">
        <v>70</v>
      </c>
      <c r="C10511" t="s">
        <v>93</v>
      </c>
      <c r="D10511" s="29">
        <v>45802</v>
      </c>
      <c r="E10511" s="161">
        <v>0.45612382455915257</v>
      </c>
      <c r="F10511" s="161">
        <v>0.29131286230435038</v>
      </c>
      <c r="G10511" s="161">
        <v>0.51344411701625337</v>
      </c>
      <c r="H10511" s="161">
        <v>0.36600294035451209</v>
      </c>
      <c r="J10511">
        <v>165</v>
      </c>
      <c r="K10511">
        <v>215</v>
      </c>
      <c r="L10511">
        <v>303.37787800000001</v>
      </c>
      <c r="R10511">
        <v>339.118292</v>
      </c>
      <c r="S10511">
        <v>165</v>
      </c>
      <c r="T10511" s="194">
        <v>215</v>
      </c>
      <c r="U10511" t="s">
        <v>193</v>
      </c>
      <c r="V10511">
        <v>45708.44259259259</v>
      </c>
    </row>
    <row r="10512" spans="1:22" x14ac:dyDescent="0.3">
      <c r="A10512" t="s">
        <v>71</v>
      </c>
      <c r="B10512" t="s">
        <v>70</v>
      </c>
      <c r="C10512" t="s">
        <v>93</v>
      </c>
      <c r="D10512" s="29">
        <v>45803</v>
      </c>
      <c r="E10512" s="161">
        <v>0.45612382455915257</v>
      </c>
      <c r="F10512" s="161">
        <v>0</v>
      </c>
      <c r="G10512" s="161">
        <v>0.51344411701625337</v>
      </c>
      <c r="H10512" s="161">
        <v>0</v>
      </c>
      <c r="J10512">
        <v>165</v>
      </c>
      <c r="K10512">
        <v>355</v>
      </c>
      <c r="L10512">
        <v>303.37787800000001</v>
      </c>
      <c r="R10512">
        <v>339.118292</v>
      </c>
      <c r="S10512">
        <v>165</v>
      </c>
      <c r="T10512" s="194">
        <v>339.118292</v>
      </c>
      <c r="U10512" t="s">
        <v>193</v>
      </c>
      <c r="V10512">
        <v>45708.44258101852</v>
      </c>
    </row>
    <row r="10513" spans="1:22" x14ac:dyDescent="0.3">
      <c r="A10513" t="s">
        <v>71</v>
      </c>
      <c r="B10513" t="s">
        <v>70</v>
      </c>
      <c r="C10513" t="s">
        <v>93</v>
      </c>
      <c r="D10513" s="29">
        <v>45804</v>
      </c>
      <c r="E10513" s="161">
        <v>0.45612382455915257</v>
      </c>
      <c r="F10513" s="161">
        <v>0</v>
      </c>
      <c r="G10513" s="161">
        <v>0.51344411701625337</v>
      </c>
      <c r="H10513" s="161">
        <v>0</v>
      </c>
      <c r="J10513">
        <v>165</v>
      </c>
      <c r="K10513">
        <v>355</v>
      </c>
      <c r="L10513">
        <v>303.37787800000001</v>
      </c>
      <c r="R10513">
        <v>339.118292</v>
      </c>
      <c r="S10513">
        <v>165</v>
      </c>
      <c r="T10513" s="194">
        <v>339.118292</v>
      </c>
      <c r="U10513" t="s">
        <v>193</v>
      </c>
      <c r="V10513">
        <v>45708.442569444444</v>
      </c>
    </row>
    <row r="10514" spans="1:22" x14ac:dyDescent="0.3">
      <c r="A10514" t="s">
        <v>71</v>
      </c>
      <c r="B10514" t="s">
        <v>70</v>
      </c>
      <c r="C10514" t="s">
        <v>93</v>
      </c>
      <c r="D10514" s="29">
        <v>45805</v>
      </c>
      <c r="E10514" s="161">
        <v>0.45612382455915257</v>
      </c>
      <c r="F10514" s="161">
        <v>0</v>
      </c>
      <c r="G10514" s="161">
        <v>0.51344411701625337</v>
      </c>
      <c r="H10514" s="161">
        <v>0</v>
      </c>
      <c r="J10514">
        <v>165</v>
      </c>
      <c r="K10514">
        <v>355</v>
      </c>
      <c r="L10514">
        <v>303.37787800000001</v>
      </c>
      <c r="R10514">
        <v>339.118292</v>
      </c>
      <c r="S10514">
        <v>165</v>
      </c>
      <c r="T10514" s="194">
        <v>339.118292</v>
      </c>
      <c r="U10514" t="s">
        <v>193</v>
      </c>
      <c r="V10514">
        <v>45708.44259259259</v>
      </c>
    </row>
    <row r="10515" spans="1:22" x14ac:dyDescent="0.3">
      <c r="A10515" t="s">
        <v>71</v>
      </c>
      <c r="B10515" t="s">
        <v>70</v>
      </c>
      <c r="C10515" t="s">
        <v>93</v>
      </c>
      <c r="D10515" s="29">
        <v>45806</v>
      </c>
      <c r="E10515" s="161">
        <v>0.45612382455915257</v>
      </c>
      <c r="F10515" s="161">
        <v>0</v>
      </c>
      <c r="G10515" s="161">
        <v>0.51344411701625337</v>
      </c>
      <c r="H10515" s="161">
        <v>0</v>
      </c>
      <c r="J10515">
        <v>165</v>
      </c>
      <c r="K10515">
        <v>355</v>
      </c>
      <c r="L10515">
        <v>303.37787800000001</v>
      </c>
      <c r="R10515">
        <v>339.118292</v>
      </c>
      <c r="S10515">
        <v>165</v>
      </c>
      <c r="T10515" s="194">
        <v>339.118292</v>
      </c>
      <c r="U10515" t="s">
        <v>193</v>
      </c>
      <c r="V10515">
        <v>45708.44259259259</v>
      </c>
    </row>
    <row r="10516" spans="1:22" x14ac:dyDescent="0.3">
      <c r="A10516" t="s">
        <v>71</v>
      </c>
      <c r="B10516" t="s">
        <v>70</v>
      </c>
      <c r="C10516" t="s">
        <v>93</v>
      </c>
      <c r="D10516" s="29">
        <v>45807</v>
      </c>
      <c r="E10516" s="161">
        <v>0.47260492078463279</v>
      </c>
      <c r="F10516" s="161">
        <v>0</v>
      </c>
      <c r="G10516" s="161">
        <v>0.52818823468242759</v>
      </c>
      <c r="H10516" s="161">
        <v>0</v>
      </c>
      <c r="J10516">
        <v>160</v>
      </c>
      <c r="K10516">
        <v>350</v>
      </c>
      <c r="L10516">
        <v>303.37787800000001</v>
      </c>
      <c r="R10516">
        <v>339.118292</v>
      </c>
      <c r="S10516">
        <v>160</v>
      </c>
      <c r="T10516" s="194">
        <v>339.118292</v>
      </c>
      <c r="U10516" t="s">
        <v>193</v>
      </c>
      <c r="V10516">
        <v>45708.44259259259</v>
      </c>
    </row>
    <row r="10517" spans="1:22" x14ac:dyDescent="0.3">
      <c r="A10517" t="s">
        <v>71</v>
      </c>
      <c r="B10517" t="s">
        <v>70</v>
      </c>
      <c r="C10517" t="s">
        <v>93</v>
      </c>
      <c r="D10517" s="29">
        <v>45808</v>
      </c>
      <c r="E10517" s="161">
        <v>0</v>
      </c>
      <c r="F10517" s="161">
        <v>0</v>
      </c>
      <c r="G10517" s="161">
        <v>0</v>
      </c>
      <c r="H10517" s="161">
        <v>0</v>
      </c>
      <c r="J10517" t="s">
        <v>243</v>
      </c>
      <c r="K10517" t="s">
        <v>243</v>
      </c>
      <c r="L10517">
        <v>303.37787800000001</v>
      </c>
      <c r="R10517">
        <v>339.118292</v>
      </c>
      <c r="S10517">
        <v>339.118292</v>
      </c>
      <c r="T10517" s="194">
        <v>339.118292</v>
      </c>
      <c r="U10517" t="s">
        <v>193</v>
      </c>
      <c r="V10517">
        <v>45708.442569444444</v>
      </c>
    </row>
    <row r="10518" spans="1:22" x14ac:dyDescent="0.3">
      <c r="A10518" t="s">
        <v>71</v>
      </c>
      <c r="B10518" t="s">
        <v>70</v>
      </c>
      <c r="C10518" t="s">
        <v>93</v>
      </c>
      <c r="D10518" s="29">
        <v>45809</v>
      </c>
      <c r="E10518" s="161">
        <v>0</v>
      </c>
      <c r="F10518" s="161">
        <v>0</v>
      </c>
      <c r="G10518" s="161">
        <v>0</v>
      </c>
      <c r="H10518" s="161">
        <v>0</v>
      </c>
      <c r="J10518" t="s">
        <v>243</v>
      </c>
      <c r="K10518" t="s">
        <v>243</v>
      </c>
      <c r="L10518">
        <v>303.37787800000001</v>
      </c>
      <c r="R10518">
        <v>339.118292</v>
      </c>
      <c r="S10518">
        <v>339.118292</v>
      </c>
      <c r="T10518" s="194">
        <v>339.118292</v>
      </c>
      <c r="U10518" t="s">
        <v>193</v>
      </c>
      <c r="V10518">
        <v>45708.44258101852</v>
      </c>
    </row>
    <row r="10519" spans="1:22" x14ac:dyDescent="0.3">
      <c r="A10519" t="s">
        <v>71</v>
      </c>
      <c r="B10519" t="s">
        <v>70</v>
      </c>
      <c r="C10519" t="s">
        <v>93</v>
      </c>
      <c r="D10519" s="29">
        <v>45810</v>
      </c>
      <c r="E10519" s="161">
        <v>0.32427505475531082</v>
      </c>
      <c r="F10519" s="161">
        <v>0</v>
      </c>
      <c r="G10519" s="161">
        <v>0.39549117568686032</v>
      </c>
      <c r="H10519" s="161">
        <v>1.2144116366332725E-2</v>
      </c>
      <c r="J10519">
        <v>205</v>
      </c>
      <c r="K10519">
        <v>335</v>
      </c>
      <c r="L10519">
        <v>303.37787800000001</v>
      </c>
      <c r="R10519">
        <v>339.118292</v>
      </c>
      <c r="S10519">
        <v>205</v>
      </c>
      <c r="T10519" s="194">
        <v>335</v>
      </c>
      <c r="U10519" t="s">
        <v>193</v>
      </c>
      <c r="V10519">
        <v>45708.44259259259</v>
      </c>
    </row>
    <row r="10520" spans="1:22" x14ac:dyDescent="0.3">
      <c r="A10520" t="s">
        <v>71</v>
      </c>
      <c r="B10520" t="s">
        <v>70</v>
      </c>
      <c r="C10520" t="s">
        <v>93</v>
      </c>
      <c r="D10520" s="29">
        <v>45811</v>
      </c>
      <c r="E10520" s="161">
        <v>0.32427505475531082</v>
      </c>
      <c r="F10520" s="161">
        <v>0</v>
      </c>
      <c r="G10520" s="161">
        <v>0.39549117568686032</v>
      </c>
      <c r="H10520" s="161">
        <v>1.2144116366332725E-2</v>
      </c>
      <c r="J10520">
        <v>205</v>
      </c>
      <c r="K10520">
        <v>335</v>
      </c>
      <c r="L10520">
        <v>303.37787800000001</v>
      </c>
      <c r="R10520">
        <v>339.118292</v>
      </c>
      <c r="S10520">
        <v>205</v>
      </c>
      <c r="T10520" s="194">
        <v>335</v>
      </c>
      <c r="U10520" t="s">
        <v>193</v>
      </c>
      <c r="V10520">
        <v>45708.442604166667</v>
      </c>
    </row>
    <row r="10521" spans="1:22" x14ac:dyDescent="0.3">
      <c r="A10521" t="s">
        <v>71</v>
      </c>
      <c r="B10521" t="s">
        <v>70</v>
      </c>
      <c r="C10521" t="s">
        <v>93</v>
      </c>
      <c r="D10521" s="29">
        <v>45812</v>
      </c>
      <c r="E10521" s="161">
        <v>0.32427505475531082</v>
      </c>
      <c r="F10521" s="161">
        <v>0</v>
      </c>
      <c r="G10521" s="161">
        <v>0.39549117568686032</v>
      </c>
      <c r="H10521" s="161">
        <v>1.2144116366332725E-2</v>
      </c>
      <c r="J10521">
        <v>205</v>
      </c>
      <c r="K10521">
        <v>335</v>
      </c>
      <c r="L10521">
        <v>303.37787800000001</v>
      </c>
      <c r="R10521">
        <v>339.118292</v>
      </c>
      <c r="S10521">
        <v>205</v>
      </c>
      <c r="T10521" s="194">
        <v>335</v>
      </c>
      <c r="U10521" t="s">
        <v>193</v>
      </c>
      <c r="V10521">
        <v>45708.44258101852</v>
      </c>
    </row>
    <row r="10522" spans="1:22" x14ac:dyDescent="0.3">
      <c r="A10522" t="s">
        <v>71</v>
      </c>
      <c r="B10522" t="s">
        <v>70</v>
      </c>
      <c r="C10522" t="s">
        <v>93</v>
      </c>
      <c r="D10522" s="29">
        <v>45813</v>
      </c>
      <c r="E10522" s="161">
        <v>0.32427505475531082</v>
      </c>
      <c r="F10522" s="161">
        <v>0</v>
      </c>
      <c r="G10522" s="161">
        <v>0.39549117568686032</v>
      </c>
      <c r="H10522" s="161">
        <v>1.2144116366332725E-2</v>
      </c>
      <c r="J10522">
        <v>205</v>
      </c>
      <c r="K10522">
        <v>335</v>
      </c>
      <c r="L10522">
        <v>303.37787800000001</v>
      </c>
      <c r="R10522">
        <v>339.118292</v>
      </c>
      <c r="S10522">
        <v>205</v>
      </c>
      <c r="T10522" s="194">
        <v>335</v>
      </c>
      <c r="U10522" t="s">
        <v>193</v>
      </c>
      <c r="V10522">
        <v>45708.44259259259</v>
      </c>
    </row>
    <row r="10523" spans="1:22" x14ac:dyDescent="0.3">
      <c r="A10523" t="s">
        <v>71</v>
      </c>
      <c r="B10523" t="s">
        <v>70</v>
      </c>
      <c r="C10523" t="s">
        <v>93</v>
      </c>
      <c r="D10523" s="29">
        <v>45814</v>
      </c>
      <c r="E10523" s="161">
        <v>0.45612382455915257</v>
      </c>
      <c r="F10523" s="161">
        <v>1.1134226471186559E-2</v>
      </c>
      <c r="G10523" s="161">
        <v>0.51344411701625337</v>
      </c>
      <c r="H10523" s="161">
        <v>0.11535294002955165</v>
      </c>
      <c r="J10523">
        <v>165</v>
      </c>
      <c r="K10523">
        <v>300</v>
      </c>
      <c r="L10523">
        <v>303.37787800000001</v>
      </c>
      <c r="R10523">
        <v>339.118292</v>
      </c>
      <c r="S10523">
        <v>165</v>
      </c>
      <c r="T10523" s="194">
        <v>300</v>
      </c>
      <c r="U10523" t="s">
        <v>193</v>
      </c>
      <c r="V10523">
        <v>45708.442569444444</v>
      </c>
    </row>
    <row r="10524" spans="1:22" x14ac:dyDescent="0.3">
      <c r="A10524" t="s">
        <v>71</v>
      </c>
      <c r="B10524" t="s">
        <v>70</v>
      </c>
      <c r="C10524" t="s">
        <v>93</v>
      </c>
      <c r="D10524" s="29">
        <v>45815</v>
      </c>
      <c r="E10524" s="161">
        <v>0.39019943965723169</v>
      </c>
      <c r="F10524" s="161">
        <v>0</v>
      </c>
      <c r="G10524" s="161">
        <v>0.4544676463515569</v>
      </c>
      <c r="H10524" s="161">
        <v>5.6376469364855186E-2</v>
      </c>
      <c r="J10524">
        <v>185</v>
      </c>
      <c r="K10524">
        <v>320</v>
      </c>
      <c r="L10524">
        <v>303.37787800000001</v>
      </c>
      <c r="R10524">
        <v>339.118292</v>
      </c>
      <c r="S10524">
        <v>185</v>
      </c>
      <c r="T10524" s="194">
        <v>320</v>
      </c>
      <c r="U10524" t="s">
        <v>193</v>
      </c>
      <c r="V10524">
        <v>45708.44259259259</v>
      </c>
    </row>
    <row r="10525" spans="1:22" x14ac:dyDescent="0.3">
      <c r="A10525" t="s">
        <v>71</v>
      </c>
      <c r="B10525" t="s">
        <v>70</v>
      </c>
      <c r="C10525" t="s">
        <v>93</v>
      </c>
      <c r="D10525" s="29">
        <v>45816</v>
      </c>
      <c r="E10525" s="161">
        <v>0.39019943965723169</v>
      </c>
      <c r="F10525" s="161">
        <v>0</v>
      </c>
      <c r="G10525" s="161">
        <v>0.4544676463515569</v>
      </c>
      <c r="H10525" s="161">
        <v>5.6376469364855186E-2</v>
      </c>
      <c r="J10525">
        <v>185</v>
      </c>
      <c r="K10525">
        <v>320</v>
      </c>
      <c r="L10525">
        <v>303.37787800000001</v>
      </c>
      <c r="R10525">
        <v>339.118292</v>
      </c>
      <c r="S10525">
        <v>185</v>
      </c>
      <c r="T10525" s="194">
        <v>320</v>
      </c>
      <c r="U10525" t="s">
        <v>193</v>
      </c>
      <c r="V10525">
        <v>45708.44258101852</v>
      </c>
    </row>
    <row r="10526" spans="1:22" x14ac:dyDescent="0.3">
      <c r="A10526" t="s">
        <v>71</v>
      </c>
      <c r="B10526" t="s">
        <v>70</v>
      </c>
      <c r="C10526" t="s">
        <v>93</v>
      </c>
      <c r="D10526" s="29">
        <v>45817</v>
      </c>
      <c r="E10526" s="161">
        <v>0.42316163210819213</v>
      </c>
      <c r="F10526" s="161">
        <v>0</v>
      </c>
      <c r="G10526" s="161">
        <v>0.48395588168390513</v>
      </c>
      <c r="H10526" s="161">
        <v>7.1120587031029303E-2</v>
      </c>
      <c r="J10526">
        <v>175</v>
      </c>
      <c r="K10526">
        <v>315</v>
      </c>
      <c r="L10526">
        <v>303.37787800000001</v>
      </c>
      <c r="R10526">
        <v>339.118292</v>
      </c>
      <c r="S10526">
        <v>175</v>
      </c>
      <c r="T10526" s="194">
        <v>315</v>
      </c>
      <c r="U10526" t="s">
        <v>193</v>
      </c>
      <c r="V10526">
        <v>45708.44259259259</v>
      </c>
    </row>
    <row r="10527" spans="1:22" x14ac:dyDescent="0.3">
      <c r="A10527" t="s">
        <v>71</v>
      </c>
      <c r="B10527" t="s">
        <v>70</v>
      </c>
      <c r="C10527" t="s">
        <v>93</v>
      </c>
      <c r="D10527" s="29">
        <v>45818</v>
      </c>
      <c r="E10527" s="161">
        <v>0.42316163210819213</v>
      </c>
      <c r="F10527" s="161">
        <v>0</v>
      </c>
      <c r="G10527" s="161">
        <v>0.48395588168390513</v>
      </c>
      <c r="H10527" s="161">
        <v>7.1120587031029303E-2</v>
      </c>
      <c r="J10527">
        <v>175</v>
      </c>
      <c r="K10527">
        <v>315</v>
      </c>
      <c r="L10527">
        <v>303.37787800000001</v>
      </c>
      <c r="R10527">
        <v>339.118292</v>
      </c>
      <c r="S10527">
        <v>175</v>
      </c>
      <c r="T10527" s="194">
        <v>315</v>
      </c>
      <c r="U10527" t="s">
        <v>193</v>
      </c>
      <c r="V10527">
        <v>45708.44258101852</v>
      </c>
    </row>
    <row r="10528" spans="1:22" x14ac:dyDescent="0.3">
      <c r="A10528" t="s">
        <v>71</v>
      </c>
      <c r="B10528" t="s">
        <v>70</v>
      </c>
      <c r="C10528" t="s">
        <v>93</v>
      </c>
      <c r="D10528" s="29">
        <v>45819</v>
      </c>
      <c r="E10528" s="161">
        <v>0.42316163210819213</v>
      </c>
      <c r="F10528" s="161">
        <v>0</v>
      </c>
      <c r="G10528" s="161">
        <v>0.48395588168390513</v>
      </c>
      <c r="H10528" s="161">
        <v>7.1120587031029303E-2</v>
      </c>
      <c r="J10528">
        <v>175</v>
      </c>
      <c r="K10528">
        <v>315</v>
      </c>
      <c r="L10528">
        <v>303.37787800000001</v>
      </c>
      <c r="R10528">
        <v>339.118292</v>
      </c>
      <c r="S10528">
        <v>175</v>
      </c>
      <c r="T10528" s="194">
        <v>315</v>
      </c>
      <c r="U10528" t="s">
        <v>193</v>
      </c>
      <c r="V10528">
        <v>45708.44258101852</v>
      </c>
    </row>
    <row r="10529" spans="1:22" x14ac:dyDescent="0.3">
      <c r="A10529" t="s">
        <v>71</v>
      </c>
      <c r="B10529" t="s">
        <v>70</v>
      </c>
      <c r="C10529" t="s">
        <v>93</v>
      </c>
      <c r="D10529" s="29">
        <v>45820</v>
      </c>
      <c r="E10529" s="161">
        <v>0.42316163210819213</v>
      </c>
      <c r="F10529" s="161">
        <v>0</v>
      </c>
      <c r="G10529" s="161">
        <v>0.48395588168390513</v>
      </c>
      <c r="H10529" s="161">
        <v>7.1120587031029303E-2</v>
      </c>
      <c r="J10529">
        <v>175</v>
      </c>
      <c r="K10529">
        <v>315</v>
      </c>
      <c r="L10529">
        <v>303.37787800000001</v>
      </c>
      <c r="R10529">
        <v>339.118292</v>
      </c>
      <c r="S10529">
        <v>175</v>
      </c>
      <c r="T10529" s="194">
        <v>315</v>
      </c>
      <c r="U10529" t="s">
        <v>193</v>
      </c>
      <c r="V10529">
        <v>45708.44258101852</v>
      </c>
    </row>
    <row r="10530" spans="1:22" x14ac:dyDescent="0.3">
      <c r="A10530" t="s">
        <v>71</v>
      </c>
      <c r="B10530" t="s">
        <v>70</v>
      </c>
      <c r="C10530" t="s">
        <v>93</v>
      </c>
      <c r="D10530" s="29">
        <v>45821</v>
      </c>
      <c r="E10530" s="161">
        <v>0.58797259436299443</v>
      </c>
      <c r="F10530" s="161">
        <v>0</v>
      </c>
      <c r="G10530" s="161">
        <v>0.63139705834564652</v>
      </c>
      <c r="H10530" s="161">
        <v>7.1120587031029303E-2</v>
      </c>
      <c r="J10530">
        <v>125</v>
      </c>
      <c r="K10530">
        <v>315</v>
      </c>
      <c r="L10530">
        <v>303.37787800000001</v>
      </c>
      <c r="R10530">
        <v>339.118292</v>
      </c>
      <c r="S10530">
        <v>125</v>
      </c>
      <c r="T10530" s="194">
        <v>315</v>
      </c>
      <c r="U10530" t="s">
        <v>193</v>
      </c>
      <c r="V10530">
        <v>45708.442569444444</v>
      </c>
    </row>
    <row r="10531" spans="1:22" x14ac:dyDescent="0.3">
      <c r="A10531" t="s">
        <v>71</v>
      </c>
      <c r="B10531" t="s">
        <v>70</v>
      </c>
      <c r="C10531" t="s">
        <v>93</v>
      </c>
      <c r="D10531" s="29">
        <v>45822</v>
      </c>
      <c r="E10531" s="161">
        <v>0.48908601701011301</v>
      </c>
      <c r="F10531" s="161">
        <v>0</v>
      </c>
      <c r="G10531" s="161">
        <v>0.54293235234860171</v>
      </c>
      <c r="H10531" s="161">
        <v>0</v>
      </c>
      <c r="J10531">
        <v>155</v>
      </c>
      <c r="K10531">
        <v>345</v>
      </c>
      <c r="L10531">
        <v>303.37787800000001</v>
      </c>
      <c r="R10531">
        <v>339.118292</v>
      </c>
      <c r="S10531">
        <v>155</v>
      </c>
      <c r="T10531" s="194">
        <v>339.118292</v>
      </c>
      <c r="U10531" t="s">
        <v>193</v>
      </c>
      <c r="V10531">
        <v>45708.44259259259</v>
      </c>
    </row>
    <row r="10532" spans="1:22" x14ac:dyDescent="0.3">
      <c r="A10532" t="s">
        <v>71</v>
      </c>
      <c r="B10532" t="s">
        <v>70</v>
      </c>
      <c r="C10532" t="s">
        <v>93</v>
      </c>
      <c r="D10532" s="29">
        <v>45823</v>
      </c>
      <c r="E10532" s="161">
        <v>0.48908601701011301</v>
      </c>
      <c r="F10532" s="161">
        <v>0</v>
      </c>
      <c r="G10532" s="161">
        <v>0.54293235234860171</v>
      </c>
      <c r="H10532" s="161">
        <v>0</v>
      </c>
      <c r="J10532">
        <v>155</v>
      </c>
      <c r="K10532">
        <v>345</v>
      </c>
      <c r="L10532">
        <v>303.37787800000001</v>
      </c>
      <c r="R10532">
        <v>339.118292</v>
      </c>
      <c r="S10532">
        <v>155</v>
      </c>
      <c r="T10532" s="194">
        <v>339.118292</v>
      </c>
      <c r="U10532" t="s">
        <v>193</v>
      </c>
      <c r="V10532">
        <v>45708.44259259259</v>
      </c>
    </row>
    <row r="10533" spans="1:22" x14ac:dyDescent="0.3">
      <c r="A10533" t="s">
        <v>71</v>
      </c>
      <c r="B10533" t="s">
        <v>70</v>
      </c>
      <c r="C10533" t="s">
        <v>93</v>
      </c>
      <c r="D10533" s="29">
        <v>45824</v>
      </c>
      <c r="E10533" s="161">
        <v>0.48908601701011301</v>
      </c>
      <c r="F10533" s="161">
        <v>0</v>
      </c>
      <c r="G10533" s="161">
        <v>0.54293235234860171</v>
      </c>
      <c r="H10533" s="161">
        <v>0</v>
      </c>
      <c r="J10533">
        <v>155</v>
      </c>
      <c r="K10533">
        <v>345</v>
      </c>
      <c r="L10533">
        <v>303.37787800000001</v>
      </c>
      <c r="R10533">
        <v>339.118292</v>
      </c>
      <c r="S10533">
        <v>155</v>
      </c>
      <c r="T10533" s="194">
        <v>339.118292</v>
      </c>
      <c r="U10533" t="s">
        <v>193</v>
      </c>
      <c r="V10533">
        <v>45708.44258101852</v>
      </c>
    </row>
    <row r="10534" spans="1:22" x14ac:dyDescent="0.3">
      <c r="A10534" t="s">
        <v>71</v>
      </c>
      <c r="B10534" t="s">
        <v>70</v>
      </c>
      <c r="C10534" t="s">
        <v>93</v>
      </c>
      <c r="D10534" s="29">
        <v>45825</v>
      </c>
      <c r="E10534" s="161">
        <v>0.48908601701011301</v>
      </c>
      <c r="F10534" s="161">
        <v>0</v>
      </c>
      <c r="G10534" s="161">
        <v>0.54293235234860171</v>
      </c>
      <c r="H10534" s="161">
        <v>0</v>
      </c>
      <c r="J10534">
        <v>155</v>
      </c>
      <c r="K10534">
        <v>345</v>
      </c>
      <c r="L10534">
        <v>303.37787800000001</v>
      </c>
      <c r="R10534">
        <v>339.118292</v>
      </c>
      <c r="S10534">
        <v>155</v>
      </c>
      <c r="T10534" s="194">
        <v>339.118292</v>
      </c>
      <c r="U10534" t="s">
        <v>193</v>
      </c>
      <c r="V10534">
        <v>45708.44258101852</v>
      </c>
    </row>
    <row r="10535" spans="1:22" x14ac:dyDescent="0.3">
      <c r="A10535" t="s">
        <v>71</v>
      </c>
      <c r="B10535" t="s">
        <v>70</v>
      </c>
      <c r="C10535" t="s">
        <v>93</v>
      </c>
      <c r="D10535" s="29">
        <v>45826</v>
      </c>
      <c r="E10535" s="161">
        <v>0.48908601701011301</v>
      </c>
      <c r="F10535" s="161">
        <v>0</v>
      </c>
      <c r="G10535" s="161">
        <v>0.54293235234860171</v>
      </c>
      <c r="H10535" s="161">
        <v>0</v>
      </c>
      <c r="J10535">
        <v>155</v>
      </c>
      <c r="K10535">
        <v>345</v>
      </c>
      <c r="L10535">
        <v>303.37787800000001</v>
      </c>
      <c r="R10535">
        <v>339.118292</v>
      </c>
      <c r="S10535">
        <v>155</v>
      </c>
      <c r="T10535" s="194">
        <v>339.118292</v>
      </c>
      <c r="U10535" t="s">
        <v>193</v>
      </c>
      <c r="V10535">
        <v>45708.442569444444</v>
      </c>
    </row>
    <row r="10536" spans="1:22" x14ac:dyDescent="0.3">
      <c r="A10536" t="s">
        <v>71</v>
      </c>
      <c r="B10536" t="s">
        <v>70</v>
      </c>
      <c r="C10536" t="s">
        <v>93</v>
      </c>
      <c r="D10536" s="29">
        <v>45827</v>
      </c>
      <c r="E10536" s="161">
        <v>0.48908601701011301</v>
      </c>
      <c r="F10536" s="161">
        <v>0</v>
      </c>
      <c r="G10536" s="161">
        <v>0.54293235234860171</v>
      </c>
      <c r="H10536" s="161">
        <v>0</v>
      </c>
      <c r="J10536">
        <v>155</v>
      </c>
      <c r="K10536">
        <v>345</v>
      </c>
      <c r="L10536">
        <v>303.37787800000001</v>
      </c>
      <c r="R10536">
        <v>339.118292</v>
      </c>
      <c r="S10536">
        <v>155</v>
      </c>
      <c r="T10536" s="194">
        <v>339.118292</v>
      </c>
      <c r="U10536" t="s">
        <v>193</v>
      </c>
      <c r="V10536">
        <v>45708.442569444444</v>
      </c>
    </row>
    <row r="10537" spans="1:22" x14ac:dyDescent="0.3">
      <c r="A10537" t="s">
        <v>71</v>
      </c>
      <c r="B10537" t="s">
        <v>70</v>
      </c>
      <c r="C10537" t="s">
        <v>93</v>
      </c>
      <c r="D10537" s="29">
        <v>45828</v>
      </c>
      <c r="E10537" s="161">
        <v>0.48908601701011301</v>
      </c>
      <c r="F10537" s="161">
        <v>0</v>
      </c>
      <c r="G10537" s="161">
        <v>0.54293235234860171</v>
      </c>
      <c r="H10537" s="161">
        <v>0</v>
      </c>
      <c r="J10537">
        <v>155</v>
      </c>
      <c r="K10537">
        <v>345</v>
      </c>
      <c r="L10537">
        <v>303.37787800000001</v>
      </c>
      <c r="R10537">
        <v>339.118292</v>
      </c>
      <c r="S10537">
        <v>155</v>
      </c>
      <c r="T10537" s="194">
        <v>339.118292</v>
      </c>
      <c r="U10537" t="s">
        <v>193</v>
      </c>
      <c r="V10537">
        <v>45708.44258101852</v>
      </c>
    </row>
    <row r="10538" spans="1:22" x14ac:dyDescent="0.3">
      <c r="A10538" t="s">
        <v>71</v>
      </c>
      <c r="B10538" t="s">
        <v>70</v>
      </c>
      <c r="C10538" t="s">
        <v>93</v>
      </c>
      <c r="D10538" s="29">
        <v>45829</v>
      </c>
      <c r="E10538" s="161">
        <v>0.48908601701011301</v>
      </c>
      <c r="F10538" s="161">
        <v>0</v>
      </c>
      <c r="G10538" s="161">
        <v>0.54293235234860171</v>
      </c>
      <c r="H10538" s="161">
        <v>0</v>
      </c>
      <c r="J10538">
        <v>155</v>
      </c>
      <c r="K10538">
        <v>345</v>
      </c>
      <c r="L10538">
        <v>303.37787800000001</v>
      </c>
      <c r="R10538">
        <v>339.118292</v>
      </c>
      <c r="S10538">
        <v>155</v>
      </c>
      <c r="T10538" s="194">
        <v>339.118292</v>
      </c>
      <c r="U10538" t="s">
        <v>193</v>
      </c>
      <c r="V10538">
        <v>45708.44259259259</v>
      </c>
    </row>
    <row r="10539" spans="1:22" x14ac:dyDescent="0.3">
      <c r="A10539" t="s">
        <v>71</v>
      </c>
      <c r="B10539" t="s">
        <v>70</v>
      </c>
      <c r="C10539" t="s">
        <v>93</v>
      </c>
      <c r="D10539" s="29">
        <v>45830</v>
      </c>
      <c r="E10539" s="161">
        <v>0.48908601701011301</v>
      </c>
      <c r="F10539" s="161">
        <v>0</v>
      </c>
      <c r="G10539" s="161">
        <v>0.54293235234860171</v>
      </c>
      <c r="H10539" s="161">
        <v>0</v>
      </c>
      <c r="J10539">
        <v>155</v>
      </c>
      <c r="K10539">
        <v>345</v>
      </c>
      <c r="L10539">
        <v>303.37787800000001</v>
      </c>
      <c r="R10539">
        <v>339.118292</v>
      </c>
      <c r="S10539">
        <v>155</v>
      </c>
      <c r="T10539" s="194">
        <v>339.118292</v>
      </c>
      <c r="U10539" t="s">
        <v>193</v>
      </c>
      <c r="V10539">
        <v>45708.442569444444</v>
      </c>
    </row>
    <row r="10540" spans="1:22" x14ac:dyDescent="0.3">
      <c r="A10540" t="s">
        <v>71</v>
      </c>
      <c r="B10540" t="s">
        <v>70</v>
      </c>
      <c r="C10540" t="s">
        <v>93</v>
      </c>
      <c r="D10540" s="29">
        <v>45831</v>
      </c>
      <c r="E10540" s="161">
        <v>0.50556711323559322</v>
      </c>
      <c r="F10540" s="161">
        <v>0</v>
      </c>
      <c r="G10540" s="161">
        <v>0.55767647001477583</v>
      </c>
      <c r="H10540" s="161">
        <v>1.2144116366332725E-2</v>
      </c>
      <c r="J10540">
        <v>150</v>
      </c>
      <c r="K10540">
        <v>335</v>
      </c>
      <c r="L10540">
        <v>303.37787800000001</v>
      </c>
      <c r="R10540">
        <v>339.118292</v>
      </c>
      <c r="S10540">
        <v>150</v>
      </c>
      <c r="T10540" s="194">
        <v>335</v>
      </c>
      <c r="U10540" t="s">
        <v>193</v>
      </c>
      <c r="V10540">
        <v>45708.44259259259</v>
      </c>
    </row>
    <row r="10541" spans="1:22" x14ac:dyDescent="0.3">
      <c r="A10541" t="s">
        <v>71</v>
      </c>
      <c r="B10541" t="s">
        <v>70</v>
      </c>
      <c r="C10541" t="s">
        <v>93</v>
      </c>
      <c r="D10541" s="29">
        <v>45832</v>
      </c>
      <c r="E10541" s="161">
        <v>0.50556711323559322</v>
      </c>
      <c r="F10541" s="161">
        <v>0</v>
      </c>
      <c r="G10541" s="161">
        <v>0.55767647001477583</v>
      </c>
      <c r="H10541" s="161">
        <v>1.2144116366332725E-2</v>
      </c>
      <c r="J10541">
        <v>150</v>
      </c>
      <c r="K10541">
        <v>335</v>
      </c>
      <c r="L10541">
        <v>303.37787800000001</v>
      </c>
      <c r="R10541">
        <v>339.118292</v>
      </c>
      <c r="S10541">
        <v>150</v>
      </c>
      <c r="T10541" s="194">
        <v>335</v>
      </c>
      <c r="U10541" t="s">
        <v>193</v>
      </c>
      <c r="V10541">
        <v>45708.44259259259</v>
      </c>
    </row>
    <row r="10542" spans="1:22" x14ac:dyDescent="0.3">
      <c r="A10542" t="s">
        <v>71</v>
      </c>
      <c r="B10542" t="s">
        <v>70</v>
      </c>
      <c r="C10542" t="s">
        <v>93</v>
      </c>
      <c r="D10542" s="29">
        <v>45833</v>
      </c>
      <c r="E10542" s="161">
        <v>0.50556711323559322</v>
      </c>
      <c r="F10542" s="161">
        <v>0</v>
      </c>
      <c r="G10542" s="161">
        <v>0.55767647001477583</v>
      </c>
      <c r="H10542" s="161">
        <v>1.2144116366332725E-2</v>
      </c>
      <c r="J10542">
        <v>150</v>
      </c>
      <c r="K10542">
        <v>335</v>
      </c>
      <c r="L10542">
        <v>303.37787800000001</v>
      </c>
      <c r="R10542">
        <v>339.118292</v>
      </c>
      <c r="S10542">
        <v>150</v>
      </c>
      <c r="T10542" s="194">
        <v>335</v>
      </c>
      <c r="U10542" t="s">
        <v>193</v>
      </c>
      <c r="V10542">
        <v>45708.44259259259</v>
      </c>
    </row>
    <row r="10543" spans="1:22" x14ac:dyDescent="0.3">
      <c r="A10543" t="s">
        <v>71</v>
      </c>
      <c r="B10543" t="s">
        <v>70</v>
      </c>
      <c r="C10543" t="s">
        <v>93</v>
      </c>
      <c r="D10543" s="29">
        <v>45834</v>
      </c>
      <c r="E10543" s="161">
        <v>0.50556711323559322</v>
      </c>
      <c r="F10543" s="161">
        <v>0</v>
      </c>
      <c r="G10543" s="161">
        <v>0.55767647001477583</v>
      </c>
      <c r="H10543" s="161">
        <v>1.2144116366332725E-2</v>
      </c>
      <c r="J10543">
        <v>150</v>
      </c>
      <c r="K10543">
        <v>335</v>
      </c>
      <c r="L10543">
        <v>303.37787800000001</v>
      </c>
      <c r="R10543">
        <v>339.118292</v>
      </c>
      <c r="S10543">
        <v>150</v>
      </c>
      <c r="T10543" s="194">
        <v>335</v>
      </c>
      <c r="U10543" t="s">
        <v>193</v>
      </c>
      <c r="V10543">
        <v>45708.442604166667</v>
      </c>
    </row>
    <row r="10544" spans="1:22" x14ac:dyDescent="0.3">
      <c r="A10544" t="s">
        <v>71</v>
      </c>
      <c r="B10544" t="s">
        <v>70</v>
      </c>
      <c r="C10544" t="s">
        <v>93</v>
      </c>
      <c r="D10544" s="29">
        <v>45835</v>
      </c>
      <c r="E10544" s="161">
        <v>0.5714914981375141</v>
      </c>
      <c r="F10544" s="161">
        <v>0</v>
      </c>
      <c r="G10544" s="161">
        <v>0.61665294067947241</v>
      </c>
      <c r="H10544" s="161">
        <v>5.6376469364855186E-2</v>
      </c>
      <c r="J10544">
        <v>130</v>
      </c>
      <c r="K10544">
        <v>320</v>
      </c>
      <c r="L10544">
        <v>303.37787800000001</v>
      </c>
      <c r="R10544">
        <v>339.118292</v>
      </c>
      <c r="S10544">
        <v>130</v>
      </c>
      <c r="T10544" s="194">
        <v>320</v>
      </c>
      <c r="U10544" t="s">
        <v>193</v>
      </c>
      <c r="V10544">
        <v>45708.44259259259</v>
      </c>
    </row>
    <row r="10545" spans="1:22" x14ac:dyDescent="0.3">
      <c r="A10545" t="s">
        <v>71</v>
      </c>
      <c r="B10545" t="s">
        <v>70</v>
      </c>
      <c r="C10545" t="s">
        <v>93</v>
      </c>
      <c r="D10545" s="29">
        <v>45836</v>
      </c>
      <c r="E10545" s="161">
        <v>0.5714914981375141</v>
      </c>
      <c r="F10545" s="161">
        <v>0</v>
      </c>
      <c r="G10545" s="161">
        <v>0.61665294067947241</v>
      </c>
      <c r="H10545" s="161">
        <v>5.6376469364855186E-2</v>
      </c>
      <c r="J10545">
        <v>130</v>
      </c>
      <c r="K10545">
        <v>320</v>
      </c>
      <c r="L10545">
        <v>303.37787800000001</v>
      </c>
      <c r="R10545">
        <v>339.118292</v>
      </c>
      <c r="S10545">
        <v>130</v>
      </c>
      <c r="T10545" s="194">
        <v>320</v>
      </c>
      <c r="U10545" t="s">
        <v>193</v>
      </c>
      <c r="V10545">
        <v>45708.44258101852</v>
      </c>
    </row>
    <row r="10546" spans="1:22" x14ac:dyDescent="0.3">
      <c r="A10546" t="s">
        <v>71</v>
      </c>
      <c r="B10546" t="s">
        <v>70</v>
      </c>
      <c r="C10546" t="s">
        <v>93</v>
      </c>
      <c r="D10546" s="29">
        <v>45837</v>
      </c>
      <c r="E10546" s="161">
        <v>0.5714914981375141</v>
      </c>
      <c r="F10546" s="161">
        <v>0</v>
      </c>
      <c r="G10546" s="161">
        <v>0.61665294067947241</v>
      </c>
      <c r="H10546" s="161">
        <v>5.6376469364855186E-2</v>
      </c>
      <c r="J10546">
        <v>130</v>
      </c>
      <c r="K10546">
        <v>320</v>
      </c>
      <c r="L10546">
        <v>303.37787800000001</v>
      </c>
      <c r="R10546">
        <v>339.118292</v>
      </c>
      <c r="S10546">
        <v>130</v>
      </c>
      <c r="T10546" s="194">
        <v>320</v>
      </c>
      <c r="U10546" t="s">
        <v>193</v>
      </c>
      <c r="V10546">
        <v>45708.44258101852</v>
      </c>
    </row>
    <row r="10547" spans="1:22" x14ac:dyDescent="0.3">
      <c r="A10547" t="s">
        <v>71</v>
      </c>
      <c r="B10547" t="s">
        <v>70</v>
      </c>
      <c r="C10547" t="s">
        <v>93</v>
      </c>
      <c r="D10547" s="29">
        <v>45838</v>
      </c>
      <c r="E10547" s="161">
        <v>0.5714914981375141</v>
      </c>
      <c r="F10547" s="161">
        <v>0.24186957362790973</v>
      </c>
      <c r="G10547" s="161">
        <v>0.61665294067947241</v>
      </c>
      <c r="H10547" s="161">
        <v>0.32177058735598962</v>
      </c>
      <c r="J10547">
        <v>130</v>
      </c>
      <c r="K10547">
        <v>230</v>
      </c>
      <c r="L10547">
        <v>303.37787800000001</v>
      </c>
      <c r="R10547">
        <v>339.118292</v>
      </c>
      <c r="S10547">
        <v>130</v>
      </c>
      <c r="T10547" s="194">
        <v>230</v>
      </c>
      <c r="U10547" t="s">
        <v>193</v>
      </c>
      <c r="V10547">
        <v>45708.44259259259</v>
      </c>
    </row>
    <row r="10548" spans="1:22" x14ac:dyDescent="0.3">
      <c r="A10548" t="s">
        <v>71</v>
      </c>
      <c r="B10548" t="s">
        <v>70</v>
      </c>
      <c r="C10548" t="s">
        <v>93</v>
      </c>
      <c r="D10548" s="29">
        <v>45839</v>
      </c>
      <c r="E10548" s="161">
        <v>0.5714914981375141</v>
      </c>
      <c r="F10548" s="161">
        <v>0.24186957362790973</v>
      </c>
      <c r="G10548" s="161">
        <v>0.61665294067947241</v>
      </c>
      <c r="H10548" s="161">
        <v>0.32177058735598962</v>
      </c>
      <c r="J10548">
        <v>130</v>
      </c>
      <c r="K10548">
        <v>230</v>
      </c>
      <c r="L10548">
        <v>303.37787800000001</v>
      </c>
      <c r="R10548">
        <v>339.118292</v>
      </c>
      <c r="S10548">
        <v>130</v>
      </c>
      <c r="T10548" s="194">
        <v>230</v>
      </c>
      <c r="U10548" t="s">
        <v>193</v>
      </c>
      <c r="V10548">
        <v>45708.44259259259</v>
      </c>
    </row>
    <row r="10549" spans="1:22" x14ac:dyDescent="0.3">
      <c r="A10549" t="s">
        <v>71</v>
      </c>
      <c r="B10549" t="s">
        <v>70</v>
      </c>
      <c r="C10549" t="s">
        <v>93</v>
      </c>
      <c r="D10549" s="29">
        <v>45840</v>
      </c>
      <c r="E10549" s="161">
        <v>0.5714914981375141</v>
      </c>
      <c r="F10549" s="161">
        <v>0.24186957362790973</v>
      </c>
      <c r="G10549" s="161">
        <v>0.61665294067947241</v>
      </c>
      <c r="H10549" s="161">
        <v>0.32177058735598962</v>
      </c>
      <c r="J10549">
        <v>130</v>
      </c>
      <c r="K10549">
        <v>230</v>
      </c>
      <c r="L10549">
        <v>303.37787800000001</v>
      </c>
      <c r="R10549">
        <v>339.118292</v>
      </c>
      <c r="S10549">
        <v>130</v>
      </c>
      <c r="T10549" s="194">
        <v>230</v>
      </c>
      <c r="U10549" t="s">
        <v>193</v>
      </c>
      <c r="V10549">
        <v>45708.44259259259</v>
      </c>
    </row>
    <row r="10550" spans="1:22" x14ac:dyDescent="0.3">
      <c r="A10550" t="s">
        <v>71</v>
      </c>
      <c r="B10550" t="s">
        <v>70</v>
      </c>
      <c r="C10550" t="s">
        <v>93</v>
      </c>
      <c r="D10550" s="29">
        <v>45841</v>
      </c>
      <c r="E10550" s="161">
        <v>0.5714914981375141</v>
      </c>
      <c r="F10550" s="161">
        <v>0.24186957362790973</v>
      </c>
      <c r="G10550" s="161">
        <v>0.61665294067947241</v>
      </c>
      <c r="H10550" s="161">
        <v>0.32177058735598962</v>
      </c>
      <c r="J10550">
        <v>130</v>
      </c>
      <c r="K10550">
        <v>230</v>
      </c>
      <c r="L10550">
        <v>303.37787800000001</v>
      </c>
      <c r="R10550">
        <v>339.118292</v>
      </c>
      <c r="S10550">
        <v>130</v>
      </c>
      <c r="T10550" s="194">
        <v>230</v>
      </c>
      <c r="U10550" t="s">
        <v>193</v>
      </c>
      <c r="V10550">
        <v>45708.442569444444</v>
      </c>
    </row>
    <row r="10551" spans="1:22" x14ac:dyDescent="0.3">
      <c r="A10551" t="s">
        <v>71</v>
      </c>
      <c r="B10551" t="s">
        <v>70</v>
      </c>
      <c r="C10551" t="s">
        <v>93</v>
      </c>
      <c r="D10551" s="29">
        <v>45842</v>
      </c>
      <c r="E10551" s="161">
        <v>0.5714914981375141</v>
      </c>
      <c r="F10551" s="161">
        <v>0.24186957362790973</v>
      </c>
      <c r="G10551" s="161">
        <v>0.61665294067947241</v>
      </c>
      <c r="H10551" s="161">
        <v>0.32177058735598962</v>
      </c>
      <c r="J10551">
        <v>130</v>
      </c>
      <c r="K10551">
        <v>230</v>
      </c>
      <c r="L10551">
        <v>303.37787800000001</v>
      </c>
      <c r="R10551">
        <v>339.118292</v>
      </c>
      <c r="S10551">
        <v>130</v>
      </c>
      <c r="T10551" s="194">
        <v>230</v>
      </c>
      <c r="U10551" t="s">
        <v>193</v>
      </c>
      <c r="V10551">
        <v>45708.44259259259</v>
      </c>
    </row>
    <row r="10552" spans="1:22" x14ac:dyDescent="0.3">
      <c r="A10552" t="s">
        <v>71</v>
      </c>
      <c r="B10552" t="s">
        <v>70</v>
      </c>
      <c r="C10552" t="s">
        <v>93</v>
      </c>
      <c r="D10552" s="29">
        <v>45843</v>
      </c>
      <c r="E10552" s="161">
        <v>0.58797259436299443</v>
      </c>
      <c r="F10552" s="161">
        <v>0</v>
      </c>
      <c r="G10552" s="161">
        <v>0.63139705834564652</v>
      </c>
      <c r="H10552" s="161">
        <v>7.1120587031029303E-2</v>
      </c>
      <c r="J10552">
        <v>125</v>
      </c>
      <c r="K10552">
        <v>315</v>
      </c>
      <c r="L10552">
        <v>303.37787800000001</v>
      </c>
      <c r="R10552">
        <v>339.118292</v>
      </c>
      <c r="S10552">
        <v>125</v>
      </c>
      <c r="T10552" s="194">
        <v>315</v>
      </c>
      <c r="U10552" t="s">
        <v>193</v>
      </c>
      <c r="V10552">
        <v>45708.44259259259</v>
      </c>
    </row>
    <row r="10553" spans="1:22" x14ac:dyDescent="0.3">
      <c r="A10553" t="s">
        <v>71</v>
      </c>
      <c r="B10553" t="s">
        <v>70</v>
      </c>
      <c r="C10553" t="s">
        <v>93</v>
      </c>
      <c r="D10553" s="29">
        <v>45844</v>
      </c>
      <c r="E10553" s="161">
        <v>0.58797259436299443</v>
      </c>
      <c r="F10553" s="161">
        <v>0</v>
      </c>
      <c r="G10553" s="161">
        <v>0.63139705834564652</v>
      </c>
      <c r="H10553" s="161">
        <v>7.1120587031029303E-2</v>
      </c>
      <c r="J10553">
        <v>125</v>
      </c>
      <c r="K10553">
        <v>315</v>
      </c>
      <c r="L10553">
        <v>303.37787800000001</v>
      </c>
      <c r="R10553">
        <v>339.118292</v>
      </c>
      <c r="S10553">
        <v>125</v>
      </c>
      <c r="T10553" s="194">
        <v>315</v>
      </c>
      <c r="U10553" t="s">
        <v>193</v>
      </c>
      <c r="V10553">
        <v>45708.44259259259</v>
      </c>
    </row>
    <row r="10554" spans="1:22" x14ac:dyDescent="0.3">
      <c r="A10554" t="s">
        <v>71</v>
      </c>
      <c r="B10554" t="s">
        <v>70</v>
      </c>
      <c r="C10554" t="s">
        <v>93</v>
      </c>
      <c r="D10554" s="29">
        <v>45845</v>
      </c>
      <c r="E10554" s="161">
        <v>0.58797259436299443</v>
      </c>
      <c r="F10554" s="161">
        <v>0</v>
      </c>
      <c r="G10554" s="161">
        <v>0.63139705834564652</v>
      </c>
      <c r="H10554" s="161">
        <v>7.1120587031029303E-2</v>
      </c>
      <c r="J10554">
        <v>125</v>
      </c>
      <c r="K10554">
        <v>315</v>
      </c>
      <c r="L10554">
        <v>303.37787800000001</v>
      </c>
      <c r="R10554">
        <v>339.118292</v>
      </c>
      <c r="S10554">
        <v>125</v>
      </c>
      <c r="T10554" s="194">
        <v>315</v>
      </c>
      <c r="U10554" t="s">
        <v>193</v>
      </c>
      <c r="V10554">
        <v>45708.44258101852</v>
      </c>
    </row>
    <row r="10555" spans="1:22" x14ac:dyDescent="0.3">
      <c r="A10555" t="s">
        <v>71</v>
      </c>
      <c r="B10555" t="s">
        <v>70</v>
      </c>
      <c r="C10555" t="s">
        <v>93</v>
      </c>
      <c r="D10555" s="29">
        <v>45846</v>
      </c>
      <c r="E10555" s="161">
        <v>0.58797259436299443</v>
      </c>
      <c r="F10555" s="161">
        <v>0</v>
      </c>
      <c r="G10555" s="161">
        <v>0.63139705834564652</v>
      </c>
      <c r="H10555" s="161">
        <v>7.1120587031029303E-2</v>
      </c>
      <c r="J10555">
        <v>125</v>
      </c>
      <c r="K10555">
        <v>315</v>
      </c>
      <c r="L10555">
        <v>303.37787800000001</v>
      </c>
      <c r="R10555">
        <v>339.118292</v>
      </c>
      <c r="S10555">
        <v>125</v>
      </c>
      <c r="T10555" s="194">
        <v>315</v>
      </c>
      <c r="U10555" t="s">
        <v>193</v>
      </c>
      <c r="V10555">
        <v>45708.442604166667</v>
      </c>
    </row>
    <row r="10556" spans="1:22" x14ac:dyDescent="0.3">
      <c r="A10556" t="s">
        <v>71</v>
      </c>
      <c r="B10556" t="s">
        <v>70</v>
      </c>
      <c r="C10556" t="s">
        <v>93</v>
      </c>
      <c r="D10556" s="29">
        <v>45847</v>
      </c>
      <c r="E10556" s="161">
        <v>0.58797259436299443</v>
      </c>
      <c r="F10556" s="161">
        <v>0</v>
      </c>
      <c r="G10556" s="161">
        <v>0.63139705834564652</v>
      </c>
      <c r="H10556" s="161">
        <v>7.1120587031029303E-2</v>
      </c>
      <c r="J10556">
        <v>125</v>
      </c>
      <c r="K10556">
        <v>315</v>
      </c>
      <c r="L10556">
        <v>303.37787800000001</v>
      </c>
      <c r="R10556">
        <v>339.118292</v>
      </c>
      <c r="S10556">
        <v>125</v>
      </c>
      <c r="T10556" s="194">
        <v>315</v>
      </c>
      <c r="U10556" t="s">
        <v>193</v>
      </c>
      <c r="V10556">
        <v>45708.44259259259</v>
      </c>
    </row>
    <row r="10557" spans="1:22" x14ac:dyDescent="0.3">
      <c r="A10557" t="s">
        <v>71</v>
      </c>
      <c r="B10557" t="s">
        <v>70</v>
      </c>
      <c r="C10557" t="s">
        <v>93</v>
      </c>
      <c r="D10557" s="29">
        <v>45848</v>
      </c>
      <c r="E10557" s="161">
        <v>0.58797259436299443</v>
      </c>
      <c r="F10557" s="161">
        <v>0</v>
      </c>
      <c r="G10557" s="161">
        <v>0.63139705834564652</v>
      </c>
      <c r="H10557" s="161">
        <v>7.1120587031029303E-2</v>
      </c>
      <c r="J10557">
        <v>125</v>
      </c>
      <c r="K10557">
        <v>315</v>
      </c>
      <c r="L10557">
        <v>303.37787800000001</v>
      </c>
      <c r="R10557">
        <v>339.118292</v>
      </c>
      <c r="S10557">
        <v>125</v>
      </c>
      <c r="T10557" s="194">
        <v>315</v>
      </c>
      <c r="U10557" t="s">
        <v>193</v>
      </c>
      <c r="V10557">
        <v>45708.44259259259</v>
      </c>
    </row>
    <row r="10558" spans="1:22" x14ac:dyDescent="0.3">
      <c r="A10558" t="s">
        <v>71</v>
      </c>
      <c r="B10558" t="s">
        <v>70</v>
      </c>
      <c r="C10558" t="s">
        <v>93</v>
      </c>
      <c r="D10558" s="29">
        <v>45849</v>
      </c>
      <c r="E10558" s="161">
        <v>0.58797259436299443</v>
      </c>
      <c r="F10558" s="161">
        <v>0</v>
      </c>
      <c r="G10558" s="161">
        <v>0.63139705834564652</v>
      </c>
      <c r="H10558" s="161">
        <v>7.1120587031029303E-2</v>
      </c>
      <c r="J10558">
        <v>125</v>
      </c>
      <c r="K10558">
        <v>315</v>
      </c>
      <c r="L10558">
        <v>303.37787800000001</v>
      </c>
      <c r="R10558">
        <v>339.118292</v>
      </c>
      <c r="S10558">
        <v>125</v>
      </c>
      <c r="T10558" s="194">
        <v>315</v>
      </c>
      <c r="U10558" t="s">
        <v>193</v>
      </c>
      <c r="V10558">
        <v>45708.44259259259</v>
      </c>
    </row>
    <row r="10559" spans="1:22" x14ac:dyDescent="0.3">
      <c r="A10559" t="s">
        <v>71</v>
      </c>
      <c r="B10559" t="s">
        <v>70</v>
      </c>
      <c r="C10559" t="s">
        <v>93</v>
      </c>
      <c r="D10559" s="29">
        <v>45850</v>
      </c>
      <c r="E10559" s="161">
        <v>0</v>
      </c>
      <c r="F10559" s="161">
        <v>0</v>
      </c>
      <c r="G10559" s="161">
        <v>0</v>
      </c>
      <c r="H10559" s="161">
        <v>0</v>
      </c>
      <c r="J10559" t="s">
        <v>243</v>
      </c>
      <c r="K10559" t="s">
        <v>243</v>
      </c>
      <c r="L10559">
        <v>303.37787800000001</v>
      </c>
      <c r="R10559">
        <v>339.118292</v>
      </c>
      <c r="S10559">
        <v>339.118292</v>
      </c>
      <c r="T10559" s="194">
        <v>339.118292</v>
      </c>
      <c r="U10559" t="s">
        <v>193</v>
      </c>
      <c r="V10559">
        <v>45708.442604166667</v>
      </c>
    </row>
    <row r="10560" spans="1:22" x14ac:dyDescent="0.3">
      <c r="A10560" t="s">
        <v>71</v>
      </c>
      <c r="B10560" t="s">
        <v>70</v>
      </c>
      <c r="C10560" t="s">
        <v>93</v>
      </c>
      <c r="D10560" s="29">
        <v>45851</v>
      </c>
      <c r="E10560" s="161">
        <v>0</v>
      </c>
      <c r="F10560" s="161">
        <v>0</v>
      </c>
      <c r="G10560" s="161">
        <v>0</v>
      </c>
      <c r="H10560" s="161">
        <v>0</v>
      </c>
      <c r="J10560" t="s">
        <v>243</v>
      </c>
      <c r="K10560" t="s">
        <v>243</v>
      </c>
      <c r="L10560">
        <v>303.37787800000001</v>
      </c>
      <c r="R10560">
        <v>339.118292</v>
      </c>
      <c r="S10560">
        <v>339.118292</v>
      </c>
      <c r="T10560" s="194">
        <v>339.118292</v>
      </c>
      <c r="U10560" t="s">
        <v>193</v>
      </c>
      <c r="V10560">
        <v>45708.442569444444</v>
      </c>
    </row>
    <row r="10561" spans="1:22" x14ac:dyDescent="0.3">
      <c r="A10561" t="s">
        <v>71</v>
      </c>
      <c r="B10561" t="s">
        <v>70</v>
      </c>
      <c r="C10561" t="s">
        <v>93</v>
      </c>
      <c r="D10561" s="29">
        <v>45852</v>
      </c>
      <c r="E10561" s="161">
        <v>0</v>
      </c>
      <c r="F10561" s="161">
        <v>0</v>
      </c>
      <c r="G10561" s="161">
        <v>0</v>
      </c>
      <c r="H10561" s="161">
        <v>0</v>
      </c>
      <c r="J10561" t="s">
        <v>243</v>
      </c>
      <c r="K10561" t="s">
        <v>243</v>
      </c>
      <c r="L10561">
        <v>303.37787800000001</v>
      </c>
      <c r="R10561">
        <v>339.118292</v>
      </c>
      <c r="S10561">
        <v>339.118292</v>
      </c>
      <c r="T10561" s="194">
        <v>339.118292</v>
      </c>
      <c r="U10561" t="s">
        <v>193</v>
      </c>
      <c r="V10561">
        <v>45708.44259259259</v>
      </c>
    </row>
    <row r="10562" spans="1:22" x14ac:dyDescent="0.3">
      <c r="A10562" t="s">
        <v>71</v>
      </c>
      <c r="B10562" t="s">
        <v>70</v>
      </c>
      <c r="C10562" t="s">
        <v>93</v>
      </c>
      <c r="D10562" s="29">
        <v>45853</v>
      </c>
      <c r="E10562" s="161">
        <v>0.37371834343175148</v>
      </c>
      <c r="F10562" s="161">
        <v>0</v>
      </c>
      <c r="G10562" s="161">
        <v>0.43972352868538278</v>
      </c>
      <c r="H10562" s="161">
        <v>2.6888234032506841E-2</v>
      </c>
      <c r="J10562">
        <v>190</v>
      </c>
      <c r="K10562">
        <v>330</v>
      </c>
      <c r="L10562">
        <v>303.37787800000001</v>
      </c>
      <c r="R10562">
        <v>339.118292</v>
      </c>
      <c r="S10562">
        <v>190</v>
      </c>
      <c r="T10562" s="194">
        <v>330</v>
      </c>
      <c r="U10562" t="s">
        <v>193</v>
      </c>
      <c r="V10562">
        <v>45708.44259259259</v>
      </c>
    </row>
    <row r="10563" spans="1:22" x14ac:dyDescent="0.3">
      <c r="A10563" t="s">
        <v>71</v>
      </c>
      <c r="B10563" t="s">
        <v>70</v>
      </c>
      <c r="C10563" t="s">
        <v>93</v>
      </c>
      <c r="D10563" s="29">
        <v>45854</v>
      </c>
      <c r="E10563" s="161">
        <v>0</v>
      </c>
      <c r="F10563" s="161">
        <v>0</v>
      </c>
      <c r="G10563" s="161">
        <v>0</v>
      </c>
      <c r="H10563" s="161">
        <v>0</v>
      </c>
      <c r="J10563" t="s">
        <v>243</v>
      </c>
      <c r="K10563" t="s">
        <v>243</v>
      </c>
      <c r="L10563">
        <v>303.37787800000001</v>
      </c>
      <c r="R10563">
        <v>339.118292</v>
      </c>
      <c r="S10563">
        <v>339.118292</v>
      </c>
      <c r="T10563" s="194">
        <v>339.118292</v>
      </c>
      <c r="U10563" t="s">
        <v>193</v>
      </c>
      <c r="V10563">
        <v>45708.442569444444</v>
      </c>
    </row>
    <row r="10564" spans="1:22" x14ac:dyDescent="0.3">
      <c r="A10564" t="s">
        <v>71</v>
      </c>
      <c r="B10564" t="s">
        <v>70</v>
      </c>
      <c r="C10564" t="s">
        <v>93</v>
      </c>
      <c r="D10564" s="29">
        <v>45855</v>
      </c>
      <c r="E10564" s="161">
        <v>0</v>
      </c>
      <c r="F10564" s="161">
        <v>0</v>
      </c>
      <c r="G10564" s="161">
        <v>0</v>
      </c>
      <c r="H10564" s="161">
        <v>0</v>
      </c>
      <c r="J10564" t="s">
        <v>243</v>
      </c>
      <c r="K10564" t="s">
        <v>243</v>
      </c>
      <c r="L10564">
        <v>303.37787800000001</v>
      </c>
      <c r="R10564">
        <v>339.118292</v>
      </c>
      <c r="S10564">
        <v>339.118292</v>
      </c>
      <c r="T10564" s="194">
        <v>339.118292</v>
      </c>
      <c r="U10564" t="s">
        <v>193</v>
      </c>
      <c r="V10564">
        <v>45708.44259259259</v>
      </c>
    </row>
    <row r="10565" spans="1:22" x14ac:dyDescent="0.3">
      <c r="A10565" t="s">
        <v>71</v>
      </c>
      <c r="B10565" t="s">
        <v>70</v>
      </c>
      <c r="C10565" t="s">
        <v>93</v>
      </c>
      <c r="D10565" s="29">
        <v>45856</v>
      </c>
      <c r="E10565" s="161">
        <v>0</v>
      </c>
      <c r="F10565" s="161">
        <v>0</v>
      </c>
      <c r="G10565" s="161">
        <v>0</v>
      </c>
      <c r="H10565" s="161">
        <v>0</v>
      </c>
      <c r="J10565" t="s">
        <v>243</v>
      </c>
      <c r="K10565" t="s">
        <v>243</v>
      </c>
      <c r="L10565">
        <v>303.37787800000001</v>
      </c>
      <c r="R10565">
        <v>339.118292</v>
      </c>
      <c r="S10565">
        <v>339.118292</v>
      </c>
      <c r="T10565" s="194">
        <v>339.118292</v>
      </c>
      <c r="U10565" t="s">
        <v>193</v>
      </c>
      <c r="V10565">
        <v>45708.44259259259</v>
      </c>
    </row>
    <row r="10566" spans="1:22" x14ac:dyDescent="0.3">
      <c r="A10566" t="s">
        <v>71</v>
      </c>
      <c r="B10566" t="s">
        <v>70</v>
      </c>
      <c r="C10566" t="s">
        <v>93</v>
      </c>
      <c r="D10566" s="29">
        <v>45857</v>
      </c>
      <c r="E10566" s="161">
        <v>0</v>
      </c>
      <c r="F10566" s="161">
        <v>0</v>
      </c>
      <c r="G10566" s="161">
        <v>0</v>
      </c>
      <c r="H10566" s="161">
        <v>0</v>
      </c>
      <c r="J10566" t="s">
        <v>243</v>
      </c>
      <c r="K10566" t="s">
        <v>243</v>
      </c>
      <c r="L10566">
        <v>303.37787800000001</v>
      </c>
      <c r="R10566">
        <v>339.118292</v>
      </c>
      <c r="S10566">
        <v>339.118292</v>
      </c>
      <c r="T10566" s="194">
        <v>339.118292</v>
      </c>
      <c r="U10566" t="s">
        <v>193</v>
      </c>
      <c r="V10566">
        <v>45708.44258101852</v>
      </c>
    </row>
    <row r="10567" spans="1:22" x14ac:dyDescent="0.3">
      <c r="A10567" t="s">
        <v>71</v>
      </c>
      <c r="B10567" t="s">
        <v>70</v>
      </c>
      <c r="C10567" t="s">
        <v>93</v>
      </c>
      <c r="D10567" s="29">
        <v>45858</v>
      </c>
      <c r="E10567" s="161">
        <v>0</v>
      </c>
      <c r="F10567" s="161">
        <v>0</v>
      </c>
      <c r="G10567" s="161">
        <v>0</v>
      </c>
      <c r="H10567" s="161">
        <v>0</v>
      </c>
      <c r="J10567" t="s">
        <v>243</v>
      </c>
      <c r="K10567" t="s">
        <v>243</v>
      </c>
      <c r="L10567">
        <v>303.37787800000001</v>
      </c>
      <c r="R10567">
        <v>339.118292</v>
      </c>
      <c r="S10567">
        <v>339.118292</v>
      </c>
      <c r="T10567" s="194">
        <v>339.118292</v>
      </c>
      <c r="U10567" t="s">
        <v>193</v>
      </c>
      <c r="V10567">
        <v>45708.44258101852</v>
      </c>
    </row>
    <row r="10568" spans="1:22" x14ac:dyDescent="0.3">
      <c r="A10568" t="s">
        <v>71</v>
      </c>
      <c r="B10568" t="s">
        <v>70</v>
      </c>
      <c r="C10568" t="s">
        <v>93</v>
      </c>
      <c r="D10568" s="29">
        <v>45859</v>
      </c>
      <c r="E10568" s="161">
        <v>0</v>
      </c>
      <c r="F10568" s="161">
        <v>0</v>
      </c>
      <c r="G10568" s="161">
        <v>0</v>
      </c>
      <c r="H10568" s="161">
        <v>0</v>
      </c>
      <c r="J10568" t="s">
        <v>243</v>
      </c>
      <c r="K10568" t="s">
        <v>243</v>
      </c>
      <c r="L10568">
        <v>303.37787800000001</v>
      </c>
      <c r="R10568">
        <v>339.118292</v>
      </c>
      <c r="S10568">
        <v>339.118292</v>
      </c>
      <c r="T10568" s="194">
        <v>339.118292</v>
      </c>
      <c r="U10568" t="s">
        <v>193</v>
      </c>
      <c r="V10568">
        <v>45708.44259259259</v>
      </c>
    </row>
    <row r="10569" spans="1:22" x14ac:dyDescent="0.3">
      <c r="A10569" t="s">
        <v>71</v>
      </c>
      <c r="B10569" t="s">
        <v>70</v>
      </c>
      <c r="C10569" t="s">
        <v>93</v>
      </c>
      <c r="D10569" s="29">
        <v>45860</v>
      </c>
      <c r="E10569" s="161">
        <v>0</v>
      </c>
      <c r="F10569" s="161">
        <v>0</v>
      </c>
      <c r="G10569" s="161">
        <v>0</v>
      </c>
      <c r="H10569" s="161">
        <v>0</v>
      </c>
      <c r="J10569" t="s">
        <v>243</v>
      </c>
      <c r="K10569" t="s">
        <v>243</v>
      </c>
      <c r="L10569">
        <v>303.37787800000001</v>
      </c>
      <c r="R10569">
        <v>339.118292</v>
      </c>
      <c r="S10569">
        <v>339.118292</v>
      </c>
      <c r="T10569" s="194">
        <v>339.118292</v>
      </c>
      <c r="U10569" t="s">
        <v>193</v>
      </c>
      <c r="V10569">
        <v>45708.44259259259</v>
      </c>
    </row>
    <row r="10570" spans="1:22" x14ac:dyDescent="0.3">
      <c r="A10570" t="s">
        <v>71</v>
      </c>
      <c r="B10570" t="s">
        <v>70</v>
      </c>
      <c r="C10570" t="s">
        <v>93</v>
      </c>
      <c r="D10570" s="29">
        <v>45861</v>
      </c>
      <c r="E10570" s="161">
        <v>0</v>
      </c>
      <c r="F10570" s="161">
        <v>0</v>
      </c>
      <c r="G10570" s="161">
        <v>0</v>
      </c>
      <c r="H10570" s="161">
        <v>0</v>
      </c>
      <c r="J10570" t="s">
        <v>243</v>
      </c>
      <c r="K10570" t="s">
        <v>243</v>
      </c>
      <c r="L10570">
        <v>303.37787800000001</v>
      </c>
      <c r="R10570">
        <v>339.118292</v>
      </c>
      <c r="S10570">
        <v>339.118292</v>
      </c>
      <c r="T10570" s="194">
        <v>339.118292</v>
      </c>
      <c r="U10570" t="s">
        <v>193</v>
      </c>
      <c r="V10570">
        <v>45708.44258101852</v>
      </c>
    </row>
    <row r="10571" spans="1:22" x14ac:dyDescent="0.3">
      <c r="A10571" t="s">
        <v>71</v>
      </c>
      <c r="B10571" t="s">
        <v>70</v>
      </c>
      <c r="C10571" t="s">
        <v>93</v>
      </c>
      <c r="D10571" s="29">
        <v>45862</v>
      </c>
      <c r="E10571" s="161">
        <v>0</v>
      </c>
      <c r="F10571" s="161">
        <v>0</v>
      </c>
      <c r="G10571" s="161">
        <v>0</v>
      </c>
      <c r="H10571" s="161">
        <v>0</v>
      </c>
      <c r="J10571" t="s">
        <v>243</v>
      </c>
      <c r="K10571" t="s">
        <v>243</v>
      </c>
      <c r="L10571">
        <v>303.37787800000001</v>
      </c>
      <c r="R10571">
        <v>339.118292</v>
      </c>
      <c r="S10571">
        <v>339.118292</v>
      </c>
      <c r="T10571" s="194">
        <v>339.118292</v>
      </c>
      <c r="U10571" t="s">
        <v>193</v>
      </c>
      <c r="V10571">
        <v>45708.442569444444</v>
      </c>
    </row>
    <row r="10572" spans="1:22" x14ac:dyDescent="0.3">
      <c r="A10572" t="s">
        <v>71</v>
      </c>
      <c r="B10572" t="s">
        <v>70</v>
      </c>
      <c r="C10572" t="s">
        <v>93</v>
      </c>
      <c r="D10572" s="29">
        <v>45863</v>
      </c>
      <c r="E10572" s="161">
        <v>0</v>
      </c>
      <c r="F10572" s="161">
        <v>0</v>
      </c>
      <c r="G10572" s="161">
        <v>0</v>
      </c>
      <c r="H10572" s="161">
        <v>0</v>
      </c>
      <c r="J10572" t="s">
        <v>243</v>
      </c>
      <c r="K10572" t="s">
        <v>243</v>
      </c>
      <c r="L10572">
        <v>303.37787800000001</v>
      </c>
      <c r="R10572">
        <v>339.118292</v>
      </c>
      <c r="S10572">
        <v>339.118292</v>
      </c>
      <c r="T10572" s="194">
        <v>339.118292</v>
      </c>
      <c r="U10572" t="s">
        <v>193</v>
      </c>
      <c r="V10572">
        <v>45708.44259259259</v>
      </c>
    </row>
    <row r="10573" spans="1:22" x14ac:dyDescent="0.3">
      <c r="A10573" t="s">
        <v>71</v>
      </c>
      <c r="B10573" t="s">
        <v>70</v>
      </c>
      <c r="C10573" t="s">
        <v>93</v>
      </c>
      <c r="D10573" s="29">
        <v>45864</v>
      </c>
      <c r="E10573" s="161">
        <v>0</v>
      </c>
      <c r="F10573" s="161">
        <v>0</v>
      </c>
      <c r="G10573" s="161">
        <v>0</v>
      </c>
      <c r="H10573" s="161">
        <v>0</v>
      </c>
      <c r="J10573" t="s">
        <v>243</v>
      </c>
      <c r="K10573" t="s">
        <v>243</v>
      </c>
      <c r="L10573">
        <v>303.37787800000001</v>
      </c>
      <c r="R10573">
        <v>339.118292</v>
      </c>
      <c r="S10573">
        <v>339.118292</v>
      </c>
      <c r="T10573" s="194">
        <v>339.118292</v>
      </c>
      <c r="U10573" t="s">
        <v>193</v>
      </c>
      <c r="V10573">
        <v>45708.44258101852</v>
      </c>
    </row>
    <row r="10574" spans="1:22" x14ac:dyDescent="0.3">
      <c r="A10574" t="s">
        <v>71</v>
      </c>
      <c r="B10574" t="s">
        <v>70</v>
      </c>
      <c r="C10574" t="s">
        <v>93</v>
      </c>
      <c r="D10574" s="29">
        <v>45865</v>
      </c>
      <c r="E10574" s="161">
        <v>0</v>
      </c>
      <c r="F10574" s="161">
        <v>0</v>
      </c>
      <c r="G10574" s="161">
        <v>0</v>
      </c>
      <c r="H10574" s="161">
        <v>0</v>
      </c>
      <c r="J10574" t="s">
        <v>243</v>
      </c>
      <c r="K10574" t="s">
        <v>243</v>
      </c>
      <c r="L10574">
        <v>303.37787800000001</v>
      </c>
      <c r="R10574">
        <v>339.118292</v>
      </c>
      <c r="S10574">
        <v>339.118292</v>
      </c>
      <c r="T10574" s="194">
        <v>339.118292</v>
      </c>
      <c r="U10574" t="s">
        <v>193</v>
      </c>
      <c r="V10574">
        <v>45708.44259259259</v>
      </c>
    </row>
    <row r="10575" spans="1:22" x14ac:dyDescent="0.3">
      <c r="A10575" t="s">
        <v>71</v>
      </c>
      <c r="B10575" t="s">
        <v>70</v>
      </c>
      <c r="C10575" t="s">
        <v>93</v>
      </c>
      <c r="D10575" s="29">
        <v>45866</v>
      </c>
      <c r="E10575" s="161">
        <v>0</v>
      </c>
      <c r="F10575" s="161">
        <v>0</v>
      </c>
      <c r="G10575" s="161">
        <v>0</v>
      </c>
      <c r="H10575" s="161">
        <v>0</v>
      </c>
      <c r="J10575" t="s">
        <v>243</v>
      </c>
      <c r="K10575" t="s">
        <v>243</v>
      </c>
      <c r="L10575">
        <v>303.37787800000001</v>
      </c>
      <c r="R10575">
        <v>339.118292</v>
      </c>
      <c r="S10575">
        <v>339.118292</v>
      </c>
      <c r="T10575" s="194">
        <v>339.118292</v>
      </c>
      <c r="U10575" t="s">
        <v>193</v>
      </c>
      <c r="V10575">
        <v>45708.44259259259</v>
      </c>
    </row>
    <row r="10576" spans="1:22" x14ac:dyDescent="0.3">
      <c r="A10576" t="s">
        <v>71</v>
      </c>
      <c r="B10576" t="s">
        <v>70</v>
      </c>
      <c r="C10576" t="s">
        <v>93</v>
      </c>
      <c r="D10576" s="29">
        <v>45867</v>
      </c>
      <c r="E10576" s="161">
        <v>0</v>
      </c>
      <c r="F10576" s="161">
        <v>0</v>
      </c>
      <c r="G10576" s="161">
        <v>0</v>
      </c>
      <c r="H10576" s="161">
        <v>0</v>
      </c>
      <c r="J10576" t="s">
        <v>243</v>
      </c>
      <c r="K10576" t="s">
        <v>243</v>
      </c>
      <c r="L10576">
        <v>303.37787800000001</v>
      </c>
      <c r="R10576">
        <v>339.118292</v>
      </c>
      <c r="S10576">
        <v>339.118292</v>
      </c>
      <c r="T10576" s="194">
        <v>339.118292</v>
      </c>
      <c r="U10576" t="s">
        <v>193</v>
      </c>
      <c r="V10576">
        <v>45708.44259259259</v>
      </c>
    </row>
    <row r="10577" spans="1:22" x14ac:dyDescent="0.3">
      <c r="A10577" t="s">
        <v>71</v>
      </c>
      <c r="B10577" t="s">
        <v>70</v>
      </c>
      <c r="C10577" t="s">
        <v>93</v>
      </c>
      <c r="D10577" s="29">
        <v>45868</v>
      </c>
      <c r="E10577" s="161">
        <v>0</v>
      </c>
      <c r="F10577" s="161">
        <v>0</v>
      </c>
      <c r="G10577" s="161">
        <v>0</v>
      </c>
      <c r="H10577" s="161">
        <v>0</v>
      </c>
      <c r="J10577" t="s">
        <v>243</v>
      </c>
      <c r="K10577" t="s">
        <v>243</v>
      </c>
      <c r="L10577">
        <v>303.37787800000001</v>
      </c>
      <c r="R10577">
        <v>339.118292</v>
      </c>
      <c r="S10577">
        <v>339.118292</v>
      </c>
      <c r="T10577" s="194">
        <v>339.118292</v>
      </c>
      <c r="U10577" t="s">
        <v>193</v>
      </c>
      <c r="V10577">
        <v>45708.44259259259</v>
      </c>
    </row>
    <row r="10578" spans="1:22" x14ac:dyDescent="0.3">
      <c r="A10578" t="s">
        <v>71</v>
      </c>
      <c r="B10578" t="s">
        <v>70</v>
      </c>
      <c r="C10578" t="s">
        <v>93</v>
      </c>
      <c r="D10578" s="29">
        <v>45869</v>
      </c>
      <c r="E10578" s="161">
        <v>0</v>
      </c>
      <c r="F10578" s="161">
        <v>0</v>
      </c>
      <c r="G10578" s="161">
        <v>0</v>
      </c>
      <c r="H10578" s="161">
        <v>0</v>
      </c>
      <c r="J10578" t="s">
        <v>243</v>
      </c>
      <c r="K10578" t="s">
        <v>243</v>
      </c>
      <c r="L10578">
        <v>303.37787800000001</v>
      </c>
      <c r="R10578">
        <v>339.118292</v>
      </c>
      <c r="S10578">
        <v>339.118292</v>
      </c>
      <c r="T10578" s="194">
        <v>339.118292</v>
      </c>
      <c r="U10578" t="s">
        <v>193</v>
      </c>
      <c r="V10578">
        <v>45708.44259259259</v>
      </c>
    </row>
    <row r="10579" spans="1:22" x14ac:dyDescent="0.3">
      <c r="A10579" t="s">
        <v>71</v>
      </c>
      <c r="B10579" t="s">
        <v>70</v>
      </c>
      <c r="C10579" t="s">
        <v>93</v>
      </c>
      <c r="D10579" s="29">
        <v>45870</v>
      </c>
      <c r="E10579" s="161">
        <v>0</v>
      </c>
      <c r="F10579" s="161">
        <v>0</v>
      </c>
      <c r="G10579" s="161">
        <v>0</v>
      </c>
      <c r="H10579" s="161">
        <v>0</v>
      </c>
      <c r="J10579" t="s">
        <v>243</v>
      </c>
      <c r="K10579" t="s">
        <v>243</v>
      </c>
      <c r="L10579">
        <v>303.37787800000001</v>
      </c>
      <c r="R10579">
        <v>339.118292</v>
      </c>
      <c r="S10579">
        <v>339.118292</v>
      </c>
      <c r="T10579" s="194">
        <v>339.118292</v>
      </c>
      <c r="U10579" t="s">
        <v>193</v>
      </c>
      <c r="V10579">
        <v>45708.44259259259</v>
      </c>
    </row>
    <row r="10580" spans="1:22" x14ac:dyDescent="0.3">
      <c r="A10580" t="s">
        <v>71</v>
      </c>
      <c r="B10580" t="s">
        <v>70</v>
      </c>
      <c r="C10580" t="s">
        <v>93</v>
      </c>
      <c r="D10580" s="29">
        <v>45871</v>
      </c>
      <c r="E10580" s="161">
        <v>0</v>
      </c>
      <c r="F10580" s="161">
        <v>0</v>
      </c>
      <c r="G10580" s="161">
        <v>0</v>
      </c>
      <c r="H10580" s="161">
        <v>0</v>
      </c>
      <c r="J10580" t="s">
        <v>243</v>
      </c>
      <c r="K10580" t="s">
        <v>243</v>
      </c>
      <c r="L10580">
        <v>303.37787800000001</v>
      </c>
      <c r="R10580">
        <v>339.118292</v>
      </c>
      <c r="S10580">
        <v>339.118292</v>
      </c>
      <c r="T10580" s="194">
        <v>339.118292</v>
      </c>
      <c r="U10580" t="s">
        <v>193</v>
      </c>
      <c r="V10580">
        <v>45708.442569444444</v>
      </c>
    </row>
    <row r="10581" spans="1:22" x14ac:dyDescent="0.3">
      <c r="A10581" t="s">
        <v>71</v>
      </c>
      <c r="B10581" t="s">
        <v>70</v>
      </c>
      <c r="C10581" t="s">
        <v>93</v>
      </c>
      <c r="D10581" s="29">
        <v>45872</v>
      </c>
      <c r="E10581" s="161">
        <v>0</v>
      </c>
      <c r="F10581" s="161">
        <v>0</v>
      </c>
      <c r="G10581" s="161">
        <v>0</v>
      </c>
      <c r="H10581" s="161">
        <v>0</v>
      </c>
      <c r="J10581" t="s">
        <v>243</v>
      </c>
      <c r="K10581" t="s">
        <v>243</v>
      </c>
      <c r="L10581">
        <v>303.37787800000001</v>
      </c>
      <c r="R10581">
        <v>339.118292</v>
      </c>
      <c r="S10581">
        <v>339.118292</v>
      </c>
      <c r="T10581" s="194">
        <v>339.118292</v>
      </c>
      <c r="U10581" t="s">
        <v>193</v>
      </c>
      <c r="V10581">
        <v>45708.44258101852</v>
      </c>
    </row>
    <row r="10582" spans="1:22" x14ac:dyDescent="0.3">
      <c r="A10582" t="s">
        <v>71</v>
      </c>
      <c r="B10582" t="s">
        <v>70</v>
      </c>
      <c r="C10582" t="s">
        <v>93</v>
      </c>
      <c r="D10582" s="29">
        <v>45873</v>
      </c>
      <c r="E10582" s="161">
        <v>0</v>
      </c>
      <c r="F10582" s="161">
        <v>0</v>
      </c>
      <c r="G10582" s="161">
        <v>0</v>
      </c>
      <c r="H10582" s="161">
        <v>0</v>
      </c>
      <c r="J10582" t="s">
        <v>243</v>
      </c>
      <c r="K10582" t="s">
        <v>243</v>
      </c>
      <c r="L10582">
        <v>303.37787800000001</v>
      </c>
      <c r="R10582">
        <v>339.118292</v>
      </c>
      <c r="S10582">
        <v>339.118292</v>
      </c>
      <c r="T10582" s="194">
        <v>339.118292</v>
      </c>
      <c r="U10582" t="s">
        <v>193</v>
      </c>
      <c r="V10582">
        <v>45708.44259259259</v>
      </c>
    </row>
    <row r="10583" spans="1:22" x14ac:dyDescent="0.3">
      <c r="A10583" t="s">
        <v>71</v>
      </c>
      <c r="B10583" t="s">
        <v>70</v>
      </c>
      <c r="C10583" t="s">
        <v>93</v>
      </c>
      <c r="D10583" s="29">
        <v>45874</v>
      </c>
      <c r="E10583" s="161">
        <v>0</v>
      </c>
      <c r="F10583" s="161">
        <v>0</v>
      </c>
      <c r="G10583" s="161">
        <v>0</v>
      </c>
      <c r="H10583" s="161">
        <v>0</v>
      </c>
      <c r="J10583" t="s">
        <v>243</v>
      </c>
      <c r="K10583" t="s">
        <v>243</v>
      </c>
      <c r="L10583">
        <v>303.37787800000001</v>
      </c>
      <c r="R10583">
        <v>339.118292</v>
      </c>
      <c r="S10583">
        <v>339.118292</v>
      </c>
      <c r="T10583" s="194">
        <v>339.118292</v>
      </c>
      <c r="U10583" t="s">
        <v>193</v>
      </c>
      <c r="V10583">
        <v>45708.44259259259</v>
      </c>
    </row>
    <row r="10584" spans="1:22" x14ac:dyDescent="0.3">
      <c r="A10584" t="s">
        <v>71</v>
      </c>
      <c r="B10584" t="s">
        <v>70</v>
      </c>
      <c r="C10584" t="s">
        <v>93</v>
      </c>
      <c r="D10584" s="29">
        <v>45875</v>
      </c>
      <c r="E10584" s="161">
        <v>0</v>
      </c>
      <c r="F10584" s="161">
        <v>0</v>
      </c>
      <c r="G10584" s="161">
        <v>0</v>
      </c>
      <c r="H10584" s="161">
        <v>0</v>
      </c>
      <c r="J10584" t="s">
        <v>243</v>
      </c>
      <c r="K10584" t="s">
        <v>243</v>
      </c>
      <c r="L10584">
        <v>303.37787800000001</v>
      </c>
      <c r="R10584">
        <v>339.118292</v>
      </c>
      <c r="S10584">
        <v>339.118292</v>
      </c>
      <c r="T10584" s="194">
        <v>339.118292</v>
      </c>
      <c r="U10584" t="s">
        <v>193</v>
      </c>
      <c r="V10584">
        <v>45708.442569444444</v>
      </c>
    </row>
    <row r="10585" spans="1:22" x14ac:dyDescent="0.3">
      <c r="A10585" t="s">
        <v>71</v>
      </c>
      <c r="B10585" t="s">
        <v>70</v>
      </c>
      <c r="C10585" t="s">
        <v>93</v>
      </c>
      <c r="D10585" s="29">
        <v>45876</v>
      </c>
      <c r="E10585" s="161">
        <v>0</v>
      </c>
      <c r="F10585" s="161">
        <v>0</v>
      </c>
      <c r="G10585" s="161">
        <v>0</v>
      </c>
      <c r="H10585" s="161">
        <v>0</v>
      </c>
      <c r="J10585" t="s">
        <v>243</v>
      </c>
      <c r="K10585" t="s">
        <v>243</v>
      </c>
      <c r="L10585">
        <v>303.37787800000001</v>
      </c>
      <c r="R10585">
        <v>339.118292</v>
      </c>
      <c r="S10585">
        <v>339.118292</v>
      </c>
      <c r="T10585" s="194">
        <v>339.118292</v>
      </c>
      <c r="U10585" t="s">
        <v>193</v>
      </c>
      <c r="V10585">
        <v>45708.442604166667</v>
      </c>
    </row>
    <row r="10586" spans="1:22" x14ac:dyDescent="0.3">
      <c r="A10586" t="s">
        <v>71</v>
      </c>
      <c r="B10586" t="s">
        <v>70</v>
      </c>
      <c r="C10586" t="s">
        <v>93</v>
      </c>
      <c r="D10586" s="29">
        <v>45877</v>
      </c>
      <c r="E10586" s="161">
        <v>0</v>
      </c>
      <c r="F10586" s="161">
        <v>0</v>
      </c>
      <c r="G10586" s="161">
        <v>0</v>
      </c>
      <c r="H10586" s="161">
        <v>0</v>
      </c>
      <c r="J10586" t="s">
        <v>243</v>
      </c>
      <c r="K10586" t="s">
        <v>243</v>
      </c>
      <c r="L10586">
        <v>303.37787800000001</v>
      </c>
      <c r="R10586">
        <v>339.118292</v>
      </c>
      <c r="S10586">
        <v>339.118292</v>
      </c>
      <c r="T10586" s="194">
        <v>339.118292</v>
      </c>
      <c r="U10586" t="s">
        <v>193</v>
      </c>
      <c r="V10586">
        <v>45708.44258101852</v>
      </c>
    </row>
    <row r="10587" spans="1:22" x14ac:dyDescent="0.3">
      <c r="A10587" t="s">
        <v>71</v>
      </c>
      <c r="B10587" t="s">
        <v>70</v>
      </c>
      <c r="C10587" t="s">
        <v>93</v>
      </c>
      <c r="D10587" s="29">
        <v>45878</v>
      </c>
      <c r="E10587" s="161">
        <v>0</v>
      </c>
      <c r="F10587" s="161">
        <v>0</v>
      </c>
      <c r="G10587" s="161">
        <v>0</v>
      </c>
      <c r="H10587" s="161">
        <v>0</v>
      </c>
      <c r="J10587" t="s">
        <v>243</v>
      </c>
      <c r="K10587" t="s">
        <v>243</v>
      </c>
      <c r="L10587">
        <v>303.37787800000001</v>
      </c>
      <c r="R10587">
        <v>339.118292</v>
      </c>
      <c r="S10587">
        <v>339.118292</v>
      </c>
      <c r="T10587" s="194">
        <v>339.118292</v>
      </c>
      <c r="U10587" t="s">
        <v>193</v>
      </c>
      <c r="V10587">
        <v>45708.44259259259</v>
      </c>
    </row>
    <row r="10588" spans="1:22" x14ac:dyDescent="0.3">
      <c r="A10588" t="s">
        <v>71</v>
      </c>
      <c r="B10588" t="s">
        <v>70</v>
      </c>
      <c r="C10588" t="s">
        <v>93</v>
      </c>
      <c r="D10588" s="29">
        <v>45879</v>
      </c>
      <c r="E10588" s="161">
        <v>0</v>
      </c>
      <c r="F10588" s="161">
        <v>0</v>
      </c>
      <c r="G10588" s="161">
        <v>0</v>
      </c>
      <c r="H10588" s="161">
        <v>0</v>
      </c>
      <c r="J10588" t="s">
        <v>243</v>
      </c>
      <c r="K10588" t="s">
        <v>243</v>
      </c>
      <c r="L10588">
        <v>303.37787800000001</v>
      </c>
      <c r="R10588">
        <v>339.118292</v>
      </c>
      <c r="S10588">
        <v>339.118292</v>
      </c>
      <c r="T10588" s="194">
        <v>339.118292</v>
      </c>
      <c r="U10588" t="s">
        <v>193</v>
      </c>
      <c r="V10588">
        <v>45708.442569444444</v>
      </c>
    </row>
    <row r="10589" spans="1:22" x14ac:dyDescent="0.3">
      <c r="A10589" t="s">
        <v>71</v>
      </c>
      <c r="B10589" t="s">
        <v>70</v>
      </c>
      <c r="C10589" t="s">
        <v>93</v>
      </c>
      <c r="D10589" s="29">
        <v>45880</v>
      </c>
      <c r="E10589" s="161">
        <v>0</v>
      </c>
      <c r="F10589" s="161">
        <v>0</v>
      </c>
      <c r="G10589" s="161">
        <v>0</v>
      </c>
      <c r="H10589" s="161">
        <v>0</v>
      </c>
      <c r="J10589" t="s">
        <v>243</v>
      </c>
      <c r="K10589" t="s">
        <v>243</v>
      </c>
      <c r="L10589">
        <v>303.37787800000001</v>
      </c>
      <c r="R10589">
        <v>339.118292</v>
      </c>
      <c r="S10589">
        <v>339.118292</v>
      </c>
      <c r="T10589" s="194">
        <v>339.118292</v>
      </c>
      <c r="U10589" t="s">
        <v>193</v>
      </c>
      <c r="V10589">
        <v>45708.44258101852</v>
      </c>
    </row>
    <row r="10590" spans="1:22" x14ac:dyDescent="0.3">
      <c r="A10590" t="s">
        <v>71</v>
      </c>
      <c r="B10590" t="s">
        <v>70</v>
      </c>
      <c r="C10590" t="s">
        <v>93</v>
      </c>
      <c r="D10590" s="29">
        <v>45881</v>
      </c>
      <c r="E10590" s="161">
        <v>0</v>
      </c>
      <c r="F10590" s="161">
        <v>0</v>
      </c>
      <c r="G10590" s="161">
        <v>0</v>
      </c>
      <c r="H10590" s="161">
        <v>0</v>
      </c>
      <c r="J10590" t="s">
        <v>243</v>
      </c>
      <c r="K10590" t="s">
        <v>243</v>
      </c>
      <c r="L10590">
        <v>303.37787800000001</v>
      </c>
      <c r="R10590">
        <v>339.118292</v>
      </c>
      <c r="S10590">
        <v>339.118292</v>
      </c>
      <c r="T10590" s="194">
        <v>339.118292</v>
      </c>
      <c r="U10590" t="s">
        <v>193</v>
      </c>
      <c r="V10590">
        <v>45708.44259259259</v>
      </c>
    </row>
    <row r="10591" spans="1:22" x14ac:dyDescent="0.3">
      <c r="A10591" t="s">
        <v>71</v>
      </c>
      <c r="B10591" t="s">
        <v>70</v>
      </c>
      <c r="C10591" t="s">
        <v>93</v>
      </c>
      <c r="D10591" s="29">
        <v>45882</v>
      </c>
      <c r="E10591" s="161">
        <v>0</v>
      </c>
      <c r="F10591" s="161">
        <v>0</v>
      </c>
      <c r="G10591" s="161">
        <v>0</v>
      </c>
      <c r="H10591" s="161">
        <v>0</v>
      </c>
      <c r="J10591" t="s">
        <v>243</v>
      </c>
      <c r="K10591" t="s">
        <v>243</v>
      </c>
      <c r="L10591">
        <v>303.37787800000001</v>
      </c>
      <c r="R10591">
        <v>339.118292</v>
      </c>
      <c r="S10591">
        <v>339.118292</v>
      </c>
      <c r="T10591" s="194">
        <v>339.118292</v>
      </c>
      <c r="U10591" t="s">
        <v>193</v>
      </c>
      <c r="V10591">
        <v>45708.442569444444</v>
      </c>
    </row>
    <row r="10592" spans="1:22" x14ac:dyDescent="0.3">
      <c r="A10592" t="s">
        <v>71</v>
      </c>
      <c r="B10592" t="s">
        <v>70</v>
      </c>
      <c r="C10592" t="s">
        <v>93</v>
      </c>
      <c r="D10592" s="29">
        <v>45883</v>
      </c>
      <c r="E10592" s="161">
        <v>0</v>
      </c>
      <c r="F10592" s="161">
        <v>0</v>
      </c>
      <c r="G10592" s="161">
        <v>0</v>
      </c>
      <c r="H10592" s="161">
        <v>0</v>
      </c>
      <c r="J10592" t="s">
        <v>243</v>
      </c>
      <c r="K10592" t="s">
        <v>243</v>
      </c>
      <c r="L10592">
        <v>303.37787800000001</v>
      </c>
      <c r="R10592">
        <v>339.118292</v>
      </c>
      <c r="S10592">
        <v>339.118292</v>
      </c>
      <c r="T10592" s="194">
        <v>339.118292</v>
      </c>
      <c r="U10592" t="s">
        <v>193</v>
      </c>
      <c r="V10592">
        <v>45708.44259259259</v>
      </c>
    </row>
    <row r="10593" spans="1:22" x14ac:dyDescent="0.3">
      <c r="A10593" t="s">
        <v>71</v>
      </c>
      <c r="B10593" t="s">
        <v>70</v>
      </c>
      <c r="C10593" t="s">
        <v>93</v>
      </c>
      <c r="D10593" s="29">
        <v>45884</v>
      </c>
      <c r="E10593" s="161">
        <v>0</v>
      </c>
      <c r="F10593" s="161">
        <v>0</v>
      </c>
      <c r="G10593" s="161">
        <v>0</v>
      </c>
      <c r="H10593" s="161">
        <v>0</v>
      </c>
      <c r="J10593" t="s">
        <v>243</v>
      </c>
      <c r="K10593" t="s">
        <v>243</v>
      </c>
      <c r="L10593">
        <v>303.37787800000001</v>
      </c>
      <c r="R10593">
        <v>339.118292</v>
      </c>
      <c r="S10593">
        <v>339.118292</v>
      </c>
      <c r="T10593" s="194">
        <v>339.118292</v>
      </c>
      <c r="U10593" t="s">
        <v>193</v>
      </c>
      <c r="V10593">
        <v>45708.442569444444</v>
      </c>
    </row>
    <row r="10594" spans="1:22" x14ac:dyDescent="0.3">
      <c r="A10594" t="s">
        <v>71</v>
      </c>
      <c r="B10594" t="s">
        <v>70</v>
      </c>
      <c r="C10594" t="s">
        <v>93</v>
      </c>
      <c r="D10594" s="29">
        <v>45885</v>
      </c>
      <c r="E10594" s="161">
        <v>0</v>
      </c>
      <c r="F10594" s="161">
        <v>0</v>
      </c>
      <c r="G10594" s="161">
        <v>0</v>
      </c>
      <c r="H10594" s="161">
        <v>0</v>
      </c>
      <c r="J10594" t="s">
        <v>243</v>
      </c>
      <c r="K10594" t="s">
        <v>243</v>
      </c>
      <c r="L10594">
        <v>303.37787800000001</v>
      </c>
      <c r="R10594">
        <v>339.118292</v>
      </c>
      <c r="S10594">
        <v>339.118292</v>
      </c>
      <c r="T10594" s="194">
        <v>339.118292</v>
      </c>
      <c r="U10594" t="s">
        <v>193</v>
      </c>
      <c r="V10594">
        <v>45708.442604166667</v>
      </c>
    </row>
    <row r="10595" spans="1:22" x14ac:dyDescent="0.3">
      <c r="A10595" t="s">
        <v>71</v>
      </c>
      <c r="B10595" t="s">
        <v>70</v>
      </c>
      <c r="C10595" t="s">
        <v>93</v>
      </c>
      <c r="D10595" s="29">
        <v>45886</v>
      </c>
      <c r="E10595" s="161">
        <v>0</v>
      </c>
      <c r="F10595" s="161">
        <v>0</v>
      </c>
      <c r="G10595" s="161">
        <v>0</v>
      </c>
      <c r="H10595" s="161">
        <v>0</v>
      </c>
      <c r="J10595" t="s">
        <v>243</v>
      </c>
      <c r="K10595" t="s">
        <v>243</v>
      </c>
      <c r="L10595">
        <v>303.37787800000001</v>
      </c>
      <c r="R10595">
        <v>339.118292</v>
      </c>
      <c r="S10595">
        <v>339.118292</v>
      </c>
      <c r="T10595" s="194">
        <v>339.118292</v>
      </c>
      <c r="U10595" t="s">
        <v>193</v>
      </c>
      <c r="V10595">
        <v>45708.44258101852</v>
      </c>
    </row>
    <row r="10596" spans="1:22" x14ac:dyDescent="0.3">
      <c r="A10596" t="s">
        <v>71</v>
      </c>
      <c r="B10596" t="s">
        <v>70</v>
      </c>
      <c r="C10596" t="s">
        <v>93</v>
      </c>
      <c r="D10596" s="29">
        <v>45887</v>
      </c>
      <c r="E10596" s="161">
        <v>0</v>
      </c>
      <c r="F10596" s="161">
        <v>0</v>
      </c>
      <c r="G10596" s="161">
        <v>0</v>
      </c>
      <c r="H10596" s="161">
        <v>0</v>
      </c>
      <c r="J10596" t="s">
        <v>243</v>
      </c>
      <c r="K10596" t="s">
        <v>243</v>
      </c>
      <c r="L10596">
        <v>303.37787800000001</v>
      </c>
      <c r="R10596">
        <v>339.118292</v>
      </c>
      <c r="S10596">
        <v>339.118292</v>
      </c>
      <c r="T10596" s="194">
        <v>339.118292</v>
      </c>
      <c r="U10596" t="s">
        <v>193</v>
      </c>
      <c r="V10596">
        <v>45708.442569444444</v>
      </c>
    </row>
    <row r="10597" spans="1:22" x14ac:dyDescent="0.3">
      <c r="A10597" t="s">
        <v>71</v>
      </c>
      <c r="B10597" t="s">
        <v>70</v>
      </c>
      <c r="C10597" t="s">
        <v>93</v>
      </c>
      <c r="D10597" s="29">
        <v>45888</v>
      </c>
      <c r="E10597" s="161">
        <v>0</v>
      </c>
      <c r="F10597" s="161">
        <v>0</v>
      </c>
      <c r="G10597" s="161">
        <v>0</v>
      </c>
      <c r="H10597" s="161">
        <v>0</v>
      </c>
      <c r="J10597" t="s">
        <v>243</v>
      </c>
      <c r="K10597" t="s">
        <v>243</v>
      </c>
      <c r="L10597">
        <v>303.37787800000001</v>
      </c>
      <c r="R10597">
        <v>339.118292</v>
      </c>
      <c r="S10597">
        <v>339.118292</v>
      </c>
      <c r="T10597" s="194">
        <v>339.118292</v>
      </c>
      <c r="U10597" t="s">
        <v>193</v>
      </c>
      <c r="V10597">
        <v>45708.442604166667</v>
      </c>
    </row>
    <row r="10598" spans="1:22" x14ac:dyDescent="0.3">
      <c r="A10598" t="s">
        <v>71</v>
      </c>
      <c r="B10598" t="s">
        <v>70</v>
      </c>
      <c r="C10598" t="s">
        <v>93</v>
      </c>
      <c r="D10598" s="29">
        <v>45889</v>
      </c>
      <c r="E10598" s="161">
        <v>0</v>
      </c>
      <c r="F10598" s="161">
        <v>0</v>
      </c>
      <c r="G10598" s="161">
        <v>0</v>
      </c>
      <c r="H10598" s="161">
        <v>0</v>
      </c>
      <c r="J10598" t="s">
        <v>243</v>
      </c>
      <c r="K10598" t="s">
        <v>243</v>
      </c>
      <c r="L10598">
        <v>303.37787800000001</v>
      </c>
      <c r="R10598">
        <v>339.118292</v>
      </c>
      <c r="S10598">
        <v>339.118292</v>
      </c>
      <c r="T10598" s="194">
        <v>339.118292</v>
      </c>
      <c r="U10598" t="s">
        <v>193</v>
      </c>
      <c r="V10598">
        <v>45708.442604166667</v>
      </c>
    </row>
    <row r="10599" spans="1:22" x14ac:dyDescent="0.3">
      <c r="A10599" t="s">
        <v>71</v>
      </c>
      <c r="B10599" t="s">
        <v>70</v>
      </c>
      <c r="C10599" t="s">
        <v>93</v>
      </c>
      <c r="D10599" s="29">
        <v>45890</v>
      </c>
      <c r="E10599" s="161">
        <v>0</v>
      </c>
      <c r="F10599" s="161">
        <v>0</v>
      </c>
      <c r="G10599" s="161">
        <v>0</v>
      </c>
      <c r="H10599" s="161">
        <v>0</v>
      </c>
      <c r="J10599" t="s">
        <v>243</v>
      </c>
      <c r="K10599" t="s">
        <v>243</v>
      </c>
      <c r="L10599">
        <v>303.37787800000001</v>
      </c>
      <c r="R10599">
        <v>339.118292</v>
      </c>
      <c r="S10599">
        <v>339.118292</v>
      </c>
      <c r="T10599" s="194">
        <v>339.118292</v>
      </c>
      <c r="U10599" t="s">
        <v>193</v>
      </c>
      <c r="V10599">
        <v>45708.44259259259</v>
      </c>
    </row>
    <row r="10600" spans="1:22" x14ac:dyDescent="0.3">
      <c r="A10600" t="s">
        <v>71</v>
      </c>
      <c r="B10600" t="s">
        <v>70</v>
      </c>
      <c r="C10600" t="s">
        <v>93</v>
      </c>
      <c r="D10600" s="29">
        <v>45891</v>
      </c>
      <c r="E10600" s="161">
        <v>0</v>
      </c>
      <c r="F10600" s="161">
        <v>0</v>
      </c>
      <c r="G10600" s="161">
        <v>0</v>
      </c>
      <c r="H10600" s="161">
        <v>0</v>
      </c>
      <c r="J10600" t="s">
        <v>243</v>
      </c>
      <c r="K10600" t="s">
        <v>243</v>
      </c>
      <c r="L10600">
        <v>303.37787800000001</v>
      </c>
      <c r="R10600">
        <v>339.118292</v>
      </c>
      <c r="S10600">
        <v>339.118292</v>
      </c>
      <c r="T10600" s="194">
        <v>339.118292</v>
      </c>
      <c r="U10600" t="s">
        <v>193</v>
      </c>
      <c r="V10600">
        <v>45708.44259259259</v>
      </c>
    </row>
    <row r="10601" spans="1:22" x14ac:dyDescent="0.3">
      <c r="A10601" t="s">
        <v>71</v>
      </c>
      <c r="B10601" t="s">
        <v>70</v>
      </c>
      <c r="C10601" t="s">
        <v>93</v>
      </c>
      <c r="D10601" s="29">
        <v>45892</v>
      </c>
      <c r="E10601" s="161">
        <v>0</v>
      </c>
      <c r="F10601" s="161">
        <v>0</v>
      </c>
      <c r="G10601" s="161">
        <v>0</v>
      </c>
      <c r="H10601" s="161">
        <v>0</v>
      </c>
      <c r="J10601" t="s">
        <v>243</v>
      </c>
      <c r="K10601" t="s">
        <v>243</v>
      </c>
      <c r="L10601">
        <v>303.37787800000001</v>
      </c>
      <c r="R10601">
        <v>339.118292</v>
      </c>
      <c r="S10601">
        <v>339.118292</v>
      </c>
      <c r="T10601" s="194">
        <v>339.118292</v>
      </c>
      <c r="U10601" t="s">
        <v>193</v>
      </c>
      <c r="V10601">
        <v>45708.44259259259</v>
      </c>
    </row>
    <row r="10602" spans="1:22" x14ac:dyDescent="0.3">
      <c r="A10602" t="s">
        <v>71</v>
      </c>
      <c r="B10602" t="s">
        <v>70</v>
      </c>
      <c r="C10602" t="s">
        <v>93</v>
      </c>
      <c r="D10602" s="29">
        <v>45893</v>
      </c>
      <c r="E10602" s="161">
        <v>0</v>
      </c>
      <c r="F10602" s="161">
        <v>0</v>
      </c>
      <c r="G10602" s="161">
        <v>0</v>
      </c>
      <c r="H10602" s="161">
        <v>0</v>
      </c>
      <c r="J10602" t="s">
        <v>243</v>
      </c>
      <c r="K10602" t="s">
        <v>243</v>
      </c>
      <c r="L10602">
        <v>303.37787800000001</v>
      </c>
      <c r="R10602">
        <v>339.118292</v>
      </c>
      <c r="S10602">
        <v>339.118292</v>
      </c>
      <c r="T10602" s="194">
        <v>339.118292</v>
      </c>
      <c r="U10602" t="s">
        <v>193</v>
      </c>
      <c r="V10602">
        <v>45708.44259259259</v>
      </c>
    </row>
    <row r="10603" spans="1:22" x14ac:dyDescent="0.3">
      <c r="A10603" t="s">
        <v>71</v>
      </c>
      <c r="B10603" t="s">
        <v>70</v>
      </c>
      <c r="C10603" t="s">
        <v>93</v>
      </c>
      <c r="D10603" s="29">
        <v>45894</v>
      </c>
      <c r="E10603" s="161">
        <v>0</v>
      </c>
      <c r="F10603" s="161">
        <v>0</v>
      </c>
      <c r="G10603" s="161">
        <v>0</v>
      </c>
      <c r="H10603" s="161">
        <v>0</v>
      </c>
      <c r="J10603" t="s">
        <v>243</v>
      </c>
      <c r="K10603" t="s">
        <v>243</v>
      </c>
      <c r="L10603">
        <v>303.37787800000001</v>
      </c>
      <c r="R10603">
        <v>339.118292</v>
      </c>
      <c r="S10603">
        <v>339.118292</v>
      </c>
      <c r="T10603" s="194">
        <v>339.118292</v>
      </c>
      <c r="U10603" t="s">
        <v>193</v>
      </c>
      <c r="V10603">
        <v>45708.442604166667</v>
      </c>
    </row>
    <row r="10604" spans="1:22" x14ac:dyDescent="0.3">
      <c r="A10604" t="s">
        <v>71</v>
      </c>
      <c r="B10604" t="s">
        <v>70</v>
      </c>
      <c r="C10604" t="s">
        <v>93</v>
      </c>
      <c r="D10604" s="29">
        <v>45895</v>
      </c>
      <c r="E10604" s="161">
        <v>0</v>
      </c>
      <c r="F10604" s="161">
        <v>0</v>
      </c>
      <c r="G10604" s="161">
        <v>0</v>
      </c>
      <c r="H10604" s="161">
        <v>0</v>
      </c>
      <c r="J10604" t="s">
        <v>243</v>
      </c>
      <c r="K10604" t="s">
        <v>243</v>
      </c>
      <c r="L10604">
        <v>303.37787800000001</v>
      </c>
      <c r="R10604">
        <v>339.118292</v>
      </c>
      <c r="S10604">
        <v>339.118292</v>
      </c>
      <c r="T10604" s="194">
        <v>339.118292</v>
      </c>
      <c r="U10604" t="s">
        <v>193</v>
      </c>
      <c r="V10604">
        <v>45708.442569444444</v>
      </c>
    </row>
    <row r="10605" spans="1:22" x14ac:dyDescent="0.3">
      <c r="A10605" t="s">
        <v>71</v>
      </c>
      <c r="B10605" t="s">
        <v>70</v>
      </c>
      <c r="C10605" t="s">
        <v>93</v>
      </c>
      <c r="D10605" s="29">
        <v>45896</v>
      </c>
      <c r="E10605" s="161">
        <v>0</v>
      </c>
      <c r="F10605" s="161">
        <v>0</v>
      </c>
      <c r="G10605" s="161">
        <v>0</v>
      </c>
      <c r="H10605" s="161">
        <v>0</v>
      </c>
      <c r="J10605" t="s">
        <v>243</v>
      </c>
      <c r="K10605" t="s">
        <v>243</v>
      </c>
      <c r="L10605">
        <v>303.37787800000001</v>
      </c>
      <c r="R10605">
        <v>339.118292</v>
      </c>
      <c r="S10605">
        <v>339.118292</v>
      </c>
      <c r="T10605" s="194">
        <v>339.118292</v>
      </c>
      <c r="U10605" t="s">
        <v>193</v>
      </c>
      <c r="V10605">
        <v>45708.442569444444</v>
      </c>
    </row>
    <row r="10606" spans="1:22" x14ac:dyDescent="0.3">
      <c r="A10606" t="s">
        <v>71</v>
      </c>
      <c r="B10606" t="s">
        <v>70</v>
      </c>
      <c r="C10606" t="s">
        <v>93</v>
      </c>
      <c r="D10606" s="29">
        <v>45897</v>
      </c>
      <c r="E10606" s="161">
        <v>0</v>
      </c>
      <c r="F10606" s="161">
        <v>0</v>
      </c>
      <c r="G10606" s="161">
        <v>0</v>
      </c>
      <c r="H10606" s="161">
        <v>0</v>
      </c>
      <c r="J10606" t="s">
        <v>243</v>
      </c>
      <c r="K10606" t="s">
        <v>243</v>
      </c>
      <c r="L10606">
        <v>303.37787800000001</v>
      </c>
      <c r="R10606">
        <v>339.118292</v>
      </c>
      <c r="S10606">
        <v>339.118292</v>
      </c>
      <c r="T10606" s="194">
        <v>339.118292</v>
      </c>
      <c r="U10606" t="s">
        <v>193</v>
      </c>
      <c r="V10606">
        <v>45708.442604166667</v>
      </c>
    </row>
    <row r="10607" spans="1:22" x14ac:dyDescent="0.3">
      <c r="A10607" t="s">
        <v>71</v>
      </c>
      <c r="B10607" t="s">
        <v>70</v>
      </c>
      <c r="C10607" t="s">
        <v>93</v>
      </c>
      <c r="D10607" s="29">
        <v>45898</v>
      </c>
      <c r="E10607" s="161">
        <v>0</v>
      </c>
      <c r="F10607" s="161">
        <v>0</v>
      </c>
      <c r="G10607" s="161">
        <v>0</v>
      </c>
      <c r="H10607" s="161">
        <v>0</v>
      </c>
      <c r="J10607" t="s">
        <v>243</v>
      </c>
      <c r="K10607" t="s">
        <v>243</v>
      </c>
      <c r="L10607">
        <v>303.37787800000001</v>
      </c>
      <c r="R10607">
        <v>339.118292</v>
      </c>
      <c r="S10607">
        <v>339.118292</v>
      </c>
      <c r="T10607" s="194">
        <v>339.118292</v>
      </c>
      <c r="U10607" t="s">
        <v>193</v>
      </c>
      <c r="V10607">
        <v>45708.44258101852</v>
      </c>
    </row>
    <row r="10608" spans="1:22" x14ac:dyDescent="0.3">
      <c r="A10608" t="s">
        <v>71</v>
      </c>
      <c r="B10608" t="s">
        <v>70</v>
      </c>
      <c r="C10608" t="s">
        <v>93</v>
      </c>
      <c r="D10608" s="29">
        <v>45899</v>
      </c>
      <c r="E10608" s="161">
        <v>0</v>
      </c>
      <c r="F10608" s="161">
        <v>0</v>
      </c>
      <c r="G10608" s="161">
        <v>0</v>
      </c>
      <c r="H10608" s="161">
        <v>0</v>
      </c>
      <c r="J10608" t="s">
        <v>243</v>
      </c>
      <c r="K10608" t="s">
        <v>243</v>
      </c>
      <c r="L10608">
        <v>303.37787800000001</v>
      </c>
      <c r="R10608">
        <v>339.118292</v>
      </c>
      <c r="S10608">
        <v>339.118292</v>
      </c>
      <c r="T10608" s="194">
        <v>339.118292</v>
      </c>
      <c r="U10608" t="s">
        <v>193</v>
      </c>
      <c r="V10608">
        <v>45708.44259259259</v>
      </c>
    </row>
    <row r="10609" spans="1:22" x14ac:dyDescent="0.3">
      <c r="A10609" t="s">
        <v>71</v>
      </c>
      <c r="B10609" t="s">
        <v>70</v>
      </c>
      <c r="C10609" t="s">
        <v>93</v>
      </c>
      <c r="D10609" s="29">
        <v>45900</v>
      </c>
      <c r="E10609" s="161">
        <v>0</v>
      </c>
      <c r="F10609" s="161">
        <v>0</v>
      </c>
      <c r="G10609" s="161">
        <v>0</v>
      </c>
      <c r="H10609" s="161">
        <v>0</v>
      </c>
      <c r="J10609" t="s">
        <v>243</v>
      </c>
      <c r="K10609" t="s">
        <v>243</v>
      </c>
      <c r="L10609">
        <v>303.37787800000001</v>
      </c>
      <c r="R10609">
        <v>339.118292</v>
      </c>
      <c r="S10609">
        <v>339.118292</v>
      </c>
      <c r="T10609" s="194">
        <v>339.118292</v>
      </c>
      <c r="U10609" t="s">
        <v>193</v>
      </c>
      <c r="V10609">
        <v>45708.442569444444</v>
      </c>
    </row>
    <row r="10610" spans="1:22" x14ac:dyDescent="0.3">
      <c r="A10610" t="s">
        <v>71</v>
      </c>
      <c r="B10610" t="s">
        <v>70</v>
      </c>
      <c r="C10610" t="s">
        <v>93</v>
      </c>
      <c r="D10610" s="29">
        <v>45901</v>
      </c>
      <c r="E10610" s="161">
        <v>0</v>
      </c>
      <c r="F10610" s="161">
        <v>0</v>
      </c>
      <c r="G10610" s="161">
        <v>0</v>
      </c>
      <c r="H10610" s="161">
        <v>0</v>
      </c>
      <c r="J10610" t="s">
        <v>243</v>
      </c>
      <c r="K10610" t="s">
        <v>243</v>
      </c>
      <c r="L10610">
        <v>303.37787800000001</v>
      </c>
      <c r="R10610">
        <v>339.118292</v>
      </c>
      <c r="S10610">
        <v>339.118292</v>
      </c>
      <c r="T10610" s="194">
        <v>339.118292</v>
      </c>
      <c r="U10610" t="s">
        <v>193</v>
      </c>
      <c r="V10610">
        <v>45708.442569444444</v>
      </c>
    </row>
    <row r="10611" spans="1:22" x14ac:dyDescent="0.3">
      <c r="A10611" t="s">
        <v>71</v>
      </c>
      <c r="B10611" t="s">
        <v>70</v>
      </c>
      <c r="C10611" t="s">
        <v>93</v>
      </c>
      <c r="D10611" s="29">
        <v>45902</v>
      </c>
      <c r="E10611" s="161">
        <v>0</v>
      </c>
      <c r="F10611" s="161">
        <v>0</v>
      </c>
      <c r="G10611" s="161">
        <v>0</v>
      </c>
      <c r="H10611" s="161">
        <v>0</v>
      </c>
      <c r="J10611" t="s">
        <v>243</v>
      </c>
      <c r="K10611" t="s">
        <v>243</v>
      </c>
      <c r="L10611">
        <v>303.37787800000001</v>
      </c>
      <c r="R10611">
        <v>339.118292</v>
      </c>
      <c r="S10611">
        <v>339.118292</v>
      </c>
      <c r="T10611" s="194">
        <v>339.118292</v>
      </c>
      <c r="U10611" t="s">
        <v>193</v>
      </c>
      <c r="V10611">
        <v>45708.44258101852</v>
      </c>
    </row>
    <row r="10612" spans="1:22" x14ac:dyDescent="0.3">
      <c r="A10612" t="s">
        <v>71</v>
      </c>
      <c r="B10612" t="s">
        <v>70</v>
      </c>
      <c r="C10612" t="s">
        <v>93</v>
      </c>
      <c r="D10612" s="29">
        <v>45903</v>
      </c>
      <c r="E10612" s="161">
        <v>0</v>
      </c>
      <c r="F10612" s="161">
        <v>0</v>
      </c>
      <c r="G10612" s="161">
        <v>0</v>
      </c>
      <c r="H10612" s="161">
        <v>0</v>
      </c>
      <c r="J10612" t="s">
        <v>243</v>
      </c>
      <c r="K10612" t="s">
        <v>243</v>
      </c>
      <c r="L10612">
        <v>303.37787800000001</v>
      </c>
      <c r="R10612">
        <v>339.118292</v>
      </c>
      <c r="S10612">
        <v>339.118292</v>
      </c>
      <c r="T10612" s="194">
        <v>339.118292</v>
      </c>
      <c r="U10612" t="s">
        <v>193</v>
      </c>
      <c r="V10612">
        <v>45708.44259259259</v>
      </c>
    </row>
    <row r="10613" spans="1:22" x14ac:dyDescent="0.3">
      <c r="A10613" t="s">
        <v>71</v>
      </c>
      <c r="B10613" t="s">
        <v>70</v>
      </c>
      <c r="C10613" t="s">
        <v>93</v>
      </c>
      <c r="D10613" s="29">
        <v>45904</v>
      </c>
      <c r="E10613" s="161">
        <v>0</v>
      </c>
      <c r="F10613" s="161">
        <v>0</v>
      </c>
      <c r="G10613" s="161">
        <v>0</v>
      </c>
      <c r="H10613" s="161">
        <v>0</v>
      </c>
      <c r="J10613" t="s">
        <v>243</v>
      </c>
      <c r="K10613" t="s">
        <v>243</v>
      </c>
      <c r="L10613">
        <v>303.37787800000001</v>
      </c>
      <c r="R10613">
        <v>339.118292</v>
      </c>
      <c r="S10613">
        <v>339.118292</v>
      </c>
      <c r="T10613" s="194">
        <v>339.118292</v>
      </c>
      <c r="U10613" t="s">
        <v>193</v>
      </c>
      <c r="V10613">
        <v>45708.44259259259</v>
      </c>
    </row>
    <row r="10614" spans="1:22" x14ac:dyDescent="0.3">
      <c r="A10614" t="s">
        <v>71</v>
      </c>
      <c r="B10614" t="s">
        <v>70</v>
      </c>
      <c r="C10614" t="s">
        <v>93</v>
      </c>
      <c r="D10614" s="29">
        <v>45905</v>
      </c>
      <c r="E10614" s="161">
        <v>0</v>
      </c>
      <c r="F10614" s="161">
        <v>0</v>
      </c>
      <c r="G10614" s="161">
        <v>0</v>
      </c>
      <c r="H10614" s="161">
        <v>0</v>
      </c>
      <c r="J10614" t="s">
        <v>243</v>
      </c>
      <c r="K10614" t="s">
        <v>243</v>
      </c>
      <c r="L10614">
        <v>303.37787800000001</v>
      </c>
      <c r="R10614">
        <v>339.118292</v>
      </c>
      <c r="S10614">
        <v>339.118292</v>
      </c>
      <c r="T10614" s="194">
        <v>339.118292</v>
      </c>
      <c r="U10614" t="s">
        <v>193</v>
      </c>
      <c r="V10614">
        <v>45708.442604166667</v>
      </c>
    </row>
    <row r="10615" spans="1:22" x14ac:dyDescent="0.3">
      <c r="A10615" t="s">
        <v>71</v>
      </c>
      <c r="B10615" t="s">
        <v>70</v>
      </c>
      <c r="C10615" t="s">
        <v>93</v>
      </c>
      <c r="D10615" s="29">
        <v>45906</v>
      </c>
      <c r="E10615" s="161">
        <v>0</v>
      </c>
      <c r="F10615" s="161">
        <v>0</v>
      </c>
      <c r="G10615" s="161">
        <v>0</v>
      </c>
      <c r="H10615" s="161">
        <v>0</v>
      </c>
      <c r="J10615" t="s">
        <v>243</v>
      </c>
      <c r="K10615" t="s">
        <v>243</v>
      </c>
      <c r="L10615">
        <v>303.37787800000001</v>
      </c>
      <c r="R10615">
        <v>339.118292</v>
      </c>
      <c r="S10615">
        <v>339.118292</v>
      </c>
      <c r="T10615" s="194">
        <v>339.118292</v>
      </c>
      <c r="U10615" t="s">
        <v>193</v>
      </c>
      <c r="V10615">
        <v>45708.44258101852</v>
      </c>
    </row>
    <row r="10616" spans="1:22" x14ac:dyDescent="0.3">
      <c r="A10616" t="s">
        <v>71</v>
      </c>
      <c r="B10616" t="s">
        <v>70</v>
      </c>
      <c r="C10616" t="s">
        <v>93</v>
      </c>
      <c r="D10616" s="29">
        <v>45907</v>
      </c>
      <c r="E10616" s="161">
        <v>0</v>
      </c>
      <c r="F10616" s="161">
        <v>0</v>
      </c>
      <c r="G10616" s="161">
        <v>0</v>
      </c>
      <c r="H10616" s="161">
        <v>0</v>
      </c>
      <c r="J10616" t="s">
        <v>243</v>
      </c>
      <c r="K10616" t="s">
        <v>243</v>
      </c>
      <c r="L10616">
        <v>303.37787800000001</v>
      </c>
      <c r="R10616">
        <v>339.118292</v>
      </c>
      <c r="S10616">
        <v>339.118292</v>
      </c>
      <c r="T10616" s="194">
        <v>339.118292</v>
      </c>
      <c r="U10616" t="s">
        <v>193</v>
      </c>
      <c r="V10616">
        <v>45708.44259259259</v>
      </c>
    </row>
    <row r="10617" spans="1:22" x14ac:dyDescent="0.3">
      <c r="A10617" t="s">
        <v>71</v>
      </c>
      <c r="B10617" t="s">
        <v>70</v>
      </c>
      <c r="C10617" t="s">
        <v>93</v>
      </c>
      <c r="D10617" s="29">
        <v>45908</v>
      </c>
      <c r="E10617" s="161">
        <v>0</v>
      </c>
      <c r="F10617" s="161">
        <v>0</v>
      </c>
      <c r="G10617" s="161">
        <v>0</v>
      </c>
      <c r="H10617" s="161">
        <v>0</v>
      </c>
      <c r="J10617" t="s">
        <v>243</v>
      </c>
      <c r="K10617" t="s">
        <v>243</v>
      </c>
      <c r="L10617">
        <v>303.37787800000001</v>
      </c>
      <c r="R10617">
        <v>339.118292</v>
      </c>
      <c r="S10617">
        <v>339.118292</v>
      </c>
      <c r="T10617" s="194">
        <v>339.118292</v>
      </c>
      <c r="U10617" t="s">
        <v>193</v>
      </c>
      <c r="V10617">
        <v>45708.44259259259</v>
      </c>
    </row>
    <row r="10618" spans="1:22" x14ac:dyDescent="0.3">
      <c r="A10618" t="s">
        <v>71</v>
      </c>
      <c r="B10618" t="s">
        <v>70</v>
      </c>
      <c r="C10618" t="s">
        <v>93</v>
      </c>
      <c r="D10618" s="29">
        <v>45909</v>
      </c>
      <c r="E10618" s="161">
        <v>0</v>
      </c>
      <c r="F10618" s="161">
        <v>0</v>
      </c>
      <c r="G10618" s="161">
        <v>0</v>
      </c>
      <c r="H10618" s="161">
        <v>0</v>
      </c>
      <c r="J10618" t="s">
        <v>243</v>
      </c>
      <c r="K10618" t="s">
        <v>243</v>
      </c>
      <c r="L10618">
        <v>303.37787800000001</v>
      </c>
      <c r="R10618">
        <v>339.118292</v>
      </c>
      <c r="S10618">
        <v>339.118292</v>
      </c>
      <c r="T10618" s="194">
        <v>339.118292</v>
      </c>
      <c r="U10618" t="s">
        <v>193</v>
      </c>
      <c r="V10618">
        <v>45708.44258101852</v>
      </c>
    </row>
    <row r="10619" spans="1:22" x14ac:dyDescent="0.3">
      <c r="A10619" t="s">
        <v>71</v>
      </c>
      <c r="B10619" t="s">
        <v>70</v>
      </c>
      <c r="C10619" t="s">
        <v>93</v>
      </c>
      <c r="D10619" s="29">
        <v>45910</v>
      </c>
      <c r="E10619" s="161">
        <v>0</v>
      </c>
      <c r="F10619" s="161">
        <v>0</v>
      </c>
      <c r="G10619" s="161">
        <v>0</v>
      </c>
      <c r="H10619" s="161">
        <v>0</v>
      </c>
      <c r="J10619" t="s">
        <v>243</v>
      </c>
      <c r="K10619" t="s">
        <v>243</v>
      </c>
      <c r="L10619">
        <v>303.37787800000001</v>
      </c>
      <c r="R10619">
        <v>339.118292</v>
      </c>
      <c r="S10619">
        <v>339.118292</v>
      </c>
      <c r="T10619" s="194">
        <v>339.118292</v>
      </c>
      <c r="U10619" t="s">
        <v>193</v>
      </c>
      <c r="V10619">
        <v>45708.44258101852</v>
      </c>
    </row>
    <row r="10620" spans="1:22" x14ac:dyDescent="0.3">
      <c r="A10620" t="s">
        <v>71</v>
      </c>
      <c r="B10620" t="s">
        <v>70</v>
      </c>
      <c r="C10620" t="s">
        <v>93</v>
      </c>
      <c r="D10620" s="29">
        <v>45911</v>
      </c>
      <c r="E10620" s="161">
        <v>0</v>
      </c>
      <c r="F10620" s="161">
        <v>0</v>
      </c>
      <c r="G10620" s="161">
        <v>0</v>
      </c>
      <c r="H10620" s="161">
        <v>0</v>
      </c>
      <c r="J10620" t="s">
        <v>243</v>
      </c>
      <c r="K10620" t="s">
        <v>243</v>
      </c>
      <c r="L10620">
        <v>303.37787800000001</v>
      </c>
      <c r="R10620">
        <v>339.118292</v>
      </c>
      <c r="S10620">
        <v>339.118292</v>
      </c>
      <c r="T10620" s="194">
        <v>339.118292</v>
      </c>
      <c r="U10620" t="s">
        <v>193</v>
      </c>
      <c r="V10620">
        <v>45708.442569444444</v>
      </c>
    </row>
    <row r="10621" spans="1:22" x14ac:dyDescent="0.3">
      <c r="A10621" t="s">
        <v>71</v>
      </c>
      <c r="B10621" t="s">
        <v>70</v>
      </c>
      <c r="C10621" t="s">
        <v>93</v>
      </c>
      <c r="D10621" s="29">
        <v>45912</v>
      </c>
      <c r="E10621" s="161">
        <v>0</v>
      </c>
      <c r="F10621" s="161">
        <v>0</v>
      </c>
      <c r="G10621" s="161">
        <v>0</v>
      </c>
      <c r="H10621" s="161">
        <v>0</v>
      </c>
      <c r="J10621" t="s">
        <v>243</v>
      </c>
      <c r="K10621" t="s">
        <v>243</v>
      </c>
      <c r="L10621">
        <v>303.37787800000001</v>
      </c>
      <c r="R10621">
        <v>339.118292</v>
      </c>
      <c r="S10621">
        <v>339.118292</v>
      </c>
      <c r="T10621" s="194">
        <v>339.118292</v>
      </c>
      <c r="U10621" t="s">
        <v>193</v>
      </c>
      <c r="V10621">
        <v>45708.44259259259</v>
      </c>
    </row>
    <row r="10622" spans="1:22" x14ac:dyDescent="0.3">
      <c r="A10622" t="s">
        <v>71</v>
      </c>
      <c r="B10622" t="s">
        <v>70</v>
      </c>
      <c r="C10622" t="s">
        <v>93</v>
      </c>
      <c r="D10622" s="29">
        <v>45913</v>
      </c>
      <c r="E10622" s="161">
        <v>0</v>
      </c>
      <c r="F10622" s="161">
        <v>0</v>
      </c>
      <c r="G10622" s="161">
        <v>0</v>
      </c>
      <c r="H10622" s="161">
        <v>0</v>
      </c>
      <c r="J10622" t="s">
        <v>243</v>
      </c>
      <c r="K10622" t="s">
        <v>243</v>
      </c>
      <c r="L10622">
        <v>303.37787800000001</v>
      </c>
      <c r="R10622">
        <v>339.118292</v>
      </c>
      <c r="S10622">
        <v>339.118292</v>
      </c>
      <c r="T10622" s="194">
        <v>339.118292</v>
      </c>
      <c r="U10622" t="s">
        <v>193</v>
      </c>
      <c r="V10622">
        <v>45708.442604166667</v>
      </c>
    </row>
    <row r="10623" spans="1:22" x14ac:dyDescent="0.3">
      <c r="A10623" t="s">
        <v>71</v>
      </c>
      <c r="B10623" t="s">
        <v>70</v>
      </c>
      <c r="C10623" t="s">
        <v>93</v>
      </c>
      <c r="D10623" s="29">
        <v>45914</v>
      </c>
      <c r="E10623" s="161">
        <v>0</v>
      </c>
      <c r="F10623" s="161">
        <v>0</v>
      </c>
      <c r="G10623" s="161">
        <v>0</v>
      </c>
      <c r="H10623" s="161">
        <v>0</v>
      </c>
      <c r="J10623" t="s">
        <v>243</v>
      </c>
      <c r="K10623" t="s">
        <v>243</v>
      </c>
      <c r="L10623">
        <v>303.37787800000001</v>
      </c>
      <c r="R10623">
        <v>339.118292</v>
      </c>
      <c r="S10623">
        <v>339.118292</v>
      </c>
      <c r="T10623" s="194">
        <v>339.118292</v>
      </c>
      <c r="U10623" t="s">
        <v>193</v>
      </c>
      <c r="V10623">
        <v>45708.44259259259</v>
      </c>
    </row>
    <row r="10624" spans="1:22" x14ac:dyDescent="0.3">
      <c r="A10624" t="s">
        <v>71</v>
      </c>
      <c r="B10624" t="s">
        <v>70</v>
      </c>
      <c r="C10624" t="s">
        <v>93</v>
      </c>
      <c r="D10624" s="29">
        <v>45915</v>
      </c>
      <c r="E10624" s="161">
        <v>0</v>
      </c>
      <c r="F10624" s="161">
        <v>0</v>
      </c>
      <c r="G10624" s="161">
        <v>0</v>
      </c>
      <c r="H10624" s="161">
        <v>0</v>
      </c>
      <c r="J10624" t="s">
        <v>243</v>
      </c>
      <c r="K10624" t="s">
        <v>243</v>
      </c>
      <c r="L10624">
        <v>303.37787800000001</v>
      </c>
      <c r="R10624">
        <v>339.118292</v>
      </c>
      <c r="S10624">
        <v>339.118292</v>
      </c>
      <c r="T10624" s="194">
        <v>339.118292</v>
      </c>
      <c r="U10624" t="s">
        <v>193</v>
      </c>
      <c r="V10624">
        <v>45708.44258101852</v>
      </c>
    </row>
    <row r="10625" spans="1:22" x14ac:dyDescent="0.3">
      <c r="A10625" t="s">
        <v>71</v>
      </c>
      <c r="B10625" t="s">
        <v>70</v>
      </c>
      <c r="C10625" t="s">
        <v>93</v>
      </c>
      <c r="D10625" s="29">
        <v>45916</v>
      </c>
      <c r="E10625" s="161">
        <v>0</v>
      </c>
      <c r="F10625" s="161">
        <v>0</v>
      </c>
      <c r="G10625" s="161">
        <v>0</v>
      </c>
      <c r="H10625" s="161">
        <v>0</v>
      </c>
      <c r="J10625" t="s">
        <v>243</v>
      </c>
      <c r="K10625" t="s">
        <v>243</v>
      </c>
      <c r="L10625">
        <v>303.37787800000001</v>
      </c>
      <c r="R10625">
        <v>339.118292</v>
      </c>
      <c r="S10625">
        <v>339.118292</v>
      </c>
      <c r="T10625" s="194">
        <v>339.118292</v>
      </c>
      <c r="U10625" t="s">
        <v>193</v>
      </c>
      <c r="V10625">
        <v>45708.442569444444</v>
      </c>
    </row>
    <row r="10626" spans="1:22" x14ac:dyDescent="0.3">
      <c r="A10626" t="s">
        <v>71</v>
      </c>
      <c r="B10626" t="s">
        <v>70</v>
      </c>
      <c r="C10626" t="s">
        <v>93</v>
      </c>
      <c r="D10626" s="29">
        <v>45917</v>
      </c>
      <c r="E10626" s="161">
        <v>0</v>
      </c>
      <c r="F10626" s="161">
        <v>0</v>
      </c>
      <c r="G10626" s="161">
        <v>0</v>
      </c>
      <c r="H10626" s="161">
        <v>0</v>
      </c>
      <c r="J10626" t="s">
        <v>243</v>
      </c>
      <c r="K10626" t="s">
        <v>243</v>
      </c>
      <c r="L10626">
        <v>303.37787800000001</v>
      </c>
      <c r="R10626">
        <v>339.118292</v>
      </c>
      <c r="S10626">
        <v>339.118292</v>
      </c>
      <c r="T10626" s="194">
        <v>339.118292</v>
      </c>
      <c r="U10626" t="s">
        <v>193</v>
      </c>
      <c r="V10626">
        <v>45708.442604166667</v>
      </c>
    </row>
    <row r="10627" spans="1:22" x14ac:dyDescent="0.3">
      <c r="A10627" t="s">
        <v>71</v>
      </c>
      <c r="B10627" t="s">
        <v>70</v>
      </c>
      <c r="C10627" t="s">
        <v>93</v>
      </c>
      <c r="D10627" s="29">
        <v>45918</v>
      </c>
      <c r="E10627" s="161">
        <v>0</v>
      </c>
      <c r="F10627" s="161">
        <v>0</v>
      </c>
      <c r="G10627" s="161">
        <v>0</v>
      </c>
      <c r="H10627" s="161">
        <v>0</v>
      </c>
      <c r="J10627" t="s">
        <v>243</v>
      </c>
      <c r="K10627" t="s">
        <v>243</v>
      </c>
      <c r="L10627">
        <v>303.37787800000001</v>
      </c>
      <c r="R10627">
        <v>339.118292</v>
      </c>
      <c r="S10627">
        <v>339.118292</v>
      </c>
      <c r="T10627" s="194">
        <v>339.118292</v>
      </c>
      <c r="U10627" t="s">
        <v>193</v>
      </c>
      <c r="V10627">
        <v>45708.44259259259</v>
      </c>
    </row>
    <row r="10628" spans="1:22" x14ac:dyDescent="0.3">
      <c r="A10628" t="s">
        <v>71</v>
      </c>
      <c r="B10628" t="s">
        <v>70</v>
      </c>
      <c r="C10628" t="s">
        <v>93</v>
      </c>
      <c r="D10628" s="29">
        <v>45919</v>
      </c>
      <c r="E10628" s="161">
        <v>0.5714914981375141</v>
      </c>
      <c r="F10628" s="161">
        <v>0</v>
      </c>
      <c r="G10628" s="161">
        <v>0.61665294067947241</v>
      </c>
      <c r="H10628" s="161">
        <v>8.586470469720342E-2</v>
      </c>
      <c r="J10628">
        <v>130</v>
      </c>
      <c r="K10628">
        <v>310</v>
      </c>
      <c r="L10628">
        <v>303.37787800000001</v>
      </c>
      <c r="R10628">
        <v>339.118292</v>
      </c>
      <c r="S10628">
        <v>130</v>
      </c>
      <c r="T10628" s="194">
        <v>310</v>
      </c>
      <c r="U10628" t="s">
        <v>193</v>
      </c>
      <c r="V10628">
        <v>45708.44259259259</v>
      </c>
    </row>
    <row r="10629" spans="1:22" x14ac:dyDescent="0.3">
      <c r="A10629" t="s">
        <v>71</v>
      </c>
      <c r="B10629" t="s">
        <v>70</v>
      </c>
      <c r="C10629" t="s">
        <v>93</v>
      </c>
      <c r="D10629" s="29">
        <v>45920</v>
      </c>
      <c r="E10629" s="161">
        <v>0.5714914981375141</v>
      </c>
      <c r="F10629" s="161">
        <v>0</v>
      </c>
      <c r="G10629" s="161">
        <v>0.61665294067947241</v>
      </c>
      <c r="H10629" s="161">
        <v>8.586470469720342E-2</v>
      </c>
      <c r="J10629">
        <v>130</v>
      </c>
      <c r="K10629">
        <v>310</v>
      </c>
      <c r="L10629">
        <v>303.37787800000001</v>
      </c>
      <c r="R10629">
        <v>339.118292</v>
      </c>
      <c r="S10629">
        <v>130</v>
      </c>
      <c r="T10629" s="194">
        <v>310</v>
      </c>
      <c r="U10629" t="s">
        <v>193</v>
      </c>
      <c r="V10629">
        <v>45708.44258101852</v>
      </c>
    </row>
    <row r="10630" spans="1:22" x14ac:dyDescent="0.3">
      <c r="A10630" t="s">
        <v>71</v>
      </c>
      <c r="B10630" t="s">
        <v>70</v>
      </c>
      <c r="C10630" t="s">
        <v>93</v>
      </c>
      <c r="D10630" s="29">
        <v>45921</v>
      </c>
      <c r="E10630" s="161">
        <v>0.5714914981375141</v>
      </c>
      <c r="F10630" s="161">
        <v>0</v>
      </c>
      <c r="G10630" s="161">
        <v>0.61665294067947241</v>
      </c>
      <c r="H10630" s="161">
        <v>8.586470469720342E-2</v>
      </c>
      <c r="J10630">
        <v>130</v>
      </c>
      <c r="K10630">
        <v>310</v>
      </c>
      <c r="L10630">
        <v>303.37787800000001</v>
      </c>
      <c r="R10630">
        <v>339.118292</v>
      </c>
      <c r="S10630">
        <v>130</v>
      </c>
      <c r="T10630" s="194">
        <v>310</v>
      </c>
      <c r="U10630" t="s">
        <v>193</v>
      </c>
      <c r="V10630">
        <v>45708.442604166667</v>
      </c>
    </row>
    <row r="10631" spans="1:22" x14ac:dyDescent="0.3">
      <c r="A10631" t="s">
        <v>71</v>
      </c>
      <c r="B10631" t="s">
        <v>70</v>
      </c>
      <c r="C10631" t="s">
        <v>93</v>
      </c>
      <c r="D10631" s="29">
        <v>45922</v>
      </c>
      <c r="E10631" s="161">
        <v>0.73630246039231639</v>
      </c>
      <c r="F10631" s="161">
        <v>0.25835066985338995</v>
      </c>
      <c r="G10631" s="161">
        <v>0.7640941173412138</v>
      </c>
      <c r="H10631" s="161">
        <v>0.33651470502216374</v>
      </c>
      <c r="J10631">
        <v>80</v>
      </c>
      <c r="K10631">
        <v>225</v>
      </c>
      <c r="L10631">
        <v>303.37787800000001</v>
      </c>
      <c r="R10631">
        <v>339.118292</v>
      </c>
      <c r="S10631">
        <v>80</v>
      </c>
      <c r="T10631" s="194">
        <v>225</v>
      </c>
      <c r="U10631" t="s">
        <v>193</v>
      </c>
      <c r="V10631">
        <v>45708.44259259259</v>
      </c>
    </row>
    <row r="10632" spans="1:22" x14ac:dyDescent="0.3">
      <c r="A10632" t="s">
        <v>71</v>
      </c>
      <c r="B10632" t="s">
        <v>70</v>
      </c>
      <c r="C10632" t="s">
        <v>93</v>
      </c>
      <c r="D10632" s="29">
        <v>45923</v>
      </c>
      <c r="E10632" s="161">
        <v>0.73630246039231639</v>
      </c>
      <c r="F10632" s="161">
        <v>0.25835066985338995</v>
      </c>
      <c r="G10632" s="161">
        <v>0.7640941173412138</v>
      </c>
      <c r="H10632" s="161">
        <v>0.33651470502216374</v>
      </c>
      <c r="J10632">
        <v>80</v>
      </c>
      <c r="K10632">
        <v>225</v>
      </c>
      <c r="L10632">
        <v>303.37787800000001</v>
      </c>
      <c r="R10632">
        <v>339.118292</v>
      </c>
      <c r="S10632">
        <v>80</v>
      </c>
      <c r="T10632" s="194">
        <v>225</v>
      </c>
      <c r="U10632" t="s">
        <v>193</v>
      </c>
      <c r="V10632">
        <v>45708.44259259259</v>
      </c>
    </row>
    <row r="10633" spans="1:22" x14ac:dyDescent="0.3">
      <c r="A10633" t="s">
        <v>71</v>
      </c>
      <c r="B10633" t="s">
        <v>70</v>
      </c>
      <c r="C10633" t="s">
        <v>93</v>
      </c>
      <c r="D10633" s="29">
        <v>45924</v>
      </c>
      <c r="E10633" s="161">
        <v>0.73630246039231639</v>
      </c>
      <c r="F10633" s="161">
        <v>0.25835066985338995</v>
      </c>
      <c r="G10633" s="161">
        <v>0.7640941173412138</v>
      </c>
      <c r="H10633" s="161">
        <v>0.33651470502216374</v>
      </c>
      <c r="J10633">
        <v>80</v>
      </c>
      <c r="K10633">
        <v>225</v>
      </c>
      <c r="L10633">
        <v>303.37787800000001</v>
      </c>
      <c r="R10633">
        <v>339.118292</v>
      </c>
      <c r="S10633">
        <v>80</v>
      </c>
      <c r="T10633" s="194">
        <v>225</v>
      </c>
      <c r="U10633" t="s">
        <v>193</v>
      </c>
      <c r="V10633">
        <v>45708.44258101852</v>
      </c>
    </row>
    <row r="10634" spans="1:22" x14ac:dyDescent="0.3">
      <c r="A10634" t="s">
        <v>71</v>
      </c>
      <c r="B10634" t="s">
        <v>70</v>
      </c>
      <c r="C10634" t="s">
        <v>93</v>
      </c>
      <c r="D10634" s="29">
        <v>45925</v>
      </c>
      <c r="E10634" s="161">
        <v>0.73630246039231639</v>
      </c>
      <c r="F10634" s="161">
        <v>0.25835066985338995</v>
      </c>
      <c r="G10634" s="161">
        <v>0.7640941173412138</v>
      </c>
      <c r="H10634" s="161">
        <v>0.33651470502216374</v>
      </c>
      <c r="J10634">
        <v>80</v>
      </c>
      <c r="K10634">
        <v>225</v>
      </c>
      <c r="L10634">
        <v>303.37787800000001</v>
      </c>
      <c r="R10634">
        <v>339.118292</v>
      </c>
      <c r="S10634">
        <v>80</v>
      </c>
      <c r="T10634" s="194">
        <v>225</v>
      </c>
      <c r="U10634" t="s">
        <v>193</v>
      </c>
      <c r="V10634">
        <v>45708.442604166667</v>
      </c>
    </row>
    <row r="10635" spans="1:22" x14ac:dyDescent="0.3">
      <c r="A10635" t="s">
        <v>71</v>
      </c>
      <c r="B10635" t="s">
        <v>70</v>
      </c>
      <c r="C10635" t="s">
        <v>93</v>
      </c>
      <c r="D10635" s="29">
        <v>45926</v>
      </c>
      <c r="E10635" s="161">
        <v>0.73630246039231639</v>
      </c>
      <c r="F10635" s="161">
        <v>0.25835066985338995</v>
      </c>
      <c r="G10635" s="161">
        <v>0.7640941173412138</v>
      </c>
      <c r="H10635" s="161">
        <v>0.33651470502216374</v>
      </c>
      <c r="J10635">
        <v>80</v>
      </c>
      <c r="K10635">
        <v>225</v>
      </c>
      <c r="L10635">
        <v>303.37787800000001</v>
      </c>
      <c r="R10635">
        <v>339.118292</v>
      </c>
      <c r="S10635">
        <v>80</v>
      </c>
      <c r="T10635" s="194">
        <v>225</v>
      </c>
      <c r="U10635" t="s">
        <v>193</v>
      </c>
      <c r="V10635">
        <v>45708.44259259259</v>
      </c>
    </row>
    <row r="10636" spans="1:22" x14ac:dyDescent="0.3">
      <c r="A10636" t="s">
        <v>71</v>
      </c>
      <c r="B10636" t="s">
        <v>70</v>
      </c>
      <c r="C10636" t="s">
        <v>93</v>
      </c>
      <c r="D10636" s="29">
        <v>45927</v>
      </c>
      <c r="E10636" s="161">
        <v>0.73630246039231639</v>
      </c>
      <c r="F10636" s="161">
        <v>9.3539707598587651E-2</v>
      </c>
      <c r="G10636" s="161">
        <v>0.7640941173412138</v>
      </c>
      <c r="H10636" s="161">
        <v>0.18907352836042235</v>
      </c>
      <c r="J10636">
        <v>80</v>
      </c>
      <c r="K10636">
        <v>275</v>
      </c>
      <c r="L10636">
        <v>303.37787800000001</v>
      </c>
      <c r="R10636">
        <v>339.118292</v>
      </c>
      <c r="S10636">
        <v>80</v>
      </c>
      <c r="T10636" s="194">
        <v>275</v>
      </c>
      <c r="U10636" t="s">
        <v>193</v>
      </c>
      <c r="V10636">
        <v>45708.44259259259</v>
      </c>
    </row>
    <row r="10637" spans="1:22" x14ac:dyDescent="0.3">
      <c r="A10637" t="s">
        <v>71</v>
      </c>
      <c r="B10637" t="s">
        <v>70</v>
      </c>
      <c r="C10637" t="s">
        <v>93</v>
      </c>
      <c r="D10637" s="29">
        <v>45928</v>
      </c>
      <c r="E10637" s="161">
        <v>0.73630246039231639</v>
      </c>
      <c r="F10637" s="161">
        <v>9.3539707598587651E-2</v>
      </c>
      <c r="G10637" s="161">
        <v>0.7640941173412138</v>
      </c>
      <c r="H10637" s="161">
        <v>0.18907352836042235</v>
      </c>
      <c r="J10637">
        <v>80</v>
      </c>
      <c r="K10637">
        <v>275</v>
      </c>
      <c r="L10637">
        <v>303.37787800000001</v>
      </c>
      <c r="R10637">
        <v>339.118292</v>
      </c>
      <c r="S10637">
        <v>80</v>
      </c>
      <c r="T10637" s="194">
        <v>275</v>
      </c>
      <c r="U10637" t="s">
        <v>193</v>
      </c>
      <c r="V10637">
        <v>45708.442569444444</v>
      </c>
    </row>
    <row r="10638" spans="1:22" x14ac:dyDescent="0.3">
      <c r="A10638" t="s">
        <v>71</v>
      </c>
      <c r="B10638" t="s">
        <v>70</v>
      </c>
      <c r="C10638" t="s">
        <v>93</v>
      </c>
      <c r="D10638" s="29">
        <v>45929</v>
      </c>
      <c r="E10638" s="161">
        <v>0.73630246039231639</v>
      </c>
      <c r="F10638" s="161">
        <v>0.43964272833367235</v>
      </c>
      <c r="G10638" s="161">
        <v>0.7640941173412138</v>
      </c>
      <c r="H10638" s="161">
        <v>0.49869999935007925</v>
      </c>
      <c r="J10638">
        <v>80</v>
      </c>
      <c r="K10638">
        <v>170</v>
      </c>
      <c r="L10638">
        <v>303.37787800000001</v>
      </c>
      <c r="R10638">
        <v>339.118292</v>
      </c>
      <c r="S10638">
        <v>80</v>
      </c>
      <c r="T10638" s="194">
        <v>170</v>
      </c>
      <c r="U10638" t="s">
        <v>193</v>
      </c>
      <c r="V10638">
        <v>45708.44258101852</v>
      </c>
    </row>
    <row r="10639" spans="1:22" x14ac:dyDescent="0.3">
      <c r="A10639" t="s">
        <v>71</v>
      </c>
      <c r="B10639" t="s">
        <v>70</v>
      </c>
      <c r="C10639" t="s">
        <v>93</v>
      </c>
      <c r="D10639" s="29">
        <v>45930</v>
      </c>
      <c r="E10639" s="161">
        <v>0.73630246039231639</v>
      </c>
      <c r="F10639" s="161">
        <v>0.43964272833367235</v>
      </c>
      <c r="G10639" s="161">
        <v>0.7640941173412138</v>
      </c>
      <c r="H10639" s="161">
        <v>0.49869999935007925</v>
      </c>
      <c r="J10639">
        <v>80</v>
      </c>
      <c r="K10639">
        <v>170</v>
      </c>
      <c r="L10639">
        <v>303.37787800000001</v>
      </c>
      <c r="R10639">
        <v>339.118292</v>
      </c>
      <c r="S10639">
        <v>80</v>
      </c>
      <c r="T10639" s="194">
        <v>170</v>
      </c>
      <c r="U10639" t="s">
        <v>193</v>
      </c>
      <c r="V10639">
        <v>45708.442604166667</v>
      </c>
    </row>
    <row r="10640" spans="1:22" x14ac:dyDescent="0.3">
      <c r="A10640" t="s">
        <v>71</v>
      </c>
      <c r="B10640" t="s">
        <v>70</v>
      </c>
      <c r="C10640" t="s">
        <v>93</v>
      </c>
      <c r="D10640" s="29">
        <v>45931</v>
      </c>
      <c r="E10640" s="161">
        <v>0.73630246039231639</v>
      </c>
      <c r="F10640" s="161">
        <v>0.55501040191203388</v>
      </c>
      <c r="G10640" s="161">
        <v>0.7640941173412138</v>
      </c>
      <c r="H10640" s="161">
        <v>0.60190882301329829</v>
      </c>
      <c r="J10640">
        <v>80</v>
      </c>
      <c r="K10640">
        <v>135</v>
      </c>
      <c r="L10640">
        <v>303.37787800000001</v>
      </c>
      <c r="R10640">
        <v>339.118292</v>
      </c>
      <c r="S10640">
        <v>80</v>
      </c>
      <c r="T10640" s="194">
        <v>135</v>
      </c>
      <c r="U10640" t="s">
        <v>193</v>
      </c>
      <c r="V10640">
        <v>45708.44259259259</v>
      </c>
    </row>
    <row r="10641" spans="1:22" x14ac:dyDescent="0.3">
      <c r="A10641" t="s">
        <v>71</v>
      </c>
      <c r="B10641" t="s">
        <v>70</v>
      </c>
      <c r="C10641" t="s">
        <v>93</v>
      </c>
      <c r="D10641" s="29">
        <v>45932</v>
      </c>
      <c r="E10641" s="161">
        <v>0.73630246039231639</v>
      </c>
      <c r="F10641" s="161">
        <v>0.55501040191203388</v>
      </c>
      <c r="G10641" s="161">
        <v>0.7640941173412138</v>
      </c>
      <c r="H10641" s="161">
        <v>0.60190882301329829</v>
      </c>
      <c r="J10641">
        <v>80</v>
      </c>
      <c r="K10641">
        <v>135</v>
      </c>
      <c r="L10641">
        <v>303.37787800000001</v>
      </c>
      <c r="R10641">
        <v>339.118292</v>
      </c>
      <c r="S10641">
        <v>80</v>
      </c>
      <c r="T10641" s="194">
        <v>135</v>
      </c>
      <c r="U10641" t="s">
        <v>193</v>
      </c>
      <c r="V10641">
        <v>45708.44258101852</v>
      </c>
    </row>
    <row r="10642" spans="1:22" x14ac:dyDescent="0.3">
      <c r="A10642" t="s">
        <v>71</v>
      </c>
      <c r="B10642" t="s">
        <v>70</v>
      </c>
      <c r="C10642" t="s">
        <v>93</v>
      </c>
      <c r="D10642" s="29">
        <v>45933</v>
      </c>
      <c r="E10642" s="161">
        <v>0.73630246039231639</v>
      </c>
      <c r="F10642" s="161">
        <v>0.55501040191203388</v>
      </c>
      <c r="G10642" s="161">
        <v>0.7640941173412138</v>
      </c>
      <c r="H10642" s="161">
        <v>0.60190882301329829</v>
      </c>
      <c r="J10642">
        <v>80</v>
      </c>
      <c r="K10642">
        <v>135</v>
      </c>
      <c r="L10642">
        <v>303.37787800000001</v>
      </c>
      <c r="R10642">
        <v>339.118292</v>
      </c>
      <c r="S10642">
        <v>80</v>
      </c>
      <c r="T10642" s="194">
        <v>135</v>
      </c>
      <c r="U10642" t="s">
        <v>193</v>
      </c>
      <c r="V10642">
        <v>45708.44259259259</v>
      </c>
    </row>
    <row r="10643" spans="1:22" x14ac:dyDescent="0.3">
      <c r="A10643" t="s">
        <v>71</v>
      </c>
      <c r="B10643" t="s">
        <v>70</v>
      </c>
      <c r="C10643" t="s">
        <v>93</v>
      </c>
      <c r="D10643" s="29">
        <v>45934</v>
      </c>
      <c r="E10643" s="161">
        <v>0.52204820946107344</v>
      </c>
      <c r="F10643" s="161">
        <v>0.22538847740242951</v>
      </c>
      <c r="G10643" s="161">
        <v>0.57242058768095005</v>
      </c>
      <c r="H10643" s="161">
        <v>0.30702646968981551</v>
      </c>
      <c r="J10643">
        <v>145</v>
      </c>
      <c r="K10643">
        <v>235</v>
      </c>
      <c r="L10643">
        <v>303.37787800000001</v>
      </c>
      <c r="R10643">
        <v>339.118292</v>
      </c>
      <c r="S10643">
        <v>145</v>
      </c>
      <c r="T10643" s="194">
        <v>235</v>
      </c>
      <c r="U10643" t="s">
        <v>193</v>
      </c>
      <c r="V10643">
        <v>45708.442569444444</v>
      </c>
    </row>
    <row r="10644" spans="1:22" x14ac:dyDescent="0.3">
      <c r="A10644" t="s">
        <v>71</v>
      </c>
      <c r="B10644" t="s">
        <v>70</v>
      </c>
      <c r="C10644" t="s">
        <v>93</v>
      </c>
      <c r="D10644" s="29">
        <v>45935</v>
      </c>
      <c r="E10644" s="161">
        <v>0.52204820946107344</v>
      </c>
      <c r="F10644" s="161">
        <v>0.22538847740242951</v>
      </c>
      <c r="G10644" s="161">
        <v>0.57242058768095005</v>
      </c>
      <c r="H10644" s="161">
        <v>0.30702646968981551</v>
      </c>
      <c r="J10644">
        <v>145</v>
      </c>
      <c r="K10644">
        <v>235</v>
      </c>
      <c r="L10644">
        <v>303.37787800000001</v>
      </c>
      <c r="R10644">
        <v>339.118292</v>
      </c>
      <c r="S10644">
        <v>145</v>
      </c>
      <c r="T10644" s="194">
        <v>235</v>
      </c>
      <c r="U10644" t="s">
        <v>193</v>
      </c>
      <c r="V10644">
        <v>45708.44259259259</v>
      </c>
    </row>
    <row r="10645" spans="1:22" x14ac:dyDescent="0.3">
      <c r="A10645" t="s">
        <v>71</v>
      </c>
      <c r="B10645" t="s">
        <v>70</v>
      </c>
      <c r="C10645" t="s">
        <v>93</v>
      </c>
      <c r="D10645" s="29">
        <v>45936</v>
      </c>
      <c r="E10645" s="161">
        <v>0.52204820946107344</v>
      </c>
      <c r="F10645" s="161">
        <v>0.37371834343175148</v>
      </c>
      <c r="G10645" s="161">
        <v>0.57242058768095005</v>
      </c>
      <c r="H10645" s="161">
        <v>0.43972352868538278</v>
      </c>
      <c r="J10645">
        <v>145</v>
      </c>
      <c r="K10645">
        <v>190</v>
      </c>
      <c r="L10645">
        <v>303.37787800000001</v>
      </c>
      <c r="R10645">
        <v>339.118292</v>
      </c>
      <c r="S10645">
        <v>145</v>
      </c>
      <c r="T10645" s="194">
        <v>190</v>
      </c>
      <c r="U10645" t="s">
        <v>193</v>
      </c>
      <c r="V10645">
        <v>45708.442569444444</v>
      </c>
    </row>
    <row r="10646" spans="1:22" x14ac:dyDescent="0.3">
      <c r="A10646" t="s">
        <v>71</v>
      </c>
      <c r="B10646" t="s">
        <v>70</v>
      </c>
      <c r="C10646" t="s">
        <v>93</v>
      </c>
      <c r="D10646" s="29">
        <v>45937</v>
      </c>
      <c r="E10646" s="161">
        <v>0.52204820946107344</v>
      </c>
      <c r="F10646" s="161">
        <v>0.37371834343175148</v>
      </c>
      <c r="G10646" s="161">
        <v>0.57242058768095005</v>
      </c>
      <c r="H10646" s="161">
        <v>0.43972352868538278</v>
      </c>
      <c r="J10646">
        <v>145</v>
      </c>
      <c r="K10646">
        <v>190</v>
      </c>
      <c r="L10646">
        <v>303.37787800000001</v>
      </c>
      <c r="R10646">
        <v>339.118292</v>
      </c>
      <c r="S10646">
        <v>145</v>
      </c>
      <c r="T10646" s="194">
        <v>190</v>
      </c>
      <c r="U10646" t="s">
        <v>193</v>
      </c>
      <c r="V10646">
        <v>45708.44259259259</v>
      </c>
    </row>
    <row r="10647" spans="1:22" x14ac:dyDescent="0.3">
      <c r="A10647" t="s">
        <v>71</v>
      </c>
      <c r="B10647" t="s">
        <v>70</v>
      </c>
      <c r="C10647" t="s">
        <v>93</v>
      </c>
      <c r="D10647" s="29">
        <v>45938</v>
      </c>
      <c r="E10647" s="161">
        <v>0.52204820946107344</v>
      </c>
      <c r="F10647" s="161">
        <v>0.37371834343175148</v>
      </c>
      <c r="G10647" s="161">
        <v>0.57242058768095005</v>
      </c>
      <c r="H10647" s="161">
        <v>0.43972352868538278</v>
      </c>
      <c r="J10647">
        <v>145</v>
      </c>
      <c r="K10647">
        <v>190</v>
      </c>
      <c r="L10647">
        <v>303.37787800000001</v>
      </c>
      <c r="R10647">
        <v>339.118292</v>
      </c>
      <c r="S10647">
        <v>145</v>
      </c>
      <c r="T10647" s="194">
        <v>190</v>
      </c>
      <c r="U10647" t="s">
        <v>193</v>
      </c>
      <c r="V10647">
        <v>45708.44259259259</v>
      </c>
    </row>
    <row r="10648" spans="1:22" x14ac:dyDescent="0.3">
      <c r="A10648" t="s">
        <v>71</v>
      </c>
      <c r="B10648" t="s">
        <v>70</v>
      </c>
      <c r="C10648" t="s">
        <v>93</v>
      </c>
      <c r="D10648" s="29">
        <v>45939</v>
      </c>
      <c r="E10648" s="161">
        <v>0.52204820946107344</v>
      </c>
      <c r="F10648" s="161">
        <v>0.37371834343175148</v>
      </c>
      <c r="G10648" s="161">
        <v>0.57242058768095005</v>
      </c>
      <c r="H10648" s="161">
        <v>0.43972352868538278</v>
      </c>
      <c r="J10648">
        <v>145</v>
      </c>
      <c r="K10648">
        <v>190</v>
      </c>
      <c r="L10648">
        <v>303.37787800000001</v>
      </c>
      <c r="R10648">
        <v>339.118292</v>
      </c>
      <c r="S10648">
        <v>145</v>
      </c>
      <c r="T10648" s="194">
        <v>190</v>
      </c>
      <c r="U10648" t="s">
        <v>193</v>
      </c>
      <c r="V10648">
        <v>45708.442604166667</v>
      </c>
    </row>
    <row r="10649" spans="1:22" x14ac:dyDescent="0.3">
      <c r="A10649" t="s">
        <v>71</v>
      </c>
      <c r="B10649" t="s">
        <v>70</v>
      </c>
      <c r="C10649" t="s">
        <v>93</v>
      </c>
      <c r="D10649" s="29">
        <v>45940</v>
      </c>
      <c r="E10649" s="161">
        <v>0.52204820946107344</v>
      </c>
      <c r="F10649" s="161">
        <v>0.25835066985338995</v>
      </c>
      <c r="G10649" s="161">
        <v>0.57242058768095005</v>
      </c>
      <c r="H10649" s="161">
        <v>0.33651470502216374</v>
      </c>
      <c r="J10649">
        <v>145</v>
      </c>
      <c r="K10649">
        <v>225</v>
      </c>
      <c r="L10649">
        <v>303.37787800000001</v>
      </c>
      <c r="R10649">
        <v>339.118292</v>
      </c>
      <c r="S10649">
        <v>145</v>
      </c>
      <c r="T10649" s="194">
        <v>225</v>
      </c>
      <c r="U10649" t="s">
        <v>193</v>
      </c>
      <c r="V10649">
        <v>45708.44258101852</v>
      </c>
    </row>
    <row r="10650" spans="1:22" x14ac:dyDescent="0.3">
      <c r="A10650" t="s">
        <v>71</v>
      </c>
      <c r="B10650" t="s">
        <v>70</v>
      </c>
      <c r="C10650" t="s">
        <v>93</v>
      </c>
      <c r="D10650" s="29">
        <v>45941</v>
      </c>
      <c r="E10650" s="161">
        <v>0.52204820946107344</v>
      </c>
      <c r="F10650" s="161">
        <v>0.11002080382406787</v>
      </c>
      <c r="G10650" s="161">
        <v>0.57242058768095005</v>
      </c>
      <c r="H10650" s="161">
        <v>0.20381764602659647</v>
      </c>
      <c r="J10650">
        <v>145</v>
      </c>
      <c r="K10650">
        <v>270</v>
      </c>
      <c r="L10650">
        <v>303.37787800000001</v>
      </c>
      <c r="R10650">
        <v>339.118292</v>
      </c>
      <c r="S10650">
        <v>145</v>
      </c>
      <c r="T10650" s="194">
        <v>270</v>
      </c>
      <c r="U10650" t="s">
        <v>193</v>
      </c>
      <c r="V10650">
        <v>45708.44259259259</v>
      </c>
    </row>
    <row r="10651" spans="1:22" x14ac:dyDescent="0.3">
      <c r="A10651" t="s">
        <v>71</v>
      </c>
      <c r="B10651" t="s">
        <v>70</v>
      </c>
      <c r="C10651" t="s">
        <v>93</v>
      </c>
      <c r="D10651" s="29">
        <v>45942</v>
      </c>
      <c r="E10651" s="161">
        <v>0.52204820946107344</v>
      </c>
      <c r="F10651" s="161">
        <v>0.11002080382406787</v>
      </c>
      <c r="G10651" s="161">
        <v>0.57242058768095005</v>
      </c>
      <c r="H10651" s="161">
        <v>0.20381764602659647</v>
      </c>
      <c r="J10651">
        <v>145</v>
      </c>
      <c r="K10651">
        <v>270</v>
      </c>
      <c r="L10651">
        <v>303.37787800000001</v>
      </c>
      <c r="R10651">
        <v>339.118292</v>
      </c>
      <c r="S10651">
        <v>145</v>
      </c>
      <c r="T10651" s="194">
        <v>270</v>
      </c>
      <c r="U10651" t="s">
        <v>193</v>
      </c>
      <c r="V10651">
        <v>45708.442604166667</v>
      </c>
    </row>
    <row r="10652" spans="1:22" x14ac:dyDescent="0.3">
      <c r="A10652" t="s">
        <v>71</v>
      </c>
      <c r="B10652" t="s">
        <v>70</v>
      </c>
      <c r="C10652" t="s">
        <v>93</v>
      </c>
      <c r="D10652" s="29">
        <v>45943</v>
      </c>
      <c r="E10652" s="161">
        <v>0.5714914981375141</v>
      </c>
      <c r="F10652" s="161">
        <v>0.19242628495146907</v>
      </c>
      <c r="G10652" s="161">
        <v>0.61665294067947241</v>
      </c>
      <c r="H10652" s="161">
        <v>0.27753823435746716</v>
      </c>
      <c r="J10652">
        <v>130</v>
      </c>
      <c r="K10652">
        <v>245</v>
      </c>
      <c r="L10652">
        <v>303.37787800000001</v>
      </c>
      <c r="R10652">
        <v>339.118292</v>
      </c>
      <c r="S10652">
        <v>130</v>
      </c>
      <c r="T10652" s="194">
        <v>245</v>
      </c>
      <c r="U10652" t="s">
        <v>193</v>
      </c>
      <c r="V10652">
        <v>45708.44259259259</v>
      </c>
    </row>
    <row r="10653" spans="1:22" x14ac:dyDescent="0.3">
      <c r="A10653" t="s">
        <v>71</v>
      </c>
      <c r="B10653" t="s">
        <v>70</v>
      </c>
      <c r="C10653" t="s">
        <v>93</v>
      </c>
      <c r="D10653" s="29">
        <v>45944</v>
      </c>
      <c r="E10653" s="161">
        <v>0.68685917171587574</v>
      </c>
      <c r="F10653" s="161">
        <v>0.40668053588271191</v>
      </c>
      <c r="G10653" s="161">
        <v>0.71986176434269145</v>
      </c>
      <c r="H10653" s="161">
        <v>0.46921176401773101</v>
      </c>
      <c r="J10653">
        <v>95</v>
      </c>
      <c r="K10653">
        <v>180</v>
      </c>
      <c r="L10653">
        <v>303.37787800000001</v>
      </c>
      <c r="R10653">
        <v>339.118292</v>
      </c>
      <c r="S10653">
        <v>95</v>
      </c>
      <c r="T10653" s="194">
        <v>180</v>
      </c>
      <c r="U10653" t="s">
        <v>193</v>
      </c>
      <c r="V10653">
        <v>45708.44259259259</v>
      </c>
    </row>
    <row r="10654" spans="1:22" x14ac:dyDescent="0.3">
      <c r="A10654" t="s">
        <v>71</v>
      </c>
      <c r="B10654" t="s">
        <v>70</v>
      </c>
      <c r="C10654" t="s">
        <v>93</v>
      </c>
      <c r="D10654" s="29">
        <v>45945</v>
      </c>
      <c r="E10654" s="161">
        <v>0.68685917171587574</v>
      </c>
      <c r="F10654" s="161">
        <v>0.40668053588271191</v>
      </c>
      <c r="G10654" s="161">
        <v>0.71986176434269145</v>
      </c>
      <c r="H10654" s="161">
        <v>0.46921176401773101</v>
      </c>
      <c r="J10654">
        <v>95</v>
      </c>
      <c r="K10654">
        <v>180</v>
      </c>
      <c r="L10654">
        <v>303.37787800000001</v>
      </c>
      <c r="R10654">
        <v>339.118292</v>
      </c>
      <c r="S10654">
        <v>95</v>
      </c>
      <c r="T10654" s="194">
        <v>180</v>
      </c>
      <c r="U10654" t="s">
        <v>193</v>
      </c>
      <c r="V10654">
        <v>45708.44258101852</v>
      </c>
    </row>
    <row r="10655" spans="1:22" x14ac:dyDescent="0.3">
      <c r="A10655" t="s">
        <v>71</v>
      </c>
      <c r="B10655" t="s">
        <v>70</v>
      </c>
      <c r="C10655" t="s">
        <v>93</v>
      </c>
      <c r="D10655" s="29">
        <v>45946</v>
      </c>
      <c r="E10655" s="161">
        <v>0.5714914981375141</v>
      </c>
      <c r="F10655" s="161">
        <v>0.22538847740242951</v>
      </c>
      <c r="G10655" s="161">
        <v>0.61665294067947241</v>
      </c>
      <c r="H10655" s="161">
        <v>0.30702646968981551</v>
      </c>
      <c r="J10655">
        <v>130</v>
      </c>
      <c r="K10655">
        <v>235</v>
      </c>
      <c r="L10655">
        <v>303.37787800000001</v>
      </c>
      <c r="R10655">
        <v>339.118292</v>
      </c>
      <c r="S10655">
        <v>130</v>
      </c>
      <c r="T10655" s="194">
        <v>235</v>
      </c>
      <c r="U10655" t="s">
        <v>193</v>
      </c>
      <c r="V10655">
        <v>45708.44259259259</v>
      </c>
    </row>
    <row r="10656" spans="1:22" x14ac:dyDescent="0.3">
      <c r="A10656" t="s">
        <v>71</v>
      </c>
      <c r="B10656" t="s">
        <v>70</v>
      </c>
      <c r="C10656" t="s">
        <v>93</v>
      </c>
      <c r="D10656" s="29">
        <v>45947</v>
      </c>
      <c r="E10656" s="161">
        <v>0.5714914981375141</v>
      </c>
      <c r="F10656" s="161">
        <v>0.22538847740242951</v>
      </c>
      <c r="G10656" s="161">
        <v>0.61665294067947241</v>
      </c>
      <c r="H10656" s="161">
        <v>0.30702646968981551</v>
      </c>
      <c r="J10656">
        <v>130</v>
      </c>
      <c r="K10656">
        <v>235</v>
      </c>
      <c r="L10656">
        <v>303.37787800000001</v>
      </c>
      <c r="R10656">
        <v>339.118292</v>
      </c>
      <c r="S10656">
        <v>130</v>
      </c>
      <c r="T10656" s="194">
        <v>235</v>
      </c>
      <c r="U10656" t="s">
        <v>193</v>
      </c>
      <c r="V10656">
        <v>45708.44259259259</v>
      </c>
    </row>
    <row r="10657" spans="1:22" x14ac:dyDescent="0.3">
      <c r="A10657" t="s">
        <v>71</v>
      </c>
      <c r="B10657" t="s">
        <v>70</v>
      </c>
      <c r="C10657" t="s">
        <v>93</v>
      </c>
      <c r="D10657" s="29">
        <v>45948</v>
      </c>
      <c r="E10657" s="161">
        <v>0.42316163210819213</v>
      </c>
      <c r="F10657" s="161">
        <v>0</v>
      </c>
      <c r="G10657" s="161">
        <v>0.48395588168390513</v>
      </c>
      <c r="H10657" s="161">
        <v>8.586470469720342E-2</v>
      </c>
      <c r="J10657">
        <v>175</v>
      </c>
      <c r="K10657">
        <v>310</v>
      </c>
      <c r="L10657">
        <v>303.37787800000001</v>
      </c>
      <c r="R10657">
        <v>339.118292</v>
      </c>
      <c r="S10657">
        <v>175</v>
      </c>
      <c r="T10657" s="194">
        <v>310</v>
      </c>
      <c r="U10657" t="s">
        <v>193</v>
      </c>
      <c r="V10657">
        <v>45708.44259259259</v>
      </c>
    </row>
    <row r="10658" spans="1:22" x14ac:dyDescent="0.3">
      <c r="A10658" t="s">
        <v>71</v>
      </c>
      <c r="B10658" t="s">
        <v>70</v>
      </c>
      <c r="C10658" t="s">
        <v>93</v>
      </c>
      <c r="D10658" s="29">
        <v>45949</v>
      </c>
      <c r="E10658" s="161">
        <v>0.42316163210819213</v>
      </c>
      <c r="F10658" s="161">
        <v>0</v>
      </c>
      <c r="G10658" s="161">
        <v>0.48395588168390513</v>
      </c>
      <c r="H10658" s="161">
        <v>8.586470469720342E-2</v>
      </c>
      <c r="J10658">
        <v>175</v>
      </c>
      <c r="K10658">
        <v>310</v>
      </c>
      <c r="L10658">
        <v>303.37787800000001</v>
      </c>
      <c r="R10658">
        <v>339.118292</v>
      </c>
      <c r="S10658">
        <v>175</v>
      </c>
      <c r="T10658" s="194">
        <v>310</v>
      </c>
      <c r="U10658" t="s">
        <v>193</v>
      </c>
      <c r="V10658">
        <v>45708.442569444444</v>
      </c>
    </row>
    <row r="10659" spans="1:22" x14ac:dyDescent="0.3">
      <c r="A10659" t="s">
        <v>71</v>
      </c>
      <c r="B10659" t="s">
        <v>70</v>
      </c>
      <c r="C10659" t="s">
        <v>93</v>
      </c>
      <c r="D10659" s="29">
        <v>45950</v>
      </c>
      <c r="E10659" s="161">
        <v>0.43964272833367235</v>
      </c>
      <c r="F10659" s="161">
        <v>0</v>
      </c>
      <c r="G10659" s="161">
        <v>0.49869999935007925</v>
      </c>
      <c r="H10659" s="161">
        <v>0.10060882236337754</v>
      </c>
      <c r="J10659">
        <v>170</v>
      </c>
      <c r="K10659">
        <v>305</v>
      </c>
      <c r="L10659">
        <v>303.37787800000001</v>
      </c>
      <c r="R10659">
        <v>339.118292</v>
      </c>
      <c r="S10659">
        <v>170</v>
      </c>
      <c r="T10659" s="194">
        <v>305</v>
      </c>
      <c r="U10659" t="s">
        <v>193</v>
      </c>
      <c r="V10659">
        <v>45708.442604166667</v>
      </c>
    </row>
    <row r="10660" spans="1:22" x14ac:dyDescent="0.3">
      <c r="A10660" t="s">
        <v>71</v>
      </c>
      <c r="B10660" t="s">
        <v>70</v>
      </c>
      <c r="C10660" t="s">
        <v>93</v>
      </c>
      <c r="D10660" s="29">
        <v>45951</v>
      </c>
      <c r="E10660" s="161">
        <v>0.43964272833367235</v>
      </c>
      <c r="F10660" s="161">
        <v>0</v>
      </c>
      <c r="G10660" s="161">
        <v>0.49869999935007925</v>
      </c>
      <c r="H10660" s="161">
        <v>0.10060882236337754</v>
      </c>
      <c r="J10660">
        <v>170</v>
      </c>
      <c r="K10660">
        <v>305</v>
      </c>
      <c r="L10660">
        <v>303.37787800000001</v>
      </c>
      <c r="R10660">
        <v>339.118292</v>
      </c>
      <c r="S10660">
        <v>170</v>
      </c>
      <c r="T10660" s="194">
        <v>305</v>
      </c>
      <c r="U10660" t="s">
        <v>193</v>
      </c>
      <c r="V10660">
        <v>45708.44258101852</v>
      </c>
    </row>
    <row r="10661" spans="1:22" x14ac:dyDescent="0.3">
      <c r="A10661" t="s">
        <v>71</v>
      </c>
      <c r="B10661" t="s">
        <v>70</v>
      </c>
      <c r="C10661" t="s">
        <v>93</v>
      </c>
      <c r="D10661" s="29">
        <v>45952</v>
      </c>
      <c r="E10661" s="161">
        <v>0.43964272833367235</v>
      </c>
      <c r="F10661" s="161">
        <v>0</v>
      </c>
      <c r="G10661" s="161">
        <v>0.49869999935007925</v>
      </c>
      <c r="H10661" s="161">
        <v>0.10060882236337754</v>
      </c>
      <c r="J10661">
        <v>170</v>
      </c>
      <c r="K10661">
        <v>305</v>
      </c>
      <c r="L10661">
        <v>303.37787800000001</v>
      </c>
      <c r="R10661">
        <v>339.118292</v>
      </c>
      <c r="S10661">
        <v>170</v>
      </c>
      <c r="T10661" s="194">
        <v>305</v>
      </c>
      <c r="U10661" t="s">
        <v>193</v>
      </c>
      <c r="V10661">
        <v>45708.44259259259</v>
      </c>
    </row>
    <row r="10662" spans="1:22" x14ac:dyDescent="0.3">
      <c r="A10662" t="s">
        <v>71</v>
      </c>
      <c r="B10662" t="s">
        <v>70</v>
      </c>
      <c r="C10662" t="s">
        <v>93</v>
      </c>
      <c r="D10662" s="29">
        <v>45953</v>
      </c>
      <c r="E10662" s="161">
        <v>0.43964272833367235</v>
      </c>
      <c r="F10662" s="161">
        <v>0</v>
      </c>
      <c r="G10662" s="161">
        <v>0.49869999935007925</v>
      </c>
      <c r="H10662" s="161">
        <v>0.10060882236337754</v>
      </c>
      <c r="J10662">
        <v>170</v>
      </c>
      <c r="K10662">
        <v>305</v>
      </c>
      <c r="L10662">
        <v>303.37787800000001</v>
      </c>
      <c r="R10662">
        <v>339.118292</v>
      </c>
      <c r="S10662">
        <v>170</v>
      </c>
      <c r="T10662" s="194">
        <v>305</v>
      </c>
      <c r="U10662" t="s">
        <v>193</v>
      </c>
      <c r="V10662">
        <v>45708.442569444444</v>
      </c>
    </row>
    <row r="10663" spans="1:22" x14ac:dyDescent="0.3">
      <c r="A10663" t="s">
        <v>71</v>
      </c>
      <c r="B10663" t="s">
        <v>70</v>
      </c>
      <c r="C10663" t="s">
        <v>93</v>
      </c>
      <c r="D10663" s="29">
        <v>45954</v>
      </c>
      <c r="E10663" s="161">
        <v>0.43964272833367235</v>
      </c>
      <c r="F10663" s="161">
        <v>0</v>
      </c>
      <c r="G10663" s="161">
        <v>0.49869999935007925</v>
      </c>
      <c r="H10663" s="161">
        <v>0.10060882236337754</v>
      </c>
      <c r="J10663">
        <v>170</v>
      </c>
      <c r="K10663">
        <v>305</v>
      </c>
      <c r="L10663">
        <v>303.37787800000001</v>
      </c>
      <c r="R10663">
        <v>339.118292</v>
      </c>
      <c r="S10663">
        <v>170</v>
      </c>
      <c r="T10663" s="194">
        <v>305</v>
      </c>
      <c r="U10663" t="s">
        <v>193</v>
      </c>
      <c r="V10663">
        <v>45708.442604166667</v>
      </c>
    </row>
    <row r="10664" spans="1:22" x14ac:dyDescent="0.3">
      <c r="A10664" t="s">
        <v>71</v>
      </c>
      <c r="B10664" t="s">
        <v>70</v>
      </c>
      <c r="C10664" t="s">
        <v>93</v>
      </c>
      <c r="D10664" s="29">
        <v>45955</v>
      </c>
      <c r="E10664" s="161">
        <v>0.43964272833367235</v>
      </c>
      <c r="F10664" s="161">
        <v>0</v>
      </c>
      <c r="G10664" s="161">
        <v>0.49869999935007925</v>
      </c>
      <c r="H10664" s="161">
        <v>0</v>
      </c>
      <c r="J10664">
        <v>170</v>
      </c>
      <c r="K10664">
        <v>355</v>
      </c>
      <c r="L10664">
        <v>303.37787800000001</v>
      </c>
      <c r="R10664">
        <v>339.118292</v>
      </c>
      <c r="S10664">
        <v>170</v>
      </c>
      <c r="T10664" s="194">
        <v>339.118292</v>
      </c>
      <c r="U10664" t="s">
        <v>193</v>
      </c>
      <c r="V10664">
        <v>45708.44258101852</v>
      </c>
    </row>
    <row r="10665" spans="1:22" x14ac:dyDescent="0.3">
      <c r="A10665" t="s">
        <v>71</v>
      </c>
      <c r="B10665" t="s">
        <v>70</v>
      </c>
      <c r="C10665" t="s">
        <v>93</v>
      </c>
      <c r="D10665" s="29">
        <v>45956</v>
      </c>
      <c r="E10665" s="161">
        <v>0.43964272833367235</v>
      </c>
      <c r="F10665" s="161">
        <v>0</v>
      </c>
      <c r="G10665" s="161">
        <v>0.49869999935007925</v>
      </c>
      <c r="H10665" s="161">
        <v>0</v>
      </c>
      <c r="J10665">
        <v>170</v>
      </c>
      <c r="K10665">
        <v>355</v>
      </c>
      <c r="L10665">
        <v>303.37787800000001</v>
      </c>
      <c r="R10665">
        <v>339.118292</v>
      </c>
      <c r="S10665">
        <v>170</v>
      </c>
      <c r="T10665" s="194">
        <v>339.118292</v>
      </c>
      <c r="U10665" t="s">
        <v>193</v>
      </c>
      <c r="V10665">
        <v>45708.442604166667</v>
      </c>
    </row>
    <row r="10666" spans="1:22" x14ac:dyDescent="0.3">
      <c r="A10666" t="s">
        <v>71</v>
      </c>
      <c r="B10666" t="s">
        <v>70</v>
      </c>
      <c r="C10666" t="s">
        <v>93</v>
      </c>
      <c r="D10666" s="29">
        <v>45957</v>
      </c>
      <c r="E10666" s="161">
        <v>0.43964272833367235</v>
      </c>
      <c r="F10666" s="161">
        <v>0</v>
      </c>
      <c r="G10666" s="161">
        <v>0.49869999935007925</v>
      </c>
      <c r="H10666" s="161">
        <v>0</v>
      </c>
      <c r="J10666">
        <v>170</v>
      </c>
      <c r="K10666">
        <v>355</v>
      </c>
      <c r="L10666">
        <v>303.37787800000001</v>
      </c>
      <c r="R10666">
        <v>339.118292</v>
      </c>
      <c r="S10666">
        <v>170</v>
      </c>
      <c r="T10666" s="194">
        <v>339.118292</v>
      </c>
      <c r="U10666" t="s">
        <v>193</v>
      </c>
      <c r="V10666">
        <v>45708.442604166667</v>
      </c>
    </row>
    <row r="10667" spans="1:22" x14ac:dyDescent="0.3">
      <c r="A10667" t="s">
        <v>71</v>
      </c>
      <c r="B10667" t="s">
        <v>70</v>
      </c>
      <c r="C10667" t="s">
        <v>93</v>
      </c>
      <c r="D10667" s="29">
        <v>45958</v>
      </c>
      <c r="E10667" s="161">
        <v>0.43964272833367235</v>
      </c>
      <c r="F10667" s="161">
        <v>0</v>
      </c>
      <c r="G10667" s="161">
        <v>0.49869999935007925</v>
      </c>
      <c r="H10667" s="161">
        <v>0</v>
      </c>
      <c r="J10667">
        <v>170</v>
      </c>
      <c r="K10667">
        <v>355</v>
      </c>
      <c r="L10667">
        <v>303.37787800000001</v>
      </c>
      <c r="R10667">
        <v>339.118292</v>
      </c>
      <c r="S10667">
        <v>170</v>
      </c>
      <c r="T10667" s="194">
        <v>339.118292</v>
      </c>
      <c r="U10667" t="s">
        <v>193</v>
      </c>
      <c r="V10667">
        <v>45708.44258101852</v>
      </c>
    </row>
    <row r="10668" spans="1:22" x14ac:dyDescent="0.3">
      <c r="A10668" t="s">
        <v>71</v>
      </c>
      <c r="B10668" t="s">
        <v>70</v>
      </c>
      <c r="C10668" t="s">
        <v>93</v>
      </c>
      <c r="D10668" s="29">
        <v>45959</v>
      </c>
      <c r="E10668" s="161">
        <v>0.43964272833367235</v>
      </c>
      <c r="F10668" s="161">
        <v>0</v>
      </c>
      <c r="G10668" s="161">
        <v>0.49869999935007925</v>
      </c>
      <c r="H10668" s="161">
        <v>0</v>
      </c>
      <c r="J10668">
        <v>170</v>
      </c>
      <c r="K10668">
        <v>355</v>
      </c>
      <c r="L10668">
        <v>303.37787800000001</v>
      </c>
      <c r="R10668">
        <v>339.118292</v>
      </c>
      <c r="S10668">
        <v>170</v>
      </c>
      <c r="T10668" s="194">
        <v>339.118292</v>
      </c>
      <c r="U10668" t="s">
        <v>193</v>
      </c>
      <c r="V10668">
        <v>45708.44259259259</v>
      </c>
    </row>
    <row r="10669" spans="1:22" x14ac:dyDescent="0.3">
      <c r="A10669" t="s">
        <v>71</v>
      </c>
      <c r="B10669" t="s">
        <v>70</v>
      </c>
      <c r="C10669" t="s">
        <v>93</v>
      </c>
      <c r="D10669" s="29">
        <v>45960</v>
      </c>
      <c r="E10669" s="161">
        <v>0.42316163210819213</v>
      </c>
      <c r="F10669" s="161">
        <v>0</v>
      </c>
      <c r="G10669" s="161">
        <v>0.48395588168390513</v>
      </c>
      <c r="H10669" s="161">
        <v>0</v>
      </c>
      <c r="J10669">
        <v>175</v>
      </c>
      <c r="K10669">
        <v>365</v>
      </c>
      <c r="L10669">
        <v>303.37787800000001</v>
      </c>
      <c r="R10669">
        <v>339.118292</v>
      </c>
      <c r="S10669">
        <v>175</v>
      </c>
      <c r="T10669" s="194">
        <v>339.118292</v>
      </c>
      <c r="U10669" t="s">
        <v>193</v>
      </c>
      <c r="V10669">
        <v>45708.44259259259</v>
      </c>
    </row>
    <row r="10670" spans="1:22" x14ac:dyDescent="0.3">
      <c r="A10670" t="s">
        <v>71</v>
      </c>
      <c r="B10670" t="s">
        <v>70</v>
      </c>
      <c r="C10670" t="s">
        <v>93</v>
      </c>
      <c r="D10670" s="29">
        <v>45961</v>
      </c>
      <c r="E10670" s="161">
        <v>0.42316163210819213</v>
      </c>
      <c r="F10670" s="161">
        <v>0</v>
      </c>
      <c r="G10670" s="161">
        <v>0.48395588168390513</v>
      </c>
      <c r="H10670" s="161">
        <v>0</v>
      </c>
      <c r="J10670">
        <v>175</v>
      </c>
      <c r="K10670">
        <v>365</v>
      </c>
      <c r="L10670">
        <v>303.37787800000001</v>
      </c>
      <c r="R10670">
        <v>339.118292</v>
      </c>
      <c r="S10670">
        <v>175</v>
      </c>
      <c r="T10670" s="194">
        <v>339.118292</v>
      </c>
      <c r="U10670" t="s">
        <v>193</v>
      </c>
      <c r="V10670">
        <v>45708.44259259259</v>
      </c>
    </row>
    <row r="10671" spans="1:22" x14ac:dyDescent="0.3">
      <c r="A10671" t="s">
        <v>71</v>
      </c>
      <c r="B10671" t="s">
        <v>70</v>
      </c>
      <c r="C10671" t="s">
        <v>93</v>
      </c>
      <c r="D10671" s="29">
        <v>45962</v>
      </c>
      <c r="E10671" s="161">
        <v>0</v>
      </c>
      <c r="F10671" s="161">
        <v>0</v>
      </c>
      <c r="G10671" s="161">
        <v>0</v>
      </c>
      <c r="H10671" s="161">
        <v>0</v>
      </c>
      <c r="J10671" t="s">
        <v>243</v>
      </c>
      <c r="K10671" t="s">
        <v>243</v>
      </c>
      <c r="L10671">
        <v>303.37787800000001</v>
      </c>
      <c r="R10671">
        <v>339.118292</v>
      </c>
      <c r="S10671">
        <v>339.118292</v>
      </c>
      <c r="T10671" s="194">
        <v>339.118292</v>
      </c>
      <c r="U10671" t="s">
        <v>193</v>
      </c>
      <c r="V10671">
        <v>45708.44258101852</v>
      </c>
    </row>
    <row r="10672" spans="1:22" x14ac:dyDescent="0.3">
      <c r="A10672" t="s">
        <v>71</v>
      </c>
      <c r="B10672" t="s">
        <v>70</v>
      </c>
      <c r="C10672" t="s">
        <v>93</v>
      </c>
      <c r="D10672" s="29">
        <v>45963</v>
      </c>
      <c r="E10672" s="161">
        <v>0</v>
      </c>
      <c r="F10672" s="161">
        <v>0</v>
      </c>
      <c r="G10672" s="161">
        <v>0</v>
      </c>
      <c r="H10672" s="161">
        <v>0</v>
      </c>
      <c r="J10672" t="s">
        <v>243</v>
      </c>
      <c r="K10672" t="s">
        <v>243</v>
      </c>
      <c r="L10672">
        <v>303.37787800000001</v>
      </c>
      <c r="R10672">
        <v>339.118292</v>
      </c>
      <c r="S10672">
        <v>339.118292</v>
      </c>
      <c r="T10672" s="194">
        <v>339.118292</v>
      </c>
      <c r="U10672" t="s">
        <v>193</v>
      </c>
      <c r="V10672">
        <v>45708.44258101852</v>
      </c>
    </row>
    <row r="10673" spans="1:22" x14ac:dyDescent="0.3">
      <c r="A10673" t="s">
        <v>71</v>
      </c>
      <c r="B10673" t="s">
        <v>70</v>
      </c>
      <c r="C10673" t="s">
        <v>93</v>
      </c>
      <c r="D10673" s="29">
        <v>45964</v>
      </c>
      <c r="E10673" s="161">
        <v>0</v>
      </c>
      <c r="F10673" s="161">
        <v>0</v>
      </c>
      <c r="G10673" s="161">
        <v>0</v>
      </c>
      <c r="H10673" s="161">
        <v>0</v>
      </c>
      <c r="J10673" t="s">
        <v>243</v>
      </c>
      <c r="K10673" t="s">
        <v>243</v>
      </c>
      <c r="L10673">
        <v>303.37787800000001</v>
      </c>
      <c r="R10673">
        <v>339.118292</v>
      </c>
      <c r="S10673">
        <v>339.118292</v>
      </c>
      <c r="T10673" s="194">
        <v>339.118292</v>
      </c>
      <c r="U10673" t="s">
        <v>193</v>
      </c>
      <c r="V10673">
        <v>45708.44258101852</v>
      </c>
    </row>
    <row r="10674" spans="1:22" x14ac:dyDescent="0.3">
      <c r="A10674" t="s">
        <v>71</v>
      </c>
      <c r="B10674" t="s">
        <v>70</v>
      </c>
      <c r="C10674" t="s">
        <v>93</v>
      </c>
      <c r="D10674" s="29">
        <v>45965</v>
      </c>
      <c r="E10674" s="161">
        <v>0</v>
      </c>
      <c r="F10674" s="161">
        <v>0</v>
      </c>
      <c r="G10674" s="161">
        <v>0</v>
      </c>
      <c r="H10674" s="161">
        <v>0</v>
      </c>
      <c r="J10674" t="s">
        <v>243</v>
      </c>
      <c r="K10674" t="s">
        <v>243</v>
      </c>
      <c r="L10674">
        <v>303.37787800000001</v>
      </c>
      <c r="R10674">
        <v>339.118292</v>
      </c>
      <c r="S10674">
        <v>339.118292</v>
      </c>
      <c r="T10674" s="194">
        <v>339.118292</v>
      </c>
      <c r="U10674" t="s">
        <v>193</v>
      </c>
      <c r="V10674">
        <v>45708.44258101852</v>
      </c>
    </row>
    <row r="10675" spans="1:22" x14ac:dyDescent="0.3">
      <c r="A10675" t="s">
        <v>71</v>
      </c>
      <c r="B10675" t="s">
        <v>70</v>
      </c>
      <c r="C10675" t="s">
        <v>93</v>
      </c>
      <c r="D10675" s="29">
        <v>45966</v>
      </c>
      <c r="E10675" s="161">
        <v>0</v>
      </c>
      <c r="F10675" s="161">
        <v>0</v>
      </c>
      <c r="G10675" s="161">
        <v>0</v>
      </c>
      <c r="H10675" s="161">
        <v>0</v>
      </c>
      <c r="J10675" t="s">
        <v>243</v>
      </c>
      <c r="K10675" t="s">
        <v>243</v>
      </c>
      <c r="L10675">
        <v>303.37787800000001</v>
      </c>
      <c r="R10675">
        <v>339.118292</v>
      </c>
      <c r="S10675">
        <v>339.118292</v>
      </c>
      <c r="T10675" s="194">
        <v>339.118292</v>
      </c>
      <c r="U10675" t="s">
        <v>193</v>
      </c>
      <c r="V10675">
        <v>45708.442604166667</v>
      </c>
    </row>
    <row r="10676" spans="1:22" x14ac:dyDescent="0.3">
      <c r="A10676" t="s">
        <v>71</v>
      </c>
      <c r="B10676" t="s">
        <v>70</v>
      </c>
      <c r="C10676" t="s">
        <v>93</v>
      </c>
      <c r="D10676" s="29">
        <v>45967</v>
      </c>
      <c r="E10676" s="161">
        <v>0</v>
      </c>
      <c r="F10676" s="161">
        <v>0</v>
      </c>
      <c r="G10676" s="161">
        <v>0</v>
      </c>
      <c r="H10676" s="161">
        <v>0</v>
      </c>
      <c r="J10676" t="s">
        <v>243</v>
      </c>
      <c r="K10676" t="s">
        <v>243</v>
      </c>
      <c r="L10676">
        <v>303.37787800000001</v>
      </c>
      <c r="R10676">
        <v>339.118292</v>
      </c>
      <c r="S10676">
        <v>339.118292</v>
      </c>
      <c r="T10676" s="194">
        <v>339.118292</v>
      </c>
      <c r="U10676" t="s">
        <v>193</v>
      </c>
      <c r="V10676">
        <v>45708.44258101852</v>
      </c>
    </row>
    <row r="10677" spans="1:22" x14ac:dyDescent="0.3">
      <c r="A10677" t="s">
        <v>71</v>
      </c>
      <c r="B10677" t="s">
        <v>70</v>
      </c>
      <c r="C10677" t="s">
        <v>93</v>
      </c>
      <c r="D10677" s="29">
        <v>45968</v>
      </c>
      <c r="E10677" s="161">
        <v>0</v>
      </c>
      <c r="F10677" s="161">
        <v>0</v>
      </c>
      <c r="G10677" s="161">
        <v>0</v>
      </c>
      <c r="H10677" s="161">
        <v>0</v>
      </c>
      <c r="J10677" t="s">
        <v>243</v>
      </c>
      <c r="K10677" t="s">
        <v>243</v>
      </c>
      <c r="L10677">
        <v>303.37787800000001</v>
      </c>
      <c r="R10677">
        <v>339.118292</v>
      </c>
      <c r="S10677">
        <v>339.118292</v>
      </c>
      <c r="T10677" s="194">
        <v>339.118292</v>
      </c>
      <c r="U10677" t="s">
        <v>193</v>
      </c>
      <c r="V10677">
        <v>45708.44259259259</v>
      </c>
    </row>
    <row r="10678" spans="1:22" x14ac:dyDescent="0.3">
      <c r="A10678" t="s">
        <v>71</v>
      </c>
      <c r="B10678" t="s">
        <v>70</v>
      </c>
      <c r="C10678" t="s">
        <v>93</v>
      </c>
      <c r="D10678" s="29">
        <v>45969</v>
      </c>
      <c r="E10678" s="161">
        <v>0</v>
      </c>
      <c r="F10678" s="161">
        <v>0</v>
      </c>
      <c r="G10678" s="161">
        <v>0</v>
      </c>
      <c r="H10678" s="161">
        <v>0</v>
      </c>
      <c r="J10678" t="s">
        <v>243</v>
      </c>
      <c r="K10678" t="s">
        <v>243</v>
      </c>
      <c r="L10678">
        <v>303.37787800000001</v>
      </c>
      <c r="R10678">
        <v>339.118292</v>
      </c>
      <c r="S10678">
        <v>339.118292</v>
      </c>
      <c r="T10678" s="194">
        <v>339.118292</v>
      </c>
      <c r="U10678" t="s">
        <v>193</v>
      </c>
      <c r="V10678">
        <v>45708.44258101852</v>
      </c>
    </row>
    <row r="10679" spans="1:22" x14ac:dyDescent="0.3">
      <c r="A10679" t="s">
        <v>71</v>
      </c>
      <c r="B10679" t="s">
        <v>70</v>
      </c>
      <c r="C10679" t="s">
        <v>93</v>
      </c>
      <c r="D10679" s="29">
        <v>45970</v>
      </c>
      <c r="E10679" s="161">
        <v>0</v>
      </c>
      <c r="F10679" s="161">
        <v>0</v>
      </c>
      <c r="G10679" s="161">
        <v>0</v>
      </c>
      <c r="H10679" s="161">
        <v>0</v>
      </c>
      <c r="J10679" t="s">
        <v>243</v>
      </c>
      <c r="K10679" t="s">
        <v>243</v>
      </c>
      <c r="L10679">
        <v>303.37787800000001</v>
      </c>
      <c r="R10679">
        <v>339.118292</v>
      </c>
      <c r="S10679">
        <v>339.118292</v>
      </c>
      <c r="T10679" s="194">
        <v>339.118292</v>
      </c>
      <c r="U10679" t="s">
        <v>193</v>
      </c>
      <c r="V10679">
        <v>45708.442569444444</v>
      </c>
    </row>
    <row r="10680" spans="1:22" x14ac:dyDescent="0.3">
      <c r="A10680" t="s">
        <v>71</v>
      </c>
      <c r="B10680" t="s">
        <v>70</v>
      </c>
      <c r="C10680" t="s">
        <v>93</v>
      </c>
      <c r="D10680" s="29">
        <v>45971</v>
      </c>
      <c r="E10680" s="161">
        <v>0</v>
      </c>
      <c r="F10680" s="161">
        <v>0</v>
      </c>
      <c r="G10680" s="161">
        <v>0</v>
      </c>
      <c r="H10680" s="161">
        <v>0</v>
      </c>
      <c r="J10680" t="s">
        <v>243</v>
      </c>
      <c r="K10680" t="s">
        <v>243</v>
      </c>
      <c r="L10680">
        <v>303.37787800000001</v>
      </c>
      <c r="R10680">
        <v>339.118292</v>
      </c>
      <c r="S10680">
        <v>339.118292</v>
      </c>
      <c r="T10680" s="194">
        <v>339.118292</v>
      </c>
      <c r="U10680" t="s">
        <v>193</v>
      </c>
      <c r="V10680">
        <v>45708.44258101852</v>
      </c>
    </row>
    <row r="10681" spans="1:22" x14ac:dyDescent="0.3">
      <c r="A10681" t="s">
        <v>71</v>
      </c>
      <c r="B10681" t="s">
        <v>70</v>
      </c>
      <c r="C10681" t="s">
        <v>93</v>
      </c>
      <c r="D10681" s="29">
        <v>45972</v>
      </c>
      <c r="E10681" s="161">
        <v>0</v>
      </c>
      <c r="F10681" s="161">
        <v>0</v>
      </c>
      <c r="G10681" s="161">
        <v>0</v>
      </c>
      <c r="H10681" s="161">
        <v>0</v>
      </c>
      <c r="J10681" t="s">
        <v>243</v>
      </c>
      <c r="K10681" t="s">
        <v>243</v>
      </c>
      <c r="L10681">
        <v>303.37787800000001</v>
      </c>
      <c r="R10681">
        <v>339.118292</v>
      </c>
      <c r="S10681">
        <v>339.118292</v>
      </c>
      <c r="T10681" s="194">
        <v>339.118292</v>
      </c>
      <c r="U10681" t="s">
        <v>193</v>
      </c>
      <c r="V10681">
        <v>45708.442604166667</v>
      </c>
    </row>
    <row r="10682" spans="1:22" x14ac:dyDescent="0.3">
      <c r="A10682" t="s">
        <v>71</v>
      </c>
      <c r="B10682" t="s">
        <v>70</v>
      </c>
      <c r="C10682" t="s">
        <v>93</v>
      </c>
      <c r="D10682" s="29">
        <v>45973</v>
      </c>
      <c r="E10682" s="161">
        <v>0</v>
      </c>
      <c r="F10682" s="161">
        <v>0</v>
      </c>
      <c r="G10682" s="161">
        <v>0</v>
      </c>
      <c r="H10682" s="161">
        <v>0</v>
      </c>
      <c r="J10682" t="s">
        <v>243</v>
      </c>
      <c r="K10682" t="s">
        <v>243</v>
      </c>
      <c r="L10682">
        <v>303.37787800000001</v>
      </c>
      <c r="R10682">
        <v>339.118292</v>
      </c>
      <c r="S10682">
        <v>339.118292</v>
      </c>
      <c r="T10682" s="194">
        <v>339.118292</v>
      </c>
      <c r="U10682" t="s">
        <v>193</v>
      </c>
      <c r="V10682">
        <v>45708.44258101852</v>
      </c>
    </row>
    <row r="10683" spans="1:22" x14ac:dyDescent="0.3">
      <c r="A10683" t="s">
        <v>71</v>
      </c>
      <c r="B10683" t="s">
        <v>70</v>
      </c>
      <c r="C10683" t="s">
        <v>93</v>
      </c>
      <c r="D10683" s="29">
        <v>45974</v>
      </c>
      <c r="E10683" s="161">
        <v>0</v>
      </c>
      <c r="F10683" s="161">
        <v>0</v>
      </c>
      <c r="G10683" s="161">
        <v>0</v>
      </c>
      <c r="H10683" s="161">
        <v>0</v>
      </c>
      <c r="J10683" t="s">
        <v>243</v>
      </c>
      <c r="K10683" t="s">
        <v>243</v>
      </c>
      <c r="L10683">
        <v>303.37787800000001</v>
      </c>
      <c r="R10683">
        <v>339.118292</v>
      </c>
      <c r="S10683">
        <v>339.118292</v>
      </c>
      <c r="T10683" s="194">
        <v>339.118292</v>
      </c>
      <c r="U10683" t="s">
        <v>193</v>
      </c>
      <c r="V10683">
        <v>45708.44258101852</v>
      </c>
    </row>
    <row r="10684" spans="1:22" x14ac:dyDescent="0.3">
      <c r="A10684" t="s">
        <v>71</v>
      </c>
      <c r="B10684" t="s">
        <v>70</v>
      </c>
      <c r="C10684" t="s">
        <v>93</v>
      </c>
      <c r="D10684" s="29">
        <v>45975</v>
      </c>
      <c r="E10684" s="161">
        <v>0</v>
      </c>
      <c r="F10684" s="161">
        <v>0</v>
      </c>
      <c r="G10684" s="161">
        <v>0</v>
      </c>
      <c r="H10684" s="161">
        <v>0</v>
      </c>
      <c r="J10684" t="s">
        <v>243</v>
      </c>
      <c r="K10684" t="s">
        <v>243</v>
      </c>
      <c r="L10684">
        <v>303.37787800000001</v>
      </c>
      <c r="R10684">
        <v>339.118292</v>
      </c>
      <c r="S10684">
        <v>339.118292</v>
      </c>
      <c r="T10684" s="194">
        <v>339.118292</v>
      </c>
      <c r="U10684" t="s">
        <v>193</v>
      </c>
      <c r="V10684">
        <v>45708.44258101852</v>
      </c>
    </row>
    <row r="10685" spans="1:22" x14ac:dyDescent="0.3">
      <c r="A10685" t="s">
        <v>71</v>
      </c>
      <c r="B10685" t="s">
        <v>70</v>
      </c>
      <c r="C10685" t="s">
        <v>93</v>
      </c>
      <c r="D10685" s="29">
        <v>45976</v>
      </c>
      <c r="E10685" s="161">
        <v>0</v>
      </c>
      <c r="F10685" s="161">
        <v>0</v>
      </c>
      <c r="G10685" s="161">
        <v>0</v>
      </c>
      <c r="H10685" s="161">
        <v>0</v>
      </c>
      <c r="J10685" t="s">
        <v>243</v>
      </c>
      <c r="K10685" t="s">
        <v>243</v>
      </c>
      <c r="L10685">
        <v>303.37787800000001</v>
      </c>
      <c r="R10685">
        <v>339.118292</v>
      </c>
      <c r="S10685">
        <v>339.118292</v>
      </c>
      <c r="T10685" s="194">
        <v>339.118292</v>
      </c>
      <c r="U10685" t="s">
        <v>193</v>
      </c>
      <c r="V10685">
        <v>45708.442604166667</v>
      </c>
    </row>
    <row r="10686" spans="1:22" x14ac:dyDescent="0.3">
      <c r="A10686" t="s">
        <v>71</v>
      </c>
      <c r="B10686" t="s">
        <v>70</v>
      </c>
      <c r="C10686" t="s">
        <v>93</v>
      </c>
      <c r="D10686" s="29">
        <v>45977</v>
      </c>
      <c r="E10686" s="161">
        <v>0</v>
      </c>
      <c r="F10686" s="161">
        <v>0</v>
      </c>
      <c r="G10686" s="161">
        <v>0</v>
      </c>
      <c r="H10686" s="161">
        <v>0</v>
      </c>
      <c r="J10686" t="s">
        <v>243</v>
      </c>
      <c r="K10686" t="s">
        <v>243</v>
      </c>
      <c r="L10686">
        <v>303.37787800000001</v>
      </c>
      <c r="R10686">
        <v>339.118292</v>
      </c>
      <c r="S10686">
        <v>339.118292</v>
      </c>
      <c r="T10686" s="194">
        <v>339.118292</v>
      </c>
      <c r="U10686" t="s">
        <v>193</v>
      </c>
      <c r="V10686">
        <v>45708.44259259259</v>
      </c>
    </row>
    <row r="10687" spans="1:22" x14ac:dyDescent="0.3">
      <c r="A10687" t="s">
        <v>71</v>
      </c>
      <c r="B10687" t="s">
        <v>70</v>
      </c>
      <c r="C10687" t="s">
        <v>93</v>
      </c>
      <c r="D10687" s="29">
        <v>45978</v>
      </c>
      <c r="E10687" s="161">
        <v>0</v>
      </c>
      <c r="F10687" s="161">
        <v>0</v>
      </c>
      <c r="G10687" s="161">
        <v>0</v>
      </c>
      <c r="H10687" s="161">
        <v>0</v>
      </c>
      <c r="J10687" t="s">
        <v>243</v>
      </c>
      <c r="K10687" t="s">
        <v>243</v>
      </c>
      <c r="L10687">
        <v>303.37787800000001</v>
      </c>
      <c r="R10687">
        <v>339.118292</v>
      </c>
      <c r="S10687">
        <v>339.118292</v>
      </c>
      <c r="T10687" s="194">
        <v>339.118292</v>
      </c>
      <c r="U10687" t="s">
        <v>193</v>
      </c>
      <c r="V10687">
        <v>45708.44259259259</v>
      </c>
    </row>
    <row r="10688" spans="1:22" x14ac:dyDescent="0.3">
      <c r="A10688" t="s">
        <v>71</v>
      </c>
      <c r="B10688" t="s">
        <v>70</v>
      </c>
      <c r="C10688" t="s">
        <v>93</v>
      </c>
      <c r="D10688" s="29">
        <v>45979</v>
      </c>
      <c r="E10688" s="161">
        <v>0</v>
      </c>
      <c r="F10688" s="161">
        <v>0</v>
      </c>
      <c r="G10688" s="161">
        <v>0</v>
      </c>
      <c r="H10688" s="161">
        <v>0</v>
      </c>
      <c r="J10688" t="s">
        <v>243</v>
      </c>
      <c r="K10688" t="s">
        <v>243</v>
      </c>
      <c r="L10688">
        <v>303.37787800000001</v>
      </c>
      <c r="R10688">
        <v>339.118292</v>
      </c>
      <c r="S10688">
        <v>339.118292</v>
      </c>
      <c r="T10688" s="194">
        <v>339.118292</v>
      </c>
      <c r="U10688" t="s">
        <v>193</v>
      </c>
      <c r="V10688">
        <v>45708.44259259259</v>
      </c>
    </row>
    <row r="10689" spans="1:22" x14ac:dyDescent="0.3">
      <c r="A10689" t="s">
        <v>71</v>
      </c>
      <c r="B10689" t="s">
        <v>70</v>
      </c>
      <c r="C10689" t="s">
        <v>93</v>
      </c>
      <c r="D10689" s="29">
        <v>45980</v>
      </c>
      <c r="E10689" s="161">
        <v>0</v>
      </c>
      <c r="F10689" s="161">
        <v>0</v>
      </c>
      <c r="G10689" s="161">
        <v>0</v>
      </c>
      <c r="H10689" s="161">
        <v>0</v>
      </c>
      <c r="J10689" t="s">
        <v>243</v>
      </c>
      <c r="K10689" t="s">
        <v>243</v>
      </c>
      <c r="L10689">
        <v>303.37787800000001</v>
      </c>
      <c r="R10689">
        <v>339.118292</v>
      </c>
      <c r="S10689">
        <v>339.118292</v>
      </c>
      <c r="T10689" s="194">
        <v>339.118292</v>
      </c>
      <c r="U10689" t="s">
        <v>193</v>
      </c>
      <c r="V10689">
        <v>45708.44258101852</v>
      </c>
    </row>
    <row r="10690" spans="1:22" x14ac:dyDescent="0.3">
      <c r="A10690" t="s">
        <v>71</v>
      </c>
      <c r="B10690" t="s">
        <v>70</v>
      </c>
      <c r="C10690" t="s">
        <v>93</v>
      </c>
      <c r="D10690" s="29">
        <v>45981</v>
      </c>
      <c r="E10690" s="161">
        <v>0</v>
      </c>
      <c r="F10690" s="161">
        <v>0</v>
      </c>
      <c r="G10690" s="161">
        <v>0</v>
      </c>
      <c r="H10690" s="161">
        <v>0</v>
      </c>
      <c r="J10690" t="s">
        <v>243</v>
      </c>
      <c r="K10690" t="s">
        <v>243</v>
      </c>
      <c r="L10690">
        <v>303.37787800000001</v>
      </c>
      <c r="R10690">
        <v>339.118292</v>
      </c>
      <c r="S10690">
        <v>339.118292</v>
      </c>
      <c r="T10690" s="194">
        <v>339.118292</v>
      </c>
      <c r="U10690" t="s">
        <v>193</v>
      </c>
      <c r="V10690">
        <v>45708.442604166667</v>
      </c>
    </row>
    <row r="10691" spans="1:22" x14ac:dyDescent="0.3">
      <c r="A10691" t="s">
        <v>71</v>
      </c>
      <c r="B10691" t="s">
        <v>70</v>
      </c>
      <c r="C10691" t="s">
        <v>93</v>
      </c>
      <c r="D10691" s="29">
        <v>45982</v>
      </c>
      <c r="E10691" s="161">
        <v>0</v>
      </c>
      <c r="F10691" s="161">
        <v>0</v>
      </c>
      <c r="G10691" s="161">
        <v>0</v>
      </c>
      <c r="H10691" s="161">
        <v>0</v>
      </c>
      <c r="J10691" t="s">
        <v>243</v>
      </c>
      <c r="K10691" t="s">
        <v>243</v>
      </c>
      <c r="L10691">
        <v>303.37787800000001</v>
      </c>
      <c r="R10691">
        <v>339.118292</v>
      </c>
      <c r="S10691">
        <v>339.118292</v>
      </c>
      <c r="T10691" s="194">
        <v>339.118292</v>
      </c>
      <c r="U10691" t="s">
        <v>193</v>
      </c>
      <c r="V10691">
        <v>45708.44258101852</v>
      </c>
    </row>
    <row r="10692" spans="1:22" x14ac:dyDescent="0.3">
      <c r="A10692" t="s">
        <v>71</v>
      </c>
      <c r="B10692" t="s">
        <v>70</v>
      </c>
      <c r="C10692" t="s">
        <v>93</v>
      </c>
      <c r="D10692" s="29">
        <v>45983</v>
      </c>
      <c r="E10692" s="161">
        <v>0</v>
      </c>
      <c r="F10692" s="161">
        <v>0</v>
      </c>
      <c r="G10692" s="161">
        <v>0</v>
      </c>
      <c r="H10692" s="161">
        <v>0</v>
      </c>
      <c r="J10692" t="s">
        <v>243</v>
      </c>
      <c r="K10692" t="s">
        <v>243</v>
      </c>
      <c r="L10692">
        <v>303.37787800000001</v>
      </c>
      <c r="R10692">
        <v>339.118292</v>
      </c>
      <c r="S10692">
        <v>339.118292</v>
      </c>
      <c r="T10692" s="194">
        <v>339.118292</v>
      </c>
      <c r="U10692" t="s">
        <v>193</v>
      </c>
      <c r="V10692">
        <v>45708.44258101852</v>
      </c>
    </row>
    <row r="10693" spans="1:22" x14ac:dyDescent="0.3">
      <c r="A10693" t="s">
        <v>71</v>
      </c>
      <c r="B10693" t="s">
        <v>70</v>
      </c>
      <c r="C10693" t="s">
        <v>93</v>
      </c>
      <c r="D10693" s="29">
        <v>45984</v>
      </c>
      <c r="E10693" s="161">
        <v>0</v>
      </c>
      <c r="F10693" s="161">
        <v>0</v>
      </c>
      <c r="G10693" s="161">
        <v>0</v>
      </c>
      <c r="H10693" s="161">
        <v>0</v>
      </c>
      <c r="J10693" t="s">
        <v>243</v>
      </c>
      <c r="K10693" t="s">
        <v>243</v>
      </c>
      <c r="L10693">
        <v>303.37787800000001</v>
      </c>
      <c r="R10693">
        <v>339.118292</v>
      </c>
      <c r="S10693">
        <v>339.118292</v>
      </c>
      <c r="T10693" s="194">
        <v>339.118292</v>
      </c>
      <c r="U10693" t="s">
        <v>193</v>
      </c>
      <c r="V10693">
        <v>45708.44258101852</v>
      </c>
    </row>
    <row r="10694" spans="1:22" x14ac:dyDescent="0.3">
      <c r="A10694" t="s">
        <v>71</v>
      </c>
      <c r="B10694" t="s">
        <v>70</v>
      </c>
      <c r="C10694" t="s">
        <v>93</v>
      </c>
      <c r="D10694" s="29">
        <v>45985</v>
      </c>
      <c r="E10694" s="161">
        <v>0</v>
      </c>
      <c r="F10694" s="161">
        <v>0</v>
      </c>
      <c r="G10694" s="161">
        <v>0</v>
      </c>
      <c r="H10694" s="161">
        <v>0</v>
      </c>
      <c r="J10694" t="s">
        <v>243</v>
      </c>
      <c r="K10694" t="s">
        <v>243</v>
      </c>
      <c r="L10694">
        <v>303.37787800000001</v>
      </c>
      <c r="R10694">
        <v>339.118292</v>
      </c>
      <c r="S10694">
        <v>339.118292</v>
      </c>
      <c r="T10694" s="194">
        <v>339.118292</v>
      </c>
      <c r="U10694" t="s">
        <v>193</v>
      </c>
      <c r="V10694">
        <v>45708.44259259259</v>
      </c>
    </row>
    <row r="10695" spans="1:22" x14ac:dyDescent="0.3">
      <c r="A10695" t="s">
        <v>71</v>
      </c>
      <c r="B10695" t="s">
        <v>70</v>
      </c>
      <c r="C10695" t="s">
        <v>93</v>
      </c>
      <c r="D10695" s="29">
        <v>45986</v>
      </c>
      <c r="E10695" s="161">
        <v>0</v>
      </c>
      <c r="F10695" s="161">
        <v>0</v>
      </c>
      <c r="G10695" s="161">
        <v>0</v>
      </c>
      <c r="H10695" s="161">
        <v>0</v>
      </c>
      <c r="J10695" t="s">
        <v>243</v>
      </c>
      <c r="K10695" t="s">
        <v>243</v>
      </c>
      <c r="L10695">
        <v>303.37787800000001</v>
      </c>
      <c r="R10695">
        <v>339.118292</v>
      </c>
      <c r="S10695">
        <v>339.118292</v>
      </c>
      <c r="T10695" s="194">
        <v>339.118292</v>
      </c>
      <c r="U10695" t="s">
        <v>193</v>
      </c>
      <c r="V10695">
        <v>45708.44258101852</v>
      </c>
    </row>
    <row r="10696" spans="1:22" x14ac:dyDescent="0.3">
      <c r="A10696" t="s">
        <v>71</v>
      </c>
      <c r="B10696" t="s">
        <v>70</v>
      </c>
      <c r="C10696" t="s">
        <v>93</v>
      </c>
      <c r="D10696" s="29">
        <v>45987</v>
      </c>
      <c r="E10696" s="161">
        <v>0</v>
      </c>
      <c r="F10696" s="161">
        <v>0</v>
      </c>
      <c r="G10696" s="161">
        <v>0</v>
      </c>
      <c r="H10696" s="161">
        <v>0</v>
      </c>
      <c r="J10696" t="s">
        <v>243</v>
      </c>
      <c r="K10696" t="s">
        <v>243</v>
      </c>
      <c r="L10696">
        <v>303.37787800000001</v>
      </c>
      <c r="R10696">
        <v>339.118292</v>
      </c>
      <c r="S10696">
        <v>339.118292</v>
      </c>
      <c r="T10696" s="194">
        <v>339.118292</v>
      </c>
      <c r="U10696" t="s">
        <v>193</v>
      </c>
      <c r="V10696">
        <v>45708.44259259259</v>
      </c>
    </row>
    <row r="10697" spans="1:22" x14ac:dyDescent="0.3">
      <c r="A10697" t="s">
        <v>71</v>
      </c>
      <c r="B10697" t="s">
        <v>70</v>
      </c>
      <c r="C10697" t="s">
        <v>93</v>
      </c>
      <c r="D10697" s="29">
        <v>45988</v>
      </c>
      <c r="E10697" s="161">
        <v>0</v>
      </c>
      <c r="F10697" s="161">
        <v>0</v>
      </c>
      <c r="G10697" s="161">
        <v>0</v>
      </c>
      <c r="H10697" s="161">
        <v>0</v>
      </c>
      <c r="J10697" t="s">
        <v>243</v>
      </c>
      <c r="K10697" t="s">
        <v>243</v>
      </c>
      <c r="L10697">
        <v>303.37787800000001</v>
      </c>
      <c r="R10697">
        <v>339.118292</v>
      </c>
      <c r="S10697">
        <v>339.118292</v>
      </c>
      <c r="T10697" s="194">
        <v>339.118292</v>
      </c>
      <c r="U10697" t="s">
        <v>193</v>
      </c>
      <c r="V10697">
        <v>45708.442604166667</v>
      </c>
    </row>
    <row r="10698" spans="1:22" x14ac:dyDescent="0.3">
      <c r="A10698" t="s">
        <v>71</v>
      </c>
      <c r="B10698" t="s">
        <v>70</v>
      </c>
      <c r="C10698" t="s">
        <v>93</v>
      </c>
      <c r="D10698" s="29">
        <v>45989</v>
      </c>
      <c r="E10698" s="161">
        <v>0</v>
      </c>
      <c r="F10698" s="161">
        <v>0</v>
      </c>
      <c r="G10698" s="161">
        <v>0</v>
      </c>
      <c r="H10698" s="161">
        <v>0</v>
      </c>
      <c r="J10698" t="s">
        <v>243</v>
      </c>
      <c r="K10698" t="s">
        <v>243</v>
      </c>
      <c r="L10698">
        <v>303.37787800000001</v>
      </c>
      <c r="R10698">
        <v>339.118292</v>
      </c>
      <c r="S10698">
        <v>339.118292</v>
      </c>
      <c r="T10698" s="194">
        <v>339.118292</v>
      </c>
      <c r="U10698" t="s">
        <v>193</v>
      </c>
      <c r="V10698">
        <v>45708.44258101852</v>
      </c>
    </row>
    <row r="10699" spans="1:22" x14ac:dyDescent="0.3">
      <c r="A10699" t="s">
        <v>71</v>
      </c>
      <c r="B10699" t="s">
        <v>70</v>
      </c>
      <c r="C10699" t="s">
        <v>93</v>
      </c>
      <c r="D10699" s="29">
        <v>45990</v>
      </c>
      <c r="E10699" s="161">
        <v>0</v>
      </c>
      <c r="F10699" s="161">
        <v>0</v>
      </c>
      <c r="G10699" s="161">
        <v>0</v>
      </c>
      <c r="H10699" s="161">
        <v>0</v>
      </c>
      <c r="J10699" t="s">
        <v>243</v>
      </c>
      <c r="K10699" t="s">
        <v>243</v>
      </c>
      <c r="L10699">
        <v>303.37787800000001</v>
      </c>
      <c r="R10699">
        <v>339.118292</v>
      </c>
      <c r="S10699">
        <v>339.118292</v>
      </c>
      <c r="T10699" s="194">
        <v>339.118292</v>
      </c>
      <c r="U10699" t="s">
        <v>193</v>
      </c>
      <c r="V10699">
        <v>45708.44259259259</v>
      </c>
    </row>
    <row r="10700" spans="1:22" x14ac:dyDescent="0.3">
      <c r="A10700" t="s">
        <v>71</v>
      </c>
      <c r="B10700" t="s">
        <v>70</v>
      </c>
      <c r="C10700" t="s">
        <v>93</v>
      </c>
      <c r="D10700" s="29">
        <v>45991</v>
      </c>
      <c r="E10700" s="161">
        <v>0</v>
      </c>
      <c r="F10700" s="161">
        <v>0</v>
      </c>
      <c r="G10700" s="161">
        <v>0</v>
      </c>
      <c r="H10700" s="161">
        <v>0</v>
      </c>
      <c r="J10700" t="s">
        <v>243</v>
      </c>
      <c r="K10700" t="s">
        <v>243</v>
      </c>
      <c r="L10700">
        <v>303.37787800000001</v>
      </c>
      <c r="R10700">
        <v>339.118292</v>
      </c>
      <c r="S10700">
        <v>339.118292</v>
      </c>
      <c r="T10700" s="194">
        <v>339.118292</v>
      </c>
      <c r="U10700" t="s">
        <v>193</v>
      </c>
      <c r="V10700">
        <v>45708.44258101852</v>
      </c>
    </row>
    <row r="10701" spans="1:22" x14ac:dyDescent="0.3">
      <c r="A10701" t="s">
        <v>71</v>
      </c>
      <c r="B10701" t="s">
        <v>70</v>
      </c>
      <c r="C10701" t="s">
        <v>93</v>
      </c>
      <c r="D10701" s="29">
        <v>45992</v>
      </c>
      <c r="E10701" s="161">
        <v>0</v>
      </c>
      <c r="F10701" s="161">
        <v>0</v>
      </c>
      <c r="G10701" s="161">
        <v>0</v>
      </c>
      <c r="H10701" s="161">
        <v>0</v>
      </c>
      <c r="J10701" t="s">
        <v>243</v>
      </c>
      <c r="K10701" t="s">
        <v>243</v>
      </c>
      <c r="L10701">
        <v>303.37787800000001</v>
      </c>
      <c r="R10701">
        <v>339.118292</v>
      </c>
      <c r="S10701">
        <v>339.118292</v>
      </c>
      <c r="T10701" s="194">
        <v>339.118292</v>
      </c>
      <c r="U10701" t="s">
        <v>193</v>
      </c>
      <c r="V10701">
        <v>45708.44259259259</v>
      </c>
    </row>
    <row r="10702" spans="1:22" x14ac:dyDescent="0.3">
      <c r="A10702" t="s">
        <v>71</v>
      </c>
      <c r="B10702" t="s">
        <v>70</v>
      </c>
      <c r="C10702" t="s">
        <v>93</v>
      </c>
      <c r="D10702" s="29">
        <v>45993</v>
      </c>
      <c r="E10702" s="161">
        <v>0</v>
      </c>
      <c r="F10702" s="161">
        <v>0</v>
      </c>
      <c r="G10702" s="161">
        <v>0</v>
      </c>
      <c r="H10702" s="161">
        <v>0</v>
      </c>
      <c r="J10702" t="s">
        <v>243</v>
      </c>
      <c r="K10702" t="s">
        <v>243</v>
      </c>
      <c r="L10702">
        <v>303.37787800000001</v>
      </c>
      <c r="R10702">
        <v>339.118292</v>
      </c>
      <c r="S10702">
        <v>339.118292</v>
      </c>
      <c r="T10702" s="194">
        <v>339.118292</v>
      </c>
      <c r="U10702" t="s">
        <v>193</v>
      </c>
      <c r="V10702">
        <v>45708.442604166667</v>
      </c>
    </row>
    <row r="10703" spans="1:22" x14ac:dyDescent="0.3">
      <c r="A10703" t="s">
        <v>71</v>
      </c>
      <c r="B10703" t="s">
        <v>70</v>
      </c>
      <c r="C10703" t="s">
        <v>93</v>
      </c>
      <c r="D10703" s="29">
        <v>45994</v>
      </c>
      <c r="E10703" s="161">
        <v>0</v>
      </c>
      <c r="F10703" s="161">
        <v>0</v>
      </c>
      <c r="G10703" s="161">
        <v>0</v>
      </c>
      <c r="H10703" s="161">
        <v>0</v>
      </c>
      <c r="J10703" t="s">
        <v>243</v>
      </c>
      <c r="K10703" t="s">
        <v>243</v>
      </c>
      <c r="L10703">
        <v>303.37787800000001</v>
      </c>
      <c r="R10703">
        <v>339.118292</v>
      </c>
      <c r="S10703">
        <v>339.118292</v>
      </c>
      <c r="T10703" s="194">
        <v>339.118292</v>
      </c>
      <c r="U10703" t="s">
        <v>193</v>
      </c>
      <c r="V10703">
        <v>45708.44259259259</v>
      </c>
    </row>
    <row r="10704" spans="1:22" x14ac:dyDescent="0.3">
      <c r="A10704" t="s">
        <v>71</v>
      </c>
      <c r="B10704" t="s">
        <v>70</v>
      </c>
      <c r="C10704" t="s">
        <v>93</v>
      </c>
      <c r="D10704" s="29">
        <v>45995</v>
      </c>
      <c r="E10704" s="161">
        <v>0</v>
      </c>
      <c r="F10704" s="161">
        <v>0</v>
      </c>
      <c r="G10704" s="161">
        <v>0</v>
      </c>
      <c r="H10704" s="161">
        <v>0</v>
      </c>
      <c r="J10704" t="s">
        <v>243</v>
      </c>
      <c r="K10704" t="s">
        <v>243</v>
      </c>
      <c r="L10704">
        <v>303.37787800000001</v>
      </c>
      <c r="R10704">
        <v>339.118292</v>
      </c>
      <c r="S10704">
        <v>339.118292</v>
      </c>
      <c r="T10704" s="194">
        <v>339.118292</v>
      </c>
      <c r="U10704" t="s">
        <v>193</v>
      </c>
      <c r="V10704">
        <v>45708.44258101852</v>
      </c>
    </row>
    <row r="10705" spans="1:22" x14ac:dyDescent="0.3">
      <c r="A10705" t="s">
        <v>71</v>
      </c>
      <c r="B10705" t="s">
        <v>70</v>
      </c>
      <c r="C10705" t="s">
        <v>93</v>
      </c>
      <c r="D10705" s="29">
        <v>45996</v>
      </c>
      <c r="E10705" s="161">
        <v>0</v>
      </c>
      <c r="F10705" s="161">
        <v>0</v>
      </c>
      <c r="G10705" s="161">
        <v>0</v>
      </c>
      <c r="H10705" s="161">
        <v>0</v>
      </c>
      <c r="J10705" t="s">
        <v>243</v>
      </c>
      <c r="K10705" t="s">
        <v>243</v>
      </c>
      <c r="L10705">
        <v>303.37787800000001</v>
      </c>
      <c r="R10705">
        <v>339.118292</v>
      </c>
      <c r="S10705">
        <v>339.118292</v>
      </c>
      <c r="T10705" s="194">
        <v>339.118292</v>
      </c>
      <c r="U10705" t="s">
        <v>193</v>
      </c>
      <c r="V10705">
        <v>45708.442604166667</v>
      </c>
    </row>
    <row r="10706" spans="1:22" x14ac:dyDescent="0.3">
      <c r="A10706" t="s">
        <v>71</v>
      </c>
      <c r="B10706" t="s">
        <v>70</v>
      </c>
      <c r="C10706" t="s">
        <v>93</v>
      </c>
      <c r="D10706" s="29">
        <v>45997</v>
      </c>
      <c r="E10706" s="161">
        <v>0</v>
      </c>
      <c r="F10706" s="161">
        <v>0</v>
      </c>
      <c r="G10706" s="161">
        <v>0</v>
      </c>
      <c r="H10706" s="161">
        <v>0</v>
      </c>
      <c r="J10706" t="s">
        <v>243</v>
      </c>
      <c r="K10706" t="s">
        <v>243</v>
      </c>
      <c r="L10706">
        <v>303.37787800000001</v>
      </c>
      <c r="R10706">
        <v>339.118292</v>
      </c>
      <c r="S10706">
        <v>339.118292</v>
      </c>
      <c r="T10706" s="194">
        <v>339.118292</v>
      </c>
      <c r="U10706" t="s">
        <v>193</v>
      </c>
      <c r="V10706">
        <v>45708.44258101852</v>
      </c>
    </row>
    <row r="10707" spans="1:22" x14ac:dyDescent="0.3">
      <c r="A10707" t="s">
        <v>71</v>
      </c>
      <c r="B10707" t="s">
        <v>70</v>
      </c>
      <c r="C10707" t="s">
        <v>93</v>
      </c>
      <c r="D10707" s="29">
        <v>45998</v>
      </c>
      <c r="E10707" s="161">
        <v>0</v>
      </c>
      <c r="F10707" s="161">
        <v>0</v>
      </c>
      <c r="G10707" s="161">
        <v>0</v>
      </c>
      <c r="H10707" s="161">
        <v>0</v>
      </c>
      <c r="J10707" t="s">
        <v>243</v>
      </c>
      <c r="K10707" t="s">
        <v>243</v>
      </c>
      <c r="L10707">
        <v>303.37787800000001</v>
      </c>
      <c r="R10707">
        <v>339.118292</v>
      </c>
      <c r="S10707">
        <v>339.118292</v>
      </c>
      <c r="T10707" s="194">
        <v>339.118292</v>
      </c>
      <c r="U10707" t="s">
        <v>193</v>
      </c>
      <c r="V10707">
        <v>45708.442604166667</v>
      </c>
    </row>
    <row r="10708" spans="1:22" x14ac:dyDescent="0.3">
      <c r="A10708" t="s">
        <v>71</v>
      </c>
      <c r="B10708" t="s">
        <v>70</v>
      </c>
      <c r="C10708" t="s">
        <v>93</v>
      </c>
      <c r="D10708" s="29">
        <v>45999</v>
      </c>
      <c r="E10708" s="161">
        <v>0</v>
      </c>
      <c r="F10708" s="161">
        <v>0</v>
      </c>
      <c r="G10708" s="161">
        <v>0</v>
      </c>
      <c r="H10708" s="161">
        <v>0</v>
      </c>
      <c r="J10708" t="s">
        <v>243</v>
      </c>
      <c r="K10708" t="s">
        <v>243</v>
      </c>
      <c r="L10708">
        <v>303.37787800000001</v>
      </c>
      <c r="R10708">
        <v>339.118292</v>
      </c>
      <c r="S10708">
        <v>339.118292</v>
      </c>
      <c r="T10708" s="194">
        <v>339.118292</v>
      </c>
      <c r="U10708" t="s">
        <v>193</v>
      </c>
      <c r="V10708">
        <v>45708.44259259259</v>
      </c>
    </row>
    <row r="10709" spans="1:22" x14ac:dyDescent="0.3">
      <c r="A10709" t="s">
        <v>71</v>
      </c>
      <c r="B10709" t="s">
        <v>70</v>
      </c>
      <c r="C10709" t="s">
        <v>93</v>
      </c>
      <c r="D10709" s="29">
        <v>46000</v>
      </c>
      <c r="E10709" s="161">
        <v>0</v>
      </c>
      <c r="F10709" s="161">
        <v>0</v>
      </c>
      <c r="G10709" s="161">
        <v>0</v>
      </c>
      <c r="H10709" s="161">
        <v>0</v>
      </c>
      <c r="L10709">
        <v>303.37787800000001</v>
      </c>
      <c r="R10709">
        <v>339.118292</v>
      </c>
      <c r="S10709">
        <v>339.118292</v>
      </c>
      <c r="T10709" s="194">
        <v>339.118292</v>
      </c>
      <c r="U10709" t="s">
        <v>193</v>
      </c>
      <c r="V10709">
        <v>45708.44259259259</v>
      </c>
    </row>
    <row r="10710" spans="1:22" x14ac:dyDescent="0.3">
      <c r="A10710" t="s">
        <v>71</v>
      </c>
      <c r="B10710" t="s">
        <v>70</v>
      </c>
      <c r="C10710" t="s">
        <v>93</v>
      </c>
      <c r="D10710" s="29">
        <v>46001</v>
      </c>
      <c r="E10710" s="161">
        <v>0</v>
      </c>
      <c r="F10710" s="161">
        <v>0</v>
      </c>
      <c r="G10710" s="161">
        <v>0</v>
      </c>
      <c r="H10710" s="161">
        <v>0</v>
      </c>
      <c r="L10710">
        <v>303.37787800000001</v>
      </c>
      <c r="R10710">
        <v>339.118292</v>
      </c>
      <c r="S10710">
        <v>339.118292</v>
      </c>
      <c r="T10710" s="194">
        <v>339.118292</v>
      </c>
      <c r="U10710" t="s">
        <v>193</v>
      </c>
      <c r="V10710">
        <v>45708.44259259259</v>
      </c>
    </row>
    <row r="10711" spans="1:22" x14ac:dyDescent="0.3">
      <c r="A10711" t="s">
        <v>71</v>
      </c>
      <c r="B10711" t="s">
        <v>70</v>
      </c>
      <c r="C10711" t="s">
        <v>93</v>
      </c>
      <c r="D10711" s="29">
        <v>46002</v>
      </c>
      <c r="E10711" s="161">
        <v>0</v>
      </c>
      <c r="F10711" s="161">
        <v>0</v>
      </c>
      <c r="G10711" s="161">
        <v>0</v>
      </c>
      <c r="H10711" s="161">
        <v>0</v>
      </c>
      <c r="L10711">
        <v>303.37787800000001</v>
      </c>
      <c r="R10711">
        <v>339.118292</v>
      </c>
      <c r="S10711">
        <v>339.118292</v>
      </c>
      <c r="T10711" s="194">
        <v>339.118292</v>
      </c>
      <c r="U10711" t="s">
        <v>193</v>
      </c>
      <c r="V10711">
        <v>45708.44258101852</v>
      </c>
    </row>
    <row r="10712" spans="1:22" x14ac:dyDescent="0.3">
      <c r="A10712" t="s">
        <v>71</v>
      </c>
      <c r="B10712" t="s">
        <v>70</v>
      </c>
      <c r="C10712" t="s">
        <v>93</v>
      </c>
      <c r="D10712" s="29">
        <v>46003</v>
      </c>
      <c r="E10712" s="161">
        <v>0</v>
      </c>
      <c r="F10712" s="161">
        <v>0</v>
      </c>
      <c r="G10712" s="161">
        <v>0</v>
      </c>
      <c r="H10712" s="161">
        <v>0</v>
      </c>
      <c r="L10712">
        <v>303.37787800000001</v>
      </c>
      <c r="R10712">
        <v>339.118292</v>
      </c>
      <c r="S10712">
        <v>339.118292</v>
      </c>
      <c r="T10712" s="194">
        <v>339.118292</v>
      </c>
      <c r="U10712" t="s">
        <v>193</v>
      </c>
      <c r="V10712">
        <v>45708.44259259259</v>
      </c>
    </row>
    <row r="10713" spans="1:22" x14ac:dyDescent="0.3">
      <c r="A10713" t="s">
        <v>71</v>
      </c>
      <c r="B10713" t="s">
        <v>70</v>
      </c>
      <c r="C10713" t="s">
        <v>93</v>
      </c>
      <c r="D10713" s="29">
        <v>46004</v>
      </c>
      <c r="E10713" s="161">
        <v>0</v>
      </c>
      <c r="F10713" s="161">
        <v>0</v>
      </c>
      <c r="G10713" s="161">
        <v>0</v>
      </c>
      <c r="H10713" s="161">
        <v>0</v>
      </c>
      <c r="L10713">
        <v>303.37787800000001</v>
      </c>
      <c r="R10713">
        <v>339.118292</v>
      </c>
      <c r="S10713">
        <v>339.118292</v>
      </c>
      <c r="T10713" s="194">
        <v>339.118292</v>
      </c>
      <c r="U10713" t="s">
        <v>193</v>
      </c>
      <c r="V10713">
        <v>45708.44258101852</v>
      </c>
    </row>
    <row r="10714" spans="1:22" x14ac:dyDescent="0.3">
      <c r="A10714" t="s">
        <v>71</v>
      </c>
      <c r="B10714" t="s">
        <v>70</v>
      </c>
      <c r="C10714" t="s">
        <v>93</v>
      </c>
      <c r="D10714" s="29">
        <v>46005</v>
      </c>
      <c r="E10714" s="161">
        <v>0</v>
      </c>
      <c r="F10714" s="161">
        <v>0</v>
      </c>
      <c r="G10714" s="161">
        <v>0</v>
      </c>
      <c r="H10714" s="161">
        <v>0</v>
      </c>
      <c r="L10714">
        <v>303.37787800000001</v>
      </c>
      <c r="R10714">
        <v>339.118292</v>
      </c>
      <c r="S10714">
        <v>339.118292</v>
      </c>
      <c r="T10714" s="194">
        <v>339.118292</v>
      </c>
      <c r="U10714" t="s">
        <v>193</v>
      </c>
      <c r="V10714">
        <v>45708.44259259259</v>
      </c>
    </row>
    <row r="10715" spans="1:22" x14ac:dyDescent="0.3">
      <c r="A10715" t="s">
        <v>71</v>
      </c>
      <c r="B10715" t="s">
        <v>70</v>
      </c>
      <c r="C10715" t="s">
        <v>93</v>
      </c>
      <c r="D10715" s="29">
        <v>46006</v>
      </c>
      <c r="E10715" s="161">
        <v>0</v>
      </c>
      <c r="F10715" s="161">
        <v>0</v>
      </c>
      <c r="G10715" s="161">
        <v>0</v>
      </c>
      <c r="H10715" s="161">
        <v>0</v>
      </c>
      <c r="L10715">
        <v>303.37787800000001</v>
      </c>
      <c r="R10715">
        <v>339.118292</v>
      </c>
      <c r="S10715">
        <v>339.118292</v>
      </c>
      <c r="T10715" s="194">
        <v>339.118292</v>
      </c>
      <c r="U10715" t="s">
        <v>193</v>
      </c>
      <c r="V10715">
        <v>45708.442604166667</v>
      </c>
    </row>
    <row r="10716" spans="1:22" x14ac:dyDescent="0.3">
      <c r="A10716" t="s">
        <v>71</v>
      </c>
      <c r="B10716" t="s">
        <v>70</v>
      </c>
      <c r="C10716" t="s">
        <v>93</v>
      </c>
      <c r="D10716" s="29">
        <v>46007</v>
      </c>
      <c r="E10716" s="161">
        <v>0</v>
      </c>
      <c r="F10716" s="161">
        <v>0</v>
      </c>
      <c r="G10716" s="161">
        <v>0</v>
      </c>
      <c r="H10716" s="161">
        <v>0</v>
      </c>
      <c r="L10716">
        <v>303.37787800000001</v>
      </c>
      <c r="R10716">
        <v>339.118292</v>
      </c>
      <c r="S10716">
        <v>339.118292</v>
      </c>
      <c r="T10716" s="194">
        <v>339.118292</v>
      </c>
      <c r="U10716" t="s">
        <v>193</v>
      </c>
      <c r="V10716">
        <v>45708.44258101852</v>
      </c>
    </row>
    <row r="10717" spans="1:22" x14ac:dyDescent="0.3">
      <c r="A10717" t="s">
        <v>71</v>
      </c>
      <c r="B10717" t="s">
        <v>70</v>
      </c>
      <c r="C10717" t="s">
        <v>93</v>
      </c>
      <c r="D10717" s="29">
        <v>46008</v>
      </c>
      <c r="E10717" s="161">
        <v>0</v>
      </c>
      <c r="F10717" s="161">
        <v>0</v>
      </c>
      <c r="G10717" s="161">
        <v>0</v>
      </c>
      <c r="H10717" s="161">
        <v>0</v>
      </c>
      <c r="L10717">
        <v>303.37787800000001</v>
      </c>
      <c r="R10717">
        <v>339.118292</v>
      </c>
      <c r="S10717">
        <v>339.118292</v>
      </c>
      <c r="T10717" s="194">
        <v>339.118292</v>
      </c>
      <c r="U10717" t="s">
        <v>193</v>
      </c>
      <c r="V10717">
        <v>45708.44258101852</v>
      </c>
    </row>
    <row r="10718" spans="1:22" x14ac:dyDescent="0.3">
      <c r="A10718" t="s">
        <v>71</v>
      </c>
      <c r="B10718" t="s">
        <v>70</v>
      </c>
      <c r="C10718" t="s">
        <v>93</v>
      </c>
      <c r="D10718" s="29">
        <v>46009</v>
      </c>
      <c r="E10718" s="161">
        <v>0</v>
      </c>
      <c r="F10718" s="161">
        <v>0</v>
      </c>
      <c r="G10718" s="161">
        <v>0</v>
      </c>
      <c r="H10718" s="161">
        <v>0</v>
      </c>
      <c r="L10718">
        <v>303.37787800000001</v>
      </c>
      <c r="R10718">
        <v>339.118292</v>
      </c>
      <c r="S10718">
        <v>339.118292</v>
      </c>
      <c r="T10718" s="194">
        <v>339.118292</v>
      </c>
      <c r="U10718" t="s">
        <v>193</v>
      </c>
      <c r="V10718">
        <v>45708.44258101852</v>
      </c>
    </row>
    <row r="10719" spans="1:22" x14ac:dyDescent="0.3">
      <c r="A10719" t="s">
        <v>71</v>
      </c>
      <c r="B10719" t="s">
        <v>70</v>
      </c>
      <c r="C10719" t="s">
        <v>93</v>
      </c>
      <c r="D10719" s="29">
        <v>46010</v>
      </c>
      <c r="E10719" s="161">
        <v>0</v>
      </c>
      <c r="F10719" s="161">
        <v>0</v>
      </c>
      <c r="G10719" s="161">
        <v>0</v>
      </c>
      <c r="H10719" s="161">
        <v>0</v>
      </c>
      <c r="L10719">
        <v>303.37787800000001</v>
      </c>
      <c r="R10719">
        <v>339.118292</v>
      </c>
      <c r="S10719">
        <v>339.118292</v>
      </c>
      <c r="T10719" s="194">
        <v>339.118292</v>
      </c>
      <c r="U10719" t="s">
        <v>193</v>
      </c>
      <c r="V10719">
        <v>45708.44258101852</v>
      </c>
    </row>
    <row r="10720" spans="1:22" x14ac:dyDescent="0.3">
      <c r="A10720" t="s">
        <v>71</v>
      </c>
      <c r="B10720" t="s">
        <v>70</v>
      </c>
      <c r="C10720" t="s">
        <v>93</v>
      </c>
      <c r="D10720" s="29">
        <v>46011</v>
      </c>
      <c r="E10720" s="161">
        <v>0</v>
      </c>
      <c r="F10720" s="161">
        <v>0</v>
      </c>
      <c r="G10720" s="161">
        <v>0</v>
      </c>
      <c r="H10720" s="161">
        <v>0</v>
      </c>
      <c r="L10720">
        <v>303.37787800000001</v>
      </c>
      <c r="R10720">
        <v>339.118292</v>
      </c>
      <c r="S10720">
        <v>339.118292</v>
      </c>
      <c r="T10720" s="194">
        <v>339.118292</v>
      </c>
      <c r="U10720" t="s">
        <v>193</v>
      </c>
      <c r="V10720">
        <v>45708.442604166667</v>
      </c>
    </row>
    <row r="10721" spans="1:22" x14ac:dyDescent="0.3">
      <c r="A10721" t="s">
        <v>71</v>
      </c>
      <c r="B10721" t="s">
        <v>70</v>
      </c>
      <c r="C10721" t="s">
        <v>93</v>
      </c>
      <c r="D10721" s="29">
        <v>46012</v>
      </c>
      <c r="E10721" s="161">
        <v>0</v>
      </c>
      <c r="F10721" s="161">
        <v>0</v>
      </c>
      <c r="G10721" s="161">
        <v>0</v>
      </c>
      <c r="H10721" s="161">
        <v>0</v>
      </c>
      <c r="L10721">
        <v>303.37787800000001</v>
      </c>
      <c r="R10721">
        <v>339.118292</v>
      </c>
      <c r="S10721">
        <v>339.118292</v>
      </c>
      <c r="T10721" s="194">
        <v>339.118292</v>
      </c>
      <c r="U10721" t="s">
        <v>193</v>
      </c>
      <c r="V10721">
        <v>45708.44259259259</v>
      </c>
    </row>
    <row r="10722" spans="1:22" x14ac:dyDescent="0.3">
      <c r="A10722" t="s">
        <v>71</v>
      </c>
      <c r="B10722" t="s">
        <v>70</v>
      </c>
      <c r="C10722" t="s">
        <v>93</v>
      </c>
      <c r="D10722" s="29">
        <v>46013</v>
      </c>
      <c r="E10722" s="161">
        <v>0</v>
      </c>
      <c r="F10722" s="161">
        <v>0</v>
      </c>
      <c r="G10722" s="161">
        <v>0</v>
      </c>
      <c r="H10722" s="161">
        <v>0</v>
      </c>
      <c r="L10722">
        <v>303.37787800000001</v>
      </c>
      <c r="R10722">
        <v>339.118292</v>
      </c>
      <c r="S10722">
        <v>339.118292</v>
      </c>
      <c r="T10722" s="194">
        <v>339.118292</v>
      </c>
      <c r="U10722" t="s">
        <v>193</v>
      </c>
      <c r="V10722">
        <v>45708.442604166667</v>
      </c>
    </row>
    <row r="10723" spans="1:22" x14ac:dyDescent="0.3">
      <c r="A10723" t="s">
        <v>71</v>
      </c>
      <c r="B10723" t="s">
        <v>70</v>
      </c>
      <c r="C10723" t="s">
        <v>93</v>
      </c>
      <c r="D10723" s="29">
        <v>46014</v>
      </c>
      <c r="E10723" s="161">
        <v>0</v>
      </c>
      <c r="F10723" s="161">
        <v>0</v>
      </c>
      <c r="G10723" s="161">
        <v>0</v>
      </c>
      <c r="H10723" s="161">
        <v>0</v>
      </c>
      <c r="L10723">
        <v>303.37787800000001</v>
      </c>
      <c r="R10723">
        <v>339.118292</v>
      </c>
      <c r="S10723">
        <v>339.118292</v>
      </c>
      <c r="T10723" s="194">
        <v>339.118292</v>
      </c>
      <c r="U10723" t="s">
        <v>193</v>
      </c>
      <c r="V10723">
        <v>45708.442604166667</v>
      </c>
    </row>
    <row r="10724" spans="1:22" x14ac:dyDescent="0.3">
      <c r="A10724" t="s">
        <v>71</v>
      </c>
      <c r="B10724" t="s">
        <v>70</v>
      </c>
      <c r="C10724" t="s">
        <v>93</v>
      </c>
      <c r="D10724" s="29">
        <v>46015</v>
      </c>
      <c r="E10724" s="161">
        <v>0</v>
      </c>
      <c r="F10724" s="161">
        <v>0</v>
      </c>
      <c r="G10724" s="161">
        <v>0</v>
      </c>
      <c r="H10724" s="161">
        <v>0</v>
      </c>
      <c r="L10724">
        <v>303.37787800000001</v>
      </c>
      <c r="R10724">
        <v>339.118292</v>
      </c>
      <c r="S10724">
        <v>339.118292</v>
      </c>
      <c r="T10724" s="194">
        <v>339.118292</v>
      </c>
      <c r="U10724" t="s">
        <v>193</v>
      </c>
      <c r="V10724">
        <v>45708.44259259259</v>
      </c>
    </row>
    <row r="10725" spans="1:22" x14ac:dyDescent="0.3">
      <c r="A10725" t="s">
        <v>71</v>
      </c>
      <c r="B10725" t="s">
        <v>70</v>
      </c>
      <c r="C10725" t="s">
        <v>93</v>
      </c>
      <c r="D10725" s="29">
        <v>46016</v>
      </c>
      <c r="E10725" s="161">
        <v>0</v>
      </c>
      <c r="F10725" s="161">
        <v>0</v>
      </c>
      <c r="G10725" s="161">
        <v>0</v>
      </c>
      <c r="H10725" s="161">
        <v>0</v>
      </c>
      <c r="L10725">
        <v>303.37787800000001</v>
      </c>
      <c r="R10725">
        <v>339.118292</v>
      </c>
      <c r="S10725">
        <v>339.118292</v>
      </c>
      <c r="T10725" s="194">
        <v>339.118292</v>
      </c>
      <c r="U10725" t="s">
        <v>193</v>
      </c>
      <c r="V10725">
        <v>45708.44258101852</v>
      </c>
    </row>
    <row r="10726" spans="1:22" x14ac:dyDescent="0.3">
      <c r="A10726" t="s">
        <v>71</v>
      </c>
      <c r="B10726" t="s">
        <v>70</v>
      </c>
      <c r="C10726" t="s">
        <v>93</v>
      </c>
      <c r="D10726" s="29">
        <v>46017</v>
      </c>
      <c r="E10726" s="161">
        <v>0</v>
      </c>
      <c r="F10726" s="161">
        <v>0</v>
      </c>
      <c r="G10726" s="161">
        <v>0</v>
      </c>
      <c r="H10726" s="161">
        <v>0</v>
      </c>
      <c r="L10726">
        <v>303.37787800000001</v>
      </c>
      <c r="R10726">
        <v>339.118292</v>
      </c>
      <c r="S10726">
        <v>339.118292</v>
      </c>
      <c r="T10726" s="194">
        <v>339.118292</v>
      </c>
      <c r="U10726" t="s">
        <v>193</v>
      </c>
      <c r="V10726">
        <v>45708.442604166667</v>
      </c>
    </row>
    <row r="10727" spans="1:22" x14ac:dyDescent="0.3">
      <c r="A10727" t="s">
        <v>71</v>
      </c>
      <c r="B10727" t="s">
        <v>70</v>
      </c>
      <c r="C10727" t="s">
        <v>93</v>
      </c>
      <c r="D10727" s="29">
        <v>46018</v>
      </c>
      <c r="E10727" s="161">
        <v>0</v>
      </c>
      <c r="F10727" s="161">
        <v>0</v>
      </c>
      <c r="G10727" s="161">
        <v>0</v>
      </c>
      <c r="H10727" s="161">
        <v>0</v>
      </c>
      <c r="L10727">
        <v>303.37787800000001</v>
      </c>
      <c r="R10727">
        <v>339.118292</v>
      </c>
      <c r="S10727">
        <v>339.118292</v>
      </c>
      <c r="T10727" s="194">
        <v>339.118292</v>
      </c>
      <c r="U10727" t="s">
        <v>193</v>
      </c>
      <c r="V10727">
        <v>45708.44258101852</v>
      </c>
    </row>
    <row r="10728" spans="1:22" x14ac:dyDescent="0.3">
      <c r="A10728" t="s">
        <v>71</v>
      </c>
      <c r="B10728" t="s">
        <v>70</v>
      </c>
      <c r="C10728" t="s">
        <v>93</v>
      </c>
      <c r="D10728" s="29">
        <v>46019</v>
      </c>
      <c r="E10728" s="161">
        <v>0</v>
      </c>
      <c r="F10728" s="161">
        <v>0</v>
      </c>
      <c r="G10728" s="161">
        <v>0</v>
      </c>
      <c r="H10728" s="161">
        <v>0</v>
      </c>
      <c r="L10728">
        <v>303.37787800000001</v>
      </c>
      <c r="R10728">
        <v>339.118292</v>
      </c>
      <c r="S10728">
        <v>339.118292</v>
      </c>
      <c r="T10728" s="194">
        <v>339.118292</v>
      </c>
      <c r="U10728" t="s">
        <v>193</v>
      </c>
      <c r="V10728">
        <v>45708.44259259259</v>
      </c>
    </row>
    <row r="10729" spans="1:22" x14ac:dyDescent="0.3">
      <c r="A10729" t="s">
        <v>71</v>
      </c>
      <c r="B10729" t="s">
        <v>70</v>
      </c>
      <c r="C10729" t="s">
        <v>93</v>
      </c>
      <c r="D10729" s="29">
        <v>46020</v>
      </c>
      <c r="E10729" s="161">
        <v>0</v>
      </c>
      <c r="F10729" s="161">
        <v>0</v>
      </c>
      <c r="G10729" s="161">
        <v>0</v>
      </c>
      <c r="H10729" s="161">
        <v>0</v>
      </c>
      <c r="L10729">
        <v>303.37787800000001</v>
      </c>
      <c r="R10729">
        <v>339.118292</v>
      </c>
      <c r="S10729">
        <v>339.118292</v>
      </c>
      <c r="T10729" s="194">
        <v>339.118292</v>
      </c>
      <c r="U10729" t="s">
        <v>193</v>
      </c>
      <c r="V10729">
        <v>45708.44258101852</v>
      </c>
    </row>
    <row r="10730" spans="1:22" x14ac:dyDescent="0.3">
      <c r="A10730" t="s">
        <v>71</v>
      </c>
      <c r="B10730" t="s">
        <v>70</v>
      </c>
      <c r="C10730" t="s">
        <v>93</v>
      </c>
      <c r="D10730" s="29">
        <v>46021</v>
      </c>
      <c r="E10730" s="161">
        <v>0</v>
      </c>
      <c r="F10730" s="161">
        <v>0</v>
      </c>
      <c r="G10730" s="161">
        <v>0</v>
      </c>
      <c r="H10730" s="161">
        <v>0</v>
      </c>
      <c r="L10730">
        <v>303.37787800000001</v>
      </c>
      <c r="R10730">
        <v>339.118292</v>
      </c>
      <c r="S10730">
        <v>339.118292</v>
      </c>
      <c r="T10730" s="194">
        <v>339.118292</v>
      </c>
      <c r="U10730" t="s">
        <v>193</v>
      </c>
      <c r="V10730">
        <v>45708.44258101852</v>
      </c>
    </row>
    <row r="10731" spans="1:22" x14ac:dyDescent="0.3">
      <c r="A10731" t="s">
        <v>71</v>
      </c>
      <c r="B10731" t="s">
        <v>70</v>
      </c>
      <c r="C10731" t="s">
        <v>93</v>
      </c>
      <c r="D10731" s="29">
        <v>46022</v>
      </c>
      <c r="E10731" s="161">
        <v>0</v>
      </c>
      <c r="F10731" s="161">
        <v>0</v>
      </c>
      <c r="G10731" s="161">
        <v>0</v>
      </c>
      <c r="H10731" s="161">
        <v>0</v>
      </c>
      <c r="L10731">
        <v>303.37787800000001</v>
      </c>
      <c r="R10731">
        <v>339.118292</v>
      </c>
      <c r="S10731">
        <v>339.118292</v>
      </c>
      <c r="T10731" s="194">
        <v>339.118292</v>
      </c>
      <c r="U10731" t="s">
        <v>193</v>
      </c>
      <c r="V10731">
        <v>45708.44258101852</v>
      </c>
    </row>
    <row r="10732" spans="1:22" x14ac:dyDescent="0.3">
      <c r="A10732" t="s">
        <v>126</v>
      </c>
      <c r="B10732" t="s">
        <v>127</v>
      </c>
      <c r="C10732" t="s">
        <v>93</v>
      </c>
      <c r="D10732" s="29">
        <v>45748</v>
      </c>
      <c r="E10732" s="161">
        <v>0</v>
      </c>
      <c r="F10732" s="161">
        <v>0</v>
      </c>
      <c r="G10732" s="161">
        <v>0</v>
      </c>
      <c r="H10732" s="161">
        <v>0</v>
      </c>
      <c r="L10732">
        <v>339.118292</v>
      </c>
      <c r="M10732">
        <v>34.909236</v>
      </c>
      <c r="P10732">
        <v>34.909236</v>
      </c>
      <c r="R10732">
        <v>483.74226900000002</v>
      </c>
      <c r="S10732">
        <v>483.74226900000002</v>
      </c>
      <c r="T10732" s="194">
        <v>483.74226900000002</v>
      </c>
      <c r="U10732" t="s">
        <v>193</v>
      </c>
      <c r="V10732">
        <v>45681.333460648151</v>
      </c>
    </row>
    <row r="10733" spans="1:22" x14ac:dyDescent="0.3">
      <c r="A10733" t="s">
        <v>126</v>
      </c>
      <c r="B10733" t="s">
        <v>127</v>
      </c>
      <c r="C10733" t="s">
        <v>93</v>
      </c>
      <c r="D10733" s="29">
        <v>45749</v>
      </c>
      <c r="E10733" s="161">
        <v>0</v>
      </c>
      <c r="F10733" s="161">
        <v>0</v>
      </c>
      <c r="G10733" s="161">
        <v>0</v>
      </c>
      <c r="H10733" s="161">
        <v>0</v>
      </c>
      <c r="L10733">
        <v>373.58637399999998</v>
      </c>
      <c r="M10733">
        <v>0</v>
      </c>
      <c r="P10733">
        <v>0</v>
      </c>
      <c r="R10733">
        <v>483.74226900000002</v>
      </c>
      <c r="S10733">
        <v>483.74226900000002</v>
      </c>
      <c r="T10733" s="194">
        <v>483.74226900000002</v>
      </c>
      <c r="U10733" t="s">
        <v>266</v>
      </c>
      <c r="V10733">
        <v>45707.70008101852</v>
      </c>
    </row>
    <row r="10734" spans="1:22" x14ac:dyDescent="0.3">
      <c r="A10734" t="s">
        <v>126</v>
      </c>
      <c r="B10734" t="s">
        <v>127</v>
      </c>
      <c r="C10734" t="s">
        <v>93</v>
      </c>
      <c r="D10734" s="29">
        <v>45750</v>
      </c>
      <c r="E10734" s="161">
        <v>0</v>
      </c>
      <c r="F10734" s="161">
        <v>0</v>
      </c>
      <c r="G10734" s="161">
        <v>0</v>
      </c>
      <c r="H10734" s="161">
        <v>0</v>
      </c>
      <c r="L10734">
        <v>373.58637399999998</v>
      </c>
      <c r="M10734">
        <v>0</v>
      </c>
      <c r="P10734">
        <v>0</v>
      </c>
      <c r="R10734">
        <v>483.74226900000002</v>
      </c>
      <c r="S10734">
        <v>483.74226900000002</v>
      </c>
      <c r="T10734" s="194">
        <v>483.74226900000002</v>
      </c>
      <c r="U10734" t="s">
        <v>266</v>
      </c>
      <c r="V10734">
        <v>45707.700428240743</v>
      </c>
    </row>
    <row r="10735" spans="1:22" x14ac:dyDescent="0.3">
      <c r="A10735" t="s">
        <v>126</v>
      </c>
      <c r="B10735" t="s">
        <v>127</v>
      </c>
      <c r="C10735" t="s">
        <v>93</v>
      </c>
      <c r="D10735" s="29">
        <v>45751</v>
      </c>
      <c r="E10735" s="161">
        <v>0</v>
      </c>
      <c r="F10735" s="161">
        <v>0</v>
      </c>
      <c r="G10735" s="161">
        <v>0</v>
      </c>
      <c r="H10735" s="161">
        <v>0</v>
      </c>
      <c r="L10735">
        <v>373.58637399999998</v>
      </c>
      <c r="M10735">
        <v>0</v>
      </c>
      <c r="P10735">
        <v>0</v>
      </c>
      <c r="R10735">
        <v>483.74226900000002</v>
      </c>
      <c r="S10735">
        <v>483.74226900000002</v>
      </c>
      <c r="T10735" s="194">
        <v>483.74226900000002</v>
      </c>
      <c r="U10735" t="s">
        <v>266</v>
      </c>
      <c r="V10735">
        <v>45707.701018518521</v>
      </c>
    </row>
    <row r="10736" spans="1:22" x14ac:dyDescent="0.3">
      <c r="A10736" t="s">
        <v>126</v>
      </c>
      <c r="B10736" t="s">
        <v>127</v>
      </c>
      <c r="C10736" t="s">
        <v>93</v>
      </c>
      <c r="D10736" s="29">
        <v>45752</v>
      </c>
      <c r="E10736" s="161">
        <v>0</v>
      </c>
      <c r="F10736" s="161">
        <v>0</v>
      </c>
      <c r="G10736" s="161">
        <v>0</v>
      </c>
      <c r="H10736" s="161">
        <v>0</v>
      </c>
      <c r="L10736">
        <v>373.58637399999998</v>
      </c>
      <c r="M10736">
        <v>0</v>
      </c>
      <c r="P10736">
        <v>0</v>
      </c>
      <c r="R10736">
        <v>483.74226900000002</v>
      </c>
      <c r="S10736">
        <v>483.74226900000002</v>
      </c>
      <c r="T10736" s="194">
        <v>483.74226900000002</v>
      </c>
      <c r="U10736" t="s">
        <v>266</v>
      </c>
      <c r="V10736">
        <v>45707.70140046296</v>
      </c>
    </row>
    <row r="10737" spans="1:22" x14ac:dyDescent="0.3">
      <c r="A10737" t="s">
        <v>126</v>
      </c>
      <c r="B10737" t="s">
        <v>127</v>
      </c>
      <c r="C10737" t="s">
        <v>93</v>
      </c>
      <c r="D10737" s="29">
        <v>45753</v>
      </c>
      <c r="E10737" s="161">
        <v>0</v>
      </c>
      <c r="F10737" s="161">
        <v>0</v>
      </c>
      <c r="G10737" s="161">
        <v>0</v>
      </c>
      <c r="H10737" s="161">
        <v>0</v>
      </c>
      <c r="L10737">
        <v>373.58637399999998</v>
      </c>
      <c r="M10737">
        <v>0</v>
      </c>
      <c r="P10737">
        <v>0</v>
      </c>
      <c r="R10737">
        <v>483.74226900000002</v>
      </c>
      <c r="S10737">
        <v>483.74226900000002</v>
      </c>
      <c r="T10737" s="194">
        <v>483.74226900000002</v>
      </c>
      <c r="U10737" t="s">
        <v>266</v>
      </c>
      <c r="V10737">
        <v>45707.701215277775</v>
      </c>
    </row>
    <row r="10738" spans="1:22" x14ac:dyDescent="0.3">
      <c r="A10738" t="s">
        <v>126</v>
      </c>
      <c r="B10738" t="s">
        <v>127</v>
      </c>
      <c r="C10738" t="s">
        <v>93</v>
      </c>
      <c r="D10738" s="29">
        <v>45754</v>
      </c>
      <c r="E10738" s="161">
        <v>0</v>
      </c>
      <c r="F10738" s="161">
        <v>0</v>
      </c>
      <c r="G10738" s="161">
        <v>0</v>
      </c>
      <c r="H10738" s="161">
        <v>0</v>
      </c>
      <c r="L10738">
        <v>373.58637399999998</v>
      </c>
      <c r="M10738">
        <v>0</v>
      </c>
      <c r="P10738">
        <v>0</v>
      </c>
      <c r="R10738">
        <v>483.74226900000002</v>
      </c>
      <c r="S10738">
        <v>483.74226900000002</v>
      </c>
      <c r="T10738" s="194">
        <v>483.74226900000002</v>
      </c>
      <c r="U10738" t="s">
        <v>266</v>
      </c>
      <c r="V10738">
        <v>45707.699803240743</v>
      </c>
    </row>
    <row r="10739" spans="1:22" x14ac:dyDescent="0.3">
      <c r="A10739" t="s">
        <v>126</v>
      </c>
      <c r="B10739" t="s">
        <v>127</v>
      </c>
      <c r="C10739" t="s">
        <v>93</v>
      </c>
      <c r="D10739" s="29">
        <v>45755</v>
      </c>
      <c r="E10739" s="161">
        <v>0</v>
      </c>
      <c r="F10739" s="161">
        <v>0</v>
      </c>
      <c r="G10739" s="161">
        <v>0</v>
      </c>
      <c r="H10739" s="161">
        <v>0</v>
      </c>
      <c r="L10739">
        <v>373.58637399999998</v>
      </c>
      <c r="M10739">
        <v>0</v>
      </c>
      <c r="P10739">
        <v>0</v>
      </c>
      <c r="R10739">
        <v>483.74226900000002</v>
      </c>
      <c r="S10739">
        <v>483.74226900000002</v>
      </c>
      <c r="T10739" s="194">
        <v>483.74226900000002</v>
      </c>
      <c r="U10739" t="s">
        <v>266</v>
      </c>
      <c r="V10739">
        <v>45707.701782407406</v>
      </c>
    </row>
    <row r="10740" spans="1:22" x14ac:dyDescent="0.3">
      <c r="A10740" t="s">
        <v>126</v>
      </c>
      <c r="B10740" t="s">
        <v>127</v>
      </c>
      <c r="C10740" t="s">
        <v>93</v>
      </c>
      <c r="D10740" s="29">
        <v>45756</v>
      </c>
      <c r="E10740" s="161">
        <v>0</v>
      </c>
      <c r="F10740" s="161">
        <v>0</v>
      </c>
      <c r="G10740" s="161">
        <v>0</v>
      </c>
      <c r="H10740" s="161">
        <v>0</v>
      </c>
      <c r="L10740">
        <v>373.58637399999998</v>
      </c>
      <c r="M10740">
        <v>0</v>
      </c>
      <c r="P10740">
        <v>0</v>
      </c>
      <c r="R10740">
        <v>483.74226900000002</v>
      </c>
      <c r="S10740">
        <v>483.74226900000002</v>
      </c>
      <c r="T10740" s="194">
        <v>483.74226900000002</v>
      </c>
      <c r="U10740" t="s">
        <v>266</v>
      </c>
      <c r="V10740">
        <v>45707.702002314814</v>
      </c>
    </row>
    <row r="10741" spans="1:22" x14ac:dyDescent="0.3">
      <c r="A10741" t="s">
        <v>126</v>
      </c>
      <c r="B10741" t="s">
        <v>127</v>
      </c>
      <c r="C10741" t="s">
        <v>93</v>
      </c>
      <c r="D10741" s="29">
        <v>45757</v>
      </c>
      <c r="E10741" s="161">
        <v>0</v>
      </c>
      <c r="F10741" s="161">
        <v>0</v>
      </c>
      <c r="G10741" s="161">
        <v>0</v>
      </c>
      <c r="H10741" s="161">
        <v>0</v>
      </c>
      <c r="L10741">
        <v>373.58637399999998</v>
      </c>
      <c r="M10741">
        <v>0</v>
      </c>
      <c r="P10741">
        <v>0</v>
      </c>
      <c r="R10741">
        <v>483.74226900000002</v>
      </c>
      <c r="S10741">
        <v>483.74226900000002</v>
      </c>
      <c r="T10741" s="194">
        <v>483.74226900000002</v>
      </c>
      <c r="U10741" t="s">
        <v>266</v>
      </c>
      <c r="V10741">
        <v>45707.701608796298</v>
      </c>
    </row>
    <row r="10742" spans="1:22" x14ac:dyDescent="0.3">
      <c r="A10742" t="s">
        <v>126</v>
      </c>
      <c r="B10742" t="s">
        <v>127</v>
      </c>
      <c r="C10742" t="s">
        <v>93</v>
      </c>
      <c r="D10742" s="29">
        <v>45758</v>
      </c>
      <c r="E10742" s="161">
        <v>0</v>
      </c>
      <c r="F10742" s="161">
        <v>0</v>
      </c>
      <c r="G10742" s="161">
        <v>0</v>
      </c>
      <c r="H10742" s="161">
        <v>0</v>
      </c>
      <c r="L10742">
        <v>373.58637399999998</v>
      </c>
      <c r="M10742">
        <v>0</v>
      </c>
      <c r="P10742">
        <v>0</v>
      </c>
      <c r="R10742">
        <v>483.74226900000002</v>
      </c>
      <c r="S10742">
        <v>483.74226900000002</v>
      </c>
      <c r="T10742" s="194">
        <v>483.74226900000002</v>
      </c>
      <c r="U10742" t="s">
        <v>266</v>
      </c>
      <c r="V10742">
        <v>45707.700821759259</v>
      </c>
    </row>
    <row r="10743" spans="1:22" x14ac:dyDescent="0.3">
      <c r="A10743" t="s">
        <v>126</v>
      </c>
      <c r="B10743" t="s">
        <v>127</v>
      </c>
      <c r="C10743" t="s">
        <v>93</v>
      </c>
      <c r="D10743" s="29">
        <v>45759</v>
      </c>
      <c r="E10743" s="161">
        <v>0</v>
      </c>
      <c r="F10743" s="161">
        <v>0</v>
      </c>
      <c r="G10743" s="161">
        <v>0</v>
      </c>
      <c r="H10743" s="161">
        <v>0</v>
      </c>
      <c r="L10743">
        <v>373.58637399999998</v>
      </c>
      <c r="M10743">
        <v>0</v>
      </c>
      <c r="P10743">
        <v>0</v>
      </c>
      <c r="R10743">
        <v>483.74226900000002</v>
      </c>
      <c r="S10743">
        <v>483.74226900000002</v>
      </c>
      <c r="T10743" s="194">
        <v>483.74226900000002</v>
      </c>
      <c r="U10743" t="s">
        <v>266</v>
      </c>
      <c r="V10743">
        <v>45707.701423611114</v>
      </c>
    </row>
    <row r="10744" spans="1:22" x14ac:dyDescent="0.3">
      <c r="A10744" t="s">
        <v>126</v>
      </c>
      <c r="B10744" t="s">
        <v>127</v>
      </c>
      <c r="C10744" t="s">
        <v>93</v>
      </c>
      <c r="D10744" s="29">
        <v>45760</v>
      </c>
      <c r="E10744" s="161">
        <v>0</v>
      </c>
      <c r="F10744" s="161">
        <v>0</v>
      </c>
      <c r="G10744" s="161">
        <v>0</v>
      </c>
      <c r="H10744" s="161">
        <v>0</v>
      </c>
      <c r="L10744">
        <v>373.58637399999998</v>
      </c>
      <c r="M10744">
        <v>0</v>
      </c>
      <c r="P10744">
        <v>0</v>
      </c>
      <c r="R10744">
        <v>483.74226900000002</v>
      </c>
      <c r="S10744">
        <v>483.74226900000002</v>
      </c>
      <c r="T10744" s="194">
        <v>483.74226900000002</v>
      </c>
      <c r="U10744" t="s">
        <v>266</v>
      </c>
      <c r="V10744">
        <v>45707.701990740738</v>
      </c>
    </row>
    <row r="10745" spans="1:22" x14ac:dyDescent="0.3">
      <c r="A10745" t="s">
        <v>126</v>
      </c>
      <c r="B10745" t="s">
        <v>127</v>
      </c>
      <c r="C10745" t="s">
        <v>93</v>
      </c>
      <c r="D10745" s="29">
        <v>45761</v>
      </c>
      <c r="E10745" s="161">
        <v>0</v>
      </c>
      <c r="F10745" s="161">
        <v>0</v>
      </c>
      <c r="G10745" s="161">
        <v>0</v>
      </c>
      <c r="H10745" s="161">
        <v>0</v>
      </c>
      <c r="L10745">
        <v>373.58637399999998</v>
      </c>
      <c r="M10745">
        <v>0</v>
      </c>
      <c r="P10745">
        <v>0</v>
      </c>
      <c r="R10745">
        <v>483.74226900000002</v>
      </c>
      <c r="S10745">
        <v>483.74226900000002</v>
      </c>
      <c r="T10745" s="194">
        <v>483.74226900000002</v>
      </c>
      <c r="U10745" t="s">
        <v>266</v>
      </c>
      <c r="V10745">
        <v>45707.701608796298</v>
      </c>
    </row>
    <row r="10746" spans="1:22" x14ac:dyDescent="0.3">
      <c r="A10746" t="s">
        <v>126</v>
      </c>
      <c r="B10746" t="s">
        <v>127</v>
      </c>
      <c r="C10746" t="s">
        <v>93</v>
      </c>
      <c r="D10746" s="29">
        <v>45762</v>
      </c>
      <c r="E10746" s="161">
        <v>0</v>
      </c>
      <c r="F10746" s="161">
        <v>0</v>
      </c>
      <c r="G10746" s="161">
        <v>0</v>
      </c>
      <c r="H10746" s="161">
        <v>0</v>
      </c>
      <c r="L10746">
        <v>373.58637399999998</v>
      </c>
      <c r="M10746">
        <v>0</v>
      </c>
      <c r="P10746">
        <v>0</v>
      </c>
      <c r="R10746">
        <v>483.74226900000002</v>
      </c>
      <c r="S10746">
        <v>483.74226900000002</v>
      </c>
      <c r="T10746" s="194">
        <v>483.74226900000002</v>
      </c>
      <c r="U10746" t="s">
        <v>266</v>
      </c>
      <c r="V10746">
        <v>45707.702210648145</v>
      </c>
    </row>
    <row r="10747" spans="1:22" x14ac:dyDescent="0.3">
      <c r="A10747" t="s">
        <v>126</v>
      </c>
      <c r="B10747" t="s">
        <v>127</v>
      </c>
      <c r="C10747" t="s">
        <v>93</v>
      </c>
      <c r="D10747" s="29">
        <v>45763</v>
      </c>
      <c r="E10747" s="161">
        <v>0</v>
      </c>
      <c r="F10747" s="161">
        <v>0</v>
      </c>
      <c r="G10747" s="161">
        <v>0</v>
      </c>
      <c r="H10747" s="161">
        <v>0</v>
      </c>
      <c r="L10747">
        <v>373.58637399999998</v>
      </c>
      <c r="M10747">
        <v>0</v>
      </c>
      <c r="P10747">
        <v>0</v>
      </c>
      <c r="R10747">
        <v>483.74226900000002</v>
      </c>
      <c r="S10747">
        <v>483.74226900000002</v>
      </c>
      <c r="T10747" s="194">
        <v>483.74226900000002</v>
      </c>
      <c r="U10747" t="s">
        <v>266</v>
      </c>
      <c r="V10747">
        <v>45707.702175925922</v>
      </c>
    </row>
    <row r="10748" spans="1:22" x14ac:dyDescent="0.3">
      <c r="A10748" t="s">
        <v>126</v>
      </c>
      <c r="B10748" t="s">
        <v>127</v>
      </c>
      <c r="C10748" t="s">
        <v>93</v>
      </c>
      <c r="D10748" s="29">
        <v>45764</v>
      </c>
      <c r="E10748" s="161">
        <v>0</v>
      </c>
      <c r="F10748" s="161">
        <v>0</v>
      </c>
      <c r="G10748" s="161">
        <v>0</v>
      </c>
      <c r="H10748" s="161">
        <v>0</v>
      </c>
      <c r="L10748">
        <v>373.58637399999998</v>
      </c>
      <c r="M10748">
        <v>0</v>
      </c>
      <c r="P10748">
        <v>0</v>
      </c>
      <c r="R10748">
        <v>483.74226900000002</v>
      </c>
      <c r="S10748">
        <v>483.74226900000002</v>
      </c>
      <c r="T10748" s="194">
        <v>483.74226900000002</v>
      </c>
      <c r="U10748" t="s">
        <v>266</v>
      </c>
      <c r="V10748">
        <v>45707.703379629631</v>
      </c>
    </row>
    <row r="10749" spans="1:22" x14ac:dyDescent="0.3">
      <c r="A10749" t="s">
        <v>126</v>
      </c>
      <c r="B10749" t="s">
        <v>127</v>
      </c>
      <c r="C10749" t="s">
        <v>93</v>
      </c>
      <c r="D10749" s="29">
        <v>45765</v>
      </c>
      <c r="E10749" s="161">
        <v>0</v>
      </c>
      <c r="F10749" s="161">
        <v>0</v>
      </c>
      <c r="G10749" s="161">
        <v>0</v>
      </c>
      <c r="H10749" s="161">
        <v>0</v>
      </c>
      <c r="L10749">
        <v>373.58637399999998</v>
      </c>
      <c r="M10749">
        <v>0</v>
      </c>
      <c r="P10749">
        <v>0</v>
      </c>
      <c r="R10749">
        <v>483.74226900000002</v>
      </c>
      <c r="S10749">
        <v>483.74226900000002</v>
      </c>
      <c r="T10749" s="194">
        <v>483.74226900000002</v>
      </c>
      <c r="U10749" t="s">
        <v>266</v>
      </c>
      <c r="V10749">
        <v>45707.7031712963</v>
      </c>
    </row>
    <row r="10750" spans="1:22" x14ac:dyDescent="0.3">
      <c r="A10750" t="s">
        <v>126</v>
      </c>
      <c r="B10750" t="s">
        <v>127</v>
      </c>
      <c r="C10750" t="s">
        <v>93</v>
      </c>
      <c r="D10750" s="29">
        <v>45766</v>
      </c>
      <c r="E10750" s="161">
        <v>0</v>
      </c>
      <c r="F10750" s="161">
        <v>0</v>
      </c>
      <c r="G10750" s="161">
        <v>0</v>
      </c>
      <c r="H10750" s="161">
        <v>0</v>
      </c>
      <c r="L10750">
        <v>373.58637399999998</v>
      </c>
      <c r="M10750">
        <v>0</v>
      </c>
      <c r="P10750">
        <v>0</v>
      </c>
      <c r="R10750">
        <v>483.74226900000002</v>
      </c>
      <c r="S10750">
        <v>483.74226900000002</v>
      </c>
      <c r="T10750" s="194">
        <v>483.74226900000002</v>
      </c>
      <c r="U10750" t="s">
        <v>266</v>
      </c>
      <c r="V10750">
        <v>45707.702523148146</v>
      </c>
    </row>
    <row r="10751" spans="1:22" x14ac:dyDescent="0.3">
      <c r="A10751" t="s">
        <v>126</v>
      </c>
      <c r="B10751" t="s">
        <v>127</v>
      </c>
      <c r="C10751" t="s">
        <v>93</v>
      </c>
      <c r="D10751" s="29">
        <v>45767</v>
      </c>
      <c r="E10751" s="161">
        <v>0</v>
      </c>
      <c r="F10751" s="161">
        <v>0</v>
      </c>
      <c r="G10751" s="161">
        <v>0</v>
      </c>
      <c r="H10751" s="161">
        <v>0</v>
      </c>
      <c r="L10751">
        <v>373.58637399999998</v>
      </c>
      <c r="M10751">
        <v>0</v>
      </c>
      <c r="P10751">
        <v>0</v>
      </c>
      <c r="R10751">
        <v>483.74226900000002</v>
      </c>
      <c r="S10751">
        <v>483.74226900000002</v>
      </c>
      <c r="T10751" s="194">
        <v>483.74226900000002</v>
      </c>
      <c r="U10751" t="s">
        <v>266</v>
      </c>
      <c r="V10751">
        <v>45707.703067129631</v>
      </c>
    </row>
    <row r="10752" spans="1:22" x14ac:dyDescent="0.3">
      <c r="A10752" t="s">
        <v>126</v>
      </c>
      <c r="B10752" t="s">
        <v>127</v>
      </c>
      <c r="C10752" t="s">
        <v>93</v>
      </c>
      <c r="D10752" s="29">
        <v>45768</v>
      </c>
      <c r="E10752" s="161">
        <v>0</v>
      </c>
      <c r="F10752" s="161">
        <v>0</v>
      </c>
      <c r="G10752" s="161">
        <v>0</v>
      </c>
      <c r="H10752" s="161">
        <v>0</v>
      </c>
      <c r="L10752">
        <v>373.58637399999998</v>
      </c>
      <c r="M10752">
        <v>0</v>
      </c>
      <c r="P10752">
        <v>0</v>
      </c>
      <c r="R10752">
        <v>483.74226900000002</v>
      </c>
      <c r="S10752">
        <v>483.74226900000002</v>
      </c>
      <c r="T10752" s="194">
        <v>483.74226900000002</v>
      </c>
      <c r="U10752" t="s">
        <v>266</v>
      </c>
      <c r="V10752">
        <v>45707.702939814815</v>
      </c>
    </row>
    <row r="10753" spans="1:22" x14ac:dyDescent="0.3">
      <c r="A10753" t="s">
        <v>126</v>
      </c>
      <c r="B10753" t="s">
        <v>127</v>
      </c>
      <c r="C10753" t="s">
        <v>93</v>
      </c>
      <c r="D10753" s="29">
        <v>45769</v>
      </c>
      <c r="E10753" s="161">
        <v>0</v>
      </c>
      <c r="F10753" s="161">
        <v>0</v>
      </c>
      <c r="G10753" s="161">
        <v>0</v>
      </c>
      <c r="H10753" s="161">
        <v>0</v>
      </c>
      <c r="L10753">
        <v>373.58637399999998</v>
      </c>
      <c r="M10753">
        <v>0</v>
      </c>
      <c r="P10753">
        <v>0</v>
      </c>
      <c r="R10753">
        <v>483.74226900000002</v>
      </c>
      <c r="S10753">
        <v>483.74226900000002</v>
      </c>
      <c r="T10753" s="194">
        <v>483.74226900000002</v>
      </c>
      <c r="U10753" t="s">
        <v>266</v>
      </c>
      <c r="V10753">
        <v>45707.703275462962</v>
      </c>
    </row>
    <row r="10754" spans="1:22" x14ac:dyDescent="0.3">
      <c r="A10754" t="s">
        <v>126</v>
      </c>
      <c r="B10754" t="s">
        <v>127</v>
      </c>
      <c r="C10754" t="s">
        <v>93</v>
      </c>
      <c r="D10754" s="29">
        <v>45770</v>
      </c>
      <c r="E10754" s="161">
        <v>0</v>
      </c>
      <c r="F10754" s="161">
        <v>0</v>
      </c>
      <c r="G10754" s="161">
        <v>0</v>
      </c>
      <c r="H10754" s="161">
        <v>0</v>
      </c>
      <c r="L10754">
        <v>373.58637399999998</v>
      </c>
      <c r="M10754">
        <v>0</v>
      </c>
      <c r="P10754">
        <v>0</v>
      </c>
      <c r="R10754">
        <v>483.74226900000002</v>
      </c>
      <c r="S10754">
        <v>483.74226900000002</v>
      </c>
      <c r="T10754" s="194">
        <v>483.74226900000002</v>
      </c>
      <c r="U10754" t="s">
        <v>266</v>
      </c>
      <c r="V10754">
        <v>45707.702569444446</v>
      </c>
    </row>
    <row r="10755" spans="1:22" x14ac:dyDescent="0.3">
      <c r="A10755" t="s">
        <v>126</v>
      </c>
      <c r="B10755" t="s">
        <v>127</v>
      </c>
      <c r="C10755" t="s">
        <v>93</v>
      </c>
      <c r="D10755" s="29">
        <v>45771</v>
      </c>
      <c r="E10755" s="161">
        <v>0</v>
      </c>
      <c r="F10755" s="161">
        <v>0</v>
      </c>
      <c r="G10755" s="161">
        <v>0</v>
      </c>
      <c r="H10755" s="161">
        <v>0</v>
      </c>
      <c r="L10755">
        <v>373.58637399999998</v>
      </c>
      <c r="M10755">
        <v>0</v>
      </c>
      <c r="P10755">
        <v>0</v>
      </c>
      <c r="R10755">
        <v>483.74226900000002</v>
      </c>
      <c r="S10755">
        <v>483.74226900000002</v>
      </c>
      <c r="T10755" s="194">
        <v>483.74226900000002</v>
      </c>
      <c r="U10755" t="s">
        <v>266</v>
      </c>
      <c r="V10755">
        <v>45707.702766203707</v>
      </c>
    </row>
    <row r="10756" spans="1:22" x14ac:dyDescent="0.3">
      <c r="A10756" t="s">
        <v>126</v>
      </c>
      <c r="B10756" t="s">
        <v>127</v>
      </c>
      <c r="C10756" t="s">
        <v>93</v>
      </c>
      <c r="D10756" s="29">
        <v>45772</v>
      </c>
      <c r="E10756" s="161">
        <v>0</v>
      </c>
      <c r="F10756" s="161">
        <v>0</v>
      </c>
      <c r="G10756" s="161">
        <v>0</v>
      </c>
      <c r="H10756" s="161">
        <v>0</v>
      </c>
      <c r="L10756">
        <v>373.58637399999998</v>
      </c>
      <c r="M10756">
        <v>0</v>
      </c>
      <c r="P10756">
        <v>0</v>
      </c>
      <c r="R10756">
        <v>483.74226900000002</v>
      </c>
      <c r="S10756">
        <v>483.74226900000002</v>
      </c>
      <c r="T10756" s="194">
        <v>483.74226900000002</v>
      </c>
      <c r="U10756" t="s">
        <v>266</v>
      </c>
      <c r="V10756">
        <v>45707.703634259262</v>
      </c>
    </row>
    <row r="10757" spans="1:22" x14ac:dyDescent="0.3">
      <c r="A10757" t="s">
        <v>126</v>
      </c>
      <c r="B10757" t="s">
        <v>127</v>
      </c>
      <c r="C10757" t="s">
        <v>93</v>
      </c>
      <c r="D10757" s="29">
        <v>45773</v>
      </c>
      <c r="E10757" s="161">
        <v>0</v>
      </c>
      <c r="F10757" s="161">
        <v>0</v>
      </c>
      <c r="G10757" s="161">
        <v>0</v>
      </c>
      <c r="H10757" s="161">
        <v>0</v>
      </c>
      <c r="L10757">
        <v>373.58637399999998</v>
      </c>
      <c r="M10757">
        <v>0</v>
      </c>
      <c r="P10757">
        <v>0</v>
      </c>
      <c r="R10757">
        <v>483.74226900000002</v>
      </c>
      <c r="S10757">
        <v>483.74226900000002</v>
      </c>
      <c r="T10757" s="194">
        <v>483.74226900000002</v>
      </c>
      <c r="U10757" t="s">
        <v>266</v>
      </c>
      <c r="V10757">
        <v>45707.703449074077</v>
      </c>
    </row>
    <row r="10758" spans="1:22" x14ac:dyDescent="0.3">
      <c r="A10758" t="s">
        <v>126</v>
      </c>
      <c r="B10758" t="s">
        <v>127</v>
      </c>
      <c r="C10758" t="s">
        <v>93</v>
      </c>
      <c r="D10758" s="29">
        <v>45774</v>
      </c>
      <c r="E10758" s="161">
        <v>0</v>
      </c>
      <c r="F10758" s="161">
        <v>0</v>
      </c>
      <c r="G10758" s="161">
        <v>0</v>
      </c>
      <c r="H10758" s="161">
        <v>0</v>
      </c>
      <c r="L10758">
        <v>373.58637399999998</v>
      </c>
      <c r="M10758">
        <v>0</v>
      </c>
      <c r="P10758">
        <v>0</v>
      </c>
      <c r="R10758">
        <v>483.74226900000002</v>
      </c>
      <c r="S10758">
        <v>483.74226900000002</v>
      </c>
      <c r="T10758" s="194">
        <v>483.74226900000002</v>
      </c>
      <c r="U10758" t="s">
        <v>266</v>
      </c>
      <c r="V10758">
        <v>45707.704236111109</v>
      </c>
    </row>
    <row r="10759" spans="1:22" x14ac:dyDescent="0.3">
      <c r="A10759" t="s">
        <v>126</v>
      </c>
      <c r="B10759" t="s">
        <v>127</v>
      </c>
      <c r="C10759" t="s">
        <v>93</v>
      </c>
      <c r="D10759" s="29">
        <v>45775</v>
      </c>
      <c r="E10759" s="161">
        <v>0</v>
      </c>
      <c r="F10759" s="161">
        <v>0</v>
      </c>
      <c r="G10759" s="161">
        <v>0</v>
      </c>
      <c r="H10759" s="161">
        <v>0</v>
      </c>
      <c r="L10759">
        <v>373.58637399999998</v>
      </c>
      <c r="M10759">
        <v>0</v>
      </c>
      <c r="P10759">
        <v>0</v>
      </c>
      <c r="R10759">
        <v>483.74226900000002</v>
      </c>
      <c r="S10759">
        <v>483.74226900000002</v>
      </c>
      <c r="T10759" s="194">
        <v>483.74226900000002</v>
      </c>
      <c r="U10759" t="s">
        <v>266</v>
      </c>
      <c r="V10759">
        <v>45707.703530092593</v>
      </c>
    </row>
    <row r="10760" spans="1:22" x14ac:dyDescent="0.3">
      <c r="A10760" t="s">
        <v>126</v>
      </c>
      <c r="B10760" t="s">
        <v>127</v>
      </c>
      <c r="C10760" t="s">
        <v>93</v>
      </c>
      <c r="D10760" s="29">
        <v>45776</v>
      </c>
      <c r="E10760" s="161">
        <v>0</v>
      </c>
      <c r="F10760" s="161">
        <v>0</v>
      </c>
      <c r="G10760" s="161">
        <v>0</v>
      </c>
      <c r="H10760" s="161">
        <v>0</v>
      </c>
      <c r="L10760">
        <v>373.58637399999998</v>
      </c>
      <c r="M10760">
        <v>0</v>
      </c>
      <c r="P10760">
        <v>0</v>
      </c>
      <c r="R10760">
        <v>483.74226900000002</v>
      </c>
      <c r="S10760">
        <v>483.74226900000002</v>
      </c>
      <c r="T10760" s="194">
        <v>483.74226900000002</v>
      </c>
      <c r="U10760" t="s">
        <v>266</v>
      </c>
      <c r="V10760">
        <v>45707.704363425924</v>
      </c>
    </row>
    <row r="10761" spans="1:22" x14ac:dyDescent="0.3">
      <c r="A10761" t="s">
        <v>126</v>
      </c>
      <c r="B10761" t="s">
        <v>127</v>
      </c>
      <c r="C10761" t="s">
        <v>93</v>
      </c>
      <c r="D10761" s="29">
        <v>45777</v>
      </c>
      <c r="E10761" s="161">
        <v>0</v>
      </c>
      <c r="F10761" s="161">
        <v>0</v>
      </c>
      <c r="G10761" s="161">
        <v>0</v>
      </c>
      <c r="H10761" s="161">
        <v>0</v>
      </c>
      <c r="L10761">
        <v>373.58637399999998</v>
      </c>
      <c r="M10761">
        <v>0</v>
      </c>
      <c r="P10761">
        <v>0</v>
      </c>
      <c r="R10761">
        <v>483.74226900000002</v>
      </c>
      <c r="S10761">
        <v>483.74226900000002</v>
      </c>
      <c r="T10761" s="194">
        <v>483.74226900000002</v>
      </c>
      <c r="U10761" t="s">
        <v>266</v>
      </c>
      <c r="V10761">
        <v>45707.704641203702</v>
      </c>
    </row>
    <row r="10762" spans="1:22" x14ac:dyDescent="0.3">
      <c r="A10762" t="s">
        <v>126</v>
      </c>
      <c r="B10762" t="s">
        <v>127</v>
      </c>
      <c r="C10762" t="s">
        <v>93</v>
      </c>
      <c r="D10762" s="29">
        <v>45778</v>
      </c>
      <c r="E10762" s="161">
        <v>0</v>
      </c>
      <c r="F10762" s="161">
        <v>0</v>
      </c>
      <c r="G10762" s="161">
        <v>0</v>
      </c>
      <c r="H10762" s="161">
        <v>0</v>
      </c>
      <c r="L10762">
        <v>373.58637399999998</v>
      </c>
      <c r="R10762">
        <v>483.74226900000002</v>
      </c>
      <c r="S10762">
        <v>483.74226900000002</v>
      </c>
      <c r="T10762" s="194">
        <v>483.74226900000002</v>
      </c>
      <c r="U10762" t="s">
        <v>193</v>
      </c>
      <c r="V10762">
        <v>45708.623425925929</v>
      </c>
    </row>
    <row r="10763" spans="1:22" x14ac:dyDescent="0.3">
      <c r="A10763" t="s">
        <v>126</v>
      </c>
      <c r="B10763" t="s">
        <v>127</v>
      </c>
      <c r="C10763" t="s">
        <v>93</v>
      </c>
      <c r="D10763" s="29">
        <v>45779</v>
      </c>
      <c r="E10763" s="161">
        <v>0</v>
      </c>
      <c r="F10763" s="161">
        <v>0</v>
      </c>
      <c r="G10763" s="161">
        <v>0</v>
      </c>
      <c r="H10763" s="161">
        <v>0</v>
      </c>
      <c r="L10763">
        <v>373.58637399999998</v>
      </c>
      <c r="R10763">
        <v>483.74226900000002</v>
      </c>
      <c r="S10763">
        <v>483.74226900000002</v>
      </c>
      <c r="T10763" s="194">
        <v>483.74226900000002</v>
      </c>
      <c r="U10763" t="s">
        <v>193</v>
      </c>
      <c r="V10763">
        <v>45708.623692129629</v>
      </c>
    </row>
    <row r="10764" spans="1:22" x14ac:dyDescent="0.3">
      <c r="A10764" t="s">
        <v>126</v>
      </c>
      <c r="B10764" t="s">
        <v>127</v>
      </c>
      <c r="C10764" t="s">
        <v>93</v>
      </c>
      <c r="D10764" s="29">
        <v>45780</v>
      </c>
      <c r="E10764" s="161">
        <v>0</v>
      </c>
      <c r="F10764" s="161">
        <v>0</v>
      </c>
      <c r="G10764" s="161">
        <v>0</v>
      </c>
      <c r="H10764" s="161">
        <v>0</v>
      </c>
      <c r="L10764">
        <v>373.58637399999998</v>
      </c>
      <c r="R10764">
        <v>483.74226900000002</v>
      </c>
      <c r="S10764">
        <v>483.74226900000002</v>
      </c>
      <c r="T10764" s="194">
        <v>483.74226900000002</v>
      </c>
      <c r="U10764" t="s">
        <v>193</v>
      </c>
      <c r="V10764">
        <v>45708.623495370368</v>
      </c>
    </row>
    <row r="10765" spans="1:22" x14ac:dyDescent="0.3">
      <c r="A10765" t="s">
        <v>126</v>
      </c>
      <c r="B10765" t="s">
        <v>127</v>
      </c>
      <c r="C10765" t="s">
        <v>93</v>
      </c>
      <c r="D10765" s="29">
        <v>45781</v>
      </c>
      <c r="E10765" s="161">
        <v>0</v>
      </c>
      <c r="F10765" s="161">
        <v>0</v>
      </c>
      <c r="G10765" s="161">
        <v>0</v>
      </c>
      <c r="H10765" s="161">
        <v>0</v>
      </c>
      <c r="L10765">
        <v>373.58637399999998</v>
      </c>
      <c r="R10765">
        <v>483.74226900000002</v>
      </c>
      <c r="S10765">
        <v>483.74226900000002</v>
      </c>
      <c r="T10765" s="194">
        <v>483.74226900000002</v>
      </c>
      <c r="U10765" t="s">
        <v>193</v>
      </c>
      <c r="V10765">
        <v>45708.623506944445</v>
      </c>
    </row>
    <row r="10766" spans="1:22" x14ac:dyDescent="0.3">
      <c r="A10766" t="s">
        <v>126</v>
      </c>
      <c r="B10766" t="s">
        <v>127</v>
      </c>
      <c r="C10766" t="s">
        <v>93</v>
      </c>
      <c r="D10766" s="29">
        <v>45782</v>
      </c>
      <c r="E10766" s="161">
        <v>0</v>
      </c>
      <c r="F10766" s="161">
        <v>0</v>
      </c>
      <c r="G10766" s="161">
        <v>0</v>
      </c>
      <c r="H10766" s="161">
        <v>0</v>
      </c>
      <c r="L10766">
        <v>373.58637399999998</v>
      </c>
      <c r="R10766">
        <v>483.74226900000002</v>
      </c>
      <c r="S10766">
        <v>483.74226900000002</v>
      </c>
      <c r="T10766" s="194">
        <v>483.74226900000002</v>
      </c>
      <c r="U10766" t="s">
        <v>193</v>
      </c>
      <c r="V10766">
        <v>45708.623680555553</v>
      </c>
    </row>
    <row r="10767" spans="1:22" x14ac:dyDescent="0.3">
      <c r="A10767" t="s">
        <v>126</v>
      </c>
      <c r="B10767" t="s">
        <v>127</v>
      </c>
      <c r="C10767" t="s">
        <v>93</v>
      </c>
      <c r="D10767" s="29">
        <v>45783</v>
      </c>
      <c r="E10767" s="161">
        <v>0</v>
      </c>
      <c r="F10767" s="161">
        <v>0</v>
      </c>
      <c r="G10767" s="161">
        <v>0</v>
      </c>
      <c r="H10767" s="161">
        <v>0</v>
      </c>
      <c r="L10767">
        <v>373.58637399999998</v>
      </c>
      <c r="R10767">
        <v>483.74226900000002</v>
      </c>
      <c r="S10767">
        <v>483.74226900000002</v>
      </c>
      <c r="T10767" s="194">
        <v>483.74226900000002</v>
      </c>
      <c r="U10767" t="s">
        <v>193</v>
      </c>
      <c r="V10767">
        <v>45708.623761574076</v>
      </c>
    </row>
    <row r="10768" spans="1:22" x14ac:dyDescent="0.3">
      <c r="A10768" t="s">
        <v>126</v>
      </c>
      <c r="B10768" t="s">
        <v>127</v>
      </c>
      <c r="C10768" t="s">
        <v>93</v>
      </c>
      <c r="D10768" s="29">
        <v>45784</v>
      </c>
      <c r="E10768" s="161">
        <v>0</v>
      </c>
      <c r="F10768" s="161">
        <v>0</v>
      </c>
      <c r="G10768" s="161">
        <v>0</v>
      </c>
      <c r="H10768" s="161">
        <v>0</v>
      </c>
      <c r="L10768">
        <v>373.58637399999998</v>
      </c>
      <c r="R10768">
        <v>483.74226900000002</v>
      </c>
      <c r="S10768">
        <v>483.74226900000002</v>
      </c>
      <c r="T10768" s="194">
        <v>483.74226900000002</v>
      </c>
      <c r="U10768" t="s">
        <v>193</v>
      </c>
      <c r="V10768">
        <v>45708.623599537037</v>
      </c>
    </row>
    <row r="10769" spans="1:22" x14ac:dyDescent="0.3">
      <c r="A10769" t="s">
        <v>126</v>
      </c>
      <c r="B10769" t="s">
        <v>127</v>
      </c>
      <c r="C10769" t="s">
        <v>93</v>
      </c>
      <c r="D10769" s="29">
        <v>45785</v>
      </c>
      <c r="E10769" s="161">
        <v>0</v>
      </c>
      <c r="F10769" s="161">
        <v>0</v>
      </c>
      <c r="G10769" s="161">
        <v>0</v>
      </c>
      <c r="H10769" s="161">
        <v>0</v>
      </c>
      <c r="L10769">
        <v>373.58637399999998</v>
      </c>
      <c r="R10769">
        <v>483.74226900000002</v>
      </c>
      <c r="S10769">
        <v>483.74226900000002</v>
      </c>
      <c r="T10769" s="194">
        <v>483.74226900000002</v>
      </c>
      <c r="U10769" t="s">
        <v>193</v>
      </c>
      <c r="V10769">
        <v>45708.623738425929</v>
      </c>
    </row>
    <row r="10770" spans="1:22" x14ac:dyDescent="0.3">
      <c r="A10770" t="s">
        <v>126</v>
      </c>
      <c r="B10770" t="s">
        <v>127</v>
      </c>
      <c r="C10770" t="s">
        <v>93</v>
      </c>
      <c r="D10770" s="29">
        <v>45786</v>
      </c>
      <c r="E10770" s="161">
        <v>0</v>
      </c>
      <c r="F10770" s="161">
        <v>0</v>
      </c>
      <c r="G10770" s="161">
        <v>0</v>
      </c>
      <c r="H10770" s="161">
        <v>0</v>
      </c>
      <c r="L10770">
        <v>373.58637399999998</v>
      </c>
      <c r="R10770">
        <v>483.74226900000002</v>
      </c>
      <c r="S10770">
        <v>483.74226900000002</v>
      </c>
      <c r="T10770" s="194">
        <v>483.74226900000002</v>
      </c>
      <c r="U10770" t="s">
        <v>193</v>
      </c>
      <c r="V10770">
        <v>45708.623530092591</v>
      </c>
    </row>
    <row r="10771" spans="1:22" x14ac:dyDescent="0.3">
      <c r="A10771" t="s">
        <v>126</v>
      </c>
      <c r="B10771" t="s">
        <v>127</v>
      </c>
      <c r="C10771" t="s">
        <v>93</v>
      </c>
      <c r="D10771" s="29">
        <v>45787</v>
      </c>
      <c r="E10771" s="161">
        <v>0</v>
      </c>
      <c r="F10771" s="161">
        <v>0</v>
      </c>
      <c r="G10771" s="161">
        <v>0</v>
      </c>
      <c r="H10771" s="161">
        <v>0</v>
      </c>
      <c r="L10771">
        <v>373.58637399999998</v>
      </c>
      <c r="R10771">
        <v>483.74226900000002</v>
      </c>
      <c r="S10771">
        <v>483.74226900000002</v>
      </c>
      <c r="T10771" s="194">
        <v>483.74226900000002</v>
      </c>
      <c r="U10771" t="s">
        <v>193</v>
      </c>
      <c r="V10771">
        <v>45708.623553240737</v>
      </c>
    </row>
    <row r="10772" spans="1:22" x14ac:dyDescent="0.3">
      <c r="A10772" t="s">
        <v>126</v>
      </c>
      <c r="B10772" t="s">
        <v>127</v>
      </c>
      <c r="C10772" t="s">
        <v>93</v>
      </c>
      <c r="D10772" s="29">
        <v>45788</v>
      </c>
      <c r="E10772" s="161">
        <v>0</v>
      </c>
      <c r="F10772" s="161">
        <v>0</v>
      </c>
      <c r="G10772" s="161">
        <v>0</v>
      </c>
      <c r="H10772" s="161">
        <v>0</v>
      </c>
      <c r="L10772">
        <v>373.58637399999998</v>
      </c>
      <c r="R10772">
        <v>483.74226900000002</v>
      </c>
      <c r="S10772">
        <v>483.74226900000002</v>
      </c>
      <c r="T10772" s="194">
        <v>483.74226900000002</v>
      </c>
      <c r="U10772" t="s">
        <v>193</v>
      </c>
      <c r="V10772">
        <v>45708.623680555553</v>
      </c>
    </row>
    <row r="10773" spans="1:22" x14ac:dyDescent="0.3">
      <c r="A10773" t="s">
        <v>126</v>
      </c>
      <c r="B10773" t="s">
        <v>127</v>
      </c>
      <c r="C10773" t="s">
        <v>93</v>
      </c>
      <c r="D10773" s="29">
        <v>45789</v>
      </c>
      <c r="E10773" s="161">
        <v>0</v>
      </c>
      <c r="F10773" s="161">
        <v>0</v>
      </c>
      <c r="G10773" s="161">
        <v>0</v>
      </c>
      <c r="H10773" s="161">
        <v>0</v>
      </c>
      <c r="L10773">
        <v>373.58637399999998</v>
      </c>
      <c r="R10773">
        <v>483.74226900000002</v>
      </c>
      <c r="S10773">
        <v>483.74226900000002</v>
      </c>
      <c r="T10773" s="194">
        <v>483.74226900000002</v>
      </c>
      <c r="U10773" t="s">
        <v>193</v>
      </c>
      <c r="V10773">
        <v>45708.623773148145</v>
      </c>
    </row>
    <row r="10774" spans="1:22" x14ac:dyDescent="0.3">
      <c r="A10774" t="s">
        <v>126</v>
      </c>
      <c r="B10774" t="s">
        <v>127</v>
      </c>
      <c r="C10774" t="s">
        <v>93</v>
      </c>
      <c r="D10774" s="29">
        <v>45790</v>
      </c>
      <c r="E10774" s="161">
        <v>0</v>
      </c>
      <c r="F10774" s="161">
        <v>0</v>
      </c>
      <c r="G10774" s="161">
        <v>0</v>
      </c>
      <c r="H10774" s="161">
        <v>0</v>
      </c>
      <c r="L10774">
        <v>373.58637399999998</v>
      </c>
      <c r="R10774">
        <v>483.74226900000002</v>
      </c>
      <c r="S10774">
        <v>483.74226900000002</v>
      </c>
      <c r="T10774" s="194">
        <v>483.74226900000002</v>
      </c>
      <c r="U10774" t="s">
        <v>193</v>
      </c>
      <c r="V10774">
        <v>45708.623726851853</v>
      </c>
    </row>
    <row r="10775" spans="1:22" x14ac:dyDescent="0.3">
      <c r="A10775" t="s">
        <v>126</v>
      </c>
      <c r="B10775" t="s">
        <v>127</v>
      </c>
      <c r="C10775" t="s">
        <v>93</v>
      </c>
      <c r="D10775" s="29">
        <v>45791</v>
      </c>
      <c r="E10775" s="161">
        <v>0</v>
      </c>
      <c r="F10775" s="161">
        <v>0</v>
      </c>
      <c r="G10775" s="161">
        <v>0</v>
      </c>
      <c r="H10775" s="161">
        <v>0</v>
      </c>
      <c r="L10775">
        <v>373.58637399999998</v>
      </c>
      <c r="R10775">
        <v>483.74226900000002</v>
      </c>
      <c r="S10775">
        <v>483.74226900000002</v>
      </c>
      <c r="T10775" s="194">
        <v>483.74226900000002</v>
      </c>
      <c r="U10775" t="s">
        <v>193</v>
      </c>
      <c r="V10775">
        <v>45708.623449074075</v>
      </c>
    </row>
    <row r="10776" spans="1:22" x14ac:dyDescent="0.3">
      <c r="A10776" t="s">
        <v>126</v>
      </c>
      <c r="B10776" t="s">
        <v>127</v>
      </c>
      <c r="C10776" t="s">
        <v>93</v>
      </c>
      <c r="D10776" s="29">
        <v>45792</v>
      </c>
      <c r="E10776" s="161">
        <v>0</v>
      </c>
      <c r="F10776" s="161">
        <v>0</v>
      </c>
      <c r="G10776" s="161">
        <v>0</v>
      </c>
      <c r="H10776" s="161">
        <v>0</v>
      </c>
      <c r="L10776">
        <v>373.58637399999998</v>
      </c>
      <c r="R10776">
        <v>483.74226900000002</v>
      </c>
      <c r="S10776">
        <v>483.74226900000002</v>
      </c>
      <c r="T10776" s="194">
        <v>483.74226900000002</v>
      </c>
      <c r="U10776" t="s">
        <v>193</v>
      </c>
      <c r="V10776">
        <v>45708.623541666668</v>
      </c>
    </row>
    <row r="10777" spans="1:22" x14ac:dyDescent="0.3">
      <c r="A10777" t="s">
        <v>126</v>
      </c>
      <c r="B10777" t="s">
        <v>127</v>
      </c>
      <c r="C10777" t="s">
        <v>93</v>
      </c>
      <c r="D10777" s="29">
        <v>45793</v>
      </c>
      <c r="E10777" s="161">
        <v>0</v>
      </c>
      <c r="F10777" s="161">
        <v>0</v>
      </c>
      <c r="G10777" s="161">
        <v>0</v>
      </c>
      <c r="H10777" s="161">
        <v>0</v>
      </c>
      <c r="L10777">
        <v>373.58637399999998</v>
      </c>
      <c r="R10777">
        <v>483.74226900000002</v>
      </c>
      <c r="S10777">
        <v>483.74226900000002</v>
      </c>
      <c r="T10777" s="194">
        <v>483.74226900000002</v>
      </c>
      <c r="U10777" t="s">
        <v>193</v>
      </c>
      <c r="V10777">
        <v>45708.623483796298</v>
      </c>
    </row>
    <row r="10778" spans="1:22" x14ac:dyDescent="0.3">
      <c r="A10778" t="s">
        <v>126</v>
      </c>
      <c r="B10778" t="s">
        <v>127</v>
      </c>
      <c r="C10778" t="s">
        <v>93</v>
      </c>
      <c r="D10778" s="29">
        <v>45794</v>
      </c>
      <c r="E10778" s="161">
        <v>0</v>
      </c>
      <c r="F10778" s="161">
        <v>0</v>
      </c>
      <c r="G10778" s="161">
        <v>0</v>
      </c>
      <c r="H10778" s="161">
        <v>0</v>
      </c>
      <c r="L10778">
        <v>373.58637399999998</v>
      </c>
      <c r="R10778">
        <v>483.74226900000002</v>
      </c>
      <c r="S10778">
        <v>483.74226900000002</v>
      </c>
      <c r="T10778" s="194">
        <v>483.74226900000002</v>
      </c>
      <c r="U10778" t="s">
        <v>193</v>
      </c>
      <c r="V10778">
        <v>45708.623599537037</v>
      </c>
    </row>
    <row r="10779" spans="1:22" x14ac:dyDescent="0.3">
      <c r="A10779" t="s">
        <v>126</v>
      </c>
      <c r="B10779" t="s">
        <v>127</v>
      </c>
      <c r="C10779" t="s">
        <v>93</v>
      </c>
      <c r="D10779" s="29">
        <v>45795</v>
      </c>
      <c r="E10779" s="161">
        <v>0</v>
      </c>
      <c r="F10779" s="161">
        <v>0</v>
      </c>
      <c r="G10779" s="161">
        <v>0</v>
      </c>
      <c r="H10779" s="161">
        <v>0</v>
      </c>
      <c r="L10779">
        <v>373.58637399999998</v>
      </c>
      <c r="R10779">
        <v>483.74226900000002</v>
      </c>
      <c r="S10779">
        <v>483.74226900000002</v>
      </c>
      <c r="T10779" s="194">
        <v>483.74226900000002</v>
      </c>
      <c r="U10779" t="s">
        <v>193</v>
      </c>
      <c r="V10779">
        <v>45708.623576388891</v>
      </c>
    </row>
    <row r="10780" spans="1:22" x14ac:dyDescent="0.3">
      <c r="A10780" t="s">
        <v>126</v>
      </c>
      <c r="B10780" t="s">
        <v>127</v>
      </c>
      <c r="C10780" t="s">
        <v>93</v>
      </c>
      <c r="D10780" s="29">
        <v>45796</v>
      </c>
      <c r="E10780" s="161">
        <v>0</v>
      </c>
      <c r="F10780" s="161">
        <v>0</v>
      </c>
      <c r="G10780" s="161">
        <v>0</v>
      </c>
      <c r="H10780" s="161">
        <v>0</v>
      </c>
      <c r="L10780">
        <v>373.58637399999998</v>
      </c>
      <c r="R10780">
        <v>483.74226900000002</v>
      </c>
      <c r="S10780">
        <v>483.74226900000002</v>
      </c>
      <c r="T10780" s="194">
        <v>483.74226900000002</v>
      </c>
      <c r="U10780" t="s">
        <v>193</v>
      </c>
      <c r="V10780">
        <v>45708.623530092591</v>
      </c>
    </row>
    <row r="10781" spans="1:22" x14ac:dyDescent="0.3">
      <c r="A10781" t="s">
        <v>126</v>
      </c>
      <c r="B10781" t="s">
        <v>127</v>
      </c>
      <c r="C10781" t="s">
        <v>93</v>
      </c>
      <c r="D10781" s="29">
        <v>45797</v>
      </c>
      <c r="E10781" s="161">
        <v>0</v>
      </c>
      <c r="F10781" s="161">
        <v>0</v>
      </c>
      <c r="G10781" s="161">
        <v>0</v>
      </c>
      <c r="H10781" s="161">
        <v>0</v>
      </c>
      <c r="L10781">
        <v>373.58637399999998</v>
      </c>
      <c r="R10781">
        <v>483.74226900000002</v>
      </c>
      <c r="S10781">
        <v>483.74226900000002</v>
      </c>
      <c r="T10781" s="194">
        <v>483.74226900000002</v>
      </c>
      <c r="U10781" t="s">
        <v>193</v>
      </c>
      <c r="V10781">
        <v>45708.623402777775</v>
      </c>
    </row>
    <row r="10782" spans="1:22" x14ac:dyDescent="0.3">
      <c r="A10782" t="s">
        <v>126</v>
      </c>
      <c r="B10782" t="s">
        <v>127</v>
      </c>
      <c r="C10782" t="s">
        <v>93</v>
      </c>
      <c r="D10782" s="29">
        <v>45798</v>
      </c>
      <c r="E10782" s="161">
        <v>0</v>
      </c>
      <c r="F10782" s="161">
        <v>0</v>
      </c>
      <c r="G10782" s="161">
        <v>0</v>
      </c>
      <c r="H10782" s="161">
        <v>0</v>
      </c>
      <c r="L10782">
        <v>373.58637399999998</v>
      </c>
      <c r="R10782">
        <v>483.74226900000002</v>
      </c>
      <c r="S10782">
        <v>483.74226900000002</v>
      </c>
      <c r="T10782" s="194">
        <v>483.74226900000002</v>
      </c>
      <c r="U10782" t="s">
        <v>193</v>
      </c>
      <c r="V10782">
        <v>45708.623460648145</v>
      </c>
    </row>
    <row r="10783" spans="1:22" x14ac:dyDescent="0.3">
      <c r="A10783" t="s">
        <v>126</v>
      </c>
      <c r="B10783" t="s">
        <v>127</v>
      </c>
      <c r="C10783" t="s">
        <v>93</v>
      </c>
      <c r="D10783" s="29">
        <v>45799</v>
      </c>
      <c r="E10783" s="161">
        <v>0</v>
      </c>
      <c r="F10783" s="161">
        <v>0</v>
      </c>
      <c r="G10783" s="161">
        <v>0</v>
      </c>
      <c r="H10783" s="161">
        <v>0</v>
      </c>
      <c r="L10783">
        <v>373.58637399999998</v>
      </c>
      <c r="R10783">
        <v>483.74226900000002</v>
      </c>
      <c r="S10783">
        <v>483.74226900000002</v>
      </c>
      <c r="T10783" s="194">
        <v>483.74226900000002</v>
      </c>
      <c r="U10783" t="s">
        <v>193</v>
      </c>
      <c r="V10783">
        <v>45708.623425925929</v>
      </c>
    </row>
    <row r="10784" spans="1:22" x14ac:dyDescent="0.3">
      <c r="A10784" t="s">
        <v>126</v>
      </c>
      <c r="B10784" t="s">
        <v>127</v>
      </c>
      <c r="C10784" t="s">
        <v>93</v>
      </c>
      <c r="D10784" s="29">
        <v>45800</v>
      </c>
      <c r="E10784" s="161">
        <v>0</v>
      </c>
      <c r="F10784" s="161">
        <v>0</v>
      </c>
      <c r="G10784" s="161">
        <v>0</v>
      </c>
      <c r="H10784" s="161">
        <v>0</v>
      </c>
      <c r="L10784">
        <v>373.58637399999998</v>
      </c>
      <c r="R10784">
        <v>483.74226900000002</v>
      </c>
      <c r="S10784">
        <v>483.74226900000002</v>
      </c>
      <c r="T10784" s="194">
        <v>483.74226900000002</v>
      </c>
      <c r="U10784" t="s">
        <v>193</v>
      </c>
      <c r="V10784">
        <v>45708.62363425926</v>
      </c>
    </row>
    <row r="10785" spans="1:22" x14ac:dyDescent="0.3">
      <c r="A10785" t="s">
        <v>126</v>
      </c>
      <c r="B10785" t="s">
        <v>127</v>
      </c>
      <c r="C10785" t="s">
        <v>93</v>
      </c>
      <c r="D10785" s="29">
        <v>45801</v>
      </c>
      <c r="E10785" s="161">
        <v>0</v>
      </c>
      <c r="F10785" s="161">
        <v>0</v>
      </c>
      <c r="G10785" s="161">
        <v>0</v>
      </c>
      <c r="H10785" s="161">
        <v>0</v>
      </c>
      <c r="L10785">
        <v>373.58637399999998</v>
      </c>
      <c r="R10785">
        <v>483.74226900000002</v>
      </c>
      <c r="S10785">
        <v>483.74226900000002</v>
      </c>
      <c r="T10785" s="194">
        <v>483.74226900000002</v>
      </c>
      <c r="U10785" t="s">
        <v>193</v>
      </c>
      <c r="V10785">
        <v>45708.623391203706</v>
      </c>
    </row>
    <row r="10786" spans="1:22" x14ac:dyDescent="0.3">
      <c r="A10786" t="s">
        <v>126</v>
      </c>
      <c r="B10786" t="s">
        <v>127</v>
      </c>
      <c r="C10786" t="s">
        <v>93</v>
      </c>
      <c r="D10786" s="29">
        <v>45802</v>
      </c>
      <c r="E10786" s="161">
        <v>0</v>
      </c>
      <c r="F10786" s="161">
        <v>0</v>
      </c>
      <c r="G10786" s="161">
        <v>0</v>
      </c>
      <c r="H10786" s="161">
        <v>0</v>
      </c>
      <c r="L10786">
        <v>373.58637399999998</v>
      </c>
      <c r="R10786">
        <v>483.74226900000002</v>
      </c>
      <c r="S10786">
        <v>483.74226900000002</v>
      </c>
      <c r="T10786" s="194">
        <v>483.74226900000002</v>
      </c>
      <c r="U10786" t="s">
        <v>193</v>
      </c>
      <c r="V10786">
        <v>45708.623564814814</v>
      </c>
    </row>
    <row r="10787" spans="1:22" x14ac:dyDescent="0.3">
      <c r="A10787" t="s">
        <v>126</v>
      </c>
      <c r="B10787" t="s">
        <v>127</v>
      </c>
      <c r="C10787" t="s">
        <v>93</v>
      </c>
      <c r="D10787" s="29">
        <v>45803</v>
      </c>
      <c r="E10787" s="161">
        <v>0</v>
      </c>
      <c r="F10787" s="161">
        <v>0</v>
      </c>
      <c r="G10787" s="161">
        <v>0</v>
      </c>
      <c r="H10787" s="161">
        <v>0</v>
      </c>
      <c r="L10787">
        <v>373.58637399999998</v>
      </c>
      <c r="R10787">
        <v>483.74226900000002</v>
      </c>
      <c r="S10787">
        <v>483.74226900000002</v>
      </c>
      <c r="T10787" s="194">
        <v>483.74226900000002</v>
      </c>
      <c r="U10787" t="s">
        <v>193</v>
      </c>
      <c r="V10787">
        <v>45708.623495370368</v>
      </c>
    </row>
    <row r="10788" spans="1:22" x14ac:dyDescent="0.3">
      <c r="A10788" t="s">
        <v>126</v>
      </c>
      <c r="B10788" t="s">
        <v>127</v>
      </c>
      <c r="C10788" t="s">
        <v>93</v>
      </c>
      <c r="D10788" s="29">
        <v>45804</v>
      </c>
      <c r="E10788" s="161">
        <v>0</v>
      </c>
      <c r="F10788" s="161">
        <v>0</v>
      </c>
      <c r="G10788" s="161">
        <v>0</v>
      </c>
      <c r="H10788" s="161">
        <v>0</v>
      </c>
      <c r="L10788">
        <v>373.58637399999998</v>
      </c>
      <c r="R10788">
        <v>483.74226900000002</v>
      </c>
      <c r="S10788">
        <v>483.74226900000002</v>
      </c>
      <c r="T10788" s="194">
        <v>483.74226900000002</v>
      </c>
      <c r="U10788" t="s">
        <v>193</v>
      </c>
      <c r="V10788">
        <v>45708.623657407406</v>
      </c>
    </row>
    <row r="10789" spans="1:22" x14ac:dyDescent="0.3">
      <c r="A10789" t="s">
        <v>126</v>
      </c>
      <c r="B10789" t="s">
        <v>127</v>
      </c>
      <c r="C10789" t="s">
        <v>93</v>
      </c>
      <c r="D10789" s="29">
        <v>45805</v>
      </c>
      <c r="E10789" s="161">
        <v>0</v>
      </c>
      <c r="F10789" s="161">
        <v>0</v>
      </c>
      <c r="G10789" s="161">
        <v>0</v>
      </c>
      <c r="H10789" s="161">
        <v>0</v>
      </c>
      <c r="L10789">
        <v>373.58637399999998</v>
      </c>
      <c r="R10789">
        <v>483.74226900000002</v>
      </c>
      <c r="S10789">
        <v>483.74226900000002</v>
      </c>
      <c r="T10789" s="194">
        <v>483.74226900000002</v>
      </c>
      <c r="U10789" t="s">
        <v>193</v>
      </c>
      <c r="V10789">
        <v>45708.623692129629</v>
      </c>
    </row>
    <row r="10790" spans="1:22" x14ac:dyDescent="0.3">
      <c r="A10790" t="s">
        <v>126</v>
      </c>
      <c r="B10790" t="s">
        <v>127</v>
      </c>
      <c r="C10790" t="s">
        <v>93</v>
      </c>
      <c r="D10790" s="29">
        <v>45806</v>
      </c>
      <c r="E10790" s="161">
        <v>0</v>
      </c>
      <c r="F10790" s="161">
        <v>0</v>
      </c>
      <c r="G10790" s="161">
        <v>0</v>
      </c>
      <c r="H10790" s="161">
        <v>0</v>
      </c>
      <c r="L10790">
        <v>373.58637399999998</v>
      </c>
      <c r="R10790">
        <v>483.74226900000002</v>
      </c>
      <c r="S10790">
        <v>483.74226900000002</v>
      </c>
      <c r="T10790" s="194">
        <v>483.74226900000002</v>
      </c>
      <c r="U10790" t="s">
        <v>193</v>
      </c>
      <c r="V10790">
        <v>45708.623761574076</v>
      </c>
    </row>
    <row r="10791" spans="1:22" x14ac:dyDescent="0.3">
      <c r="A10791" t="s">
        <v>126</v>
      </c>
      <c r="B10791" t="s">
        <v>127</v>
      </c>
      <c r="C10791" t="s">
        <v>93</v>
      </c>
      <c r="D10791" s="29">
        <v>45807</v>
      </c>
      <c r="E10791" s="161">
        <v>0</v>
      </c>
      <c r="F10791" s="161">
        <v>0</v>
      </c>
      <c r="G10791" s="161">
        <v>0</v>
      </c>
      <c r="H10791" s="161">
        <v>0</v>
      </c>
      <c r="L10791">
        <v>373.58637399999998</v>
      </c>
      <c r="R10791">
        <v>483.74226900000002</v>
      </c>
      <c r="S10791">
        <v>483.74226900000002</v>
      </c>
      <c r="T10791" s="194">
        <v>483.74226900000002</v>
      </c>
      <c r="U10791" t="s">
        <v>193</v>
      </c>
      <c r="V10791">
        <v>45708.623437499999</v>
      </c>
    </row>
    <row r="10792" spans="1:22" x14ac:dyDescent="0.3">
      <c r="A10792" t="s">
        <v>126</v>
      </c>
      <c r="B10792" t="s">
        <v>127</v>
      </c>
      <c r="C10792" t="s">
        <v>93</v>
      </c>
      <c r="D10792" s="29">
        <v>45808</v>
      </c>
      <c r="E10792" s="161">
        <v>0</v>
      </c>
      <c r="F10792" s="161">
        <v>0</v>
      </c>
      <c r="G10792" s="161">
        <v>0</v>
      </c>
      <c r="H10792" s="161">
        <v>0</v>
      </c>
      <c r="L10792">
        <v>373.58637399999998</v>
      </c>
      <c r="R10792">
        <v>483.74226900000002</v>
      </c>
      <c r="S10792">
        <v>483.74226900000002</v>
      </c>
      <c r="T10792" s="194">
        <v>483.74226900000002</v>
      </c>
      <c r="U10792" t="s">
        <v>193</v>
      </c>
      <c r="V10792">
        <v>45708.623483796298</v>
      </c>
    </row>
    <row r="10793" spans="1:22" x14ac:dyDescent="0.3">
      <c r="A10793" t="s">
        <v>126</v>
      </c>
      <c r="B10793" t="s">
        <v>127</v>
      </c>
      <c r="C10793" t="s">
        <v>93</v>
      </c>
      <c r="D10793" s="29">
        <v>45809</v>
      </c>
      <c r="E10793" s="161">
        <v>0</v>
      </c>
      <c r="F10793" s="161">
        <v>0</v>
      </c>
      <c r="G10793" s="161">
        <v>0</v>
      </c>
      <c r="H10793" s="161">
        <v>0</v>
      </c>
      <c r="L10793">
        <v>373.58637399999998</v>
      </c>
      <c r="R10793">
        <v>483.74226900000002</v>
      </c>
      <c r="S10793">
        <v>483.74226900000002</v>
      </c>
      <c r="T10793" s="194">
        <v>483.74226900000002</v>
      </c>
      <c r="U10793" t="s">
        <v>193</v>
      </c>
      <c r="V10793">
        <v>45708.623611111114</v>
      </c>
    </row>
    <row r="10794" spans="1:22" x14ac:dyDescent="0.3">
      <c r="A10794" t="s">
        <v>126</v>
      </c>
      <c r="B10794" t="s">
        <v>127</v>
      </c>
      <c r="C10794" t="s">
        <v>93</v>
      </c>
      <c r="D10794" s="29">
        <v>45810</v>
      </c>
      <c r="E10794" s="161">
        <v>0</v>
      </c>
      <c r="F10794" s="161">
        <v>0</v>
      </c>
      <c r="G10794" s="161">
        <v>0</v>
      </c>
      <c r="H10794" s="161">
        <v>0</v>
      </c>
      <c r="L10794">
        <v>373.58637399999998</v>
      </c>
      <c r="R10794">
        <v>483.74226900000002</v>
      </c>
      <c r="S10794">
        <v>483.74226900000002</v>
      </c>
      <c r="T10794" s="194">
        <v>483.74226900000002</v>
      </c>
      <c r="U10794" t="s">
        <v>193</v>
      </c>
      <c r="V10794">
        <v>45708.623796296299</v>
      </c>
    </row>
    <row r="10795" spans="1:22" x14ac:dyDescent="0.3">
      <c r="A10795" t="s">
        <v>126</v>
      </c>
      <c r="B10795" t="s">
        <v>127</v>
      </c>
      <c r="C10795" t="s">
        <v>93</v>
      </c>
      <c r="D10795" s="29">
        <v>45811</v>
      </c>
      <c r="E10795" s="161">
        <v>0</v>
      </c>
      <c r="F10795" s="161">
        <v>0</v>
      </c>
      <c r="G10795" s="161">
        <v>0</v>
      </c>
      <c r="H10795" s="161">
        <v>0</v>
      </c>
      <c r="L10795">
        <v>373.58637399999998</v>
      </c>
      <c r="R10795">
        <v>483.74226900000002</v>
      </c>
      <c r="S10795">
        <v>483.74226900000002</v>
      </c>
      <c r="T10795" s="194">
        <v>483.74226900000002</v>
      </c>
      <c r="U10795" t="s">
        <v>193</v>
      </c>
      <c r="V10795">
        <v>45708.623402777775</v>
      </c>
    </row>
    <row r="10796" spans="1:22" x14ac:dyDescent="0.3">
      <c r="A10796" t="s">
        <v>126</v>
      </c>
      <c r="B10796" t="s">
        <v>127</v>
      </c>
      <c r="C10796" t="s">
        <v>93</v>
      </c>
      <c r="D10796" s="29">
        <v>45812</v>
      </c>
      <c r="E10796" s="161">
        <v>0</v>
      </c>
      <c r="F10796" s="161">
        <v>0</v>
      </c>
      <c r="G10796" s="161">
        <v>0</v>
      </c>
      <c r="H10796" s="161">
        <v>0</v>
      </c>
      <c r="L10796">
        <v>373.58637399999998</v>
      </c>
      <c r="R10796">
        <v>483.74226900000002</v>
      </c>
      <c r="S10796">
        <v>483.74226900000002</v>
      </c>
      <c r="T10796" s="194">
        <v>483.74226900000002</v>
      </c>
      <c r="U10796" t="s">
        <v>193</v>
      </c>
      <c r="V10796">
        <v>45708.623518518521</v>
      </c>
    </row>
    <row r="10797" spans="1:22" x14ac:dyDescent="0.3">
      <c r="A10797" t="s">
        <v>126</v>
      </c>
      <c r="B10797" t="s">
        <v>127</v>
      </c>
      <c r="C10797" t="s">
        <v>93</v>
      </c>
      <c r="D10797" s="29">
        <v>45813</v>
      </c>
      <c r="E10797" s="161">
        <v>0</v>
      </c>
      <c r="F10797" s="161">
        <v>0</v>
      </c>
      <c r="G10797" s="161">
        <v>0</v>
      </c>
      <c r="H10797" s="161">
        <v>0</v>
      </c>
      <c r="L10797">
        <v>373.58637399999998</v>
      </c>
      <c r="R10797">
        <v>483.74226900000002</v>
      </c>
      <c r="S10797">
        <v>483.74226900000002</v>
      </c>
      <c r="T10797" s="194">
        <v>483.74226900000002</v>
      </c>
      <c r="U10797" t="s">
        <v>193</v>
      </c>
      <c r="V10797">
        <v>45708.623506944445</v>
      </c>
    </row>
    <row r="10798" spans="1:22" x14ac:dyDescent="0.3">
      <c r="A10798" t="s">
        <v>126</v>
      </c>
      <c r="B10798" t="s">
        <v>127</v>
      </c>
      <c r="C10798" t="s">
        <v>93</v>
      </c>
      <c r="D10798" s="29">
        <v>45814</v>
      </c>
      <c r="E10798" s="161">
        <v>0</v>
      </c>
      <c r="F10798" s="161">
        <v>0</v>
      </c>
      <c r="G10798" s="161">
        <v>0</v>
      </c>
      <c r="H10798" s="161">
        <v>0</v>
      </c>
      <c r="L10798">
        <v>373.58637399999998</v>
      </c>
      <c r="R10798">
        <v>483.74226900000002</v>
      </c>
      <c r="S10798">
        <v>483.74226900000002</v>
      </c>
      <c r="T10798" s="194">
        <v>483.74226900000002</v>
      </c>
      <c r="U10798" t="s">
        <v>193</v>
      </c>
      <c r="V10798">
        <v>45708.623611111114</v>
      </c>
    </row>
    <row r="10799" spans="1:22" x14ac:dyDescent="0.3">
      <c r="A10799" t="s">
        <v>126</v>
      </c>
      <c r="B10799" t="s">
        <v>127</v>
      </c>
      <c r="C10799" t="s">
        <v>93</v>
      </c>
      <c r="D10799" s="29">
        <v>45815</v>
      </c>
      <c r="E10799" s="161">
        <v>0</v>
      </c>
      <c r="F10799" s="161">
        <v>0</v>
      </c>
      <c r="G10799" s="161">
        <v>0</v>
      </c>
      <c r="H10799" s="161">
        <v>0</v>
      </c>
      <c r="L10799">
        <v>373.58637399999998</v>
      </c>
      <c r="R10799">
        <v>483.74226900000002</v>
      </c>
      <c r="S10799">
        <v>483.74226900000002</v>
      </c>
      <c r="T10799" s="194">
        <v>483.74226900000002</v>
      </c>
      <c r="U10799" t="s">
        <v>193</v>
      </c>
      <c r="V10799">
        <v>45708.623645833337</v>
      </c>
    </row>
    <row r="10800" spans="1:22" x14ac:dyDescent="0.3">
      <c r="A10800" t="s">
        <v>126</v>
      </c>
      <c r="B10800" t="s">
        <v>127</v>
      </c>
      <c r="C10800" t="s">
        <v>93</v>
      </c>
      <c r="D10800" s="29">
        <v>45816</v>
      </c>
      <c r="E10800" s="161">
        <v>0</v>
      </c>
      <c r="F10800" s="161">
        <v>0</v>
      </c>
      <c r="G10800" s="161">
        <v>0</v>
      </c>
      <c r="H10800" s="161">
        <v>0</v>
      </c>
      <c r="L10800">
        <v>373.58637399999998</v>
      </c>
      <c r="R10800">
        <v>483.74226900000002</v>
      </c>
      <c r="S10800">
        <v>483.74226900000002</v>
      </c>
      <c r="T10800" s="194">
        <v>483.74226900000002</v>
      </c>
      <c r="U10800" t="s">
        <v>193</v>
      </c>
      <c r="V10800">
        <v>45708.62358796296</v>
      </c>
    </row>
    <row r="10801" spans="1:22" x14ac:dyDescent="0.3">
      <c r="A10801" t="s">
        <v>126</v>
      </c>
      <c r="B10801" t="s">
        <v>127</v>
      </c>
      <c r="C10801" t="s">
        <v>93</v>
      </c>
      <c r="D10801" s="29">
        <v>45817</v>
      </c>
      <c r="E10801" s="161">
        <v>0</v>
      </c>
      <c r="F10801" s="161">
        <v>0</v>
      </c>
      <c r="G10801" s="161">
        <v>0</v>
      </c>
      <c r="H10801" s="161">
        <v>0</v>
      </c>
      <c r="L10801">
        <v>373.58637399999998</v>
      </c>
      <c r="R10801">
        <v>483.74226900000002</v>
      </c>
      <c r="S10801">
        <v>483.74226900000002</v>
      </c>
      <c r="T10801" s="194">
        <v>483.74226900000002</v>
      </c>
      <c r="U10801" t="s">
        <v>193</v>
      </c>
      <c r="V10801">
        <v>45708.623773148145</v>
      </c>
    </row>
    <row r="10802" spans="1:22" x14ac:dyDescent="0.3">
      <c r="A10802" t="s">
        <v>126</v>
      </c>
      <c r="B10802" t="s">
        <v>127</v>
      </c>
      <c r="C10802" t="s">
        <v>93</v>
      </c>
      <c r="D10802" s="29">
        <v>45818</v>
      </c>
      <c r="E10802" s="161">
        <v>0</v>
      </c>
      <c r="F10802" s="161">
        <v>0</v>
      </c>
      <c r="G10802" s="161">
        <v>0</v>
      </c>
      <c r="H10802" s="161">
        <v>0</v>
      </c>
      <c r="L10802">
        <v>373.58637399999998</v>
      </c>
      <c r="R10802">
        <v>483.74226900000002</v>
      </c>
      <c r="S10802">
        <v>483.74226900000002</v>
      </c>
      <c r="T10802" s="194">
        <v>483.74226900000002</v>
      </c>
      <c r="U10802" t="s">
        <v>193</v>
      </c>
      <c r="V10802">
        <v>45708.623483796298</v>
      </c>
    </row>
    <row r="10803" spans="1:22" x14ac:dyDescent="0.3">
      <c r="A10803" t="s">
        <v>126</v>
      </c>
      <c r="B10803" t="s">
        <v>127</v>
      </c>
      <c r="C10803" t="s">
        <v>93</v>
      </c>
      <c r="D10803" s="29">
        <v>45819</v>
      </c>
      <c r="E10803" s="161">
        <v>0</v>
      </c>
      <c r="F10803" s="161">
        <v>0</v>
      </c>
      <c r="G10803" s="161">
        <v>0</v>
      </c>
      <c r="H10803" s="161">
        <v>0</v>
      </c>
      <c r="L10803">
        <v>373.58637399999998</v>
      </c>
      <c r="R10803">
        <v>483.74226900000002</v>
      </c>
      <c r="S10803">
        <v>483.74226900000002</v>
      </c>
      <c r="T10803" s="194">
        <v>483.74226900000002</v>
      </c>
      <c r="U10803" t="s">
        <v>193</v>
      </c>
      <c r="V10803">
        <v>45708.623865740738</v>
      </c>
    </row>
    <row r="10804" spans="1:22" x14ac:dyDescent="0.3">
      <c r="A10804" t="s">
        <v>126</v>
      </c>
      <c r="B10804" t="s">
        <v>127</v>
      </c>
      <c r="C10804" t="s">
        <v>93</v>
      </c>
      <c r="D10804" s="29">
        <v>45820</v>
      </c>
      <c r="E10804" s="161">
        <v>0</v>
      </c>
      <c r="F10804" s="161">
        <v>0</v>
      </c>
      <c r="G10804" s="161">
        <v>0</v>
      </c>
      <c r="H10804" s="161">
        <v>0</v>
      </c>
      <c r="L10804">
        <v>373.58637399999998</v>
      </c>
      <c r="R10804">
        <v>483.74226900000002</v>
      </c>
      <c r="S10804">
        <v>483.74226900000002</v>
      </c>
      <c r="T10804" s="194">
        <v>483.74226900000002</v>
      </c>
      <c r="U10804" t="s">
        <v>193</v>
      </c>
      <c r="V10804">
        <v>45708.623831018522</v>
      </c>
    </row>
    <row r="10805" spans="1:22" x14ac:dyDescent="0.3">
      <c r="A10805" t="s">
        <v>126</v>
      </c>
      <c r="B10805" t="s">
        <v>127</v>
      </c>
      <c r="C10805" t="s">
        <v>93</v>
      </c>
      <c r="D10805" s="29">
        <v>45821</v>
      </c>
      <c r="E10805" s="161">
        <v>0</v>
      </c>
      <c r="F10805" s="161">
        <v>0</v>
      </c>
      <c r="G10805" s="161">
        <v>0</v>
      </c>
      <c r="H10805" s="161">
        <v>0</v>
      </c>
      <c r="L10805">
        <v>373.58637399999998</v>
      </c>
      <c r="R10805">
        <v>483.74226900000002</v>
      </c>
      <c r="S10805">
        <v>483.74226900000002</v>
      </c>
      <c r="T10805" s="194">
        <v>483.74226900000002</v>
      </c>
      <c r="U10805" t="s">
        <v>193</v>
      </c>
      <c r="V10805">
        <v>45708.623622685183</v>
      </c>
    </row>
    <row r="10806" spans="1:22" x14ac:dyDescent="0.3">
      <c r="A10806" t="s">
        <v>126</v>
      </c>
      <c r="B10806" t="s">
        <v>127</v>
      </c>
      <c r="C10806" t="s">
        <v>93</v>
      </c>
      <c r="D10806" s="29">
        <v>45822</v>
      </c>
      <c r="E10806" s="161">
        <v>0</v>
      </c>
      <c r="F10806" s="161">
        <v>0</v>
      </c>
      <c r="G10806" s="161">
        <v>0</v>
      </c>
      <c r="H10806" s="161">
        <v>0</v>
      </c>
      <c r="L10806">
        <v>373.58637399999998</v>
      </c>
      <c r="R10806">
        <v>483.74226900000002</v>
      </c>
      <c r="S10806">
        <v>483.74226900000002</v>
      </c>
      <c r="T10806" s="194">
        <v>483.74226900000002</v>
      </c>
      <c r="U10806" t="s">
        <v>193</v>
      </c>
      <c r="V10806">
        <v>45708.623877314814</v>
      </c>
    </row>
    <row r="10807" spans="1:22" x14ac:dyDescent="0.3">
      <c r="A10807" t="s">
        <v>126</v>
      </c>
      <c r="B10807" t="s">
        <v>127</v>
      </c>
      <c r="C10807" t="s">
        <v>93</v>
      </c>
      <c r="D10807" s="29">
        <v>45823</v>
      </c>
      <c r="E10807" s="161">
        <v>0</v>
      </c>
      <c r="F10807" s="161">
        <v>0</v>
      </c>
      <c r="G10807" s="161">
        <v>0</v>
      </c>
      <c r="H10807" s="161">
        <v>0</v>
      </c>
      <c r="L10807">
        <v>373.58637399999998</v>
      </c>
      <c r="R10807">
        <v>483.74226900000002</v>
      </c>
      <c r="S10807">
        <v>483.74226900000002</v>
      </c>
      <c r="T10807" s="194">
        <v>483.74226900000002</v>
      </c>
      <c r="U10807" t="s">
        <v>193</v>
      </c>
      <c r="V10807">
        <v>45708.623483796298</v>
      </c>
    </row>
    <row r="10808" spans="1:22" x14ac:dyDescent="0.3">
      <c r="A10808" t="s">
        <v>126</v>
      </c>
      <c r="B10808" t="s">
        <v>127</v>
      </c>
      <c r="C10808" t="s">
        <v>93</v>
      </c>
      <c r="D10808" s="29">
        <v>45824</v>
      </c>
      <c r="E10808" s="161">
        <v>0</v>
      </c>
      <c r="F10808" s="161">
        <v>0</v>
      </c>
      <c r="G10808" s="161">
        <v>0</v>
      </c>
      <c r="H10808" s="161">
        <v>0</v>
      </c>
      <c r="L10808">
        <v>373.58637399999998</v>
      </c>
      <c r="R10808">
        <v>483.74226900000002</v>
      </c>
      <c r="S10808">
        <v>483.74226900000002</v>
      </c>
      <c r="T10808" s="194">
        <v>483.74226900000002</v>
      </c>
      <c r="U10808" t="s">
        <v>193</v>
      </c>
      <c r="V10808">
        <v>45708.623680555553</v>
      </c>
    </row>
    <row r="10809" spans="1:22" x14ac:dyDescent="0.3">
      <c r="A10809" t="s">
        <v>126</v>
      </c>
      <c r="B10809" t="s">
        <v>127</v>
      </c>
      <c r="C10809" t="s">
        <v>93</v>
      </c>
      <c r="D10809" s="29">
        <v>45825</v>
      </c>
      <c r="E10809" s="161">
        <v>0</v>
      </c>
      <c r="F10809" s="161">
        <v>0</v>
      </c>
      <c r="G10809" s="161">
        <v>0</v>
      </c>
      <c r="H10809" s="161">
        <v>0</v>
      </c>
      <c r="L10809">
        <v>373.58637399999998</v>
      </c>
      <c r="R10809">
        <v>483.74226900000002</v>
      </c>
      <c r="S10809">
        <v>483.74226900000002</v>
      </c>
      <c r="T10809" s="194">
        <v>483.74226900000002</v>
      </c>
      <c r="U10809" t="s">
        <v>193</v>
      </c>
      <c r="V10809">
        <v>45708.623657407406</v>
      </c>
    </row>
    <row r="10810" spans="1:22" x14ac:dyDescent="0.3">
      <c r="A10810" t="s">
        <v>126</v>
      </c>
      <c r="B10810" t="s">
        <v>127</v>
      </c>
      <c r="C10810" t="s">
        <v>93</v>
      </c>
      <c r="D10810" s="29">
        <v>45826</v>
      </c>
      <c r="E10810" s="161">
        <v>0</v>
      </c>
      <c r="F10810" s="161">
        <v>0</v>
      </c>
      <c r="G10810" s="161">
        <v>0</v>
      </c>
      <c r="H10810" s="161">
        <v>0</v>
      </c>
      <c r="L10810">
        <v>373.58637399999998</v>
      </c>
      <c r="R10810">
        <v>483.74226900000002</v>
      </c>
      <c r="S10810">
        <v>483.74226900000002</v>
      </c>
      <c r="T10810" s="194">
        <v>483.74226900000002</v>
      </c>
      <c r="U10810" t="s">
        <v>193</v>
      </c>
      <c r="V10810">
        <v>45708.623738425929</v>
      </c>
    </row>
    <row r="10811" spans="1:22" x14ac:dyDescent="0.3">
      <c r="A10811" t="s">
        <v>126</v>
      </c>
      <c r="B10811" t="s">
        <v>127</v>
      </c>
      <c r="C10811" t="s">
        <v>93</v>
      </c>
      <c r="D10811" s="29">
        <v>45827</v>
      </c>
      <c r="E10811" s="161">
        <v>0</v>
      </c>
      <c r="F10811" s="161">
        <v>0</v>
      </c>
      <c r="G10811" s="161">
        <v>0</v>
      </c>
      <c r="H10811" s="161">
        <v>0</v>
      </c>
      <c r="L10811">
        <v>373.58637399999998</v>
      </c>
      <c r="R10811">
        <v>483.74226900000002</v>
      </c>
      <c r="S10811">
        <v>483.74226900000002</v>
      </c>
      <c r="T10811" s="194">
        <v>483.74226900000002</v>
      </c>
      <c r="U10811" t="s">
        <v>193</v>
      </c>
      <c r="V10811">
        <v>45708.623645833337</v>
      </c>
    </row>
    <row r="10812" spans="1:22" x14ac:dyDescent="0.3">
      <c r="A10812" t="s">
        <v>126</v>
      </c>
      <c r="B10812" t="s">
        <v>127</v>
      </c>
      <c r="C10812" t="s">
        <v>93</v>
      </c>
      <c r="D10812" s="29">
        <v>45828</v>
      </c>
      <c r="E10812" s="161">
        <v>0</v>
      </c>
      <c r="F10812" s="161">
        <v>0</v>
      </c>
      <c r="G10812" s="161">
        <v>0</v>
      </c>
      <c r="H10812" s="161">
        <v>0</v>
      </c>
      <c r="L10812">
        <v>373.58637399999998</v>
      </c>
      <c r="R10812">
        <v>483.74226900000002</v>
      </c>
      <c r="S10812">
        <v>483.74226900000002</v>
      </c>
      <c r="T10812" s="194">
        <v>483.74226900000002</v>
      </c>
      <c r="U10812" t="s">
        <v>193</v>
      </c>
      <c r="V10812">
        <v>45708.623761574076</v>
      </c>
    </row>
    <row r="10813" spans="1:22" x14ac:dyDescent="0.3">
      <c r="A10813" t="s">
        <v>126</v>
      </c>
      <c r="B10813" t="s">
        <v>127</v>
      </c>
      <c r="C10813" t="s">
        <v>93</v>
      </c>
      <c r="D10813" s="29">
        <v>45829</v>
      </c>
      <c r="E10813" s="161">
        <v>0</v>
      </c>
      <c r="F10813" s="161">
        <v>0</v>
      </c>
      <c r="G10813" s="161">
        <v>0</v>
      </c>
      <c r="H10813" s="161">
        <v>0</v>
      </c>
      <c r="L10813">
        <v>373.58637399999998</v>
      </c>
      <c r="R10813">
        <v>483.74226900000002</v>
      </c>
      <c r="S10813">
        <v>483.74226900000002</v>
      </c>
      <c r="T10813" s="194">
        <v>483.74226900000002</v>
      </c>
      <c r="U10813" t="s">
        <v>193</v>
      </c>
      <c r="V10813">
        <v>45708.623715277776</v>
      </c>
    </row>
    <row r="10814" spans="1:22" x14ac:dyDescent="0.3">
      <c r="A10814" t="s">
        <v>126</v>
      </c>
      <c r="B10814" t="s">
        <v>127</v>
      </c>
      <c r="C10814" t="s">
        <v>93</v>
      </c>
      <c r="D10814" s="29">
        <v>45830</v>
      </c>
      <c r="E10814" s="161">
        <v>0</v>
      </c>
      <c r="F10814" s="161">
        <v>0</v>
      </c>
      <c r="G10814" s="161">
        <v>0</v>
      </c>
      <c r="H10814" s="161">
        <v>0</v>
      </c>
      <c r="L10814">
        <v>373.58637399999998</v>
      </c>
      <c r="R10814">
        <v>483.74226900000002</v>
      </c>
      <c r="S10814">
        <v>483.74226900000002</v>
      </c>
      <c r="T10814" s="194">
        <v>483.74226900000002</v>
      </c>
      <c r="U10814" t="s">
        <v>193</v>
      </c>
      <c r="V10814">
        <v>45708.623518518521</v>
      </c>
    </row>
    <row r="10815" spans="1:22" x14ac:dyDescent="0.3">
      <c r="A10815" t="s">
        <v>126</v>
      </c>
      <c r="B10815" t="s">
        <v>127</v>
      </c>
      <c r="C10815" t="s">
        <v>93</v>
      </c>
      <c r="D10815" s="29">
        <v>45831</v>
      </c>
      <c r="E10815" s="161">
        <v>0</v>
      </c>
      <c r="F10815" s="161">
        <v>0</v>
      </c>
      <c r="G10815" s="161">
        <v>0</v>
      </c>
      <c r="H10815" s="161">
        <v>0</v>
      </c>
      <c r="L10815">
        <v>373.58637399999998</v>
      </c>
      <c r="R10815">
        <v>483.74226900000002</v>
      </c>
      <c r="S10815">
        <v>483.74226900000002</v>
      </c>
      <c r="T10815" s="194">
        <v>483.74226900000002</v>
      </c>
      <c r="U10815" t="s">
        <v>193</v>
      </c>
      <c r="V10815">
        <v>45708.623541666668</v>
      </c>
    </row>
    <row r="10816" spans="1:22" x14ac:dyDescent="0.3">
      <c r="A10816" t="s">
        <v>126</v>
      </c>
      <c r="B10816" t="s">
        <v>127</v>
      </c>
      <c r="C10816" t="s">
        <v>93</v>
      </c>
      <c r="D10816" s="29">
        <v>45832</v>
      </c>
      <c r="E10816" s="161">
        <v>0</v>
      </c>
      <c r="F10816" s="161">
        <v>0</v>
      </c>
      <c r="G10816" s="161">
        <v>0</v>
      </c>
      <c r="H10816" s="161">
        <v>0</v>
      </c>
      <c r="L10816">
        <v>373.58637399999998</v>
      </c>
      <c r="R10816">
        <v>483.74226900000002</v>
      </c>
      <c r="S10816">
        <v>483.74226900000002</v>
      </c>
      <c r="T10816" s="194">
        <v>483.74226900000002</v>
      </c>
      <c r="U10816" t="s">
        <v>193</v>
      </c>
      <c r="V10816">
        <v>45708.623668981483</v>
      </c>
    </row>
    <row r="10817" spans="1:22" x14ac:dyDescent="0.3">
      <c r="A10817" t="s">
        <v>126</v>
      </c>
      <c r="B10817" t="s">
        <v>127</v>
      </c>
      <c r="C10817" t="s">
        <v>93</v>
      </c>
      <c r="D10817" s="29">
        <v>45833</v>
      </c>
      <c r="E10817" s="161">
        <v>0</v>
      </c>
      <c r="F10817" s="161">
        <v>0</v>
      </c>
      <c r="G10817" s="161">
        <v>0</v>
      </c>
      <c r="H10817" s="161">
        <v>0</v>
      </c>
      <c r="L10817">
        <v>373.58637399999998</v>
      </c>
      <c r="R10817">
        <v>483.74226900000002</v>
      </c>
      <c r="S10817">
        <v>483.74226900000002</v>
      </c>
      <c r="T10817" s="194">
        <v>483.74226900000002</v>
      </c>
      <c r="U10817" t="s">
        <v>193</v>
      </c>
      <c r="V10817">
        <v>45708.623877314814</v>
      </c>
    </row>
    <row r="10818" spans="1:22" x14ac:dyDescent="0.3">
      <c r="A10818" t="s">
        <v>126</v>
      </c>
      <c r="B10818" t="s">
        <v>127</v>
      </c>
      <c r="C10818" t="s">
        <v>93</v>
      </c>
      <c r="D10818" s="29">
        <v>45834</v>
      </c>
      <c r="E10818" s="161">
        <v>0</v>
      </c>
      <c r="F10818" s="161">
        <v>0</v>
      </c>
      <c r="G10818" s="161">
        <v>0</v>
      </c>
      <c r="H10818" s="161">
        <v>0</v>
      </c>
      <c r="L10818">
        <v>373.58637399999998</v>
      </c>
      <c r="R10818">
        <v>483.74226900000002</v>
      </c>
      <c r="S10818">
        <v>483.74226900000002</v>
      </c>
      <c r="T10818" s="194">
        <v>483.74226900000002</v>
      </c>
      <c r="U10818" t="s">
        <v>193</v>
      </c>
      <c r="V10818">
        <v>45708.623842592591</v>
      </c>
    </row>
    <row r="10819" spans="1:22" x14ac:dyDescent="0.3">
      <c r="A10819" t="s">
        <v>126</v>
      </c>
      <c r="B10819" t="s">
        <v>127</v>
      </c>
      <c r="C10819" t="s">
        <v>93</v>
      </c>
      <c r="D10819" s="29">
        <v>45835</v>
      </c>
      <c r="E10819" s="161">
        <v>0</v>
      </c>
      <c r="F10819" s="161">
        <v>0</v>
      </c>
      <c r="G10819" s="161">
        <v>0</v>
      </c>
      <c r="H10819" s="161">
        <v>0</v>
      </c>
      <c r="L10819">
        <v>373.58637399999998</v>
      </c>
      <c r="R10819">
        <v>483.74226900000002</v>
      </c>
      <c r="S10819">
        <v>483.74226900000002</v>
      </c>
      <c r="T10819" s="194">
        <v>483.74226900000002</v>
      </c>
      <c r="U10819" t="s">
        <v>193</v>
      </c>
      <c r="V10819">
        <v>45708.623865740738</v>
      </c>
    </row>
    <row r="10820" spans="1:22" x14ac:dyDescent="0.3">
      <c r="A10820" t="s">
        <v>126</v>
      </c>
      <c r="B10820" t="s">
        <v>127</v>
      </c>
      <c r="C10820" t="s">
        <v>93</v>
      </c>
      <c r="D10820" s="29">
        <v>45836</v>
      </c>
      <c r="E10820" s="161">
        <v>0</v>
      </c>
      <c r="F10820" s="161">
        <v>0</v>
      </c>
      <c r="G10820" s="161">
        <v>0</v>
      </c>
      <c r="H10820" s="161">
        <v>0</v>
      </c>
      <c r="L10820">
        <v>373.58637399999998</v>
      </c>
      <c r="R10820">
        <v>483.74226900000002</v>
      </c>
      <c r="S10820">
        <v>483.74226900000002</v>
      </c>
      <c r="T10820" s="194">
        <v>483.74226900000002</v>
      </c>
      <c r="U10820" t="s">
        <v>193</v>
      </c>
      <c r="V10820">
        <v>45708.623761574076</v>
      </c>
    </row>
    <row r="10821" spans="1:22" x14ac:dyDescent="0.3">
      <c r="A10821" t="s">
        <v>126</v>
      </c>
      <c r="B10821" t="s">
        <v>127</v>
      </c>
      <c r="C10821" t="s">
        <v>93</v>
      </c>
      <c r="D10821" s="29">
        <v>45837</v>
      </c>
      <c r="E10821" s="161">
        <v>0</v>
      </c>
      <c r="F10821" s="161">
        <v>0</v>
      </c>
      <c r="G10821" s="161">
        <v>0</v>
      </c>
      <c r="H10821" s="161">
        <v>0</v>
      </c>
      <c r="L10821">
        <v>373.58637399999998</v>
      </c>
      <c r="R10821">
        <v>483.74226900000002</v>
      </c>
      <c r="S10821">
        <v>483.74226900000002</v>
      </c>
      <c r="T10821" s="194">
        <v>483.74226900000002</v>
      </c>
      <c r="U10821" t="s">
        <v>193</v>
      </c>
      <c r="V10821">
        <v>45708.623460648145</v>
      </c>
    </row>
    <row r="10822" spans="1:22" x14ac:dyDescent="0.3">
      <c r="A10822" t="s">
        <v>126</v>
      </c>
      <c r="B10822" t="s">
        <v>127</v>
      </c>
      <c r="C10822" t="s">
        <v>93</v>
      </c>
      <c r="D10822" s="29">
        <v>45838</v>
      </c>
      <c r="E10822" s="161">
        <v>0</v>
      </c>
      <c r="F10822" s="161">
        <v>0</v>
      </c>
      <c r="G10822" s="161">
        <v>0</v>
      </c>
      <c r="H10822" s="161">
        <v>0</v>
      </c>
      <c r="L10822">
        <v>373.58637399999998</v>
      </c>
      <c r="R10822">
        <v>483.74226900000002</v>
      </c>
      <c r="S10822">
        <v>483.74226900000002</v>
      </c>
      <c r="T10822" s="194">
        <v>483.74226900000002</v>
      </c>
      <c r="U10822" t="s">
        <v>193</v>
      </c>
      <c r="V10822">
        <v>45708.623506944445</v>
      </c>
    </row>
    <row r="10823" spans="1:22" x14ac:dyDescent="0.3">
      <c r="A10823" t="s">
        <v>126</v>
      </c>
      <c r="B10823" t="s">
        <v>127</v>
      </c>
      <c r="C10823" t="s">
        <v>93</v>
      </c>
      <c r="D10823" s="29">
        <v>45839</v>
      </c>
      <c r="E10823" s="161">
        <v>0</v>
      </c>
      <c r="F10823" s="161">
        <v>0</v>
      </c>
      <c r="G10823" s="161">
        <v>0</v>
      </c>
      <c r="H10823" s="161">
        <v>0</v>
      </c>
      <c r="L10823">
        <v>373.58637399999998</v>
      </c>
      <c r="R10823">
        <v>483.74226900000002</v>
      </c>
      <c r="S10823">
        <v>483.74226900000002</v>
      </c>
      <c r="T10823" s="194">
        <v>483.74226900000002</v>
      </c>
      <c r="U10823" t="s">
        <v>193</v>
      </c>
      <c r="V10823">
        <v>45708.623645833337</v>
      </c>
    </row>
    <row r="10824" spans="1:22" x14ac:dyDescent="0.3">
      <c r="A10824" t="s">
        <v>126</v>
      </c>
      <c r="B10824" t="s">
        <v>127</v>
      </c>
      <c r="C10824" t="s">
        <v>93</v>
      </c>
      <c r="D10824" s="29">
        <v>45840</v>
      </c>
      <c r="E10824" s="161">
        <v>0</v>
      </c>
      <c r="F10824" s="161">
        <v>0</v>
      </c>
      <c r="G10824" s="161">
        <v>0</v>
      </c>
      <c r="H10824" s="161">
        <v>0</v>
      </c>
      <c r="L10824">
        <v>373.58637399999998</v>
      </c>
      <c r="R10824">
        <v>483.74226900000002</v>
      </c>
      <c r="S10824">
        <v>483.74226900000002</v>
      </c>
      <c r="T10824" s="194">
        <v>483.74226900000002</v>
      </c>
      <c r="U10824" t="s">
        <v>193</v>
      </c>
      <c r="V10824">
        <v>45708.623668981483</v>
      </c>
    </row>
    <row r="10825" spans="1:22" x14ac:dyDescent="0.3">
      <c r="A10825" t="s">
        <v>126</v>
      </c>
      <c r="B10825" t="s">
        <v>127</v>
      </c>
      <c r="C10825" t="s">
        <v>93</v>
      </c>
      <c r="D10825" s="29">
        <v>45841</v>
      </c>
      <c r="E10825" s="161">
        <v>0</v>
      </c>
      <c r="F10825" s="161">
        <v>0</v>
      </c>
      <c r="G10825" s="161">
        <v>0</v>
      </c>
      <c r="H10825" s="161">
        <v>0</v>
      </c>
      <c r="L10825">
        <v>373.58637399999998</v>
      </c>
      <c r="R10825">
        <v>483.74226900000002</v>
      </c>
      <c r="S10825">
        <v>483.74226900000002</v>
      </c>
      <c r="T10825" s="194">
        <v>483.74226900000002</v>
      </c>
      <c r="U10825" t="s">
        <v>193</v>
      </c>
      <c r="V10825">
        <v>45708.623472222222</v>
      </c>
    </row>
    <row r="10826" spans="1:22" x14ac:dyDescent="0.3">
      <c r="A10826" t="s">
        <v>126</v>
      </c>
      <c r="B10826" t="s">
        <v>127</v>
      </c>
      <c r="C10826" t="s">
        <v>93</v>
      </c>
      <c r="D10826" s="29">
        <v>45842</v>
      </c>
      <c r="E10826" s="161">
        <v>0</v>
      </c>
      <c r="F10826" s="161">
        <v>0</v>
      </c>
      <c r="G10826" s="161">
        <v>0</v>
      </c>
      <c r="H10826" s="161">
        <v>0</v>
      </c>
      <c r="L10826">
        <v>373.58637399999998</v>
      </c>
      <c r="R10826">
        <v>483.74226900000002</v>
      </c>
      <c r="S10826">
        <v>483.74226900000002</v>
      </c>
      <c r="T10826" s="194">
        <v>483.74226900000002</v>
      </c>
      <c r="U10826" t="s">
        <v>193</v>
      </c>
      <c r="V10826">
        <v>45708.623449074075</v>
      </c>
    </row>
    <row r="10827" spans="1:22" x14ac:dyDescent="0.3">
      <c r="A10827" t="s">
        <v>126</v>
      </c>
      <c r="B10827" t="s">
        <v>127</v>
      </c>
      <c r="C10827" t="s">
        <v>93</v>
      </c>
      <c r="D10827" s="29">
        <v>45843</v>
      </c>
      <c r="E10827" s="161">
        <v>0</v>
      </c>
      <c r="F10827" s="161">
        <v>0</v>
      </c>
      <c r="G10827" s="161">
        <v>0</v>
      </c>
      <c r="H10827" s="161">
        <v>0</v>
      </c>
      <c r="L10827">
        <v>373.58637399999998</v>
      </c>
      <c r="R10827">
        <v>483.74226900000002</v>
      </c>
      <c r="S10827">
        <v>483.74226900000002</v>
      </c>
      <c r="T10827" s="194">
        <v>483.74226900000002</v>
      </c>
      <c r="U10827" t="s">
        <v>193</v>
      </c>
      <c r="V10827">
        <v>45708.623842592591</v>
      </c>
    </row>
    <row r="10828" spans="1:22" x14ac:dyDescent="0.3">
      <c r="A10828" t="s">
        <v>126</v>
      </c>
      <c r="B10828" t="s">
        <v>127</v>
      </c>
      <c r="C10828" t="s">
        <v>93</v>
      </c>
      <c r="D10828" s="29">
        <v>45844</v>
      </c>
      <c r="E10828" s="161">
        <v>0</v>
      </c>
      <c r="F10828" s="161">
        <v>0</v>
      </c>
      <c r="G10828" s="161">
        <v>0</v>
      </c>
      <c r="H10828" s="161">
        <v>0</v>
      </c>
      <c r="L10828">
        <v>373.58637399999998</v>
      </c>
      <c r="R10828">
        <v>483.74226900000002</v>
      </c>
      <c r="S10828">
        <v>483.74226900000002</v>
      </c>
      <c r="T10828" s="194">
        <v>483.74226900000002</v>
      </c>
      <c r="U10828" t="s">
        <v>193</v>
      </c>
      <c r="V10828">
        <v>45708.623472222222</v>
      </c>
    </row>
    <row r="10829" spans="1:22" x14ac:dyDescent="0.3">
      <c r="A10829" t="s">
        <v>126</v>
      </c>
      <c r="B10829" t="s">
        <v>127</v>
      </c>
      <c r="C10829" t="s">
        <v>93</v>
      </c>
      <c r="D10829" s="29">
        <v>45845</v>
      </c>
      <c r="E10829" s="161">
        <v>0</v>
      </c>
      <c r="F10829" s="161">
        <v>0</v>
      </c>
      <c r="G10829" s="161">
        <v>0</v>
      </c>
      <c r="H10829" s="161">
        <v>0</v>
      </c>
      <c r="L10829">
        <v>373.58637399999998</v>
      </c>
      <c r="R10829">
        <v>483.74226900000002</v>
      </c>
      <c r="S10829">
        <v>483.74226900000002</v>
      </c>
      <c r="T10829" s="194">
        <v>483.74226900000002</v>
      </c>
      <c r="U10829" t="s">
        <v>193</v>
      </c>
      <c r="V10829">
        <v>45708.623483796298</v>
      </c>
    </row>
    <row r="10830" spans="1:22" x14ac:dyDescent="0.3">
      <c r="A10830" t="s">
        <v>126</v>
      </c>
      <c r="B10830" t="s">
        <v>127</v>
      </c>
      <c r="C10830" t="s">
        <v>93</v>
      </c>
      <c r="D10830" s="29">
        <v>45846</v>
      </c>
      <c r="E10830" s="161">
        <v>0</v>
      </c>
      <c r="F10830" s="161">
        <v>0</v>
      </c>
      <c r="G10830" s="161">
        <v>0</v>
      </c>
      <c r="H10830" s="161">
        <v>0</v>
      </c>
      <c r="L10830">
        <v>373.58637399999998</v>
      </c>
      <c r="R10830">
        <v>483.74226900000002</v>
      </c>
      <c r="S10830">
        <v>483.74226900000002</v>
      </c>
      <c r="T10830" s="194">
        <v>483.74226900000002</v>
      </c>
      <c r="U10830" t="s">
        <v>193</v>
      </c>
      <c r="V10830">
        <v>45708.623495370368</v>
      </c>
    </row>
    <row r="10831" spans="1:22" x14ac:dyDescent="0.3">
      <c r="A10831" t="s">
        <v>126</v>
      </c>
      <c r="B10831" t="s">
        <v>127</v>
      </c>
      <c r="C10831" t="s">
        <v>93</v>
      </c>
      <c r="D10831" s="29">
        <v>45847</v>
      </c>
      <c r="E10831" s="161">
        <v>0</v>
      </c>
      <c r="F10831" s="161">
        <v>0</v>
      </c>
      <c r="G10831" s="161">
        <v>0</v>
      </c>
      <c r="H10831" s="161">
        <v>0</v>
      </c>
      <c r="L10831">
        <v>373.58637399999998</v>
      </c>
      <c r="R10831">
        <v>483.74226900000002</v>
      </c>
      <c r="S10831">
        <v>483.74226900000002</v>
      </c>
      <c r="T10831" s="194">
        <v>483.74226900000002</v>
      </c>
      <c r="U10831" t="s">
        <v>193</v>
      </c>
      <c r="V10831">
        <v>45708.623506944445</v>
      </c>
    </row>
    <row r="10832" spans="1:22" x14ac:dyDescent="0.3">
      <c r="A10832" t="s">
        <v>126</v>
      </c>
      <c r="B10832" t="s">
        <v>127</v>
      </c>
      <c r="C10832" t="s">
        <v>93</v>
      </c>
      <c r="D10832" s="29">
        <v>45848</v>
      </c>
      <c r="E10832" s="161">
        <v>0</v>
      </c>
      <c r="F10832" s="161">
        <v>0</v>
      </c>
      <c r="G10832" s="161">
        <v>0</v>
      </c>
      <c r="H10832" s="161">
        <v>0</v>
      </c>
      <c r="L10832">
        <v>373.58637399999998</v>
      </c>
      <c r="R10832">
        <v>483.74226900000002</v>
      </c>
      <c r="S10832">
        <v>483.74226900000002</v>
      </c>
      <c r="T10832" s="194">
        <v>483.74226900000002</v>
      </c>
      <c r="U10832" t="s">
        <v>193</v>
      </c>
      <c r="V10832">
        <v>45708.623518518521</v>
      </c>
    </row>
    <row r="10833" spans="1:22" x14ac:dyDescent="0.3">
      <c r="A10833" t="s">
        <v>126</v>
      </c>
      <c r="B10833" t="s">
        <v>127</v>
      </c>
      <c r="C10833" t="s">
        <v>93</v>
      </c>
      <c r="D10833" s="29">
        <v>45849</v>
      </c>
      <c r="E10833" s="161">
        <v>0</v>
      </c>
      <c r="F10833" s="161">
        <v>0</v>
      </c>
      <c r="G10833" s="161">
        <v>0</v>
      </c>
      <c r="H10833" s="161">
        <v>0</v>
      </c>
      <c r="L10833">
        <v>373.58637399999998</v>
      </c>
      <c r="R10833">
        <v>483.74226900000002</v>
      </c>
      <c r="S10833">
        <v>483.74226900000002</v>
      </c>
      <c r="T10833" s="194">
        <v>483.74226900000002</v>
      </c>
      <c r="U10833" t="s">
        <v>193</v>
      </c>
      <c r="V10833">
        <v>45708.623553240737</v>
      </c>
    </row>
    <row r="10834" spans="1:22" x14ac:dyDescent="0.3">
      <c r="A10834" t="s">
        <v>126</v>
      </c>
      <c r="B10834" t="s">
        <v>127</v>
      </c>
      <c r="C10834" t="s">
        <v>93</v>
      </c>
      <c r="D10834" s="29">
        <v>45850</v>
      </c>
      <c r="E10834" s="161">
        <v>0</v>
      </c>
      <c r="F10834" s="161">
        <v>0</v>
      </c>
      <c r="G10834" s="161">
        <v>0</v>
      </c>
      <c r="H10834" s="161">
        <v>0</v>
      </c>
      <c r="L10834">
        <v>373.58637399999998</v>
      </c>
      <c r="R10834">
        <v>483.74226900000002</v>
      </c>
      <c r="S10834">
        <v>483.74226900000002</v>
      </c>
      <c r="T10834" s="194">
        <v>483.74226900000002</v>
      </c>
      <c r="U10834" t="s">
        <v>193</v>
      </c>
      <c r="V10834">
        <v>45708.623530092591</v>
      </c>
    </row>
    <row r="10835" spans="1:22" x14ac:dyDescent="0.3">
      <c r="A10835" t="s">
        <v>126</v>
      </c>
      <c r="B10835" t="s">
        <v>127</v>
      </c>
      <c r="C10835" t="s">
        <v>93</v>
      </c>
      <c r="D10835" s="29">
        <v>45851</v>
      </c>
      <c r="E10835" s="161">
        <v>0</v>
      </c>
      <c r="F10835" s="161">
        <v>0</v>
      </c>
      <c r="G10835" s="161">
        <v>0</v>
      </c>
      <c r="H10835" s="161">
        <v>0</v>
      </c>
      <c r="L10835">
        <v>373.58637399999998</v>
      </c>
      <c r="R10835">
        <v>483.74226900000002</v>
      </c>
      <c r="S10835">
        <v>483.74226900000002</v>
      </c>
      <c r="T10835" s="194">
        <v>483.74226900000002</v>
      </c>
      <c r="U10835" t="s">
        <v>193</v>
      </c>
      <c r="V10835">
        <v>45708.623668981483</v>
      </c>
    </row>
    <row r="10836" spans="1:22" x14ac:dyDescent="0.3">
      <c r="A10836" t="s">
        <v>126</v>
      </c>
      <c r="B10836" t="s">
        <v>127</v>
      </c>
      <c r="C10836" t="s">
        <v>93</v>
      </c>
      <c r="D10836" s="29">
        <v>45852</v>
      </c>
      <c r="E10836" s="161">
        <v>0</v>
      </c>
      <c r="F10836" s="161">
        <v>0</v>
      </c>
      <c r="G10836" s="161">
        <v>0</v>
      </c>
      <c r="H10836" s="161">
        <v>0</v>
      </c>
      <c r="L10836">
        <v>373.58637399999998</v>
      </c>
      <c r="R10836">
        <v>483.74226900000002</v>
      </c>
      <c r="S10836">
        <v>483.74226900000002</v>
      </c>
      <c r="T10836" s="194">
        <v>483.74226900000002</v>
      </c>
      <c r="U10836" t="s">
        <v>193</v>
      </c>
      <c r="V10836">
        <v>45708.623657407406</v>
      </c>
    </row>
    <row r="10837" spans="1:22" x14ac:dyDescent="0.3">
      <c r="A10837" t="s">
        <v>126</v>
      </c>
      <c r="B10837" t="s">
        <v>127</v>
      </c>
      <c r="C10837" t="s">
        <v>93</v>
      </c>
      <c r="D10837" s="29">
        <v>45853</v>
      </c>
      <c r="E10837" s="161">
        <v>0</v>
      </c>
      <c r="F10837" s="161">
        <v>0</v>
      </c>
      <c r="G10837" s="161">
        <v>0</v>
      </c>
      <c r="H10837" s="161">
        <v>0</v>
      </c>
      <c r="L10837">
        <v>373.58637399999998</v>
      </c>
      <c r="R10837">
        <v>483.74226900000002</v>
      </c>
      <c r="S10837">
        <v>483.74226900000002</v>
      </c>
      <c r="T10837" s="194">
        <v>483.74226900000002</v>
      </c>
      <c r="U10837" t="s">
        <v>193</v>
      </c>
      <c r="V10837">
        <v>45708.623831018522</v>
      </c>
    </row>
    <row r="10838" spans="1:22" x14ac:dyDescent="0.3">
      <c r="A10838" t="s">
        <v>126</v>
      </c>
      <c r="B10838" t="s">
        <v>127</v>
      </c>
      <c r="C10838" t="s">
        <v>93</v>
      </c>
      <c r="D10838" s="29">
        <v>45854</v>
      </c>
      <c r="E10838" s="161">
        <v>0</v>
      </c>
      <c r="F10838" s="161">
        <v>0</v>
      </c>
      <c r="G10838" s="161">
        <v>0</v>
      </c>
      <c r="H10838" s="161">
        <v>0</v>
      </c>
      <c r="L10838">
        <v>373.58637399999998</v>
      </c>
      <c r="R10838">
        <v>483.74226900000002</v>
      </c>
      <c r="S10838">
        <v>483.74226900000002</v>
      </c>
      <c r="T10838" s="194">
        <v>483.74226900000002</v>
      </c>
      <c r="U10838" t="s">
        <v>193</v>
      </c>
      <c r="V10838">
        <v>45708.623831018522</v>
      </c>
    </row>
    <row r="10839" spans="1:22" x14ac:dyDescent="0.3">
      <c r="A10839" t="s">
        <v>126</v>
      </c>
      <c r="B10839" t="s">
        <v>127</v>
      </c>
      <c r="C10839" t="s">
        <v>93</v>
      </c>
      <c r="D10839" s="29">
        <v>45855</v>
      </c>
      <c r="E10839" s="161">
        <v>0</v>
      </c>
      <c r="F10839" s="161">
        <v>0</v>
      </c>
      <c r="G10839" s="161">
        <v>0</v>
      </c>
      <c r="H10839" s="161">
        <v>0</v>
      </c>
      <c r="L10839">
        <v>373.58637399999998</v>
      </c>
      <c r="R10839">
        <v>483.74226900000002</v>
      </c>
      <c r="S10839">
        <v>483.74226900000002</v>
      </c>
      <c r="T10839" s="194">
        <v>483.74226900000002</v>
      </c>
      <c r="U10839" t="s">
        <v>193</v>
      </c>
      <c r="V10839">
        <v>45708.623692129629</v>
      </c>
    </row>
    <row r="10840" spans="1:22" x14ac:dyDescent="0.3">
      <c r="A10840" t="s">
        <v>126</v>
      </c>
      <c r="B10840" t="s">
        <v>127</v>
      </c>
      <c r="C10840" t="s">
        <v>93</v>
      </c>
      <c r="D10840" s="29">
        <v>45856</v>
      </c>
      <c r="E10840" s="161">
        <v>0</v>
      </c>
      <c r="F10840" s="161">
        <v>0</v>
      </c>
      <c r="G10840" s="161">
        <v>0</v>
      </c>
      <c r="H10840" s="161">
        <v>0</v>
      </c>
      <c r="L10840">
        <v>373.58637399999998</v>
      </c>
      <c r="R10840">
        <v>483.74226900000002</v>
      </c>
      <c r="S10840">
        <v>483.74226900000002</v>
      </c>
      <c r="T10840" s="194">
        <v>483.74226900000002</v>
      </c>
      <c r="U10840" t="s">
        <v>193</v>
      </c>
      <c r="V10840">
        <v>45708.623460648145</v>
      </c>
    </row>
    <row r="10841" spans="1:22" x14ac:dyDescent="0.3">
      <c r="A10841" t="s">
        <v>126</v>
      </c>
      <c r="B10841" t="s">
        <v>127</v>
      </c>
      <c r="C10841" t="s">
        <v>93</v>
      </c>
      <c r="D10841" s="29">
        <v>45857</v>
      </c>
      <c r="E10841" s="161">
        <v>0</v>
      </c>
      <c r="F10841" s="161">
        <v>0</v>
      </c>
      <c r="G10841" s="161">
        <v>0</v>
      </c>
      <c r="H10841" s="161">
        <v>0</v>
      </c>
      <c r="L10841">
        <v>373.58637399999998</v>
      </c>
      <c r="R10841">
        <v>483.74226900000002</v>
      </c>
      <c r="S10841">
        <v>483.74226900000002</v>
      </c>
      <c r="T10841" s="194">
        <v>483.74226900000002</v>
      </c>
      <c r="U10841" t="s">
        <v>193</v>
      </c>
      <c r="V10841">
        <v>45708.623668981483</v>
      </c>
    </row>
    <row r="10842" spans="1:22" x14ac:dyDescent="0.3">
      <c r="A10842" t="s">
        <v>126</v>
      </c>
      <c r="B10842" t="s">
        <v>127</v>
      </c>
      <c r="C10842" t="s">
        <v>93</v>
      </c>
      <c r="D10842" s="29">
        <v>45858</v>
      </c>
      <c r="E10842" s="161">
        <v>0</v>
      </c>
      <c r="F10842" s="161">
        <v>0</v>
      </c>
      <c r="G10842" s="161">
        <v>0</v>
      </c>
      <c r="H10842" s="161">
        <v>0</v>
      </c>
      <c r="L10842">
        <v>373.58637399999998</v>
      </c>
      <c r="R10842">
        <v>483.74226900000002</v>
      </c>
      <c r="S10842">
        <v>483.74226900000002</v>
      </c>
      <c r="T10842" s="194">
        <v>483.74226900000002</v>
      </c>
      <c r="U10842" t="s">
        <v>193</v>
      </c>
      <c r="V10842">
        <v>45708.623553240737</v>
      </c>
    </row>
    <row r="10843" spans="1:22" x14ac:dyDescent="0.3">
      <c r="A10843" t="s">
        <v>126</v>
      </c>
      <c r="B10843" t="s">
        <v>127</v>
      </c>
      <c r="C10843" t="s">
        <v>93</v>
      </c>
      <c r="D10843" s="29">
        <v>45859</v>
      </c>
      <c r="E10843" s="161">
        <v>0</v>
      </c>
      <c r="F10843" s="161">
        <v>0</v>
      </c>
      <c r="G10843" s="161">
        <v>0</v>
      </c>
      <c r="H10843" s="161">
        <v>0</v>
      </c>
      <c r="L10843">
        <v>373.58637399999998</v>
      </c>
      <c r="R10843">
        <v>483.74226900000002</v>
      </c>
      <c r="S10843">
        <v>483.74226900000002</v>
      </c>
      <c r="T10843" s="194">
        <v>483.74226900000002</v>
      </c>
      <c r="U10843" t="s">
        <v>193</v>
      </c>
      <c r="V10843">
        <v>45708.623657407406</v>
      </c>
    </row>
    <row r="10844" spans="1:22" x14ac:dyDescent="0.3">
      <c r="A10844" t="s">
        <v>126</v>
      </c>
      <c r="B10844" t="s">
        <v>127</v>
      </c>
      <c r="C10844" t="s">
        <v>93</v>
      </c>
      <c r="D10844" s="29">
        <v>45860</v>
      </c>
      <c r="E10844" s="161">
        <v>0</v>
      </c>
      <c r="F10844" s="161">
        <v>0</v>
      </c>
      <c r="G10844" s="161">
        <v>0</v>
      </c>
      <c r="H10844" s="161">
        <v>0</v>
      </c>
      <c r="L10844">
        <v>373.58637399999998</v>
      </c>
      <c r="R10844">
        <v>483.74226900000002</v>
      </c>
      <c r="S10844">
        <v>483.74226900000002</v>
      </c>
      <c r="T10844" s="194">
        <v>483.74226900000002</v>
      </c>
      <c r="U10844" t="s">
        <v>193</v>
      </c>
      <c r="V10844">
        <v>45708.62363425926</v>
      </c>
    </row>
    <row r="10845" spans="1:22" x14ac:dyDescent="0.3">
      <c r="A10845" t="s">
        <v>126</v>
      </c>
      <c r="B10845" t="s">
        <v>127</v>
      </c>
      <c r="C10845" t="s">
        <v>93</v>
      </c>
      <c r="D10845" s="29">
        <v>45861</v>
      </c>
      <c r="E10845" s="161">
        <v>0</v>
      </c>
      <c r="F10845" s="161">
        <v>0</v>
      </c>
      <c r="G10845" s="161">
        <v>0</v>
      </c>
      <c r="H10845" s="161">
        <v>0</v>
      </c>
      <c r="L10845">
        <v>373.58637399999998</v>
      </c>
      <c r="R10845">
        <v>483.74226900000002</v>
      </c>
      <c r="S10845">
        <v>483.74226900000002</v>
      </c>
      <c r="T10845" s="194">
        <v>483.74226900000002</v>
      </c>
      <c r="U10845" t="s">
        <v>193</v>
      </c>
      <c r="V10845">
        <v>45708.623703703706</v>
      </c>
    </row>
    <row r="10846" spans="1:22" x14ac:dyDescent="0.3">
      <c r="A10846" t="s">
        <v>126</v>
      </c>
      <c r="B10846" t="s">
        <v>127</v>
      </c>
      <c r="C10846" t="s">
        <v>93</v>
      </c>
      <c r="D10846" s="29">
        <v>45862</v>
      </c>
      <c r="E10846" s="161">
        <v>0</v>
      </c>
      <c r="F10846" s="161">
        <v>0</v>
      </c>
      <c r="G10846" s="161">
        <v>0</v>
      </c>
      <c r="H10846" s="161">
        <v>0</v>
      </c>
      <c r="L10846">
        <v>373.58637399999998</v>
      </c>
      <c r="R10846">
        <v>483.74226900000002</v>
      </c>
      <c r="S10846">
        <v>483.74226900000002</v>
      </c>
      <c r="T10846" s="194">
        <v>483.74226900000002</v>
      </c>
      <c r="U10846" t="s">
        <v>193</v>
      </c>
      <c r="V10846">
        <v>45708.623784722222</v>
      </c>
    </row>
    <row r="10847" spans="1:22" x14ac:dyDescent="0.3">
      <c r="A10847" t="s">
        <v>126</v>
      </c>
      <c r="B10847" t="s">
        <v>127</v>
      </c>
      <c r="C10847" t="s">
        <v>93</v>
      </c>
      <c r="D10847" s="29">
        <v>45863</v>
      </c>
      <c r="E10847" s="161">
        <v>0</v>
      </c>
      <c r="F10847" s="161">
        <v>0</v>
      </c>
      <c r="G10847" s="161">
        <v>0</v>
      </c>
      <c r="H10847" s="161">
        <v>0</v>
      </c>
      <c r="L10847">
        <v>373.58637399999998</v>
      </c>
      <c r="R10847">
        <v>483.74226900000002</v>
      </c>
      <c r="S10847">
        <v>483.74226900000002</v>
      </c>
      <c r="T10847" s="194">
        <v>483.74226900000002</v>
      </c>
      <c r="U10847" t="s">
        <v>193</v>
      </c>
      <c r="V10847">
        <v>45708.62358796296</v>
      </c>
    </row>
    <row r="10848" spans="1:22" x14ac:dyDescent="0.3">
      <c r="A10848" t="s">
        <v>126</v>
      </c>
      <c r="B10848" t="s">
        <v>127</v>
      </c>
      <c r="C10848" t="s">
        <v>93</v>
      </c>
      <c r="D10848" s="29">
        <v>45864</v>
      </c>
      <c r="E10848" s="161">
        <v>0</v>
      </c>
      <c r="F10848" s="161">
        <v>0</v>
      </c>
      <c r="G10848" s="161">
        <v>0</v>
      </c>
      <c r="H10848" s="161">
        <v>0</v>
      </c>
      <c r="L10848">
        <v>373.58637399999998</v>
      </c>
      <c r="R10848">
        <v>483.74226900000002</v>
      </c>
      <c r="S10848">
        <v>483.74226900000002</v>
      </c>
      <c r="T10848" s="194">
        <v>483.74226900000002</v>
      </c>
      <c r="U10848" t="s">
        <v>193</v>
      </c>
      <c r="V10848">
        <v>45708.623530092591</v>
      </c>
    </row>
    <row r="10849" spans="1:22" x14ac:dyDescent="0.3">
      <c r="A10849" t="s">
        <v>126</v>
      </c>
      <c r="B10849" t="s">
        <v>127</v>
      </c>
      <c r="C10849" t="s">
        <v>93</v>
      </c>
      <c r="D10849" s="29">
        <v>45865</v>
      </c>
      <c r="E10849" s="161">
        <v>0</v>
      </c>
      <c r="F10849" s="161">
        <v>0</v>
      </c>
      <c r="G10849" s="161">
        <v>0</v>
      </c>
      <c r="H10849" s="161">
        <v>0</v>
      </c>
      <c r="L10849">
        <v>373.58637399999998</v>
      </c>
      <c r="R10849">
        <v>483.74226900000002</v>
      </c>
      <c r="S10849">
        <v>483.74226900000002</v>
      </c>
      <c r="T10849" s="194">
        <v>483.74226900000002</v>
      </c>
      <c r="U10849" t="s">
        <v>193</v>
      </c>
      <c r="V10849">
        <v>45708.623541666668</v>
      </c>
    </row>
    <row r="10850" spans="1:22" x14ac:dyDescent="0.3">
      <c r="A10850" t="s">
        <v>126</v>
      </c>
      <c r="B10850" t="s">
        <v>127</v>
      </c>
      <c r="C10850" t="s">
        <v>93</v>
      </c>
      <c r="D10850" s="29">
        <v>45866</v>
      </c>
      <c r="E10850" s="161">
        <v>0</v>
      </c>
      <c r="F10850" s="161">
        <v>0</v>
      </c>
      <c r="G10850" s="161">
        <v>0</v>
      </c>
      <c r="H10850" s="161">
        <v>0</v>
      </c>
      <c r="L10850">
        <v>373.58637399999998</v>
      </c>
      <c r="R10850">
        <v>483.74226900000002</v>
      </c>
      <c r="S10850">
        <v>483.74226900000002</v>
      </c>
      <c r="T10850" s="194">
        <v>483.74226900000002</v>
      </c>
      <c r="U10850" t="s">
        <v>193</v>
      </c>
      <c r="V10850">
        <v>45708.623576388891</v>
      </c>
    </row>
    <row r="10851" spans="1:22" x14ac:dyDescent="0.3">
      <c r="A10851" t="s">
        <v>126</v>
      </c>
      <c r="B10851" t="s">
        <v>127</v>
      </c>
      <c r="C10851" t="s">
        <v>93</v>
      </c>
      <c r="D10851" s="29">
        <v>45867</v>
      </c>
      <c r="E10851" s="161">
        <v>0</v>
      </c>
      <c r="F10851" s="161">
        <v>0</v>
      </c>
      <c r="G10851" s="161">
        <v>0</v>
      </c>
      <c r="H10851" s="161">
        <v>0</v>
      </c>
      <c r="L10851">
        <v>373.58637399999998</v>
      </c>
      <c r="R10851">
        <v>483.74226900000002</v>
      </c>
      <c r="S10851">
        <v>483.74226900000002</v>
      </c>
      <c r="T10851" s="194">
        <v>483.74226900000002</v>
      </c>
      <c r="U10851" t="s">
        <v>193</v>
      </c>
      <c r="V10851">
        <v>45708.623703703706</v>
      </c>
    </row>
    <row r="10852" spans="1:22" x14ac:dyDescent="0.3">
      <c r="A10852" t="s">
        <v>126</v>
      </c>
      <c r="B10852" t="s">
        <v>127</v>
      </c>
      <c r="C10852" t="s">
        <v>93</v>
      </c>
      <c r="D10852" s="29">
        <v>45868</v>
      </c>
      <c r="E10852" s="161">
        <v>0</v>
      </c>
      <c r="F10852" s="161">
        <v>0</v>
      </c>
      <c r="G10852" s="161">
        <v>0</v>
      </c>
      <c r="H10852" s="161">
        <v>0</v>
      </c>
      <c r="L10852">
        <v>373.58637399999998</v>
      </c>
      <c r="R10852">
        <v>483.74226900000002</v>
      </c>
      <c r="S10852">
        <v>483.74226900000002</v>
      </c>
      <c r="T10852" s="194">
        <v>483.74226900000002</v>
      </c>
      <c r="U10852" t="s">
        <v>193</v>
      </c>
      <c r="V10852">
        <v>45708.623726851853</v>
      </c>
    </row>
    <row r="10853" spans="1:22" x14ac:dyDescent="0.3">
      <c r="A10853" t="s">
        <v>126</v>
      </c>
      <c r="B10853" t="s">
        <v>127</v>
      </c>
      <c r="C10853" t="s">
        <v>93</v>
      </c>
      <c r="D10853" s="29">
        <v>45869</v>
      </c>
      <c r="E10853" s="161">
        <v>0</v>
      </c>
      <c r="F10853" s="161">
        <v>0</v>
      </c>
      <c r="G10853" s="161">
        <v>0</v>
      </c>
      <c r="H10853" s="161">
        <v>0</v>
      </c>
      <c r="L10853">
        <v>373.58637399999998</v>
      </c>
      <c r="R10853">
        <v>483.74226900000002</v>
      </c>
      <c r="S10853">
        <v>483.74226900000002</v>
      </c>
      <c r="T10853" s="194">
        <v>483.74226900000002</v>
      </c>
      <c r="U10853" t="s">
        <v>193</v>
      </c>
      <c r="V10853">
        <v>45708.623564814814</v>
      </c>
    </row>
    <row r="10854" spans="1:22" x14ac:dyDescent="0.3">
      <c r="A10854" t="s">
        <v>126</v>
      </c>
      <c r="B10854" t="s">
        <v>127</v>
      </c>
      <c r="C10854" t="s">
        <v>93</v>
      </c>
      <c r="D10854" s="29">
        <v>45870</v>
      </c>
      <c r="E10854" s="161">
        <v>0</v>
      </c>
      <c r="F10854" s="161">
        <v>0</v>
      </c>
      <c r="G10854" s="161">
        <v>0</v>
      </c>
      <c r="H10854" s="161">
        <v>0</v>
      </c>
      <c r="L10854">
        <v>373.58637399999998</v>
      </c>
      <c r="R10854">
        <v>483.74226900000002</v>
      </c>
      <c r="S10854">
        <v>483.74226900000002</v>
      </c>
      <c r="T10854" s="194">
        <v>483.74226900000002</v>
      </c>
      <c r="U10854" t="s">
        <v>193</v>
      </c>
      <c r="V10854">
        <v>45708.623773148145</v>
      </c>
    </row>
    <row r="10855" spans="1:22" x14ac:dyDescent="0.3">
      <c r="A10855" t="s">
        <v>126</v>
      </c>
      <c r="B10855" t="s">
        <v>127</v>
      </c>
      <c r="C10855" t="s">
        <v>93</v>
      </c>
      <c r="D10855" s="29">
        <v>45871</v>
      </c>
      <c r="E10855" s="161">
        <v>0</v>
      </c>
      <c r="F10855" s="161">
        <v>0</v>
      </c>
      <c r="G10855" s="161">
        <v>0</v>
      </c>
      <c r="H10855" s="161">
        <v>0</v>
      </c>
      <c r="L10855">
        <v>373.58637399999998</v>
      </c>
      <c r="R10855">
        <v>483.74226900000002</v>
      </c>
      <c r="S10855">
        <v>483.74226900000002</v>
      </c>
      <c r="T10855" s="194">
        <v>483.74226900000002</v>
      </c>
      <c r="U10855" t="s">
        <v>193</v>
      </c>
      <c r="V10855">
        <v>45708.623518518521</v>
      </c>
    </row>
    <row r="10856" spans="1:22" x14ac:dyDescent="0.3">
      <c r="A10856" t="s">
        <v>126</v>
      </c>
      <c r="B10856" t="s">
        <v>127</v>
      </c>
      <c r="C10856" t="s">
        <v>93</v>
      </c>
      <c r="D10856" s="29">
        <v>45872</v>
      </c>
      <c r="E10856" s="161">
        <v>0</v>
      </c>
      <c r="F10856" s="161">
        <v>0</v>
      </c>
      <c r="G10856" s="161">
        <v>0</v>
      </c>
      <c r="H10856" s="161">
        <v>0</v>
      </c>
      <c r="L10856">
        <v>373.58637399999998</v>
      </c>
      <c r="R10856">
        <v>483.74226900000002</v>
      </c>
      <c r="S10856">
        <v>483.74226900000002</v>
      </c>
      <c r="T10856" s="194">
        <v>483.74226900000002</v>
      </c>
      <c r="U10856" t="s">
        <v>193</v>
      </c>
      <c r="V10856">
        <v>45708.623715277776</v>
      </c>
    </row>
    <row r="10857" spans="1:22" x14ac:dyDescent="0.3">
      <c r="A10857" t="s">
        <v>126</v>
      </c>
      <c r="B10857" t="s">
        <v>127</v>
      </c>
      <c r="C10857" t="s">
        <v>93</v>
      </c>
      <c r="D10857" s="29">
        <v>45873</v>
      </c>
      <c r="E10857" s="161">
        <v>0</v>
      </c>
      <c r="F10857" s="161">
        <v>0</v>
      </c>
      <c r="G10857" s="161">
        <v>0</v>
      </c>
      <c r="H10857" s="161">
        <v>0</v>
      </c>
      <c r="L10857">
        <v>373.58637399999998</v>
      </c>
      <c r="R10857">
        <v>483.74226900000002</v>
      </c>
      <c r="S10857">
        <v>483.74226900000002</v>
      </c>
      <c r="T10857" s="194">
        <v>483.74226900000002</v>
      </c>
      <c r="U10857" t="s">
        <v>193</v>
      </c>
      <c r="V10857">
        <v>45708.623703703706</v>
      </c>
    </row>
    <row r="10858" spans="1:22" x14ac:dyDescent="0.3">
      <c r="A10858" t="s">
        <v>126</v>
      </c>
      <c r="B10858" t="s">
        <v>127</v>
      </c>
      <c r="C10858" t="s">
        <v>93</v>
      </c>
      <c r="D10858" s="29">
        <v>45874</v>
      </c>
      <c r="E10858" s="161">
        <v>0</v>
      </c>
      <c r="F10858" s="161">
        <v>0</v>
      </c>
      <c r="G10858" s="161">
        <v>0</v>
      </c>
      <c r="H10858" s="161">
        <v>0</v>
      </c>
      <c r="L10858">
        <v>373.58637399999998</v>
      </c>
      <c r="R10858">
        <v>483.74226900000002</v>
      </c>
      <c r="S10858">
        <v>483.74226900000002</v>
      </c>
      <c r="T10858" s="194">
        <v>483.74226900000002</v>
      </c>
      <c r="U10858" t="s">
        <v>193</v>
      </c>
      <c r="V10858">
        <v>45708.623715277776</v>
      </c>
    </row>
    <row r="10859" spans="1:22" x14ac:dyDescent="0.3">
      <c r="A10859" t="s">
        <v>126</v>
      </c>
      <c r="B10859" t="s">
        <v>127</v>
      </c>
      <c r="C10859" t="s">
        <v>93</v>
      </c>
      <c r="D10859" s="29">
        <v>45875</v>
      </c>
      <c r="E10859" s="161">
        <v>0</v>
      </c>
      <c r="F10859" s="161">
        <v>0</v>
      </c>
      <c r="G10859" s="161">
        <v>0</v>
      </c>
      <c r="H10859" s="161">
        <v>0</v>
      </c>
      <c r="L10859">
        <v>373.58637399999998</v>
      </c>
      <c r="R10859">
        <v>483.74226900000002</v>
      </c>
      <c r="S10859">
        <v>483.74226900000002</v>
      </c>
      <c r="T10859" s="194">
        <v>483.74226900000002</v>
      </c>
      <c r="U10859" t="s">
        <v>193</v>
      </c>
      <c r="V10859">
        <v>45708.623749999999</v>
      </c>
    </row>
    <row r="10860" spans="1:22" x14ac:dyDescent="0.3">
      <c r="A10860" t="s">
        <v>126</v>
      </c>
      <c r="B10860" t="s">
        <v>127</v>
      </c>
      <c r="C10860" t="s">
        <v>93</v>
      </c>
      <c r="D10860" s="29">
        <v>45876</v>
      </c>
      <c r="E10860" s="161">
        <v>0</v>
      </c>
      <c r="F10860" s="161">
        <v>0</v>
      </c>
      <c r="G10860" s="161">
        <v>0</v>
      </c>
      <c r="H10860" s="161">
        <v>0</v>
      </c>
      <c r="L10860">
        <v>373.58637399999998</v>
      </c>
      <c r="R10860">
        <v>483.74226900000002</v>
      </c>
      <c r="S10860">
        <v>483.74226900000002</v>
      </c>
      <c r="T10860" s="194">
        <v>483.74226900000002</v>
      </c>
      <c r="U10860" t="s">
        <v>193</v>
      </c>
      <c r="V10860">
        <v>45708.623749999999</v>
      </c>
    </row>
    <row r="10861" spans="1:22" x14ac:dyDescent="0.3">
      <c r="A10861" t="s">
        <v>126</v>
      </c>
      <c r="B10861" t="s">
        <v>127</v>
      </c>
      <c r="C10861" t="s">
        <v>93</v>
      </c>
      <c r="D10861" s="29">
        <v>45877</v>
      </c>
      <c r="E10861" s="161">
        <v>0</v>
      </c>
      <c r="F10861" s="161">
        <v>0</v>
      </c>
      <c r="G10861" s="161">
        <v>0</v>
      </c>
      <c r="H10861" s="161">
        <v>0</v>
      </c>
      <c r="L10861">
        <v>373.58637399999998</v>
      </c>
      <c r="R10861">
        <v>483.74226900000002</v>
      </c>
      <c r="S10861">
        <v>483.74226900000002</v>
      </c>
      <c r="T10861" s="194">
        <v>483.74226900000002</v>
      </c>
      <c r="U10861" t="s">
        <v>193</v>
      </c>
      <c r="V10861">
        <v>45708.623819444445</v>
      </c>
    </row>
    <row r="10862" spans="1:22" x14ac:dyDescent="0.3">
      <c r="A10862" t="s">
        <v>126</v>
      </c>
      <c r="B10862" t="s">
        <v>127</v>
      </c>
      <c r="C10862" t="s">
        <v>93</v>
      </c>
      <c r="D10862" s="29">
        <v>45878</v>
      </c>
      <c r="E10862" s="161">
        <v>0</v>
      </c>
      <c r="F10862" s="161">
        <v>0</v>
      </c>
      <c r="G10862" s="161">
        <v>0</v>
      </c>
      <c r="H10862" s="161">
        <v>0</v>
      </c>
      <c r="L10862">
        <v>373.58637399999998</v>
      </c>
      <c r="R10862">
        <v>483.74226900000002</v>
      </c>
      <c r="S10862">
        <v>483.74226900000002</v>
      </c>
      <c r="T10862" s="194">
        <v>483.74226900000002</v>
      </c>
      <c r="U10862" t="s">
        <v>193</v>
      </c>
      <c r="V10862">
        <v>45708.623703703706</v>
      </c>
    </row>
    <row r="10863" spans="1:22" x14ac:dyDescent="0.3">
      <c r="A10863" t="s">
        <v>126</v>
      </c>
      <c r="B10863" t="s">
        <v>127</v>
      </c>
      <c r="C10863" t="s">
        <v>93</v>
      </c>
      <c r="D10863" s="29">
        <v>45879</v>
      </c>
      <c r="E10863" s="161">
        <v>0</v>
      </c>
      <c r="F10863" s="161">
        <v>0</v>
      </c>
      <c r="G10863" s="161">
        <v>0</v>
      </c>
      <c r="H10863" s="161">
        <v>0</v>
      </c>
      <c r="L10863">
        <v>373.58637399999998</v>
      </c>
      <c r="R10863">
        <v>483.74226900000002</v>
      </c>
      <c r="S10863">
        <v>483.74226900000002</v>
      </c>
      <c r="T10863" s="194">
        <v>483.74226900000002</v>
      </c>
      <c r="U10863" t="s">
        <v>193</v>
      </c>
      <c r="V10863">
        <v>45708.623576388891</v>
      </c>
    </row>
    <row r="10864" spans="1:22" x14ac:dyDescent="0.3">
      <c r="A10864" t="s">
        <v>126</v>
      </c>
      <c r="B10864" t="s">
        <v>127</v>
      </c>
      <c r="C10864" t="s">
        <v>93</v>
      </c>
      <c r="D10864" s="29">
        <v>45880</v>
      </c>
      <c r="E10864" s="161">
        <v>0</v>
      </c>
      <c r="F10864" s="161">
        <v>0</v>
      </c>
      <c r="G10864" s="161">
        <v>0</v>
      </c>
      <c r="H10864" s="161">
        <v>0</v>
      </c>
      <c r="L10864">
        <v>373.58637399999998</v>
      </c>
      <c r="R10864">
        <v>483.74226900000002</v>
      </c>
      <c r="S10864">
        <v>483.74226900000002</v>
      </c>
      <c r="T10864" s="194">
        <v>483.74226900000002</v>
      </c>
      <c r="U10864" t="s">
        <v>193</v>
      </c>
      <c r="V10864">
        <v>45708.623553240737</v>
      </c>
    </row>
    <row r="10865" spans="1:22" x14ac:dyDescent="0.3">
      <c r="A10865" t="s">
        <v>126</v>
      </c>
      <c r="B10865" t="s">
        <v>127</v>
      </c>
      <c r="C10865" t="s">
        <v>93</v>
      </c>
      <c r="D10865" s="29">
        <v>45881</v>
      </c>
      <c r="E10865" s="161">
        <v>0</v>
      </c>
      <c r="F10865" s="161">
        <v>0</v>
      </c>
      <c r="G10865" s="161">
        <v>0</v>
      </c>
      <c r="H10865" s="161">
        <v>0</v>
      </c>
      <c r="L10865">
        <v>373.58637399999998</v>
      </c>
      <c r="R10865">
        <v>483.74226900000002</v>
      </c>
      <c r="S10865">
        <v>483.74226900000002</v>
      </c>
      <c r="T10865" s="194">
        <v>483.74226900000002</v>
      </c>
      <c r="U10865" t="s">
        <v>193</v>
      </c>
      <c r="V10865">
        <v>45708.623865740738</v>
      </c>
    </row>
    <row r="10866" spans="1:22" x14ac:dyDescent="0.3">
      <c r="A10866" t="s">
        <v>126</v>
      </c>
      <c r="B10866" t="s">
        <v>127</v>
      </c>
      <c r="C10866" t="s">
        <v>93</v>
      </c>
      <c r="D10866" s="29">
        <v>45882</v>
      </c>
      <c r="E10866" s="161">
        <v>0</v>
      </c>
      <c r="F10866" s="161">
        <v>0</v>
      </c>
      <c r="G10866" s="161">
        <v>0</v>
      </c>
      <c r="H10866" s="161">
        <v>0</v>
      </c>
      <c r="L10866">
        <v>373.58637399999998</v>
      </c>
      <c r="R10866">
        <v>483.74226900000002</v>
      </c>
      <c r="S10866">
        <v>483.74226900000002</v>
      </c>
      <c r="T10866" s="194">
        <v>483.74226900000002</v>
      </c>
      <c r="U10866" t="s">
        <v>193</v>
      </c>
      <c r="V10866">
        <v>45708.623576388891</v>
      </c>
    </row>
    <row r="10867" spans="1:22" x14ac:dyDescent="0.3">
      <c r="A10867" t="s">
        <v>126</v>
      </c>
      <c r="B10867" t="s">
        <v>127</v>
      </c>
      <c r="C10867" t="s">
        <v>93</v>
      </c>
      <c r="D10867" s="29">
        <v>45883</v>
      </c>
      <c r="E10867" s="161">
        <v>0</v>
      </c>
      <c r="F10867" s="161">
        <v>0</v>
      </c>
      <c r="G10867" s="161">
        <v>0</v>
      </c>
      <c r="H10867" s="161">
        <v>0</v>
      </c>
      <c r="L10867">
        <v>373.58637399999998</v>
      </c>
      <c r="R10867">
        <v>483.74226900000002</v>
      </c>
      <c r="S10867">
        <v>483.74226900000002</v>
      </c>
      <c r="T10867" s="194">
        <v>483.74226900000002</v>
      </c>
      <c r="U10867" t="s">
        <v>193</v>
      </c>
      <c r="V10867">
        <v>45708.623726851853</v>
      </c>
    </row>
    <row r="10868" spans="1:22" x14ac:dyDescent="0.3">
      <c r="A10868" t="s">
        <v>126</v>
      </c>
      <c r="B10868" t="s">
        <v>127</v>
      </c>
      <c r="C10868" t="s">
        <v>93</v>
      </c>
      <c r="D10868" s="29">
        <v>45884</v>
      </c>
      <c r="E10868" s="161">
        <v>0</v>
      </c>
      <c r="F10868" s="161">
        <v>0</v>
      </c>
      <c r="G10868" s="161">
        <v>0</v>
      </c>
      <c r="H10868" s="161">
        <v>0</v>
      </c>
      <c r="L10868">
        <v>373.58637399999998</v>
      </c>
      <c r="R10868">
        <v>483.74226900000002</v>
      </c>
      <c r="S10868">
        <v>483.74226900000002</v>
      </c>
      <c r="T10868" s="194">
        <v>483.74226900000002</v>
      </c>
      <c r="U10868" t="s">
        <v>193</v>
      </c>
      <c r="V10868">
        <v>45708.62358796296</v>
      </c>
    </row>
    <row r="10869" spans="1:22" x14ac:dyDescent="0.3">
      <c r="A10869" t="s">
        <v>126</v>
      </c>
      <c r="B10869" t="s">
        <v>127</v>
      </c>
      <c r="C10869" t="s">
        <v>93</v>
      </c>
      <c r="D10869" s="29">
        <v>45885</v>
      </c>
      <c r="E10869" s="161">
        <v>0</v>
      </c>
      <c r="F10869" s="161">
        <v>0</v>
      </c>
      <c r="G10869" s="161">
        <v>0</v>
      </c>
      <c r="H10869" s="161">
        <v>0</v>
      </c>
      <c r="L10869">
        <v>373.58637399999998</v>
      </c>
      <c r="R10869">
        <v>483.74226900000002</v>
      </c>
      <c r="S10869">
        <v>483.74226900000002</v>
      </c>
      <c r="T10869" s="194">
        <v>483.74226900000002</v>
      </c>
      <c r="U10869" t="s">
        <v>193</v>
      </c>
      <c r="V10869">
        <v>45708.623599537037</v>
      </c>
    </row>
    <row r="10870" spans="1:22" x14ac:dyDescent="0.3">
      <c r="A10870" t="s">
        <v>126</v>
      </c>
      <c r="B10870" t="s">
        <v>127</v>
      </c>
      <c r="C10870" t="s">
        <v>93</v>
      </c>
      <c r="D10870" s="29">
        <v>45886</v>
      </c>
      <c r="E10870" s="161">
        <v>0</v>
      </c>
      <c r="F10870" s="161">
        <v>0</v>
      </c>
      <c r="G10870" s="161">
        <v>0</v>
      </c>
      <c r="H10870" s="161">
        <v>0</v>
      </c>
      <c r="L10870">
        <v>373.58637399999998</v>
      </c>
      <c r="R10870">
        <v>483.74226900000002</v>
      </c>
      <c r="S10870">
        <v>483.74226900000002</v>
      </c>
      <c r="T10870" s="194">
        <v>483.74226900000002</v>
      </c>
      <c r="U10870" t="s">
        <v>193</v>
      </c>
      <c r="V10870">
        <v>45708.623738425929</v>
      </c>
    </row>
    <row r="10871" spans="1:22" x14ac:dyDescent="0.3">
      <c r="A10871" t="s">
        <v>126</v>
      </c>
      <c r="B10871" t="s">
        <v>127</v>
      </c>
      <c r="C10871" t="s">
        <v>93</v>
      </c>
      <c r="D10871" s="29">
        <v>45887</v>
      </c>
      <c r="E10871" s="161">
        <v>0</v>
      </c>
      <c r="F10871" s="161">
        <v>0</v>
      </c>
      <c r="G10871" s="161">
        <v>0</v>
      </c>
      <c r="H10871" s="161">
        <v>0</v>
      </c>
      <c r="L10871">
        <v>373.58637399999998</v>
      </c>
      <c r="R10871">
        <v>483.74226900000002</v>
      </c>
      <c r="S10871">
        <v>483.74226900000002</v>
      </c>
      <c r="T10871" s="194">
        <v>483.74226900000002</v>
      </c>
      <c r="U10871" t="s">
        <v>193</v>
      </c>
      <c r="V10871">
        <v>45708.623564814814</v>
      </c>
    </row>
    <row r="10872" spans="1:22" x14ac:dyDescent="0.3">
      <c r="A10872" t="s">
        <v>126</v>
      </c>
      <c r="B10872" t="s">
        <v>127</v>
      </c>
      <c r="C10872" t="s">
        <v>93</v>
      </c>
      <c r="D10872" s="29">
        <v>45888</v>
      </c>
      <c r="E10872" s="161">
        <v>0</v>
      </c>
      <c r="F10872" s="161">
        <v>0</v>
      </c>
      <c r="G10872" s="161">
        <v>0</v>
      </c>
      <c r="H10872" s="161">
        <v>0</v>
      </c>
      <c r="L10872">
        <v>373.58637399999998</v>
      </c>
      <c r="R10872">
        <v>483.74226900000002</v>
      </c>
      <c r="S10872">
        <v>483.74226900000002</v>
      </c>
      <c r="T10872" s="194">
        <v>483.74226900000002</v>
      </c>
      <c r="U10872" t="s">
        <v>193</v>
      </c>
      <c r="V10872">
        <v>45708.623900462961</v>
      </c>
    </row>
    <row r="10873" spans="1:22" x14ac:dyDescent="0.3">
      <c r="A10873" t="s">
        <v>126</v>
      </c>
      <c r="B10873" t="s">
        <v>127</v>
      </c>
      <c r="C10873" t="s">
        <v>93</v>
      </c>
      <c r="D10873" s="29">
        <v>45889</v>
      </c>
      <c r="E10873" s="161">
        <v>0</v>
      </c>
      <c r="F10873" s="161">
        <v>0</v>
      </c>
      <c r="G10873" s="161">
        <v>0</v>
      </c>
      <c r="H10873" s="161">
        <v>0</v>
      </c>
      <c r="L10873">
        <v>373.58637399999998</v>
      </c>
      <c r="R10873">
        <v>483.74226900000002</v>
      </c>
      <c r="S10873">
        <v>483.74226900000002</v>
      </c>
      <c r="T10873" s="194">
        <v>483.74226900000002</v>
      </c>
      <c r="U10873" t="s">
        <v>193</v>
      </c>
      <c r="V10873">
        <v>45708.623726851853</v>
      </c>
    </row>
    <row r="10874" spans="1:22" x14ac:dyDescent="0.3">
      <c r="A10874" t="s">
        <v>126</v>
      </c>
      <c r="B10874" t="s">
        <v>127</v>
      </c>
      <c r="C10874" t="s">
        <v>93</v>
      </c>
      <c r="D10874" s="29">
        <v>45890</v>
      </c>
      <c r="E10874" s="161">
        <v>0</v>
      </c>
      <c r="F10874" s="161">
        <v>0</v>
      </c>
      <c r="G10874" s="161">
        <v>0</v>
      </c>
      <c r="H10874" s="161">
        <v>0</v>
      </c>
      <c r="L10874">
        <v>373.58637399999998</v>
      </c>
      <c r="R10874">
        <v>483.74226900000002</v>
      </c>
      <c r="S10874">
        <v>483.74226900000002</v>
      </c>
      <c r="T10874" s="194">
        <v>483.74226900000002</v>
      </c>
      <c r="U10874" t="s">
        <v>193</v>
      </c>
      <c r="V10874">
        <v>45708.623564814814</v>
      </c>
    </row>
    <row r="10875" spans="1:22" x14ac:dyDescent="0.3">
      <c r="A10875" t="s">
        <v>126</v>
      </c>
      <c r="B10875" t="s">
        <v>127</v>
      </c>
      <c r="C10875" t="s">
        <v>93</v>
      </c>
      <c r="D10875" s="29">
        <v>45891</v>
      </c>
      <c r="E10875" s="161">
        <v>0</v>
      </c>
      <c r="F10875" s="161">
        <v>0</v>
      </c>
      <c r="G10875" s="161">
        <v>0</v>
      </c>
      <c r="H10875" s="161">
        <v>0</v>
      </c>
      <c r="L10875">
        <v>373.58637399999998</v>
      </c>
      <c r="R10875">
        <v>483.74226900000002</v>
      </c>
      <c r="S10875">
        <v>483.74226900000002</v>
      </c>
      <c r="T10875" s="194">
        <v>483.74226900000002</v>
      </c>
      <c r="U10875" t="s">
        <v>193</v>
      </c>
      <c r="V10875">
        <v>45708.623692129629</v>
      </c>
    </row>
    <row r="10876" spans="1:22" x14ac:dyDescent="0.3">
      <c r="A10876" t="s">
        <v>126</v>
      </c>
      <c r="B10876" t="s">
        <v>127</v>
      </c>
      <c r="C10876" t="s">
        <v>93</v>
      </c>
      <c r="D10876" s="29">
        <v>45892</v>
      </c>
      <c r="E10876" s="161">
        <v>0</v>
      </c>
      <c r="F10876" s="161">
        <v>0</v>
      </c>
      <c r="G10876" s="161">
        <v>0</v>
      </c>
      <c r="H10876" s="161">
        <v>0</v>
      </c>
      <c r="L10876">
        <v>373.58637399999998</v>
      </c>
      <c r="R10876">
        <v>483.74226900000002</v>
      </c>
      <c r="S10876">
        <v>483.74226900000002</v>
      </c>
      <c r="T10876" s="194">
        <v>483.74226900000002</v>
      </c>
      <c r="U10876" t="s">
        <v>193</v>
      </c>
      <c r="V10876">
        <v>45708.623749999999</v>
      </c>
    </row>
    <row r="10877" spans="1:22" x14ac:dyDescent="0.3">
      <c r="A10877" t="s">
        <v>126</v>
      </c>
      <c r="B10877" t="s">
        <v>127</v>
      </c>
      <c r="C10877" t="s">
        <v>93</v>
      </c>
      <c r="D10877" s="29">
        <v>45893</v>
      </c>
      <c r="E10877" s="161">
        <v>0</v>
      </c>
      <c r="F10877" s="161">
        <v>0</v>
      </c>
      <c r="G10877" s="161">
        <v>0</v>
      </c>
      <c r="H10877" s="161">
        <v>0</v>
      </c>
      <c r="L10877">
        <v>373.58637399999998</v>
      </c>
      <c r="R10877">
        <v>483.74226900000002</v>
      </c>
      <c r="S10877">
        <v>483.74226900000002</v>
      </c>
      <c r="T10877" s="194">
        <v>483.74226900000002</v>
      </c>
      <c r="U10877" t="s">
        <v>193</v>
      </c>
      <c r="V10877">
        <v>45708.623912037037</v>
      </c>
    </row>
    <row r="10878" spans="1:22" x14ac:dyDescent="0.3">
      <c r="A10878" t="s">
        <v>126</v>
      </c>
      <c r="B10878" t="s">
        <v>127</v>
      </c>
      <c r="C10878" t="s">
        <v>93</v>
      </c>
      <c r="D10878" s="29">
        <v>45894</v>
      </c>
      <c r="E10878" s="161">
        <v>0</v>
      </c>
      <c r="F10878" s="161">
        <v>0</v>
      </c>
      <c r="G10878" s="161">
        <v>0</v>
      </c>
      <c r="H10878" s="161">
        <v>0</v>
      </c>
      <c r="L10878">
        <v>373.58637399999998</v>
      </c>
      <c r="R10878">
        <v>483.74226900000002</v>
      </c>
      <c r="S10878">
        <v>483.74226900000002</v>
      </c>
      <c r="T10878" s="194">
        <v>483.74226900000002</v>
      </c>
      <c r="U10878" t="s">
        <v>193</v>
      </c>
      <c r="V10878">
        <v>45708.623749999999</v>
      </c>
    </row>
    <row r="10879" spans="1:22" x14ac:dyDescent="0.3">
      <c r="A10879" t="s">
        <v>126</v>
      </c>
      <c r="B10879" t="s">
        <v>127</v>
      </c>
      <c r="C10879" t="s">
        <v>93</v>
      </c>
      <c r="D10879" s="29">
        <v>45895</v>
      </c>
      <c r="E10879" s="161">
        <v>0</v>
      </c>
      <c r="F10879" s="161">
        <v>0</v>
      </c>
      <c r="G10879" s="161">
        <v>0</v>
      </c>
      <c r="H10879" s="161">
        <v>0</v>
      </c>
      <c r="L10879">
        <v>373.58637399999998</v>
      </c>
      <c r="R10879">
        <v>483.74226900000002</v>
      </c>
      <c r="S10879">
        <v>483.74226900000002</v>
      </c>
      <c r="T10879" s="194">
        <v>483.74226900000002</v>
      </c>
      <c r="U10879" t="s">
        <v>193</v>
      </c>
      <c r="V10879">
        <v>45708.623912037037</v>
      </c>
    </row>
    <row r="10880" spans="1:22" x14ac:dyDescent="0.3">
      <c r="A10880" t="s">
        <v>126</v>
      </c>
      <c r="B10880" t="s">
        <v>127</v>
      </c>
      <c r="C10880" t="s">
        <v>93</v>
      </c>
      <c r="D10880" s="29">
        <v>45896</v>
      </c>
      <c r="E10880" s="161">
        <v>0</v>
      </c>
      <c r="F10880" s="161">
        <v>0</v>
      </c>
      <c r="G10880" s="161">
        <v>0</v>
      </c>
      <c r="H10880" s="161">
        <v>0</v>
      </c>
      <c r="L10880">
        <v>373.58637399999998</v>
      </c>
      <c r="R10880">
        <v>483.74226900000002</v>
      </c>
      <c r="S10880">
        <v>483.74226900000002</v>
      </c>
      <c r="T10880" s="194">
        <v>483.74226900000002</v>
      </c>
      <c r="U10880" t="s">
        <v>193</v>
      </c>
      <c r="V10880">
        <v>45708.623831018522</v>
      </c>
    </row>
    <row r="10881" spans="1:22" x14ac:dyDescent="0.3">
      <c r="A10881" t="s">
        <v>126</v>
      </c>
      <c r="B10881" t="s">
        <v>127</v>
      </c>
      <c r="C10881" t="s">
        <v>93</v>
      </c>
      <c r="D10881" s="29">
        <v>45897</v>
      </c>
      <c r="E10881" s="161">
        <v>0</v>
      </c>
      <c r="F10881" s="161">
        <v>0</v>
      </c>
      <c r="G10881" s="161">
        <v>0</v>
      </c>
      <c r="H10881" s="161">
        <v>0</v>
      </c>
      <c r="L10881">
        <v>373.58637399999998</v>
      </c>
      <c r="R10881">
        <v>483.74226900000002</v>
      </c>
      <c r="S10881">
        <v>483.74226900000002</v>
      </c>
      <c r="T10881" s="194">
        <v>483.74226900000002</v>
      </c>
      <c r="U10881" t="s">
        <v>193</v>
      </c>
      <c r="V10881">
        <v>45708.623912037037</v>
      </c>
    </row>
    <row r="10882" spans="1:22" x14ac:dyDescent="0.3">
      <c r="A10882" t="s">
        <v>126</v>
      </c>
      <c r="B10882" t="s">
        <v>127</v>
      </c>
      <c r="C10882" t="s">
        <v>93</v>
      </c>
      <c r="D10882" s="29">
        <v>45898</v>
      </c>
      <c r="E10882" s="161">
        <v>0</v>
      </c>
      <c r="F10882" s="161">
        <v>0</v>
      </c>
      <c r="G10882" s="161">
        <v>0</v>
      </c>
      <c r="H10882" s="161">
        <v>0</v>
      </c>
      <c r="L10882">
        <v>373.58637399999998</v>
      </c>
      <c r="R10882">
        <v>483.74226900000002</v>
      </c>
      <c r="S10882">
        <v>483.74226900000002</v>
      </c>
      <c r="T10882" s="194">
        <v>483.74226900000002</v>
      </c>
      <c r="U10882" t="s">
        <v>193</v>
      </c>
      <c r="V10882">
        <v>45708.623796296299</v>
      </c>
    </row>
    <row r="10883" spans="1:22" x14ac:dyDescent="0.3">
      <c r="A10883" t="s">
        <v>126</v>
      </c>
      <c r="B10883" t="s">
        <v>127</v>
      </c>
      <c r="C10883" t="s">
        <v>93</v>
      </c>
      <c r="D10883" s="29">
        <v>45899</v>
      </c>
      <c r="E10883" s="161">
        <v>0</v>
      </c>
      <c r="F10883" s="161">
        <v>0</v>
      </c>
      <c r="G10883" s="161">
        <v>0</v>
      </c>
      <c r="H10883" s="161">
        <v>0</v>
      </c>
      <c r="L10883">
        <v>373.58637399999998</v>
      </c>
      <c r="R10883">
        <v>483.74226900000002</v>
      </c>
      <c r="S10883">
        <v>483.74226900000002</v>
      </c>
      <c r="T10883" s="194">
        <v>483.74226900000002</v>
      </c>
      <c r="U10883" t="s">
        <v>193</v>
      </c>
      <c r="V10883">
        <v>45708.623888888891</v>
      </c>
    </row>
    <row r="10884" spans="1:22" x14ac:dyDescent="0.3">
      <c r="A10884" t="s">
        <v>126</v>
      </c>
      <c r="B10884" t="s">
        <v>127</v>
      </c>
      <c r="C10884" t="s">
        <v>93</v>
      </c>
      <c r="D10884" s="29">
        <v>45900</v>
      </c>
      <c r="E10884" s="161">
        <v>0</v>
      </c>
      <c r="F10884" s="161">
        <v>0</v>
      </c>
      <c r="G10884" s="161">
        <v>0</v>
      </c>
      <c r="H10884" s="161">
        <v>0</v>
      </c>
      <c r="L10884">
        <v>373.58637399999998</v>
      </c>
      <c r="R10884">
        <v>483.74226900000002</v>
      </c>
      <c r="S10884">
        <v>483.74226900000002</v>
      </c>
      <c r="T10884" s="194">
        <v>483.74226900000002</v>
      </c>
      <c r="U10884" t="s">
        <v>193</v>
      </c>
      <c r="V10884">
        <v>45708.623877314814</v>
      </c>
    </row>
    <row r="10885" spans="1:22" x14ac:dyDescent="0.3">
      <c r="A10885" t="s">
        <v>126</v>
      </c>
      <c r="B10885" t="s">
        <v>127</v>
      </c>
      <c r="C10885" t="s">
        <v>93</v>
      </c>
      <c r="D10885" s="29">
        <v>45901</v>
      </c>
      <c r="E10885" s="161">
        <v>0</v>
      </c>
      <c r="F10885" s="161">
        <v>0</v>
      </c>
      <c r="G10885" s="161">
        <v>0</v>
      </c>
      <c r="H10885" s="161">
        <v>0</v>
      </c>
      <c r="L10885">
        <v>373.58637399999998</v>
      </c>
      <c r="R10885">
        <v>483.74226900000002</v>
      </c>
      <c r="S10885">
        <v>483.74226900000002</v>
      </c>
      <c r="T10885" s="194">
        <v>483.74226900000002</v>
      </c>
      <c r="U10885" t="s">
        <v>193</v>
      </c>
      <c r="V10885">
        <v>45708.623784722222</v>
      </c>
    </row>
    <row r="10886" spans="1:22" x14ac:dyDescent="0.3">
      <c r="A10886" t="s">
        <v>126</v>
      </c>
      <c r="B10886" t="s">
        <v>127</v>
      </c>
      <c r="C10886" t="s">
        <v>93</v>
      </c>
      <c r="D10886" s="29">
        <v>45902</v>
      </c>
      <c r="E10886" s="161">
        <v>0</v>
      </c>
      <c r="F10886" s="161">
        <v>0</v>
      </c>
      <c r="G10886" s="161">
        <v>0</v>
      </c>
      <c r="H10886" s="161">
        <v>0</v>
      </c>
      <c r="L10886">
        <v>373.58637399999998</v>
      </c>
      <c r="R10886">
        <v>483.74226900000002</v>
      </c>
      <c r="S10886">
        <v>483.74226900000002</v>
      </c>
      <c r="T10886" s="194">
        <v>483.74226900000002</v>
      </c>
      <c r="U10886" t="s">
        <v>193</v>
      </c>
      <c r="V10886">
        <v>45708.623784722222</v>
      </c>
    </row>
    <row r="10887" spans="1:22" x14ac:dyDescent="0.3">
      <c r="A10887" t="s">
        <v>126</v>
      </c>
      <c r="B10887" t="s">
        <v>127</v>
      </c>
      <c r="C10887" t="s">
        <v>93</v>
      </c>
      <c r="D10887" s="29">
        <v>45903</v>
      </c>
      <c r="E10887" s="161">
        <v>0</v>
      </c>
      <c r="F10887" s="161">
        <v>0</v>
      </c>
      <c r="G10887" s="161">
        <v>0</v>
      </c>
      <c r="H10887" s="161">
        <v>0</v>
      </c>
      <c r="L10887">
        <v>373.58637399999998</v>
      </c>
      <c r="R10887">
        <v>483.74226900000002</v>
      </c>
      <c r="S10887">
        <v>483.74226900000002</v>
      </c>
      <c r="T10887" s="194">
        <v>483.74226900000002</v>
      </c>
      <c r="U10887" t="s">
        <v>193</v>
      </c>
      <c r="V10887">
        <v>45708.623807870368</v>
      </c>
    </row>
    <row r="10888" spans="1:22" x14ac:dyDescent="0.3">
      <c r="A10888" t="s">
        <v>126</v>
      </c>
      <c r="B10888" t="s">
        <v>127</v>
      </c>
      <c r="C10888" t="s">
        <v>93</v>
      </c>
      <c r="D10888" s="29">
        <v>45904</v>
      </c>
      <c r="E10888" s="161">
        <v>0</v>
      </c>
      <c r="F10888" s="161">
        <v>0</v>
      </c>
      <c r="G10888" s="161">
        <v>0</v>
      </c>
      <c r="H10888" s="161">
        <v>0</v>
      </c>
      <c r="L10888">
        <v>373.58637399999998</v>
      </c>
      <c r="R10888">
        <v>483.74226900000002</v>
      </c>
      <c r="S10888">
        <v>483.74226900000002</v>
      </c>
      <c r="T10888" s="194">
        <v>483.74226900000002</v>
      </c>
      <c r="U10888" t="s">
        <v>193</v>
      </c>
      <c r="V10888">
        <v>45708.623912037037</v>
      </c>
    </row>
    <row r="10889" spans="1:22" x14ac:dyDescent="0.3">
      <c r="A10889" t="s">
        <v>126</v>
      </c>
      <c r="B10889" t="s">
        <v>127</v>
      </c>
      <c r="C10889" t="s">
        <v>93</v>
      </c>
      <c r="D10889" s="29">
        <v>45905</v>
      </c>
      <c r="E10889" s="161">
        <v>0</v>
      </c>
      <c r="F10889" s="161">
        <v>0</v>
      </c>
      <c r="G10889" s="161">
        <v>0</v>
      </c>
      <c r="H10889" s="161">
        <v>0</v>
      </c>
      <c r="L10889">
        <v>373.58637399999998</v>
      </c>
      <c r="R10889">
        <v>483.74226900000002</v>
      </c>
      <c r="S10889">
        <v>483.74226900000002</v>
      </c>
      <c r="T10889" s="194">
        <v>483.74226900000002</v>
      </c>
      <c r="U10889" t="s">
        <v>193</v>
      </c>
      <c r="V10889">
        <v>45708.623923611114</v>
      </c>
    </row>
    <row r="10890" spans="1:22" x14ac:dyDescent="0.3">
      <c r="A10890" t="s">
        <v>126</v>
      </c>
      <c r="B10890" t="s">
        <v>127</v>
      </c>
      <c r="C10890" t="s">
        <v>93</v>
      </c>
      <c r="D10890" s="29">
        <v>45906</v>
      </c>
      <c r="E10890" s="161">
        <v>0</v>
      </c>
      <c r="F10890" s="161">
        <v>0</v>
      </c>
      <c r="G10890" s="161">
        <v>0</v>
      </c>
      <c r="H10890" s="161">
        <v>0</v>
      </c>
      <c r="L10890">
        <v>373.58637399999998</v>
      </c>
      <c r="R10890">
        <v>483.74226900000002</v>
      </c>
      <c r="S10890">
        <v>483.74226900000002</v>
      </c>
      <c r="T10890" s="194">
        <v>483.74226900000002</v>
      </c>
      <c r="U10890" t="s">
        <v>193</v>
      </c>
      <c r="V10890">
        <v>45708.623923611114</v>
      </c>
    </row>
    <row r="10891" spans="1:22" x14ac:dyDescent="0.3">
      <c r="A10891" t="s">
        <v>126</v>
      </c>
      <c r="B10891" t="s">
        <v>127</v>
      </c>
      <c r="C10891" t="s">
        <v>93</v>
      </c>
      <c r="D10891" s="29">
        <v>45907</v>
      </c>
      <c r="E10891" s="161">
        <v>0</v>
      </c>
      <c r="F10891" s="161">
        <v>0</v>
      </c>
      <c r="G10891" s="161">
        <v>0</v>
      </c>
      <c r="H10891" s="161">
        <v>0</v>
      </c>
      <c r="L10891">
        <v>373.58637399999998</v>
      </c>
      <c r="R10891">
        <v>483.74226900000002</v>
      </c>
      <c r="S10891">
        <v>483.74226900000002</v>
      </c>
      <c r="T10891" s="194">
        <v>483.74226900000002</v>
      </c>
      <c r="U10891" t="s">
        <v>193</v>
      </c>
      <c r="V10891">
        <v>45708.623912037037</v>
      </c>
    </row>
    <row r="10892" spans="1:22" x14ac:dyDescent="0.3">
      <c r="A10892" t="s">
        <v>126</v>
      </c>
      <c r="B10892" t="s">
        <v>127</v>
      </c>
      <c r="C10892" t="s">
        <v>93</v>
      </c>
      <c r="D10892" s="29">
        <v>45908</v>
      </c>
      <c r="E10892" s="161">
        <v>0</v>
      </c>
      <c r="F10892" s="161">
        <v>0</v>
      </c>
      <c r="G10892" s="161">
        <v>0</v>
      </c>
      <c r="H10892" s="161">
        <v>0</v>
      </c>
      <c r="L10892">
        <v>373.58637399999998</v>
      </c>
      <c r="R10892">
        <v>483.74226900000002</v>
      </c>
      <c r="S10892">
        <v>483.74226900000002</v>
      </c>
      <c r="T10892" s="194">
        <v>483.74226900000002</v>
      </c>
      <c r="U10892" t="s">
        <v>193</v>
      </c>
      <c r="V10892">
        <v>45708.623935185184</v>
      </c>
    </row>
    <row r="10893" spans="1:22" x14ac:dyDescent="0.3">
      <c r="A10893" t="s">
        <v>126</v>
      </c>
      <c r="B10893" t="s">
        <v>127</v>
      </c>
      <c r="C10893" t="s">
        <v>93</v>
      </c>
      <c r="D10893" s="29">
        <v>45909</v>
      </c>
      <c r="E10893" s="161">
        <v>0</v>
      </c>
      <c r="F10893" s="161">
        <v>0</v>
      </c>
      <c r="G10893" s="161">
        <v>0</v>
      </c>
      <c r="H10893" s="161">
        <v>0</v>
      </c>
      <c r="L10893">
        <v>373.58637399999998</v>
      </c>
      <c r="R10893">
        <v>483.74226900000002</v>
      </c>
      <c r="S10893">
        <v>483.74226900000002</v>
      </c>
      <c r="T10893" s="194">
        <v>483.74226900000002</v>
      </c>
      <c r="U10893" t="s">
        <v>193</v>
      </c>
      <c r="V10893">
        <v>45708.623923611114</v>
      </c>
    </row>
    <row r="10894" spans="1:22" x14ac:dyDescent="0.3">
      <c r="A10894" t="s">
        <v>126</v>
      </c>
      <c r="B10894" t="s">
        <v>127</v>
      </c>
      <c r="C10894" t="s">
        <v>93</v>
      </c>
      <c r="D10894" s="29">
        <v>45910</v>
      </c>
      <c r="E10894" s="161">
        <v>0</v>
      </c>
      <c r="F10894" s="161">
        <v>0</v>
      </c>
      <c r="G10894" s="161">
        <v>0</v>
      </c>
      <c r="H10894" s="161">
        <v>0</v>
      </c>
      <c r="L10894">
        <v>373.58637399999998</v>
      </c>
      <c r="R10894">
        <v>483.74226900000002</v>
      </c>
      <c r="S10894">
        <v>483.74226900000002</v>
      </c>
      <c r="T10894" s="194">
        <v>483.74226900000002</v>
      </c>
      <c r="U10894" t="s">
        <v>193</v>
      </c>
      <c r="V10894">
        <v>45708.623912037037</v>
      </c>
    </row>
    <row r="10895" spans="1:22" x14ac:dyDescent="0.3">
      <c r="A10895" t="s">
        <v>126</v>
      </c>
      <c r="B10895" t="s">
        <v>127</v>
      </c>
      <c r="C10895" t="s">
        <v>93</v>
      </c>
      <c r="D10895" s="29">
        <v>45911</v>
      </c>
      <c r="E10895" s="161">
        <v>0</v>
      </c>
      <c r="F10895" s="161">
        <v>0</v>
      </c>
      <c r="G10895" s="161">
        <v>0</v>
      </c>
      <c r="H10895" s="161">
        <v>0</v>
      </c>
      <c r="L10895">
        <v>373.58637399999998</v>
      </c>
      <c r="R10895">
        <v>483.74226900000002</v>
      </c>
      <c r="S10895">
        <v>483.74226900000002</v>
      </c>
      <c r="T10895" s="194">
        <v>483.74226900000002</v>
      </c>
      <c r="U10895" t="s">
        <v>193</v>
      </c>
      <c r="V10895">
        <v>45708.623912037037</v>
      </c>
    </row>
    <row r="10896" spans="1:22" x14ac:dyDescent="0.3">
      <c r="A10896" t="s">
        <v>126</v>
      </c>
      <c r="B10896" t="s">
        <v>127</v>
      </c>
      <c r="C10896" t="s">
        <v>93</v>
      </c>
      <c r="D10896" s="29">
        <v>45912</v>
      </c>
      <c r="E10896" s="161">
        <v>0</v>
      </c>
      <c r="F10896" s="161">
        <v>0</v>
      </c>
      <c r="G10896" s="161">
        <v>0</v>
      </c>
      <c r="H10896" s="161">
        <v>0</v>
      </c>
      <c r="L10896">
        <v>373.58637399999998</v>
      </c>
      <c r="R10896">
        <v>483.74226900000002</v>
      </c>
      <c r="S10896">
        <v>483.74226900000002</v>
      </c>
      <c r="T10896" s="194">
        <v>483.74226900000002</v>
      </c>
      <c r="U10896" t="s">
        <v>193</v>
      </c>
      <c r="V10896">
        <v>45708.623923611114</v>
      </c>
    </row>
    <row r="10897" spans="1:22" x14ac:dyDescent="0.3">
      <c r="A10897" t="s">
        <v>126</v>
      </c>
      <c r="B10897" t="s">
        <v>127</v>
      </c>
      <c r="C10897" t="s">
        <v>93</v>
      </c>
      <c r="D10897" s="29">
        <v>45913</v>
      </c>
      <c r="E10897" s="161">
        <v>0</v>
      </c>
      <c r="F10897" s="161">
        <v>0</v>
      </c>
      <c r="G10897" s="161">
        <v>0</v>
      </c>
      <c r="H10897" s="161">
        <v>0</v>
      </c>
      <c r="L10897">
        <v>373.58637399999998</v>
      </c>
      <c r="R10897">
        <v>483.74226900000002</v>
      </c>
      <c r="S10897">
        <v>483.74226900000002</v>
      </c>
      <c r="T10897" s="194">
        <v>483.74226900000002</v>
      </c>
      <c r="U10897" t="s">
        <v>193</v>
      </c>
      <c r="V10897">
        <v>45708.623912037037</v>
      </c>
    </row>
    <row r="10898" spans="1:22" x14ac:dyDescent="0.3">
      <c r="A10898" t="s">
        <v>126</v>
      </c>
      <c r="B10898" t="s">
        <v>127</v>
      </c>
      <c r="C10898" t="s">
        <v>93</v>
      </c>
      <c r="D10898" s="29">
        <v>45914</v>
      </c>
      <c r="E10898" s="161">
        <v>0</v>
      </c>
      <c r="F10898" s="161">
        <v>0</v>
      </c>
      <c r="G10898" s="161">
        <v>0</v>
      </c>
      <c r="H10898" s="161">
        <v>0</v>
      </c>
      <c r="L10898">
        <v>373.58637399999998</v>
      </c>
      <c r="R10898">
        <v>483.74226900000002</v>
      </c>
      <c r="S10898">
        <v>483.74226900000002</v>
      </c>
      <c r="T10898" s="194">
        <v>483.74226900000002</v>
      </c>
      <c r="U10898" t="s">
        <v>193</v>
      </c>
      <c r="V10898">
        <v>45708.623773148145</v>
      </c>
    </row>
    <row r="10899" spans="1:22" x14ac:dyDescent="0.3">
      <c r="A10899" t="s">
        <v>126</v>
      </c>
      <c r="B10899" t="s">
        <v>127</v>
      </c>
      <c r="C10899" t="s">
        <v>93</v>
      </c>
      <c r="D10899" s="29">
        <v>45915</v>
      </c>
      <c r="E10899" s="161">
        <v>0</v>
      </c>
      <c r="F10899" s="161">
        <v>0</v>
      </c>
      <c r="G10899" s="161">
        <v>0</v>
      </c>
      <c r="H10899" s="161">
        <v>0</v>
      </c>
      <c r="L10899">
        <v>373.58637399999998</v>
      </c>
      <c r="R10899">
        <v>483.74226900000002</v>
      </c>
      <c r="S10899">
        <v>483.74226900000002</v>
      </c>
      <c r="T10899" s="194">
        <v>483.74226900000002</v>
      </c>
      <c r="U10899" t="s">
        <v>193</v>
      </c>
      <c r="V10899">
        <v>45708.623842592591</v>
      </c>
    </row>
    <row r="10900" spans="1:22" x14ac:dyDescent="0.3">
      <c r="A10900" t="s">
        <v>126</v>
      </c>
      <c r="B10900" t="s">
        <v>127</v>
      </c>
      <c r="C10900" t="s">
        <v>93</v>
      </c>
      <c r="D10900" s="29">
        <v>45916</v>
      </c>
      <c r="E10900" s="161">
        <v>0</v>
      </c>
      <c r="F10900" s="161">
        <v>0</v>
      </c>
      <c r="G10900" s="161">
        <v>0</v>
      </c>
      <c r="H10900" s="161">
        <v>0</v>
      </c>
      <c r="L10900">
        <v>373.58637399999998</v>
      </c>
      <c r="R10900">
        <v>483.74226900000002</v>
      </c>
      <c r="S10900">
        <v>483.74226900000002</v>
      </c>
      <c r="T10900" s="194">
        <v>483.74226900000002</v>
      </c>
      <c r="U10900" t="s">
        <v>193</v>
      </c>
      <c r="V10900">
        <v>45708.623854166668</v>
      </c>
    </row>
    <row r="10901" spans="1:22" x14ac:dyDescent="0.3">
      <c r="A10901" t="s">
        <v>126</v>
      </c>
      <c r="B10901" t="s">
        <v>127</v>
      </c>
      <c r="C10901" t="s">
        <v>93</v>
      </c>
      <c r="D10901" s="29">
        <v>45917</v>
      </c>
      <c r="E10901" s="161">
        <v>0</v>
      </c>
      <c r="F10901" s="161">
        <v>0</v>
      </c>
      <c r="G10901" s="161">
        <v>0</v>
      </c>
      <c r="H10901" s="161">
        <v>0</v>
      </c>
      <c r="L10901">
        <v>373.58637399999998</v>
      </c>
      <c r="R10901">
        <v>483.74226900000002</v>
      </c>
      <c r="S10901">
        <v>483.74226900000002</v>
      </c>
      <c r="T10901" s="194">
        <v>483.74226900000002</v>
      </c>
      <c r="U10901" t="s">
        <v>193</v>
      </c>
      <c r="V10901">
        <v>45708.623912037037</v>
      </c>
    </row>
    <row r="10902" spans="1:22" x14ac:dyDescent="0.3">
      <c r="A10902" t="s">
        <v>126</v>
      </c>
      <c r="B10902" t="s">
        <v>127</v>
      </c>
      <c r="C10902" t="s">
        <v>93</v>
      </c>
      <c r="D10902" s="29">
        <v>45918</v>
      </c>
      <c r="E10902" s="161">
        <v>0</v>
      </c>
      <c r="F10902" s="161">
        <v>0</v>
      </c>
      <c r="G10902" s="161">
        <v>0</v>
      </c>
      <c r="H10902" s="161">
        <v>0</v>
      </c>
      <c r="L10902">
        <v>373.58637399999998</v>
      </c>
      <c r="R10902">
        <v>483.74226900000002</v>
      </c>
      <c r="S10902">
        <v>483.74226900000002</v>
      </c>
      <c r="T10902" s="194">
        <v>483.74226900000002</v>
      </c>
      <c r="U10902" t="s">
        <v>193</v>
      </c>
      <c r="V10902">
        <v>45708.62394675926</v>
      </c>
    </row>
    <row r="10903" spans="1:22" x14ac:dyDescent="0.3">
      <c r="A10903" t="s">
        <v>126</v>
      </c>
      <c r="B10903" t="s">
        <v>127</v>
      </c>
      <c r="C10903" t="s">
        <v>93</v>
      </c>
      <c r="D10903" s="29">
        <v>45919</v>
      </c>
      <c r="E10903" s="161">
        <v>0</v>
      </c>
      <c r="F10903" s="161">
        <v>0</v>
      </c>
      <c r="G10903" s="161">
        <v>0</v>
      </c>
      <c r="H10903" s="161">
        <v>0</v>
      </c>
      <c r="L10903">
        <v>373.58637399999998</v>
      </c>
      <c r="R10903">
        <v>483.74226900000002</v>
      </c>
      <c r="S10903">
        <v>483.74226900000002</v>
      </c>
      <c r="T10903" s="194">
        <v>483.74226900000002</v>
      </c>
      <c r="U10903" t="s">
        <v>193</v>
      </c>
      <c r="V10903">
        <v>45708.62394675926</v>
      </c>
    </row>
    <row r="10904" spans="1:22" x14ac:dyDescent="0.3">
      <c r="A10904" t="s">
        <v>126</v>
      </c>
      <c r="B10904" t="s">
        <v>127</v>
      </c>
      <c r="C10904" t="s">
        <v>93</v>
      </c>
      <c r="D10904" s="29">
        <v>45920</v>
      </c>
      <c r="E10904" s="161">
        <v>0</v>
      </c>
      <c r="F10904" s="161">
        <v>0</v>
      </c>
      <c r="G10904" s="161">
        <v>0</v>
      </c>
      <c r="H10904" s="161">
        <v>0</v>
      </c>
      <c r="L10904">
        <v>373.58637399999998</v>
      </c>
      <c r="R10904">
        <v>483.74226900000002</v>
      </c>
      <c r="S10904">
        <v>483.74226900000002</v>
      </c>
      <c r="T10904" s="194">
        <v>483.74226900000002</v>
      </c>
      <c r="U10904" t="s">
        <v>193</v>
      </c>
      <c r="V10904">
        <v>45708.623796296299</v>
      </c>
    </row>
    <row r="10905" spans="1:22" x14ac:dyDescent="0.3">
      <c r="A10905" t="s">
        <v>126</v>
      </c>
      <c r="B10905" t="s">
        <v>127</v>
      </c>
      <c r="C10905" t="s">
        <v>93</v>
      </c>
      <c r="D10905" s="29">
        <v>45921</v>
      </c>
      <c r="E10905" s="161">
        <v>0</v>
      </c>
      <c r="F10905" s="161">
        <v>0</v>
      </c>
      <c r="G10905" s="161">
        <v>0</v>
      </c>
      <c r="H10905" s="161">
        <v>0</v>
      </c>
      <c r="L10905">
        <v>373.58637399999998</v>
      </c>
      <c r="R10905">
        <v>483.74226900000002</v>
      </c>
      <c r="S10905">
        <v>483.74226900000002</v>
      </c>
      <c r="T10905" s="194">
        <v>483.74226900000002</v>
      </c>
      <c r="U10905" t="s">
        <v>193</v>
      </c>
      <c r="V10905">
        <v>45708.623807870368</v>
      </c>
    </row>
    <row r="10906" spans="1:22" x14ac:dyDescent="0.3">
      <c r="A10906" t="s">
        <v>126</v>
      </c>
      <c r="B10906" t="s">
        <v>127</v>
      </c>
      <c r="C10906" t="s">
        <v>93</v>
      </c>
      <c r="D10906" s="29">
        <v>45922</v>
      </c>
      <c r="E10906" s="161">
        <v>0</v>
      </c>
      <c r="F10906" s="161">
        <v>0</v>
      </c>
      <c r="G10906" s="161">
        <v>0</v>
      </c>
      <c r="H10906" s="161">
        <v>0</v>
      </c>
      <c r="L10906">
        <v>373.58637399999998</v>
      </c>
      <c r="R10906">
        <v>483.74226900000002</v>
      </c>
      <c r="S10906">
        <v>483.74226900000002</v>
      </c>
      <c r="T10906" s="194">
        <v>483.74226900000002</v>
      </c>
      <c r="U10906" t="s">
        <v>193</v>
      </c>
      <c r="V10906">
        <v>45708.623912037037</v>
      </c>
    </row>
    <row r="10907" spans="1:22" x14ac:dyDescent="0.3">
      <c r="A10907" t="s">
        <v>126</v>
      </c>
      <c r="B10907" t="s">
        <v>127</v>
      </c>
      <c r="C10907" t="s">
        <v>93</v>
      </c>
      <c r="D10907" s="29">
        <v>45923</v>
      </c>
      <c r="E10907" s="161">
        <v>0</v>
      </c>
      <c r="F10907" s="161">
        <v>0</v>
      </c>
      <c r="G10907" s="161">
        <v>0</v>
      </c>
      <c r="H10907" s="161">
        <v>0</v>
      </c>
      <c r="L10907">
        <v>373.58637399999998</v>
      </c>
      <c r="R10907">
        <v>483.74226900000002</v>
      </c>
      <c r="S10907">
        <v>483.74226900000002</v>
      </c>
      <c r="T10907" s="194">
        <v>483.74226900000002</v>
      </c>
      <c r="U10907" t="s">
        <v>193</v>
      </c>
      <c r="V10907">
        <v>45708.623923611114</v>
      </c>
    </row>
    <row r="10908" spans="1:22" x14ac:dyDescent="0.3">
      <c r="A10908" t="s">
        <v>126</v>
      </c>
      <c r="B10908" t="s">
        <v>127</v>
      </c>
      <c r="C10908" t="s">
        <v>93</v>
      </c>
      <c r="D10908" s="29">
        <v>45924</v>
      </c>
      <c r="E10908" s="161">
        <v>0</v>
      </c>
      <c r="F10908" s="161">
        <v>0</v>
      </c>
      <c r="G10908" s="161">
        <v>0</v>
      </c>
      <c r="H10908" s="161">
        <v>0</v>
      </c>
      <c r="L10908">
        <v>373.58637399999998</v>
      </c>
      <c r="R10908">
        <v>483.74226900000002</v>
      </c>
      <c r="S10908">
        <v>483.74226900000002</v>
      </c>
      <c r="T10908" s="194">
        <v>483.74226900000002</v>
      </c>
      <c r="U10908" t="s">
        <v>193</v>
      </c>
      <c r="V10908">
        <v>45708.623912037037</v>
      </c>
    </row>
    <row r="10909" spans="1:22" x14ac:dyDescent="0.3">
      <c r="A10909" t="s">
        <v>126</v>
      </c>
      <c r="B10909" t="s">
        <v>127</v>
      </c>
      <c r="C10909" t="s">
        <v>93</v>
      </c>
      <c r="D10909" s="29">
        <v>45925</v>
      </c>
      <c r="E10909" s="161">
        <v>0</v>
      </c>
      <c r="F10909" s="161">
        <v>0</v>
      </c>
      <c r="G10909" s="161">
        <v>0</v>
      </c>
      <c r="H10909" s="161">
        <v>0</v>
      </c>
      <c r="L10909">
        <v>373.58637399999998</v>
      </c>
      <c r="R10909">
        <v>483.74226900000002</v>
      </c>
      <c r="S10909">
        <v>483.74226900000002</v>
      </c>
      <c r="T10909" s="194">
        <v>483.74226900000002</v>
      </c>
      <c r="U10909" t="s">
        <v>193</v>
      </c>
      <c r="V10909">
        <v>45708.623923611114</v>
      </c>
    </row>
    <row r="10910" spans="1:22" x14ac:dyDescent="0.3">
      <c r="A10910" t="s">
        <v>126</v>
      </c>
      <c r="B10910" t="s">
        <v>127</v>
      </c>
      <c r="C10910" t="s">
        <v>93</v>
      </c>
      <c r="D10910" s="29">
        <v>45926</v>
      </c>
      <c r="E10910" s="161">
        <v>0</v>
      </c>
      <c r="F10910" s="161">
        <v>0</v>
      </c>
      <c r="G10910" s="161">
        <v>0</v>
      </c>
      <c r="H10910" s="161">
        <v>0</v>
      </c>
      <c r="L10910">
        <v>373.58637399999998</v>
      </c>
      <c r="R10910">
        <v>483.74226900000002</v>
      </c>
      <c r="S10910">
        <v>483.74226900000002</v>
      </c>
      <c r="T10910" s="194">
        <v>483.74226900000002</v>
      </c>
      <c r="U10910" t="s">
        <v>193</v>
      </c>
      <c r="V10910">
        <v>45708.623912037037</v>
      </c>
    </row>
    <row r="10911" spans="1:22" x14ac:dyDescent="0.3">
      <c r="A10911" t="s">
        <v>126</v>
      </c>
      <c r="B10911" t="s">
        <v>127</v>
      </c>
      <c r="C10911" t="s">
        <v>93</v>
      </c>
      <c r="D10911" s="29">
        <v>45927</v>
      </c>
      <c r="E10911" s="161">
        <v>0</v>
      </c>
      <c r="F10911" s="161">
        <v>0</v>
      </c>
      <c r="G10911" s="161">
        <v>0</v>
      </c>
      <c r="H10911" s="161">
        <v>0</v>
      </c>
      <c r="L10911">
        <v>373.58637399999998</v>
      </c>
      <c r="R10911">
        <v>483.74226900000002</v>
      </c>
      <c r="S10911">
        <v>483.74226900000002</v>
      </c>
      <c r="T10911" s="194">
        <v>483.74226900000002</v>
      </c>
      <c r="U10911" t="s">
        <v>193</v>
      </c>
      <c r="V10911">
        <v>45708.623888888891</v>
      </c>
    </row>
    <row r="10912" spans="1:22" x14ac:dyDescent="0.3">
      <c r="A10912" t="s">
        <v>126</v>
      </c>
      <c r="B10912" t="s">
        <v>127</v>
      </c>
      <c r="C10912" t="s">
        <v>93</v>
      </c>
      <c r="D10912" s="29">
        <v>45928</v>
      </c>
      <c r="E10912" s="161">
        <v>0</v>
      </c>
      <c r="F10912" s="161">
        <v>0</v>
      </c>
      <c r="G10912" s="161">
        <v>0</v>
      </c>
      <c r="H10912" s="161">
        <v>0</v>
      </c>
      <c r="L10912">
        <v>373.58637399999998</v>
      </c>
      <c r="R10912">
        <v>483.74226900000002</v>
      </c>
      <c r="S10912">
        <v>483.74226900000002</v>
      </c>
      <c r="T10912" s="194">
        <v>483.74226900000002</v>
      </c>
      <c r="U10912" t="s">
        <v>193</v>
      </c>
      <c r="V10912">
        <v>45708.623912037037</v>
      </c>
    </row>
    <row r="10913" spans="1:22" x14ac:dyDescent="0.3">
      <c r="A10913" t="s">
        <v>126</v>
      </c>
      <c r="B10913" t="s">
        <v>127</v>
      </c>
      <c r="C10913" t="s">
        <v>93</v>
      </c>
      <c r="D10913" s="29">
        <v>45929</v>
      </c>
      <c r="E10913" s="161">
        <v>0</v>
      </c>
      <c r="F10913" s="161">
        <v>0</v>
      </c>
      <c r="G10913" s="161">
        <v>0</v>
      </c>
      <c r="H10913" s="161">
        <v>0</v>
      </c>
      <c r="L10913">
        <v>373.58637399999998</v>
      </c>
      <c r="R10913">
        <v>483.74226900000002</v>
      </c>
      <c r="S10913">
        <v>483.74226900000002</v>
      </c>
      <c r="T10913" s="194">
        <v>483.74226900000002</v>
      </c>
      <c r="U10913" t="s">
        <v>193</v>
      </c>
      <c r="V10913">
        <v>45708.623912037037</v>
      </c>
    </row>
    <row r="10914" spans="1:22" x14ac:dyDescent="0.3">
      <c r="A10914" t="s">
        <v>126</v>
      </c>
      <c r="B10914" t="s">
        <v>127</v>
      </c>
      <c r="C10914" t="s">
        <v>93</v>
      </c>
      <c r="D10914" s="29">
        <v>45930</v>
      </c>
      <c r="E10914" s="161">
        <v>0</v>
      </c>
      <c r="F10914" s="161">
        <v>0</v>
      </c>
      <c r="G10914" s="161">
        <v>0</v>
      </c>
      <c r="H10914" s="161">
        <v>0</v>
      </c>
      <c r="L10914">
        <v>373.58637399999998</v>
      </c>
      <c r="R10914">
        <v>483.74226900000002</v>
      </c>
      <c r="S10914">
        <v>483.74226900000002</v>
      </c>
      <c r="T10914" s="194">
        <v>483.74226900000002</v>
      </c>
      <c r="U10914" t="s">
        <v>193</v>
      </c>
      <c r="V10914">
        <v>45708.623923611114</v>
      </c>
    </row>
    <row r="10915" spans="1:22" x14ac:dyDescent="0.3">
      <c r="A10915" t="s">
        <v>126</v>
      </c>
      <c r="B10915" t="s">
        <v>127</v>
      </c>
      <c r="C10915" t="s">
        <v>93</v>
      </c>
      <c r="D10915" s="29">
        <v>45931</v>
      </c>
      <c r="E10915" s="161">
        <v>0</v>
      </c>
      <c r="F10915" s="161">
        <v>0</v>
      </c>
      <c r="G10915" s="161">
        <v>0</v>
      </c>
      <c r="H10915" s="161">
        <v>0</v>
      </c>
      <c r="L10915">
        <v>373.58637399999998</v>
      </c>
      <c r="R10915">
        <v>483.74226900000002</v>
      </c>
      <c r="S10915">
        <v>483.74226900000002</v>
      </c>
      <c r="T10915" s="194">
        <v>483.74226900000002</v>
      </c>
      <c r="U10915" t="s">
        <v>193</v>
      </c>
      <c r="V10915">
        <v>45708.623912037037</v>
      </c>
    </row>
    <row r="10916" spans="1:22" x14ac:dyDescent="0.3">
      <c r="A10916" t="s">
        <v>126</v>
      </c>
      <c r="B10916" t="s">
        <v>127</v>
      </c>
      <c r="C10916" t="s">
        <v>93</v>
      </c>
      <c r="D10916" s="29">
        <v>45932</v>
      </c>
      <c r="E10916" s="161">
        <v>0</v>
      </c>
      <c r="F10916" s="161">
        <v>0</v>
      </c>
      <c r="G10916" s="161">
        <v>0</v>
      </c>
      <c r="H10916" s="161">
        <v>0</v>
      </c>
      <c r="L10916">
        <v>373.58637399999998</v>
      </c>
      <c r="R10916">
        <v>483.74226900000002</v>
      </c>
      <c r="S10916">
        <v>483.74226900000002</v>
      </c>
      <c r="T10916" s="194">
        <v>483.74226900000002</v>
      </c>
      <c r="U10916" t="s">
        <v>193</v>
      </c>
      <c r="V10916">
        <v>45708.62394675926</v>
      </c>
    </row>
    <row r="10917" spans="1:22" x14ac:dyDescent="0.3">
      <c r="A10917" t="s">
        <v>126</v>
      </c>
      <c r="B10917" t="s">
        <v>127</v>
      </c>
      <c r="C10917" t="s">
        <v>93</v>
      </c>
      <c r="D10917" s="29">
        <v>45933</v>
      </c>
      <c r="E10917" s="161">
        <v>0</v>
      </c>
      <c r="F10917" s="161">
        <v>0</v>
      </c>
      <c r="G10917" s="161">
        <v>0</v>
      </c>
      <c r="H10917" s="161">
        <v>0</v>
      </c>
      <c r="L10917">
        <v>373.58637399999998</v>
      </c>
      <c r="R10917">
        <v>483.74226900000002</v>
      </c>
      <c r="S10917">
        <v>483.74226900000002</v>
      </c>
      <c r="T10917" s="194">
        <v>483.74226900000002</v>
      </c>
      <c r="U10917" t="s">
        <v>193</v>
      </c>
      <c r="V10917">
        <v>45708.623912037037</v>
      </c>
    </row>
    <row r="10918" spans="1:22" x14ac:dyDescent="0.3">
      <c r="A10918" t="s">
        <v>126</v>
      </c>
      <c r="B10918" t="s">
        <v>127</v>
      </c>
      <c r="C10918" t="s">
        <v>93</v>
      </c>
      <c r="D10918" s="29">
        <v>45934</v>
      </c>
      <c r="E10918" s="161">
        <v>0</v>
      </c>
      <c r="F10918" s="161">
        <v>0</v>
      </c>
      <c r="G10918" s="161">
        <v>0</v>
      </c>
      <c r="H10918" s="161">
        <v>0</v>
      </c>
      <c r="L10918">
        <v>373.58637399999998</v>
      </c>
      <c r="R10918">
        <v>483.74226900000002</v>
      </c>
      <c r="S10918">
        <v>483.74226900000002</v>
      </c>
      <c r="T10918" s="194">
        <v>483.74226900000002</v>
      </c>
      <c r="U10918" t="s">
        <v>193</v>
      </c>
      <c r="V10918">
        <v>45708.623912037037</v>
      </c>
    </row>
    <row r="10919" spans="1:22" x14ac:dyDescent="0.3">
      <c r="A10919" t="s">
        <v>126</v>
      </c>
      <c r="B10919" t="s">
        <v>127</v>
      </c>
      <c r="C10919" t="s">
        <v>93</v>
      </c>
      <c r="D10919" s="29">
        <v>45935</v>
      </c>
      <c r="E10919" s="161">
        <v>0</v>
      </c>
      <c r="F10919" s="161">
        <v>0</v>
      </c>
      <c r="G10919" s="161">
        <v>0</v>
      </c>
      <c r="H10919" s="161">
        <v>0</v>
      </c>
      <c r="L10919">
        <v>373.58637399999998</v>
      </c>
      <c r="R10919">
        <v>483.74226900000002</v>
      </c>
      <c r="S10919">
        <v>483.74226900000002</v>
      </c>
      <c r="T10919" s="194">
        <v>483.74226900000002</v>
      </c>
      <c r="U10919" t="s">
        <v>193</v>
      </c>
      <c r="V10919">
        <v>45708.623912037037</v>
      </c>
    </row>
    <row r="10920" spans="1:22" x14ac:dyDescent="0.3">
      <c r="A10920" t="s">
        <v>126</v>
      </c>
      <c r="B10920" t="s">
        <v>127</v>
      </c>
      <c r="C10920" t="s">
        <v>93</v>
      </c>
      <c r="D10920" s="29">
        <v>45936</v>
      </c>
      <c r="E10920" s="161">
        <v>0</v>
      </c>
      <c r="F10920" s="161">
        <v>0</v>
      </c>
      <c r="G10920" s="161">
        <v>0</v>
      </c>
      <c r="H10920" s="161">
        <v>0</v>
      </c>
      <c r="L10920">
        <v>373.58637399999998</v>
      </c>
      <c r="R10920">
        <v>483.74226900000002</v>
      </c>
      <c r="S10920">
        <v>483.74226900000002</v>
      </c>
      <c r="T10920" s="194">
        <v>483.74226900000002</v>
      </c>
      <c r="U10920" t="s">
        <v>193</v>
      </c>
      <c r="V10920">
        <v>45708.623888888891</v>
      </c>
    </row>
    <row r="10921" spans="1:22" x14ac:dyDescent="0.3">
      <c r="A10921" t="s">
        <v>126</v>
      </c>
      <c r="B10921" t="s">
        <v>127</v>
      </c>
      <c r="C10921" t="s">
        <v>93</v>
      </c>
      <c r="D10921" s="29">
        <v>45937</v>
      </c>
      <c r="E10921" s="161">
        <v>0</v>
      </c>
      <c r="F10921" s="161">
        <v>0</v>
      </c>
      <c r="G10921" s="161">
        <v>0</v>
      </c>
      <c r="H10921" s="161">
        <v>0</v>
      </c>
      <c r="L10921">
        <v>373.58637399999998</v>
      </c>
      <c r="R10921">
        <v>483.74226900000002</v>
      </c>
      <c r="S10921">
        <v>483.74226900000002</v>
      </c>
      <c r="T10921" s="194">
        <v>483.74226900000002</v>
      </c>
      <c r="U10921" t="s">
        <v>193</v>
      </c>
      <c r="V10921">
        <v>45708.623842592591</v>
      </c>
    </row>
    <row r="10922" spans="1:22" x14ac:dyDescent="0.3">
      <c r="A10922" t="s">
        <v>126</v>
      </c>
      <c r="B10922" t="s">
        <v>127</v>
      </c>
      <c r="C10922" t="s">
        <v>93</v>
      </c>
      <c r="D10922" s="29">
        <v>45938</v>
      </c>
      <c r="E10922" s="161">
        <v>0</v>
      </c>
      <c r="F10922" s="161">
        <v>0</v>
      </c>
      <c r="G10922" s="161">
        <v>0</v>
      </c>
      <c r="H10922" s="161">
        <v>0</v>
      </c>
      <c r="L10922">
        <v>373.58637399999998</v>
      </c>
      <c r="R10922">
        <v>483.74226900000002</v>
      </c>
      <c r="S10922">
        <v>483.74226900000002</v>
      </c>
      <c r="T10922" s="194">
        <v>483.74226900000002</v>
      </c>
      <c r="U10922" t="s">
        <v>193</v>
      </c>
      <c r="V10922">
        <v>45708.623912037037</v>
      </c>
    </row>
    <row r="10923" spans="1:22" x14ac:dyDescent="0.3">
      <c r="A10923" t="s">
        <v>126</v>
      </c>
      <c r="B10923" t="s">
        <v>127</v>
      </c>
      <c r="C10923" t="s">
        <v>93</v>
      </c>
      <c r="D10923" s="29">
        <v>45939</v>
      </c>
      <c r="E10923" s="161">
        <v>0</v>
      </c>
      <c r="F10923" s="161">
        <v>0</v>
      </c>
      <c r="G10923" s="161">
        <v>0</v>
      </c>
      <c r="H10923" s="161">
        <v>0</v>
      </c>
      <c r="L10923">
        <v>373.58637399999998</v>
      </c>
      <c r="R10923">
        <v>483.74226900000002</v>
      </c>
      <c r="S10923">
        <v>483.74226900000002</v>
      </c>
      <c r="T10923" s="194">
        <v>483.74226900000002</v>
      </c>
      <c r="U10923" t="s">
        <v>193</v>
      </c>
      <c r="V10923">
        <v>45708.623912037037</v>
      </c>
    </row>
    <row r="10924" spans="1:22" x14ac:dyDescent="0.3">
      <c r="A10924" t="s">
        <v>126</v>
      </c>
      <c r="B10924" t="s">
        <v>127</v>
      </c>
      <c r="C10924" t="s">
        <v>93</v>
      </c>
      <c r="D10924" s="29">
        <v>45940</v>
      </c>
      <c r="E10924" s="161">
        <v>0</v>
      </c>
      <c r="F10924" s="161">
        <v>0</v>
      </c>
      <c r="G10924" s="161">
        <v>0</v>
      </c>
      <c r="H10924" s="161">
        <v>0</v>
      </c>
      <c r="L10924">
        <v>373.58637399999998</v>
      </c>
      <c r="R10924">
        <v>483.74226900000002</v>
      </c>
      <c r="S10924">
        <v>483.74226900000002</v>
      </c>
      <c r="T10924" s="194">
        <v>483.74226900000002</v>
      </c>
      <c r="U10924" t="s">
        <v>193</v>
      </c>
      <c r="V10924">
        <v>45708.623912037037</v>
      </c>
    </row>
    <row r="10925" spans="1:22" x14ac:dyDescent="0.3">
      <c r="A10925" t="s">
        <v>126</v>
      </c>
      <c r="B10925" t="s">
        <v>127</v>
      </c>
      <c r="C10925" t="s">
        <v>93</v>
      </c>
      <c r="D10925" s="29">
        <v>45941</v>
      </c>
      <c r="E10925" s="161">
        <v>0</v>
      </c>
      <c r="F10925" s="161">
        <v>0</v>
      </c>
      <c r="G10925" s="161">
        <v>0</v>
      </c>
      <c r="H10925" s="161">
        <v>0</v>
      </c>
      <c r="L10925">
        <v>373.58637399999998</v>
      </c>
      <c r="R10925">
        <v>483.74226900000002</v>
      </c>
      <c r="S10925">
        <v>483.74226900000002</v>
      </c>
      <c r="T10925" s="194">
        <v>483.74226900000002</v>
      </c>
      <c r="U10925" t="s">
        <v>193</v>
      </c>
      <c r="V10925">
        <v>45708.623923611114</v>
      </c>
    </row>
    <row r="10926" spans="1:22" x14ac:dyDescent="0.3">
      <c r="A10926" t="s">
        <v>126</v>
      </c>
      <c r="B10926" t="s">
        <v>127</v>
      </c>
      <c r="C10926" t="s">
        <v>93</v>
      </c>
      <c r="D10926" s="29">
        <v>45942</v>
      </c>
      <c r="E10926" s="161">
        <v>0</v>
      </c>
      <c r="F10926" s="161">
        <v>0</v>
      </c>
      <c r="G10926" s="161">
        <v>0</v>
      </c>
      <c r="H10926" s="161">
        <v>0</v>
      </c>
      <c r="L10926">
        <v>373.58637399999998</v>
      </c>
      <c r="R10926">
        <v>483.74226900000002</v>
      </c>
      <c r="S10926">
        <v>483.74226900000002</v>
      </c>
      <c r="T10926" s="194">
        <v>483.74226900000002</v>
      </c>
      <c r="U10926" t="s">
        <v>193</v>
      </c>
      <c r="V10926">
        <v>45708.623877314814</v>
      </c>
    </row>
    <row r="10927" spans="1:22" x14ac:dyDescent="0.3">
      <c r="A10927" t="s">
        <v>126</v>
      </c>
      <c r="B10927" t="s">
        <v>127</v>
      </c>
      <c r="C10927" t="s">
        <v>93</v>
      </c>
      <c r="D10927" s="29">
        <v>45943</v>
      </c>
      <c r="E10927" s="161">
        <v>0</v>
      </c>
      <c r="F10927" s="161">
        <v>0</v>
      </c>
      <c r="G10927" s="161">
        <v>0</v>
      </c>
      <c r="H10927" s="161">
        <v>0</v>
      </c>
      <c r="L10927">
        <v>373.58637399999998</v>
      </c>
      <c r="R10927">
        <v>483.74226900000002</v>
      </c>
      <c r="S10927">
        <v>483.74226900000002</v>
      </c>
      <c r="T10927" s="194">
        <v>483.74226900000002</v>
      </c>
      <c r="U10927" t="s">
        <v>193</v>
      </c>
      <c r="V10927">
        <v>45708.623923611114</v>
      </c>
    </row>
    <row r="10928" spans="1:22" x14ac:dyDescent="0.3">
      <c r="A10928" t="s">
        <v>126</v>
      </c>
      <c r="B10928" t="s">
        <v>127</v>
      </c>
      <c r="C10928" t="s">
        <v>93</v>
      </c>
      <c r="D10928" s="29">
        <v>45944</v>
      </c>
      <c r="E10928" s="161">
        <v>0</v>
      </c>
      <c r="F10928" s="161">
        <v>0</v>
      </c>
      <c r="G10928" s="161">
        <v>0</v>
      </c>
      <c r="H10928" s="161">
        <v>0</v>
      </c>
      <c r="L10928">
        <v>373.58637399999998</v>
      </c>
      <c r="R10928">
        <v>483.74226900000002</v>
      </c>
      <c r="S10928">
        <v>483.74226900000002</v>
      </c>
      <c r="T10928" s="194">
        <v>483.74226900000002</v>
      </c>
      <c r="U10928" t="s">
        <v>193</v>
      </c>
      <c r="V10928">
        <v>45708.623865740738</v>
      </c>
    </row>
    <row r="10929" spans="1:22" x14ac:dyDescent="0.3">
      <c r="A10929" t="s">
        <v>126</v>
      </c>
      <c r="B10929" t="s">
        <v>127</v>
      </c>
      <c r="C10929" t="s">
        <v>93</v>
      </c>
      <c r="D10929" s="29">
        <v>45945</v>
      </c>
      <c r="E10929" s="161">
        <v>0</v>
      </c>
      <c r="F10929" s="161">
        <v>0</v>
      </c>
      <c r="G10929" s="161">
        <v>0</v>
      </c>
      <c r="H10929" s="161">
        <v>0</v>
      </c>
      <c r="L10929">
        <v>373.58637399999998</v>
      </c>
      <c r="R10929">
        <v>483.74226900000002</v>
      </c>
      <c r="S10929">
        <v>483.74226900000002</v>
      </c>
      <c r="T10929" s="194">
        <v>483.74226900000002</v>
      </c>
      <c r="U10929" t="s">
        <v>193</v>
      </c>
      <c r="V10929">
        <v>45708.623912037037</v>
      </c>
    </row>
    <row r="10930" spans="1:22" x14ac:dyDescent="0.3">
      <c r="A10930" t="s">
        <v>126</v>
      </c>
      <c r="B10930" t="s">
        <v>127</v>
      </c>
      <c r="C10930" t="s">
        <v>93</v>
      </c>
      <c r="D10930" s="29">
        <v>45946</v>
      </c>
      <c r="E10930" s="161">
        <v>0</v>
      </c>
      <c r="F10930" s="161">
        <v>0</v>
      </c>
      <c r="G10930" s="161">
        <v>0</v>
      </c>
      <c r="H10930" s="161">
        <v>0</v>
      </c>
      <c r="L10930">
        <v>373.58637399999998</v>
      </c>
      <c r="R10930">
        <v>483.74226900000002</v>
      </c>
      <c r="S10930">
        <v>483.74226900000002</v>
      </c>
      <c r="T10930" s="194">
        <v>483.74226900000002</v>
      </c>
      <c r="U10930" t="s">
        <v>193</v>
      </c>
      <c r="V10930">
        <v>45708.623912037037</v>
      </c>
    </row>
    <row r="10931" spans="1:22" x14ac:dyDescent="0.3">
      <c r="A10931" t="s">
        <v>126</v>
      </c>
      <c r="B10931" t="s">
        <v>127</v>
      </c>
      <c r="C10931" t="s">
        <v>93</v>
      </c>
      <c r="D10931" s="29">
        <v>45947</v>
      </c>
      <c r="E10931" s="161">
        <v>0</v>
      </c>
      <c r="F10931" s="161">
        <v>0</v>
      </c>
      <c r="G10931" s="161">
        <v>0</v>
      </c>
      <c r="H10931" s="161">
        <v>0</v>
      </c>
      <c r="L10931">
        <v>373.58637399999998</v>
      </c>
      <c r="R10931">
        <v>483.74226900000002</v>
      </c>
      <c r="S10931">
        <v>483.74226900000002</v>
      </c>
      <c r="T10931" s="194">
        <v>483.74226900000002</v>
      </c>
      <c r="U10931" t="s">
        <v>193</v>
      </c>
      <c r="V10931">
        <v>45708.623923611114</v>
      </c>
    </row>
    <row r="10932" spans="1:22" x14ac:dyDescent="0.3">
      <c r="A10932" t="s">
        <v>126</v>
      </c>
      <c r="B10932" t="s">
        <v>127</v>
      </c>
      <c r="C10932" t="s">
        <v>93</v>
      </c>
      <c r="D10932" s="29">
        <v>45948</v>
      </c>
      <c r="E10932" s="161">
        <v>0</v>
      </c>
      <c r="F10932" s="161">
        <v>0</v>
      </c>
      <c r="G10932" s="161">
        <v>0</v>
      </c>
      <c r="H10932" s="161">
        <v>0</v>
      </c>
      <c r="L10932">
        <v>373.58637399999998</v>
      </c>
      <c r="R10932">
        <v>483.74226900000002</v>
      </c>
      <c r="S10932">
        <v>483.74226900000002</v>
      </c>
      <c r="T10932" s="194">
        <v>483.74226900000002</v>
      </c>
      <c r="U10932" t="s">
        <v>193</v>
      </c>
      <c r="V10932">
        <v>45708.623819444445</v>
      </c>
    </row>
    <row r="10933" spans="1:22" x14ac:dyDescent="0.3">
      <c r="A10933" t="s">
        <v>126</v>
      </c>
      <c r="B10933" t="s">
        <v>127</v>
      </c>
      <c r="C10933" t="s">
        <v>93</v>
      </c>
      <c r="D10933" s="29">
        <v>45949</v>
      </c>
      <c r="E10933" s="161">
        <v>0</v>
      </c>
      <c r="F10933" s="161">
        <v>0</v>
      </c>
      <c r="G10933" s="161">
        <v>0</v>
      </c>
      <c r="H10933" s="161">
        <v>0</v>
      </c>
      <c r="L10933">
        <v>373.58637399999998</v>
      </c>
      <c r="R10933">
        <v>483.74226900000002</v>
      </c>
      <c r="S10933">
        <v>483.74226900000002</v>
      </c>
      <c r="T10933" s="194">
        <v>483.74226900000002</v>
      </c>
      <c r="U10933" t="s">
        <v>193</v>
      </c>
      <c r="V10933">
        <v>45708.623923611114</v>
      </c>
    </row>
    <row r="10934" spans="1:22" x14ac:dyDescent="0.3">
      <c r="A10934" t="s">
        <v>126</v>
      </c>
      <c r="B10934" t="s">
        <v>127</v>
      </c>
      <c r="C10934" t="s">
        <v>93</v>
      </c>
      <c r="D10934" s="29">
        <v>45950</v>
      </c>
      <c r="E10934" s="161">
        <v>0</v>
      </c>
      <c r="F10934" s="161">
        <v>0</v>
      </c>
      <c r="G10934" s="161">
        <v>0</v>
      </c>
      <c r="H10934" s="161">
        <v>0</v>
      </c>
      <c r="L10934">
        <v>373.58637399999998</v>
      </c>
      <c r="R10934">
        <v>483.74226900000002</v>
      </c>
      <c r="S10934">
        <v>483.74226900000002</v>
      </c>
      <c r="T10934" s="194">
        <v>483.74226900000002</v>
      </c>
      <c r="U10934" t="s">
        <v>193</v>
      </c>
      <c r="V10934">
        <v>45708.623923611114</v>
      </c>
    </row>
    <row r="10935" spans="1:22" x14ac:dyDescent="0.3">
      <c r="A10935" t="s">
        <v>126</v>
      </c>
      <c r="B10935" t="s">
        <v>127</v>
      </c>
      <c r="C10935" t="s">
        <v>93</v>
      </c>
      <c r="D10935" s="29">
        <v>45951</v>
      </c>
      <c r="E10935" s="161">
        <v>0</v>
      </c>
      <c r="F10935" s="161">
        <v>0</v>
      </c>
      <c r="G10935" s="161">
        <v>0</v>
      </c>
      <c r="H10935" s="161">
        <v>0</v>
      </c>
      <c r="L10935">
        <v>373.58637399999998</v>
      </c>
      <c r="R10935">
        <v>483.74226900000002</v>
      </c>
      <c r="S10935">
        <v>483.74226900000002</v>
      </c>
      <c r="T10935" s="194">
        <v>483.74226900000002</v>
      </c>
      <c r="U10935" t="s">
        <v>193</v>
      </c>
      <c r="V10935">
        <v>45708.623923611114</v>
      </c>
    </row>
    <row r="10936" spans="1:22" x14ac:dyDescent="0.3">
      <c r="A10936" t="s">
        <v>126</v>
      </c>
      <c r="B10936" t="s">
        <v>127</v>
      </c>
      <c r="C10936" t="s">
        <v>93</v>
      </c>
      <c r="D10936" s="29">
        <v>45952</v>
      </c>
      <c r="E10936" s="161">
        <v>0</v>
      </c>
      <c r="F10936" s="161">
        <v>0</v>
      </c>
      <c r="G10936" s="161">
        <v>0</v>
      </c>
      <c r="H10936" s="161">
        <v>0</v>
      </c>
      <c r="L10936">
        <v>373.58637399999998</v>
      </c>
      <c r="R10936">
        <v>483.74226900000002</v>
      </c>
      <c r="S10936">
        <v>483.74226900000002</v>
      </c>
      <c r="T10936" s="194">
        <v>483.74226900000002</v>
      </c>
      <c r="U10936" t="s">
        <v>193</v>
      </c>
      <c r="V10936">
        <v>45708.623923611114</v>
      </c>
    </row>
    <row r="10937" spans="1:22" x14ac:dyDescent="0.3">
      <c r="A10937" t="s">
        <v>126</v>
      </c>
      <c r="B10937" t="s">
        <v>127</v>
      </c>
      <c r="C10937" t="s">
        <v>93</v>
      </c>
      <c r="D10937" s="29">
        <v>45953</v>
      </c>
      <c r="E10937" s="161">
        <v>0</v>
      </c>
      <c r="F10937" s="161">
        <v>0</v>
      </c>
      <c r="G10937" s="161">
        <v>0</v>
      </c>
      <c r="H10937" s="161">
        <v>0</v>
      </c>
      <c r="L10937">
        <v>373.58637399999998</v>
      </c>
      <c r="R10937">
        <v>483.74226900000002</v>
      </c>
      <c r="S10937">
        <v>483.74226900000002</v>
      </c>
      <c r="T10937" s="194">
        <v>483.74226900000002</v>
      </c>
      <c r="U10937" t="s">
        <v>193</v>
      </c>
      <c r="V10937">
        <v>45708.623912037037</v>
      </c>
    </row>
    <row r="10938" spans="1:22" x14ac:dyDescent="0.3">
      <c r="A10938" t="s">
        <v>126</v>
      </c>
      <c r="B10938" t="s">
        <v>127</v>
      </c>
      <c r="C10938" t="s">
        <v>93</v>
      </c>
      <c r="D10938" s="29">
        <v>45954</v>
      </c>
      <c r="E10938" s="161">
        <v>0</v>
      </c>
      <c r="F10938" s="161">
        <v>0</v>
      </c>
      <c r="G10938" s="161">
        <v>0</v>
      </c>
      <c r="H10938" s="161">
        <v>0</v>
      </c>
      <c r="L10938">
        <v>373.58637399999998</v>
      </c>
      <c r="R10938">
        <v>483.74226900000002</v>
      </c>
      <c r="S10938">
        <v>483.74226900000002</v>
      </c>
      <c r="T10938" s="194">
        <v>483.74226900000002</v>
      </c>
      <c r="U10938" t="s">
        <v>193</v>
      </c>
      <c r="V10938">
        <v>45708.623923611114</v>
      </c>
    </row>
    <row r="10939" spans="1:22" x14ac:dyDescent="0.3">
      <c r="A10939" t="s">
        <v>126</v>
      </c>
      <c r="B10939" t="s">
        <v>127</v>
      </c>
      <c r="C10939" t="s">
        <v>93</v>
      </c>
      <c r="D10939" s="29">
        <v>45955</v>
      </c>
      <c r="E10939" s="161">
        <v>0</v>
      </c>
      <c r="F10939" s="161">
        <v>0</v>
      </c>
      <c r="G10939" s="161">
        <v>0</v>
      </c>
      <c r="H10939" s="161">
        <v>0</v>
      </c>
      <c r="L10939">
        <v>373.58637399999998</v>
      </c>
      <c r="R10939">
        <v>483.74226900000002</v>
      </c>
      <c r="S10939">
        <v>483.74226900000002</v>
      </c>
      <c r="T10939" s="194">
        <v>483.74226900000002</v>
      </c>
      <c r="U10939" t="s">
        <v>193</v>
      </c>
      <c r="V10939">
        <v>45708.623854166668</v>
      </c>
    </row>
    <row r="10940" spans="1:22" x14ac:dyDescent="0.3">
      <c r="A10940" t="s">
        <v>126</v>
      </c>
      <c r="B10940" t="s">
        <v>127</v>
      </c>
      <c r="C10940" t="s">
        <v>93</v>
      </c>
      <c r="D10940" s="29">
        <v>45956</v>
      </c>
      <c r="E10940" s="161">
        <v>0</v>
      </c>
      <c r="F10940" s="161">
        <v>0</v>
      </c>
      <c r="G10940" s="161">
        <v>0</v>
      </c>
      <c r="H10940" s="161">
        <v>0</v>
      </c>
      <c r="L10940">
        <v>373.58637399999998</v>
      </c>
      <c r="R10940">
        <v>483.74226900000002</v>
      </c>
      <c r="S10940">
        <v>483.74226900000002</v>
      </c>
      <c r="T10940" s="194">
        <v>483.74226900000002</v>
      </c>
      <c r="U10940" t="s">
        <v>193</v>
      </c>
      <c r="V10940">
        <v>45708.623923611114</v>
      </c>
    </row>
    <row r="10941" spans="1:22" x14ac:dyDescent="0.3">
      <c r="A10941" t="s">
        <v>126</v>
      </c>
      <c r="B10941" t="s">
        <v>127</v>
      </c>
      <c r="C10941" t="s">
        <v>93</v>
      </c>
      <c r="D10941" s="29">
        <v>45957</v>
      </c>
      <c r="E10941" s="161">
        <v>0</v>
      </c>
      <c r="F10941" s="161">
        <v>0</v>
      </c>
      <c r="G10941" s="161">
        <v>0</v>
      </c>
      <c r="H10941" s="161">
        <v>0</v>
      </c>
      <c r="L10941">
        <v>373.58637399999998</v>
      </c>
      <c r="R10941">
        <v>483.74226900000002</v>
      </c>
      <c r="S10941">
        <v>483.74226900000002</v>
      </c>
      <c r="T10941" s="194">
        <v>483.74226900000002</v>
      </c>
      <c r="U10941" t="s">
        <v>193</v>
      </c>
      <c r="V10941">
        <v>45708.623738425929</v>
      </c>
    </row>
    <row r="10942" spans="1:22" x14ac:dyDescent="0.3">
      <c r="A10942" t="s">
        <v>126</v>
      </c>
      <c r="B10942" t="s">
        <v>127</v>
      </c>
      <c r="C10942" t="s">
        <v>93</v>
      </c>
      <c r="D10942" s="29">
        <v>45958</v>
      </c>
      <c r="E10942" s="161">
        <v>0</v>
      </c>
      <c r="F10942" s="161">
        <v>0</v>
      </c>
      <c r="G10942" s="161">
        <v>0</v>
      </c>
      <c r="H10942" s="161">
        <v>0</v>
      </c>
      <c r="L10942">
        <v>373.58637399999998</v>
      </c>
      <c r="R10942">
        <v>483.74226900000002</v>
      </c>
      <c r="S10942">
        <v>483.74226900000002</v>
      </c>
      <c r="T10942" s="194">
        <v>483.74226900000002</v>
      </c>
      <c r="U10942" t="s">
        <v>193</v>
      </c>
      <c r="V10942">
        <v>45708.62394675926</v>
      </c>
    </row>
    <row r="10943" spans="1:22" x14ac:dyDescent="0.3">
      <c r="A10943" t="s">
        <v>126</v>
      </c>
      <c r="B10943" t="s">
        <v>127</v>
      </c>
      <c r="C10943" t="s">
        <v>93</v>
      </c>
      <c r="D10943" s="29">
        <v>45959</v>
      </c>
      <c r="E10943" s="161">
        <v>0</v>
      </c>
      <c r="F10943" s="161">
        <v>0</v>
      </c>
      <c r="G10943" s="161">
        <v>0</v>
      </c>
      <c r="H10943" s="161">
        <v>0</v>
      </c>
      <c r="L10943">
        <v>373.58637399999998</v>
      </c>
      <c r="R10943">
        <v>483.74226900000002</v>
      </c>
      <c r="S10943">
        <v>483.74226900000002</v>
      </c>
      <c r="T10943" s="194">
        <v>483.74226900000002</v>
      </c>
      <c r="U10943" t="s">
        <v>193</v>
      </c>
      <c r="V10943">
        <v>45708.623796296299</v>
      </c>
    </row>
    <row r="10944" spans="1:22" x14ac:dyDescent="0.3">
      <c r="A10944" t="s">
        <v>126</v>
      </c>
      <c r="B10944" t="s">
        <v>127</v>
      </c>
      <c r="C10944" t="s">
        <v>93</v>
      </c>
      <c r="D10944" s="29">
        <v>45960</v>
      </c>
      <c r="E10944" s="161">
        <v>0</v>
      </c>
      <c r="F10944" s="161">
        <v>0</v>
      </c>
      <c r="G10944" s="161">
        <v>0</v>
      </c>
      <c r="H10944" s="161">
        <v>0</v>
      </c>
      <c r="L10944">
        <v>373.58637399999998</v>
      </c>
      <c r="R10944">
        <v>483.74226900000002</v>
      </c>
      <c r="S10944">
        <v>483.74226900000002</v>
      </c>
      <c r="T10944" s="194">
        <v>483.74226900000002</v>
      </c>
      <c r="U10944" t="s">
        <v>193</v>
      </c>
      <c r="V10944">
        <v>45708.623912037037</v>
      </c>
    </row>
    <row r="10945" spans="1:22" x14ac:dyDescent="0.3">
      <c r="A10945" t="s">
        <v>126</v>
      </c>
      <c r="B10945" t="s">
        <v>127</v>
      </c>
      <c r="C10945" t="s">
        <v>93</v>
      </c>
      <c r="D10945" s="29">
        <v>45961</v>
      </c>
      <c r="E10945" s="161">
        <v>0</v>
      </c>
      <c r="F10945" s="161">
        <v>0</v>
      </c>
      <c r="G10945" s="161">
        <v>0</v>
      </c>
      <c r="H10945" s="161">
        <v>0</v>
      </c>
      <c r="L10945">
        <v>373.58637399999998</v>
      </c>
      <c r="R10945">
        <v>483.74226900000002</v>
      </c>
      <c r="S10945">
        <v>483.74226900000002</v>
      </c>
      <c r="T10945" s="194">
        <v>483.74226900000002</v>
      </c>
      <c r="U10945" t="s">
        <v>193</v>
      </c>
      <c r="V10945">
        <v>45708.623923611114</v>
      </c>
    </row>
    <row r="10946" spans="1:22" x14ac:dyDescent="0.3">
      <c r="A10946" t="s">
        <v>126</v>
      </c>
      <c r="B10946" t="s">
        <v>127</v>
      </c>
      <c r="C10946" t="s">
        <v>93</v>
      </c>
      <c r="D10946" s="29">
        <v>45962</v>
      </c>
      <c r="E10946" s="161">
        <v>0</v>
      </c>
      <c r="F10946" s="161">
        <v>0</v>
      </c>
      <c r="G10946" s="161">
        <v>0</v>
      </c>
      <c r="H10946" s="161">
        <v>0</v>
      </c>
      <c r="L10946">
        <v>373.58637399999998</v>
      </c>
      <c r="R10946">
        <v>483.74226900000002</v>
      </c>
      <c r="S10946">
        <v>483.74226900000002</v>
      </c>
      <c r="T10946" s="194">
        <v>483.74226900000002</v>
      </c>
      <c r="U10946" t="s">
        <v>193</v>
      </c>
      <c r="V10946">
        <v>45708.623912037037</v>
      </c>
    </row>
    <row r="10947" spans="1:22" x14ac:dyDescent="0.3">
      <c r="A10947" t="s">
        <v>126</v>
      </c>
      <c r="B10947" t="s">
        <v>127</v>
      </c>
      <c r="C10947" t="s">
        <v>93</v>
      </c>
      <c r="D10947" s="29">
        <v>45963</v>
      </c>
      <c r="E10947" s="161">
        <v>0</v>
      </c>
      <c r="F10947" s="161">
        <v>0</v>
      </c>
      <c r="G10947" s="161">
        <v>0</v>
      </c>
      <c r="H10947" s="161">
        <v>0</v>
      </c>
      <c r="L10947">
        <v>373.58637399999998</v>
      </c>
      <c r="R10947">
        <v>483.74226900000002</v>
      </c>
      <c r="S10947">
        <v>483.74226900000002</v>
      </c>
      <c r="T10947" s="194">
        <v>483.74226900000002</v>
      </c>
      <c r="U10947" t="s">
        <v>193</v>
      </c>
      <c r="V10947">
        <v>45708.623923611114</v>
      </c>
    </row>
    <row r="10948" spans="1:22" x14ac:dyDescent="0.3">
      <c r="A10948" t="s">
        <v>126</v>
      </c>
      <c r="B10948" t="s">
        <v>127</v>
      </c>
      <c r="C10948" t="s">
        <v>93</v>
      </c>
      <c r="D10948" s="29">
        <v>45964</v>
      </c>
      <c r="E10948" s="161">
        <v>0</v>
      </c>
      <c r="F10948" s="161">
        <v>0</v>
      </c>
      <c r="G10948" s="161">
        <v>0</v>
      </c>
      <c r="H10948" s="161">
        <v>0</v>
      </c>
      <c r="L10948">
        <v>373.58637399999998</v>
      </c>
      <c r="R10948">
        <v>483.74226900000002</v>
      </c>
      <c r="S10948">
        <v>483.74226900000002</v>
      </c>
      <c r="T10948" s="194">
        <v>483.74226900000002</v>
      </c>
      <c r="U10948" t="s">
        <v>193</v>
      </c>
      <c r="V10948">
        <v>45708.623912037037</v>
      </c>
    </row>
    <row r="10949" spans="1:22" x14ac:dyDescent="0.3">
      <c r="A10949" t="s">
        <v>126</v>
      </c>
      <c r="B10949" t="s">
        <v>127</v>
      </c>
      <c r="C10949" t="s">
        <v>93</v>
      </c>
      <c r="D10949" s="29">
        <v>45965</v>
      </c>
      <c r="E10949" s="161">
        <v>0</v>
      </c>
      <c r="F10949" s="161">
        <v>0</v>
      </c>
      <c r="G10949" s="161">
        <v>0</v>
      </c>
      <c r="H10949" s="161">
        <v>0</v>
      </c>
      <c r="L10949">
        <v>373.58637399999998</v>
      </c>
      <c r="R10949">
        <v>483.74226900000002</v>
      </c>
      <c r="S10949">
        <v>483.74226900000002</v>
      </c>
      <c r="T10949" s="194">
        <v>483.74226900000002</v>
      </c>
      <c r="U10949" t="s">
        <v>193</v>
      </c>
      <c r="V10949">
        <v>45708.623912037037</v>
      </c>
    </row>
    <row r="10950" spans="1:22" x14ac:dyDescent="0.3">
      <c r="A10950" t="s">
        <v>126</v>
      </c>
      <c r="B10950" t="s">
        <v>127</v>
      </c>
      <c r="C10950" t="s">
        <v>93</v>
      </c>
      <c r="D10950" s="29">
        <v>45966</v>
      </c>
      <c r="E10950" s="161">
        <v>0</v>
      </c>
      <c r="F10950" s="161">
        <v>0</v>
      </c>
      <c r="G10950" s="161">
        <v>0</v>
      </c>
      <c r="H10950" s="161">
        <v>0</v>
      </c>
      <c r="L10950">
        <v>373.58637399999998</v>
      </c>
      <c r="R10950">
        <v>483.74226900000002</v>
      </c>
      <c r="S10950">
        <v>483.74226900000002</v>
      </c>
      <c r="T10950" s="194">
        <v>483.74226900000002</v>
      </c>
      <c r="U10950" t="s">
        <v>193</v>
      </c>
      <c r="V10950">
        <v>45708.623912037037</v>
      </c>
    </row>
    <row r="10951" spans="1:22" x14ac:dyDescent="0.3">
      <c r="A10951" t="s">
        <v>126</v>
      </c>
      <c r="B10951" t="s">
        <v>127</v>
      </c>
      <c r="C10951" t="s">
        <v>93</v>
      </c>
      <c r="D10951" s="29">
        <v>45967</v>
      </c>
      <c r="E10951" s="161">
        <v>0</v>
      </c>
      <c r="F10951" s="161">
        <v>0</v>
      </c>
      <c r="G10951" s="161">
        <v>0</v>
      </c>
      <c r="H10951" s="161">
        <v>0</v>
      </c>
      <c r="L10951">
        <v>373.58637399999998</v>
      </c>
      <c r="R10951">
        <v>483.74226900000002</v>
      </c>
      <c r="S10951">
        <v>483.74226900000002</v>
      </c>
      <c r="T10951" s="194">
        <v>483.74226900000002</v>
      </c>
      <c r="U10951" t="s">
        <v>193</v>
      </c>
      <c r="V10951">
        <v>45708.623923611114</v>
      </c>
    </row>
    <row r="10952" spans="1:22" x14ac:dyDescent="0.3">
      <c r="A10952" t="s">
        <v>126</v>
      </c>
      <c r="B10952" t="s">
        <v>127</v>
      </c>
      <c r="C10952" t="s">
        <v>93</v>
      </c>
      <c r="D10952" s="29">
        <v>45968</v>
      </c>
      <c r="E10952" s="161">
        <v>0</v>
      </c>
      <c r="F10952" s="161">
        <v>0</v>
      </c>
      <c r="G10952" s="161">
        <v>0</v>
      </c>
      <c r="H10952" s="161">
        <v>0</v>
      </c>
      <c r="L10952">
        <v>373.58637399999998</v>
      </c>
      <c r="R10952">
        <v>483.74226900000002</v>
      </c>
      <c r="S10952">
        <v>483.74226900000002</v>
      </c>
      <c r="T10952" s="194">
        <v>483.74226900000002</v>
      </c>
      <c r="U10952" t="s">
        <v>193</v>
      </c>
      <c r="V10952">
        <v>45708.623923611114</v>
      </c>
    </row>
    <row r="10953" spans="1:22" x14ac:dyDescent="0.3">
      <c r="A10953" t="s">
        <v>126</v>
      </c>
      <c r="B10953" t="s">
        <v>127</v>
      </c>
      <c r="C10953" t="s">
        <v>93</v>
      </c>
      <c r="D10953" s="29">
        <v>45969</v>
      </c>
      <c r="E10953" s="161">
        <v>0</v>
      </c>
      <c r="F10953" s="161">
        <v>0</v>
      </c>
      <c r="G10953" s="161">
        <v>0</v>
      </c>
      <c r="H10953" s="161">
        <v>0</v>
      </c>
      <c r="L10953">
        <v>373.58637399999998</v>
      </c>
      <c r="R10953">
        <v>483.74226900000002</v>
      </c>
      <c r="S10953">
        <v>483.74226900000002</v>
      </c>
      <c r="T10953" s="194">
        <v>483.74226900000002</v>
      </c>
      <c r="U10953" t="s">
        <v>193</v>
      </c>
      <c r="V10953">
        <v>45708.623923611114</v>
      </c>
    </row>
    <row r="10954" spans="1:22" x14ac:dyDescent="0.3">
      <c r="A10954" t="s">
        <v>126</v>
      </c>
      <c r="B10954" t="s">
        <v>127</v>
      </c>
      <c r="C10954" t="s">
        <v>93</v>
      </c>
      <c r="D10954" s="29">
        <v>45970</v>
      </c>
      <c r="E10954" s="161">
        <v>0</v>
      </c>
      <c r="F10954" s="161">
        <v>0</v>
      </c>
      <c r="G10954" s="161">
        <v>0</v>
      </c>
      <c r="H10954" s="161">
        <v>0</v>
      </c>
      <c r="L10954">
        <v>373.58637399999998</v>
      </c>
      <c r="R10954">
        <v>483.74226900000002</v>
      </c>
      <c r="S10954">
        <v>483.74226900000002</v>
      </c>
      <c r="T10954" s="194">
        <v>483.74226900000002</v>
      </c>
      <c r="U10954" t="s">
        <v>193</v>
      </c>
      <c r="V10954">
        <v>45708.623912037037</v>
      </c>
    </row>
    <row r="10955" spans="1:22" x14ac:dyDescent="0.3">
      <c r="A10955" t="s">
        <v>126</v>
      </c>
      <c r="B10955" t="s">
        <v>127</v>
      </c>
      <c r="C10955" t="s">
        <v>93</v>
      </c>
      <c r="D10955" s="29">
        <v>45971</v>
      </c>
      <c r="E10955" s="161">
        <v>0</v>
      </c>
      <c r="F10955" s="161">
        <v>0</v>
      </c>
      <c r="G10955" s="161">
        <v>0</v>
      </c>
      <c r="H10955" s="161">
        <v>0</v>
      </c>
      <c r="L10955">
        <v>373.58637399999998</v>
      </c>
      <c r="R10955">
        <v>483.74226900000002</v>
      </c>
      <c r="S10955">
        <v>483.74226900000002</v>
      </c>
      <c r="T10955" s="194">
        <v>483.74226900000002</v>
      </c>
      <c r="U10955" t="s">
        <v>193</v>
      </c>
      <c r="V10955">
        <v>45708.623923611114</v>
      </c>
    </row>
    <row r="10956" spans="1:22" x14ac:dyDescent="0.3">
      <c r="A10956" t="s">
        <v>126</v>
      </c>
      <c r="B10956" t="s">
        <v>127</v>
      </c>
      <c r="C10956" t="s">
        <v>93</v>
      </c>
      <c r="D10956" s="29">
        <v>45972</v>
      </c>
      <c r="E10956" s="161">
        <v>0</v>
      </c>
      <c r="F10956" s="161">
        <v>0</v>
      </c>
      <c r="G10956" s="161">
        <v>0</v>
      </c>
      <c r="H10956" s="161">
        <v>0</v>
      </c>
      <c r="L10956">
        <v>373.58637399999998</v>
      </c>
      <c r="R10956">
        <v>483.74226900000002</v>
      </c>
      <c r="S10956">
        <v>483.74226900000002</v>
      </c>
      <c r="T10956" s="194">
        <v>483.74226900000002</v>
      </c>
      <c r="U10956" t="s">
        <v>193</v>
      </c>
      <c r="V10956">
        <v>45708.623923611114</v>
      </c>
    </row>
    <row r="10957" spans="1:22" x14ac:dyDescent="0.3">
      <c r="A10957" t="s">
        <v>126</v>
      </c>
      <c r="B10957" t="s">
        <v>127</v>
      </c>
      <c r="C10957" t="s">
        <v>93</v>
      </c>
      <c r="D10957" s="29">
        <v>45973</v>
      </c>
      <c r="E10957" s="161">
        <v>0</v>
      </c>
      <c r="F10957" s="161">
        <v>0</v>
      </c>
      <c r="G10957" s="161">
        <v>0</v>
      </c>
      <c r="H10957" s="161">
        <v>0</v>
      </c>
      <c r="L10957">
        <v>373.58637399999998</v>
      </c>
      <c r="R10957">
        <v>483.74226900000002</v>
      </c>
      <c r="S10957">
        <v>483.74226900000002</v>
      </c>
      <c r="T10957" s="194">
        <v>483.74226900000002</v>
      </c>
      <c r="U10957" t="s">
        <v>193</v>
      </c>
      <c r="V10957">
        <v>45708.623923611114</v>
      </c>
    </row>
    <row r="10958" spans="1:22" x14ac:dyDescent="0.3">
      <c r="A10958" t="s">
        <v>126</v>
      </c>
      <c r="B10958" t="s">
        <v>127</v>
      </c>
      <c r="C10958" t="s">
        <v>93</v>
      </c>
      <c r="D10958" s="29">
        <v>45974</v>
      </c>
      <c r="E10958" s="161">
        <v>0</v>
      </c>
      <c r="F10958" s="161">
        <v>0</v>
      </c>
      <c r="G10958" s="161">
        <v>0</v>
      </c>
      <c r="H10958" s="161">
        <v>0</v>
      </c>
      <c r="L10958">
        <v>373.58637399999998</v>
      </c>
      <c r="R10958">
        <v>483.74226900000002</v>
      </c>
      <c r="S10958">
        <v>483.74226900000002</v>
      </c>
      <c r="T10958" s="194">
        <v>483.74226900000002</v>
      </c>
      <c r="U10958" t="s">
        <v>193</v>
      </c>
      <c r="V10958">
        <v>45708.623923611114</v>
      </c>
    </row>
    <row r="10959" spans="1:22" x14ac:dyDescent="0.3">
      <c r="A10959" t="s">
        <v>126</v>
      </c>
      <c r="B10959" t="s">
        <v>127</v>
      </c>
      <c r="C10959" t="s">
        <v>93</v>
      </c>
      <c r="D10959" s="29">
        <v>45975</v>
      </c>
      <c r="E10959" s="161">
        <v>0</v>
      </c>
      <c r="F10959" s="161">
        <v>0</v>
      </c>
      <c r="G10959" s="161">
        <v>0</v>
      </c>
      <c r="H10959" s="161">
        <v>0</v>
      </c>
      <c r="L10959">
        <v>373.58637399999998</v>
      </c>
      <c r="R10959">
        <v>483.74226900000002</v>
      </c>
      <c r="S10959">
        <v>483.74226900000002</v>
      </c>
      <c r="T10959" s="194">
        <v>483.74226900000002</v>
      </c>
      <c r="U10959" t="s">
        <v>193</v>
      </c>
      <c r="V10959">
        <v>45708.623923611114</v>
      </c>
    </row>
    <row r="10960" spans="1:22" x14ac:dyDescent="0.3">
      <c r="A10960" t="s">
        <v>126</v>
      </c>
      <c r="B10960" t="s">
        <v>127</v>
      </c>
      <c r="C10960" t="s">
        <v>93</v>
      </c>
      <c r="D10960" s="29">
        <v>45976</v>
      </c>
      <c r="E10960" s="161">
        <v>0</v>
      </c>
      <c r="F10960" s="161">
        <v>0</v>
      </c>
      <c r="G10960" s="161">
        <v>0</v>
      </c>
      <c r="H10960" s="161">
        <v>0</v>
      </c>
      <c r="L10960">
        <v>373.58637399999998</v>
      </c>
      <c r="R10960">
        <v>483.74226900000002</v>
      </c>
      <c r="S10960">
        <v>483.74226900000002</v>
      </c>
      <c r="T10960" s="194">
        <v>483.74226900000002</v>
      </c>
      <c r="U10960" t="s">
        <v>193</v>
      </c>
      <c r="V10960">
        <v>45708.623900462961</v>
      </c>
    </row>
    <row r="10961" spans="1:22" x14ac:dyDescent="0.3">
      <c r="A10961" t="s">
        <v>126</v>
      </c>
      <c r="B10961" t="s">
        <v>127</v>
      </c>
      <c r="C10961" t="s">
        <v>93</v>
      </c>
      <c r="D10961" s="29">
        <v>45977</v>
      </c>
      <c r="E10961" s="161">
        <v>0</v>
      </c>
      <c r="F10961" s="161">
        <v>0</v>
      </c>
      <c r="G10961" s="161">
        <v>0</v>
      </c>
      <c r="H10961" s="161">
        <v>0</v>
      </c>
      <c r="L10961">
        <v>373.58637399999998</v>
      </c>
      <c r="R10961">
        <v>483.74226900000002</v>
      </c>
      <c r="S10961">
        <v>483.74226900000002</v>
      </c>
      <c r="T10961" s="194">
        <v>483.74226900000002</v>
      </c>
      <c r="U10961" t="s">
        <v>193</v>
      </c>
      <c r="V10961">
        <v>45708.623912037037</v>
      </c>
    </row>
    <row r="10962" spans="1:22" x14ac:dyDescent="0.3">
      <c r="A10962" t="s">
        <v>126</v>
      </c>
      <c r="B10962" t="s">
        <v>127</v>
      </c>
      <c r="C10962" t="s">
        <v>93</v>
      </c>
      <c r="D10962" s="29">
        <v>45978</v>
      </c>
      <c r="E10962" s="161">
        <v>0</v>
      </c>
      <c r="F10962" s="161">
        <v>0</v>
      </c>
      <c r="G10962" s="161">
        <v>0</v>
      </c>
      <c r="H10962" s="161">
        <v>0</v>
      </c>
      <c r="L10962">
        <v>373.58637399999998</v>
      </c>
      <c r="R10962">
        <v>483.74226900000002</v>
      </c>
      <c r="S10962">
        <v>483.74226900000002</v>
      </c>
      <c r="T10962" s="194">
        <v>483.74226900000002</v>
      </c>
      <c r="U10962" t="s">
        <v>193</v>
      </c>
      <c r="V10962">
        <v>45708.623912037037</v>
      </c>
    </row>
    <row r="10963" spans="1:22" x14ac:dyDescent="0.3">
      <c r="A10963" t="s">
        <v>126</v>
      </c>
      <c r="B10963" t="s">
        <v>127</v>
      </c>
      <c r="C10963" t="s">
        <v>93</v>
      </c>
      <c r="D10963" s="29">
        <v>45979</v>
      </c>
      <c r="E10963" s="161">
        <v>0</v>
      </c>
      <c r="F10963" s="161">
        <v>0</v>
      </c>
      <c r="G10963" s="161">
        <v>0</v>
      </c>
      <c r="H10963" s="161">
        <v>0</v>
      </c>
      <c r="L10963">
        <v>373.58637399999998</v>
      </c>
      <c r="R10963">
        <v>483.74226900000002</v>
      </c>
      <c r="S10963">
        <v>483.74226900000002</v>
      </c>
      <c r="T10963" s="194">
        <v>483.74226900000002</v>
      </c>
      <c r="U10963" t="s">
        <v>193</v>
      </c>
      <c r="V10963">
        <v>45708.623923611114</v>
      </c>
    </row>
    <row r="10964" spans="1:22" x14ac:dyDescent="0.3">
      <c r="A10964" t="s">
        <v>126</v>
      </c>
      <c r="B10964" t="s">
        <v>127</v>
      </c>
      <c r="C10964" t="s">
        <v>93</v>
      </c>
      <c r="D10964" s="29">
        <v>45980</v>
      </c>
      <c r="E10964" s="161">
        <v>0</v>
      </c>
      <c r="F10964" s="161">
        <v>0</v>
      </c>
      <c r="G10964" s="161">
        <v>0</v>
      </c>
      <c r="H10964" s="161">
        <v>0</v>
      </c>
      <c r="L10964">
        <v>373.58637399999998</v>
      </c>
      <c r="R10964">
        <v>483.74226900000002</v>
      </c>
      <c r="S10964">
        <v>483.74226900000002</v>
      </c>
      <c r="T10964" s="194">
        <v>483.74226900000002</v>
      </c>
      <c r="U10964" t="s">
        <v>193</v>
      </c>
      <c r="V10964">
        <v>45708.623912037037</v>
      </c>
    </row>
    <row r="10965" spans="1:22" x14ac:dyDescent="0.3">
      <c r="A10965" t="s">
        <v>126</v>
      </c>
      <c r="B10965" t="s">
        <v>127</v>
      </c>
      <c r="C10965" t="s">
        <v>93</v>
      </c>
      <c r="D10965" s="29">
        <v>45981</v>
      </c>
      <c r="E10965" s="161">
        <v>0</v>
      </c>
      <c r="F10965" s="161">
        <v>0</v>
      </c>
      <c r="G10965" s="161">
        <v>0</v>
      </c>
      <c r="H10965" s="161">
        <v>0</v>
      </c>
      <c r="L10965">
        <v>373.58637399999998</v>
      </c>
      <c r="R10965">
        <v>483.74226900000002</v>
      </c>
      <c r="S10965">
        <v>483.74226900000002</v>
      </c>
      <c r="T10965" s="194">
        <v>483.74226900000002</v>
      </c>
      <c r="U10965" t="s">
        <v>193</v>
      </c>
      <c r="V10965">
        <v>45708.623912037037</v>
      </c>
    </row>
    <row r="10966" spans="1:22" x14ac:dyDescent="0.3">
      <c r="A10966" t="s">
        <v>126</v>
      </c>
      <c r="B10966" t="s">
        <v>127</v>
      </c>
      <c r="C10966" t="s">
        <v>93</v>
      </c>
      <c r="D10966" s="29">
        <v>45982</v>
      </c>
      <c r="E10966" s="161">
        <v>0</v>
      </c>
      <c r="F10966" s="161">
        <v>0</v>
      </c>
      <c r="G10966" s="161">
        <v>0</v>
      </c>
      <c r="H10966" s="161">
        <v>0</v>
      </c>
      <c r="L10966">
        <v>373.58637399999998</v>
      </c>
      <c r="R10966">
        <v>483.74226900000002</v>
      </c>
      <c r="S10966">
        <v>483.74226900000002</v>
      </c>
      <c r="T10966" s="194">
        <v>483.74226900000002</v>
      </c>
      <c r="U10966" t="s">
        <v>193</v>
      </c>
      <c r="V10966">
        <v>45708.623912037037</v>
      </c>
    </row>
    <row r="10967" spans="1:22" x14ac:dyDescent="0.3">
      <c r="A10967" t="s">
        <v>126</v>
      </c>
      <c r="B10967" t="s">
        <v>127</v>
      </c>
      <c r="C10967" t="s">
        <v>93</v>
      </c>
      <c r="D10967" s="29">
        <v>45983</v>
      </c>
      <c r="E10967" s="161">
        <v>0</v>
      </c>
      <c r="F10967" s="161">
        <v>0</v>
      </c>
      <c r="G10967" s="161">
        <v>0</v>
      </c>
      <c r="H10967" s="161">
        <v>0</v>
      </c>
      <c r="L10967">
        <v>373.58637399999998</v>
      </c>
      <c r="R10967">
        <v>483.74226900000002</v>
      </c>
      <c r="S10967">
        <v>483.74226900000002</v>
      </c>
      <c r="T10967" s="194">
        <v>483.74226900000002</v>
      </c>
      <c r="U10967" t="s">
        <v>193</v>
      </c>
      <c r="V10967">
        <v>45708.623912037037</v>
      </c>
    </row>
    <row r="10968" spans="1:22" x14ac:dyDescent="0.3">
      <c r="A10968" t="s">
        <v>126</v>
      </c>
      <c r="B10968" t="s">
        <v>127</v>
      </c>
      <c r="C10968" t="s">
        <v>93</v>
      </c>
      <c r="D10968" s="29">
        <v>45984</v>
      </c>
      <c r="E10968" s="161">
        <v>0</v>
      </c>
      <c r="F10968" s="161">
        <v>0</v>
      </c>
      <c r="G10968" s="161">
        <v>0</v>
      </c>
      <c r="H10968" s="161">
        <v>0</v>
      </c>
      <c r="L10968">
        <v>373.58637399999998</v>
      </c>
      <c r="R10968">
        <v>483.74226900000002</v>
      </c>
      <c r="S10968">
        <v>483.74226900000002</v>
      </c>
      <c r="T10968" s="194">
        <v>483.74226900000002</v>
      </c>
      <c r="U10968" t="s">
        <v>193</v>
      </c>
      <c r="V10968">
        <v>45708.623912037037</v>
      </c>
    </row>
    <row r="10969" spans="1:22" x14ac:dyDescent="0.3">
      <c r="A10969" t="s">
        <v>126</v>
      </c>
      <c r="B10969" t="s">
        <v>127</v>
      </c>
      <c r="C10969" t="s">
        <v>93</v>
      </c>
      <c r="D10969" s="29">
        <v>45985</v>
      </c>
      <c r="E10969" s="161">
        <v>0</v>
      </c>
      <c r="F10969" s="161">
        <v>0</v>
      </c>
      <c r="G10969" s="161">
        <v>0</v>
      </c>
      <c r="H10969" s="161">
        <v>0</v>
      </c>
      <c r="L10969">
        <v>373.58637399999998</v>
      </c>
      <c r="R10969">
        <v>483.74226900000002</v>
      </c>
      <c r="S10969">
        <v>483.74226900000002</v>
      </c>
      <c r="T10969" s="194">
        <v>483.74226900000002</v>
      </c>
      <c r="U10969" t="s">
        <v>193</v>
      </c>
      <c r="V10969">
        <v>45708.623912037037</v>
      </c>
    </row>
    <row r="10970" spans="1:22" x14ac:dyDescent="0.3">
      <c r="A10970" t="s">
        <v>126</v>
      </c>
      <c r="B10970" t="s">
        <v>127</v>
      </c>
      <c r="C10970" t="s">
        <v>93</v>
      </c>
      <c r="D10970" s="29">
        <v>45986</v>
      </c>
      <c r="E10970" s="161">
        <v>0</v>
      </c>
      <c r="F10970" s="161">
        <v>0</v>
      </c>
      <c r="G10970" s="161">
        <v>0</v>
      </c>
      <c r="H10970" s="161">
        <v>0</v>
      </c>
      <c r="L10970">
        <v>373.58637399999998</v>
      </c>
      <c r="R10970">
        <v>483.74226900000002</v>
      </c>
      <c r="S10970">
        <v>483.74226900000002</v>
      </c>
      <c r="T10970" s="194">
        <v>483.74226900000002</v>
      </c>
      <c r="U10970" t="s">
        <v>193</v>
      </c>
      <c r="V10970">
        <v>45708.623923611114</v>
      </c>
    </row>
    <row r="10971" spans="1:22" x14ac:dyDescent="0.3">
      <c r="A10971" t="s">
        <v>126</v>
      </c>
      <c r="B10971" t="s">
        <v>127</v>
      </c>
      <c r="C10971" t="s">
        <v>93</v>
      </c>
      <c r="D10971" s="29">
        <v>45987</v>
      </c>
      <c r="E10971" s="161">
        <v>0</v>
      </c>
      <c r="F10971" s="161">
        <v>0</v>
      </c>
      <c r="G10971" s="161">
        <v>0</v>
      </c>
      <c r="H10971" s="161">
        <v>0</v>
      </c>
      <c r="L10971">
        <v>373.58637399999998</v>
      </c>
      <c r="R10971">
        <v>483.74226900000002</v>
      </c>
      <c r="S10971">
        <v>483.74226900000002</v>
      </c>
      <c r="T10971" s="194">
        <v>483.74226900000002</v>
      </c>
      <c r="U10971" t="s">
        <v>193</v>
      </c>
      <c r="V10971">
        <v>45708.623935185184</v>
      </c>
    </row>
    <row r="10972" spans="1:22" x14ac:dyDescent="0.3">
      <c r="A10972" t="s">
        <v>126</v>
      </c>
      <c r="B10972" t="s">
        <v>127</v>
      </c>
      <c r="C10972" t="s">
        <v>93</v>
      </c>
      <c r="D10972" s="29">
        <v>45988</v>
      </c>
      <c r="E10972" s="161">
        <v>0</v>
      </c>
      <c r="F10972" s="161">
        <v>0</v>
      </c>
      <c r="G10972" s="161">
        <v>0</v>
      </c>
      <c r="H10972" s="161">
        <v>0</v>
      </c>
      <c r="L10972">
        <v>373.58637399999998</v>
      </c>
      <c r="R10972">
        <v>483.74226900000002</v>
      </c>
      <c r="S10972">
        <v>483.74226900000002</v>
      </c>
      <c r="T10972" s="194">
        <v>483.74226900000002</v>
      </c>
      <c r="U10972" t="s">
        <v>193</v>
      </c>
      <c r="V10972">
        <v>45708.623912037037</v>
      </c>
    </row>
    <row r="10973" spans="1:22" x14ac:dyDescent="0.3">
      <c r="A10973" t="s">
        <v>126</v>
      </c>
      <c r="B10973" t="s">
        <v>127</v>
      </c>
      <c r="C10973" t="s">
        <v>93</v>
      </c>
      <c r="D10973" s="29">
        <v>45989</v>
      </c>
      <c r="E10973" s="161">
        <v>0</v>
      </c>
      <c r="F10973" s="161">
        <v>0</v>
      </c>
      <c r="G10973" s="161">
        <v>0</v>
      </c>
      <c r="H10973" s="161">
        <v>0</v>
      </c>
      <c r="L10973">
        <v>373.58637399999998</v>
      </c>
      <c r="R10973">
        <v>483.74226900000002</v>
      </c>
      <c r="S10973">
        <v>483.74226900000002</v>
      </c>
      <c r="T10973" s="194">
        <v>483.74226900000002</v>
      </c>
      <c r="U10973" t="s">
        <v>193</v>
      </c>
      <c r="V10973">
        <v>45708.623912037037</v>
      </c>
    </row>
    <row r="10974" spans="1:22" x14ac:dyDescent="0.3">
      <c r="A10974" t="s">
        <v>126</v>
      </c>
      <c r="B10974" t="s">
        <v>127</v>
      </c>
      <c r="C10974" t="s">
        <v>93</v>
      </c>
      <c r="D10974" s="29">
        <v>45990</v>
      </c>
      <c r="E10974" s="161">
        <v>0</v>
      </c>
      <c r="F10974" s="161">
        <v>0</v>
      </c>
      <c r="G10974" s="161">
        <v>0</v>
      </c>
      <c r="H10974" s="161">
        <v>0</v>
      </c>
      <c r="L10974">
        <v>373.58637399999998</v>
      </c>
      <c r="R10974">
        <v>483.74226900000002</v>
      </c>
      <c r="S10974">
        <v>483.74226900000002</v>
      </c>
      <c r="T10974" s="194">
        <v>483.74226900000002</v>
      </c>
      <c r="U10974" t="s">
        <v>193</v>
      </c>
      <c r="V10974">
        <v>45708.623819444445</v>
      </c>
    </row>
    <row r="10975" spans="1:22" x14ac:dyDescent="0.3">
      <c r="A10975" t="s">
        <v>126</v>
      </c>
      <c r="B10975" t="s">
        <v>127</v>
      </c>
      <c r="C10975" t="s">
        <v>93</v>
      </c>
      <c r="D10975" s="29">
        <v>45991</v>
      </c>
      <c r="E10975" s="161">
        <v>0</v>
      </c>
      <c r="F10975" s="161">
        <v>0</v>
      </c>
      <c r="G10975" s="161">
        <v>0</v>
      </c>
      <c r="H10975" s="161">
        <v>0</v>
      </c>
      <c r="L10975">
        <v>373.58637399999998</v>
      </c>
      <c r="R10975">
        <v>483.74226900000002</v>
      </c>
      <c r="S10975">
        <v>483.74226900000002</v>
      </c>
      <c r="T10975" s="194">
        <v>483.74226900000002</v>
      </c>
      <c r="U10975" t="s">
        <v>193</v>
      </c>
      <c r="V10975">
        <v>45708.62394675926</v>
      </c>
    </row>
    <row r="10976" spans="1:22" x14ac:dyDescent="0.3">
      <c r="A10976" t="s">
        <v>126</v>
      </c>
      <c r="B10976" t="s">
        <v>127</v>
      </c>
      <c r="C10976" t="s">
        <v>93</v>
      </c>
      <c r="D10976" s="29">
        <v>45992</v>
      </c>
      <c r="E10976" s="161">
        <v>0</v>
      </c>
      <c r="F10976" s="161">
        <v>0</v>
      </c>
      <c r="G10976" s="161">
        <v>0</v>
      </c>
      <c r="H10976" s="161">
        <v>0</v>
      </c>
      <c r="L10976">
        <v>373.58637399999998</v>
      </c>
      <c r="R10976">
        <v>483.74226900000002</v>
      </c>
      <c r="S10976">
        <v>483.74226900000002</v>
      </c>
      <c r="T10976" s="194">
        <v>483.74226900000002</v>
      </c>
      <c r="U10976" t="s">
        <v>193</v>
      </c>
      <c r="V10976">
        <v>45708.623854166668</v>
      </c>
    </row>
    <row r="10977" spans="1:22" x14ac:dyDescent="0.3">
      <c r="A10977" t="s">
        <v>126</v>
      </c>
      <c r="B10977" t="s">
        <v>127</v>
      </c>
      <c r="C10977" t="s">
        <v>93</v>
      </c>
      <c r="D10977" s="29">
        <v>45993</v>
      </c>
      <c r="E10977" s="161">
        <v>0</v>
      </c>
      <c r="F10977" s="161">
        <v>0</v>
      </c>
      <c r="G10977" s="161">
        <v>0</v>
      </c>
      <c r="H10977" s="161">
        <v>0</v>
      </c>
      <c r="L10977">
        <v>373.58637399999998</v>
      </c>
      <c r="R10977">
        <v>483.74226900000002</v>
      </c>
      <c r="S10977">
        <v>483.74226900000002</v>
      </c>
      <c r="T10977" s="194">
        <v>483.74226900000002</v>
      </c>
      <c r="U10977" t="s">
        <v>193</v>
      </c>
      <c r="V10977">
        <v>45708.623912037037</v>
      </c>
    </row>
    <row r="10978" spans="1:22" x14ac:dyDescent="0.3">
      <c r="A10978" t="s">
        <v>126</v>
      </c>
      <c r="B10978" t="s">
        <v>127</v>
      </c>
      <c r="C10978" t="s">
        <v>93</v>
      </c>
      <c r="D10978" s="29">
        <v>45994</v>
      </c>
      <c r="E10978" s="161">
        <v>0</v>
      </c>
      <c r="F10978" s="161">
        <v>0</v>
      </c>
      <c r="G10978" s="161">
        <v>0</v>
      </c>
      <c r="H10978" s="161">
        <v>0</v>
      </c>
      <c r="L10978">
        <v>373.58637399999998</v>
      </c>
      <c r="R10978">
        <v>483.74226900000002</v>
      </c>
      <c r="S10978">
        <v>483.74226900000002</v>
      </c>
      <c r="T10978" s="194">
        <v>483.74226900000002</v>
      </c>
      <c r="U10978" t="s">
        <v>193</v>
      </c>
      <c r="V10978">
        <v>45708.623923611114</v>
      </c>
    </row>
    <row r="10979" spans="1:22" x14ac:dyDescent="0.3">
      <c r="A10979" t="s">
        <v>126</v>
      </c>
      <c r="B10979" t="s">
        <v>127</v>
      </c>
      <c r="C10979" t="s">
        <v>93</v>
      </c>
      <c r="D10979" s="29">
        <v>45995</v>
      </c>
      <c r="E10979" s="161">
        <v>0</v>
      </c>
      <c r="F10979" s="161">
        <v>0</v>
      </c>
      <c r="G10979" s="161">
        <v>0</v>
      </c>
      <c r="H10979" s="161">
        <v>0</v>
      </c>
      <c r="L10979">
        <v>373.58637399999998</v>
      </c>
      <c r="R10979">
        <v>483.74226900000002</v>
      </c>
      <c r="S10979">
        <v>483.74226900000002</v>
      </c>
      <c r="T10979" s="194">
        <v>483.74226900000002</v>
      </c>
      <c r="U10979" t="s">
        <v>193</v>
      </c>
      <c r="V10979">
        <v>45708.623935185184</v>
      </c>
    </row>
    <row r="10980" spans="1:22" x14ac:dyDescent="0.3">
      <c r="A10980" t="s">
        <v>126</v>
      </c>
      <c r="B10980" t="s">
        <v>127</v>
      </c>
      <c r="C10980" t="s">
        <v>93</v>
      </c>
      <c r="D10980" s="29">
        <v>45996</v>
      </c>
      <c r="E10980" s="161">
        <v>0</v>
      </c>
      <c r="F10980" s="161">
        <v>0</v>
      </c>
      <c r="G10980" s="161">
        <v>0</v>
      </c>
      <c r="H10980" s="161">
        <v>0</v>
      </c>
      <c r="L10980">
        <v>373.58637399999998</v>
      </c>
      <c r="R10980">
        <v>483.74226900000002</v>
      </c>
      <c r="S10980">
        <v>483.74226900000002</v>
      </c>
      <c r="T10980" s="194">
        <v>483.74226900000002</v>
      </c>
      <c r="U10980" t="s">
        <v>193</v>
      </c>
      <c r="V10980">
        <v>45708.623923611114</v>
      </c>
    </row>
    <row r="10981" spans="1:22" x14ac:dyDescent="0.3">
      <c r="A10981" t="s">
        <v>126</v>
      </c>
      <c r="B10981" t="s">
        <v>127</v>
      </c>
      <c r="C10981" t="s">
        <v>93</v>
      </c>
      <c r="D10981" s="29">
        <v>45997</v>
      </c>
      <c r="E10981" s="161">
        <v>0</v>
      </c>
      <c r="F10981" s="161">
        <v>0</v>
      </c>
      <c r="G10981" s="161">
        <v>0</v>
      </c>
      <c r="H10981" s="161">
        <v>0</v>
      </c>
      <c r="L10981">
        <v>373.58637399999998</v>
      </c>
      <c r="R10981">
        <v>483.74226900000002</v>
      </c>
      <c r="S10981">
        <v>483.74226900000002</v>
      </c>
      <c r="T10981" s="194">
        <v>483.74226900000002</v>
      </c>
      <c r="U10981" t="s">
        <v>193</v>
      </c>
      <c r="V10981">
        <v>45708.623923611114</v>
      </c>
    </row>
    <row r="10982" spans="1:22" x14ac:dyDescent="0.3">
      <c r="A10982" t="s">
        <v>126</v>
      </c>
      <c r="B10982" t="s">
        <v>127</v>
      </c>
      <c r="C10982" t="s">
        <v>93</v>
      </c>
      <c r="D10982" s="29">
        <v>45998</v>
      </c>
      <c r="E10982" s="161">
        <v>0</v>
      </c>
      <c r="F10982" s="161">
        <v>0</v>
      </c>
      <c r="G10982" s="161">
        <v>0</v>
      </c>
      <c r="H10982" s="161">
        <v>0</v>
      </c>
      <c r="L10982">
        <v>373.58637399999998</v>
      </c>
      <c r="R10982">
        <v>483.74226900000002</v>
      </c>
      <c r="S10982">
        <v>483.74226900000002</v>
      </c>
      <c r="T10982" s="194">
        <v>483.74226900000002</v>
      </c>
      <c r="U10982" t="s">
        <v>193</v>
      </c>
      <c r="V10982">
        <v>45708.623912037037</v>
      </c>
    </row>
    <row r="10983" spans="1:22" x14ac:dyDescent="0.3">
      <c r="A10983" t="s">
        <v>126</v>
      </c>
      <c r="B10983" t="s">
        <v>127</v>
      </c>
      <c r="C10983" t="s">
        <v>93</v>
      </c>
      <c r="D10983" s="29">
        <v>45999</v>
      </c>
      <c r="E10983" s="161">
        <v>0</v>
      </c>
      <c r="F10983" s="161">
        <v>0</v>
      </c>
      <c r="G10983" s="161">
        <v>0</v>
      </c>
      <c r="H10983" s="161">
        <v>0</v>
      </c>
      <c r="L10983">
        <v>373.58637399999998</v>
      </c>
      <c r="R10983">
        <v>483.74226900000002</v>
      </c>
      <c r="S10983">
        <v>483.74226900000002</v>
      </c>
      <c r="T10983" s="194">
        <v>483.74226900000002</v>
      </c>
      <c r="U10983" t="s">
        <v>193</v>
      </c>
      <c r="V10983">
        <v>45708.623807870368</v>
      </c>
    </row>
    <row r="10984" spans="1:22" x14ac:dyDescent="0.3">
      <c r="A10984" t="s">
        <v>126</v>
      </c>
      <c r="B10984" t="s">
        <v>127</v>
      </c>
      <c r="C10984" t="s">
        <v>93</v>
      </c>
      <c r="D10984" s="29">
        <v>46000</v>
      </c>
      <c r="E10984" s="161">
        <v>0</v>
      </c>
      <c r="F10984" s="161">
        <v>0</v>
      </c>
      <c r="G10984" s="161">
        <v>0</v>
      </c>
      <c r="H10984" s="161">
        <v>0</v>
      </c>
      <c r="L10984">
        <v>373.58637399999998</v>
      </c>
      <c r="R10984">
        <v>483.74226900000002</v>
      </c>
      <c r="S10984">
        <v>483.74226900000002</v>
      </c>
      <c r="T10984" s="194">
        <v>483.74226900000002</v>
      </c>
      <c r="U10984" t="s">
        <v>193</v>
      </c>
      <c r="V10984">
        <v>45708.623923611114</v>
      </c>
    </row>
    <row r="10985" spans="1:22" x14ac:dyDescent="0.3">
      <c r="A10985" t="s">
        <v>126</v>
      </c>
      <c r="B10985" t="s">
        <v>127</v>
      </c>
      <c r="C10985" t="s">
        <v>93</v>
      </c>
      <c r="D10985" s="29">
        <v>46001</v>
      </c>
      <c r="E10985" s="161">
        <v>0</v>
      </c>
      <c r="F10985" s="161">
        <v>0</v>
      </c>
      <c r="G10985" s="161">
        <v>0</v>
      </c>
      <c r="H10985" s="161">
        <v>0</v>
      </c>
      <c r="L10985">
        <v>373.58637399999998</v>
      </c>
      <c r="R10985">
        <v>483.74226900000002</v>
      </c>
      <c r="S10985">
        <v>483.74226900000002</v>
      </c>
      <c r="T10985" s="194">
        <v>483.74226900000002</v>
      </c>
      <c r="U10985" t="s">
        <v>193</v>
      </c>
      <c r="V10985">
        <v>45708.623923611114</v>
      </c>
    </row>
    <row r="10986" spans="1:22" x14ac:dyDescent="0.3">
      <c r="A10986" t="s">
        <v>126</v>
      </c>
      <c r="B10986" t="s">
        <v>127</v>
      </c>
      <c r="C10986" t="s">
        <v>93</v>
      </c>
      <c r="D10986" s="29">
        <v>46002</v>
      </c>
      <c r="E10986" s="161">
        <v>0</v>
      </c>
      <c r="F10986" s="161">
        <v>0</v>
      </c>
      <c r="G10986" s="161">
        <v>0</v>
      </c>
      <c r="H10986" s="161">
        <v>0</v>
      </c>
      <c r="L10986">
        <v>373.58637399999998</v>
      </c>
      <c r="R10986">
        <v>483.74226900000002</v>
      </c>
      <c r="S10986">
        <v>483.74226900000002</v>
      </c>
      <c r="T10986" s="194">
        <v>483.74226900000002</v>
      </c>
      <c r="U10986" t="s">
        <v>193</v>
      </c>
      <c r="V10986">
        <v>45708.623935185184</v>
      </c>
    </row>
    <row r="10987" spans="1:22" x14ac:dyDescent="0.3">
      <c r="A10987" t="s">
        <v>126</v>
      </c>
      <c r="B10987" t="s">
        <v>127</v>
      </c>
      <c r="C10987" t="s">
        <v>93</v>
      </c>
      <c r="D10987" s="29">
        <v>46003</v>
      </c>
      <c r="E10987" s="161">
        <v>0</v>
      </c>
      <c r="F10987" s="161">
        <v>0</v>
      </c>
      <c r="G10987" s="161">
        <v>0</v>
      </c>
      <c r="H10987" s="161">
        <v>0</v>
      </c>
      <c r="L10987">
        <v>373.58637399999998</v>
      </c>
      <c r="R10987">
        <v>483.74226900000002</v>
      </c>
      <c r="S10987">
        <v>483.74226900000002</v>
      </c>
      <c r="T10987" s="194">
        <v>483.74226900000002</v>
      </c>
      <c r="U10987" t="s">
        <v>193</v>
      </c>
      <c r="V10987">
        <v>45708.623923611114</v>
      </c>
    </row>
    <row r="10988" spans="1:22" x14ac:dyDescent="0.3">
      <c r="A10988" t="s">
        <v>126</v>
      </c>
      <c r="B10988" t="s">
        <v>127</v>
      </c>
      <c r="C10988" t="s">
        <v>93</v>
      </c>
      <c r="D10988" s="29">
        <v>46004</v>
      </c>
      <c r="E10988" s="161">
        <v>0</v>
      </c>
      <c r="F10988" s="161">
        <v>0</v>
      </c>
      <c r="G10988" s="161">
        <v>0</v>
      </c>
      <c r="H10988" s="161">
        <v>0</v>
      </c>
      <c r="L10988">
        <v>373.58637399999998</v>
      </c>
      <c r="R10988">
        <v>483.74226900000002</v>
      </c>
      <c r="S10988">
        <v>483.74226900000002</v>
      </c>
      <c r="T10988" s="194">
        <v>483.74226900000002</v>
      </c>
      <c r="U10988" t="s">
        <v>193</v>
      </c>
      <c r="V10988">
        <v>45708.623912037037</v>
      </c>
    </row>
    <row r="10989" spans="1:22" x14ac:dyDescent="0.3">
      <c r="A10989" t="s">
        <v>126</v>
      </c>
      <c r="B10989" t="s">
        <v>127</v>
      </c>
      <c r="C10989" t="s">
        <v>93</v>
      </c>
      <c r="D10989" s="29">
        <v>46005</v>
      </c>
      <c r="E10989" s="161">
        <v>0</v>
      </c>
      <c r="F10989" s="161">
        <v>0</v>
      </c>
      <c r="G10989" s="161">
        <v>0</v>
      </c>
      <c r="H10989" s="161">
        <v>0</v>
      </c>
      <c r="L10989">
        <v>373.58637399999998</v>
      </c>
      <c r="R10989">
        <v>483.74226900000002</v>
      </c>
      <c r="S10989">
        <v>483.74226900000002</v>
      </c>
      <c r="T10989" s="194">
        <v>483.74226900000002</v>
      </c>
      <c r="U10989" t="s">
        <v>193</v>
      </c>
      <c r="V10989">
        <v>45708.623923611114</v>
      </c>
    </row>
    <row r="10990" spans="1:22" x14ac:dyDescent="0.3">
      <c r="A10990" t="s">
        <v>126</v>
      </c>
      <c r="B10990" t="s">
        <v>127</v>
      </c>
      <c r="C10990" t="s">
        <v>93</v>
      </c>
      <c r="D10990" s="29">
        <v>46006</v>
      </c>
      <c r="E10990" s="161">
        <v>0</v>
      </c>
      <c r="F10990" s="161">
        <v>0</v>
      </c>
      <c r="G10990" s="161">
        <v>0</v>
      </c>
      <c r="H10990" s="161">
        <v>0</v>
      </c>
      <c r="L10990">
        <v>373.58637399999998</v>
      </c>
      <c r="R10990">
        <v>483.74226900000002</v>
      </c>
      <c r="S10990">
        <v>483.74226900000002</v>
      </c>
      <c r="T10990" s="194">
        <v>483.74226900000002</v>
      </c>
      <c r="U10990" t="s">
        <v>193</v>
      </c>
      <c r="V10990">
        <v>45708.623912037037</v>
      </c>
    </row>
    <row r="10991" spans="1:22" x14ac:dyDescent="0.3">
      <c r="A10991" t="s">
        <v>126</v>
      </c>
      <c r="B10991" t="s">
        <v>127</v>
      </c>
      <c r="C10991" t="s">
        <v>93</v>
      </c>
      <c r="D10991" s="29">
        <v>46007</v>
      </c>
      <c r="E10991" s="161">
        <v>0</v>
      </c>
      <c r="F10991" s="161">
        <v>0</v>
      </c>
      <c r="G10991" s="161">
        <v>0</v>
      </c>
      <c r="H10991" s="161">
        <v>0</v>
      </c>
      <c r="L10991">
        <v>373.58637399999998</v>
      </c>
      <c r="R10991">
        <v>483.74226900000002</v>
      </c>
      <c r="S10991">
        <v>483.74226900000002</v>
      </c>
      <c r="T10991" s="194">
        <v>483.74226900000002</v>
      </c>
      <c r="U10991" t="s">
        <v>193</v>
      </c>
      <c r="V10991">
        <v>45708.623923611114</v>
      </c>
    </row>
    <row r="10992" spans="1:22" x14ac:dyDescent="0.3">
      <c r="A10992" t="s">
        <v>126</v>
      </c>
      <c r="B10992" t="s">
        <v>127</v>
      </c>
      <c r="C10992" t="s">
        <v>93</v>
      </c>
      <c r="D10992" s="29">
        <v>46008</v>
      </c>
      <c r="E10992" s="161">
        <v>0</v>
      </c>
      <c r="F10992" s="161">
        <v>0</v>
      </c>
      <c r="G10992" s="161">
        <v>0</v>
      </c>
      <c r="H10992" s="161">
        <v>0</v>
      </c>
      <c r="L10992">
        <v>373.58637399999998</v>
      </c>
      <c r="R10992">
        <v>483.74226900000002</v>
      </c>
      <c r="S10992">
        <v>483.74226900000002</v>
      </c>
      <c r="T10992" s="194">
        <v>483.74226900000002</v>
      </c>
      <c r="U10992" t="s">
        <v>193</v>
      </c>
      <c r="V10992">
        <v>45708.62394675926</v>
      </c>
    </row>
    <row r="10993" spans="1:22" x14ac:dyDescent="0.3">
      <c r="A10993" t="s">
        <v>126</v>
      </c>
      <c r="B10993" t="s">
        <v>127</v>
      </c>
      <c r="C10993" t="s">
        <v>93</v>
      </c>
      <c r="D10993" s="29">
        <v>46009</v>
      </c>
      <c r="E10993" s="161">
        <v>0</v>
      </c>
      <c r="F10993" s="161">
        <v>0</v>
      </c>
      <c r="G10993" s="161">
        <v>0</v>
      </c>
      <c r="H10993" s="161">
        <v>0</v>
      </c>
      <c r="L10993">
        <v>373.58637399999998</v>
      </c>
      <c r="R10993">
        <v>483.74226900000002</v>
      </c>
      <c r="S10993">
        <v>483.74226900000002</v>
      </c>
      <c r="T10993" s="194">
        <v>483.74226900000002</v>
      </c>
      <c r="U10993" t="s">
        <v>193</v>
      </c>
      <c r="V10993">
        <v>45708.623912037037</v>
      </c>
    </row>
    <row r="10994" spans="1:22" x14ac:dyDescent="0.3">
      <c r="A10994" t="s">
        <v>126</v>
      </c>
      <c r="B10994" t="s">
        <v>127</v>
      </c>
      <c r="C10994" t="s">
        <v>93</v>
      </c>
      <c r="D10994" s="29">
        <v>46010</v>
      </c>
      <c r="E10994" s="161">
        <v>0</v>
      </c>
      <c r="F10994" s="161">
        <v>0</v>
      </c>
      <c r="G10994" s="161">
        <v>0</v>
      </c>
      <c r="H10994" s="161">
        <v>0</v>
      </c>
      <c r="L10994">
        <v>373.58637399999998</v>
      </c>
      <c r="R10994">
        <v>483.74226900000002</v>
      </c>
      <c r="S10994">
        <v>483.74226900000002</v>
      </c>
      <c r="T10994" s="194">
        <v>483.74226900000002</v>
      </c>
      <c r="U10994" t="s">
        <v>193</v>
      </c>
      <c r="V10994">
        <v>45708.623935185184</v>
      </c>
    </row>
    <row r="10995" spans="1:22" x14ac:dyDescent="0.3">
      <c r="A10995" t="s">
        <v>126</v>
      </c>
      <c r="B10995" t="s">
        <v>127</v>
      </c>
      <c r="C10995" t="s">
        <v>93</v>
      </c>
      <c r="D10995" s="29">
        <v>46011</v>
      </c>
      <c r="E10995" s="161">
        <v>0</v>
      </c>
      <c r="F10995" s="161">
        <v>0</v>
      </c>
      <c r="G10995" s="161">
        <v>0</v>
      </c>
      <c r="H10995" s="161">
        <v>0</v>
      </c>
      <c r="L10995">
        <v>373.58637399999998</v>
      </c>
      <c r="R10995">
        <v>483.74226900000002</v>
      </c>
      <c r="S10995">
        <v>483.74226900000002</v>
      </c>
      <c r="T10995" s="194">
        <v>483.74226900000002</v>
      </c>
      <c r="U10995" t="s">
        <v>193</v>
      </c>
      <c r="V10995">
        <v>45708.623923611114</v>
      </c>
    </row>
    <row r="10996" spans="1:22" x14ac:dyDescent="0.3">
      <c r="A10996" t="s">
        <v>126</v>
      </c>
      <c r="B10996" t="s">
        <v>127</v>
      </c>
      <c r="C10996" t="s">
        <v>93</v>
      </c>
      <c r="D10996" s="29">
        <v>46012</v>
      </c>
      <c r="E10996" s="161">
        <v>0</v>
      </c>
      <c r="F10996" s="161">
        <v>0</v>
      </c>
      <c r="G10996" s="161">
        <v>0</v>
      </c>
      <c r="H10996" s="161">
        <v>0</v>
      </c>
      <c r="L10996">
        <v>373.58637399999998</v>
      </c>
      <c r="R10996">
        <v>483.74226900000002</v>
      </c>
      <c r="S10996">
        <v>483.74226900000002</v>
      </c>
      <c r="T10996" s="194">
        <v>483.74226900000002</v>
      </c>
      <c r="U10996" t="s">
        <v>193</v>
      </c>
      <c r="V10996">
        <v>45708.623923611114</v>
      </c>
    </row>
    <row r="10997" spans="1:22" x14ac:dyDescent="0.3">
      <c r="A10997" t="s">
        <v>126</v>
      </c>
      <c r="B10997" t="s">
        <v>127</v>
      </c>
      <c r="C10997" t="s">
        <v>93</v>
      </c>
      <c r="D10997" s="29">
        <v>46013</v>
      </c>
      <c r="E10997" s="161">
        <v>0</v>
      </c>
      <c r="F10997" s="161">
        <v>0</v>
      </c>
      <c r="G10997" s="161">
        <v>0</v>
      </c>
      <c r="H10997" s="161">
        <v>0</v>
      </c>
      <c r="L10997">
        <v>373.58637399999998</v>
      </c>
      <c r="R10997">
        <v>483.74226900000002</v>
      </c>
      <c r="S10997">
        <v>483.74226900000002</v>
      </c>
      <c r="T10997" s="194">
        <v>483.74226900000002</v>
      </c>
      <c r="U10997" t="s">
        <v>193</v>
      </c>
      <c r="V10997">
        <v>45708.623935185184</v>
      </c>
    </row>
    <row r="10998" spans="1:22" x14ac:dyDescent="0.3">
      <c r="A10998" t="s">
        <v>126</v>
      </c>
      <c r="B10998" t="s">
        <v>127</v>
      </c>
      <c r="C10998" t="s">
        <v>93</v>
      </c>
      <c r="D10998" s="29">
        <v>46014</v>
      </c>
      <c r="E10998" s="161">
        <v>0</v>
      </c>
      <c r="F10998" s="161">
        <v>0</v>
      </c>
      <c r="G10998" s="161">
        <v>0</v>
      </c>
      <c r="H10998" s="161">
        <v>0</v>
      </c>
      <c r="L10998">
        <v>373.58637399999998</v>
      </c>
      <c r="R10998">
        <v>483.74226900000002</v>
      </c>
      <c r="S10998">
        <v>483.74226900000002</v>
      </c>
      <c r="T10998" s="194">
        <v>483.74226900000002</v>
      </c>
      <c r="U10998" t="s">
        <v>193</v>
      </c>
      <c r="V10998">
        <v>45708.623912037037</v>
      </c>
    </row>
    <row r="10999" spans="1:22" x14ac:dyDescent="0.3">
      <c r="A10999" t="s">
        <v>126</v>
      </c>
      <c r="B10999" t="s">
        <v>127</v>
      </c>
      <c r="C10999" t="s">
        <v>93</v>
      </c>
      <c r="D10999" s="29">
        <v>46015</v>
      </c>
      <c r="E10999" s="161">
        <v>0</v>
      </c>
      <c r="F10999" s="161">
        <v>0</v>
      </c>
      <c r="G10999" s="161">
        <v>0</v>
      </c>
      <c r="H10999" s="161">
        <v>0</v>
      </c>
      <c r="L10999">
        <v>373.58637399999998</v>
      </c>
      <c r="R10999">
        <v>483.74226900000002</v>
      </c>
      <c r="S10999">
        <v>483.74226900000002</v>
      </c>
      <c r="T10999" s="194">
        <v>483.74226900000002</v>
      </c>
      <c r="U10999" t="s">
        <v>193</v>
      </c>
      <c r="V10999">
        <v>45708.623923611114</v>
      </c>
    </row>
    <row r="11000" spans="1:22" x14ac:dyDescent="0.3">
      <c r="A11000" t="s">
        <v>126</v>
      </c>
      <c r="B11000" t="s">
        <v>127</v>
      </c>
      <c r="C11000" t="s">
        <v>93</v>
      </c>
      <c r="D11000" s="29">
        <v>46016</v>
      </c>
      <c r="E11000" s="161">
        <v>0</v>
      </c>
      <c r="F11000" s="161">
        <v>0</v>
      </c>
      <c r="G11000" s="161">
        <v>0</v>
      </c>
      <c r="H11000" s="161">
        <v>0</v>
      </c>
      <c r="L11000">
        <v>373.58637399999998</v>
      </c>
      <c r="R11000">
        <v>483.74226900000002</v>
      </c>
      <c r="S11000">
        <v>483.74226900000002</v>
      </c>
      <c r="T11000" s="194">
        <v>483.74226900000002</v>
      </c>
      <c r="U11000" t="s">
        <v>193</v>
      </c>
      <c r="V11000">
        <v>45708.623912037037</v>
      </c>
    </row>
    <row r="11001" spans="1:22" x14ac:dyDescent="0.3">
      <c r="A11001" t="s">
        <v>126</v>
      </c>
      <c r="B11001" t="s">
        <v>127</v>
      </c>
      <c r="C11001" t="s">
        <v>93</v>
      </c>
      <c r="D11001" s="29">
        <v>46017</v>
      </c>
      <c r="E11001" s="161">
        <v>0</v>
      </c>
      <c r="F11001" s="161">
        <v>0</v>
      </c>
      <c r="G11001" s="161">
        <v>0</v>
      </c>
      <c r="H11001" s="161">
        <v>0</v>
      </c>
      <c r="L11001">
        <v>373.58637399999998</v>
      </c>
      <c r="R11001">
        <v>483.74226900000002</v>
      </c>
      <c r="S11001">
        <v>483.74226900000002</v>
      </c>
      <c r="T11001" s="194">
        <v>483.74226900000002</v>
      </c>
      <c r="U11001" t="s">
        <v>193</v>
      </c>
      <c r="V11001">
        <v>45708.623912037037</v>
      </c>
    </row>
    <row r="11002" spans="1:22" x14ac:dyDescent="0.3">
      <c r="A11002" t="s">
        <v>126</v>
      </c>
      <c r="B11002" t="s">
        <v>127</v>
      </c>
      <c r="C11002" t="s">
        <v>93</v>
      </c>
      <c r="D11002" s="29">
        <v>46018</v>
      </c>
      <c r="E11002" s="161">
        <v>0</v>
      </c>
      <c r="F11002" s="161">
        <v>0</v>
      </c>
      <c r="G11002" s="161">
        <v>0</v>
      </c>
      <c r="H11002" s="161">
        <v>0</v>
      </c>
      <c r="L11002">
        <v>373.58637399999998</v>
      </c>
      <c r="R11002">
        <v>483.74226900000002</v>
      </c>
      <c r="S11002">
        <v>483.74226900000002</v>
      </c>
      <c r="T11002" s="194">
        <v>483.74226900000002</v>
      </c>
      <c r="U11002" t="s">
        <v>193</v>
      </c>
      <c r="V11002">
        <v>45708.623923611114</v>
      </c>
    </row>
    <row r="11003" spans="1:22" x14ac:dyDescent="0.3">
      <c r="A11003" t="s">
        <v>126</v>
      </c>
      <c r="B11003" t="s">
        <v>127</v>
      </c>
      <c r="C11003" t="s">
        <v>93</v>
      </c>
      <c r="D11003" s="29">
        <v>46019</v>
      </c>
      <c r="E11003" s="161">
        <v>0</v>
      </c>
      <c r="F11003" s="161">
        <v>0</v>
      </c>
      <c r="G11003" s="161">
        <v>0</v>
      </c>
      <c r="H11003" s="161">
        <v>0</v>
      </c>
      <c r="L11003">
        <v>373.58637399999998</v>
      </c>
      <c r="R11003">
        <v>483.74226900000002</v>
      </c>
      <c r="S11003">
        <v>483.74226900000002</v>
      </c>
      <c r="T11003" s="194">
        <v>483.74226900000002</v>
      </c>
      <c r="U11003" t="s">
        <v>193</v>
      </c>
      <c r="V11003">
        <v>45708.623923611114</v>
      </c>
    </row>
    <row r="11004" spans="1:22" x14ac:dyDescent="0.3">
      <c r="A11004" t="s">
        <v>126</v>
      </c>
      <c r="B11004" t="s">
        <v>127</v>
      </c>
      <c r="C11004" t="s">
        <v>93</v>
      </c>
      <c r="D11004" s="29">
        <v>46020</v>
      </c>
      <c r="E11004" s="161">
        <v>0</v>
      </c>
      <c r="F11004" s="161">
        <v>0</v>
      </c>
      <c r="G11004" s="161">
        <v>0</v>
      </c>
      <c r="H11004" s="161">
        <v>0</v>
      </c>
      <c r="L11004">
        <v>373.58637399999998</v>
      </c>
      <c r="R11004">
        <v>483.74226900000002</v>
      </c>
      <c r="S11004">
        <v>483.74226900000002</v>
      </c>
      <c r="T11004" s="194">
        <v>483.74226900000002</v>
      </c>
      <c r="U11004" t="s">
        <v>193</v>
      </c>
      <c r="V11004">
        <v>45708.623923611114</v>
      </c>
    </row>
    <row r="11005" spans="1:22" x14ac:dyDescent="0.3">
      <c r="A11005" t="s">
        <v>126</v>
      </c>
      <c r="B11005" t="s">
        <v>127</v>
      </c>
      <c r="C11005" t="s">
        <v>93</v>
      </c>
      <c r="D11005" s="29">
        <v>46021</v>
      </c>
      <c r="E11005" s="161">
        <v>0</v>
      </c>
      <c r="F11005" s="161">
        <v>0</v>
      </c>
      <c r="G11005" s="161">
        <v>0</v>
      </c>
      <c r="H11005" s="161">
        <v>0</v>
      </c>
      <c r="L11005">
        <v>373.58637399999998</v>
      </c>
      <c r="R11005">
        <v>483.74226900000002</v>
      </c>
      <c r="S11005">
        <v>483.74226900000002</v>
      </c>
      <c r="T11005" s="194">
        <v>483.74226900000002</v>
      </c>
      <c r="U11005" t="s">
        <v>193</v>
      </c>
      <c r="V11005">
        <v>45708.623912037037</v>
      </c>
    </row>
    <row r="11006" spans="1:22" x14ac:dyDescent="0.3">
      <c r="A11006" t="s">
        <v>126</v>
      </c>
      <c r="B11006" t="s">
        <v>127</v>
      </c>
      <c r="C11006" t="s">
        <v>93</v>
      </c>
      <c r="D11006" s="29">
        <v>46022</v>
      </c>
      <c r="E11006" s="161">
        <v>0</v>
      </c>
      <c r="F11006" s="161">
        <v>0</v>
      </c>
      <c r="G11006" s="161">
        <v>0</v>
      </c>
      <c r="H11006" s="161">
        <v>0</v>
      </c>
      <c r="L11006">
        <v>373.58637399999998</v>
      </c>
      <c r="R11006">
        <v>483.74226900000002</v>
      </c>
      <c r="S11006">
        <v>483.74226900000002</v>
      </c>
      <c r="T11006" s="194">
        <v>483.74226900000002</v>
      </c>
      <c r="U11006" t="s">
        <v>193</v>
      </c>
      <c r="V11006">
        <v>45708.623912037037</v>
      </c>
    </row>
    <row r="11007" spans="1:22" x14ac:dyDescent="0.3">
      <c r="A11007" t="s">
        <v>128</v>
      </c>
      <c r="B11007" t="s">
        <v>129</v>
      </c>
      <c r="C11007" t="s">
        <v>93</v>
      </c>
      <c r="D11007" s="29">
        <v>45748</v>
      </c>
      <c r="E11007" s="161">
        <v>0</v>
      </c>
      <c r="F11007" s="161">
        <v>0</v>
      </c>
      <c r="G11007" s="161">
        <v>0</v>
      </c>
      <c r="H11007" s="161">
        <v>0</v>
      </c>
      <c r="L11007">
        <v>339.118292</v>
      </c>
      <c r="M11007">
        <v>34.909236</v>
      </c>
      <c r="P11007">
        <v>34.909236</v>
      </c>
      <c r="R11007">
        <v>339.118292</v>
      </c>
      <c r="S11007">
        <v>339.118292</v>
      </c>
      <c r="T11007" s="194">
        <v>339.118292</v>
      </c>
      <c r="U11007" t="s">
        <v>193</v>
      </c>
      <c r="V11007">
        <v>45681.333472222221</v>
      </c>
    </row>
    <row r="11008" spans="1:22" x14ac:dyDescent="0.3">
      <c r="A11008" t="s">
        <v>128</v>
      </c>
      <c r="B11008" t="s">
        <v>129</v>
      </c>
      <c r="C11008" t="s">
        <v>93</v>
      </c>
      <c r="D11008" s="29">
        <v>45749</v>
      </c>
      <c r="E11008" s="161">
        <v>0</v>
      </c>
      <c r="F11008" s="161">
        <v>0</v>
      </c>
      <c r="G11008" s="161">
        <v>0</v>
      </c>
      <c r="H11008" s="161">
        <v>0</v>
      </c>
      <c r="L11008">
        <v>339.118292</v>
      </c>
      <c r="M11008">
        <v>34.909236</v>
      </c>
      <c r="P11008">
        <v>34.909236</v>
      </c>
      <c r="R11008">
        <v>339.118292</v>
      </c>
      <c r="S11008">
        <v>339.118292</v>
      </c>
      <c r="T11008" s="194">
        <v>339.118292</v>
      </c>
      <c r="U11008" t="s">
        <v>193</v>
      </c>
      <c r="V11008">
        <v>45681.333483796298</v>
      </c>
    </row>
    <row r="11009" spans="1:22" x14ac:dyDescent="0.3">
      <c r="A11009" t="s">
        <v>128</v>
      </c>
      <c r="B11009" t="s">
        <v>129</v>
      </c>
      <c r="C11009" t="s">
        <v>93</v>
      </c>
      <c r="D11009" s="29">
        <v>45750</v>
      </c>
      <c r="E11009" s="161">
        <v>0</v>
      </c>
      <c r="F11009" s="161">
        <v>0</v>
      </c>
      <c r="G11009" s="161">
        <v>0</v>
      </c>
      <c r="H11009" s="161">
        <v>0</v>
      </c>
      <c r="L11009">
        <v>339.118292</v>
      </c>
      <c r="M11009">
        <v>34.909236</v>
      </c>
      <c r="P11009">
        <v>34.909236</v>
      </c>
      <c r="R11009">
        <v>339.118292</v>
      </c>
      <c r="S11009">
        <v>339.118292</v>
      </c>
      <c r="T11009" s="194">
        <v>339.118292</v>
      </c>
      <c r="U11009" t="s">
        <v>193</v>
      </c>
      <c r="V11009">
        <v>45681.333483796298</v>
      </c>
    </row>
    <row r="11010" spans="1:22" x14ac:dyDescent="0.3">
      <c r="A11010" t="s">
        <v>128</v>
      </c>
      <c r="B11010" t="s">
        <v>129</v>
      </c>
      <c r="C11010" t="s">
        <v>93</v>
      </c>
      <c r="D11010" s="29">
        <v>45751</v>
      </c>
      <c r="E11010" s="161">
        <v>0</v>
      </c>
      <c r="F11010" s="161">
        <v>0</v>
      </c>
      <c r="G11010" s="161">
        <v>0</v>
      </c>
      <c r="H11010" s="161">
        <v>0</v>
      </c>
      <c r="L11010">
        <v>339.118292</v>
      </c>
      <c r="M11010">
        <v>34.909236</v>
      </c>
      <c r="P11010">
        <v>34.909236</v>
      </c>
      <c r="R11010">
        <v>339.118292</v>
      </c>
      <c r="S11010">
        <v>339.118292</v>
      </c>
      <c r="T11010" s="194">
        <v>339.118292</v>
      </c>
      <c r="U11010" t="s">
        <v>193</v>
      </c>
      <c r="V11010">
        <v>45681.333472222221</v>
      </c>
    </row>
    <row r="11011" spans="1:22" x14ac:dyDescent="0.3">
      <c r="A11011" t="s">
        <v>128</v>
      </c>
      <c r="B11011" t="s">
        <v>129</v>
      </c>
      <c r="C11011" t="s">
        <v>93</v>
      </c>
      <c r="D11011" s="29">
        <v>45752</v>
      </c>
      <c r="E11011" s="161">
        <v>0</v>
      </c>
      <c r="F11011" s="161">
        <v>0</v>
      </c>
      <c r="G11011" s="161">
        <v>0</v>
      </c>
      <c r="H11011" s="161">
        <v>0</v>
      </c>
      <c r="L11011">
        <v>339.118292</v>
      </c>
      <c r="M11011">
        <v>34.909236</v>
      </c>
      <c r="P11011">
        <v>34.909236</v>
      </c>
      <c r="R11011">
        <v>339.118292</v>
      </c>
      <c r="S11011">
        <v>339.118292</v>
      </c>
      <c r="T11011" s="194">
        <v>339.118292</v>
      </c>
      <c r="U11011" t="s">
        <v>193</v>
      </c>
      <c r="V11011">
        <v>45681.333472222221</v>
      </c>
    </row>
    <row r="11012" spans="1:22" x14ac:dyDescent="0.3">
      <c r="A11012" t="s">
        <v>128</v>
      </c>
      <c r="B11012" t="s">
        <v>129</v>
      </c>
      <c r="C11012" t="s">
        <v>93</v>
      </c>
      <c r="D11012" s="29">
        <v>45753</v>
      </c>
      <c r="E11012" s="161">
        <v>0</v>
      </c>
      <c r="F11012" s="161">
        <v>0</v>
      </c>
      <c r="G11012" s="161">
        <v>0</v>
      </c>
      <c r="H11012" s="161">
        <v>0</v>
      </c>
      <c r="L11012">
        <v>339.118292</v>
      </c>
      <c r="M11012">
        <v>34.909236</v>
      </c>
      <c r="P11012">
        <v>34.909236</v>
      </c>
      <c r="R11012">
        <v>339.118292</v>
      </c>
      <c r="S11012">
        <v>339.118292</v>
      </c>
      <c r="T11012" s="194">
        <v>339.118292</v>
      </c>
      <c r="U11012" t="s">
        <v>193</v>
      </c>
      <c r="V11012">
        <v>45681.333472222221</v>
      </c>
    </row>
    <row r="11013" spans="1:22" x14ac:dyDescent="0.3">
      <c r="A11013" t="s">
        <v>128</v>
      </c>
      <c r="B11013" t="s">
        <v>129</v>
      </c>
      <c r="C11013" t="s">
        <v>93</v>
      </c>
      <c r="D11013" s="29">
        <v>45754</v>
      </c>
      <c r="E11013" s="161">
        <v>0</v>
      </c>
      <c r="F11013" s="161">
        <v>0</v>
      </c>
      <c r="G11013" s="161">
        <v>0</v>
      </c>
      <c r="H11013" s="161">
        <v>0</v>
      </c>
      <c r="L11013">
        <v>339.118292</v>
      </c>
      <c r="M11013">
        <v>34.909236</v>
      </c>
      <c r="P11013">
        <v>34.909236</v>
      </c>
      <c r="R11013">
        <v>339.118292</v>
      </c>
      <c r="S11013">
        <v>339.118292</v>
      </c>
      <c r="T11013" s="194">
        <v>339.118292</v>
      </c>
      <c r="U11013" t="s">
        <v>193</v>
      </c>
      <c r="V11013">
        <v>45681.333472222221</v>
      </c>
    </row>
    <row r="11014" spans="1:22" x14ac:dyDescent="0.3">
      <c r="A11014" t="s">
        <v>128</v>
      </c>
      <c r="B11014" t="s">
        <v>129</v>
      </c>
      <c r="C11014" t="s">
        <v>93</v>
      </c>
      <c r="D11014" s="29">
        <v>45755</v>
      </c>
      <c r="E11014" s="161">
        <v>0</v>
      </c>
      <c r="F11014" s="161">
        <v>0</v>
      </c>
      <c r="G11014" s="161">
        <v>0</v>
      </c>
      <c r="H11014" s="161">
        <v>0</v>
      </c>
      <c r="L11014">
        <v>339.118292</v>
      </c>
      <c r="M11014">
        <v>34.909236</v>
      </c>
      <c r="P11014">
        <v>34.909236</v>
      </c>
      <c r="R11014">
        <v>339.118292</v>
      </c>
      <c r="S11014">
        <v>339.118292</v>
      </c>
      <c r="T11014" s="194">
        <v>339.118292</v>
      </c>
      <c r="U11014" t="s">
        <v>193</v>
      </c>
      <c r="V11014">
        <v>45681.333472222221</v>
      </c>
    </row>
    <row r="11015" spans="1:22" x14ac:dyDescent="0.3">
      <c r="A11015" t="s">
        <v>128</v>
      </c>
      <c r="B11015" t="s">
        <v>129</v>
      </c>
      <c r="C11015" t="s">
        <v>93</v>
      </c>
      <c r="D11015" s="29">
        <v>45756</v>
      </c>
      <c r="E11015" s="161">
        <v>0</v>
      </c>
      <c r="F11015" s="161">
        <v>0</v>
      </c>
      <c r="G11015" s="161">
        <v>0</v>
      </c>
      <c r="H11015" s="161">
        <v>0</v>
      </c>
      <c r="L11015">
        <v>339.118292</v>
      </c>
      <c r="M11015">
        <v>34.909236</v>
      </c>
      <c r="P11015">
        <v>34.909236</v>
      </c>
      <c r="R11015">
        <v>339.118292</v>
      </c>
      <c r="S11015">
        <v>339.118292</v>
      </c>
      <c r="T11015" s="194">
        <v>339.118292</v>
      </c>
      <c r="U11015" t="s">
        <v>193</v>
      </c>
      <c r="V11015">
        <v>45681.333472222221</v>
      </c>
    </row>
    <row r="11016" spans="1:22" x14ac:dyDescent="0.3">
      <c r="A11016" t="s">
        <v>128</v>
      </c>
      <c r="B11016" t="s">
        <v>129</v>
      </c>
      <c r="C11016" t="s">
        <v>93</v>
      </c>
      <c r="D11016" s="29">
        <v>45757</v>
      </c>
      <c r="E11016" s="161">
        <v>0</v>
      </c>
      <c r="F11016" s="161">
        <v>0</v>
      </c>
      <c r="G11016" s="161">
        <v>0</v>
      </c>
      <c r="H11016" s="161">
        <v>0</v>
      </c>
      <c r="L11016">
        <v>339.118292</v>
      </c>
      <c r="M11016">
        <v>34.909236</v>
      </c>
      <c r="P11016">
        <v>34.909236</v>
      </c>
      <c r="R11016">
        <v>339.118292</v>
      </c>
      <c r="S11016">
        <v>339.118292</v>
      </c>
      <c r="T11016" s="194">
        <v>339.118292</v>
      </c>
      <c r="U11016" t="s">
        <v>193</v>
      </c>
      <c r="V11016">
        <v>45681.333472222221</v>
      </c>
    </row>
    <row r="11017" spans="1:22" x14ac:dyDescent="0.3">
      <c r="A11017" t="s">
        <v>128</v>
      </c>
      <c r="B11017" t="s">
        <v>129</v>
      </c>
      <c r="C11017" t="s">
        <v>93</v>
      </c>
      <c r="D11017" s="29">
        <v>45758</v>
      </c>
      <c r="E11017" s="161">
        <v>0</v>
      </c>
      <c r="F11017" s="161">
        <v>0</v>
      </c>
      <c r="G11017" s="161">
        <v>0</v>
      </c>
      <c r="H11017" s="161">
        <v>0</v>
      </c>
      <c r="L11017">
        <v>339.118292</v>
      </c>
      <c r="M11017">
        <v>34.909236</v>
      </c>
      <c r="P11017">
        <v>34.909236</v>
      </c>
      <c r="R11017">
        <v>339.118292</v>
      </c>
      <c r="S11017">
        <v>339.118292</v>
      </c>
      <c r="T11017" s="194">
        <v>339.118292</v>
      </c>
      <c r="U11017" t="s">
        <v>193</v>
      </c>
      <c r="V11017">
        <v>45681.333472222221</v>
      </c>
    </row>
    <row r="11018" spans="1:22" x14ac:dyDescent="0.3">
      <c r="A11018" t="s">
        <v>128</v>
      </c>
      <c r="B11018" t="s">
        <v>129</v>
      </c>
      <c r="C11018" t="s">
        <v>93</v>
      </c>
      <c r="D11018" s="29">
        <v>45759</v>
      </c>
      <c r="E11018" s="161">
        <v>0</v>
      </c>
      <c r="F11018" s="161">
        <v>0</v>
      </c>
      <c r="G11018" s="161">
        <v>0</v>
      </c>
      <c r="H11018" s="161">
        <v>0</v>
      </c>
      <c r="L11018">
        <v>339.118292</v>
      </c>
      <c r="M11018">
        <v>34.909236</v>
      </c>
      <c r="P11018">
        <v>34.909236</v>
      </c>
      <c r="R11018">
        <v>339.118292</v>
      </c>
      <c r="S11018">
        <v>339.118292</v>
      </c>
      <c r="T11018" s="194">
        <v>339.118292</v>
      </c>
      <c r="U11018" t="s">
        <v>193</v>
      </c>
      <c r="V11018">
        <v>45681.333472222221</v>
      </c>
    </row>
    <row r="11019" spans="1:22" x14ac:dyDescent="0.3">
      <c r="A11019" t="s">
        <v>128</v>
      </c>
      <c r="B11019" t="s">
        <v>129</v>
      </c>
      <c r="C11019" t="s">
        <v>93</v>
      </c>
      <c r="D11019" s="29">
        <v>45760</v>
      </c>
      <c r="E11019" s="161">
        <v>0</v>
      </c>
      <c r="F11019" s="161">
        <v>0</v>
      </c>
      <c r="G11019" s="161">
        <v>0</v>
      </c>
      <c r="H11019" s="161">
        <v>0</v>
      </c>
      <c r="L11019">
        <v>339.118292</v>
      </c>
      <c r="M11019">
        <v>34.909236</v>
      </c>
      <c r="P11019">
        <v>34.909236</v>
      </c>
      <c r="R11019">
        <v>339.118292</v>
      </c>
      <c r="S11019">
        <v>339.118292</v>
      </c>
      <c r="T11019" s="194">
        <v>339.118292</v>
      </c>
      <c r="U11019" t="s">
        <v>193</v>
      </c>
      <c r="V11019">
        <v>45681.333472222221</v>
      </c>
    </row>
    <row r="11020" spans="1:22" x14ac:dyDescent="0.3">
      <c r="A11020" t="s">
        <v>128</v>
      </c>
      <c r="B11020" t="s">
        <v>129</v>
      </c>
      <c r="C11020" t="s">
        <v>93</v>
      </c>
      <c r="D11020" s="29">
        <v>45761</v>
      </c>
      <c r="E11020" s="161">
        <v>0</v>
      </c>
      <c r="F11020" s="161">
        <v>0</v>
      </c>
      <c r="G11020" s="161">
        <v>0</v>
      </c>
      <c r="H11020" s="161">
        <v>0</v>
      </c>
      <c r="L11020">
        <v>339.118292</v>
      </c>
      <c r="M11020">
        <v>34.909236</v>
      </c>
      <c r="P11020">
        <v>34.909236</v>
      </c>
      <c r="R11020">
        <v>339.118292</v>
      </c>
      <c r="S11020">
        <v>339.118292</v>
      </c>
      <c r="T11020" s="194">
        <v>339.118292</v>
      </c>
      <c r="U11020" t="s">
        <v>193</v>
      </c>
      <c r="V11020">
        <v>45681.333472222221</v>
      </c>
    </row>
    <row r="11021" spans="1:22" x14ac:dyDescent="0.3">
      <c r="A11021" t="s">
        <v>128</v>
      </c>
      <c r="B11021" t="s">
        <v>129</v>
      </c>
      <c r="C11021" t="s">
        <v>93</v>
      </c>
      <c r="D11021" s="29">
        <v>45762</v>
      </c>
      <c r="E11021" s="161">
        <v>0</v>
      </c>
      <c r="F11021" s="161">
        <v>0</v>
      </c>
      <c r="G11021" s="161">
        <v>0</v>
      </c>
      <c r="H11021" s="161">
        <v>0</v>
      </c>
      <c r="L11021">
        <v>339.118292</v>
      </c>
      <c r="M11021">
        <v>34.909236</v>
      </c>
      <c r="P11021">
        <v>34.909236</v>
      </c>
      <c r="R11021">
        <v>339.118292</v>
      </c>
      <c r="S11021">
        <v>339.118292</v>
      </c>
      <c r="T11021" s="194">
        <v>339.118292</v>
      </c>
      <c r="U11021" t="s">
        <v>193</v>
      </c>
      <c r="V11021">
        <v>45681.333472222221</v>
      </c>
    </row>
    <row r="11022" spans="1:22" x14ac:dyDescent="0.3">
      <c r="A11022" t="s">
        <v>128</v>
      </c>
      <c r="B11022" t="s">
        <v>129</v>
      </c>
      <c r="C11022" t="s">
        <v>93</v>
      </c>
      <c r="D11022" s="29">
        <v>45763</v>
      </c>
      <c r="E11022" s="161">
        <v>0</v>
      </c>
      <c r="F11022" s="161">
        <v>0</v>
      </c>
      <c r="G11022" s="161">
        <v>0</v>
      </c>
      <c r="H11022" s="161">
        <v>0</v>
      </c>
      <c r="L11022">
        <v>339.118292</v>
      </c>
      <c r="M11022">
        <v>34.909236</v>
      </c>
      <c r="P11022">
        <v>34.909236</v>
      </c>
      <c r="R11022">
        <v>339.118292</v>
      </c>
      <c r="S11022">
        <v>339.118292</v>
      </c>
      <c r="T11022" s="194">
        <v>339.118292</v>
      </c>
      <c r="U11022" t="s">
        <v>193</v>
      </c>
      <c r="V11022">
        <v>45681.333472222221</v>
      </c>
    </row>
    <row r="11023" spans="1:22" x14ac:dyDescent="0.3">
      <c r="A11023" t="s">
        <v>128</v>
      </c>
      <c r="B11023" t="s">
        <v>129</v>
      </c>
      <c r="C11023" t="s">
        <v>93</v>
      </c>
      <c r="D11023" s="29">
        <v>45764</v>
      </c>
      <c r="E11023" s="161">
        <v>0</v>
      </c>
      <c r="F11023" s="161">
        <v>0</v>
      </c>
      <c r="G11023" s="161">
        <v>0</v>
      </c>
      <c r="H11023" s="161">
        <v>0</v>
      </c>
      <c r="L11023">
        <v>339.118292</v>
      </c>
      <c r="M11023">
        <v>34.909236</v>
      </c>
      <c r="P11023">
        <v>34.909236</v>
      </c>
      <c r="R11023">
        <v>339.118292</v>
      </c>
      <c r="S11023">
        <v>339.118292</v>
      </c>
      <c r="T11023" s="194">
        <v>339.118292</v>
      </c>
      <c r="U11023" t="s">
        <v>193</v>
      </c>
      <c r="V11023">
        <v>45681.333472222221</v>
      </c>
    </row>
    <row r="11024" spans="1:22" x14ac:dyDescent="0.3">
      <c r="A11024" t="s">
        <v>128</v>
      </c>
      <c r="B11024" t="s">
        <v>129</v>
      </c>
      <c r="C11024" t="s">
        <v>93</v>
      </c>
      <c r="D11024" s="29">
        <v>45765</v>
      </c>
      <c r="E11024" s="161">
        <v>0</v>
      </c>
      <c r="F11024" s="161">
        <v>0</v>
      </c>
      <c r="G11024" s="161">
        <v>0</v>
      </c>
      <c r="H11024" s="161">
        <v>0</v>
      </c>
      <c r="L11024">
        <v>339.118292</v>
      </c>
      <c r="M11024">
        <v>34.909236</v>
      </c>
      <c r="P11024">
        <v>34.909236</v>
      </c>
      <c r="R11024">
        <v>339.118292</v>
      </c>
      <c r="S11024">
        <v>339.118292</v>
      </c>
      <c r="T11024" s="194">
        <v>339.118292</v>
      </c>
      <c r="U11024" t="s">
        <v>193</v>
      </c>
      <c r="V11024">
        <v>45681.333472222221</v>
      </c>
    </row>
    <row r="11025" spans="1:22" x14ac:dyDescent="0.3">
      <c r="A11025" t="s">
        <v>128</v>
      </c>
      <c r="B11025" t="s">
        <v>129</v>
      </c>
      <c r="C11025" t="s">
        <v>93</v>
      </c>
      <c r="D11025" s="29">
        <v>45766</v>
      </c>
      <c r="E11025" s="161">
        <v>0</v>
      </c>
      <c r="F11025" s="161">
        <v>0</v>
      </c>
      <c r="G11025" s="161">
        <v>0</v>
      </c>
      <c r="H11025" s="161">
        <v>0</v>
      </c>
      <c r="L11025">
        <v>339.118292</v>
      </c>
      <c r="M11025">
        <v>34.909236</v>
      </c>
      <c r="P11025">
        <v>34.909236</v>
      </c>
      <c r="R11025">
        <v>339.118292</v>
      </c>
      <c r="S11025">
        <v>339.118292</v>
      </c>
      <c r="T11025" s="194">
        <v>339.118292</v>
      </c>
      <c r="U11025" t="s">
        <v>193</v>
      </c>
      <c r="V11025">
        <v>45681.333472222221</v>
      </c>
    </row>
    <row r="11026" spans="1:22" x14ac:dyDescent="0.3">
      <c r="A11026" t="s">
        <v>128</v>
      </c>
      <c r="B11026" t="s">
        <v>129</v>
      </c>
      <c r="C11026" t="s">
        <v>93</v>
      </c>
      <c r="D11026" s="29">
        <v>45767</v>
      </c>
      <c r="E11026" s="161">
        <v>0</v>
      </c>
      <c r="F11026" s="161">
        <v>0</v>
      </c>
      <c r="G11026" s="161">
        <v>0</v>
      </c>
      <c r="H11026" s="161">
        <v>0</v>
      </c>
      <c r="L11026">
        <v>339.118292</v>
      </c>
      <c r="M11026">
        <v>34.909236</v>
      </c>
      <c r="P11026">
        <v>34.909236</v>
      </c>
      <c r="R11026">
        <v>339.118292</v>
      </c>
      <c r="S11026">
        <v>339.118292</v>
      </c>
      <c r="T11026" s="194">
        <v>339.118292</v>
      </c>
      <c r="U11026" t="s">
        <v>193</v>
      </c>
      <c r="V11026">
        <v>45681.333472222221</v>
      </c>
    </row>
    <row r="11027" spans="1:22" x14ac:dyDescent="0.3">
      <c r="A11027" t="s">
        <v>128</v>
      </c>
      <c r="B11027" t="s">
        <v>129</v>
      </c>
      <c r="C11027" t="s">
        <v>93</v>
      </c>
      <c r="D11027" s="29">
        <v>45768</v>
      </c>
      <c r="E11027" s="161">
        <v>0</v>
      </c>
      <c r="F11027" s="161">
        <v>0</v>
      </c>
      <c r="G11027" s="161">
        <v>0</v>
      </c>
      <c r="H11027" s="161">
        <v>0</v>
      </c>
      <c r="L11027">
        <v>339.118292</v>
      </c>
      <c r="M11027">
        <v>34.909236</v>
      </c>
      <c r="P11027">
        <v>34.909236</v>
      </c>
      <c r="R11027">
        <v>339.118292</v>
      </c>
      <c r="S11027">
        <v>339.118292</v>
      </c>
      <c r="T11027" s="194">
        <v>339.118292</v>
      </c>
      <c r="U11027" t="s">
        <v>193</v>
      </c>
      <c r="V11027">
        <v>45681.333472222221</v>
      </c>
    </row>
    <row r="11028" spans="1:22" x14ac:dyDescent="0.3">
      <c r="A11028" t="s">
        <v>128</v>
      </c>
      <c r="B11028" t="s">
        <v>129</v>
      </c>
      <c r="C11028" t="s">
        <v>93</v>
      </c>
      <c r="D11028" s="29">
        <v>45769</v>
      </c>
      <c r="E11028" s="161">
        <v>0</v>
      </c>
      <c r="F11028" s="161">
        <v>0</v>
      </c>
      <c r="G11028" s="161">
        <v>0</v>
      </c>
      <c r="H11028" s="161">
        <v>0</v>
      </c>
      <c r="L11028">
        <v>339.118292</v>
      </c>
      <c r="M11028">
        <v>34.909236</v>
      </c>
      <c r="P11028">
        <v>34.909236</v>
      </c>
      <c r="R11028">
        <v>339.118292</v>
      </c>
      <c r="S11028">
        <v>339.118292</v>
      </c>
      <c r="T11028" s="194">
        <v>339.118292</v>
      </c>
      <c r="U11028" t="s">
        <v>193</v>
      </c>
      <c r="V11028">
        <v>45681.333472222221</v>
      </c>
    </row>
    <row r="11029" spans="1:22" x14ac:dyDescent="0.3">
      <c r="A11029" t="s">
        <v>128</v>
      </c>
      <c r="B11029" t="s">
        <v>129</v>
      </c>
      <c r="C11029" t="s">
        <v>93</v>
      </c>
      <c r="D11029" s="29">
        <v>45770</v>
      </c>
      <c r="E11029" s="161">
        <v>0</v>
      </c>
      <c r="F11029" s="161">
        <v>0</v>
      </c>
      <c r="G11029" s="161">
        <v>0</v>
      </c>
      <c r="H11029" s="161">
        <v>0</v>
      </c>
      <c r="L11029">
        <v>339.118292</v>
      </c>
      <c r="M11029">
        <v>34.909236</v>
      </c>
      <c r="P11029">
        <v>34.909236</v>
      </c>
      <c r="R11029">
        <v>339.118292</v>
      </c>
      <c r="S11029">
        <v>339.118292</v>
      </c>
      <c r="T11029" s="194">
        <v>339.118292</v>
      </c>
      <c r="U11029" t="s">
        <v>193</v>
      </c>
      <c r="V11029">
        <v>45681.333483796298</v>
      </c>
    </row>
    <row r="11030" spans="1:22" x14ac:dyDescent="0.3">
      <c r="A11030" t="s">
        <v>128</v>
      </c>
      <c r="B11030" t="s">
        <v>129</v>
      </c>
      <c r="C11030" t="s">
        <v>93</v>
      </c>
      <c r="D11030" s="29">
        <v>45771</v>
      </c>
      <c r="E11030" s="161">
        <v>0</v>
      </c>
      <c r="F11030" s="161">
        <v>0</v>
      </c>
      <c r="G11030" s="161">
        <v>0</v>
      </c>
      <c r="H11030" s="161">
        <v>0</v>
      </c>
      <c r="L11030">
        <v>339.118292</v>
      </c>
      <c r="M11030">
        <v>34.909236</v>
      </c>
      <c r="P11030">
        <v>34.909236</v>
      </c>
      <c r="R11030">
        <v>339.118292</v>
      </c>
      <c r="S11030">
        <v>339.118292</v>
      </c>
      <c r="T11030" s="194">
        <v>339.118292</v>
      </c>
      <c r="U11030" t="s">
        <v>193</v>
      </c>
      <c r="V11030">
        <v>45681.333472222221</v>
      </c>
    </row>
    <row r="11031" spans="1:22" x14ac:dyDescent="0.3">
      <c r="A11031" t="s">
        <v>128</v>
      </c>
      <c r="B11031" t="s">
        <v>129</v>
      </c>
      <c r="C11031" t="s">
        <v>93</v>
      </c>
      <c r="D11031" s="29">
        <v>45772</v>
      </c>
      <c r="E11031" s="161">
        <v>0</v>
      </c>
      <c r="F11031" s="161">
        <v>0</v>
      </c>
      <c r="G11031" s="161">
        <v>0</v>
      </c>
      <c r="H11031" s="161">
        <v>0</v>
      </c>
      <c r="L11031">
        <v>339.118292</v>
      </c>
      <c r="M11031">
        <v>34.909236</v>
      </c>
      <c r="P11031">
        <v>34.909236</v>
      </c>
      <c r="R11031">
        <v>339.118292</v>
      </c>
      <c r="S11031">
        <v>339.118292</v>
      </c>
      <c r="T11031" s="194">
        <v>339.118292</v>
      </c>
      <c r="U11031" t="s">
        <v>193</v>
      </c>
      <c r="V11031">
        <v>45681.333472222221</v>
      </c>
    </row>
    <row r="11032" spans="1:22" x14ac:dyDescent="0.3">
      <c r="A11032" t="s">
        <v>128</v>
      </c>
      <c r="B11032" t="s">
        <v>129</v>
      </c>
      <c r="C11032" t="s">
        <v>93</v>
      </c>
      <c r="D11032" s="29">
        <v>45773</v>
      </c>
      <c r="E11032" s="161">
        <v>0</v>
      </c>
      <c r="F11032" s="161">
        <v>0</v>
      </c>
      <c r="G11032" s="161">
        <v>0</v>
      </c>
      <c r="H11032" s="161">
        <v>0</v>
      </c>
      <c r="L11032">
        <v>339.118292</v>
      </c>
      <c r="M11032">
        <v>34.909236</v>
      </c>
      <c r="P11032">
        <v>34.909236</v>
      </c>
      <c r="R11032">
        <v>339.118292</v>
      </c>
      <c r="S11032">
        <v>339.118292</v>
      </c>
      <c r="T11032" s="194">
        <v>339.118292</v>
      </c>
      <c r="U11032" t="s">
        <v>193</v>
      </c>
      <c r="V11032">
        <v>45681.333472222221</v>
      </c>
    </row>
    <row r="11033" spans="1:22" x14ac:dyDescent="0.3">
      <c r="A11033" t="s">
        <v>128</v>
      </c>
      <c r="B11033" t="s">
        <v>129</v>
      </c>
      <c r="C11033" t="s">
        <v>93</v>
      </c>
      <c r="D11033" s="29">
        <v>45774</v>
      </c>
      <c r="E11033" s="161">
        <v>0</v>
      </c>
      <c r="F11033" s="161">
        <v>0</v>
      </c>
      <c r="G11033" s="161">
        <v>0</v>
      </c>
      <c r="H11033" s="161">
        <v>0</v>
      </c>
      <c r="L11033">
        <v>339.118292</v>
      </c>
      <c r="M11033">
        <v>34.909236</v>
      </c>
      <c r="P11033">
        <v>34.909236</v>
      </c>
      <c r="R11033">
        <v>339.118292</v>
      </c>
      <c r="S11033">
        <v>339.118292</v>
      </c>
      <c r="T11033" s="194">
        <v>339.118292</v>
      </c>
      <c r="U11033" t="s">
        <v>193</v>
      </c>
      <c r="V11033">
        <v>45681.333472222221</v>
      </c>
    </row>
    <row r="11034" spans="1:22" x14ac:dyDescent="0.3">
      <c r="A11034" t="s">
        <v>128</v>
      </c>
      <c r="B11034" t="s">
        <v>129</v>
      </c>
      <c r="C11034" t="s">
        <v>93</v>
      </c>
      <c r="D11034" s="29">
        <v>45775</v>
      </c>
      <c r="E11034" s="161">
        <v>0</v>
      </c>
      <c r="F11034" s="161">
        <v>0</v>
      </c>
      <c r="G11034" s="161">
        <v>0</v>
      </c>
      <c r="H11034" s="161">
        <v>0</v>
      </c>
      <c r="L11034">
        <v>339.118292</v>
      </c>
      <c r="M11034">
        <v>34.909236</v>
      </c>
      <c r="P11034">
        <v>34.909236</v>
      </c>
      <c r="R11034">
        <v>339.118292</v>
      </c>
      <c r="S11034">
        <v>339.118292</v>
      </c>
      <c r="T11034" s="194">
        <v>339.118292</v>
      </c>
      <c r="U11034" t="s">
        <v>193</v>
      </c>
      <c r="V11034">
        <v>45681.333472222221</v>
      </c>
    </row>
    <row r="11035" spans="1:22" x14ac:dyDescent="0.3">
      <c r="A11035" t="s">
        <v>128</v>
      </c>
      <c r="B11035" t="s">
        <v>129</v>
      </c>
      <c r="C11035" t="s">
        <v>93</v>
      </c>
      <c r="D11035" s="29">
        <v>45776</v>
      </c>
      <c r="E11035" s="161">
        <v>0</v>
      </c>
      <c r="F11035" s="161">
        <v>0</v>
      </c>
      <c r="G11035" s="161">
        <v>0</v>
      </c>
      <c r="H11035" s="161">
        <v>0</v>
      </c>
      <c r="L11035">
        <v>339.118292</v>
      </c>
      <c r="M11035">
        <v>34.909236</v>
      </c>
      <c r="P11035">
        <v>34.909236</v>
      </c>
      <c r="R11035">
        <v>339.118292</v>
      </c>
      <c r="S11035">
        <v>339.118292</v>
      </c>
      <c r="T11035" s="194">
        <v>339.118292</v>
      </c>
      <c r="U11035" t="s">
        <v>193</v>
      </c>
      <c r="V11035">
        <v>45681.333472222221</v>
      </c>
    </row>
    <row r="11036" spans="1:22" x14ac:dyDescent="0.3">
      <c r="A11036" t="s">
        <v>128</v>
      </c>
      <c r="B11036" t="s">
        <v>129</v>
      </c>
      <c r="C11036" t="s">
        <v>93</v>
      </c>
      <c r="D11036" s="29">
        <v>45777</v>
      </c>
      <c r="E11036" s="161">
        <v>0</v>
      </c>
      <c r="F11036" s="161">
        <v>0</v>
      </c>
      <c r="G11036" s="161">
        <v>0</v>
      </c>
      <c r="H11036" s="161">
        <v>0</v>
      </c>
      <c r="L11036">
        <v>339.118292</v>
      </c>
      <c r="M11036">
        <v>34.909236</v>
      </c>
      <c r="P11036">
        <v>34.909236</v>
      </c>
      <c r="R11036">
        <v>339.118292</v>
      </c>
      <c r="S11036">
        <v>339.118292</v>
      </c>
      <c r="T11036" s="194">
        <v>339.118292</v>
      </c>
      <c r="U11036" t="s">
        <v>193</v>
      </c>
      <c r="V11036">
        <v>45681.333472222221</v>
      </c>
    </row>
    <row r="11037" spans="1:22" x14ac:dyDescent="0.3">
      <c r="A11037" t="s">
        <v>128</v>
      </c>
      <c r="B11037" t="s">
        <v>129</v>
      </c>
      <c r="C11037" t="s">
        <v>93</v>
      </c>
      <c r="D11037" s="29">
        <v>45778</v>
      </c>
      <c r="E11037" s="161">
        <v>0</v>
      </c>
      <c r="F11037" s="161">
        <v>0</v>
      </c>
      <c r="G11037" s="161">
        <v>0</v>
      </c>
      <c r="H11037" s="161">
        <v>0</v>
      </c>
      <c r="L11037">
        <v>303.37787800000001</v>
      </c>
      <c r="R11037">
        <v>339.118292</v>
      </c>
      <c r="S11037">
        <v>339.118292</v>
      </c>
      <c r="T11037" s="194">
        <v>339.118292</v>
      </c>
      <c r="U11037" t="s">
        <v>193</v>
      </c>
      <c r="V11037">
        <v>45708.442627314813</v>
      </c>
    </row>
    <row r="11038" spans="1:22" x14ac:dyDescent="0.3">
      <c r="A11038" t="s">
        <v>128</v>
      </c>
      <c r="B11038" t="s">
        <v>129</v>
      </c>
      <c r="C11038" t="s">
        <v>93</v>
      </c>
      <c r="D11038" s="29">
        <v>45779</v>
      </c>
      <c r="E11038" s="161">
        <v>0</v>
      </c>
      <c r="F11038" s="161">
        <v>0</v>
      </c>
      <c r="G11038" s="161">
        <v>0</v>
      </c>
      <c r="H11038" s="161">
        <v>0</v>
      </c>
      <c r="L11038">
        <v>303.37787800000001</v>
      </c>
      <c r="R11038">
        <v>339.118292</v>
      </c>
      <c r="S11038">
        <v>339.118292</v>
      </c>
      <c r="T11038" s="194">
        <v>339.118292</v>
      </c>
      <c r="U11038" t="s">
        <v>193</v>
      </c>
      <c r="V11038">
        <v>45708.442627314813</v>
      </c>
    </row>
    <row r="11039" spans="1:22" x14ac:dyDescent="0.3">
      <c r="A11039" t="s">
        <v>128</v>
      </c>
      <c r="B11039" t="s">
        <v>129</v>
      </c>
      <c r="C11039" t="s">
        <v>93</v>
      </c>
      <c r="D11039" s="29">
        <v>45780</v>
      </c>
      <c r="E11039" s="161">
        <v>0</v>
      </c>
      <c r="F11039" s="161">
        <v>0</v>
      </c>
      <c r="G11039" s="161">
        <v>0</v>
      </c>
      <c r="H11039" s="161">
        <v>0</v>
      </c>
      <c r="L11039">
        <v>303.37787800000001</v>
      </c>
      <c r="R11039">
        <v>339.118292</v>
      </c>
      <c r="S11039">
        <v>339.118292</v>
      </c>
      <c r="T11039" s="194">
        <v>339.118292</v>
      </c>
      <c r="U11039" t="s">
        <v>193</v>
      </c>
      <c r="V11039">
        <v>45708.44263888889</v>
      </c>
    </row>
    <row r="11040" spans="1:22" x14ac:dyDescent="0.3">
      <c r="A11040" t="s">
        <v>128</v>
      </c>
      <c r="B11040" t="s">
        <v>129</v>
      </c>
      <c r="C11040" t="s">
        <v>93</v>
      </c>
      <c r="D11040" s="29">
        <v>45781</v>
      </c>
      <c r="E11040" s="161">
        <v>0</v>
      </c>
      <c r="F11040" s="161">
        <v>0</v>
      </c>
      <c r="G11040" s="161">
        <v>0</v>
      </c>
      <c r="H11040" s="161">
        <v>0</v>
      </c>
      <c r="L11040">
        <v>303.37787800000001</v>
      </c>
      <c r="R11040">
        <v>339.118292</v>
      </c>
      <c r="S11040">
        <v>339.118292</v>
      </c>
      <c r="T11040" s="194">
        <v>339.118292</v>
      </c>
      <c r="U11040" t="s">
        <v>193</v>
      </c>
      <c r="V11040">
        <v>45708.442627314813</v>
      </c>
    </row>
    <row r="11041" spans="1:22" x14ac:dyDescent="0.3">
      <c r="A11041" t="s">
        <v>128</v>
      </c>
      <c r="B11041" t="s">
        <v>129</v>
      </c>
      <c r="C11041" t="s">
        <v>93</v>
      </c>
      <c r="D11041" s="29">
        <v>45782</v>
      </c>
      <c r="E11041" s="161">
        <v>0</v>
      </c>
      <c r="F11041" s="161">
        <v>0</v>
      </c>
      <c r="G11041" s="161">
        <v>0</v>
      </c>
      <c r="H11041" s="161">
        <v>0</v>
      </c>
      <c r="L11041">
        <v>303.37787800000001</v>
      </c>
      <c r="R11041">
        <v>339.118292</v>
      </c>
      <c r="S11041">
        <v>339.118292</v>
      </c>
      <c r="T11041" s="194">
        <v>339.118292</v>
      </c>
      <c r="U11041" t="s">
        <v>193</v>
      </c>
      <c r="V11041">
        <v>45708.442627314813</v>
      </c>
    </row>
    <row r="11042" spans="1:22" x14ac:dyDescent="0.3">
      <c r="A11042" t="s">
        <v>128</v>
      </c>
      <c r="B11042" t="s">
        <v>129</v>
      </c>
      <c r="C11042" t="s">
        <v>93</v>
      </c>
      <c r="D11042" s="29">
        <v>45783</v>
      </c>
      <c r="E11042" s="161">
        <v>0</v>
      </c>
      <c r="F11042" s="161">
        <v>0</v>
      </c>
      <c r="G11042" s="161">
        <v>0</v>
      </c>
      <c r="H11042" s="161">
        <v>0</v>
      </c>
      <c r="L11042">
        <v>303.37787800000001</v>
      </c>
      <c r="R11042">
        <v>339.118292</v>
      </c>
      <c r="S11042">
        <v>339.118292</v>
      </c>
      <c r="T11042" s="194">
        <v>339.118292</v>
      </c>
      <c r="U11042" t="s">
        <v>193</v>
      </c>
      <c r="V11042">
        <v>45708.44263888889</v>
      </c>
    </row>
    <row r="11043" spans="1:22" x14ac:dyDescent="0.3">
      <c r="A11043" t="s">
        <v>128</v>
      </c>
      <c r="B11043" t="s">
        <v>129</v>
      </c>
      <c r="C11043" t="s">
        <v>93</v>
      </c>
      <c r="D11043" s="29">
        <v>45784</v>
      </c>
      <c r="E11043" s="161">
        <v>0</v>
      </c>
      <c r="F11043" s="161">
        <v>0</v>
      </c>
      <c r="G11043" s="161">
        <v>0</v>
      </c>
      <c r="H11043" s="161">
        <v>0</v>
      </c>
      <c r="L11043">
        <v>303.37787800000001</v>
      </c>
      <c r="R11043">
        <v>339.118292</v>
      </c>
      <c r="S11043">
        <v>339.118292</v>
      </c>
      <c r="T11043" s="194">
        <v>339.118292</v>
      </c>
      <c r="U11043" t="s">
        <v>193</v>
      </c>
      <c r="V11043">
        <v>45708.44263888889</v>
      </c>
    </row>
    <row r="11044" spans="1:22" x14ac:dyDescent="0.3">
      <c r="A11044" t="s">
        <v>128</v>
      </c>
      <c r="B11044" t="s">
        <v>129</v>
      </c>
      <c r="C11044" t="s">
        <v>93</v>
      </c>
      <c r="D11044" s="29">
        <v>45785</v>
      </c>
      <c r="E11044" s="161">
        <v>0</v>
      </c>
      <c r="F11044" s="161">
        <v>0</v>
      </c>
      <c r="G11044" s="161">
        <v>0</v>
      </c>
      <c r="H11044" s="161">
        <v>0</v>
      </c>
      <c r="L11044">
        <v>303.37787800000001</v>
      </c>
      <c r="R11044">
        <v>339.118292</v>
      </c>
      <c r="S11044">
        <v>339.118292</v>
      </c>
      <c r="T11044" s="194">
        <v>339.118292</v>
      </c>
      <c r="U11044" t="s">
        <v>193</v>
      </c>
      <c r="V11044">
        <v>45708.44263888889</v>
      </c>
    </row>
    <row r="11045" spans="1:22" x14ac:dyDescent="0.3">
      <c r="A11045" t="s">
        <v>128</v>
      </c>
      <c r="B11045" t="s">
        <v>129</v>
      </c>
      <c r="C11045" t="s">
        <v>93</v>
      </c>
      <c r="D11045" s="29">
        <v>45786</v>
      </c>
      <c r="E11045" s="161">
        <v>0</v>
      </c>
      <c r="F11045" s="161">
        <v>0</v>
      </c>
      <c r="G11045" s="161">
        <v>0</v>
      </c>
      <c r="H11045" s="161">
        <v>0</v>
      </c>
      <c r="L11045">
        <v>303.37787800000001</v>
      </c>
      <c r="R11045">
        <v>339.118292</v>
      </c>
      <c r="S11045">
        <v>339.118292</v>
      </c>
      <c r="T11045" s="194">
        <v>339.118292</v>
      </c>
      <c r="U11045" t="s">
        <v>193</v>
      </c>
      <c r="V11045">
        <v>45708.44263888889</v>
      </c>
    </row>
    <row r="11046" spans="1:22" x14ac:dyDescent="0.3">
      <c r="A11046" t="s">
        <v>128</v>
      </c>
      <c r="B11046" t="s">
        <v>129</v>
      </c>
      <c r="C11046" t="s">
        <v>93</v>
      </c>
      <c r="D11046" s="29">
        <v>45787</v>
      </c>
      <c r="E11046" s="161">
        <v>0</v>
      </c>
      <c r="F11046" s="161">
        <v>0</v>
      </c>
      <c r="G11046" s="161">
        <v>0</v>
      </c>
      <c r="H11046" s="161">
        <v>0</v>
      </c>
      <c r="L11046">
        <v>303.37787800000001</v>
      </c>
      <c r="R11046">
        <v>339.118292</v>
      </c>
      <c r="S11046">
        <v>339.118292</v>
      </c>
      <c r="T11046" s="194">
        <v>339.118292</v>
      </c>
      <c r="U11046" t="s">
        <v>193</v>
      </c>
      <c r="V11046">
        <v>45708.44263888889</v>
      </c>
    </row>
    <row r="11047" spans="1:22" x14ac:dyDescent="0.3">
      <c r="A11047" t="s">
        <v>128</v>
      </c>
      <c r="B11047" t="s">
        <v>129</v>
      </c>
      <c r="C11047" t="s">
        <v>93</v>
      </c>
      <c r="D11047" s="29">
        <v>45788</v>
      </c>
      <c r="E11047" s="161">
        <v>0</v>
      </c>
      <c r="F11047" s="161">
        <v>0</v>
      </c>
      <c r="G11047" s="161">
        <v>0</v>
      </c>
      <c r="H11047" s="161">
        <v>0</v>
      </c>
      <c r="L11047">
        <v>303.37787800000001</v>
      </c>
      <c r="R11047">
        <v>339.118292</v>
      </c>
      <c r="S11047">
        <v>339.118292</v>
      </c>
      <c r="T11047" s="194">
        <v>339.118292</v>
      </c>
      <c r="U11047" t="s">
        <v>193</v>
      </c>
      <c r="V11047">
        <v>45708.44263888889</v>
      </c>
    </row>
    <row r="11048" spans="1:22" x14ac:dyDescent="0.3">
      <c r="A11048" t="s">
        <v>128</v>
      </c>
      <c r="B11048" t="s">
        <v>129</v>
      </c>
      <c r="C11048" t="s">
        <v>93</v>
      </c>
      <c r="D11048" s="29">
        <v>45789</v>
      </c>
      <c r="E11048" s="161">
        <v>0</v>
      </c>
      <c r="F11048" s="161">
        <v>0</v>
      </c>
      <c r="G11048" s="161">
        <v>0</v>
      </c>
      <c r="H11048" s="161">
        <v>0</v>
      </c>
      <c r="L11048">
        <v>303.37787800000001</v>
      </c>
      <c r="R11048">
        <v>339.118292</v>
      </c>
      <c r="S11048">
        <v>339.118292</v>
      </c>
      <c r="T11048" s="194">
        <v>339.118292</v>
      </c>
      <c r="U11048" t="s">
        <v>193</v>
      </c>
      <c r="V11048">
        <v>45708.44263888889</v>
      </c>
    </row>
    <row r="11049" spans="1:22" x14ac:dyDescent="0.3">
      <c r="A11049" t="s">
        <v>128</v>
      </c>
      <c r="B11049" t="s">
        <v>129</v>
      </c>
      <c r="C11049" t="s">
        <v>93</v>
      </c>
      <c r="D11049" s="29">
        <v>45790</v>
      </c>
      <c r="E11049" s="161">
        <v>0</v>
      </c>
      <c r="F11049" s="161">
        <v>0</v>
      </c>
      <c r="G11049" s="161">
        <v>0</v>
      </c>
      <c r="H11049" s="161">
        <v>0</v>
      </c>
      <c r="L11049">
        <v>303.37787800000001</v>
      </c>
      <c r="R11049">
        <v>339.118292</v>
      </c>
      <c r="S11049">
        <v>339.118292</v>
      </c>
      <c r="T11049" s="194">
        <v>339.118292</v>
      </c>
      <c r="U11049" t="s">
        <v>193</v>
      </c>
      <c r="V11049">
        <v>45708.44263888889</v>
      </c>
    </row>
    <row r="11050" spans="1:22" x14ac:dyDescent="0.3">
      <c r="A11050" t="s">
        <v>128</v>
      </c>
      <c r="B11050" t="s">
        <v>129</v>
      </c>
      <c r="C11050" t="s">
        <v>93</v>
      </c>
      <c r="D11050" s="29">
        <v>45791</v>
      </c>
      <c r="E11050" s="161">
        <v>0</v>
      </c>
      <c r="F11050" s="161">
        <v>0</v>
      </c>
      <c r="G11050" s="161">
        <v>0</v>
      </c>
      <c r="H11050" s="161">
        <v>0</v>
      </c>
      <c r="L11050">
        <v>303.37787800000001</v>
      </c>
      <c r="R11050">
        <v>339.118292</v>
      </c>
      <c r="S11050">
        <v>339.118292</v>
      </c>
      <c r="T11050" s="194">
        <v>339.118292</v>
      </c>
      <c r="U11050" t="s">
        <v>193</v>
      </c>
      <c r="V11050">
        <v>45708.44263888889</v>
      </c>
    </row>
    <row r="11051" spans="1:22" x14ac:dyDescent="0.3">
      <c r="A11051" t="s">
        <v>128</v>
      </c>
      <c r="B11051" t="s">
        <v>129</v>
      </c>
      <c r="C11051" t="s">
        <v>93</v>
      </c>
      <c r="D11051" s="29">
        <v>45792</v>
      </c>
      <c r="E11051" s="161">
        <v>0</v>
      </c>
      <c r="F11051" s="161">
        <v>0</v>
      </c>
      <c r="G11051" s="161">
        <v>0</v>
      </c>
      <c r="H11051" s="161">
        <v>0</v>
      </c>
      <c r="L11051">
        <v>303.37787800000001</v>
      </c>
      <c r="R11051">
        <v>339.118292</v>
      </c>
      <c r="S11051">
        <v>339.118292</v>
      </c>
      <c r="T11051" s="194">
        <v>339.118292</v>
      </c>
      <c r="U11051" t="s">
        <v>193</v>
      </c>
      <c r="V11051">
        <v>45708.44263888889</v>
      </c>
    </row>
    <row r="11052" spans="1:22" x14ac:dyDescent="0.3">
      <c r="A11052" t="s">
        <v>128</v>
      </c>
      <c r="B11052" t="s">
        <v>129</v>
      </c>
      <c r="C11052" t="s">
        <v>93</v>
      </c>
      <c r="D11052" s="29">
        <v>45793</v>
      </c>
      <c r="E11052" s="161">
        <v>0</v>
      </c>
      <c r="F11052" s="161">
        <v>0</v>
      </c>
      <c r="G11052" s="161">
        <v>0</v>
      </c>
      <c r="H11052" s="161">
        <v>0</v>
      </c>
      <c r="L11052">
        <v>303.37787800000001</v>
      </c>
      <c r="R11052">
        <v>339.118292</v>
      </c>
      <c r="S11052">
        <v>339.118292</v>
      </c>
      <c r="T11052" s="194">
        <v>339.118292</v>
      </c>
      <c r="U11052" t="s">
        <v>193</v>
      </c>
      <c r="V11052">
        <v>45708.44263888889</v>
      </c>
    </row>
    <row r="11053" spans="1:22" x14ac:dyDescent="0.3">
      <c r="A11053" t="s">
        <v>128</v>
      </c>
      <c r="B11053" t="s">
        <v>129</v>
      </c>
      <c r="C11053" t="s">
        <v>93</v>
      </c>
      <c r="D11053" s="29">
        <v>45794</v>
      </c>
      <c r="E11053" s="161">
        <v>0</v>
      </c>
      <c r="F11053" s="161">
        <v>0</v>
      </c>
      <c r="G11053" s="161">
        <v>0</v>
      </c>
      <c r="H11053" s="161">
        <v>0</v>
      </c>
      <c r="L11053">
        <v>303.37787800000001</v>
      </c>
      <c r="R11053">
        <v>339.118292</v>
      </c>
      <c r="S11053">
        <v>339.118292</v>
      </c>
      <c r="T11053" s="194">
        <v>339.118292</v>
      </c>
      <c r="U11053" t="s">
        <v>193</v>
      </c>
      <c r="V11053">
        <v>45708.442627314813</v>
      </c>
    </row>
    <row r="11054" spans="1:22" x14ac:dyDescent="0.3">
      <c r="A11054" t="s">
        <v>128</v>
      </c>
      <c r="B11054" t="s">
        <v>129</v>
      </c>
      <c r="C11054" t="s">
        <v>93</v>
      </c>
      <c r="D11054" s="29">
        <v>45795</v>
      </c>
      <c r="E11054" s="161">
        <v>0</v>
      </c>
      <c r="F11054" s="161">
        <v>0</v>
      </c>
      <c r="G11054" s="161">
        <v>0</v>
      </c>
      <c r="H11054" s="161">
        <v>0</v>
      </c>
      <c r="L11054">
        <v>303.37787800000001</v>
      </c>
      <c r="R11054">
        <v>339.118292</v>
      </c>
      <c r="S11054">
        <v>339.118292</v>
      </c>
      <c r="T11054" s="194">
        <v>339.118292</v>
      </c>
      <c r="U11054" t="s">
        <v>193</v>
      </c>
      <c r="V11054">
        <v>45708.442627314813</v>
      </c>
    </row>
    <row r="11055" spans="1:22" x14ac:dyDescent="0.3">
      <c r="A11055" t="s">
        <v>128</v>
      </c>
      <c r="B11055" t="s">
        <v>129</v>
      </c>
      <c r="C11055" t="s">
        <v>93</v>
      </c>
      <c r="D11055" s="29">
        <v>45796</v>
      </c>
      <c r="E11055" s="161">
        <v>0</v>
      </c>
      <c r="F11055" s="161">
        <v>0</v>
      </c>
      <c r="G11055" s="161">
        <v>0</v>
      </c>
      <c r="H11055" s="161">
        <v>0</v>
      </c>
      <c r="L11055">
        <v>303.37787800000001</v>
      </c>
      <c r="R11055">
        <v>339.118292</v>
      </c>
      <c r="S11055">
        <v>339.118292</v>
      </c>
      <c r="T11055" s="194">
        <v>339.118292</v>
      </c>
      <c r="U11055" t="s">
        <v>193</v>
      </c>
      <c r="V11055">
        <v>45708.44263888889</v>
      </c>
    </row>
    <row r="11056" spans="1:22" x14ac:dyDescent="0.3">
      <c r="A11056" t="s">
        <v>128</v>
      </c>
      <c r="B11056" t="s">
        <v>129</v>
      </c>
      <c r="C11056" t="s">
        <v>93</v>
      </c>
      <c r="D11056" s="29">
        <v>45797</v>
      </c>
      <c r="E11056" s="161">
        <v>0</v>
      </c>
      <c r="F11056" s="161">
        <v>0</v>
      </c>
      <c r="G11056" s="161">
        <v>0</v>
      </c>
      <c r="H11056" s="161">
        <v>0</v>
      </c>
      <c r="L11056">
        <v>303.37787800000001</v>
      </c>
      <c r="R11056">
        <v>339.118292</v>
      </c>
      <c r="S11056">
        <v>339.118292</v>
      </c>
      <c r="T11056" s="194">
        <v>339.118292</v>
      </c>
      <c r="U11056" t="s">
        <v>193</v>
      </c>
      <c r="V11056">
        <v>45708.44263888889</v>
      </c>
    </row>
    <row r="11057" spans="1:22" x14ac:dyDescent="0.3">
      <c r="A11057" t="s">
        <v>128</v>
      </c>
      <c r="B11057" t="s">
        <v>129</v>
      </c>
      <c r="C11057" t="s">
        <v>93</v>
      </c>
      <c r="D11057" s="29">
        <v>45798</v>
      </c>
      <c r="E11057" s="161">
        <v>0</v>
      </c>
      <c r="F11057" s="161">
        <v>0</v>
      </c>
      <c r="G11057" s="161">
        <v>0</v>
      </c>
      <c r="H11057" s="161">
        <v>0</v>
      </c>
      <c r="L11057">
        <v>303.37787800000001</v>
      </c>
      <c r="R11057">
        <v>339.118292</v>
      </c>
      <c r="S11057">
        <v>339.118292</v>
      </c>
      <c r="T11057" s="194">
        <v>339.118292</v>
      </c>
      <c r="U11057" t="s">
        <v>193</v>
      </c>
      <c r="V11057">
        <v>45708.44263888889</v>
      </c>
    </row>
    <row r="11058" spans="1:22" x14ac:dyDescent="0.3">
      <c r="A11058" t="s">
        <v>128</v>
      </c>
      <c r="B11058" t="s">
        <v>129</v>
      </c>
      <c r="C11058" t="s">
        <v>93</v>
      </c>
      <c r="D11058" s="29">
        <v>45799</v>
      </c>
      <c r="E11058" s="161">
        <v>0</v>
      </c>
      <c r="F11058" s="161">
        <v>0</v>
      </c>
      <c r="G11058" s="161">
        <v>0</v>
      </c>
      <c r="H11058" s="161">
        <v>0</v>
      </c>
      <c r="L11058">
        <v>303.37787800000001</v>
      </c>
      <c r="R11058">
        <v>339.118292</v>
      </c>
      <c r="S11058">
        <v>339.118292</v>
      </c>
      <c r="T11058" s="194">
        <v>339.118292</v>
      </c>
      <c r="U11058" t="s">
        <v>193</v>
      </c>
      <c r="V11058">
        <v>45708.44263888889</v>
      </c>
    </row>
    <row r="11059" spans="1:22" x14ac:dyDescent="0.3">
      <c r="A11059" t="s">
        <v>128</v>
      </c>
      <c r="B11059" t="s">
        <v>129</v>
      </c>
      <c r="C11059" t="s">
        <v>93</v>
      </c>
      <c r="D11059" s="29">
        <v>45800</v>
      </c>
      <c r="E11059" s="161">
        <v>0</v>
      </c>
      <c r="F11059" s="161">
        <v>0</v>
      </c>
      <c r="G11059" s="161">
        <v>0</v>
      </c>
      <c r="H11059" s="161">
        <v>0</v>
      </c>
      <c r="L11059">
        <v>303.37787800000001</v>
      </c>
      <c r="R11059">
        <v>339.118292</v>
      </c>
      <c r="S11059">
        <v>339.118292</v>
      </c>
      <c r="T11059" s="194">
        <v>339.118292</v>
      </c>
      <c r="U11059" t="s">
        <v>193</v>
      </c>
      <c r="V11059">
        <v>45708.442650462966</v>
      </c>
    </row>
    <row r="11060" spans="1:22" x14ac:dyDescent="0.3">
      <c r="A11060" t="s">
        <v>128</v>
      </c>
      <c r="B11060" t="s">
        <v>129</v>
      </c>
      <c r="C11060" t="s">
        <v>93</v>
      </c>
      <c r="D11060" s="29">
        <v>45801</v>
      </c>
      <c r="E11060" s="161">
        <v>0</v>
      </c>
      <c r="F11060" s="161">
        <v>0</v>
      </c>
      <c r="G11060" s="161">
        <v>0</v>
      </c>
      <c r="H11060" s="161">
        <v>0</v>
      </c>
      <c r="L11060">
        <v>303.37787800000001</v>
      </c>
      <c r="R11060">
        <v>339.118292</v>
      </c>
      <c r="S11060">
        <v>339.118292</v>
      </c>
      <c r="T11060" s="194">
        <v>339.118292</v>
      </c>
      <c r="U11060" t="s">
        <v>193</v>
      </c>
      <c r="V11060">
        <v>45708.442650462966</v>
      </c>
    </row>
    <row r="11061" spans="1:22" x14ac:dyDescent="0.3">
      <c r="A11061" t="s">
        <v>128</v>
      </c>
      <c r="B11061" t="s">
        <v>129</v>
      </c>
      <c r="C11061" t="s">
        <v>93</v>
      </c>
      <c r="D11061" s="29">
        <v>45802</v>
      </c>
      <c r="E11061" s="161">
        <v>0</v>
      </c>
      <c r="F11061" s="161">
        <v>0</v>
      </c>
      <c r="G11061" s="161">
        <v>0</v>
      </c>
      <c r="H11061" s="161">
        <v>0</v>
      </c>
      <c r="L11061">
        <v>303.37787800000001</v>
      </c>
      <c r="R11061">
        <v>339.118292</v>
      </c>
      <c r="S11061">
        <v>339.118292</v>
      </c>
      <c r="T11061" s="194">
        <v>339.118292</v>
      </c>
      <c r="U11061" t="s">
        <v>193</v>
      </c>
      <c r="V11061">
        <v>45708.44263888889</v>
      </c>
    </row>
    <row r="11062" spans="1:22" x14ac:dyDescent="0.3">
      <c r="A11062" t="s">
        <v>128</v>
      </c>
      <c r="B11062" t="s">
        <v>129</v>
      </c>
      <c r="C11062" t="s">
        <v>93</v>
      </c>
      <c r="D11062" s="29">
        <v>45803</v>
      </c>
      <c r="E11062" s="161">
        <v>0</v>
      </c>
      <c r="F11062" s="161">
        <v>0</v>
      </c>
      <c r="G11062" s="161">
        <v>0</v>
      </c>
      <c r="H11062" s="161">
        <v>0</v>
      </c>
      <c r="L11062">
        <v>303.37787800000001</v>
      </c>
      <c r="R11062">
        <v>339.118292</v>
      </c>
      <c r="S11062">
        <v>339.118292</v>
      </c>
      <c r="T11062" s="194">
        <v>339.118292</v>
      </c>
      <c r="U11062" t="s">
        <v>193</v>
      </c>
      <c r="V11062">
        <v>45708.442650462966</v>
      </c>
    </row>
    <row r="11063" spans="1:22" x14ac:dyDescent="0.3">
      <c r="A11063" t="s">
        <v>128</v>
      </c>
      <c r="B11063" t="s">
        <v>129</v>
      </c>
      <c r="C11063" t="s">
        <v>93</v>
      </c>
      <c r="D11063" s="29">
        <v>45804</v>
      </c>
      <c r="E11063" s="161">
        <v>0</v>
      </c>
      <c r="F11063" s="161">
        <v>0</v>
      </c>
      <c r="G11063" s="161">
        <v>0</v>
      </c>
      <c r="H11063" s="161">
        <v>0</v>
      </c>
      <c r="L11063">
        <v>303.37787800000001</v>
      </c>
      <c r="R11063">
        <v>339.118292</v>
      </c>
      <c r="S11063">
        <v>339.118292</v>
      </c>
      <c r="T11063" s="194">
        <v>339.118292</v>
      </c>
      <c r="U11063" t="s">
        <v>193</v>
      </c>
      <c r="V11063">
        <v>45708.442650462966</v>
      </c>
    </row>
    <row r="11064" spans="1:22" x14ac:dyDescent="0.3">
      <c r="A11064" t="s">
        <v>128</v>
      </c>
      <c r="B11064" t="s">
        <v>129</v>
      </c>
      <c r="C11064" t="s">
        <v>93</v>
      </c>
      <c r="D11064" s="29">
        <v>45805</v>
      </c>
      <c r="E11064" s="161">
        <v>0</v>
      </c>
      <c r="F11064" s="161">
        <v>0</v>
      </c>
      <c r="G11064" s="161">
        <v>0</v>
      </c>
      <c r="H11064" s="161">
        <v>0</v>
      </c>
      <c r="L11064">
        <v>303.37787800000001</v>
      </c>
      <c r="R11064">
        <v>339.118292</v>
      </c>
      <c r="S11064">
        <v>339.118292</v>
      </c>
      <c r="T11064" s="194">
        <v>339.118292</v>
      </c>
      <c r="U11064" t="s">
        <v>193</v>
      </c>
      <c r="V11064">
        <v>45708.44263888889</v>
      </c>
    </row>
    <row r="11065" spans="1:22" x14ac:dyDescent="0.3">
      <c r="A11065" t="s">
        <v>128</v>
      </c>
      <c r="B11065" t="s">
        <v>129</v>
      </c>
      <c r="C11065" t="s">
        <v>93</v>
      </c>
      <c r="D11065" s="29">
        <v>45806</v>
      </c>
      <c r="E11065" s="161">
        <v>0</v>
      </c>
      <c r="F11065" s="161">
        <v>0</v>
      </c>
      <c r="G11065" s="161">
        <v>0</v>
      </c>
      <c r="H11065" s="161">
        <v>0</v>
      </c>
      <c r="L11065">
        <v>303.37787800000001</v>
      </c>
      <c r="R11065">
        <v>339.118292</v>
      </c>
      <c r="S11065">
        <v>339.118292</v>
      </c>
      <c r="T11065" s="194">
        <v>339.118292</v>
      </c>
      <c r="U11065" t="s">
        <v>193</v>
      </c>
      <c r="V11065">
        <v>45708.442662037036</v>
      </c>
    </row>
    <row r="11066" spans="1:22" x14ac:dyDescent="0.3">
      <c r="A11066" t="s">
        <v>128</v>
      </c>
      <c r="B11066" t="s">
        <v>129</v>
      </c>
      <c r="C11066" t="s">
        <v>93</v>
      </c>
      <c r="D11066" s="29">
        <v>45807</v>
      </c>
      <c r="E11066" s="161">
        <v>0</v>
      </c>
      <c r="F11066" s="161">
        <v>0</v>
      </c>
      <c r="G11066" s="161">
        <v>0</v>
      </c>
      <c r="H11066" s="161">
        <v>0</v>
      </c>
      <c r="L11066">
        <v>303.37787800000001</v>
      </c>
      <c r="R11066">
        <v>339.118292</v>
      </c>
      <c r="S11066">
        <v>339.118292</v>
      </c>
      <c r="T11066" s="194">
        <v>339.118292</v>
      </c>
      <c r="U11066" t="s">
        <v>193</v>
      </c>
      <c r="V11066">
        <v>45708.442662037036</v>
      </c>
    </row>
    <row r="11067" spans="1:22" x14ac:dyDescent="0.3">
      <c r="A11067" t="s">
        <v>128</v>
      </c>
      <c r="B11067" t="s">
        <v>129</v>
      </c>
      <c r="C11067" t="s">
        <v>93</v>
      </c>
      <c r="D11067" s="29">
        <v>45808</v>
      </c>
      <c r="E11067" s="161">
        <v>0</v>
      </c>
      <c r="F11067" s="161">
        <v>0</v>
      </c>
      <c r="G11067" s="161">
        <v>0</v>
      </c>
      <c r="H11067" s="161">
        <v>0</v>
      </c>
      <c r="L11067">
        <v>303.37787800000001</v>
      </c>
      <c r="R11067">
        <v>339.118292</v>
      </c>
      <c r="S11067">
        <v>339.118292</v>
      </c>
      <c r="T11067" s="194">
        <v>339.118292</v>
      </c>
      <c r="U11067" t="s">
        <v>193</v>
      </c>
      <c r="V11067">
        <v>45708.44263888889</v>
      </c>
    </row>
    <row r="11068" spans="1:22" x14ac:dyDescent="0.3">
      <c r="A11068" t="s">
        <v>128</v>
      </c>
      <c r="B11068" t="s">
        <v>129</v>
      </c>
      <c r="C11068" t="s">
        <v>93</v>
      </c>
      <c r="D11068" s="29">
        <v>45809</v>
      </c>
      <c r="E11068" s="161">
        <v>0</v>
      </c>
      <c r="F11068" s="161">
        <v>0</v>
      </c>
      <c r="G11068" s="161">
        <v>0</v>
      </c>
      <c r="H11068" s="161">
        <v>0</v>
      </c>
      <c r="L11068">
        <v>303.37787800000001</v>
      </c>
      <c r="R11068">
        <v>339.118292</v>
      </c>
      <c r="S11068">
        <v>339.118292</v>
      </c>
      <c r="T11068" s="194">
        <v>339.118292</v>
      </c>
      <c r="U11068" t="s">
        <v>193</v>
      </c>
      <c r="V11068">
        <v>45708.44263888889</v>
      </c>
    </row>
    <row r="11069" spans="1:22" x14ac:dyDescent="0.3">
      <c r="A11069" t="s">
        <v>128</v>
      </c>
      <c r="B11069" t="s">
        <v>129</v>
      </c>
      <c r="C11069" t="s">
        <v>93</v>
      </c>
      <c r="D11069" s="29">
        <v>45810</v>
      </c>
      <c r="E11069" s="161">
        <v>0</v>
      </c>
      <c r="F11069" s="161">
        <v>0</v>
      </c>
      <c r="G11069" s="161">
        <v>0</v>
      </c>
      <c r="H11069" s="161">
        <v>0</v>
      </c>
      <c r="L11069">
        <v>303.37787800000001</v>
      </c>
      <c r="R11069">
        <v>339.118292</v>
      </c>
      <c r="S11069">
        <v>339.118292</v>
      </c>
      <c r="T11069" s="194">
        <v>339.118292</v>
      </c>
      <c r="U11069" t="s">
        <v>193</v>
      </c>
      <c r="V11069">
        <v>45708.442650462966</v>
      </c>
    </row>
    <row r="11070" spans="1:22" x14ac:dyDescent="0.3">
      <c r="A11070" t="s">
        <v>128</v>
      </c>
      <c r="B11070" t="s">
        <v>129</v>
      </c>
      <c r="C11070" t="s">
        <v>93</v>
      </c>
      <c r="D11070" s="29">
        <v>45811</v>
      </c>
      <c r="E11070" s="161">
        <v>0</v>
      </c>
      <c r="F11070" s="161">
        <v>0</v>
      </c>
      <c r="G11070" s="161">
        <v>0</v>
      </c>
      <c r="H11070" s="161">
        <v>0</v>
      </c>
      <c r="L11070">
        <v>303.37787800000001</v>
      </c>
      <c r="R11070">
        <v>339.118292</v>
      </c>
      <c r="S11070">
        <v>339.118292</v>
      </c>
      <c r="T11070" s="194">
        <v>339.118292</v>
      </c>
      <c r="U11070" t="s">
        <v>193</v>
      </c>
      <c r="V11070">
        <v>45708.442650462966</v>
      </c>
    </row>
    <row r="11071" spans="1:22" x14ac:dyDescent="0.3">
      <c r="A11071" t="s">
        <v>128</v>
      </c>
      <c r="B11071" t="s">
        <v>129</v>
      </c>
      <c r="C11071" t="s">
        <v>93</v>
      </c>
      <c r="D11071" s="29">
        <v>45812</v>
      </c>
      <c r="E11071" s="161">
        <v>0</v>
      </c>
      <c r="F11071" s="161">
        <v>0</v>
      </c>
      <c r="G11071" s="161">
        <v>0</v>
      </c>
      <c r="H11071" s="161">
        <v>0</v>
      </c>
      <c r="L11071">
        <v>303.37787800000001</v>
      </c>
      <c r="R11071">
        <v>339.118292</v>
      </c>
      <c r="S11071">
        <v>339.118292</v>
      </c>
      <c r="T11071" s="194">
        <v>339.118292</v>
      </c>
      <c r="U11071" t="s">
        <v>193</v>
      </c>
      <c r="V11071">
        <v>45708.442662037036</v>
      </c>
    </row>
    <row r="11072" spans="1:22" x14ac:dyDescent="0.3">
      <c r="A11072" t="s">
        <v>128</v>
      </c>
      <c r="B11072" t="s">
        <v>129</v>
      </c>
      <c r="C11072" t="s">
        <v>93</v>
      </c>
      <c r="D11072" s="29">
        <v>45813</v>
      </c>
      <c r="E11072" s="161">
        <v>0</v>
      </c>
      <c r="F11072" s="161">
        <v>0</v>
      </c>
      <c r="G11072" s="161">
        <v>0</v>
      </c>
      <c r="H11072" s="161">
        <v>0</v>
      </c>
      <c r="L11072">
        <v>303.37787800000001</v>
      </c>
      <c r="R11072">
        <v>339.118292</v>
      </c>
      <c r="S11072">
        <v>339.118292</v>
      </c>
      <c r="T11072" s="194">
        <v>339.118292</v>
      </c>
      <c r="U11072" t="s">
        <v>193</v>
      </c>
      <c r="V11072">
        <v>45708.442662037036</v>
      </c>
    </row>
    <row r="11073" spans="1:22" x14ac:dyDescent="0.3">
      <c r="A11073" t="s">
        <v>128</v>
      </c>
      <c r="B11073" t="s">
        <v>129</v>
      </c>
      <c r="C11073" t="s">
        <v>93</v>
      </c>
      <c r="D11073" s="29">
        <v>45814</v>
      </c>
      <c r="E11073" s="161">
        <v>0</v>
      </c>
      <c r="F11073" s="161">
        <v>0</v>
      </c>
      <c r="G11073" s="161">
        <v>0</v>
      </c>
      <c r="H11073" s="161">
        <v>0</v>
      </c>
      <c r="L11073">
        <v>303.37787800000001</v>
      </c>
      <c r="R11073">
        <v>339.118292</v>
      </c>
      <c r="S11073">
        <v>339.118292</v>
      </c>
      <c r="T11073" s="194">
        <v>339.118292</v>
      </c>
      <c r="U11073" t="s">
        <v>193</v>
      </c>
      <c r="V11073">
        <v>45708.442650462966</v>
      </c>
    </row>
    <row r="11074" spans="1:22" x14ac:dyDescent="0.3">
      <c r="A11074" t="s">
        <v>128</v>
      </c>
      <c r="B11074" t="s">
        <v>129</v>
      </c>
      <c r="C11074" t="s">
        <v>93</v>
      </c>
      <c r="D11074" s="29">
        <v>45815</v>
      </c>
      <c r="E11074" s="161">
        <v>0</v>
      </c>
      <c r="F11074" s="161">
        <v>0</v>
      </c>
      <c r="G11074" s="161">
        <v>0</v>
      </c>
      <c r="H11074" s="161">
        <v>0</v>
      </c>
      <c r="L11074">
        <v>303.37787800000001</v>
      </c>
      <c r="R11074">
        <v>339.118292</v>
      </c>
      <c r="S11074">
        <v>339.118292</v>
      </c>
      <c r="T11074" s="194">
        <v>339.118292</v>
      </c>
      <c r="U11074" t="s">
        <v>193</v>
      </c>
      <c r="V11074">
        <v>45708.44263888889</v>
      </c>
    </row>
    <row r="11075" spans="1:22" x14ac:dyDescent="0.3">
      <c r="A11075" t="s">
        <v>128</v>
      </c>
      <c r="B11075" t="s">
        <v>129</v>
      </c>
      <c r="C11075" t="s">
        <v>93</v>
      </c>
      <c r="D11075" s="29">
        <v>45816</v>
      </c>
      <c r="E11075" s="161">
        <v>0</v>
      </c>
      <c r="F11075" s="161">
        <v>0</v>
      </c>
      <c r="G11075" s="161">
        <v>0</v>
      </c>
      <c r="H11075" s="161">
        <v>0</v>
      </c>
      <c r="L11075">
        <v>303.37787800000001</v>
      </c>
      <c r="R11075">
        <v>339.118292</v>
      </c>
      <c r="S11075">
        <v>339.118292</v>
      </c>
      <c r="T11075" s="194">
        <v>339.118292</v>
      </c>
      <c r="U11075" t="s">
        <v>193</v>
      </c>
      <c r="V11075">
        <v>45708.442650462966</v>
      </c>
    </row>
    <row r="11076" spans="1:22" x14ac:dyDescent="0.3">
      <c r="A11076" t="s">
        <v>128</v>
      </c>
      <c r="B11076" t="s">
        <v>129</v>
      </c>
      <c r="C11076" t="s">
        <v>93</v>
      </c>
      <c r="D11076" s="29">
        <v>45817</v>
      </c>
      <c r="E11076" s="161">
        <v>0</v>
      </c>
      <c r="F11076" s="161">
        <v>0</v>
      </c>
      <c r="G11076" s="161">
        <v>0</v>
      </c>
      <c r="H11076" s="161">
        <v>0</v>
      </c>
      <c r="L11076">
        <v>303.37787800000001</v>
      </c>
      <c r="R11076">
        <v>339.118292</v>
      </c>
      <c r="S11076">
        <v>339.118292</v>
      </c>
      <c r="T11076" s="194">
        <v>339.118292</v>
      </c>
      <c r="U11076" t="s">
        <v>193</v>
      </c>
      <c r="V11076">
        <v>45708.442627314813</v>
      </c>
    </row>
    <row r="11077" spans="1:22" x14ac:dyDescent="0.3">
      <c r="A11077" t="s">
        <v>128</v>
      </c>
      <c r="B11077" t="s">
        <v>129</v>
      </c>
      <c r="C11077" t="s">
        <v>93</v>
      </c>
      <c r="D11077" s="29">
        <v>45818</v>
      </c>
      <c r="E11077" s="161">
        <v>0</v>
      </c>
      <c r="F11077" s="161">
        <v>0</v>
      </c>
      <c r="G11077" s="161">
        <v>0</v>
      </c>
      <c r="H11077" s="161">
        <v>0</v>
      </c>
      <c r="L11077">
        <v>303.37787800000001</v>
      </c>
      <c r="R11077">
        <v>339.118292</v>
      </c>
      <c r="S11077">
        <v>339.118292</v>
      </c>
      <c r="T11077" s="194">
        <v>339.118292</v>
      </c>
      <c r="U11077" t="s">
        <v>193</v>
      </c>
      <c r="V11077">
        <v>45708.442650462966</v>
      </c>
    </row>
    <row r="11078" spans="1:22" x14ac:dyDescent="0.3">
      <c r="A11078" t="s">
        <v>128</v>
      </c>
      <c r="B11078" t="s">
        <v>129</v>
      </c>
      <c r="C11078" t="s">
        <v>93</v>
      </c>
      <c r="D11078" s="29">
        <v>45819</v>
      </c>
      <c r="E11078" s="161">
        <v>0</v>
      </c>
      <c r="F11078" s="161">
        <v>0</v>
      </c>
      <c r="G11078" s="161">
        <v>0</v>
      </c>
      <c r="H11078" s="161">
        <v>0</v>
      </c>
      <c r="L11078">
        <v>303.37787800000001</v>
      </c>
      <c r="R11078">
        <v>339.118292</v>
      </c>
      <c r="S11078">
        <v>339.118292</v>
      </c>
      <c r="T11078" s="194">
        <v>339.118292</v>
      </c>
      <c r="U11078" t="s">
        <v>193</v>
      </c>
      <c r="V11078">
        <v>45708.442662037036</v>
      </c>
    </row>
    <row r="11079" spans="1:22" x14ac:dyDescent="0.3">
      <c r="A11079" t="s">
        <v>128</v>
      </c>
      <c r="B11079" t="s">
        <v>129</v>
      </c>
      <c r="C11079" t="s">
        <v>93</v>
      </c>
      <c r="D11079" s="29">
        <v>45820</v>
      </c>
      <c r="E11079" s="161">
        <v>0</v>
      </c>
      <c r="F11079" s="161">
        <v>0</v>
      </c>
      <c r="G11079" s="161">
        <v>0</v>
      </c>
      <c r="H11079" s="161">
        <v>0</v>
      </c>
      <c r="L11079">
        <v>303.37787800000001</v>
      </c>
      <c r="R11079">
        <v>339.118292</v>
      </c>
      <c r="S11079">
        <v>339.118292</v>
      </c>
      <c r="T11079" s="194">
        <v>339.118292</v>
      </c>
      <c r="U11079" t="s">
        <v>193</v>
      </c>
      <c r="V11079">
        <v>45708.442650462966</v>
      </c>
    </row>
    <row r="11080" spans="1:22" x14ac:dyDescent="0.3">
      <c r="A11080" t="s">
        <v>128</v>
      </c>
      <c r="B11080" t="s">
        <v>129</v>
      </c>
      <c r="C11080" t="s">
        <v>93</v>
      </c>
      <c r="D11080" s="29">
        <v>45821</v>
      </c>
      <c r="E11080" s="161">
        <v>0</v>
      </c>
      <c r="F11080" s="161">
        <v>0</v>
      </c>
      <c r="G11080" s="161">
        <v>0</v>
      </c>
      <c r="H11080" s="161">
        <v>0</v>
      </c>
      <c r="L11080">
        <v>303.37787800000001</v>
      </c>
      <c r="R11080">
        <v>339.118292</v>
      </c>
      <c r="S11080">
        <v>339.118292</v>
      </c>
      <c r="T11080" s="194">
        <v>339.118292</v>
      </c>
      <c r="U11080" t="s">
        <v>193</v>
      </c>
      <c r="V11080">
        <v>45708.442662037036</v>
      </c>
    </row>
    <row r="11081" spans="1:22" x14ac:dyDescent="0.3">
      <c r="A11081" t="s">
        <v>128</v>
      </c>
      <c r="B11081" t="s">
        <v>129</v>
      </c>
      <c r="C11081" t="s">
        <v>93</v>
      </c>
      <c r="D11081" s="29">
        <v>45822</v>
      </c>
      <c r="E11081" s="161">
        <v>0</v>
      </c>
      <c r="F11081" s="161">
        <v>0</v>
      </c>
      <c r="G11081" s="161">
        <v>0</v>
      </c>
      <c r="H11081" s="161">
        <v>0</v>
      </c>
      <c r="L11081">
        <v>303.37787800000001</v>
      </c>
      <c r="R11081">
        <v>339.118292</v>
      </c>
      <c r="S11081">
        <v>339.118292</v>
      </c>
      <c r="T11081" s="194">
        <v>339.118292</v>
      </c>
      <c r="U11081" t="s">
        <v>193</v>
      </c>
      <c r="V11081">
        <v>45708.442650462966</v>
      </c>
    </row>
    <row r="11082" spans="1:22" x14ac:dyDescent="0.3">
      <c r="A11082" t="s">
        <v>128</v>
      </c>
      <c r="B11082" t="s">
        <v>129</v>
      </c>
      <c r="C11082" t="s">
        <v>93</v>
      </c>
      <c r="D11082" s="29">
        <v>45823</v>
      </c>
      <c r="E11082" s="161">
        <v>0</v>
      </c>
      <c r="F11082" s="161">
        <v>0</v>
      </c>
      <c r="G11082" s="161">
        <v>0</v>
      </c>
      <c r="H11082" s="161">
        <v>0</v>
      </c>
      <c r="L11082">
        <v>303.37787800000001</v>
      </c>
      <c r="R11082">
        <v>339.118292</v>
      </c>
      <c r="S11082">
        <v>339.118292</v>
      </c>
      <c r="T11082" s="194">
        <v>339.118292</v>
      </c>
      <c r="U11082" t="s">
        <v>193</v>
      </c>
      <c r="V11082">
        <v>45708.442662037036</v>
      </c>
    </row>
    <row r="11083" spans="1:22" x14ac:dyDescent="0.3">
      <c r="A11083" t="s">
        <v>128</v>
      </c>
      <c r="B11083" t="s">
        <v>129</v>
      </c>
      <c r="C11083" t="s">
        <v>93</v>
      </c>
      <c r="D11083" s="29">
        <v>45824</v>
      </c>
      <c r="E11083" s="161">
        <v>0</v>
      </c>
      <c r="F11083" s="161">
        <v>0</v>
      </c>
      <c r="G11083" s="161">
        <v>0</v>
      </c>
      <c r="H11083" s="161">
        <v>0</v>
      </c>
      <c r="L11083">
        <v>303.37787800000001</v>
      </c>
      <c r="R11083">
        <v>339.118292</v>
      </c>
      <c r="S11083">
        <v>339.118292</v>
      </c>
      <c r="T11083" s="194">
        <v>339.118292</v>
      </c>
      <c r="U11083" t="s">
        <v>193</v>
      </c>
      <c r="V11083">
        <v>45708.44263888889</v>
      </c>
    </row>
    <row r="11084" spans="1:22" x14ac:dyDescent="0.3">
      <c r="A11084" t="s">
        <v>128</v>
      </c>
      <c r="B11084" t="s">
        <v>129</v>
      </c>
      <c r="C11084" t="s">
        <v>93</v>
      </c>
      <c r="D11084" s="29">
        <v>45825</v>
      </c>
      <c r="E11084" s="161">
        <v>0</v>
      </c>
      <c r="F11084" s="161">
        <v>0</v>
      </c>
      <c r="G11084" s="161">
        <v>0</v>
      </c>
      <c r="H11084" s="161">
        <v>0</v>
      </c>
      <c r="L11084">
        <v>303.37787800000001</v>
      </c>
      <c r="R11084">
        <v>339.118292</v>
      </c>
      <c r="S11084">
        <v>339.118292</v>
      </c>
      <c r="T11084" s="194">
        <v>339.118292</v>
      </c>
      <c r="U11084" t="s">
        <v>193</v>
      </c>
      <c r="V11084">
        <v>45708.442650462966</v>
      </c>
    </row>
    <row r="11085" spans="1:22" x14ac:dyDescent="0.3">
      <c r="A11085" t="s">
        <v>128</v>
      </c>
      <c r="B11085" t="s">
        <v>129</v>
      </c>
      <c r="C11085" t="s">
        <v>93</v>
      </c>
      <c r="D11085" s="29">
        <v>45826</v>
      </c>
      <c r="E11085" s="161">
        <v>0</v>
      </c>
      <c r="F11085" s="161">
        <v>0</v>
      </c>
      <c r="G11085" s="161">
        <v>0</v>
      </c>
      <c r="H11085" s="161">
        <v>0</v>
      </c>
      <c r="L11085">
        <v>303.37787800000001</v>
      </c>
      <c r="R11085">
        <v>339.118292</v>
      </c>
      <c r="S11085">
        <v>339.118292</v>
      </c>
      <c r="T11085" s="194">
        <v>339.118292</v>
      </c>
      <c r="U11085" t="s">
        <v>193</v>
      </c>
      <c r="V11085">
        <v>45708.442650462966</v>
      </c>
    </row>
    <row r="11086" spans="1:22" x14ac:dyDescent="0.3">
      <c r="A11086" t="s">
        <v>128</v>
      </c>
      <c r="B11086" t="s">
        <v>129</v>
      </c>
      <c r="C11086" t="s">
        <v>93</v>
      </c>
      <c r="D11086" s="29">
        <v>45827</v>
      </c>
      <c r="E11086" s="161">
        <v>0</v>
      </c>
      <c r="F11086" s="161">
        <v>0</v>
      </c>
      <c r="G11086" s="161">
        <v>0</v>
      </c>
      <c r="H11086" s="161">
        <v>0</v>
      </c>
      <c r="L11086">
        <v>303.37787800000001</v>
      </c>
      <c r="R11086">
        <v>339.118292</v>
      </c>
      <c r="S11086">
        <v>339.118292</v>
      </c>
      <c r="T11086" s="194">
        <v>339.118292</v>
      </c>
      <c r="U11086" t="s">
        <v>193</v>
      </c>
      <c r="V11086">
        <v>45708.442662037036</v>
      </c>
    </row>
    <row r="11087" spans="1:22" x14ac:dyDescent="0.3">
      <c r="A11087" t="s">
        <v>128</v>
      </c>
      <c r="B11087" t="s">
        <v>129</v>
      </c>
      <c r="C11087" t="s">
        <v>93</v>
      </c>
      <c r="D11087" s="29">
        <v>45828</v>
      </c>
      <c r="E11087" s="161">
        <v>0</v>
      </c>
      <c r="F11087" s="161">
        <v>0</v>
      </c>
      <c r="G11087" s="161">
        <v>0</v>
      </c>
      <c r="H11087" s="161">
        <v>0</v>
      </c>
      <c r="L11087">
        <v>303.37787800000001</v>
      </c>
      <c r="R11087">
        <v>339.118292</v>
      </c>
      <c r="S11087">
        <v>339.118292</v>
      </c>
      <c r="T11087" s="194">
        <v>339.118292</v>
      </c>
      <c r="U11087" t="s">
        <v>193</v>
      </c>
      <c r="V11087">
        <v>45708.442650462966</v>
      </c>
    </row>
    <row r="11088" spans="1:22" x14ac:dyDescent="0.3">
      <c r="A11088" t="s">
        <v>128</v>
      </c>
      <c r="B11088" t="s">
        <v>129</v>
      </c>
      <c r="C11088" t="s">
        <v>93</v>
      </c>
      <c r="D11088" s="29">
        <v>45829</v>
      </c>
      <c r="E11088" s="161">
        <v>0</v>
      </c>
      <c r="F11088" s="161">
        <v>0</v>
      </c>
      <c r="G11088" s="161">
        <v>0</v>
      </c>
      <c r="H11088" s="161">
        <v>0</v>
      </c>
      <c r="L11088">
        <v>303.37787800000001</v>
      </c>
      <c r="R11088">
        <v>339.118292</v>
      </c>
      <c r="S11088">
        <v>339.118292</v>
      </c>
      <c r="T11088" s="194">
        <v>339.118292</v>
      </c>
      <c r="U11088" t="s">
        <v>193</v>
      </c>
      <c r="V11088">
        <v>45708.442650462966</v>
      </c>
    </row>
    <row r="11089" spans="1:22" x14ac:dyDescent="0.3">
      <c r="A11089" t="s">
        <v>128</v>
      </c>
      <c r="B11089" t="s">
        <v>129</v>
      </c>
      <c r="C11089" t="s">
        <v>93</v>
      </c>
      <c r="D11089" s="29">
        <v>45830</v>
      </c>
      <c r="E11089" s="161">
        <v>0</v>
      </c>
      <c r="F11089" s="161">
        <v>0</v>
      </c>
      <c r="G11089" s="161">
        <v>0</v>
      </c>
      <c r="H11089" s="161">
        <v>0</v>
      </c>
      <c r="L11089">
        <v>303.37787800000001</v>
      </c>
      <c r="R11089">
        <v>339.118292</v>
      </c>
      <c r="S11089">
        <v>339.118292</v>
      </c>
      <c r="T11089" s="194">
        <v>339.118292</v>
      </c>
      <c r="U11089" t="s">
        <v>193</v>
      </c>
      <c r="V11089">
        <v>45708.442650462966</v>
      </c>
    </row>
    <row r="11090" spans="1:22" x14ac:dyDescent="0.3">
      <c r="A11090" t="s">
        <v>128</v>
      </c>
      <c r="B11090" t="s">
        <v>129</v>
      </c>
      <c r="C11090" t="s">
        <v>93</v>
      </c>
      <c r="D11090" s="29">
        <v>45831</v>
      </c>
      <c r="E11090" s="161">
        <v>0</v>
      </c>
      <c r="F11090" s="161">
        <v>0</v>
      </c>
      <c r="G11090" s="161">
        <v>0</v>
      </c>
      <c r="H11090" s="161">
        <v>0</v>
      </c>
      <c r="L11090">
        <v>303.37787800000001</v>
      </c>
      <c r="R11090">
        <v>339.118292</v>
      </c>
      <c r="S11090">
        <v>339.118292</v>
      </c>
      <c r="T11090" s="194">
        <v>339.118292</v>
      </c>
      <c r="U11090" t="s">
        <v>193</v>
      </c>
      <c r="V11090">
        <v>45708.442650462966</v>
      </c>
    </row>
    <row r="11091" spans="1:22" x14ac:dyDescent="0.3">
      <c r="A11091" t="s">
        <v>128</v>
      </c>
      <c r="B11091" t="s">
        <v>129</v>
      </c>
      <c r="C11091" t="s">
        <v>93</v>
      </c>
      <c r="D11091" s="29">
        <v>45832</v>
      </c>
      <c r="E11091" s="161">
        <v>0</v>
      </c>
      <c r="F11091" s="161">
        <v>0</v>
      </c>
      <c r="G11091" s="161">
        <v>0</v>
      </c>
      <c r="H11091" s="161">
        <v>0</v>
      </c>
      <c r="L11091">
        <v>303.37787800000001</v>
      </c>
      <c r="R11091">
        <v>339.118292</v>
      </c>
      <c r="S11091">
        <v>339.118292</v>
      </c>
      <c r="T11091" s="194">
        <v>339.118292</v>
      </c>
      <c r="U11091" t="s">
        <v>193</v>
      </c>
      <c r="V11091">
        <v>45708.442650462966</v>
      </c>
    </row>
    <row r="11092" spans="1:22" x14ac:dyDescent="0.3">
      <c r="A11092" t="s">
        <v>128</v>
      </c>
      <c r="B11092" t="s">
        <v>129</v>
      </c>
      <c r="C11092" t="s">
        <v>93</v>
      </c>
      <c r="D11092" s="29">
        <v>45833</v>
      </c>
      <c r="E11092" s="161">
        <v>0</v>
      </c>
      <c r="F11092" s="161">
        <v>0</v>
      </c>
      <c r="G11092" s="161">
        <v>0</v>
      </c>
      <c r="H11092" s="161">
        <v>0</v>
      </c>
      <c r="L11092">
        <v>303.37787800000001</v>
      </c>
      <c r="R11092">
        <v>339.118292</v>
      </c>
      <c r="S11092">
        <v>339.118292</v>
      </c>
      <c r="T11092" s="194">
        <v>339.118292</v>
      </c>
      <c r="U11092" t="s">
        <v>193</v>
      </c>
      <c r="V11092">
        <v>45708.44263888889</v>
      </c>
    </row>
    <row r="11093" spans="1:22" x14ac:dyDescent="0.3">
      <c r="A11093" t="s">
        <v>128</v>
      </c>
      <c r="B11093" t="s">
        <v>129</v>
      </c>
      <c r="C11093" t="s">
        <v>93</v>
      </c>
      <c r="D11093" s="29">
        <v>45834</v>
      </c>
      <c r="E11093" s="161">
        <v>0</v>
      </c>
      <c r="F11093" s="161">
        <v>0</v>
      </c>
      <c r="G11093" s="161">
        <v>0</v>
      </c>
      <c r="H11093" s="161">
        <v>0</v>
      </c>
      <c r="L11093">
        <v>303.37787800000001</v>
      </c>
      <c r="R11093">
        <v>339.118292</v>
      </c>
      <c r="S11093">
        <v>339.118292</v>
      </c>
      <c r="T11093" s="194">
        <v>339.118292</v>
      </c>
      <c r="U11093" t="s">
        <v>193</v>
      </c>
      <c r="V11093">
        <v>45708.442650462966</v>
      </c>
    </row>
    <row r="11094" spans="1:22" x14ac:dyDescent="0.3">
      <c r="A11094" t="s">
        <v>128</v>
      </c>
      <c r="B11094" t="s">
        <v>129</v>
      </c>
      <c r="C11094" t="s">
        <v>93</v>
      </c>
      <c r="D11094" s="29">
        <v>45835</v>
      </c>
      <c r="E11094" s="161">
        <v>0</v>
      </c>
      <c r="F11094" s="161">
        <v>0</v>
      </c>
      <c r="G11094" s="161">
        <v>0</v>
      </c>
      <c r="H11094" s="161">
        <v>0</v>
      </c>
      <c r="L11094">
        <v>303.37787800000001</v>
      </c>
      <c r="R11094">
        <v>339.118292</v>
      </c>
      <c r="S11094">
        <v>339.118292</v>
      </c>
      <c r="T11094" s="194">
        <v>339.118292</v>
      </c>
      <c r="U11094" t="s">
        <v>193</v>
      </c>
      <c r="V11094">
        <v>45708.442650462966</v>
      </c>
    </row>
    <row r="11095" spans="1:22" x14ac:dyDescent="0.3">
      <c r="A11095" t="s">
        <v>128</v>
      </c>
      <c r="B11095" t="s">
        <v>129</v>
      </c>
      <c r="C11095" t="s">
        <v>93</v>
      </c>
      <c r="D11095" s="29">
        <v>45836</v>
      </c>
      <c r="E11095" s="161">
        <v>0</v>
      </c>
      <c r="F11095" s="161">
        <v>0</v>
      </c>
      <c r="G11095" s="161">
        <v>0</v>
      </c>
      <c r="H11095" s="161">
        <v>0</v>
      </c>
      <c r="L11095">
        <v>303.37787800000001</v>
      </c>
      <c r="R11095">
        <v>339.118292</v>
      </c>
      <c r="S11095">
        <v>339.118292</v>
      </c>
      <c r="T11095" s="194">
        <v>339.118292</v>
      </c>
      <c r="U11095" t="s">
        <v>193</v>
      </c>
      <c r="V11095">
        <v>45708.44263888889</v>
      </c>
    </row>
    <row r="11096" spans="1:22" x14ac:dyDescent="0.3">
      <c r="A11096" t="s">
        <v>128</v>
      </c>
      <c r="B11096" t="s">
        <v>129</v>
      </c>
      <c r="C11096" t="s">
        <v>93</v>
      </c>
      <c r="D11096" s="29">
        <v>45837</v>
      </c>
      <c r="E11096" s="161">
        <v>0</v>
      </c>
      <c r="F11096" s="161">
        <v>0</v>
      </c>
      <c r="G11096" s="161">
        <v>0</v>
      </c>
      <c r="H11096" s="161">
        <v>0</v>
      </c>
      <c r="L11096">
        <v>303.37787800000001</v>
      </c>
      <c r="R11096">
        <v>339.118292</v>
      </c>
      <c r="S11096">
        <v>339.118292</v>
      </c>
      <c r="T11096" s="194">
        <v>339.118292</v>
      </c>
      <c r="U11096" t="s">
        <v>193</v>
      </c>
      <c r="V11096">
        <v>45708.442650462966</v>
      </c>
    </row>
    <row r="11097" spans="1:22" x14ac:dyDescent="0.3">
      <c r="A11097" t="s">
        <v>128</v>
      </c>
      <c r="B11097" t="s">
        <v>129</v>
      </c>
      <c r="C11097" t="s">
        <v>93</v>
      </c>
      <c r="D11097" s="29">
        <v>45838</v>
      </c>
      <c r="E11097" s="161">
        <v>0</v>
      </c>
      <c r="F11097" s="161">
        <v>0</v>
      </c>
      <c r="G11097" s="161">
        <v>0</v>
      </c>
      <c r="H11097" s="161">
        <v>0</v>
      </c>
      <c r="L11097">
        <v>303.37787800000001</v>
      </c>
      <c r="R11097">
        <v>339.118292</v>
      </c>
      <c r="S11097">
        <v>339.118292</v>
      </c>
      <c r="T11097" s="194">
        <v>339.118292</v>
      </c>
      <c r="U11097" t="s">
        <v>193</v>
      </c>
      <c r="V11097">
        <v>45708.44263888889</v>
      </c>
    </row>
    <row r="11098" spans="1:22" x14ac:dyDescent="0.3">
      <c r="A11098" t="s">
        <v>128</v>
      </c>
      <c r="B11098" t="s">
        <v>129</v>
      </c>
      <c r="C11098" t="s">
        <v>93</v>
      </c>
      <c r="D11098" s="29">
        <v>45839</v>
      </c>
      <c r="E11098" s="161">
        <v>0</v>
      </c>
      <c r="F11098" s="161">
        <v>0</v>
      </c>
      <c r="G11098" s="161">
        <v>0</v>
      </c>
      <c r="H11098" s="161">
        <v>0</v>
      </c>
      <c r="L11098">
        <v>303.37787800000001</v>
      </c>
      <c r="R11098">
        <v>339.118292</v>
      </c>
      <c r="S11098">
        <v>339.118292</v>
      </c>
      <c r="T11098" s="194">
        <v>339.118292</v>
      </c>
      <c r="U11098" t="s">
        <v>193</v>
      </c>
      <c r="V11098">
        <v>45708.44263888889</v>
      </c>
    </row>
    <row r="11099" spans="1:22" x14ac:dyDescent="0.3">
      <c r="A11099" t="s">
        <v>128</v>
      </c>
      <c r="B11099" t="s">
        <v>129</v>
      </c>
      <c r="C11099" t="s">
        <v>93</v>
      </c>
      <c r="D11099" s="29">
        <v>45840</v>
      </c>
      <c r="E11099" s="161">
        <v>0</v>
      </c>
      <c r="F11099" s="161">
        <v>0</v>
      </c>
      <c r="G11099" s="161">
        <v>0</v>
      </c>
      <c r="H11099" s="161">
        <v>0</v>
      </c>
      <c r="L11099">
        <v>303.37787800000001</v>
      </c>
      <c r="R11099">
        <v>339.118292</v>
      </c>
      <c r="S11099">
        <v>339.118292</v>
      </c>
      <c r="T11099" s="194">
        <v>339.118292</v>
      </c>
      <c r="U11099" t="s">
        <v>193</v>
      </c>
      <c r="V11099">
        <v>45708.442650462966</v>
      </c>
    </row>
    <row r="11100" spans="1:22" x14ac:dyDescent="0.3">
      <c r="A11100" t="s">
        <v>128</v>
      </c>
      <c r="B11100" t="s">
        <v>129</v>
      </c>
      <c r="C11100" t="s">
        <v>93</v>
      </c>
      <c r="D11100" s="29">
        <v>45841</v>
      </c>
      <c r="E11100" s="161">
        <v>0</v>
      </c>
      <c r="F11100" s="161">
        <v>0</v>
      </c>
      <c r="G11100" s="161">
        <v>0</v>
      </c>
      <c r="H11100" s="161">
        <v>0</v>
      </c>
      <c r="L11100">
        <v>303.37787800000001</v>
      </c>
      <c r="R11100">
        <v>339.118292</v>
      </c>
      <c r="S11100">
        <v>339.118292</v>
      </c>
      <c r="T11100" s="194">
        <v>339.118292</v>
      </c>
      <c r="U11100" t="s">
        <v>193</v>
      </c>
      <c r="V11100">
        <v>45708.442650462966</v>
      </c>
    </row>
    <row r="11101" spans="1:22" x14ac:dyDescent="0.3">
      <c r="A11101" t="s">
        <v>128</v>
      </c>
      <c r="B11101" t="s">
        <v>129</v>
      </c>
      <c r="C11101" t="s">
        <v>93</v>
      </c>
      <c r="D11101" s="29">
        <v>45842</v>
      </c>
      <c r="E11101" s="161">
        <v>0</v>
      </c>
      <c r="F11101" s="161">
        <v>0</v>
      </c>
      <c r="G11101" s="161">
        <v>0</v>
      </c>
      <c r="H11101" s="161">
        <v>0</v>
      </c>
      <c r="L11101">
        <v>303.37787800000001</v>
      </c>
      <c r="R11101">
        <v>339.118292</v>
      </c>
      <c r="S11101">
        <v>339.118292</v>
      </c>
      <c r="T11101" s="194">
        <v>339.118292</v>
      </c>
      <c r="U11101" t="s">
        <v>193</v>
      </c>
      <c r="V11101">
        <v>45708.442650462966</v>
      </c>
    </row>
    <row r="11102" spans="1:22" x14ac:dyDescent="0.3">
      <c r="A11102" t="s">
        <v>128</v>
      </c>
      <c r="B11102" t="s">
        <v>129</v>
      </c>
      <c r="C11102" t="s">
        <v>93</v>
      </c>
      <c r="D11102" s="29">
        <v>45843</v>
      </c>
      <c r="E11102" s="161">
        <v>0</v>
      </c>
      <c r="F11102" s="161">
        <v>0</v>
      </c>
      <c r="G11102" s="161">
        <v>0</v>
      </c>
      <c r="H11102" s="161">
        <v>0</v>
      </c>
      <c r="L11102">
        <v>303.37787800000001</v>
      </c>
      <c r="R11102">
        <v>339.118292</v>
      </c>
      <c r="S11102">
        <v>339.118292</v>
      </c>
      <c r="T11102" s="194">
        <v>339.118292</v>
      </c>
      <c r="U11102" t="s">
        <v>193</v>
      </c>
      <c r="V11102">
        <v>45708.442662037036</v>
      </c>
    </row>
    <row r="11103" spans="1:22" x14ac:dyDescent="0.3">
      <c r="A11103" t="s">
        <v>128</v>
      </c>
      <c r="B11103" t="s">
        <v>129</v>
      </c>
      <c r="C11103" t="s">
        <v>93</v>
      </c>
      <c r="D11103" s="29">
        <v>45844</v>
      </c>
      <c r="E11103" s="161">
        <v>0</v>
      </c>
      <c r="F11103" s="161">
        <v>0</v>
      </c>
      <c r="G11103" s="161">
        <v>0</v>
      </c>
      <c r="H11103" s="161">
        <v>0</v>
      </c>
      <c r="L11103">
        <v>303.37787800000001</v>
      </c>
      <c r="R11103">
        <v>339.118292</v>
      </c>
      <c r="S11103">
        <v>339.118292</v>
      </c>
      <c r="T11103" s="194">
        <v>339.118292</v>
      </c>
      <c r="U11103" t="s">
        <v>193</v>
      </c>
      <c r="V11103">
        <v>45708.442650462966</v>
      </c>
    </row>
    <row r="11104" spans="1:22" x14ac:dyDescent="0.3">
      <c r="A11104" t="s">
        <v>128</v>
      </c>
      <c r="B11104" t="s">
        <v>129</v>
      </c>
      <c r="C11104" t="s">
        <v>93</v>
      </c>
      <c r="D11104" s="29">
        <v>45845</v>
      </c>
      <c r="E11104" s="161">
        <v>0</v>
      </c>
      <c r="F11104" s="161">
        <v>0</v>
      </c>
      <c r="G11104" s="161">
        <v>0</v>
      </c>
      <c r="H11104" s="161">
        <v>0</v>
      </c>
      <c r="L11104">
        <v>303.37787800000001</v>
      </c>
      <c r="R11104">
        <v>339.118292</v>
      </c>
      <c r="S11104">
        <v>339.118292</v>
      </c>
      <c r="T11104" s="194">
        <v>339.118292</v>
      </c>
      <c r="U11104" t="s">
        <v>193</v>
      </c>
      <c r="V11104">
        <v>45708.442650462966</v>
      </c>
    </row>
    <row r="11105" spans="1:22" x14ac:dyDescent="0.3">
      <c r="A11105" t="s">
        <v>128</v>
      </c>
      <c r="B11105" t="s">
        <v>129</v>
      </c>
      <c r="C11105" t="s">
        <v>93</v>
      </c>
      <c r="D11105" s="29">
        <v>45846</v>
      </c>
      <c r="E11105" s="161">
        <v>0</v>
      </c>
      <c r="F11105" s="161">
        <v>0</v>
      </c>
      <c r="G11105" s="161">
        <v>0</v>
      </c>
      <c r="H11105" s="161">
        <v>0</v>
      </c>
      <c r="L11105">
        <v>303.37787800000001</v>
      </c>
      <c r="R11105">
        <v>339.118292</v>
      </c>
      <c r="S11105">
        <v>339.118292</v>
      </c>
      <c r="T11105" s="194">
        <v>339.118292</v>
      </c>
      <c r="U11105" t="s">
        <v>193</v>
      </c>
      <c r="V11105">
        <v>45708.442650462966</v>
      </c>
    </row>
    <row r="11106" spans="1:22" x14ac:dyDescent="0.3">
      <c r="A11106" t="s">
        <v>128</v>
      </c>
      <c r="B11106" t="s">
        <v>129</v>
      </c>
      <c r="C11106" t="s">
        <v>93</v>
      </c>
      <c r="D11106" s="29">
        <v>45847</v>
      </c>
      <c r="E11106" s="161">
        <v>0</v>
      </c>
      <c r="F11106" s="161">
        <v>0</v>
      </c>
      <c r="G11106" s="161">
        <v>0</v>
      </c>
      <c r="H11106" s="161">
        <v>0</v>
      </c>
      <c r="L11106">
        <v>303.37787800000001</v>
      </c>
      <c r="R11106">
        <v>339.118292</v>
      </c>
      <c r="S11106">
        <v>339.118292</v>
      </c>
      <c r="T11106" s="194">
        <v>339.118292</v>
      </c>
      <c r="U11106" t="s">
        <v>193</v>
      </c>
      <c r="V11106">
        <v>45708.442650462966</v>
      </c>
    </row>
    <row r="11107" spans="1:22" x14ac:dyDescent="0.3">
      <c r="A11107" t="s">
        <v>128</v>
      </c>
      <c r="B11107" t="s">
        <v>129</v>
      </c>
      <c r="C11107" t="s">
        <v>93</v>
      </c>
      <c r="D11107" s="29">
        <v>45848</v>
      </c>
      <c r="E11107" s="161">
        <v>0</v>
      </c>
      <c r="F11107" s="161">
        <v>0</v>
      </c>
      <c r="G11107" s="161">
        <v>0</v>
      </c>
      <c r="H11107" s="161">
        <v>0</v>
      </c>
      <c r="L11107">
        <v>303.37787800000001</v>
      </c>
      <c r="R11107">
        <v>339.118292</v>
      </c>
      <c r="S11107">
        <v>339.118292</v>
      </c>
      <c r="T11107" s="194">
        <v>339.118292</v>
      </c>
      <c r="U11107" t="s">
        <v>193</v>
      </c>
      <c r="V11107">
        <v>45708.44263888889</v>
      </c>
    </row>
    <row r="11108" spans="1:22" x14ac:dyDescent="0.3">
      <c r="A11108" t="s">
        <v>128</v>
      </c>
      <c r="B11108" t="s">
        <v>129</v>
      </c>
      <c r="C11108" t="s">
        <v>93</v>
      </c>
      <c r="D11108" s="29">
        <v>45849</v>
      </c>
      <c r="E11108" s="161">
        <v>0</v>
      </c>
      <c r="F11108" s="161">
        <v>0</v>
      </c>
      <c r="G11108" s="161">
        <v>0</v>
      </c>
      <c r="H11108" s="161">
        <v>0</v>
      </c>
      <c r="L11108">
        <v>303.37787800000001</v>
      </c>
      <c r="R11108">
        <v>339.118292</v>
      </c>
      <c r="S11108">
        <v>339.118292</v>
      </c>
      <c r="T11108" s="194">
        <v>339.118292</v>
      </c>
      <c r="U11108" t="s">
        <v>193</v>
      </c>
      <c r="V11108">
        <v>45708.442650462966</v>
      </c>
    </row>
    <row r="11109" spans="1:22" x14ac:dyDescent="0.3">
      <c r="A11109" t="s">
        <v>128</v>
      </c>
      <c r="B11109" t="s">
        <v>129</v>
      </c>
      <c r="C11109" t="s">
        <v>93</v>
      </c>
      <c r="D11109" s="29">
        <v>45850</v>
      </c>
      <c r="E11109" s="161">
        <v>0</v>
      </c>
      <c r="F11109" s="161">
        <v>0</v>
      </c>
      <c r="G11109" s="161">
        <v>0</v>
      </c>
      <c r="H11109" s="161">
        <v>0</v>
      </c>
      <c r="L11109">
        <v>303.37787800000001</v>
      </c>
      <c r="R11109">
        <v>339.118292</v>
      </c>
      <c r="S11109">
        <v>339.118292</v>
      </c>
      <c r="T11109" s="194">
        <v>339.118292</v>
      </c>
      <c r="U11109" t="s">
        <v>193</v>
      </c>
      <c r="V11109">
        <v>45708.442662037036</v>
      </c>
    </row>
    <row r="11110" spans="1:22" x14ac:dyDescent="0.3">
      <c r="A11110" t="s">
        <v>128</v>
      </c>
      <c r="B11110" t="s">
        <v>129</v>
      </c>
      <c r="C11110" t="s">
        <v>93</v>
      </c>
      <c r="D11110" s="29">
        <v>45851</v>
      </c>
      <c r="E11110" s="161">
        <v>0</v>
      </c>
      <c r="F11110" s="161">
        <v>0</v>
      </c>
      <c r="G11110" s="161">
        <v>0</v>
      </c>
      <c r="H11110" s="161">
        <v>0</v>
      </c>
      <c r="L11110">
        <v>303.37787800000001</v>
      </c>
      <c r="R11110">
        <v>339.118292</v>
      </c>
      <c r="S11110">
        <v>339.118292</v>
      </c>
      <c r="T11110" s="194">
        <v>339.118292</v>
      </c>
      <c r="U11110" t="s">
        <v>193</v>
      </c>
      <c r="V11110">
        <v>45708.442662037036</v>
      </c>
    </row>
    <row r="11111" spans="1:22" x14ac:dyDescent="0.3">
      <c r="A11111" t="s">
        <v>128</v>
      </c>
      <c r="B11111" t="s">
        <v>129</v>
      </c>
      <c r="C11111" t="s">
        <v>93</v>
      </c>
      <c r="D11111" s="29">
        <v>45852</v>
      </c>
      <c r="E11111" s="161">
        <v>0</v>
      </c>
      <c r="F11111" s="161">
        <v>0</v>
      </c>
      <c r="G11111" s="161">
        <v>0</v>
      </c>
      <c r="H11111" s="161">
        <v>0</v>
      </c>
      <c r="L11111">
        <v>303.37787800000001</v>
      </c>
      <c r="R11111">
        <v>339.118292</v>
      </c>
      <c r="S11111">
        <v>339.118292</v>
      </c>
      <c r="T11111" s="194">
        <v>339.118292</v>
      </c>
      <c r="U11111" t="s">
        <v>193</v>
      </c>
      <c r="V11111">
        <v>45708.44263888889</v>
      </c>
    </row>
    <row r="11112" spans="1:22" x14ac:dyDescent="0.3">
      <c r="A11112" t="s">
        <v>128</v>
      </c>
      <c r="B11112" t="s">
        <v>129</v>
      </c>
      <c r="C11112" t="s">
        <v>93</v>
      </c>
      <c r="D11112" s="29">
        <v>45853</v>
      </c>
      <c r="E11112" s="161">
        <v>0</v>
      </c>
      <c r="F11112" s="161">
        <v>0</v>
      </c>
      <c r="G11112" s="161">
        <v>0</v>
      </c>
      <c r="H11112" s="161">
        <v>0</v>
      </c>
      <c r="L11112">
        <v>303.37787800000001</v>
      </c>
      <c r="R11112">
        <v>339.118292</v>
      </c>
      <c r="S11112">
        <v>339.118292</v>
      </c>
      <c r="T11112" s="194">
        <v>339.118292</v>
      </c>
      <c r="U11112" t="s">
        <v>193</v>
      </c>
      <c r="V11112">
        <v>45708.44263888889</v>
      </c>
    </row>
    <row r="11113" spans="1:22" x14ac:dyDescent="0.3">
      <c r="A11113" t="s">
        <v>128</v>
      </c>
      <c r="B11113" t="s">
        <v>129</v>
      </c>
      <c r="C11113" t="s">
        <v>93</v>
      </c>
      <c r="D11113" s="29">
        <v>45854</v>
      </c>
      <c r="E11113" s="161">
        <v>0</v>
      </c>
      <c r="F11113" s="161">
        <v>0</v>
      </c>
      <c r="G11113" s="161">
        <v>0</v>
      </c>
      <c r="H11113" s="161">
        <v>0</v>
      </c>
      <c r="L11113">
        <v>303.37787800000001</v>
      </c>
      <c r="R11113">
        <v>339.118292</v>
      </c>
      <c r="S11113">
        <v>339.118292</v>
      </c>
      <c r="T11113" s="194">
        <v>339.118292</v>
      </c>
      <c r="U11113" t="s">
        <v>193</v>
      </c>
      <c r="V11113">
        <v>45708.442662037036</v>
      </c>
    </row>
    <row r="11114" spans="1:22" x14ac:dyDescent="0.3">
      <c r="A11114" t="s">
        <v>128</v>
      </c>
      <c r="B11114" t="s">
        <v>129</v>
      </c>
      <c r="C11114" t="s">
        <v>93</v>
      </c>
      <c r="D11114" s="29">
        <v>45855</v>
      </c>
      <c r="E11114" s="161">
        <v>0</v>
      </c>
      <c r="F11114" s="161">
        <v>0</v>
      </c>
      <c r="G11114" s="161">
        <v>0</v>
      </c>
      <c r="H11114" s="161">
        <v>0</v>
      </c>
      <c r="L11114">
        <v>303.37787800000001</v>
      </c>
      <c r="R11114">
        <v>339.118292</v>
      </c>
      <c r="S11114">
        <v>339.118292</v>
      </c>
      <c r="T11114" s="194">
        <v>339.118292</v>
      </c>
      <c r="U11114" t="s">
        <v>193</v>
      </c>
      <c r="V11114">
        <v>45708.442662037036</v>
      </c>
    </row>
    <row r="11115" spans="1:22" x14ac:dyDescent="0.3">
      <c r="A11115" t="s">
        <v>128</v>
      </c>
      <c r="B11115" t="s">
        <v>129</v>
      </c>
      <c r="C11115" t="s">
        <v>93</v>
      </c>
      <c r="D11115" s="29">
        <v>45856</v>
      </c>
      <c r="E11115" s="161">
        <v>0</v>
      </c>
      <c r="F11115" s="161">
        <v>0</v>
      </c>
      <c r="G11115" s="161">
        <v>0</v>
      </c>
      <c r="H11115" s="161">
        <v>0</v>
      </c>
      <c r="L11115">
        <v>303.37787800000001</v>
      </c>
      <c r="R11115">
        <v>339.118292</v>
      </c>
      <c r="S11115">
        <v>339.118292</v>
      </c>
      <c r="T11115" s="194">
        <v>339.118292</v>
      </c>
      <c r="U11115" t="s">
        <v>193</v>
      </c>
      <c r="V11115">
        <v>45708.442650462966</v>
      </c>
    </row>
    <row r="11116" spans="1:22" x14ac:dyDescent="0.3">
      <c r="A11116" t="s">
        <v>128</v>
      </c>
      <c r="B11116" t="s">
        <v>129</v>
      </c>
      <c r="C11116" t="s">
        <v>93</v>
      </c>
      <c r="D11116" s="29">
        <v>45857</v>
      </c>
      <c r="E11116" s="161">
        <v>0</v>
      </c>
      <c r="F11116" s="161">
        <v>0</v>
      </c>
      <c r="G11116" s="161">
        <v>0</v>
      </c>
      <c r="H11116" s="161">
        <v>0</v>
      </c>
      <c r="L11116">
        <v>303.37787800000001</v>
      </c>
      <c r="R11116">
        <v>339.118292</v>
      </c>
      <c r="S11116">
        <v>339.118292</v>
      </c>
      <c r="T11116" s="194">
        <v>339.118292</v>
      </c>
      <c r="U11116" t="s">
        <v>193</v>
      </c>
      <c r="V11116">
        <v>45708.442650462966</v>
      </c>
    </row>
    <row r="11117" spans="1:22" x14ac:dyDescent="0.3">
      <c r="A11117" t="s">
        <v>128</v>
      </c>
      <c r="B11117" t="s">
        <v>129</v>
      </c>
      <c r="C11117" t="s">
        <v>93</v>
      </c>
      <c r="D11117" s="29">
        <v>45858</v>
      </c>
      <c r="E11117" s="161">
        <v>0</v>
      </c>
      <c r="F11117" s="161">
        <v>0</v>
      </c>
      <c r="G11117" s="161">
        <v>0</v>
      </c>
      <c r="H11117" s="161">
        <v>0</v>
      </c>
      <c r="L11117">
        <v>303.37787800000001</v>
      </c>
      <c r="R11117">
        <v>339.118292</v>
      </c>
      <c r="S11117">
        <v>339.118292</v>
      </c>
      <c r="T11117" s="194">
        <v>339.118292</v>
      </c>
      <c r="U11117" t="s">
        <v>193</v>
      </c>
      <c r="V11117">
        <v>45708.442662037036</v>
      </c>
    </row>
    <row r="11118" spans="1:22" x14ac:dyDescent="0.3">
      <c r="A11118" t="s">
        <v>128</v>
      </c>
      <c r="B11118" t="s">
        <v>129</v>
      </c>
      <c r="C11118" t="s">
        <v>93</v>
      </c>
      <c r="D11118" s="29">
        <v>45859</v>
      </c>
      <c r="E11118" s="161">
        <v>0</v>
      </c>
      <c r="F11118" s="161">
        <v>0</v>
      </c>
      <c r="G11118" s="161">
        <v>0</v>
      </c>
      <c r="H11118" s="161">
        <v>0</v>
      </c>
      <c r="L11118">
        <v>303.37787800000001</v>
      </c>
      <c r="R11118">
        <v>339.118292</v>
      </c>
      <c r="S11118">
        <v>339.118292</v>
      </c>
      <c r="T11118" s="194">
        <v>339.118292</v>
      </c>
      <c r="U11118" t="s">
        <v>193</v>
      </c>
      <c r="V11118">
        <v>45708.44263888889</v>
      </c>
    </row>
    <row r="11119" spans="1:22" x14ac:dyDescent="0.3">
      <c r="A11119" t="s">
        <v>128</v>
      </c>
      <c r="B11119" t="s">
        <v>129</v>
      </c>
      <c r="C11119" t="s">
        <v>93</v>
      </c>
      <c r="D11119" s="29">
        <v>45860</v>
      </c>
      <c r="E11119" s="161">
        <v>0</v>
      </c>
      <c r="F11119" s="161">
        <v>0</v>
      </c>
      <c r="G11119" s="161">
        <v>0</v>
      </c>
      <c r="H11119" s="161">
        <v>0</v>
      </c>
      <c r="L11119">
        <v>303.37787800000001</v>
      </c>
      <c r="R11119">
        <v>339.118292</v>
      </c>
      <c r="S11119">
        <v>339.118292</v>
      </c>
      <c r="T11119" s="194">
        <v>339.118292</v>
      </c>
      <c r="U11119" t="s">
        <v>193</v>
      </c>
      <c r="V11119">
        <v>45708.44263888889</v>
      </c>
    </row>
    <row r="11120" spans="1:22" x14ac:dyDescent="0.3">
      <c r="A11120" t="s">
        <v>128</v>
      </c>
      <c r="B11120" t="s">
        <v>129</v>
      </c>
      <c r="C11120" t="s">
        <v>93</v>
      </c>
      <c r="D11120" s="29">
        <v>45861</v>
      </c>
      <c r="E11120" s="161">
        <v>0</v>
      </c>
      <c r="F11120" s="161">
        <v>0</v>
      </c>
      <c r="G11120" s="161">
        <v>0</v>
      </c>
      <c r="H11120" s="161">
        <v>0</v>
      </c>
      <c r="L11120">
        <v>303.37787800000001</v>
      </c>
      <c r="R11120">
        <v>339.118292</v>
      </c>
      <c r="S11120">
        <v>339.118292</v>
      </c>
      <c r="T11120" s="194">
        <v>339.118292</v>
      </c>
      <c r="U11120" t="s">
        <v>193</v>
      </c>
      <c r="V11120">
        <v>45708.44263888889</v>
      </c>
    </row>
    <row r="11121" spans="1:22" x14ac:dyDescent="0.3">
      <c r="A11121" t="s">
        <v>128</v>
      </c>
      <c r="B11121" t="s">
        <v>129</v>
      </c>
      <c r="C11121" t="s">
        <v>93</v>
      </c>
      <c r="D11121" s="29">
        <v>45862</v>
      </c>
      <c r="E11121" s="161">
        <v>0</v>
      </c>
      <c r="F11121" s="161">
        <v>0</v>
      </c>
      <c r="G11121" s="161">
        <v>0</v>
      </c>
      <c r="H11121" s="161">
        <v>0</v>
      </c>
      <c r="L11121">
        <v>303.37787800000001</v>
      </c>
      <c r="R11121">
        <v>339.118292</v>
      </c>
      <c r="S11121">
        <v>339.118292</v>
      </c>
      <c r="T11121" s="194">
        <v>339.118292</v>
      </c>
      <c r="U11121" t="s">
        <v>193</v>
      </c>
      <c r="V11121">
        <v>45708.442662037036</v>
      </c>
    </row>
    <row r="11122" spans="1:22" x14ac:dyDescent="0.3">
      <c r="A11122" t="s">
        <v>128</v>
      </c>
      <c r="B11122" t="s">
        <v>129</v>
      </c>
      <c r="C11122" t="s">
        <v>93</v>
      </c>
      <c r="D11122" s="29">
        <v>45863</v>
      </c>
      <c r="E11122" s="161">
        <v>0</v>
      </c>
      <c r="F11122" s="161">
        <v>0</v>
      </c>
      <c r="G11122" s="161">
        <v>0</v>
      </c>
      <c r="H11122" s="161">
        <v>0</v>
      </c>
      <c r="L11122">
        <v>303.37787800000001</v>
      </c>
      <c r="R11122">
        <v>339.118292</v>
      </c>
      <c r="S11122">
        <v>339.118292</v>
      </c>
      <c r="T11122" s="194">
        <v>339.118292</v>
      </c>
      <c r="U11122" t="s">
        <v>193</v>
      </c>
      <c r="V11122">
        <v>45708.442650462966</v>
      </c>
    </row>
    <row r="11123" spans="1:22" x14ac:dyDescent="0.3">
      <c r="A11123" t="s">
        <v>128</v>
      </c>
      <c r="B11123" t="s">
        <v>129</v>
      </c>
      <c r="C11123" t="s">
        <v>93</v>
      </c>
      <c r="D11123" s="29">
        <v>45864</v>
      </c>
      <c r="E11123" s="161">
        <v>0</v>
      </c>
      <c r="F11123" s="161">
        <v>0</v>
      </c>
      <c r="G11123" s="161">
        <v>0</v>
      </c>
      <c r="H11123" s="161">
        <v>0</v>
      </c>
      <c r="L11123">
        <v>303.37787800000001</v>
      </c>
      <c r="R11123">
        <v>339.118292</v>
      </c>
      <c r="S11123">
        <v>339.118292</v>
      </c>
      <c r="T11123" s="194">
        <v>339.118292</v>
      </c>
      <c r="U11123" t="s">
        <v>193</v>
      </c>
      <c r="V11123">
        <v>45708.442662037036</v>
      </c>
    </row>
    <row r="11124" spans="1:22" x14ac:dyDescent="0.3">
      <c r="A11124" t="s">
        <v>128</v>
      </c>
      <c r="B11124" t="s">
        <v>129</v>
      </c>
      <c r="C11124" t="s">
        <v>93</v>
      </c>
      <c r="D11124" s="29">
        <v>45865</v>
      </c>
      <c r="E11124" s="161">
        <v>0</v>
      </c>
      <c r="F11124" s="161">
        <v>0</v>
      </c>
      <c r="G11124" s="161">
        <v>0</v>
      </c>
      <c r="H11124" s="161">
        <v>0</v>
      </c>
      <c r="L11124">
        <v>303.37787800000001</v>
      </c>
      <c r="R11124">
        <v>339.118292</v>
      </c>
      <c r="S11124">
        <v>339.118292</v>
      </c>
      <c r="T11124" s="194">
        <v>339.118292</v>
      </c>
      <c r="U11124" t="s">
        <v>193</v>
      </c>
      <c r="V11124">
        <v>45708.442662037036</v>
      </c>
    </row>
    <row r="11125" spans="1:22" x14ac:dyDescent="0.3">
      <c r="A11125" t="s">
        <v>128</v>
      </c>
      <c r="B11125" t="s">
        <v>129</v>
      </c>
      <c r="C11125" t="s">
        <v>93</v>
      </c>
      <c r="D11125" s="29">
        <v>45866</v>
      </c>
      <c r="E11125" s="161">
        <v>0</v>
      </c>
      <c r="F11125" s="161">
        <v>0</v>
      </c>
      <c r="G11125" s="161">
        <v>0</v>
      </c>
      <c r="H11125" s="161">
        <v>0</v>
      </c>
      <c r="L11125">
        <v>303.37787800000001</v>
      </c>
      <c r="R11125">
        <v>339.118292</v>
      </c>
      <c r="S11125">
        <v>339.118292</v>
      </c>
      <c r="T11125" s="194">
        <v>339.118292</v>
      </c>
      <c r="U11125" t="s">
        <v>193</v>
      </c>
      <c r="V11125">
        <v>45708.442662037036</v>
      </c>
    </row>
    <row r="11126" spans="1:22" x14ac:dyDescent="0.3">
      <c r="A11126" t="s">
        <v>128</v>
      </c>
      <c r="B11126" t="s">
        <v>129</v>
      </c>
      <c r="C11126" t="s">
        <v>93</v>
      </c>
      <c r="D11126" s="29">
        <v>45867</v>
      </c>
      <c r="E11126" s="161">
        <v>0</v>
      </c>
      <c r="F11126" s="161">
        <v>0</v>
      </c>
      <c r="G11126" s="161">
        <v>0</v>
      </c>
      <c r="H11126" s="161">
        <v>0</v>
      </c>
      <c r="L11126">
        <v>303.37787800000001</v>
      </c>
      <c r="R11126">
        <v>339.118292</v>
      </c>
      <c r="S11126">
        <v>339.118292</v>
      </c>
      <c r="T11126" s="194">
        <v>339.118292</v>
      </c>
      <c r="U11126" t="s">
        <v>193</v>
      </c>
      <c r="V11126">
        <v>45708.442662037036</v>
      </c>
    </row>
    <row r="11127" spans="1:22" x14ac:dyDescent="0.3">
      <c r="A11127" t="s">
        <v>128</v>
      </c>
      <c r="B11127" t="s">
        <v>129</v>
      </c>
      <c r="C11127" t="s">
        <v>93</v>
      </c>
      <c r="D11127" s="29">
        <v>45868</v>
      </c>
      <c r="E11127" s="161">
        <v>0</v>
      </c>
      <c r="F11127" s="161">
        <v>0</v>
      </c>
      <c r="G11127" s="161">
        <v>0</v>
      </c>
      <c r="H11127" s="161">
        <v>0</v>
      </c>
      <c r="L11127">
        <v>303.37787800000001</v>
      </c>
      <c r="R11127">
        <v>339.118292</v>
      </c>
      <c r="S11127">
        <v>339.118292</v>
      </c>
      <c r="T11127" s="194">
        <v>339.118292</v>
      </c>
      <c r="U11127" t="s">
        <v>193</v>
      </c>
      <c r="V11127">
        <v>45708.44263888889</v>
      </c>
    </row>
    <row r="11128" spans="1:22" x14ac:dyDescent="0.3">
      <c r="A11128" t="s">
        <v>128</v>
      </c>
      <c r="B11128" t="s">
        <v>129</v>
      </c>
      <c r="C11128" t="s">
        <v>93</v>
      </c>
      <c r="D11128" s="29">
        <v>45869</v>
      </c>
      <c r="E11128" s="161">
        <v>0</v>
      </c>
      <c r="F11128" s="161">
        <v>0</v>
      </c>
      <c r="G11128" s="161">
        <v>0</v>
      </c>
      <c r="H11128" s="161">
        <v>0</v>
      </c>
      <c r="L11128">
        <v>303.37787800000001</v>
      </c>
      <c r="R11128">
        <v>339.118292</v>
      </c>
      <c r="S11128">
        <v>339.118292</v>
      </c>
      <c r="T11128" s="194">
        <v>339.118292</v>
      </c>
      <c r="U11128" t="s">
        <v>193</v>
      </c>
      <c r="V11128">
        <v>45708.442650462966</v>
      </c>
    </row>
    <row r="11129" spans="1:22" x14ac:dyDescent="0.3">
      <c r="A11129" t="s">
        <v>128</v>
      </c>
      <c r="B11129" t="s">
        <v>129</v>
      </c>
      <c r="C11129" t="s">
        <v>93</v>
      </c>
      <c r="D11129" s="29">
        <v>45870</v>
      </c>
      <c r="E11129" s="161">
        <v>0</v>
      </c>
      <c r="F11129" s="161">
        <v>0</v>
      </c>
      <c r="G11129" s="161">
        <v>0</v>
      </c>
      <c r="H11129" s="161">
        <v>0</v>
      </c>
      <c r="L11129">
        <v>303.37787800000001</v>
      </c>
      <c r="R11129">
        <v>339.118292</v>
      </c>
      <c r="S11129">
        <v>339.118292</v>
      </c>
      <c r="T11129" s="194">
        <v>339.118292</v>
      </c>
      <c r="U11129" t="s">
        <v>193</v>
      </c>
      <c r="V11129">
        <v>45708.442650462966</v>
      </c>
    </row>
    <row r="11130" spans="1:22" x14ac:dyDescent="0.3">
      <c r="A11130" t="s">
        <v>128</v>
      </c>
      <c r="B11130" t="s">
        <v>129</v>
      </c>
      <c r="C11130" t="s">
        <v>93</v>
      </c>
      <c r="D11130" s="29">
        <v>45871</v>
      </c>
      <c r="E11130" s="161">
        <v>0</v>
      </c>
      <c r="F11130" s="161">
        <v>0</v>
      </c>
      <c r="G11130" s="161">
        <v>0</v>
      </c>
      <c r="H11130" s="161">
        <v>0</v>
      </c>
      <c r="L11130">
        <v>303.37787800000001</v>
      </c>
      <c r="R11130">
        <v>339.118292</v>
      </c>
      <c r="S11130">
        <v>339.118292</v>
      </c>
      <c r="T11130" s="194">
        <v>339.118292</v>
      </c>
      <c r="U11130" t="s">
        <v>193</v>
      </c>
      <c r="V11130">
        <v>45708.442650462966</v>
      </c>
    </row>
    <row r="11131" spans="1:22" x14ac:dyDescent="0.3">
      <c r="A11131" t="s">
        <v>128</v>
      </c>
      <c r="B11131" t="s">
        <v>129</v>
      </c>
      <c r="C11131" t="s">
        <v>93</v>
      </c>
      <c r="D11131" s="29">
        <v>45872</v>
      </c>
      <c r="E11131" s="161">
        <v>0</v>
      </c>
      <c r="F11131" s="161">
        <v>0</v>
      </c>
      <c r="G11131" s="161">
        <v>0</v>
      </c>
      <c r="H11131" s="161">
        <v>0</v>
      </c>
      <c r="L11131">
        <v>303.37787800000001</v>
      </c>
      <c r="R11131">
        <v>339.118292</v>
      </c>
      <c r="S11131">
        <v>339.118292</v>
      </c>
      <c r="T11131" s="194">
        <v>339.118292</v>
      </c>
      <c r="U11131" t="s">
        <v>193</v>
      </c>
      <c r="V11131">
        <v>45708.44263888889</v>
      </c>
    </row>
    <row r="11132" spans="1:22" x14ac:dyDescent="0.3">
      <c r="A11132" t="s">
        <v>128</v>
      </c>
      <c r="B11132" t="s">
        <v>129</v>
      </c>
      <c r="C11132" t="s">
        <v>93</v>
      </c>
      <c r="D11132" s="29">
        <v>45873</v>
      </c>
      <c r="E11132" s="161">
        <v>0</v>
      </c>
      <c r="F11132" s="161">
        <v>0</v>
      </c>
      <c r="G11132" s="161">
        <v>0</v>
      </c>
      <c r="H11132" s="161">
        <v>0</v>
      </c>
      <c r="L11132">
        <v>303.37787800000001</v>
      </c>
      <c r="R11132">
        <v>339.118292</v>
      </c>
      <c r="S11132">
        <v>339.118292</v>
      </c>
      <c r="T11132" s="194">
        <v>339.118292</v>
      </c>
      <c r="U11132" t="s">
        <v>193</v>
      </c>
      <c r="V11132">
        <v>45708.442650462966</v>
      </c>
    </row>
    <row r="11133" spans="1:22" x14ac:dyDescent="0.3">
      <c r="A11133" t="s">
        <v>128</v>
      </c>
      <c r="B11133" t="s">
        <v>129</v>
      </c>
      <c r="C11133" t="s">
        <v>93</v>
      </c>
      <c r="D11133" s="29">
        <v>45874</v>
      </c>
      <c r="E11133" s="161">
        <v>0</v>
      </c>
      <c r="F11133" s="161">
        <v>0</v>
      </c>
      <c r="G11133" s="161">
        <v>0</v>
      </c>
      <c r="H11133" s="161">
        <v>0</v>
      </c>
      <c r="L11133">
        <v>303.37787800000001</v>
      </c>
      <c r="R11133">
        <v>339.118292</v>
      </c>
      <c r="S11133">
        <v>339.118292</v>
      </c>
      <c r="T11133" s="194">
        <v>339.118292</v>
      </c>
      <c r="U11133" t="s">
        <v>193</v>
      </c>
      <c r="V11133">
        <v>45708.442650462966</v>
      </c>
    </row>
    <row r="11134" spans="1:22" x14ac:dyDescent="0.3">
      <c r="A11134" t="s">
        <v>128</v>
      </c>
      <c r="B11134" t="s">
        <v>129</v>
      </c>
      <c r="C11134" t="s">
        <v>93</v>
      </c>
      <c r="D11134" s="29">
        <v>45875</v>
      </c>
      <c r="E11134" s="161">
        <v>0</v>
      </c>
      <c r="F11134" s="161">
        <v>0</v>
      </c>
      <c r="G11134" s="161">
        <v>0</v>
      </c>
      <c r="H11134" s="161">
        <v>0</v>
      </c>
      <c r="L11134">
        <v>303.37787800000001</v>
      </c>
      <c r="R11134">
        <v>339.118292</v>
      </c>
      <c r="S11134">
        <v>339.118292</v>
      </c>
      <c r="T11134" s="194">
        <v>339.118292</v>
      </c>
      <c r="U11134" t="s">
        <v>193</v>
      </c>
      <c r="V11134">
        <v>45708.44263888889</v>
      </c>
    </row>
    <row r="11135" spans="1:22" x14ac:dyDescent="0.3">
      <c r="A11135" t="s">
        <v>128</v>
      </c>
      <c r="B11135" t="s">
        <v>129</v>
      </c>
      <c r="C11135" t="s">
        <v>93</v>
      </c>
      <c r="D11135" s="29">
        <v>45876</v>
      </c>
      <c r="E11135" s="161">
        <v>0</v>
      </c>
      <c r="F11135" s="161">
        <v>0</v>
      </c>
      <c r="G11135" s="161">
        <v>0</v>
      </c>
      <c r="H11135" s="161">
        <v>0</v>
      </c>
      <c r="L11135">
        <v>303.37787800000001</v>
      </c>
      <c r="R11135">
        <v>339.118292</v>
      </c>
      <c r="S11135">
        <v>339.118292</v>
      </c>
      <c r="T11135" s="194">
        <v>339.118292</v>
      </c>
      <c r="U11135" t="s">
        <v>193</v>
      </c>
      <c r="V11135">
        <v>45708.44263888889</v>
      </c>
    </row>
    <row r="11136" spans="1:22" x14ac:dyDescent="0.3">
      <c r="A11136" t="s">
        <v>128</v>
      </c>
      <c r="B11136" t="s">
        <v>129</v>
      </c>
      <c r="C11136" t="s">
        <v>93</v>
      </c>
      <c r="D11136" s="29">
        <v>45877</v>
      </c>
      <c r="E11136" s="161">
        <v>0</v>
      </c>
      <c r="F11136" s="161">
        <v>0</v>
      </c>
      <c r="G11136" s="161">
        <v>0</v>
      </c>
      <c r="H11136" s="161">
        <v>0</v>
      </c>
      <c r="L11136">
        <v>303.37787800000001</v>
      </c>
      <c r="R11136">
        <v>339.118292</v>
      </c>
      <c r="S11136">
        <v>339.118292</v>
      </c>
      <c r="T11136" s="194">
        <v>339.118292</v>
      </c>
      <c r="U11136" t="s">
        <v>193</v>
      </c>
      <c r="V11136">
        <v>45708.442650462966</v>
      </c>
    </row>
    <row r="11137" spans="1:22" x14ac:dyDescent="0.3">
      <c r="A11137" t="s">
        <v>128</v>
      </c>
      <c r="B11137" t="s">
        <v>129</v>
      </c>
      <c r="C11137" t="s">
        <v>93</v>
      </c>
      <c r="D11137" s="29">
        <v>45878</v>
      </c>
      <c r="E11137" s="161">
        <v>0</v>
      </c>
      <c r="F11137" s="161">
        <v>0</v>
      </c>
      <c r="G11137" s="161">
        <v>0</v>
      </c>
      <c r="H11137" s="161">
        <v>0</v>
      </c>
      <c r="L11137">
        <v>303.37787800000001</v>
      </c>
      <c r="R11137">
        <v>339.118292</v>
      </c>
      <c r="S11137">
        <v>339.118292</v>
      </c>
      <c r="T11137" s="194">
        <v>339.118292</v>
      </c>
      <c r="U11137" t="s">
        <v>193</v>
      </c>
      <c r="V11137">
        <v>45708.442650462966</v>
      </c>
    </row>
    <row r="11138" spans="1:22" x14ac:dyDescent="0.3">
      <c r="A11138" t="s">
        <v>128</v>
      </c>
      <c r="B11138" t="s">
        <v>129</v>
      </c>
      <c r="C11138" t="s">
        <v>93</v>
      </c>
      <c r="D11138" s="29">
        <v>45879</v>
      </c>
      <c r="E11138" s="161">
        <v>0</v>
      </c>
      <c r="F11138" s="161">
        <v>0</v>
      </c>
      <c r="G11138" s="161">
        <v>0</v>
      </c>
      <c r="H11138" s="161">
        <v>0</v>
      </c>
      <c r="L11138">
        <v>303.37787800000001</v>
      </c>
      <c r="R11138">
        <v>339.118292</v>
      </c>
      <c r="S11138">
        <v>339.118292</v>
      </c>
      <c r="T11138" s="194">
        <v>339.118292</v>
      </c>
      <c r="U11138" t="s">
        <v>193</v>
      </c>
      <c r="V11138">
        <v>45708.442650462966</v>
      </c>
    </row>
    <row r="11139" spans="1:22" x14ac:dyDescent="0.3">
      <c r="A11139" t="s">
        <v>128</v>
      </c>
      <c r="B11139" t="s">
        <v>129</v>
      </c>
      <c r="C11139" t="s">
        <v>93</v>
      </c>
      <c r="D11139" s="29">
        <v>45880</v>
      </c>
      <c r="E11139" s="161">
        <v>0</v>
      </c>
      <c r="F11139" s="161">
        <v>0</v>
      </c>
      <c r="G11139" s="161">
        <v>0</v>
      </c>
      <c r="H11139" s="161">
        <v>0</v>
      </c>
      <c r="L11139">
        <v>303.37787800000001</v>
      </c>
      <c r="R11139">
        <v>339.118292</v>
      </c>
      <c r="S11139">
        <v>339.118292</v>
      </c>
      <c r="T11139" s="194">
        <v>339.118292</v>
      </c>
      <c r="U11139" t="s">
        <v>193</v>
      </c>
      <c r="V11139">
        <v>45708.442662037036</v>
      </c>
    </row>
    <row r="11140" spans="1:22" x14ac:dyDescent="0.3">
      <c r="A11140" t="s">
        <v>128</v>
      </c>
      <c r="B11140" t="s">
        <v>129</v>
      </c>
      <c r="C11140" t="s">
        <v>93</v>
      </c>
      <c r="D11140" s="29">
        <v>45881</v>
      </c>
      <c r="E11140" s="161">
        <v>0</v>
      </c>
      <c r="F11140" s="161">
        <v>0</v>
      </c>
      <c r="G11140" s="161">
        <v>0</v>
      </c>
      <c r="H11140" s="161">
        <v>0</v>
      </c>
      <c r="L11140">
        <v>303.37787800000001</v>
      </c>
      <c r="R11140">
        <v>339.118292</v>
      </c>
      <c r="S11140">
        <v>339.118292</v>
      </c>
      <c r="T11140" s="194">
        <v>339.118292</v>
      </c>
      <c r="U11140" t="s">
        <v>193</v>
      </c>
      <c r="V11140">
        <v>45708.442650462966</v>
      </c>
    </row>
    <row r="11141" spans="1:22" x14ac:dyDescent="0.3">
      <c r="A11141" t="s">
        <v>128</v>
      </c>
      <c r="B11141" t="s">
        <v>129</v>
      </c>
      <c r="C11141" t="s">
        <v>93</v>
      </c>
      <c r="D11141" s="29">
        <v>45882</v>
      </c>
      <c r="E11141" s="161">
        <v>0</v>
      </c>
      <c r="F11141" s="161">
        <v>0</v>
      </c>
      <c r="G11141" s="161">
        <v>0</v>
      </c>
      <c r="H11141" s="161">
        <v>0</v>
      </c>
      <c r="L11141">
        <v>303.37787800000001</v>
      </c>
      <c r="R11141">
        <v>339.118292</v>
      </c>
      <c r="S11141">
        <v>339.118292</v>
      </c>
      <c r="T11141" s="194">
        <v>339.118292</v>
      </c>
      <c r="U11141" t="s">
        <v>193</v>
      </c>
      <c r="V11141">
        <v>45708.442650462966</v>
      </c>
    </row>
    <row r="11142" spans="1:22" x14ac:dyDescent="0.3">
      <c r="A11142" t="s">
        <v>128</v>
      </c>
      <c r="B11142" t="s">
        <v>129</v>
      </c>
      <c r="C11142" t="s">
        <v>93</v>
      </c>
      <c r="D11142" s="29">
        <v>45883</v>
      </c>
      <c r="E11142" s="161">
        <v>0</v>
      </c>
      <c r="F11142" s="161">
        <v>0</v>
      </c>
      <c r="G11142" s="161">
        <v>0</v>
      </c>
      <c r="H11142" s="161">
        <v>0</v>
      </c>
      <c r="L11142">
        <v>303.37787800000001</v>
      </c>
      <c r="R11142">
        <v>339.118292</v>
      </c>
      <c r="S11142">
        <v>339.118292</v>
      </c>
      <c r="T11142" s="194">
        <v>339.118292</v>
      </c>
      <c r="U11142" t="s">
        <v>193</v>
      </c>
      <c r="V11142">
        <v>45708.442662037036</v>
      </c>
    </row>
    <row r="11143" spans="1:22" x14ac:dyDescent="0.3">
      <c r="A11143" t="s">
        <v>128</v>
      </c>
      <c r="B11143" t="s">
        <v>129</v>
      </c>
      <c r="C11143" t="s">
        <v>93</v>
      </c>
      <c r="D11143" s="29">
        <v>45884</v>
      </c>
      <c r="E11143" s="161">
        <v>0</v>
      </c>
      <c r="F11143" s="161">
        <v>0</v>
      </c>
      <c r="G11143" s="161">
        <v>0</v>
      </c>
      <c r="H11143" s="161">
        <v>0</v>
      </c>
      <c r="L11143">
        <v>303.37787800000001</v>
      </c>
      <c r="R11143">
        <v>339.118292</v>
      </c>
      <c r="S11143">
        <v>339.118292</v>
      </c>
      <c r="T11143" s="194">
        <v>339.118292</v>
      </c>
      <c r="U11143" t="s">
        <v>193</v>
      </c>
      <c r="V11143">
        <v>45708.442662037036</v>
      </c>
    </row>
    <row r="11144" spans="1:22" x14ac:dyDescent="0.3">
      <c r="A11144" t="s">
        <v>128</v>
      </c>
      <c r="B11144" t="s">
        <v>129</v>
      </c>
      <c r="C11144" t="s">
        <v>93</v>
      </c>
      <c r="D11144" s="29">
        <v>45885</v>
      </c>
      <c r="E11144" s="161">
        <v>0</v>
      </c>
      <c r="F11144" s="161">
        <v>0</v>
      </c>
      <c r="G11144" s="161">
        <v>0</v>
      </c>
      <c r="H11144" s="161">
        <v>0</v>
      </c>
      <c r="L11144">
        <v>303.37787800000001</v>
      </c>
      <c r="R11144">
        <v>339.118292</v>
      </c>
      <c r="S11144">
        <v>339.118292</v>
      </c>
      <c r="T11144" s="194">
        <v>339.118292</v>
      </c>
      <c r="U11144" t="s">
        <v>193</v>
      </c>
      <c r="V11144">
        <v>45708.442650462966</v>
      </c>
    </row>
    <row r="11145" spans="1:22" x14ac:dyDescent="0.3">
      <c r="A11145" t="s">
        <v>128</v>
      </c>
      <c r="B11145" t="s">
        <v>129</v>
      </c>
      <c r="C11145" t="s">
        <v>93</v>
      </c>
      <c r="D11145" s="29">
        <v>45886</v>
      </c>
      <c r="E11145" s="161">
        <v>0</v>
      </c>
      <c r="F11145" s="161">
        <v>0</v>
      </c>
      <c r="G11145" s="161">
        <v>0</v>
      </c>
      <c r="H11145" s="161">
        <v>0</v>
      </c>
      <c r="L11145">
        <v>303.37787800000001</v>
      </c>
      <c r="R11145">
        <v>339.118292</v>
      </c>
      <c r="S11145">
        <v>339.118292</v>
      </c>
      <c r="T11145" s="194">
        <v>339.118292</v>
      </c>
      <c r="U11145" t="s">
        <v>193</v>
      </c>
      <c r="V11145">
        <v>45708.442662037036</v>
      </c>
    </row>
    <row r="11146" spans="1:22" x14ac:dyDescent="0.3">
      <c r="A11146" t="s">
        <v>128</v>
      </c>
      <c r="B11146" t="s">
        <v>129</v>
      </c>
      <c r="C11146" t="s">
        <v>93</v>
      </c>
      <c r="D11146" s="29">
        <v>45887</v>
      </c>
      <c r="E11146" s="161">
        <v>0</v>
      </c>
      <c r="F11146" s="161">
        <v>0</v>
      </c>
      <c r="G11146" s="161">
        <v>0</v>
      </c>
      <c r="H11146" s="161">
        <v>0</v>
      </c>
      <c r="L11146">
        <v>303.37787800000001</v>
      </c>
      <c r="R11146">
        <v>339.118292</v>
      </c>
      <c r="S11146">
        <v>339.118292</v>
      </c>
      <c r="T11146" s="194">
        <v>339.118292</v>
      </c>
      <c r="U11146" t="s">
        <v>193</v>
      </c>
      <c r="V11146">
        <v>45708.442650462966</v>
      </c>
    </row>
    <row r="11147" spans="1:22" x14ac:dyDescent="0.3">
      <c r="A11147" t="s">
        <v>128</v>
      </c>
      <c r="B11147" t="s">
        <v>129</v>
      </c>
      <c r="C11147" t="s">
        <v>93</v>
      </c>
      <c r="D11147" s="29">
        <v>45888</v>
      </c>
      <c r="E11147" s="161">
        <v>0</v>
      </c>
      <c r="F11147" s="161">
        <v>0</v>
      </c>
      <c r="G11147" s="161">
        <v>0</v>
      </c>
      <c r="H11147" s="161">
        <v>0</v>
      </c>
      <c r="L11147">
        <v>303.37787800000001</v>
      </c>
      <c r="R11147">
        <v>339.118292</v>
      </c>
      <c r="S11147">
        <v>339.118292</v>
      </c>
      <c r="T11147" s="194">
        <v>339.118292</v>
      </c>
      <c r="U11147" t="s">
        <v>193</v>
      </c>
      <c r="V11147">
        <v>45708.442650462966</v>
      </c>
    </row>
    <row r="11148" spans="1:22" x14ac:dyDescent="0.3">
      <c r="A11148" t="s">
        <v>128</v>
      </c>
      <c r="B11148" t="s">
        <v>129</v>
      </c>
      <c r="C11148" t="s">
        <v>93</v>
      </c>
      <c r="D11148" s="29">
        <v>45889</v>
      </c>
      <c r="E11148" s="161">
        <v>0</v>
      </c>
      <c r="F11148" s="161">
        <v>0</v>
      </c>
      <c r="G11148" s="161">
        <v>0</v>
      </c>
      <c r="H11148" s="161">
        <v>0</v>
      </c>
      <c r="L11148">
        <v>303.37787800000001</v>
      </c>
      <c r="R11148">
        <v>339.118292</v>
      </c>
      <c r="S11148">
        <v>339.118292</v>
      </c>
      <c r="T11148" s="194">
        <v>339.118292</v>
      </c>
      <c r="U11148" t="s">
        <v>193</v>
      </c>
      <c r="V11148">
        <v>45708.442650462966</v>
      </c>
    </row>
    <row r="11149" spans="1:22" x14ac:dyDescent="0.3">
      <c r="A11149" t="s">
        <v>128</v>
      </c>
      <c r="B11149" t="s">
        <v>129</v>
      </c>
      <c r="C11149" t="s">
        <v>93</v>
      </c>
      <c r="D11149" s="29">
        <v>45890</v>
      </c>
      <c r="E11149" s="161">
        <v>0</v>
      </c>
      <c r="F11149" s="161">
        <v>0</v>
      </c>
      <c r="G11149" s="161">
        <v>0</v>
      </c>
      <c r="H11149" s="161">
        <v>0</v>
      </c>
      <c r="L11149">
        <v>303.37787800000001</v>
      </c>
      <c r="R11149">
        <v>339.118292</v>
      </c>
      <c r="S11149">
        <v>339.118292</v>
      </c>
      <c r="T11149" s="194">
        <v>339.118292</v>
      </c>
      <c r="U11149" t="s">
        <v>193</v>
      </c>
      <c r="V11149">
        <v>45708.442650462966</v>
      </c>
    </row>
    <row r="11150" spans="1:22" x14ac:dyDescent="0.3">
      <c r="A11150" t="s">
        <v>128</v>
      </c>
      <c r="B11150" t="s">
        <v>129</v>
      </c>
      <c r="C11150" t="s">
        <v>93</v>
      </c>
      <c r="D11150" s="29">
        <v>45891</v>
      </c>
      <c r="E11150" s="161">
        <v>0</v>
      </c>
      <c r="F11150" s="161">
        <v>0</v>
      </c>
      <c r="G11150" s="161">
        <v>0</v>
      </c>
      <c r="H11150" s="161">
        <v>0</v>
      </c>
      <c r="L11150">
        <v>303.37787800000001</v>
      </c>
      <c r="R11150">
        <v>339.118292</v>
      </c>
      <c r="S11150">
        <v>339.118292</v>
      </c>
      <c r="T11150" s="194">
        <v>339.118292</v>
      </c>
      <c r="U11150" t="s">
        <v>193</v>
      </c>
      <c r="V11150">
        <v>45708.442650462966</v>
      </c>
    </row>
    <row r="11151" spans="1:22" x14ac:dyDescent="0.3">
      <c r="A11151" t="s">
        <v>128</v>
      </c>
      <c r="B11151" t="s">
        <v>129</v>
      </c>
      <c r="C11151" t="s">
        <v>93</v>
      </c>
      <c r="D11151" s="29">
        <v>45892</v>
      </c>
      <c r="E11151" s="161">
        <v>0</v>
      </c>
      <c r="F11151" s="161">
        <v>0</v>
      </c>
      <c r="G11151" s="161">
        <v>0</v>
      </c>
      <c r="H11151" s="161">
        <v>0</v>
      </c>
      <c r="L11151">
        <v>303.37787800000001</v>
      </c>
      <c r="R11151">
        <v>339.118292</v>
      </c>
      <c r="S11151">
        <v>339.118292</v>
      </c>
      <c r="T11151" s="194">
        <v>339.118292</v>
      </c>
      <c r="U11151" t="s">
        <v>193</v>
      </c>
      <c r="V11151">
        <v>45708.44263888889</v>
      </c>
    </row>
    <row r="11152" spans="1:22" x14ac:dyDescent="0.3">
      <c r="A11152" t="s">
        <v>128</v>
      </c>
      <c r="B11152" t="s">
        <v>129</v>
      </c>
      <c r="C11152" t="s">
        <v>93</v>
      </c>
      <c r="D11152" s="29">
        <v>45893</v>
      </c>
      <c r="E11152" s="161">
        <v>0</v>
      </c>
      <c r="F11152" s="161">
        <v>0</v>
      </c>
      <c r="G11152" s="161">
        <v>0</v>
      </c>
      <c r="H11152" s="161">
        <v>0</v>
      </c>
      <c r="L11152">
        <v>303.37787800000001</v>
      </c>
      <c r="R11152">
        <v>339.118292</v>
      </c>
      <c r="S11152">
        <v>339.118292</v>
      </c>
      <c r="T11152" s="194">
        <v>339.118292</v>
      </c>
      <c r="U11152" t="s">
        <v>193</v>
      </c>
      <c r="V11152">
        <v>45708.442650462966</v>
      </c>
    </row>
    <row r="11153" spans="1:22" x14ac:dyDescent="0.3">
      <c r="A11153" t="s">
        <v>128</v>
      </c>
      <c r="B11153" t="s">
        <v>129</v>
      </c>
      <c r="C11153" t="s">
        <v>93</v>
      </c>
      <c r="D11153" s="29">
        <v>45894</v>
      </c>
      <c r="E11153" s="161">
        <v>0</v>
      </c>
      <c r="F11153" s="161">
        <v>0</v>
      </c>
      <c r="G11153" s="161">
        <v>0</v>
      </c>
      <c r="H11153" s="161">
        <v>0</v>
      </c>
      <c r="L11153">
        <v>303.37787800000001</v>
      </c>
      <c r="R11153">
        <v>339.118292</v>
      </c>
      <c r="S11153">
        <v>339.118292</v>
      </c>
      <c r="T11153" s="194">
        <v>339.118292</v>
      </c>
      <c r="U11153" t="s">
        <v>193</v>
      </c>
      <c r="V11153">
        <v>45708.44263888889</v>
      </c>
    </row>
    <row r="11154" spans="1:22" x14ac:dyDescent="0.3">
      <c r="A11154" t="s">
        <v>128</v>
      </c>
      <c r="B11154" t="s">
        <v>129</v>
      </c>
      <c r="C11154" t="s">
        <v>93</v>
      </c>
      <c r="D11154" s="29">
        <v>45895</v>
      </c>
      <c r="E11154" s="161">
        <v>0</v>
      </c>
      <c r="F11154" s="161">
        <v>0</v>
      </c>
      <c r="G11154" s="161">
        <v>0</v>
      </c>
      <c r="H11154" s="161">
        <v>0</v>
      </c>
      <c r="L11154">
        <v>303.37787800000001</v>
      </c>
      <c r="R11154">
        <v>339.118292</v>
      </c>
      <c r="S11154">
        <v>339.118292</v>
      </c>
      <c r="T11154" s="194">
        <v>339.118292</v>
      </c>
      <c r="U11154" t="s">
        <v>193</v>
      </c>
      <c r="V11154">
        <v>45708.44263888889</v>
      </c>
    </row>
    <row r="11155" spans="1:22" x14ac:dyDescent="0.3">
      <c r="A11155" t="s">
        <v>128</v>
      </c>
      <c r="B11155" t="s">
        <v>129</v>
      </c>
      <c r="C11155" t="s">
        <v>93</v>
      </c>
      <c r="D11155" s="29">
        <v>45896</v>
      </c>
      <c r="E11155" s="161">
        <v>0</v>
      </c>
      <c r="F11155" s="161">
        <v>0</v>
      </c>
      <c r="G11155" s="161">
        <v>0</v>
      </c>
      <c r="H11155" s="161">
        <v>0</v>
      </c>
      <c r="L11155">
        <v>303.37787800000001</v>
      </c>
      <c r="R11155">
        <v>339.118292</v>
      </c>
      <c r="S11155">
        <v>339.118292</v>
      </c>
      <c r="T11155" s="194">
        <v>339.118292</v>
      </c>
      <c r="U11155" t="s">
        <v>193</v>
      </c>
      <c r="V11155">
        <v>45708.44263888889</v>
      </c>
    </row>
    <row r="11156" spans="1:22" x14ac:dyDescent="0.3">
      <c r="A11156" t="s">
        <v>128</v>
      </c>
      <c r="B11156" t="s">
        <v>129</v>
      </c>
      <c r="C11156" t="s">
        <v>93</v>
      </c>
      <c r="D11156" s="29">
        <v>45897</v>
      </c>
      <c r="E11156" s="161">
        <v>0</v>
      </c>
      <c r="F11156" s="161">
        <v>0</v>
      </c>
      <c r="G11156" s="161">
        <v>0</v>
      </c>
      <c r="H11156" s="161">
        <v>0</v>
      </c>
      <c r="L11156">
        <v>303.37787800000001</v>
      </c>
      <c r="R11156">
        <v>339.118292</v>
      </c>
      <c r="S11156">
        <v>339.118292</v>
      </c>
      <c r="T11156" s="194">
        <v>339.118292</v>
      </c>
      <c r="U11156" t="s">
        <v>193</v>
      </c>
      <c r="V11156">
        <v>45708.442650462966</v>
      </c>
    </row>
    <row r="11157" spans="1:22" x14ac:dyDescent="0.3">
      <c r="A11157" t="s">
        <v>128</v>
      </c>
      <c r="B11157" t="s">
        <v>129</v>
      </c>
      <c r="C11157" t="s">
        <v>93</v>
      </c>
      <c r="D11157" s="29">
        <v>45898</v>
      </c>
      <c r="E11157" s="161">
        <v>0</v>
      </c>
      <c r="F11157" s="161">
        <v>0</v>
      </c>
      <c r="G11157" s="161">
        <v>0</v>
      </c>
      <c r="H11157" s="161">
        <v>0</v>
      </c>
      <c r="L11157">
        <v>303.37787800000001</v>
      </c>
      <c r="R11157">
        <v>339.118292</v>
      </c>
      <c r="S11157">
        <v>339.118292</v>
      </c>
      <c r="T11157" s="194">
        <v>339.118292</v>
      </c>
      <c r="U11157" t="s">
        <v>193</v>
      </c>
      <c r="V11157">
        <v>45708.442662037036</v>
      </c>
    </row>
    <row r="11158" spans="1:22" x14ac:dyDescent="0.3">
      <c r="A11158" t="s">
        <v>128</v>
      </c>
      <c r="B11158" t="s">
        <v>129</v>
      </c>
      <c r="C11158" t="s">
        <v>93</v>
      </c>
      <c r="D11158" s="29">
        <v>45899</v>
      </c>
      <c r="E11158" s="161">
        <v>0</v>
      </c>
      <c r="F11158" s="161">
        <v>0</v>
      </c>
      <c r="G11158" s="161">
        <v>0</v>
      </c>
      <c r="H11158" s="161">
        <v>0</v>
      </c>
      <c r="L11158">
        <v>303.37787800000001</v>
      </c>
      <c r="R11158">
        <v>339.118292</v>
      </c>
      <c r="S11158">
        <v>339.118292</v>
      </c>
      <c r="T11158" s="194">
        <v>339.118292</v>
      </c>
      <c r="U11158" t="s">
        <v>193</v>
      </c>
      <c r="V11158">
        <v>45708.44263888889</v>
      </c>
    </row>
    <row r="11159" spans="1:22" x14ac:dyDescent="0.3">
      <c r="A11159" t="s">
        <v>128</v>
      </c>
      <c r="B11159" t="s">
        <v>129</v>
      </c>
      <c r="C11159" t="s">
        <v>93</v>
      </c>
      <c r="D11159" s="29">
        <v>45900</v>
      </c>
      <c r="E11159" s="161">
        <v>0</v>
      </c>
      <c r="F11159" s="161">
        <v>0</v>
      </c>
      <c r="G11159" s="161">
        <v>0</v>
      </c>
      <c r="H11159" s="161">
        <v>0</v>
      </c>
      <c r="L11159">
        <v>303.37787800000001</v>
      </c>
      <c r="R11159">
        <v>339.118292</v>
      </c>
      <c r="S11159">
        <v>339.118292</v>
      </c>
      <c r="T11159" s="194">
        <v>339.118292</v>
      </c>
      <c r="U11159" t="s">
        <v>193</v>
      </c>
      <c r="V11159">
        <v>45708.442650462966</v>
      </c>
    </row>
    <row r="11160" spans="1:22" x14ac:dyDescent="0.3">
      <c r="A11160" t="s">
        <v>128</v>
      </c>
      <c r="B11160" t="s">
        <v>129</v>
      </c>
      <c r="C11160" t="s">
        <v>93</v>
      </c>
      <c r="D11160" s="29">
        <v>45901</v>
      </c>
      <c r="E11160" s="161">
        <v>0</v>
      </c>
      <c r="F11160" s="161">
        <v>0</v>
      </c>
      <c r="G11160" s="161">
        <v>0</v>
      </c>
      <c r="H11160" s="161">
        <v>0</v>
      </c>
      <c r="L11160">
        <v>303.37787800000001</v>
      </c>
      <c r="R11160">
        <v>339.118292</v>
      </c>
      <c r="S11160">
        <v>339.118292</v>
      </c>
      <c r="T11160" s="194">
        <v>339.118292</v>
      </c>
      <c r="U11160" t="s">
        <v>193</v>
      </c>
      <c r="V11160">
        <v>45708.442650462966</v>
      </c>
    </row>
    <row r="11161" spans="1:22" x14ac:dyDescent="0.3">
      <c r="A11161" t="s">
        <v>128</v>
      </c>
      <c r="B11161" t="s">
        <v>129</v>
      </c>
      <c r="C11161" t="s">
        <v>93</v>
      </c>
      <c r="D11161" s="29">
        <v>45902</v>
      </c>
      <c r="E11161" s="161">
        <v>0</v>
      </c>
      <c r="F11161" s="161">
        <v>0</v>
      </c>
      <c r="G11161" s="161">
        <v>0</v>
      </c>
      <c r="H11161" s="161">
        <v>0</v>
      </c>
      <c r="L11161">
        <v>303.37787800000001</v>
      </c>
      <c r="R11161">
        <v>339.118292</v>
      </c>
      <c r="S11161">
        <v>339.118292</v>
      </c>
      <c r="T11161" s="194">
        <v>339.118292</v>
      </c>
      <c r="U11161" t="s">
        <v>193</v>
      </c>
      <c r="V11161">
        <v>45708.442673611113</v>
      </c>
    </row>
    <row r="11162" spans="1:22" x14ac:dyDescent="0.3">
      <c r="A11162" t="s">
        <v>128</v>
      </c>
      <c r="B11162" t="s">
        <v>129</v>
      </c>
      <c r="C11162" t="s">
        <v>93</v>
      </c>
      <c r="D11162" s="29">
        <v>45903</v>
      </c>
      <c r="E11162" s="161">
        <v>0</v>
      </c>
      <c r="F11162" s="161">
        <v>0</v>
      </c>
      <c r="G11162" s="161">
        <v>0</v>
      </c>
      <c r="H11162" s="161">
        <v>0</v>
      </c>
      <c r="L11162">
        <v>303.37787800000001</v>
      </c>
      <c r="R11162">
        <v>339.118292</v>
      </c>
      <c r="S11162">
        <v>339.118292</v>
      </c>
      <c r="T11162" s="194">
        <v>339.118292</v>
      </c>
      <c r="U11162" t="s">
        <v>193</v>
      </c>
      <c r="V11162">
        <v>45708.442650462966</v>
      </c>
    </row>
    <row r="11163" spans="1:22" x14ac:dyDescent="0.3">
      <c r="A11163" t="s">
        <v>128</v>
      </c>
      <c r="B11163" t="s">
        <v>129</v>
      </c>
      <c r="C11163" t="s">
        <v>93</v>
      </c>
      <c r="D11163" s="29">
        <v>45904</v>
      </c>
      <c r="E11163" s="161">
        <v>0</v>
      </c>
      <c r="F11163" s="161">
        <v>0</v>
      </c>
      <c r="G11163" s="161">
        <v>0</v>
      </c>
      <c r="H11163" s="161">
        <v>0</v>
      </c>
      <c r="L11163">
        <v>303.37787800000001</v>
      </c>
      <c r="R11163">
        <v>339.118292</v>
      </c>
      <c r="S11163">
        <v>339.118292</v>
      </c>
      <c r="T11163" s="194">
        <v>339.118292</v>
      </c>
      <c r="U11163" t="s">
        <v>193</v>
      </c>
      <c r="V11163">
        <v>45708.44263888889</v>
      </c>
    </row>
    <row r="11164" spans="1:22" x14ac:dyDescent="0.3">
      <c r="A11164" t="s">
        <v>128</v>
      </c>
      <c r="B11164" t="s">
        <v>129</v>
      </c>
      <c r="C11164" t="s">
        <v>93</v>
      </c>
      <c r="D11164" s="29">
        <v>45905</v>
      </c>
      <c r="E11164" s="161">
        <v>0</v>
      </c>
      <c r="F11164" s="161">
        <v>0</v>
      </c>
      <c r="G11164" s="161">
        <v>0</v>
      </c>
      <c r="H11164" s="161">
        <v>0</v>
      </c>
      <c r="L11164">
        <v>303.37787800000001</v>
      </c>
      <c r="R11164">
        <v>339.118292</v>
      </c>
      <c r="S11164">
        <v>339.118292</v>
      </c>
      <c r="T11164" s="194">
        <v>339.118292</v>
      </c>
      <c r="U11164" t="s">
        <v>193</v>
      </c>
      <c r="V11164">
        <v>45708.442662037036</v>
      </c>
    </row>
    <row r="11165" spans="1:22" x14ac:dyDescent="0.3">
      <c r="A11165" t="s">
        <v>128</v>
      </c>
      <c r="B11165" t="s">
        <v>129</v>
      </c>
      <c r="C11165" t="s">
        <v>93</v>
      </c>
      <c r="D11165" s="29">
        <v>45906</v>
      </c>
      <c r="E11165" s="161">
        <v>0</v>
      </c>
      <c r="F11165" s="161">
        <v>0</v>
      </c>
      <c r="G11165" s="161">
        <v>0</v>
      </c>
      <c r="H11165" s="161">
        <v>0</v>
      </c>
      <c r="L11165">
        <v>303.37787800000001</v>
      </c>
      <c r="R11165">
        <v>339.118292</v>
      </c>
      <c r="S11165">
        <v>339.118292</v>
      </c>
      <c r="T11165" s="194">
        <v>339.118292</v>
      </c>
      <c r="U11165" t="s">
        <v>193</v>
      </c>
      <c r="V11165">
        <v>45708.442662037036</v>
      </c>
    </row>
    <row r="11166" spans="1:22" x14ac:dyDescent="0.3">
      <c r="A11166" t="s">
        <v>128</v>
      </c>
      <c r="B11166" t="s">
        <v>129</v>
      </c>
      <c r="C11166" t="s">
        <v>93</v>
      </c>
      <c r="D11166" s="29">
        <v>45907</v>
      </c>
      <c r="E11166" s="161">
        <v>0</v>
      </c>
      <c r="F11166" s="161">
        <v>0</v>
      </c>
      <c r="G11166" s="161">
        <v>0</v>
      </c>
      <c r="H11166" s="161">
        <v>0</v>
      </c>
      <c r="L11166">
        <v>303.37787800000001</v>
      </c>
      <c r="R11166">
        <v>339.118292</v>
      </c>
      <c r="S11166">
        <v>339.118292</v>
      </c>
      <c r="T11166" s="194">
        <v>339.118292</v>
      </c>
      <c r="U11166" t="s">
        <v>193</v>
      </c>
      <c r="V11166">
        <v>45708.44263888889</v>
      </c>
    </row>
    <row r="11167" spans="1:22" x14ac:dyDescent="0.3">
      <c r="A11167" t="s">
        <v>128</v>
      </c>
      <c r="B11167" t="s">
        <v>129</v>
      </c>
      <c r="C11167" t="s">
        <v>93</v>
      </c>
      <c r="D11167" s="29">
        <v>45908</v>
      </c>
      <c r="E11167" s="161">
        <v>0</v>
      </c>
      <c r="F11167" s="161">
        <v>0</v>
      </c>
      <c r="G11167" s="161">
        <v>0</v>
      </c>
      <c r="H11167" s="161">
        <v>0</v>
      </c>
      <c r="L11167">
        <v>303.37787800000001</v>
      </c>
      <c r="R11167">
        <v>339.118292</v>
      </c>
      <c r="S11167">
        <v>339.118292</v>
      </c>
      <c r="T11167" s="194">
        <v>339.118292</v>
      </c>
      <c r="U11167" t="s">
        <v>193</v>
      </c>
      <c r="V11167">
        <v>45708.442650462966</v>
      </c>
    </row>
    <row r="11168" spans="1:22" x14ac:dyDescent="0.3">
      <c r="A11168" t="s">
        <v>128</v>
      </c>
      <c r="B11168" t="s">
        <v>129</v>
      </c>
      <c r="C11168" t="s">
        <v>93</v>
      </c>
      <c r="D11168" s="29">
        <v>45909</v>
      </c>
      <c r="E11168" s="161">
        <v>0</v>
      </c>
      <c r="F11168" s="161">
        <v>0</v>
      </c>
      <c r="G11168" s="161">
        <v>0</v>
      </c>
      <c r="H11168" s="161">
        <v>0</v>
      </c>
      <c r="L11168">
        <v>303.37787800000001</v>
      </c>
      <c r="R11168">
        <v>339.118292</v>
      </c>
      <c r="S11168">
        <v>339.118292</v>
      </c>
      <c r="T11168" s="194">
        <v>339.118292</v>
      </c>
      <c r="U11168" t="s">
        <v>193</v>
      </c>
      <c r="V11168">
        <v>45708.442662037036</v>
      </c>
    </row>
    <row r="11169" spans="1:22" x14ac:dyDescent="0.3">
      <c r="A11169" t="s">
        <v>128</v>
      </c>
      <c r="B11169" t="s">
        <v>129</v>
      </c>
      <c r="C11169" t="s">
        <v>93</v>
      </c>
      <c r="D11169" s="29">
        <v>45910</v>
      </c>
      <c r="E11169" s="161">
        <v>0</v>
      </c>
      <c r="F11169" s="161">
        <v>0</v>
      </c>
      <c r="G11169" s="161">
        <v>0</v>
      </c>
      <c r="H11169" s="161">
        <v>0</v>
      </c>
      <c r="L11169">
        <v>303.37787800000001</v>
      </c>
      <c r="R11169">
        <v>339.118292</v>
      </c>
      <c r="S11169">
        <v>339.118292</v>
      </c>
      <c r="T11169" s="194">
        <v>339.118292</v>
      </c>
      <c r="U11169" t="s">
        <v>193</v>
      </c>
      <c r="V11169">
        <v>45708.442650462966</v>
      </c>
    </row>
    <row r="11170" spans="1:22" x14ac:dyDescent="0.3">
      <c r="A11170" t="s">
        <v>128</v>
      </c>
      <c r="B11170" t="s">
        <v>129</v>
      </c>
      <c r="C11170" t="s">
        <v>93</v>
      </c>
      <c r="D11170" s="29">
        <v>45911</v>
      </c>
      <c r="E11170" s="161">
        <v>0</v>
      </c>
      <c r="F11170" s="161">
        <v>0</v>
      </c>
      <c r="G11170" s="161">
        <v>0</v>
      </c>
      <c r="H11170" s="161">
        <v>0</v>
      </c>
      <c r="L11170">
        <v>303.37787800000001</v>
      </c>
      <c r="R11170">
        <v>339.118292</v>
      </c>
      <c r="S11170">
        <v>339.118292</v>
      </c>
      <c r="T11170" s="194">
        <v>339.118292</v>
      </c>
      <c r="U11170" t="s">
        <v>193</v>
      </c>
      <c r="V11170">
        <v>45708.44263888889</v>
      </c>
    </row>
    <row r="11171" spans="1:22" x14ac:dyDescent="0.3">
      <c r="A11171" t="s">
        <v>128</v>
      </c>
      <c r="B11171" t="s">
        <v>129</v>
      </c>
      <c r="C11171" t="s">
        <v>93</v>
      </c>
      <c r="D11171" s="29">
        <v>45912</v>
      </c>
      <c r="E11171" s="161">
        <v>0</v>
      </c>
      <c r="F11171" s="161">
        <v>0</v>
      </c>
      <c r="G11171" s="161">
        <v>0</v>
      </c>
      <c r="H11171" s="161">
        <v>0</v>
      </c>
      <c r="L11171">
        <v>303.37787800000001</v>
      </c>
      <c r="R11171">
        <v>339.118292</v>
      </c>
      <c r="S11171">
        <v>339.118292</v>
      </c>
      <c r="T11171" s="194">
        <v>339.118292</v>
      </c>
      <c r="U11171" t="s">
        <v>193</v>
      </c>
      <c r="V11171">
        <v>45708.44263888889</v>
      </c>
    </row>
    <row r="11172" spans="1:22" x14ac:dyDescent="0.3">
      <c r="A11172" t="s">
        <v>128</v>
      </c>
      <c r="B11172" t="s">
        <v>129</v>
      </c>
      <c r="C11172" t="s">
        <v>93</v>
      </c>
      <c r="D11172" s="29">
        <v>45913</v>
      </c>
      <c r="E11172" s="161">
        <v>0</v>
      </c>
      <c r="F11172" s="161">
        <v>0</v>
      </c>
      <c r="G11172" s="161">
        <v>0</v>
      </c>
      <c r="H11172" s="161">
        <v>0</v>
      </c>
      <c r="L11172">
        <v>303.37787800000001</v>
      </c>
      <c r="R11172">
        <v>339.118292</v>
      </c>
      <c r="S11172">
        <v>339.118292</v>
      </c>
      <c r="T11172" s="194">
        <v>339.118292</v>
      </c>
      <c r="U11172" t="s">
        <v>193</v>
      </c>
      <c r="V11172">
        <v>45708.442662037036</v>
      </c>
    </row>
    <row r="11173" spans="1:22" x14ac:dyDescent="0.3">
      <c r="A11173" t="s">
        <v>128</v>
      </c>
      <c r="B11173" t="s">
        <v>129</v>
      </c>
      <c r="C11173" t="s">
        <v>93</v>
      </c>
      <c r="D11173" s="29">
        <v>45914</v>
      </c>
      <c r="E11173" s="161">
        <v>0</v>
      </c>
      <c r="F11173" s="161">
        <v>0</v>
      </c>
      <c r="G11173" s="161">
        <v>0</v>
      </c>
      <c r="H11173" s="161">
        <v>0</v>
      </c>
      <c r="L11173">
        <v>303.37787800000001</v>
      </c>
      <c r="R11173">
        <v>339.118292</v>
      </c>
      <c r="S11173">
        <v>339.118292</v>
      </c>
      <c r="T11173" s="194">
        <v>339.118292</v>
      </c>
      <c r="U11173" t="s">
        <v>193</v>
      </c>
      <c r="V11173">
        <v>45708.442662037036</v>
      </c>
    </row>
    <row r="11174" spans="1:22" x14ac:dyDescent="0.3">
      <c r="A11174" t="s">
        <v>128</v>
      </c>
      <c r="B11174" t="s">
        <v>129</v>
      </c>
      <c r="C11174" t="s">
        <v>93</v>
      </c>
      <c r="D11174" s="29">
        <v>45915</v>
      </c>
      <c r="E11174" s="161">
        <v>0</v>
      </c>
      <c r="F11174" s="161">
        <v>0</v>
      </c>
      <c r="G11174" s="161">
        <v>0</v>
      </c>
      <c r="H11174" s="161">
        <v>0</v>
      </c>
      <c r="L11174">
        <v>303.37787800000001</v>
      </c>
      <c r="R11174">
        <v>339.118292</v>
      </c>
      <c r="S11174">
        <v>339.118292</v>
      </c>
      <c r="T11174" s="194">
        <v>339.118292</v>
      </c>
      <c r="U11174" t="s">
        <v>193</v>
      </c>
      <c r="V11174">
        <v>45708.442662037036</v>
      </c>
    </row>
    <row r="11175" spans="1:22" x14ac:dyDescent="0.3">
      <c r="A11175" t="s">
        <v>128</v>
      </c>
      <c r="B11175" t="s">
        <v>129</v>
      </c>
      <c r="C11175" t="s">
        <v>93</v>
      </c>
      <c r="D11175" s="29">
        <v>45916</v>
      </c>
      <c r="E11175" s="161">
        <v>0</v>
      </c>
      <c r="F11175" s="161">
        <v>0</v>
      </c>
      <c r="G11175" s="161">
        <v>0</v>
      </c>
      <c r="H11175" s="161">
        <v>0</v>
      </c>
      <c r="L11175">
        <v>303.37787800000001</v>
      </c>
      <c r="R11175">
        <v>339.118292</v>
      </c>
      <c r="S11175">
        <v>339.118292</v>
      </c>
      <c r="T11175" s="194">
        <v>339.118292</v>
      </c>
      <c r="U11175" t="s">
        <v>193</v>
      </c>
      <c r="V11175">
        <v>45708.442650462966</v>
      </c>
    </row>
    <row r="11176" spans="1:22" x14ac:dyDescent="0.3">
      <c r="A11176" t="s">
        <v>128</v>
      </c>
      <c r="B11176" t="s">
        <v>129</v>
      </c>
      <c r="C11176" t="s">
        <v>93</v>
      </c>
      <c r="D11176" s="29">
        <v>45917</v>
      </c>
      <c r="E11176" s="161">
        <v>0</v>
      </c>
      <c r="F11176" s="161">
        <v>0</v>
      </c>
      <c r="G11176" s="161">
        <v>0</v>
      </c>
      <c r="H11176" s="161">
        <v>0</v>
      </c>
      <c r="L11176">
        <v>303.37787800000001</v>
      </c>
      <c r="R11176">
        <v>339.118292</v>
      </c>
      <c r="S11176">
        <v>339.118292</v>
      </c>
      <c r="T11176" s="194">
        <v>339.118292</v>
      </c>
      <c r="U11176" t="s">
        <v>193</v>
      </c>
      <c r="V11176">
        <v>45708.442662037036</v>
      </c>
    </row>
    <row r="11177" spans="1:22" x14ac:dyDescent="0.3">
      <c r="A11177" t="s">
        <v>128</v>
      </c>
      <c r="B11177" t="s">
        <v>129</v>
      </c>
      <c r="C11177" t="s">
        <v>93</v>
      </c>
      <c r="D11177" s="29">
        <v>45918</v>
      </c>
      <c r="E11177" s="161">
        <v>0</v>
      </c>
      <c r="F11177" s="161">
        <v>0</v>
      </c>
      <c r="G11177" s="161">
        <v>0</v>
      </c>
      <c r="H11177" s="161">
        <v>0</v>
      </c>
      <c r="L11177">
        <v>303.37787800000001</v>
      </c>
      <c r="R11177">
        <v>339.118292</v>
      </c>
      <c r="S11177">
        <v>339.118292</v>
      </c>
      <c r="T11177" s="194">
        <v>339.118292</v>
      </c>
      <c r="U11177" t="s">
        <v>193</v>
      </c>
      <c r="V11177">
        <v>45708.442650462966</v>
      </c>
    </row>
    <row r="11178" spans="1:22" x14ac:dyDescent="0.3">
      <c r="A11178" t="s">
        <v>128</v>
      </c>
      <c r="B11178" t="s">
        <v>129</v>
      </c>
      <c r="C11178" t="s">
        <v>93</v>
      </c>
      <c r="D11178" s="29">
        <v>45919</v>
      </c>
      <c r="E11178" s="161">
        <v>0</v>
      </c>
      <c r="F11178" s="161">
        <v>0</v>
      </c>
      <c r="G11178" s="161">
        <v>0</v>
      </c>
      <c r="H11178" s="161">
        <v>0</v>
      </c>
      <c r="L11178">
        <v>303.37787800000001</v>
      </c>
      <c r="R11178">
        <v>339.118292</v>
      </c>
      <c r="S11178">
        <v>339.118292</v>
      </c>
      <c r="T11178" s="194">
        <v>339.118292</v>
      </c>
      <c r="U11178" t="s">
        <v>193</v>
      </c>
      <c r="V11178">
        <v>45708.442650462966</v>
      </c>
    </row>
    <row r="11179" spans="1:22" x14ac:dyDescent="0.3">
      <c r="A11179" t="s">
        <v>128</v>
      </c>
      <c r="B11179" t="s">
        <v>129</v>
      </c>
      <c r="C11179" t="s">
        <v>93</v>
      </c>
      <c r="D11179" s="29">
        <v>45920</v>
      </c>
      <c r="E11179" s="161">
        <v>0</v>
      </c>
      <c r="F11179" s="161">
        <v>0</v>
      </c>
      <c r="G11179" s="161">
        <v>0</v>
      </c>
      <c r="H11179" s="161">
        <v>0</v>
      </c>
      <c r="L11179">
        <v>303.37787800000001</v>
      </c>
      <c r="R11179">
        <v>339.118292</v>
      </c>
      <c r="S11179">
        <v>339.118292</v>
      </c>
      <c r="T11179" s="194">
        <v>339.118292</v>
      </c>
      <c r="U11179" t="s">
        <v>193</v>
      </c>
      <c r="V11179">
        <v>45708.442650462966</v>
      </c>
    </row>
    <row r="11180" spans="1:22" x14ac:dyDescent="0.3">
      <c r="A11180" t="s">
        <v>128</v>
      </c>
      <c r="B11180" t="s">
        <v>129</v>
      </c>
      <c r="C11180" t="s">
        <v>93</v>
      </c>
      <c r="D11180" s="29">
        <v>45921</v>
      </c>
      <c r="E11180" s="161">
        <v>0</v>
      </c>
      <c r="F11180" s="161">
        <v>0</v>
      </c>
      <c r="G11180" s="161">
        <v>0</v>
      </c>
      <c r="H11180" s="161">
        <v>0</v>
      </c>
      <c r="L11180">
        <v>303.37787800000001</v>
      </c>
      <c r="R11180">
        <v>339.118292</v>
      </c>
      <c r="S11180">
        <v>339.118292</v>
      </c>
      <c r="T11180" s="194">
        <v>339.118292</v>
      </c>
      <c r="U11180" t="s">
        <v>193</v>
      </c>
      <c r="V11180">
        <v>45708.442650462966</v>
      </c>
    </row>
    <row r="11181" spans="1:22" x14ac:dyDescent="0.3">
      <c r="A11181" t="s">
        <v>128</v>
      </c>
      <c r="B11181" t="s">
        <v>129</v>
      </c>
      <c r="C11181" t="s">
        <v>93</v>
      </c>
      <c r="D11181" s="29">
        <v>45922</v>
      </c>
      <c r="E11181" s="161">
        <v>0</v>
      </c>
      <c r="F11181" s="161">
        <v>0</v>
      </c>
      <c r="G11181" s="161">
        <v>0</v>
      </c>
      <c r="H11181" s="161">
        <v>0</v>
      </c>
      <c r="L11181">
        <v>303.37787800000001</v>
      </c>
      <c r="R11181">
        <v>339.118292</v>
      </c>
      <c r="S11181">
        <v>339.118292</v>
      </c>
      <c r="T11181" s="194">
        <v>339.118292</v>
      </c>
      <c r="U11181" t="s">
        <v>193</v>
      </c>
      <c r="V11181">
        <v>45708.442650462966</v>
      </c>
    </row>
    <row r="11182" spans="1:22" x14ac:dyDescent="0.3">
      <c r="A11182" t="s">
        <v>128</v>
      </c>
      <c r="B11182" t="s">
        <v>129</v>
      </c>
      <c r="C11182" t="s">
        <v>93</v>
      </c>
      <c r="D11182" s="29">
        <v>45923</v>
      </c>
      <c r="E11182" s="161">
        <v>0</v>
      </c>
      <c r="F11182" s="161">
        <v>0</v>
      </c>
      <c r="G11182" s="161">
        <v>0</v>
      </c>
      <c r="H11182" s="161">
        <v>0</v>
      </c>
      <c r="L11182">
        <v>303.37787800000001</v>
      </c>
      <c r="R11182">
        <v>339.118292</v>
      </c>
      <c r="S11182">
        <v>339.118292</v>
      </c>
      <c r="T11182" s="194">
        <v>339.118292</v>
      </c>
      <c r="U11182" t="s">
        <v>193</v>
      </c>
      <c r="V11182">
        <v>45708.442650462966</v>
      </c>
    </row>
    <row r="11183" spans="1:22" x14ac:dyDescent="0.3">
      <c r="A11183" t="s">
        <v>128</v>
      </c>
      <c r="B11183" t="s">
        <v>129</v>
      </c>
      <c r="C11183" t="s">
        <v>93</v>
      </c>
      <c r="D11183" s="29">
        <v>45924</v>
      </c>
      <c r="E11183" s="161">
        <v>0</v>
      </c>
      <c r="F11183" s="161">
        <v>0</v>
      </c>
      <c r="G11183" s="161">
        <v>0</v>
      </c>
      <c r="H11183" s="161">
        <v>0</v>
      </c>
      <c r="L11183">
        <v>303.37787800000001</v>
      </c>
      <c r="R11183">
        <v>339.118292</v>
      </c>
      <c r="S11183">
        <v>339.118292</v>
      </c>
      <c r="T11183" s="194">
        <v>339.118292</v>
      </c>
      <c r="U11183" t="s">
        <v>193</v>
      </c>
      <c r="V11183">
        <v>45708.442662037036</v>
      </c>
    </row>
    <row r="11184" spans="1:22" x14ac:dyDescent="0.3">
      <c r="A11184" t="s">
        <v>128</v>
      </c>
      <c r="B11184" t="s">
        <v>129</v>
      </c>
      <c r="C11184" t="s">
        <v>93</v>
      </c>
      <c r="D11184" s="29">
        <v>45925</v>
      </c>
      <c r="E11184" s="161">
        <v>0</v>
      </c>
      <c r="F11184" s="161">
        <v>0</v>
      </c>
      <c r="G11184" s="161">
        <v>0</v>
      </c>
      <c r="H11184" s="161">
        <v>0</v>
      </c>
      <c r="L11184">
        <v>303.37787800000001</v>
      </c>
      <c r="R11184">
        <v>339.118292</v>
      </c>
      <c r="S11184">
        <v>339.118292</v>
      </c>
      <c r="T11184" s="194">
        <v>339.118292</v>
      </c>
      <c r="U11184" t="s">
        <v>193</v>
      </c>
      <c r="V11184">
        <v>45708.442662037036</v>
      </c>
    </row>
    <row r="11185" spans="1:22" x14ac:dyDescent="0.3">
      <c r="A11185" t="s">
        <v>128</v>
      </c>
      <c r="B11185" t="s">
        <v>129</v>
      </c>
      <c r="C11185" t="s">
        <v>93</v>
      </c>
      <c r="D11185" s="29">
        <v>45926</v>
      </c>
      <c r="E11185" s="161">
        <v>0</v>
      </c>
      <c r="F11185" s="161">
        <v>0</v>
      </c>
      <c r="G11185" s="161">
        <v>0</v>
      </c>
      <c r="H11185" s="161">
        <v>0</v>
      </c>
      <c r="L11185">
        <v>303.37787800000001</v>
      </c>
      <c r="R11185">
        <v>339.118292</v>
      </c>
      <c r="S11185">
        <v>339.118292</v>
      </c>
      <c r="T11185" s="194">
        <v>339.118292</v>
      </c>
      <c r="U11185" t="s">
        <v>193</v>
      </c>
      <c r="V11185">
        <v>45708.442650462966</v>
      </c>
    </row>
    <row r="11186" spans="1:22" x14ac:dyDescent="0.3">
      <c r="A11186" t="s">
        <v>128</v>
      </c>
      <c r="B11186" t="s">
        <v>129</v>
      </c>
      <c r="C11186" t="s">
        <v>93</v>
      </c>
      <c r="D11186" s="29">
        <v>45927</v>
      </c>
      <c r="E11186" s="161">
        <v>0</v>
      </c>
      <c r="F11186" s="161">
        <v>0</v>
      </c>
      <c r="G11186" s="161">
        <v>0</v>
      </c>
      <c r="H11186" s="161">
        <v>0</v>
      </c>
      <c r="L11186">
        <v>303.37787800000001</v>
      </c>
      <c r="R11186">
        <v>339.118292</v>
      </c>
      <c r="S11186">
        <v>339.118292</v>
      </c>
      <c r="T11186" s="194">
        <v>339.118292</v>
      </c>
      <c r="U11186" t="s">
        <v>193</v>
      </c>
      <c r="V11186">
        <v>45708.442662037036</v>
      </c>
    </row>
    <row r="11187" spans="1:22" x14ac:dyDescent="0.3">
      <c r="A11187" t="s">
        <v>128</v>
      </c>
      <c r="B11187" t="s">
        <v>129</v>
      </c>
      <c r="C11187" t="s">
        <v>93</v>
      </c>
      <c r="D11187" s="29">
        <v>45928</v>
      </c>
      <c r="E11187" s="161">
        <v>0</v>
      </c>
      <c r="F11187" s="161">
        <v>0</v>
      </c>
      <c r="G11187" s="161">
        <v>0</v>
      </c>
      <c r="H11187" s="161">
        <v>0</v>
      </c>
      <c r="L11187">
        <v>303.37787800000001</v>
      </c>
      <c r="R11187">
        <v>339.118292</v>
      </c>
      <c r="S11187">
        <v>339.118292</v>
      </c>
      <c r="T11187" s="194">
        <v>339.118292</v>
      </c>
      <c r="U11187" t="s">
        <v>193</v>
      </c>
      <c r="V11187">
        <v>45708.442650462966</v>
      </c>
    </row>
    <row r="11188" spans="1:22" x14ac:dyDescent="0.3">
      <c r="A11188" t="s">
        <v>128</v>
      </c>
      <c r="B11188" t="s">
        <v>129</v>
      </c>
      <c r="C11188" t="s">
        <v>93</v>
      </c>
      <c r="D11188" s="29">
        <v>45929</v>
      </c>
      <c r="E11188" s="161">
        <v>0</v>
      </c>
      <c r="F11188" s="161">
        <v>0</v>
      </c>
      <c r="G11188" s="161">
        <v>0</v>
      </c>
      <c r="H11188" s="161">
        <v>0</v>
      </c>
      <c r="L11188">
        <v>303.37787800000001</v>
      </c>
      <c r="R11188">
        <v>339.118292</v>
      </c>
      <c r="S11188">
        <v>339.118292</v>
      </c>
      <c r="T11188" s="194">
        <v>339.118292</v>
      </c>
      <c r="U11188" t="s">
        <v>193</v>
      </c>
      <c r="V11188">
        <v>45708.442662037036</v>
      </c>
    </row>
    <row r="11189" spans="1:22" x14ac:dyDescent="0.3">
      <c r="A11189" t="s">
        <v>128</v>
      </c>
      <c r="B11189" t="s">
        <v>129</v>
      </c>
      <c r="C11189" t="s">
        <v>93</v>
      </c>
      <c r="D11189" s="29">
        <v>45930</v>
      </c>
      <c r="E11189" s="161">
        <v>0</v>
      </c>
      <c r="F11189" s="161">
        <v>0</v>
      </c>
      <c r="G11189" s="161">
        <v>0</v>
      </c>
      <c r="H11189" s="161">
        <v>0</v>
      </c>
      <c r="L11189">
        <v>303.37787800000001</v>
      </c>
      <c r="R11189">
        <v>339.118292</v>
      </c>
      <c r="S11189">
        <v>339.118292</v>
      </c>
      <c r="T11189" s="194">
        <v>339.118292</v>
      </c>
      <c r="U11189" t="s">
        <v>193</v>
      </c>
      <c r="V11189">
        <v>45708.442650462966</v>
      </c>
    </row>
    <row r="11190" spans="1:22" x14ac:dyDescent="0.3">
      <c r="A11190" t="s">
        <v>128</v>
      </c>
      <c r="B11190" t="s">
        <v>129</v>
      </c>
      <c r="C11190" t="s">
        <v>93</v>
      </c>
      <c r="D11190" s="29">
        <v>45931</v>
      </c>
      <c r="E11190" s="161">
        <v>0</v>
      </c>
      <c r="F11190" s="161">
        <v>0</v>
      </c>
      <c r="G11190" s="161">
        <v>0</v>
      </c>
      <c r="H11190" s="161">
        <v>0</v>
      </c>
      <c r="L11190">
        <v>303.37787800000001</v>
      </c>
      <c r="R11190">
        <v>339.118292</v>
      </c>
      <c r="S11190">
        <v>339.118292</v>
      </c>
      <c r="T11190" s="194">
        <v>339.118292</v>
      </c>
      <c r="U11190" t="s">
        <v>193</v>
      </c>
      <c r="V11190">
        <v>45708.442650462966</v>
      </c>
    </row>
    <row r="11191" spans="1:22" x14ac:dyDescent="0.3">
      <c r="A11191" t="s">
        <v>128</v>
      </c>
      <c r="B11191" t="s">
        <v>129</v>
      </c>
      <c r="C11191" t="s">
        <v>93</v>
      </c>
      <c r="D11191" s="29">
        <v>45932</v>
      </c>
      <c r="E11191" s="161">
        <v>0</v>
      </c>
      <c r="F11191" s="161">
        <v>0</v>
      </c>
      <c r="G11191" s="161">
        <v>0</v>
      </c>
      <c r="H11191" s="161">
        <v>0</v>
      </c>
      <c r="L11191">
        <v>303.37787800000001</v>
      </c>
      <c r="R11191">
        <v>339.118292</v>
      </c>
      <c r="S11191">
        <v>339.118292</v>
      </c>
      <c r="T11191" s="194">
        <v>339.118292</v>
      </c>
      <c r="U11191" t="s">
        <v>193</v>
      </c>
      <c r="V11191">
        <v>45708.442650462966</v>
      </c>
    </row>
    <row r="11192" spans="1:22" x14ac:dyDescent="0.3">
      <c r="A11192" t="s">
        <v>128</v>
      </c>
      <c r="B11192" t="s">
        <v>129</v>
      </c>
      <c r="C11192" t="s">
        <v>93</v>
      </c>
      <c r="D11192" s="29">
        <v>45933</v>
      </c>
      <c r="E11192" s="161">
        <v>0</v>
      </c>
      <c r="F11192" s="161">
        <v>0</v>
      </c>
      <c r="G11192" s="161">
        <v>0</v>
      </c>
      <c r="H11192" s="161">
        <v>0</v>
      </c>
      <c r="L11192">
        <v>303.37787800000001</v>
      </c>
      <c r="R11192">
        <v>339.118292</v>
      </c>
      <c r="S11192">
        <v>339.118292</v>
      </c>
      <c r="T11192" s="194">
        <v>339.118292</v>
      </c>
      <c r="U11192" t="s">
        <v>193</v>
      </c>
      <c r="V11192">
        <v>45708.442650462966</v>
      </c>
    </row>
    <row r="11193" spans="1:22" x14ac:dyDescent="0.3">
      <c r="A11193" t="s">
        <v>128</v>
      </c>
      <c r="B11193" t="s">
        <v>129</v>
      </c>
      <c r="C11193" t="s">
        <v>93</v>
      </c>
      <c r="D11193" s="29">
        <v>45934</v>
      </c>
      <c r="E11193" s="161">
        <v>0</v>
      </c>
      <c r="F11193" s="161">
        <v>0</v>
      </c>
      <c r="G11193" s="161">
        <v>0</v>
      </c>
      <c r="H11193" s="161">
        <v>0</v>
      </c>
      <c r="L11193">
        <v>303.37787800000001</v>
      </c>
      <c r="R11193">
        <v>339.118292</v>
      </c>
      <c r="S11193">
        <v>339.118292</v>
      </c>
      <c r="T11193" s="194">
        <v>339.118292</v>
      </c>
      <c r="U11193" t="s">
        <v>193</v>
      </c>
      <c r="V11193">
        <v>45708.44263888889</v>
      </c>
    </row>
    <row r="11194" spans="1:22" x14ac:dyDescent="0.3">
      <c r="A11194" t="s">
        <v>128</v>
      </c>
      <c r="B11194" t="s">
        <v>129</v>
      </c>
      <c r="C11194" t="s">
        <v>93</v>
      </c>
      <c r="D11194" s="29">
        <v>45935</v>
      </c>
      <c r="E11194" s="161">
        <v>0</v>
      </c>
      <c r="F11194" s="161">
        <v>0</v>
      </c>
      <c r="G11194" s="161">
        <v>0</v>
      </c>
      <c r="H11194" s="161">
        <v>0</v>
      </c>
      <c r="L11194">
        <v>303.37787800000001</v>
      </c>
      <c r="R11194">
        <v>339.118292</v>
      </c>
      <c r="S11194">
        <v>339.118292</v>
      </c>
      <c r="T11194" s="194">
        <v>339.118292</v>
      </c>
      <c r="U11194" t="s">
        <v>193</v>
      </c>
      <c r="V11194">
        <v>45708.442662037036</v>
      </c>
    </row>
    <row r="11195" spans="1:22" x14ac:dyDescent="0.3">
      <c r="A11195" t="s">
        <v>128</v>
      </c>
      <c r="B11195" t="s">
        <v>129</v>
      </c>
      <c r="C11195" t="s">
        <v>93</v>
      </c>
      <c r="D11195" s="29">
        <v>45936</v>
      </c>
      <c r="E11195" s="161">
        <v>0</v>
      </c>
      <c r="F11195" s="161">
        <v>0</v>
      </c>
      <c r="G11195" s="161">
        <v>0</v>
      </c>
      <c r="H11195" s="161">
        <v>0</v>
      </c>
      <c r="L11195">
        <v>303.37787800000001</v>
      </c>
      <c r="R11195">
        <v>339.118292</v>
      </c>
      <c r="S11195">
        <v>339.118292</v>
      </c>
      <c r="T11195" s="194">
        <v>339.118292</v>
      </c>
      <c r="U11195" t="s">
        <v>193</v>
      </c>
      <c r="V11195">
        <v>45708.442662037036</v>
      </c>
    </row>
    <row r="11196" spans="1:22" x14ac:dyDescent="0.3">
      <c r="A11196" t="s">
        <v>128</v>
      </c>
      <c r="B11196" t="s">
        <v>129</v>
      </c>
      <c r="C11196" t="s">
        <v>93</v>
      </c>
      <c r="D11196" s="29">
        <v>45937</v>
      </c>
      <c r="E11196" s="161">
        <v>0</v>
      </c>
      <c r="F11196" s="161">
        <v>0</v>
      </c>
      <c r="G11196" s="161">
        <v>0</v>
      </c>
      <c r="H11196" s="161">
        <v>0</v>
      </c>
      <c r="L11196">
        <v>303.37787800000001</v>
      </c>
      <c r="R11196">
        <v>339.118292</v>
      </c>
      <c r="S11196">
        <v>339.118292</v>
      </c>
      <c r="T11196" s="194">
        <v>339.118292</v>
      </c>
      <c r="U11196" t="s">
        <v>193</v>
      </c>
      <c r="V11196">
        <v>45708.442650462966</v>
      </c>
    </row>
    <row r="11197" spans="1:22" x14ac:dyDescent="0.3">
      <c r="A11197" t="s">
        <v>128</v>
      </c>
      <c r="B11197" t="s">
        <v>129</v>
      </c>
      <c r="C11197" t="s">
        <v>93</v>
      </c>
      <c r="D11197" s="29">
        <v>45938</v>
      </c>
      <c r="E11197" s="161">
        <v>0</v>
      </c>
      <c r="F11197" s="161">
        <v>0</v>
      </c>
      <c r="G11197" s="161">
        <v>0</v>
      </c>
      <c r="H11197" s="161">
        <v>0</v>
      </c>
      <c r="L11197">
        <v>303.37787800000001</v>
      </c>
      <c r="R11197">
        <v>339.118292</v>
      </c>
      <c r="S11197">
        <v>339.118292</v>
      </c>
      <c r="T11197" s="194">
        <v>339.118292</v>
      </c>
      <c r="U11197" t="s">
        <v>193</v>
      </c>
      <c r="V11197">
        <v>45708.442650462966</v>
      </c>
    </row>
    <row r="11198" spans="1:22" x14ac:dyDescent="0.3">
      <c r="A11198" t="s">
        <v>128</v>
      </c>
      <c r="B11198" t="s">
        <v>129</v>
      </c>
      <c r="C11198" t="s">
        <v>93</v>
      </c>
      <c r="D11198" s="29">
        <v>45939</v>
      </c>
      <c r="E11198" s="161">
        <v>0</v>
      </c>
      <c r="F11198" s="161">
        <v>0</v>
      </c>
      <c r="G11198" s="161">
        <v>0</v>
      </c>
      <c r="H11198" s="161">
        <v>0</v>
      </c>
      <c r="L11198">
        <v>303.37787800000001</v>
      </c>
      <c r="R11198">
        <v>339.118292</v>
      </c>
      <c r="S11198">
        <v>339.118292</v>
      </c>
      <c r="T11198" s="194">
        <v>339.118292</v>
      </c>
      <c r="U11198" t="s">
        <v>193</v>
      </c>
      <c r="V11198">
        <v>45708.442650462966</v>
      </c>
    </row>
    <row r="11199" spans="1:22" x14ac:dyDescent="0.3">
      <c r="A11199" t="s">
        <v>128</v>
      </c>
      <c r="B11199" t="s">
        <v>129</v>
      </c>
      <c r="C11199" t="s">
        <v>93</v>
      </c>
      <c r="D11199" s="29">
        <v>45940</v>
      </c>
      <c r="E11199" s="161">
        <v>0</v>
      </c>
      <c r="F11199" s="161">
        <v>0</v>
      </c>
      <c r="G11199" s="161">
        <v>0</v>
      </c>
      <c r="H11199" s="161">
        <v>0</v>
      </c>
      <c r="L11199">
        <v>303.37787800000001</v>
      </c>
      <c r="R11199">
        <v>339.118292</v>
      </c>
      <c r="S11199">
        <v>339.118292</v>
      </c>
      <c r="T11199" s="194">
        <v>339.118292</v>
      </c>
      <c r="U11199" t="s">
        <v>193</v>
      </c>
      <c r="V11199">
        <v>45708.442650462966</v>
      </c>
    </row>
    <row r="11200" spans="1:22" x14ac:dyDescent="0.3">
      <c r="A11200" t="s">
        <v>128</v>
      </c>
      <c r="B11200" t="s">
        <v>129</v>
      </c>
      <c r="C11200" t="s">
        <v>93</v>
      </c>
      <c r="D11200" s="29">
        <v>45941</v>
      </c>
      <c r="E11200" s="161">
        <v>0</v>
      </c>
      <c r="F11200" s="161">
        <v>0</v>
      </c>
      <c r="G11200" s="161">
        <v>0</v>
      </c>
      <c r="H11200" s="161">
        <v>0</v>
      </c>
      <c r="L11200">
        <v>303.37787800000001</v>
      </c>
      <c r="R11200">
        <v>339.118292</v>
      </c>
      <c r="S11200">
        <v>339.118292</v>
      </c>
      <c r="T11200" s="194">
        <v>339.118292</v>
      </c>
      <c r="U11200" t="s">
        <v>193</v>
      </c>
      <c r="V11200">
        <v>45708.442650462966</v>
      </c>
    </row>
    <row r="11201" spans="1:22" x14ac:dyDescent="0.3">
      <c r="A11201" t="s">
        <v>128</v>
      </c>
      <c r="B11201" t="s">
        <v>129</v>
      </c>
      <c r="C11201" t="s">
        <v>93</v>
      </c>
      <c r="D11201" s="29">
        <v>45942</v>
      </c>
      <c r="E11201" s="161">
        <v>0</v>
      </c>
      <c r="F11201" s="161">
        <v>0</v>
      </c>
      <c r="G11201" s="161">
        <v>0</v>
      </c>
      <c r="H11201" s="161">
        <v>0</v>
      </c>
      <c r="L11201">
        <v>303.37787800000001</v>
      </c>
      <c r="R11201">
        <v>339.118292</v>
      </c>
      <c r="S11201">
        <v>339.118292</v>
      </c>
      <c r="T11201" s="194">
        <v>339.118292</v>
      </c>
      <c r="U11201" t="s">
        <v>193</v>
      </c>
      <c r="V11201">
        <v>45708.442662037036</v>
      </c>
    </row>
    <row r="11202" spans="1:22" x14ac:dyDescent="0.3">
      <c r="A11202" t="s">
        <v>128</v>
      </c>
      <c r="B11202" t="s">
        <v>129</v>
      </c>
      <c r="C11202" t="s">
        <v>93</v>
      </c>
      <c r="D11202" s="29">
        <v>45943</v>
      </c>
      <c r="E11202" s="161">
        <v>0</v>
      </c>
      <c r="F11202" s="161">
        <v>0</v>
      </c>
      <c r="G11202" s="161">
        <v>0</v>
      </c>
      <c r="H11202" s="161">
        <v>0</v>
      </c>
      <c r="L11202">
        <v>303.37787800000001</v>
      </c>
      <c r="R11202">
        <v>339.118292</v>
      </c>
      <c r="S11202">
        <v>339.118292</v>
      </c>
      <c r="T11202" s="194">
        <v>339.118292</v>
      </c>
      <c r="U11202" t="s">
        <v>193</v>
      </c>
      <c r="V11202">
        <v>45708.44263888889</v>
      </c>
    </row>
    <row r="11203" spans="1:22" x14ac:dyDescent="0.3">
      <c r="A11203" t="s">
        <v>128</v>
      </c>
      <c r="B11203" t="s">
        <v>129</v>
      </c>
      <c r="C11203" t="s">
        <v>93</v>
      </c>
      <c r="D11203" s="29">
        <v>45944</v>
      </c>
      <c r="E11203" s="161">
        <v>0</v>
      </c>
      <c r="F11203" s="161">
        <v>0</v>
      </c>
      <c r="G11203" s="161">
        <v>0</v>
      </c>
      <c r="H11203" s="161">
        <v>0</v>
      </c>
      <c r="L11203">
        <v>303.37787800000001</v>
      </c>
      <c r="R11203">
        <v>339.118292</v>
      </c>
      <c r="S11203">
        <v>339.118292</v>
      </c>
      <c r="T11203" s="194">
        <v>339.118292</v>
      </c>
      <c r="U11203" t="s">
        <v>193</v>
      </c>
      <c r="V11203">
        <v>45708.442650462966</v>
      </c>
    </row>
    <row r="11204" spans="1:22" x14ac:dyDescent="0.3">
      <c r="A11204" t="s">
        <v>128</v>
      </c>
      <c r="B11204" t="s">
        <v>129</v>
      </c>
      <c r="C11204" t="s">
        <v>93</v>
      </c>
      <c r="D11204" s="29">
        <v>45945</v>
      </c>
      <c r="E11204" s="161">
        <v>0</v>
      </c>
      <c r="F11204" s="161">
        <v>0</v>
      </c>
      <c r="G11204" s="161">
        <v>0</v>
      </c>
      <c r="H11204" s="161">
        <v>0</v>
      </c>
      <c r="L11204">
        <v>303.37787800000001</v>
      </c>
      <c r="R11204">
        <v>339.118292</v>
      </c>
      <c r="S11204">
        <v>339.118292</v>
      </c>
      <c r="T11204" s="194">
        <v>339.118292</v>
      </c>
      <c r="U11204" t="s">
        <v>193</v>
      </c>
      <c r="V11204">
        <v>45708.442662037036</v>
      </c>
    </row>
    <row r="11205" spans="1:22" x14ac:dyDescent="0.3">
      <c r="A11205" t="s">
        <v>128</v>
      </c>
      <c r="B11205" t="s">
        <v>129</v>
      </c>
      <c r="C11205" t="s">
        <v>93</v>
      </c>
      <c r="D11205" s="29">
        <v>45946</v>
      </c>
      <c r="E11205" s="161">
        <v>0</v>
      </c>
      <c r="F11205" s="161">
        <v>0</v>
      </c>
      <c r="G11205" s="161">
        <v>0</v>
      </c>
      <c r="H11205" s="161">
        <v>0</v>
      </c>
      <c r="L11205">
        <v>303.37787800000001</v>
      </c>
      <c r="R11205">
        <v>339.118292</v>
      </c>
      <c r="S11205">
        <v>339.118292</v>
      </c>
      <c r="T11205" s="194">
        <v>339.118292</v>
      </c>
      <c r="U11205" t="s">
        <v>193</v>
      </c>
      <c r="V11205">
        <v>45708.44263888889</v>
      </c>
    </row>
    <row r="11206" spans="1:22" x14ac:dyDescent="0.3">
      <c r="A11206" t="s">
        <v>128</v>
      </c>
      <c r="B11206" t="s">
        <v>129</v>
      </c>
      <c r="C11206" t="s">
        <v>93</v>
      </c>
      <c r="D11206" s="29">
        <v>45947</v>
      </c>
      <c r="E11206" s="161">
        <v>0</v>
      </c>
      <c r="F11206" s="161">
        <v>0</v>
      </c>
      <c r="G11206" s="161">
        <v>0</v>
      </c>
      <c r="H11206" s="161">
        <v>0</v>
      </c>
      <c r="L11206">
        <v>303.37787800000001</v>
      </c>
      <c r="R11206">
        <v>339.118292</v>
      </c>
      <c r="S11206">
        <v>339.118292</v>
      </c>
      <c r="T11206" s="194">
        <v>339.118292</v>
      </c>
      <c r="U11206" t="s">
        <v>193</v>
      </c>
      <c r="V11206">
        <v>45708.442662037036</v>
      </c>
    </row>
    <row r="11207" spans="1:22" x14ac:dyDescent="0.3">
      <c r="A11207" t="s">
        <v>128</v>
      </c>
      <c r="B11207" t="s">
        <v>129</v>
      </c>
      <c r="C11207" t="s">
        <v>93</v>
      </c>
      <c r="D11207" s="29">
        <v>45948</v>
      </c>
      <c r="E11207" s="161">
        <v>0</v>
      </c>
      <c r="F11207" s="161">
        <v>0</v>
      </c>
      <c r="G11207" s="161">
        <v>0</v>
      </c>
      <c r="H11207" s="161">
        <v>0</v>
      </c>
      <c r="L11207">
        <v>303.37787800000001</v>
      </c>
      <c r="R11207">
        <v>339.118292</v>
      </c>
      <c r="S11207">
        <v>339.118292</v>
      </c>
      <c r="T11207" s="194">
        <v>339.118292</v>
      </c>
      <c r="U11207" t="s">
        <v>193</v>
      </c>
      <c r="V11207">
        <v>45708.442650462966</v>
      </c>
    </row>
    <row r="11208" spans="1:22" x14ac:dyDescent="0.3">
      <c r="A11208" t="s">
        <v>128</v>
      </c>
      <c r="B11208" t="s">
        <v>129</v>
      </c>
      <c r="C11208" t="s">
        <v>93</v>
      </c>
      <c r="D11208" s="29">
        <v>45949</v>
      </c>
      <c r="E11208" s="161">
        <v>0</v>
      </c>
      <c r="F11208" s="161">
        <v>0</v>
      </c>
      <c r="G11208" s="161">
        <v>0</v>
      </c>
      <c r="H11208" s="161">
        <v>0</v>
      </c>
      <c r="L11208">
        <v>303.37787800000001</v>
      </c>
      <c r="R11208">
        <v>339.118292</v>
      </c>
      <c r="S11208">
        <v>339.118292</v>
      </c>
      <c r="T11208" s="194">
        <v>339.118292</v>
      </c>
      <c r="U11208" t="s">
        <v>193</v>
      </c>
      <c r="V11208">
        <v>45708.44263888889</v>
      </c>
    </row>
    <row r="11209" spans="1:22" x14ac:dyDescent="0.3">
      <c r="A11209" t="s">
        <v>128</v>
      </c>
      <c r="B11209" t="s">
        <v>129</v>
      </c>
      <c r="C11209" t="s">
        <v>93</v>
      </c>
      <c r="D11209" s="29">
        <v>45950</v>
      </c>
      <c r="E11209" s="161">
        <v>0</v>
      </c>
      <c r="F11209" s="161">
        <v>0</v>
      </c>
      <c r="G11209" s="161">
        <v>0</v>
      </c>
      <c r="H11209" s="161">
        <v>0</v>
      </c>
      <c r="L11209">
        <v>303.37787800000001</v>
      </c>
      <c r="R11209">
        <v>339.118292</v>
      </c>
      <c r="S11209">
        <v>339.118292</v>
      </c>
      <c r="T11209" s="194">
        <v>339.118292</v>
      </c>
      <c r="U11209" t="s">
        <v>193</v>
      </c>
      <c r="V11209">
        <v>45708.442650462966</v>
      </c>
    </row>
    <row r="11210" spans="1:22" x14ac:dyDescent="0.3">
      <c r="A11210" t="s">
        <v>128</v>
      </c>
      <c r="B11210" t="s">
        <v>129</v>
      </c>
      <c r="C11210" t="s">
        <v>93</v>
      </c>
      <c r="D11210" s="29">
        <v>45951</v>
      </c>
      <c r="E11210" s="161">
        <v>0</v>
      </c>
      <c r="F11210" s="161">
        <v>0</v>
      </c>
      <c r="G11210" s="161">
        <v>0</v>
      </c>
      <c r="H11210" s="161">
        <v>0</v>
      </c>
      <c r="L11210">
        <v>303.37787800000001</v>
      </c>
      <c r="R11210">
        <v>339.118292</v>
      </c>
      <c r="S11210">
        <v>339.118292</v>
      </c>
      <c r="T11210" s="194">
        <v>339.118292</v>
      </c>
      <c r="U11210" t="s">
        <v>193</v>
      </c>
      <c r="V11210">
        <v>45708.442662037036</v>
      </c>
    </row>
    <row r="11211" spans="1:22" x14ac:dyDescent="0.3">
      <c r="A11211" t="s">
        <v>128</v>
      </c>
      <c r="B11211" t="s">
        <v>129</v>
      </c>
      <c r="C11211" t="s">
        <v>93</v>
      </c>
      <c r="D11211" s="29">
        <v>45952</v>
      </c>
      <c r="E11211" s="161">
        <v>0</v>
      </c>
      <c r="F11211" s="161">
        <v>0</v>
      </c>
      <c r="G11211" s="161">
        <v>0</v>
      </c>
      <c r="H11211" s="161">
        <v>0</v>
      </c>
      <c r="L11211">
        <v>303.37787800000001</v>
      </c>
      <c r="R11211">
        <v>339.118292</v>
      </c>
      <c r="S11211">
        <v>339.118292</v>
      </c>
      <c r="T11211" s="194">
        <v>339.118292</v>
      </c>
      <c r="U11211" t="s">
        <v>193</v>
      </c>
      <c r="V11211">
        <v>45708.44263888889</v>
      </c>
    </row>
    <row r="11212" spans="1:22" x14ac:dyDescent="0.3">
      <c r="A11212" t="s">
        <v>128</v>
      </c>
      <c r="B11212" t="s">
        <v>129</v>
      </c>
      <c r="C11212" t="s">
        <v>93</v>
      </c>
      <c r="D11212" s="29">
        <v>45953</v>
      </c>
      <c r="E11212" s="161">
        <v>0</v>
      </c>
      <c r="F11212" s="161">
        <v>0</v>
      </c>
      <c r="G11212" s="161">
        <v>0</v>
      </c>
      <c r="H11212" s="161">
        <v>0</v>
      </c>
      <c r="L11212">
        <v>303.37787800000001</v>
      </c>
      <c r="R11212">
        <v>339.118292</v>
      </c>
      <c r="S11212">
        <v>339.118292</v>
      </c>
      <c r="T11212" s="194">
        <v>339.118292</v>
      </c>
      <c r="U11212" t="s">
        <v>193</v>
      </c>
      <c r="V11212">
        <v>45708.442662037036</v>
      </c>
    </row>
    <row r="11213" spans="1:22" x14ac:dyDescent="0.3">
      <c r="A11213" t="s">
        <v>128</v>
      </c>
      <c r="B11213" t="s">
        <v>129</v>
      </c>
      <c r="C11213" t="s">
        <v>93</v>
      </c>
      <c r="D11213" s="29">
        <v>45954</v>
      </c>
      <c r="E11213" s="161">
        <v>0</v>
      </c>
      <c r="F11213" s="161">
        <v>0</v>
      </c>
      <c r="G11213" s="161">
        <v>0</v>
      </c>
      <c r="H11213" s="161">
        <v>0</v>
      </c>
      <c r="L11213">
        <v>303.37787800000001</v>
      </c>
      <c r="R11213">
        <v>339.118292</v>
      </c>
      <c r="S11213">
        <v>339.118292</v>
      </c>
      <c r="T11213" s="194">
        <v>339.118292</v>
      </c>
      <c r="U11213" t="s">
        <v>193</v>
      </c>
      <c r="V11213">
        <v>45708.44263888889</v>
      </c>
    </row>
    <row r="11214" spans="1:22" x14ac:dyDescent="0.3">
      <c r="A11214" t="s">
        <v>128</v>
      </c>
      <c r="B11214" t="s">
        <v>129</v>
      </c>
      <c r="C11214" t="s">
        <v>93</v>
      </c>
      <c r="D11214" s="29">
        <v>45955</v>
      </c>
      <c r="E11214" s="161">
        <v>0</v>
      </c>
      <c r="F11214" s="161">
        <v>0</v>
      </c>
      <c r="G11214" s="161">
        <v>0</v>
      </c>
      <c r="H11214" s="161">
        <v>0</v>
      </c>
      <c r="L11214">
        <v>303.37787800000001</v>
      </c>
      <c r="R11214">
        <v>339.118292</v>
      </c>
      <c r="S11214">
        <v>339.118292</v>
      </c>
      <c r="T11214" s="194">
        <v>339.118292</v>
      </c>
      <c r="U11214" t="s">
        <v>193</v>
      </c>
      <c r="V11214">
        <v>45708.442662037036</v>
      </c>
    </row>
    <row r="11215" spans="1:22" x14ac:dyDescent="0.3">
      <c r="A11215" t="s">
        <v>128</v>
      </c>
      <c r="B11215" t="s">
        <v>129</v>
      </c>
      <c r="C11215" t="s">
        <v>93</v>
      </c>
      <c r="D11215" s="29">
        <v>45956</v>
      </c>
      <c r="E11215" s="161">
        <v>0</v>
      </c>
      <c r="F11215" s="161">
        <v>0</v>
      </c>
      <c r="G11215" s="161">
        <v>0</v>
      </c>
      <c r="H11215" s="161">
        <v>0</v>
      </c>
      <c r="L11215">
        <v>303.37787800000001</v>
      </c>
      <c r="R11215">
        <v>339.118292</v>
      </c>
      <c r="S11215">
        <v>339.118292</v>
      </c>
      <c r="T11215" s="194">
        <v>339.118292</v>
      </c>
      <c r="U11215" t="s">
        <v>193</v>
      </c>
      <c r="V11215">
        <v>45708.442662037036</v>
      </c>
    </row>
    <row r="11216" spans="1:22" x14ac:dyDescent="0.3">
      <c r="A11216" t="s">
        <v>128</v>
      </c>
      <c r="B11216" t="s">
        <v>129</v>
      </c>
      <c r="C11216" t="s">
        <v>93</v>
      </c>
      <c r="D11216" s="29">
        <v>45957</v>
      </c>
      <c r="E11216" s="161">
        <v>0</v>
      </c>
      <c r="F11216" s="161">
        <v>0</v>
      </c>
      <c r="G11216" s="161">
        <v>0</v>
      </c>
      <c r="H11216" s="161">
        <v>0</v>
      </c>
      <c r="L11216">
        <v>303.37787800000001</v>
      </c>
      <c r="R11216">
        <v>339.118292</v>
      </c>
      <c r="S11216">
        <v>339.118292</v>
      </c>
      <c r="T11216" s="194">
        <v>339.118292</v>
      </c>
      <c r="U11216" t="s">
        <v>193</v>
      </c>
      <c r="V11216">
        <v>45708.44263888889</v>
      </c>
    </row>
    <row r="11217" spans="1:22" x14ac:dyDescent="0.3">
      <c r="A11217" t="s">
        <v>128</v>
      </c>
      <c r="B11217" t="s">
        <v>129</v>
      </c>
      <c r="C11217" t="s">
        <v>93</v>
      </c>
      <c r="D11217" s="29">
        <v>45958</v>
      </c>
      <c r="E11217" s="161">
        <v>0</v>
      </c>
      <c r="F11217" s="161">
        <v>0</v>
      </c>
      <c r="G11217" s="161">
        <v>0</v>
      </c>
      <c r="H11217" s="161">
        <v>0</v>
      </c>
      <c r="L11217">
        <v>303.37787800000001</v>
      </c>
      <c r="R11217">
        <v>339.118292</v>
      </c>
      <c r="S11217">
        <v>339.118292</v>
      </c>
      <c r="T11217" s="194">
        <v>339.118292</v>
      </c>
      <c r="U11217" t="s">
        <v>193</v>
      </c>
      <c r="V11217">
        <v>45708.442662037036</v>
      </c>
    </row>
    <row r="11218" spans="1:22" x14ac:dyDescent="0.3">
      <c r="A11218" t="s">
        <v>128</v>
      </c>
      <c r="B11218" t="s">
        <v>129</v>
      </c>
      <c r="C11218" t="s">
        <v>93</v>
      </c>
      <c r="D11218" s="29">
        <v>45959</v>
      </c>
      <c r="E11218" s="161">
        <v>0</v>
      </c>
      <c r="F11218" s="161">
        <v>0</v>
      </c>
      <c r="G11218" s="161">
        <v>0</v>
      </c>
      <c r="H11218" s="161">
        <v>0</v>
      </c>
      <c r="L11218">
        <v>303.37787800000001</v>
      </c>
      <c r="R11218">
        <v>339.118292</v>
      </c>
      <c r="S11218">
        <v>339.118292</v>
      </c>
      <c r="T11218" s="194">
        <v>339.118292</v>
      </c>
      <c r="U11218" t="s">
        <v>193</v>
      </c>
      <c r="V11218">
        <v>45708.44263888889</v>
      </c>
    </row>
    <row r="11219" spans="1:22" x14ac:dyDescent="0.3">
      <c r="A11219" t="s">
        <v>128</v>
      </c>
      <c r="B11219" t="s">
        <v>129</v>
      </c>
      <c r="C11219" t="s">
        <v>93</v>
      </c>
      <c r="D11219" s="29">
        <v>45960</v>
      </c>
      <c r="E11219" s="161">
        <v>0</v>
      </c>
      <c r="F11219" s="161">
        <v>0</v>
      </c>
      <c r="G11219" s="161">
        <v>0</v>
      </c>
      <c r="H11219" s="161">
        <v>0</v>
      </c>
      <c r="L11219">
        <v>303.37787800000001</v>
      </c>
      <c r="R11219">
        <v>339.118292</v>
      </c>
      <c r="S11219">
        <v>339.118292</v>
      </c>
      <c r="T11219" s="194">
        <v>339.118292</v>
      </c>
      <c r="U11219" t="s">
        <v>193</v>
      </c>
      <c r="V11219">
        <v>45708.442662037036</v>
      </c>
    </row>
    <row r="11220" spans="1:22" x14ac:dyDescent="0.3">
      <c r="A11220" t="s">
        <v>128</v>
      </c>
      <c r="B11220" t="s">
        <v>129</v>
      </c>
      <c r="C11220" t="s">
        <v>93</v>
      </c>
      <c r="D11220" s="29">
        <v>45961</v>
      </c>
      <c r="E11220" s="161">
        <v>0</v>
      </c>
      <c r="F11220" s="161">
        <v>0</v>
      </c>
      <c r="G11220" s="161">
        <v>0</v>
      </c>
      <c r="H11220" s="161">
        <v>0</v>
      </c>
      <c r="L11220">
        <v>303.37787800000001</v>
      </c>
      <c r="R11220">
        <v>339.118292</v>
      </c>
      <c r="S11220">
        <v>339.118292</v>
      </c>
      <c r="T11220" s="194">
        <v>339.118292</v>
      </c>
      <c r="U11220" t="s">
        <v>193</v>
      </c>
      <c r="V11220">
        <v>45708.44263888889</v>
      </c>
    </row>
    <row r="11221" spans="1:22" x14ac:dyDescent="0.3">
      <c r="A11221" t="s">
        <v>128</v>
      </c>
      <c r="B11221" t="s">
        <v>129</v>
      </c>
      <c r="C11221" t="s">
        <v>93</v>
      </c>
      <c r="D11221" s="29">
        <v>45962</v>
      </c>
      <c r="E11221" s="161">
        <v>0</v>
      </c>
      <c r="F11221" s="161">
        <v>0</v>
      </c>
      <c r="G11221" s="161">
        <v>0</v>
      </c>
      <c r="H11221" s="161">
        <v>0</v>
      </c>
      <c r="L11221">
        <v>303.37787800000001</v>
      </c>
      <c r="R11221">
        <v>339.118292</v>
      </c>
      <c r="S11221">
        <v>339.118292</v>
      </c>
      <c r="T11221" s="194">
        <v>339.118292</v>
      </c>
      <c r="U11221" t="s">
        <v>193</v>
      </c>
      <c r="V11221">
        <v>45708.442650462966</v>
      </c>
    </row>
    <row r="11222" spans="1:22" x14ac:dyDescent="0.3">
      <c r="A11222" t="s">
        <v>128</v>
      </c>
      <c r="B11222" t="s">
        <v>129</v>
      </c>
      <c r="C11222" t="s">
        <v>93</v>
      </c>
      <c r="D11222" s="29">
        <v>45963</v>
      </c>
      <c r="E11222" s="161">
        <v>0</v>
      </c>
      <c r="F11222" s="161">
        <v>0</v>
      </c>
      <c r="G11222" s="161">
        <v>0</v>
      </c>
      <c r="H11222" s="161">
        <v>0</v>
      </c>
      <c r="L11222">
        <v>303.37787800000001</v>
      </c>
      <c r="R11222">
        <v>339.118292</v>
      </c>
      <c r="S11222">
        <v>339.118292</v>
      </c>
      <c r="T11222" s="194">
        <v>339.118292</v>
      </c>
      <c r="U11222" t="s">
        <v>193</v>
      </c>
      <c r="V11222">
        <v>45708.442662037036</v>
      </c>
    </row>
    <row r="11223" spans="1:22" x14ac:dyDescent="0.3">
      <c r="A11223" t="s">
        <v>128</v>
      </c>
      <c r="B11223" t="s">
        <v>129</v>
      </c>
      <c r="C11223" t="s">
        <v>93</v>
      </c>
      <c r="D11223" s="29">
        <v>45964</v>
      </c>
      <c r="E11223" s="161">
        <v>0</v>
      </c>
      <c r="F11223" s="161">
        <v>0</v>
      </c>
      <c r="G11223" s="161">
        <v>0</v>
      </c>
      <c r="H11223" s="161">
        <v>0</v>
      </c>
      <c r="L11223">
        <v>303.37787800000001</v>
      </c>
      <c r="R11223">
        <v>339.118292</v>
      </c>
      <c r="S11223">
        <v>339.118292</v>
      </c>
      <c r="T11223" s="194">
        <v>339.118292</v>
      </c>
      <c r="U11223" t="s">
        <v>193</v>
      </c>
      <c r="V11223">
        <v>45708.44263888889</v>
      </c>
    </row>
    <row r="11224" spans="1:22" x14ac:dyDescent="0.3">
      <c r="A11224" t="s">
        <v>128</v>
      </c>
      <c r="B11224" t="s">
        <v>129</v>
      </c>
      <c r="C11224" t="s">
        <v>93</v>
      </c>
      <c r="D11224" s="29">
        <v>45965</v>
      </c>
      <c r="E11224" s="161">
        <v>0</v>
      </c>
      <c r="F11224" s="161">
        <v>0</v>
      </c>
      <c r="G11224" s="161">
        <v>0</v>
      </c>
      <c r="H11224" s="161">
        <v>0</v>
      </c>
      <c r="L11224">
        <v>303.37787800000001</v>
      </c>
      <c r="R11224">
        <v>339.118292</v>
      </c>
      <c r="S11224">
        <v>339.118292</v>
      </c>
      <c r="T11224" s="194">
        <v>339.118292</v>
      </c>
      <c r="U11224" t="s">
        <v>193</v>
      </c>
      <c r="V11224">
        <v>45708.442650462966</v>
      </c>
    </row>
    <row r="11225" spans="1:22" x14ac:dyDescent="0.3">
      <c r="A11225" t="s">
        <v>128</v>
      </c>
      <c r="B11225" t="s">
        <v>129</v>
      </c>
      <c r="C11225" t="s">
        <v>93</v>
      </c>
      <c r="D11225" s="29">
        <v>45966</v>
      </c>
      <c r="E11225" s="161">
        <v>0</v>
      </c>
      <c r="F11225" s="161">
        <v>0</v>
      </c>
      <c r="G11225" s="161">
        <v>0</v>
      </c>
      <c r="H11225" s="161">
        <v>0</v>
      </c>
      <c r="L11225">
        <v>303.37787800000001</v>
      </c>
      <c r="R11225">
        <v>339.118292</v>
      </c>
      <c r="S11225">
        <v>339.118292</v>
      </c>
      <c r="T11225" s="194">
        <v>339.118292</v>
      </c>
      <c r="U11225" t="s">
        <v>193</v>
      </c>
      <c r="V11225">
        <v>45708.442662037036</v>
      </c>
    </row>
    <row r="11226" spans="1:22" x14ac:dyDescent="0.3">
      <c r="A11226" t="s">
        <v>128</v>
      </c>
      <c r="B11226" t="s">
        <v>129</v>
      </c>
      <c r="C11226" t="s">
        <v>93</v>
      </c>
      <c r="D11226" s="29">
        <v>45967</v>
      </c>
      <c r="E11226" s="161">
        <v>0</v>
      </c>
      <c r="F11226" s="161">
        <v>0</v>
      </c>
      <c r="G11226" s="161">
        <v>0</v>
      </c>
      <c r="H11226" s="161">
        <v>0</v>
      </c>
      <c r="L11226">
        <v>303.37787800000001</v>
      </c>
      <c r="R11226">
        <v>339.118292</v>
      </c>
      <c r="S11226">
        <v>339.118292</v>
      </c>
      <c r="T11226" s="194">
        <v>339.118292</v>
      </c>
      <c r="U11226" t="s">
        <v>193</v>
      </c>
      <c r="V11226">
        <v>45708.442650462966</v>
      </c>
    </row>
    <row r="11227" spans="1:22" x14ac:dyDescent="0.3">
      <c r="A11227" t="s">
        <v>128</v>
      </c>
      <c r="B11227" t="s">
        <v>129</v>
      </c>
      <c r="C11227" t="s">
        <v>93</v>
      </c>
      <c r="D11227" s="29">
        <v>45968</v>
      </c>
      <c r="E11227" s="161">
        <v>0</v>
      </c>
      <c r="F11227" s="161">
        <v>0</v>
      </c>
      <c r="G11227" s="161">
        <v>0</v>
      </c>
      <c r="H11227" s="161">
        <v>0</v>
      </c>
      <c r="L11227">
        <v>303.37787800000001</v>
      </c>
      <c r="R11227">
        <v>339.118292</v>
      </c>
      <c r="S11227">
        <v>339.118292</v>
      </c>
      <c r="T11227" s="194">
        <v>339.118292</v>
      </c>
      <c r="U11227" t="s">
        <v>193</v>
      </c>
      <c r="V11227">
        <v>45708.44263888889</v>
      </c>
    </row>
    <row r="11228" spans="1:22" x14ac:dyDescent="0.3">
      <c r="A11228" t="s">
        <v>128</v>
      </c>
      <c r="B11228" t="s">
        <v>129</v>
      </c>
      <c r="C11228" t="s">
        <v>93</v>
      </c>
      <c r="D11228" s="29">
        <v>45969</v>
      </c>
      <c r="E11228" s="161">
        <v>0</v>
      </c>
      <c r="F11228" s="161">
        <v>0</v>
      </c>
      <c r="G11228" s="161">
        <v>0</v>
      </c>
      <c r="H11228" s="161">
        <v>0</v>
      </c>
      <c r="L11228">
        <v>303.37787800000001</v>
      </c>
      <c r="R11228">
        <v>339.118292</v>
      </c>
      <c r="S11228">
        <v>339.118292</v>
      </c>
      <c r="T11228" s="194">
        <v>339.118292</v>
      </c>
      <c r="U11228" t="s">
        <v>193</v>
      </c>
      <c r="V11228">
        <v>45708.442650462966</v>
      </c>
    </row>
    <row r="11229" spans="1:22" x14ac:dyDescent="0.3">
      <c r="A11229" t="s">
        <v>128</v>
      </c>
      <c r="B11229" t="s">
        <v>129</v>
      </c>
      <c r="C11229" t="s">
        <v>93</v>
      </c>
      <c r="D11229" s="29">
        <v>45970</v>
      </c>
      <c r="E11229" s="161">
        <v>0</v>
      </c>
      <c r="F11229" s="161">
        <v>0</v>
      </c>
      <c r="G11229" s="161">
        <v>0</v>
      </c>
      <c r="H11229" s="161">
        <v>0</v>
      </c>
      <c r="L11229">
        <v>303.37787800000001</v>
      </c>
      <c r="R11229">
        <v>339.118292</v>
      </c>
      <c r="S11229">
        <v>339.118292</v>
      </c>
      <c r="T11229" s="194">
        <v>339.118292</v>
      </c>
      <c r="U11229" t="s">
        <v>193</v>
      </c>
      <c r="V11229">
        <v>45708.442662037036</v>
      </c>
    </row>
    <row r="11230" spans="1:22" x14ac:dyDescent="0.3">
      <c r="A11230" t="s">
        <v>128</v>
      </c>
      <c r="B11230" t="s">
        <v>129</v>
      </c>
      <c r="C11230" t="s">
        <v>93</v>
      </c>
      <c r="D11230" s="29">
        <v>45971</v>
      </c>
      <c r="E11230" s="161">
        <v>0</v>
      </c>
      <c r="F11230" s="161">
        <v>0</v>
      </c>
      <c r="G11230" s="161">
        <v>0</v>
      </c>
      <c r="H11230" s="161">
        <v>0</v>
      </c>
      <c r="L11230">
        <v>303.37787800000001</v>
      </c>
      <c r="R11230">
        <v>339.118292</v>
      </c>
      <c r="S11230">
        <v>339.118292</v>
      </c>
      <c r="T11230" s="194">
        <v>339.118292</v>
      </c>
      <c r="U11230" t="s">
        <v>193</v>
      </c>
      <c r="V11230">
        <v>45708.442650462966</v>
      </c>
    </row>
    <row r="11231" spans="1:22" x14ac:dyDescent="0.3">
      <c r="A11231" t="s">
        <v>128</v>
      </c>
      <c r="B11231" t="s">
        <v>129</v>
      </c>
      <c r="C11231" t="s">
        <v>93</v>
      </c>
      <c r="D11231" s="29">
        <v>45972</v>
      </c>
      <c r="E11231" s="161">
        <v>0</v>
      </c>
      <c r="F11231" s="161">
        <v>0</v>
      </c>
      <c r="G11231" s="161">
        <v>0</v>
      </c>
      <c r="H11231" s="161">
        <v>0</v>
      </c>
      <c r="L11231">
        <v>303.37787800000001</v>
      </c>
      <c r="R11231">
        <v>339.118292</v>
      </c>
      <c r="S11231">
        <v>339.118292</v>
      </c>
      <c r="T11231" s="194">
        <v>339.118292</v>
      </c>
      <c r="U11231" t="s">
        <v>193</v>
      </c>
      <c r="V11231">
        <v>45708.442662037036</v>
      </c>
    </row>
    <row r="11232" spans="1:22" x14ac:dyDescent="0.3">
      <c r="A11232" t="s">
        <v>128</v>
      </c>
      <c r="B11232" t="s">
        <v>129</v>
      </c>
      <c r="C11232" t="s">
        <v>93</v>
      </c>
      <c r="D11232" s="29">
        <v>45973</v>
      </c>
      <c r="E11232" s="161">
        <v>0</v>
      </c>
      <c r="F11232" s="161">
        <v>0</v>
      </c>
      <c r="G11232" s="161">
        <v>0</v>
      </c>
      <c r="H11232" s="161">
        <v>0</v>
      </c>
      <c r="L11232">
        <v>303.37787800000001</v>
      </c>
      <c r="R11232">
        <v>339.118292</v>
      </c>
      <c r="S11232">
        <v>339.118292</v>
      </c>
      <c r="T11232" s="194">
        <v>339.118292</v>
      </c>
      <c r="U11232" t="s">
        <v>193</v>
      </c>
      <c r="V11232">
        <v>45708.442650462966</v>
      </c>
    </row>
    <row r="11233" spans="1:22" x14ac:dyDescent="0.3">
      <c r="A11233" t="s">
        <v>128</v>
      </c>
      <c r="B11233" t="s">
        <v>129</v>
      </c>
      <c r="C11233" t="s">
        <v>93</v>
      </c>
      <c r="D11233" s="29">
        <v>45974</v>
      </c>
      <c r="E11233" s="161">
        <v>0</v>
      </c>
      <c r="F11233" s="161">
        <v>0</v>
      </c>
      <c r="G11233" s="161">
        <v>0</v>
      </c>
      <c r="H11233" s="161">
        <v>0</v>
      </c>
      <c r="L11233">
        <v>303.37787800000001</v>
      </c>
      <c r="R11233">
        <v>339.118292</v>
      </c>
      <c r="S11233">
        <v>339.118292</v>
      </c>
      <c r="T11233" s="194">
        <v>339.118292</v>
      </c>
      <c r="U11233" t="s">
        <v>193</v>
      </c>
      <c r="V11233">
        <v>45708.442662037036</v>
      </c>
    </row>
    <row r="11234" spans="1:22" x14ac:dyDescent="0.3">
      <c r="A11234" t="s">
        <v>128</v>
      </c>
      <c r="B11234" t="s">
        <v>129</v>
      </c>
      <c r="C11234" t="s">
        <v>93</v>
      </c>
      <c r="D11234" s="29">
        <v>45975</v>
      </c>
      <c r="E11234" s="161">
        <v>0</v>
      </c>
      <c r="F11234" s="161">
        <v>0</v>
      </c>
      <c r="G11234" s="161">
        <v>0</v>
      </c>
      <c r="H11234" s="161">
        <v>0</v>
      </c>
      <c r="L11234">
        <v>303.37787800000001</v>
      </c>
      <c r="R11234">
        <v>339.118292</v>
      </c>
      <c r="S11234">
        <v>339.118292</v>
      </c>
      <c r="T11234" s="194">
        <v>339.118292</v>
      </c>
      <c r="U11234" t="s">
        <v>193</v>
      </c>
      <c r="V11234">
        <v>45708.442662037036</v>
      </c>
    </row>
    <row r="11235" spans="1:22" x14ac:dyDescent="0.3">
      <c r="A11235" t="s">
        <v>128</v>
      </c>
      <c r="B11235" t="s">
        <v>129</v>
      </c>
      <c r="C11235" t="s">
        <v>93</v>
      </c>
      <c r="D11235" s="29">
        <v>45976</v>
      </c>
      <c r="E11235" s="161">
        <v>0</v>
      </c>
      <c r="F11235" s="161">
        <v>0</v>
      </c>
      <c r="G11235" s="161">
        <v>0</v>
      </c>
      <c r="H11235" s="161">
        <v>0</v>
      </c>
      <c r="L11235">
        <v>303.37787800000001</v>
      </c>
      <c r="R11235">
        <v>339.118292</v>
      </c>
      <c r="S11235">
        <v>339.118292</v>
      </c>
      <c r="T11235" s="194">
        <v>339.118292</v>
      </c>
      <c r="U11235" t="s">
        <v>193</v>
      </c>
      <c r="V11235">
        <v>45708.442662037036</v>
      </c>
    </row>
    <row r="11236" spans="1:22" x14ac:dyDescent="0.3">
      <c r="A11236" t="s">
        <v>128</v>
      </c>
      <c r="B11236" t="s">
        <v>129</v>
      </c>
      <c r="C11236" t="s">
        <v>93</v>
      </c>
      <c r="D11236" s="29">
        <v>45977</v>
      </c>
      <c r="E11236" s="161">
        <v>0</v>
      </c>
      <c r="F11236" s="161">
        <v>0</v>
      </c>
      <c r="G11236" s="161">
        <v>0</v>
      </c>
      <c r="H11236" s="161">
        <v>0</v>
      </c>
      <c r="L11236">
        <v>303.37787800000001</v>
      </c>
      <c r="R11236">
        <v>339.118292</v>
      </c>
      <c r="S11236">
        <v>339.118292</v>
      </c>
      <c r="T11236" s="194">
        <v>339.118292</v>
      </c>
      <c r="U11236" t="s">
        <v>193</v>
      </c>
      <c r="V11236">
        <v>45708.44263888889</v>
      </c>
    </row>
    <row r="11237" spans="1:22" x14ac:dyDescent="0.3">
      <c r="A11237" t="s">
        <v>128</v>
      </c>
      <c r="B11237" t="s">
        <v>129</v>
      </c>
      <c r="C11237" t="s">
        <v>93</v>
      </c>
      <c r="D11237" s="29">
        <v>45978</v>
      </c>
      <c r="E11237" s="161">
        <v>0</v>
      </c>
      <c r="F11237" s="161">
        <v>0</v>
      </c>
      <c r="G11237" s="161">
        <v>0</v>
      </c>
      <c r="H11237" s="161">
        <v>0</v>
      </c>
      <c r="L11237">
        <v>303.37787800000001</v>
      </c>
      <c r="R11237">
        <v>339.118292</v>
      </c>
      <c r="S11237">
        <v>339.118292</v>
      </c>
      <c r="T11237" s="194">
        <v>339.118292</v>
      </c>
      <c r="U11237" t="s">
        <v>193</v>
      </c>
      <c r="V11237">
        <v>45708.442662037036</v>
      </c>
    </row>
    <row r="11238" spans="1:22" x14ac:dyDescent="0.3">
      <c r="A11238" t="s">
        <v>128</v>
      </c>
      <c r="B11238" t="s">
        <v>129</v>
      </c>
      <c r="C11238" t="s">
        <v>93</v>
      </c>
      <c r="D11238" s="29">
        <v>45979</v>
      </c>
      <c r="E11238" s="161">
        <v>0</v>
      </c>
      <c r="F11238" s="161">
        <v>0</v>
      </c>
      <c r="G11238" s="161">
        <v>0</v>
      </c>
      <c r="H11238" s="161">
        <v>0</v>
      </c>
      <c r="L11238">
        <v>303.37787800000001</v>
      </c>
      <c r="R11238">
        <v>339.118292</v>
      </c>
      <c r="S11238">
        <v>339.118292</v>
      </c>
      <c r="T11238" s="194">
        <v>339.118292</v>
      </c>
      <c r="U11238" t="s">
        <v>193</v>
      </c>
      <c r="V11238">
        <v>45708.44263888889</v>
      </c>
    </row>
    <row r="11239" spans="1:22" x14ac:dyDescent="0.3">
      <c r="A11239" t="s">
        <v>128</v>
      </c>
      <c r="B11239" t="s">
        <v>129</v>
      </c>
      <c r="C11239" t="s">
        <v>93</v>
      </c>
      <c r="D11239" s="29">
        <v>45980</v>
      </c>
      <c r="E11239" s="161">
        <v>0</v>
      </c>
      <c r="F11239" s="161">
        <v>0</v>
      </c>
      <c r="G11239" s="161">
        <v>0</v>
      </c>
      <c r="H11239" s="161">
        <v>0</v>
      </c>
      <c r="L11239">
        <v>303.37787800000001</v>
      </c>
      <c r="R11239">
        <v>339.118292</v>
      </c>
      <c r="S11239">
        <v>339.118292</v>
      </c>
      <c r="T11239" s="194">
        <v>339.118292</v>
      </c>
      <c r="U11239" t="s">
        <v>193</v>
      </c>
      <c r="V11239">
        <v>45708.442662037036</v>
      </c>
    </row>
    <row r="11240" spans="1:22" x14ac:dyDescent="0.3">
      <c r="A11240" t="s">
        <v>128</v>
      </c>
      <c r="B11240" t="s">
        <v>129</v>
      </c>
      <c r="C11240" t="s">
        <v>93</v>
      </c>
      <c r="D11240" s="29">
        <v>45981</v>
      </c>
      <c r="E11240" s="161">
        <v>0</v>
      </c>
      <c r="F11240" s="161">
        <v>0</v>
      </c>
      <c r="G11240" s="161">
        <v>0</v>
      </c>
      <c r="H11240" s="161">
        <v>0</v>
      </c>
      <c r="L11240">
        <v>303.37787800000001</v>
      </c>
      <c r="R11240">
        <v>339.118292</v>
      </c>
      <c r="S11240">
        <v>339.118292</v>
      </c>
      <c r="T11240" s="194">
        <v>339.118292</v>
      </c>
      <c r="U11240" t="s">
        <v>193</v>
      </c>
      <c r="V11240">
        <v>45708.442662037036</v>
      </c>
    </row>
    <row r="11241" spans="1:22" x14ac:dyDescent="0.3">
      <c r="A11241" t="s">
        <v>128</v>
      </c>
      <c r="B11241" t="s">
        <v>129</v>
      </c>
      <c r="C11241" t="s">
        <v>93</v>
      </c>
      <c r="D11241" s="29">
        <v>45982</v>
      </c>
      <c r="E11241" s="161">
        <v>0</v>
      </c>
      <c r="F11241" s="161">
        <v>0</v>
      </c>
      <c r="G11241" s="161">
        <v>0</v>
      </c>
      <c r="H11241" s="161">
        <v>0</v>
      </c>
      <c r="L11241">
        <v>303.37787800000001</v>
      </c>
      <c r="R11241">
        <v>339.118292</v>
      </c>
      <c r="S11241">
        <v>339.118292</v>
      </c>
      <c r="T11241" s="194">
        <v>339.118292</v>
      </c>
      <c r="U11241" t="s">
        <v>193</v>
      </c>
      <c r="V11241">
        <v>45708.442662037036</v>
      </c>
    </row>
    <row r="11242" spans="1:22" x14ac:dyDescent="0.3">
      <c r="A11242" t="s">
        <v>128</v>
      </c>
      <c r="B11242" t="s">
        <v>129</v>
      </c>
      <c r="C11242" t="s">
        <v>93</v>
      </c>
      <c r="D11242" s="29">
        <v>45983</v>
      </c>
      <c r="E11242" s="161">
        <v>0</v>
      </c>
      <c r="F11242" s="161">
        <v>0</v>
      </c>
      <c r="G11242" s="161">
        <v>0</v>
      </c>
      <c r="H11242" s="161">
        <v>0</v>
      </c>
      <c r="L11242">
        <v>303.37787800000001</v>
      </c>
      <c r="R11242">
        <v>339.118292</v>
      </c>
      <c r="S11242">
        <v>339.118292</v>
      </c>
      <c r="T11242" s="194">
        <v>339.118292</v>
      </c>
      <c r="U11242" t="s">
        <v>193</v>
      </c>
      <c r="V11242">
        <v>45708.442662037036</v>
      </c>
    </row>
    <row r="11243" spans="1:22" x14ac:dyDescent="0.3">
      <c r="A11243" t="s">
        <v>128</v>
      </c>
      <c r="B11243" t="s">
        <v>129</v>
      </c>
      <c r="C11243" t="s">
        <v>93</v>
      </c>
      <c r="D11243" s="29">
        <v>45984</v>
      </c>
      <c r="E11243" s="161">
        <v>0</v>
      </c>
      <c r="F11243" s="161">
        <v>0</v>
      </c>
      <c r="G11243" s="161">
        <v>0</v>
      </c>
      <c r="H11243" s="161">
        <v>0</v>
      </c>
      <c r="L11243">
        <v>303.37787800000001</v>
      </c>
      <c r="R11243">
        <v>339.118292</v>
      </c>
      <c r="S11243">
        <v>339.118292</v>
      </c>
      <c r="T11243" s="194">
        <v>339.118292</v>
      </c>
      <c r="U11243" t="s">
        <v>193</v>
      </c>
      <c r="V11243">
        <v>45708.442662037036</v>
      </c>
    </row>
    <row r="11244" spans="1:22" x14ac:dyDescent="0.3">
      <c r="A11244" t="s">
        <v>128</v>
      </c>
      <c r="B11244" t="s">
        <v>129</v>
      </c>
      <c r="C11244" t="s">
        <v>93</v>
      </c>
      <c r="D11244" s="29">
        <v>45985</v>
      </c>
      <c r="E11244" s="161">
        <v>0</v>
      </c>
      <c r="F11244" s="161">
        <v>0</v>
      </c>
      <c r="G11244" s="161">
        <v>0</v>
      </c>
      <c r="H11244" s="161">
        <v>0</v>
      </c>
      <c r="L11244">
        <v>303.37787800000001</v>
      </c>
      <c r="R11244">
        <v>339.118292</v>
      </c>
      <c r="S11244">
        <v>339.118292</v>
      </c>
      <c r="T11244" s="194">
        <v>339.118292</v>
      </c>
      <c r="U11244" t="s">
        <v>193</v>
      </c>
      <c r="V11244">
        <v>45708.442662037036</v>
      </c>
    </row>
    <row r="11245" spans="1:22" x14ac:dyDescent="0.3">
      <c r="A11245" t="s">
        <v>128</v>
      </c>
      <c r="B11245" t="s">
        <v>129</v>
      </c>
      <c r="C11245" t="s">
        <v>93</v>
      </c>
      <c r="D11245" s="29">
        <v>45986</v>
      </c>
      <c r="E11245" s="161">
        <v>0</v>
      </c>
      <c r="F11245" s="161">
        <v>0</v>
      </c>
      <c r="G11245" s="161">
        <v>0</v>
      </c>
      <c r="H11245" s="161">
        <v>0</v>
      </c>
      <c r="L11245">
        <v>303.37787800000001</v>
      </c>
      <c r="R11245">
        <v>339.118292</v>
      </c>
      <c r="S11245">
        <v>339.118292</v>
      </c>
      <c r="T11245" s="194">
        <v>339.118292</v>
      </c>
      <c r="U11245" t="s">
        <v>193</v>
      </c>
      <c r="V11245">
        <v>45708.442662037036</v>
      </c>
    </row>
    <row r="11246" spans="1:22" x14ac:dyDescent="0.3">
      <c r="A11246" t="s">
        <v>128</v>
      </c>
      <c r="B11246" t="s">
        <v>129</v>
      </c>
      <c r="C11246" t="s">
        <v>93</v>
      </c>
      <c r="D11246" s="29">
        <v>45987</v>
      </c>
      <c r="E11246" s="161">
        <v>0</v>
      </c>
      <c r="F11246" s="161">
        <v>0</v>
      </c>
      <c r="G11246" s="161">
        <v>0</v>
      </c>
      <c r="H11246" s="161">
        <v>0</v>
      </c>
      <c r="L11246">
        <v>303.37787800000001</v>
      </c>
      <c r="R11246">
        <v>339.118292</v>
      </c>
      <c r="S11246">
        <v>339.118292</v>
      </c>
      <c r="T11246" s="194">
        <v>339.118292</v>
      </c>
      <c r="U11246" t="s">
        <v>193</v>
      </c>
      <c r="V11246">
        <v>45708.442650462966</v>
      </c>
    </row>
    <row r="11247" spans="1:22" x14ac:dyDescent="0.3">
      <c r="A11247" t="s">
        <v>128</v>
      </c>
      <c r="B11247" t="s">
        <v>129</v>
      </c>
      <c r="C11247" t="s">
        <v>93</v>
      </c>
      <c r="D11247" s="29">
        <v>45988</v>
      </c>
      <c r="E11247" s="161">
        <v>0</v>
      </c>
      <c r="F11247" s="161">
        <v>0</v>
      </c>
      <c r="G11247" s="161">
        <v>0</v>
      </c>
      <c r="H11247" s="161">
        <v>0</v>
      </c>
      <c r="L11247">
        <v>303.37787800000001</v>
      </c>
      <c r="R11247">
        <v>339.118292</v>
      </c>
      <c r="S11247">
        <v>339.118292</v>
      </c>
      <c r="T11247" s="194">
        <v>339.118292</v>
      </c>
      <c r="U11247" t="s">
        <v>193</v>
      </c>
      <c r="V11247">
        <v>45708.442662037036</v>
      </c>
    </row>
    <row r="11248" spans="1:22" x14ac:dyDescent="0.3">
      <c r="A11248" t="s">
        <v>128</v>
      </c>
      <c r="B11248" t="s">
        <v>129</v>
      </c>
      <c r="C11248" t="s">
        <v>93</v>
      </c>
      <c r="D11248" s="29">
        <v>45989</v>
      </c>
      <c r="E11248" s="161">
        <v>0</v>
      </c>
      <c r="F11248" s="161">
        <v>0</v>
      </c>
      <c r="G11248" s="161">
        <v>0</v>
      </c>
      <c r="H11248" s="161">
        <v>0</v>
      </c>
      <c r="L11248">
        <v>303.37787800000001</v>
      </c>
      <c r="R11248">
        <v>339.118292</v>
      </c>
      <c r="S11248">
        <v>339.118292</v>
      </c>
      <c r="T11248" s="194">
        <v>339.118292</v>
      </c>
      <c r="U11248" t="s">
        <v>193</v>
      </c>
      <c r="V11248">
        <v>45708.442662037036</v>
      </c>
    </row>
    <row r="11249" spans="1:22" x14ac:dyDescent="0.3">
      <c r="A11249" t="s">
        <v>128</v>
      </c>
      <c r="B11249" t="s">
        <v>129</v>
      </c>
      <c r="C11249" t="s">
        <v>93</v>
      </c>
      <c r="D11249" s="29">
        <v>45990</v>
      </c>
      <c r="E11249" s="161">
        <v>0</v>
      </c>
      <c r="F11249" s="161">
        <v>0</v>
      </c>
      <c r="G11249" s="161">
        <v>0</v>
      </c>
      <c r="H11249" s="161">
        <v>0</v>
      </c>
      <c r="L11249">
        <v>303.37787800000001</v>
      </c>
      <c r="R11249">
        <v>339.118292</v>
      </c>
      <c r="S11249">
        <v>339.118292</v>
      </c>
      <c r="T11249" s="194">
        <v>339.118292</v>
      </c>
      <c r="U11249" t="s">
        <v>193</v>
      </c>
      <c r="V11249">
        <v>45708.442650462966</v>
      </c>
    </row>
    <row r="11250" spans="1:22" x14ac:dyDescent="0.3">
      <c r="A11250" t="s">
        <v>128</v>
      </c>
      <c r="B11250" t="s">
        <v>129</v>
      </c>
      <c r="C11250" t="s">
        <v>93</v>
      </c>
      <c r="D11250" s="29">
        <v>45991</v>
      </c>
      <c r="E11250" s="161">
        <v>0</v>
      </c>
      <c r="F11250" s="161">
        <v>0</v>
      </c>
      <c r="G11250" s="161">
        <v>0</v>
      </c>
      <c r="H11250" s="161">
        <v>0</v>
      </c>
      <c r="L11250">
        <v>303.37787800000001</v>
      </c>
      <c r="R11250">
        <v>339.118292</v>
      </c>
      <c r="S11250">
        <v>339.118292</v>
      </c>
      <c r="T11250" s="194">
        <v>339.118292</v>
      </c>
      <c r="U11250" t="s">
        <v>193</v>
      </c>
      <c r="V11250">
        <v>45708.44263888889</v>
      </c>
    </row>
    <row r="11251" spans="1:22" x14ac:dyDescent="0.3">
      <c r="A11251" t="s">
        <v>128</v>
      </c>
      <c r="B11251" t="s">
        <v>129</v>
      </c>
      <c r="C11251" t="s">
        <v>93</v>
      </c>
      <c r="D11251" s="29">
        <v>45992</v>
      </c>
      <c r="E11251" s="161">
        <v>0</v>
      </c>
      <c r="F11251" s="161">
        <v>0</v>
      </c>
      <c r="G11251" s="161">
        <v>0</v>
      </c>
      <c r="H11251" s="161">
        <v>0</v>
      </c>
      <c r="L11251">
        <v>303.37787800000001</v>
      </c>
      <c r="R11251">
        <v>339.118292</v>
      </c>
      <c r="S11251">
        <v>339.118292</v>
      </c>
      <c r="T11251" s="194">
        <v>339.118292</v>
      </c>
      <c r="U11251" t="s">
        <v>193</v>
      </c>
      <c r="V11251">
        <v>45708.442662037036</v>
      </c>
    </row>
    <row r="11252" spans="1:22" x14ac:dyDescent="0.3">
      <c r="A11252" t="s">
        <v>128</v>
      </c>
      <c r="B11252" t="s">
        <v>129</v>
      </c>
      <c r="C11252" t="s">
        <v>93</v>
      </c>
      <c r="D11252" s="29">
        <v>45993</v>
      </c>
      <c r="E11252" s="161">
        <v>0</v>
      </c>
      <c r="F11252" s="161">
        <v>0</v>
      </c>
      <c r="G11252" s="161">
        <v>0</v>
      </c>
      <c r="H11252" s="161">
        <v>0</v>
      </c>
      <c r="L11252">
        <v>303.37787800000001</v>
      </c>
      <c r="R11252">
        <v>339.118292</v>
      </c>
      <c r="S11252">
        <v>339.118292</v>
      </c>
      <c r="T11252" s="194">
        <v>339.118292</v>
      </c>
      <c r="U11252" t="s">
        <v>193</v>
      </c>
      <c r="V11252">
        <v>45708.442650462966</v>
      </c>
    </row>
    <row r="11253" spans="1:22" x14ac:dyDescent="0.3">
      <c r="A11253" t="s">
        <v>128</v>
      </c>
      <c r="B11253" t="s">
        <v>129</v>
      </c>
      <c r="C11253" t="s">
        <v>93</v>
      </c>
      <c r="D11253" s="29">
        <v>45994</v>
      </c>
      <c r="E11253" s="161">
        <v>0</v>
      </c>
      <c r="F11253" s="161">
        <v>0</v>
      </c>
      <c r="G11253" s="161">
        <v>0</v>
      </c>
      <c r="H11253" s="161">
        <v>0</v>
      </c>
      <c r="L11253">
        <v>303.37787800000001</v>
      </c>
      <c r="R11253">
        <v>339.118292</v>
      </c>
      <c r="S11253">
        <v>339.118292</v>
      </c>
      <c r="T11253" s="194">
        <v>339.118292</v>
      </c>
      <c r="U11253" t="s">
        <v>193</v>
      </c>
      <c r="V11253">
        <v>45708.442662037036</v>
      </c>
    </row>
    <row r="11254" spans="1:22" x14ac:dyDescent="0.3">
      <c r="A11254" t="s">
        <v>128</v>
      </c>
      <c r="B11254" t="s">
        <v>129</v>
      </c>
      <c r="C11254" t="s">
        <v>93</v>
      </c>
      <c r="D11254" s="29">
        <v>45995</v>
      </c>
      <c r="E11254" s="161">
        <v>0</v>
      </c>
      <c r="F11254" s="161">
        <v>0</v>
      </c>
      <c r="G11254" s="161">
        <v>0</v>
      </c>
      <c r="H11254" s="161">
        <v>0</v>
      </c>
      <c r="L11254">
        <v>303.37787800000001</v>
      </c>
      <c r="R11254">
        <v>339.118292</v>
      </c>
      <c r="S11254">
        <v>339.118292</v>
      </c>
      <c r="T11254" s="194">
        <v>339.118292</v>
      </c>
      <c r="U11254" t="s">
        <v>193</v>
      </c>
      <c r="V11254">
        <v>45708.442662037036</v>
      </c>
    </row>
    <row r="11255" spans="1:22" x14ac:dyDescent="0.3">
      <c r="A11255" t="s">
        <v>128</v>
      </c>
      <c r="B11255" t="s">
        <v>129</v>
      </c>
      <c r="C11255" t="s">
        <v>93</v>
      </c>
      <c r="D11255" s="29">
        <v>45996</v>
      </c>
      <c r="E11255" s="161">
        <v>0</v>
      </c>
      <c r="F11255" s="161">
        <v>0</v>
      </c>
      <c r="G11255" s="161">
        <v>0</v>
      </c>
      <c r="H11255" s="161">
        <v>0</v>
      </c>
      <c r="L11255">
        <v>303.37787800000001</v>
      </c>
      <c r="R11255">
        <v>339.118292</v>
      </c>
      <c r="S11255">
        <v>339.118292</v>
      </c>
      <c r="T11255" s="194">
        <v>339.118292</v>
      </c>
      <c r="U11255" t="s">
        <v>193</v>
      </c>
      <c r="V11255">
        <v>45708.442662037036</v>
      </c>
    </row>
    <row r="11256" spans="1:22" x14ac:dyDescent="0.3">
      <c r="A11256" t="s">
        <v>128</v>
      </c>
      <c r="B11256" t="s">
        <v>129</v>
      </c>
      <c r="C11256" t="s">
        <v>93</v>
      </c>
      <c r="D11256" s="29">
        <v>45997</v>
      </c>
      <c r="E11256" s="161">
        <v>0</v>
      </c>
      <c r="F11256" s="161">
        <v>0</v>
      </c>
      <c r="G11256" s="161">
        <v>0</v>
      </c>
      <c r="H11256" s="161">
        <v>0</v>
      </c>
      <c r="L11256">
        <v>303.37787800000001</v>
      </c>
      <c r="R11256">
        <v>339.118292</v>
      </c>
      <c r="S11256">
        <v>339.118292</v>
      </c>
      <c r="T11256" s="194">
        <v>339.118292</v>
      </c>
      <c r="U11256" t="s">
        <v>193</v>
      </c>
      <c r="V11256">
        <v>45708.44263888889</v>
      </c>
    </row>
    <row r="11257" spans="1:22" x14ac:dyDescent="0.3">
      <c r="A11257" t="s">
        <v>128</v>
      </c>
      <c r="B11257" t="s">
        <v>129</v>
      </c>
      <c r="C11257" t="s">
        <v>93</v>
      </c>
      <c r="D11257" s="29">
        <v>45998</v>
      </c>
      <c r="E11257" s="161">
        <v>0</v>
      </c>
      <c r="F11257" s="161">
        <v>0</v>
      </c>
      <c r="G11257" s="161">
        <v>0</v>
      </c>
      <c r="H11257" s="161">
        <v>0</v>
      </c>
      <c r="L11257">
        <v>303.37787800000001</v>
      </c>
      <c r="R11257">
        <v>339.118292</v>
      </c>
      <c r="S11257">
        <v>339.118292</v>
      </c>
      <c r="T11257" s="194">
        <v>339.118292</v>
      </c>
      <c r="U11257" t="s">
        <v>193</v>
      </c>
      <c r="V11257">
        <v>45708.44263888889</v>
      </c>
    </row>
    <row r="11258" spans="1:22" x14ac:dyDescent="0.3">
      <c r="A11258" t="s">
        <v>128</v>
      </c>
      <c r="B11258" t="s">
        <v>129</v>
      </c>
      <c r="C11258" t="s">
        <v>93</v>
      </c>
      <c r="D11258" s="29">
        <v>45999</v>
      </c>
      <c r="E11258" s="161">
        <v>0</v>
      </c>
      <c r="F11258" s="161">
        <v>0</v>
      </c>
      <c r="G11258" s="161">
        <v>0</v>
      </c>
      <c r="H11258" s="161">
        <v>0</v>
      </c>
      <c r="L11258">
        <v>303.37787800000001</v>
      </c>
      <c r="R11258">
        <v>339.118292</v>
      </c>
      <c r="S11258">
        <v>339.118292</v>
      </c>
      <c r="T11258" s="194">
        <v>339.118292</v>
      </c>
      <c r="U11258" t="s">
        <v>193</v>
      </c>
      <c r="V11258">
        <v>45708.442662037036</v>
      </c>
    </row>
    <row r="11259" spans="1:22" x14ac:dyDescent="0.3">
      <c r="A11259" t="s">
        <v>128</v>
      </c>
      <c r="B11259" t="s">
        <v>129</v>
      </c>
      <c r="C11259" t="s">
        <v>93</v>
      </c>
      <c r="D11259" s="29">
        <v>46000</v>
      </c>
      <c r="E11259" s="161">
        <v>0</v>
      </c>
      <c r="F11259" s="161">
        <v>0</v>
      </c>
      <c r="G11259" s="161">
        <v>0</v>
      </c>
      <c r="H11259" s="161">
        <v>0</v>
      </c>
      <c r="L11259">
        <v>303.37787800000001</v>
      </c>
      <c r="R11259">
        <v>339.118292</v>
      </c>
      <c r="S11259">
        <v>339.118292</v>
      </c>
      <c r="T11259" s="194">
        <v>339.118292</v>
      </c>
      <c r="U11259" t="s">
        <v>193</v>
      </c>
      <c r="V11259">
        <v>45708.442650462966</v>
      </c>
    </row>
    <row r="11260" spans="1:22" x14ac:dyDescent="0.3">
      <c r="A11260" t="s">
        <v>128</v>
      </c>
      <c r="B11260" t="s">
        <v>129</v>
      </c>
      <c r="C11260" t="s">
        <v>93</v>
      </c>
      <c r="D11260" s="29">
        <v>46001</v>
      </c>
      <c r="E11260" s="161">
        <v>0</v>
      </c>
      <c r="F11260" s="161">
        <v>0</v>
      </c>
      <c r="G11260" s="161">
        <v>0</v>
      </c>
      <c r="H11260" s="161">
        <v>0</v>
      </c>
      <c r="L11260">
        <v>303.37787800000001</v>
      </c>
      <c r="R11260">
        <v>339.118292</v>
      </c>
      <c r="S11260">
        <v>339.118292</v>
      </c>
      <c r="T11260" s="194">
        <v>339.118292</v>
      </c>
      <c r="U11260" t="s">
        <v>193</v>
      </c>
      <c r="V11260">
        <v>45708.442650462966</v>
      </c>
    </row>
    <row r="11261" spans="1:22" x14ac:dyDescent="0.3">
      <c r="A11261" t="s">
        <v>128</v>
      </c>
      <c r="B11261" t="s">
        <v>129</v>
      </c>
      <c r="C11261" t="s">
        <v>93</v>
      </c>
      <c r="D11261" s="29">
        <v>46002</v>
      </c>
      <c r="E11261" s="161">
        <v>0</v>
      </c>
      <c r="F11261" s="161">
        <v>0</v>
      </c>
      <c r="G11261" s="161">
        <v>0</v>
      </c>
      <c r="H11261" s="161">
        <v>0</v>
      </c>
      <c r="L11261">
        <v>303.37787800000001</v>
      </c>
      <c r="R11261">
        <v>339.118292</v>
      </c>
      <c r="S11261">
        <v>339.118292</v>
      </c>
      <c r="T11261" s="194">
        <v>339.118292</v>
      </c>
      <c r="U11261" t="s">
        <v>193</v>
      </c>
      <c r="V11261">
        <v>45708.442650462966</v>
      </c>
    </row>
    <row r="11262" spans="1:22" x14ac:dyDescent="0.3">
      <c r="A11262" t="s">
        <v>128</v>
      </c>
      <c r="B11262" t="s">
        <v>129</v>
      </c>
      <c r="C11262" t="s">
        <v>93</v>
      </c>
      <c r="D11262" s="29">
        <v>46003</v>
      </c>
      <c r="E11262" s="161">
        <v>0</v>
      </c>
      <c r="F11262" s="161">
        <v>0</v>
      </c>
      <c r="G11262" s="161">
        <v>0</v>
      </c>
      <c r="H11262" s="161">
        <v>0</v>
      </c>
      <c r="L11262">
        <v>303.37787800000001</v>
      </c>
      <c r="R11262">
        <v>339.118292</v>
      </c>
      <c r="S11262">
        <v>339.118292</v>
      </c>
      <c r="T11262" s="194">
        <v>339.118292</v>
      </c>
      <c r="U11262" t="s">
        <v>193</v>
      </c>
      <c r="V11262">
        <v>45708.442650462966</v>
      </c>
    </row>
    <row r="11263" spans="1:22" x14ac:dyDescent="0.3">
      <c r="A11263" t="s">
        <v>128</v>
      </c>
      <c r="B11263" t="s">
        <v>129</v>
      </c>
      <c r="C11263" t="s">
        <v>93</v>
      </c>
      <c r="D11263" s="29">
        <v>46004</v>
      </c>
      <c r="E11263" s="161">
        <v>0</v>
      </c>
      <c r="F11263" s="161">
        <v>0</v>
      </c>
      <c r="G11263" s="161">
        <v>0</v>
      </c>
      <c r="H11263" s="161">
        <v>0</v>
      </c>
      <c r="L11263">
        <v>303.37787800000001</v>
      </c>
      <c r="R11263">
        <v>339.118292</v>
      </c>
      <c r="S11263">
        <v>339.118292</v>
      </c>
      <c r="T11263" s="194">
        <v>339.118292</v>
      </c>
      <c r="U11263" t="s">
        <v>193</v>
      </c>
      <c r="V11263">
        <v>45708.44263888889</v>
      </c>
    </row>
    <row r="11264" spans="1:22" x14ac:dyDescent="0.3">
      <c r="A11264" t="s">
        <v>128</v>
      </c>
      <c r="B11264" t="s">
        <v>129</v>
      </c>
      <c r="C11264" t="s">
        <v>93</v>
      </c>
      <c r="D11264" s="29">
        <v>46005</v>
      </c>
      <c r="E11264" s="161">
        <v>0</v>
      </c>
      <c r="F11264" s="161">
        <v>0</v>
      </c>
      <c r="G11264" s="161">
        <v>0</v>
      </c>
      <c r="H11264" s="161">
        <v>0</v>
      </c>
      <c r="L11264">
        <v>303.37787800000001</v>
      </c>
      <c r="R11264">
        <v>339.118292</v>
      </c>
      <c r="S11264">
        <v>339.118292</v>
      </c>
      <c r="T11264" s="194">
        <v>339.118292</v>
      </c>
      <c r="U11264" t="s">
        <v>193</v>
      </c>
      <c r="V11264">
        <v>45708.442662037036</v>
      </c>
    </row>
    <row r="11265" spans="1:22" x14ac:dyDescent="0.3">
      <c r="A11265" t="s">
        <v>128</v>
      </c>
      <c r="B11265" t="s">
        <v>129</v>
      </c>
      <c r="C11265" t="s">
        <v>93</v>
      </c>
      <c r="D11265" s="29">
        <v>46006</v>
      </c>
      <c r="E11265" s="161">
        <v>0</v>
      </c>
      <c r="F11265" s="161">
        <v>0</v>
      </c>
      <c r="G11265" s="161">
        <v>0</v>
      </c>
      <c r="H11265" s="161">
        <v>0</v>
      </c>
      <c r="L11265">
        <v>303.37787800000001</v>
      </c>
      <c r="R11265">
        <v>339.118292</v>
      </c>
      <c r="S11265">
        <v>339.118292</v>
      </c>
      <c r="T11265" s="194">
        <v>339.118292</v>
      </c>
      <c r="U11265" t="s">
        <v>193</v>
      </c>
      <c r="V11265">
        <v>45708.442662037036</v>
      </c>
    </row>
    <row r="11266" spans="1:22" x14ac:dyDescent="0.3">
      <c r="A11266" t="s">
        <v>128</v>
      </c>
      <c r="B11266" t="s">
        <v>129</v>
      </c>
      <c r="C11266" t="s">
        <v>93</v>
      </c>
      <c r="D11266" s="29">
        <v>46007</v>
      </c>
      <c r="E11266" s="161">
        <v>0</v>
      </c>
      <c r="F11266" s="161">
        <v>0</v>
      </c>
      <c r="G11266" s="161">
        <v>0</v>
      </c>
      <c r="H11266" s="161">
        <v>0</v>
      </c>
      <c r="L11266">
        <v>303.37787800000001</v>
      </c>
      <c r="R11266">
        <v>339.118292</v>
      </c>
      <c r="S11266">
        <v>339.118292</v>
      </c>
      <c r="T11266" s="194">
        <v>339.118292</v>
      </c>
      <c r="U11266" t="s">
        <v>193</v>
      </c>
      <c r="V11266">
        <v>45708.442662037036</v>
      </c>
    </row>
    <row r="11267" spans="1:22" x14ac:dyDescent="0.3">
      <c r="A11267" t="s">
        <v>128</v>
      </c>
      <c r="B11267" t="s">
        <v>129</v>
      </c>
      <c r="C11267" t="s">
        <v>93</v>
      </c>
      <c r="D11267" s="29">
        <v>46008</v>
      </c>
      <c r="E11267" s="161">
        <v>0</v>
      </c>
      <c r="F11267" s="161">
        <v>0</v>
      </c>
      <c r="G11267" s="161">
        <v>0</v>
      </c>
      <c r="H11267" s="161">
        <v>0</v>
      </c>
      <c r="L11267">
        <v>303.37787800000001</v>
      </c>
      <c r="R11267">
        <v>339.118292</v>
      </c>
      <c r="S11267">
        <v>339.118292</v>
      </c>
      <c r="T11267" s="194">
        <v>339.118292</v>
      </c>
      <c r="U11267" t="s">
        <v>193</v>
      </c>
      <c r="V11267">
        <v>45708.442650462966</v>
      </c>
    </row>
    <row r="11268" spans="1:22" x14ac:dyDescent="0.3">
      <c r="A11268" t="s">
        <v>128</v>
      </c>
      <c r="B11268" t="s">
        <v>129</v>
      </c>
      <c r="C11268" t="s">
        <v>93</v>
      </c>
      <c r="D11268" s="29">
        <v>46009</v>
      </c>
      <c r="E11268" s="161">
        <v>0</v>
      </c>
      <c r="F11268" s="161">
        <v>0</v>
      </c>
      <c r="G11268" s="161">
        <v>0</v>
      </c>
      <c r="H11268" s="161">
        <v>0</v>
      </c>
      <c r="L11268">
        <v>303.37787800000001</v>
      </c>
      <c r="R11268">
        <v>339.118292</v>
      </c>
      <c r="S11268">
        <v>339.118292</v>
      </c>
      <c r="T11268" s="194">
        <v>339.118292</v>
      </c>
      <c r="U11268" t="s">
        <v>193</v>
      </c>
      <c r="V11268">
        <v>45708.442662037036</v>
      </c>
    </row>
    <row r="11269" spans="1:22" x14ac:dyDescent="0.3">
      <c r="A11269" t="s">
        <v>128</v>
      </c>
      <c r="B11269" t="s">
        <v>129</v>
      </c>
      <c r="C11269" t="s">
        <v>93</v>
      </c>
      <c r="D11269" s="29">
        <v>46010</v>
      </c>
      <c r="E11269" s="161">
        <v>0</v>
      </c>
      <c r="F11269" s="161">
        <v>0</v>
      </c>
      <c r="G11269" s="161">
        <v>0</v>
      </c>
      <c r="H11269" s="161">
        <v>0</v>
      </c>
      <c r="L11269">
        <v>303.37787800000001</v>
      </c>
      <c r="R11269">
        <v>339.118292</v>
      </c>
      <c r="S11269">
        <v>339.118292</v>
      </c>
      <c r="T11269" s="194">
        <v>339.118292</v>
      </c>
      <c r="U11269" t="s">
        <v>193</v>
      </c>
      <c r="V11269">
        <v>45708.442662037036</v>
      </c>
    </row>
    <row r="11270" spans="1:22" x14ac:dyDescent="0.3">
      <c r="A11270" t="s">
        <v>128</v>
      </c>
      <c r="B11270" t="s">
        <v>129</v>
      </c>
      <c r="C11270" t="s">
        <v>93</v>
      </c>
      <c r="D11270" s="29">
        <v>46011</v>
      </c>
      <c r="E11270" s="161">
        <v>0</v>
      </c>
      <c r="F11270" s="161">
        <v>0</v>
      </c>
      <c r="G11270" s="161">
        <v>0</v>
      </c>
      <c r="H11270" s="161">
        <v>0</v>
      </c>
      <c r="L11270">
        <v>303.37787800000001</v>
      </c>
      <c r="R11270">
        <v>339.118292</v>
      </c>
      <c r="S11270">
        <v>339.118292</v>
      </c>
      <c r="T11270" s="194">
        <v>339.118292</v>
      </c>
      <c r="U11270" t="s">
        <v>193</v>
      </c>
      <c r="V11270">
        <v>45708.442662037036</v>
      </c>
    </row>
    <row r="11271" spans="1:22" x14ac:dyDescent="0.3">
      <c r="A11271" t="s">
        <v>128</v>
      </c>
      <c r="B11271" t="s">
        <v>129</v>
      </c>
      <c r="C11271" t="s">
        <v>93</v>
      </c>
      <c r="D11271" s="29">
        <v>46012</v>
      </c>
      <c r="E11271" s="161">
        <v>0</v>
      </c>
      <c r="F11271" s="161">
        <v>0</v>
      </c>
      <c r="G11271" s="161">
        <v>0</v>
      </c>
      <c r="H11271" s="161">
        <v>0</v>
      </c>
      <c r="L11271">
        <v>303.37787800000001</v>
      </c>
      <c r="R11271">
        <v>339.118292</v>
      </c>
      <c r="S11271">
        <v>339.118292</v>
      </c>
      <c r="T11271" s="194">
        <v>339.118292</v>
      </c>
      <c r="U11271" t="s">
        <v>193</v>
      </c>
      <c r="V11271">
        <v>45708.442662037036</v>
      </c>
    </row>
    <row r="11272" spans="1:22" x14ac:dyDescent="0.3">
      <c r="A11272" t="s">
        <v>128</v>
      </c>
      <c r="B11272" t="s">
        <v>129</v>
      </c>
      <c r="C11272" t="s">
        <v>93</v>
      </c>
      <c r="D11272" s="29">
        <v>46013</v>
      </c>
      <c r="E11272" s="161">
        <v>0</v>
      </c>
      <c r="F11272" s="161">
        <v>0</v>
      </c>
      <c r="G11272" s="161">
        <v>0</v>
      </c>
      <c r="H11272" s="161">
        <v>0</v>
      </c>
      <c r="L11272">
        <v>303.37787800000001</v>
      </c>
      <c r="R11272">
        <v>339.118292</v>
      </c>
      <c r="S11272">
        <v>339.118292</v>
      </c>
      <c r="T11272" s="194">
        <v>339.118292</v>
      </c>
      <c r="U11272" t="s">
        <v>193</v>
      </c>
      <c r="V11272">
        <v>45708.442650462966</v>
      </c>
    </row>
    <row r="11273" spans="1:22" x14ac:dyDescent="0.3">
      <c r="A11273" t="s">
        <v>128</v>
      </c>
      <c r="B11273" t="s">
        <v>129</v>
      </c>
      <c r="C11273" t="s">
        <v>93</v>
      </c>
      <c r="D11273" s="29">
        <v>46014</v>
      </c>
      <c r="E11273" s="161">
        <v>0</v>
      </c>
      <c r="F11273" s="161">
        <v>0</v>
      </c>
      <c r="G11273" s="161">
        <v>0</v>
      </c>
      <c r="H11273" s="161">
        <v>0</v>
      </c>
      <c r="L11273">
        <v>303.37787800000001</v>
      </c>
      <c r="R11273">
        <v>339.118292</v>
      </c>
      <c r="S11273">
        <v>339.118292</v>
      </c>
      <c r="T11273" s="194">
        <v>339.118292</v>
      </c>
      <c r="U11273" t="s">
        <v>193</v>
      </c>
      <c r="V11273">
        <v>45708.442650462966</v>
      </c>
    </row>
    <row r="11274" spans="1:22" x14ac:dyDescent="0.3">
      <c r="A11274" t="s">
        <v>128</v>
      </c>
      <c r="B11274" t="s">
        <v>129</v>
      </c>
      <c r="C11274" t="s">
        <v>93</v>
      </c>
      <c r="D11274" s="29">
        <v>46015</v>
      </c>
      <c r="E11274" s="161">
        <v>0</v>
      </c>
      <c r="F11274" s="161">
        <v>0</v>
      </c>
      <c r="G11274" s="161">
        <v>0</v>
      </c>
      <c r="H11274" s="161">
        <v>0</v>
      </c>
      <c r="L11274">
        <v>303.37787800000001</v>
      </c>
      <c r="R11274">
        <v>339.118292</v>
      </c>
      <c r="S11274">
        <v>339.118292</v>
      </c>
      <c r="T11274" s="194">
        <v>339.118292</v>
      </c>
      <c r="U11274" t="s">
        <v>193</v>
      </c>
      <c r="V11274">
        <v>45708.44263888889</v>
      </c>
    </row>
    <row r="11275" spans="1:22" x14ac:dyDescent="0.3">
      <c r="A11275" t="s">
        <v>128</v>
      </c>
      <c r="B11275" t="s">
        <v>129</v>
      </c>
      <c r="C11275" t="s">
        <v>93</v>
      </c>
      <c r="D11275" s="29">
        <v>46016</v>
      </c>
      <c r="E11275" s="161">
        <v>0</v>
      </c>
      <c r="F11275" s="161">
        <v>0</v>
      </c>
      <c r="G11275" s="161">
        <v>0</v>
      </c>
      <c r="H11275" s="161">
        <v>0</v>
      </c>
      <c r="L11275">
        <v>303.37787800000001</v>
      </c>
      <c r="R11275">
        <v>339.118292</v>
      </c>
      <c r="S11275">
        <v>339.118292</v>
      </c>
      <c r="T11275" s="194">
        <v>339.118292</v>
      </c>
      <c r="U11275" t="s">
        <v>193</v>
      </c>
      <c r="V11275">
        <v>45708.442673611113</v>
      </c>
    </row>
    <row r="11276" spans="1:22" x14ac:dyDescent="0.3">
      <c r="A11276" t="s">
        <v>128</v>
      </c>
      <c r="B11276" t="s">
        <v>129</v>
      </c>
      <c r="C11276" t="s">
        <v>93</v>
      </c>
      <c r="D11276" s="29">
        <v>46017</v>
      </c>
      <c r="E11276" s="161">
        <v>0</v>
      </c>
      <c r="F11276" s="161">
        <v>0</v>
      </c>
      <c r="G11276" s="161">
        <v>0</v>
      </c>
      <c r="H11276" s="161">
        <v>0</v>
      </c>
      <c r="L11276">
        <v>303.37787800000001</v>
      </c>
      <c r="R11276">
        <v>339.118292</v>
      </c>
      <c r="S11276">
        <v>339.118292</v>
      </c>
      <c r="T11276" s="194">
        <v>339.118292</v>
      </c>
      <c r="U11276" t="s">
        <v>193</v>
      </c>
      <c r="V11276">
        <v>45708.442662037036</v>
      </c>
    </row>
    <row r="11277" spans="1:22" x14ac:dyDescent="0.3">
      <c r="A11277" t="s">
        <v>128</v>
      </c>
      <c r="B11277" t="s">
        <v>129</v>
      </c>
      <c r="C11277" t="s">
        <v>93</v>
      </c>
      <c r="D11277" s="29">
        <v>46018</v>
      </c>
      <c r="E11277" s="161">
        <v>0</v>
      </c>
      <c r="F11277" s="161">
        <v>0</v>
      </c>
      <c r="G11277" s="161">
        <v>0</v>
      </c>
      <c r="H11277" s="161">
        <v>0</v>
      </c>
      <c r="L11277">
        <v>303.37787800000001</v>
      </c>
      <c r="R11277">
        <v>339.118292</v>
      </c>
      <c r="S11277">
        <v>339.118292</v>
      </c>
      <c r="T11277" s="194">
        <v>339.118292</v>
      </c>
      <c r="U11277" t="s">
        <v>193</v>
      </c>
      <c r="V11277">
        <v>45708.442650462966</v>
      </c>
    </row>
    <row r="11278" spans="1:22" x14ac:dyDescent="0.3">
      <c r="A11278" t="s">
        <v>128</v>
      </c>
      <c r="B11278" t="s">
        <v>129</v>
      </c>
      <c r="C11278" t="s">
        <v>93</v>
      </c>
      <c r="D11278" s="29">
        <v>46019</v>
      </c>
      <c r="E11278" s="161">
        <v>0</v>
      </c>
      <c r="F11278" s="161">
        <v>0</v>
      </c>
      <c r="G11278" s="161">
        <v>0</v>
      </c>
      <c r="H11278" s="161">
        <v>0</v>
      </c>
      <c r="L11278">
        <v>303.37787800000001</v>
      </c>
      <c r="R11278">
        <v>339.118292</v>
      </c>
      <c r="S11278">
        <v>339.118292</v>
      </c>
      <c r="T11278" s="194">
        <v>339.118292</v>
      </c>
      <c r="U11278" t="s">
        <v>193</v>
      </c>
      <c r="V11278">
        <v>45708.442662037036</v>
      </c>
    </row>
    <row r="11279" spans="1:22" x14ac:dyDescent="0.3">
      <c r="A11279" t="s">
        <v>128</v>
      </c>
      <c r="B11279" t="s">
        <v>129</v>
      </c>
      <c r="C11279" t="s">
        <v>93</v>
      </c>
      <c r="D11279" s="29">
        <v>46020</v>
      </c>
      <c r="E11279" s="161">
        <v>0</v>
      </c>
      <c r="F11279" s="161">
        <v>0</v>
      </c>
      <c r="G11279" s="161">
        <v>0</v>
      </c>
      <c r="H11279" s="161">
        <v>0</v>
      </c>
      <c r="L11279">
        <v>303.37787800000001</v>
      </c>
      <c r="R11279">
        <v>339.118292</v>
      </c>
      <c r="S11279">
        <v>339.118292</v>
      </c>
      <c r="T11279" s="194">
        <v>339.118292</v>
      </c>
      <c r="U11279" t="s">
        <v>193</v>
      </c>
      <c r="V11279">
        <v>45708.442650462966</v>
      </c>
    </row>
    <row r="11280" spans="1:22" x14ac:dyDescent="0.3">
      <c r="A11280" t="s">
        <v>128</v>
      </c>
      <c r="B11280" t="s">
        <v>129</v>
      </c>
      <c r="C11280" t="s">
        <v>93</v>
      </c>
      <c r="D11280" s="29">
        <v>46021</v>
      </c>
      <c r="E11280" s="161">
        <v>0</v>
      </c>
      <c r="F11280" s="161">
        <v>0</v>
      </c>
      <c r="G11280" s="161">
        <v>0</v>
      </c>
      <c r="H11280" s="161">
        <v>0</v>
      </c>
      <c r="L11280">
        <v>303.37787800000001</v>
      </c>
      <c r="R11280">
        <v>339.118292</v>
      </c>
      <c r="S11280">
        <v>339.118292</v>
      </c>
      <c r="T11280" s="194">
        <v>339.118292</v>
      </c>
      <c r="U11280" t="s">
        <v>193</v>
      </c>
      <c r="V11280">
        <v>45708.442650462966</v>
      </c>
    </row>
    <row r="11281" spans="1:22" x14ac:dyDescent="0.3">
      <c r="A11281" t="s">
        <v>128</v>
      </c>
      <c r="B11281" t="s">
        <v>129</v>
      </c>
      <c r="C11281" t="s">
        <v>93</v>
      </c>
      <c r="D11281" s="29">
        <v>46022</v>
      </c>
      <c r="E11281" s="161">
        <v>0</v>
      </c>
      <c r="F11281" s="161">
        <v>0</v>
      </c>
      <c r="G11281" s="161">
        <v>0</v>
      </c>
      <c r="H11281" s="161">
        <v>0</v>
      </c>
      <c r="L11281">
        <v>303.37787800000001</v>
      </c>
      <c r="R11281">
        <v>339.118292</v>
      </c>
      <c r="S11281">
        <v>339.118292</v>
      </c>
      <c r="T11281" s="194">
        <v>339.118292</v>
      </c>
      <c r="U11281" t="s">
        <v>193</v>
      </c>
      <c r="V11281">
        <v>45708.442662037036</v>
      </c>
    </row>
    <row r="11282" spans="1:22" x14ac:dyDescent="0.3">
      <c r="A11282" t="s">
        <v>221</v>
      </c>
      <c r="B11282" t="s">
        <v>222</v>
      </c>
      <c r="C11282" t="s">
        <v>93</v>
      </c>
      <c r="D11282" s="29">
        <v>45748</v>
      </c>
      <c r="E11282" s="161">
        <v>0</v>
      </c>
      <c r="F11282" s="161">
        <v>0</v>
      </c>
      <c r="G11282" s="161">
        <v>0</v>
      </c>
      <c r="H11282" s="161">
        <v>0</v>
      </c>
      <c r="R11282">
        <v>0</v>
      </c>
      <c r="S11282">
        <v>0</v>
      </c>
      <c r="T11282" s="194">
        <v>0</v>
      </c>
      <c r="U11282" t="s">
        <v>193</v>
      </c>
      <c r="V11282">
        <v>45413.313194444447</v>
      </c>
    </row>
    <row r="11283" spans="1:22" x14ac:dyDescent="0.3">
      <c r="A11283" t="s">
        <v>221</v>
      </c>
      <c r="B11283" t="s">
        <v>222</v>
      </c>
      <c r="C11283" t="s">
        <v>93</v>
      </c>
      <c r="D11283" s="29">
        <v>45749</v>
      </c>
      <c r="E11283" s="161">
        <v>0</v>
      </c>
      <c r="F11283" s="161">
        <v>0</v>
      </c>
      <c r="G11283" s="161">
        <v>0</v>
      </c>
      <c r="H11283" s="161">
        <v>0</v>
      </c>
      <c r="R11283">
        <v>0</v>
      </c>
      <c r="S11283">
        <v>0</v>
      </c>
      <c r="T11283" s="194">
        <v>0</v>
      </c>
      <c r="U11283" t="s">
        <v>193</v>
      </c>
      <c r="V11283">
        <v>45413.313379629632</v>
      </c>
    </row>
    <row r="11284" spans="1:22" x14ac:dyDescent="0.3">
      <c r="A11284" t="s">
        <v>221</v>
      </c>
      <c r="B11284" t="s">
        <v>222</v>
      </c>
      <c r="C11284" t="s">
        <v>93</v>
      </c>
      <c r="D11284" s="29">
        <v>45750</v>
      </c>
      <c r="E11284" s="161">
        <v>0</v>
      </c>
      <c r="F11284" s="161">
        <v>0</v>
      </c>
      <c r="G11284" s="161">
        <v>0</v>
      </c>
      <c r="H11284" s="161">
        <v>0</v>
      </c>
      <c r="R11284">
        <v>0</v>
      </c>
      <c r="S11284">
        <v>0</v>
      </c>
      <c r="T11284" s="194">
        <v>0</v>
      </c>
      <c r="U11284" t="s">
        <v>193</v>
      </c>
      <c r="V11284">
        <v>45413.313379629632</v>
      </c>
    </row>
    <row r="11285" spans="1:22" x14ac:dyDescent="0.3">
      <c r="A11285" t="s">
        <v>221</v>
      </c>
      <c r="B11285" t="s">
        <v>222</v>
      </c>
      <c r="C11285" t="s">
        <v>93</v>
      </c>
      <c r="D11285" s="29">
        <v>45751</v>
      </c>
      <c r="E11285" s="161">
        <v>0</v>
      </c>
      <c r="F11285" s="161">
        <v>0</v>
      </c>
      <c r="G11285" s="161">
        <v>0</v>
      </c>
      <c r="H11285" s="161">
        <v>0</v>
      </c>
      <c r="R11285">
        <v>0</v>
      </c>
      <c r="S11285">
        <v>0</v>
      </c>
      <c r="T11285" s="194">
        <v>0</v>
      </c>
      <c r="U11285" t="s">
        <v>193</v>
      </c>
      <c r="V11285">
        <v>45413.313379629632</v>
      </c>
    </row>
    <row r="11286" spans="1:22" x14ac:dyDescent="0.3">
      <c r="A11286" t="s">
        <v>221</v>
      </c>
      <c r="B11286" t="s">
        <v>222</v>
      </c>
      <c r="C11286" t="s">
        <v>93</v>
      </c>
      <c r="D11286" s="29">
        <v>45752</v>
      </c>
      <c r="E11286" s="161">
        <v>0</v>
      </c>
      <c r="F11286" s="161">
        <v>0</v>
      </c>
      <c r="G11286" s="161">
        <v>0</v>
      </c>
      <c r="H11286" s="161">
        <v>0</v>
      </c>
      <c r="R11286">
        <v>0</v>
      </c>
      <c r="S11286">
        <v>0</v>
      </c>
      <c r="T11286" s="194">
        <v>0</v>
      </c>
      <c r="U11286" t="s">
        <v>193</v>
      </c>
      <c r="V11286">
        <v>45413.313379629632</v>
      </c>
    </row>
    <row r="11287" spans="1:22" x14ac:dyDescent="0.3">
      <c r="A11287" t="s">
        <v>221</v>
      </c>
      <c r="B11287" t="s">
        <v>222</v>
      </c>
      <c r="C11287" t="s">
        <v>93</v>
      </c>
      <c r="D11287" s="29">
        <v>45753</v>
      </c>
      <c r="E11287" s="161">
        <v>0</v>
      </c>
      <c r="F11287" s="161">
        <v>0</v>
      </c>
      <c r="G11287" s="161">
        <v>0</v>
      </c>
      <c r="H11287" s="161">
        <v>0</v>
      </c>
      <c r="R11287">
        <v>0</v>
      </c>
      <c r="S11287">
        <v>0</v>
      </c>
      <c r="T11287" s="194">
        <v>0</v>
      </c>
      <c r="U11287" t="s">
        <v>193</v>
      </c>
      <c r="V11287">
        <v>45413.313379629632</v>
      </c>
    </row>
    <row r="11288" spans="1:22" x14ac:dyDescent="0.3">
      <c r="A11288" t="s">
        <v>221</v>
      </c>
      <c r="B11288" t="s">
        <v>222</v>
      </c>
      <c r="C11288" t="s">
        <v>93</v>
      </c>
      <c r="D11288" s="29">
        <v>45754</v>
      </c>
      <c r="E11288" s="161">
        <v>0</v>
      </c>
      <c r="F11288" s="161">
        <v>0</v>
      </c>
      <c r="G11288" s="161">
        <v>0</v>
      </c>
      <c r="H11288" s="161">
        <v>0</v>
      </c>
      <c r="R11288">
        <v>0</v>
      </c>
      <c r="S11288">
        <v>0</v>
      </c>
      <c r="T11288" s="194">
        <v>0</v>
      </c>
      <c r="U11288" t="s">
        <v>193</v>
      </c>
      <c r="V11288">
        <v>45413.313391203701</v>
      </c>
    </row>
    <row r="11289" spans="1:22" x14ac:dyDescent="0.3">
      <c r="A11289" t="s">
        <v>221</v>
      </c>
      <c r="B11289" t="s">
        <v>222</v>
      </c>
      <c r="C11289" t="s">
        <v>93</v>
      </c>
      <c r="D11289" s="29">
        <v>45755</v>
      </c>
      <c r="E11289" s="161">
        <v>0</v>
      </c>
      <c r="F11289" s="161">
        <v>0</v>
      </c>
      <c r="G11289" s="161">
        <v>0</v>
      </c>
      <c r="H11289" s="161">
        <v>0</v>
      </c>
      <c r="R11289">
        <v>0</v>
      </c>
      <c r="S11289">
        <v>0</v>
      </c>
      <c r="T11289" s="194">
        <v>0</v>
      </c>
      <c r="U11289" t="s">
        <v>193</v>
      </c>
      <c r="V11289">
        <v>45413.313391203701</v>
      </c>
    </row>
    <row r="11290" spans="1:22" x14ac:dyDescent="0.3">
      <c r="A11290" t="s">
        <v>221</v>
      </c>
      <c r="B11290" t="s">
        <v>222</v>
      </c>
      <c r="C11290" t="s">
        <v>93</v>
      </c>
      <c r="D11290" s="29">
        <v>45756</v>
      </c>
      <c r="E11290" s="161">
        <v>0</v>
      </c>
      <c r="F11290" s="161">
        <v>0</v>
      </c>
      <c r="G11290" s="161">
        <v>0</v>
      </c>
      <c r="H11290" s="161">
        <v>0</v>
      </c>
      <c r="R11290">
        <v>0</v>
      </c>
      <c r="S11290">
        <v>0</v>
      </c>
      <c r="T11290" s="194">
        <v>0</v>
      </c>
      <c r="U11290" t="s">
        <v>193</v>
      </c>
      <c r="V11290">
        <v>45413.313402777778</v>
      </c>
    </row>
    <row r="11291" spans="1:22" x14ac:dyDescent="0.3">
      <c r="A11291" t="s">
        <v>221</v>
      </c>
      <c r="B11291" t="s">
        <v>222</v>
      </c>
      <c r="C11291" t="s">
        <v>93</v>
      </c>
      <c r="D11291" s="29">
        <v>45757</v>
      </c>
      <c r="E11291" s="161">
        <v>0</v>
      </c>
      <c r="F11291" s="161">
        <v>0</v>
      </c>
      <c r="G11291" s="161">
        <v>0</v>
      </c>
      <c r="H11291" s="161">
        <v>0</v>
      </c>
      <c r="R11291">
        <v>0</v>
      </c>
      <c r="S11291">
        <v>0</v>
      </c>
      <c r="T11291" s="194">
        <v>0</v>
      </c>
      <c r="U11291" t="s">
        <v>193</v>
      </c>
      <c r="V11291">
        <v>45413.313391203701</v>
      </c>
    </row>
    <row r="11292" spans="1:22" x14ac:dyDescent="0.3">
      <c r="A11292" t="s">
        <v>221</v>
      </c>
      <c r="B11292" t="s">
        <v>222</v>
      </c>
      <c r="C11292" t="s">
        <v>93</v>
      </c>
      <c r="D11292" s="29">
        <v>45758</v>
      </c>
      <c r="E11292" s="161">
        <v>0</v>
      </c>
      <c r="F11292" s="161">
        <v>0</v>
      </c>
      <c r="G11292" s="161">
        <v>0</v>
      </c>
      <c r="H11292" s="161">
        <v>0</v>
      </c>
      <c r="R11292">
        <v>0</v>
      </c>
      <c r="S11292">
        <v>0</v>
      </c>
      <c r="T11292" s="194">
        <v>0</v>
      </c>
      <c r="U11292" t="s">
        <v>193</v>
      </c>
      <c r="V11292">
        <v>45413.313402777778</v>
      </c>
    </row>
    <row r="11293" spans="1:22" x14ac:dyDescent="0.3">
      <c r="A11293" t="s">
        <v>221</v>
      </c>
      <c r="B11293" t="s">
        <v>222</v>
      </c>
      <c r="C11293" t="s">
        <v>93</v>
      </c>
      <c r="D11293" s="29">
        <v>45759</v>
      </c>
      <c r="E11293" s="161">
        <v>0</v>
      </c>
      <c r="F11293" s="161">
        <v>0</v>
      </c>
      <c r="G11293" s="161">
        <v>0</v>
      </c>
      <c r="H11293" s="161">
        <v>0</v>
      </c>
      <c r="R11293">
        <v>0</v>
      </c>
      <c r="S11293">
        <v>0</v>
      </c>
      <c r="T11293" s="194">
        <v>0</v>
      </c>
      <c r="U11293" t="s">
        <v>193</v>
      </c>
      <c r="V11293">
        <v>45413.313402777778</v>
      </c>
    </row>
    <row r="11294" spans="1:22" x14ac:dyDescent="0.3">
      <c r="A11294" t="s">
        <v>221</v>
      </c>
      <c r="B11294" t="s">
        <v>222</v>
      </c>
      <c r="C11294" t="s">
        <v>93</v>
      </c>
      <c r="D11294" s="29">
        <v>45760</v>
      </c>
      <c r="E11294" s="161">
        <v>0</v>
      </c>
      <c r="F11294" s="161">
        <v>0</v>
      </c>
      <c r="G11294" s="161">
        <v>0</v>
      </c>
      <c r="H11294" s="161">
        <v>0</v>
      </c>
      <c r="R11294">
        <v>0</v>
      </c>
      <c r="S11294">
        <v>0</v>
      </c>
      <c r="T11294" s="194">
        <v>0</v>
      </c>
      <c r="U11294" t="s">
        <v>193</v>
      </c>
      <c r="V11294">
        <v>45413.313402777778</v>
      </c>
    </row>
    <row r="11295" spans="1:22" x14ac:dyDescent="0.3">
      <c r="A11295" t="s">
        <v>221</v>
      </c>
      <c r="B11295" t="s">
        <v>222</v>
      </c>
      <c r="C11295" t="s">
        <v>93</v>
      </c>
      <c r="D11295" s="29">
        <v>45761</v>
      </c>
      <c r="E11295" s="161">
        <v>0</v>
      </c>
      <c r="F11295" s="161">
        <v>0</v>
      </c>
      <c r="G11295" s="161">
        <v>0</v>
      </c>
      <c r="H11295" s="161">
        <v>0</v>
      </c>
      <c r="R11295">
        <v>0</v>
      </c>
      <c r="S11295">
        <v>0</v>
      </c>
      <c r="T11295" s="194">
        <v>0</v>
      </c>
      <c r="U11295" t="s">
        <v>193</v>
      </c>
      <c r="V11295">
        <v>45413.313414351855</v>
      </c>
    </row>
    <row r="11296" spans="1:22" x14ac:dyDescent="0.3">
      <c r="A11296" t="s">
        <v>221</v>
      </c>
      <c r="B11296" t="s">
        <v>222</v>
      </c>
      <c r="C11296" t="s">
        <v>93</v>
      </c>
      <c r="D11296" s="29">
        <v>45762</v>
      </c>
      <c r="E11296" s="161">
        <v>0</v>
      </c>
      <c r="F11296" s="161">
        <v>0</v>
      </c>
      <c r="G11296" s="161">
        <v>0</v>
      </c>
      <c r="H11296" s="161">
        <v>0</v>
      </c>
      <c r="R11296">
        <v>0</v>
      </c>
      <c r="S11296">
        <v>0</v>
      </c>
      <c r="T11296" s="194">
        <v>0</v>
      </c>
      <c r="U11296" t="s">
        <v>193</v>
      </c>
      <c r="V11296">
        <v>45413.313414351855</v>
      </c>
    </row>
    <row r="11297" spans="1:22" x14ac:dyDescent="0.3">
      <c r="A11297" t="s">
        <v>221</v>
      </c>
      <c r="B11297" t="s">
        <v>222</v>
      </c>
      <c r="C11297" t="s">
        <v>93</v>
      </c>
      <c r="D11297" s="29">
        <v>45763</v>
      </c>
      <c r="E11297" s="161">
        <v>0</v>
      </c>
      <c r="F11297" s="161">
        <v>0</v>
      </c>
      <c r="G11297" s="161">
        <v>0</v>
      </c>
      <c r="H11297" s="161">
        <v>0</v>
      </c>
      <c r="R11297">
        <v>0</v>
      </c>
      <c r="S11297">
        <v>0</v>
      </c>
      <c r="T11297" s="194">
        <v>0</v>
      </c>
      <c r="U11297" t="s">
        <v>193</v>
      </c>
      <c r="V11297">
        <v>45413.313414351855</v>
      </c>
    </row>
    <row r="11298" spans="1:22" x14ac:dyDescent="0.3">
      <c r="A11298" t="s">
        <v>221</v>
      </c>
      <c r="B11298" t="s">
        <v>222</v>
      </c>
      <c r="C11298" t="s">
        <v>93</v>
      </c>
      <c r="D11298" s="29">
        <v>45764</v>
      </c>
      <c r="E11298" s="161">
        <v>0</v>
      </c>
      <c r="F11298" s="161">
        <v>0</v>
      </c>
      <c r="G11298" s="161">
        <v>0</v>
      </c>
      <c r="H11298" s="161">
        <v>0</v>
      </c>
      <c r="R11298">
        <v>0</v>
      </c>
      <c r="S11298">
        <v>0</v>
      </c>
      <c r="T11298" s="194">
        <v>0</v>
      </c>
      <c r="U11298" t="s">
        <v>193</v>
      </c>
      <c r="V11298">
        <v>45413.313414351855</v>
      </c>
    </row>
    <row r="11299" spans="1:22" x14ac:dyDescent="0.3">
      <c r="A11299" t="s">
        <v>221</v>
      </c>
      <c r="B11299" t="s">
        <v>222</v>
      </c>
      <c r="C11299" t="s">
        <v>93</v>
      </c>
      <c r="D11299" s="29">
        <v>45765</v>
      </c>
      <c r="E11299" s="161">
        <v>0</v>
      </c>
      <c r="F11299" s="161">
        <v>0</v>
      </c>
      <c r="G11299" s="161">
        <v>0</v>
      </c>
      <c r="H11299" s="161">
        <v>0</v>
      </c>
      <c r="R11299">
        <v>0</v>
      </c>
      <c r="S11299">
        <v>0</v>
      </c>
      <c r="T11299" s="194">
        <v>0</v>
      </c>
      <c r="U11299" t="s">
        <v>193</v>
      </c>
      <c r="V11299">
        <v>45413.313414351855</v>
      </c>
    </row>
    <row r="11300" spans="1:22" x14ac:dyDescent="0.3">
      <c r="A11300" t="s">
        <v>221</v>
      </c>
      <c r="B11300" t="s">
        <v>222</v>
      </c>
      <c r="C11300" t="s">
        <v>93</v>
      </c>
      <c r="D11300" s="29">
        <v>45766</v>
      </c>
      <c r="E11300" s="161">
        <v>0</v>
      </c>
      <c r="F11300" s="161">
        <v>0</v>
      </c>
      <c r="G11300" s="161">
        <v>0</v>
      </c>
      <c r="H11300" s="161">
        <v>0</v>
      </c>
      <c r="R11300">
        <v>0</v>
      </c>
      <c r="S11300">
        <v>0</v>
      </c>
      <c r="T11300" s="194">
        <v>0</v>
      </c>
      <c r="U11300" t="s">
        <v>193</v>
      </c>
      <c r="V11300">
        <v>45413.313425925924</v>
      </c>
    </row>
    <row r="11301" spans="1:22" x14ac:dyDescent="0.3">
      <c r="A11301" t="s">
        <v>221</v>
      </c>
      <c r="B11301" t="s">
        <v>222</v>
      </c>
      <c r="C11301" t="s">
        <v>93</v>
      </c>
      <c r="D11301" s="29">
        <v>45767</v>
      </c>
      <c r="E11301" s="161">
        <v>0</v>
      </c>
      <c r="F11301" s="161">
        <v>0</v>
      </c>
      <c r="G11301" s="161">
        <v>0</v>
      </c>
      <c r="H11301" s="161">
        <v>0</v>
      </c>
      <c r="R11301">
        <v>0</v>
      </c>
      <c r="S11301">
        <v>0</v>
      </c>
      <c r="T11301" s="194">
        <v>0</v>
      </c>
      <c r="U11301" t="s">
        <v>193</v>
      </c>
      <c r="V11301">
        <v>45413.313425925924</v>
      </c>
    </row>
    <row r="11302" spans="1:22" x14ac:dyDescent="0.3">
      <c r="A11302" t="s">
        <v>221</v>
      </c>
      <c r="B11302" t="s">
        <v>222</v>
      </c>
      <c r="C11302" t="s">
        <v>93</v>
      </c>
      <c r="D11302" s="29">
        <v>45768</v>
      </c>
      <c r="E11302" s="161">
        <v>0</v>
      </c>
      <c r="F11302" s="161">
        <v>0</v>
      </c>
      <c r="G11302" s="161">
        <v>0</v>
      </c>
      <c r="H11302" s="161">
        <v>0</v>
      </c>
      <c r="R11302">
        <v>0</v>
      </c>
      <c r="S11302">
        <v>0</v>
      </c>
      <c r="T11302" s="194">
        <v>0</v>
      </c>
      <c r="U11302" t="s">
        <v>193</v>
      </c>
      <c r="V11302">
        <v>45413.313437500001</v>
      </c>
    </row>
    <row r="11303" spans="1:22" x14ac:dyDescent="0.3">
      <c r="A11303" t="s">
        <v>221</v>
      </c>
      <c r="B11303" t="s">
        <v>222</v>
      </c>
      <c r="C11303" t="s">
        <v>93</v>
      </c>
      <c r="D11303" s="29">
        <v>45769</v>
      </c>
      <c r="E11303" s="161">
        <v>0</v>
      </c>
      <c r="F11303" s="161">
        <v>0</v>
      </c>
      <c r="G11303" s="161">
        <v>0</v>
      </c>
      <c r="H11303" s="161">
        <v>0</v>
      </c>
      <c r="R11303">
        <v>0</v>
      </c>
      <c r="S11303">
        <v>0</v>
      </c>
      <c r="T11303" s="194">
        <v>0</v>
      </c>
      <c r="U11303" t="s">
        <v>193</v>
      </c>
      <c r="V11303">
        <v>45413.313437500001</v>
      </c>
    </row>
    <row r="11304" spans="1:22" x14ac:dyDescent="0.3">
      <c r="A11304" t="s">
        <v>221</v>
      </c>
      <c r="B11304" t="s">
        <v>222</v>
      </c>
      <c r="C11304" t="s">
        <v>93</v>
      </c>
      <c r="D11304" s="29">
        <v>45770</v>
      </c>
      <c r="E11304" s="161">
        <v>0</v>
      </c>
      <c r="F11304" s="161">
        <v>0</v>
      </c>
      <c r="G11304" s="161">
        <v>0</v>
      </c>
      <c r="H11304" s="161">
        <v>0</v>
      </c>
      <c r="R11304">
        <v>0</v>
      </c>
      <c r="S11304">
        <v>0</v>
      </c>
      <c r="T11304" s="194">
        <v>0</v>
      </c>
      <c r="U11304" t="s">
        <v>193</v>
      </c>
      <c r="V11304">
        <v>45413.313437500001</v>
      </c>
    </row>
    <row r="11305" spans="1:22" x14ac:dyDescent="0.3">
      <c r="A11305" t="s">
        <v>221</v>
      </c>
      <c r="B11305" t="s">
        <v>222</v>
      </c>
      <c r="C11305" t="s">
        <v>93</v>
      </c>
      <c r="D11305" s="29">
        <v>45771</v>
      </c>
      <c r="E11305" s="161">
        <v>0</v>
      </c>
      <c r="F11305" s="161">
        <v>0</v>
      </c>
      <c r="G11305" s="161">
        <v>0</v>
      </c>
      <c r="H11305" s="161">
        <v>0</v>
      </c>
      <c r="R11305">
        <v>0</v>
      </c>
      <c r="S11305">
        <v>0</v>
      </c>
      <c r="T11305" s="194">
        <v>0</v>
      </c>
      <c r="U11305" t="s">
        <v>193</v>
      </c>
      <c r="V11305">
        <v>45413.313449074078</v>
      </c>
    </row>
    <row r="11306" spans="1:22" x14ac:dyDescent="0.3">
      <c r="A11306" t="s">
        <v>221</v>
      </c>
      <c r="B11306" t="s">
        <v>222</v>
      </c>
      <c r="C11306" t="s">
        <v>93</v>
      </c>
      <c r="D11306" s="29">
        <v>45772</v>
      </c>
      <c r="E11306" s="161">
        <v>0</v>
      </c>
      <c r="F11306" s="161">
        <v>0</v>
      </c>
      <c r="G11306" s="161">
        <v>0</v>
      </c>
      <c r="H11306" s="161">
        <v>0</v>
      </c>
      <c r="R11306">
        <v>0</v>
      </c>
      <c r="S11306">
        <v>0</v>
      </c>
      <c r="T11306" s="194">
        <v>0</v>
      </c>
      <c r="U11306" t="s">
        <v>193</v>
      </c>
      <c r="V11306">
        <v>45413.313437500001</v>
      </c>
    </row>
    <row r="11307" spans="1:22" x14ac:dyDescent="0.3">
      <c r="A11307" t="s">
        <v>221</v>
      </c>
      <c r="B11307" t="s">
        <v>222</v>
      </c>
      <c r="C11307" t="s">
        <v>93</v>
      </c>
      <c r="D11307" s="29">
        <v>45773</v>
      </c>
      <c r="E11307" s="161">
        <v>0</v>
      </c>
      <c r="F11307" s="161">
        <v>0</v>
      </c>
      <c r="G11307" s="161">
        <v>0</v>
      </c>
      <c r="H11307" s="161">
        <v>0</v>
      </c>
      <c r="R11307">
        <v>0</v>
      </c>
      <c r="S11307">
        <v>0</v>
      </c>
      <c r="T11307" s="194">
        <v>0</v>
      </c>
      <c r="U11307" t="s">
        <v>193</v>
      </c>
      <c r="V11307">
        <v>45413.313460648147</v>
      </c>
    </row>
    <row r="11308" spans="1:22" x14ac:dyDescent="0.3">
      <c r="A11308" t="s">
        <v>221</v>
      </c>
      <c r="B11308" t="s">
        <v>222</v>
      </c>
      <c r="C11308" t="s">
        <v>93</v>
      </c>
      <c r="D11308" s="29">
        <v>45774</v>
      </c>
      <c r="E11308" s="161">
        <v>0</v>
      </c>
      <c r="F11308" s="161">
        <v>0</v>
      </c>
      <c r="G11308" s="161">
        <v>0</v>
      </c>
      <c r="H11308" s="161">
        <v>0</v>
      </c>
      <c r="R11308">
        <v>0</v>
      </c>
      <c r="S11308">
        <v>0</v>
      </c>
      <c r="T11308" s="194">
        <v>0</v>
      </c>
      <c r="U11308" t="s">
        <v>193</v>
      </c>
      <c r="V11308">
        <v>45413.313449074078</v>
      </c>
    </row>
    <row r="11309" spans="1:22" x14ac:dyDescent="0.3">
      <c r="A11309" t="s">
        <v>221</v>
      </c>
      <c r="B11309" t="s">
        <v>222</v>
      </c>
      <c r="C11309" t="s">
        <v>93</v>
      </c>
      <c r="D11309" s="29">
        <v>45775</v>
      </c>
      <c r="E11309" s="161">
        <v>0</v>
      </c>
      <c r="F11309" s="161">
        <v>0</v>
      </c>
      <c r="G11309" s="161">
        <v>0</v>
      </c>
      <c r="H11309" s="161">
        <v>0</v>
      </c>
      <c r="R11309">
        <v>0</v>
      </c>
      <c r="S11309">
        <v>0</v>
      </c>
      <c r="T11309" s="194">
        <v>0</v>
      </c>
      <c r="U11309" t="s">
        <v>193</v>
      </c>
      <c r="V11309">
        <v>45413.313460648147</v>
      </c>
    </row>
    <row r="11310" spans="1:22" x14ac:dyDescent="0.3">
      <c r="A11310" t="s">
        <v>221</v>
      </c>
      <c r="B11310" t="s">
        <v>222</v>
      </c>
      <c r="C11310" t="s">
        <v>93</v>
      </c>
      <c r="D11310" s="29">
        <v>45776</v>
      </c>
      <c r="E11310" s="161">
        <v>0</v>
      </c>
      <c r="F11310" s="161">
        <v>0</v>
      </c>
      <c r="G11310" s="161">
        <v>0</v>
      </c>
      <c r="H11310" s="161">
        <v>0</v>
      </c>
      <c r="R11310">
        <v>0</v>
      </c>
      <c r="S11310">
        <v>0</v>
      </c>
      <c r="T11310" s="194">
        <v>0</v>
      </c>
      <c r="U11310" t="s">
        <v>193</v>
      </c>
      <c r="V11310">
        <v>45413.313460648147</v>
      </c>
    </row>
    <row r="11311" spans="1:22" x14ac:dyDescent="0.3">
      <c r="A11311" t="s">
        <v>221</v>
      </c>
      <c r="B11311" t="s">
        <v>222</v>
      </c>
      <c r="C11311" t="s">
        <v>93</v>
      </c>
      <c r="D11311" s="29">
        <v>45777</v>
      </c>
      <c r="E11311" s="161">
        <v>0</v>
      </c>
      <c r="F11311" s="161">
        <v>0</v>
      </c>
      <c r="G11311" s="161">
        <v>0</v>
      </c>
      <c r="H11311" s="161">
        <v>0</v>
      </c>
      <c r="R11311">
        <v>0</v>
      </c>
      <c r="S11311">
        <v>0</v>
      </c>
      <c r="T11311" s="194">
        <v>0</v>
      </c>
      <c r="U11311" t="s">
        <v>193</v>
      </c>
      <c r="V11311">
        <v>45413.313460648147</v>
      </c>
    </row>
    <row r="11312" spans="1:22" x14ac:dyDescent="0.3">
      <c r="A11312" t="s">
        <v>221</v>
      </c>
      <c r="B11312" t="s">
        <v>222</v>
      </c>
      <c r="C11312" t="s">
        <v>93</v>
      </c>
      <c r="D11312" s="29">
        <v>45778</v>
      </c>
      <c r="E11312" s="161">
        <v>0</v>
      </c>
      <c r="F11312" s="161">
        <v>0</v>
      </c>
      <c r="G11312" s="161">
        <v>0</v>
      </c>
      <c r="H11312" s="161">
        <v>0</v>
      </c>
      <c r="R11312">
        <v>0</v>
      </c>
      <c r="S11312">
        <v>0</v>
      </c>
      <c r="T11312" s="194">
        <v>0</v>
      </c>
      <c r="U11312" t="s">
        <v>193</v>
      </c>
      <c r="V11312">
        <v>45444.313449074078</v>
      </c>
    </row>
    <row r="11313" spans="1:22" x14ac:dyDescent="0.3">
      <c r="A11313" t="s">
        <v>221</v>
      </c>
      <c r="B11313" t="s">
        <v>222</v>
      </c>
      <c r="C11313" t="s">
        <v>93</v>
      </c>
      <c r="D11313" s="29">
        <v>45779</v>
      </c>
      <c r="E11313" s="161">
        <v>0</v>
      </c>
      <c r="F11313" s="161">
        <v>0</v>
      </c>
      <c r="G11313" s="161">
        <v>0</v>
      </c>
      <c r="H11313" s="161">
        <v>0</v>
      </c>
      <c r="R11313">
        <v>0</v>
      </c>
      <c r="S11313">
        <v>0</v>
      </c>
      <c r="T11313" s="194">
        <v>0</v>
      </c>
      <c r="U11313" t="s">
        <v>193</v>
      </c>
      <c r="V11313">
        <v>45444.313379629632</v>
      </c>
    </row>
    <row r="11314" spans="1:22" x14ac:dyDescent="0.3">
      <c r="A11314" t="s">
        <v>221</v>
      </c>
      <c r="B11314" t="s">
        <v>222</v>
      </c>
      <c r="C11314" t="s">
        <v>93</v>
      </c>
      <c r="D11314" s="29">
        <v>45780</v>
      </c>
      <c r="E11314" s="161">
        <v>0</v>
      </c>
      <c r="F11314" s="161">
        <v>0</v>
      </c>
      <c r="G11314" s="161">
        <v>0</v>
      </c>
      <c r="H11314" s="161">
        <v>0</v>
      </c>
      <c r="R11314">
        <v>0</v>
      </c>
      <c r="S11314">
        <v>0</v>
      </c>
      <c r="T11314" s="194">
        <v>0</v>
      </c>
      <c r="U11314" t="s">
        <v>193</v>
      </c>
      <c r="V11314">
        <v>45444.313437500001</v>
      </c>
    </row>
    <row r="11315" spans="1:22" x14ac:dyDescent="0.3">
      <c r="A11315" t="s">
        <v>221</v>
      </c>
      <c r="B11315" t="s">
        <v>222</v>
      </c>
      <c r="C11315" t="s">
        <v>93</v>
      </c>
      <c r="D11315" s="29">
        <v>45781</v>
      </c>
      <c r="E11315" s="161">
        <v>0</v>
      </c>
      <c r="F11315" s="161">
        <v>0</v>
      </c>
      <c r="G11315" s="161">
        <v>0</v>
      </c>
      <c r="H11315" s="161">
        <v>0</v>
      </c>
      <c r="R11315">
        <v>0</v>
      </c>
      <c r="S11315">
        <v>0</v>
      </c>
      <c r="T11315" s="194">
        <v>0</v>
      </c>
      <c r="U11315" t="s">
        <v>193</v>
      </c>
      <c r="V11315">
        <v>45444.313460648147</v>
      </c>
    </row>
    <row r="11316" spans="1:22" x14ac:dyDescent="0.3">
      <c r="A11316" t="s">
        <v>221</v>
      </c>
      <c r="B11316" t="s">
        <v>222</v>
      </c>
      <c r="C11316" t="s">
        <v>93</v>
      </c>
      <c r="D11316" s="29">
        <v>45782</v>
      </c>
      <c r="E11316" s="161">
        <v>0</v>
      </c>
      <c r="F11316" s="161">
        <v>0</v>
      </c>
      <c r="G11316" s="161">
        <v>0</v>
      </c>
      <c r="H11316" s="161">
        <v>0</v>
      </c>
      <c r="R11316">
        <v>0</v>
      </c>
      <c r="S11316">
        <v>0</v>
      </c>
      <c r="T11316" s="194">
        <v>0</v>
      </c>
      <c r="U11316" t="s">
        <v>193</v>
      </c>
      <c r="V11316">
        <v>45444.313460648147</v>
      </c>
    </row>
    <row r="11317" spans="1:22" x14ac:dyDescent="0.3">
      <c r="A11317" t="s">
        <v>221</v>
      </c>
      <c r="B11317" t="s">
        <v>222</v>
      </c>
      <c r="C11317" t="s">
        <v>93</v>
      </c>
      <c r="D11317" s="29">
        <v>45783</v>
      </c>
      <c r="E11317" s="161">
        <v>0</v>
      </c>
      <c r="F11317" s="161">
        <v>0</v>
      </c>
      <c r="G11317" s="161">
        <v>0</v>
      </c>
      <c r="H11317" s="161">
        <v>0</v>
      </c>
      <c r="R11317">
        <v>0</v>
      </c>
      <c r="S11317">
        <v>0</v>
      </c>
      <c r="T11317" s="194">
        <v>0</v>
      </c>
      <c r="U11317" t="s">
        <v>193</v>
      </c>
      <c r="V11317">
        <v>45444.313460648147</v>
      </c>
    </row>
    <row r="11318" spans="1:22" x14ac:dyDescent="0.3">
      <c r="A11318" t="s">
        <v>221</v>
      </c>
      <c r="B11318" t="s">
        <v>222</v>
      </c>
      <c r="C11318" t="s">
        <v>93</v>
      </c>
      <c r="D11318" s="29">
        <v>45784</v>
      </c>
      <c r="E11318" s="161">
        <v>0</v>
      </c>
      <c r="F11318" s="161">
        <v>0</v>
      </c>
      <c r="G11318" s="161">
        <v>0</v>
      </c>
      <c r="H11318" s="161">
        <v>0</v>
      </c>
      <c r="R11318">
        <v>0</v>
      </c>
      <c r="S11318">
        <v>0</v>
      </c>
      <c r="T11318" s="194">
        <v>0</v>
      </c>
      <c r="U11318" t="s">
        <v>193</v>
      </c>
      <c r="V11318">
        <v>45444.313460648147</v>
      </c>
    </row>
    <row r="11319" spans="1:22" x14ac:dyDescent="0.3">
      <c r="A11319" t="s">
        <v>221</v>
      </c>
      <c r="B11319" t="s">
        <v>222</v>
      </c>
      <c r="C11319" t="s">
        <v>93</v>
      </c>
      <c r="D11319" s="29">
        <v>45785</v>
      </c>
      <c r="E11319" s="161">
        <v>0</v>
      </c>
      <c r="F11319" s="161">
        <v>0</v>
      </c>
      <c r="G11319" s="161">
        <v>0</v>
      </c>
      <c r="H11319" s="161">
        <v>0</v>
      </c>
      <c r="R11319">
        <v>0</v>
      </c>
      <c r="S11319">
        <v>0</v>
      </c>
      <c r="T11319" s="194">
        <v>0</v>
      </c>
      <c r="U11319" t="s">
        <v>193</v>
      </c>
      <c r="V11319">
        <v>45444.313472222224</v>
      </c>
    </row>
    <row r="11320" spans="1:22" x14ac:dyDescent="0.3">
      <c r="A11320" t="s">
        <v>221</v>
      </c>
      <c r="B11320" t="s">
        <v>222</v>
      </c>
      <c r="C11320" t="s">
        <v>93</v>
      </c>
      <c r="D11320" s="29">
        <v>45786</v>
      </c>
      <c r="E11320" s="161">
        <v>0</v>
      </c>
      <c r="F11320" s="161">
        <v>0</v>
      </c>
      <c r="G11320" s="161">
        <v>0</v>
      </c>
      <c r="H11320" s="161">
        <v>0</v>
      </c>
      <c r="R11320">
        <v>0</v>
      </c>
      <c r="S11320">
        <v>0</v>
      </c>
      <c r="T11320" s="194">
        <v>0</v>
      </c>
      <c r="U11320" t="s">
        <v>193</v>
      </c>
      <c r="V11320">
        <v>45444.313472222224</v>
      </c>
    </row>
    <row r="11321" spans="1:22" x14ac:dyDescent="0.3">
      <c r="A11321" t="s">
        <v>221</v>
      </c>
      <c r="B11321" t="s">
        <v>222</v>
      </c>
      <c r="C11321" t="s">
        <v>93</v>
      </c>
      <c r="D11321" s="29">
        <v>45787</v>
      </c>
      <c r="E11321" s="161">
        <v>0</v>
      </c>
      <c r="F11321" s="161">
        <v>0</v>
      </c>
      <c r="G11321" s="161">
        <v>0</v>
      </c>
      <c r="H11321" s="161">
        <v>0</v>
      </c>
      <c r="R11321">
        <v>0</v>
      </c>
      <c r="S11321">
        <v>0</v>
      </c>
      <c r="T11321" s="194">
        <v>0</v>
      </c>
      <c r="U11321" t="s">
        <v>193</v>
      </c>
      <c r="V11321">
        <v>45444.313483796293</v>
      </c>
    </row>
    <row r="11322" spans="1:22" x14ac:dyDescent="0.3">
      <c r="A11322" t="s">
        <v>221</v>
      </c>
      <c r="B11322" t="s">
        <v>222</v>
      </c>
      <c r="C11322" t="s">
        <v>93</v>
      </c>
      <c r="D11322" s="29">
        <v>45788</v>
      </c>
      <c r="E11322" s="161">
        <v>0</v>
      </c>
      <c r="F11322" s="161">
        <v>0</v>
      </c>
      <c r="G11322" s="161">
        <v>0</v>
      </c>
      <c r="H11322" s="161">
        <v>0</v>
      </c>
      <c r="R11322">
        <v>0</v>
      </c>
      <c r="S11322">
        <v>0</v>
      </c>
      <c r="T11322" s="194">
        <v>0</v>
      </c>
      <c r="U11322" t="s">
        <v>193</v>
      </c>
      <c r="V11322">
        <v>45444.313483796293</v>
      </c>
    </row>
    <row r="11323" spans="1:22" x14ac:dyDescent="0.3">
      <c r="A11323" t="s">
        <v>221</v>
      </c>
      <c r="B11323" t="s">
        <v>222</v>
      </c>
      <c r="C11323" t="s">
        <v>93</v>
      </c>
      <c r="D11323" s="29">
        <v>45789</v>
      </c>
      <c r="E11323" s="161">
        <v>0</v>
      </c>
      <c r="F11323" s="161">
        <v>0</v>
      </c>
      <c r="G11323" s="161">
        <v>0</v>
      </c>
      <c r="H11323" s="161">
        <v>0</v>
      </c>
      <c r="R11323">
        <v>0</v>
      </c>
      <c r="S11323">
        <v>0</v>
      </c>
      <c r="T11323" s="194">
        <v>0</v>
      </c>
      <c r="U11323" t="s">
        <v>193</v>
      </c>
      <c r="V11323">
        <v>45444.313483796293</v>
      </c>
    </row>
    <row r="11324" spans="1:22" x14ac:dyDescent="0.3">
      <c r="A11324" t="s">
        <v>221</v>
      </c>
      <c r="B11324" t="s">
        <v>222</v>
      </c>
      <c r="C11324" t="s">
        <v>93</v>
      </c>
      <c r="D11324" s="29">
        <v>45790</v>
      </c>
      <c r="E11324" s="161">
        <v>0</v>
      </c>
      <c r="F11324" s="161">
        <v>0</v>
      </c>
      <c r="G11324" s="161">
        <v>0</v>
      </c>
      <c r="H11324" s="161">
        <v>0</v>
      </c>
      <c r="R11324">
        <v>0</v>
      </c>
      <c r="S11324">
        <v>0</v>
      </c>
      <c r="T11324" s="194">
        <v>0</v>
      </c>
      <c r="U11324" t="s">
        <v>193</v>
      </c>
      <c r="V11324">
        <v>45444.313483796293</v>
      </c>
    </row>
    <row r="11325" spans="1:22" x14ac:dyDescent="0.3">
      <c r="A11325" t="s">
        <v>221</v>
      </c>
      <c r="B11325" t="s">
        <v>222</v>
      </c>
      <c r="C11325" t="s">
        <v>93</v>
      </c>
      <c r="D11325" s="29">
        <v>45791</v>
      </c>
      <c r="E11325" s="161">
        <v>0</v>
      </c>
      <c r="F11325" s="161">
        <v>0</v>
      </c>
      <c r="G11325" s="161">
        <v>0</v>
      </c>
      <c r="H11325" s="161">
        <v>0</v>
      </c>
      <c r="R11325">
        <v>0</v>
      </c>
      <c r="S11325">
        <v>0</v>
      </c>
      <c r="T11325" s="194">
        <v>0</v>
      </c>
      <c r="U11325" t="s">
        <v>193</v>
      </c>
      <c r="V11325">
        <v>45444.313483796293</v>
      </c>
    </row>
    <row r="11326" spans="1:22" x14ac:dyDescent="0.3">
      <c r="A11326" t="s">
        <v>221</v>
      </c>
      <c r="B11326" t="s">
        <v>222</v>
      </c>
      <c r="C11326" t="s">
        <v>93</v>
      </c>
      <c r="D11326" s="29">
        <v>45792</v>
      </c>
      <c r="E11326" s="161">
        <v>0</v>
      </c>
      <c r="F11326" s="161">
        <v>0</v>
      </c>
      <c r="G11326" s="161">
        <v>0</v>
      </c>
      <c r="H11326" s="161">
        <v>0</v>
      </c>
      <c r="R11326">
        <v>0</v>
      </c>
      <c r="S11326">
        <v>0</v>
      </c>
      <c r="T11326" s="194">
        <v>0</v>
      </c>
      <c r="U11326" t="s">
        <v>193</v>
      </c>
      <c r="V11326">
        <v>45444.313483796293</v>
      </c>
    </row>
    <row r="11327" spans="1:22" x14ac:dyDescent="0.3">
      <c r="A11327" t="s">
        <v>221</v>
      </c>
      <c r="B11327" t="s">
        <v>222</v>
      </c>
      <c r="C11327" t="s">
        <v>93</v>
      </c>
      <c r="D11327" s="29">
        <v>45793</v>
      </c>
      <c r="E11327" s="161">
        <v>0</v>
      </c>
      <c r="F11327" s="161">
        <v>0</v>
      </c>
      <c r="G11327" s="161">
        <v>0</v>
      </c>
      <c r="H11327" s="161">
        <v>0</v>
      </c>
      <c r="R11327">
        <v>0</v>
      </c>
      <c r="S11327">
        <v>0</v>
      </c>
      <c r="T11327" s="194">
        <v>0</v>
      </c>
      <c r="U11327" t="s">
        <v>193</v>
      </c>
      <c r="V11327">
        <v>45444.31349537037</v>
      </c>
    </row>
    <row r="11328" spans="1:22" x14ac:dyDescent="0.3">
      <c r="A11328" t="s">
        <v>221</v>
      </c>
      <c r="B11328" t="s">
        <v>222</v>
      </c>
      <c r="C11328" t="s">
        <v>93</v>
      </c>
      <c r="D11328" s="29">
        <v>45794</v>
      </c>
      <c r="E11328" s="161">
        <v>0</v>
      </c>
      <c r="F11328" s="161">
        <v>0</v>
      </c>
      <c r="G11328" s="161">
        <v>0</v>
      </c>
      <c r="H11328" s="161">
        <v>0</v>
      </c>
      <c r="R11328">
        <v>0</v>
      </c>
      <c r="S11328">
        <v>0</v>
      </c>
      <c r="T11328" s="194">
        <v>0</v>
      </c>
      <c r="U11328" t="s">
        <v>193</v>
      </c>
      <c r="V11328">
        <v>45444.31349537037</v>
      </c>
    </row>
    <row r="11329" spans="1:22" x14ac:dyDescent="0.3">
      <c r="A11329" t="s">
        <v>221</v>
      </c>
      <c r="B11329" t="s">
        <v>222</v>
      </c>
      <c r="C11329" t="s">
        <v>93</v>
      </c>
      <c r="D11329" s="29">
        <v>45795</v>
      </c>
      <c r="E11329" s="161">
        <v>0</v>
      </c>
      <c r="F11329" s="161">
        <v>0</v>
      </c>
      <c r="G11329" s="161">
        <v>0</v>
      </c>
      <c r="H11329" s="161">
        <v>0</v>
      </c>
      <c r="R11329">
        <v>0</v>
      </c>
      <c r="S11329">
        <v>0</v>
      </c>
      <c r="T11329" s="194">
        <v>0</v>
      </c>
      <c r="U11329" t="s">
        <v>193</v>
      </c>
      <c r="V11329">
        <v>45444.31349537037</v>
      </c>
    </row>
    <row r="11330" spans="1:22" x14ac:dyDescent="0.3">
      <c r="A11330" t="s">
        <v>221</v>
      </c>
      <c r="B11330" t="s">
        <v>222</v>
      </c>
      <c r="C11330" t="s">
        <v>93</v>
      </c>
      <c r="D11330" s="29">
        <v>45796</v>
      </c>
      <c r="E11330" s="161">
        <v>0</v>
      </c>
      <c r="F11330" s="161">
        <v>0</v>
      </c>
      <c r="G11330" s="161">
        <v>0</v>
      </c>
      <c r="H11330" s="161">
        <v>0</v>
      </c>
      <c r="R11330">
        <v>0</v>
      </c>
      <c r="S11330">
        <v>0</v>
      </c>
      <c r="T11330" s="194">
        <v>0</v>
      </c>
      <c r="U11330" t="s">
        <v>193</v>
      </c>
      <c r="V11330">
        <v>45444.313506944447</v>
      </c>
    </row>
    <row r="11331" spans="1:22" x14ac:dyDescent="0.3">
      <c r="A11331" t="s">
        <v>221</v>
      </c>
      <c r="B11331" t="s">
        <v>222</v>
      </c>
      <c r="C11331" t="s">
        <v>93</v>
      </c>
      <c r="D11331" s="29">
        <v>45797</v>
      </c>
      <c r="E11331" s="161">
        <v>0</v>
      </c>
      <c r="F11331" s="161">
        <v>0</v>
      </c>
      <c r="G11331" s="161">
        <v>0</v>
      </c>
      <c r="H11331" s="161">
        <v>0</v>
      </c>
      <c r="R11331">
        <v>0</v>
      </c>
      <c r="S11331">
        <v>0</v>
      </c>
      <c r="T11331" s="194">
        <v>0</v>
      </c>
      <c r="U11331" t="s">
        <v>193</v>
      </c>
      <c r="V11331">
        <v>45444.313506944447</v>
      </c>
    </row>
    <row r="11332" spans="1:22" x14ac:dyDescent="0.3">
      <c r="A11332" t="s">
        <v>221</v>
      </c>
      <c r="B11332" t="s">
        <v>222</v>
      </c>
      <c r="C11332" t="s">
        <v>93</v>
      </c>
      <c r="D11332" s="29">
        <v>45798</v>
      </c>
      <c r="E11332" s="161">
        <v>0</v>
      </c>
      <c r="F11332" s="161">
        <v>0</v>
      </c>
      <c r="G11332" s="161">
        <v>0</v>
      </c>
      <c r="H11332" s="161">
        <v>0</v>
      </c>
      <c r="R11332">
        <v>0</v>
      </c>
      <c r="S11332">
        <v>0</v>
      </c>
      <c r="T11332" s="194">
        <v>0</v>
      </c>
      <c r="U11332" t="s">
        <v>193</v>
      </c>
      <c r="V11332">
        <v>45444.313506944447</v>
      </c>
    </row>
    <row r="11333" spans="1:22" x14ac:dyDescent="0.3">
      <c r="A11333" t="s">
        <v>221</v>
      </c>
      <c r="B11333" t="s">
        <v>222</v>
      </c>
      <c r="C11333" t="s">
        <v>93</v>
      </c>
      <c r="D11333" s="29">
        <v>45799</v>
      </c>
      <c r="E11333" s="161">
        <v>0</v>
      </c>
      <c r="F11333" s="161">
        <v>0</v>
      </c>
      <c r="G11333" s="161">
        <v>0</v>
      </c>
      <c r="H11333" s="161">
        <v>0</v>
      </c>
      <c r="R11333">
        <v>0</v>
      </c>
      <c r="S11333">
        <v>0</v>
      </c>
      <c r="T11333" s="194">
        <v>0</v>
      </c>
      <c r="U11333" t="s">
        <v>193</v>
      </c>
      <c r="V11333">
        <v>45444.313518518517</v>
      </c>
    </row>
    <row r="11334" spans="1:22" x14ac:dyDescent="0.3">
      <c r="A11334" t="s">
        <v>221</v>
      </c>
      <c r="B11334" t="s">
        <v>222</v>
      </c>
      <c r="C11334" t="s">
        <v>93</v>
      </c>
      <c r="D11334" s="29">
        <v>45800</v>
      </c>
      <c r="E11334" s="161">
        <v>0</v>
      </c>
      <c r="F11334" s="161">
        <v>0</v>
      </c>
      <c r="G11334" s="161">
        <v>0</v>
      </c>
      <c r="H11334" s="161">
        <v>0</v>
      </c>
      <c r="R11334">
        <v>0</v>
      </c>
      <c r="S11334">
        <v>0</v>
      </c>
      <c r="T11334" s="194">
        <v>0</v>
      </c>
      <c r="U11334" t="s">
        <v>193</v>
      </c>
      <c r="V11334">
        <v>45444.313518518517</v>
      </c>
    </row>
    <row r="11335" spans="1:22" x14ac:dyDescent="0.3">
      <c r="A11335" t="s">
        <v>221</v>
      </c>
      <c r="B11335" t="s">
        <v>222</v>
      </c>
      <c r="C11335" t="s">
        <v>93</v>
      </c>
      <c r="D11335" s="29">
        <v>45801</v>
      </c>
      <c r="E11335" s="161">
        <v>0</v>
      </c>
      <c r="F11335" s="161">
        <v>0</v>
      </c>
      <c r="G11335" s="161">
        <v>0</v>
      </c>
      <c r="H11335" s="161">
        <v>0</v>
      </c>
      <c r="R11335">
        <v>0</v>
      </c>
      <c r="S11335">
        <v>0</v>
      </c>
      <c r="T11335" s="194">
        <v>0</v>
      </c>
      <c r="U11335" t="s">
        <v>193</v>
      </c>
      <c r="V11335">
        <v>45444.313518518517</v>
      </c>
    </row>
    <row r="11336" spans="1:22" x14ac:dyDescent="0.3">
      <c r="A11336" t="s">
        <v>221</v>
      </c>
      <c r="B11336" t="s">
        <v>222</v>
      </c>
      <c r="C11336" t="s">
        <v>93</v>
      </c>
      <c r="D11336" s="29">
        <v>45802</v>
      </c>
      <c r="E11336" s="161">
        <v>0</v>
      </c>
      <c r="F11336" s="161">
        <v>0</v>
      </c>
      <c r="G11336" s="161">
        <v>0</v>
      </c>
      <c r="H11336" s="161">
        <v>0</v>
      </c>
      <c r="R11336">
        <v>0</v>
      </c>
      <c r="S11336">
        <v>0</v>
      </c>
      <c r="T11336" s="194">
        <v>0</v>
      </c>
      <c r="U11336" t="s">
        <v>193</v>
      </c>
      <c r="V11336">
        <v>45444.313518518517</v>
      </c>
    </row>
    <row r="11337" spans="1:22" x14ac:dyDescent="0.3">
      <c r="A11337" t="s">
        <v>221</v>
      </c>
      <c r="B11337" t="s">
        <v>222</v>
      </c>
      <c r="C11337" t="s">
        <v>93</v>
      </c>
      <c r="D11337" s="29">
        <v>45803</v>
      </c>
      <c r="E11337" s="161">
        <v>0</v>
      </c>
      <c r="F11337" s="161">
        <v>0</v>
      </c>
      <c r="G11337" s="161">
        <v>0</v>
      </c>
      <c r="H11337" s="161">
        <v>0</v>
      </c>
      <c r="R11337">
        <v>0</v>
      </c>
      <c r="S11337">
        <v>0</v>
      </c>
      <c r="T11337" s="194">
        <v>0</v>
      </c>
      <c r="U11337" t="s">
        <v>193</v>
      </c>
      <c r="V11337">
        <v>45444.313530092593</v>
      </c>
    </row>
    <row r="11338" spans="1:22" x14ac:dyDescent="0.3">
      <c r="A11338" t="s">
        <v>221</v>
      </c>
      <c r="B11338" t="s">
        <v>222</v>
      </c>
      <c r="C11338" t="s">
        <v>93</v>
      </c>
      <c r="D11338" s="29">
        <v>45804</v>
      </c>
      <c r="E11338" s="161">
        <v>0</v>
      </c>
      <c r="F11338" s="161">
        <v>0</v>
      </c>
      <c r="G11338" s="161">
        <v>0</v>
      </c>
      <c r="H11338" s="161">
        <v>0</v>
      </c>
      <c r="R11338">
        <v>0</v>
      </c>
      <c r="S11338">
        <v>0</v>
      </c>
      <c r="T11338" s="194">
        <v>0</v>
      </c>
      <c r="U11338" t="s">
        <v>193</v>
      </c>
      <c r="V11338">
        <v>45444.313530092593</v>
      </c>
    </row>
    <row r="11339" spans="1:22" x14ac:dyDescent="0.3">
      <c r="A11339" t="s">
        <v>221</v>
      </c>
      <c r="B11339" t="s">
        <v>222</v>
      </c>
      <c r="C11339" t="s">
        <v>93</v>
      </c>
      <c r="D11339" s="29">
        <v>45805</v>
      </c>
      <c r="E11339" s="161">
        <v>0</v>
      </c>
      <c r="F11339" s="161">
        <v>0</v>
      </c>
      <c r="G11339" s="161">
        <v>0</v>
      </c>
      <c r="H11339" s="161">
        <v>0</v>
      </c>
      <c r="R11339">
        <v>0</v>
      </c>
      <c r="S11339">
        <v>0</v>
      </c>
      <c r="T11339" s="194">
        <v>0</v>
      </c>
      <c r="U11339" t="s">
        <v>193</v>
      </c>
      <c r="V11339">
        <v>45444.313530092593</v>
      </c>
    </row>
    <row r="11340" spans="1:22" x14ac:dyDescent="0.3">
      <c r="A11340" t="s">
        <v>221</v>
      </c>
      <c r="B11340" t="s">
        <v>222</v>
      </c>
      <c r="C11340" t="s">
        <v>93</v>
      </c>
      <c r="D11340" s="29">
        <v>45806</v>
      </c>
      <c r="E11340" s="161">
        <v>0</v>
      </c>
      <c r="F11340" s="161">
        <v>0</v>
      </c>
      <c r="G11340" s="161">
        <v>0</v>
      </c>
      <c r="H11340" s="161">
        <v>0</v>
      </c>
      <c r="R11340">
        <v>0</v>
      </c>
      <c r="S11340">
        <v>0</v>
      </c>
      <c r="T11340" s="194">
        <v>0</v>
      </c>
      <c r="U11340" t="s">
        <v>193</v>
      </c>
      <c r="V11340">
        <v>45444.31354166667</v>
      </c>
    </row>
    <row r="11341" spans="1:22" x14ac:dyDescent="0.3">
      <c r="A11341" t="s">
        <v>221</v>
      </c>
      <c r="B11341" t="s">
        <v>222</v>
      </c>
      <c r="C11341" t="s">
        <v>93</v>
      </c>
      <c r="D11341" s="29">
        <v>45807</v>
      </c>
      <c r="E11341" s="161">
        <v>0</v>
      </c>
      <c r="F11341" s="161">
        <v>0</v>
      </c>
      <c r="G11341" s="161">
        <v>0</v>
      </c>
      <c r="H11341" s="161">
        <v>0</v>
      </c>
      <c r="R11341">
        <v>0</v>
      </c>
      <c r="S11341">
        <v>0</v>
      </c>
      <c r="T11341" s="194">
        <v>0</v>
      </c>
      <c r="U11341" t="s">
        <v>193</v>
      </c>
      <c r="V11341">
        <v>45444.31354166667</v>
      </c>
    </row>
    <row r="11342" spans="1:22" x14ac:dyDescent="0.3">
      <c r="A11342" t="s">
        <v>221</v>
      </c>
      <c r="B11342" t="s">
        <v>222</v>
      </c>
      <c r="C11342" t="s">
        <v>93</v>
      </c>
      <c r="D11342" s="29">
        <v>45808</v>
      </c>
      <c r="E11342" s="161">
        <v>0</v>
      </c>
      <c r="F11342" s="161">
        <v>0</v>
      </c>
      <c r="G11342" s="161">
        <v>0</v>
      </c>
      <c r="H11342" s="161">
        <v>0</v>
      </c>
      <c r="R11342">
        <v>0</v>
      </c>
      <c r="S11342">
        <v>0</v>
      </c>
      <c r="T11342" s="194">
        <v>0</v>
      </c>
      <c r="U11342" t="s">
        <v>193</v>
      </c>
      <c r="V11342">
        <v>45444.31355324074</v>
      </c>
    </row>
    <row r="11343" spans="1:22" x14ac:dyDescent="0.3">
      <c r="A11343" t="s">
        <v>221</v>
      </c>
      <c r="B11343" t="s">
        <v>222</v>
      </c>
      <c r="C11343" t="s">
        <v>93</v>
      </c>
      <c r="D11343" s="29">
        <v>45809</v>
      </c>
      <c r="E11343" s="161">
        <v>0</v>
      </c>
      <c r="F11343" s="161">
        <v>0</v>
      </c>
      <c r="G11343" s="161">
        <v>0</v>
      </c>
      <c r="H11343" s="161">
        <v>0</v>
      </c>
      <c r="R11343">
        <v>0</v>
      </c>
      <c r="S11343">
        <v>0</v>
      </c>
      <c r="T11343" s="194">
        <v>0</v>
      </c>
      <c r="U11343" t="s">
        <v>193</v>
      </c>
      <c r="V11343">
        <v>45474.313298611109</v>
      </c>
    </row>
    <row r="11344" spans="1:22" x14ac:dyDescent="0.3">
      <c r="A11344" t="s">
        <v>221</v>
      </c>
      <c r="B11344" t="s">
        <v>222</v>
      </c>
      <c r="C11344" t="s">
        <v>93</v>
      </c>
      <c r="D11344" s="29">
        <v>45810</v>
      </c>
      <c r="E11344" s="161">
        <v>0</v>
      </c>
      <c r="F11344" s="161">
        <v>0</v>
      </c>
      <c r="G11344" s="161">
        <v>0</v>
      </c>
      <c r="H11344" s="161">
        <v>0</v>
      </c>
      <c r="R11344">
        <v>0</v>
      </c>
      <c r="S11344">
        <v>0</v>
      </c>
      <c r="T11344" s="194">
        <v>0</v>
      </c>
      <c r="U11344" t="s">
        <v>193</v>
      </c>
      <c r="V11344">
        <v>45474.313379629632</v>
      </c>
    </row>
    <row r="11345" spans="1:22" x14ac:dyDescent="0.3">
      <c r="A11345" t="s">
        <v>221</v>
      </c>
      <c r="B11345" t="s">
        <v>222</v>
      </c>
      <c r="C11345" t="s">
        <v>93</v>
      </c>
      <c r="D11345" s="29">
        <v>45811</v>
      </c>
      <c r="E11345" s="161">
        <v>0</v>
      </c>
      <c r="F11345" s="161">
        <v>0</v>
      </c>
      <c r="G11345" s="161">
        <v>0</v>
      </c>
      <c r="H11345" s="161">
        <v>0</v>
      </c>
      <c r="R11345">
        <v>0</v>
      </c>
      <c r="S11345">
        <v>0</v>
      </c>
      <c r="T11345" s="194">
        <v>0</v>
      </c>
      <c r="U11345" t="s">
        <v>193</v>
      </c>
      <c r="V11345">
        <v>45474.313379629632</v>
      </c>
    </row>
    <row r="11346" spans="1:22" x14ac:dyDescent="0.3">
      <c r="A11346" t="s">
        <v>221</v>
      </c>
      <c r="B11346" t="s">
        <v>222</v>
      </c>
      <c r="C11346" t="s">
        <v>93</v>
      </c>
      <c r="D11346" s="29">
        <v>45812</v>
      </c>
      <c r="E11346" s="161">
        <v>0</v>
      </c>
      <c r="F11346" s="161">
        <v>0</v>
      </c>
      <c r="G11346" s="161">
        <v>0</v>
      </c>
      <c r="H11346" s="161">
        <v>0</v>
      </c>
      <c r="R11346">
        <v>0</v>
      </c>
      <c r="S11346">
        <v>0</v>
      </c>
      <c r="T11346" s="194">
        <v>0</v>
      </c>
      <c r="U11346" t="s">
        <v>193</v>
      </c>
      <c r="V11346">
        <v>45474.313391203701</v>
      </c>
    </row>
    <row r="11347" spans="1:22" x14ac:dyDescent="0.3">
      <c r="A11347" t="s">
        <v>221</v>
      </c>
      <c r="B11347" t="s">
        <v>222</v>
      </c>
      <c r="C11347" t="s">
        <v>93</v>
      </c>
      <c r="D11347" s="29">
        <v>45813</v>
      </c>
      <c r="E11347" s="161">
        <v>0</v>
      </c>
      <c r="F11347" s="161">
        <v>0</v>
      </c>
      <c r="G11347" s="161">
        <v>0</v>
      </c>
      <c r="H11347" s="161">
        <v>0</v>
      </c>
      <c r="R11347">
        <v>0</v>
      </c>
      <c r="S11347">
        <v>0</v>
      </c>
      <c r="T11347" s="194">
        <v>0</v>
      </c>
      <c r="U11347" t="s">
        <v>193</v>
      </c>
      <c r="V11347">
        <v>45474.313391203701</v>
      </c>
    </row>
    <row r="11348" spans="1:22" x14ac:dyDescent="0.3">
      <c r="A11348" t="s">
        <v>221</v>
      </c>
      <c r="B11348" t="s">
        <v>222</v>
      </c>
      <c r="C11348" t="s">
        <v>93</v>
      </c>
      <c r="D11348" s="29">
        <v>45814</v>
      </c>
      <c r="E11348" s="161">
        <v>0</v>
      </c>
      <c r="F11348" s="161">
        <v>0</v>
      </c>
      <c r="G11348" s="161">
        <v>0</v>
      </c>
      <c r="H11348" s="161">
        <v>0</v>
      </c>
      <c r="R11348">
        <v>0</v>
      </c>
      <c r="S11348">
        <v>0</v>
      </c>
      <c r="T11348" s="194">
        <v>0</v>
      </c>
      <c r="U11348" t="s">
        <v>193</v>
      </c>
      <c r="V11348">
        <v>45474.313391203701</v>
      </c>
    </row>
    <row r="11349" spans="1:22" x14ac:dyDescent="0.3">
      <c r="A11349" t="s">
        <v>221</v>
      </c>
      <c r="B11349" t="s">
        <v>222</v>
      </c>
      <c r="C11349" t="s">
        <v>93</v>
      </c>
      <c r="D11349" s="29">
        <v>45815</v>
      </c>
      <c r="E11349" s="161">
        <v>0</v>
      </c>
      <c r="F11349" s="161">
        <v>0</v>
      </c>
      <c r="G11349" s="161">
        <v>0</v>
      </c>
      <c r="H11349" s="161">
        <v>0</v>
      </c>
      <c r="R11349">
        <v>0</v>
      </c>
      <c r="S11349">
        <v>0</v>
      </c>
      <c r="T11349" s="194">
        <v>0</v>
      </c>
      <c r="U11349" t="s">
        <v>193</v>
      </c>
      <c r="V11349">
        <v>45474.313402777778</v>
      </c>
    </row>
    <row r="11350" spans="1:22" x14ac:dyDescent="0.3">
      <c r="A11350" t="s">
        <v>221</v>
      </c>
      <c r="B11350" t="s">
        <v>222</v>
      </c>
      <c r="C11350" t="s">
        <v>93</v>
      </c>
      <c r="D11350" s="29">
        <v>45816</v>
      </c>
      <c r="E11350" s="161">
        <v>0</v>
      </c>
      <c r="F11350" s="161">
        <v>0</v>
      </c>
      <c r="G11350" s="161">
        <v>0</v>
      </c>
      <c r="H11350" s="161">
        <v>0</v>
      </c>
      <c r="R11350">
        <v>0</v>
      </c>
      <c r="S11350">
        <v>0</v>
      </c>
      <c r="T11350" s="194">
        <v>0</v>
      </c>
      <c r="U11350" t="s">
        <v>193</v>
      </c>
      <c r="V11350">
        <v>45474.313402777778</v>
      </c>
    </row>
    <row r="11351" spans="1:22" x14ac:dyDescent="0.3">
      <c r="A11351" t="s">
        <v>221</v>
      </c>
      <c r="B11351" t="s">
        <v>222</v>
      </c>
      <c r="C11351" t="s">
        <v>93</v>
      </c>
      <c r="D11351" s="29">
        <v>45817</v>
      </c>
      <c r="E11351" s="161">
        <v>0</v>
      </c>
      <c r="F11351" s="161">
        <v>0</v>
      </c>
      <c r="G11351" s="161">
        <v>0</v>
      </c>
      <c r="H11351" s="161">
        <v>0</v>
      </c>
      <c r="R11351">
        <v>0</v>
      </c>
      <c r="S11351">
        <v>0</v>
      </c>
      <c r="T11351" s="194">
        <v>0</v>
      </c>
      <c r="U11351" t="s">
        <v>193</v>
      </c>
      <c r="V11351">
        <v>45474.313402777778</v>
      </c>
    </row>
    <row r="11352" spans="1:22" x14ac:dyDescent="0.3">
      <c r="A11352" t="s">
        <v>221</v>
      </c>
      <c r="B11352" t="s">
        <v>222</v>
      </c>
      <c r="C11352" t="s">
        <v>93</v>
      </c>
      <c r="D11352" s="29">
        <v>45818</v>
      </c>
      <c r="E11352" s="161">
        <v>0</v>
      </c>
      <c r="F11352" s="161">
        <v>0</v>
      </c>
      <c r="G11352" s="161">
        <v>0</v>
      </c>
      <c r="H11352" s="161">
        <v>0</v>
      </c>
      <c r="R11352">
        <v>0</v>
      </c>
      <c r="S11352">
        <v>0</v>
      </c>
      <c r="T11352" s="194">
        <v>0</v>
      </c>
      <c r="U11352" t="s">
        <v>193</v>
      </c>
      <c r="V11352">
        <v>45474.313402777778</v>
      </c>
    </row>
    <row r="11353" spans="1:22" x14ac:dyDescent="0.3">
      <c r="A11353" t="s">
        <v>221</v>
      </c>
      <c r="B11353" t="s">
        <v>222</v>
      </c>
      <c r="C11353" t="s">
        <v>93</v>
      </c>
      <c r="D11353" s="29">
        <v>45819</v>
      </c>
      <c r="E11353" s="161">
        <v>0</v>
      </c>
      <c r="F11353" s="161">
        <v>0</v>
      </c>
      <c r="G11353" s="161">
        <v>0</v>
      </c>
      <c r="H11353" s="161">
        <v>0</v>
      </c>
      <c r="R11353">
        <v>0</v>
      </c>
      <c r="S11353">
        <v>0</v>
      </c>
      <c r="T11353" s="194">
        <v>0</v>
      </c>
      <c r="U11353" t="s">
        <v>193</v>
      </c>
      <c r="V11353">
        <v>45474.313414351855</v>
      </c>
    </row>
    <row r="11354" spans="1:22" x14ac:dyDescent="0.3">
      <c r="A11354" t="s">
        <v>221</v>
      </c>
      <c r="B11354" t="s">
        <v>222</v>
      </c>
      <c r="C11354" t="s">
        <v>93</v>
      </c>
      <c r="D11354" s="29">
        <v>45820</v>
      </c>
      <c r="E11354" s="161">
        <v>0</v>
      </c>
      <c r="F11354" s="161">
        <v>0</v>
      </c>
      <c r="G11354" s="161">
        <v>0</v>
      </c>
      <c r="H11354" s="161">
        <v>0</v>
      </c>
      <c r="R11354">
        <v>0</v>
      </c>
      <c r="S11354">
        <v>0</v>
      </c>
      <c r="T11354" s="194">
        <v>0</v>
      </c>
      <c r="U11354" t="s">
        <v>193</v>
      </c>
      <c r="V11354">
        <v>45474.313414351855</v>
      </c>
    </row>
    <row r="11355" spans="1:22" x14ac:dyDescent="0.3">
      <c r="A11355" t="s">
        <v>221</v>
      </c>
      <c r="B11355" t="s">
        <v>222</v>
      </c>
      <c r="C11355" t="s">
        <v>93</v>
      </c>
      <c r="D11355" s="29">
        <v>45821</v>
      </c>
      <c r="E11355" s="161">
        <v>0</v>
      </c>
      <c r="F11355" s="161">
        <v>0</v>
      </c>
      <c r="G11355" s="161">
        <v>0</v>
      </c>
      <c r="H11355" s="161">
        <v>0</v>
      </c>
      <c r="R11355">
        <v>0</v>
      </c>
      <c r="S11355">
        <v>0</v>
      </c>
      <c r="T11355" s="194">
        <v>0</v>
      </c>
      <c r="U11355" t="s">
        <v>193</v>
      </c>
      <c r="V11355">
        <v>45474.313414351855</v>
      </c>
    </row>
    <row r="11356" spans="1:22" x14ac:dyDescent="0.3">
      <c r="A11356" t="s">
        <v>221</v>
      </c>
      <c r="B11356" t="s">
        <v>222</v>
      </c>
      <c r="C11356" t="s">
        <v>93</v>
      </c>
      <c r="D11356" s="29">
        <v>45822</v>
      </c>
      <c r="E11356" s="161">
        <v>0</v>
      </c>
      <c r="F11356" s="161">
        <v>0</v>
      </c>
      <c r="G11356" s="161">
        <v>0</v>
      </c>
      <c r="H11356" s="161">
        <v>0</v>
      </c>
      <c r="R11356">
        <v>0</v>
      </c>
      <c r="S11356">
        <v>0</v>
      </c>
      <c r="T11356" s="194">
        <v>0</v>
      </c>
      <c r="U11356" t="s">
        <v>193</v>
      </c>
      <c r="V11356">
        <v>45474.313425925924</v>
      </c>
    </row>
    <row r="11357" spans="1:22" x14ac:dyDescent="0.3">
      <c r="A11357" t="s">
        <v>221</v>
      </c>
      <c r="B11357" t="s">
        <v>222</v>
      </c>
      <c r="C11357" t="s">
        <v>93</v>
      </c>
      <c r="D11357" s="29">
        <v>45823</v>
      </c>
      <c r="E11357" s="161">
        <v>0</v>
      </c>
      <c r="F11357" s="161">
        <v>0</v>
      </c>
      <c r="G11357" s="161">
        <v>0</v>
      </c>
      <c r="H11357" s="161">
        <v>0</v>
      </c>
      <c r="R11357">
        <v>0</v>
      </c>
      <c r="S11357">
        <v>0</v>
      </c>
      <c r="T11357" s="194">
        <v>0</v>
      </c>
      <c r="U11357" t="s">
        <v>193</v>
      </c>
      <c r="V11357">
        <v>45474.313425925924</v>
      </c>
    </row>
    <row r="11358" spans="1:22" x14ac:dyDescent="0.3">
      <c r="A11358" t="s">
        <v>221</v>
      </c>
      <c r="B11358" t="s">
        <v>222</v>
      </c>
      <c r="C11358" t="s">
        <v>93</v>
      </c>
      <c r="D11358" s="29">
        <v>45824</v>
      </c>
      <c r="E11358" s="161">
        <v>0</v>
      </c>
      <c r="F11358" s="161">
        <v>0</v>
      </c>
      <c r="G11358" s="161">
        <v>0</v>
      </c>
      <c r="H11358" s="161">
        <v>0</v>
      </c>
      <c r="R11358">
        <v>0</v>
      </c>
      <c r="S11358">
        <v>0</v>
      </c>
      <c r="T11358" s="194">
        <v>0</v>
      </c>
      <c r="U11358" t="s">
        <v>193</v>
      </c>
      <c r="V11358">
        <v>45474.313425925924</v>
      </c>
    </row>
    <row r="11359" spans="1:22" x14ac:dyDescent="0.3">
      <c r="A11359" t="s">
        <v>221</v>
      </c>
      <c r="B11359" t="s">
        <v>222</v>
      </c>
      <c r="C11359" t="s">
        <v>93</v>
      </c>
      <c r="D11359" s="29">
        <v>45825</v>
      </c>
      <c r="E11359" s="161">
        <v>0</v>
      </c>
      <c r="F11359" s="161">
        <v>0</v>
      </c>
      <c r="G11359" s="161">
        <v>0</v>
      </c>
      <c r="H11359" s="161">
        <v>0</v>
      </c>
      <c r="R11359">
        <v>0</v>
      </c>
      <c r="S11359">
        <v>0</v>
      </c>
      <c r="T11359" s="194">
        <v>0</v>
      </c>
      <c r="U11359" t="s">
        <v>193</v>
      </c>
      <c r="V11359">
        <v>45474.313437500001</v>
      </c>
    </row>
    <row r="11360" spans="1:22" x14ac:dyDescent="0.3">
      <c r="A11360" t="s">
        <v>221</v>
      </c>
      <c r="B11360" t="s">
        <v>222</v>
      </c>
      <c r="C11360" t="s">
        <v>93</v>
      </c>
      <c r="D11360" s="29">
        <v>45826</v>
      </c>
      <c r="E11360" s="161">
        <v>0</v>
      </c>
      <c r="F11360" s="161">
        <v>0</v>
      </c>
      <c r="G11360" s="161">
        <v>0</v>
      </c>
      <c r="H11360" s="161">
        <v>0</v>
      </c>
      <c r="R11360">
        <v>0</v>
      </c>
      <c r="S11360">
        <v>0</v>
      </c>
      <c r="T11360" s="194">
        <v>0</v>
      </c>
      <c r="U11360" t="s">
        <v>193</v>
      </c>
      <c r="V11360">
        <v>45474.313437500001</v>
      </c>
    </row>
    <row r="11361" spans="1:22" x14ac:dyDescent="0.3">
      <c r="A11361" t="s">
        <v>221</v>
      </c>
      <c r="B11361" t="s">
        <v>222</v>
      </c>
      <c r="C11361" t="s">
        <v>93</v>
      </c>
      <c r="D11361" s="29">
        <v>45827</v>
      </c>
      <c r="E11361" s="161">
        <v>0</v>
      </c>
      <c r="F11361" s="161">
        <v>0</v>
      </c>
      <c r="G11361" s="161">
        <v>0</v>
      </c>
      <c r="H11361" s="161">
        <v>0</v>
      </c>
      <c r="R11361">
        <v>0</v>
      </c>
      <c r="S11361">
        <v>0</v>
      </c>
      <c r="T11361" s="194">
        <v>0</v>
      </c>
      <c r="U11361" t="s">
        <v>193</v>
      </c>
      <c r="V11361">
        <v>45474.313437500001</v>
      </c>
    </row>
    <row r="11362" spans="1:22" x14ac:dyDescent="0.3">
      <c r="A11362" t="s">
        <v>221</v>
      </c>
      <c r="B11362" t="s">
        <v>222</v>
      </c>
      <c r="C11362" t="s">
        <v>93</v>
      </c>
      <c r="D11362" s="29">
        <v>45828</v>
      </c>
      <c r="E11362" s="161">
        <v>0</v>
      </c>
      <c r="F11362" s="161">
        <v>0</v>
      </c>
      <c r="G11362" s="161">
        <v>0</v>
      </c>
      <c r="H11362" s="161">
        <v>0</v>
      </c>
      <c r="R11362">
        <v>0</v>
      </c>
      <c r="S11362">
        <v>0</v>
      </c>
      <c r="T11362" s="194">
        <v>0</v>
      </c>
      <c r="U11362" t="s">
        <v>193</v>
      </c>
      <c r="V11362">
        <v>45474.313437500001</v>
      </c>
    </row>
    <row r="11363" spans="1:22" x14ac:dyDescent="0.3">
      <c r="A11363" t="s">
        <v>221</v>
      </c>
      <c r="B11363" t="s">
        <v>222</v>
      </c>
      <c r="C11363" t="s">
        <v>93</v>
      </c>
      <c r="D11363" s="29">
        <v>45829</v>
      </c>
      <c r="E11363" s="161">
        <v>0</v>
      </c>
      <c r="F11363" s="161">
        <v>0</v>
      </c>
      <c r="G11363" s="161">
        <v>0</v>
      </c>
      <c r="H11363" s="161">
        <v>0</v>
      </c>
      <c r="R11363">
        <v>0</v>
      </c>
      <c r="S11363">
        <v>0</v>
      </c>
      <c r="T11363" s="194">
        <v>0</v>
      </c>
      <c r="U11363" t="s">
        <v>193</v>
      </c>
      <c r="V11363">
        <v>45474.313449074078</v>
      </c>
    </row>
    <row r="11364" spans="1:22" x14ac:dyDescent="0.3">
      <c r="A11364" t="s">
        <v>221</v>
      </c>
      <c r="B11364" t="s">
        <v>222</v>
      </c>
      <c r="C11364" t="s">
        <v>93</v>
      </c>
      <c r="D11364" s="29">
        <v>45830</v>
      </c>
      <c r="E11364" s="161">
        <v>0</v>
      </c>
      <c r="F11364" s="161">
        <v>0</v>
      </c>
      <c r="G11364" s="161">
        <v>0</v>
      </c>
      <c r="H11364" s="161">
        <v>0</v>
      </c>
      <c r="R11364">
        <v>0</v>
      </c>
      <c r="S11364">
        <v>0</v>
      </c>
      <c r="T11364" s="194">
        <v>0</v>
      </c>
      <c r="U11364" t="s">
        <v>193</v>
      </c>
      <c r="V11364">
        <v>45474.313449074078</v>
      </c>
    </row>
    <row r="11365" spans="1:22" x14ac:dyDescent="0.3">
      <c r="A11365" t="s">
        <v>221</v>
      </c>
      <c r="B11365" t="s">
        <v>222</v>
      </c>
      <c r="C11365" t="s">
        <v>93</v>
      </c>
      <c r="D11365" s="29">
        <v>45831</v>
      </c>
      <c r="E11365" s="161">
        <v>0</v>
      </c>
      <c r="F11365" s="161">
        <v>0</v>
      </c>
      <c r="G11365" s="161">
        <v>0</v>
      </c>
      <c r="H11365" s="161">
        <v>0</v>
      </c>
      <c r="R11365">
        <v>0</v>
      </c>
      <c r="S11365">
        <v>0</v>
      </c>
      <c r="T11365" s="194">
        <v>0</v>
      </c>
      <c r="U11365" t="s">
        <v>193</v>
      </c>
      <c r="V11365">
        <v>45474.313460648147</v>
      </c>
    </row>
    <row r="11366" spans="1:22" x14ac:dyDescent="0.3">
      <c r="A11366" t="s">
        <v>221</v>
      </c>
      <c r="B11366" t="s">
        <v>222</v>
      </c>
      <c r="C11366" t="s">
        <v>93</v>
      </c>
      <c r="D11366" s="29">
        <v>45832</v>
      </c>
      <c r="E11366" s="161">
        <v>0</v>
      </c>
      <c r="F11366" s="161">
        <v>0</v>
      </c>
      <c r="G11366" s="161">
        <v>0</v>
      </c>
      <c r="H11366" s="161">
        <v>0</v>
      </c>
      <c r="R11366">
        <v>0</v>
      </c>
      <c r="S11366">
        <v>0</v>
      </c>
      <c r="T11366" s="194">
        <v>0</v>
      </c>
      <c r="U11366" t="s">
        <v>193</v>
      </c>
      <c r="V11366">
        <v>45474.313460648147</v>
      </c>
    </row>
    <row r="11367" spans="1:22" x14ac:dyDescent="0.3">
      <c r="A11367" t="s">
        <v>221</v>
      </c>
      <c r="B11367" t="s">
        <v>222</v>
      </c>
      <c r="C11367" t="s">
        <v>93</v>
      </c>
      <c r="D11367" s="29">
        <v>45833</v>
      </c>
      <c r="E11367" s="161">
        <v>0</v>
      </c>
      <c r="F11367" s="161">
        <v>0</v>
      </c>
      <c r="G11367" s="161">
        <v>0</v>
      </c>
      <c r="H11367" s="161">
        <v>0</v>
      </c>
      <c r="R11367">
        <v>0</v>
      </c>
      <c r="S11367">
        <v>0</v>
      </c>
      <c r="T11367" s="194">
        <v>0</v>
      </c>
      <c r="U11367" t="s">
        <v>193</v>
      </c>
      <c r="V11367">
        <v>45474.313460648147</v>
      </c>
    </row>
    <row r="11368" spans="1:22" x14ac:dyDescent="0.3">
      <c r="A11368" t="s">
        <v>221</v>
      </c>
      <c r="B11368" t="s">
        <v>222</v>
      </c>
      <c r="C11368" t="s">
        <v>93</v>
      </c>
      <c r="D11368" s="29">
        <v>45834</v>
      </c>
      <c r="E11368" s="161">
        <v>0</v>
      </c>
      <c r="F11368" s="161">
        <v>0</v>
      </c>
      <c r="G11368" s="161">
        <v>0</v>
      </c>
      <c r="H11368" s="161">
        <v>0</v>
      </c>
      <c r="R11368">
        <v>0</v>
      </c>
      <c r="S11368">
        <v>0</v>
      </c>
      <c r="T11368" s="194">
        <v>0</v>
      </c>
      <c r="U11368" t="s">
        <v>193</v>
      </c>
      <c r="V11368">
        <v>45474.313460648147</v>
      </c>
    </row>
    <row r="11369" spans="1:22" x14ac:dyDescent="0.3">
      <c r="A11369" t="s">
        <v>221</v>
      </c>
      <c r="B11369" t="s">
        <v>222</v>
      </c>
      <c r="C11369" t="s">
        <v>93</v>
      </c>
      <c r="D11369" s="29">
        <v>45835</v>
      </c>
      <c r="E11369" s="161">
        <v>0</v>
      </c>
      <c r="F11369" s="161">
        <v>0</v>
      </c>
      <c r="G11369" s="161">
        <v>0</v>
      </c>
      <c r="H11369" s="161">
        <v>0</v>
      </c>
      <c r="R11369">
        <v>0</v>
      </c>
      <c r="S11369">
        <v>0</v>
      </c>
      <c r="T11369" s="194">
        <v>0</v>
      </c>
      <c r="U11369" t="s">
        <v>193</v>
      </c>
      <c r="V11369">
        <v>45474.313460648147</v>
      </c>
    </row>
    <row r="11370" spans="1:22" x14ac:dyDescent="0.3">
      <c r="A11370" t="s">
        <v>221</v>
      </c>
      <c r="B11370" t="s">
        <v>222</v>
      </c>
      <c r="C11370" t="s">
        <v>93</v>
      </c>
      <c r="D11370" s="29">
        <v>45836</v>
      </c>
      <c r="E11370" s="161">
        <v>0</v>
      </c>
      <c r="F11370" s="161">
        <v>0</v>
      </c>
      <c r="G11370" s="161">
        <v>0</v>
      </c>
      <c r="H11370" s="161">
        <v>0</v>
      </c>
      <c r="R11370">
        <v>0</v>
      </c>
      <c r="S11370">
        <v>0</v>
      </c>
      <c r="T11370" s="194">
        <v>0</v>
      </c>
      <c r="U11370" t="s">
        <v>193</v>
      </c>
      <c r="V11370">
        <v>45474.313472222224</v>
      </c>
    </row>
    <row r="11371" spans="1:22" x14ac:dyDescent="0.3">
      <c r="A11371" t="s">
        <v>221</v>
      </c>
      <c r="B11371" t="s">
        <v>222</v>
      </c>
      <c r="C11371" t="s">
        <v>93</v>
      </c>
      <c r="D11371" s="29">
        <v>45837</v>
      </c>
      <c r="E11371" s="161">
        <v>0</v>
      </c>
      <c r="F11371" s="161">
        <v>0</v>
      </c>
      <c r="G11371" s="161">
        <v>0</v>
      </c>
      <c r="H11371" s="161">
        <v>0</v>
      </c>
      <c r="R11371">
        <v>0</v>
      </c>
      <c r="S11371">
        <v>0</v>
      </c>
      <c r="T11371" s="194">
        <v>0</v>
      </c>
      <c r="U11371" t="s">
        <v>193</v>
      </c>
      <c r="V11371">
        <v>45474.313472222224</v>
      </c>
    </row>
    <row r="11372" spans="1:22" x14ac:dyDescent="0.3">
      <c r="A11372" t="s">
        <v>221</v>
      </c>
      <c r="B11372" t="s">
        <v>222</v>
      </c>
      <c r="C11372" t="s">
        <v>93</v>
      </c>
      <c r="D11372" s="29">
        <v>45838</v>
      </c>
      <c r="E11372" s="161">
        <v>0</v>
      </c>
      <c r="F11372" s="161">
        <v>0</v>
      </c>
      <c r="G11372" s="161">
        <v>0</v>
      </c>
      <c r="H11372" s="161">
        <v>0</v>
      </c>
      <c r="R11372">
        <v>0</v>
      </c>
      <c r="S11372">
        <v>0</v>
      </c>
      <c r="T11372" s="194">
        <v>0</v>
      </c>
      <c r="U11372" t="s">
        <v>193</v>
      </c>
      <c r="V11372">
        <v>45474.313483796293</v>
      </c>
    </row>
    <row r="11373" spans="1:22" x14ac:dyDescent="0.3">
      <c r="A11373" t="s">
        <v>221</v>
      </c>
      <c r="B11373" t="s">
        <v>222</v>
      </c>
      <c r="C11373" t="s">
        <v>93</v>
      </c>
      <c r="D11373" s="29">
        <v>45839</v>
      </c>
      <c r="E11373" s="161">
        <v>0</v>
      </c>
      <c r="F11373" s="161">
        <v>0</v>
      </c>
      <c r="G11373" s="161">
        <v>0</v>
      </c>
      <c r="H11373" s="161">
        <v>0</v>
      </c>
      <c r="R11373">
        <v>0</v>
      </c>
      <c r="S11373">
        <v>0</v>
      </c>
      <c r="T11373" s="194">
        <v>0</v>
      </c>
      <c r="U11373" t="s">
        <v>193</v>
      </c>
      <c r="V11373">
        <v>45505.31349537037</v>
      </c>
    </row>
    <row r="11374" spans="1:22" x14ac:dyDescent="0.3">
      <c r="A11374" t="s">
        <v>221</v>
      </c>
      <c r="B11374" t="s">
        <v>222</v>
      </c>
      <c r="C11374" t="s">
        <v>93</v>
      </c>
      <c r="D11374" s="29">
        <v>45840</v>
      </c>
      <c r="E11374" s="161">
        <v>0</v>
      </c>
      <c r="F11374" s="161">
        <v>0</v>
      </c>
      <c r="G11374" s="161">
        <v>0</v>
      </c>
      <c r="H11374" s="161">
        <v>0</v>
      </c>
      <c r="R11374">
        <v>0</v>
      </c>
      <c r="S11374">
        <v>0</v>
      </c>
      <c r="T11374" s="194">
        <v>0</v>
      </c>
      <c r="U11374" t="s">
        <v>193</v>
      </c>
      <c r="V11374">
        <v>45505.31354166667</v>
      </c>
    </row>
    <row r="11375" spans="1:22" x14ac:dyDescent="0.3">
      <c r="A11375" t="s">
        <v>221</v>
      </c>
      <c r="B11375" t="s">
        <v>222</v>
      </c>
      <c r="C11375" t="s">
        <v>93</v>
      </c>
      <c r="D11375" s="29">
        <v>45841</v>
      </c>
      <c r="E11375" s="161">
        <v>0</v>
      </c>
      <c r="F11375" s="161">
        <v>0</v>
      </c>
      <c r="G11375" s="161">
        <v>0</v>
      </c>
      <c r="H11375" s="161">
        <v>0</v>
      </c>
      <c r="R11375">
        <v>0</v>
      </c>
      <c r="S11375">
        <v>0</v>
      </c>
      <c r="T11375" s="194">
        <v>0</v>
      </c>
      <c r="U11375" t="s">
        <v>193</v>
      </c>
      <c r="V11375">
        <v>45505.313414351855</v>
      </c>
    </row>
    <row r="11376" spans="1:22" x14ac:dyDescent="0.3">
      <c r="A11376" t="s">
        <v>221</v>
      </c>
      <c r="B11376" t="s">
        <v>222</v>
      </c>
      <c r="C11376" t="s">
        <v>93</v>
      </c>
      <c r="D11376" s="29">
        <v>45842</v>
      </c>
      <c r="E11376" s="161">
        <v>0</v>
      </c>
      <c r="F11376" s="161">
        <v>0</v>
      </c>
      <c r="G11376" s="161">
        <v>0</v>
      </c>
      <c r="H11376" s="161">
        <v>0</v>
      </c>
      <c r="R11376">
        <v>0</v>
      </c>
      <c r="S11376">
        <v>0</v>
      </c>
      <c r="T11376" s="194">
        <v>0</v>
      </c>
      <c r="U11376" t="s">
        <v>193</v>
      </c>
      <c r="V11376">
        <v>45505.313252314816</v>
      </c>
    </row>
    <row r="11377" spans="1:22" x14ac:dyDescent="0.3">
      <c r="A11377" t="s">
        <v>221</v>
      </c>
      <c r="B11377" t="s">
        <v>222</v>
      </c>
      <c r="C11377" t="s">
        <v>93</v>
      </c>
      <c r="D11377" s="29">
        <v>45843</v>
      </c>
      <c r="E11377" s="161">
        <v>0</v>
      </c>
      <c r="F11377" s="161">
        <v>0</v>
      </c>
      <c r="G11377" s="161">
        <v>0</v>
      </c>
      <c r="H11377" s="161">
        <v>0</v>
      </c>
      <c r="R11377">
        <v>0</v>
      </c>
      <c r="S11377">
        <v>0</v>
      </c>
      <c r="T11377" s="194">
        <v>0</v>
      </c>
      <c r="U11377" t="s">
        <v>193</v>
      </c>
      <c r="V11377">
        <v>45505.313518518517</v>
      </c>
    </row>
    <row r="11378" spans="1:22" x14ac:dyDescent="0.3">
      <c r="A11378" t="s">
        <v>221</v>
      </c>
      <c r="B11378" t="s">
        <v>222</v>
      </c>
      <c r="C11378" t="s">
        <v>93</v>
      </c>
      <c r="D11378" s="29">
        <v>45844</v>
      </c>
      <c r="E11378" s="161">
        <v>0</v>
      </c>
      <c r="F11378" s="161">
        <v>0</v>
      </c>
      <c r="G11378" s="161">
        <v>0</v>
      </c>
      <c r="H11378" s="161">
        <v>0</v>
      </c>
      <c r="R11378">
        <v>0</v>
      </c>
      <c r="S11378">
        <v>0</v>
      </c>
      <c r="T11378" s="194">
        <v>0</v>
      </c>
      <c r="U11378" t="s">
        <v>193</v>
      </c>
      <c r="V11378">
        <v>45505.31355324074</v>
      </c>
    </row>
    <row r="11379" spans="1:22" x14ac:dyDescent="0.3">
      <c r="A11379" t="s">
        <v>221</v>
      </c>
      <c r="B11379" t="s">
        <v>222</v>
      </c>
      <c r="C11379" t="s">
        <v>93</v>
      </c>
      <c r="D11379" s="29">
        <v>45845</v>
      </c>
      <c r="E11379" s="161">
        <v>0</v>
      </c>
      <c r="F11379" s="161">
        <v>0</v>
      </c>
      <c r="G11379" s="161">
        <v>0</v>
      </c>
      <c r="H11379" s="161">
        <v>0</v>
      </c>
      <c r="R11379">
        <v>0</v>
      </c>
      <c r="S11379">
        <v>0</v>
      </c>
      <c r="T11379" s="194">
        <v>0</v>
      </c>
      <c r="U11379" t="s">
        <v>193</v>
      </c>
      <c r="V11379">
        <v>45505.31355324074</v>
      </c>
    </row>
    <row r="11380" spans="1:22" x14ac:dyDescent="0.3">
      <c r="A11380" t="s">
        <v>221</v>
      </c>
      <c r="B11380" t="s">
        <v>222</v>
      </c>
      <c r="C11380" t="s">
        <v>93</v>
      </c>
      <c r="D11380" s="29">
        <v>45846</v>
      </c>
      <c r="E11380" s="161">
        <v>0</v>
      </c>
      <c r="F11380" s="161">
        <v>0</v>
      </c>
      <c r="G11380" s="161">
        <v>0</v>
      </c>
      <c r="H11380" s="161">
        <v>0</v>
      </c>
      <c r="R11380">
        <v>0</v>
      </c>
      <c r="S11380">
        <v>0</v>
      </c>
      <c r="T11380" s="194">
        <v>0</v>
      </c>
      <c r="U11380" t="s">
        <v>193</v>
      </c>
      <c r="V11380">
        <v>45505.31355324074</v>
      </c>
    </row>
    <row r="11381" spans="1:22" x14ac:dyDescent="0.3">
      <c r="A11381" t="s">
        <v>221</v>
      </c>
      <c r="B11381" t="s">
        <v>222</v>
      </c>
      <c r="C11381" t="s">
        <v>93</v>
      </c>
      <c r="D11381" s="29">
        <v>45847</v>
      </c>
      <c r="E11381" s="161">
        <v>0</v>
      </c>
      <c r="F11381" s="161">
        <v>0</v>
      </c>
      <c r="G11381" s="161">
        <v>0</v>
      </c>
      <c r="H11381" s="161">
        <v>0</v>
      </c>
      <c r="R11381">
        <v>0</v>
      </c>
      <c r="S11381">
        <v>0</v>
      </c>
      <c r="T11381" s="194">
        <v>0</v>
      </c>
      <c r="U11381" t="s">
        <v>193</v>
      </c>
      <c r="V11381">
        <v>45505.31355324074</v>
      </c>
    </row>
    <row r="11382" spans="1:22" x14ac:dyDescent="0.3">
      <c r="A11382" t="s">
        <v>221</v>
      </c>
      <c r="B11382" t="s">
        <v>222</v>
      </c>
      <c r="C11382" t="s">
        <v>93</v>
      </c>
      <c r="D11382" s="29">
        <v>45848</v>
      </c>
      <c r="E11382" s="161">
        <v>0</v>
      </c>
      <c r="F11382" s="161">
        <v>0</v>
      </c>
      <c r="G11382" s="161">
        <v>0</v>
      </c>
      <c r="H11382" s="161">
        <v>0</v>
      </c>
      <c r="R11382">
        <v>0</v>
      </c>
      <c r="S11382">
        <v>0</v>
      </c>
      <c r="T11382" s="194">
        <v>0</v>
      </c>
      <c r="U11382" t="s">
        <v>193</v>
      </c>
      <c r="V11382">
        <v>45505.31355324074</v>
      </c>
    </row>
    <row r="11383" spans="1:22" x14ac:dyDescent="0.3">
      <c r="A11383" t="s">
        <v>221</v>
      </c>
      <c r="B11383" t="s">
        <v>222</v>
      </c>
      <c r="C11383" t="s">
        <v>93</v>
      </c>
      <c r="D11383" s="29">
        <v>45849</v>
      </c>
      <c r="E11383" s="161">
        <v>0</v>
      </c>
      <c r="F11383" s="161">
        <v>0</v>
      </c>
      <c r="G11383" s="161">
        <v>0</v>
      </c>
      <c r="H11383" s="161">
        <v>0</v>
      </c>
      <c r="R11383">
        <v>0</v>
      </c>
      <c r="S11383">
        <v>0</v>
      </c>
      <c r="T11383" s="194">
        <v>0</v>
      </c>
      <c r="U11383" t="s">
        <v>193</v>
      </c>
      <c r="V11383">
        <v>45505.31355324074</v>
      </c>
    </row>
    <row r="11384" spans="1:22" x14ac:dyDescent="0.3">
      <c r="A11384" t="s">
        <v>221</v>
      </c>
      <c r="B11384" t="s">
        <v>222</v>
      </c>
      <c r="C11384" t="s">
        <v>93</v>
      </c>
      <c r="D11384" s="29">
        <v>45850</v>
      </c>
      <c r="E11384" s="161">
        <v>0</v>
      </c>
      <c r="F11384" s="161">
        <v>0</v>
      </c>
      <c r="G11384" s="161">
        <v>0</v>
      </c>
      <c r="H11384" s="161">
        <v>0</v>
      </c>
      <c r="R11384">
        <v>0</v>
      </c>
      <c r="S11384">
        <v>0</v>
      </c>
      <c r="T11384" s="194">
        <v>0</v>
      </c>
      <c r="U11384" t="s">
        <v>193</v>
      </c>
      <c r="V11384">
        <v>45505.313564814816</v>
      </c>
    </row>
    <row r="11385" spans="1:22" x14ac:dyDescent="0.3">
      <c r="A11385" t="s">
        <v>221</v>
      </c>
      <c r="B11385" t="s">
        <v>222</v>
      </c>
      <c r="C11385" t="s">
        <v>93</v>
      </c>
      <c r="D11385" s="29">
        <v>45851</v>
      </c>
      <c r="E11385" s="161">
        <v>0</v>
      </c>
      <c r="F11385" s="161">
        <v>0</v>
      </c>
      <c r="G11385" s="161">
        <v>0</v>
      </c>
      <c r="H11385" s="161">
        <v>0</v>
      </c>
      <c r="R11385">
        <v>0</v>
      </c>
      <c r="S11385">
        <v>0</v>
      </c>
      <c r="T11385" s="194">
        <v>0</v>
      </c>
      <c r="U11385" t="s">
        <v>193</v>
      </c>
      <c r="V11385">
        <v>45505.313564814816</v>
      </c>
    </row>
    <row r="11386" spans="1:22" x14ac:dyDescent="0.3">
      <c r="A11386" t="s">
        <v>221</v>
      </c>
      <c r="B11386" t="s">
        <v>222</v>
      </c>
      <c r="C11386" t="s">
        <v>93</v>
      </c>
      <c r="D11386" s="29">
        <v>45852</v>
      </c>
      <c r="E11386" s="161">
        <v>0</v>
      </c>
      <c r="F11386" s="161">
        <v>0</v>
      </c>
      <c r="G11386" s="161">
        <v>0</v>
      </c>
      <c r="H11386" s="161">
        <v>0</v>
      </c>
      <c r="R11386">
        <v>0</v>
      </c>
      <c r="S11386">
        <v>0</v>
      </c>
      <c r="T11386" s="194">
        <v>0</v>
      </c>
      <c r="U11386" t="s">
        <v>193</v>
      </c>
      <c r="V11386">
        <v>45505.313564814816</v>
      </c>
    </row>
    <row r="11387" spans="1:22" x14ac:dyDescent="0.3">
      <c r="A11387" t="s">
        <v>221</v>
      </c>
      <c r="B11387" t="s">
        <v>222</v>
      </c>
      <c r="C11387" t="s">
        <v>93</v>
      </c>
      <c r="D11387" s="29">
        <v>45853</v>
      </c>
      <c r="E11387" s="161">
        <v>0</v>
      </c>
      <c r="F11387" s="161">
        <v>0</v>
      </c>
      <c r="G11387" s="161">
        <v>0</v>
      </c>
      <c r="H11387" s="161">
        <v>0</v>
      </c>
      <c r="R11387">
        <v>0</v>
      </c>
      <c r="S11387">
        <v>0</v>
      </c>
      <c r="T11387" s="194">
        <v>0</v>
      </c>
      <c r="U11387" t="s">
        <v>193</v>
      </c>
      <c r="V11387">
        <v>45505.313564814816</v>
      </c>
    </row>
    <row r="11388" spans="1:22" x14ac:dyDescent="0.3">
      <c r="A11388" t="s">
        <v>221</v>
      </c>
      <c r="B11388" t="s">
        <v>222</v>
      </c>
      <c r="C11388" t="s">
        <v>93</v>
      </c>
      <c r="D11388" s="29">
        <v>45854</v>
      </c>
      <c r="E11388" s="161">
        <v>0</v>
      </c>
      <c r="F11388" s="161">
        <v>0</v>
      </c>
      <c r="G11388" s="161">
        <v>0</v>
      </c>
      <c r="H11388" s="161">
        <v>0</v>
      </c>
      <c r="R11388">
        <v>0</v>
      </c>
      <c r="S11388">
        <v>0</v>
      </c>
      <c r="T11388" s="194">
        <v>0</v>
      </c>
      <c r="U11388" t="s">
        <v>193</v>
      </c>
      <c r="V11388">
        <v>45505.313576388886</v>
      </c>
    </row>
    <row r="11389" spans="1:22" x14ac:dyDescent="0.3">
      <c r="A11389" t="s">
        <v>221</v>
      </c>
      <c r="B11389" t="s">
        <v>222</v>
      </c>
      <c r="C11389" t="s">
        <v>93</v>
      </c>
      <c r="D11389" s="29">
        <v>45855</v>
      </c>
      <c r="E11389" s="161">
        <v>0</v>
      </c>
      <c r="F11389" s="161">
        <v>0</v>
      </c>
      <c r="G11389" s="161">
        <v>0</v>
      </c>
      <c r="H11389" s="161">
        <v>0</v>
      </c>
      <c r="R11389">
        <v>0</v>
      </c>
      <c r="S11389">
        <v>0</v>
      </c>
      <c r="T11389" s="194">
        <v>0</v>
      </c>
      <c r="U11389" t="s">
        <v>193</v>
      </c>
      <c r="V11389">
        <v>45505.313576388886</v>
      </c>
    </row>
    <row r="11390" spans="1:22" x14ac:dyDescent="0.3">
      <c r="A11390" t="s">
        <v>221</v>
      </c>
      <c r="B11390" t="s">
        <v>222</v>
      </c>
      <c r="C11390" t="s">
        <v>93</v>
      </c>
      <c r="D11390" s="29">
        <v>45856</v>
      </c>
      <c r="E11390" s="161">
        <v>0</v>
      </c>
      <c r="F11390" s="161">
        <v>0</v>
      </c>
      <c r="G11390" s="161">
        <v>0</v>
      </c>
      <c r="H11390" s="161">
        <v>0</v>
      </c>
      <c r="R11390">
        <v>0</v>
      </c>
      <c r="S11390">
        <v>0</v>
      </c>
      <c r="T11390" s="194">
        <v>0</v>
      </c>
      <c r="U11390" t="s">
        <v>193</v>
      </c>
      <c r="V11390">
        <v>45505.313587962963</v>
      </c>
    </row>
    <row r="11391" spans="1:22" x14ac:dyDescent="0.3">
      <c r="A11391" t="s">
        <v>221</v>
      </c>
      <c r="B11391" t="s">
        <v>222</v>
      </c>
      <c r="C11391" t="s">
        <v>93</v>
      </c>
      <c r="D11391" s="29">
        <v>45857</v>
      </c>
      <c r="E11391" s="161">
        <v>0</v>
      </c>
      <c r="F11391" s="161">
        <v>0</v>
      </c>
      <c r="G11391" s="161">
        <v>0</v>
      </c>
      <c r="H11391" s="161">
        <v>0</v>
      </c>
      <c r="R11391">
        <v>0</v>
      </c>
      <c r="S11391">
        <v>0</v>
      </c>
      <c r="T11391" s="194">
        <v>0</v>
      </c>
      <c r="U11391" t="s">
        <v>193</v>
      </c>
      <c r="V11391">
        <v>45505.313587962963</v>
      </c>
    </row>
    <row r="11392" spans="1:22" x14ac:dyDescent="0.3">
      <c r="A11392" t="s">
        <v>221</v>
      </c>
      <c r="B11392" t="s">
        <v>222</v>
      </c>
      <c r="C11392" t="s">
        <v>93</v>
      </c>
      <c r="D11392" s="29">
        <v>45858</v>
      </c>
      <c r="E11392" s="161">
        <v>0</v>
      </c>
      <c r="F11392" s="161">
        <v>0</v>
      </c>
      <c r="G11392" s="161">
        <v>0</v>
      </c>
      <c r="H11392" s="161">
        <v>0</v>
      </c>
      <c r="R11392">
        <v>0</v>
      </c>
      <c r="S11392">
        <v>0</v>
      </c>
      <c r="T11392" s="194">
        <v>0</v>
      </c>
      <c r="U11392" t="s">
        <v>193</v>
      </c>
      <c r="V11392">
        <v>45505.313587962963</v>
      </c>
    </row>
    <row r="11393" spans="1:22" x14ac:dyDescent="0.3">
      <c r="A11393" t="s">
        <v>221</v>
      </c>
      <c r="B11393" t="s">
        <v>222</v>
      </c>
      <c r="C11393" t="s">
        <v>93</v>
      </c>
      <c r="D11393" s="29">
        <v>45859</v>
      </c>
      <c r="E11393" s="161">
        <v>0</v>
      </c>
      <c r="F11393" s="161">
        <v>0</v>
      </c>
      <c r="G11393" s="161">
        <v>0</v>
      </c>
      <c r="H11393" s="161">
        <v>0</v>
      </c>
      <c r="R11393">
        <v>0</v>
      </c>
      <c r="S11393">
        <v>0</v>
      </c>
      <c r="T11393" s="194">
        <v>0</v>
      </c>
      <c r="U11393" t="s">
        <v>193</v>
      </c>
      <c r="V11393">
        <v>45505.313599537039</v>
      </c>
    </row>
    <row r="11394" spans="1:22" x14ac:dyDescent="0.3">
      <c r="A11394" t="s">
        <v>221</v>
      </c>
      <c r="B11394" t="s">
        <v>222</v>
      </c>
      <c r="C11394" t="s">
        <v>93</v>
      </c>
      <c r="D11394" s="29">
        <v>45860</v>
      </c>
      <c r="E11394" s="161">
        <v>0</v>
      </c>
      <c r="F11394" s="161">
        <v>0</v>
      </c>
      <c r="G11394" s="161">
        <v>0</v>
      </c>
      <c r="H11394" s="161">
        <v>0</v>
      </c>
      <c r="R11394">
        <v>0</v>
      </c>
      <c r="S11394">
        <v>0</v>
      </c>
      <c r="T11394" s="194">
        <v>0</v>
      </c>
      <c r="U11394" t="s">
        <v>193</v>
      </c>
      <c r="V11394">
        <v>45505.313599537039</v>
      </c>
    </row>
    <row r="11395" spans="1:22" x14ac:dyDescent="0.3">
      <c r="A11395" t="s">
        <v>221</v>
      </c>
      <c r="B11395" t="s">
        <v>222</v>
      </c>
      <c r="C11395" t="s">
        <v>93</v>
      </c>
      <c r="D11395" s="29">
        <v>45861</v>
      </c>
      <c r="E11395" s="161">
        <v>0</v>
      </c>
      <c r="F11395" s="161">
        <v>0</v>
      </c>
      <c r="G11395" s="161">
        <v>0</v>
      </c>
      <c r="H11395" s="161">
        <v>0</v>
      </c>
      <c r="R11395">
        <v>0</v>
      </c>
      <c r="S11395">
        <v>0</v>
      </c>
      <c r="T11395" s="194">
        <v>0</v>
      </c>
      <c r="U11395" t="s">
        <v>193</v>
      </c>
      <c r="V11395">
        <v>45505.313611111109</v>
      </c>
    </row>
    <row r="11396" spans="1:22" x14ac:dyDescent="0.3">
      <c r="A11396" t="s">
        <v>221</v>
      </c>
      <c r="B11396" t="s">
        <v>222</v>
      </c>
      <c r="C11396" t="s">
        <v>93</v>
      </c>
      <c r="D11396" s="29">
        <v>45862</v>
      </c>
      <c r="E11396" s="161">
        <v>0</v>
      </c>
      <c r="F11396" s="161">
        <v>0</v>
      </c>
      <c r="G11396" s="161">
        <v>0</v>
      </c>
      <c r="H11396" s="161">
        <v>0</v>
      </c>
      <c r="R11396">
        <v>0</v>
      </c>
      <c r="S11396">
        <v>0</v>
      </c>
      <c r="T11396" s="194">
        <v>0</v>
      </c>
      <c r="U11396" t="s">
        <v>193</v>
      </c>
      <c r="V11396">
        <v>45505.313611111109</v>
      </c>
    </row>
    <row r="11397" spans="1:22" x14ac:dyDescent="0.3">
      <c r="A11397" t="s">
        <v>221</v>
      </c>
      <c r="B11397" t="s">
        <v>222</v>
      </c>
      <c r="C11397" t="s">
        <v>93</v>
      </c>
      <c r="D11397" s="29">
        <v>45863</v>
      </c>
      <c r="E11397" s="161">
        <v>0</v>
      </c>
      <c r="F11397" s="161">
        <v>0</v>
      </c>
      <c r="G11397" s="161">
        <v>0</v>
      </c>
      <c r="H11397" s="161">
        <v>0</v>
      </c>
      <c r="R11397">
        <v>0</v>
      </c>
      <c r="S11397">
        <v>0</v>
      </c>
      <c r="T11397" s="194">
        <v>0</v>
      </c>
      <c r="U11397" t="s">
        <v>193</v>
      </c>
      <c r="V11397">
        <v>45505.313611111109</v>
      </c>
    </row>
    <row r="11398" spans="1:22" x14ac:dyDescent="0.3">
      <c r="A11398" t="s">
        <v>221</v>
      </c>
      <c r="B11398" t="s">
        <v>222</v>
      </c>
      <c r="C11398" t="s">
        <v>93</v>
      </c>
      <c r="D11398" s="29">
        <v>45864</v>
      </c>
      <c r="E11398" s="161">
        <v>0</v>
      </c>
      <c r="F11398" s="161">
        <v>0</v>
      </c>
      <c r="G11398" s="161">
        <v>0</v>
      </c>
      <c r="H11398" s="161">
        <v>0</v>
      </c>
      <c r="R11398">
        <v>0</v>
      </c>
      <c r="S11398">
        <v>0</v>
      </c>
      <c r="T11398" s="194">
        <v>0</v>
      </c>
      <c r="U11398" t="s">
        <v>193</v>
      </c>
      <c r="V11398">
        <v>45505.313611111109</v>
      </c>
    </row>
    <row r="11399" spans="1:22" x14ac:dyDescent="0.3">
      <c r="A11399" t="s">
        <v>221</v>
      </c>
      <c r="B11399" t="s">
        <v>222</v>
      </c>
      <c r="C11399" t="s">
        <v>93</v>
      </c>
      <c r="D11399" s="29">
        <v>45865</v>
      </c>
      <c r="E11399" s="161">
        <v>0</v>
      </c>
      <c r="F11399" s="161">
        <v>0</v>
      </c>
      <c r="G11399" s="161">
        <v>0</v>
      </c>
      <c r="H11399" s="161">
        <v>0</v>
      </c>
      <c r="R11399">
        <v>0</v>
      </c>
      <c r="S11399">
        <v>0</v>
      </c>
      <c r="T11399" s="194">
        <v>0</v>
      </c>
      <c r="U11399" t="s">
        <v>193</v>
      </c>
      <c r="V11399">
        <v>45505.313622685186</v>
      </c>
    </row>
    <row r="11400" spans="1:22" x14ac:dyDescent="0.3">
      <c r="A11400" t="s">
        <v>221</v>
      </c>
      <c r="B11400" t="s">
        <v>222</v>
      </c>
      <c r="C11400" t="s">
        <v>93</v>
      </c>
      <c r="D11400" s="29">
        <v>45866</v>
      </c>
      <c r="E11400" s="161">
        <v>0</v>
      </c>
      <c r="F11400" s="161">
        <v>0</v>
      </c>
      <c r="G11400" s="161">
        <v>0</v>
      </c>
      <c r="H11400" s="161">
        <v>0</v>
      </c>
      <c r="R11400">
        <v>0</v>
      </c>
      <c r="S11400">
        <v>0</v>
      </c>
      <c r="T11400" s="194">
        <v>0</v>
      </c>
      <c r="U11400" t="s">
        <v>193</v>
      </c>
      <c r="V11400">
        <v>45505.313622685186</v>
      </c>
    </row>
    <row r="11401" spans="1:22" x14ac:dyDescent="0.3">
      <c r="A11401" t="s">
        <v>221</v>
      </c>
      <c r="B11401" t="s">
        <v>222</v>
      </c>
      <c r="C11401" t="s">
        <v>93</v>
      </c>
      <c r="D11401" s="29">
        <v>45867</v>
      </c>
      <c r="E11401" s="161">
        <v>0</v>
      </c>
      <c r="F11401" s="161">
        <v>0</v>
      </c>
      <c r="G11401" s="161">
        <v>0</v>
      </c>
      <c r="H11401" s="161">
        <v>0</v>
      </c>
      <c r="R11401">
        <v>0</v>
      </c>
      <c r="S11401">
        <v>0</v>
      </c>
      <c r="T11401" s="194">
        <v>0</v>
      </c>
      <c r="U11401" t="s">
        <v>193</v>
      </c>
      <c r="V11401">
        <v>45505.313634259262</v>
      </c>
    </row>
    <row r="11402" spans="1:22" x14ac:dyDescent="0.3">
      <c r="A11402" t="s">
        <v>221</v>
      </c>
      <c r="B11402" t="s">
        <v>222</v>
      </c>
      <c r="C11402" t="s">
        <v>93</v>
      </c>
      <c r="D11402" s="29">
        <v>45868</v>
      </c>
      <c r="E11402" s="161">
        <v>0</v>
      </c>
      <c r="F11402" s="161">
        <v>0</v>
      </c>
      <c r="G11402" s="161">
        <v>0</v>
      </c>
      <c r="H11402" s="161">
        <v>0</v>
      </c>
      <c r="R11402">
        <v>0</v>
      </c>
      <c r="S11402">
        <v>0</v>
      </c>
      <c r="T11402" s="194">
        <v>0</v>
      </c>
      <c r="U11402" t="s">
        <v>193</v>
      </c>
      <c r="V11402">
        <v>45505.313622685186</v>
      </c>
    </row>
    <row r="11403" spans="1:22" x14ac:dyDescent="0.3">
      <c r="A11403" t="s">
        <v>221</v>
      </c>
      <c r="B11403" t="s">
        <v>222</v>
      </c>
      <c r="C11403" t="s">
        <v>93</v>
      </c>
      <c r="D11403" s="29">
        <v>45869</v>
      </c>
      <c r="E11403" s="161">
        <v>0</v>
      </c>
      <c r="F11403" s="161">
        <v>0</v>
      </c>
      <c r="G11403" s="161">
        <v>0</v>
      </c>
      <c r="H11403" s="161">
        <v>0</v>
      </c>
      <c r="R11403">
        <v>0</v>
      </c>
      <c r="S11403">
        <v>0</v>
      </c>
      <c r="T11403" s="194">
        <v>0</v>
      </c>
      <c r="U11403" t="s">
        <v>193</v>
      </c>
      <c r="V11403">
        <v>45505.313634259262</v>
      </c>
    </row>
    <row r="11404" spans="1:22" x14ac:dyDescent="0.3">
      <c r="A11404" t="s">
        <v>221</v>
      </c>
      <c r="B11404" t="s">
        <v>222</v>
      </c>
      <c r="C11404" t="s">
        <v>93</v>
      </c>
      <c r="D11404" s="29">
        <v>45870</v>
      </c>
      <c r="E11404" s="161">
        <v>0</v>
      </c>
      <c r="F11404" s="161">
        <v>0</v>
      </c>
      <c r="G11404" s="161">
        <v>0</v>
      </c>
      <c r="H11404" s="161">
        <v>0</v>
      </c>
      <c r="R11404">
        <v>0</v>
      </c>
      <c r="S11404">
        <v>0</v>
      </c>
      <c r="T11404" s="194">
        <v>0</v>
      </c>
      <c r="U11404" t="s">
        <v>193</v>
      </c>
      <c r="V11404">
        <v>45536.313506944447</v>
      </c>
    </row>
    <row r="11405" spans="1:22" x14ac:dyDescent="0.3">
      <c r="A11405" t="s">
        <v>221</v>
      </c>
      <c r="B11405" t="s">
        <v>222</v>
      </c>
      <c r="C11405" t="s">
        <v>93</v>
      </c>
      <c r="D11405" s="29">
        <v>45871</v>
      </c>
      <c r="E11405" s="161">
        <v>0</v>
      </c>
      <c r="F11405" s="161">
        <v>0</v>
      </c>
      <c r="G11405" s="161">
        <v>0</v>
      </c>
      <c r="H11405" s="161">
        <v>0</v>
      </c>
      <c r="R11405">
        <v>0</v>
      </c>
      <c r="S11405">
        <v>0</v>
      </c>
      <c r="T11405" s="194">
        <v>0</v>
      </c>
      <c r="U11405" t="s">
        <v>193</v>
      </c>
      <c r="V11405">
        <v>45536.313530092593</v>
      </c>
    </row>
    <row r="11406" spans="1:22" x14ac:dyDescent="0.3">
      <c r="A11406" t="s">
        <v>221</v>
      </c>
      <c r="B11406" t="s">
        <v>222</v>
      </c>
      <c r="C11406" t="s">
        <v>93</v>
      </c>
      <c r="D11406" s="29">
        <v>45872</v>
      </c>
      <c r="E11406" s="161">
        <v>0</v>
      </c>
      <c r="F11406" s="161">
        <v>0</v>
      </c>
      <c r="G11406" s="161">
        <v>0</v>
      </c>
      <c r="H11406" s="161">
        <v>0</v>
      </c>
      <c r="R11406">
        <v>0</v>
      </c>
      <c r="S11406">
        <v>0</v>
      </c>
      <c r="T11406" s="194">
        <v>0</v>
      </c>
      <c r="U11406" t="s">
        <v>193</v>
      </c>
      <c r="V11406">
        <v>45536.31349537037</v>
      </c>
    </row>
    <row r="11407" spans="1:22" x14ac:dyDescent="0.3">
      <c r="A11407" t="s">
        <v>221</v>
      </c>
      <c r="B11407" t="s">
        <v>222</v>
      </c>
      <c r="C11407" t="s">
        <v>93</v>
      </c>
      <c r="D11407" s="29">
        <v>45873</v>
      </c>
      <c r="E11407" s="161">
        <v>0</v>
      </c>
      <c r="F11407" s="161">
        <v>0</v>
      </c>
      <c r="G11407" s="161">
        <v>0</v>
      </c>
      <c r="H11407" s="161">
        <v>0</v>
      </c>
      <c r="R11407">
        <v>0</v>
      </c>
      <c r="S11407">
        <v>0</v>
      </c>
      <c r="T11407" s="194">
        <v>0</v>
      </c>
      <c r="U11407" t="s">
        <v>193</v>
      </c>
      <c r="V11407">
        <v>45536.31349537037</v>
      </c>
    </row>
    <row r="11408" spans="1:22" x14ac:dyDescent="0.3">
      <c r="A11408" t="s">
        <v>221</v>
      </c>
      <c r="B11408" t="s">
        <v>222</v>
      </c>
      <c r="C11408" t="s">
        <v>93</v>
      </c>
      <c r="D11408" s="29">
        <v>45874</v>
      </c>
      <c r="E11408" s="161">
        <v>0</v>
      </c>
      <c r="F11408" s="161">
        <v>0</v>
      </c>
      <c r="G11408" s="161">
        <v>0</v>
      </c>
      <c r="H11408" s="161">
        <v>0</v>
      </c>
      <c r="R11408">
        <v>0</v>
      </c>
      <c r="S11408">
        <v>0</v>
      </c>
      <c r="T11408" s="194">
        <v>0</v>
      </c>
      <c r="U11408" t="s">
        <v>193</v>
      </c>
      <c r="V11408">
        <v>45536.313506944447</v>
      </c>
    </row>
    <row r="11409" spans="1:22" x14ac:dyDescent="0.3">
      <c r="A11409" t="s">
        <v>221</v>
      </c>
      <c r="B11409" t="s">
        <v>222</v>
      </c>
      <c r="C11409" t="s">
        <v>93</v>
      </c>
      <c r="D11409" s="29">
        <v>45875</v>
      </c>
      <c r="E11409" s="161">
        <v>0</v>
      </c>
      <c r="F11409" s="161">
        <v>0</v>
      </c>
      <c r="G11409" s="161">
        <v>0</v>
      </c>
      <c r="H11409" s="161">
        <v>0</v>
      </c>
      <c r="R11409">
        <v>0</v>
      </c>
      <c r="S11409">
        <v>0</v>
      </c>
      <c r="T11409" s="194">
        <v>0</v>
      </c>
      <c r="U11409" t="s">
        <v>193</v>
      </c>
      <c r="V11409">
        <v>45536.313449074078</v>
      </c>
    </row>
    <row r="11410" spans="1:22" x14ac:dyDescent="0.3">
      <c r="A11410" t="s">
        <v>221</v>
      </c>
      <c r="B11410" t="s">
        <v>222</v>
      </c>
      <c r="C11410" t="s">
        <v>93</v>
      </c>
      <c r="D11410" s="29">
        <v>45876</v>
      </c>
      <c r="E11410" s="161">
        <v>0</v>
      </c>
      <c r="F11410" s="161">
        <v>0</v>
      </c>
      <c r="G11410" s="161">
        <v>0</v>
      </c>
      <c r="H11410" s="161">
        <v>0</v>
      </c>
      <c r="R11410">
        <v>0</v>
      </c>
      <c r="S11410">
        <v>0</v>
      </c>
      <c r="T11410" s="194">
        <v>0</v>
      </c>
      <c r="U11410" t="s">
        <v>193</v>
      </c>
      <c r="V11410">
        <v>45536.313506944447</v>
      </c>
    </row>
    <row r="11411" spans="1:22" x14ac:dyDescent="0.3">
      <c r="A11411" t="s">
        <v>221</v>
      </c>
      <c r="B11411" t="s">
        <v>222</v>
      </c>
      <c r="C11411" t="s">
        <v>93</v>
      </c>
      <c r="D11411" s="29">
        <v>45877</v>
      </c>
      <c r="E11411" s="161">
        <v>0</v>
      </c>
      <c r="F11411" s="161">
        <v>0</v>
      </c>
      <c r="G11411" s="161">
        <v>0</v>
      </c>
      <c r="H11411" s="161">
        <v>0</v>
      </c>
      <c r="R11411">
        <v>0</v>
      </c>
      <c r="S11411">
        <v>0</v>
      </c>
      <c r="T11411" s="194">
        <v>0</v>
      </c>
      <c r="U11411" t="s">
        <v>193</v>
      </c>
      <c r="V11411">
        <v>45536.313506944447</v>
      </c>
    </row>
    <row r="11412" spans="1:22" x14ac:dyDescent="0.3">
      <c r="A11412" t="s">
        <v>221</v>
      </c>
      <c r="B11412" t="s">
        <v>222</v>
      </c>
      <c r="C11412" t="s">
        <v>93</v>
      </c>
      <c r="D11412" s="29">
        <v>45878</v>
      </c>
      <c r="E11412" s="161">
        <v>0</v>
      </c>
      <c r="F11412" s="161">
        <v>0</v>
      </c>
      <c r="G11412" s="161">
        <v>0</v>
      </c>
      <c r="H11412" s="161">
        <v>0</v>
      </c>
      <c r="R11412">
        <v>0</v>
      </c>
      <c r="S11412">
        <v>0</v>
      </c>
      <c r="T11412" s="194">
        <v>0</v>
      </c>
      <c r="U11412" t="s">
        <v>193</v>
      </c>
      <c r="V11412">
        <v>45536.313518518517</v>
      </c>
    </row>
    <row r="11413" spans="1:22" x14ac:dyDescent="0.3">
      <c r="A11413" t="s">
        <v>221</v>
      </c>
      <c r="B11413" t="s">
        <v>222</v>
      </c>
      <c r="C11413" t="s">
        <v>93</v>
      </c>
      <c r="D11413" s="29">
        <v>45879</v>
      </c>
      <c r="E11413" s="161">
        <v>0</v>
      </c>
      <c r="F11413" s="161">
        <v>0</v>
      </c>
      <c r="G11413" s="161">
        <v>0</v>
      </c>
      <c r="H11413" s="161">
        <v>0</v>
      </c>
      <c r="R11413">
        <v>0</v>
      </c>
      <c r="S11413">
        <v>0</v>
      </c>
      <c r="T11413" s="194">
        <v>0</v>
      </c>
      <c r="U11413" t="s">
        <v>193</v>
      </c>
      <c r="V11413">
        <v>45536.313518518517</v>
      </c>
    </row>
    <row r="11414" spans="1:22" x14ac:dyDescent="0.3">
      <c r="A11414" t="s">
        <v>221</v>
      </c>
      <c r="B11414" t="s">
        <v>222</v>
      </c>
      <c r="C11414" t="s">
        <v>93</v>
      </c>
      <c r="D11414" s="29">
        <v>45880</v>
      </c>
      <c r="E11414" s="161">
        <v>0</v>
      </c>
      <c r="F11414" s="161">
        <v>0</v>
      </c>
      <c r="G11414" s="161">
        <v>0</v>
      </c>
      <c r="H11414" s="161">
        <v>0</v>
      </c>
      <c r="R11414">
        <v>0</v>
      </c>
      <c r="S11414">
        <v>0</v>
      </c>
      <c r="T11414" s="194">
        <v>0</v>
      </c>
      <c r="U11414" t="s">
        <v>193</v>
      </c>
      <c r="V11414">
        <v>45536.313518518517</v>
      </c>
    </row>
    <row r="11415" spans="1:22" x14ac:dyDescent="0.3">
      <c r="A11415" t="s">
        <v>221</v>
      </c>
      <c r="B11415" t="s">
        <v>222</v>
      </c>
      <c r="C11415" t="s">
        <v>93</v>
      </c>
      <c r="D11415" s="29">
        <v>45881</v>
      </c>
      <c r="E11415" s="161">
        <v>0</v>
      </c>
      <c r="F11415" s="161">
        <v>0</v>
      </c>
      <c r="G11415" s="161">
        <v>0</v>
      </c>
      <c r="H11415" s="161">
        <v>0</v>
      </c>
      <c r="R11415">
        <v>0</v>
      </c>
      <c r="S11415">
        <v>0</v>
      </c>
      <c r="T11415" s="194">
        <v>0</v>
      </c>
      <c r="U11415" t="s">
        <v>193</v>
      </c>
      <c r="V11415">
        <v>45536.313530092593</v>
      </c>
    </row>
    <row r="11416" spans="1:22" x14ac:dyDescent="0.3">
      <c r="A11416" t="s">
        <v>221</v>
      </c>
      <c r="B11416" t="s">
        <v>222</v>
      </c>
      <c r="C11416" t="s">
        <v>93</v>
      </c>
      <c r="D11416" s="29">
        <v>45882</v>
      </c>
      <c r="E11416" s="161">
        <v>0</v>
      </c>
      <c r="F11416" s="161">
        <v>0</v>
      </c>
      <c r="G11416" s="161">
        <v>0</v>
      </c>
      <c r="H11416" s="161">
        <v>0</v>
      </c>
      <c r="R11416">
        <v>0</v>
      </c>
      <c r="S11416">
        <v>0</v>
      </c>
      <c r="T11416" s="194">
        <v>0</v>
      </c>
      <c r="U11416" t="s">
        <v>193</v>
      </c>
      <c r="V11416">
        <v>45536.313530092593</v>
      </c>
    </row>
    <row r="11417" spans="1:22" x14ac:dyDescent="0.3">
      <c r="A11417" t="s">
        <v>221</v>
      </c>
      <c r="B11417" t="s">
        <v>222</v>
      </c>
      <c r="C11417" t="s">
        <v>93</v>
      </c>
      <c r="D11417" s="29">
        <v>45883</v>
      </c>
      <c r="E11417" s="161">
        <v>0</v>
      </c>
      <c r="F11417" s="161">
        <v>0</v>
      </c>
      <c r="G11417" s="161">
        <v>0</v>
      </c>
      <c r="H11417" s="161">
        <v>0</v>
      </c>
      <c r="R11417">
        <v>0</v>
      </c>
      <c r="S11417">
        <v>0</v>
      </c>
      <c r="T11417" s="194">
        <v>0</v>
      </c>
      <c r="U11417" t="s">
        <v>193</v>
      </c>
      <c r="V11417">
        <v>45536.313530092593</v>
      </c>
    </row>
    <row r="11418" spans="1:22" x14ac:dyDescent="0.3">
      <c r="A11418" t="s">
        <v>221</v>
      </c>
      <c r="B11418" t="s">
        <v>222</v>
      </c>
      <c r="C11418" t="s">
        <v>93</v>
      </c>
      <c r="D11418" s="29">
        <v>45884</v>
      </c>
      <c r="E11418" s="161">
        <v>0</v>
      </c>
      <c r="F11418" s="161">
        <v>0</v>
      </c>
      <c r="G11418" s="161">
        <v>0</v>
      </c>
      <c r="H11418" s="161">
        <v>0</v>
      </c>
      <c r="R11418">
        <v>0</v>
      </c>
      <c r="S11418">
        <v>0</v>
      </c>
      <c r="T11418" s="194">
        <v>0</v>
      </c>
      <c r="U11418" t="s">
        <v>193</v>
      </c>
      <c r="V11418">
        <v>45536.313530092593</v>
      </c>
    </row>
    <row r="11419" spans="1:22" x14ac:dyDescent="0.3">
      <c r="A11419" t="s">
        <v>221</v>
      </c>
      <c r="B11419" t="s">
        <v>222</v>
      </c>
      <c r="C11419" t="s">
        <v>93</v>
      </c>
      <c r="D11419" s="29">
        <v>45885</v>
      </c>
      <c r="E11419" s="161">
        <v>0</v>
      </c>
      <c r="F11419" s="161">
        <v>0</v>
      </c>
      <c r="G11419" s="161">
        <v>0</v>
      </c>
      <c r="H11419" s="161">
        <v>0</v>
      </c>
      <c r="R11419">
        <v>0</v>
      </c>
      <c r="S11419">
        <v>0</v>
      </c>
      <c r="T11419" s="194">
        <v>0</v>
      </c>
      <c r="U11419" t="s">
        <v>193</v>
      </c>
      <c r="V11419">
        <v>45536.313530092593</v>
      </c>
    </row>
    <row r="11420" spans="1:22" x14ac:dyDescent="0.3">
      <c r="A11420" t="s">
        <v>221</v>
      </c>
      <c r="B11420" t="s">
        <v>222</v>
      </c>
      <c r="C11420" t="s">
        <v>93</v>
      </c>
      <c r="D11420" s="29">
        <v>45886</v>
      </c>
      <c r="E11420" s="161">
        <v>0</v>
      </c>
      <c r="F11420" s="161">
        <v>0</v>
      </c>
      <c r="G11420" s="161">
        <v>0</v>
      </c>
      <c r="H11420" s="161">
        <v>0</v>
      </c>
      <c r="R11420">
        <v>0</v>
      </c>
      <c r="S11420">
        <v>0</v>
      </c>
      <c r="T11420" s="194">
        <v>0</v>
      </c>
      <c r="U11420" t="s">
        <v>193</v>
      </c>
      <c r="V11420">
        <v>45536.31354166667</v>
      </c>
    </row>
    <row r="11421" spans="1:22" x14ac:dyDescent="0.3">
      <c r="A11421" t="s">
        <v>221</v>
      </c>
      <c r="B11421" t="s">
        <v>222</v>
      </c>
      <c r="C11421" t="s">
        <v>93</v>
      </c>
      <c r="D11421" s="29">
        <v>45887</v>
      </c>
      <c r="E11421" s="161">
        <v>0</v>
      </c>
      <c r="F11421" s="161">
        <v>0</v>
      </c>
      <c r="G11421" s="161">
        <v>0</v>
      </c>
      <c r="H11421" s="161">
        <v>0</v>
      </c>
      <c r="R11421">
        <v>0</v>
      </c>
      <c r="S11421">
        <v>0</v>
      </c>
      <c r="T11421" s="194">
        <v>0</v>
      </c>
      <c r="U11421" t="s">
        <v>193</v>
      </c>
      <c r="V11421">
        <v>45536.31354166667</v>
      </c>
    </row>
    <row r="11422" spans="1:22" x14ac:dyDescent="0.3">
      <c r="A11422" t="s">
        <v>221</v>
      </c>
      <c r="B11422" t="s">
        <v>222</v>
      </c>
      <c r="C11422" t="s">
        <v>93</v>
      </c>
      <c r="D11422" s="29">
        <v>45888</v>
      </c>
      <c r="E11422" s="161">
        <v>0</v>
      </c>
      <c r="F11422" s="161">
        <v>0</v>
      </c>
      <c r="G11422" s="161">
        <v>0</v>
      </c>
      <c r="H11422" s="161">
        <v>0</v>
      </c>
      <c r="R11422">
        <v>0</v>
      </c>
      <c r="S11422">
        <v>0</v>
      </c>
      <c r="T11422" s="194">
        <v>0</v>
      </c>
      <c r="U11422" t="s">
        <v>193</v>
      </c>
      <c r="V11422">
        <v>45536.31354166667</v>
      </c>
    </row>
    <row r="11423" spans="1:22" x14ac:dyDescent="0.3">
      <c r="A11423" t="s">
        <v>221</v>
      </c>
      <c r="B11423" t="s">
        <v>222</v>
      </c>
      <c r="C11423" t="s">
        <v>93</v>
      </c>
      <c r="D11423" s="29">
        <v>45889</v>
      </c>
      <c r="E11423" s="161">
        <v>0</v>
      </c>
      <c r="F11423" s="161">
        <v>0</v>
      </c>
      <c r="G11423" s="161">
        <v>0</v>
      </c>
      <c r="H11423" s="161">
        <v>0</v>
      </c>
      <c r="R11423">
        <v>0</v>
      </c>
      <c r="S11423">
        <v>0</v>
      </c>
      <c r="T11423" s="194">
        <v>0</v>
      </c>
      <c r="U11423" t="s">
        <v>193</v>
      </c>
      <c r="V11423">
        <v>45536.31355324074</v>
      </c>
    </row>
    <row r="11424" spans="1:22" x14ac:dyDescent="0.3">
      <c r="A11424" t="s">
        <v>221</v>
      </c>
      <c r="B11424" t="s">
        <v>222</v>
      </c>
      <c r="C11424" t="s">
        <v>93</v>
      </c>
      <c r="D11424" s="29">
        <v>45890</v>
      </c>
      <c r="E11424" s="161">
        <v>0</v>
      </c>
      <c r="F11424" s="161">
        <v>0</v>
      </c>
      <c r="G11424" s="161">
        <v>0</v>
      </c>
      <c r="H11424" s="161">
        <v>0</v>
      </c>
      <c r="R11424">
        <v>0</v>
      </c>
      <c r="S11424">
        <v>0</v>
      </c>
      <c r="T11424" s="194">
        <v>0</v>
      </c>
      <c r="U11424" t="s">
        <v>193</v>
      </c>
      <c r="V11424">
        <v>45536.31355324074</v>
      </c>
    </row>
    <row r="11425" spans="1:22" x14ac:dyDescent="0.3">
      <c r="A11425" t="s">
        <v>221</v>
      </c>
      <c r="B11425" t="s">
        <v>222</v>
      </c>
      <c r="C11425" t="s">
        <v>93</v>
      </c>
      <c r="D11425" s="29">
        <v>45891</v>
      </c>
      <c r="E11425" s="161">
        <v>0</v>
      </c>
      <c r="F11425" s="161">
        <v>0</v>
      </c>
      <c r="G11425" s="161">
        <v>0</v>
      </c>
      <c r="H11425" s="161">
        <v>0</v>
      </c>
      <c r="R11425">
        <v>0</v>
      </c>
      <c r="S11425">
        <v>0</v>
      </c>
      <c r="T11425" s="194">
        <v>0</v>
      </c>
      <c r="U11425" t="s">
        <v>193</v>
      </c>
      <c r="V11425">
        <v>45536.31355324074</v>
      </c>
    </row>
    <row r="11426" spans="1:22" x14ac:dyDescent="0.3">
      <c r="A11426" t="s">
        <v>221</v>
      </c>
      <c r="B11426" t="s">
        <v>222</v>
      </c>
      <c r="C11426" t="s">
        <v>93</v>
      </c>
      <c r="D11426" s="29">
        <v>45892</v>
      </c>
      <c r="E11426" s="161">
        <v>0</v>
      </c>
      <c r="F11426" s="161">
        <v>0</v>
      </c>
      <c r="G11426" s="161">
        <v>0</v>
      </c>
      <c r="H11426" s="161">
        <v>0</v>
      </c>
      <c r="R11426">
        <v>0</v>
      </c>
      <c r="S11426">
        <v>0</v>
      </c>
      <c r="T11426" s="194">
        <v>0</v>
      </c>
      <c r="U11426" t="s">
        <v>193</v>
      </c>
      <c r="V11426">
        <v>45536.313564814816</v>
      </c>
    </row>
    <row r="11427" spans="1:22" x14ac:dyDescent="0.3">
      <c r="A11427" t="s">
        <v>221</v>
      </c>
      <c r="B11427" t="s">
        <v>222</v>
      </c>
      <c r="C11427" t="s">
        <v>93</v>
      </c>
      <c r="D11427" s="29">
        <v>45893</v>
      </c>
      <c r="E11427" s="161">
        <v>0</v>
      </c>
      <c r="F11427" s="161">
        <v>0</v>
      </c>
      <c r="G11427" s="161">
        <v>0</v>
      </c>
      <c r="H11427" s="161">
        <v>0</v>
      </c>
      <c r="R11427">
        <v>0</v>
      </c>
      <c r="S11427">
        <v>0</v>
      </c>
      <c r="T11427" s="194">
        <v>0</v>
      </c>
      <c r="U11427" t="s">
        <v>193</v>
      </c>
      <c r="V11427">
        <v>45536.313576388886</v>
      </c>
    </row>
    <row r="11428" spans="1:22" x14ac:dyDescent="0.3">
      <c r="A11428" t="s">
        <v>221</v>
      </c>
      <c r="B11428" t="s">
        <v>222</v>
      </c>
      <c r="C11428" t="s">
        <v>93</v>
      </c>
      <c r="D11428" s="29">
        <v>45894</v>
      </c>
      <c r="E11428" s="161">
        <v>0</v>
      </c>
      <c r="F11428" s="161">
        <v>0</v>
      </c>
      <c r="G11428" s="161">
        <v>0</v>
      </c>
      <c r="H11428" s="161">
        <v>0</v>
      </c>
      <c r="R11428">
        <v>0</v>
      </c>
      <c r="S11428">
        <v>0</v>
      </c>
      <c r="T11428" s="194">
        <v>0</v>
      </c>
      <c r="U11428" t="s">
        <v>193</v>
      </c>
      <c r="V11428">
        <v>45536.313576388886</v>
      </c>
    </row>
    <row r="11429" spans="1:22" x14ac:dyDescent="0.3">
      <c r="A11429" t="s">
        <v>221</v>
      </c>
      <c r="B11429" t="s">
        <v>222</v>
      </c>
      <c r="C11429" t="s">
        <v>93</v>
      </c>
      <c r="D11429" s="29">
        <v>45895</v>
      </c>
      <c r="E11429" s="161">
        <v>0</v>
      </c>
      <c r="F11429" s="161">
        <v>0</v>
      </c>
      <c r="G11429" s="161">
        <v>0</v>
      </c>
      <c r="H11429" s="161">
        <v>0</v>
      </c>
      <c r="R11429">
        <v>0</v>
      </c>
      <c r="S11429">
        <v>0</v>
      </c>
      <c r="T11429" s="194">
        <v>0</v>
      </c>
      <c r="U11429" t="s">
        <v>193</v>
      </c>
      <c r="V11429">
        <v>45536.313564814816</v>
      </c>
    </row>
    <row r="11430" spans="1:22" x14ac:dyDescent="0.3">
      <c r="A11430" t="s">
        <v>221</v>
      </c>
      <c r="B11430" t="s">
        <v>222</v>
      </c>
      <c r="C11430" t="s">
        <v>93</v>
      </c>
      <c r="D11430" s="29">
        <v>45896</v>
      </c>
      <c r="E11430" s="161">
        <v>0</v>
      </c>
      <c r="F11430" s="161">
        <v>0</v>
      </c>
      <c r="G11430" s="161">
        <v>0</v>
      </c>
      <c r="H11430" s="161">
        <v>0</v>
      </c>
      <c r="R11430">
        <v>0</v>
      </c>
      <c r="S11430">
        <v>0</v>
      </c>
      <c r="T11430" s="194">
        <v>0</v>
      </c>
      <c r="U11430" t="s">
        <v>193</v>
      </c>
      <c r="V11430">
        <v>45536.313576388886</v>
      </c>
    </row>
    <row r="11431" spans="1:22" x14ac:dyDescent="0.3">
      <c r="A11431" t="s">
        <v>221</v>
      </c>
      <c r="B11431" t="s">
        <v>222</v>
      </c>
      <c r="C11431" t="s">
        <v>93</v>
      </c>
      <c r="D11431" s="29">
        <v>45897</v>
      </c>
      <c r="E11431" s="161">
        <v>0</v>
      </c>
      <c r="F11431" s="161">
        <v>0</v>
      </c>
      <c r="G11431" s="161">
        <v>0</v>
      </c>
      <c r="H11431" s="161">
        <v>0</v>
      </c>
      <c r="R11431">
        <v>0</v>
      </c>
      <c r="S11431">
        <v>0</v>
      </c>
      <c r="T11431" s="194">
        <v>0</v>
      </c>
      <c r="U11431" t="s">
        <v>193</v>
      </c>
      <c r="V11431">
        <v>45536.313587962963</v>
      </c>
    </row>
    <row r="11432" spans="1:22" x14ac:dyDescent="0.3">
      <c r="A11432" t="s">
        <v>221</v>
      </c>
      <c r="B11432" t="s">
        <v>222</v>
      </c>
      <c r="C11432" t="s">
        <v>93</v>
      </c>
      <c r="D11432" s="29">
        <v>45898</v>
      </c>
      <c r="E11432" s="161">
        <v>0</v>
      </c>
      <c r="F11432" s="161">
        <v>0</v>
      </c>
      <c r="G11432" s="161">
        <v>0</v>
      </c>
      <c r="H11432" s="161">
        <v>0</v>
      </c>
      <c r="R11432">
        <v>0</v>
      </c>
      <c r="S11432">
        <v>0</v>
      </c>
      <c r="T11432" s="194">
        <v>0</v>
      </c>
      <c r="U11432" t="s">
        <v>193</v>
      </c>
      <c r="V11432">
        <v>45536.313587962963</v>
      </c>
    </row>
    <row r="11433" spans="1:22" x14ac:dyDescent="0.3">
      <c r="A11433" t="s">
        <v>221</v>
      </c>
      <c r="B11433" t="s">
        <v>222</v>
      </c>
      <c r="C11433" t="s">
        <v>93</v>
      </c>
      <c r="D11433" s="29">
        <v>45899</v>
      </c>
      <c r="E11433" s="161">
        <v>0</v>
      </c>
      <c r="F11433" s="161">
        <v>0</v>
      </c>
      <c r="G11433" s="161">
        <v>0</v>
      </c>
      <c r="H11433" s="161">
        <v>0</v>
      </c>
      <c r="R11433">
        <v>0</v>
      </c>
      <c r="S11433">
        <v>0</v>
      </c>
      <c r="T11433" s="194">
        <v>0</v>
      </c>
      <c r="U11433" t="s">
        <v>193</v>
      </c>
      <c r="V11433">
        <v>45536.313587962963</v>
      </c>
    </row>
    <row r="11434" spans="1:22" x14ac:dyDescent="0.3">
      <c r="A11434" t="s">
        <v>221</v>
      </c>
      <c r="B11434" t="s">
        <v>222</v>
      </c>
      <c r="C11434" t="s">
        <v>93</v>
      </c>
      <c r="D11434" s="29">
        <v>45900</v>
      </c>
      <c r="E11434" s="161">
        <v>0</v>
      </c>
      <c r="F11434" s="161">
        <v>0</v>
      </c>
      <c r="G11434" s="161">
        <v>0</v>
      </c>
      <c r="H11434" s="161">
        <v>0</v>
      </c>
      <c r="R11434">
        <v>0</v>
      </c>
      <c r="S11434">
        <v>0</v>
      </c>
      <c r="T11434" s="194">
        <v>0</v>
      </c>
      <c r="U11434" t="s">
        <v>193</v>
      </c>
      <c r="V11434">
        <v>45536.313587962963</v>
      </c>
    </row>
    <row r="11435" spans="1:22" x14ac:dyDescent="0.3">
      <c r="A11435" t="s">
        <v>221</v>
      </c>
      <c r="B11435" t="s">
        <v>222</v>
      </c>
      <c r="C11435" t="s">
        <v>93</v>
      </c>
      <c r="D11435" s="29">
        <v>45901</v>
      </c>
      <c r="E11435" s="161">
        <v>0</v>
      </c>
      <c r="F11435" s="161">
        <v>0</v>
      </c>
      <c r="G11435" s="161">
        <v>0</v>
      </c>
      <c r="H11435" s="161">
        <v>0</v>
      </c>
      <c r="R11435">
        <v>0</v>
      </c>
      <c r="S11435">
        <v>0</v>
      </c>
      <c r="T11435" s="194">
        <v>0</v>
      </c>
      <c r="U11435" t="s">
        <v>193</v>
      </c>
      <c r="V11435">
        <v>45566.313425925924</v>
      </c>
    </row>
    <row r="11436" spans="1:22" x14ac:dyDescent="0.3">
      <c r="A11436" t="s">
        <v>221</v>
      </c>
      <c r="B11436" t="s">
        <v>222</v>
      </c>
      <c r="C11436" t="s">
        <v>93</v>
      </c>
      <c r="D11436" s="29">
        <v>45902</v>
      </c>
      <c r="E11436" s="161">
        <v>0</v>
      </c>
      <c r="F11436" s="161">
        <v>0</v>
      </c>
      <c r="G11436" s="161">
        <v>0</v>
      </c>
      <c r="H11436" s="161">
        <v>0</v>
      </c>
      <c r="R11436">
        <v>0</v>
      </c>
      <c r="S11436">
        <v>0</v>
      </c>
      <c r="T11436" s="194">
        <v>0</v>
      </c>
      <c r="U11436" t="s">
        <v>193</v>
      </c>
      <c r="V11436">
        <v>45566.313425925924</v>
      </c>
    </row>
    <row r="11437" spans="1:22" x14ac:dyDescent="0.3">
      <c r="A11437" t="s">
        <v>221</v>
      </c>
      <c r="B11437" t="s">
        <v>222</v>
      </c>
      <c r="C11437" t="s">
        <v>93</v>
      </c>
      <c r="D11437" s="29">
        <v>45903</v>
      </c>
      <c r="E11437" s="161">
        <v>0</v>
      </c>
      <c r="F11437" s="161">
        <v>0</v>
      </c>
      <c r="G11437" s="161">
        <v>0</v>
      </c>
      <c r="H11437" s="161">
        <v>0</v>
      </c>
      <c r="R11437">
        <v>0</v>
      </c>
      <c r="S11437">
        <v>0</v>
      </c>
      <c r="T11437" s="194">
        <v>0</v>
      </c>
      <c r="U11437" t="s">
        <v>193</v>
      </c>
      <c r="V11437">
        <v>45566.313425925924</v>
      </c>
    </row>
    <row r="11438" spans="1:22" x14ac:dyDescent="0.3">
      <c r="A11438" t="s">
        <v>221</v>
      </c>
      <c r="B11438" t="s">
        <v>222</v>
      </c>
      <c r="C11438" t="s">
        <v>93</v>
      </c>
      <c r="D11438" s="29">
        <v>45904</v>
      </c>
      <c r="E11438" s="161">
        <v>0</v>
      </c>
      <c r="F11438" s="161">
        <v>0</v>
      </c>
      <c r="G11438" s="161">
        <v>0</v>
      </c>
      <c r="H11438" s="161">
        <v>0</v>
      </c>
      <c r="R11438">
        <v>0</v>
      </c>
      <c r="S11438">
        <v>0</v>
      </c>
      <c r="T11438" s="194">
        <v>0</v>
      </c>
      <c r="U11438" t="s">
        <v>193</v>
      </c>
      <c r="V11438">
        <v>45566.313437500001</v>
      </c>
    </row>
    <row r="11439" spans="1:22" x14ac:dyDescent="0.3">
      <c r="A11439" t="s">
        <v>221</v>
      </c>
      <c r="B11439" t="s">
        <v>222</v>
      </c>
      <c r="C11439" t="s">
        <v>93</v>
      </c>
      <c r="D11439" s="29">
        <v>45905</v>
      </c>
      <c r="E11439" s="161">
        <v>0</v>
      </c>
      <c r="F11439" s="161">
        <v>0</v>
      </c>
      <c r="G11439" s="161">
        <v>0</v>
      </c>
      <c r="H11439" s="161">
        <v>0</v>
      </c>
      <c r="R11439">
        <v>0</v>
      </c>
      <c r="S11439">
        <v>0</v>
      </c>
      <c r="T11439" s="194">
        <v>0</v>
      </c>
      <c r="U11439" t="s">
        <v>193</v>
      </c>
      <c r="V11439">
        <v>45566.313425925924</v>
      </c>
    </row>
    <row r="11440" spans="1:22" x14ac:dyDescent="0.3">
      <c r="A11440" t="s">
        <v>221</v>
      </c>
      <c r="B11440" t="s">
        <v>222</v>
      </c>
      <c r="C11440" t="s">
        <v>93</v>
      </c>
      <c r="D11440" s="29">
        <v>45906</v>
      </c>
      <c r="E11440" s="161">
        <v>0</v>
      </c>
      <c r="F11440" s="161">
        <v>0</v>
      </c>
      <c r="G11440" s="161">
        <v>0</v>
      </c>
      <c r="H11440" s="161">
        <v>0</v>
      </c>
      <c r="R11440">
        <v>0</v>
      </c>
      <c r="S11440">
        <v>0</v>
      </c>
      <c r="T11440" s="194">
        <v>0</v>
      </c>
      <c r="U11440" t="s">
        <v>193</v>
      </c>
      <c r="V11440">
        <v>45566.313414351855</v>
      </c>
    </row>
    <row r="11441" spans="1:22" x14ac:dyDescent="0.3">
      <c r="A11441" t="s">
        <v>221</v>
      </c>
      <c r="B11441" t="s">
        <v>222</v>
      </c>
      <c r="C11441" t="s">
        <v>93</v>
      </c>
      <c r="D11441" s="29">
        <v>45907</v>
      </c>
      <c r="E11441" s="161">
        <v>0</v>
      </c>
      <c r="F11441" s="161">
        <v>0</v>
      </c>
      <c r="G11441" s="161">
        <v>0</v>
      </c>
      <c r="H11441" s="161">
        <v>0</v>
      </c>
      <c r="R11441">
        <v>0</v>
      </c>
      <c r="S11441">
        <v>0</v>
      </c>
      <c r="T11441" s="194">
        <v>0</v>
      </c>
      <c r="U11441" t="s">
        <v>193</v>
      </c>
      <c r="V11441">
        <v>45566.313425925924</v>
      </c>
    </row>
    <row r="11442" spans="1:22" x14ac:dyDescent="0.3">
      <c r="A11442" t="s">
        <v>221</v>
      </c>
      <c r="B11442" t="s">
        <v>222</v>
      </c>
      <c r="C11442" t="s">
        <v>93</v>
      </c>
      <c r="D11442" s="29">
        <v>45908</v>
      </c>
      <c r="E11442" s="161">
        <v>0</v>
      </c>
      <c r="F11442" s="161">
        <v>0</v>
      </c>
      <c r="G11442" s="161">
        <v>0</v>
      </c>
      <c r="H11442" s="161">
        <v>0</v>
      </c>
      <c r="R11442">
        <v>0</v>
      </c>
      <c r="S11442">
        <v>0</v>
      </c>
      <c r="T11442" s="194">
        <v>0</v>
      </c>
      <c r="U11442" t="s">
        <v>193</v>
      </c>
      <c r="V11442">
        <v>45566.313425925924</v>
      </c>
    </row>
    <row r="11443" spans="1:22" x14ac:dyDescent="0.3">
      <c r="A11443" t="s">
        <v>221</v>
      </c>
      <c r="B11443" t="s">
        <v>222</v>
      </c>
      <c r="C11443" t="s">
        <v>93</v>
      </c>
      <c r="D11443" s="29">
        <v>45909</v>
      </c>
      <c r="E11443" s="161">
        <v>0</v>
      </c>
      <c r="F11443" s="161">
        <v>0</v>
      </c>
      <c r="G11443" s="161">
        <v>0</v>
      </c>
      <c r="H11443" s="161">
        <v>0</v>
      </c>
      <c r="R11443">
        <v>0</v>
      </c>
      <c r="S11443">
        <v>0</v>
      </c>
      <c r="T11443" s="194">
        <v>0</v>
      </c>
      <c r="U11443" t="s">
        <v>193</v>
      </c>
      <c r="V11443">
        <v>45566.313425925924</v>
      </c>
    </row>
    <row r="11444" spans="1:22" x14ac:dyDescent="0.3">
      <c r="A11444" t="s">
        <v>221</v>
      </c>
      <c r="B11444" t="s">
        <v>222</v>
      </c>
      <c r="C11444" t="s">
        <v>93</v>
      </c>
      <c r="D11444" s="29">
        <v>45910</v>
      </c>
      <c r="E11444" s="161">
        <v>0</v>
      </c>
      <c r="F11444" s="161">
        <v>0</v>
      </c>
      <c r="G11444" s="161">
        <v>0</v>
      </c>
      <c r="H11444" s="161">
        <v>0</v>
      </c>
      <c r="R11444">
        <v>0</v>
      </c>
      <c r="S11444">
        <v>0</v>
      </c>
      <c r="T11444" s="194">
        <v>0</v>
      </c>
      <c r="U11444" t="s">
        <v>193</v>
      </c>
      <c r="V11444">
        <v>45566.313437500001</v>
      </c>
    </row>
    <row r="11445" spans="1:22" x14ac:dyDescent="0.3">
      <c r="A11445" t="s">
        <v>221</v>
      </c>
      <c r="B11445" t="s">
        <v>222</v>
      </c>
      <c r="C11445" t="s">
        <v>93</v>
      </c>
      <c r="D11445" s="29">
        <v>45911</v>
      </c>
      <c r="E11445" s="161">
        <v>0</v>
      </c>
      <c r="F11445" s="161">
        <v>0</v>
      </c>
      <c r="G11445" s="161">
        <v>0</v>
      </c>
      <c r="H11445" s="161">
        <v>0</v>
      </c>
      <c r="R11445">
        <v>0</v>
      </c>
      <c r="S11445">
        <v>0</v>
      </c>
      <c r="T11445" s="194">
        <v>0</v>
      </c>
      <c r="U11445" t="s">
        <v>193</v>
      </c>
      <c r="V11445">
        <v>45566.313449074078</v>
      </c>
    </row>
    <row r="11446" spans="1:22" x14ac:dyDescent="0.3">
      <c r="A11446" t="s">
        <v>221</v>
      </c>
      <c r="B11446" t="s">
        <v>222</v>
      </c>
      <c r="C11446" t="s">
        <v>93</v>
      </c>
      <c r="D11446" s="29">
        <v>45912</v>
      </c>
      <c r="E11446" s="161">
        <v>0</v>
      </c>
      <c r="F11446" s="161">
        <v>0</v>
      </c>
      <c r="G11446" s="161">
        <v>0</v>
      </c>
      <c r="H11446" s="161">
        <v>0</v>
      </c>
      <c r="R11446">
        <v>0</v>
      </c>
      <c r="S11446">
        <v>0</v>
      </c>
      <c r="T11446" s="194">
        <v>0</v>
      </c>
      <c r="U11446" t="s">
        <v>193</v>
      </c>
      <c r="V11446">
        <v>45566.313437500001</v>
      </c>
    </row>
    <row r="11447" spans="1:22" x14ac:dyDescent="0.3">
      <c r="A11447" t="s">
        <v>221</v>
      </c>
      <c r="B11447" t="s">
        <v>222</v>
      </c>
      <c r="C11447" t="s">
        <v>93</v>
      </c>
      <c r="D11447" s="29">
        <v>45913</v>
      </c>
      <c r="E11447" s="161">
        <v>0</v>
      </c>
      <c r="F11447" s="161">
        <v>0</v>
      </c>
      <c r="G11447" s="161">
        <v>0</v>
      </c>
      <c r="H11447" s="161">
        <v>0</v>
      </c>
      <c r="R11447">
        <v>0</v>
      </c>
      <c r="S11447">
        <v>0</v>
      </c>
      <c r="T11447" s="194">
        <v>0</v>
      </c>
      <c r="U11447" t="s">
        <v>193</v>
      </c>
      <c r="V11447">
        <v>45566.313449074078</v>
      </c>
    </row>
    <row r="11448" spans="1:22" x14ac:dyDescent="0.3">
      <c r="A11448" t="s">
        <v>221</v>
      </c>
      <c r="B11448" t="s">
        <v>222</v>
      </c>
      <c r="C11448" t="s">
        <v>93</v>
      </c>
      <c r="D11448" s="29">
        <v>45914</v>
      </c>
      <c r="E11448" s="161">
        <v>0</v>
      </c>
      <c r="F11448" s="161">
        <v>0</v>
      </c>
      <c r="G11448" s="161">
        <v>0</v>
      </c>
      <c r="H11448" s="161">
        <v>0</v>
      </c>
      <c r="R11448">
        <v>0</v>
      </c>
      <c r="S11448">
        <v>0</v>
      </c>
      <c r="T11448" s="194">
        <v>0</v>
      </c>
      <c r="U11448" t="s">
        <v>193</v>
      </c>
      <c r="V11448">
        <v>45566.313449074078</v>
      </c>
    </row>
    <row r="11449" spans="1:22" x14ac:dyDescent="0.3">
      <c r="A11449" t="s">
        <v>221</v>
      </c>
      <c r="B11449" t="s">
        <v>222</v>
      </c>
      <c r="C11449" t="s">
        <v>93</v>
      </c>
      <c r="D11449" s="29">
        <v>45915</v>
      </c>
      <c r="E11449" s="161">
        <v>0</v>
      </c>
      <c r="F11449" s="161">
        <v>0</v>
      </c>
      <c r="G11449" s="161">
        <v>0</v>
      </c>
      <c r="H11449" s="161">
        <v>0</v>
      </c>
      <c r="R11449">
        <v>0</v>
      </c>
      <c r="S11449">
        <v>0</v>
      </c>
      <c r="T11449" s="194">
        <v>0</v>
      </c>
      <c r="U11449" t="s">
        <v>193</v>
      </c>
      <c r="V11449">
        <v>45566.313460648147</v>
      </c>
    </row>
    <row r="11450" spans="1:22" x14ac:dyDescent="0.3">
      <c r="A11450" t="s">
        <v>221</v>
      </c>
      <c r="B11450" t="s">
        <v>222</v>
      </c>
      <c r="C11450" t="s">
        <v>93</v>
      </c>
      <c r="D11450" s="29">
        <v>45916</v>
      </c>
      <c r="E11450" s="161">
        <v>0</v>
      </c>
      <c r="F11450" s="161">
        <v>0</v>
      </c>
      <c r="G11450" s="161">
        <v>0</v>
      </c>
      <c r="H11450" s="161">
        <v>0</v>
      </c>
      <c r="R11450">
        <v>0</v>
      </c>
      <c r="S11450">
        <v>0</v>
      </c>
      <c r="T11450" s="194">
        <v>0</v>
      </c>
      <c r="U11450" t="s">
        <v>193</v>
      </c>
      <c r="V11450">
        <v>45566.313460648147</v>
      </c>
    </row>
    <row r="11451" spans="1:22" x14ac:dyDescent="0.3">
      <c r="A11451" t="s">
        <v>221</v>
      </c>
      <c r="B11451" t="s">
        <v>222</v>
      </c>
      <c r="C11451" t="s">
        <v>93</v>
      </c>
      <c r="D11451" s="29">
        <v>45917</v>
      </c>
      <c r="E11451" s="161">
        <v>0</v>
      </c>
      <c r="F11451" s="161">
        <v>0</v>
      </c>
      <c r="G11451" s="161">
        <v>0</v>
      </c>
      <c r="H11451" s="161">
        <v>0</v>
      </c>
      <c r="R11451">
        <v>0</v>
      </c>
      <c r="S11451">
        <v>0</v>
      </c>
      <c r="T11451" s="194">
        <v>0</v>
      </c>
      <c r="U11451" t="s">
        <v>193</v>
      </c>
      <c r="V11451">
        <v>45566.313460648147</v>
      </c>
    </row>
    <row r="11452" spans="1:22" x14ac:dyDescent="0.3">
      <c r="A11452" t="s">
        <v>221</v>
      </c>
      <c r="B11452" t="s">
        <v>222</v>
      </c>
      <c r="C11452" t="s">
        <v>93</v>
      </c>
      <c r="D11452" s="29">
        <v>45918</v>
      </c>
      <c r="E11452" s="161">
        <v>0</v>
      </c>
      <c r="F11452" s="161">
        <v>0</v>
      </c>
      <c r="G11452" s="161">
        <v>0</v>
      </c>
      <c r="H11452" s="161">
        <v>0</v>
      </c>
      <c r="R11452">
        <v>0</v>
      </c>
      <c r="S11452">
        <v>0</v>
      </c>
      <c r="T11452" s="194">
        <v>0</v>
      </c>
      <c r="U11452" t="s">
        <v>193</v>
      </c>
      <c r="V11452">
        <v>45566.313460648147</v>
      </c>
    </row>
    <row r="11453" spans="1:22" x14ac:dyDescent="0.3">
      <c r="A11453" t="s">
        <v>221</v>
      </c>
      <c r="B11453" t="s">
        <v>222</v>
      </c>
      <c r="C11453" t="s">
        <v>93</v>
      </c>
      <c r="D11453" s="29">
        <v>45919</v>
      </c>
      <c r="E11453" s="161">
        <v>0</v>
      </c>
      <c r="F11453" s="161">
        <v>0</v>
      </c>
      <c r="G11453" s="161">
        <v>0</v>
      </c>
      <c r="H11453" s="161">
        <v>0</v>
      </c>
      <c r="R11453">
        <v>0</v>
      </c>
      <c r="S11453">
        <v>0</v>
      </c>
      <c r="T11453" s="194">
        <v>0</v>
      </c>
      <c r="U11453" t="s">
        <v>193</v>
      </c>
      <c r="V11453">
        <v>45566.313472222224</v>
      </c>
    </row>
    <row r="11454" spans="1:22" x14ac:dyDescent="0.3">
      <c r="A11454" t="s">
        <v>221</v>
      </c>
      <c r="B11454" t="s">
        <v>222</v>
      </c>
      <c r="C11454" t="s">
        <v>93</v>
      </c>
      <c r="D11454" s="29">
        <v>45920</v>
      </c>
      <c r="E11454" s="161">
        <v>0</v>
      </c>
      <c r="F11454" s="161">
        <v>0</v>
      </c>
      <c r="G11454" s="161">
        <v>0</v>
      </c>
      <c r="H11454" s="161">
        <v>0</v>
      </c>
      <c r="R11454">
        <v>0</v>
      </c>
      <c r="S11454">
        <v>0</v>
      </c>
      <c r="T11454" s="194">
        <v>0</v>
      </c>
      <c r="U11454" t="s">
        <v>193</v>
      </c>
      <c r="V11454">
        <v>45566.313472222224</v>
      </c>
    </row>
    <row r="11455" spans="1:22" x14ac:dyDescent="0.3">
      <c r="A11455" t="s">
        <v>221</v>
      </c>
      <c r="B11455" t="s">
        <v>222</v>
      </c>
      <c r="C11455" t="s">
        <v>93</v>
      </c>
      <c r="D11455" s="29">
        <v>45921</v>
      </c>
      <c r="E11455" s="161">
        <v>0</v>
      </c>
      <c r="F11455" s="161">
        <v>0</v>
      </c>
      <c r="G11455" s="161">
        <v>0</v>
      </c>
      <c r="H11455" s="161">
        <v>0</v>
      </c>
      <c r="R11455">
        <v>0</v>
      </c>
      <c r="S11455">
        <v>0</v>
      </c>
      <c r="T11455" s="194">
        <v>0</v>
      </c>
      <c r="U11455" t="s">
        <v>193</v>
      </c>
      <c r="V11455">
        <v>45566.313472222224</v>
      </c>
    </row>
    <row r="11456" spans="1:22" x14ac:dyDescent="0.3">
      <c r="A11456" t="s">
        <v>221</v>
      </c>
      <c r="B11456" t="s">
        <v>222</v>
      </c>
      <c r="C11456" t="s">
        <v>93</v>
      </c>
      <c r="D11456" s="29">
        <v>45922</v>
      </c>
      <c r="E11456" s="161">
        <v>0</v>
      </c>
      <c r="F11456" s="161">
        <v>0</v>
      </c>
      <c r="G11456" s="161">
        <v>0</v>
      </c>
      <c r="H11456" s="161">
        <v>0</v>
      </c>
      <c r="R11456">
        <v>0</v>
      </c>
      <c r="S11456">
        <v>0</v>
      </c>
      <c r="T11456" s="194">
        <v>0</v>
      </c>
      <c r="U11456" t="s">
        <v>193</v>
      </c>
      <c r="V11456">
        <v>45566.313483796293</v>
      </c>
    </row>
    <row r="11457" spans="1:22" x14ac:dyDescent="0.3">
      <c r="A11457" t="s">
        <v>221</v>
      </c>
      <c r="B11457" t="s">
        <v>222</v>
      </c>
      <c r="C11457" t="s">
        <v>93</v>
      </c>
      <c r="D11457" s="29">
        <v>45923</v>
      </c>
      <c r="E11457" s="161">
        <v>0</v>
      </c>
      <c r="F11457" s="161">
        <v>0</v>
      </c>
      <c r="G11457" s="161">
        <v>0</v>
      </c>
      <c r="H11457" s="161">
        <v>0</v>
      </c>
      <c r="R11457">
        <v>0</v>
      </c>
      <c r="S11457">
        <v>0</v>
      </c>
      <c r="T11457" s="194">
        <v>0</v>
      </c>
      <c r="U11457" t="s">
        <v>193</v>
      </c>
      <c r="V11457">
        <v>45566.313483796293</v>
      </c>
    </row>
    <row r="11458" spans="1:22" x14ac:dyDescent="0.3">
      <c r="A11458" t="s">
        <v>221</v>
      </c>
      <c r="B11458" t="s">
        <v>222</v>
      </c>
      <c r="C11458" t="s">
        <v>93</v>
      </c>
      <c r="D11458" s="29">
        <v>45924</v>
      </c>
      <c r="E11458" s="161">
        <v>0</v>
      </c>
      <c r="F11458" s="161">
        <v>0</v>
      </c>
      <c r="G11458" s="161">
        <v>0</v>
      </c>
      <c r="H11458" s="161">
        <v>0</v>
      </c>
      <c r="R11458">
        <v>0</v>
      </c>
      <c r="S11458">
        <v>0</v>
      </c>
      <c r="T11458" s="194">
        <v>0</v>
      </c>
      <c r="U11458" t="s">
        <v>193</v>
      </c>
      <c r="V11458">
        <v>45566.313483796293</v>
      </c>
    </row>
    <row r="11459" spans="1:22" x14ac:dyDescent="0.3">
      <c r="A11459" t="s">
        <v>221</v>
      </c>
      <c r="B11459" t="s">
        <v>222</v>
      </c>
      <c r="C11459" t="s">
        <v>93</v>
      </c>
      <c r="D11459" s="29">
        <v>45925</v>
      </c>
      <c r="E11459" s="161">
        <v>0</v>
      </c>
      <c r="F11459" s="161">
        <v>0</v>
      </c>
      <c r="G11459" s="161">
        <v>0</v>
      </c>
      <c r="H11459" s="161">
        <v>0</v>
      </c>
      <c r="R11459">
        <v>0</v>
      </c>
      <c r="S11459">
        <v>0</v>
      </c>
      <c r="T11459" s="194">
        <v>0</v>
      </c>
      <c r="U11459" t="s">
        <v>193</v>
      </c>
      <c r="V11459">
        <v>45566.31349537037</v>
      </c>
    </row>
    <row r="11460" spans="1:22" x14ac:dyDescent="0.3">
      <c r="A11460" t="s">
        <v>221</v>
      </c>
      <c r="B11460" t="s">
        <v>222</v>
      </c>
      <c r="C11460" t="s">
        <v>93</v>
      </c>
      <c r="D11460" s="29">
        <v>45926</v>
      </c>
      <c r="E11460" s="161">
        <v>0</v>
      </c>
      <c r="F11460" s="161">
        <v>0</v>
      </c>
      <c r="G11460" s="161">
        <v>0</v>
      </c>
      <c r="H11460" s="161">
        <v>0</v>
      </c>
      <c r="R11460">
        <v>0</v>
      </c>
      <c r="S11460">
        <v>0</v>
      </c>
      <c r="T11460" s="194">
        <v>0</v>
      </c>
      <c r="U11460" t="s">
        <v>193</v>
      </c>
      <c r="V11460">
        <v>45566.31349537037</v>
      </c>
    </row>
    <row r="11461" spans="1:22" x14ac:dyDescent="0.3">
      <c r="A11461" t="s">
        <v>221</v>
      </c>
      <c r="B11461" t="s">
        <v>222</v>
      </c>
      <c r="C11461" t="s">
        <v>93</v>
      </c>
      <c r="D11461" s="29">
        <v>45927</v>
      </c>
      <c r="E11461" s="161">
        <v>0</v>
      </c>
      <c r="F11461" s="161">
        <v>0</v>
      </c>
      <c r="G11461" s="161">
        <v>0</v>
      </c>
      <c r="H11461" s="161">
        <v>0</v>
      </c>
      <c r="R11461">
        <v>0</v>
      </c>
      <c r="S11461">
        <v>0</v>
      </c>
      <c r="T11461" s="194">
        <v>0</v>
      </c>
      <c r="U11461" t="s">
        <v>193</v>
      </c>
      <c r="V11461">
        <v>45566.31349537037</v>
      </c>
    </row>
    <row r="11462" spans="1:22" x14ac:dyDescent="0.3">
      <c r="A11462" t="s">
        <v>221</v>
      </c>
      <c r="B11462" t="s">
        <v>222</v>
      </c>
      <c r="C11462" t="s">
        <v>93</v>
      </c>
      <c r="D11462" s="29">
        <v>45928</v>
      </c>
      <c r="E11462" s="161">
        <v>0</v>
      </c>
      <c r="F11462" s="161">
        <v>0</v>
      </c>
      <c r="G11462" s="161">
        <v>0</v>
      </c>
      <c r="H11462" s="161">
        <v>0</v>
      </c>
      <c r="R11462">
        <v>0</v>
      </c>
      <c r="S11462">
        <v>0</v>
      </c>
      <c r="T11462" s="194">
        <v>0</v>
      </c>
      <c r="U11462" t="s">
        <v>193</v>
      </c>
      <c r="V11462">
        <v>45566.31349537037</v>
      </c>
    </row>
    <row r="11463" spans="1:22" x14ac:dyDescent="0.3">
      <c r="A11463" t="s">
        <v>221</v>
      </c>
      <c r="B11463" t="s">
        <v>222</v>
      </c>
      <c r="C11463" t="s">
        <v>93</v>
      </c>
      <c r="D11463" s="29">
        <v>45929</v>
      </c>
      <c r="E11463" s="161">
        <v>0</v>
      </c>
      <c r="F11463" s="161">
        <v>0</v>
      </c>
      <c r="G11463" s="161">
        <v>0</v>
      </c>
      <c r="H11463" s="161">
        <v>0</v>
      </c>
      <c r="R11463">
        <v>0</v>
      </c>
      <c r="S11463">
        <v>0</v>
      </c>
      <c r="T11463" s="194">
        <v>0</v>
      </c>
      <c r="U11463" t="s">
        <v>193</v>
      </c>
      <c r="V11463">
        <v>45566.313506944447</v>
      </c>
    </row>
    <row r="11464" spans="1:22" x14ac:dyDescent="0.3">
      <c r="A11464" t="s">
        <v>221</v>
      </c>
      <c r="B11464" t="s">
        <v>222</v>
      </c>
      <c r="C11464" t="s">
        <v>93</v>
      </c>
      <c r="D11464" s="29">
        <v>45930</v>
      </c>
      <c r="E11464" s="161">
        <v>0</v>
      </c>
      <c r="F11464" s="161">
        <v>0</v>
      </c>
      <c r="G11464" s="161">
        <v>0</v>
      </c>
      <c r="H11464" s="161">
        <v>0</v>
      </c>
      <c r="R11464">
        <v>0</v>
      </c>
      <c r="S11464">
        <v>0</v>
      </c>
      <c r="T11464" s="194">
        <v>0</v>
      </c>
      <c r="U11464" t="s">
        <v>193</v>
      </c>
      <c r="V11464">
        <v>45566.313506944447</v>
      </c>
    </row>
    <row r="11465" spans="1:22" x14ac:dyDescent="0.3">
      <c r="A11465" t="s">
        <v>221</v>
      </c>
      <c r="B11465" t="s">
        <v>222</v>
      </c>
      <c r="C11465" t="s">
        <v>93</v>
      </c>
      <c r="D11465" s="29">
        <v>45931</v>
      </c>
      <c r="E11465" s="161">
        <v>0</v>
      </c>
      <c r="F11465" s="161">
        <v>0</v>
      </c>
      <c r="G11465" s="161">
        <v>0</v>
      </c>
      <c r="H11465" s="161">
        <v>0</v>
      </c>
      <c r="R11465">
        <v>0</v>
      </c>
      <c r="S11465">
        <v>0</v>
      </c>
      <c r="T11465" s="194">
        <v>0</v>
      </c>
      <c r="U11465" t="s">
        <v>193</v>
      </c>
      <c r="V11465">
        <v>45597.313344907408</v>
      </c>
    </row>
    <row r="11466" spans="1:22" x14ac:dyDescent="0.3">
      <c r="A11466" t="s">
        <v>221</v>
      </c>
      <c r="B11466" t="s">
        <v>222</v>
      </c>
      <c r="C11466" t="s">
        <v>93</v>
      </c>
      <c r="D11466" s="29">
        <v>45932</v>
      </c>
      <c r="E11466" s="161">
        <v>0</v>
      </c>
      <c r="F11466" s="161">
        <v>0</v>
      </c>
      <c r="G11466" s="161">
        <v>0</v>
      </c>
      <c r="H11466" s="161">
        <v>0</v>
      </c>
      <c r="R11466">
        <v>0</v>
      </c>
      <c r="S11466">
        <v>0</v>
      </c>
      <c r="T11466" s="194">
        <v>0</v>
      </c>
      <c r="U11466" t="s">
        <v>193</v>
      </c>
      <c r="V11466">
        <v>45597.313356481478</v>
      </c>
    </row>
    <row r="11467" spans="1:22" x14ac:dyDescent="0.3">
      <c r="A11467" t="s">
        <v>221</v>
      </c>
      <c r="B11467" t="s">
        <v>222</v>
      </c>
      <c r="C11467" t="s">
        <v>93</v>
      </c>
      <c r="D11467" s="29">
        <v>45933</v>
      </c>
      <c r="E11467" s="161">
        <v>0</v>
      </c>
      <c r="F11467" s="161">
        <v>0</v>
      </c>
      <c r="G11467" s="161">
        <v>0</v>
      </c>
      <c r="H11467" s="161">
        <v>0</v>
      </c>
      <c r="R11467">
        <v>0</v>
      </c>
      <c r="S11467">
        <v>0</v>
      </c>
      <c r="T11467" s="194">
        <v>0</v>
      </c>
      <c r="U11467" t="s">
        <v>193</v>
      </c>
      <c r="V11467">
        <v>45597.313356481478</v>
      </c>
    </row>
    <row r="11468" spans="1:22" x14ac:dyDescent="0.3">
      <c r="A11468" t="s">
        <v>221</v>
      </c>
      <c r="B11468" t="s">
        <v>222</v>
      </c>
      <c r="C11468" t="s">
        <v>93</v>
      </c>
      <c r="D11468" s="29">
        <v>45934</v>
      </c>
      <c r="E11468" s="161">
        <v>0</v>
      </c>
      <c r="F11468" s="161">
        <v>0</v>
      </c>
      <c r="G11468" s="161">
        <v>0</v>
      </c>
      <c r="H11468" s="161">
        <v>0</v>
      </c>
      <c r="R11468">
        <v>0</v>
      </c>
      <c r="S11468">
        <v>0</v>
      </c>
      <c r="T11468" s="194">
        <v>0</v>
      </c>
      <c r="U11468" t="s">
        <v>193</v>
      </c>
      <c r="V11468">
        <v>45597.313356481478</v>
      </c>
    </row>
    <row r="11469" spans="1:22" x14ac:dyDescent="0.3">
      <c r="A11469" t="s">
        <v>221</v>
      </c>
      <c r="B11469" t="s">
        <v>222</v>
      </c>
      <c r="C11469" t="s">
        <v>93</v>
      </c>
      <c r="D11469" s="29">
        <v>45935</v>
      </c>
      <c r="E11469" s="161">
        <v>0</v>
      </c>
      <c r="F11469" s="161">
        <v>0</v>
      </c>
      <c r="G11469" s="161">
        <v>0</v>
      </c>
      <c r="H11469" s="161">
        <v>0</v>
      </c>
      <c r="R11469">
        <v>0</v>
      </c>
      <c r="S11469">
        <v>0</v>
      </c>
      <c r="T11469" s="194">
        <v>0</v>
      </c>
      <c r="U11469" t="s">
        <v>193</v>
      </c>
      <c r="V11469">
        <v>45597.313344907408</v>
      </c>
    </row>
    <row r="11470" spans="1:22" x14ac:dyDescent="0.3">
      <c r="A11470" t="s">
        <v>221</v>
      </c>
      <c r="B11470" t="s">
        <v>222</v>
      </c>
      <c r="C11470" t="s">
        <v>93</v>
      </c>
      <c r="D11470" s="29">
        <v>45936</v>
      </c>
      <c r="E11470" s="161">
        <v>0</v>
      </c>
      <c r="F11470" s="161">
        <v>0</v>
      </c>
      <c r="G11470" s="161">
        <v>0</v>
      </c>
      <c r="H11470" s="161">
        <v>0</v>
      </c>
      <c r="R11470">
        <v>0</v>
      </c>
      <c r="S11470">
        <v>0</v>
      </c>
      <c r="T11470" s="194">
        <v>0</v>
      </c>
      <c r="U11470" t="s">
        <v>193</v>
      </c>
      <c r="V11470">
        <v>45597.313344907408</v>
      </c>
    </row>
    <row r="11471" spans="1:22" x14ac:dyDescent="0.3">
      <c r="A11471" t="s">
        <v>221</v>
      </c>
      <c r="B11471" t="s">
        <v>222</v>
      </c>
      <c r="C11471" t="s">
        <v>93</v>
      </c>
      <c r="D11471" s="29">
        <v>45937</v>
      </c>
      <c r="E11471" s="161">
        <v>0</v>
      </c>
      <c r="F11471" s="161">
        <v>0</v>
      </c>
      <c r="G11471" s="161">
        <v>0</v>
      </c>
      <c r="H11471" s="161">
        <v>0</v>
      </c>
      <c r="R11471">
        <v>0</v>
      </c>
      <c r="S11471">
        <v>0</v>
      </c>
      <c r="T11471" s="194">
        <v>0</v>
      </c>
      <c r="U11471" t="s">
        <v>193</v>
      </c>
      <c r="V11471">
        <v>45597.313379629632</v>
      </c>
    </row>
    <row r="11472" spans="1:22" x14ac:dyDescent="0.3">
      <c r="A11472" t="s">
        <v>221</v>
      </c>
      <c r="B11472" t="s">
        <v>222</v>
      </c>
      <c r="C11472" t="s">
        <v>93</v>
      </c>
      <c r="D11472" s="29">
        <v>45938</v>
      </c>
      <c r="E11472" s="161">
        <v>0</v>
      </c>
      <c r="F11472" s="161">
        <v>0</v>
      </c>
      <c r="G11472" s="161">
        <v>0</v>
      </c>
      <c r="H11472" s="161">
        <v>0</v>
      </c>
      <c r="R11472">
        <v>0</v>
      </c>
      <c r="S11472">
        <v>0</v>
      </c>
      <c r="T11472" s="194">
        <v>0</v>
      </c>
      <c r="U11472" t="s">
        <v>193</v>
      </c>
      <c r="V11472">
        <v>45597.313368055555</v>
      </c>
    </row>
    <row r="11473" spans="1:22" x14ac:dyDescent="0.3">
      <c r="A11473" t="s">
        <v>221</v>
      </c>
      <c r="B11473" t="s">
        <v>222</v>
      </c>
      <c r="C11473" t="s">
        <v>93</v>
      </c>
      <c r="D11473" s="29">
        <v>45939</v>
      </c>
      <c r="E11473" s="161">
        <v>0</v>
      </c>
      <c r="F11473" s="161">
        <v>0</v>
      </c>
      <c r="G11473" s="161">
        <v>0</v>
      </c>
      <c r="H11473" s="161">
        <v>0</v>
      </c>
      <c r="R11473">
        <v>0</v>
      </c>
      <c r="S11473">
        <v>0</v>
      </c>
      <c r="T11473" s="194">
        <v>0</v>
      </c>
      <c r="U11473" t="s">
        <v>193</v>
      </c>
      <c r="V11473">
        <v>45597.313368055555</v>
      </c>
    </row>
    <row r="11474" spans="1:22" x14ac:dyDescent="0.3">
      <c r="A11474" t="s">
        <v>221</v>
      </c>
      <c r="B11474" t="s">
        <v>222</v>
      </c>
      <c r="C11474" t="s">
        <v>93</v>
      </c>
      <c r="D11474" s="29">
        <v>45940</v>
      </c>
      <c r="E11474" s="161">
        <v>0</v>
      </c>
      <c r="F11474" s="161">
        <v>0</v>
      </c>
      <c r="G11474" s="161">
        <v>0</v>
      </c>
      <c r="H11474" s="161">
        <v>0</v>
      </c>
      <c r="R11474">
        <v>0</v>
      </c>
      <c r="S11474">
        <v>0</v>
      </c>
      <c r="T11474" s="194">
        <v>0</v>
      </c>
      <c r="U11474" t="s">
        <v>193</v>
      </c>
      <c r="V11474">
        <v>45597.313368055555</v>
      </c>
    </row>
    <row r="11475" spans="1:22" x14ac:dyDescent="0.3">
      <c r="A11475" t="s">
        <v>221</v>
      </c>
      <c r="B11475" t="s">
        <v>222</v>
      </c>
      <c r="C11475" t="s">
        <v>93</v>
      </c>
      <c r="D11475" s="29">
        <v>45941</v>
      </c>
      <c r="E11475" s="161">
        <v>0</v>
      </c>
      <c r="F11475" s="161">
        <v>0</v>
      </c>
      <c r="G11475" s="161">
        <v>0</v>
      </c>
      <c r="H11475" s="161">
        <v>0</v>
      </c>
      <c r="R11475">
        <v>0</v>
      </c>
      <c r="S11475">
        <v>0</v>
      </c>
      <c r="T11475" s="194">
        <v>0</v>
      </c>
      <c r="U11475" t="s">
        <v>193</v>
      </c>
      <c r="V11475">
        <v>45597.313379629632</v>
      </c>
    </row>
    <row r="11476" spans="1:22" x14ac:dyDescent="0.3">
      <c r="A11476" t="s">
        <v>221</v>
      </c>
      <c r="B11476" t="s">
        <v>222</v>
      </c>
      <c r="C11476" t="s">
        <v>93</v>
      </c>
      <c r="D11476" s="29">
        <v>45942</v>
      </c>
      <c r="E11476" s="161">
        <v>0</v>
      </c>
      <c r="F11476" s="161">
        <v>0</v>
      </c>
      <c r="G11476" s="161">
        <v>0</v>
      </c>
      <c r="H11476" s="161">
        <v>0</v>
      </c>
      <c r="R11476">
        <v>0</v>
      </c>
      <c r="S11476">
        <v>0</v>
      </c>
      <c r="T11476" s="194">
        <v>0</v>
      </c>
      <c r="U11476" t="s">
        <v>193</v>
      </c>
      <c r="V11476">
        <v>45597.313368055555</v>
      </c>
    </row>
    <row r="11477" spans="1:22" x14ac:dyDescent="0.3">
      <c r="A11477" t="s">
        <v>221</v>
      </c>
      <c r="B11477" t="s">
        <v>222</v>
      </c>
      <c r="C11477" t="s">
        <v>93</v>
      </c>
      <c r="D11477" s="29">
        <v>45943</v>
      </c>
      <c r="E11477" s="161">
        <v>0</v>
      </c>
      <c r="F11477" s="161">
        <v>0</v>
      </c>
      <c r="G11477" s="161">
        <v>0</v>
      </c>
      <c r="H11477" s="161">
        <v>0</v>
      </c>
      <c r="R11477">
        <v>0</v>
      </c>
      <c r="S11477">
        <v>0</v>
      </c>
      <c r="T11477" s="194">
        <v>0</v>
      </c>
      <c r="U11477" t="s">
        <v>193</v>
      </c>
      <c r="V11477">
        <v>45597.313379629632</v>
      </c>
    </row>
    <row r="11478" spans="1:22" x14ac:dyDescent="0.3">
      <c r="A11478" t="s">
        <v>221</v>
      </c>
      <c r="B11478" t="s">
        <v>222</v>
      </c>
      <c r="C11478" t="s">
        <v>93</v>
      </c>
      <c r="D11478" s="29">
        <v>45944</v>
      </c>
      <c r="E11478" s="161">
        <v>0</v>
      </c>
      <c r="F11478" s="161">
        <v>0</v>
      </c>
      <c r="G11478" s="161">
        <v>0</v>
      </c>
      <c r="H11478" s="161">
        <v>0</v>
      </c>
      <c r="R11478">
        <v>0</v>
      </c>
      <c r="S11478">
        <v>0</v>
      </c>
      <c r="T11478" s="194">
        <v>0</v>
      </c>
      <c r="U11478" t="s">
        <v>193</v>
      </c>
      <c r="V11478">
        <v>45597.313391203701</v>
      </c>
    </row>
    <row r="11479" spans="1:22" x14ac:dyDescent="0.3">
      <c r="A11479" t="s">
        <v>221</v>
      </c>
      <c r="B11479" t="s">
        <v>222</v>
      </c>
      <c r="C11479" t="s">
        <v>93</v>
      </c>
      <c r="D11479" s="29">
        <v>45945</v>
      </c>
      <c r="E11479" s="161">
        <v>0</v>
      </c>
      <c r="F11479" s="161">
        <v>0</v>
      </c>
      <c r="G11479" s="161">
        <v>0</v>
      </c>
      <c r="H11479" s="161">
        <v>0</v>
      </c>
      <c r="R11479">
        <v>0</v>
      </c>
      <c r="S11479">
        <v>0</v>
      </c>
      <c r="T11479" s="194">
        <v>0</v>
      </c>
      <c r="U11479" t="s">
        <v>193</v>
      </c>
      <c r="V11479">
        <v>45597.313391203701</v>
      </c>
    </row>
    <row r="11480" spans="1:22" x14ac:dyDescent="0.3">
      <c r="A11480" t="s">
        <v>221</v>
      </c>
      <c r="B11480" t="s">
        <v>222</v>
      </c>
      <c r="C11480" t="s">
        <v>93</v>
      </c>
      <c r="D11480" s="29">
        <v>45946</v>
      </c>
      <c r="E11480" s="161">
        <v>0</v>
      </c>
      <c r="F11480" s="161">
        <v>0</v>
      </c>
      <c r="G11480" s="161">
        <v>0</v>
      </c>
      <c r="H11480" s="161">
        <v>0</v>
      </c>
      <c r="R11480">
        <v>0</v>
      </c>
      <c r="S11480">
        <v>0</v>
      </c>
      <c r="T11480" s="194">
        <v>0</v>
      </c>
      <c r="U11480" t="s">
        <v>193</v>
      </c>
      <c r="V11480">
        <v>45597.313402777778</v>
      </c>
    </row>
    <row r="11481" spans="1:22" x14ac:dyDescent="0.3">
      <c r="A11481" t="s">
        <v>221</v>
      </c>
      <c r="B11481" t="s">
        <v>222</v>
      </c>
      <c r="C11481" t="s">
        <v>93</v>
      </c>
      <c r="D11481" s="29">
        <v>45947</v>
      </c>
      <c r="E11481" s="161">
        <v>0</v>
      </c>
      <c r="F11481" s="161">
        <v>0</v>
      </c>
      <c r="G11481" s="161">
        <v>0</v>
      </c>
      <c r="H11481" s="161">
        <v>0</v>
      </c>
      <c r="R11481">
        <v>0</v>
      </c>
      <c r="S11481">
        <v>0</v>
      </c>
      <c r="T11481" s="194">
        <v>0</v>
      </c>
      <c r="U11481" t="s">
        <v>193</v>
      </c>
      <c r="V11481">
        <v>45597.313402777778</v>
      </c>
    </row>
    <row r="11482" spans="1:22" x14ac:dyDescent="0.3">
      <c r="A11482" t="s">
        <v>221</v>
      </c>
      <c r="B11482" t="s">
        <v>222</v>
      </c>
      <c r="C11482" t="s">
        <v>93</v>
      </c>
      <c r="D11482" s="29">
        <v>45948</v>
      </c>
      <c r="E11482" s="161">
        <v>0</v>
      </c>
      <c r="F11482" s="161">
        <v>0</v>
      </c>
      <c r="G11482" s="161">
        <v>0</v>
      </c>
      <c r="H11482" s="161">
        <v>0</v>
      </c>
      <c r="R11482">
        <v>0</v>
      </c>
      <c r="S11482">
        <v>0</v>
      </c>
      <c r="T11482" s="194">
        <v>0</v>
      </c>
      <c r="U11482" t="s">
        <v>193</v>
      </c>
      <c r="V11482">
        <v>45597.313402777778</v>
      </c>
    </row>
    <row r="11483" spans="1:22" x14ac:dyDescent="0.3">
      <c r="A11483" t="s">
        <v>221</v>
      </c>
      <c r="B11483" t="s">
        <v>222</v>
      </c>
      <c r="C11483" t="s">
        <v>93</v>
      </c>
      <c r="D11483" s="29">
        <v>45949</v>
      </c>
      <c r="E11483" s="161">
        <v>0</v>
      </c>
      <c r="F11483" s="161">
        <v>0</v>
      </c>
      <c r="G11483" s="161">
        <v>0</v>
      </c>
      <c r="H11483" s="161">
        <v>0</v>
      </c>
      <c r="R11483">
        <v>0</v>
      </c>
      <c r="S11483">
        <v>0</v>
      </c>
      <c r="T11483" s="194">
        <v>0</v>
      </c>
      <c r="U11483" t="s">
        <v>193</v>
      </c>
      <c r="V11483">
        <v>45597.313402777778</v>
      </c>
    </row>
    <row r="11484" spans="1:22" x14ac:dyDescent="0.3">
      <c r="A11484" t="s">
        <v>221</v>
      </c>
      <c r="B11484" t="s">
        <v>222</v>
      </c>
      <c r="C11484" t="s">
        <v>93</v>
      </c>
      <c r="D11484" s="29">
        <v>45950</v>
      </c>
      <c r="E11484" s="161">
        <v>0</v>
      </c>
      <c r="F11484" s="161">
        <v>0</v>
      </c>
      <c r="G11484" s="161">
        <v>0</v>
      </c>
      <c r="H11484" s="161">
        <v>0</v>
      </c>
      <c r="R11484">
        <v>0</v>
      </c>
      <c r="S11484">
        <v>0</v>
      </c>
      <c r="T11484" s="194">
        <v>0</v>
      </c>
      <c r="U11484" t="s">
        <v>193</v>
      </c>
      <c r="V11484">
        <v>45597.313414351855</v>
      </c>
    </row>
    <row r="11485" spans="1:22" x14ac:dyDescent="0.3">
      <c r="A11485" t="s">
        <v>221</v>
      </c>
      <c r="B11485" t="s">
        <v>222</v>
      </c>
      <c r="C11485" t="s">
        <v>93</v>
      </c>
      <c r="D11485" s="29">
        <v>45951</v>
      </c>
      <c r="E11485" s="161">
        <v>0</v>
      </c>
      <c r="F11485" s="161">
        <v>0</v>
      </c>
      <c r="G11485" s="161">
        <v>0</v>
      </c>
      <c r="H11485" s="161">
        <v>0</v>
      </c>
      <c r="R11485">
        <v>0</v>
      </c>
      <c r="S11485">
        <v>0</v>
      </c>
      <c r="T11485" s="194">
        <v>0</v>
      </c>
      <c r="U11485" t="s">
        <v>193</v>
      </c>
      <c r="V11485">
        <v>45597.313425925924</v>
      </c>
    </row>
    <row r="11486" spans="1:22" x14ac:dyDescent="0.3">
      <c r="A11486" t="s">
        <v>221</v>
      </c>
      <c r="B11486" t="s">
        <v>222</v>
      </c>
      <c r="C11486" t="s">
        <v>93</v>
      </c>
      <c r="D11486" s="29">
        <v>45952</v>
      </c>
      <c r="E11486" s="161">
        <v>0</v>
      </c>
      <c r="F11486" s="161">
        <v>0</v>
      </c>
      <c r="G11486" s="161">
        <v>0</v>
      </c>
      <c r="H11486" s="161">
        <v>0</v>
      </c>
      <c r="R11486">
        <v>0</v>
      </c>
      <c r="S11486">
        <v>0</v>
      </c>
      <c r="T11486" s="194">
        <v>0</v>
      </c>
      <c r="U11486" t="s">
        <v>193</v>
      </c>
      <c r="V11486">
        <v>45597.313414351855</v>
      </c>
    </row>
    <row r="11487" spans="1:22" x14ac:dyDescent="0.3">
      <c r="A11487" t="s">
        <v>221</v>
      </c>
      <c r="B11487" t="s">
        <v>222</v>
      </c>
      <c r="C11487" t="s">
        <v>93</v>
      </c>
      <c r="D11487" s="29">
        <v>45953</v>
      </c>
      <c r="E11487" s="161">
        <v>0</v>
      </c>
      <c r="F11487" s="161">
        <v>0</v>
      </c>
      <c r="G11487" s="161">
        <v>0</v>
      </c>
      <c r="H11487" s="161">
        <v>0</v>
      </c>
      <c r="R11487">
        <v>0</v>
      </c>
      <c r="S11487">
        <v>0</v>
      </c>
      <c r="T11487" s="194">
        <v>0</v>
      </c>
      <c r="U11487" t="s">
        <v>193</v>
      </c>
      <c r="V11487">
        <v>45597.313414351855</v>
      </c>
    </row>
    <row r="11488" spans="1:22" x14ac:dyDescent="0.3">
      <c r="A11488" t="s">
        <v>221</v>
      </c>
      <c r="B11488" t="s">
        <v>222</v>
      </c>
      <c r="C11488" t="s">
        <v>93</v>
      </c>
      <c r="D11488" s="29">
        <v>45954</v>
      </c>
      <c r="E11488" s="161">
        <v>0</v>
      </c>
      <c r="F11488" s="161">
        <v>0</v>
      </c>
      <c r="G11488" s="161">
        <v>0</v>
      </c>
      <c r="H11488" s="161">
        <v>0</v>
      </c>
      <c r="R11488">
        <v>0</v>
      </c>
      <c r="S11488">
        <v>0</v>
      </c>
      <c r="T11488" s="194">
        <v>0</v>
      </c>
      <c r="U11488" t="s">
        <v>193</v>
      </c>
      <c r="V11488">
        <v>45597.313425925924</v>
      </c>
    </row>
    <row r="11489" spans="1:22" x14ac:dyDescent="0.3">
      <c r="A11489" t="s">
        <v>221</v>
      </c>
      <c r="B11489" t="s">
        <v>222</v>
      </c>
      <c r="C11489" t="s">
        <v>93</v>
      </c>
      <c r="D11489" s="29">
        <v>45955</v>
      </c>
      <c r="E11489" s="161">
        <v>0</v>
      </c>
      <c r="F11489" s="161">
        <v>0</v>
      </c>
      <c r="G11489" s="161">
        <v>0</v>
      </c>
      <c r="H11489" s="161">
        <v>0</v>
      </c>
      <c r="R11489">
        <v>0</v>
      </c>
      <c r="S11489">
        <v>0</v>
      </c>
      <c r="T11489" s="194">
        <v>0</v>
      </c>
      <c r="U11489" t="s">
        <v>193</v>
      </c>
      <c r="V11489">
        <v>45597.313425925924</v>
      </c>
    </row>
    <row r="11490" spans="1:22" x14ac:dyDescent="0.3">
      <c r="A11490" t="s">
        <v>221</v>
      </c>
      <c r="B11490" t="s">
        <v>222</v>
      </c>
      <c r="C11490" t="s">
        <v>93</v>
      </c>
      <c r="D11490" s="29">
        <v>45956</v>
      </c>
      <c r="E11490" s="161">
        <v>0</v>
      </c>
      <c r="F11490" s="161">
        <v>0</v>
      </c>
      <c r="G11490" s="161">
        <v>0</v>
      </c>
      <c r="H11490" s="161">
        <v>0</v>
      </c>
      <c r="R11490">
        <v>0</v>
      </c>
      <c r="S11490">
        <v>0</v>
      </c>
      <c r="T11490" s="194">
        <v>0</v>
      </c>
      <c r="U11490" t="s">
        <v>193</v>
      </c>
      <c r="V11490">
        <v>45597.313437500001</v>
      </c>
    </row>
    <row r="11491" spans="1:22" x14ac:dyDescent="0.3">
      <c r="A11491" t="s">
        <v>221</v>
      </c>
      <c r="B11491" t="s">
        <v>222</v>
      </c>
      <c r="C11491" t="s">
        <v>93</v>
      </c>
      <c r="D11491" s="29">
        <v>45957</v>
      </c>
      <c r="E11491" s="161">
        <v>0</v>
      </c>
      <c r="F11491" s="161">
        <v>0</v>
      </c>
      <c r="G11491" s="161">
        <v>0</v>
      </c>
      <c r="H11491" s="161">
        <v>0</v>
      </c>
      <c r="R11491">
        <v>0</v>
      </c>
      <c r="S11491">
        <v>0</v>
      </c>
      <c r="T11491" s="194">
        <v>0</v>
      </c>
      <c r="U11491" t="s">
        <v>193</v>
      </c>
      <c r="V11491">
        <v>45597.313437500001</v>
      </c>
    </row>
    <row r="11492" spans="1:22" x14ac:dyDescent="0.3">
      <c r="A11492" t="s">
        <v>221</v>
      </c>
      <c r="B11492" t="s">
        <v>222</v>
      </c>
      <c r="C11492" t="s">
        <v>93</v>
      </c>
      <c r="D11492" s="29">
        <v>45958</v>
      </c>
      <c r="E11492" s="161">
        <v>0</v>
      </c>
      <c r="F11492" s="161">
        <v>0</v>
      </c>
      <c r="G11492" s="161">
        <v>0</v>
      </c>
      <c r="H11492" s="161">
        <v>0</v>
      </c>
      <c r="R11492">
        <v>0</v>
      </c>
      <c r="S11492">
        <v>0</v>
      </c>
      <c r="T11492" s="194">
        <v>0</v>
      </c>
      <c r="U11492" t="s">
        <v>193</v>
      </c>
      <c r="V11492">
        <v>45597.313449074078</v>
      </c>
    </row>
    <row r="11493" spans="1:22" x14ac:dyDescent="0.3">
      <c r="A11493" t="s">
        <v>221</v>
      </c>
      <c r="B11493" t="s">
        <v>222</v>
      </c>
      <c r="C11493" t="s">
        <v>93</v>
      </c>
      <c r="D11493" s="29">
        <v>45959</v>
      </c>
      <c r="E11493" s="161">
        <v>0</v>
      </c>
      <c r="F11493" s="161">
        <v>0</v>
      </c>
      <c r="G11493" s="161">
        <v>0</v>
      </c>
      <c r="H11493" s="161">
        <v>0</v>
      </c>
      <c r="R11493">
        <v>0</v>
      </c>
      <c r="S11493">
        <v>0</v>
      </c>
      <c r="T11493" s="194">
        <v>0</v>
      </c>
      <c r="U11493" t="s">
        <v>193</v>
      </c>
      <c r="V11493">
        <v>45597.313437500001</v>
      </c>
    </row>
    <row r="11494" spans="1:22" x14ac:dyDescent="0.3">
      <c r="A11494" t="s">
        <v>221</v>
      </c>
      <c r="B11494" t="s">
        <v>222</v>
      </c>
      <c r="C11494" t="s">
        <v>93</v>
      </c>
      <c r="D11494" s="29">
        <v>45960</v>
      </c>
      <c r="E11494" s="161">
        <v>0</v>
      </c>
      <c r="F11494" s="161">
        <v>0</v>
      </c>
      <c r="G11494" s="161">
        <v>0</v>
      </c>
      <c r="H11494" s="161">
        <v>0</v>
      </c>
      <c r="R11494">
        <v>0</v>
      </c>
      <c r="S11494">
        <v>0</v>
      </c>
      <c r="T11494" s="194">
        <v>0</v>
      </c>
      <c r="U11494" t="s">
        <v>193</v>
      </c>
      <c r="V11494">
        <v>45597.313449074078</v>
      </c>
    </row>
    <row r="11495" spans="1:22" x14ac:dyDescent="0.3">
      <c r="A11495" t="s">
        <v>221</v>
      </c>
      <c r="B11495" t="s">
        <v>222</v>
      </c>
      <c r="C11495" t="s">
        <v>93</v>
      </c>
      <c r="D11495" s="29">
        <v>45961</v>
      </c>
      <c r="E11495" s="161">
        <v>0</v>
      </c>
      <c r="F11495" s="161">
        <v>0</v>
      </c>
      <c r="G11495" s="161">
        <v>0</v>
      </c>
      <c r="H11495" s="161">
        <v>0</v>
      </c>
      <c r="R11495">
        <v>0</v>
      </c>
      <c r="S11495">
        <v>0</v>
      </c>
      <c r="T11495" s="194">
        <v>0</v>
      </c>
      <c r="U11495" t="s">
        <v>193</v>
      </c>
      <c r="V11495">
        <v>45597.313449074078</v>
      </c>
    </row>
    <row r="11496" spans="1:22" x14ac:dyDescent="0.3">
      <c r="A11496" t="s">
        <v>221</v>
      </c>
      <c r="B11496" t="s">
        <v>222</v>
      </c>
      <c r="C11496" t="s">
        <v>93</v>
      </c>
      <c r="D11496" s="29">
        <v>45962</v>
      </c>
      <c r="E11496" s="161">
        <v>0</v>
      </c>
      <c r="F11496" s="161">
        <v>0</v>
      </c>
      <c r="G11496" s="161">
        <v>0</v>
      </c>
      <c r="H11496" s="161">
        <v>0</v>
      </c>
      <c r="R11496">
        <v>0</v>
      </c>
      <c r="S11496">
        <v>0</v>
      </c>
      <c r="T11496" s="194">
        <v>0</v>
      </c>
      <c r="U11496" t="s">
        <v>193</v>
      </c>
      <c r="V11496">
        <v>45627.313206018516</v>
      </c>
    </row>
    <row r="11497" spans="1:22" x14ac:dyDescent="0.3">
      <c r="A11497" t="s">
        <v>221</v>
      </c>
      <c r="B11497" t="s">
        <v>222</v>
      </c>
      <c r="C11497" t="s">
        <v>93</v>
      </c>
      <c r="D11497" s="29">
        <v>45963</v>
      </c>
      <c r="E11497" s="161">
        <v>0</v>
      </c>
      <c r="F11497" s="161">
        <v>0</v>
      </c>
      <c r="G11497" s="161">
        <v>0</v>
      </c>
      <c r="H11497" s="161">
        <v>0</v>
      </c>
      <c r="R11497">
        <v>0</v>
      </c>
      <c r="S11497">
        <v>0</v>
      </c>
      <c r="T11497" s="194">
        <v>0</v>
      </c>
      <c r="U11497" t="s">
        <v>193</v>
      </c>
      <c r="V11497">
        <v>45627.313402777778</v>
      </c>
    </row>
    <row r="11498" spans="1:22" x14ac:dyDescent="0.3">
      <c r="A11498" t="s">
        <v>221</v>
      </c>
      <c r="B11498" t="s">
        <v>222</v>
      </c>
      <c r="C11498" t="s">
        <v>93</v>
      </c>
      <c r="D11498" s="29">
        <v>45964</v>
      </c>
      <c r="E11498" s="161">
        <v>0</v>
      </c>
      <c r="F11498" s="161">
        <v>0</v>
      </c>
      <c r="G11498" s="161">
        <v>0</v>
      </c>
      <c r="H11498" s="161">
        <v>0</v>
      </c>
      <c r="R11498">
        <v>0</v>
      </c>
      <c r="S11498">
        <v>0</v>
      </c>
      <c r="T11498" s="194">
        <v>0</v>
      </c>
      <c r="U11498" t="s">
        <v>193</v>
      </c>
      <c r="V11498">
        <v>45627.313356481478</v>
      </c>
    </row>
    <row r="11499" spans="1:22" x14ac:dyDescent="0.3">
      <c r="A11499" t="s">
        <v>221</v>
      </c>
      <c r="B11499" t="s">
        <v>222</v>
      </c>
      <c r="C11499" t="s">
        <v>93</v>
      </c>
      <c r="D11499" s="29">
        <v>45965</v>
      </c>
      <c r="E11499" s="161">
        <v>0</v>
      </c>
      <c r="F11499" s="161">
        <v>0</v>
      </c>
      <c r="G11499" s="161">
        <v>0</v>
      </c>
      <c r="H11499" s="161">
        <v>0</v>
      </c>
      <c r="R11499">
        <v>0</v>
      </c>
      <c r="S11499">
        <v>0</v>
      </c>
      <c r="T11499" s="194">
        <v>0</v>
      </c>
      <c r="U11499" t="s">
        <v>193</v>
      </c>
      <c r="V11499">
        <v>45627.313402777778</v>
      </c>
    </row>
    <row r="11500" spans="1:22" x14ac:dyDescent="0.3">
      <c r="A11500" t="s">
        <v>221</v>
      </c>
      <c r="B11500" t="s">
        <v>222</v>
      </c>
      <c r="C11500" t="s">
        <v>93</v>
      </c>
      <c r="D11500" s="29">
        <v>45966</v>
      </c>
      <c r="E11500" s="161">
        <v>0</v>
      </c>
      <c r="F11500" s="161">
        <v>0</v>
      </c>
      <c r="G11500" s="161">
        <v>0</v>
      </c>
      <c r="H11500" s="161">
        <v>0</v>
      </c>
      <c r="R11500">
        <v>0</v>
      </c>
      <c r="S11500">
        <v>0</v>
      </c>
      <c r="T11500" s="194">
        <v>0</v>
      </c>
      <c r="U11500" t="s">
        <v>193</v>
      </c>
      <c r="V11500">
        <v>45627.313391203701</v>
      </c>
    </row>
    <row r="11501" spans="1:22" x14ac:dyDescent="0.3">
      <c r="A11501" t="s">
        <v>221</v>
      </c>
      <c r="B11501" t="s">
        <v>222</v>
      </c>
      <c r="C11501" t="s">
        <v>93</v>
      </c>
      <c r="D11501" s="29">
        <v>45967</v>
      </c>
      <c r="E11501" s="161">
        <v>0</v>
      </c>
      <c r="F11501" s="161">
        <v>0</v>
      </c>
      <c r="G11501" s="161">
        <v>0</v>
      </c>
      <c r="H11501" s="161">
        <v>0</v>
      </c>
      <c r="R11501">
        <v>0</v>
      </c>
      <c r="S11501">
        <v>0</v>
      </c>
      <c r="T11501" s="194">
        <v>0</v>
      </c>
      <c r="U11501" t="s">
        <v>193</v>
      </c>
      <c r="V11501">
        <v>45627.313402777778</v>
      </c>
    </row>
    <row r="11502" spans="1:22" x14ac:dyDescent="0.3">
      <c r="A11502" t="s">
        <v>221</v>
      </c>
      <c r="B11502" t="s">
        <v>222</v>
      </c>
      <c r="C11502" t="s">
        <v>93</v>
      </c>
      <c r="D11502" s="29">
        <v>45968</v>
      </c>
      <c r="E11502" s="161">
        <v>0</v>
      </c>
      <c r="F11502" s="161">
        <v>0</v>
      </c>
      <c r="G11502" s="161">
        <v>0</v>
      </c>
      <c r="H11502" s="161">
        <v>0</v>
      </c>
      <c r="R11502">
        <v>0</v>
      </c>
      <c r="S11502">
        <v>0</v>
      </c>
      <c r="T11502" s="194">
        <v>0</v>
      </c>
      <c r="U11502" t="s">
        <v>193</v>
      </c>
      <c r="V11502">
        <v>45627.313402777778</v>
      </c>
    </row>
    <row r="11503" spans="1:22" x14ac:dyDescent="0.3">
      <c r="A11503" t="s">
        <v>221</v>
      </c>
      <c r="B11503" t="s">
        <v>222</v>
      </c>
      <c r="C11503" t="s">
        <v>93</v>
      </c>
      <c r="D11503" s="29">
        <v>45969</v>
      </c>
      <c r="E11503" s="161">
        <v>0</v>
      </c>
      <c r="F11503" s="161">
        <v>0</v>
      </c>
      <c r="G11503" s="161">
        <v>0</v>
      </c>
      <c r="H11503" s="161">
        <v>0</v>
      </c>
      <c r="R11503">
        <v>0</v>
      </c>
      <c r="S11503">
        <v>0</v>
      </c>
      <c r="T11503" s="194">
        <v>0</v>
      </c>
      <c r="U11503" t="s">
        <v>193</v>
      </c>
      <c r="V11503">
        <v>45627.313402777778</v>
      </c>
    </row>
    <row r="11504" spans="1:22" x14ac:dyDescent="0.3">
      <c r="A11504" t="s">
        <v>221</v>
      </c>
      <c r="B11504" t="s">
        <v>222</v>
      </c>
      <c r="C11504" t="s">
        <v>93</v>
      </c>
      <c r="D11504" s="29">
        <v>45970</v>
      </c>
      <c r="E11504" s="161">
        <v>0</v>
      </c>
      <c r="F11504" s="161">
        <v>0</v>
      </c>
      <c r="G11504" s="161">
        <v>0</v>
      </c>
      <c r="H11504" s="161">
        <v>0</v>
      </c>
      <c r="R11504">
        <v>0</v>
      </c>
      <c r="S11504">
        <v>0</v>
      </c>
      <c r="T11504" s="194">
        <v>0</v>
      </c>
      <c r="U11504" t="s">
        <v>193</v>
      </c>
      <c r="V11504">
        <v>45627.313414351855</v>
      </c>
    </row>
    <row r="11505" spans="1:22" x14ac:dyDescent="0.3">
      <c r="A11505" t="s">
        <v>221</v>
      </c>
      <c r="B11505" t="s">
        <v>222</v>
      </c>
      <c r="C11505" t="s">
        <v>93</v>
      </c>
      <c r="D11505" s="29">
        <v>45971</v>
      </c>
      <c r="E11505" s="161">
        <v>0</v>
      </c>
      <c r="F11505" s="161">
        <v>0</v>
      </c>
      <c r="G11505" s="161">
        <v>0</v>
      </c>
      <c r="H11505" s="161">
        <v>0</v>
      </c>
      <c r="R11505">
        <v>0</v>
      </c>
      <c r="S11505">
        <v>0</v>
      </c>
      <c r="T11505" s="194">
        <v>0</v>
      </c>
      <c r="U11505" t="s">
        <v>193</v>
      </c>
      <c r="V11505">
        <v>45627.313414351855</v>
      </c>
    </row>
    <row r="11506" spans="1:22" x14ac:dyDescent="0.3">
      <c r="A11506" t="s">
        <v>221</v>
      </c>
      <c r="B11506" t="s">
        <v>222</v>
      </c>
      <c r="C11506" t="s">
        <v>93</v>
      </c>
      <c r="D11506" s="29">
        <v>45972</v>
      </c>
      <c r="E11506" s="161">
        <v>0</v>
      </c>
      <c r="F11506" s="161">
        <v>0</v>
      </c>
      <c r="G11506" s="161">
        <v>0</v>
      </c>
      <c r="H11506" s="161">
        <v>0</v>
      </c>
      <c r="R11506">
        <v>0</v>
      </c>
      <c r="S11506">
        <v>0</v>
      </c>
      <c r="T11506" s="194">
        <v>0</v>
      </c>
      <c r="U11506" t="s">
        <v>193</v>
      </c>
      <c r="V11506">
        <v>45627.313414351855</v>
      </c>
    </row>
    <row r="11507" spans="1:22" x14ac:dyDescent="0.3">
      <c r="A11507" t="s">
        <v>221</v>
      </c>
      <c r="B11507" t="s">
        <v>222</v>
      </c>
      <c r="C11507" t="s">
        <v>93</v>
      </c>
      <c r="D11507" s="29">
        <v>45973</v>
      </c>
      <c r="E11507" s="161">
        <v>0</v>
      </c>
      <c r="F11507" s="161">
        <v>0</v>
      </c>
      <c r="G11507" s="161">
        <v>0</v>
      </c>
      <c r="H11507" s="161">
        <v>0</v>
      </c>
      <c r="R11507">
        <v>0</v>
      </c>
      <c r="S11507">
        <v>0</v>
      </c>
      <c r="T11507" s="194">
        <v>0</v>
      </c>
      <c r="U11507" t="s">
        <v>193</v>
      </c>
      <c r="V11507">
        <v>45627.313425925924</v>
      </c>
    </row>
    <row r="11508" spans="1:22" x14ac:dyDescent="0.3">
      <c r="A11508" t="s">
        <v>221</v>
      </c>
      <c r="B11508" t="s">
        <v>222</v>
      </c>
      <c r="C11508" t="s">
        <v>93</v>
      </c>
      <c r="D11508" s="29">
        <v>45974</v>
      </c>
      <c r="E11508" s="161">
        <v>0</v>
      </c>
      <c r="F11508" s="161">
        <v>0</v>
      </c>
      <c r="G11508" s="161">
        <v>0</v>
      </c>
      <c r="H11508" s="161">
        <v>0</v>
      </c>
      <c r="R11508">
        <v>0</v>
      </c>
      <c r="S11508">
        <v>0</v>
      </c>
      <c r="T11508" s="194">
        <v>0</v>
      </c>
      <c r="U11508" t="s">
        <v>193</v>
      </c>
      <c r="V11508">
        <v>45627.313425925924</v>
      </c>
    </row>
    <row r="11509" spans="1:22" x14ac:dyDescent="0.3">
      <c r="A11509" t="s">
        <v>221</v>
      </c>
      <c r="B11509" t="s">
        <v>222</v>
      </c>
      <c r="C11509" t="s">
        <v>93</v>
      </c>
      <c r="D11509" s="29">
        <v>45975</v>
      </c>
      <c r="E11509" s="161">
        <v>0</v>
      </c>
      <c r="F11509" s="161">
        <v>0</v>
      </c>
      <c r="G11509" s="161">
        <v>0</v>
      </c>
      <c r="H11509" s="161">
        <v>0</v>
      </c>
      <c r="R11509">
        <v>0</v>
      </c>
      <c r="S11509">
        <v>0</v>
      </c>
      <c r="T11509" s="194">
        <v>0</v>
      </c>
      <c r="U11509" t="s">
        <v>193</v>
      </c>
      <c r="V11509">
        <v>45627.313425925924</v>
      </c>
    </row>
    <row r="11510" spans="1:22" x14ac:dyDescent="0.3">
      <c r="A11510" t="s">
        <v>221</v>
      </c>
      <c r="B11510" t="s">
        <v>222</v>
      </c>
      <c r="C11510" t="s">
        <v>93</v>
      </c>
      <c r="D11510" s="29">
        <v>45976</v>
      </c>
      <c r="E11510" s="161">
        <v>0</v>
      </c>
      <c r="F11510" s="161">
        <v>0</v>
      </c>
      <c r="G11510" s="161">
        <v>0</v>
      </c>
      <c r="H11510" s="161">
        <v>0</v>
      </c>
      <c r="R11510">
        <v>0</v>
      </c>
      <c r="S11510">
        <v>0</v>
      </c>
      <c r="T11510" s="194">
        <v>0</v>
      </c>
      <c r="U11510" t="s">
        <v>193</v>
      </c>
      <c r="V11510">
        <v>45627.313437500001</v>
      </c>
    </row>
    <row r="11511" spans="1:22" x14ac:dyDescent="0.3">
      <c r="A11511" t="s">
        <v>221</v>
      </c>
      <c r="B11511" t="s">
        <v>222</v>
      </c>
      <c r="C11511" t="s">
        <v>93</v>
      </c>
      <c r="D11511" s="29">
        <v>45977</v>
      </c>
      <c r="E11511" s="161">
        <v>0</v>
      </c>
      <c r="F11511" s="161">
        <v>0</v>
      </c>
      <c r="G11511" s="161">
        <v>0</v>
      </c>
      <c r="H11511" s="161">
        <v>0</v>
      </c>
      <c r="R11511">
        <v>0</v>
      </c>
      <c r="S11511">
        <v>0</v>
      </c>
      <c r="T11511" s="194">
        <v>0</v>
      </c>
      <c r="U11511" t="s">
        <v>193</v>
      </c>
      <c r="V11511">
        <v>45627.313437500001</v>
      </c>
    </row>
    <row r="11512" spans="1:22" x14ac:dyDescent="0.3">
      <c r="A11512" t="s">
        <v>221</v>
      </c>
      <c r="B11512" t="s">
        <v>222</v>
      </c>
      <c r="C11512" t="s">
        <v>93</v>
      </c>
      <c r="D11512" s="29">
        <v>45978</v>
      </c>
      <c r="E11512" s="161">
        <v>0</v>
      </c>
      <c r="F11512" s="161">
        <v>0</v>
      </c>
      <c r="G11512" s="161">
        <v>0</v>
      </c>
      <c r="H11512" s="161">
        <v>0</v>
      </c>
      <c r="R11512">
        <v>0</v>
      </c>
      <c r="S11512">
        <v>0</v>
      </c>
      <c r="T11512" s="194">
        <v>0</v>
      </c>
      <c r="U11512" t="s">
        <v>193</v>
      </c>
      <c r="V11512">
        <v>45627.313437500001</v>
      </c>
    </row>
    <row r="11513" spans="1:22" x14ac:dyDescent="0.3">
      <c r="A11513" t="s">
        <v>221</v>
      </c>
      <c r="B11513" t="s">
        <v>222</v>
      </c>
      <c r="C11513" t="s">
        <v>93</v>
      </c>
      <c r="D11513" s="29">
        <v>45979</v>
      </c>
      <c r="E11513" s="161">
        <v>0</v>
      </c>
      <c r="F11513" s="161">
        <v>0</v>
      </c>
      <c r="G11513" s="161">
        <v>0</v>
      </c>
      <c r="H11513" s="161">
        <v>0</v>
      </c>
      <c r="R11513">
        <v>0</v>
      </c>
      <c r="S11513">
        <v>0</v>
      </c>
      <c r="T11513" s="194">
        <v>0</v>
      </c>
      <c r="U11513" t="s">
        <v>193</v>
      </c>
      <c r="V11513">
        <v>45627.313449074078</v>
      </c>
    </row>
    <row r="11514" spans="1:22" x14ac:dyDescent="0.3">
      <c r="A11514" t="s">
        <v>221</v>
      </c>
      <c r="B11514" t="s">
        <v>222</v>
      </c>
      <c r="C11514" t="s">
        <v>93</v>
      </c>
      <c r="D11514" s="29">
        <v>45980</v>
      </c>
      <c r="E11514" s="161">
        <v>0</v>
      </c>
      <c r="F11514" s="161">
        <v>0</v>
      </c>
      <c r="G11514" s="161">
        <v>0</v>
      </c>
      <c r="H11514" s="161">
        <v>0</v>
      </c>
      <c r="R11514">
        <v>0</v>
      </c>
      <c r="S11514">
        <v>0</v>
      </c>
      <c r="T11514" s="194">
        <v>0</v>
      </c>
      <c r="U11514" t="s">
        <v>193</v>
      </c>
      <c r="V11514">
        <v>45627.313449074078</v>
      </c>
    </row>
    <row r="11515" spans="1:22" x14ac:dyDescent="0.3">
      <c r="A11515" t="s">
        <v>221</v>
      </c>
      <c r="B11515" t="s">
        <v>222</v>
      </c>
      <c r="C11515" t="s">
        <v>93</v>
      </c>
      <c r="D11515" s="29">
        <v>45981</v>
      </c>
      <c r="E11515" s="161">
        <v>0</v>
      </c>
      <c r="F11515" s="161">
        <v>0</v>
      </c>
      <c r="G11515" s="161">
        <v>0</v>
      </c>
      <c r="H11515" s="161">
        <v>0</v>
      </c>
      <c r="R11515">
        <v>0</v>
      </c>
      <c r="S11515">
        <v>0</v>
      </c>
      <c r="T11515" s="194">
        <v>0</v>
      </c>
      <c r="U11515" t="s">
        <v>193</v>
      </c>
      <c r="V11515">
        <v>45627.313460648147</v>
      </c>
    </row>
    <row r="11516" spans="1:22" x14ac:dyDescent="0.3">
      <c r="A11516" t="s">
        <v>221</v>
      </c>
      <c r="B11516" t="s">
        <v>222</v>
      </c>
      <c r="C11516" t="s">
        <v>93</v>
      </c>
      <c r="D11516" s="29">
        <v>45982</v>
      </c>
      <c r="E11516" s="161">
        <v>0</v>
      </c>
      <c r="F11516" s="161">
        <v>0</v>
      </c>
      <c r="G11516" s="161">
        <v>0</v>
      </c>
      <c r="H11516" s="161">
        <v>0</v>
      </c>
      <c r="R11516">
        <v>0</v>
      </c>
      <c r="S11516">
        <v>0</v>
      </c>
      <c r="T11516" s="194">
        <v>0</v>
      </c>
      <c r="U11516" t="s">
        <v>193</v>
      </c>
      <c r="V11516">
        <v>45627.313460648147</v>
      </c>
    </row>
    <row r="11517" spans="1:22" x14ac:dyDescent="0.3">
      <c r="A11517" t="s">
        <v>221</v>
      </c>
      <c r="B11517" t="s">
        <v>222</v>
      </c>
      <c r="C11517" t="s">
        <v>93</v>
      </c>
      <c r="D11517" s="29">
        <v>45983</v>
      </c>
      <c r="E11517" s="161">
        <v>0</v>
      </c>
      <c r="F11517" s="161">
        <v>0</v>
      </c>
      <c r="G11517" s="161">
        <v>0</v>
      </c>
      <c r="H11517" s="161">
        <v>0</v>
      </c>
      <c r="R11517">
        <v>0</v>
      </c>
      <c r="S11517">
        <v>0</v>
      </c>
      <c r="T11517" s="194">
        <v>0</v>
      </c>
      <c r="U11517" t="s">
        <v>193</v>
      </c>
      <c r="V11517">
        <v>45627.313460648147</v>
      </c>
    </row>
    <row r="11518" spans="1:22" x14ac:dyDescent="0.3">
      <c r="A11518" t="s">
        <v>221</v>
      </c>
      <c r="B11518" t="s">
        <v>222</v>
      </c>
      <c r="C11518" t="s">
        <v>93</v>
      </c>
      <c r="D11518" s="29">
        <v>45984</v>
      </c>
      <c r="E11518" s="161">
        <v>0</v>
      </c>
      <c r="F11518" s="161">
        <v>0</v>
      </c>
      <c r="G11518" s="161">
        <v>0</v>
      </c>
      <c r="H11518" s="161">
        <v>0</v>
      </c>
      <c r="R11518">
        <v>0</v>
      </c>
      <c r="S11518">
        <v>0</v>
      </c>
      <c r="T11518" s="194">
        <v>0</v>
      </c>
      <c r="U11518" t="s">
        <v>193</v>
      </c>
      <c r="V11518">
        <v>45627.313460648147</v>
      </c>
    </row>
    <row r="11519" spans="1:22" x14ac:dyDescent="0.3">
      <c r="A11519" t="s">
        <v>221</v>
      </c>
      <c r="B11519" t="s">
        <v>222</v>
      </c>
      <c r="C11519" t="s">
        <v>93</v>
      </c>
      <c r="D11519" s="29">
        <v>45985</v>
      </c>
      <c r="E11519" s="161">
        <v>0</v>
      </c>
      <c r="F11519" s="161">
        <v>0</v>
      </c>
      <c r="G11519" s="161">
        <v>0</v>
      </c>
      <c r="H11519" s="161">
        <v>0</v>
      </c>
      <c r="R11519">
        <v>0</v>
      </c>
      <c r="S11519">
        <v>0</v>
      </c>
      <c r="T11519" s="194">
        <v>0</v>
      </c>
      <c r="U11519" t="s">
        <v>193</v>
      </c>
      <c r="V11519">
        <v>45627.313472222224</v>
      </c>
    </row>
    <row r="11520" spans="1:22" x14ac:dyDescent="0.3">
      <c r="A11520" t="s">
        <v>221</v>
      </c>
      <c r="B11520" t="s">
        <v>222</v>
      </c>
      <c r="C11520" t="s">
        <v>93</v>
      </c>
      <c r="D11520" s="29">
        <v>45986</v>
      </c>
      <c r="E11520" s="161">
        <v>0</v>
      </c>
      <c r="F11520" s="161">
        <v>0</v>
      </c>
      <c r="G11520" s="161">
        <v>0</v>
      </c>
      <c r="H11520" s="161">
        <v>0</v>
      </c>
      <c r="R11520">
        <v>0</v>
      </c>
      <c r="S11520">
        <v>0</v>
      </c>
      <c r="T11520" s="194">
        <v>0</v>
      </c>
      <c r="U11520" t="s">
        <v>193</v>
      </c>
      <c r="V11520">
        <v>45627.313472222224</v>
      </c>
    </row>
    <row r="11521" spans="1:22" x14ac:dyDescent="0.3">
      <c r="A11521" t="s">
        <v>221</v>
      </c>
      <c r="B11521" t="s">
        <v>222</v>
      </c>
      <c r="C11521" t="s">
        <v>93</v>
      </c>
      <c r="D11521" s="29">
        <v>45987</v>
      </c>
      <c r="E11521" s="161">
        <v>0</v>
      </c>
      <c r="F11521" s="161">
        <v>0</v>
      </c>
      <c r="G11521" s="161">
        <v>0</v>
      </c>
      <c r="H11521" s="161">
        <v>0</v>
      </c>
      <c r="R11521">
        <v>0</v>
      </c>
      <c r="S11521">
        <v>0</v>
      </c>
      <c r="T11521" s="194">
        <v>0</v>
      </c>
      <c r="U11521" t="s">
        <v>193</v>
      </c>
      <c r="V11521">
        <v>45627.313472222224</v>
      </c>
    </row>
    <row r="11522" spans="1:22" x14ac:dyDescent="0.3">
      <c r="A11522" t="s">
        <v>221</v>
      </c>
      <c r="B11522" t="s">
        <v>222</v>
      </c>
      <c r="C11522" t="s">
        <v>93</v>
      </c>
      <c r="D11522" s="29">
        <v>45988</v>
      </c>
      <c r="E11522" s="161">
        <v>0</v>
      </c>
      <c r="F11522" s="161">
        <v>0</v>
      </c>
      <c r="G11522" s="161">
        <v>0</v>
      </c>
      <c r="H11522" s="161">
        <v>0</v>
      </c>
      <c r="R11522">
        <v>0</v>
      </c>
      <c r="S11522">
        <v>0</v>
      </c>
      <c r="T11522" s="194">
        <v>0</v>
      </c>
      <c r="U11522" t="s">
        <v>193</v>
      </c>
      <c r="V11522">
        <v>45627.313472222224</v>
      </c>
    </row>
    <row r="11523" spans="1:22" x14ac:dyDescent="0.3">
      <c r="A11523" t="s">
        <v>221</v>
      </c>
      <c r="B11523" t="s">
        <v>222</v>
      </c>
      <c r="C11523" t="s">
        <v>93</v>
      </c>
      <c r="D11523" s="29">
        <v>45989</v>
      </c>
      <c r="E11523" s="161">
        <v>0</v>
      </c>
      <c r="F11523" s="161">
        <v>0</v>
      </c>
      <c r="G11523" s="161">
        <v>0</v>
      </c>
      <c r="H11523" s="161">
        <v>0</v>
      </c>
      <c r="R11523">
        <v>0</v>
      </c>
      <c r="S11523">
        <v>0</v>
      </c>
      <c r="T11523" s="194">
        <v>0</v>
      </c>
      <c r="U11523" t="s">
        <v>193</v>
      </c>
      <c r="V11523">
        <v>45627.313483796293</v>
      </c>
    </row>
    <row r="11524" spans="1:22" x14ac:dyDescent="0.3">
      <c r="A11524" t="s">
        <v>221</v>
      </c>
      <c r="B11524" t="s">
        <v>222</v>
      </c>
      <c r="C11524" t="s">
        <v>93</v>
      </c>
      <c r="D11524" s="29">
        <v>45990</v>
      </c>
      <c r="E11524" s="161">
        <v>0</v>
      </c>
      <c r="F11524" s="161">
        <v>0</v>
      </c>
      <c r="G11524" s="161">
        <v>0</v>
      </c>
      <c r="H11524" s="161">
        <v>0</v>
      </c>
      <c r="R11524">
        <v>0</v>
      </c>
      <c r="S11524">
        <v>0</v>
      </c>
      <c r="T11524" s="194">
        <v>0</v>
      </c>
      <c r="U11524" t="s">
        <v>193</v>
      </c>
      <c r="V11524">
        <v>45627.31349537037</v>
      </c>
    </row>
    <row r="11525" spans="1:22" x14ac:dyDescent="0.3">
      <c r="A11525" t="s">
        <v>221</v>
      </c>
      <c r="B11525" t="s">
        <v>222</v>
      </c>
      <c r="C11525" t="s">
        <v>93</v>
      </c>
      <c r="D11525" s="29">
        <v>45991</v>
      </c>
      <c r="E11525" s="161">
        <v>0</v>
      </c>
      <c r="F11525" s="161">
        <v>0</v>
      </c>
      <c r="G11525" s="161">
        <v>0</v>
      </c>
      <c r="H11525" s="161">
        <v>0</v>
      </c>
      <c r="R11525">
        <v>0</v>
      </c>
      <c r="S11525">
        <v>0</v>
      </c>
      <c r="T11525" s="194">
        <v>0</v>
      </c>
      <c r="U11525" t="s">
        <v>193</v>
      </c>
      <c r="V11525">
        <v>45627.31349537037</v>
      </c>
    </row>
    <row r="11526" spans="1:22" x14ac:dyDescent="0.3">
      <c r="A11526" t="s">
        <v>221</v>
      </c>
      <c r="B11526" t="s">
        <v>222</v>
      </c>
      <c r="C11526" t="s">
        <v>93</v>
      </c>
      <c r="D11526" s="29">
        <v>45992</v>
      </c>
      <c r="E11526" s="161">
        <v>0</v>
      </c>
      <c r="F11526" s="161">
        <v>0</v>
      </c>
      <c r="G11526" s="161">
        <v>0</v>
      </c>
      <c r="H11526" s="161">
        <v>0</v>
      </c>
      <c r="R11526">
        <v>0</v>
      </c>
      <c r="S11526">
        <v>0</v>
      </c>
      <c r="T11526" s="194">
        <v>0</v>
      </c>
      <c r="U11526" t="s">
        <v>193</v>
      </c>
      <c r="V11526">
        <v>45658.313379629632</v>
      </c>
    </row>
    <row r="11527" spans="1:22" x14ac:dyDescent="0.3">
      <c r="A11527" t="s">
        <v>221</v>
      </c>
      <c r="B11527" t="s">
        <v>222</v>
      </c>
      <c r="C11527" t="s">
        <v>93</v>
      </c>
      <c r="D11527" s="29">
        <v>45993</v>
      </c>
      <c r="E11527" s="161">
        <v>0</v>
      </c>
      <c r="F11527" s="161">
        <v>0</v>
      </c>
      <c r="G11527" s="161">
        <v>0</v>
      </c>
      <c r="H11527" s="161">
        <v>0</v>
      </c>
      <c r="R11527">
        <v>0</v>
      </c>
      <c r="S11527">
        <v>0</v>
      </c>
      <c r="T11527" s="194">
        <v>0</v>
      </c>
      <c r="U11527" t="s">
        <v>193</v>
      </c>
      <c r="V11527">
        <v>45658.313356481478</v>
      </c>
    </row>
    <row r="11528" spans="1:22" x14ac:dyDescent="0.3">
      <c r="A11528" t="s">
        <v>221</v>
      </c>
      <c r="B11528" t="s">
        <v>222</v>
      </c>
      <c r="C11528" t="s">
        <v>93</v>
      </c>
      <c r="D11528" s="29">
        <v>45994</v>
      </c>
      <c r="E11528" s="161">
        <v>0</v>
      </c>
      <c r="F11528" s="161">
        <v>0</v>
      </c>
      <c r="G11528" s="161">
        <v>0</v>
      </c>
      <c r="H11528" s="161">
        <v>0</v>
      </c>
      <c r="R11528">
        <v>0</v>
      </c>
      <c r="S11528">
        <v>0</v>
      </c>
      <c r="T11528" s="194">
        <v>0</v>
      </c>
      <c r="U11528" t="s">
        <v>193</v>
      </c>
      <c r="V11528">
        <v>45658.313368055555</v>
      </c>
    </row>
    <row r="11529" spans="1:22" x14ac:dyDescent="0.3">
      <c r="A11529" t="s">
        <v>221</v>
      </c>
      <c r="B11529" t="s">
        <v>222</v>
      </c>
      <c r="C11529" t="s">
        <v>93</v>
      </c>
      <c r="D11529" s="29">
        <v>45995</v>
      </c>
      <c r="E11529" s="161">
        <v>0</v>
      </c>
      <c r="F11529" s="161">
        <v>0</v>
      </c>
      <c r="G11529" s="161">
        <v>0</v>
      </c>
      <c r="H11529" s="161">
        <v>0</v>
      </c>
      <c r="R11529">
        <v>0</v>
      </c>
      <c r="S11529">
        <v>0</v>
      </c>
      <c r="T11529" s="194">
        <v>0</v>
      </c>
      <c r="U11529" t="s">
        <v>193</v>
      </c>
      <c r="V11529">
        <v>45658.313368055555</v>
      </c>
    </row>
    <row r="11530" spans="1:22" x14ac:dyDescent="0.3">
      <c r="A11530" t="s">
        <v>221</v>
      </c>
      <c r="B11530" t="s">
        <v>222</v>
      </c>
      <c r="C11530" t="s">
        <v>93</v>
      </c>
      <c r="D11530" s="29">
        <v>45996</v>
      </c>
      <c r="E11530" s="161">
        <v>0</v>
      </c>
      <c r="F11530" s="161">
        <v>0</v>
      </c>
      <c r="G11530" s="161">
        <v>0</v>
      </c>
      <c r="H11530" s="161">
        <v>0</v>
      </c>
      <c r="R11530">
        <v>0</v>
      </c>
      <c r="S11530">
        <v>0</v>
      </c>
      <c r="T11530" s="194">
        <v>0</v>
      </c>
      <c r="U11530" t="s">
        <v>193</v>
      </c>
      <c r="V11530">
        <v>45658.313344907408</v>
      </c>
    </row>
    <row r="11531" spans="1:22" x14ac:dyDescent="0.3">
      <c r="A11531" t="s">
        <v>221</v>
      </c>
      <c r="B11531" t="s">
        <v>222</v>
      </c>
      <c r="C11531" t="s">
        <v>93</v>
      </c>
      <c r="D11531" s="29">
        <v>45997</v>
      </c>
      <c r="E11531" s="161">
        <v>0</v>
      </c>
      <c r="F11531" s="161">
        <v>0</v>
      </c>
      <c r="G11531" s="161">
        <v>0</v>
      </c>
      <c r="H11531" s="161">
        <v>0</v>
      </c>
      <c r="R11531">
        <v>0</v>
      </c>
      <c r="S11531">
        <v>0</v>
      </c>
      <c r="T11531" s="194">
        <v>0</v>
      </c>
      <c r="U11531" t="s">
        <v>193</v>
      </c>
      <c r="V11531">
        <v>45658.313368055555</v>
      </c>
    </row>
    <row r="11532" spans="1:22" x14ac:dyDescent="0.3">
      <c r="A11532" t="s">
        <v>221</v>
      </c>
      <c r="B11532" t="s">
        <v>222</v>
      </c>
      <c r="C11532" t="s">
        <v>93</v>
      </c>
      <c r="D11532" s="29">
        <v>45998</v>
      </c>
      <c r="E11532" s="161">
        <v>0</v>
      </c>
      <c r="F11532" s="161">
        <v>0</v>
      </c>
      <c r="G11532" s="161">
        <v>0</v>
      </c>
      <c r="H11532" s="161">
        <v>0</v>
      </c>
      <c r="R11532">
        <v>0</v>
      </c>
      <c r="S11532">
        <v>0</v>
      </c>
      <c r="T11532" s="194">
        <v>0</v>
      </c>
      <c r="U11532" t="s">
        <v>193</v>
      </c>
      <c r="V11532">
        <v>45658.313379629632</v>
      </c>
    </row>
    <row r="11533" spans="1:22" x14ac:dyDescent="0.3">
      <c r="A11533" t="s">
        <v>221</v>
      </c>
      <c r="B11533" t="s">
        <v>222</v>
      </c>
      <c r="C11533" t="s">
        <v>93</v>
      </c>
      <c r="D11533" s="29">
        <v>45999</v>
      </c>
      <c r="E11533" s="161">
        <v>0</v>
      </c>
      <c r="F11533" s="161">
        <v>0</v>
      </c>
      <c r="G11533" s="161">
        <v>0</v>
      </c>
      <c r="H11533" s="161">
        <v>0</v>
      </c>
      <c r="R11533">
        <v>0</v>
      </c>
      <c r="S11533">
        <v>0</v>
      </c>
      <c r="T11533" s="194">
        <v>0</v>
      </c>
      <c r="U11533" t="s">
        <v>193</v>
      </c>
      <c r="V11533">
        <v>45658.313368055555</v>
      </c>
    </row>
    <row r="11534" spans="1:22" x14ac:dyDescent="0.3">
      <c r="A11534" t="s">
        <v>221</v>
      </c>
      <c r="B11534" t="s">
        <v>222</v>
      </c>
      <c r="C11534" t="s">
        <v>93</v>
      </c>
      <c r="D11534" s="29">
        <v>46000</v>
      </c>
      <c r="E11534" s="161">
        <v>0</v>
      </c>
      <c r="F11534" s="161">
        <v>0</v>
      </c>
      <c r="G11534" s="161">
        <v>0</v>
      </c>
      <c r="H11534" s="161">
        <v>0</v>
      </c>
      <c r="R11534">
        <v>0</v>
      </c>
      <c r="S11534">
        <v>0</v>
      </c>
      <c r="T11534" s="194">
        <v>0</v>
      </c>
      <c r="U11534" t="s">
        <v>193</v>
      </c>
      <c r="V11534">
        <v>45658.313379629632</v>
      </c>
    </row>
    <row r="11535" spans="1:22" x14ac:dyDescent="0.3">
      <c r="A11535" t="s">
        <v>221</v>
      </c>
      <c r="B11535" t="s">
        <v>222</v>
      </c>
      <c r="C11535" t="s">
        <v>93</v>
      </c>
      <c r="D11535" s="29">
        <v>46001</v>
      </c>
      <c r="E11535" s="161">
        <v>0</v>
      </c>
      <c r="F11535" s="161">
        <v>0</v>
      </c>
      <c r="G11535" s="161">
        <v>0</v>
      </c>
      <c r="H11535" s="161">
        <v>0</v>
      </c>
      <c r="R11535">
        <v>0</v>
      </c>
      <c r="S11535">
        <v>0</v>
      </c>
      <c r="T11535" s="194">
        <v>0</v>
      </c>
      <c r="U11535" t="s">
        <v>193</v>
      </c>
      <c r="V11535">
        <v>45658.313379629632</v>
      </c>
    </row>
    <row r="11536" spans="1:22" x14ac:dyDescent="0.3">
      <c r="A11536" t="s">
        <v>221</v>
      </c>
      <c r="B11536" t="s">
        <v>222</v>
      </c>
      <c r="C11536" t="s">
        <v>93</v>
      </c>
      <c r="D11536" s="29">
        <v>46002</v>
      </c>
      <c r="E11536" s="161">
        <v>0</v>
      </c>
      <c r="F11536" s="161">
        <v>0</v>
      </c>
      <c r="G11536" s="161">
        <v>0</v>
      </c>
      <c r="H11536" s="161">
        <v>0</v>
      </c>
      <c r="R11536">
        <v>0</v>
      </c>
      <c r="S11536">
        <v>0</v>
      </c>
      <c r="T11536" s="194">
        <v>0</v>
      </c>
      <c r="U11536" t="s">
        <v>193</v>
      </c>
      <c r="V11536">
        <v>45658.313391203701</v>
      </c>
    </row>
    <row r="11537" spans="1:22" x14ac:dyDescent="0.3">
      <c r="A11537" t="s">
        <v>221</v>
      </c>
      <c r="B11537" t="s">
        <v>222</v>
      </c>
      <c r="C11537" t="s">
        <v>93</v>
      </c>
      <c r="D11537" s="29">
        <v>46003</v>
      </c>
      <c r="E11537" s="161">
        <v>0</v>
      </c>
      <c r="F11537" s="161">
        <v>0</v>
      </c>
      <c r="G11537" s="161">
        <v>0</v>
      </c>
      <c r="H11537" s="161">
        <v>0</v>
      </c>
      <c r="R11537">
        <v>0</v>
      </c>
      <c r="S11537">
        <v>0</v>
      </c>
      <c r="T11537" s="194">
        <v>0</v>
      </c>
      <c r="U11537" t="s">
        <v>193</v>
      </c>
      <c r="V11537">
        <v>45658.313391203701</v>
      </c>
    </row>
    <row r="11538" spans="1:22" x14ac:dyDescent="0.3">
      <c r="A11538" t="s">
        <v>221</v>
      </c>
      <c r="B11538" t="s">
        <v>222</v>
      </c>
      <c r="C11538" t="s">
        <v>93</v>
      </c>
      <c r="D11538" s="29">
        <v>46004</v>
      </c>
      <c r="E11538" s="161">
        <v>0</v>
      </c>
      <c r="F11538" s="161">
        <v>0</v>
      </c>
      <c r="G11538" s="161">
        <v>0</v>
      </c>
      <c r="H11538" s="161">
        <v>0</v>
      </c>
      <c r="R11538">
        <v>0</v>
      </c>
      <c r="S11538">
        <v>0</v>
      </c>
      <c r="T11538" s="194">
        <v>0</v>
      </c>
      <c r="U11538" t="s">
        <v>193</v>
      </c>
      <c r="V11538">
        <v>45658.313402777778</v>
      </c>
    </row>
    <row r="11539" spans="1:22" x14ac:dyDescent="0.3">
      <c r="A11539" t="s">
        <v>221</v>
      </c>
      <c r="B11539" t="s">
        <v>222</v>
      </c>
      <c r="C11539" t="s">
        <v>93</v>
      </c>
      <c r="D11539" s="29">
        <v>46005</v>
      </c>
      <c r="E11539" s="161">
        <v>0</v>
      </c>
      <c r="F11539" s="161">
        <v>0</v>
      </c>
      <c r="G11539" s="161">
        <v>0</v>
      </c>
      <c r="H11539" s="161">
        <v>0</v>
      </c>
      <c r="R11539">
        <v>0</v>
      </c>
      <c r="S11539">
        <v>0</v>
      </c>
      <c r="T11539" s="194">
        <v>0</v>
      </c>
      <c r="U11539" t="s">
        <v>193</v>
      </c>
      <c r="V11539">
        <v>45658.313402777778</v>
      </c>
    </row>
    <row r="11540" spans="1:22" x14ac:dyDescent="0.3">
      <c r="A11540" t="s">
        <v>221</v>
      </c>
      <c r="B11540" t="s">
        <v>222</v>
      </c>
      <c r="C11540" t="s">
        <v>93</v>
      </c>
      <c r="D11540" s="29">
        <v>46006</v>
      </c>
      <c r="E11540" s="161">
        <v>0</v>
      </c>
      <c r="F11540" s="161">
        <v>0</v>
      </c>
      <c r="G11540" s="161">
        <v>0</v>
      </c>
      <c r="H11540" s="161">
        <v>0</v>
      </c>
      <c r="R11540">
        <v>0</v>
      </c>
      <c r="S11540">
        <v>0</v>
      </c>
      <c r="T11540" s="194">
        <v>0</v>
      </c>
      <c r="U11540" t="s">
        <v>193</v>
      </c>
      <c r="V11540">
        <v>45658.313414351855</v>
      </c>
    </row>
    <row r="11541" spans="1:22" x14ac:dyDescent="0.3">
      <c r="A11541" t="s">
        <v>221</v>
      </c>
      <c r="B11541" t="s">
        <v>222</v>
      </c>
      <c r="C11541" t="s">
        <v>93</v>
      </c>
      <c r="D11541" s="29">
        <v>46007</v>
      </c>
      <c r="E11541" s="161">
        <v>0</v>
      </c>
      <c r="F11541" s="161">
        <v>0</v>
      </c>
      <c r="G11541" s="161">
        <v>0</v>
      </c>
      <c r="H11541" s="161">
        <v>0</v>
      </c>
      <c r="R11541">
        <v>0</v>
      </c>
      <c r="S11541">
        <v>0</v>
      </c>
      <c r="T11541" s="194">
        <v>0</v>
      </c>
      <c r="U11541" t="s">
        <v>193</v>
      </c>
      <c r="V11541">
        <v>45658.313414351855</v>
      </c>
    </row>
    <row r="11542" spans="1:22" x14ac:dyDescent="0.3">
      <c r="A11542" t="s">
        <v>221</v>
      </c>
      <c r="B11542" t="s">
        <v>222</v>
      </c>
      <c r="C11542" t="s">
        <v>93</v>
      </c>
      <c r="D11542" s="29">
        <v>46008</v>
      </c>
      <c r="E11542" s="161">
        <v>0</v>
      </c>
      <c r="F11542" s="161">
        <v>0</v>
      </c>
      <c r="G11542" s="161">
        <v>0</v>
      </c>
      <c r="H11542" s="161">
        <v>0</v>
      </c>
      <c r="R11542">
        <v>0</v>
      </c>
      <c r="S11542">
        <v>0</v>
      </c>
      <c r="T11542" s="194">
        <v>0</v>
      </c>
      <c r="U11542" t="s">
        <v>193</v>
      </c>
      <c r="V11542">
        <v>45658.313414351855</v>
      </c>
    </row>
    <row r="11543" spans="1:22" x14ac:dyDescent="0.3">
      <c r="A11543" t="s">
        <v>221</v>
      </c>
      <c r="B11543" t="s">
        <v>222</v>
      </c>
      <c r="C11543" t="s">
        <v>93</v>
      </c>
      <c r="D11543" s="29">
        <v>46009</v>
      </c>
      <c r="E11543" s="161">
        <v>0</v>
      </c>
      <c r="F11543" s="161">
        <v>0</v>
      </c>
      <c r="G11543" s="161">
        <v>0</v>
      </c>
      <c r="H11543" s="161">
        <v>0</v>
      </c>
      <c r="R11543">
        <v>0</v>
      </c>
      <c r="S11543">
        <v>0</v>
      </c>
      <c r="T11543" s="194">
        <v>0</v>
      </c>
      <c r="U11543" t="s">
        <v>193</v>
      </c>
      <c r="V11543">
        <v>45658.313425925924</v>
      </c>
    </row>
    <row r="11544" spans="1:22" x14ac:dyDescent="0.3">
      <c r="A11544" t="s">
        <v>221</v>
      </c>
      <c r="B11544" t="s">
        <v>222</v>
      </c>
      <c r="C11544" t="s">
        <v>93</v>
      </c>
      <c r="D11544" s="29">
        <v>46010</v>
      </c>
      <c r="E11544" s="161">
        <v>0</v>
      </c>
      <c r="F11544" s="161">
        <v>0</v>
      </c>
      <c r="G11544" s="161">
        <v>0</v>
      </c>
      <c r="H11544" s="161">
        <v>0</v>
      </c>
      <c r="R11544">
        <v>0</v>
      </c>
      <c r="S11544">
        <v>0</v>
      </c>
      <c r="T11544" s="194">
        <v>0</v>
      </c>
      <c r="U11544" t="s">
        <v>193</v>
      </c>
      <c r="V11544">
        <v>45658.313425925924</v>
      </c>
    </row>
    <row r="11545" spans="1:22" x14ac:dyDescent="0.3">
      <c r="A11545" t="s">
        <v>221</v>
      </c>
      <c r="B11545" t="s">
        <v>222</v>
      </c>
      <c r="C11545" t="s">
        <v>93</v>
      </c>
      <c r="D11545" s="29">
        <v>46011</v>
      </c>
      <c r="E11545" s="161">
        <v>0</v>
      </c>
      <c r="F11545" s="161">
        <v>0</v>
      </c>
      <c r="G11545" s="161">
        <v>0</v>
      </c>
      <c r="H11545" s="161">
        <v>0</v>
      </c>
      <c r="R11545">
        <v>0</v>
      </c>
      <c r="S11545">
        <v>0</v>
      </c>
      <c r="T11545" s="194">
        <v>0</v>
      </c>
      <c r="U11545" t="s">
        <v>193</v>
      </c>
      <c r="V11545">
        <v>45658.313437500001</v>
      </c>
    </row>
    <row r="11546" spans="1:22" x14ac:dyDescent="0.3">
      <c r="A11546" t="s">
        <v>221</v>
      </c>
      <c r="B11546" t="s">
        <v>222</v>
      </c>
      <c r="C11546" t="s">
        <v>93</v>
      </c>
      <c r="D11546" s="29">
        <v>46012</v>
      </c>
      <c r="E11546" s="161">
        <v>0</v>
      </c>
      <c r="F11546" s="161">
        <v>0</v>
      </c>
      <c r="G11546" s="161">
        <v>0</v>
      </c>
      <c r="H11546" s="161">
        <v>0</v>
      </c>
      <c r="R11546">
        <v>0</v>
      </c>
      <c r="S11546">
        <v>0</v>
      </c>
      <c r="T11546" s="194">
        <v>0</v>
      </c>
      <c r="U11546" t="s">
        <v>193</v>
      </c>
      <c r="V11546">
        <v>45658.313437500001</v>
      </c>
    </row>
    <row r="11547" spans="1:22" x14ac:dyDescent="0.3">
      <c r="A11547" t="s">
        <v>221</v>
      </c>
      <c r="B11547" t="s">
        <v>222</v>
      </c>
      <c r="C11547" t="s">
        <v>93</v>
      </c>
      <c r="D11547" s="29">
        <v>46013</v>
      </c>
      <c r="E11547" s="161">
        <v>0</v>
      </c>
      <c r="F11547" s="161">
        <v>0</v>
      </c>
      <c r="G11547" s="161">
        <v>0</v>
      </c>
      <c r="H11547" s="161">
        <v>0</v>
      </c>
      <c r="R11547">
        <v>0</v>
      </c>
      <c r="S11547">
        <v>0</v>
      </c>
      <c r="T11547" s="194">
        <v>0</v>
      </c>
      <c r="U11547" t="s">
        <v>193</v>
      </c>
      <c r="V11547">
        <v>45658.313437500001</v>
      </c>
    </row>
    <row r="11548" spans="1:22" x14ac:dyDescent="0.3">
      <c r="A11548" t="s">
        <v>221</v>
      </c>
      <c r="B11548" t="s">
        <v>222</v>
      </c>
      <c r="C11548" t="s">
        <v>93</v>
      </c>
      <c r="D11548" s="29">
        <v>46014</v>
      </c>
      <c r="E11548" s="161">
        <v>0</v>
      </c>
      <c r="F11548" s="161">
        <v>0</v>
      </c>
      <c r="G11548" s="161">
        <v>0</v>
      </c>
      <c r="H11548" s="161">
        <v>0</v>
      </c>
      <c r="R11548">
        <v>0</v>
      </c>
      <c r="S11548">
        <v>0</v>
      </c>
      <c r="T11548" s="194">
        <v>0</v>
      </c>
      <c r="U11548" t="s">
        <v>193</v>
      </c>
      <c r="V11548">
        <v>45658.313437500001</v>
      </c>
    </row>
    <row r="11549" spans="1:22" x14ac:dyDescent="0.3">
      <c r="A11549" t="s">
        <v>221</v>
      </c>
      <c r="B11549" t="s">
        <v>222</v>
      </c>
      <c r="C11549" t="s">
        <v>93</v>
      </c>
      <c r="D11549" s="29">
        <v>46015</v>
      </c>
      <c r="E11549" s="161">
        <v>0</v>
      </c>
      <c r="F11549" s="161">
        <v>0</v>
      </c>
      <c r="G11549" s="161">
        <v>0</v>
      </c>
      <c r="H11549" s="161">
        <v>0</v>
      </c>
      <c r="R11549">
        <v>0</v>
      </c>
      <c r="S11549">
        <v>0</v>
      </c>
      <c r="T11549" s="194">
        <v>0</v>
      </c>
      <c r="U11549" t="s">
        <v>193</v>
      </c>
      <c r="V11549">
        <v>45658.313449074078</v>
      </c>
    </row>
    <row r="11550" spans="1:22" x14ac:dyDescent="0.3">
      <c r="A11550" t="s">
        <v>221</v>
      </c>
      <c r="B11550" t="s">
        <v>222</v>
      </c>
      <c r="C11550" t="s">
        <v>93</v>
      </c>
      <c r="D11550" s="29">
        <v>46016</v>
      </c>
      <c r="E11550" s="161">
        <v>0</v>
      </c>
      <c r="F11550" s="161">
        <v>0</v>
      </c>
      <c r="G11550" s="161">
        <v>0</v>
      </c>
      <c r="H11550" s="161">
        <v>0</v>
      </c>
      <c r="R11550">
        <v>0</v>
      </c>
      <c r="S11550">
        <v>0</v>
      </c>
      <c r="T11550" s="194">
        <v>0</v>
      </c>
      <c r="U11550" t="s">
        <v>193</v>
      </c>
      <c r="V11550">
        <v>45658.313449074078</v>
      </c>
    </row>
    <row r="11551" spans="1:22" x14ac:dyDescent="0.3">
      <c r="A11551" t="s">
        <v>221</v>
      </c>
      <c r="B11551" t="s">
        <v>222</v>
      </c>
      <c r="C11551" t="s">
        <v>93</v>
      </c>
      <c r="D11551" s="29">
        <v>46017</v>
      </c>
      <c r="E11551" s="161">
        <v>0</v>
      </c>
      <c r="F11551" s="161">
        <v>0</v>
      </c>
      <c r="G11551" s="161">
        <v>0</v>
      </c>
      <c r="H11551" s="161">
        <v>0</v>
      </c>
      <c r="R11551">
        <v>0</v>
      </c>
      <c r="S11551">
        <v>0</v>
      </c>
      <c r="T11551" s="194">
        <v>0</v>
      </c>
      <c r="U11551" t="s">
        <v>193</v>
      </c>
      <c r="V11551">
        <v>45658.313449074078</v>
      </c>
    </row>
    <row r="11552" spans="1:22" x14ac:dyDescent="0.3">
      <c r="A11552" t="s">
        <v>221</v>
      </c>
      <c r="B11552" t="s">
        <v>222</v>
      </c>
      <c r="C11552" t="s">
        <v>93</v>
      </c>
      <c r="D11552" s="29">
        <v>46018</v>
      </c>
      <c r="E11552" s="161">
        <v>0</v>
      </c>
      <c r="F11552" s="161">
        <v>0</v>
      </c>
      <c r="G11552" s="161">
        <v>0</v>
      </c>
      <c r="H11552" s="161">
        <v>0</v>
      </c>
      <c r="R11552">
        <v>0</v>
      </c>
      <c r="S11552">
        <v>0</v>
      </c>
      <c r="T11552" s="194">
        <v>0</v>
      </c>
      <c r="U11552" t="s">
        <v>193</v>
      </c>
      <c r="V11552">
        <v>45658.313460648147</v>
      </c>
    </row>
    <row r="11553" spans="1:22" x14ac:dyDescent="0.3">
      <c r="A11553" t="s">
        <v>221</v>
      </c>
      <c r="B11553" t="s">
        <v>222</v>
      </c>
      <c r="C11553" t="s">
        <v>93</v>
      </c>
      <c r="D11553" s="29">
        <v>46019</v>
      </c>
      <c r="E11553" s="161">
        <v>0</v>
      </c>
      <c r="F11553" s="161">
        <v>0</v>
      </c>
      <c r="G11553" s="161">
        <v>0</v>
      </c>
      <c r="H11553" s="161">
        <v>0</v>
      </c>
      <c r="R11553">
        <v>0</v>
      </c>
      <c r="S11553">
        <v>0</v>
      </c>
      <c r="T11553" s="194">
        <v>0</v>
      </c>
      <c r="U11553" t="s">
        <v>193</v>
      </c>
      <c r="V11553">
        <v>45658.313460648147</v>
      </c>
    </row>
    <row r="11554" spans="1:22" x14ac:dyDescent="0.3">
      <c r="A11554" t="s">
        <v>221</v>
      </c>
      <c r="B11554" t="s">
        <v>222</v>
      </c>
      <c r="C11554" t="s">
        <v>93</v>
      </c>
      <c r="D11554" s="29">
        <v>46020</v>
      </c>
      <c r="E11554" s="161">
        <v>0</v>
      </c>
      <c r="F11554" s="161">
        <v>0</v>
      </c>
      <c r="G11554" s="161">
        <v>0</v>
      </c>
      <c r="H11554" s="161">
        <v>0</v>
      </c>
      <c r="R11554">
        <v>0</v>
      </c>
      <c r="S11554">
        <v>0</v>
      </c>
      <c r="T11554" s="194">
        <v>0</v>
      </c>
      <c r="U11554" t="s">
        <v>193</v>
      </c>
      <c r="V11554">
        <v>45658.313472222224</v>
      </c>
    </row>
    <row r="11555" spans="1:22" x14ac:dyDescent="0.3">
      <c r="A11555" t="s">
        <v>221</v>
      </c>
      <c r="B11555" t="s">
        <v>222</v>
      </c>
      <c r="C11555" t="s">
        <v>93</v>
      </c>
      <c r="D11555" s="29">
        <v>46021</v>
      </c>
      <c r="E11555" s="161">
        <v>0</v>
      </c>
      <c r="F11555" s="161">
        <v>0</v>
      </c>
      <c r="G11555" s="161">
        <v>0</v>
      </c>
      <c r="H11555" s="161">
        <v>0</v>
      </c>
      <c r="R11555">
        <v>0</v>
      </c>
      <c r="S11555">
        <v>0</v>
      </c>
      <c r="T11555" s="194">
        <v>0</v>
      </c>
      <c r="U11555" t="s">
        <v>193</v>
      </c>
      <c r="V11555">
        <v>45658.313472222224</v>
      </c>
    </row>
    <row r="11556" spans="1:22" x14ac:dyDescent="0.3">
      <c r="A11556" t="s">
        <v>221</v>
      </c>
      <c r="B11556" t="s">
        <v>222</v>
      </c>
      <c r="C11556" t="s">
        <v>93</v>
      </c>
      <c r="D11556" s="29">
        <v>46022</v>
      </c>
      <c r="E11556" s="161">
        <v>0</v>
      </c>
      <c r="F11556" s="161">
        <v>0</v>
      </c>
      <c r="G11556" s="161">
        <v>0</v>
      </c>
      <c r="H11556" s="161">
        <v>0</v>
      </c>
      <c r="R11556">
        <v>0</v>
      </c>
      <c r="S11556">
        <v>0</v>
      </c>
      <c r="T11556" s="194">
        <v>0</v>
      </c>
      <c r="U11556" t="s">
        <v>193</v>
      </c>
      <c r="V11556">
        <v>45658.313472222224</v>
      </c>
    </row>
    <row r="11557" spans="1:22" x14ac:dyDescent="0.3">
      <c r="A11557" t="s">
        <v>267</v>
      </c>
      <c r="C11557" t="s">
        <v>88</v>
      </c>
      <c r="D11557" s="29">
        <v>45748</v>
      </c>
      <c r="E11557" s="161">
        <v>0</v>
      </c>
      <c r="F11557" s="161">
        <v>0</v>
      </c>
      <c r="G11557" s="161">
        <v>0</v>
      </c>
      <c r="H11557" s="161">
        <v>0</v>
      </c>
      <c r="L11557">
        <v>678.31573900000001</v>
      </c>
      <c r="R11557">
        <v>997.40674200000001</v>
      </c>
      <c r="S11557">
        <v>997.40674200000001</v>
      </c>
      <c r="T11557" s="194">
        <v>997.40674200000001</v>
      </c>
      <c r="U11557" t="s">
        <v>193</v>
      </c>
      <c r="V11557">
        <v>45681.333483796298</v>
      </c>
    </row>
    <row r="11558" spans="1:22" x14ac:dyDescent="0.3">
      <c r="A11558" t="s">
        <v>267</v>
      </c>
      <c r="C11558" t="s">
        <v>88</v>
      </c>
      <c r="D11558" s="29">
        <v>45749</v>
      </c>
      <c r="E11558" s="161">
        <v>0</v>
      </c>
      <c r="F11558" s="161">
        <v>0</v>
      </c>
      <c r="G11558" s="161">
        <v>0</v>
      </c>
      <c r="H11558" s="161">
        <v>0</v>
      </c>
      <c r="L11558">
        <v>678.31573900000001</v>
      </c>
      <c r="R11558">
        <v>997.40674200000001</v>
      </c>
      <c r="S11558">
        <v>997.40674200000001</v>
      </c>
      <c r="T11558" s="194">
        <v>997.40674200000001</v>
      </c>
      <c r="U11558" t="s">
        <v>193</v>
      </c>
      <c r="V11558">
        <v>45681.333483796298</v>
      </c>
    </row>
    <row r="11559" spans="1:22" x14ac:dyDescent="0.3">
      <c r="A11559" t="s">
        <v>267</v>
      </c>
      <c r="C11559" t="s">
        <v>88</v>
      </c>
      <c r="D11559" s="29">
        <v>45750</v>
      </c>
      <c r="E11559" s="161">
        <v>0</v>
      </c>
      <c r="F11559" s="161">
        <v>0</v>
      </c>
      <c r="G11559" s="161">
        <v>0</v>
      </c>
      <c r="H11559" s="161">
        <v>0</v>
      </c>
      <c r="L11559">
        <v>678.31573900000001</v>
      </c>
      <c r="R11559">
        <v>997.40674200000001</v>
      </c>
      <c r="S11559">
        <v>997.40674200000001</v>
      </c>
      <c r="T11559" s="194">
        <v>997.40674200000001</v>
      </c>
      <c r="U11559" t="s">
        <v>193</v>
      </c>
      <c r="V11559">
        <v>45681.333483796298</v>
      </c>
    </row>
    <row r="11560" spans="1:22" x14ac:dyDescent="0.3">
      <c r="A11560" t="s">
        <v>267</v>
      </c>
      <c r="C11560" t="s">
        <v>88</v>
      </c>
      <c r="D11560" s="29">
        <v>45751</v>
      </c>
      <c r="E11560" s="161">
        <v>0</v>
      </c>
      <c r="F11560" s="161">
        <v>0</v>
      </c>
      <c r="G11560" s="161">
        <v>0</v>
      </c>
      <c r="H11560" s="161">
        <v>0</v>
      </c>
      <c r="L11560">
        <v>678.31573900000001</v>
      </c>
      <c r="R11560">
        <v>997.40674200000001</v>
      </c>
      <c r="S11560">
        <v>997.40674200000001</v>
      </c>
      <c r="T11560" s="194">
        <v>997.40674200000001</v>
      </c>
      <c r="U11560" t="s">
        <v>193</v>
      </c>
      <c r="V11560">
        <v>45681.333472222221</v>
      </c>
    </row>
    <row r="11561" spans="1:22" x14ac:dyDescent="0.3">
      <c r="A11561" t="s">
        <v>267</v>
      </c>
      <c r="C11561" t="s">
        <v>88</v>
      </c>
      <c r="D11561" s="29">
        <v>45752</v>
      </c>
      <c r="E11561" s="161">
        <v>0</v>
      </c>
      <c r="F11561" s="161">
        <v>0</v>
      </c>
      <c r="G11561" s="161">
        <v>0</v>
      </c>
      <c r="H11561" s="161">
        <v>0</v>
      </c>
      <c r="L11561">
        <v>678.31573900000001</v>
      </c>
      <c r="R11561">
        <v>997.40674200000001</v>
      </c>
      <c r="S11561">
        <v>997.40674200000001</v>
      </c>
      <c r="T11561" s="194">
        <v>997.40674200000001</v>
      </c>
      <c r="U11561" t="s">
        <v>193</v>
      </c>
      <c r="V11561">
        <v>45681.333483796298</v>
      </c>
    </row>
    <row r="11562" spans="1:22" x14ac:dyDescent="0.3">
      <c r="A11562" t="s">
        <v>267</v>
      </c>
      <c r="C11562" t="s">
        <v>88</v>
      </c>
      <c r="D11562" s="29">
        <v>45753</v>
      </c>
      <c r="E11562" s="161">
        <v>0</v>
      </c>
      <c r="F11562" s="161">
        <v>0</v>
      </c>
      <c r="G11562" s="161">
        <v>0</v>
      </c>
      <c r="H11562" s="161">
        <v>0</v>
      </c>
      <c r="L11562">
        <v>678.31573900000001</v>
      </c>
      <c r="R11562">
        <v>997.40674200000001</v>
      </c>
      <c r="S11562">
        <v>997.40674200000001</v>
      </c>
      <c r="T11562" s="194">
        <v>997.40674200000001</v>
      </c>
      <c r="U11562" t="s">
        <v>193</v>
      </c>
      <c r="V11562">
        <v>45681.333472222221</v>
      </c>
    </row>
    <row r="11563" spans="1:22" x14ac:dyDescent="0.3">
      <c r="A11563" t="s">
        <v>267</v>
      </c>
      <c r="C11563" t="s">
        <v>88</v>
      </c>
      <c r="D11563" s="29">
        <v>45754</v>
      </c>
      <c r="E11563" s="161">
        <v>0</v>
      </c>
      <c r="F11563" s="161">
        <v>0</v>
      </c>
      <c r="G11563" s="161">
        <v>0</v>
      </c>
      <c r="H11563" s="161">
        <v>0</v>
      </c>
      <c r="L11563">
        <v>678.31573900000001</v>
      </c>
      <c r="R11563">
        <v>997.40674200000001</v>
      </c>
      <c r="S11563">
        <v>997.40674200000001</v>
      </c>
      <c r="T11563" s="194">
        <v>997.40674200000001</v>
      </c>
      <c r="U11563" t="s">
        <v>193</v>
      </c>
      <c r="V11563">
        <v>45681.333483796298</v>
      </c>
    </row>
    <row r="11564" spans="1:22" x14ac:dyDescent="0.3">
      <c r="A11564" t="s">
        <v>267</v>
      </c>
      <c r="C11564" t="s">
        <v>88</v>
      </c>
      <c r="D11564" s="29">
        <v>45755</v>
      </c>
      <c r="E11564" s="161">
        <v>0</v>
      </c>
      <c r="F11564" s="161">
        <v>0</v>
      </c>
      <c r="G11564" s="161">
        <v>0</v>
      </c>
      <c r="H11564" s="161">
        <v>0</v>
      </c>
      <c r="L11564">
        <v>678.31573900000001</v>
      </c>
      <c r="R11564">
        <v>997.40674200000001</v>
      </c>
      <c r="S11564">
        <v>997.40674200000001</v>
      </c>
      <c r="T11564" s="194">
        <v>997.40674200000001</v>
      </c>
      <c r="U11564" t="s">
        <v>193</v>
      </c>
      <c r="V11564">
        <v>45681.333472222221</v>
      </c>
    </row>
    <row r="11565" spans="1:22" x14ac:dyDescent="0.3">
      <c r="A11565" t="s">
        <v>267</v>
      </c>
      <c r="C11565" t="s">
        <v>88</v>
      </c>
      <c r="D11565" s="29">
        <v>45756</v>
      </c>
      <c r="E11565" s="161">
        <v>0</v>
      </c>
      <c r="F11565" s="161">
        <v>0</v>
      </c>
      <c r="G11565" s="161">
        <v>0</v>
      </c>
      <c r="H11565" s="161">
        <v>0</v>
      </c>
      <c r="L11565">
        <v>678.31573900000001</v>
      </c>
      <c r="R11565">
        <v>997.40674200000001</v>
      </c>
      <c r="S11565">
        <v>997.40674200000001</v>
      </c>
      <c r="T11565" s="194">
        <v>997.40674200000001</v>
      </c>
      <c r="U11565" t="s">
        <v>193</v>
      </c>
      <c r="V11565">
        <v>45681.333472222221</v>
      </c>
    </row>
    <row r="11566" spans="1:22" x14ac:dyDescent="0.3">
      <c r="A11566" t="s">
        <v>267</v>
      </c>
      <c r="C11566" t="s">
        <v>88</v>
      </c>
      <c r="D11566" s="29">
        <v>45757</v>
      </c>
      <c r="E11566" s="161">
        <v>0</v>
      </c>
      <c r="F11566" s="161">
        <v>0</v>
      </c>
      <c r="G11566" s="161">
        <v>0</v>
      </c>
      <c r="H11566" s="161">
        <v>0</v>
      </c>
      <c r="L11566">
        <v>678.31573900000001</v>
      </c>
      <c r="R11566">
        <v>997.40674200000001</v>
      </c>
      <c r="S11566">
        <v>997.40674200000001</v>
      </c>
      <c r="T11566" s="194">
        <v>997.40674200000001</v>
      </c>
      <c r="U11566" t="s">
        <v>193</v>
      </c>
      <c r="V11566">
        <v>45681.333472222221</v>
      </c>
    </row>
    <row r="11567" spans="1:22" x14ac:dyDescent="0.3">
      <c r="A11567" t="s">
        <v>267</v>
      </c>
      <c r="C11567" t="s">
        <v>88</v>
      </c>
      <c r="D11567" s="29">
        <v>45758</v>
      </c>
      <c r="E11567" s="161">
        <v>0</v>
      </c>
      <c r="F11567" s="161">
        <v>0</v>
      </c>
      <c r="G11567" s="161">
        <v>0</v>
      </c>
      <c r="H11567" s="161">
        <v>0</v>
      </c>
      <c r="L11567">
        <v>678.31573900000001</v>
      </c>
      <c r="R11567">
        <v>997.40674200000001</v>
      </c>
      <c r="S11567">
        <v>997.40674200000001</v>
      </c>
      <c r="T11567" s="194">
        <v>997.40674200000001</v>
      </c>
      <c r="U11567" t="s">
        <v>193</v>
      </c>
      <c r="V11567">
        <v>45681.333472222221</v>
      </c>
    </row>
    <row r="11568" spans="1:22" x14ac:dyDescent="0.3">
      <c r="A11568" t="s">
        <v>267</v>
      </c>
      <c r="C11568" t="s">
        <v>88</v>
      </c>
      <c r="D11568" s="29">
        <v>45759</v>
      </c>
      <c r="E11568" s="161">
        <v>0</v>
      </c>
      <c r="F11568" s="161">
        <v>0</v>
      </c>
      <c r="G11568" s="161">
        <v>0</v>
      </c>
      <c r="H11568" s="161">
        <v>0</v>
      </c>
      <c r="L11568">
        <v>678.31573900000001</v>
      </c>
      <c r="R11568">
        <v>997.40674200000001</v>
      </c>
      <c r="S11568">
        <v>997.40674200000001</v>
      </c>
      <c r="T11568" s="194">
        <v>997.40674200000001</v>
      </c>
      <c r="U11568" t="s">
        <v>193</v>
      </c>
      <c r="V11568">
        <v>45681.333483796298</v>
      </c>
    </row>
    <row r="11569" spans="1:22" x14ac:dyDescent="0.3">
      <c r="A11569" t="s">
        <v>267</v>
      </c>
      <c r="C11569" t="s">
        <v>88</v>
      </c>
      <c r="D11569" s="29">
        <v>45760</v>
      </c>
      <c r="E11569" s="161">
        <v>0</v>
      </c>
      <c r="F11569" s="161">
        <v>0</v>
      </c>
      <c r="G11569" s="161">
        <v>0</v>
      </c>
      <c r="H11569" s="161">
        <v>0</v>
      </c>
      <c r="L11569">
        <v>678.31573900000001</v>
      </c>
      <c r="R11569">
        <v>997.40674200000001</v>
      </c>
      <c r="S11569">
        <v>997.40674200000001</v>
      </c>
      <c r="T11569" s="194">
        <v>997.40674200000001</v>
      </c>
      <c r="U11569" t="s">
        <v>193</v>
      </c>
      <c r="V11569">
        <v>45681.333483796298</v>
      </c>
    </row>
    <row r="11570" spans="1:22" x14ac:dyDescent="0.3">
      <c r="A11570" t="s">
        <v>267</v>
      </c>
      <c r="C11570" t="s">
        <v>88</v>
      </c>
      <c r="D11570" s="29">
        <v>45761</v>
      </c>
      <c r="E11570" s="161">
        <v>0</v>
      </c>
      <c r="F11570" s="161">
        <v>0</v>
      </c>
      <c r="G11570" s="161">
        <v>0</v>
      </c>
      <c r="H11570" s="161">
        <v>0</v>
      </c>
      <c r="L11570">
        <v>678.31573900000001</v>
      </c>
      <c r="R11570">
        <v>997.40674200000001</v>
      </c>
      <c r="S11570">
        <v>997.40674200000001</v>
      </c>
      <c r="T11570" s="194">
        <v>997.40674200000001</v>
      </c>
      <c r="U11570" t="s">
        <v>193</v>
      </c>
      <c r="V11570">
        <v>45681.333472222221</v>
      </c>
    </row>
    <row r="11571" spans="1:22" x14ac:dyDescent="0.3">
      <c r="A11571" t="s">
        <v>267</v>
      </c>
      <c r="C11571" t="s">
        <v>88</v>
      </c>
      <c r="D11571" s="29">
        <v>45762</v>
      </c>
      <c r="E11571" s="161">
        <v>0</v>
      </c>
      <c r="F11571" s="161">
        <v>0</v>
      </c>
      <c r="G11571" s="161">
        <v>0</v>
      </c>
      <c r="H11571" s="161">
        <v>0</v>
      </c>
      <c r="L11571">
        <v>678.31573900000001</v>
      </c>
      <c r="R11571">
        <v>997.40674200000001</v>
      </c>
      <c r="S11571">
        <v>997.40674200000001</v>
      </c>
      <c r="T11571" s="194">
        <v>997.40674200000001</v>
      </c>
      <c r="U11571" t="s">
        <v>193</v>
      </c>
      <c r="V11571">
        <v>45681.333472222221</v>
      </c>
    </row>
    <row r="11572" spans="1:22" x14ac:dyDescent="0.3">
      <c r="A11572" t="s">
        <v>267</v>
      </c>
      <c r="C11572" t="s">
        <v>88</v>
      </c>
      <c r="D11572" s="29">
        <v>45763</v>
      </c>
      <c r="E11572" s="161">
        <v>0</v>
      </c>
      <c r="F11572" s="161">
        <v>0</v>
      </c>
      <c r="G11572" s="161">
        <v>0</v>
      </c>
      <c r="H11572" s="161">
        <v>0</v>
      </c>
      <c r="L11572">
        <v>678.31573900000001</v>
      </c>
      <c r="R11572">
        <v>997.40674200000001</v>
      </c>
      <c r="S11572">
        <v>997.40674200000001</v>
      </c>
      <c r="T11572" s="194">
        <v>997.40674200000001</v>
      </c>
      <c r="U11572" t="s">
        <v>193</v>
      </c>
      <c r="V11572">
        <v>45681.333472222221</v>
      </c>
    </row>
    <row r="11573" spans="1:22" x14ac:dyDescent="0.3">
      <c r="A11573" t="s">
        <v>267</v>
      </c>
      <c r="C11573" t="s">
        <v>88</v>
      </c>
      <c r="D11573" s="29">
        <v>45764</v>
      </c>
      <c r="E11573" s="161">
        <v>0</v>
      </c>
      <c r="F11573" s="161">
        <v>0</v>
      </c>
      <c r="G11573" s="161">
        <v>0</v>
      </c>
      <c r="H11573" s="161">
        <v>0</v>
      </c>
      <c r="L11573">
        <v>678.31573900000001</v>
      </c>
      <c r="R11573">
        <v>997.40674200000001</v>
      </c>
      <c r="S11573">
        <v>997.40674200000001</v>
      </c>
      <c r="T11573" s="194">
        <v>997.40674200000001</v>
      </c>
      <c r="U11573" t="s">
        <v>193</v>
      </c>
      <c r="V11573">
        <v>45681.333472222221</v>
      </c>
    </row>
    <row r="11574" spans="1:22" x14ac:dyDescent="0.3">
      <c r="A11574" t="s">
        <v>267</v>
      </c>
      <c r="C11574" t="s">
        <v>88</v>
      </c>
      <c r="D11574" s="29">
        <v>45765</v>
      </c>
      <c r="E11574" s="161">
        <v>0</v>
      </c>
      <c r="F11574" s="161">
        <v>0</v>
      </c>
      <c r="G11574" s="161">
        <v>0</v>
      </c>
      <c r="H11574" s="161">
        <v>0</v>
      </c>
      <c r="L11574">
        <v>678.31573900000001</v>
      </c>
      <c r="R11574">
        <v>997.40674200000001</v>
      </c>
      <c r="S11574">
        <v>997.40674200000001</v>
      </c>
      <c r="T11574" s="194">
        <v>997.40674200000001</v>
      </c>
      <c r="U11574" t="s">
        <v>193</v>
      </c>
      <c r="V11574">
        <v>45681.333483796298</v>
      </c>
    </row>
    <row r="11575" spans="1:22" x14ac:dyDescent="0.3">
      <c r="A11575" t="s">
        <v>267</v>
      </c>
      <c r="C11575" t="s">
        <v>88</v>
      </c>
      <c r="D11575" s="29">
        <v>45766</v>
      </c>
      <c r="E11575" s="161">
        <v>0</v>
      </c>
      <c r="F11575" s="161">
        <v>0</v>
      </c>
      <c r="G11575" s="161">
        <v>0</v>
      </c>
      <c r="H11575" s="161">
        <v>0</v>
      </c>
      <c r="L11575">
        <v>678.31573900000001</v>
      </c>
      <c r="R11575">
        <v>997.40674200000001</v>
      </c>
      <c r="S11575">
        <v>997.40674200000001</v>
      </c>
      <c r="T11575" s="194">
        <v>997.40674200000001</v>
      </c>
      <c r="U11575" t="s">
        <v>193</v>
      </c>
      <c r="V11575">
        <v>45681.333483796298</v>
      </c>
    </row>
    <row r="11576" spans="1:22" x14ac:dyDescent="0.3">
      <c r="A11576" t="s">
        <v>267</v>
      </c>
      <c r="C11576" t="s">
        <v>88</v>
      </c>
      <c r="D11576" s="29">
        <v>45767</v>
      </c>
      <c r="E11576" s="161">
        <v>0</v>
      </c>
      <c r="F11576" s="161">
        <v>0</v>
      </c>
      <c r="G11576" s="161">
        <v>0</v>
      </c>
      <c r="H11576" s="161">
        <v>0</v>
      </c>
      <c r="L11576">
        <v>678.31573900000001</v>
      </c>
      <c r="R11576">
        <v>997.40674200000001</v>
      </c>
      <c r="S11576">
        <v>997.40674200000001</v>
      </c>
      <c r="T11576" s="194">
        <v>997.40674200000001</v>
      </c>
      <c r="U11576" t="s">
        <v>193</v>
      </c>
      <c r="V11576">
        <v>45681.333483796298</v>
      </c>
    </row>
    <row r="11577" spans="1:22" x14ac:dyDescent="0.3">
      <c r="A11577" t="s">
        <v>267</v>
      </c>
      <c r="C11577" t="s">
        <v>88</v>
      </c>
      <c r="D11577" s="29">
        <v>45768</v>
      </c>
      <c r="E11577" s="161">
        <v>0</v>
      </c>
      <c r="F11577" s="161">
        <v>0</v>
      </c>
      <c r="G11577" s="161">
        <v>0</v>
      </c>
      <c r="H11577" s="161">
        <v>0</v>
      </c>
      <c r="L11577">
        <v>678.31573900000001</v>
      </c>
      <c r="R11577">
        <v>997.40674200000001</v>
      </c>
      <c r="S11577">
        <v>997.40674200000001</v>
      </c>
      <c r="T11577" s="194">
        <v>997.40674200000001</v>
      </c>
      <c r="U11577" t="s">
        <v>193</v>
      </c>
      <c r="V11577">
        <v>45681.333472222221</v>
      </c>
    </row>
    <row r="11578" spans="1:22" x14ac:dyDescent="0.3">
      <c r="A11578" t="s">
        <v>267</v>
      </c>
      <c r="C11578" t="s">
        <v>88</v>
      </c>
      <c r="D11578" s="29">
        <v>45769</v>
      </c>
      <c r="E11578" s="161">
        <v>0</v>
      </c>
      <c r="F11578" s="161">
        <v>0</v>
      </c>
      <c r="G11578" s="161">
        <v>0</v>
      </c>
      <c r="H11578" s="161">
        <v>0</v>
      </c>
      <c r="L11578">
        <v>678.31573900000001</v>
      </c>
      <c r="R11578">
        <v>997.40674200000001</v>
      </c>
      <c r="S11578">
        <v>997.40674200000001</v>
      </c>
      <c r="T11578" s="194">
        <v>997.40674200000001</v>
      </c>
      <c r="U11578" t="s">
        <v>193</v>
      </c>
      <c r="V11578">
        <v>45681.333472222221</v>
      </c>
    </row>
    <row r="11579" spans="1:22" x14ac:dyDescent="0.3">
      <c r="A11579" t="s">
        <v>267</v>
      </c>
      <c r="C11579" t="s">
        <v>88</v>
      </c>
      <c r="D11579" s="29">
        <v>45770</v>
      </c>
      <c r="E11579" s="161">
        <v>0</v>
      </c>
      <c r="F11579" s="161">
        <v>0</v>
      </c>
      <c r="G11579" s="161">
        <v>0</v>
      </c>
      <c r="H11579" s="161">
        <v>0</v>
      </c>
      <c r="L11579">
        <v>678.31573900000001</v>
      </c>
      <c r="R11579">
        <v>997.40674200000001</v>
      </c>
      <c r="S11579">
        <v>997.40674200000001</v>
      </c>
      <c r="T11579" s="194">
        <v>997.40674200000001</v>
      </c>
      <c r="U11579" t="s">
        <v>193</v>
      </c>
      <c r="V11579">
        <v>45681.333483796298</v>
      </c>
    </row>
    <row r="11580" spans="1:22" x14ac:dyDescent="0.3">
      <c r="A11580" t="s">
        <v>267</v>
      </c>
      <c r="C11580" t="s">
        <v>88</v>
      </c>
      <c r="D11580" s="29">
        <v>45771</v>
      </c>
      <c r="E11580" s="161">
        <v>0</v>
      </c>
      <c r="F11580" s="161">
        <v>0</v>
      </c>
      <c r="G11580" s="161">
        <v>0</v>
      </c>
      <c r="H11580" s="161">
        <v>0</v>
      </c>
      <c r="L11580">
        <v>678.31573900000001</v>
      </c>
      <c r="R11580">
        <v>997.40674200000001</v>
      </c>
      <c r="S11580">
        <v>997.40674200000001</v>
      </c>
      <c r="T11580" s="194">
        <v>997.40674200000001</v>
      </c>
      <c r="U11580" t="s">
        <v>193</v>
      </c>
      <c r="V11580">
        <v>45681.333472222221</v>
      </c>
    </row>
    <row r="11581" spans="1:22" x14ac:dyDescent="0.3">
      <c r="A11581" t="s">
        <v>267</v>
      </c>
      <c r="C11581" t="s">
        <v>88</v>
      </c>
      <c r="D11581" s="29">
        <v>45772</v>
      </c>
      <c r="E11581" s="161">
        <v>0</v>
      </c>
      <c r="F11581" s="161">
        <v>0</v>
      </c>
      <c r="G11581" s="161">
        <v>0</v>
      </c>
      <c r="H11581" s="161">
        <v>0</v>
      </c>
      <c r="L11581">
        <v>678.31573900000001</v>
      </c>
      <c r="R11581">
        <v>997.40674200000001</v>
      </c>
      <c r="S11581">
        <v>997.40674200000001</v>
      </c>
      <c r="T11581" s="194">
        <v>997.40674200000001</v>
      </c>
      <c r="U11581" t="s">
        <v>193</v>
      </c>
      <c r="V11581">
        <v>45681.333472222221</v>
      </c>
    </row>
    <row r="11582" spans="1:22" x14ac:dyDescent="0.3">
      <c r="A11582" t="s">
        <v>267</v>
      </c>
      <c r="C11582" t="s">
        <v>88</v>
      </c>
      <c r="D11582" s="29">
        <v>45773</v>
      </c>
      <c r="E11582" s="161">
        <v>0</v>
      </c>
      <c r="F11582" s="161">
        <v>0</v>
      </c>
      <c r="G11582" s="161">
        <v>0</v>
      </c>
      <c r="H11582" s="161">
        <v>0</v>
      </c>
      <c r="L11582">
        <v>678.31573900000001</v>
      </c>
      <c r="R11582">
        <v>997.40674200000001</v>
      </c>
      <c r="S11582">
        <v>997.40674200000001</v>
      </c>
      <c r="T11582" s="194">
        <v>997.40674200000001</v>
      </c>
      <c r="U11582" t="s">
        <v>193</v>
      </c>
      <c r="V11582">
        <v>45681.333472222221</v>
      </c>
    </row>
    <row r="11583" spans="1:22" x14ac:dyDescent="0.3">
      <c r="A11583" t="s">
        <v>267</v>
      </c>
      <c r="C11583" t="s">
        <v>88</v>
      </c>
      <c r="D11583" s="29">
        <v>45774</v>
      </c>
      <c r="E11583" s="161">
        <v>0</v>
      </c>
      <c r="F11583" s="161">
        <v>0</v>
      </c>
      <c r="G11583" s="161">
        <v>0</v>
      </c>
      <c r="H11583" s="161">
        <v>0</v>
      </c>
      <c r="L11583">
        <v>678.31573900000001</v>
      </c>
      <c r="R11583">
        <v>997.40674200000001</v>
      </c>
      <c r="S11583">
        <v>997.40674200000001</v>
      </c>
      <c r="T11583" s="194">
        <v>997.40674200000001</v>
      </c>
      <c r="U11583" t="s">
        <v>193</v>
      </c>
      <c r="V11583">
        <v>45681.333472222221</v>
      </c>
    </row>
    <row r="11584" spans="1:22" x14ac:dyDescent="0.3">
      <c r="A11584" t="s">
        <v>267</v>
      </c>
      <c r="C11584" t="s">
        <v>88</v>
      </c>
      <c r="D11584" s="29">
        <v>45775</v>
      </c>
      <c r="E11584" s="161">
        <v>0</v>
      </c>
      <c r="F11584" s="161">
        <v>0</v>
      </c>
      <c r="G11584" s="161">
        <v>0</v>
      </c>
      <c r="H11584" s="161">
        <v>0</v>
      </c>
      <c r="L11584">
        <v>678.31573900000001</v>
      </c>
      <c r="R11584">
        <v>997.40674200000001</v>
      </c>
      <c r="S11584">
        <v>997.40674200000001</v>
      </c>
      <c r="T11584" s="194">
        <v>997.40674200000001</v>
      </c>
      <c r="U11584" t="s">
        <v>193</v>
      </c>
      <c r="V11584">
        <v>45681.333483796298</v>
      </c>
    </row>
    <row r="11585" spans="1:22" x14ac:dyDescent="0.3">
      <c r="A11585" t="s">
        <v>267</v>
      </c>
      <c r="C11585" t="s">
        <v>88</v>
      </c>
      <c r="D11585" s="29">
        <v>45776</v>
      </c>
      <c r="E11585" s="161">
        <v>0</v>
      </c>
      <c r="F11585" s="161">
        <v>0</v>
      </c>
      <c r="G11585" s="161">
        <v>0</v>
      </c>
      <c r="H11585" s="161">
        <v>0</v>
      </c>
      <c r="L11585">
        <v>678.31573900000001</v>
      </c>
      <c r="R11585">
        <v>997.40674200000001</v>
      </c>
      <c r="S11585">
        <v>997.40674200000001</v>
      </c>
      <c r="T11585" s="194">
        <v>997.40674200000001</v>
      </c>
      <c r="U11585" t="s">
        <v>193</v>
      </c>
      <c r="V11585">
        <v>45681.333483796298</v>
      </c>
    </row>
    <row r="11586" spans="1:22" x14ac:dyDescent="0.3">
      <c r="A11586" t="s">
        <v>267</v>
      </c>
      <c r="C11586" t="s">
        <v>88</v>
      </c>
      <c r="D11586" s="29">
        <v>45777</v>
      </c>
      <c r="E11586" s="161">
        <v>0</v>
      </c>
      <c r="F11586" s="161">
        <v>0</v>
      </c>
      <c r="G11586" s="161">
        <v>0</v>
      </c>
      <c r="H11586" s="161">
        <v>0</v>
      </c>
      <c r="L11586">
        <v>678.31573900000001</v>
      </c>
      <c r="R11586">
        <v>997.40674200000001</v>
      </c>
      <c r="S11586">
        <v>997.40674200000001</v>
      </c>
      <c r="T11586" s="194">
        <v>997.40674200000001</v>
      </c>
      <c r="U11586" t="s">
        <v>193</v>
      </c>
      <c r="V11586">
        <v>45681.333483796298</v>
      </c>
    </row>
    <row r="11587" spans="1:22" x14ac:dyDescent="0.3">
      <c r="A11587" t="s">
        <v>267</v>
      </c>
      <c r="C11587" t="s">
        <v>88</v>
      </c>
      <c r="D11587" s="29">
        <v>45778</v>
      </c>
      <c r="E11587" s="161">
        <v>0</v>
      </c>
      <c r="F11587" s="161">
        <v>0</v>
      </c>
      <c r="G11587" s="161">
        <v>0</v>
      </c>
      <c r="H11587" s="161">
        <v>0</v>
      </c>
      <c r="L11587">
        <v>559.29746999999998</v>
      </c>
      <c r="R11587">
        <v>997.40674200000001</v>
      </c>
      <c r="S11587">
        <v>997.40674200000001</v>
      </c>
      <c r="T11587" s="194">
        <v>997.40674200000001</v>
      </c>
      <c r="U11587" t="s">
        <v>193</v>
      </c>
      <c r="V11587">
        <v>45708.439386574071</v>
      </c>
    </row>
    <row r="11588" spans="1:22" x14ac:dyDescent="0.3">
      <c r="A11588" t="s">
        <v>267</v>
      </c>
      <c r="C11588" t="s">
        <v>88</v>
      </c>
      <c r="D11588" s="29">
        <v>45779</v>
      </c>
      <c r="E11588" s="161">
        <v>0</v>
      </c>
      <c r="F11588" s="161">
        <v>0</v>
      </c>
      <c r="G11588" s="161">
        <v>0</v>
      </c>
      <c r="H11588" s="161">
        <v>0</v>
      </c>
      <c r="L11588">
        <v>559.29746999999998</v>
      </c>
      <c r="R11588">
        <v>997.40674200000001</v>
      </c>
      <c r="S11588">
        <v>997.40674200000001</v>
      </c>
      <c r="T11588" s="194">
        <v>997.40674200000001</v>
      </c>
      <c r="U11588" t="s">
        <v>193</v>
      </c>
      <c r="V11588">
        <v>45708.439398148148</v>
      </c>
    </row>
    <row r="11589" spans="1:22" x14ac:dyDescent="0.3">
      <c r="A11589" t="s">
        <v>267</v>
      </c>
      <c r="C11589" t="s">
        <v>88</v>
      </c>
      <c r="D11589" s="29">
        <v>45780</v>
      </c>
      <c r="E11589" s="161">
        <v>0</v>
      </c>
      <c r="F11589" s="161">
        <v>0</v>
      </c>
      <c r="G11589" s="161">
        <v>0</v>
      </c>
      <c r="H11589" s="161">
        <v>0</v>
      </c>
      <c r="L11589">
        <v>559.29746999999998</v>
      </c>
      <c r="R11589">
        <v>997.40674200000001</v>
      </c>
      <c r="S11589">
        <v>997.40674200000001</v>
      </c>
      <c r="T11589" s="194">
        <v>997.40674200000001</v>
      </c>
      <c r="U11589" t="s">
        <v>193</v>
      </c>
      <c r="V11589">
        <v>45708.439166666663</v>
      </c>
    </row>
    <row r="11590" spans="1:22" x14ac:dyDescent="0.3">
      <c r="A11590" t="s">
        <v>267</v>
      </c>
      <c r="C11590" t="s">
        <v>88</v>
      </c>
      <c r="D11590" s="29">
        <v>45781</v>
      </c>
      <c r="E11590" s="161">
        <v>0</v>
      </c>
      <c r="F11590" s="161">
        <v>0</v>
      </c>
      <c r="G11590" s="161">
        <v>0</v>
      </c>
      <c r="H11590" s="161">
        <v>0</v>
      </c>
      <c r="L11590">
        <v>559.29746999999998</v>
      </c>
      <c r="R11590">
        <v>997.40674200000001</v>
      </c>
      <c r="S11590">
        <v>997.40674200000001</v>
      </c>
      <c r="T11590" s="194">
        <v>997.40674200000001</v>
      </c>
      <c r="U11590" t="s">
        <v>193</v>
      </c>
      <c r="V11590">
        <v>45708.439108796294</v>
      </c>
    </row>
    <row r="11591" spans="1:22" x14ac:dyDescent="0.3">
      <c r="A11591" t="s">
        <v>267</v>
      </c>
      <c r="C11591" t="s">
        <v>88</v>
      </c>
      <c r="D11591" s="29">
        <v>45782</v>
      </c>
      <c r="E11591" s="161">
        <v>0</v>
      </c>
      <c r="F11591" s="161">
        <v>0</v>
      </c>
      <c r="G11591" s="161">
        <v>0</v>
      </c>
      <c r="H11591" s="161">
        <v>0</v>
      </c>
      <c r="L11591">
        <v>559.29746999999998</v>
      </c>
      <c r="R11591">
        <v>997.40674200000001</v>
      </c>
      <c r="S11591">
        <v>997.40674200000001</v>
      </c>
      <c r="T11591" s="194">
        <v>997.40674200000001</v>
      </c>
      <c r="U11591" t="s">
        <v>193</v>
      </c>
      <c r="V11591">
        <v>45708.439409722225</v>
      </c>
    </row>
    <row r="11592" spans="1:22" x14ac:dyDescent="0.3">
      <c r="A11592" t="s">
        <v>267</v>
      </c>
      <c r="C11592" t="s">
        <v>88</v>
      </c>
      <c r="D11592" s="29">
        <v>45783</v>
      </c>
      <c r="E11592" s="161">
        <v>0</v>
      </c>
      <c r="F11592" s="161">
        <v>0</v>
      </c>
      <c r="G11592" s="161">
        <v>0</v>
      </c>
      <c r="H11592" s="161">
        <v>0</v>
      </c>
      <c r="L11592">
        <v>559.29746999999998</v>
      </c>
      <c r="R11592">
        <v>997.40674200000001</v>
      </c>
      <c r="S11592">
        <v>997.40674200000001</v>
      </c>
      <c r="T11592" s="194">
        <v>997.40674200000001</v>
      </c>
      <c r="U11592" t="s">
        <v>193</v>
      </c>
      <c r="V11592">
        <v>45708.439120370371</v>
      </c>
    </row>
    <row r="11593" spans="1:22" x14ac:dyDescent="0.3">
      <c r="A11593" t="s">
        <v>267</v>
      </c>
      <c r="C11593" t="s">
        <v>88</v>
      </c>
      <c r="D11593" s="29">
        <v>45784</v>
      </c>
      <c r="E11593" s="161">
        <v>0</v>
      </c>
      <c r="F11593" s="161">
        <v>0</v>
      </c>
      <c r="G11593" s="161">
        <v>0</v>
      </c>
      <c r="H11593" s="161">
        <v>0</v>
      </c>
      <c r="L11593">
        <v>559.29746999999998</v>
      </c>
      <c r="R11593">
        <v>997.40674200000001</v>
      </c>
      <c r="S11593">
        <v>997.40674200000001</v>
      </c>
      <c r="T11593" s="194">
        <v>997.40674200000001</v>
      </c>
      <c r="U11593" t="s">
        <v>193</v>
      </c>
      <c r="V11593">
        <v>45708.439247685186</v>
      </c>
    </row>
    <row r="11594" spans="1:22" x14ac:dyDescent="0.3">
      <c r="A11594" t="s">
        <v>267</v>
      </c>
      <c r="C11594" t="s">
        <v>88</v>
      </c>
      <c r="D11594" s="29">
        <v>45785</v>
      </c>
      <c r="E11594" s="161">
        <v>0</v>
      </c>
      <c r="F11594" s="161">
        <v>0</v>
      </c>
      <c r="G11594" s="161">
        <v>0</v>
      </c>
      <c r="H11594" s="161">
        <v>0</v>
      </c>
      <c r="L11594">
        <v>559.29746999999998</v>
      </c>
      <c r="R11594">
        <v>997.40674200000001</v>
      </c>
      <c r="S11594">
        <v>997.40674200000001</v>
      </c>
      <c r="T11594" s="194">
        <v>997.40674200000001</v>
      </c>
      <c r="U11594" t="s">
        <v>193</v>
      </c>
      <c r="V11594">
        <v>45708.439120370371</v>
      </c>
    </row>
    <row r="11595" spans="1:22" x14ac:dyDescent="0.3">
      <c r="A11595" t="s">
        <v>267</v>
      </c>
      <c r="C11595" t="s">
        <v>88</v>
      </c>
      <c r="D11595" s="29">
        <v>45786</v>
      </c>
      <c r="E11595" s="161">
        <v>0</v>
      </c>
      <c r="F11595" s="161">
        <v>0</v>
      </c>
      <c r="G11595" s="161">
        <v>0</v>
      </c>
      <c r="H11595" s="161">
        <v>0</v>
      </c>
      <c r="L11595">
        <v>559.29746999999998</v>
      </c>
      <c r="R11595">
        <v>997.40674200000001</v>
      </c>
      <c r="S11595">
        <v>997.40674200000001</v>
      </c>
      <c r="T11595" s="194">
        <v>997.40674200000001</v>
      </c>
      <c r="U11595" t="s">
        <v>193</v>
      </c>
      <c r="V11595">
        <v>45708.439270833333</v>
      </c>
    </row>
    <row r="11596" spans="1:22" x14ac:dyDescent="0.3">
      <c r="A11596" t="s">
        <v>267</v>
      </c>
      <c r="C11596" t="s">
        <v>88</v>
      </c>
      <c r="D11596" s="29">
        <v>45787</v>
      </c>
      <c r="E11596" s="161">
        <v>0</v>
      </c>
      <c r="F11596" s="161">
        <v>0</v>
      </c>
      <c r="G11596" s="161">
        <v>0</v>
      </c>
      <c r="H11596" s="161">
        <v>0</v>
      </c>
      <c r="L11596">
        <v>559.29746999999998</v>
      </c>
      <c r="R11596">
        <v>997.40674200000001</v>
      </c>
      <c r="S11596">
        <v>997.40674200000001</v>
      </c>
      <c r="T11596" s="194">
        <v>997.40674200000001</v>
      </c>
      <c r="U11596" t="s">
        <v>193</v>
      </c>
      <c r="V11596">
        <v>45708.439131944448</v>
      </c>
    </row>
    <row r="11597" spans="1:22" x14ac:dyDescent="0.3">
      <c r="A11597" t="s">
        <v>267</v>
      </c>
      <c r="C11597" t="s">
        <v>88</v>
      </c>
      <c r="D11597" s="29">
        <v>45788</v>
      </c>
      <c r="E11597" s="161">
        <v>0</v>
      </c>
      <c r="F11597" s="161">
        <v>0</v>
      </c>
      <c r="G11597" s="161">
        <v>0</v>
      </c>
      <c r="H11597" s="161">
        <v>0</v>
      </c>
      <c r="L11597">
        <v>559.29746999999998</v>
      </c>
      <c r="R11597">
        <v>997.40674200000001</v>
      </c>
      <c r="S11597">
        <v>997.40674200000001</v>
      </c>
      <c r="T11597" s="194">
        <v>997.40674200000001</v>
      </c>
      <c r="U11597" t="s">
        <v>193</v>
      </c>
      <c r="V11597">
        <v>45708.439282407409</v>
      </c>
    </row>
    <row r="11598" spans="1:22" x14ac:dyDescent="0.3">
      <c r="A11598" t="s">
        <v>267</v>
      </c>
      <c r="C11598" t="s">
        <v>88</v>
      </c>
      <c r="D11598" s="29">
        <v>45789</v>
      </c>
      <c r="E11598" s="161">
        <v>0</v>
      </c>
      <c r="F11598" s="161">
        <v>0</v>
      </c>
      <c r="G11598" s="161">
        <v>0</v>
      </c>
      <c r="H11598" s="161">
        <v>0</v>
      </c>
      <c r="L11598">
        <v>559.29746999999998</v>
      </c>
      <c r="R11598">
        <v>997.40674200000001</v>
      </c>
      <c r="S11598">
        <v>997.40674200000001</v>
      </c>
      <c r="T11598" s="194">
        <v>997.40674200000001</v>
      </c>
      <c r="U11598" t="s">
        <v>193</v>
      </c>
      <c r="V11598">
        <v>45708.439444444448</v>
      </c>
    </row>
    <row r="11599" spans="1:22" x14ac:dyDescent="0.3">
      <c r="A11599" t="s">
        <v>267</v>
      </c>
      <c r="C11599" t="s">
        <v>88</v>
      </c>
      <c r="D11599" s="29">
        <v>45790</v>
      </c>
      <c r="E11599" s="161">
        <v>0</v>
      </c>
      <c r="F11599" s="161">
        <v>0</v>
      </c>
      <c r="G11599" s="161">
        <v>0</v>
      </c>
      <c r="H11599" s="161">
        <v>0</v>
      </c>
      <c r="L11599">
        <v>559.29746999999998</v>
      </c>
      <c r="R11599">
        <v>997.40674200000001</v>
      </c>
      <c r="S11599">
        <v>997.40674200000001</v>
      </c>
      <c r="T11599" s="194">
        <v>997.40674200000001</v>
      </c>
      <c r="U11599" t="s">
        <v>193</v>
      </c>
      <c r="V11599">
        <v>45708.43953703704</v>
      </c>
    </row>
    <row r="11600" spans="1:22" x14ac:dyDescent="0.3">
      <c r="A11600" t="s">
        <v>267</v>
      </c>
      <c r="C11600" t="s">
        <v>88</v>
      </c>
      <c r="D11600" s="29">
        <v>45791</v>
      </c>
      <c r="E11600" s="161">
        <v>0</v>
      </c>
      <c r="F11600" s="161">
        <v>0</v>
      </c>
      <c r="G11600" s="161">
        <v>0</v>
      </c>
      <c r="H11600" s="161">
        <v>0</v>
      </c>
      <c r="L11600">
        <v>559.29746999999998</v>
      </c>
      <c r="R11600">
        <v>997.40674200000001</v>
      </c>
      <c r="S11600">
        <v>997.40674200000001</v>
      </c>
      <c r="T11600" s="194">
        <v>997.40674200000001</v>
      </c>
      <c r="U11600" t="s">
        <v>193</v>
      </c>
      <c r="V11600">
        <v>45708.439618055556</v>
      </c>
    </row>
    <row r="11601" spans="1:22" x14ac:dyDescent="0.3">
      <c r="A11601" t="s">
        <v>267</v>
      </c>
      <c r="C11601" t="s">
        <v>88</v>
      </c>
      <c r="D11601" s="29">
        <v>45792</v>
      </c>
      <c r="E11601" s="161">
        <v>0</v>
      </c>
      <c r="F11601" s="161">
        <v>0</v>
      </c>
      <c r="G11601" s="161">
        <v>0</v>
      </c>
      <c r="H11601" s="161">
        <v>0</v>
      </c>
      <c r="L11601">
        <v>559.29746999999998</v>
      </c>
      <c r="R11601">
        <v>997.40674200000001</v>
      </c>
      <c r="S11601">
        <v>997.40674200000001</v>
      </c>
      <c r="T11601" s="194">
        <v>997.40674200000001</v>
      </c>
      <c r="U11601" t="s">
        <v>193</v>
      </c>
      <c r="V11601">
        <v>45708.439571759256</v>
      </c>
    </row>
    <row r="11602" spans="1:22" x14ac:dyDescent="0.3">
      <c r="A11602" t="s">
        <v>267</v>
      </c>
      <c r="C11602" t="s">
        <v>88</v>
      </c>
      <c r="D11602" s="29">
        <v>45793</v>
      </c>
      <c r="E11602" s="161">
        <v>0</v>
      </c>
      <c r="F11602" s="161">
        <v>0</v>
      </c>
      <c r="G11602" s="161">
        <v>0</v>
      </c>
      <c r="H11602" s="161">
        <v>0</v>
      </c>
      <c r="L11602">
        <v>559.29746999999998</v>
      </c>
      <c r="R11602">
        <v>997.40674200000001</v>
      </c>
      <c r="S11602">
        <v>997.40674200000001</v>
      </c>
      <c r="T11602" s="194">
        <v>997.40674200000001</v>
      </c>
      <c r="U11602" t="s">
        <v>193</v>
      </c>
      <c r="V11602">
        <v>45708.439560185187</v>
      </c>
    </row>
    <row r="11603" spans="1:22" x14ac:dyDescent="0.3">
      <c r="A11603" t="s">
        <v>267</v>
      </c>
      <c r="C11603" t="s">
        <v>88</v>
      </c>
      <c r="D11603" s="29">
        <v>45794</v>
      </c>
      <c r="E11603" s="161">
        <v>0</v>
      </c>
      <c r="F11603" s="161">
        <v>0</v>
      </c>
      <c r="G11603" s="161">
        <v>0</v>
      </c>
      <c r="H11603" s="161">
        <v>0</v>
      </c>
      <c r="L11603">
        <v>559.29746999999998</v>
      </c>
      <c r="R11603">
        <v>997.40674200000001</v>
      </c>
      <c r="S11603">
        <v>997.40674200000001</v>
      </c>
      <c r="T11603" s="194">
        <v>997.40674200000001</v>
      </c>
      <c r="U11603" t="s">
        <v>193</v>
      </c>
      <c r="V11603">
        <v>45708.439479166664</v>
      </c>
    </row>
    <row r="11604" spans="1:22" x14ac:dyDescent="0.3">
      <c r="A11604" t="s">
        <v>267</v>
      </c>
      <c r="C11604" t="s">
        <v>88</v>
      </c>
      <c r="D11604" s="29">
        <v>45795</v>
      </c>
      <c r="E11604" s="161">
        <v>0</v>
      </c>
      <c r="F11604" s="161">
        <v>0</v>
      </c>
      <c r="G11604" s="161">
        <v>0</v>
      </c>
      <c r="H11604" s="161">
        <v>0</v>
      </c>
      <c r="L11604">
        <v>559.29746999999998</v>
      </c>
      <c r="R11604">
        <v>997.40674200000001</v>
      </c>
      <c r="S11604">
        <v>997.40674200000001</v>
      </c>
      <c r="T11604" s="194">
        <v>997.40674200000001</v>
      </c>
      <c r="U11604" t="s">
        <v>193</v>
      </c>
      <c r="V11604">
        <v>45708.43953703704</v>
      </c>
    </row>
    <row r="11605" spans="1:22" x14ac:dyDescent="0.3">
      <c r="A11605" t="s">
        <v>267</v>
      </c>
      <c r="C11605" t="s">
        <v>88</v>
      </c>
      <c r="D11605" s="29">
        <v>45796</v>
      </c>
      <c r="E11605" s="161">
        <v>0</v>
      </c>
      <c r="F11605" s="161">
        <v>0</v>
      </c>
      <c r="G11605" s="161">
        <v>0</v>
      </c>
      <c r="H11605" s="161">
        <v>0</v>
      </c>
      <c r="L11605">
        <v>559.29746999999998</v>
      </c>
      <c r="R11605">
        <v>997.40674200000001</v>
      </c>
      <c r="S11605">
        <v>997.40674200000001</v>
      </c>
      <c r="T11605" s="194">
        <v>997.40674200000001</v>
      </c>
      <c r="U11605" t="s">
        <v>193</v>
      </c>
      <c r="V11605">
        <v>45708.43954861111</v>
      </c>
    </row>
    <row r="11606" spans="1:22" x14ac:dyDescent="0.3">
      <c r="A11606" t="s">
        <v>267</v>
      </c>
      <c r="C11606" t="s">
        <v>88</v>
      </c>
      <c r="D11606" s="29">
        <v>45797</v>
      </c>
      <c r="E11606" s="161">
        <v>0</v>
      </c>
      <c r="F11606" s="161">
        <v>0</v>
      </c>
      <c r="G11606" s="161">
        <v>0</v>
      </c>
      <c r="H11606" s="161">
        <v>0</v>
      </c>
      <c r="L11606">
        <v>559.29746999999998</v>
      </c>
      <c r="R11606">
        <v>997.40674200000001</v>
      </c>
      <c r="S11606">
        <v>997.40674200000001</v>
      </c>
      <c r="T11606" s="194">
        <v>997.40674200000001</v>
      </c>
      <c r="U11606" t="s">
        <v>193</v>
      </c>
      <c r="V11606">
        <v>45708.439502314817</v>
      </c>
    </row>
    <row r="11607" spans="1:22" x14ac:dyDescent="0.3">
      <c r="A11607" t="s">
        <v>267</v>
      </c>
      <c r="C11607" t="s">
        <v>88</v>
      </c>
      <c r="D11607" s="29">
        <v>45798</v>
      </c>
      <c r="E11607" s="161">
        <v>0</v>
      </c>
      <c r="F11607" s="161">
        <v>0</v>
      </c>
      <c r="G11607" s="161">
        <v>0</v>
      </c>
      <c r="H11607" s="161">
        <v>0</v>
      </c>
      <c r="L11607">
        <v>559.29746999999998</v>
      </c>
      <c r="R11607">
        <v>997.40674200000001</v>
      </c>
      <c r="S11607">
        <v>997.40674200000001</v>
      </c>
      <c r="T11607" s="194">
        <v>997.40674200000001</v>
      </c>
      <c r="U11607" t="s">
        <v>193</v>
      </c>
      <c r="V11607">
        <v>45708.439583333333</v>
      </c>
    </row>
    <row r="11608" spans="1:22" x14ac:dyDescent="0.3">
      <c r="A11608" t="s">
        <v>267</v>
      </c>
      <c r="C11608" t="s">
        <v>88</v>
      </c>
      <c r="D11608" s="29">
        <v>45799</v>
      </c>
      <c r="E11608" s="161">
        <v>0</v>
      </c>
      <c r="F11608" s="161">
        <v>0</v>
      </c>
      <c r="G11608" s="161">
        <v>0</v>
      </c>
      <c r="H11608" s="161">
        <v>0</v>
      </c>
      <c r="L11608">
        <v>559.29746999999998</v>
      </c>
      <c r="R11608">
        <v>997.40674200000001</v>
      </c>
      <c r="S11608">
        <v>997.40674200000001</v>
      </c>
      <c r="T11608" s="194">
        <v>997.40674200000001</v>
      </c>
      <c r="U11608" t="s">
        <v>193</v>
      </c>
      <c r="V11608">
        <v>45708.439467592594</v>
      </c>
    </row>
    <row r="11609" spans="1:22" x14ac:dyDescent="0.3">
      <c r="A11609" t="s">
        <v>267</v>
      </c>
      <c r="C11609" t="s">
        <v>88</v>
      </c>
      <c r="D11609" s="29">
        <v>45800</v>
      </c>
      <c r="E11609" s="161">
        <v>0</v>
      </c>
      <c r="F11609" s="161">
        <v>0</v>
      </c>
      <c r="G11609" s="161">
        <v>0</v>
      </c>
      <c r="H11609" s="161">
        <v>0</v>
      </c>
      <c r="L11609">
        <v>559.29746999999998</v>
      </c>
      <c r="R11609">
        <v>997.40674200000001</v>
      </c>
      <c r="S11609">
        <v>997.40674200000001</v>
      </c>
      <c r="T11609" s="194">
        <v>997.40674200000001</v>
      </c>
      <c r="U11609" t="s">
        <v>193</v>
      </c>
      <c r="V11609">
        <v>45708.439560185187</v>
      </c>
    </row>
    <row r="11610" spans="1:22" x14ac:dyDescent="0.3">
      <c r="A11610" t="s">
        <v>267</v>
      </c>
      <c r="C11610" t="s">
        <v>88</v>
      </c>
      <c r="D11610" s="29">
        <v>45801</v>
      </c>
      <c r="E11610" s="161">
        <v>0</v>
      </c>
      <c r="F11610" s="161">
        <v>0</v>
      </c>
      <c r="G11610" s="161">
        <v>0</v>
      </c>
      <c r="H11610" s="161">
        <v>0</v>
      </c>
      <c r="L11610">
        <v>559.29746999999998</v>
      </c>
      <c r="R11610">
        <v>997.40674200000001</v>
      </c>
      <c r="S11610">
        <v>997.40674200000001</v>
      </c>
      <c r="T11610" s="194">
        <v>997.40674200000001</v>
      </c>
      <c r="U11610" t="s">
        <v>193</v>
      </c>
      <c r="V11610">
        <v>45708.439513888887</v>
      </c>
    </row>
    <row r="11611" spans="1:22" x14ac:dyDescent="0.3">
      <c r="A11611" t="s">
        <v>267</v>
      </c>
      <c r="C11611" t="s">
        <v>88</v>
      </c>
      <c r="D11611" s="29">
        <v>45802</v>
      </c>
      <c r="E11611" s="161">
        <v>0</v>
      </c>
      <c r="F11611" s="161">
        <v>0</v>
      </c>
      <c r="G11611" s="161">
        <v>0</v>
      </c>
      <c r="H11611" s="161">
        <v>0</v>
      </c>
      <c r="L11611">
        <v>559.29746999999998</v>
      </c>
      <c r="R11611">
        <v>997.40674200000001</v>
      </c>
      <c r="S11611">
        <v>997.40674200000001</v>
      </c>
      <c r="T11611" s="194">
        <v>997.40674200000001</v>
      </c>
      <c r="U11611" t="s">
        <v>193</v>
      </c>
      <c r="V11611">
        <v>45708.439571759256</v>
      </c>
    </row>
    <row r="11612" spans="1:22" x14ac:dyDescent="0.3">
      <c r="A11612" t="s">
        <v>267</v>
      </c>
      <c r="C11612" t="s">
        <v>88</v>
      </c>
      <c r="D11612" s="29">
        <v>45803</v>
      </c>
      <c r="E11612" s="161">
        <v>0</v>
      </c>
      <c r="F11612" s="161">
        <v>0</v>
      </c>
      <c r="G11612" s="161">
        <v>0</v>
      </c>
      <c r="H11612" s="161">
        <v>0</v>
      </c>
      <c r="L11612">
        <v>559.29746999999998</v>
      </c>
      <c r="R11612">
        <v>997.40674200000001</v>
      </c>
      <c r="S11612">
        <v>997.40674200000001</v>
      </c>
      <c r="T11612" s="194">
        <v>997.40674200000001</v>
      </c>
      <c r="U11612" t="s">
        <v>193</v>
      </c>
      <c r="V11612">
        <v>45708.43959490741</v>
      </c>
    </row>
    <row r="11613" spans="1:22" x14ac:dyDescent="0.3">
      <c r="A11613" t="s">
        <v>267</v>
      </c>
      <c r="C11613" t="s">
        <v>88</v>
      </c>
      <c r="D11613" s="29">
        <v>45804</v>
      </c>
      <c r="E11613" s="161">
        <v>0</v>
      </c>
      <c r="F11613" s="161">
        <v>0</v>
      </c>
      <c r="G11613" s="161">
        <v>0</v>
      </c>
      <c r="H11613" s="161">
        <v>0</v>
      </c>
      <c r="L11613">
        <v>559.29746999999998</v>
      </c>
      <c r="R11613">
        <v>997.40674200000001</v>
      </c>
      <c r="S11613">
        <v>997.40674200000001</v>
      </c>
      <c r="T11613" s="194">
        <v>997.40674200000001</v>
      </c>
      <c r="U11613" t="s">
        <v>193</v>
      </c>
      <c r="V11613">
        <v>45708.439641203702</v>
      </c>
    </row>
    <row r="11614" spans="1:22" x14ac:dyDescent="0.3">
      <c r="A11614" t="s">
        <v>267</v>
      </c>
      <c r="C11614" t="s">
        <v>88</v>
      </c>
      <c r="D11614" s="29">
        <v>45805</v>
      </c>
      <c r="E11614" s="161">
        <v>0</v>
      </c>
      <c r="F11614" s="161">
        <v>0</v>
      </c>
      <c r="G11614" s="161">
        <v>0</v>
      </c>
      <c r="H11614" s="161">
        <v>0</v>
      </c>
      <c r="L11614">
        <v>559.29746999999998</v>
      </c>
      <c r="R11614">
        <v>997.40674200000001</v>
      </c>
      <c r="S11614">
        <v>997.40674200000001</v>
      </c>
      <c r="T11614" s="194">
        <v>997.40674200000001</v>
      </c>
      <c r="U11614" t="s">
        <v>193</v>
      </c>
      <c r="V11614">
        <v>45708.439629629633</v>
      </c>
    </row>
    <row r="11615" spans="1:22" x14ac:dyDescent="0.3">
      <c r="A11615" t="s">
        <v>267</v>
      </c>
      <c r="C11615" t="s">
        <v>88</v>
      </c>
      <c r="D11615" s="29">
        <v>45806</v>
      </c>
      <c r="E11615" s="161">
        <v>0</v>
      </c>
      <c r="F11615" s="161">
        <v>0</v>
      </c>
      <c r="G11615" s="161">
        <v>0</v>
      </c>
      <c r="H11615" s="161">
        <v>0</v>
      </c>
      <c r="L11615">
        <v>559.29746999999998</v>
      </c>
      <c r="R11615">
        <v>997.40674200000001</v>
      </c>
      <c r="S11615">
        <v>997.40674200000001</v>
      </c>
      <c r="T11615" s="194">
        <v>997.40674200000001</v>
      </c>
      <c r="U11615" t="s">
        <v>193</v>
      </c>
      <c r="V11615">
        <v>45708.439606481479</v>
      </c>
    </row>
    <row r="11616" spans="1:22" x14ac:dyDescent="0.3">
      <c r="A11616" t="s">
        <v>267</v>
      </c>
      <c r="C11616" t="s">
        <v>88</v>
      </c>
      <c r="D11616" s="29">
        <v>45807</v>
      </c>
      <c r="E11616" s="161">
        <v>0</v>
      </c>
      <c r="F11616" s="161">
        <v>0</v>
      </c>
      <c r="G11616" s="161">
        <v>0</v>
      </c>
      <c r="H11616" s="161">
        <v>0</v>
      </c>
      <c r="L11616">
        <v>559.29746999999998</v>
      </c>
      <c r="R11616">
        <v>997.40674200000001</v>
      </c>
      <c r="S11616">
        <v>997.40674200000001</v>
      </c>
      <c r="T11616" s="194">
        <v>997.40674200000001</v>
      </c>
      <c r="U11616" t="s">
        <v>193</v>
      </c>
      <c r="V11616">
        <v>45708.439687500002</v>
      </c>
    </row>
    <row r="11617" spans="1:22" x14ac:dyDescent="0.3">
      <c r="A11617" t="s">
        <v>267</v>
      </c>
      <c r="C11617" t="s">
        <v>88</v>
      </c>
      <c r="D11617" s="29">
        <v>45808</v>
      </c>
      <c r="E11617" s="161">
        <v>0</v>
      </c>
      <c r="F11617" s="161">
        <v>0</v>
      </c>
      <c r="G11617" s="161">
        <v>0</v>
      </c>
      <c r="H11617" s="161">
        <v>0</v>
      </c>
      <c r="L11617">
        <v>559.29746999999998</v>
      </c>
      <c r="R11617">
        <v>997.40674200000001</v>
      </c>
      <c r="S11617">
        <v>997.40674200000001</v>
      </c>
      <c r="T11617" s="194">
        <v>997.40674200000001</v>
      </c>
      <c r="U11617" t="s">
        <v>193</v>
      </c>
      <c r="V11617">
        <v>45708.439629629633</v>
      </c>
    </row>
    <row r="11618" spans="1:22" x14ac:dyDescent="0.3">
      <c r="A11618" t="s">
        <v>267</v>
      </c>
      <c r="C11618" t="s">
        <v>88</v>
      </c>
      <c r="D11618" s="29">
        <v>45809</v>
      </c>
      <c r="E11618" s="161">
        <v>0</v>
      </c>
      <c r="F11618" s="161">
        <v>0</v>
      </c>
      <c r="G11618" s="161">
        <v>0</v>
      </c>
      <c r="H11618" s="161">
        <v>0</v>
      </c>
      <c r="L11618">
        <v>559.29746999999998</v>
      </c>
      <c r="R11618">
        <v>997.40674200000001</v>
      </c>
      <c r="S11618">
        <v>997.40674200000001</v>
      </c>
      <c r="T11618" s="194">
        <v>997.40674200000001</v>
      </c>
      <c r="U11618" t="s">
        <v>193</v>
      </c>
      <c r="V11618">
        <v>45708.43954861111</v>
      </c>
    </row>
    <row r="11619" spans="1:22" x14ac:dyDescent="0.3">
      <c r="A11619" t="s">
        <v>267</v>
      </c>
      <c r="C11619" t="s">
        <v>88</v>
      </c>
      <c r="D11619" s="29">
        <v>45810</v>
      </c>
      <c r="E11619" s="161">
        <v>0</v>
      </c>
      <c r="F11619" s="161">
        <v>0</v>
      </c>
      <c r="G11619" s="161">
        <v>0</v>
      </c>
      <c r="H11619" s="161">
        <v>0</v>
      </c>
      <c r="L11619">
        <v>559.29746999999998</v>
      </c>
      <c r="R11619">
        <v>997.40674200000001</v>
      </c>
      <c r="S11619">
        <v>997.40674200000001</v>
      </c>
      <c r="T11619" s="194">
        <v>997.40674200000001</v>
      </c>
      <c r="U11619" t="s">
        <v>193</v>
      </c>
      <c r="V11619">
        <v>45708.43959490741</v>
      </c>
    </row>
    <row r="11620" spans="1:22" x14ac:dyDescent="0.3">
      <c r="A11620" t="s">
        <v>267</v>
      </c>
      <c r="C11620" t="s">
        <v>88</v>
      </c>
      <c r="D11620" s="29">
        <v>45811</v>
      </c>
      <c r="E11620" s="161">
        <v>0</v>
      </c>
      <c r="F11620" s="161">
        <v>0</v>
      </c>
      <c r="G11620" s="161">
        <v>0</v>
      </c>
      <c r="H11620" s="161">
        <v>0</v>
      </c>
      <c r="L11620">
        <v>559.29746999999998</v>
      </c>
      <c r="R11620">
        <v>997.40674200000001</v>
      </c>
      <c r="S11620">
        <v>997.40674200000001</v>
      </c>
      <c r="T11620" s="194">
        <v>997.40674200000001</v>
      </c>
      <c r="U11620" t="s">
        <v>193</v>
      </c>
      <c r="V11620">
        <v>45708.43959490741</v>
      </c>
    </row>
    <row r="11621" spans="1:22" x14ac:dyDescent="0.3">
      <c r="A11621" t="s">
        <v>267</v>
      </c>
      <c r="C11621" t="s">
        <v>88</v>
      </c>
      <c r="D11621" s="29">
        <v>45812</v>
      </c>
      <c r="E11621" s="161">
        <v>0</v>
      </c>
      <c r="F11621" s="161">
        <v>0</v>
      </c>
      <c r="G11621" s="161">
        <v>0</v>
      </c>
      <c r="H11621" s="161">
        <v>0</v>
      </c>
      <c r="L11621">
        <v>559.29746999999998</v>
      </c>
      <c r="R11621">
        <v>997.40674200000001</v>
      </c>
      <c r="S11621">
        <v>997.40674200000001</v>
      </c>
      <c r="T11621" s="194">
        <v>997.40674200000001</v>
      </c>
      <c r="U11621" t="s">
        <v>193</v>
      </c>
      <c r="V11621">
        <v>45708.439710648148</v>
      </c>
    </row>
    <row r="11622" spans="1:22" x14ac:dyDescent="0.3">
      <c r="A11622" t="s">
        <v>267</v>
      </c>
      <c r="C11622" t="s">
        <v>88</v>
      </c>
      <c r="D11622" s="29">
        <v>45813</v>
      </c>
      <c r="E11622" s="161">
        <v>0</v>
      </c>
      <c r="F11622" s="161">
        <v>0</v>
      </c>
      <c r="G11622" s="161">
        <v>0</v>
      </c>
      <c r="H11622" s="161">
        <v>0</v>
      </c>
      <c r="L11622">
        <v>559.29746999999998</v>
      </c>
      <c r="R11622">
        <v>997.40674200000001</v>
      </c>
      <c r="S11622">
        <v>997.40674200000001</v>
      </c>
      <c r="T11622" s="194">
        <v>997.40674200000001</v>
      </c>
      <c r="U11622" t="s">
        <v>193</v>
      </c>
      <c r="V11622">
        <v>45708.439733796295</v>
      </c>
    </row>
    <row r="11623" spans="1:22" x14ac:dyDescent="0.3">
      <c r="A11623" t="s">
        <v>267</v>
      </c>
      <c r="C11623" t="s">
        <v>88</v>
      </c>
      <c r="D11623" s="29">
        <v>45814</v>
      </c>
      <c r="E11623" s="161">
        <v>0</v>
      </c>
      <c r="F11623" s="161">
        <v>0</v>
      </c>
      <c r="G11623" s="161">
        <v>0</v>
      </c>
      <c r="H11623" s="161">
        <v>0</v>
      </c>
      <c r="L11623">
        <v>559.29746999999998</v>
      </c>
      <c r="R11623">
        <v>997.40674200000001</v>
      </c>
      <c r="S11623">
        <v>997.40674200000001</v>
      </c>
      <c r="T11623" s="194">
        <v>997.40674200000001</v>
      </c>
      <c r="U11623" t="s">
        <v>193</v>
      </c>
      <c r="V11623">
        <v>45708.439780092594</v>
      </c>
    </row>
    <row r="11624" spans="1:22" x14ac:dyDescent="0.3">
      <c r="A11624" t="s">
        <v>267</v>
      </c>
      <c r="C11624" t="s">
        <v>88</v>
      </c>
      <c r="D11624" s="29">
        <v>45815</v>
      </c>
      <c r="E11624" s="161">
        <v>0</v>
      </c>
      <c r="F11624" s="161">
        <v>0</v>
      </c>
      <c r="G11624" s="161">
        <v>0</v>
      </c>
      <c r="H11624" s="161">
        <v>0</v>
      </c>
      <c r="L11624">
        <v>559.29746999999998</v>
      </c>
      <c r="R11624">
        <v>997.40674200000001</v>
      </c>
      <c r="S11624">
        <v>997.40674200000001</v>
      </c>
      <c r="T11624" s="194">
        <v>997.40674200000001</v>
      </c>
      <c r="U11624" t="s">
        <v>193</v>
      </c>
      <c r="V11624">
        <v>45708.440266203703</v>
      </c>
    </row>
    <row r="11625" spans="1:22" x14ac:dyDescent="0.3">
      <c r="A11625" t="s">
        <v>267</v>
      </c>
      <c r="C11625" t="s">
        <v>88</v>
      </c>
      <c r="D11625" s="29">
        <v>45816</v>
      </c>
      <c r="E11625" s="161">
        <v>0</v>
      </c>
      <c r="F11625" s="161">
        <v>0</v>
      </c>
      <c r="G11625" s="161">
        <v>0</v>
      </c>
      <c r="H11625" s="161">
        <v>0</v>
      </c>
      <c r="L11625">
        <v>559.29746999999998</v>
      </c>
      <c r="R11625">
        <v>997.40674200000001</v>
      </c>
      <c r="S11625">
        <v>997.40674200000001</v>
      </c>
      <c r="T11625" s="194">
        <v>997.40674200000001</v>
      </c>
      <c r="U11625" t="s">
        <v>193</v>
      </c>
      <c r="V11625">
        <v>45708.439652777779</v>
      </c>
    </row>
    <row r="11626" spans="1:22" x14ac:dyDescent="0.3">
      <c r="A11626" t="s">
        <v>267</v>
      </c>
      <c r="C11626" t="s">
        <v>88</v>
      </c>
      <c r="D11626" s="29">
        <v>45817</v>
      </c>
      <c r="E11626" s="161">
        <v>0</v>
      </c>
      <c r="F11626" s="161">
        <v>0</v>
      </c>
      <c r="G11626" s="161">
        <v>0</v>
      </c>
      <c r="H11626" s="161">
        <v>0</v>
      </c>
      <c r="L11626">
        <v>559.29746999999998</v>
      </c>
      <c r="R11626">
        <v>997.40674200000001</v>
      </c>
      <c r="S11626">
        <v>997.40674200000001</v>
      </c>
      <c r="T11626" s="194">
        <v>997.40674200000001</v>
      </c>
      <c r="U11626" t="s">
        <v>193</v>
      </c>
      <c r="V11626">
        <v>45708.440289351849</v>
      </c>
    </row>
    <row r="11627" spans="1:22" x14ac:dyDescent="0.3">
      <c r="A11627" t="s">
        <v>267</v>
      </c>
      <c r="C11627" t="s">
        <v>88</v>
      </c>
      <c r="D11627" s="29">
        <v>45818</v>
      </c>
      <c r="E11627" s="161">
        <v>0</v>
      </c>
      <c r="F11627" s="161">
        <v>0</v>
      </c>
      <c r="G11627" s="161">
        <v>0</v>
      </c>
      <c r="H11627" s="161">
        <v>0</v>
      </c>
      <c r="L11627">
        <v>559.29746999999998</v>
      </c>
      <c r="R11627">
        <v>997.40674200000001</v>
      </c>
      <c r="S11627">
        <v>997.40674200000001</v>
      </c>
      <c r="T11627" s="194">
        <v>997.40674200000001</v>
      </c>
      <c r="U11627" t="s">
        <v>193</v>
      </c>
      <c r="V11627">
        <v>45708.440104166664</v>
      </c>
    </row>
    <row r="11628" spans="1:22" x14ac:dyDescent="0.3">
      <c r="A11628" t="s">
        <v>267</v>
      </c>
      <c r="C11628" t="s">
        <v>88</v>
      </c>
      <c r="D11628" s="29">
        <v>45819</v>
      </c>
      <c r="E11628" s="161">
        <v>0</v>
      </c>
      <c r="F11628" s="161">
        <v>0</v>
      </c>
      <c r="G11628" s="161">
        <v>0</v>
      </c>
      <c r="H11628" s="161">
        <v>0</v>
      </c>
      <c r="L11628">
        <v>559.29746999999998</v>
      </c>
      <c r="R11628">
        <v>997.40674200000001</v>
      </c>
      <c r="S11628">
        <v>997.40674200000001</v>
      </c>
      <c r="T11628" s="194">
        <v>997.40674200000001</v>
      </c>
      <c r="U11628" t="s">
        <v>193</v>
      </c>
      <c r="V11628">
        <v>45708.439826388887</v>
      </c>
    </row>
    <row r="11629" spans="1:22" x14ac:dyDescent="0.3">
      <c r="A11629" t="s">
        <v>267</v>
      </c>
      <c r="C11629" t="s">
        <v>88</v>
      </c>
      <c r="D11629" s="29">
        <v>45820</v>
      </c>
      <c r="E11629" s="161">
        <v>0</v>
      </c>
      <c r="F11629" s="161">
        <v>0</v>
      </c>
      <c r="G11629" s="161">
        <v>0</v>
      </c>
      <c r="H11629" s="161">
        <v>0</v>
      </c>
      <c r="L11629">
        <v>559.29746999999998</v>
      </c>
      <c r="R11629">
        <v>997.40674200000001</v>
      </c>
      <c r="S11629">
        <v>997.40674200000001</v>
      </c>
      <c r="T11629" s="194">
        <v>997.40674200000001</v>
      </c>
      <c r="U11629" t="s">
        <v>193</v>
      </c>
      <c r="V11629">
        <v>45708.439675925925</v>
      </c>
    </row>
    <row r="11630" spans="1:22" x14ac:dyDescent="0.3">
      <c r="A11630" t="s">
        <v>267</v>
      </c>
      <c r="C11630" t="s">
        <v>88</v>
      </c>
      <c r="D11630" s="29">
        <v>45821</v>
      </c>
      <c r="E11630" s="161">
        <v>0</v>
      </c>
      <c r="F11630" s="161">
        <v>0</v>
      </c>
      <c r="G11630" s="161">
        <v>0</v>
      </c>
      <c r="H11630" s="161">
        <v>0</v>
      </c>
      <c r="L11630">
        <v>559.29746999999998</v>
      </c>
      <c r="R11630">
        <v>997.40674200000001</v>
      </c>
      <c r="S11630">
        <v>997.40674200000001</v>
      </c>
      <c r="T11630" s="194">
        <v>997.40674200000001</v>
      </c>
      <c r="U11630" t="s">
        <v>193</v>
      </c>
      <c r="V11630">
        <v>45708.44059027778</v>
      </c>
    </row>
    <row r="11631" spans="1:22" x14ac:dyDescent="0.3">
      <c r="A11631" t="s">
        <v>267</v>
      </c>
      <c r="C11631" t="s">
        <v>88</v>
      </c>
      <c r="D11631" s="29">
        <v>45822</v>
      </c>
      <c r="E11631" s="161">
        <v>0</v>
      </c>
      <c r="F11631" s="161">
        <v>0</v>
      </c>
      <c r="G11631" s="161">
        <v>0</v>
      </c>
      <c r="H11631" s="161">
        <v>0</v>
      </c>
      <c r="L11631">
        <v>559.29746999999998</v>
      </c>
      <c r="R11631">
        <v>997.40674200000001</v>
      </c>
      <c r="S11631">
        <v>997.40674200000001</v>
      </c>
      <c r="T11631" s="194">
        <v>997.40674200000001</v>
      </c>
      <c r="U11631" t="s">
        <v>193</v>
      </c>
      <c r="V11631">
        <v>45708.439803240741</v>
      </c>
    </row>
    <row r="11632" spans="1:22" x14ac:dyDescent="0.3">
      <c r="A11632" t="s">
        <v>267</v>
      </c>
      <c r="C11632" t="s">
        <v>88</v>
      </c>
      <c r="D11632" s="29">
        <v>45823</v>
      </c>
      <c r="E11632" s="161">
        <v>0</v>
      </c>
      <c r="F11632" s="161">
        <v>0</v>
      </c>
      <c r="G11632" s="161">
        <v>0</v>
      </c>
      <c r="H11632" s="161">
        <v>0</v>
      </c>
      <c r="L11632">
        <v>559.29746999999998</v>
      </c>
      <c r="R11632">
        <v>997.40674200000001</v>
      </c>
      <c r="S11632">
        <v>997.40674200000001</v>
      </c>
      <c r="T11632" s="194">
        <v>997.40674200000001</v>
      </c>
      <c r="U11632" t="s">
        <v>193</v>
      </c>
      <c r="V11632">
        <v>45708.439768518518</v>
      </c>
    </row>
    <row r="11633" spans="1:22" x14ac:dyDescent="0.3">
      <c r="A11633" t="s">
        <v>267</v>
      </c>
      <c r="C11633" t="s">
        <v>88</v>
      </c>
      <c r="D11633" s="29">
        <v>45824</v>
      </c>
      <c r="E11633" s="161">
        <v>0</v>
      </c>
      <c r="F11633" s="161">
        <v>0</v>
      </c>
      <c r="G11633" s="161">
        <v>0</v>
      </c>
      <c r="H11633" s="161">
        <v>0</v>
      </c>
      <c r="L11633">
        <v>559.29746999999998</v>
      </c>
      <c r="R11633">
        <v>997.40674200000001</v>
      </c>
      <c r="S11633">
        <v>997.40674200000001</v>
      </c>
      <c r="T11633" s="194">
        <v>997.40674200000001</v>
      </c>
      <c r="U11633" t="s">
        <v>193</v>
      </c>
      <c r="V11633">
        <v>45708.439756944441</v>
      </c>
    </row>
    <row r="11634" spans="1:22" x14ac:dyDescent="0.3">
      <c r="A11634" t="s">
        <v>267</v>
      </c>
      <c r="C11634" t="s">
        <v>88</v>
      </c>
      <c r="D11634" s="29">
        <v>45825</v>
      </c>
      <c r="E11634" s="161">
        <v>0</v>
      </c>
      <c r="F11634" s="161">
        <v>0</v>
      </c>
      <c r="G11634" s="161">
        <v>0</v>
      </c>
      <c r="H11634" s="161">
        <v>0</v>
      </c>
      <c r="L11634">
        <v>559.29746999999998</v>
      </c>
      <c r="R11634">
        <v>997.40674200000001</v>
      </c>
      <c r="S11634">
        <v>997.40674200000001</v>
      </c>
      <c r="T11634" s="194">
        <v>997.40674200000001</v>
      </c>
      <c r="U11634" t="s">
        <v>193</v>
      </c>
      <c r="V11634">
        <v>45708.440405092595</v>
      </c>
    </row>
    <row r="11635" spans="1:22" x14ac:dyDescent="0.3">
      <c r="A11635" t="s">
        <v>267</v>
      </c>
      <c r="C11635" t="s">
        <v>88</v>
      </c>
      <c r="D11635" s="29">
        <v>45826</v>
      </c>
      <c r="E11635" s="161">
        <v>0</v>
      </c>
      <c r="F11635" s="161">
        <v>0</v>
      </c>
      <c r="G11635" s="161">
        <v>0</v>
      </c>
      <c r="H11635" s="161">
        <v>0</v>
      </c>
      <c r="L11635">
        <v>559.29746999999998</v>
      </c>
      <c r="R11635">
        <v>997.40674200000001</v>
      </c>
      <c r="S11635">
        <v>997.40674200000001</v>
      </c>
      <c r="T11635" s="194">
        <v>997.40674200000001</v>
      </c>
      <c r="U11635" t="s">
        <v>193</v>
      </c>
      <c r="V11635">
        <v>45708.439710648148</v>
      </c>
    </row>
    <row r="11636" spans="1:22" x14ac:dyDescent="0.3">
      <c r="A11636" t="s">
        <v>267</v>
      </c>
      <c r="C11636" t="s">
        <v>88</v>
      </c>
      <c r="D11636" s="29">
        <v>45827</v>
      </c>
      <c r="E11636" s="161">
        <v>0</v>
      </c>
      <c r="F11636" s="161">
        <v>0</v>
      </c>
      <c r="G11636" s="161">
        <v>0</v>
      </c>
      <c r="H11636" s="161">
        <v>0</v>
      </c>
      <c r="L11636">
        <v>559.29746999999998</v>
      </c>
      <c r="R11636">
        <v>997.40674200000001</v>
      </c>
      <c r="S11636">
        <v>997.40674200000001</v>
      </c>
      <c r="T11636" s="194">
        <v>997.40674200000001</v>
      </c>
      <c r="U11636" t="s">
        <v>193</v>
      </c>
      <c r="V11636">
        <v>45708.439699074072</v>
      </c>
    </row>
    <row r="11637" spans="1:22" x14ac:dyDescent="0.3">
      <c r="A11637" t="s">
        <v>267</v>
      </c>
      <c r="C11637" t="s">
        <v>88</v>
      </c>
      <c r="D11637" s="29">
        <v>45828</v>
      </c>
      <c r="E11637" s="161">
        <v>0</v>
      </c>
      <c r="F11637" s="161">
        <v>0</v>
      </c>
      <c r="G11637" s="161">
        <v>0</v>
      </c>
      <c r="H11637" s="161">
        <v>0</v>
      </c>
      <c r="L11637">
        <v>559.29746999999998</v>
      </c>
      <c r="R11637">
        <v>997.40674200000001</v>
      </c>
      <c r="S11637">
        <v>997.40674200000001</v>
      </c>
      <c r="T11637" s="194">
        <v>997.40674200000001</v>
      </c>
      <c r="U11637" t="s">
        <v>193</v>
      </c>
      <c r="V11637">
        <v>45708.440486111111</v>
      </c>
    </row>
    <row r="11638" spans="1:22" x14ac:dyDescent="0.3">
      <c r="A11638" t="s">
        <v>267</v>
      </c>
      <c r="C11638" t="s">
        <v>88</v>
      </c>
      <c r="D11638" s="29">
        <v>45829</v>
      </c>
      <c r="E11638" s="161">
        <v>0</v>
      </c>
      <c r="F11638" s="161">
        <v>0</v>
      </c>
      <c r="G11638" s="161">
        <v>0</v>
      </c>
      <c r="H11638" s="161">
        <v>0</v>
      </c>
      <c r="L11638">
        <v>559.29746999999998</v>
      </c>
      <c r="R11638">
        <v>997.40674200000001</v>
      </c>
      <c r="S11638">
        <v>997.40674200000001</v>
      </c>
      <c r="T11638" s="194">
        <v>997.40674200000001</v>
      </c>
      <c r="U11638" t="s">
        <v>193</v>
      </c>
      <c r="V11638">
        <v>45708.439953703702</v>
      </c>
    </row>
    <row r="11639" spans="1:22" x14ac:dyDescent="0.3">
      <c r="A11639" t="s">
        <v>267</v>
      </c>
      <c r="C11639" t="s">
        <v>88</v>
      </c>
      <c r="D11639" s="29">
        <v>45830</v>
      </c>
      <c r="E11639" s="161">
        <v>0</v>
      </c>
      <c r="F11639" s="161">
        <v>0</v>
      </c>
      <c r="G11639" s="161">
        <v>0</v>
      </c>
      <c r="H11639" s="161">
        <v>0</v>
      </c>
      <c r="L11639">
        <v>559.29746999999998</v>
      </c>
      <c r="R11639">
        <v>997.40674200000001</v>
      </c>
      <c r="S11639">
        <v>997.40674200000001</v>
      </c>
      <c r="T11639" s="194">
        <v>997.40674200000001</v>
      </c>
      <c r="U11639" t="s">
        <v>193</v>
      </c>
      <c r="V11639">
        <v>45708.440057870372</v>
      </c>
    </row>
    <row r="11640" spans="1:22" x14ac:dyDescent="0.3">
      <c r="A11640" t="s">
        <v>267</v>
      </c>
      <c r="C11640" t="s">
        <v>88</v>
      </c>
      <c r="D11640" s="29">
        <v>45831</v>
      </c>
      <c r="E11640" s="161">
        <v>0</v>
      </c>
      <c r="F11640" s="161">
        <v>0</v>
      </c>
      <c r="G11640" s="161">
        <v>0</v>
      </c>
      <c r="H11640" s="161">
        <v>0</v>
      </c>
      <c r="L11640">
        <v>559.29746999999998</v>
      </c>
      <c r="R11640">
        <v>997.40674200000001</v>
      </c>
      <c r="S11640">
        <v>997.40674200000001</v>
      </c>
      <c r="T11640" s="194">
        <v>997.40674200000001</v>
      </c>
      <c r="U11640" t="s">
        <v>193</v>
      </c>
      <c r="V11640">
        <v>45708.440034722225</v>
      </c>
    </row>
    <row r="11641" spans="1:22" x14ac:dyDescent="0.3">
      <c r="A11641" t="s">
        <v>267</v>
      </c>
      <c r="C11641" t="s">
        <v>88</v>
      </c>
      <c r="D11641" s="29">
        <v>45832</v>
      </c>
      <c r="E11641" s="161">
        <v>0</v>
      </c>
      <c r="F11641" s="161">
        <v>0</v>
      </c>
      <c r="G11641" s="161">
        <v>0</v>
      </c>
      <c r="H11641" s="161">
        <v>0</v>
      </c>
      <c r="L11641">
        <v>559.29746999999998</v>
      </c>
      <c r="R11641">
        <v>997.40674200000001</v>
      </c>
      <c r="S11641">
        <v>997.40674200000001</v>
      </c>
      <c r="T11641" s="194">
        <v>997.40674200000001</v>
      </c>
      <c r="U11641" t="s">
        <v>193</v>
      </c>
      <c r="V11641">
        <v>45708.440138888887</v>
      </c>
    </row>
    <row r="11642" spans="1:22" x14ac:dyDescent="0.3">
      <c r="A11642" t="s">
        <v>267</v>
      </c>
      <c r="C11642" t="s">
        <v>88</v>
      </c>
      <c r="D11642" s="29">
        <v>45833</v>
      </c>
      <c r="E11642" s="161">
        <v>0</v>
      </c>
      <c r="F11642" s="161">
        <v>0</v>
      </c>
      <c r="G11642" s="161">
        <v>0</v>
      </c>
      <c r="H11642" s="161">
        <v>0</v>
      </c>
      <c r="L11642">
        <v>559.29746999999998</v>
      </c>
      <c r="R11642">
        <v>997.40674200000001</v>
      </c>
      <c r="S11642">
        <v>997.40674200000001</v>
      </c>
      <c r="T11642" s="194">
        <v>997.40674200000001</v>
      </c>
      <c r="U11642" t="s">
        <v>193</v>
      </c>
      <c r="V11642">
        <v>45708.439629629633</v>
      </c>
    </row>
    <row r="11643" spans="1:22" x14ac:dyDescent="0.3">
      <c r="A11643" t="s">
        <v>267</v>
      </c>
      <c r="C11643" t="s">
        <v>88</v>
      </c>
      <c r="D11643" s="29">
        <v>45834</v>
      </c>
      <c r="E11643" s="161">
        <v>0</v>
      </c>
      <c r="F11643" s="161">
        <v>0</v>
      </c>
      <c r="G11643" s="161">
        <v>0</v>
      </c>
      <c r="H11643" s="161">
        <v>0</v>
      </c>
      <c r="L11643">
        <v>559.29746999999998</v>
      </c>
      <c r="R11643">
        <v>997.40674200000001</v>
      </c>
      <c r="S11643">
        <v>997.40674200000001</v>
      </c>
      <c r="T11643" s="194">
        <v>997.40674200000001</v>
      </c>
      <c r="U11643" t="s">
        <v>193</v>
      </c>
      <c r="V11643">
        <v>45708.440578703703</v>
      </c>
    </row>
    <row r="11644" spans="1:22" x14ac:dyDescent="0.3">
      <c r="A11644" t="s">
        <v>267</v>
      </c>
      <c r="C11644" t="s">
        <v>88</v>
      </c>
      <c r="D11644" s="29">
        <v>45835</v>
      </c>
      <c r="E11644" s="161">
        <v>0</v>
      </c>
      <c r="F11644" s="161">
        <v>0</v>
      </c>
      <c r="G11644" s="161">
        <v>0</v>
      </c>
      <c r="H11644" s="161">
        <v>0</v>
      </c>
      <c r="L11644">
        <v>559.29746999999998</v>
      </c>
      <c r="R11644">
        <v>997.40674200000001</v>
      </c>
      <c r="S11644">
        <v>997.40674200000001</v>
      </c>
      <c r="T11644" s="194">
        <v>997.40674200000001</v>
      </c>
      <c r="U11644" t="s">
        <v>193</v>
      </c>
      <c r="V11644">
        <v>45708.440451388888</v>
      </c>
    </row>
    <row r="11645" spans="1:22" x14ac:dyDescent="0.3">
      <c r="A11645" t="s">
        <v>267</v>
      </c>
      <c r="C11645" t="s">
        <v>88</v>
      </c>
      <c r="D11645" s="29">
        <v>45836</v>
      </c>
      <c r="E11645" s="161">
        <v>0</v>
      </c>
      <c r="F11645" s="161">
        <v>0</v>
      </c>
      <c r="G11645" s="161">
        <v>0</v>
      </c>
      <c r="H11645" s="161">
        <v>0</v>
      </c>
      <c r="L11645">
        <v>559.29746999999998</v>
      </c>
      <c r="R11645">
        <v>997.40674200000001</v>
      </c>
      <c r="S11645">
        <v>997.40674200000001</v>
      </c>
      <c r="T11645" s="194">
        <v>997.40674200000001</v>
      </c>
      <c r="U11645" t="s">
        <v>193</v>
      </c>
      <c r="V11645">
        <v>45708.439733796295</v>
      </c>
    </row>
    <row r="11646" spans="1:22" x14ac:dyDescent="0.3">
      <c r="A11646" t="s">
        <v>267</v>
      </c>
      <c r="C11646" t="s">
        <v>88</v>
      </c>
      <c r="D11646" s="29">
        <v>45837</v>
      </c>
      <c r="E11646" s="161">
        <v>0</v>
      </c>
      <c r="F11646" s="161">
        <v>0</v>
      </c>
      <c r="G11646" s="161">
        <v>0</v>
      </c>
      <c r="H11646" s="161">
        <v>0</v>
      </c>
      <c r="L11646">
        <v>559.29746999999998</v>
      </c>
      <c r="R11646">
        <v>997.40674200000001</v>
      </c>
      <c r="S11646">
        <v>997.40674200000001</v>
      </c>
      <c r="T11646" s="194">
        <v>997.40674200000001</v>
      </c>
      <c r="U11646" t="s">
        <v>193</v>
      </c>
      <c r="V11646">
        <v>45708.439652777779</v>
      </c>
    </row>
    <row r="11647" spans="1:22" x14ac:dyDescent="0.3">
      <c r="A11647" t="s">
        <v>267</v>
      </c>
      <c r="C11647" t="s">
        <v>88</v>
      </c>
      <c r="D11647" s="29">
        <v>45838</v>
      </c>
      <c r="E11647" s="161">
        <v>0</v>
      </c>
      <c r="F11647" s="161">
        <v>0</v>
      </c>
      <c r="G11647" s="161">
        <v>0</v>
      </c>
      <c r="H11647" s="161">
        <v>0</v>
      </c>
      <c r="L11647">
        <v>559.29746999999998</v>
      </c>
      <c r="R11647">
        <v>997.40674200000001</v>
      </c>
      <c r="S11647">
        <v>997.40674200000001</v>
      </c>
      <c r="T11647" s="194">
        <v>997.40674200000001</v>
      </c>
      <c r="U11647" t="s">
        <v>193</v>
      </c>
      <c r="V11647">
        <v>45708.43990740741</v>
      </c>
    </row>
    <row r="11648" spans="1:22" x14ac:dyDescent="0.3">
      <c r="A11648" t="s">
        <v>267</v>
      </c>
      <c r="C11648" t="s">
        <v>88</v>
      </c>
      <c r="D11648" s="29">
        <v>45839</v>
      </c>
      <c r="E11648" s="161">
        <v>0</v>
      </c>
      <c r="F11648" s="161">
        <v>0</v>
      </c>
      <c r="G11648" s="161">
        <v>0</v>
      </c>
      <c r="H11648" s="161">
        <v>0</v>
      </c>
      <c r="L11648">
        <v>559.29746999999998</v>
      </c>
      <c r="R11648">
        <v>997.40674200000001</v>
      </c>
      <c r="S11648">
        <v>997.40674200000001</v>
      </c>
      <c r="T11648" s="194">
        <v>997.40674200000001</v>
      </c>
      <c r="U11648" t="s">
        <v>193</v>
      </c>
      <c r="V11648">
        <v>45708.439699074072</v>
      </c>
    </row>
    <row r="11649" spans="1:22" x14ac:dyDescent="0.3">
      <c r="A11649" t="s">
        <v>267</v>
      </c>
      <c r="C11649" t="s">
        <v>88</v>
      </c>
      <c r="D11649" s="29">
        <v>45840</v>
      </c>
      <c r="E11649" s="161">
        <v>0</v>
      </c>
      <c r="F11649" s="161">
        <v>0</v>
      </c>
      <c r="G11649" s="161">
        <v>0</v>
      </c>
      <c r="H11649" s="161">
        <v>0</v>
      </c>
      <c r="L11649">
        <v>559.29746999999998</v>
      </c>
      <c r="R11649">
        <v>997.40674200000001</v>
      </c>
      <c r="S11649">
        <v>997.40674200000001</v>
      </c>
      <c r="T11649" s="194">
        <v>997.40674200000001</v>
      </c>
      <c r="U11649" t="s">
        <v>193</v>
      </c>
      <c r="V11649">
        <v>45708.43990740741</v>
      </c>
    </row>
    <row r="11650" spans="1:22" x14ac:dyDescent="0.3">
      <c r="A11650" t="s">
        <v>267</v>
      </c>
      <c r="C11650" t="s">
        <v>88</v>
      </c>
      <c r="D11650" s="29">
        <v>45841</v>
      </c>
      <c r="E11650" s="161">
        <v>0</v>
      </c>
      <c r="F11650" s="161">
        <v>0</v>
      </c>
      <c r="G11650" s="161">
        <v>0</v>
      </c>
      <c r="H11650" s="161">
        <v>0</v>
      </c>
      <c r="L11650">
        <v>559.29746999999998</v>
      </c>
      <c r="R11650">
        <v>997.40674200000001</v>
      </c>
      <c r="S11650">
        <v>997.40674200000001</v>
      </c>
      <c r="T11650" s="194">
        <v>997.40674200000001</v>
      </c>
      <c r="U11650" t="s">
        <v>193</v>
      </c>
      <c r="V11650">
        <v>45708.439872685187</v>
      </c>
    </row>
    <row r="11651" spans="1:22" x14ac:dyDescent="0.3">
      <c r="A11651" t="s">
        <v>267</v>
      </c>
      <c r="C11651" t="s">
        <v>88</v>
      </c>
      <c r="D11651" s="29">
        <v>45842</v>
      </c>
      <c r="E11651" s="161">
        <v>0</v>
      </c>
      <c r="F11651" s="161">
        <v>0</v>
      </c>
      <c r="G11651" s="161">
        <v>0</v>
      </c>
      <c r="H11651" s="161">
        <v>0</v>
      </c>
      <c r="L11651">
        <v>559.29746999999998</v>
      </c>
      <c r="R11651">
        <v>997.40674200000001</v>
      </c>
      <c r="S11651">
        <v>997.40674200000001</v>
      </c>
      <c r="T11651" s="194">
        <v>997.40674200000001</v>
      </c>
      <c r="U11651" t="s">
        <v>193</v>
      </c>
      <c r="V11651">
        <v>45708.439722222225</v>
      </c>
    </row>
    <row r="11652" spans="1:22" x14ac:dyDescent="0.3">
      <c r="A11652" t="s">
        <v>267</v>
      </c>
      <c r="C11652" t="s">
        <v>88</v>
      </c>
      <c r="D11652" s="29">
        <v>45843</v>
      </c>
      <c r="E11652" s="161">
        <v>0</v>
      </c>
      <c r="F11652" s="161">
        <v>0</v>
      </c>
      <c r="G11652" s="161">
        <v>0</v>
      </c>
      <c r="H11652" s="161">
        <v>0</v>
      </c>
      <c r="L11652">
        <v>559.29746999999998</v>
      </c>
      <c r="R11652">
        <v>997.40674200000001</v>
      </c>
      <c r="S11652">
        <v>997.40674200000001</v>
      </c>
      <c r="T11652" s="194">
        <v>997.40674200000001</v>
      </c>
      <c r="U11652" t="s">
        <v>193</v>
      </c>
      <c r="V11652">
        <v>45708.439675925925</v>
      </c>
    </row>
    <row r="11653" spans="1:22" x14ac:dyDescent="0.3">
      <c r="A11653" t="s">
        <v>267</v>
      </c>
      <c r="C11653" t="s">
        <v>88</v>
      </c>
      <c r="D11653" s="29">
        <v>45844</v>
      </c>
      <c r="E11653" s="161">
        <v>0</v>
      </c>
      <c r="F11653" s="161">
        <v>0</v>
      </c>
      <c r="G11653" s="161">
        <v>0</v>
      </c>
      <c r="H11653" s="161">
        <v>0</v>
      </c>
      <c r="L11653">
        <v>559.29746999999998</v>
      </c>
      <c r="R11653">
        <v>997.40674200000001</v>
      </c>
      <c r="S11653">
        <v>997.40674200000001</v>
      </c>
      <c r="T11653" s="194">
        <v>997.40674200000001</v>
      </c>
      <c r="U11653" t="s">
        <v>193</v>
      </c>
      <c r="V11653">
        <v>45708.440196759257</v>
      </c>
    </row>
    <row r="11654" spans="1:22" x14ac:dyDescent="0.3">
      <c r="A11654" t="s">
        <v>267</v>
      </c>
      <c r="C11654" t="s">
        <v>88</v>
      </c>
      <c r="D11654" s="29">
        <v>45845</v>
      </c>
      <c r="E11654" s="161">
        <v>0</v>
      </c>
      <c r="F11654" s="161">
        <v>0</v>
      </c>
      <c r="G11654" s="161">
        <v>0</v>
      </c>
      <c r="H11654" s="161">
        <v>0</v>
      </c>
      <c r="L11654">
        <v>559.29746999999998</v>
      </c>
      <c r="R11654">
        <v>997.40674200000001</v>
      </c>
      <c r="S11654">
        <v>997.40674200000001</v>
      </c>
      <c r="T11654" s="194">
        <v>997.40674200000001</v>
      </c>
      <c r="U11654" t="s">
        <v>193</v>
      </c>
      <c r="V11654">
        <v>45708.439814814818</v>
      </c>
    </row>
    <row r="11655" spans="1:22" x14ac:dyDescent="0.3">
      <c r="A11655" t="s">
        <v>267</v>
      </c>
      <c r="C11655" t="s">
        <v>88</v>
      </c>
      <c r="D11655" s="29">
        <v>45846</v>
      </c>
      <c r="E11655" s="161">
        <v>0</v>
      </c>
      <c r="F11655" s="161">
        <v>0</v>
      </c>
      <c r="G11655" s="161">
        <v>0</v>
      </c>
      <c r="H11655" s="161">
        <v>0</v>
      </c>
      <c r="L11655">
        <v>559.29746999999998</v>
      </c>
      <c r="R11655">
        <v>997.40674200000001</v>
      </c>
      <c r="S11655">
        <v>997.40674200000001</v>
      </c>
      <c r="T11655" s="194">
        <v>997.40674200000001</v>
      </c>
      <c r="U11655" t="s">
        <v>193</v>
      </c>
      <c r="V11655">
        <v>45708.439895833333</v>
      </c>
    </row>
    <row r="11656" spans="1:22" x14ac:dyDescent="0.3">
      <c r="A11656" t="s">
        <v>267</v>
      </c>
      <c r="C11656" t="s">
        <v>88</v>
      </c>
      <c r="D11656" s="29">
        <v>45847</v>
      </c>
      <c r="E11656" s="161">
        <v>0</v>
      </c>
      <c r="F11656" s="161">
        <v>0</v>
      </c>
      <c r="G11656" s="161">
        <v>0</v>
      </c>
      <c r="H11656" s="161">
        <v>0</v>
      </c>
      <c r="L11656">
        <v>559.29746999999998</v>
      </c>
      <c r="R11656">
        <v>997.40674200000001</v>
      </c>
      <c r="S11656">
        <v>997.40674200000001</v>
      </c>
      <c r="T11656" s="194">
        <v>997.40674200000001</v>
      </c>
      <c r="U11656" t="s">
        <v>193</v>
      </c>
      <c r="V11656">
        <v>45708.43986111111</v>
      </c>
    </row>
    <row r="11657" spans="1:22" x14ac:dyDescent="0.3">
      <c r="A11657" t="s">
        <v>267</v>
      </c>
      <c r="C11657" t="s">
        <v>88</v>
      </c>
      <c r="D11657" s="29">
        <v>45848</v>
      </c>
      <c r="E11657" s="161">
        <v>0</v>
      </c>
      <c r="F11657" s="161">
        <v>0</v>
      </c>
      <c r="G11657" s="161">
        <v>0</v>
      </c>
      <c r="H11657" s="161">
        <v>0</v>
      </c>
      <c r="L11657">
        <v>559.29746999999998</v>
      </c>
      <c r="R11657">
        <v>997.40674200000001</v>
      </c>
      <c r="S11657">
        <v>997.40674200000001</v>
      </c>
      <c r="T11657" s="194">
        <v>997.40674200000001</v>
      </c>
      <c r="U11657" t="s">
        <v>193</v>
      </c>
      <c r="V11657">
        <v>45708.439641203702</v>
      </c>
    </row>
    <row r="11658" spans="1:22" x14ac:dyDescent="0.3">
      <c r="A11658" t="s">
        <v>267</v>
      </c>
      <c r="C11658" t="s">
        <v>88</v>
      </c>
      <c r="D11658" s="29">
        <v>45849</v>
      </c>
      <c r="E11658" s="161">
        <v>0</v>
      </c>
      <c r="F11658" s="161">
        <v>0</v>
      </c>
      <c r="G11658" s="161">
        <v>0</v>
      </c>
      <c r="H11658" s="161">
        <v>0</v>
      </c>
      <c r="L11658">
        <v>559.29746999999998</v>
      </c>
      <c r="R11658">
        <v>997.40674200000001</v>
      </c>
      <c r="S11658">
        <v>997.40674200000001</v>
      </c>
      <c r="T11658" s="194">
        <v>997.40674200000001</v>
      </c>
      <c r="U11658" t="s">
        <v>193</v>
      </c>
      <c r="V11658">
        <v>45708.439768518518</v>
      </c>
    </row>
    <row r="11659" spans="1:22" x14ac:dyDescent="0.3">
      <c r="A11659" t="s">
        <v>267</v>
      </c>
      <c r="C11659" t="s">
        <v>88</v>
      </c>
      <c r="D11659" s="29">
        <v>45850</v>
      </c>
      <c r="E11659" s="161">
        <v>0</v>
      </c>
      <c r="F11659" s="161">
        <v>0</v>
      </c>
      <c r="G11659" s="161">
        <v>0</v>
      </c>
      <c r="H11659" s="161">
        <v>0</v>
      </c>
      <c r="L11659">
        <v>559.29746999999998</v>
      </c>
      <c r="R11659">
        <v>997.40674200000001</v>
      </c>
      <c r="S11659">
        <v>997.40674200000001</v>
      </c>
      <c r="T11659" s="194">
        <v>997.40674200000001</v>
      </c>
      <c r="U11659" t="s">
        <v>193</v>
      </c>
      <c r="V11659">
        <v>45708.439710648148</v>
      </c>
    </row>
    <row r="11660" spans="1:22" x14ac:dyDescent="0.3">
      <c r="A11660" t="s">
        <v>267</v>
      </c>
      <c r="C11660" t="s">
        <v>88</v>
      </c>
      <c r="D11660" s="29">
        <v>45851</v>
      </c>
      <c r="E11660" s="161">
        <v>0</v>
      </c>
      <c r="F11660" s="161">
        <v>0</v>
      </c>
      <c r="G11660" s="161">
        <v>0</v>
      </c>
      <c r="H11660" s="161">
        <v>0</v>
      </c>
      <c r="L11660">
        <v>559.29746999999998</v>
      </c>
      <c r="R11660">
        <v>997.40674200000001</v>
      </c>
      <c r="S11660">
        <v>997.40674200000001</v>
      </c>
      <c r="T11660" s="194">
        <v>997.40674200000001</v>
      </c>
      <c r="U11660" t="s">
        <v>193</v>
      </c>
      <c r="V11660">
        <v>45708.439733796295</v>
      </c>
    </row>
    <row r="11661" spans="1:22" x14ac:dyDescent="0.3">
      <c r="A11661" t="s">
        <v>267</v>
      </c>
      <c r="C11661" t="s">
        <v>88</v>
      </c>
      <c r="D11661" s="29">
        <v>45852</v>
      </c>
      <c r="E11661" s="161">
        <v>0</v>
      </c>
      <c r="F11661" s="161">
        <v>0</v>
      </c>
      <c r="G11661" s="161">
        <v>0</v>
      </c>
      <c r="H11661" s="161">
        <v>0</v>
      </c>
      <c r="L11661">
        <v>559.29746999999998</v>
      </c>
      <c r="R11661">
        <v>997.40674200000001</v>
      </c>
      <c r="S11661">
        <v>997.40674200000001</v>
      </c>
      <c r="T11661" s="194">
        <v>997.40674200000001</v>
      </c>
      <c r="U11661" t="s">
        <v>193</v>
      </c>
      <c r="V11661">
        <v>45708.439872685187</v>
      </c>
    </row>
    <row r="11662" spans="1:22" x14ac:dyDescent="0.3">
      <c r="A11662" t="s">
        <v>267</v>
      </c>
      <c r="C11662" t="s">
        <v>88</v>
      </c>
      <c r="D11662" s="29">
        <v>45853</v>
      </c>
      <c r="E11662" s="161">
        <v>0</v>
      </c>
      <c r="F11662" s="161">
        <v>0</v>
      </c>
      <c r="G11662" s="161">
        <v>0</v>
      </c>
      <c r="H11662" s="161">
        <v>0</v>
      </c>
      <c r="L11662">
        <v>559.29746999999998</v>
      </c>
      <c r="R11662">
        <v>997.40674200000001</v>
      </c>
      <c r="S11662">
        <v>997.40674200000001</v>
      </c>
      <c r="T11662" s="194">
        <v>997.40674200000001</v>
      </c>
      <c r="U11662" t="s">
        <v>193</v>
      </c>
      <c r="V11662">
        <v>45708.439768518518</v>
      </c>
    </row>
    <row r="11663" spans="1:22" x14ac:dyDescent="0.3">
      <c r="A11663" t="s">
        <v>267</v>
      </c>
      <c r="C11663" t="s">
        <v>88</v>
      </c>
      <c r="D11663" s="29">
        <v>45854</v>
      </c>
      <c r="E11663" s="161">
        <v>0</v>
      </c>
      <c r="F11663" s="161">
        <v>0</v>
      </c>
      <c r="G11663" s="161">
        <v>0</v>
      </c>
      <c r="H11663" s="161">
        <v>0</v>
      </c>
      <c r="L11663">
        <v>559.29746999999998</v>
      </c>
      <c r="R11663">
        <v>997.40674200000001</v>
      </c>
      <c r="S11663">
        <v>997.40674200000001</v>
      </c>
      <c r="T11663" s="194">
        <v>997.40674200000001</v>
      </c>
      <c r="U11663" t="s">
        <v>193</v>
      </c>
      <c r="V11663">
        <v>45708.44054398148</v>
      </c>
    </row>
    <row r="11664" spans="1:22" x14ac:dyDescent="0.3">
      <c r="A11664" t="s">
        <v>267</v>
      </c>
      <c r="C11664" t="s">
        <v>88</v>
      </c>
      <c r="D11664" s="29">
        <v>45855</v>
      </c>
      <c r="E11664" s="161">
        <v>0</v>
      </c>
      <c r="F11664" s="161">
        <v>0</v>
      </c>
      <c r="G11664" s="161">
        <v>0</v>
      </c>
      <c r="H11664" s="161">
        <v>0</v>
      </c>
      <c r="L11664">
        <v>559.29746999999998</v>
      </c>
      <c r="R11664">
        <v>997.40674200000001</v>
      </c>
      <c r="S11664">
        <v>997.40674200000001</v>
      </c>
      <c r="T11664" s="194">
        <v>997.40674200000001</v>
      </c>
      <c r="U11664" t="s">
        <v>193</v>
      </c>
      <c r="V11664">
        <v>45708.440150462964</v>
      </c>
    </row>
    <row r="11665" spans="1:22" x14ac:dyDescent="0.3">
      <c r="A11665" t="s">
        <v>267</v>
      </c>
      <c r="C11665" t="s">
        <v>88</v>
      </c>
      <c r="D11665" s="29">
        <v>45856</v>
      </c>
      <c r="E11665" s="161">
        <v>0</v>
      </c>
      <c r="F11665" s="161">
        <v>0</v>
      </c>
      <c r="G11665" s="161">
        <v>0</v>
      </c>
      <c r="H11665" s="161">
        <v>0</v>
      </c>
      <c r="L11665">
        <v>559.29746999999998</v>
      </c>
      <c r="R11665">
        <v>997.40674200000001</v>
      </c>
      <c r="S11665">
        <v>997.40674200000001</v>
      </c>
      <c r="T11665" s="194">
        <v>997.40674200000001</v>
      </c>
      <c r="U11665" t="s">
        <v>193</v>
      </c>
      <c r="V11665">
        <v>45708.439895833333</v>
      </c>
    </row>
    <row r="11666" spans="1:22" x14ac:dyDescent="0.3">
      <c r="A11666" t="s">
        <v>267</v>
      </c>
      <c r="C11666" t="s">
        <v>88</v>
      </c>
      <c r="D11666" s="29">
        <v>45857</v>
      </c>
      <c r="E11666" s="161">
        <v>0</v>
      </c>
      <c r="F11666" s="161">
        <v>0</v>
      </c>
      <c r="G11666" s="161">
        <v>0</v>
      </c>
      <c r="H11666" s="161">
        <v>0</v>
      </c>
      <c r="L11666">
        <v>559.29746999999998</v>
      </c>
      <c r="R11666">
        <v>997.40674200000001</v>
      </c>
      <c r="S11666">
        <v>997.40674200000001</v>
      </c>
      <c r="T11666" s="194">
        <v>997.40674200000001</v>
      </c>
      <c r="U11666" t="s">
        <v>193</v>
      </c>
      <c r="V11666">
        <v>45708.439849537041</v>
      </c>
    </row>
    <row r="11667" spans="1:22" x14ac:dyDescent="0.3">
      <c r="A11667" t="s">
        <v>267</v>
      </c>
      <c r="C11667" t="s">
        <v>88</v>
      </c>
      <c r="D11667" s="29">
        <v>45858</v>
      </c>
      <c r="E11667" s="161">
        <v>0</v>
      </c>
      <c r="F11667" s="161">
        <v>0</v>
      </c>
      <c r="G11667" s="161">
        <v>0</v>
      </c>
      <c r="H11667" s="161">
        <v>0</v>
      </c>
      <c r="L11667">
        <v>559.29746999999998</v>
      </c>
      <c r="R11667">
        <v>997.40674200000001</v>
      </c>
      <c r="S11667">
        <v>997.40674200000001</v>
      </c>
      <c r="T11667" s="194">
        <v>997.40674200000001</v>
      </c>
      <c r="U11667" t="s">
        <v>193</v>
      </c>
      <c r="V11667">
        <v>45708.440439814818</v>
      </c>
    </row>
    <row r="11668" spans="1:22" x14ac:dyDescent="0.3">
      <c r="A11668" t="s">
        <v>267</v>
      </c>
      <c r="C11668" t="s">
        <v>88</v>
      </c>
      <c r="D11668" s="29">
        <v>45859</v>
      </c>
      <c r="E11668" s="161">
        <v>0</v>
      </c>
      <c r="F11668" s="161">
        <v>0</v>
      </c>
      <c r="G11668" s="161">
        <v>0</v>
      </c>
      <c r="H11668" s="161">
        <v>0</v>
      </c>
      <c r="L11668">
        <v>559.29746999999998</v>
      </c>
      <c r="R11668">
        <v>997.40674200000001</v>
      </c>
      <c r="S11668">
        <v>997.40674200000001</v>
      </c>
      <c r="T11668" s="194">
        <v>997.40674200000001</v>
      </c>
      <c r="U11668" t="s">
        <v>193</v>
      </c>
      <c r="V11668">
        <v>45708.440381944441</v>
      </c>
    </row>
    <row r="11669" spans="1:22" x14ac:dyDescent="0.3">
      <c r="A11669" t="s">
        <v>267</v>
      </c>
      <c r="C11669" t="s">
        <v>88</v>
      </c>
      <c r="D11669" s="29">
        <v>45860</v>
      </c>
      <c r="E11669" s="161">
        <v>0</v>
      </c>
      <c r="F11669" s="161">
        <v>0</v>
      </c>
      <c r="G11669" s="161">
        <v>0</v>
      </c>
      <c r="H11669" s="161">
        <v>0</v>
      </c>
      <c r="L11669">
        <v>559.29746999999998</v>
      </c>
      <c r="R11669">
        <v>997.40674200000001</v>
      </c>
      <c r="S11669">
        <v>997.40674200000001</v>
      </c>
      <c r="T11669" s="194">
        <v>997.40674200000001</v>
      </c>
      <c r="U11669" t="s">
        <v>193</v>
      </c>
      <c r="V11669">
        <v>45708.439618055556</v>
      </c>
    </row>
    <row r="11670" spans="1:22" x14ac:dyDescent="0.3">
      <c r="A11670" t="s">
        <v>267</v>
      </c>
      <c r="C11670" t="s">
        <v>88</v>
      </c>
      <c r="D11670" s="29">
        <v>45861</v>
      </c>
      <c r="E11670" s="161">
        <v>0</v>
      </c>
      <c r="F11670" s="161">
        <v>0</v>
      </c>
      <c r="G11670" s="161">
        <v>0</v>
      </c>
      <c r="H11670" s="161">
        <v>0</v>
      </c>
      <c r="L11670">
        <v>559.29746999999998</v>
      </c>
      <c r="R11670">
        <v>997.40674200000001</v>
      </c>
      <c r="S11670">
        <v>997.40674200000001</v>
      </c>
      <c r="T11670" s="194">
        <v>997.40674200000001</v>
      </c>
      <c r="U11670" t="s">
        <v>193</v>
      </c>
      <c r="V11670">
        <v>45708.439918981479</v>
      </c>
    </row>
    <row r="11671" spans="1:22" x14ac:dyDescent="0.3">
      <c r="A11671" t="s">
        <v>267</v>
      </c>
      <c r="C11671" t="s">
        <v>88</v>
      </c>
      <c r="D11671" s="29">
        <v>45862</v>
      </c>
      <c r="E11671" s="161">
        <v>0</v>
      </c>
      <c r="F11671" s="161">
        <v>0</v>
      </c>
      <c r="G11671" s="161">
        <v>0</v>
      </c>
      <c r="H11671" s="161">
        <v>0</v>
      </c>
      <c r="L11671">
        <v>559.29746999999998</v>
      </c>
      <c r="R11671">
        <v>997.40674200000001</v>
      </c>
      <c r="S11671">
        <v>997.40674200000001</v>
      </c>
      <c r="T11671" s="194">
        <v>997.40674200000001</v>
      </c>
      <c r="U11671" t="s">
        <v>193</v>
      </c>
      <c r="V11671">
        <v>45708.44</v>
      </c>
    </row>
    <row r="11672" spans="1:22" x14ac:dyDescent="0.3">
      <c r="A11672" t="s">
        <v>267</v>
      </c>
      <c r="C11672" t="s">
        <v>88</v>
      </c>
      <c r="D11672" s="29">
        <v>45863</v>
      </c>
      <c r="E11672" s="161">
        <v>0</v>
      </c>
      <c r="F11672" s="161">
        <v>0</v>
      </c>
      <c r="G11672" s="161">
        <v>0</v>
      </c>
      <c r="H11672" s="161">
        <v>0</v>
      </c>
      <c r="L11672">
        <v>559.29746999999998</v>
      </c>
      <c r="R11672">
        <v>997.40674200000001</v>
      </c>
      <c r="S11672">
        <v>997.40674200000001</v>
      </c>
      <c r="T11672" s="194">
        <v>997.40674200000001</v>
      </c>
      <c r="U11672" t="s">
        <v>193</v>
      </c>
      <c r="V11672">
        <v>45708.440011574072</v>
      </c>
    </row>
    <row r="11673" spans="1:22" x14ac:dyDescent="0.3">
      <c r="A11673" t="s">
        <v>267</v>
      </c>
      <c r="C11673" t="s">
        <v>88</v>
      </c>
      <c r="D11673" s="29">
        <v>45864</v>
      </c>
      <c r="E11673" s="161">
        <v>0</v>
      </c>
      <c r="F11673" s="161">
        <v>0</v>
      </c>
      <c r="G11673" s="161">
        <v>0</v>
      </c>
      <c r="H11673" s="161">
        <v>0</v>
      </c>
      <c r="L11673">
        <v>559.29746999999998</v>
      </c>
      <c r="R11673">
        <v>997.40674200000001</v>
      </c>
      <c r="S11673">
        <v>997.40674200000001</v>
      </c>
      <c r="T11673" s="194">
        <v>997.40674200000001</v>
      </c>
      <c r="U11673" t="s">
        <v>193</v>
      </c>
      <c r="V11673">
        <v>45708.440046296295</v>
      </c>
    </row>
    <row r="11674" spans="1:22" x14ac:dyDescent="0.3">
      <c r="A11674" t="s">
        <v>267</v>
      </c>
      <c r="C11674" t="s">
        <v>88</v>
      </c>
      <c r="D11674" s="29">
        <v>45865</v>
      </c>
      <c r="E11674" s="161">
        <v>0</v>
      </c>
      <c r="F11674" s="161">
        <v>0</v>
      </c>
      <c r="G11674" s="161">
        <v>0</v>
      </c>
      <c r="H11674" s="161">
        <v>0</v>
      </c>
      <c r="L11674">
        <v>559.29746999999998</v>
      </c>
      <c r="R11674">
        <v>997.40674200000001</v>
      </c>
      <c r="S11674">
        <v>997.40674200000001</v>
      </c>
      <c r="T11674" s="194">
        <v>997.40674200000001</v>
      </c>
      <c r="U11674" t="s">
        <v>193</v>
      </c>
      <c r="V11674">
        <v>45708.439884259256</v>
      </c>
    </row>
    <row r="11675" spans="1:22" x14ac:dyDescent="0.3">
      <c r="A11675" t="s">
        <v>267</v>
      </c>
      <c r="C11675" t="s">
        <v>88</v>
      </c>
      <c r="D11675" s="29">
        <v>45866</v>
      </c>
      <c r="E11675" s="161">
        <v>0</v>
      </c>
      <c r="F11675" s="161">
        <v>0</v>
      </c>
      <c r="G11675" s="161">
        <v>0</v>
      </c>
      <c r="H11675" s="161">
        <v>0</v>
      </c>
      <c r="L11675">
        <v>559.29746999999998</v>
      </c>
      <c r="R11675">
        <v>997.40674200000001</v>
      </c>
      <c r="S11675">
        <v>997.40674200000001</v>
      </c>
      <c r="T11675" s="194">
        <v>997.40674200000001</v>
      </c>
      <c r="U11675" t="s">
        <v>193</v>
      </c>
      <c r="V11675">
        <v>45708.440150462964</v>
      </c>
    </row>
    <row r="11676" spans="1:22" x14ac:dyDescent="0.3">
      <c r="A11676" t="s">
        <v>267</v>
      </c>
      <c r="C11676" t="s">
        <v>88</v>
      </c>
      <c r="D11676" s="29">
        <v>45867</v>
      </c>
      <c r="E11676" s="161">
        <v>0</v>
      </c>
      <c r="F11676" s="161">
        <v>0</v>
      </c>
      <c r="G11676" s="161">
        <v>0</v>
      </c>
      <c r="H11676" s="161">
        <v>0</v>
      </c>
      <c r="L11676">
        <v>559.29746999999998</v>
      </c>
      <c r="R11676">
        <v>997.40674200000001</v>
      </c>
      <c r="S11676">
        <v>997.40674200000001</v>
      </c>
      <c r="T11676" s="194">
        <v>997.40674200000001</v>
      </c>
      <c r="U11676" t="s">
        <v>193</v>
      </c>
      <c r="V11676">
        <v>45708.439930555556</v>
      </c>
    </row>
    <row r="11677" spans="1:22" x14ac:dyDescent="0.3">
      <c r="A11677" t="s">
        <v>267</v>
      </c>
      <c r="C11677" t="s">
        <v>88</v>
      </c>
      <c r="D11677" s="29">
        <v>45868</v>
      </c>
      <c r="E11677" s="161">
        <v>0</v>
      </c>
      <c r="F11677" s="161">
        <v>0</v>
      </c>
      <c r="G11677" s="161">
        <v>0</v>
      </c>
      <c r="H11677" s="161">
        <v>0</v>
      </c>
      <c r="L11677">
        <v>559.29746999999998</v>
      </c>
      <c r="R11677">
        <v>997.40674200000001</v>
      </c>
      <c r="S11677">
        <v>997.40674200000001</v>
      </c>
      <c r="T11677" s="194">
        <v>997.40674200000001</v>
      </c>
      <c r="U11677" t="s">
        <v>193</v>
      </c>
      <c r="V11677">
        <v>45708.44054398148</v>
      </c>
    </row>
    <row r="11678" spans="1:22" x14ac:dyDescent="0.3">
      <c r="A11678" t="s">
        <v>267</v>
      </c>
      <c r="C11678" t="s">
        <v>88</v>
      </c>
      <c r="D11678" s="29">
        <v>45869</v>
      </c>
      <c r="E11678" s="161">
        <v>0</v>
      </c>
      <c r="F11678" s="161">
        <v>0</v>
      </c>
      <c r="G11678" s="161">
        <v>0</v>
      </c>
      <c r="H11678" s="161">
        <v>0</v>
      </c>
      <c r="L11678">
        <v>559.29746999999998</v>
      </c>
      <c r="R11678">
        <v>997.40674200000001</v>
      </c>
      <c r="S11678">
        <v>997.40674200000001</v>
      </c>
      <c r="T11678" s="194">
        <v>997.40674200000001</v>
      </c>
      <c r="U11678" t="s">
        <v>193</v>
      </c>
      <c r="V11678">
        <v>45708.439826388887</v>
      </c>
    </row>
    <row r="11679" spans="1:22" x14ac:dyDescent="0.3">
      <c r="A11679" t="s">
        <v>267</v>
      </c>
      <c r="C11679" t="s">
        <v>88</v>
      </c>
      <c r="D11679" s="29">
        <v>45870</v>
      </c>
      <c r="E11679" s="161">
        <v>0</v>
      </c>
      <c r="F11679" s="161">
        <v>0</v>
      </c>
      <c r="G11679" s="161">
        <v>0</v>
      </c>
      <c r="H11679" s="161">
        <v>0</v>
      </c>
      <c r="L11679">
        <v>559.29746999999998</v>
      </c>
      <c r="R11679">
        <v>997.40674200000001</v>
      </c>
      <c r="S11679">
        <v>997.40674200000001</v>
      </c>
      <c r="T11679" s="194">
        <v>997.40674200000001</v>
      </c>
      <c r="U11679" t="s">
        <v>193</v>
      </c>
      <c r="V11679">
        <v>45708.439942129633</v>
      </c>
    </row>
    <row r="11680" spans="1:22" x14ac:dyDescent="0.3">
      <c r="A11680" t="s">
        <v>267</v>
      </c>
      <c r="C11680" t="s">
        <v>88</v>
      </c>
      <c r="D11680" s="29">
        <v>45871</v>
      </c>
      <c r="E11680" s="161">
        <v>0</v>
      </c>
      <c r="F11680" s="161">
        <v>0</v>
      </c>
      <c r="G11680" s="161">
        <v>0</v>
      </c>
      <c r="H11680" s="161">
        <v>0</v>
      </c>
      <c r="L11680">
        <v>559.29746999999998</v>
      </c>
      <c r="R11680">
        <v>997.40674200000001</v>
      </c>
      <c r="S11680">
        <v>997.40674200000001</v>
      </c>
      <c r="T11680" s="194">
        <v>997.40674200000001</v>
      </c>
      <c r="U11680" t="s">
        <v>193</v>
      </c>
      <c r="V11680">
        <v>45708.439664351848</v>
      </c>
    </row>
    <row r="11681" spans="1:22" x14ac:dyDescent="0.3">
      <c r="A11681" t="s">
        <v>267</v>
      </c>
      <c r="C11681" t="s">
        <v>88</v>
      </c>
      <c r="D11681" s="29">
        <v>45872</v>
      </c>
      <c r="E11681" s="161">
        <v>0</v>
      </c>
      <c r="F11681" s="161">
        <v>0</v>
      </c>
      <c r="G11681" s="161">
        <v>0</v>
      </c>
      <c r="H11681" s="161">
        <v>0</v>
      </c>
      <c r="L11681">
        <v>559.29746999999998</v>
      </c>
      <c r="R11681">
        <v>997.40674200000001</v>
      </c>
      <c r="S11681">
        <v>997.40674200000001</v>
      </c>
      <c r="T11681" s="194">
        <v>997.40674200000001</v>
      </c>
      <c r="U11681" t="s">
        <v>193</v>
      </c>
      <c r="V11681">
        <v>45708.440706018519</v>
      </c>
    </row>
    <row r="11682" spans="1:22" x14ac:dyDescent="0.3">
      <c r="A11682" t="s">
        <v>267</v>
      </c>
      <c r="C11682" t="s">
        <v>88</v>
      </c>
      <c r="D11682" s="29">
        <v>45873</v>
      </c>
      <c r="E11682" s="161">
        <v>0</v>
      </c>
      <c r="F11682" s="161">
        <v>0</v>
      </c>
      <c r="G11682" s="161">
        <v>0</v>
      </c>
      <c r="H11682" s="161">
        <v>0</v>
      </c>
      <c r="L11682">
        <v>559.29746999999998</v>
      </c>
      <c r="R11682">
        <v>997.40674200000001</v>
      </c>
      <c r="S11682">
        <v>997.40674200000001</v>
      </c>
      <c r="T11682" s="194">
        <v>997.40674200000001</v>
      </c>
      <c r="U11682" t="s">
        <v>193</v>
      </c>
      <c r="V11682">
        <v>45708.440023148149</v>
      </c>
    </row>
    <row r="11683" spans="1:22" x14ac:dyDescent="0.3">
      <c r="A11683" t="s">
        <v>267</v>
      </c>
      <c r="C11683" t="s">
        <v>88</v>
      </c>
      <c r="D11683" s="29">
        <v>45874</v>
      </c>
      <c r="E11683" s="161">
        <v>0</v>
      </c>
      <c r="F11683" s="161">
        <v>0</v>
      </c>
      <c r="G11683" s="161">
        <v>0</v>
      </c>
      <c r="H11683" s="161">
        <v>0</v>
      </c>
      <c r="L11683">
        <v>559.29746999999998</v>
      </c>
      <c r="R11683">
        <v>997.40674200000001</v>
      </c>
      <c r="S11683">
        <v>997.40674200000001</v>
      </c>
      <c r="T11683" s="194">
        <v>997.40674200000001</v>
      </c>
      <c r="U11683" t="s">
        <v>193</v>
      </c>
      <c r="V11683">
        <v>45708.440370370372</v>
      </c>
    </row>
    <row r="11684" spans="1:22" x14ac:dyDescent="0.3">
      <c r="A11684" t="s">
        <v>267</v>
      </c>
      <c r="C11684" t="s">
        <v>88</v>
      </c>
      <c r="D11684" s="29">
        <v>45875</v>
      </c>
      <c r="E11684" s="161">
        <v>0</v>
      </c>
      <c r="F11684" s="161">
        <v>0</v>
      </c>
      <c r="G11684" s="161">
        <v>0</v>
      </c>
      <c r="H11684" s="161">
        <v>0</v>
      </c>
      <c r="L11684">
        <v>559.29746999999998</v>
      </c>
      <c r="R11684">
        <v>997.40674200000001</v>
      </c>
      <c r="S11684">
        <v>997.40674200000001</v>
      </c>
      <c r="T11684" s="194">
        <v>997.40674200000001</v>
      </c>
      <c r="U11684" t="s">
        <v>193</v>
      </c>
      <c r="V11684">
        <v>45708.43986111111</v>
      </c>
    </row>
    <row r="11685" spans="1:22" x14ac:dyDescent="0.3">
      <c r="A11685" t="s">
        <v>267</v>
      </c>
      <c r="C11685" t="s">
        <v>88</v>
      </c>
      <c r="D11685" s="29">
        <v>45876</v>
      </c>
      <c r="E11685" s="161">
        <v>0</v>
      </c>
      <c r="F11685" s="161">
        <v>0</v>
      </c>
      <c r="G11685" s="161">
        <v>0</v>
      </c>
      <c r="H11685" s="161">
        <v>0</v>
      </c>
      <c r="L11685">
        <v>559.29746999999998</v>
      </c>
      <c r="R11685">
        <v>997.40674200000001</v>
      </c>
      <c r="S11685">
        <v>997.40674200000001</v>
      </c>
      <c r="T11685" s="194">
        <v>997.40674200000001</v>
      </c>
      <c r="U11685" t="s">
        <v>193</v>
      </c>
      <c r="V11685">
        <v>45708.43990740741</v>
      </c>
    </row>
    <row r="11686" spans="1:22" x14ac:dyDescent="0.3">
      <c r="A11686" t="s">
        <v>267</v>
      </c>
      <c r="C11686" t="s">
        <v>88</v>
      </c>
      <c r="D11686" s="29">
        <v>45877</v>
      </c>
      <c r="E11686" s="161">
        <v>0</v>
      </c>
      <c r="F11686" s="161">
        <v>0</v>
      </c>
      <c r="G11686" s="161">
        <v>0</v>
      </c>
      <c r="H11686" s="161">
        <v>0</v>
      </c>
      <c r="L11686">
        <v>559.29746999999998</v>
      </c>
      <c r="R11686">
        <v>997.40674200000001</v>
      </c>
      <c r="S11686">
        <v>997.40674200000001</v>
      </c>
      <c r="T11686" s="194">
        <v>997.40674200000001</v>
      </c>
      <c r="U11686" t="s">
        <v>193</v>
      </c>
      <c r="V11686">
        <v>45708.440081018518</v>
      </c>
    </row>
    <row r="11687" spans="1:22" x14ac:dyDescent="0.3">
      <c r="A11687" t="s">
        <v>267</v>
      </c>
      <c r="C11687" t="s">
        <v>88</v>
      </c>
      <c r="D11687" s="29">
        <v>45878</v>
      </c>
      <c r="E11687" s="161">
        <v>0</v>
      </c>
      <c r="F11687" s="161">
        <v>0</v>
      </c>
      <c r="G11687" s="161">
        <v>0</v>
      </c>
      <c r="H11687" s="161">
        <v>0</v>
      </c>
      <c r="L11687">
        <v>559.29746999999998</v>
      </c>
      <c r="R11687">
        <v>997.40674200000001</v>
      </c>
      <c r="S11687">
        <v>997.40674200000001</v>
      </c>
      <c r="T11687" s="194">
        <v>997.40674200000001</v>
      </c>
      <c r="U11687" t="s">
        <v>193</v>
      </c>
      <c r="V11687">
        <v>45708.439953703702</v>
      </c>
    </row>
    <row r="11688" spans="1:22" x14ac:dyDescent="0.3">
      <c r="A11688" t="s">
        <v>267</v>
      </c>
      <c r="C11688" t="s">
        <v>88</v>
      </c>
      <c r="D11688" s="29">
        <v>45879</v>
      </c>
      <c r="E11688" s="161">
        <v>0</v>
      </c>
      <c r="F11688" s="161">
        <v>0</v>
      </c>
      <c r="G11688" s="161">
        <v>0</v>
      </c>
      <c r="H11688" s="161">
        <v>0</v>
      </c>
      <c r="L11688">
        <v>559.29746999999998</v>
      </c>
      <c r="R11688">
        <v>997.40674200000001</v>
      </c>
      <c r="S11688">
        <v>997.40674200000001</v>
      </c>
      <c r="T11688" s="194">
        <v>997.40674200000001</v>
      </c>
      <c r="U11688" t="s">
        <v>193</v>
      </c>
      <c r="V11688">
        <v>45708.440069444441</v>
      </c>
    </row>
    <row r="11689" spans="1:22" x14ac:dyDescent="0.3">
      <c r="A11689" t="s">
        <v>267</v>
      </c>
      <c r="C11689" t="s">
        <v>88</v>
      </c>
      <c r="D11689" s="29">
        <v>45880</v>
      </c>
      <c r="E11689" s="161">
        <v>0</v>
      </c>
      <c r="F11689" s="161">
        <v>0</v>
      </c>
      <c r="G11689" s="161">
        <v>0</v>
      </c>
      <c r="H11689" s="161">
        <v>0</v>
      </c>
      <c r="L11689">
        <v>559.29746999999998</v>
      </c>
      <c r="R11689">
        <v>997.40674200000001</v>
      </c>
      <c r="S11689">
        <v>997.40674200000001</v>
      </c>
      <c r="T11689" s="194">
        <v>997.40674200000001</v>
      </c>
      <c r="U11689" t="s">
        <v>193</v>
      </c>
      <c r="V11689">
        <v>45708.439664351848</v>
      </c>
    </row>
    <row r="11690" spans="1:22" x14ac:dyDescent="0.3">
      <c r="A11690" t="s">
        <v>267</v>
      </c>
      <c r="C11690" t="s">
        <v>88</v>
      </c>
      <c r="D11690" s="29">
        <v>45881</v>
      </c>
      <c r="E11690" s="161">
        <v>0</v>
      </c>
      <c r="F11690" s="161">
        <v>0</v>
      </c>
      <c r="G11690" s="161">
        <v>0</v>
      </c>
      <c r="H11690" s="161">
        <v>0</v>
      </c>
      <c r="L11690">
        <v>559.29746999999998</v>
      </c>
      <c r="R11690">
        <v>997.40674200000001</v>
      </c>
      <c r="S11690">
        <v>997.40674200000001</v>
      </c>
      <c r="T11690" s="194">
        <v>997.40674200000001</v>
      </c>
      <c r="U11690" t="s">
        <v>193</v>
      </c>
      <c r="V11690">
        <v>45708.439965277779</v>
      </c>
    </row>
    <row r="11691" spans="1:22" x14ac:dyDescent="0.3">
      <c r="A11691" t="s">
        <v>267</v>
      </c>
      <c r="C11691" t="s">
        <v>88</v>
      </c>
      <c r="D11691" s="29">
        <v>45882</v>
      </c>
      <c r="E11691" s="161">
        <v>0</v>
      </c>
      <c r="F11691" s="161">
        <v>0</v>
      </c>
      <c r="G11691" s="161">
        <v>0</v>
      </c>
      <c r="H11691" s="161">
        <v>0</v>
      </c>
      <c r="L11691">
        <v>559.29746999999998</v>
      </c>
      <c r="R11691">
        <v>997.40674200000001</v>
      </c>
      <c r="S11691">
        <v>997.40674200000001</v>
      </c>
      <c r="T11691" s="194">
        <v>997.40674200000001</v>
      </c>
      <c r="U11691" t="s">
        <v>193</v>
      </c>
      <c r="V11691">
        <v>45708.440462962964</v>
      </c>
    </row>
    <row r="11692" spans="1:22" x14ac:dyDescent="0.3">
      <c r="A11692" t="s">
        <v>267</v>
      </c>
      <c r="C11692" t="s">
        <v>88</v>
      </c>
      <c r="D11692" s="29">
        <v>45883</v>
      </c>
      <c r="E11692" s="161">
        <v>0</v>
      </c>
      <c r="F11692" s="161">
        <v>0</v>
      </c>
      <c r="G11692" s="161">
        <v>0</v>
      </c>
      <c r="H11692" s="161">
        <v>0</v>
      </c>
      <c r="L11692">
        <v>559.29746999999998</v>
      </c>
      <c r="R11692">
        <v>997.40674200000001</v>
      </c>
      <c r="S11692">
        <v>997.40674200000001</v>
      </c>
      <c r="T11692" s="194">
        <v>997.40674200000001</v>
      </c>
      <c r="U11692" t="s">
        <v>193</v>
      </c>
      <c r="V11692">
        <v>45708.439780092594</v>
      </c>
    </row>
    <row r="11693" spans="1:22" x14ac:dyDescent="0.3">
      <c r="A11693" t="s">
        <v>267</v>
      </c>
      <c r="C11693" t="s">
        <v>88</v>
      </c>
      <c r="D11693" s="29">
        <v>45884</v>
      </c>
      <c r="E11693" s="161">
        <v>0</v>
      </c>
      <c r="F11693" s="161">
        <v>0</v>
      </c>
      <c r="G11693" s="161">
        <v>0</v>
      </c>
      <c r="H11693" s="161">
        <v>0</v>
      </c>
      <c r="L11693">
        <v>559.29746999999998</v>
      </c>
      <c r="R11693">
        <v>997.40674200000001</v>
      </c>
      <c r="S11693">
        <v>997.40674200000001</v>
      </c>
      <c r="T11693" s="194">
        <v>997.40674200000001</v>
      </c>
      <c r="U11693" t="s">
        <v>193</v>
      </c>
      <c r="V11693">
        <v>45708.440092592595</v>
      </c>
    </row>
    <row r="11694" spans="1:22" x14ac:dyDescent="0.3">
      <c r="A11694" t="s">
        <v>267</v>
      </c>
      <c r="C11694" t="s">
        <v>88</v>
      </c>
      <c r="D11694" s="29">
        <v>45885</v>
      </c>
      <c r="E11694" s="161">
        <v>0</v>
      </c>
      <c r="F11694" s="161">
        <v>0</v>
      </c>
      <c r="G11694" s="161">
        <v>0</v>
      </c>
      <c r="H11694" s="161">
        <v>0</v>
      </c>
      <c r="L11694">
        <v>559.29746999999998</v>
      </c>
      <c r="R11694">
        <v>997.40674200000001</v>
      </c>
      <c r="S11694">
        <v>997.40674200000001</v>
      </c>
      <c r="T11694" s="194">
        <v>997.40674200000001</v>
      </c>
      <c r="U11694" t="s">
        <v>193</v>
      </c>
      <c r="V11694">
        <v>45708.439803240741</v>
      </c>
    </row>
    <row r="11695" spans="1:22" x14ac:dyDescent="0.3">
      <c r="A11695" t="s">
        <v>267</v>
      </c>
      <c r="C11695" t="s">
        <v>88</v>
      </c>
      <c r="D11695" s="29">
        <v>45886</v>
      </c>
      <c r="E11695" s="161">
        <v>0</v>
      </c>
      <c r="F11695" s="161">
        <v>0</v>
      </c>
      <c r="G11695" s="161">
        <v>0</v>
      </c>
      <c r="H11695" s="161">
        <v>0</v>
      </c>
      <c r="L11695">
        <v>559.29746999999998</v>
      </c>
      <c r="R11695">
        <v>997.40674200000001</v>
      </c>
      <c r="S11695">
        <v>997.40674200000001</v>
      </c>
      <c r="T11695" s="194">
        <v>997.40674200000001</v>
      </c>
      <c r="U11695" t="s">
        <v>193</v>
      </c>
      <c r="V11695">
        <v>45708.439814814818</v>
      </c>
    </row>
    <row r="11696" spans="1:22" x14ac:dyDescent="0.3">
      <c r="A11696" t="s">
        <v>267</v>
      </c>
      <c r="C11696" t="s">
        <v>88</v>
      </c>
      <c r="D11696" s="29">
        <v>45887</v>
      </c>
      <c r="E11696" s="161">
        <v>0</v>
      </c>
      <c r="F11696" s="161">
        <v>0</v>
      </c>
      <c r="G11696" s="161">
        <v>0</v>
      </c>
      <c r="H11696" s="161">
        <v>0</v>
      </c>
      <c r="L11696">
        <v>559.29746999999998</v>
      </c>
      <c r="R11696">
        <v>997.40674200000001</v>
      </c>
      <c r="S11696">
        <v>997.40674200000001</v>
      </c>
      <c r="T11696" s="194">
        <v>997.40674200000001</v>
      </c>
      <c r="U11696" t="s">
        <v>193</v>
      </c>
      <c r="V11696">
        <v>45708.439722222225</v>
      </c>
    </row>
    <row r="11697" spans="1:22" x14ac:dyDescent="0.3">
      <c r="A11697" t="s">
        <v>267</v>
      </c>
      <c r="C11697" t="s">
        <v>88</v>
      </c>
      <c r="D11697" s="29">
        <v>45888</v>
      </c>
      <c r="E11697" s="161">
        <v>0</v>
      </c>
      <c r="F11697" s="161">
        <v>0</v>
      </c>
      <c r="G11697" s="161">
        <v>0</v>
      </c>
      <c r="H11697" s="161">
        <v>0</v>
      </c>
      <c r="L11697">
        <v>559.29746999999998</v>
      </c>
      <c r="R11697">
        <v>997.40674200000001</v>
      </c>
      <c r="S11697">
        <v>997.40674200000001</v>
      </c>
      <c r="T11697" s="194">
        <v>997.40674200000001</v>
      </c>
      <c r="U11697" t="s">
        <v>193</v>
      </c>
      <c r="V11697">
        <v>45708.439918981479</v>
      </c>
    </row>
    <row r="11698" spans="1:22" x14ac:dyDescent="0.3">
      <c r="A11698" t="s">
        <v>267</v>
      </c>
      <c r="C11698" t="s">
        <v>88</v>
      </c>
      <c r="D11698" s="29">
        <v>45889</v>
      </c>
      <c r="E11698" s="161">
        <v>0</v>
      </c>
      <c r="F11698" s="161">
        <v>0</v>
      </c>
      <c r="G11698" s="161">
        <v>0</v>
      </c>
      <c r="H11698" s="161">
        <v>0</v>
      </c>
      <c r="L11698">
        <v>559.29746999999998</v>
      </c>
      <c r="R11698">
        <v>997.40674200000001</v>
      </c>
      <c r="S11698">
        <v>997.40674200000001</v>
      </c>
      <c r="T11698" s="194">
        <v>997.40674200000001</v>
      </c>
      <c r="U11698" t="s">
        <v>193</v>
      </c>
      <c r="V11698">
        <v>45708.439976851849</v>
      </c>
    </row>
    <row r="11699" spans="1:22" x14ac:dyDescent="0.3">
      <c r="A11699" t="s">
        <v>267</v>
      </c>
      <c r="C11699" t="s">
        <v>88</v>
      </c>
      <c r="D11699" s="29">
        <v>45890</v>
      </c>
      <c r="E11699" s="161">
        <v>0</v>
      </c>
      <c r="F11699" s="161">
        <v>0</v>
      </c>
      <c r="G11699" s="161">
        <v>0</v>
      </c>
      <c r="H11699" s="161">
        <v>0</v>
      </c>
      <c r="L11699">
        <v>559.29746999999998</v>
      </c>
      <c r="R11699">
        <v>997.40674200000001</v>
      </c>
      <c r="S11699">
        <v>997.40674200000001</v>
      </c>
      <c r="T11699" s="194">
        <v>997.40674200000001</v>
      </c>
      <c r="U11699" t="s">
        <v>193</v>
      </c>
      <c r="V11699">
        <v>45708.439699074072</v>
      </c>
    </row>
    <row r="11700" spans="1:22" x14ac:dyDescent="0.3">
      <c r="A11700" t="s">
        <v>267</v>
      </c>
      <c r="C11700" t="s">
        <v>88</v>
      </c>
      <c r="D11700" s="29">
        <v>45891</v>
      </c>
      <c r="E11700" s="161">
        <v>0</v>
      </c>
      <c r="F11700" s="161">
        <v>0</v>
      </c>
      <c r="G11700" s="161">
        <v>0</v>
      </c>
      <c r="H11700" s="161">
        <v>0</v>
      </c>
      <c r="L11700">
        <v>559.29746999999998</v>
      </c>
      <c r="R11700">
        <v>997.40674200000001</v>
      </c>
      <c r="S11700">
        <v>997.40674200000001</v>
      </c>
      <c r="T11700" s="194">
        <v>997.40674200000001</v>
      </c>
      <c r="U11700" t="s">
        <v>193</v>
      </c>
      <c r="V11700">
        <v>45708.439849537041</v>
      </c>
    </row>
    <row r="11701" spans="1:22" x14ac:dyDescent="0.3">
      <c r="A11701" t="s">
        <v>267</v>
      </c>
      <c r="C11701" t="s">
        <v>88</v>
      </c>
      <c r="D11701" s="29">
        <v>45892</v>
      </c>
      <c r="E11701" s="161">
        <v>0</v>
      </c>
      <c r="F11701" s="161">
        <v>0</v>
      </c>
      <c r="G11701" s="161">
        <v>0</v>
      </c>
      <c r="H11701" s="161">
        <v>0</v>
      </c>
      <c r="L11701">
        <v>559.29746999999998</v>
      </c>
      <c r="R11701">
        <v>997.40674200000001</v>
      </c>
      <c r="S11701">
        <v>997.40674200000001</v>
      </c>
      <c r="T11701" s="194">
        <v>997.40674200000001</v>
      </c>
      <c r="U11701" t="s">
        <v>193</v>
      </c>
      <c r="V11701">
        <v>45708.440509259257</v>
      </c>
    </row>
    <row r="11702" spans="1:22" x14ac:dyDescent="0.3">
      <c r="A11702" t="s">
        <v>267</v>
      </c>
      <c r="C11702" t="s">
        <v>88</v>
      </c>
      <c r="D11702" s="29">
        <v>45893</v>
      </c>
      <c r="E11702" s="161">
        <v>0</v>
      </c>
      <c r="F11702" s="161">
        <v>0</v>
      </c>
      <c r="G11702" s="161">
        <v>0</v>
      </c>
      <c r="H11702" s="161">
        <v>0</v>
      </c>
      <c r="L11702">
        <v>559.29746999999998</v>
      </c>
      <c r="R11702">
        <v>997.40674200000001</v>
      </c>
      <c r="S11702">
        <v>997.40674200000001</v>
      </c>
      <c r="T11702" s="194">
        <v>997.40674200000001</v>
      </c>
      <c r="U11702" t="s">
        <v>193</v>
      </c>
      <c r="V11702">
        <v>45708.440127314818</v>
      </c>
    </row>
    <row r="11703" spans="1:22" x14ac:dyDescent="0.3">
      <c r="A11703" t="s">
        <v>267</v>
      </c>
      <c r="C11703" t="s">
        <v>88</v>
      </c>
      <c r="D11703" s="29">
        <v>45894</v>
      </c>
      <c r="E11703" s="161">
        <v>0</v>
      </c>
      <c r="F11703" s="161">
        <v>0</v>
      </c>
      <c r="G11703" s="161">
        <v>0</v>
      </c>
      <c r="H11703" s="161">
        <v>0</v>
      </c>
      <c r="L11703">
        <v>559.29746999999998</v>
      </c>
      <c r="R11703">
        <v>997.40674200000001</v>
      </c>
      <c r="S11703">
        <v>997.40674200000001</v>
      </c>
      <c r="T11703" s="194">
        <v>997.40674200000001</v>
      </c>
      <c r="U11703" t="s">
        <v>193</v>
      </c>
      <c r="V11703">
        <v>45708.440324074072</v>
      </c>
    </row>
    <row r="11704" spans="1:22" x14ac:dyDescent="0.3">
      <c r="A11704" t="s">
        <v>267</v>
      </c>
      <c r="C11704" t="s">
        <v>88</v>
      </c>
      <c r="D11704" s="29">
        <v>45895</v>
      </c>
      <c r="E11704" s="161">
        <v>0</v>
      </c>
      <c r="F11704" s="161">
        <v>0</v>
      </c>
      <c r="G11704" s="161">
        <v>0</v>
      </c>
      <c r="H11704" s="161">
        <v>0</v>
      </c>
      <c r="L11704">
        <v>559.29746999999998</v>
      </c>
      <c r="R11704">
        <v>997.40674200000001</v>
      </c>
      <c r="S11704">
        <v>997.40674200000001</v>
      </c>
      <c r="T11704" s="194">
        <v>997.40674200000001</v>
      </c>
      <c r="U11704" t="s">
        <v>193</v>
      </c>
      <c r="V11704">
        <v>45708.439872685187</v>
      </c>
    </row>
    <row r="11705" spans="1:22" x14ac:dyDescent="0.3">
      <c r="A11705" t="s">
        <v>267</v>
      </c>
      <c r="C11705" t="s">
        <v>88</v>
      </c>
      <c r="D11705" s="29">
        <v>45896</v>
      </c>
      <c r="E11705" s="161">
        <v>0</v>
      </c>
      <c r="F11705" s="161">
        <v>0</v>
      </c>
      <c r="G11705" s="161">
        <v>0</v>
      </c>
      <c r="H11705" s="161">
        <v>0</v>
      </c>
      <c r="L11705">
        <v>559.29746999999998</v>
      </c>
      <c r="R11705">
        <v>997.40674200000001</v>
      </c>
      <c r="S11705">
        <v>997.40674200000001</v>
      </c>
      <c r="T11705" s="194">
        <v>997.40674200000001</v>
      </c>
      <c r="U11705" t="s">
        <v>193</v>
      </c>
      <c r="V11705">
        <v>45708.440289351849</v>
      </c>
    </row>
    <row r="11706" spans="1:22" x14ac:dyDescent="0.3">
      <c r="A11706" t="s">
        <v>267</v>
      </c>
      <c r="C11706" t="s">
        <v>88</v>
      </c>
      <c r="D11706" s="29">
        <v>45897</v>
      </c>
      <c r="E11706" s="161">
        <v>0</v>
      </c>
      <c r="F11706" s="161">
        <v>0</v>
      </c>
      <c r="G11706" s="161">
        <v>0</v>
      </c>
      <c r="H11706" s="161">
        <v>0</v>
      </c>
      <c r="L11706">
        <v>559.29746999999998</v>
      </c>
      <c r="R11706">
        <v>997.40674200000001</v>
      </c>
      <c r="S11706">
        <v>997.40674200000001</v>
      </c>
      <c r="T11706" s="194">
        <v>997.40674200000001</v>
      </c>
      <c r="U11706" t="s">
        <v>193</v>
      </c>
      <c r="V11706">
        <v>45708.440196759257</v>
      </c>
    </row>
    <row r="11707" spans="1:22" x14ac:dyDescent="0.3">
      <c r="A11707" t="s">
        <v>267</v>
      </c>
      <c r="C11707" t="s">
        <v>88</v>
      </c>
      <c r="D11707" s="29">
        <v>45898</v>
      </c>
      <c r="E11707" s="161">
        <v>0</v>
      </c>
      <c r="F11707" s="161">
        <v>0</v>
      </c>
      <c r="G11707" s="161">
        <v>0</v>
      </c>
      <c r="H11707" s="161">
        <v>0</v>
      </c>
      <c r="L11707">
        <v>559.29746999999998</v>
      </c>
      <c r="R11707">
        <v>997.40674200000001</v>
      </c>
      <c r="S11707">
        <v>997.40674200000001</v>
      </c>
      <c r="T11707" s="194">
        <v>997.40674200000001</v>
      </c>
      <c r="U11707" t="s">
        <v>193</v>
      </c>
      <c r="V11707">
        <v>45708.440474537034</v>
      </c>
    </row>
    <row r="11708" spans="1:22" x14ac:dyDescent="0.3">
      <c r="A11708" t="s">
        <v>267</v>
      </c>
      <c r="C11708" t="s">
        <v>88</v>
      </c>
      <c r="D11708" s="29">
        <v>45899</v>
      </c>
      <c r="E11708" s="161">
        <v>0</v>
      </c>
      <c r="F11708" s="161">
        <v>0</v>
      </c>
      <c r="G11708" s="161">
        <v>0</v>
      </c>
      <c r="H11708" s="161">
        <v>0</v>
      </c>
      <c r="L11708">
        <v>559.29746999999998</v>
      </c>
      <c r="R11708">
        <v>997.40674200000001</v>
      </c>
      <c r="S11708">
        <v>997.40674200000001</v>
      </c>
      <c r="T11708" s="194">
        <v>997.40674200000001</v>
      </c>
      <c r="U11708" t="s">
        <v>193</v>
      </c>
      <c r="V11708">
        <v>45708.440208333333</v>
      </c>
    </row>
    <row r="11709" spans="1:22" x14ac:dyDescent="0.3">
      <c r="A11709" t="s">
        <v>267</v>
      </c>
      <c r="C11709" t="s">
        <v>88</v>
      </c>
      <c r="D11709" s="29">
        <v>45900</v>
      </c>
      <c r="E11709" s="161">
        <v>0</v>
      </c>
      <c r="F11709" s="161">
        <v>0</v>
      </c>
      <c r="G11709" s="161">
        <v>0</v>
      </c>
      <c r="H11709" s="161">
        <v>0</v>
      </c>
      <c r="L11709">
        <v>559.29746999999998</v>
      </c>
      <c r="R11709">
        <v>997.40674200000001</v>
      </c>
      <c r="S11709">
        <v>997.40674200000001</v>
      </c>
      <c r="T11709" s="194">
        <v>997.40674200000001</v>
      </c>
      <c r="U11709" t="s">
        <v>193</v>
      </c>
      <c r="V11709">
        <v>45708.440462962964</v>
      </c>
    </row>
    <row r="11710" spans="1:22" x14ac:dyDescent="0.3">
      <c r="A11710" t="s">
        <v>267</v>
      </c>
      <c r="C11710" t="s">
        <v>88</v>
      </c>
      <c r="D11710" s="29">
        <v>45901</v>
      </c>
      <c r="E11710" s="161">
        <v>0</v>
      </c>
      <c r="F11710" s="161">
        <v>0</v>
      </c>
      <c r="G11710" s="161">
        <v>0</v>
      </c>
      <c r="H11710" s="161">
        <v>0</v>
      </c>
      <c r="L11710">
        <v>559.29746999999998</v>
      </c>
      <c r="R11710">
        <v>997.40674200000001</v>
      </c>
      <c r="S11710">
        <v>997.40674200000001</v>
      </c>
      <c r="T11710" s="194">
        <v>997.40674200000001</v>
      </c>
      <c r="U11710" t="s">
        <v>193</v>
      </c>
      <c r="V11710">
        <v>45708.440243055556</v>
      </c>
    </row>
    <row r="11711" spans="1:22" x14ac:dyDescent="0.3">
      <c r="A11711" t="s">
        <v>267</v>
      </c>
      <c r="C11711" t="s">
        <v>88</v>
      </c>
      <c r="D11711" s="29">
        <v>45902</v>
      </c>
      <c r="E11711" s="161">
        <v>0</v>
      </c>
      <c r="F11711" s="161">
        <v>0</v>
      </c>
      <c r="G11711" s="161">
        <v>0</v>
      </c>
      <c r="H11711" s="161">
        <v>0</v>
      </c>
      <c r="L11711">
        <v>559.29746999999998</v>
      </c>
      <c r="R11711">
        <v>997.40674200000001</v>
      </c>
      <c r="S11711">
        <v>997.40674200000001</v>
      </c>
      <c r="T11711" s="194">
        <v>997.40674200000001</v>
      </c>
      <c r="U11711" t="s">
        <v>193</v>
      </c>
      <c r="V11711">
        <v>45708.439826388887</v>
      </c>
    </row>
    <row r="11712" spans="1:22" x14ac:dyDescent="0.3">
      <c r="A11712" t="s">
        <v>267</v>
      </c>
      <c r="C11712" t="s">
        <v>88</v>
      </c>
      <c r="D11712" s="29">
        <v>45903</v>
      </c>
      <c r="E11712" s="161">
        <v>0</v>
      </c>
      <c r="F11712" s="161">
        <v>0</v>
      </c>
      <c r="G11712" s="161">
        <v>0</v>
      </c>
      <c r="H11712" s="161">
        <v>0</v>
      </c>
      <c r="L11712">
        <v>559.29746999999998</v>
      </c>
      <c r="R11712">
        <v>997.40674200000001</v>
      </c>
      <c r="S11712">
        <v>997.40674200000001</v>
      </c>
      <c r="T11712" s="194">
        <v>997.40674200000001</v>
      </c>
      <c r="U11712" t="s">
        <v>193</v>
      </c>
      <c r="V11712">
        <v>45708.440717592595</v>
      </c>
    </row>
    <row r="11713" spans="1:22" x14ac:dyDescent="0.3">
      <c r="A11713" t="s">
        <v>267</v>
      </c>
      <c r="C11713" t="s">
        <v>88</v>
      </c>
      <c r="D11713" s="29">
        <v>45904</v>
      </c>
      <c r="E11713" s="161">
        <v>0</v>
      </c>
      <c r="F11713" s="161">
        <v>0</v>
      </c>
      <c r="G11713" s="161">
        <v>0</v>
      </c>
      <c r="H11713" s="161">
        <v>0</v>
      </c>
      <c r="L11713">
        <v>559.29746999999998</v>
      </c>
      <c r="R11713">
        <v>997.40674200000001</v>
      </c>
      <c r="S11713">
        <v>997.40674200000001</v>
      </c>
      <c r="T11713" s="194">
        <v>997.40674200000001</v>
      </c>
      <c r="U11713" t="s">
        <v>193</v>
      </c>
      <c r="V11713">
        <v>45708.440046296295</v>
      </c>
    </row>
    <row r="11714" spans="1:22" x14ac:dyDescent="0.3">
      <c r="A11714" t="s">
        <v>267</v>
      </c>
      <c r="C11714" t="s">
        <v>88</v>
      </c>
      <c r="D11714" s="29">
        <v>45905</v>
      </c>
      <c r="E11714" s="161">
        <v>0</v>
      </c>
      <c r="F11714" s="161">
        <v>0</v>
      </c>
      <c r="G11714" s="161">
        <v>0</v>
      </c>
      <c r="H11714" s="161">
        <v>0</v>
      </c>
      <c r="L11714">
        <v>559.29746999999998</v>
      </c>
      <c r="R11714">
        <v>997.40674200000001</v>
      </c>
      <c r="S11714">
        <v>997.40674200000001</v>
      </c>
      <c r="T11714" s="194">
        <v>997.40674200000001</v>
      </c>
      <c r="U11714" t="s">
        <v>193</v>
      </c>
      <c r="V11714">
        <v>45708.440162037034</v>
      </c>
    </row>
    <row r="11715" spans="1:22" x14ac:dyDescent="0.3">
      <c r="A11715" t="s">
        <v>267</v>
      </c>
      <c r="C11715" t="s">
        <v>88</v>
      </c>
      <c r="D11715" s="29">
        <v>45906</v>
      </c>
      <c r="E11715" s="161">
        <v>0</v>
      </c>
      <c r="F11715" s="161">
        <v>0</v>
      </c>
      <c r="G11715" s="161">
        <v>0</v>
      </c>
      <c r="H11715" s="161">
        <v>0</v>
      </c>
      <c r="L11715">
        <v>559.29746999999998</v>
      </c>
      <c r="R11715">
        <v>997.40674200000001</v>
      </c>
      <c r="S11715">
        <v>997.40674200000001</v>
      </c>
      <c r="T11715" s="194">
        <v>997.40674200000001</v>
      </c>
      <c r="U11715" t="s">
        <v>193</v>
      </c>
      <c r="V11715">
        <v>45708.44085648148</v>
      </c>
    </row>
    <row r="11716" spans="1:22" x14ac:dyDescent="0.3">
      <c r="A11716" t="s">
        <v>267</v>
      </c>
      <c r="C11716" t="s">
        <v>88</v>
      </c>
      <c r="D11716" s="29">
        <v>45907</v>
      </c>
      <c r="E11716" s="161">
        <v>0</v>
      </c>
      <c r="F11716" s="161">
        <v>0</v>
      </c>
      <c r="G11716" s="161">
        <v>0</v>
      </c>
      <c r="H11716" s="161">
        <v>0</v>
      </c>
      <c r="L11716">
        <v>559.29746999999998</v>
      </c>
      <c r="R11716">
        <v>997.40674200000001</v>
      </c>
      <c r="S11716">
        <v>997.40674200000001</v>
      </c>
      <c r="T11716" s="194">
        <v>997.40674200000001</v>
      </c>
      <c r="U11716" t="s">
        <v>193</v>
      </c>
      <c r="V11716">
        <v>45708.440555555557</v>
      </c>
    </row>
    <row r="11717" spans="1:22" x14ac:dyDescent="0.3">
      <c r="A11717" t="s">
        <v>267</v>
      </c>
      <c r="C11717" t="s">
        <v>88</v>
      </c>
      <c r="D11717" s="29">
        <v>45908</v>
      </c>
      <c r="E11717" s="161">
        <v>0</v>
      </c>
      <c r="F11717" s="161">
        <v>0</v>
      </c>
      <c r="G11717" s="161">
        <v>0</v>
      </c>
      <c r="H11717" s="161">
        <v>0</v>
      </c>
      <c r="L11717">
        <v>559.29746999999998</v>
      </c>
      <c r="R11717">
        <v>997.40674200000001</v>
      </c>
      <c r="S11717">
        <v>997.40674200000001</v>
      </c>
      <c r="T11717" s="194">
        <v>997.40674200000001</v>
      </c>
      <c r="U11717" t="s">
        <v>193</v>
      </c>
      <c r="V11717">
        <v>45708.440601851849</v>
      </c>
    </row>
    <row r="11718" spans="1:22" x14ac:dyDescent="0.3">
      <c r="A11718" t="s">
        <v>267</v>
      </c>
      <c r="C11718" t="s">
        <v>88</v>
      </c>
      <c r="D11718" s="29">
        <v>45909</v>
      </c>
      <c r="E11718" s="161">
        <v>0</v>
      </c>
      <c r="F11718" s="161">
        <v>0</v>
      </c>
      <c r="G11718" s="161">
        <v>0</v>
      </c>
      <c r="H11718" s="161">
        <v>0</v>
      </c>
      <c r="L11718">
        <v>559.29746999999998</v>
      </c>
      <c r="R11718">
        <v>997.40674200000001</v>
      </c>
      <c r="S11718">
        <v>997.40674200000001</v>
      </c>
      <c r="T11718" s="194">
        <v>997.40674200000001</v>
      </c>
      <c r="U11718" t="s">
        <v>193</v>
      </c>
      <c r="V11718">
        <v>45708.440601851849</v>
      </c>
    </row>
    <row r="11719" spans="1:22" x14ac:dyDescent="0.3">
      <c r="A11719" t="s">
        <v>267</v>
      </c>
      <c r="C11719" t="s">
        <v>88</v>
      </c>
      <c r="D11719" s="29">
        <v>45910</v>
      </c>
      <c r="E11719" s="161">
        <v>0</v>
      </c>
      <c r="F11719" s="161">
        <v>0</v>
      </c>
      <c r="G11719" s="161">
        <v>0</v>
      </c>
      <c r="H11719" s="161">
        <v>0</v>
      </c>
      <c r="L11719">
        <v>559.29746999999998</v>
      </c>
      <c r="R11719">
        <v>997.40674200000001</v>
      </c>
      <c r="S11719">
        <v>997.40674200000001</v>
      </c>
      <c r="T11719" s="194">
        <v>997.40674200000001</v>
      </c>
      <c r="U11719" t="s">
        <v>193</v>
      </c>
      <c r="V11719">
        <v>45708.440011574072</v>
      </c>
    </row>
    <row r="11720" spans="1:22" x14ac:dyDescent="0.3">
      <c r="A11720" t="s">
        <v>267</v>
      </c>
      <c r="C11720" t="s">
        <v>88</v>
      </c>
      <c r="D11720" s="29">
        <v>45911</v>
      </c>
      <c r="E11720" s="161">
        <v>0</v>
      </c>
      <c r="F11720" s="161">
        <v>0</v>
      </c>
      <c r="G11720" s="161">
        <v>0</v>
      </c>
      <c r="H11720" s="161">
        <v>0</v>
      </c>
      <c r="L11720">
        <v>559.29746999999998</v>
      </c>
      <c r="R11720">
        <v>997.40674200000001</v>
      </c>
      <c r="S11720">
        <v>997.40674200000001</v>
      </c>
      <c r="T11720" s="194">
        <v>997.40674200000001</v>
      </c>
      <c r="U11720" t="s">
        <v>193</v>
      </c>
      <c r="V11720">
        <v>45708.439884259256</v>
      </c>
    </row>
    <row r="11721" spans="1:22" x14ac:dyDescent="0.3">
      <c r="A11721" t="s">
        <v>267</v>
      </c>
      <c r="C11721" t="s">
        <v>88</v>
      </c>
      <c r="D11721" s="29">
        <v>45912</v>
      </c>
      <c r="E11721" s="161">
        <v>0</v>
      </c>
      <c r="F11721" s="161">
        <v>0</v>
      </c>
      <c r="G11721" s="161">
        <v>0</v>
      </c>
      <c r="H11721" s="161">
        <v>0</v>
      </c>
      <c r="L11721">
        <v>559.29746999999998</v>
      </c>
      <c r="R11721">
        <v>997.40674200000001</v>
      </c>
      <c r="S11721">
        <v>997.40674200000001</v>
      </c>
      <c r="T11721" s="194">
        <v>997.40674200000001</v>
      </c>
      <c r="U11721" t="s">
        <v>193</v>
      </c>
      <c r="V11721">
        <v>45708.440254629626</v>
      </c>
    </row>
    <row r="11722" spans="1:22" x14ac:dyDescent="0.3">
      <c r="A11722" t="s">
        <v>267</v>
      </c>
      <c r="C11722" t="s">
        <v>88</v>
      </c>
      <c r="D11722" s="29">
        <v>45913</v>
      </c>
      <c r="E11722" s="161">
        <v>0</v>
      </c>
      <c r="F11722" s="161">
        <v>0</v>
      </c>
      <c r="G11722" s="161">
        <v>0</v>
      </c>
      <c r="H11722" s="161">
        <v>0</v>
      </c>
      <c r="L11722">
        <v>559.29746999999998</v>
      </c>
      <c r="R11722">
        <v>997.40674200000001</v>
      </c>
      <c r="S11722">
        <v>997.40674200000001</v>
      </c>
      <c r="T11722" s="194">
        <v>997.40674200000001</v>
      </c>
      <c r="U11722" t="s">
        <v>193</v>
      </c>
      <c r="V11722">
        <v>45708.440034722225</v>
      </c>
    </row>
    <row r="11723" spans="1:22" x14ac:dyDescent="0.3">
      <c r="A11723" t="s">
        <v>267</v>
      </c>
      <c r="C11723" t="s">
        <v>88</v>
      </c>
      <c r="D11723" s="29">
        <v>45914</v>
      </c>
      <c r="E11723" s="161">
        <v>0</v>
      </c>
      <c r="F11723" s="161">
        <v>0</v>
      </c>
      <c r="G11723" s="161">
        <v>0</v>
      </c>
      <c r="H11723" s="161">
        <v>0</v>
      </c>
      <c r="L11723">
        <v>559.29746999999998</v>
      </c>
      <c r="R11723">
        <v>997.40674200000001</v>
      </c>
      <c r="S11723">
        <v>997.40674200000001</v>
      </c>
      <c r="T11723" s="194">
        <v>997.40674200000001</v>
      </c>
      <c r="U11723" t="s">
        <v>193</v>
      </c>
      <c r="V11723">
        <v>45708.44021990741</v>
      </c>
    </row>
    <row r="11724" spans="1:22" x14ac:dyDescent="0.3">
      <c r="A11724" t="s">
        <v>267</v>
      </c>
      <c r="C11724" t="s">
        <v>88</v>
      </c>
      <c r="D11724" s="29">
        <v>45915</v>
      </c>
      <c r="E11724" s="161">
        <v>0</v>
      </c>
      <c r="F11724" s="161">
        <v>0</v>
      </c>
      <c r="G11724" s="161">
        <v>0</v>
      </c>
      <c r="H11724" s="161">
        <v>0</v>
      </c>
      <c r="L11724">
        <v>559.29746999999998</v>
      </c>
      <c r="R11724">
        <v>997.40674200000001</v>
      </c>
      <c r="S11724">
        <v>997.40674200000001</v>
      </c>
      <c r="T11724" s="194">
        <v>997.40674200000001</v>
      </c>
      <c r="U11724" t="s">
        <v>193</v>
      </c>
      <c r="V11724">
        <v>45708.440532407411</v>
      </c>
    </row>
    <row r="11725" spans="1:22" x14ac:dyDescent="0.3">
      <c r="A11725" t="s">
        <v>267</v>
      </c>
      <c r="C11725" t="s">
        <v>88</v>
      </c>
      <c r="D11725" s="29">
        <v>45916</v>
      </c>
      <c r="E11725" s="161">
        <v>0</v>
      </c>
      <c r="F11725" s="161">
        <v>0</v>
      </c>
      <c r="G11725" s="161">
        <v>0</v>
      </c>
      <c r="H11725" s="161">
        <v>0</v>
      </c>
      <c r="L11725">
        <v>559.29746999999998</v>
      </c>
      <c r="R11725">
        <v>997.40674200000001</v>
      </c>
      <c r="S11725">
        <v>997.40674200000001</v>
      </c>
      <c r="T11725" s="194">
        <v>997.40674200000001</v>
      </c>
      <c r="U11725" t="s">
        <v>193</v>
      </c>
      <c r="V11725">
        <v>45708.440659722219</v>
      </c>
    </row>
    <row r="11726" spans="1:22" x14ac:dyDescent="0.3">
      <c r="A11726" t="s">
        <v>267</v>
      </c>
      <c r="C11726" t="s">
        <v>88</v>
      </c>
      <c r="D11726" s="29">
        <v>45917</v>
      </c>
      <c r="E11726" s="161">
        <v>0</v>
      </c>
      <c r="F11726" s="161">
        <v>0</v>
      </c>
      <c r="G11726" s="161">
        <v>0</v>
      </c>
      <c r="H11726" s="161">
        <v>0</v>
      </c>
      <c r="L11726">
        <v>559.29746999999998</v>
      </c>
      <c r="R11726">
        <v>997.40674200000001</v>
      </c>
      <c r="S11726">
        <v>997.40674200000001</v>
      </c>
      <c r="T11726" s="194">
        <v>997.40674200000001</v>
      </c>
      <c r="U11726" t="s">
        <v>193</v>
      </c>
      <c r="V11726">
        <v>45708.440486111111</v>
      </c>
    </row>
    <row r="11727" spans="1:22" x14ac:dyDescent="0.3">
      <c r="A11727" t="s">
        <v>267</v>
      </c>
      <c r="C11727" t="s">
        <v>88</v>
      </c>
      <c r="D11727" s="29">
        <v>45918</v>
      </c>
      <c r="E11727" s="161">
        <v>0</v>
      </c>
      <c r="F11727" s="161">
        <v>0</v>
      </c>
      <c r="G11727" s="161">
        <v>0</v>
      </c>
      <c r="H11727" s="161">
        <v>0</v>
      </c>
      <c r="L11727">
        <v>559.29746999999998</v>
      </c>
      <c r="R11727">
        <v>997.40674200000001</v>
      </c>
      <c r="S11727">
        <v>997.40674200000001</v>
      </c>
      <c r="T11727" s="194">
        <v>997.40674200000001</v>
      </c>
      <c r="U11727" t="s">
        <v>193</v>
      </c>
      <c r="V11727">
        <v>45708.439976851849</v>
      </c>
    </row>
    <row r="11728" spans="1:22" x14ac:dyDescent="0.3">
      <c r="A11728" t="s">
        <v>267</v>
      </c>
      <c r="C11728" t="s">
        <v>88</v>
      </c>
      <c r="D11728" s="29">
        <v>45919</v>
      </c>
      <c r="E11728" s="161">
        <v>0</v>
      </c>
      <c r="F11728" s="161">
        <v>0</v>
      </c>
      <c r="G11728" s="161">
        <v>0</v>
      </c>
      <c r="H11728" s="161">
        <v>0</v>
      </c>
      <c r="L11728">
        <v>559.29746999999998</v>
      </c>
      <c r="R11728">
        <v>997.40674200000001</v>
      </c>
      <c r="S11728">
        <v>997.40674200000001</v>
      </c>
      <c r="T11728" s="194">
        <v>997.40674200000001</v>
      </c>
      <c r="U11728" t="s">
        <v>193</v>
      </c>
      <c r="V11728">
        <v>45708.440416666665</v>
      </c>
    </row>
    <row r="11729" spans="1:22" x14ac:dyDescent="0.3">
      <c r="A11729" t="s">
        <v>267</v>
      </c>
      <c r="C11729" t="s">
        <v>88</v>
      </c>
      <c r="D11729" s="29">
        <v>45920</v>
      </c>
      <c r="E11729" s="161">
        <v>0</v>
      </c>
      <c r="F11729" s="161">
        <v>0</v>
      </c>
      <c r="G11729" s="161">
        <v>0</v>
      </c>
      <c r="H11729" s="161">
        <v>0</v>
      </c>
      <c r="L11729">
        <v>559.29746999999998</v>
      </c>
      <c r="R11729">
        <v>997.40674200000001</v>
      </c>
      <c r="S11729">
        <v>997.40674200000001</v>
      </c>
      <c r="T11729" s="194">
        <v>997.40674200000001</v>
      </c>
      <c r="U11729" t="s">
        <v>193</v>
      </c>
      <c r="V11729">
        <v>45708.440208333333</v>
      </c>
    </row>
    <row r="11730" spans="1:22" x14ac:dyDescent="0.3">
      <c r="A11730" t="s">
        <v>267</v>
      </c>
      <c r="C11730" t="s">
        <v>88</v>
      </c>
      <c r="D11730" s="29">
        <v>45921</v>
      </c>
      <c r="E11730" s="161">
        <v>0</v>
      </c>
      <c r="F11730" s="161">
        <v>0</v>
      </c>
      <c r="G11730" s="161">
        <v>0</v>
      </c>
      <c r="H11730" s="161">
        <v>0</v>
      </c>
      <c r="L11730">
        <v>559.29746999999998</v>
      </c>
      <c r="R11730">
        <v>997.40674200000001</v>
      </c>
      <c r="S11730">
        <v>997.40674200000001</v>
      </c>
      <c r="T11730" s="194">
        <v>997.40674200000001</v>
      </c>
      <c r="U11730" t="s">
        <v>193</v>
      </c>
      <c r="V11730">
        <v>45708.440335648149</v>
      </c>
    </row>
    <row r="11731" spans="1:22" x14ac:dyDescent="0.3">
      <c r="A11731" t="s">
        <v>267</v>
      </c>
      <c r="C11731" t="s">
        <v>88</v>
      </c>
      <c r="D11731" s="29">
        <v>45922</v>
      </c>
      <c r="E11731" s="161">
        <v>0</v>
      </c>
      <c r="F11731" s="161">
        <v>0</v>
      </c>
      <c r="G11731" s="161">
        <v>0</v>
      </c>
      <c r="H11731" s="161">
        <v>0</v>
      </c>
      <c r="L11731">
        <v>559.29746999999998</v>
      </c>
      <c r="R11731">
        <v>997.40674200000001</v>
      </c>
      <c r="S11731">
        <v>997.40674200000001</v>
      </c>
      <c r="T11731" s="194">
        <v>997.40674200000001</v>
      </c>
      <c r="U11731" t="s">
        <v>193</v>
      </c>
      <c r="V11731">
        <v>45708.440497685187</v>
      </c>
    </row>
    <row r="11732" spans="1:22" x14ac:dyDescent="0.3">
      <c r="A11732" t="s">
        <v>267</v>
      </c>
      <c r="C11732" t="s">
        <v>88</v>
      </c>
      <c r="D11732" s="29">
        <v>45923</v>
      </c>
      <c r="E11732" s="161">
        <v>0</v>
      </c>
      <c r="F11732" s="161">
        <v>0</v>
      </c>
      <c r="G11732" s="161">
        <v>0</v>
      </c>
      <c r="H11732" s="161">
        <v>0</v>
      </c>
      <c r="L11732">
        <v>559.29746999999998</v>
      </c>
      <c r="R11732">
        <v>997.40674200000001</v>
      </c>
      <c r="S11732">
        <v>997.40674200000001</v>
      </c>
      <c r="T11732" s="194">
        <v>997.40674200000001</v>
      </c>
      <c r="U11732" t="s">
        <v>193</v>
      </c>
      <c r="V11732">
        <v>45708.440405092595</v>
      </c>
    </row>
    <row r="11733" spans="1:22" x14ac:dyDescent="0.3">
      <c r="A11733" t="s">
        <v>267</v>
      </c>
      <c r="C11733" t="s">
        <v>88</v>
      </c>
      <c r="D11733" s="29">
        <v>45924</v>
      </c>
      <c r="E11733" s="161">
        <v>0</v>
      </c>
      <c r="F11733" s="161">
        <v>0</v>
      </c>
      <c r="G11733" s="161">
        <v>0</v>
      </c>
      <c r="H11733" s="161">
        <v>0</v>
      </c>
      <c r="L11733">
        <v>559.29746999999998</v>
      </c>
      <c r="R11733">
        <v>997.40674200000001</v>
      </c>
      <c r="S11733">
        <v>997.40674200000001</v>
      </c>
      <c r="T11733" s="194">
        <v>997.40674200000001</v>
      </c>
      <c r="U11733" t="s">
        <v>193</v>
      </c>
      <c r="V11733">
        <v>45708.440393518518</v>
      </c>
    </row>
    <row r="11734" spans="1:22" x14ac:dyDescent="0.3">
      <c r="A11734" t="s">
        <v>267</v>
      </c>
      <c r="C11734" t="s">
        <v>88</v>
      </c>
      <c r="D11734" s="29">
        <v>45925</v>
      </c>
      <c r="E11734" s="161">
        <v>0</v>
      </c>
      <c r="F11734" s="161">
        <v>0</v>
      </c>
      <c r="G11734" s="161">
        <v>0</v>
      </c>
      <c r="H11734" s="161">
        <v>0</v>
      </c>
      <c r="L11734">
        <v>559.29746999999998</v>
      </c>
      <c r="R11734">
        <v>997.40674200000001</v>
      </c>
      <c r="S11734">
        <v>997.40674200000001</v>
      </c>
      <c r="T11734" s="194">
        <v>997.40674200000001</v>
      </c>
      <c r="U11734" t="s">
        <v>193</v>
      </c>
      <c r="V11734">
        <v>45708.440115740741</v>
      </c>
    </row>
    <row r="11735" spans="1:22" x14ac:dyDescent="0.3">
      <c r="A11735" t="s">
        <v>267</v>
      </c>
      <c r="C11735" t="s">
        <v>88</v>
      </c>
      <c r="D11735" s="29">
        <v>45926</v>
      </c>
      <c r="E11735" s="161">
        <v>0</v>
      </c>
      <c r="F11735" s="161">
        <v>0</v>
      </c>
      <c r="G11735" s="161">
        <v>0</v>
      </c>
      <c r="H11735" s="161">
        <v>0</v>
      </c>
      <c r="L11735">
        <v>559.29746999999998</v>
      </c>
      <c r="R11735">
        <v>997.40674200000001</v>
      </c>
      <c r="S11735">
        <v>997.40674200000001</v>
      </c>
      <c r="T11735" s="194">
        <v>997.40674200000001</v>
      </c>
      <c r="U11735" t="s">
        <v>193</v>
      </c>
      <c r="V11735">
        <v>45708.440069444441</v>
      </c>
    </row>
    <row r="11736" spans="1:22" x14ac:dyDescent="0.3">
      <c r="A11736" t="s">
        <v>267</v>
      </c>
      <c r="C11736" t="s">
        <v>88</v>
      </c>
      <c r="D11736" s="29">
        <v>45927</v>
      </c>
      <c r="E11736" s="161">
        <v>0</v>
      </c>
      <c r="F11736" s="161">
        <v>0</v>
      </c>
      <c r="G11736" s="161">
        <v>0</v>
      </c>
      <c r="H11736" s="161">
        <v>0</v>
      </c>
      <c r="L11736">
        <v>559.29746999999998</v>
      </c>
      <c r="R11736">
        <v>997.40674200000001</v>
      </c>
      <c r="S11736">
        <v>997.40674200000001</v>
      </c>
      <c r="T11736" s="194">
        <v>997.40674200000001</v>
      </c>
      <c r="U11736" t="s">
        <v>193</v>
      </c>
      <c r="V11736">
        <v>45708.440370370372</v>
      </c>
    </row>
    <row r="11737" spans="1:22" x14ac:dyDescent="0.3">
      <c r="A11737" t="s">
        <v>267</v>
      </c>
      <c r="C11737" t="s">
        <v>88</v>
      </c>
      <c r="D11737" s="29">
        <v>45928</v>
      </c>
      <c r="E11737" s="161">
        <v>0</v>
      </c>
      <c r="F11737" s="161">
        <v>0</v>
      </c>
      <c r="G11737" s="161">
        <v>0</v>
      </c>
      <c r="H11737" s="161">
        <v>0</v>
      </c>
      <c r="L11737">
        <v>559.29746999999998</v>
      </c>
      <c r="R11737">
        <v>997.40674200000001</v>
      </c>
      <c r="S11737">
        <v>997.40674200000001</v>
      </c>
      <c r="T11737" s="194">
        <v>997.40674200000001</v>
      </c>
      <c r="U11737" t="s">
        <v>193</v>
      </c>
      <c r="V11737">
        <v>45708.440127314818</v>
      </c>
    </row>
    <row r="11738" spans="1:22" x14ac:dyDescent="0.3">
      <c r="A11738" t="s">
        <v>267</v>
      </c>
      <c r="C11738" t="s">
        <v>88</v>
      </c>
      <c r="D11738" s="29">
        <v>45929</v>
      </c>
      <c r="E11738" s="161">
        <v>0</v>
      </c>
      <c r="F11738" s="161">
        <v>0</v>
      </c>
      <c r="G11738" s="161">
        <v>0</v>
      </c>
      <c r="H11738" s="161">
        <v>0</v>
      </c>
      <c r="L11738">
        <v>559.29746999999998</v>
      </c>
      <c r="R11738">
        <v>997.40674200000001</v>
      </c>
      <c r="S11738">
        <v>997.40674200000001</v>
      </c>
      <c r="T11738" s="194">
        <v>997.40674200000001</v>
      </c>
      <c r="U11738" t="s">
        <v>193</v>
      </c>
      <c r="V11738">
        <v>45708.440034722225</v>
      </c>
    </row>
    <row r="11739" spans="1:22" x14ac:dyDescent="0.3">
      <c r="A11739" t="s">
        <v>267</v>
      </c>
      <c r="C11739" t="s">
        <v>88</v>
      </c>
      <c r="D11739" s="29">
        <v>45930</v>
      </c>
      <c r="E11739" s="161">
        <v>0</v>
      </c>
      <c r="F11739" s="161">
        <v>0</v>
      </c>
      <c r="G11739" s="161">
        <v>0</v>
      </c>
      <c r="H11739" s="161">
        <v>0</v>
      </c>
      <c r="L11739">
        <v>559.29746999999998</v>
      </c>
      <c r="R11739">
        <v>997.40674200000001</v>
      </c>
      <c r="S11739">
        <v>997.40674200000001</v>
      </c>
      <c r="T11739" s="194">
        <v>997.40674200000001</v>
      </c>
      <c r="U11739" t="s">
        <v>193</v>
      </c>
      <c r="V11739">
        <v>45708.440266203703</v>
      </c>
    </row>
    <row r="11740" spans="1:22" x14ac:dyDescent="0.3">
      <c r="A11740" t="s">
        <v>267</v>
      </c>
      <c r="C11740" t="s">
        <v>88</v>
      </c>
      <c r="D11740" s="29">
        <v>45931</v>
      </c>
      <c r="E11740" s="161">
        <v>0</v>
      </c>
      <c r="F11740" s="161">
        <v>0</v>
      </c>
      <c r="G11740" s="161">
        <v>0</v>
      </c>
      <c r="H11740" s="161">
        <v>0</v>
      </c>
      <c r="L11740">
        <v>522.17177400000003</v>
      </c>
      <c r="R11740">
        <v>997.40674200000001</v>
      </c>
      <c r="S11740">
        <v>997.40674200000001</v>
      </c>
      <c r="T11740" s="194">
        <v>997.40674200000001</v>
      </c>
      <c r="U11740" t="s">
        <v>193</v>
      </c>
      <c r="V11740">
        <v>45708.44059027778</v>
      </c>
    </row>
    <row r="11741" spans="1:22" x14ac:dyDescent="0.3">
      <c r="A11741" t="s">
        <v>267</v>
      </c>
      <c r="C11741" t="s">
        <v>88</v>
      </c>
      <c r="D11741" s="29">
        <v>45932</v>
      </c>
      <c r="E11741" s="161">
        <v>0</v>
      </c>
      <c r="F11741" s="161">
        <v>0</v>
      </c>
      <c r="G11741" s="161">
        <v>0</v>
      </c>
      <c r="H11741" s="161">
        <v>0</v>
      </c>
      <c r="L11741">
        <v>522.17177400000003</v>
      </c>
      <c r="R11741">
        <v>997.40674200000001</v>
      </c>
      <c r="S11741">
        <v>997.40674200000001</v>
      </c>
      <c r="T11741" s="194">
        <v>997.40674200000001</v>
      </c>
      <c r="U11741" t="s">
        <v>193</v>
      </c>
      <c r="V11741">
        <v>45708.440081018518</v>
      </c>
    </row>
    <row r="11742" spans="1:22" x14ac:dyDescent="0.3">
      <c r="A11742" t="s">
        <v>267</v>
      </c>
      <c r="C11742" t="s">
        <v>88</v>
      </c>
      <c r="D11742" s="29">
        <v>45933</v>
      </c>
      <c r="E11742" s="161">
        <v>0</v>
      </c>
      <c r="F11742" s="161">
        <v>0</v>
      </c>
      <c r="G11742" s="161">
        <v>0</v>
      </c>
      <c r="H11742" s="161">
        <v>0</v>
      </c>
      <c r="L11742">
        <v>522.17177400000003</v>
      </c>
      <c r="R11742">
        <v>997.40674200000001</v>
      </c>
      <c r="S11742">
        <v>997.40674200000001</v>
      </c>
      <c r="T11742" s="194">
        <v>997.40674200000001</v>
      </c>
      <c r="U11742" t="s">
        <v>193</v>
      </c>
      <c r="V11742">
        <v>45708.440208333333</v>
      </c>
    </row>
    <row r="11743" spans="1:22" x14ac:dyDescent="0.3">
      <c r="A11743" t="s">
        <v>267</v>
      </c>
      <c r="C11743" t="s">
        <v>88</v>
      </c>
      <c r="D11743" s="29">
        <v>45934</v>
      </c>
      <c r="E11743" s="161">
        <v>0</v>
      </c>
      <c r="F11743" s="161">
        <v>0</v>
      </c>
      <c r="G11743" s="161">
        <v>0</v>
      </c>
      <c r="H11743" s="161">
        <v>0</v>
      </c>
      <c r="L11743">
        <v>522.17177400000003</v>
      </c>
      <c r="R11743">
        <v>997.40674200000001</v>
      </c>
      <c r="S11743">
        <v>997.40674200000001</v>
      </c>
      <c r="T11743" s="194">
        <v>997.40674200000001</v>
      </c>
      <c r="U11743" t="s">
        <v>193</v>
      </c>
      <c r="V11743">
        <v>45708.439942129633</v>
      </c>
    </row>
    <row r="11744" spans="1:22" x14ac:dyDescent="0.3">
      <c r="A11744" t="s">
        <v>267</v>
      </c>
      <c r="C11744" t="s">
        <v>88</v>
      </c>
      <c r="D11744" s="29">
        <v>45935</v>
      </c>
      <c r="E11744" s="161">
        <v>0</v>
      </c>
      <c r="F11744" s="161">
        <v>0</v>
      </c>
      <c r="G11744" s="161">
        <v>0</v>
      </c>
      <c r="H11744" s="161">
        <v>0</v>
      </c>
      <c r="L11744">
        <v>522.17177400000003</v>
      </c>
      <c r="R11744">
        <v>997.40674200000001</v>
      </c>
      <c r="S11744">
        <v>997.40674200000001</v>
      </c>
      <c r="T11744" s="194">
        <v>997.40674200000001</v>
      </c>
      <c r="U11744" t="s">
        <v>193</v>
      </c>
      <c r="V11744">
        <v>45708.440138888887</v>
      </c>
    </row>
    <row r="11745" spans="1:22" x14ac:dyDescent="0.3">
      <c r="A11745" t="s">
        <v>267</v>
      </c>
      <c r="C11745" t="s">
        <v>88</v>
      </c>
      <c r="D11745" s="29">
        <v>45936</v>
      </c>
      <c r="E11745" s="161">
        <v>0</v>
      </c>
      <c r="F11745" s="161">
        <v>0</v>
      </c>
      <c r="G11745" s="161">
        <v>0</v>
      </c>
      <c r="H11745" s="161">
        <v>0</v>
      </c>
      <c r="L11745">
        <v>522.17177400000003</v>
      </c>
      <c r="R11745">
        <v>997.40674200000001</v>
      </c>
      <c r="S11745">
        <v>997.40674200000001</v>
      </c>
      <c r="T11745" s="194">
        <v>997.40674200000001</v>
      </c>
      <c r="U11745" t="s">
        <v>193</v>
      </c>
      <c r="V11745">
        <v>45708.440428240741</v>
      </c>
    </row>
    <row r="11746" spans="1:22" x14ac:dyDescent="0.3">
      <c r="A11746" t="s">
        <v>267</v>
      </c>
      <c r="C11746" t="s">
        <v>88</v>
      </c>
      <c r="D11746" s="29">
        <v>45937</v>
      </c>
      <c r="E11746" s="161">
        <v>0</v>
      </c>
      <c r="F11746" s="161">
        <v>0</v>
      </c>
      <c r="G11746" s="161">
        <v>0</v>
      </c>
      <c r="H11746" s="161">
        <v>0</v>
      </c>
      <c r="L11746">
        <v>522.17177400000003</v>
      </c>
      <c r="R11746">
        <v>997.40674200000001</v>
      </c>
      <c r="S11746">
        <v>997.40674200000001</v>
      </c>
      <c r="T11746" s="194">
        <v>997.40674200000001</v>
      </c>
      <c r="U11746" t="s">
        <v>193</v>
      </c>
      <c r="V11746">
        <v>45708.440358796295</v>
      </c>
    </row>
    <row r="11747" spans="1:22" x14ac:dyDescent="0.3">
      <c r="A11747" t="s">
        <v>267</v>
      </c>
      <c r="C11747" t="s">
        <v>88</v>
      </c>
      <c r="D11747" s="29">
        <v>45938</v>
      </c>
      <c r="E11747" s="161">
        <v>0</v>
      </c>
      <c r="F11747" s="161">
        <v>0</v>
      </c>
      <c r="G11747" s="161">
        <v>0</v>
      </c>
      <c r="H11747" s="161">
        <v>0</v>
      </c>
      <c r="L11747">
        <v>522.17177400000003</v>
      </c>
      <c r="R11747">
        <v>997.40674200000001</v>
      </c>
      <c r="S11747">
        <v>997.40674200000001</v>
      </c>
      <c r="T11747" s="194">
        <v>997.40674200000001</v>
      </c>
      <c r="U11747" t="s">
        <v>193</v>
      </c>
      <c r="V11747">
        <v>45708.440243055556</v>
      </c>
    </row>
    <row r="11748" spans="1:22" x14ac:dyDescent="0.3">
      <c r="A11748" t="s">
        <v>267</v>
      </c>
      <c r="C11748" t="s">
        <v>88</v>
      </c>
      <c r="D11748" s="29">
        <v>45939</v>
      </c>
      <c r="E11748" s="161">
        <v>0</v>
      </c>
      <c r="F11748" s="161">
        <v>0</v>
      </c>
      <c r="G11748" s="161">
        <v>0</v>
      </c>
      <c r="H11748" s="161">
        <v>0</v>
      </c>
      <c r="L11748">
        <v>522.17177400000003</v>
      </c>
      <c r="R11748">
        <v>997.40674200000001</v>
      </c>
      <c r="S11748">
        <v>997.40674200000001</v>
      </c>
      <c r="T11748" s="194">
        <v>997.40674200000001</v>
      </c>
      <c r="U11748" t="s">
        <v>193</v>
      </c>
      <c r="V11748">
        <v>45708.440127314818</v>
      </c>
    </row>
    <row r="11749" spans="1:22" x14ac:dyDescent="0.3">
      <c r="A11749" t="s">
        <v>267</v>
      </c>
      <c r="C11749" t="s">
        <v>88</v>
      </c>
      <c r="D11749" s="29">
        <v>45940</v>
      </c>
      <c r="E11749" s="161">
        <v>0</v>
      </c>
      <c r="F11749" s="161">
        <v>0</v>
      </c>
      <c r="G11749" s="161">
        <v>0</v>
      </c>
      <c r="H11749" s="161">
        <v>0</v>
      </c>
      <c r="L11749">
        <v>522.17177400000003</v>
      </c>
      <c r="R11749">
        <v>997.40674200000001</v>
      </c>
      <c r="S11749">
        <v>997.40674200000001</v>
      </c>
      <c r="T11749" s="194">
        <v>997.40674200000001</v>
      </c>
      <c r="U11749" t="s">
        <v>193</v>
      </c>
      <c r="V11749">
        <v>45708.440347222226</v>
      </c>
    </row>
    <row r="11750" spans="1:22" x14ac:dyDescent="0.3">
      <c r="A11750" t="s">
        <v>267</v>
      </c>
      <c r="C11750" t="s">
        <v>88</v>
      </c>
      <c r="D11750" s="29">
        <v>45941</v>
      </c>
      <c r="E11750" s="161">
        <v>0</v>
      </c>
      <c r="F11750" s="161">
        <v>0</v>
      </c>
      <c r="G11750" s="161">
        <v>0</v>
      </c>
      <c r="H11750" s="161">
        <v>0</v>
      </c>
      <c r="L11750">
        <v>522.17177400000003</v>
      </c>
      <c r="R11750">
        <v>997.40674200000001</v>
      </c>
      <c r="S11750">
        <v>997.40674200000001</v>
      </c>
      <c r="T11750" s="194">
        <v>997.40674200000001</v>
      </c>
      <c r="U11750" t="s">
        <v>193</v>
      </c>
      <c r="V11750">
        <v>45708.440162037034</v>
      </c>
    </row>
    <row r="11751" spans="1:22" x14ac:dyDescent="0.3">
      <c r="A11751" t="s">
        <v>267</v>
      </c>
      <c r="C11751" t="s">
        <v>88</v>
      </c>
      <c r="D11751" s="29">
        <v>45942</v>
      </c>
      <c r="E11751" s="161">
        <v>0</v>
      </c>
      <c r="F11751" s="161">
        <v>0</v>
      </c>
      <c r="G11751" s="161">
        <v>0</v>
      </c>
      <c r="H11751" s="161">
        <v>0</v>
      </c>
      <c r="L11751">
        <v>522.17177400000003</v>
      </c>
      <c r="R11751">
        <v>997.40674200000001</v>
      </c>
      <c r="S11751">
        <v>997.40674200000001</v>
      </c>
      <c r="T11751" s="194">
        <v>997.40674200000001</v>
      </c>
      <c r="U11751" t="s">
        <v>193</v>
      </c>
      <c r="V11751">
        <v>45708.440115740741</v>
      </c>
    </row>
    <row r="11752" spans="1:22" x14ac:dyDescent="0.3">
      <c r="A11752" t="s">
        <v>267</v>
      </c>
      <c r="C11752" t="s">
        <v>88</v>
      </c>
      <c r="D11752" s="29">
        <v>45943</v>
      </c>
      <c r="E11752" s="161">
        <v>0</v>
      </c>
      <c r="F11752" s="161">
        <v>0</v>
      </c>
      <c r="G11752" s="161">
        <v>0</v>
      </c>
      <c r="H11752" s="161">
        <v>0</v>
      </c>
      <c r="L11752">
        <v>522.17177400000003</v>
      </c>
      <c r="R11752">
        <v>997.40674200000001</v>
      </c>
      <c r="S11752">
        <v>997.40674200000001</v>
      </c>
      <c r="T11752" s="194">
        <v>997.40674200000001</v>
      </c>
      <c r="U11752" t="s">
        <v>193</v>
      </c>
      <c r="V11752">
        <v>45708.440324074072</v>
      </c>
    </row>
    <row r="11753" spans="1:22" x14ac:dyDescent="0.3">
      <c r="A11753" t="s">
        <v>267</v>
      </c>
      <c r="C11753" t="s">
        <v>88</v>
      </c>
      <c r="D11753" s="29">
        <v>45944</v>
      </c>
      <c r="E11753" s="161">
        <v>0</v>
      </c>
      <c r="F11753" s="161">
        <v>0</v>
      </c>
      <c r="G11753" s="161">
        <v>0</v>
      </c>
      <c r="H11753" s="161">
        <v>0</v>
      </c>
      <c r="L11753">
        <v>522.17177400000003</v>
      </c>
      <c r="R11753">
        <v>997.40674200000001</v>
      </c>
      <c r="S11753">
        <v>997.40674200000001</v>
      </c>
      <c r="T11753" s="194">
        <v>997.40674200000001</v>
      </c>
      <c r="U11753" t="s">
        <v>193</v>
      </c>
      <c r="V11753">
        <v>45708.440486111111</v>
      </c>
    </row>
    <row r="11754" spans="1:22" x14ac:dyDescent="0.3">
      <c r="A11754" t="s">
        <v>267</v>
      </c>
      <c r="C11754" t="s">
        <v>88</v>
      </c>
      <c r="D11754" s="29">
        <v>45945</v>
      </c>
      <c r="E11754" s="161">
        <v>0</v>
      </c>
      <c r="F11754" s="161">
        <v>0</v>
      </c>
      <c r="G11754" s="161">
        <v>0</v>
      </c>
      <c r="H11754" s="161">
        <v>0</v>
      </c>
      <c r="L11754">
        <v>522.17177400000003</v>
      </c>
      <c r="R11754">
        <v>997.40674200000001</v>
      </c>
      <c r="S11754">
        <v>997.40674200000001</v>
      </c>
      <c r="T11754" s="194">
        <v>997.40674200000001</v>
      </c>
      <c r="U11754" t="s">
        <v>193</v>
      </c>
      <c r="V11754">
        <v>45708.439930555556</v>
      </c>
    </row>
    <row r="11755" spans="1:22" x14ac:dyDescent="0.3">
      <c r="A11755" t="s">
        <v>267</v>
      </c>
      <c r="C11755" t="s">
        <v>88</v>
      </c>
      <c r="D11755" s="29">
        <v>45946</v>
      </c>
      <c r="E11755" s="161">
        <v>0</v>
      </c>
      <c r="F11755" s="161">
        <v>0</v>
      </c>
      <c r="G11755" s="161">
        <v>0</v>
      </c>
      <c r="H11755" s="161">
        <v>0</v>
      </c>
      <c r="L11755">
        <v>522.17177400000003</v>
      </c>
      <c r="R11755">
        <v>997.40674200000001</v>
      </c>
      <c r="S11755">
        <v>997.40674200000001</v>
      </c>
      <c r="T11755" s="194">
        <v>997.40674200000001</v>
      </c>
      <c r="U11755" t="s">
        <v>193</v>
      </c>
      <c r="V11755">
        <v>45708.440092592595</v>
      </c>
    </row>
    <row r="11756" spans="1:22" x14ac:dyDescent="0.3">
      <c r="A11756" t="s">
        <v>267</v>
      </c>
      <c r="C11756" t="s">
        <v>88</v>
      </c>
      <c r="D11756" s="29">
        <v>45947</v>
      </c>
      <c r="E11756" s="161">
        <v>0</v>
      </c>
      <c r="F11756" s="161">
        <v>0</v>
      </c>
      <c r="G11756" s="161">
        <v>0</v>
      </c>
      <c r="H11756" s="161">
        <v>0</v>
      </c>
      <c r="L11756">
        <v>522.17177400000003</v>
      </c>
      <c r="R11756">
        <v>997.40674200000001</v>
      </c>
      <c r="S11756">
        <v>997.40674200000001</v>
      </c>
      <c r="T11756" s="194">
        <v>997.40674200000001</v>
      </c>
      <c r="U11756" t="s">
        <v>193</v>
      </c>
      <c r="V11756">
        <v>45708.440312500003</v>
      </c>
    </row>
    <row r="11757" spans="1:22" x14ac:dyDescent="0.3">
      <c r="A11757" t="s">
        <v>267</v>
      </c>
      <c r="C11757" t="s">
        <v>88</v>
      </c>
      <c r="D11757" s="29">
        <v>45948</v>
      </c>
      <c r="E11757" s="161">
        <v>0</v>
      </c>
      <c r="F11757" s="161">
        <v>0</v>
      </c>
      <c r="G11757" s="161">
        <v>0</v>
      </c>
      <c r="H11757" s="161">
        <v>0</v>
      </c>
      <c r="L11757">
        <v>522.17177400000003</v>
      </c>
      <c r="R11757">
        <v>997.40674200000001</v>
      </c>
      <c r="S11757">
        <v>997.40674200000001</v>
      </c>
      <c r="T11757" s="194">
        <v>997.40674200000001</v>
      </c>
      <c r="U11757" t="s">
        <v>193</v>
      </c>
      <c r="V11757">
        <v>45708.440046296295</v>
      </c>
    </row>
    <row r="11758" spans="1:22" x14ac:dyDescent="0.3">
      <c r="A11758" t="s">
        <v>267</v>
      </c>
      <c r="C11758" t="s">
        <v>88</v>
      </c>
      <c r="D11758" s="29">
        <v>45949</v>
      </c>
      <c r="E11758" s="161">
        <v>0</v>
      </c>
      <c r="F11758" s="161">
        <v>0</v>
      </c>
      <c r="G11758" s="161">
        <v>0</v>
      </c>
      <c r="H11758" s="161">
        <v>0</v>
      </c>
      <c r="L11758">
        <v>522.17177400000003</v>
      </c>
      <c r="R11758">
        <v>997.40674200000001</v>
      </c>
      <c r="S11758">
        <v>997.40674200000001</v>
      </c>
      <c r="T11758" s="194">
        <v>997.40674200000001</v>
      </c>
      <c r="U11758" t="s">
        <v>193</v>
      </c>
      <c r="V11758">
        <v>45708.44021990741</v>
      </c>
    </row>
    <row r="11759" spans="1:22" x14ac:dyDescent="0.3">
      <c r="A11759" t="s">
        <v>267</v>
      </c>
      <c r="C11759" t="s">
        <v>88</v>
      </c>
      <c r="D11759" s="29">
        <v>45950</v>
      </c>
      <c r="E11759" s="161">
        <v>0</v>
      </c>
      <c r="F11759" s="161">
        <v>0</v>
      </c>
      <c r="G11759" s="161">
        <v>0</v>
      </c>
      <c r="H11759" s="161">
        <v>0</v>
      </c>
      <c r="L11759">
        <v>522.17177400000003</v>
      </c>
      <c r="R11759">
        <v>997.40674200000001</v>
      </c>
      <c r="S11759">
        <v>997.40674200000001</v>
      </c>
      <c r="T11759" s="194">
        <v>997.40674200000001</v>
      </c>
      <c r="U11759" t="s">
        <v>193</v>
      </c>
      <c r="V11759">
        <v>45708.440567129626</v>
      </c>
    </row>
    <row r="11760" spans="1:22" x14ac:dyDescent="0.3">
      <c r="A11760" t="s">
        <v>267</v>
      </c>
      <c r="C11760" t="s">
        <v>88</v>
      </c>
      <c r="D11760" s="29">
        <v>45951</v>
      </c>
      <c r="E11760" s="161">
        <v>0</v>
      </c>
      <c r="F11760" s="161">
        <v>0</v>
      </c>
      <c r="G11760" s="161">
        <v>0</v>
      </c>
      <c r="H11760" s="161">
        <v>0</v>
      </c>
      <c r="L11760">
        <v>522.17177400000003</v>
      </c>
      <c r="R11760">
        <v>997.40674200000001</v>
      </c>
      <c r="S11760">
        <v>997.40674200000001</v>
      </c>
      <c r="T11760" s="194">
        <v>997.40674200000001</v>
      </c>
      <c r="U11760" t="s">
        <v>193</v>
      </c>
      <c r="V11760">
        <v>45708.44023148148</v>
      </c>
    </row>
    <row r="11761" spans="1:22" x14ac:dyDescent="0.3">
      <c r="A11761" t="s">
        <v>267</v>
      </c>
      <c r="C11761" t="s">
        <v>88</v>
      </c>
      <c r="D11761" s="29">
        <v>45952</v>
      </c>
      <c r="E11761" s="161">
        <v>0</v>
      </c>
      <c r="F11761" s="161">
        <v>0</v>
      </c>
      <c r="G11761" s="161">
        <v>0</v>
      </c>
      <c r="H11761" s="161">
        <v>0</v>
      </c>
      <c r="L11761">
        <v>522.17177400000003</v>
      </c>
      <c r="R11761">
        <v>997.40674200000001</v>
      </c>
      <c r="S11761">
        <v>997.40674200000001</v>
      </c>
      <c r="T11761" s="194">
        <v>997.40674200000001</v>
      </c>
      <c r="U11761" t="s">
        <v>193</v>
      </c>
      <c r="V11761">
        <v>45708.439837962964</v>
      </c>
    </row>
    <row r="11762" spans="1:22" x14ac:dyDescent="0.3">
      <c r="A11762" t="s">
        <v>267</v>
      </c>
      <c r="C11762" t="s">
        <v>88</v>
      </c>
      <c r="D11762" s="29">
        <v>45953</v>
      </c>
      <c r="E11762" s="161">
        <v>0</v>
      </c>
      <c r="F11762" s="161">
        <v>0</v>
      </c>
      <c r="G11762" s="161">
        <v>0</v>
      </c>
      <c r="H11762" s="161">
        <v>0</v>
      </c>
      <c r="L11762">
        <v>522.17177400000003</v>
      </c>
      <c r="R11762">
        <v>997.40674200000001</v>
      </c>
      <c r="S11762">
        <v>997.40674200000001</v>
      </c>
      <c r="T11762" s="194">
        <v>997.40674200000001</v>
      </c>
      <c r="U11762" t="s">
        <v>193</v>
      </c>
      <c r="V11762">
        <v>45708.440439814818</v>
      </c>
    </row>
    <row r="11763" spans="1:22" x14ac:dyDescent="0.3">
      <c r="A11763" t="s">
        <v>267</v>
      </c>
      <c r="C11763" t="s">
        <v>88</v>
      </c>
      <c r="D11763" s="29">
        <v>45954</v>
      </c>
      <c r="E11763" s="161">
        <v>0</v>
      </c>
      <c r="F11763" s="161">
        <v>0</v>
      </c>
      <c r="G11763" s="161">
        <v>0</v>
      </c>
      <c r="H11763" s="161">
        <v>0</v>
      </c>
      <c r="L11763">
        <v>522.17177400000003</v>
      </c>
      <c r="R11763">
        <v>997.40674200000001</v>
      </c>
      <c r="S11763">
        <v>997.40674200000001</v>
      </c>
      <c r="T11763" s="194">
        <v>997.40674200000001</v>
      </c>
      <c r="U11763" t="s">
        <v>193</v>
      </c>
      <c r="V11763">
        <v>45708.440358796295</v>
      </c>
    </row>
    <row r="11764" spans="1:22" x14ac:dyDescent="0.3">
      <c r="A11764" t="s">
        <v>267</v>
      </c>
      <c r="C11764" t="s">
        <v>88</v>
      </c>
      <c r="D11764" s="29">
        <v>45955</v>
      </c>
      <c r="E11764" s="161">
        <v>0</v>
      </c>
      <c r="F11764" s="161">
        <v>0</v>
      </c>
      <c r="G11764" s="161">
        <v>0</v>
      </c>
      <c r="H11764" s="161">
        <v>0</v>
      </c>
      <c r="L11764">
        <v>522.17177400000003</v>
      </c>
      <c r="R11764">
        <v>997.40674200000001</v>
      </c>
      <c r="S11764">
        <v>997.40674200000001</v>
      </c>
      <c r="T11764" s="194">
        <v>997.40674200000001</v>
      </c>
      <c r="U11764" t="s">
        <v>193</v>
      </c>
      <c r="V11764">
        <v>45708.440567129626</v>
      </c>
    </row>
    <row r="11765" spans="1:22" x14ac:dyDescent="0.3">
      <c r="A11765" t="s">
        <v>267</v>
      </c>
      <c r="C11765" t="s">
        <v>88</v>
      </c>
      <c r="D11765" s="29">
        <v>45956</v>
      </c>
      <c r="E11765" s="161">
        <v>0</v>
      </c>
      <c r="F11765" s="161">
        <v>0</v>
      </c>
      <c r="G11765" s="161">
        <v>0</v>
      </c>
      <c r="H11765" s="161">
        <v>0</v>
      </c>
      <c r="L11765">
        <v>522.17177400000003</v>
      </c>
      <c r="R11765">
        <v>997.40674200000001</v>
      </c>
      <c r="S11765">
        <v>997.40674200000001</v>
      </c>
      <c r="T11765" s="194">
        <v>997.40674200000001</v>
      </c>
      <c r="U11765" t="s">
        <v>193</v>
      </c>
      <c r="V11765">
        <v>45708.44023148148</v>
      </c>
    </row>
    <row r="11766" spans="1:22" x14ac:dyDescent="0.3">
      <c r="A11766" t="s">
        <v>267</v>
      </c>
      <c r="C11766" t="s">
        <v>88</v>
      </c>
      <c r="D11766" s="29">
        <v>45957</v>
      </c>
      <c r="E11766" s="161">
        <v>0</v>
      </c>
      <c r="F11766" s="161">
        <v>0</v>
      </c>
      <c r="G11766" s="161">
        <v>0</v>
      </c>
      <c r="H11766" s="161">
        <v>0</v>
      </c>
      <c r="L11766">
        <v>522.17177400000003</v>
      </c>
      <c r="R11766">
        <v>997.40674200000001</v>
      </c>
      <c r="S11766">
        <v>997.40674200000001</v>
      </c>
      <c r="T11766" s="194">
        <v>997.40674200000001</v>
      </c>
      <c r="U11766" t="s">
        <v>193</v>
      </c>
      <c r="V11766">
        <v>45708.44</v>
      </c>
    </row>
    <row r="11767" spans="1:22" x14ac:dyDescent="0.3">
      <c r="A11767" t="s">
        <v>267</v>
      </c>
      <c r="C11767" t="s">
        <v>88</v>
      </c>
      <c r="D11767" s="29">
        <v>45958</v>
      </c>
      <c r="E11767" s="161">
        <v>0</v>
      </c>
      <c r="F11767" s="161">
        <v>0</v>
      </c>
      <c r="G11767" s="161">
        <v>0</v>
      </c>
      <c r="H11767" s="161">
        <v>0</v>
      </c>
      <c r="L11767">
        <v>522.17177400000003</v>
      </c>
      <c r="R11767">
        <v>997.40674200000001</v>
      </c>
      <c r="S11767">
        <v>997.40674200000001</v>
      </c>
      <c r="T11767" s="194">
        <v>997.40674200000001</v>
      </c>
      <c r="U11767" t="s">
        <v>193</v>
      </c>
      <c r="V11767">
        <v>45708.440358796295</v>
      </c>
    </row>
    <row r="11768" spans="1:22" x14ac:dyDescent="0.3">
      <c r="A11768" t="s">
        <v>267</v>
      </c>
      <c r="C11768" t="s">
        <v>88</v>
      </c>
      <c r="D11768" s="29">
        <v>45959</v>
      </c>
      <c r="E11768" s="161">
        <v>0</v>
      </c>
      <c r="F11768" s="161">
        <v>0</v>
      </c>
      <c r="G11768" s="161">
        <v>0</v>
      </c>
      <c r="H11768" s="161">
        <v>0</v>
      </c>
      <c r="L11768">
        <v>522.17177400000003</v>
      </c>
      <c r="R11768">
        <v>997.40674200000001</v>
      </c>
      <c r="S11768">
        <v>997.40674200000001</v>
      </c>
      <c r="T11768" s="194">
        <v>997.40674200000001</v>
      </c>
      <c r="U11768" t="s">
        <v>193</v>
      </c>
      <c r="V11768">
        <v>45708.440787037034</v>
      </c>
    </row>
    <row r="11769" spans="1:22" x14ac:dyDescent="0.3">
      <c r="A11769" t="s">
        <v>267</v>
      </c>
      <c r="C11769" t="s">
        <v>88</v>
      </c>
      <c r="D11769" s="29">
        <v>45960</v>
      </c>
      <c r="E11769" s="161">
        <v>0</v>
      </c>
      <c r="F11769" s="161">
        <v>0</v>
      </c>
      <c r="G11769" s="161">
        <v>0</v>
      </c>
      <c r="H11769" s="161">
        <v>0</v>
      </c>
      <c r="L11769">
        <v>522.17177400000003</v>
      </c>
      <c r="R11769">
        <v>997.40674200000001</v>
      </c>
      <c r="S11769">
        <v>997.40674200000001</v>
      </c>
      <c r="T11769" s="194">
        <v>997.40674200000001</v>
      </c>
      <c r="U11769" t="s">
        <v>193</v>
      </c>
      <c r="V11769">
        <v>45708.44021990741</v>
      </c>
    </row>
    <row r="11770" spans="1:22" x14ac:dyDescent="0.3">
      <c r="A11770" t="s">
        <v>267</v>
      </c>
      <c r="C11770" t="s">
        <v>88</v>
      </c>
      <c r="D11770" s="29">
        <v>45961</v>
      </c>
      <c r="E11770" s="161">
        <v>0</v>
      </c>
      <c r="F11770" s="161">
        <v>0</v>
      </c>
      <c r="G11770" s="161">
        <v>0</v>
      </c>
      <c r="H11770" s="161">
        <v>0</v>
      </c>
      <c r="L11770">
        <v>522.17177400000003</v>
      </c>
      <c r="R11770">
        <v>997.40674200000001</v>
      </c>
      <c r="S11770">
        <v>997.40674200000001</v>
      </c>
      <c r="T11770" s="194">
        <v>997.40674200000001</v>
      </c>
      <c r="U11770" t="s">
        <v>193</v>
      </c>
      <c r="V11770">
        <v>45708.440023148149</v>
      </c>
    </row>
    <row r="11771" spans="1:22" x14ac:dyDescent="0.3">
      <c r="A11771" t="s">
        <v>267</v>
      </c>
      <c r="C11771" t="s">
        <v>88</v>
      </c>
      <c r="D11771" s="29">
        <v>45962</v>
      </c>
      <c r="E11771" s="161">
        <v>0</v>
      </c>
      <c r="F11771" s="161">
        <v>0</v>
      </c>
      <c r="G11771" s="161">
        <v>0</v>
      </c>
      <c r="H11771" s="161">
        <v>0</v>
      </c>
      <c r="L11771">
        <v>522.17177400000003</v>
      </c>
      <c r="R11771">
        <v>997.40674200000001</v>
      </c>
      <c r="S11771">
        <v>997.40674200000001</v>
      </c>
      <c r="T11771" s="194">
        <v>997.40674200000001</v>
      </c>
      <c r="U11771" t="s">
        <v>193</v>
      </c>
      <c r="V11771">
        <v>45708.440324074072</v>
      </c>
    </row>
    <row r="11772" spans="1:22" x14ac:dyDescent="0.3">
      <c r="A11772" t="s">
        <v>267</v>
      </c>
      <c r="C11772" t="s">
        <v>88</v>
      </c>
      <c r="D11772" s="29">
        <v>45963</v>
      </c>
      <c r="E11772" s="161">
        <v>0</v>
      </c>
      <c r="F11772" s="161">
        <v>0</v>
      </c>
      <c r="G11772" s="161">
        <v>0</v>
      </c>
      <c r="H11772" s="161">
        <v>0</v>
      </c>
      <c r="L11772">
        <v>522.17177400000003</v>
      </c>
      <c r="R11772">
        <v>997.40674200000001</v>
      </c>
      <c r="S11772">
        <v>997.40674200000001</v>
      </c>
      <c r="T11772" s="194">
        <v>997.40674200000001</v>
      </c>
      <c r="U11772" t="s">
        <v>193</v>
      </c>
      <c r="V11772">
        <v>45708.440347222226</v>
      </c>
    </row>
    <row r="11773" spans="1:22" x14ac:dyDescent="0.3">
      <c r="A11773" t="s">
        <v>267</v>
      </c>
      <c r="C11773" t="s">
        <v>88</v>
      </c>
      <c r="D11773" s="29">
        <v>45964</v>
      </c>
      <c r="E11773" s="161">
        <v>0</v>
      </c>
      <c r="F11773" s="161">
        <v>0</v>
      </c>
      <c r="G11773" s="161">
        <v>0</v>
      </c>
      <c r="H11773" s="161">
        <v>0</v>
      </c>
      <c r="L11773">
        <v>522.17177400000003</v>
      </c>
      <c r="R11773">
        <v>997.40674200000001</v>
      </c>
      <c r="S11773">
        <v>997.40674200000001</v>
      </c>
      <c r="T11773" s="194">
        <v>997.40674200000001</v>
      </c>
      <c r="U11773" t="s">
        <v>193</v>
      </c>
      <c r="V11773">
        <v>45708.440057870372</v>
      </c>
    </row>
    <row r="11774" spans="1:22" x14ac:dyDescent="0.3">
      <c r="A11774" t="s">
        <v>267</v>
      </c>
      <c r="C11774" t="s">
        <v>88</v>
      </c>
      <c r="D11774" s="29">
        <v>45965</v>
      </c>
      <c r="E11774" s="161">
        <v>0</v>
      </c>
      <c r="F11774" s="161">
        <v>0</v>
      </c>
      <c r="G11774" s="161">
        <v>0</v>
      </c>
      <c r="H11774" s="161">
        <v>0</v>
      </c>
      <c r="L11774">
        <v>522.17177400000003</v>
      </c>
      <c r="R11774">
        <v>997.40674200000001</v>
      </c>
      <c r="S11774">
        <v>997.40674200000001</v>
      </c>
      <c r="T11774" s="194">
        <v>997.40674200000001</v>
      </c>
      <c r="U11774" t="s">
        <v>193</v>
      </c>
      <c r="V11774">
        <v>45708.440081018518</v>
      </c>
    </row>
    <row r="11775" spans="1:22" x14ac:dyDescent="0.3">
      <c r="A11775" t="s">
        <v>267</v>
      </c>
      <c r="C11775" t="s">
        <v>88</v>
      </c>
      <c r="D11775" s="29">
        <v>45966</v>
      </c>
      <c r="E11775" s="161">
        <v>0</v>
      </c>
      <c r="F11775" s="161">
        <v>0</v>
      </c>
      <c r="G11775" s="161">
        <v>0</v>
      </c>
      <c r="H11775" s="161">
        <v>0</v>
      </c>
      <c r="L11775">
        <v>522.17177400000003</v>
      </c>
      <c r="R11775">
        <v>997.40674200000001</v>
      </c>
      <c r="S11775">
        <v>997.40674200000001</v>
      </c>
      <c r="T11775" s="194">
        <v>997.40674200000001</v>
      </c>
      <c r="U11775" t="s">
        <v>193</v>
      </c>
      <c r="V11775">
        <v>45708.440578703703</v>
      </c>
    </row>
    <row r="11776" spans="1:22" x14ac:dyDescent="0.3">
      <c r="A11776" t="s">
        <v>267</v>
      </c>
      <c r="C11776" t="s">
        <v>88</v>
      </c>
      <c r="D11776" s="29">
        <v>45967</v>
      </c>
      <c r="E11776" s="161">
        <v>0</v>
      </c>
      <c r="F11776" s="161">
        <v>0</v>
      </c>
      <c r="G11776" s="161">
        <v>0</v>
      </c>
      <c r="H11776" s="161">
        <v>0</v>
      </c>
      <c r="L11776">
        <v>522.17177400000003</v>
      </c>
      <c r="R11776">
        <v>997.40674200000001</v>
      </c>
      <c r="S11776">
        <v>997.40674200000001</v>
      </c>
      <c r="T11776" s="194">
        <v>997.40674200000001</v>
      </c>
      <c r="U11776" t="s">
        <v>193</v>
      </c>
      <c r="V11776">
        <v>45708.440335648149</v>
      </c>
    </row>
    <row r="11777" spans="1:22" x14ac:dyDescent="0.3">
      <c r="A11777" t="s">
        <v>267</v>
      </c>
      <c r="C11777" t="s">
        <v>88</v>
      </c>
      <c r="D11777" s="29">
        <v>45968</v>
      </c>
      <c r="E11777" s="161">
        <v>0</v>
      </c>
      <c r="F11777" s="161">
        <v>0</v>
      </c>
      <c r="G11777" s="161">
        <v>0</v>
      </c>
      <c r="H11777" s="161">
        <v>0</v>
      </c>
      <c r="L11777">
        <v>522.17177400000003</v>
      </c>
      <c r="R11777">
        <v>997.40674200000001</v>
      </c>
      <c r="S11777">
        <v>997.40674200000001</v>
      </c>
      <c r="T11777" s="194">
        <v>997.40674200000001</v>
      </c>
      <c r="U11777" t="s">
        <v>193</v>
      </c>
      <c r="V11777">
        <v>45708.440266203703</v>
      </c>
    </row>
    <row r="11778" spans="1:22" x14ac:dyDescent="0.3">
      <c r="A11778" t="s">
        <v>267</v>
      </c>
      <c r="C11778" t="s">
        <v>88</v>
      </c>
      <c r="D11778" s="29">
        <v>45969</v>
      </c>
      <c r="E11778" s="161">
        <v>0</v>
      </c>
      <c r="F11778" s="161">
        <v>0</v>
      </c>
      <c r="G11778" s="161">
        <v>0</v>
      </c>
      <c r="H11778" s="161">
        <v>0</v>
      </c>
      <c r="L11778">
        <v>522.17177400000003</v>
      </c>
      <c r="R11778">
        <v>997.40674200000001</v>
      </c>
      <c r="S11778">
        <v>997.40674200000001</v>
      </c>
      <c r="T11778" s="194">
        <v>997.40674200000001</v>
      </c>
      <c r="U11778" t="s">
        <v>193</v>
      </c>
      <c r="V11778">
        <v>45708.439976851849</v>
      </c>
    </row>
    <row r="11779" spans="1:22" x14ac:dyDescent="0.3">
      <c r="A11779" t="s">
        <v>267</v>
      </c>
      <c r="C11779" t="s">
        <v>88</v>
      </c>
      <c r="D11779" s="29">
        <v>45970</v>
      </c>
      <c r="E11779" s="161">
        <v>0</v>
      </c>
      <c r="F11779" s="161">
        <v>0</v>
      </c>
      <c r="G11779" s="161">
        <v>0</v>
      </c>
      <c r="H11779" s="161">
        <v>0</v>
      </c>
      <c r="L11779">
        <v>522.17177400000003</v>
      </c>
      <c r="R11779">
        <v>997.40674200000001</v>
      </c>
      <c r="S11779">
        <v>997.40674200000001</v>
      </c>
      <c r="T11779" s="194">
        <v>997.40674200000001</v>
      </c>
      <c r="U11779" t="s">
        <v>193</v>
      </c>
      <c r="V11779">
        <v>45708.439942129633</v>
      </c>
    </row>
    <row r="11780" spans="1:22" x14ac:dyDescent="0.3">
      <c r="A11780" t="s">
        <v>267</v>
      </c>
      <c r="C11780" t="s">
        <v>88</v>
      </c>
      <c r="D11780" s="29">
        <v>45971</v>
      </c>
      <c r="E11780" s="161">
        <v>0</v>
      </c>
      <c r="F11780" s="161">
        <v>0</v>
      </c>
      <c r="G11780" s="161">
        <v>0</v>
      </c>
      <c r="H11780" s="161">
        <v>0</v>
      </c>
      <c r="L11780">
        <v>522.17177400000003</v>
      </c>
      <c r="R11780">
        <v>997.40674200000001</v>
      </c>
      <c r="S11780">
        <v>997.40674200000001</v>
      </c>
      <c r="T11780" s="194">
        <v>997.40674200000001</v>
      </c>
      <c r="U11780" t="s">
        <v>193</v>
      </c>
      <c r="V11780">
        <v>45708.440243055556</v>
      </c>
    </row>
    <row r="11781" spans="1:22" x14ac:dyDescent="0.3">
      <c r="A11781" t="s">
        <v>267</v>
      </c>
      <c r="C11781" t="s">
        <v>88</v>
      </c>
      <c r="D11781" s="29">
        <v>45972</v>
      </c>
      <c r="E11781" s="161">
        <v>0</v>
      </c>
      <c r="F11781" s="161">
        <v>0</v>
      </c>
      <c r="G11781" s="161">
        <v>0</v>
      </c>
      <c r="H11781" s="161">
        <v>0</v>
      </c>
      <c r="L11781">
        <v>522.17177400000003</v>
      </c>
      <c r="R11781">
        <v>997.40674200000001</v>
      </c>
      <c r="S11781">
        <v>997.40674200000001</v>
      </c>
      <c r="T11781" s="194">
        <v>997.40674200000001</v>
      </c>
      <c r="U11781" t="s">
        <v>193</v>
      </c>
      <c r="V11781">
        <v>45708.440416666665</v>
      </c>
    </row>
    <row r="11782" spans="1:22" x14ac:dyDescent="0.3">
      <c r="A11782" t="s">
        <v>267</v>
      </c>
      <c r="C11782" t="s">
        <v>88</v>
      </c>
      <c r="D11782" s="29">
        <v>45973</v>
      </c>
      <c r="E11782" s="161">
        <v>0</v>
      </c>
      <c r="F11782" s="161">
        <v>0</v>
      </c>
      <c r="G11782" s="161">
        <v>0</v>
      </c>
      <c r="H11782" s="161">
        <v>0</v>
      </c>
      <c r="L11782">
        <v>522.17177400000003</v>
      </c>
      <c r="R11782">
        <v>997.40674200000001</v>
      </c>
      <c r="S11782">
        <v>997.40674200000001</v>
      </c>
      <c r="T11782" s="194">
        <v>997.40674200000001</v>
      </c>
      <c r="U11782" t="s">
        <v>193</v>
      </c>
      <c r="V11782">
        <v>45708.44017361111</v>
      </c>
    </row>
    <row r="11783" spans="1:22" x14ac:dyDescent="0.3">
      <c r="A11783" t="s">
        <v>267</v>
      </c>
      <c r="C11783" t="s">
        <v>88</v>
      </c>
      <c r="D11783" s="29">
        <v>45974</v>
      </c>
      <c r="E11783" s="161">
        <v>0</v>
      </c>
      <c r="F11783" s="161">
        <v>0</v>
      </c>
      <c r="G11783" s="161">
        <v>0</v>
      </c>
      <c r="H11783" s="161">
        <v>0</v>
      </c>
      <c r="L11783">
        <v>522.17177400000003</v>
      </c>
      <c r="R11783">
        <v>997.40674200000001</v>
      </c>
      <c r="S11783">
        <v>997.40674200000001</v>
      </c>
      <c r="T11783" s="194">
        <v>997.40674200000001</v>
      </c>
      <c r="U11783" t="s">
        <v>193</v>
      </c>
      <c r="V11783">
        <v>45708.440381944441</v>
      </c>
    </row>
    <row r="11784" spans="1:22" x14ac:dyDescent="0.3">
      <c r="A11784" t="s">
        <v>267</v>
      </c>
      <c r="C11784" t="s">
        <v>88</v>
      </c>
      <c r="D11784" s="29">
        <v>45975</v>
      </c>
      <c r="E11784" s="161">
        <v>0</v>
      </c>
      <c r="F11784" s="161">
        <v>0</v>
      </c>
      <c r="G11784" s="161">
        <v>0</v>
      </c>
      <c r="H11784" s="161">
        <v>0</v>
      </c>
      <c r="L11784">
        <v>522.17177400000003</v>
      </c>
      <c r="R11784">
        <v>997.40674200000001</v>
      </c>
      <c r="S11784">
        <v>997.40674200000001</v>
      </c>
      <c r="T11784" s="194">
        <v>997.40674200000001</v>
      </c>
      <c r="U11784" t="s">
        <v>193</v>
      </c>
      <c r="V11784">
        <v>45708.439965277779</v>
      </c>
    </row>
    <row r="11785" spans="1:22" x14ac:dyDescent="0.3">
      <c r="A11785" t="s">
        <v>267</v>
      </c>
      <c r="C11785" t="s">
        <v>88</v>
      </c>
      <c r="D11785" s="29">
        <v>45976</v>
      </c>
      <c r="E11785" s="161">
        <v>0</v>
      </c>
      <c r="F11785" s="161">
        <v>0</v>
      </c>
      <c r="G11785" s="161">
        <v>0</v>
      </c>
      <c r="H11785" s="161">
        <v>0</v>
      </c>
      <c r="L11785">
        <v>522.17177400000003</v>
      </c>
      <c r="R11785">
        <v>997.40674200000001</v>
      </c>
      <c r="S11785">
        <v>997.40674200000001</v>
      </c>
      <c r="T11785" s="194">
        <v>997.40674200000001</v>
      </c>
      <c r="U11785" t="s">
        <v>193</v>
      </c>
      <c r="V11785">
        <v>45708.44054398148</v>
      </c>
    </row>
    <row r="11786" spans="1:22" x14ac:dyDescent="0.3">
      <c r="A11786" t="s">
        <v>267</v>
      </c>
      <c r="C11786" t="s">
        <v>88</v>
      </c>
      <c r="D11786" s="29">
        <v>45977</v>
      </c>
      <c r="E11786" s="161">
        <v>0</v>
      </c>
      <c r="F11786" s="161">
        <v>0</v>
      </c>
      <c r="G11786" s="161">
        <v>0</v>
      </c>
      <c r="H11786" s="161">
        <v>0</v>
      </c>
      <c r="L11786">
        <v>522.17177400000003</v>
      </c>
      <c r="R11786">
        <v>997.40674200000001</v>
      </c>
      <c r="S11786">
        <v>997.40674200000001</v>
      </c>
      <c r="T11786" s="194">
        <v>997.40674200000001</v>
      </c>
      <c r="U11786" t="s">
        <v>193</v>
      </c>
      <c r="V11786">
        <v>45708.440636574072</v>
      </c>
    </row>
    <row r="11787" spans="1:22" x14ac:dyDescent="0.3">
      <c r="A11787" t="s">
        <v>267</v>
      </c>
      <c r="C11787" t="s">
        <v>88</v>
      </c>
      <c r="D11787" s="29">
        <v>45978</v>
      </c>
      <c r="E11787" s="161">
        <v>0</v>
      </c>
      <c r="F11787" s="161">
        <v>0</v>
      </c>
      <c r="G11787" s="161">
        <v>0</v>
      </c>
      <c r="H11787" s="161">
        <v>0</v>
      </c>
      <c r="L11787">
        <v>522.17177400000003</v>
      </c>
      <c r="R11787">
        <v>997.40674200000001</v>
      </c>
      <c r="S11787">
        <v>997.40674200000001</v>
      </c>
      <c r="T11787" s="194">
        <v>997.40674200000001</v>
      </c>
      <c r="U11787" t="s">
        <v>193</v>
      </c>
      <c r="V11787">
        <v>45708.440393518518</v>
      </c>
    </row>
    <row r="11788" spans="1:22" x14ac:dyDescent="0.3">
      <c r="A11788" t="s">
        <v>267</v>
      </c>
      <c r="C11788" t="s">
        <v>88</v>
      </c>
      <c r="D11788" s="29">
        <v>45979</v>
      </c>
      <c r="E11788" s="161">
        <v>0</v>
      </c>
      <c r="F11788" s="161">
        <v>0</v>
      </c>
      <c r="G11788" s="161">
        <v>0</v>
      </c>
      <c r="H11788" s="161">
        <v>0</v>
      </c>
      <c r="L11788">
        <v>522.17177400000003</v>
      </c>
      <c r="R11788">
        <v>997.40674200000001</v>
      </c>
      <c r="S11788">
        <v>997.40674200000001</v>
      </c>
      <c r="T11788" s="194">
        <v>997.40674200000001</v>
      </c>
      <c r="U11788" t="s">
        <v>193</v>
      </c>
      <c r="V11788">
        <v>45708.440451388888</v>
      </c>
    </row>
    <row r="11789" spans="1:22" x14ac:dyDescent="0.3">
      <c r="A11789" t="s">
        <v>267</v>
      </c>
      <c r="C11789" t="s">
        <v>88</v>
      </c>
      <c r="D11789" s="29">
        <v>45980</v>
      </c>
      <c r="E11789" s="161">
        <v>0</v>
      </c>
      <c r="F11789" s="161">
        <v>0</v>
      </c>
      <c r="G11789" s="161">
        <v>0</v>
      </c>
      <c r="H11789" s="161">
        <v>0</v>
      </c>
      <c r="L11789">
        <v>522.17177400000003</v>
      </c>
      <c r="R11789">
        <v>997.40674200000001</v>
      </c>
      <c r="S11789">
        <v>997.40674200000001</v>
      </c>
      <c r="T11789" s="194">
        <v>997.40674200000001</v>
      </c>
      <c r="U11789" t="s">
        <v>193</v>
      </c>
      <c r="V11789">
        <v>45708.44091435185</v>
      </c>
    </row>
    <row r="11790" spans="1:22" x14ac:dyDescent="0.3">
      <c r="A11790" t="s">
        <v>267</v>
      </c>
      <c r="C11790" t="s">
        <v>88</v>
      </c>
      <c r="D11790" s="29">
        <v>45981</v>
      </c>
      <c r="E11790" s="161">
        <v>0</v>
      </c>
      <c r="F11790" s="161">
        <v>0</v>
      </c>
      <c r="G11790" s="161">
        <v>0</v>
      </c>
      <c r="H11790" s="161">
        <v>0</v>
      </c>
      <c r="L11790">
        <v>522.17177400000003</v>
      </c>
      <c r="R11790">
        <v>997.40674200000001</v>
      </c>
      <c r="S11790">
        <v>997.40674200000001</v>
      </c>
      <c r="T11790" s="194">
        <v>997.40674200000001</v>
      </c>
      <c r="U11790" t="s">
        <v>193</v>
      </c>
      <c r="V11790">
        <v>45708.440092592595</v>
      </c>
    </row>
    <row r="11791" spans="1:22" x14ac:dyDescent="0.3">
      <c r="A11791" t="s">
        <v>267</v>
      </c>
      <c r="C11791" t="s">
        <v>88</v>
      </c>
      <c r="D11791" s="29">
        <v>45982</v>
      </c>
      <c r="E11791" s="161">
        <v>0</v>
      </c>
      <c r="F11791" s="161">
        <v>0</v>
      </c>
      <c r="G11791" s="161">
        <v>0</v>
      </c>
      <c r="H11791" s="161">
        <v>0</v>
      </c>
      <c r="L11791">
        <v>522.17177400000003</v>
      </c>
      <c r="R11791">
        <v>997.40674200000001</v>
      </c>
      <c r="S11791">
        <v>997.40674200000001</v>
      </c>
      <c r="T11791" s="194">
        <v>997.40674200000001</v>
      </c>
      <c r="U11791" t="s">
        <v>193</v>
      </c>
      <c r="V11791">
        <v>45708.439988425926</v>
      </c>
    </row>
    <row r="11792" spans="1:22" x14ac:dyDescent="0.3">
      <c r="A11792" t="s">
        <v>267</v>
      </c>
      <c r="C11792" t="s">
        <v>88</v>
      </c>
      <c r="D11792" s="29">
        <v>45983</v>
      </c>
      <c r="E11792" s="161">
        <v>0</v>
      </c>
      <c r="F11792" s="161">
        <v>0</v>
      </c>
      <c r="G11792" s="161">
        <v>0</v>
      </c>
      <c r="H11792" s="161">
        <v>0</v>
      </c>
      <c r="L11792">
        <v>522.17177400000003</v>
      </c>
      <c r="R11792">
        <v>997.40674200000001</v>
      </c>
      <c r="S11792">
        <v>997.40674200000001</v>
      </c>
      <c r="T11792" s="194">
        <v>997.40674200000001</v>
      </c>
      <c r="U11792" t="s">
        <v>193</v>
      </c>
      <c r="V11792">
        <v>45708.440300925926</v>
      </c>
    </row>
    <row r="11793" spans="1:22" x14ac:dyDescent="0.3">
      <c r="A11793" t="s">
        <v>267</v>
      </c>
      <c r="C11793" t="s">
        <v>88</v>
      </c>
      <c r="D11793" s="29">
        <v>45984</v>
      </c>
      <c r="E11793" s="161">
        <v>0</v>
      </c>
      <c r="F11793" s="161">
        <v>0</v>
      </c>
      <c r="G11793" s="161">
        <v>0</v>
      </c>
      <c r="H11793" s="161">
        <v>0</v>
      </c>
      <c r="L11793">
        <v>522.17177400000003</v>
      </c>
      <c r="R11793">
        <v>997.40674200000001</v>
      </c>
      <c r="S11793">
        <v>997.40674200000001</v>
      </c>
      <c r="T11793" s="194">
        <v>997.40674200000001</v>
      </c>
      <c r="U11793" t="s">
        <v>193</v>
      </c>
      <c r="V11793">
        <v>45708.440289351849</v>
      </c>
    </row>
    <row r="11794" spans="1:22" x14ac:dyDescent="0.3">
      <c r="A11794" t="s">
        <v>267</v>
      </c>
      <c r="C11794" t="s">
        <v>88</v>
      </c>
      <c r="D11794" s="29">
        <v>45985</v>
      </c>
      <c r="E11794" s="161">
        <v>0</v>
      </c>
      <c r="F11794" s="161">
        <v>0</v>
      </c>
      <c r="G11794" s="161">
        <v>0</v>
      </c>
      <c r="H11794" s="161">
        <v>0</v>
      </c>
      <c r="L11794">
        <v>522.17177400000003</v>
      </c>
      <c r="R11794">
        <v>997.40674200000001</v>
      </c>
      <c r="S11794">
        <v>997.40674200000001</v>
      </c>
      <c r="T11794" s="194">
        <v>997.40674200000001</v>
      </c>
      <c r="U11794" t="s">
        <v>193</v>
      </c>
      <c r="V11794">
        <v>45708.440625000003</v>
      </c>
    </row>
    <row r="11795" spans="1:22" x14ac:dyDescent="0.3">
      <c r="A11795" t="s">
        <v>267</v>
      </c>
      <c r="C11795" t="s">
        <v>88</v>
      </c>
      <c r="D11795" s="29">
        <v>45986</v>
      </c>
      <c r="E11795" s="161">
        <v>0</v>
      </c>
      <c r="F11795" s="161">
        <v>0</v>
      </c>
      <c r="G11795" s="161">
        <v>0</v>
      </c>
      <c r="H11795" s="161">
        <v>0</v>
      </c>
      <c r="L11795">
        <v>522.17177400000003</v>
      </c>
      <c r="R11795">
        <v>997.40674200000001</v>
      </c>
      <c r="S11795">
        <v>997.40674200000001</v>
      </c>
      <c r="T11795" s="194">
        <v>997.40674200000001</v>
      </c>
      <c r="U11795" t="s">
        <v>193</v>
      </c>
      <c r="V11795">
        <v>45708.440300925926</v>
      </c>
    </row>
    <row r="11796" spans="1:22" x14ac:dyDescent="0.3">
      <c r="A11796" t="s">
        <v>267</v>
      </c>
      <c r="C11796" t="s">
        <v>88</v>
      </c>
      <c r="D11796" s="29">
        <v>45987</v>
      </c>
      <c r="E11796" s="161">
        <v>0</v>
      </c>
      <c r="F11796" s="161">
        <v>0</v>
      </c>
      <c r="G11796" s="161">
        <v>0</v>
      </c>
      <c r="H11796" s="161">
        <v>0</v>
      </c>
      <c r="L11796">
        <v>522.17177400000003</v>
      </c>
      <c r="R11796">
        <v>997.40674200000001</v>
      </c>
      <c r="S11796">
        <v>997.40674200000001</v>
      </c>
      <c r="T11796" s="194">
        <v>997.40674200000001</v>
      </c>
      <c r="U11796" t="s">
        <v>193</v>
      </c>
      <c r="V11796">
        <v>45708.440335648149</v>
      </c>
    </row>
    <row r="11797" spans="1:22" x14ac:dyDescent="0.3">
      <c r="A11797" t="s">
        <v>267</v>
      </c>
      <c r="C11797" t="s">
        <v>88</v>
      </c>
      <c r="D11797" s="29">
        <v>45988</v>
      </c>
      <c r="E11797" s="161">
        <v>0</v>
      </c>
      <c r="F11797" s="161">
        <v>0</v>
      </c>
      <c r="G11797" s="161">
        <v>0</v>
      </c>
      <c r="H11797" s="161">
        <v>0</v>
      </c>
      <c r="L11797">
        <v>522.17177400000003</v>
      </c>
      <c r="R11797">
        <v>997.40674200000001</v>
      </c>
      <c r="S11797">
        <v>997.40674200000001</v>
      </c>
      <c r="T11797" s="194">
        <v>997.40674200000001</v>
      </c>
      <c r="U11797" t="s">
        <v>193</v>
      </c>
      <c r="V11797">
        <v>45708.440752314818</v>
      </c>
    </row>
    <row r="11798" spans="1:22" x14ac:dyDescent="0.3">
      <c r="A11798" t="s">
        <v>267</v>
      </c>
      <c r="C11798" t="s">
        <v>88</v>
      </c>
      <c r="D11798" s="29">
        <v>45989</v>
      </c>
      <c r="E11798" s="161">
        <v>0</v>
      </c>
      <c r="F11798" s="161">
        <v>0</v>
      </c>
      <c r="G11798" s="161">
        <v>0</v>
      </c>
      <c r="H11798" s="161">
        <v>0</v>
      </c>
      <c r="L11798">
        <v>522.17177400000003</v>
      </c>
      <c r="R11798">
        <v>997.40674200000001</v>
      </c>
      <c r="S11798">
        <v>997.40674200000001</v>
      </c>
      <c r="T11798" s="194">
        <v>997.40674200000001</v>
      </c>
      <c r="U11798" t="s">
        <v>193</v>
      </c>
      <c r="V11798">
        <v>45708.44059027778</v>
      </c>
    </row>
    <row r="11799" spans="1:22" x14ac:dyDescent="0.3">
      <c r="A11799" t="s">
        <v>267</v>
      </c>
      <c r="C11799" t="s">
        <v>88</v>
      </c>
      <c r="D11799" s="29">
        <v>45990</v>
      </c>
      <c r="E11799" s="161">
        <v>0</v>
      </c>
      <c r="F11799" s="161">
        <v>0</v>
      </c>
      <c r="G11799" s="161">
        <v>0</v>
      </c>
      <c r="H11799" s="161">
        <v>0</v>
      </c>
      <c r="L11799">
        <v>522.17177400000003</v>
      </c>
      <c r="R11799">
        <v>997.40674200000001</v>
      </c>
      <c r="S11799">
        <v>997.40674200000001</v>
      </c>
      <c r="T11799" s="194">
        <v>997.40674200000001</v>
      </c>
      <c r="U11799" t="s">
        <v>193</v>
      </c>
      <c r="V11799">
        <v>45708.440312500003</v>
      </c>
    </row>
    <row r="11800" spans="1:22" x14ac:dyDescent="0.3">
      <c r="A11800" t="s">
        <v>267</v>
      </c>
      <c r="C11800" t="s">
        <v>88</v>
      </c>
      <c r="D11800" s="29">
        <v>45991</v>
      </c>
      <c r="E11800" s="161">
        <v>0</v>
      </c>
      <c r="F11800" s="161">
        <v>0</v>
      </c>
      <c r="G11800" s="161">
        <v>0</v>
      </c>
      <c r="H11800" s="161">
        <v>0</v>
      </c>
      <c r="L11800">
        <v>522.17177400000003</v>
      </c>
      <c r="R11800">
        <v>997.40674200000001</v>
      </c>
      <c r="S11800">
        <v>997.40674200000001</v>
      </c>
      <c r="T11800" s="194">
        <v>997.40674200000001</v>
      </c>
      <c r="U11800" t="s">
        <v>193</v>
      </c>
      <c r="V11800">
        <v>45708.440462962964</v>
      </c>
    </row>
    <row r="11801" spans="1:22" x14ac:dyDescent="0.3">
      <c r="A11801" t="s">
        <v>267</v>
      </c>
      <c r="C11801" t="s">
        <v>88</v>
      </c>
      <c r="D11801" s="29">
        <v>45992</v>
      </c>
      <c r="E11801" s="161">
        <v>0</v>
      </c>
      <c r="F11801" s="161">
        <v>0</v>
      </c>
      <c r="G11801" s="161">
        <v>0</v>
      </c>
      <c r="H11801" s="161">
        <v>0</v>
      </c>
      <c r="L11801">
        <v>522.17177400000003</v>
      </c>
      <c r="R11801">
        <v>997.40674200000001</v>
      </c>
      <c r="S11801">
        <v>997.40674200000001</v>
      </c>
      <c r="T11801" s="194">
        <v>997.40674200000001</v>
      </c>
      <c r="U11801" t="s">
        <v>193</v>
      </c>
      <c r="V11801">
        <v>45708.44027777778</v>
      </c>
    </row>
    <row r="11802" spans="1:22" x14ac:dyDescent="0.3">
      <c r="A11802" t="s">
        <v>267</v>
      </c>
      <c r="C11802" t="s">
        <v>88</v>
      </c>
      <c r="D11802" s="29">
        <v>45993</v>
      </c>
      <c r="E11802" s="161">
        <v>0</v>
      </c>
      <c r="F11802" s="161">
        <v>0</v>
      </c>
      <c r="G11802" s="161">
        <v>0</v>
      </c>
      <c r="H11802" s="161">
        <v>0</v>
      </c>
      <c r="L11802">
        <v>522.17177400000003</v>
      </c>
      <c r="R11802">
        <v>997.40674200000001</v>
      </c>
      <c r="S11802">
        <v>997.40674200000001</v>
      </c>
      <c r="T11802" s="194">
        <v>997.40674200000001</v>
      </c>
      <c r="U11802" t="s">
        <v>193</v>
      </c>
      <c r="V11802">
        <v>45708.440254629626</v>
      </c>
    </row>
    <row r="11803" spans="1:22" x14ac:dyDescent="0.3">
      <c r="A11803" t="s">
        <v>267</v>
      </c>
      <c r="C11803" t="s">
        <v>88</v>
      </c>
      <c r="D11803" s="29">
        <v>45994</v>
      </c>
      <c r="E11803" s="161">
        <v>0</v>
      </c>
      <c r="F11803" s="161">
        <v>0</v>
      </c>
      <c r="G11803" s="161">
        <v>0</v>
      </c>
      <c r="H11803" s="161">
        <v>0</v>
      </c>
      <c r="L11803">
        <v>522.17177400000003</v>
      </c>
      <c r="R11803">
        <v>997.40674200000001</v>
      </c>
      <c r="S11803">
        <v>997.40674200000001</v>
      </c>
      <c r="T11803" s="194">
        <v>997.40674200000001</v>
      </c>
      <c r="U11803" t="s">
        <v>193</v>
      </c>
      <c r="V11803">
        <v>45708.440185185187</v>
      </c>
    </row>
    <row r="11804" spans="1:22" x14ac:dyDescent="0.3">
      <c r="A11804" t="s">
        <v>267</v>
      </c>
      <c r="C11804" t="s">
        <v>88</v>
      </c>
      <c r="D11804" s="29">
        <v>45995</v>
      </c>
      <c r="E11804" s="161">
        <v>0</v>
      </c>
      <c r="F11804" s="161">
        <v>0</v>
      </c>
      <c r="G11804" s="161">
        <v>0</v>
      </c>
      <c r="H11804" s="161">
        <v>0</v>
      </c>
      <c r="L11804">
        <v>522.17177400000003</v>
      </c>
      <c r="R11804">
        <v>997.40674200000001</v>
      </c>
      <c r="S11804">
        <v>997.40674200000001</v>
      </c>
      <c r="T11804" s="194">
        <v>997.40674200000001</v>
      </c>
      <c r="U11804" t="s">
        <v>193</v>
      </c>
      <c r="V11804">
        <v>45708.440474537034</v>
      </c>
    </row>
    <row r="11805" spans="1:22" x14ac:dyDescent="0.3">
      <c r="A11805" t="s">
        <v>267</v>
      </c>
      <c r="C11805" t="s">
        <v>88</v>
      </c>
      <c r="D11805" s="29">
        <v>45996</v>
      </c>
      <c r="E11805" s="161">
        <v>0</v>
      </c>
      <c r="F11805" s="161">
        <v>0</v>
      </c>
      <c r="G11805" s="161">
        <v>0</v>
      </c>
      <c r="H11805" s="161">
        <v>0</v>
      </c>
      <c r="L11805">
        <v>522.17177400000003</v>
      </c>
      <c r="R11805">
        <v>997.40674200000001</v>
      </c>
      <c r="S11805">
        <v>997.40674200000001</v>
      </c>
      <c r="T11805" s="194">
        <v>997.40674200000001</v>
      </c>
      <c r="U11805" t="s">
        <v>193</v>
      </c>
      <c r="V11805">
        <v>45708.440509259257</v>
      </c>
    </row>
    <row r="11806" spans="1:22" x14ac:dyDescent="0.3">
      <c r="A11806" t="s">
        <v>267</v>
      </c>
      <c r="C11806" t="s">
        <v>88</v>
      </c>
      <c r="D11806" s="29">
        <v>45997</v>
      </c>
      <c r="E11806" s="161">
        <v>0</v>
      </c>
      <c r="F11806" s="161">
        <v>0</v>
      </c>
      <c r="G11806" s="161">
        <v>0</v>
      </c>
      <c r="H11806" s="161">
        <v>0</v>
      </c>
      <c r="L11806">
        <v>522.17177400000003</v>
      </c>
      <c r="R11806">
        <v>997.40674200000001</v>
      </c>
      <c r="S11806">
        <v>997.40674200000001</v>
      </c>
      <c r="T11806" s="194">
        <v>997.40674200000001</v>
      </c>
      <c r="U11806" t="s">
        <v>193</v>
      </c>
      <c r="V11806">
        <v>45708.440613425926</v>
      </c>
    </row>
    <row r="11807" spans="1:22" x14ac:dyDescent="0.3">
      <c r="A11807" t="s">
        <v>267</v>
      </c>
      <c r="C11807" t="s">
        <v>88</v>
      </c>
      <c r="D11807" s="29">
        <v>45998</v>
      </c>
      <c r="E11807" s="161">
        <v>0</v>
      </c>
      <c r="F11807" s="161">
        <v>0</v>
      </c>
      <c r="G11807" s="161">
        <v>0</v>
      </c>
      <c r="H11807" s="161">
        <v>0</v>
      </c>
      <c r="L11807">
        <v>522.17177400000003</v>
      </c>
      <c r="R11807">
        <v>997.40674200000001</v>
      </c>
      <c r="S11807">
        <v>997.40674200000001</v>
      </c>
      <c r="T11807" s="194">
        <v>997.40674200000001</v>
      </c>
      <c r="U11807" t="s">
        <v>193</v>
      </c>
      <c r="V11807">
        <v>45708.440775462965</v>
      </c>
    </row>
    <row r="11808" spans="1:22" x14ac:dyDescent="0.3">
      <c r="A11808" t="s">
        <v>267</v>
      </c>
      <c r="C11808" t="s">
        <v>88</v>
      </c>
      <c r="D11808" s="29">
        <v>45999</v>
      </c>
      <c r="E11808" s="161">
        <v>0</v>
      </c>
      <c r="F11808" s="161">
        <v>0</v>
      </c>
      <c r="G11808" s="161">
        <v>0</v>
      </c>
      <c r="H11808" s="161">
        <v>0</v>
      </c>
      <c r="L11808">
        <v>522.17177400000003</v>
      </c>
      <c r="R11808">
        <v>997.40674200000001</v>
      </c>
      <c r="S11808">
        <v>997.40674200000001</v>
      </c>
      <c r="T11808" s="194">
        <v>997.40674200000001</v>
      </c>
      <c r="U11808" t="s">
        <v>193</v>
      </c>
      <c r="V11808">
        <v>45708.440613425926</v>
      </c>
    </row>
    <row r="11809" spans="1:22" x14ac:dyDescent="0.3">
      <c r="A11809" t="s">
        <v>267</v>
      </c>
      <c r="C11809" t="s">
        <v>88</v>
      </c>
      <c r="D11809" s="29">
        <v>46000</v>
      </c>
      <c r="E11809" s="161">
        <v>0</v>
      </c>
      <c r="F11809" s="161">
        <v>0</v>
      </c>
      <c r="G11809" s="161">
        <v>0</v>
      </c>
      <c r="H11809" s="161">
        <v>0</v>
      </c>
      <c r="L11809">
        <v>522.17177400000003</v>
      </c>
      <c r="R11809">
        <v>997.40674200000001</v>
      </c>
      <c r="S11809">
        <v>997.40674200000001</v>
      </c>
      <c r="T11809" s="194">
        <v>997.40674200000001</v>
      </c>
      <c r="U11809" t="s">
        <v>193</v>
      </c>
      <c r="V11809">
        <v>45708.440925925926</v>
      </c>
    </row>
    <row r="11810" spans="1:22" x14ac:dyDescent="0.3">
      <c r="A11810" t="s">
        <v>267</v>
      </c>
      <c r="C11810" t="s">
        <v>88</v>
      </c>
      <c r="D11810" s="29">
        <v>46001</v>
      </c>
      <c r="E11810" s="161">
        <v>0</v>
      </c>
      <c r="F11810" s="161">
        <v>0</v>
      </c>
      <c r="G11810" s="161">
        <v>0</v>
      </c>
      <c r="H11810" s="161">
        <v>0</v>
      </c>
      <c r="L11810">
        <v>522.17177400000003</v>
      </c>
      <c r="R11810">
        <v>997.40674200000001</v>
      </c>
      <c r="S11810">
        <v>997.40674200000001</v>
      </c>
      <c r="T11810" s="194">
        <v>997.40674200000001</v>
      </c>
      <c r="U11810" t="s">
        <v>193</v>
      </c>
      <c r="V11810">
        <v>45708.440185185187</v>
      </c>
    </row>
    <row r="11811" spans="1:22" x14ac:dyDescent="0.3">
      <c r="A11811" t="s">
        <v>267</v>
      </c>
      <c r="C11811" t="s">
        <v>88</v>
      </c>
      <c r="D11811" s="29">
        <v>46002</v>
      </c>
      <c r="E11811" s="161">
        <v>0</v>
      </c>
      <c r="F11811" s="161">
        <v>0</v>
      </c>
      <c r="G11811" s="161">
        <v>0</v>
      </c>
      <c r="H11811" s="161">
        <v>0</v>
      </c>
      <c r="L11811">
        <v>522.17177400000003</v>
      </c>
      <c r="R11811">
        <v>997.40674200000001</v>
      </c>
      <c r="S11811">
        <v>997.40674200000001</v>
      </c>
      <c r="T11811" s="194">
        <v>997.40674200000001</v>
      </c>
      <c r="U11811" t="s">
        <v>193</v>
      </c>
      <c r="V11811">
        <v>45708.440358796295</v>
      </c>
    </row>
    <row r="11812" spans="1:22" x14ac:dyDescent="0.3">
      <c r="A11812" t="s">
        <v>267</v>
      </c>
      <c r="C11812" t="s">
        <v>88</v>
      </c>
      <c r="D11812" s="29">
        <v>46003</v>
      </c>
      <c r="E11812" s="161">
        <v>0</v>
      </c>
      <c r="F11812" s="161">
        <v>0</v>
      </c>
      <c r="G11812" s="161">
        <v>0</v>
      </c>
      <c r="H11812" s="161">
        <v>0</v>
      </c>
      <c r="L11812">
        <v>522.17177400000003</v>
      </c>
      <c r="R11812">
        <v>997.40674200000001</v>
      </c>
      <c r="S11812">
        <v>997.40674200000001</v>
      </c>
      <c r="T11812" s="194">
        <v>997.40674200000001</v>
      </c>
      <c r="U11812" t="s">
        <v>193</v>
      </c>
      <c r="V11812">
        <v>45708.439953703702</v>
      </c>
    </row>
    <row r="11813" spans="1:22" x14ac:dyDescent="0.3">
      <c r="A11813" t="s">
        <v>267</v>
      </c>
      <c r="C11813" t="s">
        <v>88</v>
      </c>
      <c r="D11813" s="29">
        <v>46004</v>
      </c>
      <c r="E11813" s="161">
        <v>0</v>
      </c>
      <c r="F11813" s="161">
        <v>0</v>
      </c>
      <c r="G11813" s="161">
        <v>0</v>
      </c>
      <c r="H11813" s="161">
        <v>0</v>
      </c>
      <c r="L11813">
        <v>522.17177400000003</v>
      </c>
      <c r="R11813">
        <v>997.40674200000001</v>
      </c>
      <c r="S11813">
        <v>997.40674200000001</v>
      </c>
      <c r="T11813" s="194">
        <v>997.40674200000001</v>
      </c>
      <c r="U11813" t="s">
        <v>193</v>
      </c>
      <c r="V11813">
        <v>45708.440740740742</v>
      </c>
    </row>
    <row r="11814" spans="1:22" x14ac:dyDescent="0.3">
      <c r="A11814" t="s">
        <v>267</v>
      </c>
      <c r="C11814" t="s">
        <v>88</v>
      </c>
      <c r="D11814" s="29">
        <v>46005</v>
      </c>
      <c r="E11814" s="161">
        <v>0</v>
      </c>
      <c r="F11814" s="161">
        <v>0</v>
      </c>
      <c r="G11814" s="161">
        <v>0</v>
      </c>
      <c r="H11814" s="161">
        <v>0</v>
      </c>
      <c r="L11814">
        <v>522.17177400000003</v>
      </c>
      <c r="R11814">
        <v>997.40674200000001</v>
      </c>
      <c r="S11814">
        <v>997.40674200000001</v>
      </c>
      <c r="T11814" s="194">
        <v>997.40674200000001</v>
      </c>
      <c r="U11814" t="s">
        <v>193</v>
      </c>
      <c r="V11814">
        <v>45708.440613425926</v>
      </c>
    </row>
    <row r="11815" spans="1:22" x14ac:dyDescent="0.3">
      <c r="A11815" t="s">
        <v>267</v>
      </c>
      <c r="C11815" t="s">
        <v>88</v>
      </c>
      <c r="D11815" s="29">
        <v>46006</v>
      </c>
      <c r="E11815" s="161">
        <v>0</v>
      </c>
      <c r="F11815" s="161">
        <v>0</v>
      </c>
      <c r="G11815" s="161">
        <v>0</v>
      </c>
      <c r="H11815" s="161">
        <v>0</v>
      </c>
      <c r="L11815">
        <v>522.17177400000003</v>
      </c>
      <c r="R11815">
        <v>997.40674200000001</v>
      </c>
      <c r="S11815">
        <v>997.40674200000001</v>
      </c>
      <c r="T11815" s="194">
        <v>997.40674200000001</v>
      </c>
      <c r="U11815" t="s">
        <v>193</v>
      </c>
      <c r="V11815">
        <v>45708.440879629627</v>
      </c>
    </row>
    <row r="11816" spans="1:22" x14ac:dyDescent="0.3">
      <c r="A11816" t="s">
        <v>267</v>
      </c>
      <c r="C11816" t="s">
        <v>88</v>
      </c>
      <c r="D11816" s="29">
        <v>46007</v>
      </c>
      <c r="E11816" s="161">
        <v>0</v>
      </c>
      <c r="F11816" s="161">
        <v>0</v>
      </c>
      <c r="G11816" s="161">
        <v>0</v>
      </c>
      <c r="H11816" s="161">
        <v>0</v>
      </c>
      <c r="L11816">
        <v>522.17177400000003</v>
      </c>
      <c r="R11816">
        <v>997.40674200000001</v>
      </c>
      <c r="S11816">
        <v>997.40674200000001</v>
      </c>
      <c r="T11816" s="194">
        <v>997.40674200000001</v>
      </c>
      <c r="U11816" t="s">
        <v>193</v>
      </c>
      <c r="V11816">
        <v>45708.440960648149</v>
      </c>
    </row>
    <row r="11817" spans="1:22" x14ac:dyDescent="0.3">
      <c r="A11817" t="s">
        <v>267</v>
      </c>
      <c r="C11817" t="s">
        <v>88</v>
      </c>
      <c r="D11817" s="29">
        <v>46008</v>
      </c>
      <c r="E11817" s="161">
        <v>0</v>
      </c>
      <c r="F11817" s="161">
        <v>0</v>
      </c>
      <c r="G11817" s="161">
        <v>0</v>
      </c>
      <c r="H11817" s="161">
        <v>0</v>
      </c>
      <c r="L11817">
        <v>522.17177400000003</v>
      </c>
      <c r="R11817">
        <v>997.40674200000001</v>
      </c>
      <c r="S11817">
        <v>997.40674200000001</v>
      </c>
      <c r="T11817" s="194">
        <v>997.40674200000001</v>
      </c>
      <c r="U11817" t="s">
        <v>193</v>
      </c>
      <c r="V11817">
        <v>45708.440532407411</v>
      </c>
    </row>
    <row r="11818" spans="1:22" x14ac:dyDescent="0.3">
      <c r="A11818" t="s">
        <v>267</v>
      </c>
      <c r="C11818" t="s">
        <v>88</v>
      </c>
      <c r="D11818" s="29">
        <v>46009</v>
      </c>
      <c r="E11818" s="161">
        <v>0</v>
      </c>
      <c r="F11818" s="161">
        <v>0</v>
      </c>
      <c r="G11818" s="161">
        <v>0</v>
      </c>
      <c r="H11818" s="161">
        <v>0</v>
      </c>
      <c r="L11818">
        <v>522.17177400000003</v>
      </c>
      <c r="R11818">
        <v>997.40674200000001</v>
      </c>
      <c r="S11818">
        <v>997.40674200000001</v>
      </c>
      <c r="T11818" s="194">
        <v>997.40674200000001</v>
      </c>
      <c r="U11818" t="s">
        <v>193</v>
      </c>
      <c r="V11818">
        <v>45708.440405092595</v>
      </c>
    </row>
    <row r="11819" spans="1:22" x14ac:dyDescent="0.3">
      <c r="A11819" t="s">
        <v>267</v>
      </c>
      <c r="C11819" t="s">
        <v>88</v>
      </c>
      <c r="D11819" s="29">
        <v>46010</v>
      </c>
      <c r="E11819" s="161">
        <v>0</v>
      </c>
      <c r="F11819" s="161">
        <v>0</v>
      </c>
      <c r="G11819" s="161">
        <v>0</v>
      </c>
      <c r="H11819" s="161">
        <v>0</v>
      </c>
      <c r="L11819">
        <v>522.17177400000003</v>
      </c>
      <c r="R11819">
        <v>997.40674200000001</v>
      </c>
      <c r="S11819">
        <v>997.40674200000001</v>
      </c>
      <c r="T11819" s="194">
        <v>997.40674200000001</v>
      </c>
      <c r="U11819" t="s">
        <v>193</v>
      </c>
      <c r="V11819">
        <v>45708.440648148149</v>
      </c>
    </row>
    <row r="11820" spans="1:22" x14ac:dyDescent="0.3">
      <c r="A11820" t="s">
        <v>267</v>
      </c>
      <c r="C11820" t="s">
        <v>88</v>
      </c>
      <c r="D11820" s="29">
        <v>46011</v>
      </c>
      <c r="E11820" s="161">
        <v>0</v>
      </c>
      <c r="F11820" s="161">
        <v>0</v>
      </c>
      <c r="G11820" s="161">
        <v>0</v>
      </c>
      <c r="H11820" s="161">
        <v>0</v>
      </c>
      <c r="L11820">
        <v>522.17177400000003</v>
      </c>
      <c r="R11820">
        <v>997.40674200000001</v>
      </c>
      <c r="S11820">
        <v>997.40674200000001</v>
      </c>
      <c r="T11820" s="194">
        <v>997.40674200000001</v>
      </c>
      <c r="U11820" t="s">
        <v>193</v>
      </c>
      <c r="V11820">
        <v>45708.440844907411</v>
      </c>
    </row>
    <row r="11821" spans="1:22" x14ac:dyDescent="0.3">
      <c r="A11821" t="s">
        <v>267</v>
      </c>
      <c r="C11821" t="s">
        <v>88</v>
      </c>
      <c r="D11821" s="29">
        <v>46012</v>
      </c>
      <c r="E11821" s="161">
        <v>0</v>
      </c>
      <c r="F11821" s="161">
        <v>0</v>
      </c>
      <c r="G11821" s="161">
        <v>0</v>
      </c>
      <c r="H11821" s="161">
        <v>0</v>
      </c>
      <c r="L11821">
        <v>522.17177400000003</v>
      </c>
      <c r="R11821">
        <v>997.40674200000001</v>
      </c>
      <c r="S11821">
        <v>997.40674200000001</v>
      </c>
      <c r="T11821" s="194">
        <v>997.40674200000001</v>
      </c>
      <c r="U11821" t="s">
        <v>193</v>
      </c>
      <c r="V11821">
        <v>45708.440567129626</v>
      </c>
    </row>
    <row r="11822" spans="1:22" x14ac:dyDescent="0.3">
      <c r="A11822" t="s">
        <v>267</v>
      </c>
      <c r="C11822" t="s">
        <v>88</v>
      </c>
      <c r="D11822" s="29">
        <v>46013</v>
      </c>
      <c r="E11822" s="161">
        <v>0</v>
      </c>
      <c r="F11822" s="161">
        <v>0</v>
      </c>
      <c r="G11822" s="161">
        <v>0</v>
      </c>
      <c r="H11822" s="161">
        <v>0</v>
      </c>
      <c r="L11822">
        <v>522.17177400000003</v>
      </c>
      <c r="R11822">
        <v>997.40674200000001</v>
      </c>
      <c r="S11822">
        <v>997.40674200000001</v>
      </c>
      <c r="T11822" s="194">
        <v>997.40674200000001</v>
      </c>
      <c r="U11822" t="s">
        <v>193</v>
      </c>
      <c r="V11822">
        <v>45708.440625000003</v>
      </c>
    </row>
    <row r="11823" spans="1:22" x14ac:dyDescent="0.3">
      <c r="A11823" t="s">
        <v>267</v>
      </c>
      <c r="C11823" t="s">
        <v>88</v>
      </c>
      <c r="D11823" s="29">
        <v>46014</v>
      </c>
      <c r="E11823" s="161">
        <v>0</v>
      </c>
      <c r="F11823" s="161">
        <v>0</v>
      </c>
      <c r="G11823" s="161">
        <v>0</v>
      </c>
      <c r="H11823" s="161">
        <v>0</v>
      </c>
      <c r="L11823">
        <v>522.17177400000003</v>
      </c>
      <c r="R11823">
        <v>997.40674200000001</v>
      </c>
      <c r="S11823">
        <v>997.40674200000001</v>
      </c>
      <c r="T11823" s="194">
        <v>997.40674200000001</v>
      </c>
      <c r="U11823" t="s">
        <v>193</v>
      </c>
      <c r="V11823">
        <v>45708.440613425926</v>
      </c>
    </row>
    <row r="11824" spans="1:22" x14ac:dyDescent="0.3">
      <c r="A11824" t="s">
        <v>267</v>
      </c>
      <c r="C11824" t="s">
        <v>88</v>
      </c>
      <c r="D11824" s="29">
        <v>46015</v>
      </c>
      <c r="E11824" s="161">
        <v>0</v>
      </c>
      <c r="F11824" s="161">
        <v>0</v>
      </c>
      <c r="G11824" s="161">
        <v>0</v>
      </c>
      <c r="H11824" s="161">
        <v>0</v>
      </c>
      <c r="L11824">
        <v>522.17177400000003</v>
      </c>
      <c r="R11824">
        <v>997.40674200000001</v>
      </c>
      <c r="S11824">
        <v>997.40674200000001</v>
      </c>
      <c r="T11824" s="194">
        <v>997.40674200000001</v>
      </c>
      <c r="U11824" t="s">
        <v>193</v>
      </c>
      <c r="V11824">
        <v>45708.440381944441</v>
      </c>
    </row>
    <row r="11825" spans="1:22" x14ac:dyDescent="0.3">
      <c r="A11825" t="s">
        <v>267</v>
      </c>
      <c r="C11825" t="s">
        <v>88</v>
      </c>
      <c r="D11825" s="29">
        <v>46016</v>
      </c>
      <c r="E11825" s="161">
        <v>0</v>
      </c>
      <c r="F11825" s="161">
        <v>0</v>
      </c>
      <c r="G11825" s="161">
        <v>0</v>
      </c>
      <c r="H11825" s="161">
        <v>0</v>
      </c>
      <c r="L11825">
        <v>522.17177400000003</v>
      </c>
      <c r="R11825">
        <v>997.40674200000001</v>
      </c>
      <c r="S11825">
        <v>997.40674200000001</v>
      </c>
      <c r="T11825" s="194">
        <v>997.40674200000001</v>
      </c>
      <c r="U11825" t="s">
        <v>193</v>
      </c>
      <c r="V11825">
        <v>45708.440625000003</v>
      </c>
    </row>
    <row r="11826" spans="1:22" x14ac:dyDescent="0.3">
      <c r="A11826" t="s">
        <v>267</v>
      </c>
      <c r="C11826" t="s">
        <v>88</v>
      </c>
      <c r="D11826" s="29">
        <v>46017</v>
      </c>
      <c r="E11826" s="161">
        <v>0</v>
      </c>
      <c r="F11826" s="161">
        <v>0</v>
      </c>
      <c r="G11826" s="161">
        <v>0</v>
      </c>
      <c r="H11826" s="161">
        <v>0</v>
      </c>
      <c r="L11826">
        <v>522.17177400000003</v>
      </c>
      <c r="R11826">
        <v>997.40674200000001</v>
      </c>
      <c r="S11826">
        <v>997.40674200000001</v>
      </c>
      <c r="T11826" s="194">
        <v>997.40674200000001</v>
      </c>
      <c r="U11826" t="s">
        <v>193</v>
      </c>
      <c r="V11826">
        <v>45708.440613425926</v>
      </c>
    </row>
    <row r="11827" spans="1:22" x14ac:dyDescent="0.3">
      <c r="A11827" t="s">
        <v>267</v>
      </c>
      <c r="C11827" t="s">
        <v>88</v>
      </c>
      <c r="D11827" s="29">
        <v>46018</v>
      </c>
      <c r="E11827" s="161">
        <v>0</v>
      </c>
      <c r="F11827" s="161">
        <v>0</v>
      </c>
      <c r="G11827" s="161">
        <v>0</v>
      </c>
      <c r="H11827" s="161">
        <v>0</v>
      </c>
      <c r="L11827">
        <v>522.17177400000003</v>
      </c>
      <c r="R11827">
        <v>997.40674200000001</v>
      </c>
      <c r="S11827">
        <v>997.40674200000001</v>
      </c>
      <c r="T11827" s="194">
        <v>997.40674200000001</v>
      </c>
      <c r="U11827" t="s">
        <v>193</v>
      </c>
      <c r="V11827">
        <v>45708.440891203703</v>
      </c>
    </row>
    <row r="11828" spans="1:22" x14ac:dyDescent="0.3">
      <c r="A11828" t="s">
        <v>267</v>
      </c>
      <c r="C11828" t="s">
        <v>88</v>
      </c>
      <c r="D11828" s="29">
        <v>46019</v>
      </c>
      <c r="E11828" s="161">
        <v>0</v>
      </c>
      <c r="F11828" s="161">
        <v>0</v>
      </c>
      <c r="G11828" s="161">
        <v>0</v>
      </c>
      <c r="H11828" s="161">
        <v>0</v>
      </c>
      <c r="L11828">
        <v>522.17177400000003</v>
      </c>
      <c r="R11828">
        <v>997.40674200000001</v>
      </c>
      <c r="S11828">
        <v>997.40674200000001</v>
      </c>
      <c r="T11828" s="194">
        <v>997.40674200000001</v>
      </c>
      <c r="U11828" t="s">
        <v>193</v>
      </c>
      <c r="V11828">
        <v>45708.440937500003</v>
      </c>
    </row>
    <row r="11829" spans="1:22" x14ac:dyDescent="0.3">
      <c r="A11829" t="s">
        <v>267</v>
      </c>
      <c r="C11829" t="s">
        <v>88</v>
      </c>
      <c r="D11829" s="29">
        <v>46020</v>
      </c>
      <c r="E11829" s="161">
        <v>0</v>
      </c>
      <c r="F11829" s="161">
        <v>0</v>
      </c>
      <c r="G11829" s="161">
        <v>0</v>
      </c>
      <c r="H11829" s="161">
        <v>0</v>
      </c>
      <c r="L11829">
        <v>522.17177400000003</v>
      </c>
      <c r="R11829">
        <v>997.40674200000001</v>
      </c>
      <c r="S11829">
        <v>997.40674200000001</v>
      </c>
      <c r="T11829" s="194">
        <v>997.40674200000001</v>
      </c>
      <c r="U11829" t="s">
        <v>193</v>
      </c>
      <c r="V11829">
        <v>45708.440972222219</v>
      </c>
    </row>
    <row r="11830" spans="1:22" x14ac:dyDescent="0.3">
      <c r="A11830" t="s">
        <v>267</v>
      </c>
      <c r="C11830" t="s">
        <v>88</v>
      </c>
      <c r="D11830" s="29">
        <v>46021</v>
      </c>
      <c r="E11830" s="161">
        <v>0</v>
      </c>
      <c r="F11830" s="161">
        <v>0</v>
      </c>
      <c r="G11830" s="161">
        <v>0</v>
      </c>
      <c r="H11830" s="161">
        <v>0</v>
      </c>
      <c r="L11830">
        <v>522.17177400000003</v>
      </c>
      <c r="R11830">
        <v>997.40674200000001</v>
      </c>
      <c r="S11830">
        <v>997.40674200000001</v>
      </c>
      <c r="T11830" s="194">
        <v>997.40674200000001</v>
      </c>
      <c r="U11830" t="s">
        <v>193</v>
      </c>
      <c r="V11830">
        <v>45708.440648148149</v>
      </c>
    </row>
    <row r="11831" spans="1:22" x14ac:dyDescent="0.3">
      <c r="A11831" t="s">
        <v>267</v>
      </c>
      <c r="C11831" t="s">
        <v>88</v>
      </c>
      <c r="D11831" s="29">
        <v>46022</v>
      </c>
      <c r="E11831" s="161">
        <v>0</v>
      </c>
      <c r="F11831" s="161">
        <v>0</v>
      </c>
      <c r="G11831" s="161">
        <v>0</v>
      </c>
      <c r="H11831" s="161">
        <v>0</v>
      </c>
      <c r="L11831">
        <v>522.17177400000003</v>
      </c>
      <c r="R11831">
        <v>997.40674200000001</v>
      </c>
      <c r="S11831">
        <v>997.40674200000001</v>
      </c>
      <c r="T11831" s="194">
        <v>997.40674200000001</v>
      </c>
      <c r="U11831" t="s">
        <v>193</v>
      </c>
      <c r="V11831">
        <v>45708.440937500003</v>
      </c>
    </row>
    <row r="11832" spans="1:22" x14ac:dyDescent="0.3">
      <c r="A11832" t="s">
        <v>268</v>
      </c>
      <c r="C11832" t="s">
        <v>88</v>
      </c>
      <c r="D11832" s="29">
        <v>45748</v>
      </c>
      <c r="E11832" s="161">
        <v>0</v>
      </c>
      <c r="F11832" s="161">
        <v>0</v>
      </c>
      <c r="G11832" s="161">
        <v>0</v>
      </c>
      <c r="H11832" s="161">
        <v>0</v>
      </c>
      <c r="L11832">
        <v>678.31573900000001</v>
      </c>
      <c r="R11832">
        <v>997.40674200000001</v>
      </c>
      <c r="S11832">
        <v>997.40674200000001</v>
      </c>
      <c r="T11832" s="194">
        <v>997.40674200000001</v>
      </c>
      <c r="U11832" t="s">
        <v>193</v>
      </c>
      <c r="V11832">
        <v>45681.333483796298</v>
      </c>
    </row>
    <row r="11833" spans="1:22" x14ac:dyDescent="0.3">
      <c r="A11833" t="s">
        <v>268</v>
      </c>
      <c r="C11833" t="s">
        <v>88</v>
      </c>
      <c r="D11833" s="29">
        <v>45749</v>
      </c>
      <c r="E11833" s="161">
        <v>0</v>
      </c>
      <c r="F11833" s="161">
        <v>0</v>
      </c>
      <c r="G11833" s="161">
        <v>0</v>
      </c>
      <c r="H11833" s="161">
        <v>0</v>
      </c>
      <c r="L11833">
        <v>678.31573900000001</v>
      </c>
      <c r="R11833">
        <v>997.40674200000001</v>
      </c>
      <c r="S11833">
        <v>997.40674200000001</v>
      </c>
      <c r="T11833" s="194">
        <v>997.40674200000001</v>
      </c>
      <c r="U11833" t="s">
        <v>193</v>
      </c>
      <c r="V11833">
        <v>45681.333483796298</v>
      </c>
    </row>
    <row r="11834" spans="1:22" x14ac:dyDescent="0.3">
      <c r="A11834" t="s">
        <v>268</v>
      </c>
      <c r="C11834" t="s">
        <v>88</v>
      </c>
      <c r="D11834" s="29">
        <v>45750</v>
      </c>
      <c r="E11834" s="161">
        <v>0</v>
      </c>
      <c r="F11834" s="161">
        <v>0</v>
      </c>
      <c r="G11834" s="161">
        <v>0</v>
      </c>
      <c r="H11834" s="161">
        <v>0</v>
      </c>
      <c r="L11834">
        <v>678.31573900000001</v>
      </c>
      <c r="R11834">
        <v>997.40674200000001</v>
      </c>
      <c r="S11834">
        <v>997.40674200000001</v>
      </c>
      <c r="T11834" s="194">
        <v>997.40674200000001</v>
      </c>
      <c r="U11834" t="s">
        <v>193</v>
      </c>
      <c r="V11834">
        <v>45681.333483796298</v>
      </c>
    </row>
    <row r="11835" spans="1:22" x14ac:dyDescent="0.3">
      <c r="A11835" t="s">
        <v>268</v>
      </c>
      <c r="C11835" t="s">
        <v>88</v>
      </c>
      <c r="D11835" s="29">
        <v>45751</v>
      </c>
      <c r="E11835" s="161">
        <v>0</v>
      </c>
      <c r="F11835" s="161">
        <v>0</v>
      </c>
      <c r="G11835" s="161">
        <v>0</v>
      </c>
      <c r="H11835" s="161">
        <v>0</v>
      </c>
      <c r="L11835">
        <v>678.31573900000001</v>
      </c>
      <c r="R11835">
        <v>997.40674200000001</v>
      </c>
      <c r="S11835">
        <v>997.40674200000001</v>
      </c>
      <c r="T11835" s="194">
        <v>997.40674200000001</v>
      </c>
      <c r="U11835" t="s">
        <v>193</v>
      </c>
      <c r="V11835">
        <v>45681.333483796298</v>
      </c>
    </row>
    <row r="11836" spans="1:22" x14ac:dyDescent="0.3">
      <c r="A11836" t="s">
        <v>268</v>
      </c>
      <c r="C11836" t="s">
        <v>88</v>
      </c>
      <c r="D11836" s="29">
        <v>45752</v>
      </c>
      <c r="E11836" s="161">
        <v>0</v>
      </c>
      <c r="F11836" s="161">
        <v>0</v>
      </c>
      <c r="G11836" s="161">
        <v>0</v>
      </c>
      <c r="H11836" s="161">
        <v>0</v>
      </c>
      <c r="L11836">
        <v>678.31573900000001</v>
      </c>
      <c r="R11836">
        <v>997.40674200000001</v>
      </c>
      <c r="S11836">
        <v>997.40674200000001</v>
      </c>
      <c r="T11836" s="194">
        <v>997.40674200000001</v>
      </c>
      <c r="U11836" t="s">
        <v>193</v>
      </c>
      <c r="V11836">
        <v>45681.333483796298</v>
      </c>
    </row>
    <row r="11837" spans="1:22" x14ac:dyDescent="0.3">
      <c r="A11837" t="s">
        <v>268</v>
      </c>
      <c r="C11837" t="s">
        <v>88</v>
      </c>
      <c r="D11837" s="29">
        <v>45753</v>
      </c>
      <c r="E11837" s="161">
        <v>0</v>
      </c>
      <c r="F11837" s="161">
        <v>0</v>
      </c>
      <c r="G11837" s="161">
        <v>0</v>
      </c>
      <c r="H11837" s="161">
        <v>0</v>
      </c>
      <c r="L11837">
        <v>678.31573900000001</v>
      </c>
      <c r="R11837">
        <v>997.40674200000001</v>
      </c>
      <c r="S11837">
        <v>997.40674200000001</v>
      </c>
      <c r="T11837" s="194">
        <v>997.40674200000001</v>
      </c>
      <c r="U11837" t="s">
        <v>193</v>
      </c>
      <c r="V11837">
        <v>45681.333483796298</v>
      </c>
    </row>
    <row r="11838" spans="1:22" x14ac:dyDescent="0.3">
      <c r="A11838" t="s">
        <v>268</v>
      </c>
      <c r="C11838" t="s">
        <v>88</v>
      </c>
      <c r="D11838" s="29">
        <v>45754</v>
      </c>
      <c r="E11838" s="161">
        <v>0</v>
      </c>
      <c r="F11838" s="161">
        <v>0</v>
      </c>
      <c r="G11838" s="161">
        <v>0</v>
      </c>
      <c r="H11838" s="161">
        <v>0</v>
      </c>
      <c r="L11838">
        <v>678.31573900000001</v>
      </c>
      <c r="R11838">
        <v>997.40674200000001</v>
      </c>
      <c r="S11838">
        <v>997.40674200000001</v>
      </c>
      <c r="T11838" s="194">
        <v>997.40674200000001</v>
      </c>
      <c r="U11838" t="s">
        <v>193</v>
      </c>
      <c r="V11838">
        <v>45681.333483796298</v>
      </c>
    </row>
    <row r="11839" spans="1:22" x14ac:dyDescent="0.3">
      <c r="A11839" t="s">
        <v>268</v>
      </c>
      <c r="C11839" t="s">
        <v>88</v>
      </c>
      <c r="D11839" s="29">
        <v>45755</v>
      </c>
      <c r="E11839" s="161">
        <v>0</v>
      </c>
      <c r="F11839" s="161">
        <v>0</v>
      </c>
      <c r="G11839" s="161">
        <v>0</v>
      </c>
      <c r="H11839" s="161">
        <v>0</v>
      </c>
      <c r="L11839">
        <v>678.31573900000001</v>
      </c>
      <c r="R11839">
        <v>997.40674200000001</v>
      </c>
      <c r="S11839">
        <v>997.40674200000001</v>
      </c>
      <c r="T11839" s="194">
        <v>997.40674200000001</v>
      </c>
      <c r="U11839" t="s">
        <v>193</v>
      </c>
      <c r="V11839">
        <v>45681.333483796298</v>
      </c>
    </row>
    <row r="11840" spans="1:22" x14ac:dyDescent="0.3">
      <c r="A11840" t="s">
        <v>268</v>
      </c>
      <c r="C11840" t="s">
        <v>88</v>
      </c>
      <c r="D11840" s="29">
        <v>45756</v>
      </c>
      <c r="E11840" s="161">
        <v>0</v>
      </c>
      <c r="F11840" s="161">
        <v>0</v>
      </c>
      <c r="G11840" s="161">
        <v>0</v>
      </c>
      <c r="H11840" s="161">
        <v>0</v>
      </c>
      <c r="L11840">
        <v>678.31573900000001</v>
      </c>
      <c r="R11840">
        <v>997.40674200000001</v>
      </c>
      <c r="S11840">
        <v>997.40674200000001</v>
      </c>
      <c r="T11840" s="194">
        <v>997.40674200000001</v>
      </c>
      <c r="U11840" t="s">
        <v>193</v>
      </c>
      <c r="V11840">
        <v>45681.333483796298</v>
      </c>
    </row>
    <row r="11841" spans="1:22" x14ac:dyDescent="0.3">
      <c r="A11841" t="s">
        <v>268</v>
      </c>
      <c r="C11841" t="s">
        <v>88</v>
      </c>
      <c r="D11841" s="29">
        <v>45757</v>
      </c>
      <c r="E11841" s="161">
        <v>0</v>
      </c>
      <c r="F11841" s="161">
        <v>0</v>
      </c>
      <c r="G11841" s="161">
        <v>0</v>
      </c>
      <c r="H11841" s="161">
        <v>0</v>
      </c>
      <c r="L11841">
        <v>678.31573900000001</v>
      </c>
      <c r="R11841">
        <v>997.40674200000001</v>
      </c>
      <c r="S11841">
        <v>997.40674200000001</v>
      </c>
      <c r="T11841" s="194">
        <v>997.40674200000001</v>
      </c>
      <c r="U11841" t="s">
        <v>193</v>
      </c>
      <c r="V11841">
        <v>45681.333483796298</v>
      </c>
    </row>
    <row r="11842" spans="1:22" x14ac:dyDescent="0.3">
      <c r="A11842" t="s">
        <v>268</v>
      </c>
      <c r="C11842" t="s">
        <v>88</v>
      </c>
      <c r="D11842" s="29">
        <v>45758</v>
      </c>
      <c r="E11842" s="161">
        <v>0</v>
      </c>
      <c r="F11842" s="161">
        <v>0</v>
      </c>
      <c r="G11842" s="161">
        <v>0</v>
      </c>
      <c r="H11842" s="161">
        <v>0</v>
      </c>
      <c r="L11842">
        <v>678.31573900000001</v>
      </c>
      <c r="R11842">
        <v>997.40674200000001</v>
      </c>
      <c r="S11842">
        <v>997.40674200000001</v>
      </c>
      <c r="T11842" s="194">
        <v>997.40674200000001</v>
      </c>
      <c r="U11842" t="s">
        <v>193</v>
      </c>
      <c r="V11842">
        <v>45681.333483796298</v>
      </c>
    </row>
    <row r="11843" spans="1:22" x14ac:dyDescent="0.3">
      <c r="A11843" t="s">
        <v>268</v>
      </c>
      <c r="C11843" t="s">
        <v>88</v>
      </c>
      <c r="D11843" s="29">
        <v>45759</v>
      </c>
      <c r="E11843" s="161">
        <v>0</v>
      </c>
      <c r="F11843" s="161">
        <v>0</v>
      </c>
      <c r="G11843" s="161">
        <v>0</v>
      </c>
      <c r="H11843" s="161">
        <v>0</v>
      </c>
      <c r="L11843">
        <v>678.31573900000001</v>
      </c>
      <c r="R11843">
        <v>997.40674200000001</v>
      </c>
      <c r="S11843">
        <v>997.40674200000001</v>
      </c>
      <c r="T11843" s="194">
        <v>997.40674200000001</v>
      </c>
      <c r="U11843" t="s">
        <v>193</v>
      </c>
      <c r="V11843">
        <v>45681.333483796298</v>
      </c>
    </row>
    <row r="11844" spans="1:22" x14ac:dyDescent="0.3">
      <c r="A11844" t="s">
        <v>268</v>
      </c>
      <c r="C11844" t="s">
        <v>88</v>
      </c>
      <c r="D11844" s="29">
        <v>45760</v>
      </c>
      <c r="E11844" s="161">
        <v>0</v>
      </c>
      <c r="F11844" s="161">
        <v>0</v>
      </c>
      <c r="G11844" s="161">
        <v>0</v>
      </c>
      <c r="H11844" s="161">
        <v>0</v>
      </c>
      <c r="L11844">
        <v>678.31573900000001</v>
      </c>
      <c r="R11844">
        <v>997.40674200000001</v>
      </c>
      <c r="S11844">
        <v>997.40674200000001</v>
      </c>
      <c r="T11844" s="194">
        <v>997.40674200000001</v>
      </c>
      <c r="U11844" t="s">
        <v>193</v>
      </c>
      <c r="V11844">
        <v>45681.333483796298</v>
      </c>
    </row>
    <row r="11845" spans="1:22" x14ac:dyDescent="0.3">
      <c r="A11845" t="s">
        <v>268</v>
      </c>
      <c r="C11845" t="s">
        <v>88</v>
      </c>
      <c r="D11845" s="29">
        <v>45761</v>
      </c>
      <c r="E11845" s="161">
        <v>0</v>
      </c>
      <c r="F11845" s="161">
        <v>0</v>
      </c>
      <c r="G11845" s="161">
        <v>0</v>
      </c>
      <c r="H11845" s="161">
        <v>0</v>
      </c>
      <c r="L11845">
        <v>678.31573900000001</v>
      </c>
      <c r="R11845">
        <v>997.40674200000001</v>
      </c>
      <c r="S11845">
        <v>997.40674200000001</v>
      </c>
      <c r="T11845" s="194">
        <v>997.40674200000001</v>
      </c>
      <c r="U11845" t="s">
        <v>193</v>
      </c>
      <c r="V11845">
        <v>45681.333483796298</v>
      </c>
    </row>
    <row r="11846" spans="1:22" x14ac:dyDescent="0.3">
      <c r="A11846" t="s">
        <v>268</v>
      </c>
      <c r="C11846" t="s">
        <v>88</v>
      </c>
      <c r="D11846" s="29">
        <v>45762</v>
      </c>
      <c r="E11846" s="161">
        <v>0</v>
      </c>
      <c r="F11846" s="161">
        <v>0</v>
      </c>
      <c r="G11846" s="161">
        <v>0</v>
      </c>
      <c r="H11846" s="161">
        <v>0</v>
      </c>
      <c r="L11846">
        <v>678.31573900000001</v>
      </c>
      <c r="R11846">
        <v>997.40674200000001</v>
      </c>
      <c r="S11846">
        <v>997.40674200000001</v>
      </c>
      <c r="T11846" s="194">
        <v>997.40674200000001</v>
      </c>
      <c r="U11846" t="s">
        <v>193</v>
      </c>
      <c r="V11846">
        <v>45681.333483796298</v>
      </c>
    </row>
    <row r="11847" spans="1:22" x14ac:dyDescent="0.3">
      <c r="A11847" t="s">
        <v>268</v>
      </c>
      <c r="C11847" t="s">
        <v>88</v>
      </c>
      <c r="D11847" s="29">
        <v>45763</v>
      </c>
      <c r="E11847" s="161">
        <v>0</v>
      </c>
      <c r="F11847" s="161">
        <v>0</v>
      </c>
      <c r="G11847" s="161">
        <v>0</v>
      </c>
      <c r="H11847" s="161">
        <v>0</v>
      </c>
      <c r="L11847">
        <v>678.31573900000001</v>
      </c>
      <c r="R11847">
        <v>997.40674200000001</v>
      </c>
      <c r="S11847">
        <v>997.40674200000001</v>
      </c>
      <c r="T11847" s="194">
        <v>997.40674200000001</v>
      </c>
      <c r="U11847" t="s">
        <v>193</v>
      </c>
      <c r="V11847">
        <v>45681.333483796298</v>
      </c>
    </row>
    <row r="11848" spans="1:22" x14ac:dyDescent="0.3">
      <c r="A11848" t="s">
        <v>268</v>
      </c>
      <c r="C11848" t="s">
        <v>88</v>
      </c>
      <c r="D11848" s="29">
        <v>45764</v>
      </c>
      <c r="E11848" s="161">
        <v>0</v>
      </c>
      <c r="F11848" s="161">
        <v>0</v>
      </c>
      <c r="G11848" s="161">
        <v>0</v>
      </c>
      <c r="H11848" s="161">
        <v>0</v>
      </c>
      <c r="L11848">
        <v>678.31573900000001</v>
      </c>
      <c r="R11848">
        <v>997.40674200000001</v>
      </c>
      <c r="S11848">
        <v>997.40674200000001</v>
      </c>
      <c r="T11848" s="194">
        <v>997.40674200000001</v>
      </c>
      <c r="U11848" t="s">
        <v>193</v>
      </c>
      <c r="V11848">
        <v>45681.333483796298</v>
      </c>
    </row>
    <row r="11849" spans="1:22" x14ac:dyDescent="0.3">
      <c r="A11849" t="s">
        <v>268</v>
      </c>
      <c r="C11849" t="s">
        <v>88</v>
      </c>
      <c r="D11849" s="29">
        <v>45765</v>
      </c>
      <c r="E11849" s="161">
        <v>0</v>
      </c>
      <c r="F11849" s="161">
        <v>0</v>
      </c>
      <c r="G11849" s="161">
        <v>0</v>
      </c>
      <c r="H11849" s="161">
        <v>0</v>
      </c>
      <c r="L11849">
        <v>678.31573900000001</v>
      </c>
      <c r="R11849">
        <v>997.40674200000001</v>
      </c>
      <c r="S11849">
        <v>997.40674200000001</v>
      </c>
      <c r="T11849" s="194">
        <v>997.40674200000001</v>
      </c>
      <c r="U11849" t="s">
        <v>193</v>
      </c>
      <c r="V11849">
        <v>45681.333483796298</v>
      </c>
    </row>
    <row r="11850" spans="1:22" x14ac:dyDescent="0.3">
      <c r="A11850" t="s">
        <v>268</v>
      </c>
      <c r="C11850" t="s">
        <v>88</v>
      </c>
      <c r="D11850" s="29">
        <v>45766</v>
      </c>
      <c r="E11850" s="161">
        <v>0</v>
      </c>
      <c r="F11850" s="161">
        <v>0</v>
      </c>
      <c r="G11850" s="161">
        <v>0</v>
      </c>
      <c r="H11850" s="161">
        <v>0</v>
      </c>
      <c r="L11850">
        <v>678.31573900000001</v>
      </c>
      <c r="R11850">
        <v>997.40674200000001</v>
      </c>
      <c r="S11850">
        <v>997.40674200000001</v>
      </c>
      <c r="T11850" s="194">
        <v>997.40674200000001</v>
      </c>
      <c r="U11850" t="s">
        <v>193</v>
      </c>
      <c r="V11850">
        <v>45681.333483796298</v>
      </c>
    </row>
    <row r="11851" spans="1:22" x14ac:dyDescent="0.3">
      <c r="A11851" t="s">
        <v>268</v>
      </c>
      <c r="C11851" t="s">
        <v>88</v>
      </c>
      <c r="D11851" s="29">
        <v>45767</v>
      </c>
      <c r="E11851" s="161">
        <v>0</v>
      </c>
      <c r="F11851" s="161">
        <v>0</v>
      </c>
      <c r="G11851" s="161">
        <v>0</v>
      </c>
      <c r="H11851" s="161">
        <v>0</v>
      </c>
      <c r="L11851">
        <v>678.31573900000001</v>
      </c>
      <c r="R11851">
        <v>997.40674200000001</v>
      </c>
      <c r="S11851">
        <v>997.40674200000001</v>
      </c>
      <c r="T11851" s="194">
        <v>997.40674200000001</v>
      </c>
      <c r="U11851" t="s">
        <v>193</v>
      </c>
      <c r="V11851">
        <v>45681.333483796298</v>
      </c>
    </row>
    <row r="11852" spans="1:22" x14ac:dyDescent="0.3">
      <c r="A11852" t="s">
        <v>268</v>
      </c>
      <c r="C11852" t="s">
        <v>88</v>
      </c>
      <c r="D11852" s="29">
        <v>45768</v>
      </c>
      <c r="E11852" s="161">
        <v>0</v>
      </c>
      <c r="F11852" s="161">
        <v>0</v>
      </c>
      <c r="G11852" s="161">
        <v>0</v>
      </c>
      <c r="H11852" s="161">
        <v>0</v>
      </c>
      <c r="L11852">
        <v>678.31573900000001</v>
      </c>
      <c r="R11852">
        <v>997.40674200000001</v>
      </c>
      <c r="S11852">
        <v>997.40674200000001</v>
      </c>
      <c r="T11852" s="194">
        <v>997.40674200000001</v>
      </c>
      <c r="U11852" t="s">
        <v>193</v>
      </c>
      <c r="V11852">
        <v>45681.333483796298</v>
      </c>
    </row>
    <row r="11853" spans="1:22" x14ac:dyDescent="0.3">
      <c r="A11853" t="s">
        <v>268</v>
      </c>
      <c r="C11853" t="s">
        <v>88</v>
      </c>
      <c r="D11853" s="29">
        <v>45769</v>
      </c>
      <c r="E11853" s="161">
        <v>0</v>
      </c>
      <c r="F11853" s="161">
        <v>0</v>
      </c>
      <c r="G11853" s="161">
        <v>0</v>
      </c>
      <c r="H11853" s="161">
        <v>0</v>
      </c>
      <c r="L11853">
        <v>678.31573900000001</v>
      </c>
      <c r="R11853">
        <v>997.40674200000001</v>
      </c>
      <c r="S11853">
        <v>997.40674200000001</v>
      </c>
      <c r="T11853" s="194">
        <v>997.40674200000001</v>
      </c>
      <c r="U11853" t="s">
        <v>193</v>
      </c>
      <c r="V11853">
        <v>45681.333483796298</v>
      </c>
    </row>
    <row r="11854" spans="1:22" x14ac:dyDescent="0.3">
      <c r="A11854" t="s">
        <v>268</v>
      </c>
      <c r="C11854" t="s">
        <v>88</v>
      </c>
      <c r="D11854" s="29">
        <v>45770</v>
      </c>
      <c r="E11854" s="161">
        <v>0</v>
      </c>
      <c r="F11854" s="161">
        <v>0</v>
      </c>
      <c r="G11854" s="161">
        <v>0</v>
      </c>
      <c r="H11854" s="161">
        <v>0</v>
      </c>
      <c r="L11854">
        <v>678.31573900000001</v>
      </c>
      <c r="R11854">
        <v>997.40674200000001</v>
      </c>
      <c r="S11854">
        <v>997.40674200000001</v>
      </c>
      <c r="T11854" s="194">
        <v>997.40674200000001</v>
      </c>
      <c r="U11854" t="s">
        <v>193</v>
      </c>
      <c r="V11854">
        <v>45681.333483796298</v>
      </c>
    </row>
    <row r="11855" spans="1:22" x14ac:dyDescent="0.3">
      <c r="A11855" t="s">
        <v>268</v>
      </c>
      <c r="C11855" t="s">
        <v>88</v>
      </c>
      <c r="D11855" s="29">
        <v>45771</v>
      </c>
      <c r="E11855" s="161">
        <v>0</v>
      </c>
      <c r="F11855" s="161">
        <v>0</v>
      </c>
      <c r="G11855" s="161">
        <v>0</v>
      </c>
      <c r="H11855" s="161">
        <v>0</v>
      </c>
      <c r="L11855">
        <v>678.31573900000001</v>
      </c>
      <c r="R11855">
        <v>997.40674200000001</v>
      </c>
      <c r="S11855">
        <v>997.40674200000001</v>
      </c>
      <c r="T11855" s="194">
        <v>997.40674200000001</v>
      </c>
      <c r="U11855" t="s">
        <v>193</v>
      </c>
      <c r="V11855">
        <v>45681.333483796298</v>
      </c>
    </row>
    <row r="11856" spans="1:22" x14ac:dyDescent="0.3">
      <c r="A11856" t="s">
        <v>268</v>
      </c>
      <c r="C11856" t="s">
        <v>88</v>
      </c>
      <c r="D11856" s="29">
        <v>45772</v>
      </c>
      <c r="E11856" s="161">
        <v>0</v>
      </c>
      <c r="F11856" s="161">
        <v>0</v>
      </c>
      <c r="G11856" s="161">
        <v>0</v>
      </c>
      <c r="H11856" s="161">
        <v>0</v>
      </c>
      <c r="L11856">
        <v>678.31573900000001</v>
      </c>
      <c r="R11856">
        <v>997.40674200000001</v>
      </c>
      <c r="S11856">
        <v>997.40674200000001</v>
      </c>
      <c r="T11856" s="194">
        <v>997.40674200000001</v>
      </c>
      <c r="U11856" t="s">
        <v>193</v>
      </c>
      <c r="V11856">
        <v>45681.333483796298</v>
      </c>
    </row>
    <row r="11857" spans="1:22" x14ac:dyDescent="0.3">
      <c r="A11857" t="s">
        <v>268</v>
      </c>
      <c r="C11857" t="s">
        <v>88</v>
      </c>
      <c r="D11857" s="29">
        <v>45773</v>
      </c>
      <c r="E11857" s="161">
        <v>0</v>
      </c>
      <c r="F11857" s="161">
        <v>0</v>
      </c>
      <c r="G11857" s="161">
        <v>0</v>
      </c>
      <c r="H11857" s="161">
        <v>0</v>
      </c>
      <c r="L11857">
        <v>678.31573900000001</v>
      </c>
      <c r="R11857">
        <v>997.40674200000001</v>
      </c>
      <c r="S11857">
        <v>997.40674200000001</v>
      </c>
      <c r="T11857" s="194">
        <v>997.40674200000001</v>
      </c>
      <c r="U11857" t="s">
        <v>193</v>
      </c>
      <c r="V11857">
        <v>45681.333483796298</v>
      </c>
    </row>
    <row r="11858" spans="1:22" x14ac:dyDescent="0.3">
      <c r="A11858" t="s">
        <v>268</v>
      </c>
      <c r="C11858" t="s">
        <v>88</v>
      </c>
      <c r="D11858" s="29">
        <v>45774</v>
      </c>
      <c r="E11858" s="161">
        <v>0</v>
      </c>
      <c r="F11858" s="161">
        <v>0</v>
      </c>
      <c r="G11858" s="161">
        <v>0</v>
      </c>
      <c r="H11858" s="161">
        <v>0</v>
      </c>
      <c r="L11858">
        <v>678.31573900000001</v>
      </c>
      <c r="R11858">
        <v>997.40674200000001</v>
      </c>
      <c r="S11858">
        <v>997.40674200000001</v>
      </c>
      <c r="T11858" s="194">
        <v>997.40674200000001</v>
      </c>
      <c r="U11858" t="s">
        <v>193</v>
      </c>
      <c r="V11858">
        <v>45681.333483796298</v>
      </c>
    </row>
    <row r="11859" spans="1:22" x14ac:dyDescent="0.3">
      <c r="A11859" t="s">
        <v>268</v>
      </c>
      <c r="C11859" t="s">
        <v>88</v>
      </c>
      <c r="D11859" s="29">
        <v>45775</v>
      </c>
      <c r="E11859" s="161">
        <v>0</v>
      </c>
      <c r="F11859" s="161">
        <v>0</v>
      </c>
      <c r="G11859" s="161">
        <v>0</v>
      </c>
      <c r="H11859" s="161">
        <v>0</v>
      </c>
      <c r="L11859">
        <v>678.31573900000001</v>
      </c>
      <c r="R11859">
        <v>997.40674200000001</v>
      </c>
      <c r="S11859">
        <v>997.40674200000001</v>
      </c>
      <c r="T11859" s="194">
        <v>997.40674200000001</v>
      </c>
      <c r="U11859" t="s">
        <v>193</v>
      </c>
      <c r="V11859">
        <v>45681.333483796298</v>
      </c>
    </row>
    <row r="11860" spans="1:22" x14ac:dyDescent="0.3">
      <c r="A11860" t="s">
        <v>268</v>
      </c>
      <c r="C11860" t="s">
        <v>88</v>
      </c>
      <c r="D11860" s="29">
        <v>45776</v>
      </c>
      <c r="E11860" s="161">
        <v>0</v>
      </c>
      <c r="F11860" s="161">
        <v>0</v>
      </c>
      <c r="G11860" s="161">
        <v>0</v>
      </c>
      <c r="H11860" s="161">
        <v>0</v>
      </c>
      <c r="L11860">
        <v>678.31573900000001</v>
      </c>
      <c r="R11860">
        <v>997.40674200000001</v>
      </c>
      <c r="S11860">
        <v>997.40674200000001</v>
      </c>
      <c r="T11860" s="194">
        <v>997.40674200000001</v>
      </c>
      <c r="U11860" t="s">
        <v>193</v>
      </c>
      <c r="V11860">
        <v>45681.333483796298</v>
      </c>
    </row>
    <row r="11861" spans="1:22" x14ac:dyDescent="0.3">
      <c r="A11861" t="s">
        <v>268</v>
      </c>
      <c r="C11861" t="s">
        <v>88</v>
      </c>
      <c r="D11861" s="29">
        <v>45777</v>
      </c>
      <c r="E11861" s="161">
        <v>0</v>
      </c>
      <c r="F11861" s="161">
        <v>0</v>
      </c>
      <c r="G11861" s="161">
        <v>0</v>
      </c>
      <c r="H11861" s="161">
        <v>0</v>
      </c>
      <c r="L11861">
        <v>678.31573900000001</v>
      </c>
      <c r="R11861">
        <v>997.40674200000001</v>
      </c>
      <c r="S11861">
        <v>997.40674200000001</v>
      </c>
      <c r="T11861" s="194">
        <v>997.40674200000001</v>
      </c>
      <c r="U11861" t="s">
        <v>193</v>
      </c>
      <c r="V11861">
        <v>45681.333483796298</v>
      </c>
    </row>
    <row r="11862" spans="1:22" x14ac:dyDescent="0.3">
      <c r="A11862" t="s">
        <v>268</v>
      </c>
      <c r="C11862" t="s">
        <v>88</v>
      </c>
      <c r="D11862" s="29">
        <v>45778</v>
      </c>
      <c r="E11862" s="161">
        <v>0</v>
      </c>
      <c r="F11862" s="161">
        <v>0</v>
      </c>
      <c r="G11862" s="161">
        <v>0</v>
      </c>
      <c r="H11862" s="161">
        <v>0</v>
      </c>
      <c r="L11862">
        <v>559.29746999999998</v>
      </c>
      <c r="R11862">
        <v>997.40674200000001</v>
      </c>
      <c r="S11862">
        <v>997.40674200000001</v>
      </c>
      <c r="T11862" s="194">
        <v>997.40674200000001</v>
      </c>
      <c r="U11862" t="s">
        <v>193</v>
      </c>
      <c r="V11862">
        <v>45708.440763888888</v>
      </c>
    </row>
    <row r="11863" spans="1:22" x14ac:dyDescent="0.3">
      <c r="A11863" t="s">
        <v>268</v>
      </c>
      <c r="C11863" t="s">
        <v>88</v>
      </c>
      <c r="D11863" s="29">
        <v>45779</v>
      </c>
      <c r="E11863" s="161">
        <v>0</v>
      </c>
      <c r="F11863" s="161">
        <v>0</v>
      </c>
      <c r="G11863" s="161">
        <v>0</v>
      </c>
      <c r="H11863" s="161">
        <v>0</v>
      </c>
      <c r="L11863">
        <v>559.29746999999998</v>
      </c>
      <c r="R11863">
        <v>997.40674200000001</v>
      </c>
      <c r="S11863">
        <v>997.40674200000001</v>
      </c>
      <c r="T11863" s="194">
        <v>997.40674200000001</v>
      </c>
      <c r="U11863" t="s">
        <v>193</v>
      </c>
      <c r="V11863">
        <v>45708.440555555557</v>
      </c>
    </row>
    <row r="11864" spans="1:22" x14ac:dyDescent="0.3">
      <c r="A11864" t="s">
        <v>268</v>
      </c>
      <c r="C11864" t="s">
        <v>88</v>
      </c>
      <c r="D11864" s="29">
        <v>45780</v>
      </c>
      <c r="E11864" s="161">
        <v>0</v>
      </c>
      <c r="F11864" s="161">
        <v>0</v>
      </c>
      <c r="G11864" s="161">
        <v>0</v>
      </c>
      <c r="H11864" s="161">
        <v>0</v>
      </c>
      <c r="L11864">
        <v>559.29746999999998</v>
      </c>
      <c r="R11864">
        <v>997.40674200000001</v>
      </c>
      <c r="S11864">
        <v>997.40674200000001</v>
      </c>
      <c r="T11864" s="194">
        <v>997.40674200000001</v>
      </c>
      <c r="U11864" t="s">
        <v>193</v>
      </c>
      <c r="V11864">
        <v>45708.440821759257</v>
      </c>
    </row>
    <row r="11865" spans="1:22" x14ac:dyDescent="0.3">
      <c r="A11865" t="s">
        <v>268</v>
      </c>
      <c r="C11865" t="s">
        <v>88</v>
      </c>
      <c r="D11865" s="29">
        <v>45781</v>
      </c>
      <c r="E11865" s="161">
        <v>0</v>
      </c>
      <c r="F11865" s="161">
        <v>0</v>
      </c>
      <c r="G11865" s="161">
        <v>0</v>
      </c>
      <c r="H11865" s="161">
        <v>0</v>
      </c>
      <c r="L11865">
        <v>559.29746999999998</v>
      </c>
      <c r="R11865">
        <v>997.40674200000001</v>
      </c>
      <c r="S11865">
        <v>997.40674200000001</v>
      </c>
      <c r="T11865" s="194">
        <v>997.40674200000001</v>
      </c>
      <c r="U11865" t="s">
        <v>193</v>
      </c>
      <c r="V11865">
        <v>45708.440636574072</v>
      </c>
    </row>
    <row r="11866" spans="1:22" x14ac:dyDescent="0.3">
      <c r="A11866" t="s">
        <v>268</v>
      </c>
      <c r="C11866" t="s">
        <v>88</v>
      </c>
      <c r="D11866" s="29">
        <v>45782</v>
      </c>
      <c r="E11866" s="161">
        <v>0</v>
      </c>
      <c r="F11866" s="161">
        <v>0</v>
      </c>
      <c r="G11866" s="161">
        <v>0</v>
      </c>
      <c r="H11866" s="161">
        <v>0</v>
      </c>
      <c r="L11866">
        <v>559.29746999999998</v>
      </c>
      <c r="R11866">
        <v>997.40674200000001</v>
      </c>
      <c r="S11866">
        <v>997.40674200000001</v>
      </c>
      <c r="T11866" s="194">
        <v>997.40674200000001</v>
      </c>
      <c r="U11866" t="s">
        <v>193</v>
      </c>
      <c r="V11866">
        <v>45708.440729166665</v>
      </c>
    </row>
    <row r="11867" spans="1:22" x14ac:dyDescent="0.3">
      <c r="A11867" t="s">
        <v>268</v>
      </c>
      <c r="C11867" t="s">
        <v>88</v>
      </c>
      <c r="D11867" s="29">
        <v>45783</v>
      </c>
      <c r="E11867" s="161">
        <v>0</v>
      </c>
      <c r="F11867" s="161">
        <v>0</v>
      </c>
      <c r="G11867" s="161">
        <v>0</v>
      </c>
      <c r="H11867" s="161">
        <v>0</v>
      </c>
      <c r="L11867">
        <v>559.29746999999998</v>
      </c>
      <c r="R11867">
        <v>997.40674200000001</v>
      </c>
      <c r="S11867">
        <v>997.40674200000001</v>
      </c>
      <c r="T11867" s="194">
        <v>997.40674200000001</v>
      </c>
      <c r="U11867" t="s">
        <v>193</v>
      </c>
      <c r="V11867">
        <v>45708.440497685187</v>
      </c>
    </row>
    <row r="11868" spans="1:22" x14ac:dyDescent="0.3">
      <c r="A11868" t="s">
        <v>268</v>
      </c>
      <c r="C11868" t="s">
        <v>88</v>
      </c>
      <c r="D11868" s="29">
        <v>45784</v>
      </c>
      <c r="E11868" s="161">
        <v>0</v>
      </c>
      <c r="F11868" s="161">
        <v>0</v>
      </c>
      <c r="G11868" s="161">
        <v>0</v>
      </c>
      <c r="H11868" s="161">
        <v>0</v>
      </c>
      <c r="L11868">
        <v>559.29746999999998</v>
      </c>
      <c r="R11868">
        <v>997.40674200000001</v>
      </c>
      <c r="S11868">
        <v>997.40674200000001</v>
      </c>
      <c r="T11868" s="194">
        <v>997.40674200000001</v>
      </c>
      <c r="U11868" t="s">
        <v>193</v>
      </c>
      <c r="V11868">
        <v>45708.440879629627</v>
      </c>
    </row>
    <row r="11869" spans="1:22" x14ac:dyDescent="0.3">
      <c r="A11869" t="s">
        <v>268</v>
      </c>
      <c r="C11869" t="s">
        <v>88</v>
      </c>
      <c r="D11869" s="29">
        <v>45785</v>
      </c>
      <c r="E11869" s="161">
        <v>0</v>
      </c>
      <c r="F11869" s="161">
        <v>0</v>
      </c>
      <c r="G11869" s="161">
        <v>0</v>
      </c>
      <c r="H11869" s="161">
        <v>0</v>
      </c>
      <c r="L11869">
        <v>559.29746999999998</v>
      </c>
      <c r="R11869">
        <v>997.40674200000001</v>
      </c>
      <c r="S11869">
        <v>997.40674200000001</v>
      </c>
      <c r="T11869" s="194">
        <v>997.40674200000001</v>
      </c>
      <c r="U11869" t="s">
        <v>193</v>
      </c>
      <c r="V11869">
        <v>45708.440810185188</v>
      </c>
    </row>
    <row r="11870" spans="1:22" x14ac:dyDescent="0.3">
      <c r="A11870" t="s">
        <v>268</v>
      </c>
      <c r="C11870" t="s">
        <v>88</v>
      </c>
      <c r="D11870" s="29">
        <v>45786</v>
      </c>
      <c r="E11870" s="161">
        <v>0</v>
      </c>
      <c r="F11870" s="161">
        <v>0</v>
      </c>
      <c r="G11870" s="161">
        <v>0</v>
      </c>
      <c r="H11870" s="161">
        <v>0</v>
      </c>
      <c r="L11870">
        <v>559.29746999999998</v>
      </c>
      <c r="R11870">
        <v>997.40674200000001</v>
      </c>
      <c r="S11870">
        <v>997.40674200000001</v>
      </c>
      <c r="T11870" s="194">
        <v>997.40674200000001</v>
      </c>
      <c r="U11870" t="s">
        <v>193</v>
      </c>
      <c r="V11870">
        <v>45708.440671296295</v>
      </c>
    </row>
    <row r="11871" spans="1:22" x14ac:dyDescent="0.3">
      <c r="A11871" t="s">
        <v>268</v>
      </c>
      <c r="C11871" t="s">
        <v>88</v>
      </c>
      <c r="D11871" s="29">
        <v>45787</v>
      </c>
      <c r="E11871" s="161">
        <v>0</v>
      </c>
      <c r="F11871" s="161">
        <v>0</v>
      </c>
      <c r="G11871" s="161">
        <v>0</v>
      </c>
      <c r="H11871" s="161">
        <v>0</v>
      </c>
      <c r="L11871">
        <v>559.29746999999998</v>
      </c>
      <c r="R11871">
        <v>997.40674200000001</v>
      </c>
      <c r="S11871">
        <v>997.40674200000001</v>
      </c>
      <c r="T11871" s="194">
        <v>997.40674200000001</v>
      </c>
      <c r="U11871" t="s">
        <v>193</v>
      </c>
      <c r="V11871">
        <v>45708.441006944442</v>
      </c>
    </row>
    <row r="11872" spans="1:22" x14ac:dyDescent="0.3">
      <c r="A11872" t="s">
        <v>268</v>
      </c>
      <c r="C11872" t="s">
        <v>88</v>
      </c>
      <c r="D11872" s="29">
        <v>45788</v>
      </c>
      <c r="E11872" s="161">
        <v>0</v>
      </c>
      <c r="F11872" s="161">
        <v>0</v>
      </c>
      <c r="G11872" s="161">
        <v>0</v>
      </c>
      <c r="H11872" s="161">
        <v>0</v>
      </c>
      <c r="L11872">
        <v>559.29746999999998</v>
      </c>
      <c r="R11872">
        <v>997.40674200000001</v>
      </c>
      <c r="S11872">
        <v>997.40674200000001</v>
      </c>
      <c r="T11872" s="194">
        <v>997.40674200000001</v>
      </c>
      <c r="U11872" t="s">
        <v>193</v>
      </c>
      <c r="V11872">
        <v>45708.441099537034</v>
      </c>
    </row>
    <row r="11873" spans="1:22" x14ac:dyDescent="0.3">
      <c r="A11873" t="s">
        <v>268</v>
      </c>
      <c r="C11873" t="s">
        <v>88</v>
      </c>
      <c r="D11873" s="29">
        <v>45789</v>
      </c>
      <c r="E11873" s="161">
        <v>0</v>
      </c>
      <c r="F11873" s="161">
        <v>0</v>
      </c>
      <c r="G11873" s="161">
        <v>0</v>
      </c>
      <c r="H11873" s="161">
        <v>0</v>
      </c>
      <c r="L11873">
        <v>559.29746999999998</v>
      </c>
      <c r="R11873">
        <v>997.40674200000001</v>
      </c>
      <c r="S11873">
        <v>997.40674200000001</v>
      </c>
      <c r="T11873" s="194">
        <v>997.40674200000001</v>
      </c>
      <c r="U11873" t="s">
        <v>193</v>
      </c>
      <c r="V11873">
        <v>45708.440868055557</v>
      </c>
    </row>
    <row r="11874" spans="1:22" x14ac:dyDescent="0.3">
      <c r="A11874" t="s">
        <v>268</v>
      </c>
      <c r="C11874" t="s">
        <v>88</v>
      </c>
      <c r="D11874" s="29">
        <v>45790</v>
      </c>
      <c r="E11874" s="161">
        <v>0</v>
      </c>
      <c r="F11874" s="161">
        <v>0</v>
      </c>
      <c r="G11874" s="161">
        <v>0</v>
      </c>
      <c r="H11874" s="161">
        <v>0</v>
      </c>
      <c r="L11874">
        <v>559.29746999999998</v>
      </c>
      <c r="R11874">
        <v>997.40674200000001</v>
      </c>
      <c r="S11874">
        <v>997.40674200000001</v>
      </c>
      <c r="T11874" s="194">
        <v>997.40674200000001</v>
      </c>
      <c r="U11874" t="s">
        <v>193</v>
      </c>
      <c r="V11874">
        <v>45708.440740740742</v>
      </c>
    </row>
    <row r="11875" spans="1:22" x14ac:dyDescent="0.3">
      <c r="A11875" t="s">
        <v>268</v>
      </c>
      <c r="C11875" t="s">
        <v>88</v>
      </c>
      <c r="D11875" s="29">
        <v>45791</v>
      </c>
      <c r="E11875" s="161">
        <v>0</v>
      </c>
      <c r="F11875" s="161">
        <v>0</v>
      </c>
      <c r="G11875" s="161">
        <v>0</v>
      </c>
      <c r="H11875" s="161">
        <v>0</v>
      </c>
      <c r="L11875">
        <v>559.29746999999998</v>
      </c>
      <c r="R11875">
        <v>997.40674200000001</v>
      </c>
      <c r="S11875">
        <v>997.40674200000001</v>
      </c>
      <c r="T11875" s="194">
        <v>997.40674200000001</v>
      </c>
      <c r="U11875" t="s">
        <v>193</v>
      </c>
      <c r="V11875">
        <v>45708.44090277778</v>
      </c>
    </row>
    <row r="11876" spans="1:22" x14ac:dyDescent="0.3">
      <c r="A11876" t="s">
        <v>268</v>
      </c>
      <c r="C11876" t="s">
        <v>88</v>
      </c>
      <c r="D11876" s="29">
        <v>45792</v>
      </c>
      <c r="E11876" s="161">
        <v>0</v>
      </c>
      <c r="F11876" s="161">
        <v>0</v>
      </c>
      <c r="G11876" s="161">
        <v>0</v>
      </c>
      <c r="H11876" s="161">
        <v>0</v>
      </c>
      <c r="L11876">
        <v>559.29746999999998</v>
      </c>
      <c r="R11876">
        <v>997.40674200000001</v>
      </c>
      <c r="S11876">
        <v>997.40674200000001</v>
      </c>
      <c r="T11876" s="194">
        <v>997.40674200000001</v>
      </c>
      <c r="U11876" t="s">
        <v>193</v>
      </c>
      <c r="V11876">
        <v>45708.440949074073</v>
      </c>
    </row>
    <row r="11877" spans="1:22" x14ac:dyDescent="0.3">
      <c r="A11877" t="s">
        <v>268</v>
      </c>
      <c r="C11877" t="s">
        <v>88</v>
      </c>
      <c r="D11877" s="29">
        <v>45793</v>
      </c>
      <c r="E11877" s="161">
        <v>0</v>
      </c>
      <c r="F11877" s="161">
        <v>0</v>
      </c>
      <c r="G11877" s="161">
        <v>0</v>
      </c>
      <c r="H11877" s="161">
        <v>0</v>
      </c>
      <c r="L11877">
        <v>559.29746999999998</v>
      </c>
      <c r="R11877">
        <v>997.40674200000001</v>
      </c>
      <c r="S11877">
        <v>997.40674200000001</v>
      </c>
      <c r="T11877" s="194">
        <v>997.40674200000001</v>
      </c>
      <c r="U11877" t="s">
        <v>193</v>
      </c>
      <c r="V11877">
        <v>45708.440983796296</v>
      </c>
    </row>
    <row r="11878" spans="1:22" x14ac:dyDescent="0.3">
      <c r="A11878" t="s">
        <v>268</v>
      </c>
      <c r="C11878" t="s">
        <v>88</v>
      </c>
      <c r="D11878" s="29">
        <v>45794</v>
      </c>
      <c r="E11878" s="161">
        <v>0</v>
      </c>
      <c r="F11878" s="161">
        <v>0</v>
      </c>
      <c r="G11878" s="161">
        <v>0</v>
      </c>
      <c r="H11878" s="161">
        <v>0</v>
      </c>
      <c r="L11878">
        <v>559.29746999999998</v>
      </c>
      <c r="R11878">
        <v>997.40674200000001</v>
      </c>
      <c r="S11878">
        <v>997.40674200000001</v>
      </c>
      <c r="T11878" s="194">
        <v>997.40674200000001</v>
      </c>
      <c r="U11878" t="s">
        <v>193</v>
      </c>
      <c r="V11878">
        <v>45708.440798611111</v>
      </c>
    </row>
    <row r="11879" spans="1:22" x14ac:dyDescent="0.3">
      <c r="A11879" t="s">
        <v>268</v>
      </c>
      <c r="C11879" t="s">
        <v>88</v>
      </c>
      <c r="D11879" s="29">
        <v>45795</v>
      </c>
      <c r="E11879" s="161">
        <v>0</v>
      </c>
      <c r="F11879" s="161">
        <v>0</v>
      </c>
      <c r="G11879" s="161">
        <v>0</v>
      </c>
      <c r="H11879" s="161">
        <v>0</v>
      </c>
      <c r="L11879">
        <v>559.29746999999998</v>
      </c>
      <c r="R11879">
        <v>997.40674200000001</v>
      </c>
      <c r="S11879">
        <v>997.40674200000001</v>
      </c>
      <c r="T11879" s="194">
        <v>997.40674200000001</v>
      </c>
      <c r="U11879" t="s">
        <v>193</v>
      </c>
      <c r="V11879">
        <v>45708.44090277778</v>
      </c>
    </row>
    <row r="11880" spans="1:22" x14ac:dyDescent="0.3">
      <c r="A11880" t="s">
        <v>268</v>
      </c>
      <c r="C11880" t="s">
        <v>88</v>
      </c>
      <c r="D11880" s="29">
        <v>45796</v>
      </c>
      <c r="E11880" s="161">
        <v>0</v>
      </c>
      <c r="F11880" s="161">
        <v>0</v>
      </c>
      <c r="G11880" s="161">
        <v>0</v>
      </c>
      <c r="H11880" s="161">
        <v>0</v>
      </c>
      <c r="L11880">
        <v>559.29746999999998</v>
      </c>
      <c r="R11880">
        <v>997.40674200000001</v>
      </c>
      <c r="S11880">
        <v>997.40674200000001</v>
      </c>
      <c r="T11880" s="194">
        <v>997.40674200000001</v>
      </c>
      <c r="U11880" t="s">
        <v>193</v>
      </c>
      <c r="V11880">
        <v>45708.440810185188</v>
      </c>
    </row>
    <row r="11881" spans="1:22" x14ac:dyDescent="0.3">
      <c r="A11881" t="s">
        <v>268</v>
      </c>
      <c r="C11881" t="s">
        <v>88</v>
      </c>
      <c r="D11881" s="29">
        <v>45797</v>
      </c>
      <c r="E11881" s="161">
        <v>0</v>
      </c>
      <c r="F11881" s="161">
        <v>0</v>
      </c>
      <c r="G11881" s="161">
        <v>0</v>
      </c>
      <c r="H11881" s="161">
        <v>0</v>
      </c>
      <c r="L11881">
        <v>559.29746999999998</v>
      </c>
      <c r="R11881">
        <v>997.40674200000001</v>
      </c>
      <c r="S11881">
        <v>997.40674200000001</v>
      </c>
      <c r="T11881" s="194">
        <v>997.40674200000001</v>
      </c>
      <c r="U11881" t="s">
        <v>193</v>
      </c>
      <c r="V11881">
        <v>45708.440925925926</v>
      </c>
    </row>
    <row r="11882" spans="1:22" x14ac:dyDescent="0.3">
      <c r="A11882" t="s">
        <v>268</v>
      </c>
      <c r="C11882" t="s">
        <v>88</v>
      </c>
      <c r="D11882" s="29">
        <v>45798</v>
      </c>
      <c r="E11882" s="161">
        <v>0</v>
      </c>
      <c r="F11882" s="161">
        <v>0</v>
      </c>
      <c r="G11882" s="161">
        <v>0</v>
      </c>
      <c r="H11882" s="161">
        <v>0</v>
      </c>
      <c r="L11882">
        <v>559.29746999999998</v>
      </c>
      <c r="R11882">
        <v>997.40674200000001</v>
      </c>
      <c r="S11882">
        <v>997.40674200000001</v>
      </c>
      <c r="T11882" s="194">
        <v>997.40674200000001</v>
      </c>
      <c r="U11882" t="s">
        <v>193</v>
      </c>
      <c r="V11882">
        <v>45708.441030092596</v>
      </c>
    </row>
    <row r="11883" spans="1:22" x14ac:dyDescent="0.3">
      <c r="A11883" t="s">
        <v>268</v>
      </c>
      <c r="C11883" t="s">
        <v>88</v>
      </c>
      <c r="D11883" s="29">
        <v>45799</v>
      </c>
      <c r="E11883" s="161">
        <v>0</v>
      </c>
      <c r="F11883" s="161">
        <v>0</v>
      </c>
      <c r="G11883" s="161">
        <v>0</v>
      </c>
      <c r="H11883" s="161">
        <v>0</v>
      </c>
      <c r="L11883">
        <v>559.29746999999998</v>
      </c>
      <c r="R11883">
        <v>997.40674200000001</v>
      </c>
      <c r="S11883">
        <v>997.40674200000001</v>
      </c>
      <c r="T11883" s="194">
        <v>997.40674200000001</v>
      </c>
      <c r="U11883" t="s">
        <v>193</v>
      </c>
      <c r="V11883">
        <v>45708.440949074073</v>
      </c>
    </row>
    <row r="11884" spans="1:22" x14ac:dyDescent="0.3">
      <c r="A11884" t="s">
        <v>268</v>
      </c>
      <c r="C11884" t="s">
        <v>88</v>
      </c>
      <c r="D11884" s="29">
        <v>45800</v>
      </c>
      <c r="E11884" s="161">
        <v>0</v>
      </c>
      <c r="F11884" s="161">
        <v>0</v>
      </c>
      <c r="G11884" s="161">
        <v>0</v>
      </c>
      <c r="H11884" s="161">
        <v>0</v>
      </c>
      <c r="L11884">
        <v>559.29746999999998</v>
      </c>
      <c r="R11884">
        <v>997.40674200000001</v>
      </c>
      <c r="S11884">
        <v>997.40674200000001</v>
      </c>
      <c r="T11884" s="194">
        <v>997.40674200000001</v>
      </c>
      <c r="U11884" t="s">
        <v>193</v>
      </c>
      <c r="V11884">
        <v>45708.441111111111</v>
      </c>
    </row>
    <row r="11885" spans="1:22" x14ac:dyDescent="0.3">
      <c r="A11885" t="s">
        <v>268</v>
      </c>
      <c r="C11885" t="s">
        <v>88</v>
      </c>
      <c r="D11885" s="29">
        <v>45801</v>
      </c>
      <c r="E11885" s="161">
        <v>0</v>
      </c>
      <c r="F11885" s="161">
        <v>0</v>
      </c>
      <c r="G11885" s="161">
        <v>0</v>
      </c>
      <c r="H11885" s="161">
        <v>0</v>
      </c>
      <c r="L11885">
        <v>559.29746999999998</v>
      </c>
      <c r="R11885">
        <v>997.40674200000001</v>
      </c>
      <c r="S11885">
        <v>997.40674200000001</v>
      </c>
      <c r="T11885" s="194">
        <v>997.40674200000001</v>
      </c>
      <c r="U11885" t="s">
        <v>193</v>
      </c>
      <c r="V11885">
        <v>45708.441018518519</v>
      </c>
    </row>
    <row r="11886" spans="1:22" x14ac:dyDescent="0.3">
      <c r="A11886" t="s">
        <v>268</v>
      </c>
      <c r="C11886" t="s">
        <v>88</v>
      </c>
      <c r="D11886" s="29">
        <v>45802</v>
      </c>
      <c r="E11886" s="161">
        <v>0</v>
      </c>
      <c r="F11886" s="161">
        <v>0</v>
      </c>
      <c r="G11886" s="161">
        <v>0</v>
      </c>
      <c r="H11886" s="161">
        <v>0</v>
      </c>
      <c r="L11886">
        <v>559.29746999999998</v>
      </c>
      <c r="R11886">
        <v>997.40674200000001</v>
      </c>
      <c r="S11886">
        <v>997.40674200000001</v>
      </c>
      <c r="T11886" s="194">
        <v>997.40674200000001</v>
      </c>
      <c r="U11886" t="s">
        <v>193</v>
      </c>
      <c r="V11886">
        <v>45708.440995370373</v>
      </c>
    </row>
    <row r="11887" spans="1:22" x14ac:dyDescent="0.3">
      <c r="A11887" t="s">
        <v>268</v>
      </c>
      <c r="C11887" t="s">
        <v>88</v>
      </c>
      <c r="D11887" s="29">
        <v>45803</v>
      </c>
      <c r="E11887" s="161">
        <v>0</v>
      </c>
      <c r="F11887" s="161">
        <v>0</v>
      </c>
      <c r="G11887" s="161">
        <v>0</v>
      </c>
      <c r="H11887" s="161">
        <v>0</v>
      </c>
      <c r="L11887">
        <v>559.29746999999998</v>
      </c>
      <c r="R11887">
        <v>997.40674200000001</v>
      </c>
      <c r="S11887">
        <v>997.40674200000001</v>
      </c>
      <c r="T11887" s="194">
        <v>997.40674200000001</v>
      </c>
      <c r="U11887" t="s">
        <v>193</v>
      </c>
      <c r="V11887">
        <v>45708.440995370373</v>
      </c>
    </row>
    <row r="11888" spans="1:22" x14ac:dyDescent="0.3">
      <c r="A11888" t="s">
        <v>268</v>
      </c>
      <c r="C11888" t="s">
        <v>88</v>
      </c>
      <c r="D11888" s="29">
        <v>45804</v>
      </c>
      <c r="E11888" s="161">
        <v>0</v>
      </c>
      <c r="F11888" s="161">
        <v>0</v>
      </c>
      <c r="G11888" s="161">
        <v>0</v>
      </c>
      <c r="H11888" s="161">
        <v>0</v>
      </c>
      <c r="L11888">
        <v>559.29746999999998</v>
      </c>
      <c r="R11888">
        <v>997.40674200000001</v>
      </c>
      <c r="S11888">
        <v>997.40674200000001</v>
      </c>
      <c r="T11888" s="194">
        <v>997.40674200000001</v>
      </c>
      <c r="U11888" t="s">
        <v>193</v>
      </c>
      <c r="V11888">
        <v>45708.441076388888</v>
      </c>
    </row>
    <row r="11889" spans="1:22" x14ac:dyDescent="0.3">
      <c r="A11889" t="s">
        <v>268</v>
      </c>
      <c r="C11889" t="s">
        <v>88</v>
      </c>
      <c r="D11889" s="29">
        <v>45805</v>
      </c>
      <c r="E11889" s="161">
        <v>0</v>
      </c>
      <c r="F11889" s="161">
        <v>0</v>
      </c>
      <c r="G11889" s="161">
        <v>0</v>
      </c>
      <c r="H11889" s="161">
        <v>0</v>
      </c>
      <c r="L11889">
        <v>559.29746999999998</v>
      </c>
      <c r="R11889">
        <v>997.40674200000001</v>
      </c>
      <c r="S11889">
        <v>997.40674200000001</v>
      </c>
      <c r="T11889" s="194">
        <v>997.40674200000001</v>
      </c>
      <c r="U11889" t="s">
        <v>193</v>
      </c>
      <c r="V11889">
        <v>45708.441122685188</v>
      </c>
    </row>
    <row r="11890" spans="1:22" x14ac:dyDescent="0.3">
      <c r="A11890" t="s">
        <v>268</v>
      </c>
      <c r="C11890" t="s">
        <v>88</v>
      </c>
      <c r="D11890" s="29">
        <v>45806</v>
      </c>
      <c r="E11890" s="161">
        <v>0</v>
      </c>
      <c r="F11890" s="161">
        <v>0</v>
      </c>
      <c r="G11890" s="161">
        <v>0</v>
      </c>
      <c r="H11890" s="161">
        <v>0</v>
      </c>
      <c r="L11890">
        <v>559.29746999999998</v>
      </c>
      <c r="R11890">
        <v>997.40674200000001</v>
      </c>
      <c r="S11890">
        <v>997.40674200000001</v>
      </c>
      <c r="T11890" s="194">
        <v>997.40674200000001</v>
      </c>
      <c r="U11890" t="s">
        <v>193</v>
      </c>
      <c r="V11890">
        <v>45708.441134259258</v>
      </c>
    </row>
    <row r="11891" spans="1:22" x14ac:dyDescent="0.3">
      <c r="A11891" t="s">
        <v>268</v>
      </c>
      <c r="C11891" t="s">
        <v>88</v>
      </c>
      <c r="D11891" s="29">
        <v>45807</v>
      </c>
      <c r="E11891" s="161">
        <v>0</v>
      </c>
      <c r="F11891" s="161">
        <v>0</v>
      </c>
      <c r="G11891" s="161">
        <v>0</v>
      </c>
      <c r="H11891" s="161">
        <v>0</v>
      </c>
      <c r="L11891">
        <v>559.29746999999998</v>
      </c>
      <c r="R11891">
        <v>997.40674200000001</v>
      </c>
      <c r="S11891">
        <v>997.40674200000001</v>
      </c>
      <c r="T11891" s="194">
        <v>997.40674200000001</v>
      </c>
      <c r="U11891" t="s">
        <v>193</v>
      </c>
      <c r="V11891">
        <v>45708.441064814811</v>
      </c>
    </row>
    <row r="11892" spans="1:22" x14ac:dyDescent="0.3">
      <c r="A11892" t="s">
        <v>268</v>
      </c>
      <c r="C11892" t="s">
        <v>88</v>
      </c>
      <c r="D11892" s="29">
        <v>45808</v>
      </c>
      <c r="E11892" s="161">
        <v>0</v>
      </c>
      <c r="F11892" s="161">
        <v>0</v>
      </c>
      <c r="G11892" s="161">
        <v>0</v>
      </c>
      <c r="H11892" s="161">
        <v>0</v>
      </c>
      <c r="L11892">
        <v>559.29746999999998</v>
      </c>
      <c r="R11892">
        <v>997.40674200000001</v>
      </c>
      <c r="S11892">
        <v>997.40674200000001</v>
      </c>
      <c r="T11892" s="194">
        <v>997.40674200000001</v>
      </c>
      <c r="U11892" t="s">
        <v>193</v>
      </c>
      <c r="V11892">
        <v>45708.441111111111</v>
      </c>
    </row>
    <row r="11893" spans="1:22" x14ac:dyDescent="0.3">
      <c r="A11893" t="s">
        <v>268</v>
      </c>
      <c r="C11893" t="s">
        <v>88</v>
      </c>
      <c r="D11893" s="29">
        <v>45809</v>
      </c>
      <c r="E11893" s="161">
        <v>0</v>
      </c>
      <c r="F11893" s="161">
        <v>0</v>
      </c>
      <c r="G11893" s="161">
        <v>0</v>
      </c>
      <c r="H11893" s="161">
        <v>0</v>
      </c>
      <c r="L11893">
        <v>559.29746999999998</v>
      </c>
      <c r="R11893">
        <v>997.40674200000001</v>
      </c>
      <c r="S11893">
        <v>997.40674200000001</v>
      </c>
      <c r="T11893" s="194">
        <v>997.40674200000001</v>
      </c>
      <c r="U11893" t="s">
        <v>193</v>
      </c>
      <c r="V11893">
        <v>45708.441030092596</v>
      </c>
    </row>
    <row r="11894" spans="1:22" x14ac:dyDescent="0.3">
      <c r="A11894" t="s">
        <v>268</v>
      </c>
      <c r="C11894" t="s">
        <v>88</v>
      </c>
      <c r="D11894" s="29">
        <v>45810</v>
      </c>
      <c r="E11894" s="161">
        <v>0</v>
      </c>
      <c r="F11894" s="161">
        <v>0</v>
      </c>
      <c r="G11894" s="161">
        <v>0</v>
      </c>
      <c r="H11894" s="161">
        <v>0</v>
      </c>
      <c r="L11894">
        <v>559.29746999999998</v>
      </c>
      <c r="R11894">
        <v>997.40674200000001</v>
      </c>
      <c r="S11894">
        <v>997.40674200000001</v>
      </c>
      <c r="T11894" s="194">
        <v>997.40674200000001</v>
      </c>
      <c r="U11894" t="s">
        <v>193</v>
      </c>
      <c r="V11894">
        <v>45708.441157407404</v>
      </c>
    </row>
    <row r="11895" spans="1:22" x14ac:dyDescent="0.3">
      <c r="A11895" t="s">
        <v>268</v>
      </c>
      <c r="C11895" t="s">
        <v>88</v>
      </c>
      <c r="D11895" s="29">
        <v>45811</v>
      </c>
      <c r="E11895" s="161">
        <v>0</v>
      </c>
      <c r="F11895" s="161">
        <v>0</v>
      </c>
      <c r="G11895" s="161">
        <v>0</v>
      </c>
      <c r="H11895" s="161">
        <v>0</v>
      </c>
      <c r="L11895">
        <v>559.29746999999998</v>
      </c>
      <c r="R11895">
        <v>997.40674200000001</v>
      </c>
      <c r="S11895">
        <v>997.40674200000001</v>
      </c>
      <c r="T11895" s="194">
        <v>997.40674200000001</v>
      </c>
      <c r="U11895" t="s">
        <v>193</v>
      </c>
      <c r="V11895">
        <v>45708.441006944442</v>
      </c>
    </row>
    <row r="11896" spans="1:22" x14ac:dyDescent="0.3">
      <c r="A11896" t="s">
        <v>268</v>
      </c>
      <c r="C11896" t="s">
        <v>88</v>
      </c>
      <c r="D11896" s="29">
        <v>45812</v>
      </c>
      <c r="E11896" s="161">
        <v>0</v>
      </c>
      <c r="F11896" s="161">
        <v>0</v>
      </c>
      <c r="G11896" s="161">
        <v>0</v>
      </c>
      <c r="H11896" s="161">
        <v>0</v>
      </c>
      <c r="L11896">
        <v>559.29746999999998</v>
      </c>
      <c r="R11896">
        <v>997.40674200000001</v>
      </c>
      <c r="S11896">
        <v>997.40674200000001</v>
      </c>
      <c r="T11896" s="194">
        <v>997.40674200000001</v>
      </c>
      <c r="U11896" t="s">
        <v>193</v>
      </c>
      <c r="V11896">
        <v>45708.44122685185</v>
      </c>
    </row>
    <row r="11897" spans="1:22" x14ac:dyDescent="0.3">
      <c r="A11897" t="s">
        <v>268</v>
      </c>
      <c r="C11897" t="s">
        <v>88</v>
      </c>
      <c r="D11897" s="29">
        <v>45813</v>
      </c>
      <c r="E11897" s="161">
        <v>0</v>
      </c>
      <c r="F11897" s="161">
        <v>0</v>
      </c>
      <c r="G11897" s="161">
        <v>0</v>
      </c>
      <c r="H11897" s="161">
        <v>0</v>
      </c>
      <c r="L11897">
        <v>559.29746999999998</v>
      </c>
      <c r="R11897">
        <v>997.40674200000001</v>
      </c>
      <c r="S11897">
        <v>997.40674200000001</v>
      </c>
      <c r="T11897" s="194">
        <v>997.40674200000001</v>
      </c>
      <c r="U11897" t="s">
        <v>193</v>
      </c>
      <c r="V11897">
        <v>45708.441053240742</v>
      </c>
    </row>
    <row r="11898" spans="1:22" x14ac:dyDescent="0.3">
      <c r="A11898" t="s">
        <v>268</v>
      </c>
      <c r="C11898" t="s">
        <v>88</v>
      </c>
      <c r="D11898" s="29">
        <v>45814</v>
      </c>
      <c r="E11898" s="161">
        <v>0</v>
      </c>
      <c r="F11898" s="161">
        <v>0</v>
      </c>
      <c r="G11898" s="161">
        <v>0</v>
      </c>
      <c r="H11898" s="161">
        <v>0</v>
      </c>
      <c r="L11898">
        <v>559.29746999999998</v>
      </c>
      <c r="R11898">
        <v>997.40674200000001</v>
      </c>
      <c r="S11898">
        <v>997.40674200000001</v>
      </c>
      <c r="T11898" s="194">
        <v>997.40674200000001</v>
      </c>
      <c r="U11898" t="s">
        <v>193</v>
      </c>
      <c r="V11898">
        <v>45708.441145833334</v>
      </c>
    </row>
    <row r="11899" spans="1:22" x14ac:dyDescent="0.3">
      <c r="A11899" t="s">
        <v>268</v>
      </c>
      <c r="C11899" t="s">
        <v>88</v>
      </c>
      <c r="D11899" s="29">
        <v>45815</v>
      </c>
      <c r="E11899" s="161">
        <v>0</v>
      </c>
      <c r="F11899" s="161">
        <v>0</v>
      </c>
      <c r="G11899" s="161">
        <v>0</v>
      </c>
      <c r="H11899" s="161">
        <v>0</v>
      </c>
      <c r="L11899">
        <v>559.29746999999998</v>
      </c>
      <c r="R11899">
        <v>997.40674200000001</v>
      </c>
      <c r="S11899">
        <v>997.40674200000001</v>
      </c>
      <c r="T11899" s="194">
        <v>997.40674200000001</v>
      </c>
      <c r="U11899" t="s">
        <v>193</v>
      </c>
      <c r="V11899">
        <v>45708.441064814811</v>
      </c>
    </row>
    <row r="11900" spans="1:22" x14ac:dyDescent="0.3">
      <c r="A11900" t="s">
        <v>268</v>
      </c>
      <c r="C11900" t="s">
        <v>88</v>
      </c>
      <c r="D11900" s="29">
        <v>45816</v>
      </c>
      <c r="E11900" s="161">
        <v>0</v>
      </c>
      <c r="F11900" s="161">
        <v>0</v>
      </c>
      <c r="G11900" s="161">
        <v>0</v>
      </c>
      <c r="H11900" s="161">
        <v>0</v>
      </c>
      <c r="L11900">
        <v>559.29746999999998</v>
      </c>
      <c r="R11900">
        <v>997.40674200000001</v>
      </c>
      <c r="S11900">
        <v>997.40674200000001</v>
      </c>
      <c r="T11900" s="194">
        <v>997.40674200000001</v>
      </c>
      <c r="U11900" t="s">
        <v>193</v>
      </c>
      <c r="V11900">
        <v>45708.441053240742</v>
      </c>
    </row>
    <row r="11901" spans="1:22" x14ac:dyDescent="0.3">
      <c r="A11901" t="s">
        <v>268</v>
      </c>
      <c r="C11901" t="s">
        <v>88</v>
      </c>
      <c r="D11901" s="29">
        <v>45817</v>
      </c>
      <c r="E11901" s="161">
        <v>0</v>
      </c>
      <c r="F11901" s="161">
        <v>0</v>
      </c>
      <c r="G11901" s="161">
        <v>0</v>
      </c>
      <c r="H11901" s="161">
        <v>0</v>
      </c>
      <c r="L11901">
        <v>559.29746999999998</v>
      </c>
      <c r="R11901">
        <v>997.40674200000001</v>
      </c>
      <c r="S11901">
        <v>997.40674200000001</v>
      </c>
      <c r="T11901" s="194">
        <v>997.40674200000001</v>
      </c>
      <c r="U11901" t="s">
        <v>193</v>
      </c>
      <c r="V11901">
        <v>45708.441307870373</v>
      </c>
    </row>
    <row r="11902" spans="1:22" x14ac:dyDescent="0.3">
      <c r="A11902" t="s">
        <v>268</v>
      </c>
      <c r="C11902" t="s">
        <v>88</v>
      </c>
      <c r="D11902" s="29">
        <v>45818</v>
      </c>
      <c r="E11902" s="161">
        <v>0</v>
      </c>
      <c r="F11902" s="161">
        <v>0</v>
      </c>
      <c r="G11902" s="161">
        <v>0</v>
      </c>
      <c r="H11902" s="161">
        <v>0</v>
      </c>
      <c r="L11902">
        <v>559.29746999999998</v>
      </c>
      <c r="R11902">
        <v>997.40674200000001</v>
      </c>
      <c r="S11902">
        <v>997.40674200000001</v>
      </c>
      <c r="T11902" s="194">
        <v>997.40674200000001</v>
      </c>
      <c r="U11902" t="s">
        <v>193</v>
      </c>
      <c r="V11902">
        <v>45708.441087962965</v>
      </c>
    </row>
    <row r="11903" spans="1:22" x14ac:dyDescent="0.3">
      <c r="A11903" t="s">
        <v>268</v>
      </c>
      <c r="C11903" t="s">
        <v>88</v>
      </c>
      <c r="D11903" s="29">
        <v>45819</v>
      </c>
      <c r="E11903" s="161">
        <v>0</v>
      </c>
      <c r="F11903" s="161">
        <v>0</v>
      </c>
      <c r="G11903" s="161">
        <v>0</v>
      </c>
      <c r="H11903" s="161">
        <v>0</v>
      </c>
      <c r="L11903">
        <v>559.29746999999998</v>
      </c>
      <c r="R11903">
        <v>997.40674200000001</v>
      </c>
      <c r="S11903">
        <v>997.40674200000001</v>
      </c>
      <c r="T11903" s="194">
        <v>997.40674200000001</v>
      </c>
      <c r="U11903" t="s">
        <v>193</v>
      </c>
      <c r="V11903">
        <v>45708.441180555557</v>
      </c>
    </row>
    <row r="11904" spans="1:22" x14ac:dyDescent="0.3">
      <c r="A11904" t="s">
        <v>268</v>
      </c>
      <c r="C11904" t="s">
        <v>88</v>
      </c>
      <c r="D11904" s="29">
        <v>45820</v>
      </c>
      <c r="E11904" s="161">
        <v>0</v>
      </c>
      <c r="F11904" s="161">
        <v>0</v>
      </c>
      <c r="G11904" s="161">
        <v>0</v>
      </c>
      <c r="H11904" s="161">
        <v>0</v>
      </c>
      <c r="L11904">
        <v>559.29746999999998</v>
      </c>
      <c r="R11904">
        <v>997.40674200000001</v>
      </c>
      <c r="S11904">
        <v>997.40674200000001</v>
      </c>
      <c r="T11904" s="194">
        <v>997.40674200000001</v>
      </c>
      <c r="U11904" t="s">
        <v>193</v>
      </c>
      <c r="V11904">
        <v>45708.441168981481</v>
      </c>
    </row>
    <row r="11905" spans="1:22" x14ac:dyDescent="0.3">
      <c r="A11905" t="s">
        <v>268</v>
      </c>
      <c r="C11905" t="s">
        <v>88</v>
      </c>
      <c r="D11905" s="29">
        <v>45821</v>
      </c>
      <c r="E11905" s="161">
        <v>0</v>
      </c>
      <c r="F11905" s="161">
        <v>0</v>
      </c>
      <c r="G11905" s="161">
        <v>0</v>
      </c>
      <c r="H11905" s="161">
        <v>0</v>
      </c>
      <c r="L11905">
        <v>559.29746999999998</v>
      </c>
      <c r="R11905">
        <v>997.40674200000001</v>
      </c>
      <c r="S11905">
        <v>997.40674200000001</v>
      </c>
      <c r="T11905" s="194">
        <v>997.40674200000001</v>
      </c>
      <c r="U11905" t="s">
        <v>193</v>
      </c>
      <c r="V11905">
        <v>45708.441296296296</v>
      </c>
    </row>
    <row r="11906" spans="1:22" x14ac:dyDescent="0.3">
      <c r="A11906" t="s">
        <v>268</v>
      </c>
      <c r="C11906" t="s">
        <v>88</v>
      </c>
      <c r="D11906" s="29">
        <v>45822</v>
      </c>
      <c r="E11906" s="161">
        <v>0</v>
      </c>
      <c r="F11906" s="161">
        <v>0</v>
      </c>
      <c r="G11906" s="161">
        <v>0</v>
      </c>
      <c r="H11906" s="161">
        <v>0</v>
      </c>
      <c r="L11906">
        <v>559.29746999999998</v>
      </c>
      <c r="R11906">
        <v>997.40674200000001</v>
      </c>
      <c r="S11906">
        <v>997.40674200000001</v>
      </c>
      <c r="T11906" s="194">
        <v>997.40674200000001</v>
      </c>
      <c r="U11906" t="s">
        <v>193</v>
      </c>
      <c r="V11906">
        <v>45708.441168981481</v>
      </c>
    </row>
    <row r="11907" spans="1:22" x14ac:dyDescent="0.3">
      <c r="A11907" t="s">
        <v>268</v>
      </c>
      <c r="C11907" t="s">
        <v>88</v>
      </c>
      <c r="D11907" s="29">
        <v>45823</v>
      </c>
      <c r="E11907" s="161">
        <v>0</v>
      </c>
      <c r="F11907" s="161">
        <v>0</v>
      </c>
      <c r="G11907" s="161">
        <v>0</v>
      </c>
      <c r="H11907" s="161">
        <v>0</v>
      </c>
      <c r="L11907">
        <v>559.29746999999998</v>
      </c>
      <c r="R11907">
        <v>997.40674200000001</v>
      </c>
      <c r="S11907">
        <v>997.40674200000001</v>
      </c>
      <c r="T11907" s="194">
        <v>997.40674200000001</v>
      </c>
      <c r="U11907" t="s">
        <v>193</v>
      </c>
      <c r="V11907">
        <v>45708.441192129627</v>
      </c>
    </row>
    <row r="11908" spans="1:22" x14ac:dyDescent="0.3">
      <c r="A11908" t="s">
        <v>268</v>
      </c>
      <c r="C11908" t="s">
        <v>88</v>
      </c>
      <c r="D11908" s="29">
        <v>45824</v>
      </c>
      <c r="E11908" s="161">
        <v>0</v>
      </c>
      <c r="F11908" s="161">
        <v>0</v>
      </c>
      <c r="G11908" s="161">
        <v>0</v>
      </c>
      <c r="H11908" s="161">
        <v>0</v>
      </c>
      <c r="L11908">
        <v>559.29746999999998</v>
      </c>
      <c r="R11908">
        <v>997.40674200000001</v>
      </c>
      <c r="S11908">
        <v>997.40674200000001</v>
      </c>
      <c r="T11908" s="194">
        <v>997.40674200000001</v>
      </c>
      <c r="U11908" t="s">
        <v>193</v>
      </c>
      <c r="V11908">
        <v>45708.441331018519</v>
      </c>
    </row>
    <row r="11909" spans="1:22" x14ac:dyDescent="0.3">
      <c r="A11909" t="s">
        <v>268</v>
      </c>
      <c r="C11909" t="s">
        <v>88</v>
      </c>
      <c r="D11909" s="29">
        <v>45825</v>
      </c>
      <c r="E11909" s="161">
        <v>0</v>
      </c>
      <c r="F11909" s="161">
        <v>0</v>
      </c>
      <c r="G11909" s="161">
        <v>0</v>
      </c>
      <c r="H11909" s="161">
        <v>0</v>
      </c>
      <c r="L11909">
        <v>559.29746999999998</v>
      </c>
      <c r="R11909">
        <v>997.40674200000001</v>
      </c>
      <c r="S11909">
        <v>997.40674200000001</v>
      </c>
      <c r="T11909" s="194">
        <v>997.40674200000001</v>
      </c>
      <c r="U11909" t="s">
        <v>193</v>
      </c>
      <c r="V11909">
        <v>45708.441087962965</v>
      </c>
    </row>
    <row r="11910" spans="1:22" x14ac:dyDescent="0.3">
      <c r="A11910" t="s">
        <v>268</v>
      </c>
      <c r="C11910" t="s">
        <v>88</v>
      </c>
      <c r="D11910" s="29">
        <v>45826</v>
      </c>
      <c r="E11910" s="161">
        <v>0</v>
      </c>
      <c r="F11910" s="161">
        <v>0</v>
      </c>
      <c r="G11910" s="161">
        <v>0</v>
      </c>
      <c r="H11910" s="161">
        <v>0</v>
      </c>
      <c r="L11910">
        <v>559.29746999999998</v>
      </c>
      <c r="R11910">
        <v>997.40674200000001</v>
      </c>
      <c r="S11910">
        <v>997.40674200000001</v>
      </c>
      <c r="T11910" s="194">
        <v>997.40674200000001</v>
      </c>
      <c r="U11910" t="s">
        <v>193</v>
      </c>
      <c r="V11910">
        <v>45708.441192129627</v>
      </c>
    </row>
    <row r="11911" spans="1:22" x14ac:dyDescent="0.3">
      <c r="A11911" t="s">
        <v>268</v>
      </c>
      <c r="C11911" t="s">
        <v>88</v>
      </c>
      <c r="D11911" s="29">
        <v>45827</v>
      </c>
      <c r="E11911" s="161">
        <v>0</v>
      </c>
      <c r="F11911" s="161">
        <v>0</v>
      </c>
      <c r="G11911" s="161">
        <v>0</v>
      </c>
      <c r="H11911" s="161">
        <v>0</v>
      </c>
      <c r="L11911">
        <v>559.29746999999998</v>
      </c>
      <c r="R11911">
        <v>997.40674200000001</v>
      </c>
      <c r="S11911">
        <v>997.40674200000001</v>
      </c>
      <c r="T11911" s="194">
        <v>997.40674200000001</v>
      </c>
      <c r="U11911" t="s">
        <v>193</v>
      </c>
      <c r="V11911">
        <v>45708.441134259258</v>
      </c>
    </row>
    <row r="11912" spans="1:22" x14ac:dyDescent="0.3">
      <c r="A11912" t="s">
        <v>268</v>
      </c>
      <c r="C11912" t="s">
        <v>88</v>
      </c>
      <c r="D11912" s="29">
        <v>45828</v>
      </c>
      <c r="E11912" s="161">
        <v>0</v>
      </c>
      <c r="F11912" s="161">
        <v>0</v>
      </c>
      <c r="G11912" s="161">
        <v>0</v>
      </c>
      <c r="H11912" s="161">
        <v>0</v>
      </c>
      <c r="L11912">
        <v>559.29746999999998</v>
      </c>
      <c r="R11912">
        <v>997.40674200000001</v>
      </c>
      <c r="S11912">
        <v>997.40674200000001</v>
      </c>
      <c r="T11912" s="194">
        <v>997.40674200000001</v>
      </c>
      <c r="U11912" t="s">
        <v>193</v>
      </c>
      <c r="V11912">
        <v>45708.441261574073</v>
      </c>
    </row>
    <row r="11913" spans="1:22" x14ac:dyDescent="0.3">
      <c r="A11913" t="s">
        <v>268</v>
      </c>
      <c r="C11913" t="s">
        <v>88</v>
      </c>
      <c r="D11913" s="29">
        <v>45829</v>
      </c>
      <c r="E11913" s="161">
        <v>0</v>
      </c>
      <c r="F11913" s="161">
        <v>0</v>
      </c>
      <c r="G11913" s="161">
        <v>0</v>
      </c>
      <c r="H11913" s="161">
        <v>0</v>
      </c>
      <c r="L11913">
        <v>559.29746999999998</v>
      </c>
      <c r="R11913">
        <v>997.40674200000001</v>
      </c>
      <c r="S11913">
        <v>997.40674200000001</v>
      </c>
      <c r="T11913" s="194">
        <v>997.40674200000001</v>
      </c>
      <c r="U11913" t="s">
        <v>193</v>
      </c>
      <c r="V11913">
        <v>45708.44121527778</v>
      </c>
    </row>
    <row r="11914" spans="1:22" x14ac:dyDescent="0.3">
      <c r="A11914" t="s">
        <v>268</v>
      </c>
      <c r="C11914" t="s">
        <v>88</v>
      </c>
      <c r="D11914" s="29">
        <v>45830</v>
      </c>
      <c r="E11914" s="161">
        <v>0</v>
      </c>
      <c r="F11914" s="161">
        <v>0</v>
      </c>
      <c r="G11914" s="161">
        <v>0</v>
      </c>
      <c r="H11914" s="161">
        <v>0</v>
      </c>
      <c r="L11914">
        <v>559.29746999999998</v>
      </c>
      <c r="R11914">
        <v>997.40674200000001</v>
      </c>
      <c r="S11914">
        <v>997.40674200000001</v>
      </c>
      <c r="T11914" s="194">
        <v>997.40674200000001</v>
      </c>
      <c r="U11914" t="s">
        <v>193</v>
      </c>
      <c r="V11914">
        <v>45708.441145833334</v>
      </c>
    </row>
    <row r="11915" spans="1:22" x14ac:dyDescent="0.3">
      <c r="A11915" t="s">
        <v>268</v>
      </c>
      <c r="C11915" t="s">
        <v>88</v>
      </c>
      <c r="D11915" s="29">
        <v>45831</v>
      </c>
      <c r="E11915" s="161">
        <v>0</v>
      </c>
      <c r="F11915" s="161">
        <v>0</v>
      </c>
      <c r="G11915" s="161">
        <v>0</v>
      </c>
      <c r="H11915" s="161">
        <v>0</v>
      </c>
      <c r="L11915">
        <v>559.29746999999998</v>
      </c>
      <c r="R11915">
        <v>997.40674200000001</v>
      </c>
      <c r="S11915">
        <v>997.40674200000001</v>
      </c>
      <c r="T11915" s="194">
        <v>997.40674200000001</v>
      </c>
      <c r="U11915" t="s">
        <v>193</v>
      </c>
      <c r="V11915">
        <v>45708.441527777781</v>
      </c>
    </row>
    <row r="11916" spans="1:22" x14ac:dyDescent="0.3">
      <c r="A11916" t="s">
        <v>268</v>
      </c>
      <c r="C11916" t="s">
        <v>88</v>
      </c>
      <c r="D11916" s="29">
        <v>45832</v>
      </c>
      <c r="E11916" s="161">
        <v>0</v>
      </c>
      <c r="F11916" s="161">
        <v>0</v>
      </c>
      <c r="G11916" s="161">
        <v>0</v>
      </c>
      <c r="H11916" s="161">
        <v>0</v>
      </c>
      <c r="L11916">
        <v>559.29746999999998</v>
      </c>
      <c r="R11916">
        <v>997.40674200000001</v>
      </c>
      <c r="S11916">
        <v>997.40674200000001</v>
      </c>
      <c r="T11916" s="194">
        <v>997.40674200000001</v>
      </c>
      <c r="U11916" t="s">
        <v>193</v>
      </c>
      <c r="V11916">
        <v>45708.441099537034</v>
      </c>
    </row>
    <row r="11917" spans="1:22" x14ac:dyDescent="0.3">
      <c r="A11917" t="s">
        <v>268</v>
      </c>
      <c r="C11917" t="s">
        <v>88</v>
      </c>
      <c r="D11917" s="29">
        <v>45833</v>
      </c>
      <c r="E11917" s="161">
        <v>0</v>
      </c>
      <c r="F11917" s="161">
        <v>0</v>
      </c>
      <c r="G11917" s="161">
        <v>0</v>
      </c>
      <c r="H11917" s="161">
        <v>0</v>
      </c>
      <c r="L11917">
        <v>559.29746999999998</v>
      </c>
      <c r="R11917">
        <v>997.40674200000001</v>
      </c>
      <c r="S11917">
        <v>997.40674200000001</v>
      </c>
      <c r="T11917" s="194">
        <v>997.40674200000001</v>
      </c>
      <c r="U11917" t="s">
        <v>193</v>
      </c>
      <c r="V11917">
        <v>45708.441365740742</v>
      </c>
    </row>
    <row r="11918" spans="1:22" x14ac:dyDescent="0.3">
      <c r="A11918" t="s">
        <v>268</v>
      </c>
      <c r="C11918" t="s">
        <v>88</v>
      </c>
      <c r="D11918" s="29">
        <v>45834</v>
      </c>
      <c r="E11918" s="161">
        <v>0</v>
      </c>
      <c r="F11918" s="161">
        <v>0</v>
      </c>
      <c r="G11918" s="161">
        <v>0</v>
      </c>
      <c r="H11918" s="161">
        <v>0</v>
      </c>
      <c r="L11918">
        <v>559.29746999999998</v>
      </c>
      <c r="R11918">
        <v>997.40674200000001</v>
      </c>
      <c r="S11918">
        <v>997.40674200000001</v>
      </c>
      <c r="T11918" s="194">
        <v>997.40674200000001</v>
      </c>
      <c r="U11918" t="s">
        <v>193</v>
      </c>
      <c r="V11918">
        <v>45708.441435185188</v>
      </c>
    </row>
    <row r="11919" spans="1:22" x14ac:dyDescent="0.3">
      <c r="A11919" t="s">
        <v>268</v>
      </c>
      <c r="C11919" t="s">
        <v>88</v>
      </c>
      <c r="D11919" s="29">
        <v>45835</v>
      </c>
      <c r="E11919" s="161">
        <v>0</v>
      </c>
      <c r="F11919" s="161">
        <v>0</v>
      </c>
      <c r="G11919" s="161">
        <v>0</v>
      </c>
      <c r="H11919" s="161">
        <v>0</v>
      </c>
      <c r="L11919">
        <v>559.29746999999998</v>
      </c>
      <c r="R11919">
        <v>997.40674200000001</v>
      </c>
      <c r="S11919">
        <v>997.40674200000001</v>
      </c>
      <c r="T11919" s="194">
        <v>997.40674200000001</v>
      </c>
      <c r="U11919" t="s">
        <v>193</v>
      </c>
      <c r="V11919">
        <v>45708.441296296296</v>
      </c>
    </row>
    <row r="11920" spans="1:22" x14ac:dyDescent="0.3">
      <c r="A11920" t="s">
        <v>268</v>
      </c>
      <c r="C11920" t="s">
        <v>88</v>
      </c>
      <c r="D11920" s="29">
        <v>45836</v>
      </c>
      <c r="E11920" s="161">
        <v>0</v>
      </c>
      <c r="F11920" s="161">
        <v>0</v>
      </c>
      <c r="G11920" s="161">
        <v>0</v>
      </c>
      <c r="H11920" s="161">
        <v>0</v>
      </c>
      <c r="L11920">
        <v>559.29746999999998</v>
      </c>
      <c r="R11920">
        <v>997.40674200000001</v>
      </c>
      <c r="S11920">
        <v>997.40674200000001</v>
      </c>
      <c r="T11920" s="194">
        <v>997.40674200000001</v>
      </c>
      <c r="U11920" t="s">
        <v>193</v>
      </c>
      <c r="V11920">
        <v>45708.441562499997</v>
      </c>
    </row>
    <row r="11921" spans="1:22" x14ac:dyDescent="0.3">
      <c r="A11921" t="s">
        <v>268</v>
      </c>
      <c r="C11921" t="s">
        <v>88</v>
      </c>
      <c r="D11921" s="29">
        <v>45837</v>
      </c>
      <c r="E11921" s="161">
        <v>0</v>
      </c>
      <c r="F11921" s="161">
        <v>0</v>
      </c>
      <c r="G11921" s="161">
        <v>0</v>
      </c>
      <c r="H11921" s="161">
        <v>0</v>
      </c>
      <c r="L11921">
        <v>559.29746999999998</v>
      </c>
      <c r="R11921">
        <v>997.40674200000001</v>
      </c>
      <c r="S11921">
        <v>997.40674200000001</v>
      </c>
      <c r="T11921" s="194">
        <v>997.40674200000001</v>
      </c>
      <c r="U11921" t="s">
        <v>193</v>
      </c>
      <c r="V11921">
        <v>45708.441342592596</v>
      </c>
    </row>
    <row r="11922" spans="1:22" x14ac:dyDescent="0.3">
      <c r="A11922" t="s">
        <v>268</v>
      </c>
      <c r="C11922" t="s">
        <v>88</v>
      </c>
      <c r="D11922" s="29">
        <v>45838</v>
      </c>
      <c r="E11922" s="161">
        <v>0</v>
      </c>
      <c r="F11922" s="161">
        <v>0</v>
      </c>
      <c r="G11922" s="161">
        <v>0</v>
      </c>
      <c r="H11922" s="161">
        <v>0</v>
      </c>
      <c r="L11922">
        <v>559.29746999999998</v>
      </c>
      <c r="R11922">
        <v>997.40674200000001</v>
      </c>
      <c r="S11922">
        <v>997.40674200000001</v>
      </c>
      <c r="T11922" s="194">
        <v>997.40674200000001</v>
      </c>
      <c r="U11922" t="s">
        <v>193</v>
      </c>
      <c r="V11922">
        <v>45708.441550925927</v>
      </c>
    </row>
    <row r="11923" spans="1:22" x14ac:dyDescent="0.3">
      <c r="A11923" t="s">
        <v>268</v>
      </c>
      <c r="C11923" t="s">
        <v>88</v>
      </c>
      <c r="D11923" s="29">
        <v>45839</v>
      </c>
      <c r="E11923" s="161">
        <v>0</v>
      </c>
      <c r="F11923" s="161">
        <v>0</v>
      </c>
      <c r="G11923" s="161">
        <v>0</v>
      </c>
      <c r="H11923" s="161">
        <v>0</v>
      </c>
      <c r="L11923">
        <v>559.29746999999998</v>
      </c>
      <c r="R11923">
        <v>997.40674200000001</v>
      </c>
      <c r="S11923">
        <v>997.40674200000001</v>
      </c>
      <c r="T11923" s="194">
        <v>997.40674200000001</v>
      </c>
      <c r="U11923" t="s">
        <v>193</v>
      </c>
      <c r="V11923">
        <v>45708.441516203704</v>
      </c>
    </row>
    <row r="11924" spans="1:22" x14ac:dyDescent="0.3">
      <c r="A11924" t="s">
        <v>268</v>
      </c>
      <c r="C11924" t="s">
        <v>88</v>
      </c>
      <c r="D11924" s="29">
        <v>45840</v>
      </c>
      <c r="E11924" s="161">
        <v>0</v>
      </c>
      <c r="F11924" s="161">
        <v>0</v>
      </c>
      <c r="G11924" s="161">
        <v>0</v>
      </c>
      <c r="H11924" s="161">
        <v>0</v>
      </c>
      <c r="L11924">
        <v>559.29746999999998</v>
      </c>
      <c r="R11924">
        <v>997.40674200000001</v>
      </c>
      <c r="S11924">
        <v>997.40674200000001</v>
      </c>
      <c r="T11924" s="194">
        <v>997.40674200000001</v>
      </c>
      <c r="U11924" t="s">
        <v>193</v>
      </c>
      <c r="V11924">
        <v>45708.44158564815</v>
      </c>
    </row>
    <row r="11925" spans="1:22" x14ac:dyDescent="0.3">
      <c r="A11925" t="s">
        <v>268</v>
      </c>
      <c r="C11925" t="s">
        <v>88</v>
      </c>
      <c r="D11925" s="29">
        <v>45841</v>
      </c>
      <c r="E11925" s="161">
        <v>0</v>
      </c>
      <c r="F11925" s="161">
        <v>0</v>
      </c>
      <c r="G11925" s="161">
        <v>0</v>
      </c>
      <c r="H11925" s="161">
        <v>0</v>
      </c>
      <c r="L11925">
        <v>559.29746999999998</v>
      </c>
      <c r="R11925">
        <v>997.40674200000001</v>
      </c>
      <c r="S11925">
        <v>997.40674200000001</v>
      </c>
      <c r="T11925" s="194">
        <v>997.40674200000001</v>
      </c>
      <c r="U11925" t="s">
        <v>193</v>
      </c>
      <c r="V11925">
        <v>45708.441527777781</v>
      </c>
    </row>
    <row r="11926" spans="1:22" x14ac:dyDescent="0.3">
      <c r="A11926" t="s">
        <v>268</v>
      </c>
      <c r="C11926" t="s">
        <v>88</v>
      </c>
      <c r="D11926" s="29">
        <v>45842</v>
      </c>
      <c r="E11926" s="161">
        <v>0</v>
      </c>
      <c r="F11926" s="161">
        <v>0</v>
      </c>
      <c r="G11926" s="161">
        <v>0</v>
      </c>
      <c r="H11926" s="161">
        <v>0</v>
      </c>
      <c r="L11926">
        <v>559.29746999999998</v>
      </c>
      <c r="R11926">
        <v>997.40674200000001</v>
      </c>
      <c r="S11926">
        <v>997.40674200000001</v>
      </c>
      <c r="T11926" s="194">
        <v>997.40674200000001</v>
      </c>
      <c r="U11926" t="s">
        <v>193</v>
      </c>
      <c r="V11926">
        <v>45708.441481481481</v>
      </c>
    </row>
    <row r="11927" spans="1:22" x14ac:dyDescent="0.3">
      <c r="A11927" t="s">
        <v>268</v>
      </c>
      <c r="C11927" t="s">
        <v>88</v>
      </c>
      <c r="D11927" s="29">
        <v>45843</v>
      </c>
      <c r="E11927" s="161">
        <v>0</v>
      </c>
      <c r="F11927" s="161">
        <v>0</v>
      </c>
      <c r="G11927" s="161">
        <v>0</v>
      </c>
      <c r="H11927" s="161">
        <v>0</v>
      </c>
      <c r="L11927">
        <v>559.29746999999998</v>
      </c>
      <c r="R11927">
        <v>997.40674200000001</v>
      </c>
      <c r="S11927">
        <v>997.40674200000001</v>
      </c>
      <c r="T11927" s="194">
        <v>997.40674200000001</v>
      </c>
      <c r="U11927" t="s">
        <v>193</v>
      </c>
      <c r="V11927">
        <v>45708.441250000003</v>
      </c>
    </row>
    <row r="11928" spans="1:22" x14ac:dyDescent="0.3">
      <c r="A11928" t="s">
        <v>268</v>
      </c>
      <c r="C11928" t="s">
        <v>88</v>
      </c>
      <c r="D11928" s="29">
        <v>45844</v>
      </c>
      <c r="E11928" s="161">
        <v>0</v>
      </c>
      <c r="F11928" s="161">
        <v>0</v>
      </c>
      <c r="G11928" s="161">
        <v>0</v>
      </c>
      <c r="H11928" s="161">
        <v>0</v>
      </c>
      <c r="L11928">
        <v>559.29746999999998</v>
      </c>
      <c r="R11928">
        <v>997.40674200000001</v>
      </c>
      <c r="S11928">
        <v>997.40674200000001</v>
      </c>
      <c r="T11928" s="194">
        <v>997.40674200000001</v>
      </c>
      <c r="U11928" t="s">
        <v>193</v>
      </c>
      <c r="V11928">
        <v>45708.441388888888</v>
      </c>
    </row>
    <row r="11929" spans="1:22" x14ac:dyDescent="0.3">
      <c r="A11929" t="s">
        <v>268</v>
      </c>
      <c r="C11929" t="s">
        <v>88</v>
      </c>
      <c r="D11929" s="29">
        <v>45845</v>
      </c>
      <c r="E11929" s="161">
        <v>0</v>
      </c>
      <c r="F11929" s="161">
        <v>0</v>
      </c>
      <c r="G11929" s="161">
        <v>0</v>
      </c>
      <c r="H11929" s="161">
        <v>0</v>
      </c>
      <c r="L11929">
        <v>559.29746999999998</v>
      </c>
      <c r="R11929">
        <v>997.40674200000001</v>
      </c>
      <c r="S11929">
        <v>997.40674200000001</v>
      </c>
      <c r="T11929" s="194">
        <v>997.40674200000001</v>
      </c>
      <c r="U11929" t="s">
        <v>193</v>
      </c>
      <c r="V11929">
        <v>45708.441574074073</v>
      </c>
    </row>
    <row r="11930" spans="1:22" x14ac:dyDescent="0.3">
      <c r="A11930" t="s">
        <v>268</v>
      </c>
      <c r="C11930" t="s">
        <v>88</v>
      </c>
      <c r="D11930" s="29">
        <v>45846</v>
      </c>
      <c r="E11930" s="161">
        <v>0</v>
      </c>
      <c r="F11930" s="161">
        <v>0</v>
      </c>
      <c r="G11930" s="161">
        <v>0</v>
      </c>
      <c r="H11930" s="161">
        <v>0</v>
      </c>
      <c r="L11930">
        <v>559.29746999999998</v>
      </c>
      <c r="R11930">
        <v>997.40674200000001</v>
      </c>
      <c r="S11930">
        <v>997.40674200000001</v>
      </c>
      <c r="T11930" s="194">
        <v>997.40674200000001</v>
      </c>
      <c r="U11930" t="s">
        <v>193</v>
      </c>
      <c r="V11930">
        <v>45708.44127314815</v>
      </c>
    </row>
    <row r="11931" spans="1:22" x14ac:dyDescent="0.3">
      <c r="A11931" t="s">
        <v>268</v>
      </c>
      <c r="C11931" t="s">
        <v>88</v>
      </c>
      <c r="D11931" s="29">
        <v>45847</v>
      </c>
      <c r="E11931" s="161">
        <v>0</v>
      </c>
      <c r="F11931" s="161">
        <v>0</v>
      </c>
      <c r="G11931" s="161">
        <v>0</v>
      </c>
      <c r="H11931" s="161">
        <v>0</v>
      </c>
      <c r="L11931">
        <v>559.29746999999998</v>
      </c>
      <c r="R11931">
        <v>997.40674200000001</v>
      </c>
      <c r="S11931">
        <v>997.40674200000001</v>
      </c>
      <c r="T11931" s="194">
        <v>997.40674200000001</v>
      </c>
      <c r="U11931" t="s">
        <v>193</v>
      </c>
      <c r="V11931">
        <v>45708.441481481481</v>
      </c>
    </row>
    <row r="11932" spans="1:22" x14ac:dyDescent="0.3">
      <c r="A11932" t="s">
        <v>268</v>
      </c>
      <c r="C11932" t="s">
        <v>88</v>
      </c>
      <c r="D11932" s="29">
        <v>45848</v>
      </c>
      <c r="E11932" s="161">
        <v>0</v>
      </c>
      <c r="F11932" s="161">
        <v>0</v>
      </c>
      <c r="G11932" s="161">
        <v>0</v>
      </c>
      <c r="H11932" s="161">
        <v>0</v>
      </c>
      <c r="L11932">
        <v>559.29746999999998</v>
      </c>
      <c r="R11932">
        <v>997.40674200000001</v>
      </c>
      <c r="S11932">
        <v>997.40674200000001</v>
      </c>
      <c r="T11932" s="194">
        <v>997.40674200000001</v>
      </c>
      <c r="U11932" t="s">
        <v>193</v>
      </c>
      <c r="V11932">
        <v>45708.44122685185</v>
      </c>
    </row>
    <row r="11933" spans="1:22" x14ac:dyDescent="0.3">
      <c r="A11933" t="s">
        <v>268</v>
      </c>
      <c r="C11933" t="s">
        <v>88</v>
      </c>
      <c r="D11933" s="29">
        <v>45849</v>
      </c>
      <c r="E11933" s="161">
        <v>0</v>
      </c>
      <c r="F11933" s="161">
        <v>0</v>
      </c>
      <c r="G11933" s="161">
        <v>0</v>
      </c>
      <c r="H11933" s="161">
        <v>0</v>
      </c>
      <c r="L11933">
        <v>559.29746999999998</v>
      </c>
      <c r="R11933">
        <v>997.40674200000001</v>
      </c>
      <c r="S11933">
        <v>997.40674200000001</v>
      </c>
      <c r="T11933" s="194">
        <v>997.40674200000001</v>
      </c>
      <c r="U11933" t="s">
        <v>193</v>
      </c>
      <c r="V11933">
        <v>45708.441550925927</v>
      </c>
    </row>
    <row r="11934" spans="1:22" x14ac:dyDescent="0.3">
      <c r="A11934" t="s">
        <v>268</v>
      </c>
      <c r="C11934" t="s">
        <v>88</v>
      </c>
      <c r="D11934" s="29">
        <v>45850</v>
      </c>
      <c r="E11934" s="161">
        <v>0</v>
      </c>
      <c r="F11934" s="161">
        <v>0</v>
      </c>
      <c r="G11934" s="161">
        <v>0</v>
      </c>
      <c r="H11934" s="161">
        <v>0</v>
      </c>
      <c r="L11934">
        <v>559.29746999999998</v>
      </c>
      <c r="R11934">
        <v>997.40674200000001</v>
      </c>
      <c r="S11934">
        <v>997.40674200000001</v>
      </c>
      <c r="T11934" s="194">
        <v>997.40674200000001</v>
      </c>
      <c r="U11934" t="s">
        <v>193</v>
      </c>
      <c r="V11934">
        <v>45708.441261574073</v>
      </c>
    </row>
    <row r="11935" spans="1:22" x14ac:dyDescent="0.3">
      <c r="A11935" t="s">
        <v>268</v>
      </c>
      <c r="C11935" t="s">
        <v>88</v>
      </c>
      <c r="D11935" s="29">
        <v>45851</v>
      </c>
      <c r="E11935" s="161">
        <v>0</v>
      </c>
      <c r="F11935" s="161">
        <v>0</v>
      </c>
      <c r="G11935" s="161">
        <v>0</v>
      </c>
      <c r="H11935" s="161">
        <v>0</v>
      </c>
      <c r="L11935">
        <v>559.29746999999998</v>
      </c>
      <c r="R11935">
        <v>997.40674200000001</v>
      </c>
      <c r="S11935">
        <v>997.40674200000001</v>
      </c>
      <c r="T11935" s="194">
        <v>997.40674200000001</v>
      </c>
      <c r="U11935" t="s">
        <v>193</v>
      </c>
      <c r="V11935">
        <v>45708.441550925927</v>
      </c>
    </row>
    <row r="11936" spans="1:22" x14ac:dyDescent="0.3">
      <c r="A11936" t="s">
        <v>268</v>
      </c>
      <c r="C11936" t="s">
        <v>88</v>
      </c>
      <c r="D11936" s="29">
        <v>45852</v>
      </c>
      <c r="E11936" s="161">
        <v>0</v>
      </c>
      <c r="F11936" s="161">
        <v>0</v>
      </c>
      <c r="G11936" s="161">
        <v>0</v>
      </c>
      <c r="H11936" s="161">
        <v>0</v>
      </c>
      <c r="L11936">
        <v>559.29746999999998</v>
      </c>
      <c r="R11936">
        <v>997.40674200000001</v>
      </c>
      <c r="S11936">
        <v>997.40674200000001</v>
      </c>
      <c r="T11936" s="194">
        <v>997.40674200000001</v>
      </c>
      <c r="U11936" t="s">
        <v>193</v>
      </c>
      <c r="V11936">
        <v>45708.44153935185</v>
      </c>
    </row>
    <row r="11937" spans="1:22" x14ac:dyDescent="0.3">
      <c r="A11937" t="s">
        <v>268</v>
      </c>
      <c r="C11937" t="s">
        <v>88</v>
      </c>
      <c r="D11937" s="29">
        <v>45853</v>
      </c>
      <c r="E11937" s="161">
        <v>0</v>
      </c>
      <c r="F11937" s="161">
        <v>0</v>
      </c>
      <c r="G11937" s="161">
        <v>0</v>
      </c>
      <c r="H11937" s="161">
        <v>0</v>
      </c>
      <c r="L11937">
        <v>559.29746999999998</v>
      </c>
      <c r="R11937">
        <v>997.40674200000001</v>
      </c>
      <c r="S11937">
        <v>997.40674200000001</v>
      </c>
      <c r="T11937" s="194">
        <v>997.40674200000001</v>
      </c>
      <c r="U11937" t="s">
        <v>193</v>
      </c>
      <c r="V11937">
        <v>45708.44159722222</v>
      </c>
    </row>
    <row r="11938" spans="1:22" x14ac:dyDescent="0.3">
      <c r="A11938" t="s">
        <v>268</v>
      </c>
      <c r="C11938" t="s">
        <v>88</v>
      </c>
      <c r="D11938" s="29">
        <v>45854</v>
      </c>
      <c r="E11938" s="161">
        <v>0</v>
      </c>
      <c r="F11938" s="161">
        <v>0</v>
      </c>
      <c r="G11938" s="161">
        <v>0</v>
      </c>
      <c r="H11938" s="161">
        <v>0</v>
      </c>
      <c r="L11938">
        <v>559.29746999999998</v>
      </c>
      <c r="R11938">
        <v>997.40674200000001</v>
      </c>
      <c r="S11938">
        <v>997.40674200000001</v>
      </c>
      <c r="T11938" s="194">
        <v>997.40674200000001</v>
      </c>
      <c r="U11938" t="s">
        <v>193</v>
      </c>
      <c r="V11938">
        <v>45708.441469907404</v>
      </c>
    </row>
    <row r="11939" spans="1:22" x14ac:dyDescent="0.3">
      <c r="A11939" t="s">
        <v>268</v>
      </c>
      <c r="C11939" t="s">
        <v>88</v>
      </c>
      <c r="D11939" s="29">
        <v>45855</v>
      </c>
      <c r="E11939" s="161">
        <v>0</v>
      </c>
      <c r="F11939" s="161">
        <v>0</v>
      </c>
      <c r="G11939" s="161">
        <v>0</v>
      </c>
      <c r="H11939" s="161">
        <v>0</v>
      </c>
      <c r="L11939">
        <v>559.29746999999998</v>
      </c>
      <c r="R11939">
        <v>997.40674200000001</v>
      </c>
      <c r="S11939">
        <v>997.40674200000001</v>
      </c>
      <c r="T11939" s="194">
        <v>997.40674200000001</v>
      </c>
      <c r="U11939" t="s">
        <v>193</v>
      </c>
      <c r="V11939">
        <v>45708.441423611112</v>
      </c>
    </row>
    <row r="11940" spans="1:22" x14ac:dyDescent="0.3">
      <c r="A11940" t="s">
        <v>268</v>
      </c>
      <c r="C11940" t="s">
        <v>88</v>
      </c>
      <c r="D11940" s="29">
        <v>45856</v>
      </c>
      <c r="E11940" s="161">
        <v>0</v>
      </c>
      <c r="F11940" s="161">
        <v>0</v>
      </c>
      <c r="G11940" s="161">
        <v>0</v>
      </c>
      <c r="H11940" s="161">
        <v>0</v>
      </c>
      <c r="L11940">
        <v>559.29746999999998</v>
      </c>
      <c r="R11940">
        <v>997.40674200000001</v>
      </c>
      <c r="S11940">
        <v>997.40674200000001</v>
      </c>
      <c r="T11940" s="194">
        <v>997.40674200000001</v>
      </c>
      <c r="U11940" t="s">
        <v>193</v>
      </c>
      <c r="V11940">
        <v>45708.441203703704</v>
      </c>
    </row>
    <row r="11941" spans="1:22" x14ac:dyDescent="0.3">
      <c r="A11941" t="s">
        <v>268</v>
      </c>
      <c r="C11941" t="s">
        <v>88</v>
      </c>
      <c r="D11941" s="29">
        <v>45857</v>
      </c>
      <c r="E11941" s="161">
        <v>0</v>
      </c>
      <c r="F11941" s="161">
        <v>0</v>
      </c>
      <c r="G11941" s="161">
        <v>0</v>
      </c>
      <c r="H11941" s="161">
        <v>0</v>
      </c>
      <c r="L11941">
        <v>559.29746999999998</v>
      </c>
      <c r="R11941">
        <v>997.40674200000001</v>
      </c>
      <c r="S11941">
        <v>997.40674200000001</v>
      </c>
      <c r="T11941" s="194">
        <v>997.40674200000001</v>
      </c>
      <c r="U11941" t="s">
        <v>193</v>
      </c>
      <c r="V11941">
        <v>45708.441504629627</v>
      </c>
    </row>
    <row r="11942" spans="1:22" x14ac:dyDescent="0.3">
      <c r="A11942" t="s">
        <v>268</v>
      </c>
      <c r="C11942" t="s">
        <v>88</v>
      </c>
      <c r="D11942" s="29">
        <v>45858</v>
      </c>
      <c r="E11942" s="161">
        <v>0</v>
      </c>
      <c r="F11942" s="161">
        <v>0</v>
      </c>
      <c r="G11942" s="161">
        <v>0</v>
      </c>
      <c r="H11942" s="161">
        <v>0</v>
      </c>
      <c r="L11942">
        <v>559.29746999999998</v>
      </c>
      <c r="R11942">
        <v>997.40674200000001</v>
      </c>
      <c r="S11942">
        <v>997.40674200000001</v>
      </c>
      <c r="T11942" s="194">
        <v>997.40674200000001</v>
      </c>
      <c r="U11942" t="s">
        <v>193</v>
      </c>
      <c r="V11942">
        <v>45708.441493055558</v>
      </c>
    </row>
    <row r="11943" spans="1:22" x14ac:dyDescent="0.3">
      <c r="A11943" t="s">
        <v>268</v>
      </c>
      <c r="C11943" t="s">
        <v>88</v>
      </c>
      <c r="D11943" s="29">
        <v>45859</v>
      </c>
      <c r="E11943" s="161">
        <v>0</v>
      </c>
      <c r="F11943" s="161">
        <v>0</v>
      </c>
      <c r="G11943" s="161">
        <v>0</v>
      </c>
      <c r="H11943" s="161">
        <v>0</v>
      </c>
      <c r="L11943">
        <v>559.29746999999998</v>
      </c>
      <c r="R11943">
        <v>997.40674200000001</v>
      </c>
      <c r="S11943">
        <v>997.40674200000001</v>
      </c>
      <c r="T11943" s="194">
        <v>997.40674200000001</v>
      </c>
      <c r="U11943" t="s">
        <v>193</v>
      </c>
      <c r="V11943">
        <v>45708.441655092596</v>
      </c>
    </row>
    <row r="11944" spans="1:22" x14ac:dyDescent="0.3">
      <c r="A11944" t="s">
        <v>268</v>
      </c>
      <c r="C11944" t="s">
        <v>88</v>
      </c>
      <c r="D11944" s="29">
        <v>45860</v>
      </c>
      <c r="E11944" s="161">
        <v>0</v>
      </c>
      <c r="F11944" s="161">
        <v>0</v>
      </c>
      <c r="G11944" s="161">
        <v>0</v>
      </c>
      <c r="H11944" s="161">
        <v>0</v>
      </c>
      <c r="L11944">
        <v>559.29746999999998</v>
      </c>
      <c r="R11944">
        <v>997.40674200000001</v>
      </c>
      <c r="S11944">
        <v>997.40674200000001</v>
      </c>
      <c r="T11944" s="194">
        <v>997.40674200000001</v>
      </c>
      <c r="U11944" t="s">
        <v>193</v>
      </c>
      <c r="V11944">
        <v>45708.441307870373</v>
      </c>
    </row>
    <row r="11945" spans="1:22" x14ac:dyDescent="0.3">
      <c r="A11945" t="s">
        <v>268</v>
      </c>
      <c r="C11945" t="s">
        <v>88</v>
      </c>
      <c r="D11945" s="29">
        <v>45861</v>
      </c>
      <c r="E11945" s="161">
        <v>0</v>
      </c>
      <c r="F11945" s="161">
        <v>0</v>
      </c>
      <c r="G11945" s="161">
        <v>0</v>
      </c>
      <c r="H11945" s="161">
        <v>0</v>
      </c>
      <c r="L11945">
        <v>559.29746999999998</v>
      </c>
      <c r="R11945">
        <v>997.40674200000001</v>
      </c>
      <c r="S11945">
        <v>997.40674200000001</v>
      </c>
      <c r="T11945" s="194">
        <v>997.40674200000001</v>
      </c>
      <c r="U11945" t="s">
        <v>193</v>
      </c>
      <c r="V11945">
        <v>45708.441736111112</v>
      </c>
    </row>
    <row r="11946" spans="1:22" x14ac:dyDescent="0.3">
      <c r="A11946" t="s">
        <v>268</v>
      </c>
      <c r="C11946" t="s">
        <v>88</v>
      </c>
      <c r="D11946" s="29">
        <v>45862</v>
      </c>
      <c r="E11946" s="161">
        <v>0</v>
      </c>
      <c r="F11946" s="161">
        <v>0</v>
      </c>
      <c r="G11946" s="161">
        <v>0</v>
      </c>
      <c r="H11946" s="161">
        <v>0</v>
      </c>
      <c r="L11946">
        <v>559.29746999999998</v>
      </c>
      <c r="R11946">
        <v>997.40674200000001</v>
      </c>
      <c r="S11946">
        <v>997.40674200000001</v>
      </c>
      <c r="T11946" s="194">
        <v>997.40674200000001</v>
      </c>
      <c r="U11946" t="s">
        <v>193</v>
      </c>
      <c r="V11946">
        <v>45708.441435185188</v>
      </c>
    </row>
    <row r="11947" spans="1:22" x14ac:dyDescent="0.3">
      <c r="A11947" t="s">
        <v>268</v>
      </c>
      <c r="C11947" t="s">
        <v>88</v>
      </c>
      <c r="D11947" s="29">
        <v>45863</v>
      </c>
      <c r="E11947" s="161">
        <v>0</v>
      </c>
      <c r="F11947" s="161">
        <v>0</v>
      </c>
      <c r="G11947" s="161">
        <v>0</v>
      </c>
      <c r="H11947" s="161">
        <v>0</v>
      </c>
      <c r="L11947">
        <v>559.29746999999998</v>
      </c>
      <c r="R11947">
        <v>997.40674200000001</v>
      </c>
      <c r="S11947">
        <v>997.40674200000001</v>
      </c>
      <c r="T11947" s="194">
        <v>997.40674200000001</v>
      </c>
      <c r="U11947" t="s">
        <v>193</v>
      </c>
      <c r="V11947">
        <v>45708.441377314812</v>
      </c>
    </row>
    <row r="11948" spans="1:22" x14ac:dyDescent="0.3">
      <c r="A11948" t="s">
        <v>268</v>
      </c>
      <c r="C11948" t="s">
        <v>88</v>
      </c>
      <c r="D11948" s="29">
        <v>45864</v>
      </c>
      <c r="E11948" s="161">
        <v>0</v>
      </c>
      <c r="F11948" s="161">
        <v>0</v>
      </c>
      <c r="G11948" s="161">
        <v>0</v>
      </c>
      <c r="H11948" s="161">
        <v>0</v>
      </c>
      <c r="L11948">
        <v>559.29746999999998</v>
      </c>
      <c r="R11948">
        <v>997.40674200000001</v>
      </c>
      <c r="S11948">
        <v>997.40674200000001</v>
      </c>
      <c r="T11948" s="194">
        <v>997.40674200000001</v>
      </c>
      <c r="U11948" t="s">
        <v>193</v>
      </c>
      <c r="V11948">
        <v>45708.441238425927</v>
      </c>
    </row>
    <row r="11949" spans="1:22" x14ac:dyDescent="0.3">
      <c r="A11949" t="s">
        <v>268</v>
      </c>
      <c r="C11949" t="s">
        <v>88</v>
      </c>
      <c r="D11949" s="29">
        <v>45865</v>
      </c>
      <c r="E11949" s="161">
        <v>0</v>
      </c>
      <c r="F11949" s="161">
        <v>0</v>
      </c>
      <c r="G11949" s="161">
        <v>0</v>
      </c>
      <c r="H11949" s="161">
        <v>0</v>
      </c>
      <c r="L11949">
        <v>559.29746999999998</v>
      </c>
      <c r="R11949">
        <v>997.40674200000001</v>
      </c>
      <c r="S11949">
        <v>997.40674200000001</v>
      </c>
      <c r="T11949" s="194">
        <v>997.40674200000001</v>
      </c>
      <c r="U11949" t="s">
        <v>193</v>
      </c>
      <c r="V11949">
        <v>45708.441354166665</v>
      </c>
    </row>
    <row r="11950" spans="1:22" x14ac:dyDescent="0.3">
      <c r="A11950" t="s">
        <v>268</v>
      </c>
      <c r="C11950" t="s">
        <v>88</v>
      </c>
      <c r="D11950" s="29">
        <v>45866</v>
      </c>
      <c r="E11950" s="161">
        <v>0</v>
      </c>
      <c r="F11950" s="161">
        <v>0</v>
      </c>
      <c r="G11950" s="161">
        <v>0</v>
      </c>
      <c r="H11950" s="161">
        <v>0</v>
      </c>
      <c r="L11950">
        <v>559.29746999999998</v>
      </c>
      <c r="R11950">
        <v>997.40674200000001</v>
      </c>
      <c r="S11950">
        <v>997.40674200000001</v>
      </c>
      <c r="T11950" s="194">
        <v>997.40674200000001</v>
      </c>
      <c r="U11950" t="s">
        <v>193</v>
      </c>
      <c r="V11950">
        <v>45708.44153935185</v>
      </c>
    </row>
    <row r="11951" spans="1:22" x14ac:dyDescent="0.3">
      <c r="A11951" t="s">
        <v>268</v>
      </c>
      <c r="C11951" t="s">
        <v>88</v>
      </c>
      <c r="D11951" s="29">
        <v>45867</v>
      </c>
      <c r="E11951" s="161">
        <v>0</v>
      </c>
      <c r="F11951" s="161">
        <v>0</v>
      </c>
      <c r="G11951" s="161">
        <v>0</v>
      </c>
      <c r="H11951" s="161">
        <v>0</v>
      </c>
      <c r="L11951">
        <v>559.29746999999998</v>
      </c>
      <c r="R11951">
        <v>997.40674200000001</v>
      </c>
      <c r="S11951">
        <v>997.40674200000001</v>
      </c>
      <c r="T11951" s="194">
        <v>997.40674200000001</v>
      </c>
      <c r="U11951" t="s">
        <v>193</v>
      </c>
      <c r="V11951">
        <v>45708.441678240742</v>
      </c>
    </row>
    <row r="11952" spans="1:22" x14ac:dyDescent="0.3">
      <c r="A11952" t="s">
        <v>268</v>
      </c>
      <c r="C11952" t="s">
        <v>88</v>
      </c>
      <c r="D11952" s="29">
        <v>45868</v>
      </c>
      <c r="E11952" s="161">
        <v>0</v>
      </c>
      <c r="F11952" s="161">
        <v>0</v>
      </c>
      <c r="G11952" s="161">
        <v>0</v>
      </c>
      <c r="H11952" s="161">
        <v>0</v>
      </c>
      <c r="L11952">
        <v>559.29746999999998</v>
      </c>
      <c r="R11952">
        <v>997.40674200000001</v>
      </c>
      <c r="S11952">
        <v>997.40674200000001</v>
      </c>
      <c r="T11952" s="194">
        <v>997.40674200000001</v>
      </c>
      <c r="U11952" t="s">
        <v>193</v>
      </c>
      <c r="V11952">
        <v>45708.44127314815</v>
      </c>
    </row>
    <row r="11953" spans="1:22" x14ac:dyDescent="0.3">
      <c r="A11953" t="s">
        <v>268</v>
      </c>
      <c r="C11953" t="s">
        <v>88</v>
      </c>
      <c r="D11953" s="29">
        <v>45869</v>
      </c>
      <c r="E11953" s="161">
        <v>0</v>
      </c>
      <c r="F11953" s="161">
        <v>0</v>
      </c>
      <c r="G11953" s="161">
        <v>0</v>
      </c>
      <c r="H11953" s="161">
        <v>0</v>
      </c>
      <c r="L11953">
        <v>559.29746999999998</v>
      </c>
      <c r="R11953">
        <v>997.40674200000001</v>
      </c>
      <c r="S11953">
        <v>997.40674200000001</v>
      </c>
      <c r="T11953" s="194">
        <v>997.40674200000001</v>
      </c>
      <c r="U11953" t="s">
        <v>193</v>
      </c>
      <c r="V11953">
        <v>45708.441377314812</v>
      </c>
    </row>
    <row r="11954" spans="1:22" x14ac:dyDescent="0.3">
      <c r="A11954" t="s">
        <v>268</v>
      </c>
      <c r="C11954" t="s">
        <v>88</v>
      </c>
      <c r="D11954" s="29">
        <v>45870</v>
      </c>
      <c r="E11954" s="161">
        <v>0</v>
      </c>
      <c r="F11954" s="161">
        <v>0</v>
      </c>
      <c r="G11954" s="161">
        <v>0</v>
      </c>
      <c r="H11954" s="161">
        <v>0</v>
      </c>
      <c r="L11954">
        <v>559.29746999999998</v>
      </c>
      <c r="R11954">
        <v>997.40674200000001</v>
      </c>
      <c r="S11954">
        <v>997.40674200000001</v>
      </c>
      <c r="T11954" s="194">
        <v>997.40674200000001</v>
      </c>
      <c r="U11954" t="s">
        <v>193</v>
      </c>
      <c r="V11954">
        <v>45708.441203703704</v>
      </c>
    </row>
    <row r="11955" spans="1:22" x14ac:dyDescent="0.3">
      <c r="A11955" t="s">
        <v>268</v>
      </c>
      <c r="C11955" t="s">
        <v>88</v>
      </c>
      <c r="D11955" s="29">
        <v>45871</v>
      </c>
      <c r="E11955" s="161">
        <v>0</v>
      </c>
      <c r="F11955" s="161">
        <v>0</v>
      </c>
      <c r="G11955" s="161">
        <v>0</v>
      </c>
      <c r="H11955" s="161">
        <v>0</v>
      </c>
      <c r="L11955">
        <v>559.29746999999998</v>
      </c>
      <c r="R11955">
        <v>997.40674200000001</v>
      </c>
      <c r="S11955">
        <v>997.40674200000001</v>
      </c>
      <c r="T11955" s="194">
        <v>997.40674200000001</v>
      </c>
      <c r="U11955" t="s">
        <v>193</v>
      </c>
      <c r="V11955">
        <v>45708.441631944443</v>
      </c>
    </row>
    <row r="11956" spans="1:22" x14ac:dyDescent="0.3">
      <c r="A11956" t="s">
        <v>268</v>
      </c>
      <c r="C11956" t="s">
        <v>88</v>
      </c>
      <c r="D11956" s="29">
        <v>45872</v>
      </c>
      <c r="E11956" s="161">
        <v>0</v>
      </c>
      <c r="F11956" s="161">
        <v>0</v>
      </c>
      <c r="G11956" s="161">
        <v>0</v>
      </c>
      <c r="H11956" s="161">
        <v>0</v>
      </c>
      <c r="L11956">
        <v>559.29746999999998</v>
      </c>
      <c r="R11956">
        <v>997.40674200000001</v>
      </c>
      <c r="S11956">
        <v>997.40674200000001</v>
      </c>
      <c r="T11956" s="194">
        <v>997.40674200000001</v>
      </c>
      <c r="U11956" t="s">
        <v>193</v>
      </c>
      <c r="V11956">
        <v>45708.441284722219</v>
      </c>
    </row>
    <row r="11957" spans="1:22" x14ac:dyDescent="0.3">
      <c r="A11957" t="s">
        <v>268</v>
      </c>
      <c r="C11957" t="s">
        <v>88</v>
      </c>
      <c r="D11957" s="29">
        <v>45873</v>
      </c>
      <c r="E11957" s="161">
        <v>0</v>
      </c>
      <c r="F11957" s="161">
        <v>0</v>
      </c>
      <c r="G11957" s="161">
        <v>0</v>
      </c>
      <c r="H11957" s="161">
        <v>0</v>
      </c>
      <c r="L11957">
        <v>559.29746999999998</v>
      </c>
      <c r="R11957">
        <v>997.40674200000001</v>
      </c>
      <c r="S11957">
        <v>997.40674200000001</v>
      </c>
      <c r="T11957" s="194">
        <v>997.40674200000001</v>
      </c>
      <c r="U11957" t="s">
        <v>193</v>
      </c>
      <c r="V11957">
        <v>45708.441736111112</v>
      </c>
    </row>
    <row r="11958" spans="1:22" x14ac:dyDescent="0.3">
      <c r="A11958" t="s">
        <v>268</v>
      </c>
      <c r="C11958" t="s">
        <v>88</v>
      </c>
      <c r="D11958" s="29">
        <v>45874</v>
      </c>
      <c r="E11958" s="161">
        <v>0</v>
      </c>
      <c r="F11958" s="161">
        <v>0</v>
      </c>
      <c r="G11958" s="161">
        <v>0</v>
      </c>
      <c r="H11958" s="161">
        <v>0</v>
      </c>
      <c r="L11958">
        <v>559.29746999999998</v>
      </c>
      <c r="R11958">
        <v>997.40674200000001</v>
      </c>
      <c r="S11958">
        <v>997.40674200000001</v>
      </c>
      <c r="T11958" s="194">
        <v>997.40674200000001</v>
      </c>
      <c r="U11958" t="s">
        <v>193</v>
      </c>
      <c r="V11958">
        <v>45708.441747685189</v>
      </c>
    </row>
    <row r="11959" spans="1:22" x14ac:dyDescent="0.3">
      <c r="A11959" t="s">
        <v>268</v>
      </c>
      <c r="C11959" t="s">
        <v>88</v>
      </c>
      <c r="D11959" s="29">
        <v>45875</v>
      </c>
      <c r="E11959" s="161">
        <v>0</v>
      </c>
      <c r="F11959" s="161">
        <v>0</v>
      </c>
      <c r="G11959" s="161">
        <v>0</v>
      </c>
      <c r="H11959" s="161">
        <v>0</v>
      </c>
      <c r="L11959">
        <v>559.29746999999998</v>
      </c>
      <c r="R11959">
        <v>997.40674200000001</v>
      </c>
      <c r="S11959">
        <v>997.40674200000001</v>
      </c>
      <c r="T11959" s="194">
        <v>997.40674200000001</v>
      </c>
      <c r="U11959" t="s">
        <v>193</v>
      </c>
      <c r="V11959">
        <v>45708.441365740742</v>
      </c>
    </row>
    <row r="11960" spans="1:22" x14ac:dyDescent="0.3">
      <c r="A11960" t="s">
        <v>268</v>
      </c>
      <c r="C11960" t="s">
        <v>88</v>
      </c>
      <c r="D11960" s="29">
        <v>45876</v>
      </c>
      <c r="E11960" s="161">
        <v>0</v>
      </c>
      <c r="F11960" s="161">
        <v>0</v>
      </c>
      <c r="G11960" s="161">
        <v>0</v>
      </c>
      <c r="H11960" s="161">
        <v>0</v>
      </c>
      <c r="L11960">
        <v>559.29746999999998</v>
      </c>
      <c r="R11960">
        <v>997.40674200000001</v>
      </c>
      <c r="S11960">
        <v>997.40674200000001</v>
      </c>
      <c r="T11960" s="194">
        <v>997.40674200000001</v>
      </c>
      <c r="U11960" t="s">
        <v>193</v>
      </c>
      <c r="V11960">
        <v>45708.441469907404</v>
      </c>
    </row>
    <row r="11961" spans="1:22" x14ac:dyDescent="0.3">
      <c r="A11961" t="s">
        <v>268</v>
      </c>
      <c r="C11961" t="s">
        <v>88</v>
      </c>
      <c r="D11961" s="29">
        <v>45877</v>
      </c>
      <c r="E11961" s="161">
        <v>0</v>
      </c>
      <c r="F11961" s="161">
        <v>0</v>
      </c>
      <c r="G11961" s="161">
        <v>0</v>
      </c>
      <c r="H11961" s="161">
        <v>0</v>
      </c>
      <c r="L11961">
        <v>559.29746999999998</v>
      </c>
      <c r="R11961">
        <v>997.40674200000001</v>
      </c>
      <c r="S11961">
        <v>997.40674200000001</v>
      </c>
      <c r="T11961" s="194">
        <v>997.40674200000001</v>
      </c>
      <c r="U11961" t="s">
        <v>193</v>
      </c>
      <c r="V11961">
        <v>45708.44153935185</v>
      </c>
    </row>
    <row r="11962" spans="1:22" x14ac:dyDescent="0.3">
      <c r="A11962" t="s">
        <v>268</v>
      </c>
      <c r="C11962" t="s">
        <v>88</v>
      </c>
      <c r="D11962" s="29">
        <v>45878</v>
      </c>
      <c r="E11962" s="161">
        <v>0</v>
      </c>
      <c r="F11962" s="161">
        <v>0</v>
      </c>
      <c r="G11962" s="161">
        <v>0</v>
      </c>
      <c r="H11962" s="161">
        <v>0</v>
      </c>
      <c r="L11962">
        <v>559.29746999999998</v>
      </c>
      <c r="R11962">
        <v>997.40674200000001</v>
      </c>
      <c r="S11962">
        <v>997.40674200000001</v>
      </c>
      <c r="T11962" s="194">
        <v>997.40674200000001</v>
      </c>
      <c r="U11962" t="s">
        <v>193</v>
      </c>
      <c r="V11962">
        <v>45708.441412037035</v>
      </c>
    </row>
    <row r="11963" spans="1:22" x14ac:dyDescent="0.3">
      <c r="A11963" t="s">
        <v>268</v>
      </c>
      <c r="C11963" t="s">
        <v>88</v>
      </c>
      <c r="D11963" s="29">
        <v>45879</v>
      </c>
      <c r="E11963" s="161">
        <v>0</v>
      </c>
      <c r="F11963" s="161">
        <v>0</v>
      </c>
      <c r="G11963" s="161">
        <v>0</v>
      </c>
      <c r="H11963" s="161">
        <v>0</v>
      </c>
      <c r="L11963">
        <v>559.29746999999998</v>
      </c>
      <c r="R11963">
        <v>997.40674200000001</v>
      </c>
      <c r="S11963">
        <v>997.40674200000001</v>
      </c>
      <c r="T11963" s="194">
        <v>997.40674200000001</v>
      </c>
      <c r="U11963" t="s">
        <v>193</v>
      </c>
      <c r="V11963">
        <v>45708.441562499997</v>
      </c>
    </row>
    <row r="11964" spans="1:22" x14ac:dyDescent="0.3">
      <c r="A11964" t="s">
        <v>268</v>
      </c>
      <c r="C11964" t="s">
        <v>88</v>
      </c>
      <c r="D11964" s="29">
        <v>45880</v>
      </c>
      <c r="E11964" s="161">
        <v>0</v>
      </c>
      <c r="F11964" s="161">
        <v>0</v>
      </c>
      <c r="G11964" s="161">
        <v>0</v>
      </c>
      <c r="H11964" s="161">
        <v>0</v>
      </c>
      <c r="L11964">
        <v>559.29746999999998</v>
      </c>
      <c r="R11964">
        <v>997.40674200000001</v>
      </c>
      <c r="S11964">
        <v>997.40674200000001</v>
      </c>
      <c r="T11964" s="194">
        <v>997.40674200000001</v>
      </c>
      <c r="U11964" t="s">
        <v>193</v>
      </c>
      <c r="V11964">
        <v>45708.441400462965</v>
      </c>
    </row>
    <row r="11965" spans="1:22" x14ac:dyDescent="0.3">
      <c r="A11965" t="s">
        <v>268</v>
      </c>
      <c r="C11965" t="s">
        <v>88</v>
      </c>
      <c r="D11965" s="29">
        <v>45881</v>
      </c>
      <c r="E11965" s="161">
        <v>0</v>
      </c>
      <c r="F11965" s="161">
        <v>0</v>
      </c>
      <c r="G11965" s="161">
        <v>0</v>
      </c>
      <c r="H11965" s="161">
        <v>0</v>
      </c>
      <c r="L11965">
        <v>559.29746999999998</v>
      </c>
      <c r="R11965">
        <v>997.40674200000001</v>
      </c>
      <c r="S11965">
        <v>997.40674200000001</v>
      </c>
      <c r="T11965" s="194">
        <v>997.40674200000001</v>
      </c>
      <c r="U11965" t="s">
        <v>193</v>
      </c>
      <c r="V11965">
        <v>45708.441620370373</v>
      </c>
    </row>
    <row r="11966" spans="1:22" x14ac:dyDescent="0.3">
      <c r="A11966" t="s">
        <v>268</v>
      </c>
      <c r="C11966" t="s">
        <v>88</v>
      </c>
      <c r="D11966" s="29">
        <v>45882</v>
      </c>
      <c r="E11966" s="161">
        <v>0</v>
      </c>
      <c r="F11966" s="161">
        <v>0</v>
      </c>
      <c r="G11966" s="161">
        <v>0</v>
      </c>
      <c r="H11966" s="161">
        <v>0</v>
      </c>
      <c r="L11966">
        <v>559.29746999999998</v>
      </c>
      <c r="R11966">
        <v>997.40674200000001</v>
      </c>
      <c r="S11966">
        <v>997.40674200000001</v>
      </c>
      <c r="T11966" s="194">
        <v>997.40674200000001</v>
      </c>
      <c r="U11966" t="s">
        <v>193</v>
      </c>
      <c r="V11966">
        <v>45708.441400462965</v>
      </c>
    </row>
    <row r="11967" spans="1:22" x14ac:dyDescent="0.3">
      <c r="A11967" t="s">
        <v>268</v>
      </c>
      <c r="C11967" t="s">
        <v>88</v>
      </c>
      <c r="D11967" s="29">
        <v>45883</v>
      </c>
      <c r="E11967" s="161">
        <v>0</v>
      </c>
      <c r="F11967" s="161">
        <v>0</v>
      </c>
      <c r="G11967" s="161">
        <v>0</v>
      </c>
      <c r="H11967" s="161">
        <v>0</v>
      </c>
      <c r="L11967">
        <v>559.29746999999998</v>
      </c>
      <c r="R11967">
        <v>997.40674200000001</v>
      </c>
      <c r="S11967">
        <v>997.40674200000001</v>
      </c>
      <c r="T11967" s="194">
        <v>997.40674200000001</v>
      </c>
      <c r="U11967" t="s">
        <v>193</v>
      </c>
      <c r="V11967">
        <v>45708.441608796296</v>
      </c>
    </row>
    <row r="11968" spans="1:22" x14ac:dyDescent="0.3">
      <c r="A11968" t="s">
        <v>268</v>
      </c>
      <c r="C11968" t="s">
        <v>88</v>
      </c>
      <c r="D11968" s="29">
        <v>45884</v>
      </c>
      <c r="E11968" s="161">
        <v>0</v>
      </c>
      <c r="F11968" s="161">
        <v>0</v>
      </c>
      <c r="G11968" s="161">
        <v>0</v>
      </c>
      <c r="H11968" s="161">
        <v>0</v>
      </c>
      <c r="L11968">
        <v>559.29746999999998</v>
      </c>
      <c r="R11968">
        <v>997.40674200000001</v>
      </c>
      <c r="S11968">
        <v>997.40674200000001</v>
      </c>
      <c r="T11968" s="194">
        <v>997.40674200000001</v>
      </c>
      <c r="U11968" t="s">
        <v>193</v>
      </c>
      <c r="V11968">
        <v>45708.441493055558</v>
      </c>
    </row>
    <row r="11969" spans="1:22" x14ac:dyDescent="0.3">
      <c r="A11969" t="s">
        <v>268</v>
      </c>
      <c r="C11969" t="s">
        <v>88</v>
      </c>
      <c r="D11969" s="29">
        <v>45885</v>
      </c>
      <c r="E11969" s="161">
        <v>0</v>
      </c>
      <c r="F11969" s="161">
        <v>0</v>
      </c>
      <c r="G11969" s="161">
        <v>0</v>
      </c>
      <c r="H11969" s="161">
        <v>0</v>
      </c>
      <c r="L11969">
        <v>559.29746999999998</v>
      </c>
      <c r="R11969">
        <v>997.40674200000001</v>
      </c>
      <c r="S11969">
        <v>997.40674200000001</v>
      </c>
      <c r="T11969" s="194">
        <v>997.40674200000001</v>
      </c>
      <c r="U11969" t="s">
        <v>193</v>
      </c>
      <c r="V11969">
        <v>45708.441608796296</v>
      </c>
    </row>
    <row r="11970" spans="1:22" x14ac:dyDescent="0.3">
      <c r="A11970" t="s">
        <v>268</v>
      </c>
      <c r="C11970" t="s">
        <v>88</v>
      </c>
      <c r="D11970" s="29">
        <v>45886</v>
      </c>
      <c r="E11970" s="161">
        <v>0</v>
      </c>
      <c r="F11970" s="161">
        <v>0</v>
      </c>
      <c r="G11970" s="161">
        <v>0</v>
      </c>
      <c r="H11970" s="161">
        <v>0</v>
      </c>
      <c r="L11970">
        <v>559.29746999999998</v>
      </c>
      <c r="R11970">
        <v>997.40674200000001</v>
      </c>
      <c r="S11970">
        <v>997.40674200000001</v>
      </c>
      <c r="T11970" s="194">
        <v>997.40674200000001</v>
      </c>
      <c r="U11970" t="s">
        <v>193</v>
      </c>
      <c r="V11970">
        <v>45708.441631944443</v>
      </c>
    </row>
    <row r="11971" spans="1:22" x14ac:dyDescent="0.3">
      <c r="A11971" t="s">
        <v>268</v>
      </c>
      <c r="C11971" t="s">
        <v>88</v>
      </c>
      <c r="D11971" s="29">
        <v>45887</v>
      </c>
      <c r="E11971" s="161">
        <v>0</v>
      </c>
      <c r="F11971" s="161">
        <v>0</v>
      </c>
      <c r="G11971" s="161">
        <v>0</v>
      </c>
      <c r="H11971" s="161">
        <v>0</v>
      </c>
      <c r="L11971">
        <v>559.29746999999998</v>
      </c>
      <c r="R11971">
        <v>997.40674200000001</v>
      </c>
      <c r="S11971">
        <v>997.40674200000001</v>
      </c>
      <c r="T11971" s="194">
        <v>997.40674200000001</v>
      </c>
      <c r="U11971" t="s">
        <v>193</v>
      </c>
      <c r="V11971">
        <v>45708.441574074073</v>
      </c>
    </row>
    <row r="11972" spans="1:22" x14ac:dyDescent="0.3">
      <c r="A11972" t="s">
        <v>268</v>
      </c>
      <c r="C11972" t="s">
        <v>88</v>
      </c>
      <c r="D11972" s="29">
        <v>45888</v>
      </c>
      <c r="E11972" s="161">
        <v>0</v>
      </c>
      <c r="F11972" s="161">
        <v>0</v>
      </c>
      <c r="G11972" s="161">
        <v>0</v>
      </c>
      <c r="H11972" s="161">
        <v>0</v>
      </c>
      <c r="L11972">
        <v>559.29746999999998</v>
      </c>
      <c r="R11972">
        <v>997.40674200000001</v>
      </c>
      <c r="S11972">
        <v>997.40674200000001</v>
      </c>
      <c r="T11972" s="194">
        <v>997.40674200000001</v>
      </c>
      <c r="U11972" t="s">
        <v>193</v>
      </c>
      <c r="V11972">
        <v>45708.441631944443</v>
      </c>
    </row>
    <row r="11973" spans="1:22" x14ac:dyDescent="0.3">
      <c r="A11973" t="s">
        <v>268</v>
      </c>
      <c r="C11973" t="s">
        <v>88</v>
      </c>
      <c r="D11973" s="29">
        <v>45889</v>
      </c>
      <c r="E11973" s="161">
        <v>0</v>
      </c>
      <c r="F11973" s="161">
        <v>0</v>
      </c>
      <c r="G11973" s="161">
        <v>0</v>
      </c>
      <c r="H11973" s="161">
        <v>0</v>
      </c>
      <c r="L11973">
        <v>559.29746999999998</v>
      </c>
      <c r="R11973">
        <v>997.40674200000001</v>
      </c>
      <c r="S11973">
        <v>997.40674200000001</v>
      </c>
      <c r="T11973" s="194">
        <v>997.40674200000001</v>
      </c>
      <c r="U11973" t="s">
        <v>193</v>
      </c>
      <c r="V11973">
        <v>45708.441678240742</v>
      </c>
    </row>
    <row r="11974" spans="1:22" x14ac:dyDescent="0.3">
      <c r="A11974" t="s">
        <v>268</v>
      </c>
      <c r="C11974" t="s">
        <v>88</v>
      </c>
      <c r="D11974" s="29">
        <v>45890</v>
      </c>
      <c r="E11974" s="161">
        <v>0</v>
      </c>
      <c r="F11974" s="161">
        <v>0</v>
      </c>
      <c r="G11974" s="161">
        <v>0</v>
      </c>
      <c r="H11974" s="161">
        <v>0</v>
      </c>
      <c r="L11974">
        <v>559.29746999999998</v>
      </c>
      <c r="R11974">
        <v>997.40674200000001</v>
      </c>
      <c r="S11974">
        <v>997.40674200000001</v>
      </c>
      <c r="T11974" s="194">
        <v>997.40674200000001</v>
      </c>
      <c r="U11974" t="s">
        <v>193</v>
      </c>
      <c r="V11974">
        <v>45708.441412037035</v>
      </c>
    </row>
    <row r="11975" spans="1:22" x14ac:dyDescent="0.3">
      <c r="A11975" t="s">
        <v>268</v>
      </c>
      <c r="C11975" t="s">
        <v>88</v>
      </c>
      <c r="D11975" s="29">
        <v>45891</v>
      </c>
      <c r="E11975" s="161">
        <v>0</v>
      </c>
      <c r="F11975" s="161">
        <v>0</v>
      </c>
      <c r="G11975" s="161">
        <v>0</v>
      </c>
      <c r="H11975" s="161">
        <v>0</v>
      </c>
      <c r="L11975">
        <v>559.29746999999998</v>
      </c>
      <c r="R11975">
        <v>997.40674200000001</v>
      </c>
      <c r="S11975">
        <v>997.40674200000001</v>
      </c>
      <c r="T11975" s="194">
        <v>997.40674200000001</v>
      </c>
      <c r="U11975" t="s">
        <v>193</v>
      </c>
      <c r="V11975">
        <v>45708.44158564815</v>
      </c>
    </row>
    <row r="11976" spans="1:22" x14ac:dyDescent="0.3">
      <c r="A11976" t="s">
        <v>268</v>
      </c>
      <c r="C11976" t="s">
        <v>88</v>
      </c>
      <c r="D11976" s="29">
        <v>45892</v>
      </c>
      <c r="E11976" s="161">
        <v>0</v>
      </c>
      <c r="F11976" s="161">
        <v>0</v>
      </c>
      <c r="G11976" s="161">
        <v>0</v>
      </c>
      <c r="H11976" s="161">
        <v>0</v>
      </c>
      <c r="L11976">
        <v>559.29746999999998</v>
      </c>
      <c r="R11976">
        <v>997.40674200000001</v>
      </c>
      <c r="S11976">
        <v>997.40674200000001</v>
      </c>
      <c r="T11976" s="194">
        <v>997.40674200000001</v>
      </c>
      <c r="U11976" t="s">
        <v>193</v>
      </c>
      <c r="V11976">
        <v>45708.441724537035</v>
      </c>
    </row>
    <row r="11977" spans="1:22" x14ac:dyDescent="0.3">
      <c r="A11977" t="s">
        <v>268</v>
      </c>
      <c r="C11977" t="s">
        <v>88</v>
      </c>
      <c r="D11977" s="29">
        <v>45893</v>
      </c>
      <c r="E11977" s="161">
        <v>0</v>
      </c>
      <c r="F11977" s="161">
        <v>0</v>
      </c>
      <c r="G11977" s="161">
        <v>0</v>
      </c>
      <c r="H11977" s="161">
        <v>0</v>
      </c>
      <c r="L11977">
        <v>559.29746999999998</v>
      </c>
      <c r="R11977">
        <v>997.40674200000001</v>
      </c>
      <c r="S11977">
        <v>997.40674200000001</v>
      </c>
      <c r="T11977" s="194">
        <v>997.40674200000001</v>
      </c>
      <c r="U11977" t="s">
        <v>193</v>
      </c>
      <c r="V11977">
        <v>45708.441458333335</v>
      </c>
    </row>
    <row r="11978" spans="1:22" x14ac:dyDescent="0.3">
      <c r="A11978" t="s">
        <v>268</v>
      </c>
      <c r="C11978" t="s">
        <v>88</v>
      </c>
      <c r="D11978" s="29">
        <v>45894</v>
      </c>
      <c r="E11978" s="161">
        <v>0</v>
      </c>
      <c r="F11978" s="161">
        <v>0</v>
      </c>
      <c r="G11978" s="161">
        <v>0</v>
      </c>
      <c r="H11978" s="161">
        <v>0</v>
      </c>
      <c r="L11978">
        <v>559.29746999999998</v>
      </c>
      <c r="R11978">
        <v>997.40674200000001</v>
      </c>
      <c r="S11978">
        <v>997.40674200000001</v>
      </c>
      <c r="T11978" s="194">
        <v>997.40674200000001</v>
      </c>
      <c r="U11978" t="s">
        <v>193</v>
      </c>
      <c r="V11978">
        <v>45708.441562499997</v>
      </c>
    </row>
    <row r="11979" spans="1:22" x14ac:dyDescent="0.3">
      <c r="A11979" t="s">
        <v>268</v>
      </c>
      <c r="C11979" t="s">
        <v>88</v>
      </c>
      <c r="D11979" s="29">
        <v>45895</v>
      </c>
      <c r="E11979" s="161">
        <v>0</v>
      </c>
      <c r="F11979" s="161">
        <v>0</v>
      </c>
      <c r="G11979" s="161">
        <v>0</v>
      </c>
      <c r="H11979" s="161">
        <v>0</v>
      </c>
      <c r="L11979">
        <v>559.29746999999998</v>
      </c>
      <c r="R11979">
        <v>997.40674200000001</v>
      </c>
      <c r="S11979">
        <v>997.40674200000001</v>
      </c>
      <c r="T11979" s="194">
        <v>997.40674200000001</v>
      </c>
      <c r="U11979" t="s">
        <v>193</v>
      </c>
      <c r="V11979">
        <v>45708.441770833335</v>
      </c>
    </row>
    <row r="11980" spans="1:22" x14ac:dyDescent="0.3">
      <c r="A11980" t="s">
        <v>268</v>
      </c>
      <c r="C11980" t="s">
        <v>88</v>
      </c>
      <c r="D11980" s="29">
        <v>45896</v>
      </c>
      <c r="E11980" s="161">
        <v>0</v>
      </c>
      <c r="F11980" s="161">
        <v>0</v>
      </c>
      <c r="G11980" s="161">
        <v>0</v>
      </c>
      <c r="H11980" s="161">
        <v>0</v>
      </c>
      <c r="L11980">
        <v>559.29746999999998</v>
      </c>
      <c r="R11980">
        <v>997.40674200000001</v>
      </c>
      <c r="S11980">
        <v>997.40674200000001</v>
      </c>
      <c r="T11980" s="194">
        <v>997.40674200000001</v>
      </c>
      <c r="U11980" t="s">
        <v>193</v>
      </c>
      <c r="V11980">
        <v>45708.441446759258</v>
      </c>
    </row>
    <row r="11981" spans="1:22" x14ac:dyDescent="0.3">
      <c r="A11981" t="s">
        <v>268</v>
      </c>
      <c r="C11981" t="s">
        <v>88</v>
      </c>
      <c r="D11981" s="29">
        <v>45897</v>
      </c>
      <c r="E11981" s="161">
        <v>0</v>
      </c>
      <c r="F11981" s="161">
        <v>0</v>
      </c>
      <c r="G11981" s="161">
        <v>0</v>
      </c>
      <c r="H11981" s="161">
        <v>0</v>
      </c>
      <c r="L11981">
        <v>559.29746999999998</v>
      </c>
      <c r="R11981">
        <v>997.40674200000001</v>
      </c>
      <c r="S11981">
        <v>997.40674200000001</v>
      </c>
      <c r="T11981" s="194">
        <v>997.40674200000001</v>
      </c>
      <c r="U11981" t="s">
        <v>193</v>
      </c>
      <c r="V11981">
        <v>45708.441516203704</v>
      </c>
    </row>
    <row r="11982" spans="1:22" x14ac:dyDescent="0.3">
      <c r="A11982" t="s">
        <v>268</v>
      </c>
      <c r="C11982" t="s">
        <v>88</v>
      </c>
      <c r="D11982" s="29">
        <v>45898</v>
      </c>
      <c r="E11982" s="161">
        <v>0</v>
      </c>
      <c r="F11982" s="161">
        <v>0</v>
      </c>
      <c r="G11982" s="161">
        <v>0</v>
      </c>
      <c r="H11982" s="161">
        <v>0</v>
      </c>
      <c r="L11982">
        <v>559.29746999999998</v>
      </c>
      <c r="R11982">
        <v>997.40674200000001</v>
      </c>
      <c r="S11982">
        <v>997.40674200000001</v>
      </c>
      <c r="T11982" s="194">
        <v>997.40674200000001</v>
      </c>
      <c r="U11982" t="s">
        <v>193</v>
      </c>
      <c r="V11982">
        <v>45708.441331018519</v>
      </c>
    </row>
    <row r="11983" spans="1:22" x14ac:dyDescent="0.3">
      <c r="A11983" t="s">
        <v>268</v>
      </c>
      <c r="C11983" t="s">
        <v>88</v>
      </c>
      <c r="D11983" s="29">
        <v>45899</v>
      </c>
      <c r="E11983" s="161">
        <v>0</v>
      </c>
      <c r="F11983" s="161">
        <v>0</v>
      </c>
      <c r="G11983" s="161">
        <v>0</v>
      </c>
      <c r="H11983" s="161">
        <v>0</v>
      </c>
      <c r="L11983">
        <v>559.29746999999998</v>
      </c>
      <c r="R11983">
        <v>997.40674200000001</v>
      </c>
      <c r="S11983">
        <v>997.40674200000001</v>
      </c>
      <c r="T11983" s="194">
        <v>997.40674200000001</v>
      </c>
      <c r="U11983" t="s">
        <v>193</v>
      </c>
      <c r="V11983">
        <v>45708.441655092596</v>
      </c>
    </row>
    <row r="11984" spans="1:22" x14ac:dyDescent="0.3">
      <c r="A11984" t="s">
        <v>268</v>
      </c>
      <c r="C11984" t="s">
        <v>88</v>
      </c>
      <c r="D11984" s="29">
        <v>45900</v>
      </c>
      <c r="E11984" s="161">
        <v>0</v>
      </c>
      <c r="F11984" s="161">
        <v>0</v>
      </c>
      <c r="G11984" s="161">
        <v>0</v>
      </c>
      <c r="H11984" s="161">
        <v>0</v>
      </c>
      <c r="L11984">
        <v>559.29746999999998</v>
      </c>
      <c r="R11984">
        <v>997.40674200000001</v>
      </c>
      <c r="S11984">
        <v>997.40674200000001</v>
      </c>
      <c r="T11984" s="194">
        <v>997.40674200000001</v>
      </c>
      <c r="U11984" t="s">
        <v>193</v>
      </c>
      <c r="V11984">
        <v>45708.44158564815</v>
      </c>
    </row>
    <row r="11985" spans="1:22" x14ac:dyDescent="0.3">
      <c r="A11985" t="s">
        <v>268</v>
      </c>
      <c r="C11985" t="s">
        <v>88</v>
      </c>
      <c r="D11985" s="29">
        <v>45901</v>
      </c>
      <c r="E11985" s="161">
        <v>0</v>
      </c>
      <c r="F11985" s="161">
        <v>0</v>
      </c>
      <c r="G11985" s="161">
        <v>0</v>
      </c>
      <c r="H11985" s="161">
        <v>0</v>
      </c>
      <c r="L11985">
        <v>559.29746999999998</v>
      </c>
      <c r="R11985">
        <v>997.40674200000001</v>
      </c>
      <c r="S11985">
        <v>997.40674200000001</v>
      </c>
      <c r="T11985" s="194">
        <v>997.40674200000001</v>
      </c>
      <c r="U11985" t="s">
        <v>193</v>
      </c>
      <c r="V11985">
        <v>45708.441435185188</v>
      </c>
    </row>
    <row r="11986" spans="1:22" x14ac:dyDescent="0.3">
      <c r="A11986" t="s">
        <v>268</v>
      </c>
      <c r="C11986" t="s">
        <v>88</v>
      </c>
      <c r="D11986" s="29">
        <v>45902</v>
      </c>
      <c r="E11986" s="161">
        <v>0</v>
      </c>
      <c r="F11986" s="161">
        <v>0</v>
      </c>
      <c r="G11986" s="161">
        <v>0</v>
      </c>
      <c r="H11986" s="161">
        <v>0</v>
      </c>
      <c r="L11986">
        <v>559.29746999999998</v>
      </c>
      <c r="R11986">
        <v>997.40674200000001</v>
      </c>
      <c r="S11986">
        <v>997.40674200000001</v>
      </c>
      <c r="T11986" s="194">
        <v>997.40674200000001</v>
      </c>
      <c r="U11986" t="s">
        <v>193</v>
      </c>
      <c r="V11986">
        <v>45708.441446759258</v>
      </c>
    </row>
    <row r="11987" spans="1:22" x14ac:dyDescent="0.3">
      <c r="A11987" t="s">
        <v>268</v>
      </c>
      <c r="C11987" t="s">
        <v>88</v>
      </c>
      <c r="D11987" s="29">
        <v>45903</v>
      </c>
      <c r="E11987" s="161">
        <v>0</v>
      </c>
      <c r="F11987" s="161">
        <v>0</v>
      </c>
      <c r="G11987" s="161">
        <v>0</v>
      </c>
      <c r="H11987" s="161">
        <v>0</v>
      </c>
      <c r="L11987">
        <v>559.29746999999998</v>
      </c>
      <c r="R11987">
        <v>997.40674200000001</v>
      </c>
      <c r="S11987">
        <v>997.40674200000001</v>
      </c>
      <c r="T11987" s="194">
        <v>997.40674200000001</v>
      </c>
      <c r="U11987" t="s">
        <v>193</v>
      </c>
      <c r="V11987">
        <v>45708.441446759258</v>
      </c>
    </row>
    <row r="11988" spans="1:22" x14ac:dyDescent="0.3">
      <c r="A11988" t="s">
        <v>268</v>
      </c>
      <c r="C11988" t="s">
        <v>88</v>
      </c>
      <c r="D11988" s="29">
        <v>45904</v>
      </c>
      <c r="E11988" s="161">
        <v>0</v>
      </c>
      <c r="F11988" s="161">
        <v>0</v>
      </c>
      <c r="G11988" s="161">
        <v>0</v>
      </c>
      <c r="H11988" s="161">
        <v>0</v>
      </c>
      <c r="L11988">
        <v>559.29746999999998</v>
      </c>
      <c r="R11988">
        <v>997.40674200000001</v>
      </c>
      <c r="S11988">
        <v>997.40674200000001</v>
      </c>
      <c r="T11988" s="194">
        <v>997.40674200000001</v>
      </c>
      <c r="U11988" t="s">
        <v>193</v>
      </c>
      <c r="V11988">
        <v>45708.441747685189</v>
      </c>
    </row>
    <row r="11989" spans="1:22" x14ac:dyDescent="0.3">
      <c r="A11989" t="s">
        <v>268</v>
      </c>
      <c r="C11989" t="s">
        <v>88</v>
      </c>
      <c r="D11989" s="29">
        <v>45905</v>
      </c>
      <c r="E11989" s="161">
        <v>0</v>
      </c>
      <c r="F11989" s="161">
        <v>0</v>
      </c>
      <c r="G11989" s="161">
        <v>0</v>
      </c>
      <c r="H11989" s="161">
        <v>0</v>
      </c>
      <c r="L11989">
        <v>559.29746999999998</v>
      </c>
      <c r="R11989">
        <v>997.40674200000001</v>
      </c>
      <c r="S11989">
        <v>997.40674200000001</v>
      </c>
      <c r="T11989" s="194">
        <v>997.40674200000001</v>
      </c>
      <c r="U11989" t="s">
        <v>193</v>
      </c>
      <c r="V11989">
        <v>45708.441354166665</v>
      </c>
    </row>
    <row r="11990" spans="1:22" x14ac:dyDescent="0.3">
      <c r="A11990" t="s">
        <v>268</v>
      </c>
      <c r="C11990" t="s">
        <v>88</v>
      </c>
      <c r="D11990" s="29">
        <v>45906</v>
      </c>
      <c r="E11990" s="161">
        <v>0</v>
      </c>
      <c r="F11990" s="161">
        <v>0</v>
      </c>
      <c r="G11990" s="161">
        <v>0</v>
      </c>
      <c r="H11990" s="161">
        <v>0</v>
      </c>
      <c r="L11990">
        <v>559.29746999999998</v>
      </c>
      <c r="R11990">
        <v>997.40674200000001</v>
      </c>
      <c r="S11990">
        <v>997.40674200000001</v>
      </c>
      <c r="T11990" s="194">
        <v>997.40674200000001</v>
      </c>
      <c r="U11990" t="s">
        <v>193</v>
      </c>
      <c r="V11990">
        <v>45708.441423611112</v>
      </c>
    </row>
    <row r="11991" spans="1:22" x14ac:dyDescent="0.3">
      <c r="A11991" t="s">
        <v>268</v>
      </c>
      <c r="C11991" t="s">
        <v>88</v>
      </c>
      <c r="D11991" s="29">
        <v>45907</v>
      </c>
      <c r="E11991" s="161">
        <v>0</v>
      </c>
      <c r="F11991" s="161">
        <v>0</v>
      </c>
      <c r="G11991" s="161">
        <v>0</v>
      </c>
      <c r="H11991" s="161">
        <v>0</v>
      </c>
      <c r="L11991">
        <v>559.29746999999998</v>
      </c>
      <c r="R11991">
        <v>997.40674200000001</v>
      </c>
      <c r="S11991">
        <v>997.40674200000001</v>
      </c>
      <c r="T11991" s="194">
        <v>997.40674200000001</v>
      </c>
      <c r="U11991" t="s">
        <v>193</v>
      </c>
      <c r="V11991">
        <v>45708.44153935185</v>
      </c>
    </row>
    <row r="11992" spans="1:22" x14ac:dyDescent="0.3">
      <c r="A11992" t="s">
        <v>268</v>
      </c>
      <c r="C11992" t="s">
        <v>88</v>
      </c>
      <c r="D11992" s="29">
        <v>45908</v>
      </c>
      <c r="E11992" s="161">
        <v>0</v>
      </c>
      <c r="F11992" s="161">
        <v>0</v>
      </c>
      <c r="G11992" s="161">
        <v>0</v>
      </c>
      <c r="H11992" s="161">
        <v>0</v>
      </c>
      <c r="L11992">
        <v>559.29746999999998</v>
      </c>
      <c r="R11992">
        <v>997.40674200000001</v>
      </c>
      <c r="S11992">
        <v>997.40674200000001</v>
      </c>
      <c r="T11992" s="194">
        <v>997.40674200000001</v>
      </c>
      <c r="U11992" t="s">
        <v>193</v>
      </c>
      <c r="V11992">
        <v>45708.441793981481</v>
      </c>
    </row>
    <row r="11993" spans="1:22" x14ac:dyDescent="0.3">
      <c r="A11993" t="s">
        <v>268</v>
      </c>
      <c r="C11993" t="s">
        <v>88</v>
      </c>
      <c r="D11993" s="29">
        <v>45909</v>
      </c>
      <c r="E11993" s="161">
        <v>0</v>
      </c>
      <c r="F11993" s="161">
        <v>0</v>
      </c>
      <c r="G11993" s="161">
        <v>0</v>
      </c>
      <c r="H11993" s="161">
        <v>0</v>
      </c>
      <c r="L11993">
        <v>559.29746999999998</v>
      </c>
      <c r="R11993">
        <v>997.40674200000001</v>
      </c>
      <c r="S11993">
        <v>997.40674200000001</v>
      </c>
      <c r="T11993" s="194">
        <v>997.40674200000001</v>
      </c>
      <c r="U11993" t="s">
        <v>193</v>
      </c>
      <c r="V11993">
        <v>45708.441805555558</v>
      </c>
    </row>
    <row r="11994" spans="1:22" x14ac:dyDescent="0.3">
      <c r="A11994" t="s">
        <v>268</v>
      </c>
      <c r="C11994" t="s">
        <v>88</v>
      </c>
      <c r="D11994" s="29">
        <v>45910</v>
      </c>
      <c r="E11994" s="161">
        <v>0</v>
      </c>
      <c r="F11994" s="161">
        <v>0</v>
      </c>
      <c r="G11994" s="161">
        <v>0</v>
      </c>
      <c r="H11994" s="161">
        <v>0</v>
      </c>
      <c r="L11994">
        <v>559.29746999999998</v>
      </c>
      <c r="R11994">
        <v>997.40674200000001</v>
      </c>
      <c r="S11994">
        <v>997.40674200000001</v>
      </c>
      <c r="T11994" s="194">
        <v>997.40674200000001</v>
      </c>
      <c r="U11994" t="s">
        <v>193</v>
      </c>
      <c r="V11994">
        <v>45708.441504629627</v>
      </c>
    </row>
    <row r="11995" spans="1:22" x14ac:dyDescent="0.3">
      <c r="A11995" t="s">
        <v>268</v>
      </c>
      <c r="C11995" t="s">
        <v>88</v>
      </c>
      <c r="D11995" s="29">
        <v>45911</v>
      </c>
      <c r="E11995" s="161">
        <v>0</v>
      </c>
      <c r="F11995" s="161">
        <v>0</v>
      </c>
      <c r="G11995" s="161">
        <v>0</v>
      </c>
      <c r="H11995" s="161">
        <v>0</v>
      </c>
      <c r="L11995">
        <v>559.29746999999998</v>
      </c>
      <c r="R11995">
        <v>997.40674200000001</v>
      </c>
      <c r="S11995">
        <v>997.40674200000001</v>
      </c>
      <c r="T11995" s="194">
        <v>997.40674200000001</v>
      </c>
      <c r="U11995" t="s">
        <v>193</v>
      </c>
      <c r="V11995">
        <v>45708.441643518519</v>
      </c>
    </row>
    <row r="11996" spans="1:22" x14ac:dyDescent="0.3">
      <c r="A11996" t="s">
        <v>268</v>
      </c>
      <c r="C11996" t="s">
        <v>88</v>
      </c>
      <c r="D11996" s="29">
        <v>45912</v>
      </c>
      <c r="E11996" s="161">
        <v>0</v>
      </c>
      <c r="F11996" s="161">
        <v>0</v>
      </c>
      <c r="G11996" s="161">
        <v>0</v>
      </c>
      <c r="H11996" s="161">
        <v>0</v>
      </c>
      <c r="L11996">
        <v>559.29746999999998</v>
      </c>
      <c r="R11996">
        <v>997.40674200000001</v>
      </c>
      <c r="S11996">
        <v>997.40674200000001</v>
      </c>
      <c r="T11996" s="194">
        <v>997.40674200000001</v>
      </c>
      <c r="U11996" t="s">
        <v>193</v>
      </c>
      <c r="V11996">
        <v>45708.441562499997</v>
      </c>
    </row>
    <row r="11997" spans="1:22" x14ac:dyDescent="0.3">
      <c r="A11997" t="s">
        <v>268</v>
      </c>
      <c r="C11997" t="s">
        <v>88</v>
      </c>
      <c r="D11997" s="29">
        <v>45913</v>
      </c>
      <c r="E11997" s="161">
        <v>0</v>
      </c>
      <c r="F11997" s="161">
        <v>0</v>
      </c>
      <c r="G11997" s="161">
        <v>0</v>
      </c>
      <c r="H11997" s="161">
        <v>0</v>
      </c>
      <c r="L11997">
        <v>559.29746999999998</v>
      </c>
      <c r="R11997">
        <v>997.40674200000001</v>
      </c>
      <c r="S11997">
        <v>997.40674200000001</v>
      </c>
      <c r="T11997" s="194">
        <v>997.40674200000001</v>
      </c>
      <c r="U11997" t="s">
        <v>193</v>
      </c>
      <c r="V11997">
        <v>45708.441458333335</v>
      </c>
    </row>
    <row r="11998" spans="1:22" x14ac:dyDescent="0.3">
      <c r="A11998" t="s">
        <v>268</v>
      </c>
      <c r="C11998" t="s">
        <v>88</v>
      </c>
      <c r="D11998" s="29">
        <v>45914</v>
      </c>
      <c r="E11998" s="161">
        <v>0</v>
      </c>
      <c r="F11998" s="161">
        <v>0</v>
      </c>
      <c r="G11998" s="161">
        <v>0</v>
      </c>
      <c r="H11998" s="161">
        <v>0</v>
      </c>
      <c r="L11998">
        <v>559.29746999999998</v>
      </c>
      <c r="R11998">
        <v>997.40674200000001</v>
      </c>
      <c r="S11998">
        <v>997.40674200000001</v>
      </c>
      <c r="T11998" s="194">
        <v>997.40674200000001</v>
      </c>
      <c r="U11998" t="s">
        <v>193</v>
      </c>
      <c r="V11998">
        <v>45708.441678240742</v>
      </c>
    </row>
    <row r="11999" spans="1:22" x14ac:dyDescent="0.3">
      <c r="A11999" t="s">
        <v>268</v>
      </c>
      <c r="C11999" t="s">
        <v>88</v>
      </c>
      <c r="D11999" s="29">
        <v>45915</v>
      </c>
      <c r="E11999" s="161">
        <v>0</v>
      </c>
      <c r="F11999" s="161">
        <v>0</v>
      </c>
      <c r="G11999" s="161">
        <v>0</v>
      </c>
      <c r="H11999" s="161">
        <v>0</v>
      </c>
      <c r="L11999">
        <v>559.29746999999998</v>
      </c>
      <c r="R11999">
        <v>997.40674200000001</v>
      </c>
      <c r="S11999">
        <v>997.40674200000001</v>
      </c>
      <c r="T11999" s="194">
        <v>997.40674200000001</v>
      </c>
      <c r="U11999" t="s">
        <v>193</v>
      </c>
      <c r="V11999">
        <v>45708.441724537035</v>
      </c>
    </row>
    <row r="12000" spans="1:22" x14ac:dyDescent="0.3">
      <c r="A12000" t="s">
        <v>268</v>
      </c>
      <c r="C12000" t="s">
        <v>88</v>
      </c>
      <c r="D12000" s="29">
        <v>45916</v>
      </c>
      <c r="E12000" s="161">
        <v>0</v>
      </c>
      <c r="F12000" s="161">
        <v>0</v>
      </c>
      <c r="G12000" s="161">
        <v>0</v>
      </c>
      <c r="H12000" s="161">
        <v>0</v>
      </c>
      <c r="L12000">
        <v>559.29746999999998</v>
      </c>
      <c r="R12000">
        <v>997.40674200000001</v>
      </c>
      <c r="S12000">
        <v>997.40674200000001</v>
      </c>
      <c r="T12000" s="194">
        <v>997.40674200000001</v>
      </c>
      <c r="U12000" t="s">
        <v>193</v>
      </c>
      <c r="V12000">
        <v>45708.441678240742</v>
      </c>
    </row>
    <row r="12001" spans="1:22" x14ac:dyDescent="0.3">
      <c r="A12001" t="s">
        <v>268</v>
      </c>
      <c r="C12001" t="s">
        <v>88</v>
      </c>
      <c r="D12001" s="29">
        <v>45917</v>
      </c>
      <c r="E12001" s="161">
        <v>0</v>
      </c>
      <c r="F12001" s="161">
        <v>0</v>
      </c>
      <c r="G12001" s="161">
        <v>0</v>
      </c>
      <c r="H12001" s="161">
        <v>0</v>
      </c>
      <c r="L12001">
        <v>559.29746999999998</v>
      </c>
      <c r="R12001">
        <v>997.40674200000001</v>
      </c>
      <c r="S12001">
        <v>997.40674200000001</v>
      </c>
      <c r="T12001" s="194">
        <v>997.40674200000001</v>
      </c>
      <c r="U12001" t="s">
        <v>193</v>
      </c>
      <c r="V12001">
        <v>45708.441712962966</v>
      </c>
    </row>
    <row r="12002" spans="1:22" x14ac:dyDescent="0.3">
      <c r="A12002" t="s">
        <v>268</v>
      </c>
      <c r="C12002" t="s">
        <v>88</v>
      </c>
      <c r="D12002" s="29">
        <v>45918</v>
      </c>
      <c r="E12002" s="161">
        <v>0</v>
      </c>
      <c r="F12002" s="161">
        <v>0</v>
      </c>
      <c r="G12002" s="161">
        <v>0</v>
      </c>
      <c r="H12002" s="161">
        <v>0</v>
      </c>
      <c r="L12002">
        <v>559.29746999999998</v>
      </c>
      <c r="R12002">
        <v>997.40674200000001</v>
      </c>
      <c r="S12002">
        <v>997.40674200000001</v>
      </c>
      <c r="T12002" s="194">
        <v>997.40674200000001</v>
      </c>
      <c r="U12002" t="s">
        <v>193</v>
      </c>
      <c r="V12002">
        <v>45708.441643518519</v>
      </c>
    </row>
    <row r="12003" spans="1:22" x14ac:dyDescent="0.3">
      <c r="A12003" t="s">
        <v>268</v>
      </c>
      <c r="C12003" t="s">
        <v>88</v>
      </c>
      <c r="D12003" s="29">
        <v>45919</v>
      </c>
      <c r="E12003" s="161">
        <v>0</v>
      </c>
      <c r="F12003" s="161">
        <v>0</v>
      </c>
      <c r="G12003" s="161">
        <v>0</v>
      </c>
      <c r="H12003" s="161">
        <v>0</v>
      </c>
      <c r="L12003">
        <v>559.29746999999998</v>
      </c>
      <c r="R12003">
        <v>997.40674200000001</v>
      </c>
      <c r="S12003">
        <v>997.40674200000001</v>
      </c>
      <c r="T12003" s="194">
        <v>997.40674200000001</v>
      </c>
      <c r="U12003" t="s">
        <v>193</v>
      </c>
      <c r="V12003">
        <v>45708.441481481481</v>
      </c>
    </row>
    <row r="12004" spans="1:22" x14ac:dyDescent="0.3">
      <c r="A12004" t="s">
        <v>268</v>
      </c>
      <c r="C12004" t="s">
        <v>88</v>
      </c>
      <c r="D12004" s="29">
        <v>45920</v>
      </c>
      <c r="E12004" s="161">
        <v>0</v>
      </c>
      <c r="F12004" s="161">
        <v>0</v>
      </c>
      <c r="G12004" s="161">
        <v>0</v>
      </c>
      <c r="H12004" s="161">
        <v>0</v>
      </c>
      <c r="L12004">
        <v>559.29746999999998</v>
      </c>
      <c r="R12004">
        <v>997.40674200000001</v>
      </c>
      <c r="S12004">
        <v>997.40674200000001</v>
      </c>
      <c r="T12004" s="194">
        <v>997.40674200000001</v>
      </c>
      <c r="U12004" t="s">
        <v>193</v>
      </c>
      <c r="V12004">
        <v>45708.441608796296</v>
      </c>
    </row>
    <row r="12005" spans="1:22" x14ac:dyDescent="0.3">
      <c r="A12005" t="s">
        <v>268</v>
      </c>
      <c r="C12005" t="s">
        <v>88</v>
      </c>
      <c r="D12005" s="29">
        <v>45921</v>
      </c>
      <c r="E12005" s="161">
        <v>0</v>
      </c>
      <c r="F12005" s="161">
        <v>0</v>
      </c>
      <c r="G12005" s="161">
        <v>0</v>
      </c>
      <c r="H12005" s="161">
        <v>0</v>
      </c>
      <c r="L12005">
        <v>559.29746999999998</v>
      </c>
      <c r="R12005">
        <v>997.40674200000001</v>
      </c>
      <c r="S12005">
        <v>997.40674200000001</v>
      </c>
      <c r="T12005" s="194">
        <v>997.40674200000001</v>
      </c>
      <c r="U12005" t="s">
        <v>193</v>
      </c>
      <c r="V12005">
        <v>45708.441481481481</v>
      </c>
    </row>
    <row r="12006" spans="1:22" x14ac:dyDescent="0.3">
      <c r="A12006" t="s">
        <v>268</v>
      </c>
      <c r="C12006" t="s">
        <v>88</v>
      </c>
      <c r="D12006" s="29">
        <v>45922</v>
      </c>
      <c r="E12006" s="161">
        <v>0</v>
      </c>
      <c r="F12006" s="161">
        <v>0</v>
      </c>
      <c r="G12006" s="161">
        <v>0</v>
      </c>
      <c r="H12006" s="161">
        <v>0</v>
      </c>
      <c r="L12006">
        <v>559.29746999999998</v>
      </c>
      <c r="R12006">
        <v>997.40674200000001</v>
      </c>
      <c r="S12006">
        <v>997.40674200000001</v>
      </c>
      <c r="T12006" s="194">
        <v>997.40674200000001</v>
      </c>
      <c r="U12006" t="s">
        <v>193</v>
      </c>
      <c r="V12006">
        <v>45708.441493055558</v>
      </c>
    </row>
    <row r="12007" spans="1:22" x14ac:dyDescent="0.3">
      <c r="A12007" t="s">
        <v>268</v>
      </c>
      <c r="C12007" t="s">
        <v>88</v>
      </c>
      <c r="D12007" s="29">
        <v>45923</v>
      </c>
      <c r="E12007" s="161">
        <v>0</v>
      </c>
      <c r="F12007" s="161">
        <v>0</v>
      </c>
      <c r="G12007" s="161">
        <v>0</v>
      </c>
      <c r="H12007" s="161">
        <v>0</v>
      </c>
      <c r="L12007">
        <v>559.29746999999998</v>
      </c>
      <c r="R12007">
        <v>997.40674200000001</v>
      </c>
      <c r="S12007">
        <v>997.40674200000001</v>
      </c>
      <c r="T12007" s="194">
        <v>997.40674200000001</v>
      </c>
      <c r="U12007" t="s">
        <v>193</v>
      </c>
      <c r="V12007">
        <v>45708.44159722222</v>
      </c>
    </row>
    <row r="12008" spans="1:22" x14ac:dyDescent="0.3">
      <c r="A12008" t="s">
        <v>268</v>
      </c>
      <c r="C12008" t="s">
        <v>88</v>
      </c>
      <c r="D12008" s="29">
        <v>45924</v>
      </c>
      <c r="E12008" s="161">
        <v>0</v>
      </c>
      <c r="F12008" s="161">
        <v>0</v>
      </c>
      <c r="G12008" s="161">
        <v>0</v>
      </c>
      <c r="H12008" s="161">
        <v>0</v>
      </c>
      <c r="L12008">
        <v>559.29746999999998</v>
      </c>
      <c r="R12008">
        <v>997.40674200000001</v>
      </c>
      <c r="S12008">
        <v>997.40674200000001</v>
      </c>
      <c r="T12008" s="194">
        <v>997.40674200000001</v>
      </c>
      <c r="U12008" t="s">
        <v>193</v>
      </c>
      <c r="V12008">
        <v>45708.441574074073</v>
      </c>
    </row>
    <row r="12009" spans="1:22" x14ac:dyDescent="0.3">
      <c r="A12009" t="s">
        <v>268</v>
      </c>
      <c r="C12009" t="s">
        <v>88</v>
      </c>
      <c r="D12009" s="29">
        <v>45925</v>
      </c>
      <c r="E12009" s="161">
        <v>0</v>
      </c>
      <c r="F12009" s="161">
        <v>0</v>
      </c>
      <c r="G12009" s="161">
        <v>0</v>
      </c>
      <c r="H12009" s="161">
        <v>0</v>
      </c>
      <c r="L12009">
        <v>559.29746999999998</v>
      </c>
      <c r="R12009">
        <v>997.40674200000001</v>
      </c>
      <c r="S12009">
        <v>997.40674200000001</v>
      </c>
      <c r="T12009" s="194">
        <v>997.40674200000001</v>
      </c>
      <c r="U12009" t="s">
        <v>193</v>
      </c>
      <c r="V12009">
        <v>45708.441469907404</v>
      </c>
    </row>
    <row r="12010" spans="1:22" x14ac:dyDescent="0.3">
      <c r="A12010" t="s">
        <v>268</v>
      </c>
      <c r="C12010" t="s">
        <v>88</v>
      </c>
      <c r="D12010" s="29">
        <v>45926</v>
      </c>
      <c r="E12010" s="161">
        <v>0</v>
      </c>
      <c r="F12010" s="161">
        <v>0</v>
      </c>
      <c r="G12010" s="161">
        <v>0</v>
      </c>
      <c r="H12010" s="161">
        <v>0</v>
      </c>
      <c r="L12010">
        <v>559.29746999999998</v>
      </c>
      <c r="R12010">
        <v>997.40674200000001</v>
      </c>
      <c r="S12010">
        <v>997.40674200000001</v>
      </c>
      <c r="T12010" s="194">
        <v>997.40674200000001</v>
      </c>
      <c r="U12010" t="s">
        <v>193</v>
      </c>
      <c r="V12010">
        <v>45708.441655092596</v>
      </c>
    </row>
    <row r="12011" spans="1:22" x14ac:dyDescent="0.3">
      <c r="A12011" t="s">
        <v>268</v>
      </c>
      <c r="C12011" t="s">
        <v>88</v>
      </c>
      <c r="D12011" s="29">
        <v>45927</v>
      </c>
      <c r="E12011" s="161">
        <v>0</v>
      </c>
      <c r="F12011" s="161">
        <v>0</v>
      </c>
      <c r="G12011" s="161">
        <v>0</v>
      </c>
      <c r="H12011" s="161">
        <v>0</v>
      </c>
      <c r="L12011">
        <v>559.29746999999998</v>
      </c>
      <c r="R12011">
        <v>997.40674200000001</v>
      </c>
      <c r="S12011">
        <v>997.40674200000001</v>
      </c>
      <c r="T12011" s="194">
        <v>997.40674200000001</v>
      </c>
      <c r="U12011" t="s">
        <v>193</v>
      </c>
      <c r="V12011">
        <v>45708.441724537035</v>
      </c>
    </row>
    <row r="12012" spans="1:22" x14ac:dyDescent="0.3">
      <c r="A12012" t="s">
        <v>268</v>
      </c>
      <c r="C12012" t="s">
        <v>88</v>
      </c>
      <c r="D12012" s="29">
        <v>45928</v>
      </c>
      <c r="E12012" s="161">
        <v>0</v>
      </c>
      <c r="F12012" s="161">
        <v>0</v>
      </c>
      <c r="G12012" s="161">
        <v>0</v>
      </c>
      <c r="H12012" s="161">
        <v>0</v>
      </c>
      <c r="L12012">
        <v>559.29746999999998</v>
      </c>
      <c r="R12012">
        <v>997.40674200000001</v>
      </c>
      <c r="S12012">
        <v>997.40674200000001</v>
      </c>
      <c r="T12012" s="194">
        <v>997.40674200000001</v>
      </c>
      <c r="U12012" t="s">
        <v>193</v>
      </c>
      <c r="V12012">
        <v>45708.441817129627</v>
      </c>
    </row>
    <row r="12013" spans="1:22" x14ac:dyDescent="0.3">
      <c r="A12013" t="s">
        <v>268</v>
      </c>
      <c r="C12013" t="s">
        <v>88</v>
      </c>
      <c r="D12013" s="29">
        <v>45929</v>
      </c>
      <c r="E12013" s="161">
        <v>0</v>
      </c>
      <c r="F12013" s="161">
        <v>0</v>
      </c>
      <c r="G12013" s="161">
        <v>0</v>
      </c>
      <c r="H12013" s="161">
        <v>0</v>
      </c>
      <c r="L12013">
        <v>559.29746999999998</v>
      </c>
      <c r="R12013">
        <v>997.40674200000001</v>
      </c>
      <c r="S12013">
        <v>997.40674200000001</v>
      </c>
      <c r="T12013" s="194">
        <v>997.40674200000001</v>
      </c>
      <c r="U12013" t="s">
        <v>193</v>
      </c>
      <c r="V12013">
        <v>45708.441921296297</v>
      </c>
    </row>
    <row r="12014" spans="1:22" x14ac:dyDescent="0.3">
      <c r="A12014" t="s">
        <v>268</v>
      </c>
      <c r="C12014" t="s">
        <v>88</v>
      </c>
      <c r="D12014" s="29">
        <v>45930</v>
      </c>
      <c r="E12014" s="161">
        <v>0</v>
      </c>
      <c r="F12014" s="161">
        <v>0</v>
      </c>
      <c r="G12014" s="161">
        <v>0</v>
      </c>
      <c r="H12014" s="161">
        <v>0</v>
      </c>
      <c r="L12014">
        <v>559.29746999999998</v>
      </c>
      <c r="R12014">
        <v>997.40674200000001</v>
      </c>
      <c r="S12014">
        <v>997.40674200000001</v>
      </c>
      <c r="T12014" s="194">
        <v>997.40674200000001</v>
      </c>
      <c r="U12014" t="s">
        <v>193</v>
      </c>
      <c r="V12014">
        <v>45708.44189814815</v>
      </c>
    </row>
    <row r="12015" spans="1:22" x14ac:dyDescent="0.3">
      <c r="A12015" t="s">
        <v>268</v>
      </c>
      <c r="C12015" t="s">
        <v>88</v>
      </c>
      <c r="D12015" s="29">
        <v>45931</v>
      </c>
      <c r="E12015" s="161">
        <v>0</v>
      </c>
      <c r="F12015" s="161">
        <v>0</v>
      </c>
      <c r="G12015" s="161">
        <v>0</v>
      </c>
      <c r="H12015" s="161">
        <v>0</v>
      </c>
      <c r="L12015">
        <v>522.17177400000003</v>
      </c>
      <c r="R12015">
        <v>997.40674200000001</v>
      </c>
      <c r="S12015">
        <v>997.40674200000001</v>
      </c>
      <c r="T12015" s="194">
        <v>997.40674200000001</v>
      </c>
      <c r="U12015" t="s">
        <v>193</v>
      </c>
      <c r="V12015">
        <v>45708.441504629627</v>
      </c>
    </row>
    <row r="12016" spans="1:22" x14ac:dyDescent="0.3">
      <c r="A12016" t="s">
        <v>268</v>
      </c>
      <c r="C12016" t="s">
        <v>88</v>
      </c>
      <c r="D12016" s="29">
        <v>45932</v>
      </c>
      <c r="E12016" s="161">
        <v>0</v>
      </c>
      <c r="F12016" s="161">
        <v>0</v>
      </c>
      <c r="G12016" s="161">
        <v>0</v>
      </c>
      <c r="H12016" s="161">
        <v>0</v>
      </c>
      <c r="L12016">
        <v>522.17177400000003</v>
      </c>
      <c r="R12016">
        <v>997.40674200000001</v>
      </c>
      <c r="S12016">
        <v>997.40674200000001</v>
      </c>
      <c r="T12016" s="194">
        <v>997.40674200000001</v>
      </c>
      <c r="U12016" t="s">
        <v>193</v>
      </c>
      <c r="V12016">
        <v>45708.44190972222</v>
      </c>
    </row>
    <row r="12017" spans="1:22" x14ac:dyDescent="0.3">
      <c r="A12017" t="s">
        <v>268</v>
      </c>
      <c r="C12017" t="s">
        <v>88</v>
      </c>
      <c r="D12017" s="29">
        <v>45933</v>
      </c>
      <c r="E12017" s="161">
        <v>0</v>
      </c>
      <c r="F12017" s="161">
        <v>0</v>
      </c>
      <c r="G12017" s="161">
        <v>0</v>
      </c>
      <c r="H12017" s="161">
        <v>0</v>
      </c>
      <c r="L12017">
        <v>522.17177400000003</v>
      </c>
      <c r="R12017">
        <v>997.40674200000001</v>
      </c>
      <c r="S12017">
        <v>997.40674200000001</v>
      </c>
      <c r="T12017" s="194">
        <v>997.40674200000001</v>
      </c>
      <c r="U12017" t="s">
        <v>193</v>
      </c>
      <c r="V12017">
        <v>45708.441446759258</v>
      </c>
    </row>
    <row r="12018" spans="1:22" x14ac:dyDescent="0.3">
      <c r="A12018" t="s">
        <v>268</v>
      </c>
      <c r="C12018" t="s">
        <v>88</v>
      </c>
      <c r="D12018" s="29">
        <v>45934</v>
      </c>
      <c r="E12018" s="161">
        <v>0</v>
      </c>
      <c r="F12018" s="161">
        <v>0</v>
      </c>
      <c r="G12018" s="161">
        <v>0</v>
      </c>
      <c r="H12018" s="161">
        <v>0</v>
      </c>
      <c r="L12018">
        <v>522.17177400000003</v>
      </c>
      <c r="R12018">
        <v>997.40674200000001</v>
      </c>
      <c r="S12018">
        <v>997.40674200000001</v>
      </c>
      <c r="T12018" s="194">
        <v>997.40674200000001</v>
      </c>
      <c r="U12018" t="s">
        <v>193</v>
      </c>
      <c r="V12018">
        <v>45708.441631944443</v>
      </c>
    </row>
    <row r="12019" spans="1:22" x14ac:dyDescent="0.3">
      <c r="A12019" t="s">
        <v>268</v>
      </c>
      <c r="C12019" t="s">
        <v>88</v>
      </c>
      <c r="D12019" s="29">
        <v>45935</v>
      </c>
      <c r="E12019" s="161">
        <v>0</v>
      </c>
      <c r="F12019" s="161">
        <v>0</v>
      </c>
      <c r="G12019" s="161">
        <v>0</v>
      </c>
      <c r="H12019" s="161">
        <v>0</v>
      </c>
      <c r="L12019">
        <v>522.17177400000003</v>
      </c>
      <c r="R12019">
        <v>997.40674200000001</v>
      </c>
      <c r="S12019">
        <v>997.40674200000001</v>
      </c>
      <c r="T12019" s="194">
        <v>997.40674200000001</v>
      </c>
      <c r="U12019" t="s">
        <v>193</v>
      </c>
      <c r="V12019">
        <v>45708.441412037035</v>
      </c>
    </row>
    <row r="12020" spans="1:22" x14ac:dyDescent="0.3">
      <c r="A12020" t="s">
        <v>268</v>
      </c>
      <c r="C12020" t="s">
        <v>88</v>
      </c>
      <c r="D12020" s="29">
        <v>45936</v>
      </c>
      <c r="E12020" s="161">
        <v>0</v>
      </c>
      <c r="F12020" s="161">
        <v>0</v>
      </c>
      <c r="G12020" s="161">
        <v>0</v>
      </c>
      <c r="H12020" s="161">
        <v>0</v>
      </c>
      <c r="L12020">
        <v>522.17177400000003</v>
      </c>
      <c r="R12020">
        <v>997.40674200000001</v>
      </c>
      <c r="S12020">
        <v>997.40674200000001</v>
      </c>
      <c r="T12020" s="194">
        <v>997.40674200000001</v>
      </c>
      <c r="U12020" t="s">
        <v>193</v>
      </c>
      <c r="V12020">
        <v>45708.441851851851</v>
      </c>
    </row>
    <row r="12021" spans="1:22" x14ac:dyDescent="0.3">
      <c r="A12021" t="s">
        <v>268</v>
      </c>
      <c r="C12021" t="s">
        <v>88</v>
      </c>
      <c r="D12021" s="29">
        <v>45937</v>
      </c>
      <c r="E12021" s="161">
        <v>0</v>
      </c>
      <c r="F12021" s="161">
        <v>0</v>
      </c>
      <c r="G12021" s="161">
        <v>0</v>
      </c>
      <c r="H12021" s="161">
        <v>0</v>
      </c>
      <c r="L12021">
        <v>522.17177400000003</v>
      </c>
      <c r="R12021">
        <v>997.40674200000001</v>
      </c>
      <c r="S12021">
        <v>997.40674200000001</v>
      </c>
      <c r="T12021" s="194">
        <v>997.40674200000001</v>
      </c>
      <c r="U12021" t="s">
        <v>193</v>
      </c>
      <c r="V12021">
        <v>45708.441412037035</v>
      </c>
    </row>
    <row r="12022" spans="1:22" x14ac:dyDescent="0.3">
      <c r="A12022" t="s">
        <v>268</v>
      </c>
      <c r="C12022" t="s">
        <v>88</v>
      </c>
      <c r="D12022" s="29">
        <v>45938</v>
      </c>
      <c r="E12022" s="161">
        <v>0</v>
      </c>
      <c r="F12022" s="161">
        <v>0</v>
      </c>
      <c r="G12022" s="161">
        <v>0</v>
      </c>
      <c r="H12022" s="161">
        <v>0</v>
      </c>
      <c r="L12022">
        <v>522.17177400000003</v>
      </c>
      <c r="R12022">
        <v>997.40674200000001</v>
      </c>
      <c r="S12022">
        <v>997.40674200000001</v>
      </c>
      <c r="T12022" s="194">
        <v>997.40674200000001</v>
      </c>
      <c r="U12022" t="s">
        <v>193</v>
      </c>
      <c r="V12022">
        <v>45708.441423611112</v>
      </c>
    </row>
    <row r="12023" spans="1:22" x14ac:dyDescent="0.3">
      <c r="A12023" t="s">
        <v>268</v>
      </c>
      <c r="C12023" t="s">
        <v>88</v>
      </c>
      <c r="D12023" s="29">
        <v>45939</v>
      </c>
      <c r="E12023" s="161">
        <v>0</v>
      </c>
      <c r="F12023" s="161">
        <v>0</v>
      </c>
      <c r="G12023" s="161">
        <v>0</v>
      </c>
      <c r="H12023" s="161">
        <v>0</v>
      </c>
      <c r="L12023">
        <v>522.17177400000003</v>
      </c>
      <c r="R12023">
        <v>997.40674200000001</v>
      </c>
      <c r="S12023">
        <v>997.40674200000001</v>
      </c>
      <c r="T12023" s="194">
        <v>997.40674200000001</v>
      </c>
      <c r="U12023" t="s">
        <v>193</v>
      </c>
      <c r="V12023">
        <v>45708.441620370373</v>
      </c>
    </row>
    <row r="12024" spans="1:22" x14ac:dyDescent="0.3">
      <c r="A12024" t="s">
        <v>268</v>
      </c>
      <c r="C12024" t="s">
        <v>88</v>
      </c>
      <c r="D12024" s="29">
        <v>45940</v>
      </c>
      <c r="E12024" s="161">
        <v>0</v>
      </c>
      <c r="F12024" s="161">
        <v>0</v>
      </c>
      <c r="G12024" s="161">
        <v>0</v>
      </c>
      <c r="H12024" s="161">
        <v>0</v>
      </c>
      <c r="L12024">
        <v>522.17177400000003</v>
      </c>
      <c r="R12024">
        <v>997.40674200000001</v>
      </c>
      <c r="S12024">
        <v>997.40674200000001</v>
      </c>
      <c r="T12024" s="194">
        <v>997.40674200000001</v>
      </c>
      <c r="U12024" t="s">
        <v>193</v>
      </c>
      <c r="V12024">
        <v>45708.441793981481</v>
      </c>
    </row>
    <row r="12025" spans="1:22" x14ac:dyDescent="0.3">
      <c r="A12025" t="s">
        <v>268</v>
      </c>
      <c r="C12025" t="s">
        <v>88</v>
      </c>
      <c r="D12025" s="29">
        <v>45941</v>
      </c>
      <c r="E12025" s="161">
        <v>0</v>
      </c>
      <c r="F12025" s="161">
        <v>0</v>
      </c>
      <c r="G12025" s="161">
        <v>0</v>
      </c>
      <c r="H12025" s="161">
        <v>0</v>
      </c>
      <c r="L12025">
        <v>522.17177400000003</v>
      </c>
      <c r="R12025">
        <v>997.40674200000001</v>
      </c>
      <c r="S12025">
        <v>997.40674200000001</v>
      </c>
      <c r="T12025" s="194">
        <v>997.40674200000001</v>
      </c>
      <c r="U12025" t="s">
        <v>193</v>
      </c>
      <c r="V12025">
        <v>45708.441736111112</v>
      </c>
    </row>
    <row r="12026" spans="1:22" x14ac:dyDescent="0.3">
      <c r="A12026" t="s">
        <v>268</v>
      </c>
      <c r="C12026" t="s">
        <v>88</v>
      </c>
      <c r="D12026" s="29">
        <v>45942</v>
      </c>
      <c r="E12026" s="161">
        <v>0</v>
      </c>
      <c r="F12026" s="161">
        <v>0</v>
      </c>
      <c r="G12026" s="161">
        <v>0</v>
      </c>
      <c r="H12026" s="161">
        <v>0</v>
      </c>
      <c r="L12026">
        <v>522.17177400000003</v>
      </c>
      <c r="R12026">
        <v>997.40674200000001</v>
      </c>
      <c r="S12026">
        <v>997.40674200000001</v>
      </c>
      <c r="T12026" s="194">
        <v>997.40674200000001</v>
      </c>
      <c r="U12026" t="s">
        <v>193</v>
      </c>
      <c r="V12026">
        <v>45708.44190972222</v>
      </c>
    </row>
    <row r="12027" spans="1:22" x14ac:dyDescent="0.3">
      <c r="A12027" t="s">
        <v>268</v>
      </c>
      <c r="C12027" t="s">
        <v>88</v>
      </c>
      <c r="D12027" s="29">
        <v>45943</v>
      </c>
      <c r="E12027" s="161">
        <v>0</v>
      </c>
      <c r="F12027" s="161">
        <v>0</v>
      </c>
      <c r="G12027" s="161">
        <v>0</v>
      </c>
      <c r="H12027" s="161">
        <v>0</v>
      </c>
      <c r="L12027">
        <v>522.17177400000003</v>
      </c>
      <c r="R12027">
        <v>997.40674200000001</v>
      </c>
      <c r="S12027">
        <v>997.40674200000001</v>
      </c>
      <c r="T12027" s="194">
        <v>997.40674200000001</v>
      </c>
      <c r="U12027" t="s">
        <v>193</v>
      </c>
      <c r="V12027">
        <v>45708.441828703704</v>
      </c>
    </row>
    <row r="12028" spans="1:22" x14ac:dyDescent="0.3">
      <c r="A12028" t="s">
        <v>268</v>
      </c>
      <c r="C12028" t="s">
        <v>88</v>
      </c>
      <c r="D12028" s="29">
        <v>45944</v>
      </c>
      <c r="E12028" s="161">
        <v>0</v>
      </c>
      <c r="F12028" s="161">
        <v>0</v>
      </c>
      <c r="G12028" s="161">
        <v>0</v>
      </c>
      <c r="H12028" s="161">
        <v>0</v>
      </c>
      <c r="L12028">
        <v>522.17177400000003</v>
      </c>
      <c r="R12028">
        <v>997.40674200000001</v>
      </c>
      <c r="S12028">
        <v>997.40674200000001</v>
      </c>
      <c r="T12028" s="194">
        <v>997.40674200000001</v>
      </c>
      <c r="U12028" t="s">
        <v>193</v>
      </c>
      <c r="V12028">
        <v>45708.441643518519</v>
      </c>
    </row>
    <row r="12029" spans="1:22" x14ac:dyDescent="0.3">
      <c r="A12029" t="s">
        <v>268</v>
      </c>
      <c r="C12029" t="s">
        <v>88</v>
      </c>
      <c r="D12029" s="29">
        <v>45945</v>
      </c>
      <c r="E12029" s="161">
        <v>0</v>
      </c>
      <c r="F12029" s="161">
        <v>0</v>
      </c>
      <c r="G12029" s="161">
        <v>0</v>
      </c>
      <c r="H12029" s="161">
        <v>0</v>
      </c>
      <c r="L12029">
        <v>522.17177400000003</v>
      </c>
      <c r="R12029">
        <v>997.40674200000001</v>
      </c>
      <c r="S12029">
        <v>997.40674200000001</v>
      </c>
      <c r="T12029" s="194">
        <v>997.40674200000001</v>
      </c>
      <c r="U12029" t="s">
        <v>193</v>
      </c>
      <c r="V12029">
        <v>45708.441770833335</v>
      </c>
    </row>
    <row r="12030" spans="1:22" x14ac:dyDescent="0.3">
      <c r="A12030" t="s">
        <v>268</v>
      </c>
      <c r="C12030" t="s">
        <v>88</v>
      </c>
      <c r="D12030" s="29">
        <v>45946</v>
      </c>
      <c r="E12030" s="161">
        <v>0</v>
      </c>
      <c r="F12030" s="161">
        <v>0</v>
      </c>
      <c r="G12030" s="161">
        <v>0</v>
      </c>
      <c r="H12030" s="161">
        <v>0</v>
      </c>
      <c r="L12030">
        <v>522.17177400000003</v>
      </c>
      <c r="R12030">
        <v>997.40674200000001</v>
      </c>
      <c r="S12030">
        <v>997.40674200000001</v>
      </c>
      <c r="T12030" s="194">
        <v>997.40674200000001</v>
      </c>
      <c r="U12030" t="s">
        <v>193</v>
      </c>
      <c r="V12030">
        <v>45708.441840277781</v>
      </c>
    </row>
    <row r="12031" spans="1:22" x14ac:dyDescent="0.3">
      <c r="A12031" t="s">
        <v>268</v>
      </c>
      <c r="C12031" t="s">
        <v>88</v>
      </c>
      <c r="D12031" s="29">
        <v>45947</v>
      </c>
      <c r="E12031" s="161">
        <v>0</v>
      </c>
      <c r="F12031" s="161">
        <v>0</v>
      </c>
      <c r="G12031" s="161">
        <v>0</v>
      </c>
      <c r="H12031" s="161">
        <v>0</v>
      </c>
      <c r="L12031">
        <v>522.17177400000003</v>
      </c>
      <c r="R12031">
        <v>997.40674200000001</v>
      </c>
      <c r="S12031">
        <v>997.40674200000001</v>
      </c>
      <c r="T12031" s="194">
        <v>997.40674200000001</v>
      </c>
      <c r="U12031" t="s">
        <v>193</v>
      </c>
      <c r="V12031">
        <v>45708.441701388889</v>
      </c>
    </row>
    <row r="12032" spans="1:22" x14ac:dyDescent="0.3">
      <c r="A12032" t="s">
        <v>268</v>
      </c>
      <c r="C12032" t="s">
        <v>88</v>
      </c>
      <c r="D12032" s="29">
        <v>45948</v>
      </c>
      <c r="E12032" s="161">
        <v>0</v>
      </c>
      <c r="F12032" s="161">
        <v>0</v>
      </c>
      <c r="G12032" s="161">
        <v>0</v>
      </c>
      <c r="H12032" s="161">
        <v>0</v>
      </c>
      <c r="L12032">
        <v>522.17177400000003</v>
      </c>
      <c r="R12032">
        <v>997.40674200000001</v>
      </c>
      <c r="S12032">
        <v>997.40674200000001</v>
      </c>
      <c r="T12032" s="194">
        <v>997.40674200000001</v>
      </c>
      <c r="U12032" t="s">
        <v>193</v>
      </c>
      <c r="V12032">
        <v>45708.441863425927</v>
      </c>
    </row>
    <row r="12033" spans="1:22" x14ac:dyDescent="0.3">
      <c r="A12033" t="s">
        <v>268</v>
      </c>
      <c r="C12033" t="s">
        <v>88</v>
      </c>
      <c r="D12033" s="29">
        <v>45949</v>
      </c>
      <c r="E12033" s="161">
        <v>0</v>
      </c>
      <c r="F12033" s="161">
        <v>0</v>
      </c>
      <c r="G12033" s="161">
        <v>0</v>
      </c>
      <c r="H12033" s="161">
        <v>0</v>
      </c>
      <c r="L12033">
        <v>522.17177400000003</v>
      </c>
      <c r="R12033">
        <v>997.40674200000001</v>
      </c>
      <c r="S12033">
        <v>997.40674200000001</v>
      </c>
      <c r="T12033" s="194">
        <v>997.40674200000001</v>
      </c>
      <c r="U12033" t="s">
        <v>193</v>
      </c>
      <c r="V12033">
        <v>45708.441666666666</v>
      </c>
    </row>
    <row r="12034" spans="1:22" x14ac:dyDescent="0.3">
      <c r="A12034" t="s">
        <v>268</v>
      </c>
      <c r="C12034" t="s">
        <v>88</v>
      </c>
      <c r="D12034" s="29">
        <v>45950</v>
      </c>
      <c r="E12034" s="161">
        <v>0</v>
      </c>
      <c r="F12034" s="161">
        <v>0</v>
      </c>
      <c r="G12034" s="161">
        <v>0</v>
      </c>
      <c r="H12034" s="161">
        <v>0</v>
      </c>
      <c r="L12034">
        <v>522.17177400000003</v>
      </c>
      <c r="R12034">
        <v>997.40674200000001</v>
      </c>
      <c r="S12034">
        <v>997.40674200000001</v>
      </c>
      <c r="T12034" s="194">
        <v>997.40674200000001</v>
      </c>
      <c r="U12034" t="s">
        <v>193</v>
      </c>
      <c r="V12034">
        <v>45708.441516203704</v>
      </c>
    </row>
    <row r="12035" spans="1:22" x14ac:dyDescent="0.3">
      <c r="A12035" t="s">
        <v>268</v>
      </c>
      <c r="C12035" t="s">
        <v>88</v>
      </c>
      <c r="D12035" s="29">
        <v>45951</v>
      </c>
      <c r="E12035" s="161">
        <v>0</v>
      </c>
      <c r="F12035" s="161">
        <v>0</v>
      </c>
      <c r="G12035" s="161">
        <v>0</v>
      </c>
      <c r="H12035" s="161">
        <v>0</v>
      </c>
      <c r="L12035">
        <v>522.17177400000003</v>
      </c>
      <c r="R12035">
        <v>997.40674200000001</v>
      </c>
      <c r="S12035">
        <v>997.40674200000001</v>
      </c>
      <c r="T12035" s="194">
        <v>997.40674200000001</v>
      </c>
      <c r="U12035" t="s">
        <v>193</v>
      </c>
      <c r="V12035">
        <v>45708.441886574074</v>
      </c>
    </row>
    <row r="12036" spans="1:22" x14ac:dyDescent="0.3">
      <c r="A12036" t="s">
        <v>268</v>
      </c>
      <c r="C12036" t="s">
        <v>88</v>
      </c>
      <c r="D12036" s="29">
        <v>45952</v>
      </c>
      <c r="E12036" s="161">
        <v>0</v>
      </c>
      <c r="F12036" s="161">
        <v>0</v>
      </c>
      <c r="G12036" s="161">
        <v>0</v>
      </c>
      <c r="H12036" s="161">
        <v>0</v>
      </c>
      <c r="L12036">
        <v>522.17177400000003</v>
      </c>
      <c r="R12036">
        <v>997.40674200000001</v>
      </c>
      <c r="S12036">
        <v>997.40674200000001</v>
      </c>
      <c r="T12036" s="194">
        <v>997.40674200000001</v>
      </c>
      <c r="U12036" t="s">
        <v>193</v>
      </c>
      <c r="V12036">
        <v>45708.441423611112</v>
      </c>
    </row>
    <row r="12037" spans="1:22" x14ac:dyDescent="0.3">
      <c r="A12037" t="s">
        <v>268</v>
      </c>
      <c r="C12037" t="s">
        <v>88</v>
      </c>
      <c r="D12037" s="29">
        <v>45953</v>
      </c>
      <c r="E12037" s="161">
        <v>0</v>
      </c>
      <c r="F12037" s="161">
        <v>0</v>
      </c>
      <c r="G12037" s="161">
        <v>0</v>
      </c>
      <c r="H12037" s="161">
        <v>0</v>
      </c>
      <c r="L12037">
        <v>522.17177400000003</v>
      </c>
      <c r="R12037">
        <v>997.40674200000001</v>
      </c>
      <c r="S12037">
        <v>997.40674200000001</v>
      </c>
      <c r="T12037" s="194">
        <v>997.40674200000001</v>
      </c>
      <c r="U12037" t="s">
        <v>193</v>
      </c>
      <c r="V12037">
        <v>45708.441458333335</v>
      </c>
    </row>
    <row r="12038" spans="1:22" x14ac:dyDescent="0.3">
      <c r="A12038" t="s">
        <v>268</v>
      </c>
      <c r="C12038" t="s">
        <v>88</v>
      </c>
      <c r="D12038" s="29">
        <v>45954</v>
      </c>
      <c r="E12038" s="161">
        <v>0</v>
      </c>
      <c r="F12038" s="161">
        <v>0</v>
      </c>
      <c r="G12038" s="161">
        <v>0</v>
      </c>
      <c r="H12038" s="161">
        <v>0</v>
      </c>
      <c r="L12038">
        <v>522.17177400000003</v>
      </c>
      <c r="R12038">
        <v>997.40674200000001</v>
      </c>
      <c r="S12038">
        <v>997.40674200000001</v>
      </c>
      <c r="T12038" s="194">
        <v>997.40674200000001</v>
      </c>
      <c r="U12038" t="s">
        <v>193</v>
      </c>
      <c r="V12038">
        <v>45708.441516203704</v>
      </c>
    </row>
    <row r="12039" spans="1:22" x14ac:dyDescent="0.3">
      <c r="A12039" t="s">
        <v>268</v>
      </c>
      <c r="C12039" t="s">
        <v>88</v>
      </c>
      <c r="D12039" s="29">
        <v>45955</v>
      </c>
      <c r="E12039" s="161">
        <v>0</v>
      </c>
      <c r="F12039" s="161">
        <v>0</v>
      </c>
      <c r="G12039" s="161">
        <v>0</v>
      </c>
      <c r="H12039" s="161">
        <v>0</v>
      </c>
      <c r="L12039">
        <v>522.17177400000003</v>
      </c>
      <c r="R12039">
        <v>997.40674200000001</v>
      </c>
      <c r="S12039">
        <v>997.40674200000001</v>
      </c>
      <c r="T12039" s="194">
        <v>997.40674200000001</v>
      </c>
      <c r="U12039" t="s">
        <v>193</v>
      </c>
      <c r="V12039">
        <v>45708.441817129627</v>
      </c>
    </row>
    <row r="12040" spans="1:22" x14ac:dyDescent="0.3">
      <c r="A12040" t="s">
        <v>268</v>
      </c>
      <c r="C12040" t="s">
        <v>88</v>
      </c>
      <c r="D12040" s="29">
        <v>45956</v>
      </c>
      <c r="E12040" s="161">
        <v>0</v>
      </c>
      <c r="F12040" s="161">
        <v>0</v>
      </c>
      <c r="G12040" s="161">
        <v>0</v>
      </c>
      <c r="H12040" s="161">
        <v>0</v>
      </c>
      <c r="L12040">
        <v>522.17177400000003</v>
      </c>
      <c r="R12040">
        <v>997.40674200000001</v>
      </c>
      <c r="S12040">
        <v>997.40674200000001</v>
      </c>
      <c r="T12040" s="194">
        <v>997.40674200000001</v>
      </c>
      <c r="U12040" t="s">
        <v>193</v>
      </c>
      <c r="V12040">
        <v>45708.441469907404</v>
      </c>
    </row>
    <row r="12041" spans="1:22" x14ac:dyDescent="0.3">
      <c r="A12041" t="s">
        <v>268</v>
      </c>
      <c r="C12041" t="s">
        <v>88</v>
      </c>
      <c r="D12041" s="29">
        <v>45957</v>
      </c>
      <c r="E12041" s="161">
        <v>0</v>
      </c>
      <c r="F12041" s="161">
        <v>0</v>
      </c>
      <c r="G12041" s="161">
        <v>0</v>
      </c>
      <c r="H12041" s="161">
        <v>0</v>
      </c>
      <c r="L12041">
        <v>522.17177400000003</v>
      </c>
      <c r="R12041">
        <v>997.40674200000001</v>
      </c>
      <c r="S12041">
        <v>997.40674200000001</v>
      </c>
      <c r="T12041" s="194">
        <v>997.40674200000001</v>
      </c>
      <c r="U12041" t="s">
        <v>193</v>
      </c>
      <c r="V12041">
        <v>45708.441527777781</v>
      </c>
    </row>
    <row r="12042" spans="1:22" x14ac:dyDescent="0.3">
      <c r="A12042" t="s">
        <v>268</v>
      </c>
      <c r="C12042" t="s">
        <v>88</v>
      </c>
      <c r="D12042" s="29">
        <v>45958</v>
      </c>
      <c r="E12042" s="161">
        <v>0</v>
      </c>
      <c r="F12042" s="161">
        <v>0</v>
      </c>
      <c r="G12042" s="161">
        <v>0</v>
      </c>
      <c r="H12042" s="161">
        <v>0</v>
      </c>
      <c r="L12042">
        <v>522.17177400000003</v>
      </c>
      <c r="R12042">
        <v>997.40674200000001</v>
      </c>
      <c r="S12042">
        <v>997.40674200000001</v>
      </c>
      <c r="T12042" s="194">
        <v>997.40674200000001</v>
      </c>
      <c r="U12042" t="s">
        <v>193</v>
      </c>
      <c r="V12042">
        <v>45708.441504629627</v>
      </c>
    </row>
    <row r="12043" spans="1:22" x14ac:dyDescent="0.3">
      <c r="A12043" t="s">
        <v>268</v>
      </c>
      <c r="C12043" t="s">
        <v>88</v>
      </c>
      <c r="D12043" s="29">
        <v>45959</v>
      </c>
      <c r="E12043" s="161">
        <v>0</v>
      </c>
      <c r="F12043" s="161">
        <v>0</v>
      </c>
      <c r="G12043" s="161">
        <v>0</v>
      </c>
      <c r="H12043" s="161">
        <v>0</v>
      </c>
      <c r="L12043">
        <v>522.17177400000003</v>
      </c>
      <c r="R12043">
        <v>997.40674200000001</v>
      </c>
      <c r="S12043">
        <v>997.40674200000001</v>
      </c>
      <c r="T12043" s="194">
        <v>997.40674200000001</v>
      </c>
      <c r="U12043" t="s">
        <v>193</v>
      </c>
      <c r="V12043">
        <v>45708.441608796296</v>
      </c>
    </row>
    <row r="12044" spans="1:22" x14ac:dyDescent="0.3">
      <c r="A12044" t="s">
        <v>268</v>
      </c>
      <c r="C12044" t="s">
        <v>88</v>
      </c>
      <c r="D12044" s="29">
        <v>45960</v>
      </c>
      <c r="E12044" s="161">
        <v>0</v>
      </c>
      <c r="F12044" s="161">
        <v>0</v>
      </c>
      <c r="G12044" s="161">
        <v>0</v>
      </c>
      <c r="H12044" s="161">
        <v>0</v>
      </c>
      <c r="L12044">
        <v>522.17177400000003</v>
      </c>
      <c r="R12044">
        <v>997.40674200000001</v>
      </c>
      <c r="S12044">
        <v>997.40674200000001</v>
      </c>
      <c r="T12044" s="194">
        <v>997.40674200000001</v>
      </c>
      <c r="U12044" t="s">
        <v>193</v>
      </c>
      <c r="V12044">
        <v>45708.441759259258</v>
      </c>
    </row>
    <row r="12045" spans="1:22" x14ac:dyDescent="0.3">
      <c r="A12045" t="s">
        <v>268</v>
      </c>
      <c r="C12045" t="s">
        <v>88</v>
      </c>
      <c r="D12045" s="29">
        <v>45961</v>
      </c>
      <c r="E12045" s="161">
        <v>0</v>
      </c>
      <c r="F12045" s="161">
        <v>0</v>
      </c>
      <c r="G12045" s="161">
        <v>0</v>
      </c>
      <c r="H12045" s="161">
        <v>0</v>
      </c>
      <c r="L12045">
        <v>522.17177400000003</v>
      </c>
      <c r="R12045">
        <v>997.40674200000001</v>
      </c>
      <c r="S12045">
        <v>997.40674200000001</v>
      </c>
      <c r="T12045" s="194">
        <v>997.40674200000001</v>
      </c>
      <c r="U12045" t="s">
        <v>193</v>
      </c>
      <c r="V12045">
        <v>45708.441458333335</v>
      </c>
    </row>
    <row r="12046" spans="1:22" x14ac:dyDescent="0.3">
      <c r="A12046" t="s">
        <v>268</v>
      </c>
      <c r="C12046" t="s">
        <v>88</v>
      </c>
      <c r="D12046" s="29">
        <v>45962</v>
      </c>
      <c r="E12046" s="161">
        <v>0</v>
      </c>
      <c r="F12046" s="161">
        <v>0</v>
      </c>
      <c r="G12046" s="161">
        <v>0</v>
      </c>
      <c r="H12046" s="161">
        <v>0</v>
      </c>
      <c r="L12046">
        <v>522.17177400000003</v>
      </c>
      <c r="R12046">
        <v>997.40674200000001</v>
      </c>
      <c r="S12046">
        <v>997.40674200000001</v>
      </c>
      <c r="T12046" s="194">
        <v>997.40674200000001</v>
      </c>
      <c r="U12046" t="s">
        <v>193</v>
      </c>
      <c r="V12046">
        <v>45708.441689814812</v>
      </c>
    </row>
    <row r="12047" spans="1:22" x14ac:dyDescent="0.3">
      <c r="A12047" t="s">
        <v>268</v>
      </c>
      <c r="C12047" t="s">
        <v>88</v>
      </c>
      <c r="D12047" s="29">
        <v>45963</v>
      </c>
      <c r="E12047" s="161">
        <v>0</v>
      </c>
      <c r="F12047" s="161">
        <v>0</v>
      </c>
      <c r="G12047" s="161">
        <v>0</v>
      </c>
      <c r="H12047" s="161">
        <v>0</v>
      </c>
      <c r="L12047">
        <v>522.17177400000003</v>
      </c>
      <c r="R12047">
        <v>997.40674200000001</v>
      </c>
      <c r="S12047">
        <v>997.40674200000001</v>
      </c>
      <c r="T12047" s="194">
        <v>997.40674200000001</v>
      </c>
      <c r="U12047" t="s">
        <v>193</v>
      </c>
      <c r="V12047">
        <v>45708.441689814812</v>
      </c>
    </row>
    <row r="12048" spans="1:22" x14ac:dyDescent="0.3">
      <c r="A12048" t="s">
        <v>268</v>
      </c>
      <c r="C12048" t="s">
        <v>88</v>
      </c>
      <c r="D12048" s="29">
        <v>45964</v>
      </c>
      <c r="E12048" s="161">
        <v>0</v>
      </c>
      <c r="F12048" s="161">
        <v>0</v>
      </c>
      <c r="G12048" s="161">
        <v>0</v>
      </c>
      <c r="H12048" s="161">
        <v>0</v>
      </c>
      <c r="L12048">
        <v>522.17177400000003</v>
      </c>
      <c r="R12048">
        <v>997.40674200000001</v>
      </c>
      <c r="S12048">
        <v>997.40674200000001</v>
      </c>
      <c r="T12048" s="194">
        <v>997.40674200000001</v>
      </c>
      <c r="U12048" t="s">
        <v>193</v>
      </c>
      <c r="V12048">
        <v>45708.441759259258</v>
      </c>
    </row>
    <row r="12049" spans="1:22" x14ac:dyDescent="0.3">
      <c r="A12049" t="s">
        <v>268</v>
      </c>
      <c r="C12049" t="s">
        <v>88</v>
      </c>
      <c r="D12049" s="29">
        <v>45965</v>
      </c>
      <c r="E12049" s="161">
        <v>0</v>
      </c>
      <c r="F12049" s="161">
        <v>0</v>
      </c>
      <c r="G12049" s="161">
        <v>0</v>
      </c>
      <c r="H12049" s="161">
        <v>0</v>
      </c>
      <c r="L12049">
        <v>522.17177400000003</v>
      </c>
      <c r="R12049">
        <v>997.40674200000001</v>
      </c>
      <c r="S12049">
        <v>997.40674200000001</v>
      </c>
      <c r="T12049" s="194">
        <v>997.40674200000001</v>
      </c>
      <c r="U12049" t="s">
        <v>193</v>
      </c>
      <c r="V12049">
        <v>45708.441701388889</v>
      </c>
    </row>
    <row r="12050" spans="1:22" x14ac:dyDescent="0.3">
      <c r="A12050" t="s">
        <v>268</v>
      </c>
      <c r="C12050" t="s">
        <v>88</v>
      </c>
      <c r="D12050" s="29">
        <v>45966</v>
      </c>
      <c r="E12050" s="161">
        <v>0</v>
      </c>
      <c r="F12050" s="161">
        <v>0</v>
      </c>
      <c r="G12050" s="161">
        <v>0</v>
      </c>
      <c r="H12050" s="161">
        <v>0</v>
      </c>
      <c r="L12050">
        <v>522.17177400000003</v>
      </c>
      <c r="R12050">
        <v>997.40674200000001</v>
      </c>
      <c r="S12050">
        <v>997.40674200000001</v>
      </c>
      <c r="T12050" s="194">
        <v>997.40674200000001</v>
      </c>
      <c r="U12050" t="s">
        <v>193</v>
      </c>
      <c r="V12050">
        <v>45708.441712962966</v>
      </c>
    </row>
    <row r="12051" spans="1:22" x14ac:dyDescent="0.3">
      <c r="A12051" t="s">
        <v>268</v>
      </c>
      <c r="C12051" t="s">
        <v>88</v>
      </c>
      <c r="D12051" s="29">
        <v>45967</v>
      </c>
      <c r="E12051" s="161">
        <v>0</v>
      </c>
      <c r="F12051" s="161">
        <v>0</v>
      </c>
      <c r="G12051" s="161">
        <v>0</v>
      </c>
      <c r="H12051" s="161">
        <v>0</v>
      </c>
      <c r="L12051">
        <v>522.17177400000003</v>
      </c>
      <c r="R12051">
        <v>997.40674200000001</v>
      </c>
      <c r="S12051">
        <v>997.40674200000001</v>
      </c>
      <c r="T12051" s="194">
        <v>997.40674200000001</v>
      </c>
      <c r="U12051" t="s">
        <v>193</v>
      </c>
      <c r="V12051">
        <v>45708.441724537035</v>
      </c>
    </row>
    <row r="12052" spans="1:22" x14ac:dyDescent="0.3">
      <c r="A12052" t="s">
        <v>268</v>
      </c>
      <c r="C12052" t="s">
        <v>88</v>
      </c>
      <c r="D12052" s="29">
        <v>45968</v>
      </c>
      <c r="E12052" s="161">
        <v>0</v>
      </c>
      <c r="F12052" s="161">
        <v>0</v>
      </c>
      <c r="G12052" s="161">
        <v>0</v>
      </c>
      <c r="H12052" s="161">
        <v>0</v>
      </c>
      <c r="L12052">
        <v>522.17177400000003</v>
      </c>
      <c r="R12052">
        <v>997.40674200000001</v>
      </c>
      <c r="S12052">
        <v>997.40674200000001</v>
      </c>
      <c r="T12052" s="194">
        <v>997.40674200000001</v>
      </c>
      <c r="U12052" t="s">
        <v>193</v>
      </c>
      <c r="V12052">
        <v>45708.441805555558</v>
      </c>
    </row>
    <row r="12053" spans="1:22" x14ac:dyDescent="0.3">
      <c r="A12053" t="s">
        <v>268</v>
      </c>
      <c r="C12053" t="s">
        <v>88</v>
      </c>
      <c r="D12053" s="29">
        <v>45969</v>
      </c>
      <c r="E12053" s="161">
        <v>0</v>
      </c>
      <c r="F12053" s="161">
        <v>0</v>
      </c>
      <c r="G12053" s="161">
        <v>0</v>
      </c>
      <c r="H12053" s="161">
        <v>0</v>
      </c>
      <c r="L12053">
        <v>522.17177400000003</v>
      </c>
      <c r="R12053">
        <v>997.40674200000001</v>
      </c>
      <c r="S12053">
        <v>997.40674200000001</v>
      </c>
      <c r="T12053" s="194">
        <v>997.40674200000001</v>
      </c>
      <c r="U12053" t="s">
        <v>193</v>
      </c>
      <c r="V12053">
        <v>45708.441759259258</v>
      </c>
    </row>
    <row r="12054" spans="1:22" x14ac:dyDescent="0.3">
      <c r="A12054" t="s">
        <v>268</v>
      </c>
      <c r="C12054" t="s">
        <v>88</v>
      </c>
      <c r="D12054" s="29">
        <v>45970</v>
      </c>
      <c r="E12054" s="161">
        <v>0</v>
      </c>
      <c r="F12054" s="161">
        <v>0</v>
      </c>
      <c r="G12054" s="161">
        <v>0</v>
      </c>
      <c r="H12054" s="161">
        <v>0</v>
      </c>
      <c r="L12054">
        <v>522.17177400000003</v>
      </c>
      <c r="R12054">
        <v>997.40674200000001</v>
      </c>
      <c r="S12054">
        <v>997.40674200000001</v>
      </c>
      <c r="T12054" s="194">
        <v>997.40674200000001</v>
      </c>
      <c r="U12054" t="s">
        <v>193</v>
      </c>
      <c r="V12054">
        <v>45708.441712962966</v>
      </c>
    </row>
    <row r="12055" spans="1:22" x14ac:dyDescent="0.3">
      <c r="A12055" t="s">
        <v>268</v>
      </c>
      <c r="C12055" t="s">
        <v>88</v>
      </c>
      <c r="D12055" s="29">
        <v>45971</v>
      </c>
      <c r="E12055" s="161">
        <v>0</v>
      </c>
      <c r="F12055" s="161">
        <v>0</v>
      </c>
      <c r="G12055" s="161">
        <v>0</v>
      </c>
      <c r="H12055" s="161">
        <v>0</v>
      </c>
      <c r="L12055">
        <v>522.17177400000003</v>
      </c>
      <c r="R12055">
        <v>997.40674200000001</v>
      </c>
      <c r="S12055">
        <v>997.40674200000001</v>
      </c>
      <c r="T12055" s="194">
        <v>997.40674200000001</v>
      </c>
      <c r="U12055" t="s">
        <v>193</v>
      </c>
      <c r="V12055">
        <v>45708.441770833335</v>
      </c>
    </row>
    <row r="12056" spans="1:22" x14ac:dyDescent="0.3">
      <c r="A12056" t="s">
        <v>268</v>
      </c>
      <c r="C12056" t="s">
        <v>88</v>
      </c>
      <c r="D12056" s="29">
        <v>45972</v>
      </c>
      <c r="E12056" s="161">
        <v>0</v>
      </c>
      <c r="F12056" s="161">
        <v>0</v>
      </c>
      <c r="G12056" s="161">
        <v>0</v>
      </c>
      <c r="H12056" s="161">
        <v>0</v>
      </c>
      <c r="L12056">
        <v>522.17177400000003</v>
      </c>
      <c r="R12056">
        <v>997.40674200000001</v>
      </c>
      <c r="S12056">
        <v>997.40674200000001</v>
      </c>
      <c r="T12056" s="194">
        <v>997.40674200000001</v>
      </c>
      <c r="U12056" t="s">
        <v>193</v>
      </c>
      <c r="V12056">
        <v>45708.441828703704</v>
      </c>
    </row>
    <row r="12057" spans="1:22" x14ac:dyDescent="0.3">
      <c r="A12057" t="s">
        <v>268</v>
      </c>
      <c r="C12057" t="s">
        <v>88</v>
      </c>
      <c r="D12057" s="29">
        <v>45973</v>
      </c>
      <c r="E12057" s="161">
        <v>0</v>
      </c>
      <c r="F12057" s="161">
        <v>0</v>
      </c>
      <c r="G12057" s="161">
        <v>0</v>
      </c>
      <c r="H12057" s="161">
        <v>0</v>
      </c>
      <c r="L12057">
        <v>522.17177400000003</v>
      </c>
      <c r="R12057">
        <v>997.40674200000001</v>
      </c>
      <c r="S12057">
        <v>997.40674200000001</v>
      </c>
      <c r="T12057" s="194">
        <v>997.40674200000001</v>
      </c>
      <c r="U12057" t="s">
        <v>193</v>
      </c>
      <c r="V12057">
        <v>45708.441932870373</v>
      </c>
    </row>
    <row r="12058" spans="1:22" x14ac:dyDescent="0.3">
      <c r="A12058" t="s">
        <v>268</v>
      </c>
      <c r="C12058" t="s">
        <v>88</v>
      </c>
      <c r="D12058" s="29">
        <v>45974</v>
      </c>
      <c r="E12058" s="161">
        <v>0</v>
      </c>
      <c r="F12058" s="161">
        <v>0</v>
      </c>
      <c r="G12058" s="161">
        <v>0</v>
      </c>
      <c r="H12058" s="161">
        <v>0</v>
      </c>
      <c r="L12058">
        <v>522.17177400000003</v>
      </c>
      <c r="R12058">
        <v>997.40674200000001</v>
      </c>
      <c r="S12058">
        <v>997.40674200000001</v>
      </c>
      <c r="T12058" s="194">
        <v>997.40674200000001</v>
      </c>
      <c r="U12058" t="s">
        <v>193</v>
      </c>
      <c r="V12058">
        <v>45708.441967592589</v>
      </c>
    </row>
    <row r="12059" spans="1:22" x14ac:dyDescent="0.3">
      <c r="A12059" t="s">
        <v>268</v>
      </c>
      <c r="C12059" t="s">
        <v>88</v>
      </c>
      <c r="D12059" s="29">
        <v>45975</v>
      </c>
      <c r="E12059" s="161">
        <v>0</v>
      </c>
      <c r="F12059" s="161">
        <v>0</v>
      </c>
      <c r="G12059" s="161">
        <v>0</v>
      </c>
      <c r="H12059" s="161">
        <v>0</v>
      </c>
      <c r="L12059">
        <v>522.17177400000003</v>
      </c>
      <c r="R12059">
        <v>997.40674200000001</v>
      </c>
      <c r="S12059">
        <v>997.40674200000001</v>
      </c>
      <c r="T12059" s="194">
        <v>997.40674200000001</v>
      </c>
      <c r="U12059" t="s">
        <v>193</v>
      </c>
      <c r="V12059">
        <v>45708.441782407404</v>
      </c>
    </row>
    <row r="12060" spans="1:22" x14ac:dyDescent="0.3">
      <c r="A12060" t="s">
        <v>268</v>
      </c>
      <c r="C12060" t="s">
        <v>88</v>
      </c>
      <c r="D12060" s="29">
        <v>45976</v>
      </c>
      <c r="E12060" s="161">
        <v>0</v>
      </c>
      <c r="F12060" s="161">
        <v>0</v>
      </c>
      <c r="G12060" s="161">
        <v>0</v>
      </c>
      <c r="H12060" s="161">
        <v>0</v>
      </c>
      <c r="L12060">
        <v>522.17177400000003</v>
      </c>
      <c r="R12060">
        <v>997.40674200000001</v>
      </c>
      <c r="S12060">
        <v>997.40674200000001</v>
      </c>
      <c r="T12060" s="194">
        <v>997.40674200000001</v>
      </c>
      <c r="U12060" t="s">
        <v>193</v>
      </c>
      <c r="V12060">
        <v>45708.441759259258</v>
      </c>
    </row>
    <row r="12061" spans="1:22" x14ac:dyDescent="0.3">
      <c r="A12061" t="s">
        <v>268</v>
      </c>
      <c r="C12061" t="s">
        <v>88</v>
      </c>
      <c r="D12061" s="29">
        <v>45977</v>
      </c>
      <c r="E12061" s="161">
        <v>0</v>
      </c>
      <c r="F12061" s="161">
        <v>0</v>
      </c>
      <c r="G12061" s="161">
        <v>0</v>
      </c>
      <c r="H12061" s="161">
        <v>0</v>
      </c>
      <c r="L12061">
        <v>522.17177400000003</v>
      </c>
      <c r="R12061">
        <v>997.40674200000001</v>
      </c>
      <c r="S12061">
        <v>997.40674200000001</v>
      </c>
      <c r="T12061" s="194">
        <v>997.40674200000001</v>
      </c>
      <c r="U12061" t="s">
        <v>193</v>
      </c>
      <c r="V12061">
        <v>45708.441851851851</v>
      </c>
    </row>
    <row r="12062" spans="1:22" x14ac:dyDescent="0.3">
      <c r="A12062" t="s">
        <v>268</v>
      </c>
      <c r="C12062" t="s">
        <v>88</v>
      </c>
      <c r="D12062" s="29">
        <v>45978</v>
      </c>
      <c r="E12062" s="161">
        <v>0</v>
      </c>
      <c r="F12062" s="161">
        <v>0</v>
      </c>
      <c r="G12062" s="161">
        <v>0</v>
      </c>
      <c r="H12062" s="161">
        <v>0</v>
      </c>
      <c r="L12062">
        <v>522.17177400000003</v>
      </c>
      <c r="R12062">
        <v>997.40674200000001</v>
      </c>
      <c r="S12062">
        <v>997.40674200000001</v>
      </c>
      <c r="T12062" s="194">
        <v>997.40674200000001</v>
      </c>
      <c r="U12062" t="s">
        <v>193</v>
      </c>
      <c r="V12062">
        <v>45708.441736111112</v>
      </c>
    </row>
    <row r="12063" spans="1:22" x14ac:dyDescent="0.3">
      <c r="A12063" t="s">
        <v>268</v>
      </c>
      <c r="C12063" t="s">
        <v>88</v>
      </c>
      <c r="D12063" s="29">
        <v>45979</v>
      </c>
      <c r="E12063" s="161">
        <v>0</v>
      </c>
      <c r="F12063" s="161">
        <v>0</v>
      </c>
      <c r="G12063" s="161">
        <v>0</v>
      </c>
      <c r="H12063" s="161">
        <v>0</v>
      </c>
      <c r="L12063">
        <v>522.17177400000003</v>
      </c>
      <c r="R12063">
        <v>997.40674200000001</v>
      </c>
      <c r="S12063">
        <v>997.40674200000001</v>
      </c>
      <c r="T12063" s="194">
        <v>997.40674200000001</v>
      </c>
      <c r="U12063" t="s">
        <v>193</v>
      </c>
      <c r="V12063">
        <v>45708.441689814812</v>
      </c>
    </row>
    <row r="12064" spans="1:22" x14ac:dyDescent="0.3">
      <c r="A12064" t="s">
        <v>268</v>
      </c>
      <c r="C12064" t="s">
        <v>88</v>
      </c>
      <c r="D12064" s="29">
        <v>45980</v>
      </c>
      <c r="E12064" s="161">
        <v>0</v>
      </c>
      <c r="F12064" s="161">
        <v>0</v>
      </c>
      <c r="G12064" s="161">
        <v>0</v>
      </c>
      <c r="H12064" s="161">
        <v>0</v>
      </c>
      <c r="L12064">
        <v>522.17177400000003</v>
      </c>
      <c r="R12064">
        <v>997.40674200000001</v>
      </c>
      <c r="S12064">
        <v>997.40674200000001</v>
      </c>
      <c r="T12064" s="194">
        <v>997.40674200000001</v>
      </c>
      <c r="U12064" t="s">
        <v>193</v>
      </c>
      <c r="V12064">
        <v>45708.442037037035</v>
      </c>
    </row>
    <row r="12065" spans="1:22" x14ac:dyDescent="0.3">
      <c r="A12065" t="s">
        <v>268</v>
      </c>
      <c r="C12065" t="s">
        <v>88</v>
      </c>
      <c r="D12065" s="29">
        <v>45981</v>
      </c>
      <c r="E12065" s="161">
        <v>0</v>
      </c>
      <c r="F12065" s="161">
        <v>0</v>
      </c>
      <c r="G12065" s="161">
        <v>0</v>
      </c>
      <c r="H12065" s="161">
        <v>0</v>
      </c>
      <c r="L12065">
        <v>522.17177400000003</v>
      </c>
      <c r="R12065">
        <v>997.40674200000001</v>
      </c>
      <c r="S12065">
        <v>997.40674200000001</v>
      </c>
      <c r="T12065" s="194">
        <v>997.40674200000001</v>
      </c>
      <c r="U12065" t="s">
        <v>193</v>
      </c>
      <c r="V12065">
        <v>45708.441666666666</v>
      </c>
    </row>
    <row r="12066" spans="1:22" x14ac:dyDescent="0.3">
      <c r="A12066" t="s">
        <v>268</v>
      </c>
      <c r="C12066" t="s">
        <v>88</v>
      </c>
      <c r="D12066" s="29">
        <v>45982</v>
      </c>
      <c r="E12066" s="161">
        <v>0</v>
      </c>
      <c r="F12066" s="161">
        <v>0</v>
      </c>
      <c r="G12066" s="161">
        <v>0</v>
      </c>
      <c r="H12066" s="161">
        <v>0</v>
      </c>
      <c r="L12066">
        <v>522.17177400000003</v>
      </c>
      <c r="R12066">
        <v>997.40674200000001</v>
      </c>
      <c r="S12066">
        <v>997.40674200000001</v>
      </c>
      <c r="T12066" s="194">
        <v>997.40674200000001</v>
      </c>
      <c r="U12066" t="s">
        <v>193</v>
      </c>
      <c r="V12066">
        <v>45708.441944444443</v>
      </c>
    </row>
    <row r="12067" spans="1:22" x14ac:dyDescent="0.3">
      <c r="A12067" t="s">
        <v>268</v>
      </c>
      <c r="C12067" t="s">
        <v>88</v>
      </c>
      <c r="D12067" s="29">
        <v>45983</v>
      </c>
      <c r="E12067" s="161">
        <v>0</v>
      </c>
      <c r="F12067" s="161">
        <v>0</v>
      </c>
      <c r="G12067" s="161">
        <v>0</v>
      </c>
      <c r="H12067" s="161">
        <v>0</v>
      </c>
      <c r="L12067">
        <v>522.17177400000003</v>
      </c>
      <c r="R12067">
        <v>997.40674200000001</v>
      </c>
      <c r="S12067">
        <v>997.40674200000001</v>
      </c>
      <c r="T12067" s="194">
        <v>997.40674200000001</v>
      </c>
      <c r="U12067" t="s">
        <v>193</v>
      </c>
      <c r="V12067">
        <v>45708.441921296297</v>
      </c>
    </row>
    <row r="12068" spans="1:22" x14ac:dyDescent="0.3">
      <c r="A12068" t="s">
        <v>268</v>
      </c>
      <c r="C12068" t="s">
        <v>88</v>
      </c>
      <c r="D12068" s="29">
        <v>45984</v>
      </c>
      <c r="E12068" s="161">
        <v>0</v>
      </c>
      <c r="F12068" s="161">
        <v>0</v>
      </c>
      <c r="G12068" s="161">
        <v>0</v>
      </c>
      <c r="H12068" s="161">
        <v>0</v>
      </c>
      <c r="L12068">
        <v>522.17177400000003</v>
      </c>
      <c r="R12068">
        <v>997.40674200000001</v>
      </c>
      <c r="S12068">
        <v>997.40674200000001</v>
      </c>
      <c r="T12068" s="194">
        <v>997.40674200000001</v>
      </c>
      <c r="U12068" t="s">
        <v>193</v>
      </c>
      <c r="V12068">
        <v>45708.44190972222</v>
      </c>
    </row>
    <row r="12069" spans="1:22" x14ac:dyDescent="0.3">
      <c r="A12069" t="s">
        <v>268</v>
      </c>
      <c r="C12069" t="s">
        <v>88</v>
      </c>
      <c r="D12069" s="29">
        <v>45985</v>
      </c>
      <c r="E12069" s="161">
        <v>0</v>
      </c>
      <c r="F12069" s="161">
        <v>0</v>
      </c>
      <c r="G12069" s="161">
        <v>0</v>
      </c>
      <c r="H12069" s="161">
        <v>0</v>
      </c>
      <c r="L12069">
        <v>522.17177400000003</v>
      </c>
      <c r="R12069">
        <v>997.40674200000001</v>
      </c>
      <c r="S12069">
        <v>997.40674200000001</v>
      </c>
      <c r="T12069" s="194">
        <v>997.40674200000001</v>
      </c>
      <c r="U12069" t="s">
        <v>193</v>
      </c>
      <c r="V12069">
        <v>45708.441747685189</v>
      </c>
    </row>
    <row r="12070" spans="1:22" x14ac:dyDescent="0.3">
      <c r="A12070" t="s">
        <v>268</v>
      </c>
      <c r="C12070" t="s">
        <v>88</v>
      </c>
      <c r="D12070" s="29">
        <v>45986</v>
      </c>
      <c r="E12070" s="161">
        <v>0</v>
      </c>
      <c r="F12070" s="161">
        <v>0</v>
      </c>
      <c r="G12070" s="161">
        <v>0</v>
      </c>
      <c r="H12070" s="161">
        <v>0</v>
      </c>
      <c r="L12070">
        <v>522.17177400000003</v>
      </c>
      <c r="R12070">
        <v>997.40674200000001</v>
      </c>
      <c r="S12070">
        <v>997.40674200000001</v>
      </c>
      <c r="T12070" s="194">
        <v>997.40674200000001</v>
      </c>
      <c r="U12070" t="s">
        <v>193</v>
      </c>
      <c r="V12070">
        <v>45708.441701388889</v>
      </c>
    </row>
    <row r="12071" spans="1:22" x14ac:dyDescent="0.3">
      <c r="A12071" t="s">
        <v>268</v>
      </c>
      <c r="C12071" t="s">
        <v>88</v>
      </c>
      <c r="D12071" s="29">
        <v>45987</v>
      </c>
      <c r="E12071" s="161">
        <v>0</v>
      </c>
      <c r="F12071" s="161">
        <v>0</v>
      </c>
      <c r="G12071" s="161">
        <v>0</v>
      </c>
      <c r="H12071" s="161">
        <v>0</v>
      </c>
      <c r="L12071">
        <v>522.17177400000003</v>
      </c>
      <c r="R12071">
        <v>997.40674200000001</v>
      </c>
      <c r="S12071">
        <v>997.40674200000001</v>
      </c>
      <c r="T12071" s="194">
        <v>997.40674200000001</v>
      </c>
      <c r="U12071" t="s">
        <v>193</v>
      </c>
      <c r="V12071">
        <v>45708.441874999997</v>
      </c>
    </row>
    <row r="12072" spans="1:22" x14ac:dyDescent="0.3">
      <c r="A12072" t="s">
        <v>268</v>
      </c>
      <c r="C12072" t="s">
        <v>88</v>
      </c>
      <c r="D12072" s="29">
        <v>45988</v>
      </c>
      <c r="E12072" s="161">
        <v>0</v>
      </c>
      <c r="F12072" s="161">
        <v>0</v>
      </c>
      <c r="G12072" s="161">
        <v>0</v>
      </c>
      <c r="H12072" s="161">
        <v>0</v>
      </c>
      <c r="L12072">
        <v>522.17177400000003</v>
      </c>
      <c r="R12072">
        <v>997.40674200000001</v>
      </c>
      <c r="S12072">
        <v>997.40674200000001</v>
      </c>
      <c r="T12072" s="194">
        <v>997.40674200000001</v>
      </c>
      <c r="U12072" t="s">
        <v>193</v>
      </c>
      <c r="V12072">
        <v>45708.441840277781</v>
      </c>
    </row>
    <row r="12073" spans="1:22" x14ac:dyDescent="0.3">
      <c r="A12073" t="s">
        <v>268</v>
      </c>
      <c r="C12073" t="s">
        <v>88</v>
      </c>
      <c r="D12073" s="29">
        <v>45989</v>
      </c>
      <c r="E12073" s="161">
        <v>0</v>
      </c>
      <c r="F12073" s="161">
        <v>0</v>
      </c>
      <c r="G12073" s="161">
        <v>0</v>
      </c>
      <c r="H12073" s="161">
        <v>0</v>
      </c>
      <c r="L12073">
        <v>522.17177400000003</v>
      </c>
      <c r="R12073">
        <v>997.40674200000001</v>
      </c>
      <c r="S12073">
        <v>997.40674200000001</v>
      </c>
      <c r="T12073" s="194">
        <v>997.40674200000001</v>
      </c>
      <c r="U12073" t="s">
        <v>193</v>
      </c>
      <c r="V12073">
        <v>45708.441770833335</v>
      </c>
    </row>
    <row r="12074" spans="1:22" x14ac:dyDescent="0.3">
      <c r="A12074" t="s">
        <v>268</v>
      </c>
      <c r="C12074" t="s">
        <v>88</v>
      </c>
      <c r="D12074" s="29">
        <v>45990</v>
      </c>
      <c r="E12074" s="161">
        <v>0</v>
      </c>
      <c r="F12074" s="161">
        <v>0</v>
      </c>
      <c r="G12074" s="161">
        <v>0</v>
      </c>
      <c r="H12074" s="161">
        <v>0</v>
      </c>
      <c r="L12074">
        <v>522.17177400000003</v>
      </c>
      <c r="R12074">
        <v>997.40674200000001</v>
      </c>
      <c r="S12074">
        <v>997.40674200000001</v>
      </c>
      <c r="T12074" s="194">
        <v>997.40674200000001</v>
      </c>
      <c r="U12074" t="s">
        <v>193</v>
      </c>
      <c r="V12074">
        <v>45708.441805555558</v>
      </c>
    </row>
    <row r="12075" spans="1:22" x14ac:dyDescent="0.3">
      <c r="A12075" t="s">
        <v>268</v>
      </c>
      <c r="C12075" t="s">
        <v>88</v>
      </c>
      <c r="D12075" s="29">
        <v>45991</v>
      </c>
      <c r="E12075" s="161">
        <v>0</v>
      </c>
      <c r="F12075" s="161">
        <v>0</v>
      </c>
      <c r="G12075" s="161">
        <v>0</v>
      </c>
      <c r="H12075" s="161">
        <v>0</v>
      </c>
      <c r="L12075">
        <v>522.17177400000003</v>
      </c>
      <c r="R12075">
        <v>997.40674200000001</v>
      </c>
      <c r="S12075">
        <v>997.40674200000001</v>
      </c>
      <c r="T12075" s="194">
        <v>997.40674200000001</v>
      </c>
      <c r="U12075" t="s">
        <v>193</v>
      </c>
      <c r="V12075">
        <v>45708.441863425927</v>
      </c>
    </row>
    <row r="12076" spans="1:22" x14ac:dyDescent="0.3">
      <c r="A12076" t="s">
        <v>268</v>
      </c>
      <c r="C12076" t="s">
        <v>88</v>
      </c>
      <c r="D12076" s="29">
        <v>45992</v>
      </c>
      <c r="E12076" s="161">
        <v>0</v>
      </c>
      <c r="F12076" s="161">
        <v>0</v>
      </c>
      <c r="G12076" s="161">
        <v>0</v>
      </c>
      <c r="H12076" s="161">
        <v>0</v>
      </c>
      <c r="L12076">
        <v>522.17177400000003</v>
      </c>
      <c r="R12076">
        <v>997.40674200000001</v>
      </c>
      <c r="S12076">
        <v>997.40674200000001</v>
      </c>
      <c r="T12076" s="194">
        <v>997.40674200000001</v>
      </c>
      <c r="U12076" t="s">
        <v>193</v>
      </c>
      <c r="V12076">
        <v>45708.441979166666</v>
      </c>
    </row>
    <row r="12077" spans="1:22" x14ac:dyDescent="0.3">
      <c r="A12077" t="s">
        <v>268</v>
      </c>
      <c r="C12077" t="s">
        <v>88</v>
      </c>
      <c r="D12077" s="29">
        <v>45993</v>
      </c>
      <c r="E12077" s="161">
        <v>0</v>
      </c>
      <c r="F12077" s="161">
        <v>0</v>
      </c>
      <c r="G12077" s="161">
        <v>0</v>
      </c>
      <c r="H12077" s="161">
        <v>0</v>
      </c>
      <c r="L12077">
        <v>522.17177400000003</v>
      </c>
      <c r="R12077">
        <v>997.40674200000001</v>
      </c>
      <c r="S12077">
        <v>997.40674200000001</v>
      </c>
      <c r="T12077" s="194">
        <v>997.40674200000001</v>
      </c>
      <c r="U12077" t="s">
        <v>193</v>
      </c>
      <c r="V12077">
        <v>45708.441782407404</v>
      </c>
    </row>
    <row r="12078" spans="1:22" x14ac:dyDescent="0.3">
      <c r="A12078" t="s">
        <v>268</v>
      </c>
      <c r="C12078" t="s">
        <v>88</v>
      </c>
      <c r="D12078" s="29">
        <v>45994</v>
      </c>
      <c r="E12078" s="161">
        <v>0</v>
      </c>
      <c r="F12078" s="161">
        <v>0</v>
      </c>
      <c r="G12078" s="161">
        <v>0</v>
      </c>
      <c r="H12078" s="161">
        <v>0</v>
      </c>
      <c r="L12078">
        <v>522.17177400000003</v>
      </c>
      <c r="R12078">
        <v>997.40674200000001</v>
      </c>
      <c r="S12078">
        <v>997.40674200000001</v>
      </c>
      <c r="T12078" s="194">
        <v>997.40674200000001</v>
      </c>
      <c r="U12078" t="s">
        <v>193</v>
      </c>
      <c r="V12078">
        <v>45708.441840277781</v>
      </c>
    </row>
    <row r="12079" spans="1:22" x14ac:dyDescent="0.3">
      <c r="A12079" t="s">
        <v>268</v>
      </c>
      <c r="C12079" t="s">
        <v>88</v>
      </c>
      <c r="D12079" s="29">
        <v>45995</v>
      </c>
      <c r="E12079" s="161">
        <v>0</v>
      </c>
      <c r="F12079" s="161">
        <v>0</v>
      </c>
      <c r="G12079" s="161">
        <v>0</v>
      </c>
      <c r="H12079" s="161">
        <v>0</v>
      </c>
      <c r="L12079">
        <v>522.17177400000003</v>
      </c>
      <c r="R12079">
        <v>997.40674200000001</v>
      </c>
      <c r="S12079">
        <v>997.40674200000001</v>
      </c>
      <c r="T12079" s="194">
        <v>997.40674200000001</v>
      </c>
      <c r="U12079" t="s">
        <v>193</v>
      </c>
      <c r="V12079">
        <v>45708.441874999997</v>
      </c>
    </row>
    <row r="12080" spans="1:22" x14ac:dyDescent="0.3">
      <c r="A12080" t="s">
        <v>268</v>
      </c>
      <c r="C12080" t="s">
        <v>88</v>
      </c>
      <c r="D12080" s="29">
        <v>45996</v>
      </c>
      <c r="E12080" s="161">
        <v>0</v>
      </c>
      <c r="F12080" s="161">
        <v>0</v>
      </c>
      <c r="G12080" s="161">
        <v>0</v>
      </c>
      <c r="H12080" s="161">
        <v>0</v>
      </c>
      <c r="L12080">
        <v>522.17177400000003</v>
      </c>
      <c r="R12080">
        <v>997.40674200000001</v>
      </c>
      <c r="S12080">
        <v>997.40674200000001</v>
      </c>
      <c r="T12080" s="194">
        <v>997.40674200000001</v>
      </c>
      <c r="U12080" t="s">
        <v>193</v>
      </c>
      <c r="V12080">
        <v>45708.441782407404</v>
      </c>
    </row>
    <row r="12081" spans="1:22" x14ac:dyDescent="0.3">
      <c r="A12081" t="s">
        <v>268</v>
      </c>
      <c r="C12081" t="s">
        <v>88</v>
      </c>
      <c r="D12081" s="29">
        <v>45997</v>
      </c>
      <c r="E12081" s="161">
        <v>0</v>
      </c>
      <c r="F12081" s="161">
        <v>0</v>
      </c>
      <c r="G12081" s="161">
        <v>0</v>
      </c>
      <c r="H12081" s="161">
        <v>0</v>
      </c>
      <c r="L12081">
        <v>522.17177400000003</v>
      </c>
      <c r="R12081">
        <v>997.40674200000001</v>
      </c>
      <c r="S12081">
        <v>997.40674200000001</v>
      </c>
      <c r="T12081" s="194">
        <v>997.40674200000001</v>
      </c>
      <c r="U12081" t="s">
        <v>193</v>
      </c>
      <c r="V12081">
        <v>45708.441921296297</v>
      </c>
    </row>
    <row r="12082" spans="1:22" x14ac:dyDescent="0.3">
      <c r="A12082" t="s">
        <v>268</v>
      </c>
      <c r="C12082" t="s">
        <v>88</v>
      </c>
      <c r="D12082" s="29">
        <v>45998</v>
      </c>
      <c r="E12082" s="161">
        <v>0</v>
      </c>
      <c r="F12082" s="161">
        <v>0</v>
      </c>
      <c r="G12082" s="161">
        <v>0</v>
      </c>
      <c r="H12082" s="161">
        <v>0</v>
      </c>
      <c r="L12082">
        <v>522.17177400000003</v>
      </c>
      <c r="R12082">
        <v>997.40674200000001</v>
      </c>
      <c r="S12082">
        <v>997.40674200000001</v>
      </c>
      <c r="T12082" s="194">
        <v>997.40674200000001</v>
      </c>
      <c r="U12082" t="s">
        <v>193</v>
      </c>
      <c r="V12082">
        <v>45708.441932870373</v>
      </c>
    </row>
    <row r="12083" spans="1:22" x14ac:dyDescent="0.3">
      <c r="A12083" t="s">
        <v>268</v>
      </c>
      <c r="C12083" t="s">
        <v>88</v>
      </c>
      <c r="D12083" s="29">
        <v>45999</v>
      </c>
      <c r="E12083" s="161">
        <v>0</v>
      </c>
      <c r="F12083" s="161">
        <v>0</v>
      </c>
      <c r="G12083" s="161">
        <v>0</v>
      </c>
      <c r="H12083" s="161">
        <v>0</v>
      </c>
      <c r="L12083">
        <v>522.17177400000003</v>
      </c>
      <c r="R12083">
        <v>997.40674200000001</v>
      </c>
      <c r="S12083">
        <v>997.40674200000001</v>
      </c>
      <c r="T12083" s="194">
        <v>997.40674200000001</v>
      </c>
      <c r="U12083" t="s">
        <v>193</v>
      </c>
      <c r="V12083">
        <v>45708.441828703704</v>
      </c>
    </row>
    <row r="12084" spans="1:22" x14ac:dyDescent="0.3">
      <c r="A12084" t="s">
        <v>268</v>
      </c>
      <c r="C12084" t="s">
        <v>88</v>
      </c>
      <c r="D12084" s="29">
        <v>46000</v>
      </c>
      <c r="E12084" s="161">
        <v>0</v>
      </c>
      <c r="F12084" s="161">
        <v>0</v>
      </c>
      <c r="G12084" s="161">
        <v>0</v>
      </c>
      <c r="H12084" s="161">
        <v>0</v>
      </c>
      <c r="L12084">
        <v>522.17177400000003</v>
      </c>
      <c r="R12084">
        <v>997.40674200000001</v>
      </c>
      <c r="S12084">
        <v>997.40674200000001</v>
      </c>
      <c r="T12084" s="194">
        <v>997.40674200000001</v>
      </c>
      <c r="U12084" t="s">
        <v>193</v>
      </c>
      <c r="V12084">
        <v>45708.441944444443</v>
      </c>
    </row>
    <row r="12085" spans="1:22" x14ac:dyDescent="0.3">
      <c r="A12085" t="s">
        <v>268</v>
      </c>
      <c r="C12085" t="s">
        <v>88</v>
      </c>
      <c r="D12085" s="29">
        <v>46001</v>
      </c>
      <c r="E12085" s="161">
        <v>0</v>
      </c>
      <c r="F12085" s="161">
        <v>0</v>
      </c>
      <c r="G12085" s="161">
        <v>0</v>
      </c>
      <c r="H12085" s="161">
        <v>0</v>
      </c>
      <c r="L12085">
        <v>522.17177400000003</v>
      </c>
      <c r="R12085">
        <v>997.40674200000001</v>
      </c>
      <c r="S12085">
        <v>997.40674200000001</v>
      </c>
      <c r="T12085" s="194">
        <v>997.40674200000001</v>
      </c>
      <c r="U12085" t="s">
        <v>193</v>
      </c>
      <c r="V12085">
        <v>45708.44195601852</v>
      </c>
    </row>
    <row r="12086" spans="1:22" x14ac:dyDescent="0.3">
      <c r="A12086" t="s">
        <v>268</v>
      </c>
      <c r="C12086" t="s">
        <v>88</v>
      </c>
      <c r="D12086" s="29">
        <v>46002</v>
      </c>
      <c r="E12086" s="161">
        <v>0</v>
      </c>
      <c r="F12086" s="161">
        <v>0</v>
      </c>
      <c r="G12086" s="161">
        <v>0</v>
      </c>
      <c r="H12086" s="161">
        <v>0</v>
      </c>
      <c r="L12086">
        <v>522.17177400000003</v>
      </c>
      <c r="R12086">
        <v>997.40674200000001</v>
      </c>
      <c r="S12086">
        <v>997.40674200000001</v>
      </c>
      <c r="T12086" s="194">
        <v>997.40674200000001</v>
      </c>
      <c r="U12086" t="s">
        <v>193</v>
      </c>
      <c r="V12086">
        <v>45708.44195601852</v>
      </c>
    </row>
    <row r="12087" spans="1:22" x14ac:dyDescent="0.3">
      <c r="A12087" t="s">
        <v>268</v>
      </c>
      <c r="C12087" t="s">
        <v>88</v>
      </c>
      <c r="D12087" s="29">
        <v>46003</v>
      </c>
      <c r="E12087" s="161">
        <v>0</v>
      </c>
      <c r="F12087" s="161">
        <v>0</v>
      </c>
      <c r="G12087" s="161">
        <v>0</v>
      </c>
      <c r="H12087" s="161">
        <v>0</v>
      </c>
      <c r="L12087">
        <v>522.17177400000003</v>
      </c>
      <c r="R12087">
        <v>997.40674200000001</v>
      </c>
      <c r="S12087">
        <v>997.40674200000001</v>
      </c>
      <c r="T12087" s="194">
        <v>997.40674200000001</v>
      </c>
      <c r="U12087" t="s">
        <v>193</v>
      </c>
      <c r="V12087">
        <v>45708.441840277781</v>
      </c>
    </row>
    <row r="12088" spans="1:22" x14ac:dyDescent="0.3">
      <c r="A12088" t="s">
        <v>268</v>
      </c>
      <c r="C12088" t="s">
        <v>88</v>
      </c>
      <c r="D12088" s="29">
        <v>46004</v>
      </c>
      <c r="E12088" s="161">
        <v>0</v>
      </c>
      <c r="F12088" s="161">
        <v>0</v>
      </c>
      <c r="G12088" s="161">
        <v>0</v>
      </c>
      <c r="H12088" s="161">
        <v>0</v>
      </c>
      <c r="L12088">
        <v>522.17177400000003</v>
      </c>
      <c r="R12088">
        <v>997.40674200000001</v>
      </c>
      <c r="S12088">
        <v>997.40674200000001</v>
      </c>
      <c r="T12088" s="194">
        <v>997.40674200000001</v>
      </c>
      <c r="U12088" t="s">
        <v>193</v>
      </c>
      <c r="V12088">
        <v>45708.441863425927</v>
      </c>
    </row>
    <row r="12089" spans="1:22" x14ac:dyDescent="0.3">
      <c r="A12089" t="s">
        <v>268</v>
      </c>
      <c r="C12089" t="s">
        <v>88</v>
      </c>
      <c r="D12089" s="29">
        <v>46005</v>
      </c>
      <c r="E12089" s="161">
        <v>0</v>
      </c>
      <c r="F12089" s="161">
        <v>0</v>
      </c>
      <c r="G12089" s="161">
        <v>0</v>
      </c>
      <c r="H12089" s="161">
        <v>0</v>
      </c>
      <c r="L12089">
        <v>522.17177400000003</v>
      </c>
      <c r="R12089">
        <v>997.40674200000001</v>
      </c>
      <c r="S12089">
        <v>997.40674200000001</v>
      </c>
      <c r="T12089" s="194">
        <v>997.40674200000001</v>
      </c>
      <c r="U12089" t="s">
        <v>193</v>
      </c>
      <c r="V12089">
        <v>45708.442013888889</v>
      </c>
    </row>
    <row r="12090" spans="1:22" x14ac:dyDescent="0.3">
      <c r="A12090" t="s">
        <v>268</v>
      </c>
      <c r="C12090" t="s">
        <v>88</v>
      </c>
      <c r="D12090" s="29">
        <v>46006</v>
      </c>
      <c r="E12090" s="161">
        <v>0</v>
      </c>
      <c r="F12090" s="161">
        <v>0</v>
      </c>
      <c r="G12090" s="161">
        <v>0</v>
      </c>
      <c r="H12090" s="161">
        <v>0</v>
      </c>
      <c r="L12090">
        <v>522.17177400000003</v>
      </c>
      <c r="R12090">
        <v>997.40674200000001</v>
      </c>
      <c r="S12090">
        <v>997.40674200000001</v>
      </c>
      <c r="T12090" s="194">
        <v>997.40674200000001</v>
      </c>
      <c r="U12090" t="s">
        <v>193</v>
      </c>
      <c r="V12090">
        <v>45708.441851851851</v>
      </c>
    </row>
    <row r="12091" spans="1:22" x14ac:dyDescent="0.3">
      <c r="A12091" t="s">
        <v>268</v>
      </c>
      <c r="C12091" t="s">
        <v>88</v>
      </c>
      <c r="D12091" s="29">
        <v>46007</v>
      </c>
      <c r="E12091" s="161">
        <v>0</v>
      </c>
      <c r="F12091" s="161">
        <v>0</v>
      </c>
      <c r="G12091" s="161">
        <v>0</v>
      </c>
      <c r="H12091" s="161">
        <v>0</v>
      </c>
      <c r="L12091">
        <v>522.17177400000003</v>
      </c>
      <c r="R12091">
        <v>997.40674200000001</v>
      </c>
      <c r="S12091">
        <v>997.40674200000001</v>
      </c>
      <c r="T12091" s="194">
        <v>997.40674200000001</v>
      </c>
      <c r="U12091" t="s">
        <v>193</v>
      </c>
      <c r="V12091">
        <v>45708.441886574074</v>
      </c>
    </row>
    <row r="12092" spans="1:22" x14ac:dyDescent="0.3">
      <c r="A12092" t="s">
        <v>268</v>
      </c>
      <c r="C12092" t="s">
        <v>88</v>
      </c>
      <c r="D12092" s="29">
        <v>46008</v>
      </c>
      <c r="E12092" s="161">
        <v>0</v>
      </c>
      <c r="F12092" s="161">
        <v>0</v>
      </c>
      <c r="G12092" s="161">
        <v>0</v>
      </c>
      <c r="H12092" s="161">
        <v>0</v>
      </c>
      <c r="L12092">
        <v>522.17177400000003</v>
      </c>
      <c r="R12092">
        <v>997.40674200000001</v>
      </c>
      <c r="S12092">
        <v>997.40674200000001</v>
      </c>
      <c r="T12092" s="194">
        <v>997.40674200000001</v>
      </c>
      <c r="U12092" t="s">
        <v>193</v>
      </c>
      <c r="V12092">
        <v>45708.441990740743</v>
      </c>
    </row>
    <row r="12093" spans="1:22" x14ac:dyDescent="0.3">
      <c r="A12093" t="s">
        <v>268</v>
      </c>
      <c r="C12093" t="s">
        <v>88</v>
      </c>
      <c r="D12093" s="29">
        <v>46009</v>
      </c>
      <c r="E12093" s="161">
        <v>0</v>
      </c>
      <c r="F12093" s="161">
        <v>0</v>
      </c>
      <c r="G12093" s="161">
        <v>0</v>
      </c>
      <c r="H12093" s="161">
        <v>0</v>
      </c>
      <c r="L12093">
        <v>522.17177400000003</v>
      </c>
      <c r="R12093">
        <v>997.40674200000001</v>
      </c>
      <c r="S12093">
        <v>997.40674200000001</v>
      </c>
      <c r="T12093" s="194">
        <v>997.40674200000001</v>
      </c>
      <c r="U12093" t="s">
        <v>193</v>
      </c>
      <c r="V12093">
        <v>45708.44195601852</v>
      </c>
    </row>
    <row r="12094" spans="1:22" x14ac:dyDescent="0.3">
      <c r="A12094" t="s">
        <v>268</v>
      </c>
      <c r="C12094" t="s">
        <v>88</v>
      </c>
      <c r="D12094" s="29">
        <v>46010</v>
      </c>
      <c r="E12094" s="161">
        <v>0</v>
      </c>
      <c r="F12094" s="161">
        <v>0</v>
      </c>
      <c r="G12094" s="161">
        <v>0</v>
      </c>
      <c r="H12094" s="161">
        <v>0</v>
      </c>
      <c r="L12094">
        <v>522.17177400000003</v>
      </c>
      <c r="R12094">
        <v>997.40674200000001</v>
      </c>
      <c r="S12094">
        <v>997.40674200000001</v>
      </c>
      <c r="T12094" s="194">
        <v>997.40674200000001</v>
      </c>
      <c r="U12094" t="s">
        <v>193</v>
      </c>
      <c r="V12094">
        <v>45708.441990740743</v>
      </c>
    </row>
    <row r="12095" spans="1:22" x14ac:dyDescent="0.3">
      <c r="A12095" t="s">
        <v>268</v>
      </c>
      <c r="C12095" t="s">
        <v>88</v>
      </c>
      <c r="D12095" s="29">
        <v>46011</v>
      </c>
      <c r="E12095" s="161">
        <v>0</v>
      </c>
      <c r="F12095" s="161">
        <v>0</v>
      </c>
      <c r="G12095" s="161">
        <v>0</v>
      </c>
      <c r="H12095" s="161">
        <v>0</v>
      </c>
      <c r="L12095">
        <v>522.17177400000003</v>
      </c>
      <c r="R12095">
        <v>997.40674200000001</v>
      </c>
      <c r="S12095">
        <v>997.40674200000001</v>
      </c>
      <c r="T12095" s="194">
        <v>997.40674200000001</v>
      </c>
      <c r="U12095" t="s">
        <v>193</v>
      </c>
      <c r="V12095">
        <v>45708.44189814815</v>
      </c>
    </row>
    <row r="12096" spans="1:22" x14ac:dyDescent="0.3">
      <c r="A12096" t="s">
        <v>268</v>
      </c>
      <c r="C12096" t="s">
        <v>88</v>
      </c>
      <c r="D12096" s="29">
        <v>46012</v>
      </c>
      <c r="E12096" s="161">
        <v>0</v>
      </c>
      <c r="F12096" s="161">
        <v>0</v>
      </c>
      <c r="G12096" s="161">
        <v>0</v>
      </c>
      <c r="H12096" s="161">
        <v>0</v>
      </c>
      <c r="L12096">
        <v>522.17177400000003</v>
      </c>
      <c r="R12096">
        <v>997.40674200000001</v>
      </c>
      <c r="S12096">
        <v>997.40674200000001</v>
      </c>
      <c r="T12096" s="194">
        <v>997.40674200000001</v>
      </c>
      <c r="U12096" t="s">
        <v>193</v>
      </c>
      <c r="V12096">
        <v>45708.441851851851</v>
      </c>
    </row>
    <row r="12097" spans="1:22" x14ac:dyDescent="0.3">
      <c r="A12097" t="s">
        <v>268</v>
      </c>
      <c r="C12097" t="s">
        <v>88</v>
      </c>
      <c r="D12097" s="29">
        <v>46013</v>
      </c>
      <c r="E12097" s="161">
        <v>0</v>
      </c>
      <c r="F12097" s="161">
        <v>0</v>
      </c>
      <c r="G12097" s="161">
        <v>0</v>
      </c>
      <c r="H12097" s="161">
        <v>0</v>
      </c>
      <c r="L12097">
        <v>522.17177400000003</v>
      </c>
      <c r="R12097">
        <v>997.40674200000001</v>
      </c>
      <c r="S12097">
        <v>997.40674200000001</v>
      </c>
      <c r="T12097" s="194">
        <v>997.40674200000001</v>
      </c>
      <c r="U12097" t="s">
        <v>193</v>
      </c>
      <c r="V12097">
        <v>45708.442025462966</v>
      </c>
    </row>
    <row r="12098" spans="1:22" x14ac:dyDescent="0.3">
      <c r="A12098" t="s">
        <v>268</v>
      </c>
      <c r="C12098" t="s">
        <v>88</v>
      </c>
      <c r="D12098" s="29">
        <v>46014</v>
      </c>
      <c r="E12098" s="161">
        <v>0</v>
      </c>
      <c r="F12098" s="161">
        <v>0</v>
      </c>
      <c r="G12098" s="161">
        <v>0</v>
      </c>
      <c r="H12098" s="161">
        <v>0</v>
      </c>
      <c r="L12098">
        <v>522.17177400000003</v>
      </c>
      <c r="R12098">
        <v>997.40674200000001</v>
      </c>
      <c r="S12098">
        <v>997.40674200000001</v>
      </c>
      <c r="T12098" s="194">
        <v>997.40674200000001</v>
      </c>
      <c r="U12098" t="s">
        <v>193</v>
      </c>
      <c r="V12098">
        <v>45708.44190972222</v>
      </c>
    </row>
    <row r="12099" spans="1:22" x14ac:dyDescent="0.3">
      <c r="A12099" t="s">
        <v>268</v>
      </c>
      <c r="C12099" t="s">
        <v>88</v>
      </c>
      <c r="D12099" s="29">
        <v>46015</v>
      </c>
      <c r="E12099" s="161">
        <v>0</v>
      </c>
      <c r="F12099" s="161">
        <v>0</v>
      </c>
      <c r="G12099" s="161">
        <v>0</v>
      </c>
      <c r="H12099" s="161">
        <v>0</v>
      </c>
      <c r="L12099">
        <v>522.17177400000003</v>
      </c>
      <c r="R12099">
        <v>997.40674200000001</v>
      </c>
      <c r="S12099">
        <v>997.40674200000001</v>
      </c>
      <c r="T12099" s="194">
        <v>997.40674200000001</v>
      </c>
      <c r="U12099" t="s">
        <v>193</v>
      </c>
      <c r="V12099">
        <v>45708.441874999997</v>
      </c>
    </row>
    <row r="12100" spans="1:22" x14ac:dyDescent="0.3">
      <c r="A12100" t="s">
        <v>268</v>
      </c>
      <c r="C12100" t="s">
        <v>88</v>
      </c>
      <c r="D12100" s="29">
        <v>46016</v>
      </c>
      <c r="E12100" s="161">
        <v>0</v>
      </c>
      <c r="F12100" s="161">
        <v>0</v>
      </c>
      <c r="G12100" s="161">
        <v>0</v>
      </c>
      <c r="H12100" s="161">
        <v>0</v>
      </c>
      <c r="L12100">
        <v>522.17177400000003</v>
      </c>
      <c r="R12100">
        <v>997.40674200000001</v>
      </c>
      <c r="S12100">
        <v>997.40674200000001</v>
      </c>
      <c r="T12100" s="194">
        <v>997.40674200000001</v>
      </c>
      <c r="U12100" t="s">
        <v>193</v>
      </c>
      <c r="V12100">
        <v>45708.441886574074</v>
      </c>
    </row>
    <row r="12101" spans="1:22" x14ac:dyDescent="0.3">
      <c r="A12101" t="s">
        <v>268</v>
      </c>
      <c r="C12101" t="s">
        <v>88</v>
      </c>
      <c r="D12101" s="29">
        <v>46017</v>
      </c>
      <c r="E12101" s="161">
        <v>0</v>
      </c>
      <c r="F12101" s="161">
        <v>0</v>
      </c>
      <c r="G12101" s="161">
        <v>0</v>
      </c>
      <c r="H12101" s="161">
        <v>0</v>
      </c>
      <c r="L12101">
        <v>522.17177400000003</v>
      </c>
      <c r="R12101">
        <v>997.40674200000001</v>
      </c>
      <c r="S12101">
        <v>997.40674200000001</v>
      </c>
      <c r="T12101" s="194">
        <v>997.40674200000001</v>
      </c>
      <c r="U12101" t="s">
        <v>193</v>
      </c>
      <c r="V12101">
        <v>45708.441932870373</v>
      </c>
    </row>
    <row r="12102" spans="1:22" x14ac:dyDescent="0.3">
      <c r="A12102" t="s">
        <v>268</v>
      </c>
      <c r="C12102" t="s">
        <v>88</v>
      </c>
      <c r="D12102" s="29">
        <v>46018</v>
      </c>
      <c r="E12102" s="161">
        <v>0</v>
      </c>
      <c r="F12102" s="161">
        <v>0</v>
      </c>
      <c r="G12102" s="161">
        <v>0</v>
      </c>
      <c r="H12102" s="161">
        <v>0</v>
      </c>
      <c r="L12102">
        <v>522.17177400000003</v>
      </c>
      <c r="R12102">
        <v>997.40674200000001</v>
      </c>
      <c r="S12102">
        <v>997.40674200000001</v>
      </c>
      <c r="T12102" s="194">
        <v>997.40674200000001</v>
      </c>
      <c r="U12102" t="s">
        <v>193</v>
      </c>
      <c r="V12102">
        <v>45708.441979166666</v>
      </c>
    </row>
    <row r="12103" spans="1:22" x14ac:dyDescent="0.3">
      <c r="A12103" t="s">
        <v>268</v>
      </c>
      <c r="C12103" t="s">
        <v>88</v>
      </c>
      <c r="D12103" s="29">
        <v>46019</v>
      </c>
      <c r="E12103" s="161">
        <v>0</v>
      </c>
      <c r="F12103" s="161">
        <v>0</v>
      </c>
      <c r="G12103" s="161">
        <v>0</v>
      </c>
      <c r="H12103" s="161">
        <v>0</v>
      </c>
      <c r="L12103">
        <v>522.17177400000003</v>
      </c>
      <c r="R12103">
        <v>997.40674200000001</v>
      </c>
      <c r="S12103">
        <v>997.40674200000001</v>
      </c>
      <c r="T12103" s="194">
        <v>997.40674200000001</v>
      </c>
      <c r="U12103" t="s">
        <v>193</v>
      </c>
      <c r="V12103">
        <v>45708.442002314812</v>
      </c>
    </row>
    <row r="12104" spans="1:22" x14ac:dyDescent="0.3">
      <c r="A12104" t="s">
        <v>268</v>
      </c>
      <c r="C12104" t="s">
        <v>88</v>
      </c>
      <c r="D12104" s="29">
        <v>46020</v>
      </c>
      <c r="E12104" s="161">
        <v>0</v>
      </c>
      <c r="F12104" s="161">
        <v>0</v>
      </c>
      <c r="G12104" s="161">
        <v>0</v>
      </c>
      <c r="H12104" s="161">
        <v>0</v>
      </c>
      <c r="L12104">
        <v>522.17177400000003</v>
      </c>
      <c r="R12104">
        <v>997.40674200000001</v>
      </c>
      <c r="S12104">
        <v>997.40674200000001</v>
      </c>
      <c r="T12104" s="194">
        <v>997.40674200000001</v>
      </c>
      <c r="U12104" t="s">
        <v>193</v>
      </c>
      <c r="V12104">
        <v>45708.442002314812</v>
      </c>
    </row>
    <row r="12105" spans="1:22" x14ac:dyDescent="0.3">
      <c r="A12105" t="s">
        <v>268</v>
      </c>
      <c r="C12105" t="s">
        <v>88</v>
      </c>
      <c r="D12105" s="29">
        <v>46021</v>
      </c>
      <c r="E12105" s="161">
        <v>0</v>
      </c>
      <c r="F12105" s="161">
        <v>0</v>
      </c>
      <c r="G12105" s="161">
        <v>0</v>
      </c>
      <c r="H12105" s="161">
        <v>0</v>
      </c>
      <c r="L12105">
        <v>522.17177400000003</v>
      </c>
      <c r="R12105">
        <v>997.40674200000001</v>
      </c>
      <c r="S12105">
        <v>997.40674200000001</v>
      </c>
      <c r="T12105" s="194">
        <v>997.40674200000001</v>
      </c>
      <c r="U12105" t="s">
        <v>193</v>
      </c>
      <c r="V12105">
        <v>45708.442048611112</v>
      </c>
    </row>
    <row r="12106" spans="1:22" x14ac:dyDescent="0.3">
      <c r="A12106" t="s">
        <v>268</v>
      </c>
      <c r="C12106" t="s">
        <v>88</v>
      </c>
      <c r="D12106" s="29">
        <v>46022</v>
      </c>
      <c r="E12106" s="161">
        <v>0</v>
      </c>
      <c r="F12106" s="161">
        <v>0</v>
      </c>
      <c r="G12106" s="161">
        <v>0</v>
      </c>
      <c r="H12106" s="161">
        <v>0</v>
      </c>
      <c r="L12106">
        <v>522.17177400000003</v>
      </c>
      <c r="R12106">
        <v>997.40674200000001</v>
      </c>
      <c r="S12106">
        <v>997.40674200000001</v>
      </c>
      <c r="T12106" s="194">
        <v>997.40674200000001</v>
      </c>
      <c r="U12106" t="s">
        <v>193</v>
      </c>
      <c r="V12106">
        <v>45708.441863425927</v>
      </c>
    </row>
    <row r="12107" spans="1:22" x14ac:dyDescent="0.3">
      <c r="D12107" s="29"/>
      <c r="T12107" s="194"/>
    </row>
    <row r="12108" spans="1:22" x14ac:dyDescent="0.3">
      <c r="D12108" s="29"/>
      <c r="T12108" s="194"/>
    </row>
    <row r="12109" spans="1:22" x14ac:dyDescent="0.3">
      <c r="D12109" s="29"/>
      <c r="T12109" s="194"/>
    </row>
    <row r="12110" spans="1:22" x14ac:dyDescent="0.3">
      <c r="D12110" s="29"/>
      <c r="T12110" s="194"/>
    </row>
    <row r="12111" spans="1:22" x14ac:dyDescent="0.3">
      <c r="D12111" s="29"/>
      <c r="T12111" s="194"/>
    </row>
    <row r="12112" spans="1:22" x14ac:dyDescent="0.3">
      <c r="D12112" s="29"/>
      <c r="T12112" s="194"/>
    </row>
    <row r="12113" spans="4:20" x14ac:dyDescent="0.3">
      <c r="D12113" s="29"/>
      <c r="T12113" s="194"/>
    </row>
    <row r="12114" spans="4:20" x14ac:dyDescent="0.3">
      <c r="D12114" s="29"/>
      <c r="T12114" s="194"/>
    </row>
    <row r="12115" spans="4:20" x14ac:dyDescent="0.3">
      <c r="D12115" s="29"/>
      <c r="T12115" s="194"/>
    </row>
    <row r="12116" spans="4:20" x14ac:dyDescent="0.3">
      <c r="D12116" s="29"/>
      <c r="T12116" s="194"/>
    </row>
    <row r="12117" spans="4:20" x14ac:dyDescent="0.3">
      <c r="D12117" s="29"/>
      <c r="T12117" s="194"/>
    </row>
    <row r="12118" spans="4:20" x14ac:dyDescent="0.3">
      <c r="D12118" s="29"/>
      <c r="T12118" s="194"/>
    </row>
    <row r="12119" spans="4:20" x14ac:dyDescent="0.3">
      <c r="D12119" s="29"/>
      <c r="T12119" s="194"/>
    </row>
    <row r="12120" spans="4:20" x14ac:dyDescent="0.3">
      <c r="D12120" s="29"/>
      <c r="T12120" s="194"/>
    </row>
    <row r="12121" spans="4:20" x14ac:dyDescent="0.3">
      <c r="D12121" s="29"/>
      <c r="T12121" s="194"/>
    </row>
    <row r="12122" spans="4:20" x14ac:dyDescent="0.3">
      <c r="D12122" s="29"/>
      <c r="T12122" s="194"/>
    </row>
    <row r="12123" spans="4:20" x14ac:dyDescent="0.3">
      <c r="D12123" s="29"/>
      <c r="T12123" s="194"/>
    </row>
    <row r="12124" spans="4:20" x14ac:dyDescent="0.3">
      <c r="D12124" s="29"/>
      <c r="T12124" s="194"/>
    </row>
    <row r="12125" spans="4:20" x14ac:dyDescent="0.3">
      <c r="D12125" s="29"/>
      <c r="T12125" s="194"/>
    </row>
    <row r="12126" spans="4:20" x14ac:dyDescent="0.3">
      <c r="D12126" s="29"/>
      <c r="T12126" s="194"/>
    </row>
    <row r="12127" spans="4:20" x14ac:dyDescent="0.3">
      <c r="D12127" s="29"/>
      <c r="T12127" s="194"/>
    </row>
    <row r="12128" spans="4:20" x14ac:dyDescent="0.3">
      <c r="D12128" s="29"/>
      <c r="T12128" s="194"/>
    </row>
    <row r="12129" spans="4:20" x14ac:dyDescent="0.3">
      <c r="D12129" s="29"/>
      <c r="T12129" s="194"/>
    </row>
    <row r="12130" spans="4:20" x14ac:dyDescent="0.3">
      <c r="D12130" s="29"/>
      <c r="T12130" s="194"/>
    </row>
    <row r="12131" spans="4:20" x14ac:dyDescent="0.3">
      <c r="D12131" s="29"/>
      <c r="T12131" s="194"/>
    </row>
    <row r="12132" spans="4:20" x14ac:dyDescent="0.3">
      <c r="D12132" s="29"/>
      <c r="T12132" s="194"/>
    </row>
    <row r="12133" spans="4:20" x14ac:dyDescent="0.3">
      <c r="D12133" s="29"/>
      <c r="T12133" s="194"/>
    </row>
    <row r="12134" spans="4:20" x14ac:dyDescent="0.3">
      <c r="D12134" s="29"/>
      <c r="T12134" s="194"/>
    </row>
    <row r="12135" spans="4:20" x14ac:dyDescent="0.3">
      <c r="D12135" s="29"/>
      <c r="T12135" s="194"/>
    </row>
    <row r="12136" spans="4:20" x14ac:dyDescent="0.3">
      <c r="D12136" s="29"/>
      <c r="T12136" s="194"/>
    </row>
    <row r="12137" spans="4:20" x14ac:dyDescent="0.3">
      <c r="D12137" s="29"/>
      <c r="T12137" s="194"/>
    </row>
    <row r="12138" spans="4:20" x14ac:dyDescent="0.3">
      <c r="D12138" s="29"/>
      <c r="T12138" s="194"/>
    </row>
    <row r="12139" spans="4:20" x14ac:dyDescent="0.3">
      <c r="D12139" s="29"/>
      <c r="T12139" s="194"/>
    </row>
    <row r="12140" spans="4:20" x14ac:dyDescent="0.3">
      <c r="D12140" s="29"/>
      <c r="T12140" s="194"/>
    </row>
    <row r="12141" spans="4:20" x14ac:dyDescent="0.3">
      <c r="D12141" s="29"/>
      <c r="T12141" s="194"/>
    </row>
    <row r="12142" spans="4:20" x14ac:dyDescent="0.3">
      <c r="D12142" s="29"/>
      <c r="T12142" s="194"/>
    </row>
    <row r="12143" spans="4:20" x14ac:dyDescent="0.3">
      <c r="D12143" s="29"/>
      <c r="T12143" s="194"/>
    </row>
    <row r="12144" spans="4:20" x14ac:dyDescent="0.3">
      <c r="D12144" s="29"/>
      <c r="T12144" s="194"/>
    </row>
    <row r="12145" spans="4:20" x14ac:dyDescent="0.3">
      <c r="D12145" s="29"/>
      <c r="T12145" s="194"/>
    </row>
    <row r="12146" spans="4:20" x14ac:dyDescent="0.3">
      <c r="D12146" s="29"/>
      <c r="T12146" s="194"/>
    </row>
    <row r="12147" spans="4:20" x14ac:dyDescent="0.3">
      <c r="D12147" s="29"/>
      <c r="T12147" s="194"/>
    </row>
    <row r="12148" spans="4:20" x14ac:dyDescent="0.3">
      <c r="D12148" s="29"/>
      <c r="T12148" s="194"/>
    </row>
    <row r="12149" spans="4:20" x14ac:dyDescent="0.3">
      <c r="D12149" s="29"/>
      <c r="T12149" s="194"/>
    </row>
    <row r="12150" spans="4:20" x14ac:dyDescent="0.3">
      <c r="D12150" s="29"/>
      <c r="T12150" s="194"/>
    </row>
    <row r="12151" spans="4:20" x14ac:dyDescent="0.3">
      <c r="D12151" s="29"/>
      <c r="T12151" s="194"/>
    </row>
    <row r="12152" spans="4:20" x14ac:dyDescent="0.3">
      <c r="D12152" s="29"/>
      <c r="T12152" s="194"/>
    </row>
    <row r="12153" spans="4:20" x14ac:dyDescent="0.3">
      <c r="D12153" s="29"/>
      <c r="T12153" s="194"/>
    </row>
    <row r="12154" spans="4:20" x14ac:dyDescent="0.3">
      <c r="D12154" s="29"/>
      <c r="T12154" s="194"/>
    </row>
    <row r="12155" spans="4:20" x14ac:dyDescent="0.3">
      <c r="D12155" s="29"/>
      <c r="T12155" s="194"/>
    </row>
    <row r="12156" spans="4:20" x14ac:dyDescent="0.3">
      <c r="D12156" s="29"/>
      <c r="T12156" s="194"/>
    </row>
    <row r="12157" spans="4:20" x14ac:dyDescent="0.3">
      <c r="D12157" s="29"/>
      <c r="T12157" s="194"/>
    </row>
    <row r="12158" spans="4:20" x14ac:dyDescent="0.3">
      <c r="D12158" s="29"/>
      <c r="T12158" s="194"/>
    </row>
    <row r="12159" spans="4:20" x14ac:dyDescent="0.3">
      <c r="D12159" s="29"/>
      <c r="T12159" s="194"/>
    </row>
    <row r="12160" spans="4:20" x14ac:dyDescent="0.3">
      <c r="D12160" s="29"/>
      <c r="T12160" s="194"/>
    </row>
    <row r="12161" spans="4:20" x14ac:dyDescent="0.3">
      <c r="D12161" s="29"/>
      <c r="T12161" s="194"/>
    </row>
    <row r="12162" spans="4:20" x14ac:dyDescent="0.3">
      <c r="D12162" s="29"/>
      <c r="T12162" s="194"/>
    </row>
    <row r="12163" spans="4:20" x14ac:dyDescent="0.3">
      <c r="D12163" s="29"/>
      <c r="T12163" s="194"/>
    </row>
    <row r="12164" spans="4:20" x14ac:dyDescent="0.3">
      <c r="D12164" s="29"/>
      <c r="T12164" s="194"/>
    </row>
    <row r="12165" spans="4:20" x14ac:dyDescent="0.3">
      <c r="D12165" s="29"/>
      <c r="T12165" s="194"/>
    </row>
    <row r="12166" spans="4:20" x14ac:dyDescent="0.3">
      <c r="D12166" s="29"/>
      <c r="T12166" s="194"/>
    </row>
    <row r="12167" spans="4:20" x14ac:dyDescent="0.3">
      <c r="D12167" s="29"/>
      <c r="T12167" s="194"/>
    </row>
    <row r="12168" spans="4:20" x14ac:dyDescent="0.3">
      <c r="D12168" s="29"/>
      <c r="T12168" s="194"/>
    </row>
    <row r="12169" spans="4:20" x14ac:dyDescent="0.3">
      <c r="D12169" s="29"/>
      <c r="T12169" s="194"/>
    </row>
    <row r="12170" spans="4:20" x14ac:dyDescent="0.3">
      <c r="D12170" s="29"/>
      <c r="T12170" s="194"/>
    </row>
    <row r="12171" spans="4:20" x14ac:dyDescent="0.3">
      <c r="D12171" s="29"/>
      <c r="T12171" s="194"/>
    </row>
    <row r="12172" spans="4:20" x14ac:dyDescent="0.3">
      <c r="D12172" s="29"/>
      <c r="T12172" s="194"/>
    </row>
    <row r="12173" spans="4:20" x14ac:dyDescent="0.3">
      <c r="D12173" s="29"/>
      <c r="T12173" s="194"/>
    </row>
    <row r="12174" spans="4:20" x14ac:dyDescent="0.3">
      <c r="D12174" s="29"/>
      <c r="T12174" s="194"/>
    </row>
    <row r="12175" spans="4:20" x14ac:dyDescent="0.3">
      <c r="D12175" s="29"/>
      <c r="T12175" s="194"/>
    </row>
    <row r="12176" spans="4:20" x14ac:dyDescent="0.3">
      <c r="D12176" s="29"/>
      <c r="T12176" s="194"/>
    </row>
    <row r="12177" spans="4:20" x14ac:dyDescent="0.3">
      <c r="D12177" s="29"/>
      <c r="T12177" s="194"/>
    </row>
    <row r="12178" spans="4:20" x14ac:dyDescent="0.3">
      <c r="D12178" s="29"/>
      <c r="T12178" s="194"/>
    </row>
    <row r="12179" spans="4:20" x14ac:dyDescent="0.3">
      <c r="D12179" s="29"/>
      <c r="T12179" s="194"/>
    </row>
    <row r="12180" spans="4:20" x14ac:dyDescent="0.3">
      <c r="D12180" s="29"/>
      <c r="T12180" s="194"/>
    </row>
    <row r="12181" spans="4:20" x14ac:dyDescent="0.3">
      <c r="D12181" s="29"/>
      <c r="T12181" s="194"/>
    </row>
    <row r="12182" spans="4:20" x14ac:dyDescent="0.3">
      <c r="D12182" s="29"/>
      <c r="T12182" s="194"/>
    </row>
    <row r="12183" spans="4:20" x14ac:dyDescent="0.3">
      <c r="D12183" s="29"/>
      <c r="T12183" s="194"/>
    </row>
    <row r="12184" spans="4:20" x14ac:dyDescent="0.3">
      <c r="D12184" s="29"/>
      <c r="T12184" s="194"/>
    </row>
    <row r="12185" spans="4:20" x14ac:dyDescent="0.3">
      <c r="D12185" s="29"/>
      <c r="T12185" s="194"/>
    </row>
    <row r="12186" spans="4:20" x14ac:dyDescent="0.3">
      <c r="D12186" s="29"/>
      <c r="T12186" s="194"/>
    </row>
    <row r="12187" spans="4:20" x14ac:dyDescent="0.3">
      <c r="D12187" s="29"/>
      <c r="T12187" s="194"/>
    </row>
    <row r="12188" spans="4:20" x14ac:dyDescent="0.3">
      <c r="D12188" s="29"/>
      <c r="T12188" s="194"/>
    </row>
    <row r="12189" spans="4:20" x14ac:dyDescent="0.3">
      <c r="D12189" s="29"/>
      <c r="T12189" s="194"/>
    </row>
    <row r="12190" spans="4:20" x14ac:dyDescent="0.3">
      <c r="D12190" s="29"/>
      <c r="T12190" s="194"/>
    </row>
    <row r="12191" spans="4:20" x14ac:dyDescent="0.3">
      <c r="D12191" s="29"/>
      <c r="T12191" s="194"/>
    </row>
    <row r="12192" spans="4:20" x14ac:dyDescent="0.3">
      <c r="D12192" s="29"/>
      <c r="T12192" s="194"/>
    </row>
    <row r="12193" spans="4:20" x14ac:dyDescent="0.3">
      <c r="D12193" s="29"/>
      <c r="T12193" s="194"/>
    </row>
    <row r="12194" spans="4:20" x14ac:dyDescent="0.3">
      <c r="D12194" s="29"/>
      <c r="T12194" s="194"/>
    </row>
    <row r="12195" spans="4:20" x14ac:dyDescent="0.3">
      <c r="D12195" s="29"/>
      <c r="T12195" s="194"/>
    </row>
    <row r="12196" spans="4:20" x14ac:dyDescent="0.3">
      <c r="D12196" s="29"/>
      <c r="T12196" s="194"/>
    </row>
    <row r="12197" spans="4:20" x14ac:dyDescent="0.3">
      <c r="D12197" s="29"/>
      <c r="T12197" s="194"/>
    </row>
    <row r="12198" spans="4:20" x14ac:dyDescent="0.3">
      <c r="D12198" s="29"/>
      <c r="T12198" s="194"/>
    </row>
    <row r="12199" spans="4:20" x14ac:dyDescent="0.3">
      <c r="D12199" s="29"/>
      <c r="T12199" s="194"/>
    </row>
    <row r="12200" spans="4:20" x14ac:dyDescent="0.3">
      <c r="D12200" s="29"/>
      <c r="T12200" s="194"/>
    </row>
    <row r="12201" spans="4:20" x14ac:dyDescent="0.3">
      <c r="D12201" s="29"/>
      <c r="T12201" s="194"/>
    </row>
    <row r="12202" spans="4:20" x14ac:dyDescent="0.3">
      <c r="D12202" s="29"/>
      <c r="T12202" s="194"/>
    </row>
    <row r="12203" spans="4:20" x14ac:dyDescent="0.3">
      <c r="D12203" s="29"/>
      <c r="T12203" s="194"/>
    </row>
    <row r="12204" spans="4:20" x14ac:dyDescent="0.3">
      <c r="D12204" s="29"/>
      <c r="T12204" s="194"/>
    </row>
    <row r="12205" spans="4:20" x14ac:dyDescent="0.3">
      <c r="D12205" s="29"/>
      <c r="T12205" s="194"/>
    </row>
    <row r="12206" spans="4:20" x14ac:dyDescent="0.3">
      <c r="D12206" s="29"/>
      <c r="T12206" s="194"/>
    </row>
    <row r="12207" spans="4:20" x14ac:dyDescent="0.3">
      <c r="D12207" s="29"/>
      <c r="T12207" s="194"/>
    </row>
    <row r="12208" spans="4:20" x14ac:dyDescent="0.3">
      <c r="D12208" s="29"/>
      <c r="T12208" s="194"/>
    </row>
    <row r="12209" spans="4:20" x14ac:dyDescent="0.3">
      <c r="D12209" s="29"/>
      <c r="T12209" s="194"/>
    </row>
    <row r="12210" spans="4:20" x14ac:dyDescent="0.3">
      <c r="D12210" s="29"/>
      <c r="T12210" s="194"/>
    </row>
    <row r="12211" spans="4:20" x14ac:dyDescent="0.3">
      <c r="D12211" s="29"/>
      <c r="T12211" s="194"/>
    </row>
    <row r="12212" spans="4:20" x14ac:dyDescent="0.3">
      <c r="D12212" s="29"/>
      <c r="T12212" s="194"/>
    </row>
    <row r="12213" spans="4:20" x14ac:dyDescent="0.3">
      <c r="D12213" s="29"/>
      <c r="T12213" s="194"/>
    </row>
    <row r="12214" spans="4:20" x14ac:dyDescent="0.3">
      <c r="D12214" s="29"/>
      <c r="T12214" s="194"/>
    </row>
    <row r="12215" spans="4:20" x14ac:dyDescent="0.3">
      <c r="D12215" s="29"/>
      <c r="T12215" s="194"/>
    </row>
    <row r="12216" spans="4:20" x14ac:dyDescent="0.3">
      <c r="D12216" s="29"/>
      <c r="T12216" s="194"/>
    </row>
    <row r="12217" spans="4:20" x14ac:dyDescent="0.3">
      <c r="D12217" s="29"/>
      <c r="T12217" s="194"/>
    </row>
    <row r="12218" spans="4:20" x14ac:dyDescent="0.3">
      <c r="D12218" s="29"/>
      <c r="T12218" s="194"/>
    </row>
    <row r="12219" spans="4:20" x14ac:dyDescent="0.3">
      <c r="D12219" s="29"/>
      <c r="T12219" s="194"/>
    </row>
    <row r="12220" spans="4:20" x14ac:dyDescent="0.3">
      <c r="D12220" s="29"/>
      <c r="T12220" s="194"/>
    </row>
    <row r="12221" spans="4:20" x14ac:dyDescent="0.3">
      <c r="D12221" s="29"/>
      <c r="T12221" s="194"/>
    </row>
    <row r="12222" spans="4:20" x14ac:dyDescent="0.3">
      <c r="D12222" s="29"/>
      <c r="T12222" s="194"/>
    </row>
    <row r="12223" spans="4:20" x14ac:dyDescent="0.3">
      <c r="D12223" s="29"/>
      <c r="T12223" s="194"/>
    </row>
    <row r="12224" spans="4:20" x14ac:dyDescent="0.3">
      <c r="D12224" s="29"/>
      <c r="T12224" s="194"/>
    </row>
    <row r="12225" spans="4:20" x14ac:dyDescent="0.3">
      <c r="D12225" s="29"/>
      <c r="T12225" s="194"/>
    </row>
    <row r="12226" spans="4:20" x14ac:dyDescent="0.3">
      <c r="D12226" s="29"/>
      <c r="T12226" s="194"/>
    </row>
    <row r="12227" spans="4:20" x14ac:dyDescent="0.3">
      <c r="D12227" s="29"/>
      <c r="T12227" s="194"/>
    </row>
    <row r="12228" spans="4:20" x14ac:dyDescent="0.3">
      <c r="D12228" s="29"/>
      <c r="T12228" s="194"/>
    </row>
    <row r="12229" spans="4:20" x14ac:dyDescent="0.3">
      <c r="D12229" s="29"/>
      <c r="T12229" s="194"/>
    </row>
    <row r="12230" spans="4:20" x14ac:dyDescent="0.3">
      <c r="D12230" s="29"/>
      <c r="T12230" s="194"/>
    </row>
    <row r="12231" spans="4:20" x14ac:dyDescent="0.3">
      <c r="D12231" s="29"/>
      <c r="T12231" s="194"/>
    </row>
    <row r="12232" spans="4:20" x14ac:dyDescent="0.3">
      <c r="D12232" s="29"/>
      <c r="T12232" s="194"/>
    </row>
    <row r="12233" spans="4:20" x14ac:dyDescent="0.3">
      <c r="D12233" s="29"/>
      <c r="T12233" s="194"/>
    </row>
    <row r="12234" spans="4:20" x14ac:dyDescent="0.3">
      <c r="D12234" s="29"/>
      <c r="T12234" s="194"/>
    </row>
    <row r="12235" spans="4:20" x14ac:dyDescent="0.3">
      <c r="D12235" s="29"/>
      <c r="T12235" s="194"/>
    </row>
    <row r="12236" spans="4:20" x14ac:dyDescent="0.3">
      <c r="D12236" s="29"/>
      <c r="T12236" s="194"/>
    </row>
    <row r="12237" spans="4:20" x14ac:dyDescent="0.3">
      <c r="D12237" s="29"/>
      <c r="T12237" s="194"/>
    </row>
    <row r="12238" spans="4:20" x14ac:dyDescent="0.3">
      <c r="D12238" s="29"/>
      <c r="T12238" s="194"/>
    </row>
    <row r="12239" spans="4:20" x14ac:dyDescent="0.3">
      <c r="D12239" s="29"/>
      <c r="T12239" s="194"/>
    </row>
    <row r="12240" spans="4:20" x14ac:dyDescent="0.3">
      <c r="D12240" s="29"/>
      <c r="T12240" s="194"/>
    </row>
    <row r="12241" spans="4:20" x14ac:dyDescent="0.3">
      <c r="D12241" s="29"/>
      <c r="T12241" s="194"/>
    </row>
    <row r="12242" spans="4:20" x14ac:dyDescent="0.3">
      <c r="D12242" s="29"/>
      <c r="T12242" s="194"/>
    </row>
    <row r="12243" spans="4:20" x14ac:dyDescent="0.3">
      <c r="D12243" s="29"/>
      <c r="T12243" s="194"/>
    </row>
    <row r="12244" spans="4:20" x14ac:dyDescent="0.3">
      <c r="D12244" s="29"/>
      <c r="T12244" s="194"/>
    </row>
    <row r="12245" spans="4:20" x14ac:dyDescent="0.3">
      <c r="D12245" s="29"/>
      <c r="T12245" s="194"/>
    </row>
    <row r="12246" spans="4:20" x14ac:dyDescent="0.3">
      <c r="D12246" s="29"/>
      <c r="T12246" s="194"/>
    </row>
    <row r="12247" spans="4:20" x14ac:dyDescent="0.3">
      <c r="D12247" s="29"/>
      <c r="T12247" s="194"/>
    </row>
    <row r="12248" spans="4:20" x14ac:dyDescent="0.3">
      <c r="D12248" s="29"/>
      <c r="T12248" s="194"/>
    </row>
    <row r="12249" spans="4:20" x14ac:dyDescent="0.3">
      <c r="D12249" s="29"/>
      <c r="T12249" s="194"/>
    </row>
    <row r="12250" spans="4:20" x14ac:dyDescent="0.3">
      <c r="D12250" s="29"/>
      <c r="T12250" s="194"/>
    </row>
    <row r="12251" spans="4:20" x14ac:dyDescent="0.3">
      <c r="D12251" s="29"/>
      <c r="T12251" s="194"/>
    </row>
    <row r="12252" spans="4:20" x14ac:dyDescent="0.3">
      <c r="D12252" s="29"/>
      <c r="T12252" s="194"/>
    </row>
    <row r="12253" spans="4:20" x14ac:dyDescent="0.3">
      <c r="D12253" s="29"/>
      <c r="T12253" s="194"/>
    </row>
    <row r="12254" spans="4:20" x14ac:dyDescent="0.3">
      <c r="D12254" s="29"/>
      <c r="T12254" s="194"/>
    </row>
    <row r="12255" spans="4:20" x14ac:dyDescent="0.3">
      <c r="D12255" s="29"/>
      <c r="T12255" s="194"/>
    </row>
    <row r="12256" spans="4:20" x14ac:dyDescent="0.3">
      <c r="D12256" s="29"/>
      <c r="T12256" s="194"/>
    </row>
    <row r="12257" spans="4:20" x14ac:dyDescent="0.3">
      <c r="D12257" s="29"/>
      <c r="T12257" s="194"/>
    </row>
    <row r="12258" spans="4:20" x14ac:dyDescent="0.3">
      <c r="D12258" s="29"/>
      <c r="T12258" s="194"/>
    </row>
    <row r="12259" spans="4:20" x14ac:dyDescent="0.3">
      <c r="D12259" s="29"/>
      <c r="T12259" s="194"/>
    </row>
    <row r="12260" spans="4:20" x14ac:dyDescent="0.3">
      <c r="D12260" s="29"/>
      <c r="T12260" s="194"/>
    </row>
    <row r="12261" spans="4:20" x14ac:dyDescent="0.3">
      <c r="D12261" s="29"/>
      <c r="T12261" s="194"/>
    </row>
    <row r="12262" spans="4:20" x14ac:dyDescent="0.3">
      <c r="D12262" s="29"/>
      <c r="T12262" s="194"/>
    </row>
    <row r="12263" spans="4:20" x14ac:dyDescent="0.3">
      <c r="D12263" s="29"/>
      <c r="T12263" s="194"/>
    </row>
    <row r="12264" spans="4:20" x14ac:dyDescent="0.3">
      <c r="D12264" s="29"/>
      <c r="T12264" s="194"/>
    </row>
    <row r="12265" spans="4:20" x14ac:dyDescent="0.3">
      <c r="D12265" s="29"/>
      <c r="T12265" s="194"/>
    </row>
    <row r="12266" spans="4:20" x14ac:dyDescent="0.3">
      <c r="D12266" s="29"/>
      <c r="T12266" s="194"/>
    </row>
    <row r="12267" spans="4:20" x14ac:dyDescent="0.3">
      <c r="D12267" s="29"/>
      <c r="T12267" s="194"/>
    </row>
    <row r="12268" spans="4:20" x14ac:dyDescent="0.3">
      <c r="D12268" s="29"/>
      <c r="T12268" s="194"/>
    </row>
    <row r="12269" spans="4:20" x14ac:dyDescent="0.3">
      <c r="D12269" s="29"/>
      <c r="T12269" s="194"/>
    </row>
    <row r="12270" spans="4:20" x14ac:dyDescent="0.3">
      <c r="D12270" s="29"/>
      <c r="T12270" s="194"/>
    </row>
    <row r="12271" spans="4:20" x14ac:dyDescent="0.3">
      <c r="D12271" s="29"/>
      <c r="T12271" s="194"/>
    </row>
    <row r="12272" spans="4:20" x14ac:dyDescent="0.3">
      <c r="D12272" s="29"/>
      <c r="T12272" s="194"/>
    </row>
    <row r="12273" spans="4:20" x14ac:dyDescent="0.3">
      <c r="D12273" s="29"/>
      <c r="T12273" s="194"/>
    </row>
    <row r="12274" spans="4:20" x14ac:dyDescent="0.3">
      <c r="D12274" s="29"/>
      <c r="T12274" s="194"/>
    </row>
    <row r="12275" spans="4:20" x14ac:dyDescent="0.3">
      <c r="D12275" s="29"/>
      <c r="T12275" s="194"/>
    </row>
    <row r="12276" spans="4:20" x14ac:dyDescent="0.3">
      <c r="D12276" s="29"/>
      <c r="T12276" s="194"/>
    </row>
    <row r="12277" spans="4:20" x14ac:dyDescent="0.3">
      <c r="D12277" s="29"/>
      <c r="T12277" s="194"/>
    </row>
    <row r="12278" spans="4:20" x14ac:dyDescent="0.3">
      <c r="D12278" s="29"/>
      <c r="T12278" s="194"/>
    </row>
    <row r="12279" spans="4:20" x14ac:dyDescent="0.3">
      <c r="D12279" s="29"/>
      <c r="T12279" s="194"/>
    </row>
    <row r="12280" spans="4:20" x14ac:dyDescent="0.3">
      <c r="D12280" s="29"/>
      <c r="T12280" s="194"/>
    </row>
    <row r="12281" spans="4:20" x14ac:dyDescent="0.3">
      <c r="D12281" s="29"/>
      <c r="T12281" s="194"/>
    </row>
    <row r="12282" spans="4:20" x14ac:dyDescent="0.3">
      <c r="D12282" s="29"/>
      <c r="T12282" s="194"/>
    </row>
    <row r="12283" spans="4:20" x14ac:dyDescent="0.3">
      <c r="D12283" s="29"/>
      <c r="T12283" s="194"/>
    </row>
    <row r="12284" spans="4:20" x14ac:dyDescent="0.3">
      <c r="D12284" s="29"/>
      <c r="T12284" s="194"/>
    </row>
    <row r="12285" spans="4:20" x14ac:dyDescent="0.3">
      <c r="D12285" s="29"/>
      <c r="T12285" s="194"/>
    </row>
    <row r="12286" spans="4:20" x14ac:dyDescent="0.3">
      <c r="D12286" s="29"/>
      <c r="T12286" s="194"/>
    </row>
    <row r="12287" spans="4:20" x14ac:dyDescent="0.3">
      <c r="D12287" s="29"/>
      <c r="T12287" s="194"/>
    </row>
    <row r="12288" spans="4:20" x14ac:dyDescent="0.3">
      <c r="D12288" s="29"/>
      <c r="T12288" s="194"/>
    </row>
    <row r="12289" spans="4:20" x14ac:dyDescent="0.3">
      <c r="D12289" s="29"/>
      <c r="T12289" s="194"/>
    </row>
    <row r="12290" spans="4:20" x14ac:dyDescent="0.3">
      <c r="D12290" s="29"/>
      <c r="T12290" s="194"/>
    </row>
    <row r="12291" spans="4:20" x14ac:dyDescent="0.3">
      <c r="D12291" s="29"/>
      <c r="T12291" s="194"/>
    </row>
    <row r="12292" spans="4:20" x14ac:dyDescent="0.3">
      <c r="D12292" s="29"/>
      <c r="T12292" s="194"/>
    </row>
    <row r="12293" spans="4:20" x14ac:dyDescent="0.3">
      <c r="D12293" s="29"/>
      <c r="T12293" s="194"/>
    </row>
    <row r="12294" spans="4:20" x14ac:dyDescent="0.3">
      <c r="D12294" s="29"/>
      <c r="T12294" s="194"/>
    </row>
    <row r="12295" spans="4:20" x14ac:dyDescent="0.3">
      <c r="D12295" s="29"/>
      <c r="T12295" s="194"/>
    </row>
    <row r="12296" spans="4:20" x14ac:dyDescent="0.3">
      <c r="D12296" s="29"/>
      <c r="T12296" s="194"/>
    </row>
    <row r="12297" spans="4:20" x14ac:dyDescent="0.3">
      <c r="D12297" s="29"/>
      <c r="T12297" s="194"/>
    </row>
    <row r="12298" spans="4:20" x14ac:dyDescent="0.3">
      <c r="D12298" s="29"/>
      <c r="T12298" s="194"/>
    </row>
    <row r="12299" spans="4:20" x14ac:dyDescent="0.3">
      <c r="D12299" s="29"/>
      <c r="T12299" s="194"/>
    </row>
    <row r="12300" spans="4:20" x14ac:dyDescent="0.3">
      <c r="D12300" s="29"/>
      <c r="T12300" s="194"/>
    </row>
    <row r="12301" spans="4:20" x14ac:dyDescent="0.3">
      <c r="D12301" s="29"/>
      <c r="T12301" s="194"/>
    </row>
    <row r="12302" spans="4:20" x14ac:dyDescent="0.3">
      <c r="D12302" s="29"/>
      <c r="T12302" s="194"/>
    </row>
    <row r="12303" spans="4:20" x14ac:dyDescent="0.3">
      <c r="D12303" s="29"/>
      <c r="T12303" s="194"/>
    </row>
    <row r="12304" spans="4:20" x14ac:dyDescent="0.3">
      <c r="D12304" s="29"/>
      <c r="T12304" s="194"/>
    </row>
    <row r="12305" spans="4:20" x14ac:dyDescent="0.3">
      <c r="D12305" s="29"/>
      <c r="T12305" s="194"/>
    </row>
    <row r="12306" spans="4:20" x14ac:dyDescent="0.3">
      <c r="D12306" s="29"/>
      <c r="T12306" s="194"/>
    </row>
    <row r="12307" spans="4:20" x14ac:dyDescent="0.3">
      <c r="D12307" s="29"/>
      <c r="T12307" s="194"/>
    </row>
    <row r="12308" spans="4:20" x14ac:dyDescent="0.3">
      <c r="D12308" s="29"/>
      <c r="T12308" s="194"/>
    </row>
    <row r="12309" spans="4:20" x14ac:dyDescent="0.3">
      <c r="D12309" s="29"/>
      <c r="T12309" s="194"/>
    </row>
    <row r="12310" spans="4:20" x14ac:dyDescent="0.3">
      <c r="D12310" s="29"/>
      <c r="T12310" s="194"/>
    </row>
    <row r="12311" spans="4:20" x14ac:dyDescent="0.3">
      <c r="D12311" s="29"/>
      <c r="T12311" s="194"/>
    </row>
    <row r="12312" spans="4:20" x14ac:dyDescent="0.3">
      <c r="D12312" s="29"/>
      <c r="T12312" s="194"/>
    </row>
    <row r="12313" spans="4:20" x14ac:dyDescent="0.3">
      <c r="D12313" s="29"/>
      <c r="T12313" s="194"/>
    </row>
    <row r="12314" spans="4:20" x14ac:dyDescent="0.3">
      <c r="D12314" s="29"/>
      <c r="T12314" s="194"/>
    </row>
    <row r="12315" spans="4:20" x14ac:dyDescent="0.3">
      <c r="D12315" s="29"/>
      <c r="T12315" s="194"/>
    </row>
    <row r="12316" spans="4:20" x14ac:dyDescent="0.3">
      <c r="D12316" s="29"/>
      <c r="T12316" s="194"/>
    </row>
    <row r="12317" spans="4:20" x14ac:dyDescent="0.3">
      <c r="D12317" s="29"/>
      <c r="T12317" s="194"/>
    </row>
    <row r="12318" spans="4:20" x14ac:dyDescent="0.3">
      <c r="D12318" s="29"/>
      <c r="T12318" s="194"/>
    </row>
    <row r="12319" spans="4:20" x14ac:dyDescent="0.3">
      <c r="D12319" s="29"/>
      <c r="T12319" s="194"/>
    </row>
    <row r="12320" spans="4:20" x14ac:dyDescent="0.3">
      <c r="D12320" s="29"/>
      <c r="T12320" s="194"/>
    </row>
    <row r="12321" spans="4:20" x14ac:dyDescent="0.3">
      <c r="D12321" s="29"/>
      <c r="T12321" s="194"/>
    </row>
    <row r="12322" spans="4:20" x14ac:dyDescent="0.3">
      <c r="D12322" s="29"/>
      <c r="T12322" s="194"/>
    </row>
    <row r="12323" spans="4:20" x14ac:dyDescent="0.3">
      <c r="D12323" s="29"/>
      <c r="T12323" s="194"/>
    </row>
    <row r="12324" spans="4:20" x14ac:dyDescent="0.3">
      <c r="D12324" s="29"/>
      <c r="T12324" s="194"/>
    </row>
    <row r="12325" spans="4:20" x14ac:dyDescent="0.3">
      <c r="D12325" s="29"/>
      <c r="T12325" s="194"/>
    </row>
    <row r="12326" spans="4:20" x14ac:dyDescent="0.3">
      <c r="D12326" s="29"/>
      <c r="T12326" s="194"/>
    </row>
    <row r="12327" spans="4:20" x14ac:dyDescent="0.3">
      <c r="D12327" s="29"/>
      <c r="T12327" s="194"/>
    </row>
    <row r="12328" spans="4:20" x14ac:dyDescent="0.3">
      <c r="D12328" s="29"/>
      <c r="T12328" s="194"/>
    </row>
    <row r="12329" spans="4:20" x14ac:dyDescent="0.3">
      <c r="D12329" s="29"/>
      <c r="T12329" s="194"/>
    </row>
    <row r="12330" spans="4:20" x14ac:dyDescent="0.3">
      <c r="D12330" s="29"/>
      <c r="T12330" s="194"/>
    </row>
    <row r="12331" spans="4:20" x14ac:dyDescent="0.3">
      <c r="D12331" s="29"/>
      <c r="T12331" s="194"/>
    </row>
    <row r="12332" spans="4:20" x14ac:dyDescent="0.3">
      <c r="D12332" s="29"/>
      <c r="T12332" s="194"/>
    </row>
    <row r="12333" spans="4:20" x14ac:dyDescent="0.3">
      <c r="D12333" s="29"/>
      <c r="T12333" s="194"/>
    </row>
    <row r="12334" spans="4:20" x14ac:dyDescent="0.3">
      <c r="D12334" s="29"/>
      <c r="T12334" s="194"/>
    </row>
    <row r="12335" spans="4:20" x14ac:dyDescent="0.3">
      <c r="D12335" s="29"/>
      <c r="T12335" s="194"/>
    </row>
    <row r="12336" spans="4:20" x14ac:dyDescent="0.3">
      <c r="D12336" s="29"/>
      <c r="T12336" s="194"/>
    </row>
    <row r="12337" spans="4:20" x14ac:dyDescent="0.3">
      <c r="D12337" s="29"/>
      <c r="T12337" s="194"/>
    </row>
    <row r="12338" spans="4:20" x14ac:dyDescent="0.3">
      <c r="D12338" s="29"/>
      <c r="T12338" s="194"/>
    </row>
    <row r="12339" spans="4:20" x14ac:dyDescent="0.3">
      <c r="D12339" s="29"/>
      <c r="T12339" s="194"/>
    </row>
    <row r="12340" spans="4:20" x14ac:dyDescent="0.3">
      <c r="D12340" s="29"/>
      <c r="T12340" s="194"/>
    </row>
    <row r="12341" spans="4:20" x14ac:dyDescent="0.3">
      <c r="D12341" s="29"/>
      <c r="T12341" s="194"/>
    </row>
    <row r="12342" spans="4:20" x14ac:dyDescent="0.3">
      <c r="D12342" s="29"/>
      <c r="T12342" s="194"/>
    </row>
    <row r="12343" spans="4:20" x14ac:dyDescent="0.3">
      <c r="D12343" s="29"/>
      <c r="T12343" s="194"/>
    </row>
    <row r="12344" spans="4:20" x14ac:dyDescent="0.3">
      <c r="D12344" s="29"/>
      <c r="T12344" s="194"/>
    </row>
    <row r="12345" spans="4:20" x14ac:dyDescent="0.3">
      <c r="D12345" s="29"/>
      <c r="T12345" s="194"/>
    </row>
    <row r="12346" spans="4:20" x14ac:dyDescent="0.3">
      <c r="D12346" s="29"/>
      <c r="T12346" s="194"/>
    </row>
    <row r="12347" spans="4:20" x14ac:dyDescent="0.3">
      <c r="D12347" s="29"/>
      <c r="T12347" s="194"/>
    </row>
    <row r="12348" spans="4:20" x14ac:dyDescent="0.3">
      <c r="D12348" s="29"/>
      <c r="T12348" s="194"/>
    </row>
    <row r="12349" spans="4:20" x14ac:dyDescent="0.3">
      <c r="D12349" s="29"/>
      <c r="T12349" s="194"/>
    </row>
    <row r="12350" spans="4:20" x14ac:dyDescent="0.3">
      <c r="D12350" s="29"/>
      <c r="T12350" s="194"/>
    </row>
    <row r="12351" spans="4:20" x14ac:dyDescent="0.3">
      <c r="D12351" s="29"/>
      <c r="T12351" s="194"/>
    </row>
    <row r="12352" spans="4:20" x14ac:dyDescent="0.3">
      <c r="D12352" s="29"/>
      <c r="T12352" s="194"/>
    </row>
    <row r="12353" spans="4:20" x14ac:dyDescent="0.3">
      <c r="D12353" s="29"/>
      <c r="T12353" s="194"/>
    </row>
    <row r="12354" spans="4:20" x14ac:dyDescent="0.3">
      <c r="D12354" s="29"/>
      <c r="T12354" s="194"/>
    </row>
    <row r="12355" spans="4:20" x14ac:dyDescent="0.3">
      <c r="D12355" s="29"/>
      <c r="T12355" s="194"/>
    </row>
    <row r="12356" spans="4:20" x14ac:dyDescent="0.3">
      <c r="D12356" s="29"/>
      <c r="T12356" s="194"/>
    </row>
    <row r="12357" spans="4:20" x14ac:dyDescent="0.3">
      <c r="D12357" s="29"/>
      <c r="T12357" s="194"/>
    </row>
    <row r="12358" spans="4:20" x14ac:dyDescent="0.3">
      <c r="D12358" s="29"/>
      <c r="T12358" s="194"/>
    </row>
    <row r="12359" spans="4:20" x14ac:dyDescent="0.3">
      <c r="D12359" s="29"/>
      <c r="T12359" s="194"/>
    </row>
    <row r="12360" spans="4:20" x14ac:dyDescent="0.3">
      <c r="D12360" s="29"/>
      <c r="T12360" s="194"/>
    </row>
    <row r="12361" spans="4:20" x14ac:dyDescent="0.3">
      <c r="D12361" s="29"/>
      <c r="T12361" s="194"/>
    </row>
    <row r="12362" spans="4:20" x14ac:dyDescent="0.3">
      <c r="D12362" s="29"/>
      <c r="T12362" s="194"/>
    </row>
    <row r="12363" spans="4:20" x14ac:dyDescent="0.3">
      <c r="D12363" s="29"/>
      <c r="T12363" s="194"/>
    </row>
    <row r="12364" spans="4:20" x14ac:dyDescent="0.3">
      <c r="D12364" s="29"/>
      <c r="T12364" s="194"/>
    </row>
    <row r="12365" spans="4:20" x14ac:dyDescent="0.3">
      <c r="D12365" s="29"/>
      <c r="T12365" s="194"/>
    </row>
    <row r="12366" spans="4:20" x14ac:dyDescent="0.3">
      <c r="D12366" s="29"/>
      <c r="T12366" s="194"/>
    </row>
    <row r="12367" spans="4:20" x14ac:dyDescent="0.3">
      <c r="D12367" s="29"/>
      <c r="T12367" s="194"/>
    </row>
    <row r="12368" spans="4:20" x14ac:dyDescent="0.3">
      <c r="D12368" s="29"/>
      <c r="T12368" s="194"/>
    </row>
    <row r="12369" spans="4:20" x14ac:dyDescent="0.3">
      <c r="D12369" s="29"/>
      <c r="T12369" s="194"/>
    </row>
    <row r="12370" spans="4:20" x14ac:dyDescent="0.3">
      <c r="D12370" s="29"/>
      <c r="T12370" s="194"/>
    </row>
    <row r="12371" spans="4:20" x14ac:dyDescent="0.3">
      <c r="D12371" s="29"/>
      <c r="T12371" s="194"/>
    </row>
    <row r="12372" spans="4:20" x14ac:dyDescent="0.3">
      <c r="D12372" s="29"/>
      <c r="T12372" s="194"/>
    </row>
    <row r="12373" spans="4:20" x14ac:dyDescent="0.3">
      <c r="D12373" s="29"/>
      <c r="T12373" s="194"/>
    </row>
    <row r="12374" spans="4:20" x14ac:dyDescent="0.3">
      <c r="D12374" s="29"/>
      <c r="T12374" s="194"/>
    </row>
    <row r="12375" spans="4:20" x14ac:dyDescent="0.3">
      <c r="D12375" s="29"/>
      <c r="T12375" s="194"/>
    </row>
    <row r="12376" spans="4:20" x14ac:dyDescent="0.3">
      <c r="D12376" s="29"/>
      <c r="T12376" s="194"/>
    </row>
    <row r="12377" spans="4:20" x14ac:dyDescent="0.3">
      <c r="D12377" s="29"/>
      <c r="T12377" s="194"/>
    </row>
    <row r="12378" spans="4:20" x14ac:dyDescent="0.3">
      <c r="D12378" s="29"/>
      <c r="T12378" s="194"/>
    </row>
    <row r="12379" spans="4:20" x14ac:dyDescent="0.3">
      <c r="D12379" s="29"/>
      <c r="T12379" s="194"/>
    </row>
    <row r="12380" spans="4:20" x14ac:dyDescent="0.3">
      <c r="D12380" s="29"/>
      <c r="T12380" s="194"/>
    </row>
    <row r="12381" spans="4:20" x14ac:dyDescent="0.3">
      <c r="D12381" s="29"/>
      <c r="T12381" s="194"/>
    </row>
    <row r="12382" spans="4:20" x14ac:dyDescent="0.3">
      <c r="D12382" s="29"/>
      <c r="T12382" s="194"/>
    </row>
    <row r="12383" spans="4:20" x14ac:dyDescent="0.3">
      <c r="D12383" s="29"/>
      <c r="T12383" s="194"/>
    </row>
    <row r="12384" spans="4:20" x14ac:dyDescent="0.3">
      <c r="D12384" s="29"/>
      <c r="T12384" s="194"/>
    </row>
    <row r="12385" spans="4:20" x14ac:dyDescent="0.3">
      <c r="D12385" s="29"/>
      <c r="T12385" s="194"/>
    </row>
    <row r="12386" spans="4:20" x14ac:dyDescent="0.3">
      <c r="D12386" s="29"/>
      <c r="T12386" s="194"/>
    </row>
    <row r="12387" spans="4:20" x14ac:dyDescent="0.3">
      <c r="D12387" s="29"/>
      <c r="T12387" s="194"/>
    </row>
    <row r="12388" spans="4:20" x14ac:dyDescent="0.3">
      <c r="D12388" s="29"/>
      <c r="T12388" s="194"/>
    </row>
    <row r="12389" spans="4:20" x14ac:dyDescent="0.3">
      <c r="D12389" s="29"/>
      <c r="T12389" s="194"/>
    </row>
    <row r="12390" spans="4:20" x14ac:dyDescent="0.3">
      <c r="D12390" s="29"/>
      <c r="T12390" s="194"/>
    </row>
    <row r="12391" spans="4:20" x14ac:dyDescent="0.3">
      <c r="D12391" s="29"/>
      <c r="T12391" s="194"/>
    </row>
    <row r="12392" spans="4:20" x14ac:dyDescent="0.3">
      <c r="D12392" s="29"/>
      <c r="T12392" s="194"/>
    </row>
    <row r="12393" spans="4:20" x14ac:dyDescent="0.3">
      <c r="D12393" s="29"/>
      <c r="T12393" s="194"/>
    </row>
    <row r="12394" spans="4:20" x14ac:dyDescent="0.3">
      <c r="D12394" s="29"/>
      <c r="T12394" s="194"/>
    </row>
    <row r="12395" spans="4:20" x14ac:dyDescent="0.3">
      <c r="D12395" s="29"/>
      <c r="T12395" s="194"/>
    </row>
    <row r="12396" spans="4:20" x14ac:dyDescent="0.3">
      <c r="D12396" s="29"/>
      <c r="T12396" s="194"/>
    </row>
    <row r="12397" spans="4:20" x14ac:dyDescent="0.3">
      <c r="D12397" s="29"/>
      <c r="T12397" s="194"/>
    </row>
    <row r="12398" spans="4:20" x14ac:dyDescent="0.3">
      <c r="D12398" s="29"/>
      <c r="T12398" s="194"/>
    </row>
    <row r="12399" spans="4:20" x14ac:dyDescent="0.3">
      <c r="D12399" s="29"/>
      <c r="T12399" s="194"/>
    </row>
    <row r="12400" spans="4:20" x14ac:dyDescent="0.3">
      <c r="D12400" s="29"/>
      <c r="T12400" s="194"/>
    </row>
    <row r="12401" spans="4:20" x14ac:dyDescent="0.3">
      <c r="D12401" s="29"/>
      <c r="T12401" s="194"/>
    </row>
    <row r="12402" spans="4:20" x14ac:dyDescent="0.3">
      <c r="D12402" s="29"/>
      <c r="T12402" s="194"/>
    </row>
    <row r="12403" spans="4:20" x14ac:dyDescent="0.3">
      <c r="D12403" s="29"/>
      <c r="T12403" s="194"/>
    </row>
    <row r="12404" spans="4:20" x14ac:dyDescent="0.3">
      <c r="D12404" s="29"/>
      <c r="T12404" s="194"/>
    </row>
    <row r="12405" spans="4:20" x14ac:dyDescent="0.3">
      <c r="D12405" s="29"/>
      <c r="T12405" s="194"/>
    </row>
    <row r="12406" spans="4:20" x14ac:dyDescent="0.3">
      <c r="D12406" s="29"/>
      <c r="T12406" s="194"/>
    </row>
    <row r="12407" spans="4:20" x14ac:dyDescent="0.3">
      <c r="D12407" s="29"/>
      <c r="T12407" s="194"/>
    </row>
    <row r="12408" spans="4:20" x14ac:dyDescent="0.3">
      <c r="D12408" s="29"/>
      <c r="T12408" s="194"/>
    </row>
    <row r="12409" spans="4:20" x14ac:dyDescent="0.3">
      <c r="D12409" s="29"/>
      <c r="T12409" s="194"/>
    </row>
    <row r="12410" spans="4:20" x14ac:dyDescent="0.3">
      <c r="D12410" s="29"/>
      <c r="T12410" s="194"/>
    </row>
    <row r="12411" spans="4:20" x14ac:dyDescent="0.3">
      <c r="D12411" s="29"/>
      <c r="T12411" s="194"/>
    </row>
    <row r="12412" spans="4:20" x14ac:dyDescent="0.3">
      <c r="D12412" s="29"/>
      <c r="T12412" s="194"/>
    </row>
    <row r="12413" spans="4:20" x14ac:dyDescent="0.3">
      <c r="D12413" s="29"/>
      <c r="T12413" s="194"/>
    </row>
    <row r="12414" spans="4:20" x14ac:dyDescent="0.3">
      <c r="D12414" s="29"/>
      <c r="T12414" s="194"/>
    </row>
    <row r="12415" spans="4:20" x14ac:dyDescent="0.3">
      <c r="D12415" s="29"/>
      <c r="T12415" s="194"/>
    </row>
    <row r="12416" spans="4:20" x14ac:dyDescent="0.3">
      <c r="D12416" s="29"/>
      <c r="T12416" s="194"/>
    </row>
    <row r="12417" spans="4:20" x14ac:dyDescent="0.3">
      <c r="D12417" s="29"/>
      <c r="T12417" s="194"/>
    </row>
    <row r="12418" spans="4:20" x14ac:dyDescent="0.3">
      <c r="D12418" s="29"/>
      <c r="T12418" s="194"/>
    </row>
    <row r="12419" spans="4:20" x14ac:dyDescent="0.3">
      <c r="D12419" s="29"/>
      <c r="T12419" s="194"/>
    </row>
    <row r="12420" spans="4:20" x14ac:dyDescent="0.3">
      <c r="D12420" s="29"/>
      <c r="T12420" s="194"/>
    </row>
    <row r="12421" spans="4:20" x14ac:dyDescent="0.3">
      <c r="D12421" s="29"/>
      <c r="T12421" s="194"/>
    </row>
    <row r="12422" spans="4:20" x14ac:dyDescent="0.3">
      <c r="D12422" s="29"/>
      <c r="T12422" s="194"/>
    </row>
    <row r="12423" spans="4:20" x14ac:dyDescent="0.3">
      <c r="D12423" s="29"/>
      <c r="T12423" s="194"/>
    </row>
    <row r="12424" spans="4:20" x14ac:dyDescent="0.3">
      <c r="D12424" s="29"/>
      <c r="T12424" s="194"/>
    </row>
    <row r="12425" spans="4:20" x14ac:dyDescent="0.3">
      <c r="D12425" s="29"/>
      <c r="T12425" s="194"/>
    </row>
    <row r="12426" spans="4:20" x14ac:dyDescent="0.3">
      <c r="D12426" s="29"/>
      <c r="T12426" s="194"/>
    </row>
    <row r="12427" spans="4:20" x14ac:dyDescent="0.3">
      <c r="D12427" s="29"/>
      <c r="T12427" s="194"/>
    </row>
    <row r="12428" spans="4:20" x14ac:dyDescent="0.3">
      <c r="D12428" s="29"/>
      <c r="T12428" s="194"/>
    </row>
    <row r="12429" spans="4:20" x14ac:dyDescent="0.3">
      <c r="D12429" s="29"/>
      <c r="T12429" s="194"/>
    </row>
    <row r="12430" spans="4:20" x14ac:dyDescent="0.3">
      <c r="D12430" s="29"/>
      <c r="T12430" s="194"/>
    </row>
    <row r="12431" spans="4:20" x14ac:dyDescent="0.3">
      <c r="D12431" s="29"/>
      <c r="T12431" s="194"/>
    </row>
    <row r="12432" spans="4:20" x14ac:dyDescent="0.3">
      <c r="D12432" s="29"/>
      <c r="T12432" s="194"/>
    </row>
    <row r="12433" spans="4:20" x14ac:dyDescent="0.3">
      <c r="D12433" s="29"/>
      <c r="T12433" s="194"/>
    </row>
    <row r="12434" spans="4:20" x14ac:dyDescent="0.3">
      <c r="D12434" s="29"/>
      <c r="T12434" s="194"/>
    </row>
    <row r="12435" spans="4:20" x14ac:dyDescent="0.3">
      <c r="D12435" s="29"/>
      <c r="T12435" s="194"/>
    </row>
    <row r="12436" spans="4:20" x14ac:dyDescent="0.3">
      <c r="D12436" s="29"/>
      <c r="T12436" s="194"/>
    </row>
    <row r="12437" spans="4:20" x14ac:dyDescent="0.3">
      <c r="D12437" s="29"/>
      <c r="T12437" s="194"/>
    </row>
    <row r="12438" spans="4:20" x14ac:dyDescent="0.3">
      <c r="D12438" s="29"/>
      <c r="T12438" s="194"/>
    </row>
    <row r="12439" spans="4:20" x14ac:dyDescent="0.3">
      <c r="D12439" s="29"/>
      <c r="T12439" s="194"/>
    </row>
    <row r="12440" spans="4:20" x14ac:dyDescent="0.3">
      <c r="D12440" s="29"/>
      <c r="T12440" s="194"/>
    </row>
    <row r="12441" spans="4:20" x14ac:dyDescent="0.3">
      <c r="D12441" s="29"/>
      <c r="T12441" s="194"/>
    </row>
    <row r="12442" spans="4:20" x14ac:dyDescent="0.3">
      <c r="D12442" s="29"/>
      <c r="T12442" s="194"/>
    </row>
    <row r="12443" spans="4:20" x14ac:dyDescent="0.3">
      <c r="D12443" s="29"/>
      <c r="T12443" s="194"/>
    </row>
    <row r="12444" spans="4:20" x14ac:dyDescent="0.3">
      <c r="D12444" s="29"/>
      <c r="T12444" s="194"/>
    </row>
    <row r="12445" spans="4:20" x14ac:dyDescent="0.3">
      <c r="D12445" s="29"/>
      <c r="T12445" s="194"/>
    </row>
    <row r="12446" spans="4:20" x14ac:dyDescent="0.3">
      <c r="D12446" s="29"/>
      <c r="T12446" s="194"/>
    </row>
    <row r="12447" spans="4:20" x14ac:dyDescent="0.3">
      <c r="D12447" s="29"/>
      <c r="T12447" s="194"/>
    </row>
    <row r="12448" spans="4:20" x14ac:dyDescent="0.3">
      <c r="D12448" s="29"/>
      <c r="T12448" s="194"/>
    </row>
    <row r="12449" spans="4:20" x14ac:dyDescent="0.3">
      <c r="D12449" s="29"/>
      <c r="T12449" s="194"/>
    </row>
    <row r="12450" spans="4:20" x14ac:dyDescent="0.3">
      <c r="D12450" s="29"/>
      <c r="T12450" s="194"/>
    </row>
    <row r="12451" spans="4:20" x14ac:dyDescent="0.3">
      <c r="D12451" s="29"/>
      <c r="T12451" s="194"/>
    </row>
    <row r="12452" spans="4:20" x14ac:dyDescent="0.3">
      <c r="D12452" s="29"/>
      <c r="T12452" s="194"/>
    </row>
    <row r="12453" spans="4:20" x14ac:dyDescent="0.3">
      <c r="D12453" s="29"/>
      <c r="T12453" s="194"/>
    </row>
    <row r="12454" spans="4:20" x14ac:dyDescent="0.3">
      <c r="D12454" s="29"/>
      <c r="T12454" s="194"/>
    </row>
    <row r="12455" spans="4:20" x14ac:dyDescent="0.3">
      <c r="D12455" s="29"/>
      <c r="T12455" s="194"/>
    </row>
    <row r="12456" spans="4:20" x14ac:dyDescent="0.3">
      <c r="D12456" s="29"/>
      <c r="T12456" s="194"/>
    </row>
    <row r="12457" spans="4:20" x14ac:dyDescent="0.3">
      <c r="D12457" s="29"/>
      <c r="T12457" s="194"/>
    </row>
    <row r="12458" spans="4:20" x14ac:dyDescent="0.3">
      <c r="D12458" s="29"/>
      <c r="T12458" s="194"/>
    </row>
    <row r="12459" spans="4:20" x14ac:dyDescent="0.3">
      <c r="D12459" s="29"/>
      <c r="T12459" s="194"/>
    </row>
    <row r="12460" spans="4:20" x14ac:dyDescent="0.3">
      <c r="D12460" s="29"/>
      <c r="T12460" s="194"/>
    </row>
    <row r="12461" spans="4:20" x14ac:dyDescent="0.3">
      <c r="D12461" s="29"/>
      <c r="T12461" s="194"/>
    </row>
    <row r="12462" spans="4:20" x14ac:dyDescent="0.3">
      <c r="D12462" s="29"/>
      <c r="T12462" s="194"/>
    </row>
    <row r="12463" spans="4:20" x14ac:dyDescent="0.3">
      <c r="D12463" s="29"/>
      <c r="T12463" s="194"/>
    </row>
    <row r="12464" spans="4:20" x14ac:dyDescent="0.3">
      <c r="D12464" s="29"/>
      <c r="T12464" s="194"/>
    </row>
    <row r="12465" spans="4:20" x14ac:dyDescent="0.3">
      <c r="D12465" s="29"/>
      <c r="T12465" s="194"/>
    </row>
    <row r="12466" spans="4:20" x14ac:dyDescent="0.3">
      <c r="D12466" s="29"/>
      <c r="T12466" s="194"/>
    </row>
    <row r="12467" spans="4:20" x14ac:dyDescent="0.3">
      <c r="D12467" s="29"/>
      <c r="T12467" s="194"/>
    </row>
    <row r="12468" spans="4:20" x14ac:dyDescent="0.3">
      <c r="D12468" s="29"/>
      <c r="T12468" s="194"/>
    </row>
    <row r="12469" spans="4:20" x14ac:dyDescent="0.3">
      <c r="D12469" s="29"/>
      <c r="T12469" s="194"/>
    </row>
    <row r="12470" spans="4:20" x14ac:dyDescent="0.3">
      <c r="D12470" s="29"/>
      <c r="T12470" s="194"/>
    </row>
    <row r="12471" spans="4:20" x14ac:dyDescent="0.3">
      <c r="D12471" s="29"/>
      <c r="T12471" s="194"/>
    </row>
    <row r="12472" spans="4:20" x14ac:dyDescent="0.3">
      <c r="D12472" s="29"/>
      <c r="T12472" s="194"/>
    </row>
    <row r="12473" spans="4:20" x14ac:dyDescent="0.3">
      <c r="D12473" s="29"/>
      <c r="T12473" s="194"/>
    </row>
    <row r="12474" spans="4:20" x14ac:dyDescent="0.3">
      <c r="D12474" s="29"/>
      <c r="T12474" s="194"/>
    </row>
    <row r="12475" spans="4:20" x14ac:dyDescent="0.3">
      <c r="D12475" s="29"/>
      <c r="T12475" s="194"/>
    </row>
    <row r="12476" spans="4:20" x14ac:dyDescent="0.3">
      <c r="D12476" s="29"/>
      <c r="T12476" s="194"/>
    </row>
    <row r="12477" spans="4:20" x14ac:dyDescent="0.3">
      <c r="D12477" s="29"/>
      <c r="T12477" s="194"/>
    </row>
    <row r="12478" spans="4:20" x14ac:dyDescent="0.3">
      <c r="D12478" s="29"/>
      <c r="T12478" s="194"/>
    </row>
    <row r="12479" spans="4:20" x14ac:dyDescent="0.3">
      <c r="D12479" s="29"/>
      <c r="T12479" s="194"/>
    </row>
    <row r="12480" spans="4:20" x14ac:dyDescent="0.3">
      <c r="D12480" s="29"/>
      <c r="T12480" s="194"/>
    </row>
    <row r="12481" spans="4:20" x14ac:dyDescent="0.3">
      <c r="D12481" s="29"/>
      <c r="T12481" s="194"/>
    </row>
    <row r="12482" spans="4:20" x14ac:dyDescent="0.3">
      <c r="D12482" s="29"/>
      <c r="T12482" s="194"/>
    </row>
    <row r="12483" spans="4:20" x14ac:dyDescent="0.3">
      <c r="D12483" s="29"/>
      <c r="T12483" s="194"/>
    </row>
    <row r="12484" spans="4:20" x14ac:dyDescent="0.3">
      <c r="D12484" s="29"/>
      <c r="T12484" s="194"/>
    </row>
    <row r="12485" spans="4:20" x14ac:dyDescent="0.3">
      <c r="D12485" s="29"/>
      <c r="T12485" s="194"/>
    </row>
    <row r="12486" spans="4:20" x14ac:dyDescent="0.3">
      <c r="D12486" s="29"/>
      <c r="T12486" s="194"/>
    </row>
    <row r="12487" spans="4:20" x14ac:dyDescent="0.3">
      <c r="D12487" s="29"/>
      <c r="T12487" s="194"/>
    </row>
    <row r="12488" spans="4:20" x14ac:dyDescent="0.3">
      <c r="D12488" s="29"/>
      <c r="T12488" s="194"/>
    </row>
    <row r="12489" spans="4:20" x14ac:dyDescent="0.3">
      <c r="D12489" s="29"/>
      <c r="T12489" s="194"/>
    </row>
    <row r="12490" spans="4:20" x14ac:dyDescent="0.3">
      <c r="D12490" s="29"/>
      <c r="T12490" s="194"/>
    </row>
    <row r="12491" spans="4:20" x14ac:dyDescent="0.3">
      <c r="D12491" s="29"/>
      <c r="T12491" s="194"/>
    </row>
    <row r="12492" spans="4:20" x14ac:dyDescent="0.3">
      <c r="D12492" s="29"/>
      <c r="T12492" s="194"/>
    </row>
    <row r="12493" spans="4:20" x14ac:dyDescent="0.3">
      <c r="D12493" s="29"/>
      <c r="T12493" s="194"/>
    </row>
    <row r="12494" spans="4:20" x14ac:dyDescent="0.3">
      <c r="D12494" s="29"/>
      <c r="T12494" s="194"/>
    </row>
    <row r="12495" spans="4:20" x14ac:dyDescent="0.3">
      <c r="D12495" s="29"/>
      <c r="T12495" s="194"/>
    </row>
    <row r="12496" spans="4:20" x14ac:dyDescent="0.3">
      <c r="D12496" s="29"/>
      <c r="T12496" s="194"/>
    </row>
    <row r="12497" spans="4:20" x14ac:dyDescent="0.3">
      <c r="D12497" s="29"/>
      <c r="T12497" s="194"/>
    </row>
    <row r="12498" spans="4:20" x14ac:dyDescent="0.3">
      <c r="D12498" s="29"/>
      <c r="T12498" s="194"/>
    </row>
    <row r="12499" spans="4:20" x14ac:dyDescent="0.3">
      <c r="D12499" s="29"/>
      <c r="T12499" s="194"/>
    </row>
    <row r="12500" spans="4:20" x14ac:dyDescent="0.3">
      <c r="D12500" s="29"/>
      <c r="T12500" s="194"/>
    </row>
    <row r="12501" spans="4:20" x14ac:dyDescent="0.3">
      <c r="D12501" s="29"/>
      <c r="T12501" s="194"/>
    </row>
    <row r="12502" spans="4:20" x14ac:dyDescent="0.3">
      <c r="D12502" s="29"/>
      <c r="T12502" s="194"/>
    </row>
    <row r="12503" spans="4:20" x14ac:dyDescent="0.3">
      <c r="D12503" s="29"/>
      <c r="T12503" s="194"/>
    </row>
    <row r="12504" spans="4:20" x14ac:dyDescent="0.3">
      <c r="D12504" s="29"/>
      <c r="T12504" s="194"/>
    </row>
    <row r="12505" spans="4:20" x14ac:dyDescent="0.3">
      <c r="D12505" s="29"/>
      <c r="T12505" s="194"/>
    </row>
    <row r="12506" spans="4:20" x14ac:dyDescent="0.3">
      <c r="D12506" s="29"/>
      <c r="T12506" s="194"/>
    </row>
    <row r="12507" spans="4:20" x14ac:dyDescent="0.3">
      <c r="D12507" s="29"/>
      <c r="T12507" s="194"/>
    </row>
    <row r="12508" spans="4:20" x14ac:dyDescent="0.3">
      <c r="D12508" s="29"/>
      <c r="T12508" s="194"/>
    </row>
    <row r="12509" spans="4:20" x14ac:dyDescent="0.3">
      <c r="D12509" s="29"/>
      <c r="T12509" s="194"/>
    </row>
    <row r="12510" spans="4:20" x14ac:dyDescent="0.3">
      <c r="D12510" s="29"/>
      <c r="T12510" s="194"/>
    </row>
    <row r="12511" spans="4:20" x14ac:dyDescent="0.3">
      <c r="D12511" s="29"/>
      <c r="T12511" s="194"/>
    </row>
    <row r="12512" spans="4:20" x14ac:dyDescent="0.3">
      <c r="D12512" s="29"/>
      <c r="T12512" s="194"/>
    </row>
    <row r="12513" spans="4:20" x14ac:dyDescent="0.3">
      <c r="D12513" s="29"/>
      <c r="T12513" s="194"/>
    </row>
    <row r="12514" spans="4:20" x14ac:dyDescent="0.3">
      <c r="D12514" s="29"/>
      <c r="T12514" s="194"/>
    </row>
    <row r="12515" spans="4:20" x14ac:dyDescent="0.3">
      <c r="D12515" s="29"/>
      <c r="T12515" s="194"/>
    </row>
    <row r="12516" spans="4:20" x14ac:dyDescent="0.3">
      <c r="D12516" s="29"/>
      <c r="T12516" s="194"/>
    </row>
    <row r="12517" spans="4:20" x14ac:dyDescent="0.3">
      <c r="D12517" s="29"/>
      <c r="T12517" s="194"/>
    </row>
    <row r="12518" spans="4:20" x14ac:dyDescent="0.3">
      <c r="D12518" s="29"/>
      <c r="T12518" s="194"/>
    </row>
    <row r="12519" spans="4:20" x14ac:dyDescent="0.3">
      <c r="D12519" s="29"/>
      <c r="T12519" s="194"/>
    </row>
    <row r="12520" spans="4:20" x14ac:dyDescent="0.3">
      <c r="D12520" s="29"/>
      <c r="T12520" s="194"/>
    </row>
    <row r="12521" spans="4:20" x14ac:dyDescent="0.3">
      <c r="D12521" s="29"/>
      <c r="T12521" s="194"/>
    </row>
    <row r="12522" spans="4:20" x14ac:dyDescent="0.3">
      <c r="D12522" s="29"/>
      <c r="T12522" s="194"/>
    </row>
    <row r="12523" spans="4:20" x14ac:dyDescent="0.3">
      <c r="D12523" s="29"/>
      <c r="T12523" s="194"/>
    </row>
    <row r="12524" spans="4:20" x14ac:dyDescent="0.3">
      <c r="D12524" s="29"/>
      <c r="T12524" s="194"/>
    </row>
    <row r="12525" spans="4:20" x14ac:dyDescent="0.3">
      <c r="D12525" s="29"/>
      <c r="T12525" s="194"/>
    </row>
    <row r="12526" spans="4:20" x14ac:dyDescent="0.3">
      <c r="D12526" s="29"/>
      <c r="T12526" s="194"/>
    </row>
    <row r="12527" spans="4:20" x14ac:dyDescent="0.3">
      <c r="D12527" s="29"/>
      <c r="T12527" s="194"/>
    </row>
    <row r="12528" spans="4:20" x14ac:dyDescent="0.3">
      <c r="D12528" s="29"/>
      <c r="T12528" s="194"/>
    </row>
    <row r="12529" spans="4:20" x14ac:dyDescent="0.3">
      <c r="D12529" s="29"/>
      <c r="T12529" s="194"/>
    </row>
    <row r="12530" spans="4:20" x14ac:dyDescent="0.3">
      <c r="D12530" s="29"/>
      <c r="T12530" s="194"/>
    </row>
    <row r="12531" spans="4:20" x14ac:dyDescent="0.3">
      <c r="D12531" s="29"/>
      <c r="T12531" s="194"/>
    </row>
    <row r="12532" spans="4:20" x14ac:dyDescent="0.3">
      <c r="D12532" s="29"/>
      <c r="T12532" s="194"/>
    </row>
    <row r="12533" spans="4:20" x14ac:dyDescent="0.3">
      <c r="D12533" s="29"/>
      <c r="T12533" s="194"/>
    </row>
    <row r="12534" spans="4:20" x14ac:dyDescent="0.3">
      <c r="D12534" s="29"/>
      <c r="T12534" s="194"/>
    </row>
    <row r="12535" spans="4:20" x14ac:dyDescent="0.3">
      <c r="D12535" s="29"/>
      <c r="T12535" s="194"/>
    </row>
    <row r="12536" spans="4:20" x14ac:dyDescent="0.3">
      <c r="D12536" s="29"/>
      <c r="T12536" s="194"/>
    </row>
    <row r="12537" spans="4:20" x14ac:dyDescent="0.3">
      <c r="D12537" s="29"/>
      <c r="T12537" s="194"/>
    </row>
    <row r="12538" spans="4:20" x14ac:dyDescent="0.3">
      <c r="D12538" s="29"/>
      <c r="T12538" s="194"/>
    </row>
    <row r="12539" spans="4:20" x14ac:dyDescent="0.3">
      <c r="D12539" s="29"/>
      <c r="T12539" s="194"/>
    </row>
    <row r="12540" spans="4:20" x14ac:dyDescent="0.3">
      <c r="D12540" s="29"/>
      <c r="T12540" s="194"/>
    </row>
    <row r="12541" spans="4:20" x14ac:dyDescent="0.3">
      <c r="D12541" s="29"/>
      <c r="T12541" s="194"/>
    </row>
    <row r="12542" spans="4:20" x14ac:dyDescent="0.3">
      <c r="D12542" s="29"/>
      <c r="T12542" s="194"/>
    </row>
    <row r="12543" spans="4:20" x14ac:dyDescent="0.3">
      <c r="D12543" s="29"/>
      <c r="T12543" s="194"/>
    </row>
    <row r="12544" spans="4:20" x14ac:dyDescent="0.3">
      <c r="D12544" s="29"/>
      <c r="T12544" s="194"/>
    </row>
    <row r="12545" spans="4:20" x14ac:dyDescent="0.3">
      <c r="D12545" s="29"/>
      <c r="T12545" s="194"/>
    </row>
    <row r="12546" spans="4:20" x14ac:dyDescent="0.3">
      <c r="D12546" s="29"/>
      <c r="T12546" s="194"/>
    </row>
    <row r="12547" spans="4:20" x14ac:dyDescent="0.3">
      <c r="D12547" s="29"/>
      <c r="T12547" s="194"/>
    </row>
    <row r="12548" spans="4:20" x14ac:dyDescent="0.3">
      <c r="D12548" s="29"/>
      <c r="T12548" s="194"/>
    </row>
    <row r="12549" spans="4:20" x14ac:dyDescent="0.3">
      <c r="D12549" s="29"/>
      <c r="T12549" s="194"/>
    </row>
    <row r="12550" spans="4:20" x14ac:dyDescent="0.3">
      <c r="D12550" s="29"/>
      <c r="T12550" s="194"/>
    </row>
    <row r="12551" spans="4:20" x14ac:dyDescent="0.3">
      <c r="D12551" s="29"/>
      <c r="T12551" s="194"/>
    </row>
    <row r="12552" spans="4:20" x14ac:dyDescent="0.3">
      <c r="D12552" s="29"/>
      <c r="T12552" s="194"/>
    </row>
    <row r="12553" spans="4:20" x14ac:dyDescent="0.3">
      <c r="D12553" s="29"/>
      <c r="T12553" s="194"/>
    </row>
    <row r="12554" spans="4:20" x14ac:dyDescent="0.3">
      <c r="D12554" s="29"/>
      <c r="T12554" s="194"/>
    </row>
    <row r="12555" spans="4:20" x14ac:dyDescent="0.3">
      <c r="D12555" s="29"/>
      <c r="T12555" s="194"/>
    </row>
    <row r="12556" spans="4:20" x14ac:dyDescent="0.3">
      <c r="D12556" s="29"/>
      <c r="T12556" s="194"/>
    </row>
    <row r="12557" spans="4:20" x14ac:dyDescent="0.3">
      <c r="D12557" s="29"/>
      <c r="T12557" s="194"/>
    </row>
    <row r="12558" spans="4:20" x14ac:dyDescent="0.3">
      <c r="D12558" s="29"/>
      <c r="T12558" s="194"/>
    </row>
    <row r="12559" spans="4:20" x14ac:dyDescent="0.3">
      <c r="D12559" s="29"/>
      <c r="T12559" s="194"/>
    </row>
    <row r="12560" spans="4:20" x14ac:dyDescent="0.3">
      <c r="D12560" s="29"/>
      <c r="T12560" s="194"/>
    </row>
    <row r="12561" spans="4:20" x14ac:dyDescent="0.3">
      <c r="D12561" s="29"/>
      <c r="T12561" s="194"/>
    </row>
    <row r="12562" spans="4:20" x14ac:dyDescent="0.3">
      <c r="D12562" s="29"/>
      <c r="T12562" s="194"/>
    </row>
    <row r="12563" spans="4:20" x14ac:dyDescent="0.3">
      <c r="D12563" s="29"/>
      <c r="T12563" s="194"/>
    </row>
    <row r="12564" spans="4:20" x14ac:dyDescent="0.3">
      <c r="D12564" s="29"/>
      <c r="T12564" s="194"/>
    </row>
    <row r="12565" spans="4:20" x14ac:dyDescent="0.3">
      <c r="D12565" s="29"/>
      <c r="T12565" s="194"/>
    </row>
    <row r="12566" spans="4:20" x14ac:dyDescent="0.3">
      <c r="D12566" s="29"/>
      <c r="T12566" s="194"/>
    </row>
    <row r="12567" spans="4:20" x14ac:dyDescent="0.3">
      <c r="D12567" s="29"/>
      <c r="T12567" s="194"/>
    </row>
    <row r="12568" spans="4:20" x14ac:dyDescent="0.3">
      <c r="D12568" s="29"/>
      <c r="T12568" s="194"/>
    </row>
    <row r="12569" spans="4:20" x14ac:dyDescent="0.3">
      <c r="D12569" s="29"/>
      <c r="T12569" s="194"/>
    </row>
    <row r="12570" spans="4:20" x14ac:dyDescent="0.3">
      <c r="D12570" s="29"/>
      <c r="T12570" s="194"/>
    </row>
    <row r="12571" spans="4:20" x14ac:dyDescent="0.3">
      <c r="D12571" s="29"/>
      <c r="T12571" s="194"/>
    </row>
    <row r="12572" spans="4:20" x14ac:dyDescent="0.3">
      <c r="D12572" s="29"/>
      <c r="T12572" s="194"/>
    </row>
    <row r="12573" spans="4:20" x14ac:dyDescent="0.3">
      <c r="D12573" s="29"/>
      <c r="T12573" s="194"/>
    </row>
    <row r="12574" spans="4:20" x14ac:dyDescent="0.3">
      <c r="D12574" s="29"/>
      <c r="T12574" s="194"/>
    </row>
    <row r="12575" spans="4:20" x14ac:dyDescent="0.3">
      <c r="D12575" s="29"/>
      <c r="T12575" s="194"/>
    </row>
    <row r="12576" spans="4:20" x14ac:dyDescent="0.3">
      <c r="D12576" s="29"/>
      <c r="T12576" s="194"/>
    </row>
    <row r="12577" spans="4:20" x14ac:dyDescent="0.3">
      <c r="D12577" s="29"/>
      <c r="T12577" s="194"/>
    </row>
    <row r="12578" spans="4:20" x14ac:dyDescent="0.3">
      <c r="D12578" s="29"/>
      <c r="T12578" s="194"/>
    </row>
    <row r="12579" spans="4:20" x14ac:dyDescent="0.3">
      <c r="D12579" s="29"/>
      <c r="T12579" s="194"/>
    </row>
    <row r="12580" spans="4:20" x14ac:dyDescent="0.3">
      <c r="D12580" s="29"/>
      <c r="T12580" s="194"/>
    </row>
    <row r="12581" spans="4:20" x14ac:dyDescent="0.3">
      <c r="D12581" s="29"/>
      <c r="T12581" s="194"/>
    </row>
    <row r="12582" spans="4:20" x14ac:dyDescent="0.3">
      <c r="D12582" s="29"/>
      <c r="T12582" s="194"/>
    </row>
    <row r="12583" spans="4:20" x14ac:dyDescent="0.3">
      <c r="D12583" s="29"/>
      <c r="T12583" s="194"/>
    </row>
    <row r="12584" spans="4:20" x14ac:dyDescent="0.3">
      <c r="D12584" s="29"/>
      <c r="T12584" s="194"/>
    </row>
    <row r="12585" spans="4:20" x14ac:dyDescent="0.3">
      <c r="D12585" s="29"/>
      <c r="T12585" s="194"/>
    </row>
    <row r="12586" spans="4:20" x14ac:dyDescent="0.3">
      <c r="D12586" s="29"/>
      <c r="T12586" s="194"/>
    </row>
    <row r="12587" spans="4:20" x14ac:dyDescent="0.3">
      <c r="D12587" s="29"/>
      <c r="T12587" s="194"/>
    </row>
    <row r="12588" spans="4:20" x14ac:dyDescent="0.3">
      <c r="D12588" s="29"/>
      <c r="T12588" s="194"/>
    </row>
    <row r="12589" spans="4:20" x14ac:dyDescent="0.3">
      <c r="D12589" s="29"/>
      <c r="T12589" s="194"/>
    </row>
    <row r="12590" spans="4:20" x14ac:dyDescent="0.3">
      <c r="D12590" s="29"/>
      <c r="T12590" s="194"/>
    </row>
    <row r="12591" spans="4:20" x14ac:dyDescent="0.3">
      <c r="D12591" s="29"/>
      <c r="T12591" s="194"/>
    </row>
    <row r="12592" spans="4:20" x14ac:dyDescent="0.3">
      <c r="D12592" s="29"/>
      <c r="T12592" s="194"/>
    </row>
    <row r="12593" spans="4:20" x14ac:dyDescent="0.3">
      <c r="D12593" s="29"/>
      <c r="T12593" s="194"/>
    </row>
    <row r="12594" spans="4:20" x14ac:dyDescent="0.3">
      <c r="D12594" s="29"/>
      <c r="T12594" s="194"/>
    </row>
    <row r="12595" spans="4:20" x14ac:dyDescent="0.3">
      <c r="D12595" s="29"/>
      <c r="T12595" s="194"/>
    </row>
    <row r="12596" spans="4:20" x14ac:dyDescent="0.3">
      <c r="D12596" s="29"/>
      <c r="T12596" s="194"/>
    </row>
    <row r="12597" spans="4:20" x14ac:dyDescent="0.3">
      <c r="D12597" s="29"/>
      <c r="T12597" s="194"/>
    </row>
    <row r="12598" spans="4:20" x14ac:dyDescent="0.3">
      <c r="D12598" s="29"/>
      <c r="T12598" s="194"/>
    </row>
    <row r="12599" spans="4:20" x14ac:dyDescent="0.3">
      <c r="D12599" s="29"/>
      <c r="T12599" s="194"/>
    </row>
    <row r="12600" spans="4:20" x14ac:dyDescent="0.3">
      <c r="D12600" s="29"/>
      <c r="T12600" s="194"/>
    </row>
    <row r="12601" spans="4:20" x14ac:dyDescent="0.3">
      <c r="D12601" s="29"/>
      <c r="T12601" s="194"/>
    </row>
    <row r="12602" spans="4:20" x14ac:dyDescent="0.3">
      <c r="D12602" s="29"/>
      <c r="T12602" s="194"/>
    </row>
    <row r="12603" spans="4:20" x14ac:dyDescent="0.3">
      <c r="D12603" s="29"/>
      <c r="T12603" s="194"/>
    </row>
    <row r="12604" spans="4:20" x14ac:dyDescent="0.3">
      <c r="D12604" s="29"/>
      <c r="T12604" s="194"/>
    </row>
    <row r="12605" spans="4:20" x14ac:dyDescent="0.3">
      <c r="D12605" s="29"/>
      <c r="T12605" s="194"/>
    </row>
    <row r="12606" spans="4:20" x14ac:dyDescent="0.3">
      <c r="D12606" s="29"/>
      <c r="T12606" s="194"/>
    </row>
    <row r="12607" spans="4:20" x14ac:dyDescent="0.3">
      <c r="D12607" s="29"/>
      <c r="T12607" s="194"/>
    </row>
    <row r="12608" spans="4:20" x14ac:dyDescent="0.3">
      <c r="D12608" s="29"/>
      <c r="T12608" s="194"/>
    </row>
    <row r="12609" spans="4:20" x14ac:dyDescent="0.3">
      <c r="D12609" s="29"/>
      <c r="T12609" s="194"/>
    </row>
    <row r="12610" spans="4:20" x14ac:dyDescent="0.3">
      <c r="D12610" s="29"/>
      <c r="T12610" s="194"/>
    </row>
    <row r="12611" spans="4:20" x14ac:dyDescent="0.3">
      <c r="D12611" s="29"/>
      <c r="T12611" s="194"/>
    </row>
    <row r="12612" spans="4:20" x14ac:dyDescent="0.3">
      <c r="D12612" s="29"/>
      <c r="T12612" s="194"/>
    </row>
    <row r="12613" spans="4:20" x14ac:dyDescent="0.3">
      <c r="D12613" s="29"/>
      <c r="T12613" s="194"/>
    </row>
    <row r="12614" spans="4:20" x14ac:dyDescent="0.3">
      <c r="D12614" s="29"/>
      <c r="T12614" s="194"/>
    </row>
    <row r="12615" spans="4:20" x14ac:dyDescent="0.3">
      <c r="D12615" s="29"/>
      <c r="T12615" s="194"/>
    </row>
    <row r="12616" spans="4:20" x14ac:dyDescent="0.3">
      <c r="D12616" s="29"/>
      <c r="T12616" s="194"/>
    </row>
    <row r="12617" spans="4:20" x14ac:dyDescent="0.3">
      <c r="D12617" s="29"/>
      <c r="T12617" s="194"/>
    </row>
    <row r="12618" spans="4:20" x14ac:dyDescent="0.3">
      <c r="D12618" s="29"/>
      <c r="T12618" s="194"/>
    </row>
    <row r="12619" spans="4:20" x14ac:dyDescent="0.3">
      <c r="D12619" s="29"/>
      <c r="T12619" s="194"/>
    </row>
    <row r="12620" spans="4:20" x14ac:dyDescent="0.3">
      <c r="D12620" s="29"/>
      <c r="T12620" s="194"/>
    </row>
    <row r="12621" spans="4:20" x14ac:dyDescent="0.3">
      <c r="D12621" s="29"/>
      <c r="T12621" s="194"/>
    </row>
    <row r="12622" spans="4:20" x14ac:dyDescent="0.3">
      <c r="D12622" s="29"/>
      <c r="T12622" s="194"/>
    </row>
    <row r="12623" spans="4:20" x14ac:dyDescent="0.3">
      <c r="D12623" s="29"/>
      <c r="T12623" s="194"/>
    </row>
    <row r="12624" spans="4:20" x14ac:dyDescent="0.3">
      <c r="D12624" s="29"/>
      <c r="T12624" s="194"/>
    </row>
    <row r="12625" spans="4:20" x14ac:dyDescent="0.3">
      <c r="D12625" s="29"/>
      <c r="T12625" s="194"/>
    </row>
    <row r="12626" spans="4:20" x14ac:dyDescent="0.3">
      <c r="D12626" s="29"/>
      <c r="T12626" s="194"/>
    </row>
    <row r="12627" spans="4:20" x14ac:dyDescent="0.3">
      <c r="D12627" s="29"/>
      <c r="T12627" s="194"/>
    </row>
    <row r="12628" spans="4:20" x14ac:dyDescent="0.3">
      <c r="D12628" s="29"/>
      <c r="T12628" s="194"/>
    </row>
    <row r="12629" spans="4:20" x14ac:dyDescent="0.3">
      <c r="D12629" s="29"/>
      <c r="T12629" s="194"/>
    </row>
    <row r="12630" spans="4:20" x14ac:dyDescent="0.3">
      <c r="D12630" s="29"/>
      <c r="T12630" s="194"/>
    </row>
    <row r="12631" spans="4:20" x14ac:dyDescent="0.3">
      <c r="D12631" s="29"/>
      <c r="T12631" s="194"/>
    </row>
    <row r="12632" spans="4:20" x14ac:dyDescent="0.3">
      <c r="D12632" s="29"/>
      <c r="T12632" s="194"/>
    </row>
    <row r="12633" spans="4:20" x14ac:dyDescent="0.3">
      <c r="D12633" s="29"/>
      <c r="T12633" s="194"/>
    </row>
    <row r="12634" spans="4:20" x14ac:dyDescent="0.3">
      <c r="D12634" s="29"/>
      <c r="T12634" s="194"/>
    </row>
    <row r="12635" spans="4:20" x14ac:dyDescent="0.3">
      <c r="D12635" s="29"/>
      <c r="T12635" s="194"/>
    </row>
    <row r="12636" spans="4:20" x14ac:dyDescent="0.3">
      <c r="D12636" s="29"/>
      <c r="T12636" s="194"/>
    </row>
    <row r="12637" spans="4:20" x14ac:dyDescent="0.3">
      <c r="D12637" s="29"/>
      <c r="T12637" s="194"/>
    </row>
    <row r="12638" spans="4:20" x14ac:dyDescent="0.3">
      <c r="D12638" s="29"/>
      <c r="T12638" s="194"/>
    </row>
    <row r="12639" spans="4:20" x14ac:dyDescent="0.3">
      <c r="D12639" s="29"/>
      <c r="T12639" s="194"/>
    </row>
    <row r="12640" spans="4:20" x14ac:dyDescent="0.3">
      <c r="D12640" s="29"/>
      <c r="T12640" s="194"/>
    </row>
    <row r="12641" spans="4:20" x14ac:dyDescent="0.3">
      <c r="D12641" s="29"/>
      <c r="T12641" s="194"/>
    </row>
    <row r="12642" spans="4:20" x14ac:dyDescent="0.3">
      <c r="D12642" s="29"/>
      <c r="T12642" s="194"/>
    </row>
    <row r="12643" spans="4:20" x14ac:dyDescent="0.3">
      <c r="D12643" s="29"/>
      <c r="T12643" s="194"/>
    </row>
    <row r="12644" spans="4:20" x14ac:dyDescent="0.3">
      <c r="D12644" s="29"/>
      <c r="T12644" s="194"/>
    </row>
    <row r="12645" spans="4:20" x14ac:dyDescent="0.3">
      <c r="D12645" s="29"/>
      <c r="T12645" s="194"/>
    </row>
    <row r="12646" spans="4:20" x14ac:dyDescent="0.3">
      <c r="D12646" s="29"/>
      <c r="T12646" s="194"/>
    </row>
    <row r="12647" spans="4:20" x14ac:dyDescent="0.3">
      <c r="D12647" s="29"/>
      <c r="T12647" s="194"/>
    </row>
    <row r="12648" spans="4:20" x14ac:dyDescent="0.3">
      <c r="D12648" s="29"/>
      <c r="T12648" s="194"/>
    </row>
    <row r="12649" spans="4:20" x14ac:dyDescent="0.3">
      <c r="D12649" s="29"/>
      <c r="T12649" s="194"/>
    </row>
    <row r="12650" spans="4:20" x14ac:dyDescent="0.3">
      <c r="D12650" s="29"/>
      <c r="T12650" s="194"/>
    </row>
    <row r="12651" spans="4:20" x14ac:dyDescent="0.3">
      <c r="D12651" s="29"/>
      <c r="T12651" s="194"/>
    </row>
    <row r="12652" spans="4:20" x14ac:dyDescent="0.3">
      <c r="D12652" s="29"/>
      <c r="T12652" s="194"/>
    </row>
    <row r="12653" spans="4:20" x14ac:dyDescent="0.3">
      <c r="D12653" s="29"/>
      <c r="T12653" s="194"/>
    </row>
    <row r="12654" spans="4:20" x14ac:dyDescent="0.3">
      <c r="D12654" s="29"/>
      <c r="T12654" s="194"/>
    </row>
    <row r="12655" spans="4:20" x14ac:dyDescent="0.3">
      <c r="D12655" s="29"/>
      <c r="T12655" s="194"/>
    </row>
    <row r="12656" spans="4:20" x14ac:dyDescent="0.3">
      <c r="D12656" s="29"/>
      <c r="T12656" s="194"/>
    </row>
    <row r="12657" spans="4:20" x14ac:dyDescent="0.3">
      <c r="D12657" s="29"/>
      <c r="T12657" s="194"/>
    </row>
    <row r="12658" spans="4:20" x14ac:dyDescent="0.3">
      <c r="D12658" s="29"/>
      <c r="T12658" s="194"/>
    </row>
    <row r="12659" spans="4:20" x14ac:dyDescent="0.3">
      <c r="D12659" s="29"/>
      <c r="T12659" s="194"/>
    </row>
    <row r="12660" spans="4:20" x14ac:dyDescent="0.3">
      <c r="D12660" s="29"/>
      <c r="T12660" s="194"/>
    </row>
    <row r="12661" spans="4:20" x14ac:dyDescent="0.3">
      <c r="D12661" s="29"/>
      <c r="T12661" s="194"/>
    </row>
    <row r="12662" spans="4:20" x14ac:dyDescent="0.3">
      <c r="D12662" s="29"/>
      <c r="T12662" s="194"/>
    </row>
    <row r="12663" spans="4:20" x14ac:dyDescent="0.3">
      <c r="D12663" s="29"/>
      <c r="T12663" s="194"/>
    </row>
    <row r="12664" spans="4:20" x14ac:dyDescent="0.3">
      <c r="D12664" s="29"/>
      <c r="T12664" s="194"/>
    </row>
    <row r="12665" spans="4:20" x14ac:dyDescent="0.3">
      <c r="D12665" s="29"/>
      <c r="T12665" s="194"/>
    </row>
    <row r="12666" spans="4:20" x14ac:dyDescent="0.3">
      <c r="D12666" s="29"/>
      <c r="T12666" s="194"/>
    </row>
    <row r="12667" spans="4:20" x14ac:dyDescent="0.3">
      <c r="D12667" s="29"/>
      <c r="T12667" s="194"/>
    </row>
    <row r="12668" spans="4:20" x14ac:dyDescent="0.3">
      <c r="D12668" s="29"/>
      <c r="T12668" s="194"/>
    </row>
    <row r="12669" spans="4:20" x14ac:dyDescent="0.3">
      <c r="D12669" s="29"/>
      <c r="T12669" s="194"/>
    </row>
    <row r="12670" spans="4:20" x14ac:dyDescent="0.3">
      <c r="D12670" s="29"/>
      <c r="T12670" s="194"/>
    </row>
    <row r="12671" spans="4:20" x14ac:dyDescent="0.3">
      <c r="D12671" s="29"/>
      <c r="T12671" s="194"/>
    </row>
    <row r="12672" spans="4:20" x14ac:dyDescent="0.3">
      <c r="D12672" s="29"/>
      <c r="T12672" s="194"/>
    </row>
    <row r="12673" spans="4:20" x14ac:dyDescent="0.3">
      <c r="D12673" s="29"/>
      <c r="T12673" s="194"/>
    </row>
    <row r="12674" spans="4:20" x14ac:dyDescent="0.3">
      <c r="D12674" s="29"/>
      <c r="T12674" s="194"/>
    </row>
    <row r="12675" spans="4:20" x14ac:dyDescent="0.3">
      <c r="D12675" s="29"/>
      <c r="T12675" s="194"/>
    </row>
    <row r="12676" spans="4:20" x14ac:dyDescent="0.3">
      <c r="D12676" s="29"/>
      <c r="T12676" s="194"/>
    </row>
    <row r="12677" spans="4:20" x14ac:dyDescent="0.3">
      <c r="D12677" s="29"/>
      <c r="T12677" s="194"/>
    </row>
    <row r="12678" spans="4:20" x14ac:dyDescent="0.3">
      <c r="D12678" s="29"/>
      <c r="T12678" s="194"/>
    </row>
    <row r="12679" spans="4:20" x14ac:dyDescent="0.3">
      <c r="D12679" s="29"/>
      <c r="T12679" s="194"/>
    </row>
    <row r="12680" spans="4:20" x14ac:dyDescent="0.3">
      <c r="D12680" s="29"/>
      <c r="T12680" s="194"/>
    </row>
    <row r="12681" spans="4:20" x14ac:dyDescent="0.3">
      <c r="D12681" s="29"/>
      <c r="T12681" s="194"/>
    </row>
    <row r="12682" spans="4:20" x14ac:dyDescent="0.3">
      <c r="D12682" s="29"/>
      <c r="T12682" s="194"/>
    </row>
    <row r="12683" spans="4:20" x14ac:dyDescent="0.3">
      <c r="D12683" s="29"/>
      <c r="T12683" s="194"/>
    </row>
    <row r="12684" spans="4:20" x14ac:dyDescent="0.3">
      <c r="D12684" s="29"/>
      <c r="T12684" s="194"/>
    </row>
    <row r="12685" spans="4:20" x14ac:dyDescent="0.3">
      <c r="D12685" s="29"/>
      <c r="T12685" s="194"/>
    </row>
    <row r="12686" spans="4:20" x14ac:dyDescent="0.3">
      <c r="D12686" s="29"/>
      <c r="T12686" s="194"/>
    </row>
    <row r="12687" spans="4:20" x14ac:dyDescent="0.3">
      <c r="D12687" s="29"/>
      <c r="T12687" s="194"/>
    </row>
    <row r="12688" spans="4:20" x14ac:dyDescent="0.3">
      <c r="D12688" s="29"/>
      <c r="T12688" s="194"/>
    </row>
    <row r="12689" spans="4:20" x14ac:dyDescent="0.3">
      <c r="D12689" s="29"/>
      <c r="T12689" s="194"/>
    </row>
    <row r="12690" spans="4:20" x14ac:dyDescent="0.3">
      <c r="D12690" s="29"/>
      <c r="T12690" s="194"/>
    </row>
    <row r="12691" spans="4:20" x14ac:dyDescent="0.3">
      <c r="D12691" s="29"/>
      <c r="T12691" s="194"/>
    </row>
    <row r="12692" spans="4:20" x14ac:dyDescent="0.3">
      <c r="D12692" s="29"/>
      <c r="T12692" s="194"/>
    </row>
    <row r="12693" spans="4:20" x14ac:dyDescent="0.3">
      <c r="D12693" s="29"/>
      <c r="T12693" s="194"/>
    </row>
    <row r="12694" spans="4:20" x14ac:dyDescent="0.3">
      <c r="D12694" s="29"/>
      <c r="T12694" s="194"/>
    </row>
    <row r="12695" spans="4:20" x14ac:dyDescent="0.3">
      <c r="D12695" s="29"/>
      <c r="T12695" s="194"/>
    </row>
    <row r="12696" spans="4:20" x14ac:dyDescent="0.3">
      <c r="D12696" s="29"/>
      <c r="T12696" s="194"/>
    </row>
    <row r="12697" spans="4:20" x14ac:dyDescent="0.3">
      <c r="D12697" s="29"/>
      <c r="T12697" s="194"/>
    </row>
    <row r="12698" spans="4:20" x14ac:dyDescent="0.3">
      <c r="D12698" s="29"/>
      <c r="T12698" s="194"/>
    </row>
    <row r="12699" spans="4:20" x14ac:dyDescent="0.3">
      <c r="D12699" s="29"/>
      <c r="T12699" s="194"/>
    </row>
    <row r="12700" spans="4:20" x14ac:dyDescent="0.3">
      <c r="D12700" s="29"/>
      <c r="T12700" s="194"/>
    </row>
    <row r="12701" spans="4:20" x14ac:dyDescent="0.3">
      <c r="D12701" s="29"/>
      <c r="T12701" s="194"/>
    </row>
    <row r="12702" spans="4:20" x14ac:dyDescent="0.3">
      <c r="D12702" s="29"/>
      <c r="T12702" s="194"/>
    </row>
    <row r="12703" spans="4:20" x14ac:dyDescent="0.3">
      <c r="D12703" s="29"/>
      <c r="T12703" s="194"/>
    </row>
    <row r="12704" spans="4:20" x14ac:dyDescent="0.3">
      <c r="D12704" s="29"/>
      <c r="T12704" s="194"/>
    </row>
    <row r="12705" spans="4:20" x14ac:dyDescent="0.3">
      <c r="D12705" s="29"/>
      <c r="T12705" s="194"/>
    </row>
    <row r="12706" spans="4:20" x14ac:dyDescent="0.3">
      <c r="D12706" s="29"/>
      <c r="T12706" s="194"/>
    </row>
    <row r="12707" spans="4:20" x14ac:dyDescent="0.3">
      <c r="D12707" s="29"/>
      <c r="T12707" s="194"/>
    </row>
    <row r="12708" spans="4:20" x14ac:dyDescent="0.3">
      <c r="D12708" s="29"/>
      <c r="T12708" s="194"/>
    </row>
    <row r="12709" spans="4:20" x14ac:dyDescent="0.3">
      <c r="D12709" s="29"/>
      <c r="T12709" s="194"/>
    </row>
    <row r="12710" spans="4:20" x14ac:dyDescent="0.3">
      <c r="D12710" s="29"/>
      <c r="T12710" s="194"/>
    </row>
    <row r="12711" spans="4:20" x14ac:dyDescent="0.3">
      <c r="D12711" s="29"/>
      <c r="T12711" s="194"/>
    </row>
    <row r="12712" spans="4:20" x14ac:dyDescent="0.3">
      <c r="D12712" s="29"/>
      <c r="T12712" s="194"/>
    </row>
    <row r="12713" spans="4:20" x14ac:dyDescent="0.3">
      <c r="D12713" s="29"/>
      <c r="T12713" s="194"/>
    </row>
    <row r="12714" spans="4:20" x14ac:dyDescent="0.3">
      <c r="D12714" s="29"/>
      <c r="T12714" s="194"/>
    </row>
    <row r="12715" spans="4:20" x14ac:dyDescent="0.3">
      <c r="D12715" s="29"/>
      <c r="T12715" s="194"/>
    </row>
    <row r="12716" spans="4:20" x14ac:dyDescent="0.3">
      <c r="D12716" s="29"/>
      <c r="T12716" s="194"/>
    </row>
    <row r="12717" spans="4:20" x14ac:dyDescent="0.3">
      <c r="D12717" s="29"/>
      <c r="T12717" s="194"/>
    </row>
    <row r="12718" spans="4:20" x14ac:dyDescent="0.3">
      <c r="D12718" s="29"/>
      <c r="T12718" s="194"/>
    </row>
    <row r="12719" spans="4:20" x14ac:dyDescent="0.3">
      <c r="D12719" s="29"/>
      <c r="T12719" s="194"/>
    </row>
    <row r="12720" spans="4:20" x14ac:dyDescent="0.3">
      <c r="D12720" s="29"/>
      <c r="T12720" s="194"/>
    </row>
    <row r="12721" spans="4:20" x14ac:dyDescent="0.3">
      <c r="D12721" s="29"/>
      <c r="T12721" s="194"/>
    </row>
    <row r="12722" spans="4:20" x14ac:dyDescent="0.3">
      <c r="D12722" s="29"/>
      <c r="T12722" s="194"/>
    </row>
    <row r="12723" spans="4:20" x14ac:dyDescent="0.3">
      <c r="D12723" s="29"/>
      <c r="T12723" s="194"/>
    </row>
    <row r="12724" spans="4:20" x14ac:dyDescent="0.3">
      <c r="D12724" s="29"/>
      <c r="T12724" s="194"/>
    </row>
    <row r="12725" spans="4:20" x14ac:dyDescent="0.3">
      <c r="D12725" s="29"/>
      <c r="T12725" s="194"/>
    </row>
    <row r="12726" spans="4:20" x14ac:dyDescent="0.3">
      <c r="D12726" s="29"/>
      <c r="T12726" s="194"/>
    </row>
    <row r="12727" spans="4:20" x14ac:dyDescent="0.3">
      <c r="D12727" s="29"/>
      <c r="T12727" s="194"/>
    </row>
    <row r="12728" spans="4:20" x14ac:dyDescent="0.3">
      <c r="D12728" s="29"/>
      <c r="T12728" s="194"/>
    </row>
    <row r="12729" spans="4:20" x14ac:dyDescent="0.3">
      <c r="D12729" s="29"/>
      <c r="T12729" s="194"/>
    </row>
    <row r="12730" spans="4:20" x14ac:dyDescent="0.3">
      <c r="D12730" s="29"/>
      <c r="T12730" s="194"/>
    </row>
    <row r="12731" spans="4:20" x14ac:dyDescent="0.3">
      <c r="D12731" s="29"/>
      <c r="T12731" s="194"/>
    </row>
    <row r="12732" spans="4:20" x14ac:dyDescent="0.3">
      <c r="D12732" s="29"/>
      <c r="T12732" s="194"/>
    </row>
    <row r="12733" spans="4:20" x14ac:dyDescent="0.3">
      <c r="D12733" s="29"/>
      <c r="T12733" s="194"/>
    </row>
    <row r="12734" spans="4:20" x14ac:dyDescent="0.3">
      <c r="D12734" s="29"/>
      <c r="T12734" s="194"/>
    </row>
    <row r="12735" spans="4:20" x14ac:dyDescent="0.3">
      <c r="D12735" s="29"/>
      <c r="T12735" s="194"/>
    </row>
    <row r="12736" spans="4:20" x14ac:dyDescent="0.3">
      <c r="D12736" s="29"/>
      <c r="T12736" s="194"/>
    </row>
    <row r="12737" spans="4:20" x14ac:dyDescent="0.3">
      <c r="D12737" s="29"/>
      <c r="T12737" s="194"/>
    </row>
    <row r="12738" spans="4:20" x14ac:dyDescent="0.3">
      <c r="D12738" s="29"/>
      <c r="T12738" s="194"/>
    </row>
    <row r="12739" spans="4:20" x14ac:dyDescent="0.3">
      <c r="D12739" s="29"/>
      <c r="T12739" s="194"/>
    </row>
    <row r="12740" spans="4:20" x14ac:dyDescent="0.3">
      <c r="D12740" s="29"/>
      <c r="T12740" s="194"/>
    </row>
    <row r="12741" spans="4:20" x14ac:dyDescent="0.3">
      <c r="D12741" s="29"/>
      <c r="T12741" s="194"/>
    </row>
    <row r="12742" spans="4:20" x14ac:dyDescent="0.3">
      <c r="D12742" s="29"/>
      <c r="T12742" s="194"/>
    </row>
    <row r="12743" spans="4:20" x14ac:dyDescent="0.3">
      <c r="D12743" s="29"/>
      <c r="T12743" s="194"/>
    </row>
    <row r="12744" spans="4:20" x14ac:dyDescent="0.3">
      <c r="D12744" s="29"/>
      <c r="T12744" s="194"/>
    </row>
    <row r="12745" spans="4:20" x14ac:dyDescent="0.3">
      <c r="D12745" s="29"/>
      <c r="T12745" s="194"/>
    </row>
    <row r="12746" spans="4:20" x14ac:dyDescent="0.3">
      <c r="D12746" s="29"/>
      <c r="T12746" s="194"/>
    </row>
    <row r="12747" spans="4:20" x14ac:dyDescent="0.3">
      <c r="D12747" s="29"/>
      <c r="T12747" s="194"/>
    </row>
    <row r="12748" spans="4:20" x14ac:dyDescent="0.3">
      <c r="D12748" s="29"/>
      <c r="T12748" s="194"/>
    </row>
    <row r="12749" spans="4:20" x14ac:dyDescent="0.3">
      <c r="D12749" s="29"/>
      <c r="T12749" s="194"/>
    </row>
    <row r="12750" spans="4:20" x14ac:dyDescent="0.3">
      <c r="D12750" s="29"/>
      <c r="T12750" s="194"/>
    </row>
    <row r="12751" spans="4:20" x14ac:dyDescent="0.3">
      <c r="D12751" s="29"/>
      <c r="T12751" s="194"/>
    </row>
    <row r="12752" spans="4:20" x14ac:dyDescent="0.3">
      <c r="D12752" s="29"/>
      <c r="T12752" s="194"/>
    </row>
    <row r="12753" spans="4:20" x14ac:dyDescent="0.3">
      <c r="D12753" s="29"/>
      <c r="T12753" s="194"/>
    </row>
    <row r="12754" spans="4:20" x14ac:dyDescent="0.3">
      <c r="D12754" s="29"/>
      <c r="T12754" s="194"/>
    </row>
    <row r="12755" spans="4:20" x14ac:dyDescent="0.3">
      <c r="D12755" s="29"/>
      <c r="T12755" s="194"/>
    </row>
    <row r="12756" spans="4:20" x14ac:dyDescent="0.3">
      <c r="D12756" s="29"/>
      <c r="T12756" s="194"/>
    </row>
    <row r="12757" spans="4:20" x14ac:dyDescent="0.3">
      <c r="D12757" s="29"/>
      <c r="T12757" s="194"/>
    </row>
    <row r="12758" spans="4:20" x14ac:dyDescent="0.3">
      <c r="D12758" s="29"/>
      <c r="T12758" s="194"/>
    </row>
    <row r="12759" spans="4:20" x14ac:dyDescent="0.3">
      <c r="D12759" s="29"/>
      <c r="T12759" s="194"/>
    </row>
    <row r="12760" spans="4:20" x14ac:dyDescent="0.3">
      <c r="D12760" s="29"/>
      <c r="T12760" s="194"/>
    </row>
    <row r="12761" spans="4:20" x14ac:dyDescent="0.3">
      <c r="D12761" s="29"/>
      <c r="T12761" s="194"/>
    </row>
    <row r="12762" spans="4:20" x14ac:dyDescent="0.3">
      <c r="D12762" s="29"/>
      <c r="T12762" s="194"/>
    </row>
    <row r="12763" spans="4:20" x14ac:dyDescent="0.3">
      <c r="D12763" s="29"/>
      <c r="T12763" s="194"/>
    </row>
    <row r="12764" spans="4:20" x14ac:dyDescent="0.3">
      <c r="D12764" s="29"/>
      <c r="T12764" s="194"/>
    </row>
    <row r="12765" spans="4:20" x14ac:dyDescent="0.3">
      <c r="D12765" s="29"/>
      <c r="T12765" s="194"/>
    </row>
    <row r="12766" spans="4:20" x14ac:dyDescent="0.3">
      <c r="D12766" s="29"/>
      <c r="T12766" s="194"/>
    </row>
    <row r="12767" spans="4:20" x14ac:dyDescent="0.3">
      <c r="D12767" s="29"/>
      <c r="T12767" s="194"/>
    </row>
    <row r="12768" spans="4:20" x14ac:dyDescent="0.3">
      <c r="D12768" s="29"/>
      <c r="T12768" s="194"/>
    </row>
    <row r="12769" spans="4:20" x14ac:dyDescent="0.3">
      <c r="D12769" s="29"/>
      <c r="T12769" s="194"/>
    </row>
    <row r="12770" spans="4:20" x14ac:dyDescent="0.3">
      <c r="D12770" s="29"/>
      <c r="T12770" s="194"/>
    </row>
    <row r="12771" spans="4:20" x14ac:dyDescent="0.3">
      <c r="D12771" s="29"/>
      <c r="T12771" s="194"/>
    </row>
    <row r="12772" spans="4:20" x14ac:dyDescent="0.3">
      <c r="D12772" s="29"/>
      <c r="T12772" s="194"/>
    </row>
    <row r="12773" spans="4:20" x14ac:dyDescent="0.3">
      <c r="D12773" s="29"/>
      <c r="T12773" s="194"/>
    </row>
    <row r="12774" spans="4:20" x14ac:dyDescent="0.3">
      <c r="D12774" s="29"/>
      <c r="T12774" s="194"/>
    </row>
    <row r="12775" spans="4:20" x14ac:dyDescent="0.3">
      <c r="D12775" s="29"/>
      <c r="T12775" s="194"/>
    </row>
    <row r="12776" spans="4:20" x14ac:dyDescent="0.3">
      <c r="D12776" s="29"/>
      <c r="T12776" s="194"/>
    </row>
    <row r="12777" spans="4:20" x14ac:dyDescent="0.3">
      <c r="D12777" s="29"/>
      <c r="T12777" s="194"/>
    </row>
    <row r="12778" spans="4:20" x14ac:dyDescent="0.3">
      <c r="D12778" s="29"/>
      <c r="T12778" s="194"/>
    </row>
    <row r="12779" spans="4:20" x14ac:dyDescent="0.3">
      <c r="D12779" s="29"/>
      <c r="T12779" s="194"/>
    </row>
    <row r="12780" spans="4:20" x14ac:dyDescent="0.3">
      <c r="D12780" s="29"/>
      <c r="T12780" s="194"/>
    </row>
    <row r="12781" spans="4:20" x14ac:dyDescent="0.3">
      <c r="D12781" s="29"/>
      <c r="T12781" s="194"/>
    </row>
    <row r="12782" spans="4:20" x14ac:dyDescent="0.3">
      <c r="D12782" s="29"/>
      <c r="T12782" s="194"/>
    </row>
    <row r="12783" spans="4:20" x14ac:dyDescent="0.3">
      <c r="D12783" s="29"/>
      <c r="T12783" s="194"/>
    </row>
    <row r="12784" spans="4:20" x14ac:dyDescent="0.3">
      <c r="D12784" s="29"/>
      <c r="T12784" s="194"/>
    </row>
    <row r="12785" spans="4:20" x14ac:dyDescent="0.3">
      <c r="D12785" s="29"/>
      <c r="T12785" s="194"/>
    </row>
    <row r="12786" spans="4:20" x14ac:dyDescent="0.3">
      <c r="D12786" s="29"/>
      <c r="T12786" s="194"/>
    </row>
    <row r="12787" spans="4:20" x14ac:dyDescent="0.3">
      <c r="D12787" s="29"/>
      <c r="T12787" s="194"/>
    </row>
    <row r="12788" spans="4:20" x14ac:dyDescent="0.3">
      <c r="D12788" s="29"/>
      <c r="T12788" s="194"/>
    </row>
    <row r="12789" spans="4:20" x14ac:dyDescent="0.3">
      <c r="D12789" s="29"/>
      <c r="T12789" s="194"/>
    </row>
    <row r="12790" spans="4:20" x14ac:dyDescent="0.3">
      <c r="D12790" s="29"/>
      <c r="T12790" s="194"/>
    </row>
    <row r="12791" spans="4:20" x14ac:dyDescent="0.3">
      <c r="D12791" s="29"/>
      <c r="T12791" s="194"/>
    </row>
    <row r="12792" spans="4:20" x14ac:dyDescent="0.3">
      <c r="D12792" s="29"/>
      <c r="T12792" s="194"/>
    </row>
    <row r="12793" spans="4:20" x14ac:dyDescent="0.3">
      <c r="D12793" s="29"/>
      <c r="T12793" s="194"/>
    </row>
    <row r="12794" spans="4:20" x14ac:dyDescent="0.3">
      <c r="D12794" s="29"/>
      <c r="T12794" s="194"/>
    </row>
    <row r="12795" spans="4:20" x14ac:dyDescent="0.3">
      <c r="D12795" s="29"/>
      <c r="T12795" s="194"/>
    </row>
    <row r="12796" spans="4:20" x14ac:dyDescent="0.3">
      <c r="D12796" s="29"/>
      <c r="T12796" s="194"/>
    </row>
    <row r="12797" spans="4:20" x14ac:dyDescent="0.3">
      <c r="D12797" s="29"/>
      <c r="T12797" s="194"/>
    </row>
    <row r="12798" spans="4:20" x14ac:dyDescent="0.3">
      <c r="D12798" s="29"/>
      <c r="T12798" s="194"/>
    </row>
    <row r="12799" spans="4:20" x14ac:dyDescent="0.3">
      <c r="D12799" s="29"/>
      <c r="T12799" s="194"/>
    </row>
    <row r="12800" spans="4:20" x14ac:dyDescent="0.3">
      <c r="D12800" s="29"/>
      <c r="T12800" s="194"/>
    </row>
    <row r="12801" spans="4:20" x14ac:dyDescent="0.3">
      <c r="D12801" s="29"/>
      <c r="T12801" s="194"/>
    </row>
    <row r="12802" spans="4:20" x14ac:dyDescent="0.3">
      <c r="D12802" s="29"/>
      <c r="T12802" s="194"/>
    </row>
    <row r="12803" spans="4:20" x14ac:dyDescent="0.3">
      <c r="D12803" s="29"/>
      <c r="T12803" s="194"/>
    </row>
    <row r="12804" spans="4:20" x14ac:dyDescent="0.3">
      <c r="D12804" s="29"/>
      <c r="T12804" s="194"/>
    </row>
    <row r="12805" spans="4:20" x14ac:dyDescent="0.3">
      <c r="D12805" s="29"/>
      <c r="T12805" s="194"/>
    </row>
    <row r="12806" spans="4:20" x14ac:dyDescent="0.3">
      <c r="D12806" s="29"/>
      <c r="T12806" s="194"/>
    </row>
    <row r="12807" spans="4:20" x14ac:dyDescent="0.3">
      <c r="D12807" s="29"/>
      <c r="T12807" s="194"/>
    </row>
    <row r="12808" spans="4:20" x14ac:dyDescent="0.3">
      <c r="D12808" s="29"/>
      <c r="T12808" s="194"/>
    </row>
    <row r="12809" spans="4:20" x14ac:dyDescent="0.3">
      <c r="D12809" s="29"/>
      <c r="T12809" s="194"/>
    </row>
    <row r="12810" spans="4:20" x14ac:dyDescent="0.3">
      <c r="D12810" s="29"/>
      <c r="T12810" s="194"/>
    </row>
    <row r="12811" spans="4:20" x14ac:dyDescent="0.3">
      <c r="D12811" s="29"/>
      <c r="T12811" s="194"/>
    </row>
    <row r="12812" spans="4:20" x14ac:dyDescent="0.3">
      <c r="D12812" s="29"/>
      <c r="T12812" s="194"/>
    </row>
    <row r="12813" spans="4:20" x14ac:dyDescent="0.3">
      <c r="D12813" s="29"/>
      <c r="T12813" s="194"/>
    </row>
    <row r="12814" spans="4:20" x14ac:dyDescent="0.3">
      <c r="D12814" s="29"/>
      <c r="T12814" s="194"/>
    </row>
    <row r="12815" spans="4:20" x14ac:dyDescent="0.3">
      <c r="D12815" s="29"/>
      <c r="T12815" s="194"/>
    </row>
    <row r="12816" spans="4:20" x14ac:dyDescent="0.3">
      <c r="D12816" s="29"/>
      <c r="T12816" s="194"/>
    </row>
    <row r="12817" spans="4:20" x14ac:dyDescent="0.3">
      <c r="D12817" s="29"/>
      <c r="T12817" s="194"/>
    </row>
    <row r="12818" spans="4:20" x14ac:dyDescent="0.3">
      <c r="D12818" s="29"/>
      <c r="T12818" s="194"/>
    </row>
    <row r="12819" spans="4:20" x14ac:dyDescent="0.3">
      <c r="D12819" s="29"/>
      <c r="T12819" s="194"/>
    </row>
    <row r="12820" spans="4:20" x14ac:dyDescent="0.3">
      <c r="D12820" s="29"/>
      <c r="T12820" s="194"/>
    </row>
    <row r="12821" spans="4:20" x14ac:dyDescent="0.3">
      <c r="D12821" s="29"/>
      <c r="T12821" s="194"/>
    </row>
    <row r="12822" spans="4:20" x14ac:dyDescent="0.3">
      <c r="D12822" s="29"/>
      <c r="T12822" s="194"/>
    </row>
    <row r="12823" spans="4:20" x14ac:dyDescent="0.3">
      <c r="D12823" s="29"/>
      <c r="T12823" s="194"/>
    </row>
    <row r="12824" spans="4:20" x14ac:dyDescent="0.3">
      <c r="D12824" s="29"/>
      <c r="T12824" s="194"/>
    </row>
    <row r="12825" spans="4:20" x14ac:dyDescent="0.3">
      <c r="D12825" s="29"/>
      <c r="T12825" s="194"/>
    </row>
    <row r="12826" spans="4:20" x14ac:dyDescent="0.3">
      <c r="D12826" s="29"/>
      <c r="T12826" s="194"/>
    </row>
    <row r="12827" spans="4:20" x14ac:dyDescent="0.3">
      <c r="D12827" s="29"/>
      <c r="T12827" s="194"/>
    </row>
    <row r="12828" spans="4:20" x14ac:dyDescent="0.3">
      <c r="D12828" s="29"/>
      <c r="T12828" s="194"/>
    </row>
    <row r="12829" spans="4:20" x14ac:dyDescent="0.3">
      <c r="D12829" s="29"/>
      <c r="T12829" s="194"/>
    </row>
    <row r="12830" spans="4:20" x14ac:dyDescent="0.3">
      <c r="D12830" s="29"/>
      <c r="T12830" s="194"/>
    </row>
    <row r="12831" spans="4:20" x14ac:dyDescent="0.3">
      <c r="D12831" s="29"/>
      <c r="T12831" s="194"/>
    </row>
    <row r="12832" spans="4:20" x14ac:dyDescent="0.3">
      <c r="D12832" s="29"/>
      <c r="T12832" s="194"/>
    </row>
    <row r="12833" spans="4:20" x14ac:dyDescent="0.3">
      <c r="D12833" s="29"/>
      <c r="T12833" s="194"/>
    </row>
    <row r="12834" spans="4:20" x14ac:dyDescent="0.3">
      <c r="D12834" s="29"/>
      <c r="T12834" s="194"/>
    </row>
    <row r="12835" spans="4:20" x14ac:dyDescent="0.3">
      <c r="D12835" s="29"/>
      <c r="T12835" s="194"/>
    </row>
    <row r="12836" spans="4:20" x14ac:dyDescent="0.3">
      <c r="D12836" s="29"/>
      <c r="T12836" s="194"/>
    </row>
    <row r="12837" spans="4:20" x14ac:dyDescent="0.3">
      <c r="D12837" s="29"/>
      <c r="T12837" s="194"/>
    </row>
    <row r="12838" spans="4:20" x14ac:dyDescent="0.3">
      <c r="D12838" s="29"/>
      <c r="T12838" s="194"/>
    </row>
    <row r="12839" spans="4:20" x14ac:dyDescent="0.3">
      <c r="D12839" s="29"/>
      <c r="T12839" s="194"/>
    </row>
    <row r="12840" spans="4:20" x14ac:dyDescent="0.3">
      <c r="D12840" s="29"/>
      <c r="T12840" s="194"/>
    </row>
    <row r="12841" spans="4:20" x14ac:dyDescent="0.3">
      <c r="D12841" s="29"/>
      <c r="T12841" s="194"/>
    </row>
    <row r="12842" spans="4:20" x14ac:dyDescent="0.3">
      <c r="D12842" s="29"/>
      <c r="T12842" s="194"/>
    </row>
    <row r="12843" spans="4:20" x14ac:dyDescent="0.3">
      <c r="D12843" s="29"/>
      <c r="T12843" s="194"/>
    </row>
    <row r="12844" spans="4:20" x14ac:dyDescent="0.3">
      <c r="D12844" s="29"/>
      <c r="T12844" s="194"/>
    </row>
    <row r="12845" spans="4:20" x14ac:dyDescent="0.3">
      <c r="D12845" s="29"/>
      <c r="T12845" s="194"/>
    </row>
    <row r="12846" spans="4:20" x14ac:dyDescent="0.3">
      <c r="D12846" s="29"/>
      <c r="T12846" s="194"/>
    </row>
    <row r="12847" spans="4:20" x14ac:dyDescent="0.3">
      <c r="D12847" s="29"/>
      <c r="T12847" s="194"/>
    </row>
    <row r="12848" spans="4:20" x14ac:dyDescent="0.3">
      <c r="D12848" s="29"/>
      <c r="T12848" s="194"/>
    </row>
    <row r="12849" spans="4:20" x14ac:dyDescent="0.3">
      <c r="D12849" s="29"/>
      <c r="T12849" s="194"/>
    </row>
    <row r="12850" spans="4:20" x14ac:dyDescent="0.3">
      <c r="D12850" s="29"/>
      <c r="T12850" s="194"/>
    </row>
    <row r="12851" spans="4:20" x14ac:dyDescent="0.3">
      <c r="D12851" s="29"/>
      <c r="T12851" s="194"/>
    </row>
    <row r="12852" spans="4:20" x14ac:dyDescent="0.3">
      <c r="D12852" s="29"/>
      <c r="T12852" s="194"/>
    </row>
    <row r="12853" spans="4:20" x14ac:dyDescent="0.3">
      <c r="D12853" s="29"/>
      <c r="T12853" s="194"/>
    </row>
    <row r="12854" spans="4:20" x14ac:dyDescent="0.3">
      <c r="D12854" s="29"/>
      <c r="T12854" s="194"/>
    </row>
    <row r="12855" spans="4:20" x14ac:dyDescent="0.3">
      <c r="D12855" s="29"/>
      <c r="T12855" s="194"/>
    </row>
    <row r="12856" spans="4:20" x14ac:dyDescent="0.3">
      <c r="D12856" s="29"/>
      <c r="T12856" s="194"/>
    </row>
    <row r="12857" spans="4:20" x14ac:dyDescent="0.3">
      <c r="D12857" s="29"/>
      <c r="T12857" s="194"/>
    </row>
    <row r="12858" spans="4:20" x14ac:dyDescent="0.3">
      <c r="D12858" s="29"/>
      <c r="T12858" s="194"/>
    </row>
    <row r="12859" spans="4:20" x14ac:dyDescent="0.3">
      <c r="D12859" s="29"/>
      <c r="T12859" s="194"/>
    </row>
    <row r="12860" spans="4:20" x14ac:dyDescent="0.3">
      <c r="D12860" s="29"/>
      <c r="T12860" s="194"/>
    </row>
    <row r="12861" spans="4:20" x14ac:dyDescent="0.3">
      <c r="D12861" s="29"/>
      <c r="T12861" s="194"/>
    </row>
    <row r="12862" spans="4:20" x14ac:dyDescent="0.3">
      <c r="D12862" s="29"/>
      <c r="T12862" s="194"/>
    </row>
    <row r="12863" spans="4:20" x14ac:dyDescent="0.3">
      <c r="D12863" s="29"/>
      <c r="T12863" s="194"/>
    </row>
    <row r="12864" spans="4:20" x14ac:dyDescent="0.3">
      <c r="D12864" s="29"/>
      <c r="T12864" s="194"/>
    </row>
    <row r="12865" spans="4:20" x14ac:dyDescent="0.3">
      <c r="D12865" s="29"/>
      <c r="T12865" s="194"/>
    </row>
    <row r="12866" spans="4:20" x14ac:dyDescent="0.3">
      <c r="D12866" s="29"/>
      <c r="T12866" s="194"/>
    </row>
    <row r="12867" spans="4:20" x14ac:dyDescent="0.3">
      <c r="D12867" s="29"/>
      <c r="T12867" s="194"/>
    </row>
    <row r="12868" spans="4:20" x14ac:dyDescent="0.3">
      <c r="D12868" s="29"/>
      <c r="T12868" s="194"/>
    </row>
    <row r="12869" spans="4:20" x14ac:dyDescent="0.3">
      <c r="D12869" s="29"/>
      <c r="T12869" s="194"/>
    </row>
    <row r="12870" spans="4:20" x14ac:dyDescent="0.3">
      <c r="D12870" s="29"/>
      <c r="T12870" s="194"/>
    </row>
    <row r="12871" spans="4:20" x14ac:dyDescent="0.3">
      <c r="D12871" s="29"/>
      <c r="T12871" s="194"/>
    </row>
    <row r="12872" spans="4:20" x14ac:dyDescent="0.3">
      <c r="D12872" s="29"/>
      <c r="T12872" s="194"/>
    </row>
    <row r="12873" spans="4:20" x14ac:dyDescent="0.3">
      <c r="D12873" s="29"/>
      <c r="T12873" s="194"/>
    </row>
    <row r="12874" spans="4:20" x14ac:dyDescent="0.3">
      <c r="D12874" s="29"/>
      <c r="T12874" s="194"/>
    </row>
    <row r="12875" spans="4:20" x14ac:dyDescent="0.3">
      <c r="D12875" s="29"/>
      <c r="T12875" s="194"/>
    </row>
    <row r="12876" spans="4:20" x14ac:dyDescent="0.3">
      <c r="D12876" s="29"/>
      <c r="T12876" s="194"/>
    </row>
    <row r="12877" spans="4:20" x14ac:dyDescent="0.3">
      <c r="D12877" s="29"/>
      <c r="T12877" s="194"/>
    </row>
    <row r="12878" spans="4:20" x14ac:dyDescent="0.3">
      <c r="D12878" s="29"/>
      <c r="T12878" s="194"/>
    </row>
    <row r="12879" spans="4:20" x14ac:dyDescent="0.3">
      <c r="D12879" s="29"/>
      <c r="T12879" s="194"/>
    </row>
    <row r="12880" spans="4:20" x14ac:dyDescent="0.3">
      <c r="D12880" s="29"/>
      <c r="T12880" s="194"/>
    </row>
    <row r="12881" spans="4:20" x14ac:dyDescent="0.3">
      <c r="D12881" s="29"/>
      <c r="T12881" s="194"/>
    </row>
    <row r="12882" spans="4:20" x14ac:dyDescent="0.3">
      <c r="D12882" s="29"/>
      <c r="T12882" s="194"/>
    </row>
    <row r="12883" spans="4:20" x14ac:dyDescent="0.3">
      <c r="D12883" s="29"/>
      <c r="T12883" s="194"/>
    </row>
    <row r="12884" spans="4:20" x14ac:dyDescent="0.3">
      <c r="D12884" s="29"/>
      <c r="T12884" s="194"/>
    </row>
    <row r="12885" spans="4:20" x14ac:dyDescent="0.3">
      <c r="D12885" s="29"/>
      <c r="T12885" s="194"/>
    </row>
    <row r="12886" spans="4:20" x14ac:dyDescent="0.3">
      <c r="D12886" s="29"/>
      <c r="T12886" s="194"/>
    </row>
    <row r="12887" spans="4:20" x14ac:dyDescent="0.3">
      <c r="D12887" s="29"/>
      <c r="T12887" s="194"/>
    </row>
    <row r="12888" spans="4:20" x14ac:dyDescent="0.3">
      <c r="D12888" s="29"/>
      <c r="T12888" s="194"/>
    </row>
    <row r="12889" spans="4:20" x14ac:dyDescent="0.3">
      <c r="D12889" s="29"/>
      <c r="T12889" s="194"/>
    </row>
    <row r="12890" spans="4:20" x14ac:dyDescent="0.3">
      <c r="D12890" s="29"/>
      <c r="T12890" s="194"/>
    </row>
    <row r="12891" spans="4:20" x14ac:dyDescent="0.3">
      <c r="D12891" s="29"/>
      <c r="T12891" s="194"/>
    </row>
    <row r="12892" spans="4:20" x14ac:dyDescent="0.3">
      <c r="D12892" s="29"/>
      <c r="T12892" s="194"/>
    </row>
    <row r="12893" spans="4:20" x14ac:dyDescent="0.3">
      <c r="D12893" s="29"/>
      <c r="T12893" s="194"/>
    </row>
    <row r="12894" spans="4:20" x14ac:dyDescent="0.3">
      <c r="D12894" s="29"/>
      <c r="T12894" s="194"/>
    </row>
    <row r="12895" spans="4:20" x14ac:dyDescent="0.3">
      <c r="D12895" s="29"/>
      <c r="T12895" s="194"/>
    </row>
    <row r="12896" spans="4:20" x14ac:dyDescent="0.3">
      <c r="D12896" s="29"/>
      <c r="T12896" s="194"/>
    </row>
    <row r="12897" spans="4:20" x14ac:dyDescent="0.3">
      <c r="D12897" s="29"/>
      <c r="T12897" s="194"/>
    </row>
    <row r="12898" spans="4:20" x14ac:dyDescent="0.3">
      <c r="D12898" s="29"/>
      <c r="T12898" s="194"/>
    </row>
    <row r="12899" spans="4:20" x14ac:dyDescent="0.3">
      <c r="D12899" s="29"/>
      <c r="T12899" s="194"/>
    </row>
    <row r="12900" spans="4:20" x14ac:dyDescent="0.3">
      <c r="D12900" s="29"/>
      <c r="T12900" s="194"/>
    </row>
    <row r="12901" spans="4:20" x14ac:dyDescent="0.3">
      <c r="D12901" s="29"/>
      <c r="T12901" s="194"/>
    </row>
    <row r="12902" spans="4:20" x14ac:dyDescent="0.3">
      <c r="D12902" s="29"/>
      <c r="T12902" s="194"/>
    </row>
    <row r="12903" spans="4:20" x14ac:dyDescent="0.3">
      <c r="D12903" s="29"/>
      <c r="T12903" s="194"/>
    </row>
    <row r="12904" spans="4:20" x14ac:dyDescent="0.3">
      <c r="D12904" s="29"/>
      <c r="T12904" s="194"/>
    </row>
    <row r="12905" spans="4:20" x14ac:dyDescent="0.3">
      <c r="D12905" s="29"/>
      <c r="T12905" s="194"/>
    </row>
    <row r="12906" spans="4:20" x14ac:dyDescent="0.3">
      <c r="D12906" s="29"/>
      <c r="T12906" s="194"/>
    </row>
    <row r="12907" spans="4:20" x14ac:dyDescent="0.3">
      <c r="D12907" s="29"/>
      <c r="T12907" s="194"/>
    </row>
    <row r="12908" spans="4:20" x14ac:dyDescent="0.3">
      <c r="D12908" s="29"/>
      <c r="T12908" s="194"/>
    </row>
    <row r="12909" spans="4:20" x14ac:dyDescent="0.3">
      <c r="D12909" s="29"/>
      <c r="T12909" s="194"/>
    </row>
    <row r="12910" spans="4:20" x14ac:dyDescent="0.3">
      <c r="D12910" s="29"/>
      <c r="T12910" s="194"/>
    </row>
    <row r="12911" spans="4:20" x14ac:dyDescent="0.3">
      <c r="D12911" s="29"/>
      <c r="T12911" s="194"/>
    </row>
    <row r="12912" spans="4:20" x14ac:dyDescent="0.3">
      <c r="D12912" s="29"/>
      <c r="T12912" s="194"/>
    </row>
    <row r="12913" spans="4:20" x14ac:dyDescent="0.3">
      <c r="D12913" s="29"/>
      <c r="T12913" s="194"/>
    </row>
    <row r="12914" spans="4:20" x14ac:dyDescent="0.3">
      <c r="D12914" s="29"/>
      <c r="T12914" s="194"/>
    </row>
    <row r="12915" spans="4:20" x14ac:dyDescent="0.3">
      <c r="D12915" s="29"/>
      <c r="T12915" s="194"/>
    </row>
    <row r="12916" spans="4:20" x14ac:dyDescent="0.3">
      <c r="D12916" s="29"/>
      <c r="T12916" s="194"/>
    </row>
    <row r="12917" spans="4:20" x14ac:dyDescent="0.3">
      <c r="D12917" s="29"/>
      <c r="T12917" s="194"/>
    </row>
    <row r="12918" spans="4:20" x14ac:dyDescent="0.3">
      <c r="D12918" s="29"/>
      <c r="T12918" s="194"/>
    </row>
    <row r="12919" spans="4:20" x14ac:dyDescent="0.3">
      <c r="D12919" s="29"/>
      <c r="T12919" s="194"/>
    </row>
    <row r="12920" spans="4:20" x14ac:dyDescent="0.3">
      <c r="D12920" s="29"/>
      <c r="T12920" s="194"/>
    </row>
    <row r="12921" spans="4:20" x14ac:dyDescent="0.3">
      <c r="D12921" s="29"/>
      <c r="T12921" s="194"/>
    </row>
    <row r="12922" spans="4:20" x14ac:dyDescent="0.3">
      <c r="D12922" s="29"/>
      <c r="T12922" s="194"/>
    </row>
    <row r="12923" spans="4:20" x14ac:dyDescent="0.3">
      <c r="D12923" s="29"/>
      <c r="T12923" s="194"/>
    </row>
    <row r="12924" spans="4:20" x14ac:dyDescent="0.3">
      <c r="D12924" s="29"/>
      <c r="T12924" s="194"/>
    </row>
    <row r="12925" spans="4:20" x14ac:dyDescent="0.3">
      <c r="D12925" s="29"/>
      <c r="T12925" s="194"/>
    </row>
    <row r="12926" spans="4:20" x14ac:dyDescent="0.3">
      <c r="D12926" s="29"/>
      <c r="T12926" s="194"/>
    </row>
    <row r="12927" spans="4:20" x14ac:dyDescent="0.3">
      <c r="D12927" s="29"/>
      <c r="T12927" s="194"/>
    </row>
    <row r="12928" spans="4:20" x14ac:dyDescent="0.3">
      <c r="D12928" s="29"/>
      <c r="T12928" s="194"/>
    </row>
    <row r="12929" spans="4:20" x14ac:dyDescent="0.3">
      <c r="D12929" s="29"/>
      <c r="T12929" s="194"/>
    </row>
    <row r="12930" spans="4:20" x14ac:dyDescent="0.3">
      <c r="D12930" s="29"/>
      <c r="T12930" s="194"/>
    </row>
    <row r="12931" spans="4:20" x14ac:dyDescent="0.3">
      <c r="D12931" s="29"/>
      <c r="T12931" s="194"/>
    </row>
    <row r="12932" spans="4:20" x14ac:dyDescent="0.3">
      <c r="D12932" s="29"/>
      <c r="T12932" s="194"/>
    </row>
    <row r="12933" spans="4:20" x14ac:dyDescent="0.3">
      <c r="D12933" s="29"/>
      <c r="T12933" s="194"/>
    </row>
    <row r="12934" spans="4:20" x14ac:dyDescent="0.3">
      <c r="D12934" s="29"/>
      <c r="T12934" s="194"/>
    </row>
    <row r="12935" spans="4:20" x14ac:dyDescent="0.3">
      <c r="D12935" s="29"/>
      <c r="T12935" s="194"/>
    </row>
    <row r="12936" spans="4:20" x14ac:dyDescent="0.3">
      <c r="D12936" s="29"/>
      <c r="T12936" s="194"/>
    </row>
    <row r="12937" spans="4:20" x14ac:dyDescent="0.3">
      <c r="D12937" s="29"/>
      <c r="T12937" s="194"/>
    </row>
    <row r="12938" spans="4:20" x14ac:dyDescent="0.3">
      <c r="D12938" s="29"/>
      <c r="T12938" s="194"/>
    </row>
    <row r="12939" spans="4:20" x14ac:dyDescent="0.3">
      <c r="D12939" s="29"/>
      <c r="T12939" s="194"/>
    </row>
    <row r="12940" spans="4:20" x14ac:dyDescent="0.3">
      <c r="D12940" s="29"/>
      <c r="T12940" s="194"/>
    </row>
    <row r="12941" spans="4:20" x14ac:dyDescent="0.3">
      <c r="D12941" s="29"/>
      <c r="T12941" s="194"/>
    </row>
    <row r="12942" spans="4:20" x14ac:dyDescent="0.3">
      <c r="D12942" s="29"/>
      <c r="T12942" s="194"/>
    </row>
    <row r="12943" spans="4:20" x14ac:dyDescent="0.3">
      <c r="D12943" s="29"/>
      <c r="T12943" s="194"/>
    </row>
    <row r="12944" spans="4:20" x14ac:dyDescent="0.3">
      <c r="D12944" s="29"/>
      <c r="T12944" s="194"/>
    </row>
    <row r="12945" spans="4:20" x14ac:dyDescent="0.3">
      <c r="D12945" s="29"/>
      <c r="T12945" s="194"/>
    </row>
    <row r="12946" spans="4:20" x14ac:dyDescent="0.3">
      <c r="D12946" s="29"/>
      <c r="T12946" s="194"/>
    </row>
    <row r="12947" spans="4:20" x14ac:dyDescent="0.3">
      <c r="D12947" s="29"/>
      <c r="T12947" s="194"/>
    </row>
    <row r="12948" spans="4:20" x14ac:dyDescent="0.3">
      <c r="D12948" s="29"/>
      <c r="T12948" s="194"/>
    </row>
    <row r="12949" spans="4:20" x14ac:dyDescent="0.3">
      <c r="D12949" s="29"/>
      <c r="T12949" s="194"/>
    </row>
    <row r="12950" spans="4:20" x14ac:dyDescent="0.3">
      <c r="D12950" s="29"/>
      <c r="T12950" s="194"/>
    </row>
    <row r="12951" spans="4:20" x14ac:dyDescent="0.3">
      <c r="D12951" s="29"/>
      <c r="T12951" s="194"/>
    </row>
    <row r="12952" spans="4:20" x14ac:dyDescent="0.3">
      <c r="D12952" s="29"/>
      <c r="T12952" s="194"/>
    </row>
    <row r="12953" spans="4:20" x14ac:dyDescent="0.3">
      <c r="D12953" s="29"/>
      <c r="T12953" s="194"/>
    </row>
    <row r="12954" spans="4:20" x14ac:dyDescent="0.3">
      <c r="D12954" s="29"/>
      <c r="T12954" s="194"/>
    </row>
    <row r="12955" spans="4:20" x14ac:dyDescent="0.3">
      <c r="D12955" s="29"/>
      <c r="T12955" s="194"/>
    </row>
    <row r="12956" spans="4:20" x14ac:dyDescent="0.3">
      <c r="D12956" s="29"/>
      <c r="T12956" s="194"/>
    </row>
    <row r="12957" spans="4:20" x14ac:dyDescent="0.3">
      <c r="D12957" s="29"/>
      <c r="T12957" s="194"/>
    </row>
    <row r="12958" spans="4:20" x14ac:dyDescent="0.3">
      <c r="D12958" s="29"/>
      <c r="T12958" s="194"/>
    </row>
    <row r="12959" spans="4:20" x14ac:dyDescent="0.3">
      <c r="D12959" s="29"/>
      <c r="T12959" s="194"/>
    </row>
    <row r="12960" spans="4:20" x14ac:dyDescent="0.3">
      <c r="D12960" s="29"/>
      <c r="T12960" s="194"/>
    </row>
    <row r="12961" spans="4:20" x14ac:dyDescent="0.3">
      <c r="D12961" s="29"/>
      <c r="T12961" s="194"/>
    </row>
    <row r="12962" spans="4:20" x14ac:dyDescent="0.3">
      <c r="D12962" s="29"/>
      <c r="T12962" s="194"/>
    </row>
    <row r="12963" spans="4:20" x14ac:dyDescent="0.3">
      <c r="D12963" s="29"/>
      <c r="T12963" s="194"/>
    </row>
    <row r="12964" spans="4:20" x14ac:dyDescent="0.3">
      <c r="D12964" s="29"/>
      <c r="T12964" s="194"/>
    </row>
    <row r="12965" spans="4:20" x14ac:dyDescent="0.3">
      <c r="D12965" s="29"/>
      <c r="T12965" s="194"/>
    </row>
    <row r="12966" spans="4:20" x14ac:dyDescent="0.3">
      <c r="D12966" s="29"/>
      <c r="T12966" s="194"/>
    </row>
    <row r="12967" spans="4:20" x14ac:dyDescent="0.3">
      <c r="D12967" s="29"/>
      <c r="T12967" s="194"/>
    </row>
    <row r="12968" spans="4:20" x14ac:dyDescent="0.3">
      <c r="D12968" s="29"/>
      <c r="T12968" s="194"/>
    </row>
    <row r="12969" spans="4:20" x14ac:dyDescent="0.3">
      <c r="D12969" s="29"/>
      <c r="T12969" s="194"/>
    </row>
    <row r="12970" spans="4:20" x14ac:dyDescent="0.3">
      <c r="D12970" s="29"/>
      <c r="T12970" s="194"/>
    </row>
    <row r="12971" spans="4:20" x14ac:dyDescent="0.3">
      <c r="D12971" s="29"/>
      <c r="T12971" s="194"/>
    </row>
    <row r="12972" spans="4:20" x14ac:dyDescent="0.3">
      <c r="D12972" s="29"/>
      <c r="T12972" s="194"/>
    </row>
    <row r="12973" spans="4:20" x14ac:dyDescent="0.3">
      <c r="D12973" s="29"/>
      <c r="T12973" s="194"/>
    </row>
    <row r="12974" spans="4:20" x14ac:dyDescent="0.3">
      <c r="D12974" s="29"/>
      <c r="T12974" s="194"/>
    </row>
    <row r="12975" spans="4:20" x14ac:dyDescent="0.3">
      <c r="D12975" s="29"/>
      <c r="T12975" s="194"/>
    </row>
    <row r="12976" spans="4:20" x14ac:dyDescent="0.3">
      <c r="D12976" s="29"/>
      <c r="T12976" s="194"/>
    </row>
    <row r="12977" spans="4:20" x14ac:dyDescent="0.3">
      <c r="D12977" s="29"/>
      <c r="T12977" s="194"/>
    </row>
    <row r="12978" spans="4:20" x14ac:dyDescent="0.3">
      <c r="D12978" s="29"/>
      <c r="T12978" s="194"/>
    </row>
    <row r="12979" spans="4:20" x14ac:dyDescent="0.3">
      <c r="D12979" s="29"/>
      <c r="T12979" s="194"/>
    </row>
    <row r="12980" spans="4:20" x14ac:dyDescent="0.3">
      <c r="D12980" s="29"/>
      <c r="T12980" s="194"/>
    </row>
    <row r="12981" spans="4:20" x14ac:dyDescent="0.3">
      <c r="D12981" s="29"/>
      <c r="T12981" s="194"/>
    </row>
    <row r="12982" spans="4:20" x14ac:dyDescent="0.3">
      <c r="D12982" s="29"/>
      <c r="T12982" s="194"/>
    </row>
    <row r="12983" spans="4:20" x14ac:dyDescent="0.3">
      <c r="D12983" s="29"/>
      <c r="T12983" s="194"/>
    </row>
    <row r="12984" spans="4:20" x14ac:dyDescent="0.3">
      <c r="D12984" s="29"/>
      <c r="T12984" s="194"/>
    </row>
    <row r="12985" spans="4:20" x14ac:dyDescent="0.3">
      <c r="D12985" s="29"/>
      <c r="T12985" s="194"/>
    </row>
    <row r="12986" spans="4:20" x14ac:dyDescent="0.3">
      <c r="D12986" s="29"/>
      <c r="T12986" s="194"/>
    </row>
    <row r="12987" spans="4:20" x14ac:dyDescent="0.3">
      <c r="D12987" s="29"/>
      <c r="T12987" s="194"/>
    </row>
    <row r="12988" spans="4:20" x14ac:dyDescent="0.3">
      <c r="D12988" s="29"/>
      <c r="T12988" s="194"/>
    </row>
    <row r="12989" spans="4:20" x14ac:dyDescent="0.3">
      <c r="D12989" s="29"/>
      <c r="T12989" s="194"/>
    </row>
    <row r="12990" spans="4:20" x14ac:dyDescent="0.3">
      <c r="D12990" s="29"/>
      <c r="T12990" s="194"/>
    </row>
    <row r="12991" spans="4:20" x14ac:dyDescent="0.3">
      <c r="D12991" s="29"/>
      <c r="T12991" s="194"/>
    </row>
    <row r="12992" spans="4:20" x14ac:dyDescent="0.3">
      <c r="D12992" s="29"/>
      <c r="T12992" s="194"/>
    </row>
    <row r="12993" spans="4:20" x14ac:dyDescent="0.3">
      <c r="D12993" s="29"/>
      <c r="T12993" s="194"/>
    </row>
    <row r="12994" spans="4:20" x14ac:dyDescent="0.3">
      <c r="D12994" s="29"/>
      <c r="T12994" s="194"/>
    </row>
    <row r="12995" spans="4:20" x14ac:dyDescent="0.3">
      <c r="D12995" s="29"/>
      <c r="T12995" s="194"/>
    </row>
    <row r="12996" spans="4:20" x14ac:dyDescent="0.3">
      <c r="D12996" s="29"/>
      <c r="T12996" s="194"/>
    </row>
    <row r="12997" spans="4:20" x14ac:dyDescent="0.3">
      <c r="D12997" s="29"/>
      <c r="T12997" s="194"/>
    </row>
    <row r="12998" spans="4:20" x14ac:dyDescent="0.3">
      <c r="D12998" s="29"/>
      <c r="T12998" s="194"/>
    </row>
    <row r="12999" spans="4:20" x14ac:dyDescent="0.3">
      <c r="D12999" s="29"/>
      <c r="T12999" s="194"/>
    </row>
    <row r="13000" spans="4:20" x14ac:dyDescent="0.3">
      <c r="D13000" s="29"/>
      <c r="T13000" s="194"/>
    </row>
    <row r="13001" spans="4:20" x14ac:dyDescent="0.3">
      <c r="D13001" s="29"/>
      <c r="T13001" s="194"/>
    </row>
    <row r="13002" spans="4:20" x14ac:dyDescent="0.3">
      <c r="D13002" s="29"/>
      <c r="T13002" s="194"/>
    </row>
    <row r="13003" spans="4:20" x14ac:dyDescent="0.3">
      <c r="D13003" s="29"/>
      <c r="T13003" s="194"/>
    </row>
    <row r="13004" spans="4:20" x14ac:dyDescent="0.3">
      <c r="D13004" s="29"/>
      <c r="T13004" s="194"/>
    </row>
    <row r="13005" spans="4:20" x14ac:dyDescent="0.3">
      <c r="D13005" s="29"/>
      <c r="T13005" s="194"/>
    </row>
    <row r="13006" spans="4:20" x14ac:dyDescent="0.3">
      <c r="D13006" s="29"/>
      <c r="T13006" s="194"/>
    </row>
    <row r="13007" spans="4:20" x14ac:dyDescent="0.3">
      <c r="D13007" s="29"/>
      <c r="T13007" s="194"/>
    </row>
    <row r="13008" spans="4:20" x14ac:dyDescent="0.3">
      <c r="D13008" s="29"/>
      <c r="T13008" s="194"/>
    </row>
    <row r="13009" spans="4:20" x14ac:dyDescent="0.3">
      <c r="D13009" s="29"/>
      <c r="T13009" s="194"/>
    </row>
    <row r="13010" spans="4:20" x14ac:dyDescent="0.3">
      <c r="D13010" s="29"/>
      <c r="T13010" s="194"/>
    </row>
    <row r="13011" spans="4:20" x14ac:dyDescent="0.3">
      <c r="D13011" s="29"/>
      <c r="T13011" s="194"/>
    </row>
    <row r="13012" spans="4:20" x14ac:dyDescent="0.3">
      <c r="D13012" s="29"/>
      <c r="T13012" s="194"/>
    </row>
    <row r="13013" spans="4:20" x14ac:dyDescent="0.3">
      <c r="D13013" s="29"/>
      <c r="T13013" s="194"/>
    </row>
    <row r="13014" spans="4:20" x14ac:dyDescent="0.3">
      <c r="D13014" s="29"/>
      <c r="T13014" s="194"/>
    </row>
    <row r="13015" spans="4:20" x14ac:dyDescent="0.3">
      <c r="D13015" s="29"/>
      <c r="T13015" s="194"/>
    </row>
    <row r="13016" spans="4:20" x14ac:dyDescent="0.3">
      <c r="D13016" s="29"/>
      <c r="T13016" s="194"/>
    </row>
    <row r="13017" spans="4:20" x14ac:dyDescent="0.3">
      <c r="D13017" s="29"/>
      <c r="T13017" s="194"/>
    </row>
    <row r="13018" spans="4:20" x14ac:dyDescent="0.3">
      <c r="D13018" s="29"/>
      <c r="T13018" s="194"/>
    </row>
    <row r="13019" spans="4:20" x14ac:dyDescent="0.3">
      <c r="D13019" s="29"/>
      <c r="T13019" s="194"/>
    </row>
    <row r="13020" spans="4:20" x14ac:dyDescent="0.3">
      <c r="D13020" s="29"/>
      <c r="T13020" s="194"/>
    </row>
    <row r="13021" spans="4:20" x14ac:dyDescent="0.3">
      <c r="D13021" s="29"/>
      <c r="T13021" s="194"/>
    </row>
    <row r="13022" spans="4:20" x14ac:dyDescent="0.3">
      <c r="D13022" s="29"/>
      <c r="T13022" s="194"/>
    </row>
    <row r="13023" spans="4:20" x14ac:dyDescent="0.3">
      <c r="D13023" s="29"/>
      <c r="T13023" s="194"/>
    </row>
    <row r="13024" spans="4:20" x14ac:dyDescent="0.3">
      <c r="D13024" s="29"/>
      <c r="T13024" s="194"/>
    </row>
    <row r="13025" spans="4:20" x14ac:dyDescent="0.3">
      <c r="D13025" s="29"/>
      <c r="T13025" s="194"/>
    </row>
    <row r="13026" spans="4:20" x14ac:dyDescent="0.3">
      <c r="D13026" s="29"/>
      <c r="T13026" s="194"/>
    </row>
    <row r="13027" spans="4:20" x14ac:dyDescent="0.3">
      <c r="D13027" s="29"/>
      <c r="T13027" s="194"/>
    </row>
    <row r="13028" spans="4:20" x14ac:dyDescent="0.3">
      <c r="D13028" s="29"/>
      <c r="T13028" s="194"/>
    </row>
    <row r="13029" spans="4:20" x14ac:dyDescent="0.3">
      <c r="D13029" s="29"/>
      <c r="T13029" s="194"/>
    </row>
    <row r="13030" spans="4:20" x14ac:dyDescent="0.3">
      <c r="D13030" s="29"/>
      <c r="T13030" s="194"/>
    </row>
    <row r="13031" spans="4:20" x14ac:dyDescent="0.3">
      <c r="D13031" s="29"/>
      <c r="T13031" s="194"/>
    </row>
    <row r="13032" spans="4:20" x14ac:dyDescent="0.3">
      <c r="D13032" s="29"/>
      <c r="T13032" s="194"/>
    </row>
    <row r="13033" spans="4:20" x14ac:dyDescent="0.3">
      <c r="D13033" s="29"/>
      <c r="T13033" s="194"/>
    </row>
    <row r="13034" spans="4:20" x14ac:dyDescent="0.3">
      <c r="D13034" s="29"/>
      <c r="T13034" s="194"/>
    </row>
    <row r="13035" spans="4:20" x14ac:dyDescent="0.3">
      <c r="D13035" s="29"/>
      <c r="T13035" s="194"/>
    </row>
    <row r="13036" spans="4:20" x14ac:dyDescent="0.3">
      <c r="D13036" s="29"/>
      <c r="T13036" s="194"/>
    </row>
    <row r="13037" spans="4:20" x14ac:dyDescent="0.3">
      <c r="D13037" s="29"/>
      <c r="T13037" s="194"/>
    </row>
    <row r="13038" spans="4:20" x14ac:dyDescent="0.3">
      <c r="D13038" s="29"/>
      <c r="T13038" s="194"/>
    </row>
    <row r="13039" spans="4:20" x14ac:dyDescent="0.3">
      <c r="D13039" s="29"/>
      <c r="T13039" s="194"/>
    </row>
    <row r="13040" spans="4:20" x14ac:dyDescent="0.3">
      <c r="D13040" s="29"/>
      <c r="T13040" s="194"/>
    </row>
    <row r="13041" spans="4:20" x14ac:dyDescent="0.3">
      <c r="D13041" s="29"/>
      <c r="T13041" s="194"/>
    </row>
    <row r="13042" spans="4:20" x14ac:dyDescent="0.3">
      <c r="D13042" s="29"/>
      <c r="T13042" s="194"/>
    </row>
    <row r="13043" spans="4:20" x14ac:dyDescent="0.3">
      <c r="D13043" s="29"/>
      <c r="T13043" s="194"/>
    </row>
    <row r="13044" spans="4:20" x14ac:dyDescent="0.3">
      <c r="D13044" s="29"/>
      <c r="T13044" s="194"/>
    </row>
    <row r="13045" spans="4:20" x14ac:dyDescent="0.3">
      <c r="D13045" s="29"/>
      <c r="T13045" s="194"/>
    </row>
    <row r="13046" spans="4:20" x14ac:dyDescent="0.3">
      <c r="D13046" s="29"/>
      <c r="T13046" s="194"/>
    </row>
    <row r="13047" spans="4:20" x14ac:dyDescent="0.3">
      <c r="D13047" s="29"/>
      <c r="T13047" s="194"/>
    </row>
    <row r="13048" spans="4:20" x14ac:dyDescent="0.3">
      <c r="D13048" s="29"/>
      <c r="T13048" s="194"/>
    </row>
    <row r="13049" spans="4:20" x14ac:dyDescent="0.3">
      <c r="D13049" s="29"/>
      <c r="T13049" s="194"/>
    </row>
    <row r="13050" spans="4:20" x14ac:dyDescent="0.3">
      <c r="D13050" s="29"/>
      <c r="T13050" s="194"/>
    </row>
    <row r="13051" spans="4:20" x14ac:dyDescent="0.3">
      <c r="D13051" s="29"/>
      <c r="T13051" s="194"/>
    </row>
    <row r="13052" spans="4:20" x14ac:dyDescent="0.3">
      <c r="D13052" s="29"/>
      <c r="T13052" s="194"/>
    </row>
    <row r="13053" spans="4:20" x14ac:dyDescent="0.3">
      <c r="D13053" s="29"/>
      <c r="T13053" s="194"/>
    </row>
    <row r="13054" spans="4:20" x14ac:dyDescent="0.3">
      <c r="D13054" s="29"/>
      <c r="T13054" s="194"/>
    </row>
    <row r="13055" spans="4:20" x14ac:dyDescent="0.3">
      <c r="D13055" s="29"/>
      <c r="T13055" s="194"/>
    </row>
    <row r="13056" spans="4:20" x14ac:dyDescent="0.3">
      <c r="D13056" s="29"/>
      <c r="T13056" s="194"/>
    </row>
    <row r="13057" spans="4:20" x14ac:dyDescent="0.3">
      <c r="D13057" s="29"/>
      <c r="T13057" s="194"/>
    </row>
    <row r="13058" spans="4:20" x14ac:dyDescent="0.3">
      <c r="D13058" s="29"/>
      <c r="T13058" s="194"/>
    </row>
    <row r="13059" spans="4:20" x14ac:dyDescent="0.3">
      <c r="D13059" s="29"/>
      <c r="T13059" s="194"/>
    </row>
    <row r="13060" spans="4:20" x14ac:dyDescent="0.3">
      <c r="D13060" s="29"/>
      <c r="T13060" s="194"/>
    </row>
    <row r="13061" spans="4:20" x14ac:dyDescent="0.3">
      <c r="D13061" s="29"/>
      <c r="T13061" s="194"/>
    </row>
    <row r="13062" spans="4:20" x14ac:dyDescent="0.3">
      <c r="D13062" s="29"/>
      <c r="T13062" s="194"/>
    </row>
    <row r="13063" spans="4:20" x14ac:dyDescent="0.3">
      <c r="D13063" s="29"/>
      <c r="T13063" s="194"/>
    </row>
    <row r="13064" spans="4:20" x14ac:dyDescent="0.3">
      <c r="D13064" s="29"/>
      <c r="T13064" s="194"/>
    </row>
    <row r="13065" spans="4:20" x14ac:dyDescent="0.3">
      <c r="D13065" s="29"/>
      <c r="T13065" s="194"/>
    </row>
    <row r="13066" spans="4:20" x14ac:dyDescent="0.3">
      <c r="D13066" s="29"/>
      <c r="T13066" s="194"/>
    </row>
    <row r="13067" spans="4:20" x14ac:dyDescent="0.3">
      <c r="D13067" s="29"/>
      <c r="T13067" s="194"/>
    </row>
    <row r="13068" spans="4:20" x14ac:dyDescent="0.3">
      <c r="D13068" s="29"/>
      <c r="T13068" s="194"/>
    </row>
    <row r="13069" spans="4:20" x14ac:dyDescent="0.3">
      <c r="D13069" s="29"/>
      <c r="T13069" s="194"/>
    </row>
    <row r="13070" spans="4:20" x14ac:dyDescent="0.3">
      <c r="D13070" s="29"/>
      <c r="T13070" s="194"/>
    </row>
    <row r="13071" spans="4:20" x14ac:dyDescent="0.3">
      <c r="D13071" s="29"/>
      <c r="T13071" s="194"/>
    </row>
    <row r="13072" spans="4:20" x14ac:dyDescent="0.3">
      <c r="D13072" s="29"/>
      <c r="T13072" s="194"/>
    </row>
    <row r="13073" spans="4:20" x14ac:dyDescent="0.3">
      <c r="D13073" s="29"/>
      <c r="T13073" s="194"/>
    </row>
    <row r="13074" spans="4:20" x14ac:dyDescent="0.3">
      <c r="D13074" s="29"/>
      <c r="T13074" s="194"/>
    </row>
    <row r="13075" spans="4:20" x14ac:dyDescent="0.3">
      <c r="D13075" s="29"/>
      <c r="T13075" s="194"/>
    </row>
    <row r="13076" spans="4:20" x14ac:dyDescent="0.3">
      <c r="D13076" s="29"/>
      <c r="T13076" s="194"/>
    </row>
    <row r="13077" spans="4:20" x14ac:dyDescent="0.3">
      <c r="D13077" s="29"/>
      <c r="T13077" s="194"/>
    </row>
    <row r="13078" spans="4:20" x14ac:dyDescent="0.3">
      <c r="D13078" s="29"/>
      <c r="T13078" s="194"/>
    </row>
    <row r="13079" spans="4:20" x14ac:dyDescent="0.3">
      <c r="D13079" s="29"/>
      <c r="T13079" s="194"/>
    </row>
    <row r="13080" spans="4:20" x14ac:dyDescent="0.3">
      <c r="D13080" s="29"/>
      <c r="T13080" s="194"/>
    </row>
    <row r="13081" spans="4:20" x14ac:dyDescent="0.3">
      <c r="D13081" s="29"/>
      <c r="T13081" s="194"/>
    </row>
    <row r="13082" spans="4:20" x14ac:dyDescent="0.3">
      <c r="D13082" s="29"/>
      <c r="T13082" s="194"/>
    </row>
    <row r="13083" spans="4:20" x14ac:dyDescent="0.3">
      <c r="D13083" s="29"/>
      <c r="T13083" s="194"/>
    </row>
    <row r="13084" spans="4:20" x14ac:dyDescent="0.3">
      <c r="D13084" s="29"/>
      <c r="T13084" s="194"/>
    </row>
    <row r="13085" spans="4:20" x14ac:dyDescent="0.3">
      <c r="D13085" s="29"/>
      <c r="T13085" s="194"/>
    </row>
    <row r="13086" spans="4:20" x14ac:dyDescent="0.3">
      <c r="D13086" s="29"/>
      <c r="T13086" s="194"/>
    </row>
    <row r="13087" spans="4:20" x14ac:dyDescent="0.3">
      <c r="D13087" s="29"/>
      <c r="T13087" s="194"/>
    </row>
    <row r="13088" spans="4:20" x14ac:dyDescent="0.3">
      <c r="D13088" s="29"/>
      <c r="T13088" s="194"/>
    </row>
    <row r="13089" spans="4:20" x14ac:dyDescent="0.3">
      <c r="D13089" s="29"/>
      <c r="T13089" s="194"/>
    </row>
    <row r="13090" spans="4:20" x14ac:dyDescent="0.3">
      <c r="D13090" s="29"/>
      <c r="T13090" s="194"/>
    </row>
    <row r="13091" spans="4:20" x14ac:dyDescent="0.3">
      <c r="D13091" s="29"/>
      <c r="T13091" s="194"/>
    </row>
    <row r="13092" spans="4:20" x14ac:dyDescent="0.3">
      <c r="D13092" s="29"/>
      <c r="T13092" s="194"/>
    </row>
    <row r="13093" spans="4:20" x14ac:dyDescent="0.3">
      <c r="D13093" s="29"/>
      <c r="T13093" s="194"/>
    </row>
    <row r="13094" spans="4:20" x14ac:dyDescent="0.3">
      <c r="D13094" s="29"/>
      <c r="T13094" s="194"/>
    </row>
    <row r="13095" spans="4:20" x14ac:dyDescent="0.3">
      <c r="D13095" s="29"/>
      <c r="T13095" s="194"/>
    </row>
    <row r="13096" spans="4:20" x14ac:dyDescent="0.3">
      <c r="D13096" s="29"/>
      <c r="T13096" s="194"/>
    </row>
    <row r="13097" spans="4:20" x14ac:dyDescent="0.3">
      <c r="D13097" s="29"/>
      <c r="T13097" s="194"/>
    </row>
    <row r="13098" spans="4:20" x14ac:dyDescent="0.3">
      <c r="D13098" s="29"/>
      <c r="T13098" s="194"/>
    </row>
    <row r="13099" spans="4:20" x14ac:dyDescent="0.3">
      <c r="D13099" s="29"/>
      <c r="T13099" s="194"/>
    </row>
    <row r="13100" spans="4:20" x14ac:dyDescent="0.3">
      <c r="D13100" s="29"/>
      <c r="T13100" s="194"/>
    </row>
    <row r="13101" spans="4:20" x14ac:dyDescent="0.3">
      <c r="D13101" s="29"/>
      <c r="T13101" s="194"/>
    </row>
    <row r="13102" spans="4:20" x14ac:dyDescent="0.3">
      <c r="D13102" s="29"/>
      <c r="T13102" s="194"/>
    </row>
    <row r="13103" spans="4:20" x14ac:dyDescent="0.3">
      <c r="D13103" s="29"/>
      <c r="T13103" s="194"/>
    </row>
    <row r="13104" spans="4:20" x14ac:dyDescent="0.3">
      <c r="D13104" s="29"/>
      <c r="T13104" s="194"/>
    </row>
    <row r="13105" spans="4:20" x14ac:dyDescent="0.3">
      <c r="D13105" s="29"/>
      <c r="T13105" s="194"/>
    </row>
    <row r="13106" spans="4:20" x14ac:dyDescent="0.3">
      <c r="D13106" s="29"/>
      <c r="T13106" s="194"/>
    </row>
    <row r="13107" spans="4:20" x14ac:dyDescent="0.3">
      <c r="D13107" s="29"/>
      <c r="T13107" s="194"/>
    </row>
    <row r="13108" spans="4:20" x14ac:dyDescent="0.3">
      <c r="D13108" s="29"/>
      <c r="T13108" s="194"/>
    </row>
    <row r="13109" spans="4:20" x14ac:dyDescent="0.3">
      <c r="D13109" s="29"/>
      <c r="T13109" s="194"/>
    </row>
    <row r="13110" spans="4:20" x14ac:dyDescent="0.3">
      <c r="D13110" s="29"/>
      <c r="T13110" s="194"/>
    </row>
    <row r="13111" spans="4:20" x14ac:dyDescent="0.3">
      <c r="D13111" s="29"/>
      <c r="T13111" s="194"/>
    </row>
    <row r="13112" spans="4:20" x14ac:dyDescent="0.3">
      <c r="D13112" s="29"/>
      <c r="T13112" s="194"/>
    </row>
    <row r="13113" spans="4:20" x14ac:dyDescent="0.3">
      <c r="D13113" s="29"/>
      <c r="T13113" s="194"/>
    </row>
    <row r="13114" spans="4:20" x14ac:dyDescent="0.3">
      <c r="D13114" s="29"/>
      <c r="T13114" s="194"/>
    </row>
    <row r="13115" spans="4:20" x14ac:dyDescent="0.3">
      <c r="D13115" s="29"/>
      <c r="T13115" s="194"/>
    </row>
    <row r="13116" spans="4:20" x14ac:dyDescent="0.3">
      <c r="D13116" s="29"/>
      <c r="T13116" s="194"/>
    </row>
    <row r="13117" spans="4:20" x14ac:dyDescent="0.3">
      <c r="D13117" s="29"/>
      <c r="T13117" s="194"/>
    </row>
    <row r="13118" spans="4:20" x14ac:dyDescent="0.3">
      <c r="D13118" s="29"/>
      <c r="T13118" s="194"/>
    </row>
    <row r="13119" spans="4:20" x14ac:dyDescent="0.3">
      <c r="D13119" s="29"/>
      <c r="T13119" s="194"/>
    </row>
    <row r="13120" spans="4:20" x14ac:dyDescent="0.3">
      <c r="D13120" s="29"/>
      <c r="T13120" s="194"/>
    </row>
    <row r="13121" spans="4:20" x14ac:dyDescent="0.3">
      <c r="D13121" s="29"/>
      <c r="T13121" s="194"/>
    </row>
    <row r="13122" spans="4:20" x14ac:dyDescent="0.3">
      <c r="D13122" s="29"/>
      <c r="T13122" s="194"/>
    </row>
    <row r="13123" spans="4:20" x14ac:dyDescent="0.3">
      <c r="D13123" s="29"/>
      <c r="T13123" s="194"/>
    </row>
    <row r="13124" spans="4:20" x14ac:dyDescent="0.3">
      <c r="D13124" s="29"/>
      <c r="T13124" s="194"/>
    </row>
    <row r="13125" spans="4:20" x14ac:dyDescent="0.3">
      <c r="D13125" s="29"/>
      <c r="T13125" s="194"/>
    </row>
    <row r="13126" spans="4:20" x14ac:dyDescent="0.3">
      <c r="D13126" s="29"/>
      <c r="T13126" s="194"/>
    </row>
    <row r="13127" spans="4:20" x14ac:dyDescent="0.3">
      <c r="D13127" s="29"/>
      <c r="T13127" s="194"/>
    </row>
    <row r="13128" spans="4:20" x14ac:dyDescent="0.3">
      <c r="D13128" s="29"/>
      <c r="T13128" s="194"/>
    </row>
    <row r="13129" spans="4:20" x14ac:dyDescent="0.3">
      <c r="D13129" s="29"/>
      <c r="T13129" s="194"/>
    </row>
    <row r="13130" spans="4:20" x14ac:dyDescent="0.3">
      <c r="D13130" s="29"/>
      <c r="T13130" s="194"/>
    </row>
    <row r="13131" spans="4:20" x14ac:dyDescent="0.3">
      <c r="D13131" s="29"/>
      <c r="T13131" s="194"/>
    </row>
    <row r="13132" spans="4:20" x14ac:dyDescent="0.3">
      <c r="D13132" s="29"/>
      <c r="T13132" s="194"/>
    </row>
    <row r="13133" spans="4:20" x14ac:dyDescent="0.3">
      <c r="D13133" s="29"/>
      <c r="T13133" s="194"/>
    </row>
    <row r="13134" spans="4:20" x14ac:dyDescent="0.3">
      <c r="D13134" s="29"/>
      <c r="T13134" s="194"/>
    </row>
    <row r="13135" spans="4:20" x14ac:dyDescent="0.3">
      <c r="D13135" s="29"/>
      <c r="T13135" s="194"/>
    </row>
    <row r="13136" spans="4:20" x14ac:dyDescent="0.3">
      <c r="D13136" s="29"/>
      <c r="T13136" s="194"/>
    </row>
    <row r="13137" spans="4:20" x14ac:dyDescent="0.3">
      <c r="D13137" s="29"/>
      <c r="T13137" s="194"/>
    </row>
    <row r="13138" spans="4:20" x14ac:dyDescent="0.3">
      <c r="D13138" s="29"/>
      <c r="T13138" s="194"/>
    </row>
    <row r="13139" spans="4:20" x14ac:dyDescent="0.3">
      <c r="D13139" s="29"/>
      <c r="T13139" s="194"/>
    </row>
    <row r="13140" spans="4:20" x14ac:dyDescent="0.3">
      <c r="D13140" s="29"/>
      <c r="T13140" s="194"/>
    </row>
    <row r="13141" spans="4:20" x14ac:dyDescent="0.3">
      <c r="D13141" s="29"/>
      <c r="T13141" s="194"/>
    </row>
    <row r="13142" spans="4:20" x14ac:dyDescent="0.3">
      <c r="D13142" s="29"/>
      <c r="T13142" s="194"/>
    </row>
    <row r="13143" spans="4:20" x14ac:dyDescent="0.3">
      <c r="D13143" s="29"/>
      <c r="T13143" s="194"/>
    </row>
    <row r="13144" spans="4:20" x14ac:dyDescent="0.3">
      <c r="D13144" s="29"/>
      <c r="T13144" s="194"/>
    </row>
    <row r="13145" spans="4:20" x14ac:dyDescent="0.3">
      <c r="D13145" s="29"/>
      <c r="T13145" s="194"/>
    </row>
    <row r="13146" spans="4:20" x14ac:dyDescent="0.3">
      <c r="D13146" s="29"/>
      <c r="T13146" s="194"/>
    </row>
    <row r="13147" spans="4:20" x14ac:dyDescent="0.3">
      <c r="D13147" s="29"/>
      <c r="T13147" s="194"/>
    </row>
    <row r="13148" spans="4:20" x14ac:dyDescent="0.3">
      <c r="D13148" s="29"/>
      <c r="T13148" s="194"/>
    </row>
    <row r="13149" spans="4:20" x14ac:dyDescent="0.3">
      <c r="D13149" s="29"/>
      <c r="T13149" s="194"/>
    </row>
    <row r="13150" spans="4:20" x14ac:dyDescent="0.3">
      <c r="D13150" s="29"/>
      <c r="T13150" s="194"/>
    </row>
    <row r="13151" spans="4:20" x14ac:dyDescent="0.3">
      <c r="D13151" s="29"/>
      <c r="T13151" s="194"/>
    </row>
    <row r="13152" spans="4:20" x14ac:dyDescent="0.3">
      <c r="D13152" s="29"/>
      <c r="T13152" s="194"/>
    </row>
    <row r="13153" spans="4:20" x14ac:dyDescent="0.3">
      <c r="D13153" s="29"/>
      <c r="T13153" s="194"/>
    </row>
    <row r="13154" spans="4:20" x14ac:dyDescent="0.3">
      <c r="D13154" s="29"/>
      <c r="T13154" s="194"/>
    </row>
    <row r="13155" spans="4:20" x14ac:dyDescent="0.3">
      <c r="D13155" s="29"/>
      <c r="T13155" s="194"/>
    </row>
    <row r="13156" spans="4:20" x14ac:dyDescent="0.3">
      <c r="D13156" s="29"/>
      <c r="T13156" s="194"/>
    </row>
    <row r="13157" spans="4:20" x14ac:dyDescent="0.3">
      <c r="D13157" s="29"/>
      <c r="T13157" s="194"/>
    </row>
    <row r="13158" spans="4:20" x14ac:dyDescent="0.3">
      <c r="D13158" s="29"/>
      <c r="T13158" s="194"/>
    </row>
    <row r="13159" spans="4:20" x14ac:dyDescent="0.3">
      <c r="D13159" s="29"/>
      <c r="T13159" s="194"/>
    </row>
    <row r="13160" spans="4:20" x14ac:dyDescent="0.3">
      <c r="D13160" s="29"/>
      <c r="T13160" s="194"/>
    </row>
    <row r="13161" spans="4:20" x14ac:dyDescent="0.3">
      <c r="D13161" s="29"/>
      <c r="T13161" s="194"/>
    </row>
    <row r="13162" spans="4:20" x14ac:dyDescent="0.3">
      <c r="D13162" s="29"/>
      <c r="T13162" s="194"/>
    </row>
    <row r="13163" spans="4:20" x14ac:dyDescent="0.3">
      <c r="D13163" s="29"/>
      <c r="T13163" s="194"/>
    </row>
    <row r="13164" spans="4:20" x14ac:dyDescent="0.3">
      <c r="D13164" s="29"/>
      <c r="T13164" s="194"/>
    </row>
    <row r="13165" spans="4:20" x14ac:dyDescent="0.3">
      <c r="D13165" s="29"/>
      <c r="T13165" s="194"/>
    </row>
    <row r="13166" spans="4:20" x14ac:dyDescent="0.3">
      <c r="D13166" s="29"/>
      <c r="T13166" s="194"/>
    </row>
    <row r="13167" spans="4:20" x14ac:dyDescent="0.3">
      <c r="D13167" s="29"/>
      <c r="T13167" s="194"/>
    </row>
    <row r="13168" spans="4:20" x14ac:dyDescent="0.3">
      <c r="D13168" s="29"/>
      <c r="T13168" s="194"/>
    </row>
    <row r="13169" spans="4:20" x14ac:dyDescent="0.3">
      <c r="D13169" s="29"/>
      <c r="T13169" s="194"/>
    </row>
    <row r="13170" spans="4:20" x14ac:dyDescent="0.3">
      <c r="D13170" s="29"/>
      <c r="T13170" s="194"/>
    </row>
    <row r="13171" spans="4:20" x14ac:dyDescent="0.3">
      <c r="D13171" s="29"/>
      <c r="T13171" s="194"/>
    </row>
    <row r="13172" spans="4:20" x14ac:dyDescent="0.3">
      <c r="D13172" s="29"/>
      <c r="T13172" s="194"/>
    </row>
    <row r="13173" spans="4:20" x14ac:dyDescent="0.3">
      <c r="D13173" s="29"/>
      <c r="T13173" s="194"/>
    </row>
    <row r="13174" spans="4:20" x14ac:dyDescent="0.3">
      <c r="D13174" s="29"/>
      <c r="T13174" s="194"/>
    </row>
    <row r="13175" spans="4:20" x14ac:dyDescent="0.3">
      <c r="D13175" s="29"/>
      <c r="T13175" s="194"/>
    </row>
    <row r="13176" spans="4:20" x14ac:dyDescent="0.3">
      <c r="D13176" s="29"/>
      <c r="T13176" s="194"/>
    </row>
    <row r="13177" spans="4:20" x14ac:dyDescent="0.3">
      <c r="D13177" s="29"/>
      <c r="T13177" s="194"/>
    </row>
    <row r="13178" spans="4:20" x14ac:dyDescent="0.3">
      <c r="D13178" s="29"/>
      <c r="T13178" s="194"/>
    </row>
    <row r="13179" spans="4:20" x14ac:dyDescent="0.3">
      <c r="D13179" s="29"/>
      <c r="T13179" s="194"/>
    </row>
    <row r="13180" spans="4:20" x14ac:dyDescent="0.3">
      <c r="D13180" s="29"/>
      <c r="T13180" s="194"/>
    </row>
    <row r="13181" spans="4:20" x14ac:dyDescent="0.3">
      <c r="D13181" s="29"/>
      <c r="T13181" s="194"/>
    </row>
    <row r="13182" spans="4:20" x14ac:dyDescent="0.3">
      <c r="D13182" s="29"/>
      <c r="T13182" s="194"/>
    </row>
    <row r="13183" spans="4:20" x14ac:dyDescent="0.3">
      <c r="D13183" s="29"/>
      <c r="T13183" s="194"/>
    </row>
    <row r="13184" spans="4:20" x14ac:dyDescent="0.3">
      <c r="D13184" s="29"/>
      <c r="T13184" s="194"/>
    </row>
    <row r="13185" spans="4:20" x14ac:dyDescent="0.3">
      <c r="D13185" s="29"/>
      <c r="T13185" s="194"/>
    </row>
    <row r="13186" spans="4:20" x14ac:dyDescent="0.3">
      <c r="D13186" s="29"/>
      <c r="T13186" s="194"/>
    </row>
    <row r="13187" spans="4:20" x14ac:dyDescent="0.3">
      <c r="D13187" s="29"/>
      <c r="T13187" s="194"/>
    </row>
    <row r="13188" spans="4:20" x14ac:dyDescent="0.3">
      <c r="D13188" s="29"/>
      <c r="T13188" s="194"/>
    </row>
    <row r="13189" spans="4:20" x14ac:dyDescent="0.3">
      <c r="D13189" s="29"/>
      <c r="T13189" s="194"/>
    </row>
    <row r="13190" spans="4:20" x14ac:dyDescent="0.3">
      <c r="D13190" s="29"/>
      <c r="T13190" s="194"/>
    </row>
    <row r="13191" spans="4:20" x14ac:dyDescent="0.3">
      <c r="D13191" s="29"/>
      <c r="T13191" s="194"/>
    </row>
    <row r="13192" spans="4:20" x14ac:dyDescent="0.3">
      <c r="D13192" s="29"/>
      <c r="T13192" s="194"/>
    </row>
    <row r="13193" spans="4:20" x14ac:dyDescent="0.3">
      <c r="D13193" s="29"/>
      <c r="T13193" s="194"/>
    </row>
    <row r="13194" spans="4:20" x14ac:dyDescent="0.3">
      <c r="D13194" s="29"/>
      <c r="T13194" s="194"/>
    </row>
    <row r="13195" spans="4:20" x14ac:dyDescent="0.3">
      <c r="D13195" s="29"/>
      <c r="T13195" s="194"/>
    </row>
    <row r="13196" spans="4:20" x14ac:dyDescent="0.3">
      <c r="D13196" s="29"/>
      <c r="T13196" s="194"/>
    </row>
    <row r="13197" spans="4:20" x14ac:dyDescent="0.3">
      <c r="D13197" s="29"/>
      <c r="T13197" s="194"/>
    </row>
    <row r="13198" spans="4:20" x14ac:dyDescent="0.3">
      <c r="D13198" s="29"/>
      <c r="T13198" s="194"/>
    </row>
    <row r="13199" spans="4:20" x14ac:dyDescent="0.3">
      <c r="D13199" s="29"/>
      <c r="T13199" s="194"/>
    </row>
    <row r="13200" spans="4:20" x14ac:dyDescent="0.3">
      <c r="D13200" s="29"/>
      <c r="T13200" s="194"/>
    </row>
    <row r="13201" spans="4:20" x14ac:dyDescent="0.3">
      <c r="D13201" s="29"/>
      <c r="T13201" s="194"/>
    </row>
    <row r="13202" spans="4:20" x14ac:dyDescent="0.3">
      <c r="D13202" s="29"/>
      <c r="T13202" s="194"/>
    </row>
    <row r="13203" spans="4:20" x14ac:dyDescent="0.3">
      <c r="D13203" s="29"/>
      <c r="T13203" s="194"/>
    </row>
    <row r="13204" spans="4:20" x14ac:dyDescent="0.3">
      <c r="D13204" s="29"/>
      <c r="T13204" s="194"/>
    </row>
    <row r="13205" spans="4:20" x14ac:dyDescent="0.3">
      <c r="D13205" s="29"/>
      <c r="T13205" s="194"/>
    </row>
    <row r="13206" spans="4:20" x14ac:dyDescent="0.3">
      <c r="D13206" s="29"/>
      <c r="T13206" s="194"/>
    </row>
    <row r="13207" spans="4:20" x14ac:dyDescent="0.3">
      <c r="D13207" s="29"/>
      <c r="T13207" s="194"/>
    </row>
    <row r="13208" spans="4:20" x14ac:dyDescent="0.3">
      <c r="D13208" s="29"/>
      <c r="T13208" s="194"/>
    </row>
    <row r="13209" spans="4:20" x14ac:dyDescent="0.3">
      <c r="D13209" s="29"/>
      <c r="T13209" s="194"/>
    </row>
    <row r="13210" spans="4:20" x14ac:dyDescent="0.3">
      <c r="D13210" s="29"/>
      <c r="T13210" s="194"/>
    </row>
    <row r="13211" spans="4:20" x14ac:dyDescent="0.3">
      <c r="D13211" s="29"/>
      <c r="T13211" s="194"/>
    </row>
    <row r="13212" spans="4:20" x14ac:dyDescent="0.3">
      <c r="D13212" s="29"/>
      <c r="T13212" s="194"/>
    </row>
    <row r="13213" spans="4:20" x14ac:dyDescent="0.3">
      <c r="D13213" s="29"/>
      <c r="T13213" s="194"/>
    </row>
    <row r="13214" spans="4:20" x14ac:dyDescent="0.3">
      <c r="D13214" s="29"/>
      <c r="T13214" s="194"/>
    </row>
    <row r="13215" spans="4:20" x14ac:dyDescent="0.3">
      <c r="D13215" s="29"/>
      <c r="T13215" s="194"/>
    </row>
    <row r="13216" spans="4:20" x14ac:dyDescent="0.3">
      <c r="D13216" s="29"/>
      <c r="T13216" s="194"/>
    </row>
    <row r="13217" spans="4:20" x14ac:dyDescent="0.3">
      <c r="D13217" s="29"/>
      <c r="T13217" s="194"/>
    </row>
    <row r="13218" spans="4:20" x14ac:dyDescent="0.3">
      <c r="D13218" s="29"/>
      <c r="T13218" s="194"/>
    </row>
    <row r="13219" spans="4:20" x14ac:dyDescent="0.3">
      <c r="D13219" s="29"/>
      <c r="T13219" s="194"/>
    </row>
    <row r="13220" spans="4:20" x14ac:dyDescent="0.3">
      <c r="D13220" s="29"/>
      <c r="T13220" s="194"/>
    </row>
    <row r="13221" spans="4:20" x14ac:dyDescent="0.3">
      <c r="D13221" s="29"/>
      <c r="T13221" s="194"/>
    </row>
    <row r="13222" spans="4:20" x14ac:dyDescent="0.3">
      <c r="D13222" s="29"/>
      <c r="T13222" s="194"/>
    </row>
    <row r="13223" spans="4:20" x14ac:dyDescent="0.3">
      <c r="D13223" s="29"/>
      <c r="T13223" s="194"/>
    </row>
    <row r="13224" spans="4:20" x14ac:dyDescent="0.3">
      <c r="D13224" s="29"/>
      <c r="T13224" s="194"/>
    </row>
    <row r="13225" spans="4:20" x14ac:dyDescent="0.3">
      <c r="D13225" s="29"/>
      <c r="T13225" s="194"/>
    </row>
    <row r="13226" spans="4:20" x14ac:dyDescent="0.3">
      <c r="D13226" s="29"/>
      <c r="T13226" s="194"/>
    </row>
    <row r="13227" spans="4:20" x14ac:dyDescent="0.3">
      <c r="D13227" s="29"/>
      <c r="T13227" s="194"/>
    </row>
    <row r="13228" spans="4:20" x14ac:dyDescent="0.3">
      <c r="D13228" s="29"/>
      <c r="T13228" s="194"/>
    </row>
    <row r="13229" spans="4:20" x14ac:dyDescent="0.3">
      <c r="D13229" s="29"/>
      <c r="T13229" s="194"/>
    </row>
    <row r="13230" spans="4:20" x14ac:dyDescent="0.3">
      <c r="D13230" s="29"/>
      <c r="T13230" s="194"/>
    </row>
    <row r="13231" spans="4:20" x14ac:dyDescent="0.3">
      <c r="D13231" s="29"/>
      <c r="T13231" s="194"/>
    </row>
    <row r="13232" spans="4:20" x14ac:dyDescent="0.3">
      <c r="D13232" s="29"/>
      <c r="T13232" s="194"/>
    </row>
    <row r="13233" spans="4:20" x14ac:dyDescent="0.3">
      <c r="D13233" s="29"/>
      <c r="T13233" s="194"/>
    </row>
    <row r="13234" spans="4:20" x14ac:dyDescent="0.3">
      <c r="D13234" s="29"/>
      <c r="T13234" s="194"/>
    </row>
    <row r="13235" spans="4:20" x14ac:dyDescent="0.3">
      <c r="D13235" s="29"/>
      <c r="T13235" s="194"/>
    </row>
    <row r="13236" spans="4:20" x14ac:dyDescent="0.3">
      <c r="D13236" s="29"/>
      <c r="T13236" s="194"/>
    </row>
    <row r="13237" spans="4:20" x14ac:dyDescent="0.3">
      <c r="D13237" s="29"/>
      <c r="T13237" s="194"/>
    </row>
    <row r="13238" spans="4:20" x14ac:dyDescent="0.3">
      <c r="D13238" s="29"/>
      <c r="T13238" s="194"/>
    </row>
    <row r="13239" spans="4:20" x14ac:dyDescent="0.3">
      <c r="D13239" s="29"/>
      <c r="T13239" s="194"/>
    </row>
    <row r="13240" spans="4:20" x14ac:dyDescent="0.3">
      <c r="D13240" s="29"/>
      <c r="T13240" s="194"/>
    </row>
    <row r="13241" spans="4:20" x14ac:dyDescent="0.3">
      <c r="D13241" s="29"/>
      <c r="T13241" s="194"/>
    </row>
    <row r="13242" spans="4:20" x14ac:dyDescent="0.3">
      <c r="D13242" s="29"/>
      <c r="T13242" s="194"/>
    </row>
    <row r="13243" spans="4:20" x14ac:dyDescent="0.3">
      <c r="D13243" s="29"/>
      <c r="T13243" s="194"/>
    </row>
    <row r="13244" spans="4:20" x14ac:dyDescent="0.3">
      <c r="D13244" s="29"/>
      <c r="T13244" s="194"/>
    </row>
    <row r="13245" spans="4:20" x14ac:dyDescent="0.3">
      <c r="D13245" s="29"/>
      <c r="T13245" s="194"/>
    </row>
    <row r="13246" spans="4:20" x14ac:dyDescent="0.3">
      <c r="D13246" s="29"/>
      <c r="T13246" s="194"/>
    </row>
    <row r="13247" spans="4:20" x14ac:dyDescent="0.3">
      <c r="D13247" s="29"/>
      <c r="T13247" s="194"/>
    </row>
    <row r="13248" spans="4:20" x14ac:dyDescent="0.3">
      <c r="D13248" s="29"/>
      <c r="T13248" s="194"/>
    </row>
    <row r="13249" spans="4:20" x14ac:dyDescent="0.3">
      <c r="D13249" s="29"/>
      <c r="T13249" s="194"/>
    </row>
    <row r="13250" spans="4:20" x14ac:dyDescent="0.3">
      <c r="D13250" s="29"/>
      <c r="T13250" s="194"/>
    </row>
    <row r="13251" spans="4:20" x14ac:dyDescent="0.3">
      <c r="D13251" s="29"/>
      <c r="T13251" s="194"/>
    </row>
    <row r="13252" spans="4:20" x14ac:dyDescent="0.3">
      <c r="D13252" s="29"/>
      <c r="T13252" s="194"/>
    </row>
    <row r="13253" spans="4:20" x14ac:dyDescent="0.3">
      <c r="D13253" s="29"/>
      <c r="T13253" s="194"/>
    </row>
    <row r="13254" spans="4:20" x14ac:dyDescent="0.3">
      <c r="D13254" s="29"/>
      <c r="T13254" s="194"/>
    </row>
    <row r="13255" spans="4:20" x14ac:dyDescent="0.3">
      <c r="D13255" s="29"/>
      <c r="T13255" s="194"/>
    </row>
    <row r="13256" spans="4:20" x14ac:dyDescent="0.3">
      <c r="D13256" s="29"/>
      <c r="T13256" s="194"/>
    </row>
    <row r="13257" spans="4:20" x14ac:dyDescent="0.3">
      <c r="D13257" s="29"/>
      <c r="T13257" s="194"/>
    </row>
    <row r="13258" spans="4:20" x14ac:dyDescent="0.3">
      <c r="D13258" s="29"/>
      <c r="T13258" s="194"/>
    </row>
    <row r="13259" spans="4:20" x14ac:dyDescent="0.3">
      <c r="D13259" s="29"/>
      <c r="T13259" s="194"/>
    </row>
    <row r="13260" spans="4:20" x14ac:dyDescent="0.3">
      <c r="D13260" s="29"/>
      <c r="T13260" s="194"/>
    </row>
    <row r="13261" spans="4:20" x14ac:dyDescent="0.3">
      <c r="D13261" s="29"/>
      <c r="T13261" s="194"/>
    </row>
    <row r="13262" spans="4:20" x14ac:dyDescent="0.3">
      <c r="D13262" s="29"/>
      <c r="T13262" s="194"/>
    </row>
    <row r="13263" spans="4:20" x14ac:dyDescent="0.3">
      <c r="D13263" s="29"/>
      <c r="T13263" s="194"/>
    </row>
    <row r="13264" spans="4:20" x14ac:dyDescent="0.3">
      <c r="D13264" s="29"/>
      <c r="T13264" s="194"/>
    </row>
    <row r="13265" spans="4:20" x14ac:dyDescent="0.3">
      <c r="D13265" s="29"/>
      <c r="T13265" s="194"/>
    </row>
    <row r="13266" spans="4:20" x14ac:dyDescent="0.3">
      <c r="D13266" s="29"/>
      <c r="T13266" s="194"/>
    </row>
    <row r="13267" spans="4:20" x14ac:dyDescent="0.3">
      <c r="D13267" s="29"/>
      <c r="T13267" s="194"/>
    </row>
    <row r="13268" spans="4:20" x14ac:dyDescent="0.3">
      <c r="D13268" s="29"/>
      <c r="T13268" s="194"/>
    </row>
    <row r="13269" spans="4:20" x14ac:dyDescent="0.3">
      <c r="D13269" s="29"/>
      <c r="T13269" s="194"/>
    </row>
    <row r="13270" spans="4:20" x14ac:dyDescent="0.3">
      <c r="D13270" s="29"/>
      <c r="T13270" s="194"/>
    </row>
    <row r="13271" spans="4:20" x14ac:dyDescent="0.3">
      <c r="D13271" s="29"/>
      <c r="T13271" s="194"/>
    </row>
    <row r="13272" spans="4:20" x14ac:dyDescent="0.3">
      <c r="D13272" s="29"/>
      <c r="T13272" s="194"/>
    </row>
    <row r="13273" spans="4:20" x14ac:dyDescent="0.3">
      <c r="D13273" s="29"/>
      <c r="T13273" s="194"/>
    </row>
    <row r="13274" spans="4:20" x14ac:dyDescent="0.3">
      <c r="D13274" s="29"/>
      <c r="T13274" s="194"/>
    </row>
    <row r="13275" spans="4:20" x14ac:dyDescent="0.3">
      <c r="D13275" s="29"/>
      <c r="T13275" s="194"/>
    </row>
    <row r="13276" spans="4:20" x14ac:dyDescent="0.3">
      <c r="D13276" s="29"/>
      <c r="T13276" s="194"/>
    </row>
    <row r="13277" spans="4:20" x14ac:dyDescent="0.3">
      <c r="D13277" s="29"/>
      <c r="T13277" s="194"/>
    </row>
    <row r="13278" spans="4:20" x14ac:dyDescent="0.3">
      <c r="D13278" s="29"/>
      <c r="T13278" s="194"/>
    </row>
    <row r="13279" spans="4:20" x14ac:dyDescent="0.3">
      <c r="D13279" s="29"/>
      <c r="T13279" s="194"/>
    </row>
    <row r="13280" spans="4:20" x14ac:dyDescent="0.3">
      <c r="D13280" s="29"/>
      <c r="T13280" s="194"/>
    </row>
    <row r="13281" spans="4:20" x14ac:dyDescent="0.3">
      <c r="D13281" s="29"/>
      <c r="T13281" s="194"/>
    </row>
    <row r="13282" spans="4:20" x14ac:dyDescent="0.3">
      <c r="D13282" s="29"/>
      <c r="T13282" s="194"/>
    </row>
    <row r="13283" spans="4:20" x14ac:dyDescent="0.3">
      <c r="D13283" s="29"/>
      <c r="T13283" s="194"/>
    </row>
    <row r="13284" spans="4:20" x14ac:dyDescent="0.3">
      <c r="D13284" s="29"/>
      <c r="T13284" s="194"/>
    </row>
    <row r="13285" spans="4:20" x14ac:dyDescent="0.3">
      <c r="D13285" s="29"/>
      <c r="T13285" s="194"/>
    </row>
    <row r="13286" spans="4:20" x14ac:dyDescent="0.3">
      <c r="D13286" s="29"/>
      <c r="T13286" s="194"/>
    </row>
    <row r="13287" spans="4:20" x14ac:dyDescent="0.3">
      <c r="D13287" s="29"/>
      <c r="T13287" s="194"/>
    </row>
    <row r="13288" spans="4:20" x14ac:dyDescent="0.3">
      <c r="D13288" s="29"/>
      <c r="T13288" s="194"/>
    </row>
    <row r="13289" spans="4:20" x14ac:dyDescent="0.3">
      <c r="D13289" s="29"/>
      <c r="T13289" s="194"/>
    </row>
    <row r="13290" spans="4:20" x14ac:dyDescent="0.3">
      <c r="D13290" s="29"/>
      <c r="T13290" s="194"/>
    </row>
    <row r="13291" spans="4:20" x14ac:dyDescent="0.3">
      <c r="D13291" s="29"/>
      <c r="T13291" s="194"/>
    </row>
    <row r="13292" spans="4:20" x14ac:dyDescent="0.3">
      <c r="D13292" s="29"/>
      <c r="T13292" s="194"/>
    </row>
    <row r="13293" spans="4:20" x14ac:dyDescent="0.3">
      <c r="D13293" s="29"/>
      <c r="T13293" s="194"/>
    </row>
    <row r="13294" spans="4:20" x14ac:dyDescent="0.3">
      <c r="D13294" s="29"/>
      <c r="T13294" s="194"/>
    </row>
    <row r="13295" spans="4:20" x14ac:dyDescent="0.3">
      <c r="D13295" s="29"/>
      <c r="T13295" s="194"/>
    </row>
    <row r="13296" spans="4:20" x14ac:dyDescent="0.3">
      <c r="D13296" s="29"/>
      <c r="T13296" s="194"/>
    </row>
    <row r="13297" spans="4:20" x14ac:dyDescent="0.3">
      <c r="D13297" s="29"/>
      <c r="T13297" s="194"/>
    </row>
    <row r="13298" spans="4:20" x14ac:dyDescent="0.3">
      <c r="D13298" s="29"/>
      <c r="T13298" s="194"/>
    </row>
    <row r="13299" spans="4:20" x14ac:dyDescent="0.3">
      <c r="D13299" s="29"/>
      <c r="T13299" s="194"/>
    </row>
    <row r="13300" spans="4:20" x14ac:dyDescent="0.3">
      <c r="D13300" s="29"/>
      <c r="T13300" s="194"/>
    </row>
    <row r="13301" spans="4:20" x14ac:dyDescent="0.3">
      <c r="D13301" s="29"/>
      <c r="T13301" s="194"/>
    </row>
    <row r="13302" spans="4:20" x14ac:dyDescent="0.3">
      <c r="D13302" s="29"/>
      <c r="T13302" s="194"/>
    </row>
    <row r="13303" spans="4:20" x14ac:dyDescent="0.3">
      <c r="D13303" s="29"/>
      <c r="T13303" s="194"/>
    </row>
    <row r="13304" spans="4:20" x14ac:dyDescent="0.3">
      <c r="D13304" s="29"/>
      <c r="T13304" s="194"/>
    </row>
    <row r="13305" spans="4:20" x14ac:dyDescent="0.3">
      <c r="D13305" s="29"/>
      <c r="T13305" s="194"/>
    </row>
    <row r="13306" spans="4:20" x14ac:dyDescent="0.3">
      <c r="D13306" s="29"/>
      <c r="T13306" s="194"/>
    </row>
    <row r="13307" spans="4:20" x14ac:dyDescent="0.3">
      <c r="D13307" s="29"/>
      <c r="T13307" s="194"/>
    </row>
    <row r="13308" spans="4:20" x14ac:dyDescent="0.3">
      <c r="D13308" s="29"/>
      <c r="T13308" s="194"/>
    </row>
    <row r="13309" spans="4:20" x14ac:dyDescent="0.3">
      <c r="D13309" s="29"/>
      <c r="T13309" s="194"/>
    </row>
    <row r="13310" spans="4:20" x14ac:dyDescent="0.3">
      <c r="D13310" s="29"/>
      <c r="T13310" s="194"/>
    </row>
    <row r="13311" spans="4:20" x14ac:dyDescent="0.3">
      <c r="D13311" s="29"/>
      <c r="T13311" s="194"/>
    </row>
    <row r="13312" spans="4:20" x14ac:dyDescent="0.3">
      <c r="D13312" s="29"/>
      <c r="T13312" s="194"/>
    </row>
    <row r="13313" spans="4:20" x14ac:dyDescent="0.3">
      <c r="D13313" s="29"/>
      <c r="T13313" s="194"/>
    </row>
    <row r="13314" spans="4:20" x14ac:dyDescent="0.3">
      <c r="D13314" s="29"/>
      <c r="T13314" s="194"/>
    </row>
    <row r="13315" spans="4:20" x14ac:dyDescent="0.3">
      <c r="D13315" s="29"/>
      <c r="T13315" s="194"/>
    </row>
    <row r="13316" spans="4:20" x14ac:dyDescent="0.3">
      <c r="D13316" s="29"/>
      <c r="T13316" s="194"/>
    </row>
    <row r="13317" spans="4:20" x14ac:dyDescent="0.3">
      <c r="D13317" s="29"/>
      <c r="T13317" s="194"/>
    </row>
    <row r="13318" spans="4:20" x14ac:dyDescent="0.3">
      <c r="D13318" s="29"/>
      <c r="T13318" s="194"/>
    </row>
    <row r="13319" spans="4:20" x14ac:dyDescent="0.3">
      <c r="D13319" s="29"/>
      <c r="T13319" s="194"/>
    </row>
    <row r="13320" spans="4:20" x14ac:dyDescent="0.3">
      <c r="D13320" s="29"/>
      <c r="T13320" s="194"/>
    </row>
    <row r="13321" spans="4:20" x14ac:dyDescent="0.3">
      <c r="D13321" s="29"/>
      <c r="T13321" s="194"/>
    </row>
    <row r="13322" spans="4:20" x14ac:dyDescent="0.3">
      <c r="D13322" s="29"/>
      <c r="T13322" s="194"/>
    </row>
    <row r="13323" spans="4:20" x14ac:dyDescent="0.3">
      <c r="D13323" s="29"/>
      <c r="T13323" s="194"/>
    </row>
    <row r="13324" spans="4:20" x14ac:dyDescent="0.3">
      <c r="D13324" s="29"/>
      <c r="T13324" s="194"/>
    </row>
    <row r="13325" spans="4:20" x14ac:dyDescent="0.3">
      <c r="D13325" s="29"/>
      <c r="T13325" s="194"/>
    </row>
    <row r="13326" spans="4:20" x14ac:dyDescent="0.3">
      <c r="D13326" s="29"/>
      <c r="T13326" s="194"/>
    </row>
    <row r="13327" spans="4:20" x14ac:dyDescent="0.3">
      <c r="D13327" s="29"/>
      <c r="T13327" s="194"/>
    </row>
    <row r="13328" spans="4:20" x14ac:dyDescent="0.3">
      <c r="D13328" s="29"/>
      <c r="T13328" s="194"/>
    </row>
    <row r="13329" spans="4:20" x14ac:dyDescent="0.3">
      <c r="D13329" s="29"/>
      <c r="T13329" s="194"/>
    </row>
    <row r="13330" spans="4:20" x14ac:dyDescent="0.3">
      <c r="D13330" s="29"/>
      <c r="T13330" s="194"/>
    </row>
    <row r="13331" spans="4:20" x14ac:dyDescent="0.3">
      <c r="D13331" s="29"/>
      <c r="T13331" s="194"/>
    </row>
    <row r="13332" spans="4:20" x14ac:dyDescent="0.3">
      <c r="D13332" s="29"/>
      <c r="T13332" s="194"/>
    </row>
    <row r="13333" spans="4:20" x14ac:dyDescent="0.3">
      <c r="D13333" s="29"/>
      <c r="T13333" s="194"/>
    </row>
    <row r="13334" spans="4:20" x14ac:dyDescent="0.3">
      <c r="D13334" s="29"/>
      <c r="T13334" s="194"/>
    </row>
    <row r="13335" spans="4:20" x14ac:dyDescent="0.3">
      <c r="D13335" s="29"/>
      <c r="T13335" s="194"/>
    </row>
    <row r="13336" spans="4:20" x14ac:dyDescent="0.3">
      <c r="D13336" s="29"/>
      <c r="T13336" s="194"/>
    </row>
    <row r="13337" spans="4:20" x14ac:dyDescent="0.3">
      <c r="D13337" s="29"/>
      <c r="T13337" s="194"/>
    </row>
    <row r="13338" spans="4:20" x14ac:dyDescent="0.3">
      <c r="D13338" s="29"/>
      <c r="T13338" s="194"/>
    </row>
    <row r="13339" spans="4:20" x14ac:dyDescent="0.3">
      <c r="D13339" s="29"/>
      <c r="T13339" s="194"/>
    </row>
    <row r="13340" spans="4:20" x14ac:dyDescent="0.3">
      <c r="D13340" s="29"/>
      <c r="T13340" s="194"/>
    </row>
    <row r="13341" spans="4:20" x14ac:dyDescent="0.3">
      <c r="D13341" s="29"/>
      <c r="T13341" s="194"/>
    </row>
    <row r="13342" spans="4:20" x14ac:dyDescent="0.3">
      <c r="D13342" s="29"/>
      <c r="T13342" s="194"/>
    </row>
    <row r="13343" spans="4:20" x14ac:dyDescent="0.3">
      <c r="D13343" s="29"/>
      <c r="T13343" s="194"/>
    </row>
    <row r="13344" spans="4:20" x14ac:dyDescent="0.3">
      <c r="D13344" s="29"/>
      <c r="T13344" s="194"/>
    </row>
    <row r="13345" spans="4:20" x14ac:dyDescent="0.3">
      <c r="D13345" s="29"/>
      <c r="T13345" s="194"/>
    </row>
    <row r="13346" spans="4:20" x14ac:dyDescent="0.3">
      <c r="D13346" s="29"/>
      <c r="T13346" s="194"/>
    </row>
    <row r="13347" spans="4:20" x14ac:dyDescent="0.3">
      <c r="D13347" s="29"/>
      <c r="T13347" s="194"/>
    </row>
    <row r="13348" spans="4:20" x14ac:dyDescent="0.3">
      <c r="D13348" s="29"/>
      <c r="T13348" s="194"/>
    </row>
    <row r="13349" spans="4:20" x14ac:dyDescent="0.3">
      <c r="D13349" s="29"/>
      <c r="T13349" s="194"/>
    </row>
    <row r="13350" spans="4:20" x14ac:dyDescent="0.3">
      <c r="D13350" s="29"/>
      <c r="T13350" s="194"/>
    </row>
    <row r="13351" spans="4:20" x14ac:dyDescent="0.3">
      <c r="D13351" s="29"/>
      <c r="T13351" s="194"/>
    </row>
    <row r="13352" spans="4:20" x14ac:dyDescent="0.3">
      <c r="D13352" s="29"/>
      <c r="T13352" s="194"/>
    </row>
    <row r="13353" spans="4:20" x14ac:dyDescent="0.3">
      <c r="D13353" s="29"/>
      <c r="T13353" s="194"/>
    </row>
    <row r="13354" spans="4:20" x14ac:dyDescent="0.3">
      <c r="D13354" s="29"/>
      <c r="T13354" s="194"/>
    </row>
    <row r="13355" spans="4:20" x14ac:dyDescent="0.3">
      <c r="D13355" s="29"/>
      <c r="T13355" s="194"/>
    </row>
    <row r="13356" spans="4:20" x14ac:dyDescent="0.3">
      <c r="D13356" s="29"/>
      <c r="T13356" s="194"/>
    </row>
    <row r="13357" spans="4:20" x14ac:dyDescent="0.3">
      <c r="D13357" s="29"/>
      <c r="T13357" s="194"/>
    </row>
    <row r="13358" spans="4:20" x14ac:dyDescent="0.3">
      <c r="D13358" s="29"/>
      <c r="T13358" s="194"/>
    </row>
    <row r="13359" spans="4:20" x14ac:dyDescent="0.3">
      <c r="D13359" s="29"/>
      <c r="T13359" s="194"/>
    </row>
    <row r="13360" spans="4:20" x14ac:dyDescent="0.3">
      <c r="D13360" s="29"/>
      <c r="T13360" s="194"/>
    </row>
    <row r="13361" spans="4:20" x14ac:dyDescent="0.3">
      <c r="D13361" s="29"/>
      <c r="T13361" s="194"/>
    </row>
    <row r="13362" spans="4:20" x14ac:dyDescent="0.3">
      <c r="D13362" s="29"/>
      <c r="T13362" s="194"/>
    </row>
    <row r="13363" spans="4:20" x14ac:dyDescent="0.3">
      <c r="D13363" s="29"/>
      <c r="T13363" s="194"/>
    </row>
    <row r="13364" spans="4:20" x14ac:dyDescent="0.3">
      <c r="D13364" s="29"/>
      <c r="T13364" s="194"/>
    </row>
    <row r="13365" spans="4:20" x14ac:dyDescent="0.3">
      <c r="D13365" s="29"/>
      <c r="T13365" s="194"/>
    </row>
    <row r="13366" spans="4:20" x14ac:dyDescent="0.3">
      <c r="D13366" s="29"/>
      <c r="T13366" s="194"/>
    </row>
    <row r="13367" spans="4:20" x14ac:dyDescent="0.3">
      <c r="D13367" s="29"/>
      <c r="T13367" s="194"/>
    </row>
    <row r="13368" spans="4:20" x14ac:dyDescent="0.3">
      <c r="D13368" s="29"/>
      <c r="T13368" s="194"/>
    </row>
    <row r="13369" spans="4:20" x14ac:dyDescent="0.3">
      <c r="D13369" s="29"/>
      <c r="T13369" s="194"/>
    </row>
    <row r="13370" spans="4:20" x14ac:dyDescent="0.3">
      <c r="D13370" s="29"/>
      <c r="T13370" s="194"/>
    </row>
    <row r="13371" spans="4:20" x14ac:dyDescent="0.3">
      <c r="D13371" s="29"/>
      <c r="T13371" s="194"/>
    </row>
    <row r="13372" spans="4:20" x14ac:dyDescent="0.3">
      <c r="D13372" s="29"/>
      <c r="T13372" s="194"/>
    </row>
    <row r="13373" spans="4:20" x14ac:dyDescent="0.3">
      <c r="D13373" s="29"/>
      <c r="T13373" s="194"/>
    </row>
    <row r="13374" spans="4:20" x14ac:dyDescent="0.3">
      <c r="D13374" s="29"/>
      <c r="T13374" s="194"/>
    </row>
    <row r="13375" spans="4:20" x14ac:dyDescent="0.3">
      <c r="D13375" s="29"/>
      <c r="T13375" s="194"/>
    </row>
    <row r="13376" spans="4:20" x14ac:dyDescent="0.3">
      <c r="D13376" s="29"/>
      <c r="T13376" s="194"/>
    </row>
    <row r="13377" spans="4:20" x14ac:dyDescent="0.3">
      <c r="D13377" s="29"/>
      <c r="T13377" s="194"/>
    </row>
    <row r="13378" spans="4:20" x14ac:dyDescent="0.3">
      <c r="D13378" s="29"/>
      <c r="T13378" s="194"/>
    </row>
    <row r="13379" spans="4:20" x14ac:dyDescent="0.3">
      <c r="D13379" s="29"/>
      <c r="T13379" s="194"/>
    </row>
    <row r="13380" spans="4:20" x14ac:dyDescent="0.3">
      <c r="D13380" s="29"/>
      <c r="T13380" s="194"/>
    </row>
    <row r="13381" spans="4:20" x14ac:dyDescent="0.3">
      <c r="D13381" s="29"/>
      <c r="T13381" s="194"/>
    </row>
    <row r="13382" spans="4:20" x14ac:dyDescent="0.3">
      <c r="D13382" s="29"/>
      <c r="T13382" s="194"/>
    </row>
    <row r="13383" spans="4:20" x14ac:dyDescent="0.3">
      <c r="D13383" s="29"/>
      <c r="T13383" s="194"/>
    </row>
    <row r="13384" spans="4:20" x14ac:dyDescent="0.3">
      <c r="D13384" s="29"/>
      <c r="T13384" s="194"/>
    </row>
    <row r="13385" spans="4:20" x14ac:dyDescent="0.3">
      <c r="D13385" s="29"/>
      <c r="T13385" s="194"/>
    </row>
    <row r="13386" spans="4:20" x14ac:dyDescent="0.3">
      <c r="D13386" s="29"/>
      <c r="T13386" s="194"/>
    </row>
    <row r="13387" spans="4:20" x14ac:dyDescent="0.3">
      <c r="D13387" s="29"/>
      <c r="T13387" s="194"/>
    </row>
    <row r="13388" spans="4:20" x14ac:dyDescent="0.3">
      <c r="D13388" s="29"/>
      <c r="T13388" s="194"/>
    </row>
    <row r="13389" spans="4:20" x14ac:dyDescent="0.3">
      <c r="D13389" s="29"/>
      <c r="T13389" s="194"/>
    </row>
    <row r="13390" spans="4:20" x14ac:dyDescent="0.3">
      <c r="D13390" s="29"/>
      <c r="T13390" s="194"/>
    </row>
    <row r="13391" spans="4:20" x14ac:dyDescent="0.3">
      <c r="D13391" s="29"/>
      <c r="T13391" s="194"/>
    </row>
    <row r="13392" spans="4:20" x14ac:dyDescent="0.3">
      <c r="D13392" s="29"/>
      <c r="T13392" s="194"/>
    </row>
    <row r="13393" spans="4:20" x14ac:dyDescent="0.3">
      <c r="D13393" s="29"/>
      <c r="T13393" s="194"/>
    </row>
    <row r="13394" spans="4:20" x14ac:dyDescent="0.3">
      <c r="D13394" s="29"/>
      <c r="T13394" s="194"/>
    </row>
    <row r="13395" spans="4:20" x14ac:dyDescent="0.3">
      <c r="D13395" s="29"/>
      <c r="T13395" s="194"/>
    </row>
    <row r="13396" spans="4:20" x14ac:dyDescent="0.3">
      <c r="D13396" s="29"/>
      <c r="T13396" s="194"/>
    </row>
    <row r="13397" spans="4:20" x14ac:dyDescent="0.3">
      <c r="D13397" s="29"/>
      <c r="T13397" s="194"/>
    </row>
    <row r="13398" spans="4:20" x14ac:dyDescent="0.3">
      <c r="D13398" s="29"/>
      <c r="T13398" s="194"/>
    </row>
    <row r="13399" spans="4:20" x14ac:dyDescent="0.3">
      <c r="D13399" s="29"/>
      <c r="T13399" s="194"/>
    </row>
    <row r="13400" spans="4:20" x14ac:dyDescent="0.3">
      <c r="D13400" s="29"/>
      <c r="T13400" s="194"/>
    </row>
    <row r="13401" spans="4:20" x14ac:dyDescent="0.3">
      <c r="D13401" s="29"/>
      <c r="T13401" s="194"/>
    </row>
    <row r="13402" spans="4:20" x14ac:dyDescent="0.3">
      <c r="D13402" s="29"/>
      <c r="T13402" s="194"/>
    </row>
    <row r="13403" spans="4:20" x14ac:dyDescent="0.3">
      <c r="D13403" s="29"/>
      <c r="T13403" s="194"/>
    </row>
    <row r="13404" spans="4:20" x14ac:dyDescent="0.3">
      <c r="D13404" s="29"/>
      <c r="T13404" s="194"/>
    </row>
    <row r="13405" spans="4:20" x14ac:dyDescent="0.3">
      <c r="D13405" s="29"/>
      <c r="T13405" s="194"/>
    </row>
    <row r="13406" spans="4:20" x14ac:dyDescent="0.3">
      <c r="D13406" s="29"/>
      <c r="T13406" s="194"/>
    </row>
    <row r="13407" spans="4:20" x14ac:dyDescent="0.3">
      <c r="D13407" s="29"/>
      <c r="T13407" s="194"/>
    </row>
    <row r="13408" spans="4:20" x14ac:dyDescent="0.3">
      <c r="D13408" s="29"/>
      <c r="T13408" s="194"/>
    </row>
    <row r="13409" spans="4:20" x14ac:dyDescent="0.3">
      <c r="D13409" s="29"/>
      <c r="T13409" s="194"/>
    </row>
    <row r="13410" spans="4:20" x14ac:dyDescent="0.3">
      <c r="D13410" s="29"/>
      <c r="T13410" s="194"/>
    </row>
    <row r="13411" spans="4:20" x14ac:dyDescent="0.3">
      <c r="D13411" s="29"/>
      <c r="T13411" s="194"/>
    </row>
    <row r="13412" spans="4:20" x14ac:dyDescent="0.3">
      <c r="D13412" s="29"/>
      <c r="T13412" s="194"/>
    </row>
    <row r="13413" spans="4:20" x14ac:dyDescent="0.3">
      <c r="D13413" s="29"/>
      <c r="T13413" s="194"/>
    </row>
    <row r="13414" spans="4:20" x14ac:dyDescent="0.3">
      <c r="D13414" s="29"/>
      <c r="T13414" s="194"/>
    </row>
    <row r="13415" spans="4:20" x14ac:dyDescent="0.3">
      <c r="D13415" s="29"/>
      <c r="T13415" s="194"/>
    </row>
    <row r="13416" spans="4:20" x14ac:dyDescent="0.3">
      <c r="D13416" s="29"/>
      <c r="T13416" s="194"/>
    </row>
    <row r="13417" spans="4:20" x14ac:dyDescent="0.3">
      <c r="D13417" s="29"/>
      <c r="T13417" s="194"/>
    </row>
    <row r="13418" spans="4:20" x14ac:dyDescent="0.3">
      <c r="D13418" s="29"/>
      <c r="T13418" s="194"/>
    </row>
    <row r="13419" spans="4:20" x14ac:dyDescent="0.3">
      <c r="D13419" s="29"/>
      <c r="T13419" s="194"/>
    </row>
    <row r="13420" spans="4:20" x14ac:dyDescent="0.3">
      <c r="D13420" s="29"/>
      <c r="T13420" s="194"/>
    </row>
    <row r="13421" spans="4:20" x14ac:dyDescent="0.3">
      <c r="D13421" s="29"/>
      <c r="T13421" s="194"/>
    </row>
    <row r="13422" spans="4:20" x14ac:dyDescent="0.3">
      <c r="D13422" s="29"/>
      <c r="T13422" s="194"/>
    </row>
    <row r="13423" spans="4:20" x14ac:dyDescent="0.3">
      <c r="D13423" s="29"/>
      <c r="T13423" s="194"/>
    </row>
    <row r="13424" spans="4:20" x14ac:dyDescent="0.3">
      <c r="D13424" s="29"/>
      <c r="T13424" s="194"/>
    </row>
    <row r="13425" spans="4:20" x14ac:dyDescent="0.3">
      <c r="D13425" s="29"/>
      <c r="T13425" s="194"/>
    </row>
    <row r="13426" spans="4:20" x14ac:dyDescent="0.3">
      <c r="D13426" s="29"/>
      <c r="T13426" s="194"/>
    </row>
    <row r="13427" spans="4:20" x14ac:dyDescent="0.3">
      <c r="D13427" s="29"/>
      <c r="T13427" s="194"/>
    </row>
    <row r="13428" spans="4:20" x14ac:dyDescent="0.3">
      <c r="D13428" s="29"/>
      <c r="T13428" s="194"/>
    </row>
    <row r="13429" spans="4:20" x14ac:dyDescent="0.3">
      <c r="D13429" s="29"/>
      <c r="T13429" s="194"/>
    </row>
    <row r="13430" spans="4:20" x14ac:dyDescent="0.3">
      <c r="D13430" s="29"/>
      <c r="T13430" s="194"/>
    </row>
    <row r="13431" spans="4:20" x14ac:dyDescent="0.3">
      <c r="D13431" s="29"/>
      <c r="T13431" s="194"/>
    </row>
    <row r="13432" spans="4:20" x14ac:dyDescent="0.3">
      <c r="D13432" s="29"/>
      <c r="T13432" s="194"/>
    </row>
    <row r="13433" spans="4:20" x14ac:dyDescent="0.3">
      <c r="D13433" s="29"/>
      <c r="T13433" s="194"/>
    </row>
    <row r="13434" spans="4:20" x14ac:dyDescent="0.3">
      <c r="D13434" s="29"/>
      <c r="T13434" s="194"/>
    </row>
    <row r="13435" spans="4:20" x14ac:dyDescent="0.3">
      <c r="D13435" s="29"/>
      <c r="T13435" s="194"/>
    </row>
    <row r="13436" spans="4:20" x14ac:dyDescent="0.3">
      <c r="D13436" s="29"/>
      <c r="T13436" s="194"/>
    </row>
    <row r="13437" spans="4:20" x14ac:dyDescent="0.3">
      <c r="D13437" s="29"/>
      <c r="T13437" s="194"/>
    </row>
    <row r="13438" spans="4:20" x14ac:dyDescent="0.3">
      <c r="D13438" s="29"/>
      <c r="T13438" s="194"/>
    </row>
    <row r="13439" spans="4:20" x14ac:dyDescent="0.3">
      <c r="D13439" s="29"/>
      <c r="T13439" s="194"/>
    </row>
    <row r="13440" spans="4:20" x14ac:dyDescent="0.3">
      <c r="D13440" s="29"/>
      <c r="T13440" s="194"/>
    </row>
    <row r="13441" spans="4:20" x14ac:dyDescent="0.3">
      <c r="D13441" s="29"/>
      <c r="T13441" s="194"/>
    </row>
    <row r="13442" spans="4:20" x14ac:dyDescent="0.3">
      <c r="D13442" s="29"/>
      <c r="T13442" s="194"/>
    </row>
    <row r="13443" spans="4:20" x14ac:dyDescent="0.3">
      <c r="D13443" s="29"/>
      <c r="T13443" s="194"/>
    </row>
    <row r="13444" spans="4:20" x14ac:dyDescent="0.3">
      <c r="D13444" s="29"/>
      <c r="T13444" s="194"/>
    </row>
    <row r="13445" spans="4:20" x14ac:dyDescent="0.3">
      <c r="D13445" s="29"/>
      <c r="T13445" s="194"/>
    </row>
    <row r="13446" spans="4:20" x14ac:dyDescent="0.3">
      <c r="D13446" s="29"/>
      <c r="T13446" s="194"/>
    </row>
    <row r="13447" spans="4:20" x14ac:dyDescent="0.3">
      <c r="D13447" s="29"/>
      <c r="T13447" s="194"/>
    </row>
    <row r="13448" spans="4:20" x14ac:dyDescent="0.3">
      <c r="D13448" s="29"/>
      <c r="T13448" s="194"/>
    </row>
    <row r="13449" spans="4:20" x14ac:dyDescent="0.3">
      <c r="D13449" s="29"/>
      <c r="T13449" s="194"/>
    </row>
    <row r="13450" spans="4:20" x14ac:dyDescent="0.3">
      <c r="D13450" s="29"/>
      <c r="T13450" s="194"/>
    </row>
    <row r="13451" spans="4:20" x14ac:dyDescent="0.3">
      <c r="D13451" s="29"/>
      <c r="T13451" s="194"/>
    </row>
    <row r="13452" spans="4:20" x14ac:dyDescent="0.3">
      <c r="D13452" s="29"/>
      <c r="T13452" s="194"/>
    </row>
    <row r="13453" spans="4:20" x14ac:dyDescent="0.3">
      <c r="D13453" s="29"/>
      <c r="T13453" s="194"/>
    </row>
    <row r="13454" spans="4:20" x14ac:dyDescent="0.3">
      <c r="D13454" s="29"/>
      <c r="T13454" s="194"/>
    </row>
    <row r="13455" spans="4:20" x14ac:dyDescent="0.3">
      <c r="D13455" s="29"/>
      <c r="T13455" s="194"/>
    </row>
    <row r="13456" spans="4:20" x14ac:dyDescent="0.3">
      <c r="D13456" s="29"/>
      <c r="T13456" s="194"/>
    </row>
    <row r="13457" spans="4:20" x14ac:dyDescent="0.3">
      <c r="D13457" s="29"/>
      <c r="T13457" s="194"/>
    </row>
    <row r="13458" spans="4:20" x14ac:dyDescent="0.3">
      <c r="D13458" s="29"/>
      <c r="T13458" s="194"/>
    </row>
    <row r="13459" spans="4:20" x14ac:dyDescent="0.3">
      <c r="D13459" s="29"/>
      <c r="T13459" s="194"/>
    </row>
    <row r="13460" spans="4:20" x14ac:dyDescent="0.3">
      <c r="D13460" s="29"/>
      <c r="T13460" s="194"/>
    </row>
    <row r="13461" spans="4:20" x14ac:dyDescent="0.3">
      <c r="D13461" s="29"/>
      <c r="T13461" s="194"/>
    </row>
    <row r="13462" spans="4:20" x14ac:dyDescent="0.3">
      <c r="D13462" s="29"/>
      <c r="T13462" s="194"/>
    </row>
    <row r="13463" spans="4:20" x14ac:dyDescent="0.3">
      <c r="D13463" s="29"/>
      <c r="T13463" s="194"/>
    </row>
    <row r="13464" spans="4:20" x14ac:dyDescent="0.3">
      <c r="D13464" s="29"/>
      <c r="T13464" s="194"/>
    </row>
    <row r="13465" spans="4:20" x14ac:dyDescent="0.3">
      <c r="D13465" s="29"/>
      <c r="T13465" s="194"/>
    </row>
    <row r="13466" spans="4:20" x14ac:dyDescent="0.3">
      <c r="D13466" s="29"/>
      <c r="T13466" s="194"/>
    </row>
    <row r="13467" spans="4:20" x14ac:dyDescent="0.3">
      <c r="D13467" s="29"/>
      <c r="T13467" s="194"/>
    </row>
    <row r="13468" spans="4:20" x14ac:dyDescent="0.3">
      <c r="D13468" s="29"/>
      <c r="T13468" s="194"/>
    </row>
    <row r="13469" spans="4:20" x14ac:dyDescent="0.3">
      <c r="D13469" s="29"/>
      <c r="T13469" s="194"/>
    </row>
    <row r="13470" spans="4:20" x14ac:dyDescent="0.3">
      <c r="D13470" s="29"/>
      <c r="T13470" s="194"/>
    </row>
    <row r="13471" spans="4:20" x14ac:dyDescent="0.3">
      <c r="D13471" s="29"/>
      <c r="T13471" s="194"/>
    </row>
    <row r="13472" spans="4:20" x14ac:dyDescent="0.3">
      <c r="D13472" s="29"/>
      <c r="T13472" s="194"/>
    </row>
    <row r="13473" spans="4:20" x14ac:dyDescent="0.3">
      <c r="D13473" s="29"/>
      <c r="T13473" s="194"/>
    </row>
    <row r="13474" spans="4:20" x14ac:dyDescent="0.3">
      <c r="D13474" s="29"/>
      <c r="T13474" s="194"/>
    </row>
    <row r="13475" spans="4:20" x14ac:dyDescent="0.3">
      <c r="D13475" s="29"/>
      <c r="T13475" s="194"/>
    </row>
    <row r="13476" spans="4:20" x14ac:dyDescent="0.3">
      <c r="D13476" s="29"/>
      <c r="T13476" s="194"/>
    </row>
    <row r="13477" spans="4:20" x14ac:dyDescent="0.3">
      <c r="D13477" s="29"/>
      <c r="T13477" s="194"/>
    </row>
    <row r="13478" spans="4:20" x14ac:dyDescent="0.3">
      <c r="D13478" s="29"/>
      <c r="T13478" s="194"/>
    </row>
    <row r="13479" spans="4:20" x14ac:dyDescent="0.3">
      <c r="D13479" s="29"/>
      <c r="T13479" s="194"/>
    </row>
    <row r="13480" spans="4:20" x14ac:dyDescent="0.3">
      <c r="D13480" s="29"/>
      <c r="T13480" s="194"/>
    </row>
    <row r="13481" spans="4:20" x14ac:dyDescent="0.3">
      <c r="D13481" s="29"/>
      <c r="T13481" s="194"/>
    </row>
    <row r="13482" spans="4:20" x14ac:dyDescent="0.3">
      <c r="D13482" s="29"/>
      <c r="T13482" s="194"/>
    </row>
    <row r="13483" spans="4:20" x14ac:dyDescent="0.3">
      <c r="D13483" s="29"/>
      <c r="T13483" s="194"/>
    </row>
    <row r="13484" spans="4:20" x14ac:dyDescent="0.3">
      <c r="D13484" s="29"/>
      <c r="T13484" s="194"/>
    </row>
    <row r="13485" spans="4:20" x14ac:dyDescent="0.3">
      <c r="D13485" s="29"/>
      <c r="T13485" s="194"/>
    </row>
    <row r="13486" spans="4:20" x14ac:dyDescent="0.3">
      <c r="D13486" s="29"/>
      <c r="T13486" s="194"/>
    </row>
    <row r="13487" spans="4:20" x14ac:dyDescent="0.3">
      <c r="D13487" s="29"/>
      <c r="T13487" s="194"/>
    </row>
    <row r="13488" spans="4:20" x14ac:dyDescent="0.3">
      <c r="D13488" s="29"/>
      <c r="T13488" s="194"/>
    </row>
    <row r="13489" spans="4:20" x14ac:dyDescent="0.3">
      <c r="D13489" s="29"/>
      <c r="T13489" s="194"/>
    </row>
    <row r="13490" spans="4:20" x14ac:dyDescent="0.3">
      <c r="D13490" s="29"/>
      <c r="T13490" s="194"/>
    </row>
    <row r="13491" spans="4:20" x14ac:dyDescent="0.3">
      <c r="D13491" s="29"/>
      <c r="T13491" s="194"/>
    </row>
    <row r="13492" spans="4:20" x14ac:dyDescent="0.3">
      <c r="D13492" s="29"/>
      <c r="T13492" s="194"/>
    </row>
    <row r="13493" spans="4:20" x14ac:dyDescent="0.3">
      <c r="D13493" s="29"/>
      <c r="T13493" s="194"/>
    </row>
    <row r="13494" spans="4:20" x14ac:dyDescent="0.3">
      <c r="D13494" s="29"/>
      <c r="T13494" s="194"/>
    </row>
    <row r="13495" spans="4:20" x14ac:dyDescent="0.3">
      <c r="D13495" s="29"/>
      <c r="T13495" s="194"/>
    </row>
    <row r="13496" spans="4:20" x14ac:dyDescent="0.3">
      <c r="D13496" s="29"/>
      <c r="T13496" s="194"/>
    </row>
    <row r="13497" spans="4:20" x14ac:dyDescent="0.3">
      <c r="D13497" s="29"/>
      <c r="T13497" s="194"/>
    </row>
    <row r="13498" spans="4:20" x14ac:dyDescent="0.3">
      <c r="D13498" s="29"/>
      <c r="T13498" s="194"/>
    </row>
    <row r="13499" spans="4:20" x14ac:dyDescent="0.3">
      <c r="D13499" s="29"/>
      <c r="T13499" s="194"/>
    </row>
    <row r="13500" spans="4:20" x14ac:dyDescent="0.3">
      <c r="D13500" s="29"/>
      <c r="T13500" s="194"/>
    </row>
    <row r="13501" spans="4:20" x14ac:dyDescent="0.3">
      <c r="D13501" s="29"/>
      <c r="T13501" s="194"/>
    </row>
    <row r="13502" spans="4:20" x14ac:dyDescent="0.3">
      <c r="D13502" s="29"/>
      <c r="T13502" s="194"/>
    </row>
    <row r="13503" spans="4:20" x14ac:dyDescent="0.3">
      <c r="D13503" s="29"/>
      <c r="T13503" s="194"/>
    </row>
    <row r="13504" spans="4:20" x14ac:dyDescent="0.3">
      <c r="D13504" s="29"/>
      <c r="T13504" s="194"/>
    </row>
    <row r="13505" spans="4:20" x14ac:dyDescent="0.3">
      <c r="D13505" s="29"/>
      <c r="T13505" s="194"/>
    </row>
    <row r="13506" spans="4:20" x14ac:dyDescent="0.3">
      <c r="D13506" s="29"/>
      <c r="T13506" s="194"/>
    </row>
    <row r="13507" spans="4:20" x14ac:dyDescent="0.3">
      <c r="D13507" s="29"/>
      <c r="T13507" s="194"/>
    </row>
    <row r="13508" spans="4:20" x14ac:dyDescent="0.3">
      <c r="D13508" s="29"/>
      <c r="T13508" s="194"/>
    </row>
    <row r="13509" spans="4:20" x14ac:dyDescent="0.3">
      <c r="D13509" s="29"/>
      <c r="T13509" s="194"/>
    </row>
    <row r="13510" spans="4:20" x14ac:dyDescent="0.3">
      <c r="D13510" s="29"/>
      <c r="T13510" s="194"/>
    </row>
    <row r="13511" spans="4:20" x14ac:dyDescent="0.3">
      <c r="D13511" s="29"/>
      <c r="T13511" s="194"/>
    </row>
  </sheetData>
  <sortState xmlns:xlrd2="http://schemas.microsoft.com/office/spreadsheetml/2017/richdata2" ref="A7:T15578">
    <sortCondition ref="D7:D15578"/>
  </sortState>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FF00"/>
  </sheetPr>
  <dimension ref="A2:R247"/>
  <sheetViews>
    <sheetView showGridLines="0" zoomScale="55" zoomScaleNormal="55" zoomScaleSheetLayoutView="70" workbookViewId="0">
      <selection activeCell="L38" sqref="L38"/>
    </sheetView>
  </sheetViews>
  <sheetFormatPr baseColWidth="10" defaultColWidth="10.88671875" defaultRowHeight="14.4" outlineLevelRow="1" x14ac:dyDescent="0.3"/>
  <cols>
    <col min="1" max="1" width="7.109375" style="243" customWidth="1"/>
    <col min="2" max="2" width="19.88671875" style="243" customWidth="1"/>
    <col min="3" max="3" width="18.88671875" style="243" customWidth="1"/>
    <col min="4" max="4" width="21.44140625" style="243" customWidth="1"/>
    <col min="5" max="5" width="20.88671875" style="243" customWidth="1"/>
    <col min="6" max="6" width="20.33203125" style="243" customWidth="1"/>
    <col min="7" max="7" width="19.44140625" style="243" customWidth="1"/>
    <col min="8" max="9" width="15.44140625" style="243" customWidth="1"/>
    <col min="10" max="10" width="22.33203125" style="243" customWidth="1"/>
    <col min="11" max="11" width="17.5546875" style="243" customWidth="1"/>
    <col min="12" max="12" width="21.5546875" style="243" customWidth="1"/>
    <col min="13" max="13" width="20.21875" style="243" customWidth="1"/>
    <col min="14" max="14" width="12.88671875" style="243" bestFit="1" customWidth="1"/>
    <col min="15" max="15" width="10.88671875" style="243"/>
    <col min="16" max="16" width="19.21875" style="243" customWidth="1"/>
    <col min="17" max="17" width="13.5546875" style="243" bestFit="1" customWidth="1"/>
    <col min="18" max="18" width="17.88671875" style="243" customWidth="1"/>
    <col min="19" max="19" width="13.109375" style="243" bestFit="1" customWidth="1"/>
    <col min="20" max="20" width="12.33203125" style="243" bestFit="1" customWidth="1"/>
    <col min="21" max="24" width="10.88671875" style="243"/>
    <col min="25" max="25" width="13.88671875" style="243" customWidth="1"/>
    <col min="26" max="16384" width="10.88671875" style="243"/>
  </cols>
  <sheetData>
    <row r="2" spans="1:15" s="246" customFormat="1" ht="37.5" customHeight="1" x14ac:dyDescent="0.3">
      <c r="A2" s="173"/>
      <c r="B2" s="171" t="s">
        <v>140</v>
      </c>
      <c r="C2" s="173"/>
      <c r="D2" s="171"/>
      <c r="E2" s="172">
        <f>'PT Storengy'!K2</f>
        <v>45715</v>
      </c>
      <c r="F2" s="171"/>
      <c r="G2" s="171" t="s">
        <v>249</v>
      </c>
      <c r="H2" s="173"/>
      <c r="I2" s="171"/>
      <c r="J2" s="172">
        <v>45715</v>
      </c>
      <c r="K2" s="171"/>
      <c r="L2" s="171"/>
      <c r="M2" s="171"/>
      <c r="N2" s="171"/>
      <c r="O2" s="171"/>
    </row>
    <row r="4" spans="1:15" s="246" customFormat="1" ht="18" x14ac:dyDescent="0.3">
      <c r="B4" s="171" t="s">
        <v>42</v>
      </c>
      <c r="D4" s="171"/>
      <c r="E4" s="171"/>
      <c r="F4" s="171"/>
      <c r="G4" s="171"/>
      <c r="H4" s="246" t="s">
        <v>132</v>
      </c>
      <c r="I4" s="247">
        <f>DATE(J4,4,1)</f>
        <v>45748</v>
      </c>
      <c r="J4" s="248">
        <v>2025</v>
      </c>
      <c r="K4" s="249" t="s">
        <v>133</v>
      </c>
      <c r="L4" s="247">
        <f>DATE(M4,3,31)</f>
        <v>46112</v>
      </c>
      <c r="M4" s="246">
        <f>J4+1</f>
        <v>2026</v>
      </c>
    </row>
    <row r="6" spans="1:15" ht="15" thickBot="1" x14ac:dyDescent="0.35"/>
    <row r="7" spans="1:15" s="250" customFormat="1" ht="35.1" customHeight="1" thickBot="1" x14ac:dyDescent="0.35">
      <c r="C7" s="128" t="s">
        <v>39</v>
      </c>
      <c r="D7" s="129" t="s">
        <v>40</v>
      </c>
      <c r="E7" s="129" t="s">
        <v>43</v>
      </c>
      <c r="F7" s="130" t="s">
        <v>245</v>
      </c>
      <c r="G7" s="130" t="s">
        <v>44</v>
      </c>
      <c r="H7" s="130" t="s">
        <v>141</v>
      </c>
      <c r="I7" s="130" t="s">
        <v>142</v>
      </c>
      <c r="J7" s="130" t="s">
        <v>155</v>
      </c>
      <c r="K7" s="130" t="s">
        <v>182</v>
      </c>
      <c r="L7" s="130" t="s">
        <v>183</v>
      </c>
    </row>
    <row r="8" spans="1:15" ht="15" thickBot="1" x14ac:dyDescent="0.35">
      <c r="C8" s="30"/>
      <c r="D8" s="30"/>
      <c r="E8" s="30"/>
      <c r="F8" s="30"/>
      <c r="J8" s="30"/>
      <c r="K8" s="30"/>
      <c r="L8" s="30"/>
      <c r="M8" s="250"/>
      <c r="N8" s="250"/>
    </row>
    <row r="9" spans="1:15" ht="15" thickBot="1" x14ac:dyDescent="0.35">
      <c r="B9" s="202" t="s">
        <v>244</v>
      </c>
      <c r="C9" s="251" t="s">
        <v>41</v>
      </c>
      <c r="D9" s="121" t="s">
        <v>143</v>
      </c>
      <c r="E9" s="198">
        <v>5</v>
      </c>
      <c r="F9" s="320">
        <v>0</v>
      </c>
      <c r="G9" s="312">
        <f>SUM(E9:E12)</f>
        <v>45</v>
      </c>
      <c r="H9" s="302">
        <v>45748</v>
      </c>
      <c r="I9" s="302">
        <v>45945</v>
      </c>
      <c r="J9" s="146"/>
      <c r="K9" s="305">
        <f>G172</f>
        <v>375</v>
      </c>
      <c r="L9" s="305">
        <f>H172</f>
        <v>661.76470588235293</v>
      </c>
      <c r="M9" s="250"/>
      <c r="N9" s="250"/>
    </row>
    <row r="10" spans="1:15" x14ac:dyDescent="0.3">
      <c r="C10" s="69"/>
      <c r="D10" s="122" t="s">
        <v>198</v>
      </c>
      <c r="E10" s="155">
        <v>31.5</v>
      </c>
      <c r="F10" s="321"/>
      <c r="G10" s="313"/>
      <c r="H10" s="303"/>
      <c r="I10" s="303"/>
      <c r="J10" s="147"/>
      <c r="K10" s="306"/>
      <c r="L10" s="306"/>
      <c r="M10" s="250"/>
      <c r="N10" s="250"/>
    </row>
    <row r="11" spans="1:15" x14ac:dyDescent="0.3">
      <c r="C11" s="69"/>
      <c r="D11" s="122" t="s">
        <v>239</v>
      </c>
      <c r="E11" s="155">
        <v>8.5</v>
      </c>
      <c r="F11" s="321"/>
      <c r="G11" s="313"/>
      <c r="H11" s="303"/>
      <c r="I11" s="303"/>
      <c r="J11" s="147"/>
      <c r="K11" s="306"/>
      <c r="L11" s="306"/>
      <c r="M11" s="250"/>
      <c r="N11" s="250"/>
    </row>
    <row r="12" spans="1:15" ht="3" customHeight="1" thickBot="1" x14ac:dyDescent="0.35">
      <c r="C12" s="68"/>
      <c r="D12" s="124"/>
      <c r="E12" s="156"/>
      <c r="F12" s="70"/>
      <c r="G12" s="68"/>
      <c r="H12" s="304"/>
      <c r="I12" s="304"/>
      <c r="J12" s="148"/>
      <c r="K12" s="307"/>
      <c r="L12" s="307"/>
      <c r="M12" s="250"/>
      <c r="N12" s="250"/>
    </row>
    <row r="13" spans="1:15" ht="15" thickBot="1" x14ac:dyDescent="0.35">
      <c r="C13" s="30"/>
      <c r="D13" s="30"/>
      <c r="E13" s="131"/>
      <c r="F13" s="30"/>
      <c r="G13" s="30"/>
      <c r="H13" s="125"/>
      <c r="I13" s="252"/>
      <c r="J13" s="253"/>
      <c r="K13" s="164"/>
      <c r="L13" s="164"/>
      <c r="M13" s="250"/>
      <c r="N13" s="250"/>
    </row>
    <row r="14" spans="1:15" ht="17.55" customHeight="1" x14ac:dyDescent="0.3">
      <c r="C14" s="309" t="s">
        <v>4</v>
      </c>
      <c r="D14" s="121" t="s">
        <v>162</v>
      </c>
      <c r="E14" s="199">
        <v>4</v>
      </c>
      <c r="F14" s="315">
        <v>0</v>
      </c>
      <c r="G14" s="312">
        <f>SUM(E14:E17)</f>
        <v>15</v>
      </c>
      <c r="H14" s="302">
        <v>45748</v>
      </c>
      <c r="I14" s="302">
        <v>45945</v>
      </c>
      <c r="J14" s="146"/>
      <c r="K14" s="305">
        <f>G174</f>
        <v>125</v>
      </c>
      <c r="L14" s="305">
        <f>H174</f>
        <v>176.47058823529412</v>
      </c>
      <c r="M14" s="250"/>
      <c r="N14" s="250"/>
    </row>
    <row r="15" spans="1:15" ht="17.55" customHeight="1" x14ac:dyDescent="0.3">
      <c r="C15" s="310"/>
      <c r="D15" s="122" t="s">
        <v>196</v>
      </c>
      <c r="E15" s="200">
        <v>9.5</v>
      </c>
      <c r="F15" s="316"/>
      <c r="G15" s="313"/>
      <c r="H15" s="303"/>
      <c r="I15" s="303"/>
      <c r="J15" s="147"/>
      <c r="K15" s="306"/>
      <c r="L15" s="306"/>
      <c r="M15" s="250"/>
      <c r="N15" s="250"/>
    </row>
    <row r="16" spans="1:15" ht="15" thickBot="1" x14ac:dyDescent="0.35">
      <c r="C16" s="311"/>
      <c r="D16" s="124" t="s">
        <v>242</v>
      </c>
      <c r="E16" s="238">
        <v>1.5</v>
      </c>
      <c r="F16" s="317"/>
      <c r="G16" s="314"/>
      <c r="H16" s="304"/>
      <c r="I16" s="304"/>
      <c r="J16" s="237"/>
      <c r="K16" s="307"/>
      <c r="L16" s="307"/>
    </row>
    <row r="18" spans="2:16" ht="15" thickBot="1" x14ac:dyDescent="0.35"/>
    <row r="19" spans="2:16" x14ac:dyDescent="0.3">
      <c r="C19" s="251" t="s">
        <v>3</v>
      </c>
      <c r="D19" s="121" t="s">
        <v>168</v>
      </c>
      <c r="E19" s="199">
        <v>1</v>
      </c>
      <c r="F19" s="320">
        <v>0</v>
      </c>
      <c r="G19" s="312">
        <f>SUM(E19:E22)</f>
        <v>13.5</v>
      </c>
      <c r="H19" s="302">
        <v>45748</v>
      </c>
      <c r="I19" s="302">
        <v>45962</v>
      </c>
      <c r="J19" s="146"/>
      <c r="K19" s="305">
        <f>G176</f>
        <v>158.41503267973854</v>
      </c>
      <c r="L19" s="305">
        <f>H176</f>
        <v>272.90384615384619</v>
      </c>
      <c r="M19" s="250"/>
      <c r="N19" s="250"/>
    </row>
    <row r="20" spans="2:16" x14ac:dyDescent="0.3">
      <c r="C20" s="69"/>
      <c r="D20" s="122" t="s">
        <v>197</v>
      </c>
      <c r="E20" s="200">
        <v>1</v>
      </c>
      <c r="F20" s="321"/>
      <c r="G20" s="313"/>
      <c r="H20" s="303"/>
      <c r="I20" s="303"/>
      <c r="J20" s="147"/>
      <c r="K20" s="306"/>
      <c r="L20" s="306"/>
      <c r="M20" s="250"/>
      <c r="N20" s="250"/>
    </row>
    <row r="21" spans="2:16" x14ac:dyDescent="0.3">
      <c r="C21" s="69"/>
      <c r="D21" s="123" t="s">
        <v>241</v>
      </c>
      <c r="E21" s="201">
        <v>11.5</v>
      </c>
      <c r="F21" s="321"/>
      <c r="G21" s="313"/>
      <c r="H21" s="303"/>
      <c r="I21" s="303"/>
      <c r="J21" s="170"/>
      <c r="K21" s="306"/>
      <c r="L21" s="306"/>
      <c r="M21" s="250"/>
      <c r="N21" s="250"/>
    </row>
    <row r="22" spans="2:16" ht="2.85" customHeight="1" thickBot="1" x14ac:dyDescent="0.35">
      <c r="C22" s="68"/>
      <c r="D22" s="124"/>
      <c r="E22" s="157"/>
      <c r="F22" s="70"/>
      <c r="G22" s="68"/>
      <c r="H22" s="304"/>
      <c r="I22" s="304"/>
      <c r="J22" s="148"/>
      <c r="K22" s="307"/>
      <c r="L22" s="307"/>
      <c r="M22" s="250"/>
      <c r="N22" s="250"/>
    </row>
    <row r="23" spans="2:16" ht="15" thickBot="1" x14ac:dyDescent="0.35">
      <c r="C23" s="30"/>
      <c r="D23" s="30"/>
      <c r="E23" s="131"/>
      <c r="F23" s="30"/>
      <c r="G23" s="30"/>
      <c r="H23" s="125"/>
      <c r="I23" s="252"/>
      <c r="J23" s="253"/>
      <c r="K23" s="164"/>
      <c r="L23" s="164"/>
      <c r="M23" s="250"/>
      <c r="N23" s="250"/>
    </row>
    <row r="24" spans="2:16" x14ac:dyDescent="0.3">
      <c r="C24" s="251" t="s">
        <v>23</v>
      </c>
      <c r="D24" s="121" t="s">
        <v>240</v>
      </c>
      <c r="E24" s="199">
        <v>12</v>
      </c>
      <c r="F24" s="320">
        <v>0</v>
      </c>
      <c r="G24" s="312">
        <f>SUM(E24:E27)</f>
        <v>12</v>
      </c>
      <c r="H24" s="302">
        <v>45748</v>
      </c>
      <c r="I24" s="302">
        <v>45962</v>
      </c>
      <c r="J24" s="169"/>
      <c r="K24" s="305">
        <f>G178</f>
        <v>92.4</v>
      </c>
      <c r="L24" s="305">
        <f>H178</f>
        <v>641.66666666666674</v>
      </c>
      <c r="M24" s="250"/>
      <c r="N24" s="250"/>
    </row>
    <row r="25" spans="2:16" ht="19.5" hidden="1" customHeight="1" x14ac:dyDescent="0.3">
      <c r="C25" s="69"/>
      <c r="D25" s="122"/>
      <c r="E25" s="200"/>
      <c r="F25" s="321"/>
      <c r="G25" s="313"/>
      <c r="H25" s="303"/>
      <c r="I25" s="303"/>
      <c r="J25" s="170"/>
      <c r="K25" s="306"/>
      <c r="L25" s="306"/>
      <c r="M25" s="250"/>
      <c r="N25" s="250"/>
    </row>
    <row r="26" spans="2:16" ht="0.9" customHeight="1" x14ac:dyDescent="0.3">
      <c r="C26" s="69"/>
      <c r="D26" s="123"/>
      <c r="E26" s="137"/>
      <c r="F26" s="321"/>
      <c r="G26" s="313"/>
      <c r="H26" s="303"/>
      <c r="I26" s="303"/>
      <c r="J26" s="144"/>
      <c r="K26" s="306"/>
      <c r="L26" s="306"/>
      <c r="M26" s="250"/>
      <c r="N26" s="250"/>
    </row>
    <row r="27" spans="2:16" ht="3.9" customHeight="1" thickBot="1" x14ac:dyDescent="0.35">
      <c r="C27" s="68"/>
      <c r="D27" s="124"/>
      <c r="E27" s="136"/>
      <c r="F27" s="70"/>
      <c r="G27" s="68"/>
      <c r="H27" s="304"/>
      <c r="I27" s="304"/>
      <c r="J27" s="145"/>
      <c r="K27" s="307"/>
      <c r="L27" s="307"/>
      <c r="M27" s="250"/>
      <c r="N27" s="250"/>
    </row>
    <row r="28" spans="2:16" x14ac:dyDescent="0.3">
      <c r="M28" s="250"/>
      <c r="N28" s="250"/>
    </row>
    <row r="29" spans="2:16" x14ac:dyDescent="0.3">
      <c r="M29" s="250"/>
      <c r="N29" s="250"/>
    </row>
    <row r="30" spans="2:16" x14ac:dyDescent="0.3">
      <c r="M30" s="250"/>
      <c r="N30" s="250"/>
    </row>
    <row r="32" spans="2:16" ht="28.8" x14ac:dyDescent="0.3">
      <c r="B32" s="242" t="s">
        <v>174</v>
      </c>
      <c r="I32" s="254"/>
      <c r="P32" s="242" t="s">
        <v>246</v>
      </c>
    </row>
    <row r="33" spans="3:18" x14ac:dyDescent="0.3">
      <c r="E33" s="255" t="s">
        <v>29</v>
      </c>
      <c r="F33" s="256"/>
      <c r="G33" s="257">
        <f>DATE(YEAR(I4),10,31)</f>
        <v>45961</v>
      </c>
    </row>
    <row r="35" spans="3:18" ht="51.75" customHeight="1" x14ac:dyDescent="0.3">
      <c r="D35" s="318" t="s">
        <v>30</v>
      </c>
      <c r="E35" s="319"/>
      <c r="F35" s="108"/>
      <c r="G35" s="318" t="s">
        <v>250</v>
      </c>
      <c r="H35" s="319"/>
      <c r="Q35" s="318" t="s">
        <v>30</v>
      </c>
      <c r="R35" s="319"/>
    </row>
    <row r="36" spans="3:18" ht="31.5" customHeight="1" x14ac:dyDescent="0.3">
      <c r="D36" s="37" t="s">
        <v>27</v>
      </c>
      <c r="E36" s="37" t="s">
        <v>28</v>
      </c>
      <c r="F36" s="37"/>
      <c r="G36" s="37" t="s">
        <v>27</v>
      </c>
      <c r="H36" s="37" t="s">
        <v>28</v>
      </c>
      <c r="Q36" s="37" t="s">
        <v>27</v>
      </c>
      <c r="R36" s="37" t="s">
        <v>28</v>
      </c>
    </row>
    <row r="37" spans="3:18" ht="24.75" customHeight="1" x14ac:dyDescent="0.3">
      <c r="C37" s="47" t="s">
        <v>26</v>
      </c>
      <c r="D37" s="125">
        <f ca="1">Atlantique_I!G$14</f>
        <v>45916</v>
      </c>
      <c r="E37" s="30">
        <f ca="1">IFERROR($G$33-D37,"none")</f>
        <v>45</v>
      </c>
      <c r="F37" s="30"/>
      <c r="G37" s="125">
        <f ca="1">Atlantique_I!M$14</f>
        <v>45921</v>
      </c>
      <c r="H37" s="30">
        <f ca="1">IFERROR($G$33-G37,"none")</f>
        <v>40</v>
      </c>
      <c r="P37" s="47" t="s">
        <v>26</v>
      </c>
      <c r="Q37" s="244">
        <f ca="1">Atlantique_W!G14</f>
        <v>46107</v>
      </c>
      <c r="R37" s="241">
        <f ca="1">DATE(M$4,3,31)-Q37</f>
        <v>5</v>
      </c>
    </row>
    <row r="38" spans="3:18" ht="19.5" customHeight="1" x14ac:dyDescent="0.3">
      <c r="C38" s="47" t="s">
        <v>17</v>
      </c>
      <c r="D38" s="125">
        <f ca="1">'Nord-Est_I'!G$14</f>
        <v>45914</v>
      </c>
      <c r="E38" s="30">
        <f t="shared" ref="E38:E40" ca="1" si="0">IFERROR($G$33-D38,"none")</f>
        <v>47</v>
      </c>
      <c r="F38" s="30"/>
      <c r="G38" s="125">
        <f ca="1">'Nord-Est_I'!M$14</f>
        <v>45914</v>
      </c>
      <c r="H38" s="30">
        <f t="shared" ref="H38:H40" ca="1" si="1">IFERROR($G$33-G38,"none")</f>
        <v>47</v>
      </c>
      <c r="P38" s="47" t="s">
        <v>17</v>
      </c>
      <c r="Q38" s="244">
        <f ca="1">'Nord-Est_W'!G14</f>
        <v>46106</v>
      </c>
      <c r="R38" s="241">
        <f ca="1">DATE(M$4,3,31)-Q38</f>
        <v>6</v>
      </c>
    </row>
    <row r="39" spans="3:18" ht="19.5" customHeight="1" x14ac:dyDescent="0.3">
      <c r="C39" s="47" t="s">
        <v>18</v>
      </c>
      <c r="D39" s="125">
        <f ca="1">'Nord-Ouest_I'!G$14</f>
        <v>45917</v>
      </c>
      <c r="E39" s="30">
        <f t="shared" ca="1" si="0"/>
        <v>44</v>
      </c>
      <c r="F39" s="30"/>
      <c r="G39" s="125">
        <f ca="1">'Nord-Ouest_I'!M$14</f>
        <v>45917</v>
      </c>
      <c r="H39" s="30">
        <f t="shared" ca="1" si="1"/>
        <v>44</v>
      </c>
      <c r="P39" s="47" t="s">
        <v>18</v>
      </c>
      <c r="Q39" s="244">
        <f ca="1">'Nord-Ouest_W'!G14</f>
        <v>46029</v>
      </c>
      <c r="R39" s="241">
        <f ca="1">DATE(M$4,3,31)-Q39</f>
        <v>83</v>
      </c>
    </row>
    <row r="40" spans="3:18" x14ac:dyDescent="0.3">
      <c r="C40" s="47" t="s">
        <v>23</v>
      </c>
      <c r="D40" s="125">
        <f ca="1">'Sud-Est_I'!G$14</f>
        <v>45954</v>
      </c>
      <c r="E40" s="30">
        <f t="shared" ca="1" si="0"/>
        <v>7</v>
      </c>
      <c r="F40" s="30"/>
      <c r="G40" s="245">
        <f ca="1">'Sud-Est_I'!M$14</f>
        <v>45960</v>
      </c>
      <c r="H40" s="30">
        <f t="shared" ca="1" si="1"/>
        <v>1</v>
      </c>
      <c r="P40" s="47" t="s">
        <v>23</v>
      </c>
      <c r="Q40" s="244">
        <f ca="1">'Sud-Est_W'!G14</f>
        <v>45987</v>
      </c>
      <c r="R40" s="241">
        <f ca="1">DATE(M$4,3,31)-Q40</f>
        <v>125</v>
      </c>
    </row>
    <row r="45" spans="3:18" s="246" customFormat="1" ht="18" x14ac:dyDescent="0.3">
      <c r="C45" s="171" t="s">
        <v>61</v>
      </c>
    </row>
    <row r="97" spans="3:3" s="246" customFormat="1" ht="18" x14ac:dyDescent="0.3">
      <c r="C97" s="171" t="s">
        <v>235</v>
      </c>
    </row>
    <row r="146" spans="3:13" s="246" customFormat="1" ht="18" collapsed="1" x14ac:dyDescent="0.3">
      <c r="C146" s="171" t="s">
        <v>237</v>
      </c>
      <c r="F146" s="246" t="s">
        <v>238</v>
      </c>
    </row>
    <row r="148" spans="3:13" x14ac:dyDescent="0.3">
      <c r="M148" s="243" t="s">
        <v>179</v>
      </c>
    </row>
    <row r="150" spans="3:13" x14ac:dyDescent="0.3">
      <c r="M150" s="243" t="s">
        <v>181</v>
      </c>
    </row>
    <row r="151" spans="3:13" ht="57.6" x14ac:dyDescent="0.3">
      <c r="C151" s="258"/>
      <c r="D151" s="259" t="s">
        <v>134</v>
      </c>
      <c r="E151" s="259" t="s">
        <v>178</v>
      </c>
      <c r="F151" s="259" t="s">
        <v>177</v>
      </c>
      <c r="G151" s="259" t="s">
        <v>229</v>
      </c>
      <c r="H151" s="259" t="s">
        <v>231</v>
      </c>
      <c r="I151" s="259" t="s">
        <v>200</v>
      </c>
      <c r="J151" s="259" t="s">
        <v>177</v>
      </c>
      <c r="K151" s="259" t="s">
        <v>230</v>
      </c>
      <c r="M151" s="259" t="s">
        <v>180</v>
      </c>
    </row>
    <row r="153" spans="3:13" x14ac:dyDescent="0.3">
      <c r="C153" s="258" t="s">
        <v>26</v>
      </c>
      <c r="D153" s="260">
        <f>Serene_A_I!D$3</f>
        <v>45</v>
      </c>
      <c r="E153" s="261">
        <f>Serene_A_I!D$4</f>
        <v>120</v>
      </c>
      <c r="F153" s="261">
        <f>Serene_A_W!D$4</f>
        <v>69.777777777777771</v>
      </c>
      <c r="G153" s="262">
        <f>Serene_A_I!D$5</f>
        <v>375</v>
      </c>
      <c r="H153" s="262">
        <f>Serene_A_W!D$5</f>
        <v>644.9579831932773</v>
      </c>
      <c r="I153" s="261">
        <f ca="1">Atlantique_I!S14</f>
        <v>128</v>
      </c>
      <c r="J153" s="261">
        <f ca="1">Atlantique_W!K15</f>
        <v>158</v>
      </c>
      <c r="K153" s="262">
        <f>Serene_A_W!A77*H153</f>
        <v>326.74579831932766</v>
      </c>
      <c r="M153" s="263">
        <v>340</v>
      </c>
    </row>
    <row r="154" spans="3:13" x14ac:dyDescent="0.3">
      <c r="G154" s="264"/>
      <c r="H154" s="264"/>
      <c r="K154" s="264"/>
      <c r="M154" s="265"/>
    </row>
    <row r="155" spans="3:13" x14ac:dyDescent="0.3">
      <c r="C155" s="258" t="s">
        <v>17</v>
      </c>
      <c r="D155" s="260">
        <f>Serene_N_I!D$3</f>
        <v>15</v>
      </c>
      <c r="E155" s="261">
        <f>Serene_N_I!D$4</f>
        <v>120.00000000000001</v>
      </c>
      <c r="F155" s="261">
        <f>Serene_N_W!D$4</f>
        <v>85</v>
      </c>
      <c r="G155" s="262">
        <f>Serene_N_I!D$5</f>
        <v>124.99999999999999</v>
      </c>
      <c r="H155" s="262">
        <f>Serene_N_W!D$5</f>
        <v>176.47058823529409</v>
      </c>
      <c r="I155" s="261">
        <f ca="1">'Nord-Est_I'!S14</f>
        <v>128</v>
      </c>
      <c r="J155" s="261">
        <f ca="1">'Nord-Est_W'!K15</f>
        <v>158</v>
      </c>
      <c r="K155" s="262">
        <f>Serene_N_W!A77*H155</f>
        <v>113.12693498452013</v>
      </c>
      <c r="M155" s="263">
        <v>130</v>
      </c>
    </row>
    <row r="156" spans="3:13" x14ac:dyDescent="0.3">
      <c r="G156" s="264"/>
      <c r="H156" s="264"/>
      <c r="K156" s="264"/>
      <c r="M156" s="265"/>
    </row>
    <row r="157" spans="3:13" x14ac:dyDescent="0.3">
      <c r="C157" s="258" t="s">
        <v>18</v>
      </c>
      <c r="D157" s="260">
        <f>Sediane_N_I!D$3</f>
        <v>13.5</v>
      </c>
      <c r="E157" s="261">
        <f>Sediane_N_I!D$4</f>
        <v>89.609544468546645</v>
      </c>
      <c r="F157" s="261">
        <f>Sediane_N_W!D$4</f>
        <v>51.851851851851855</v>
      </c>
      <c r="G157" s="262">
        <f>Sediane_N_I!D$5</f>
        <v>150.65359477124181</v>
      </c>
      <c r="H157" s="262">
        <f>Sediane_N_W!D$5</f>
        <v>260.38461538461536</v>
      </c>
      <c r="I157" s="261">
        <f ca="1">'Nord-Ouest_I'!S14</f>
        <v>112</v>
      </c>
      <c r="J157" s="261">
        <f ca="1">'Nord-Ouest_W'!K15</f>
        <v>68</v>
      </c>
      <c r="K157" s="262">
        <f>Sediane_N_W!A77*H157</f>
        <v>203.63012443438913</v>
      </c>
      <c r="M157" s="263">
        <v>165</v>
      </c>
    </row>
    <row r="158" spans="3:13" x14ac:dyDescent="0.3">
      <c r="G158" s="264"/>
      <c r="H158" s="264"/>
      <c r="K158" s="264"/>
      <c r="M158" s="265"/>
    </row>
    <row r="159" spans="3:13" x14ac:dyDescent="0.3">
      <c r="C159" s="258" t="s">
        <v>23</v>
      </c>
      <c r="D159" s="260">
        <f>Saline_I!D$3</f>
        <v>12</v>
      </c>
      <c r="E159" s="261">
        <f>Saline_I!D$4</f>
        <v>125</v>
      </c>
      <c r="F159" s="261">
        <f>Saline_W!D$4</f>
        <v>18</v>
      </c>
      <c r="G159" s="262">
        <f>Saline_I!D$5</f>
        <v>96</v>
      </c>
      <c r="H159" s="262">
        <f>Saline_W!D$5</f>
        <v>666.66666666666663</v>
      </c>
      <c r="I159" s="261">
        <f ca="1">'Sud-Est_I'!S14</f>
        <v>180</v>
      </c>
      <c r="J159" s="261">
        <f ca="1">'Sud-Est_W'!K15</f>
        <v>26</v>
      </c>
      <c r="K159" s="262">
        <f>Saline_W!A77*H159</f>
        <v>666.66666666666663</v>
      </c>
      <c r="M159" s="263">
        <v>145</v>
      </c>
    </row>
    <row r="165" spans="3:13" s="246" customFormat="1" ht="18" hidden="1" outlineLevel="1" x14ac:dyDescent="0.3">
      <c r="C165" s="171" t="s">
        <v>202</v>
      </c>
      <c r="D165" s="246" t="s">
        <v>236</v>
      </c>
    </row>
    <row r="166" spans="3:13" hidden="1" outlineLevel="1" x14ac:dyDescent="0.3"/>
    <row r="167" spans="3:13" hidden="1" outlineLevel="1" x14ac:dyDescent="0.3">
      <c r="M167" s="243" t="s">
        <v>179</v>
      </c>
    </row>
    <row r="168" spans="3:13" hidden="1" outlineLevel="1" x14ac:dyDescent="0.3"/>
    <row r="169" spans="3:13" hidden="1" outlineLevel="1" x14ac:dyDescent="0.3">
      <c r="M169" s="243" t="s">
        <v>181</v>
      </c>
    </row>
    <row r="170" spans="3:13" ht="43.2" hidden="1" outlineLevel="1" x14ac:dyDescent="0.3">
      <c r="C170" s="258"/>
      <c r="D170" s="259" t="s">
        <v>134</v>
      </c>
      <c r="E170" s="259" t="s">
        <v>178</v>
      </c>
      <c r="F170" s="259" t="s">
        <v>177</v>
      </c>
      <c r="G170" s="259" t="s">
        <v>135</v>
      </c>
      <c r="H170" s="259" t="s">
        <v>136</v>
      </c>
      <c r="I170" s="259" t="s">
        <v>200</v>
      </c>
      <c r="J170" s="259" t="s">
        <v>177</v>
      </c>
      <c r="K170" s="259" t="s">
        <v>201</v>
      </c>
      <c r="M170" s="259" t="s">
        <v>180</v>
      </c>
    </row>
    <row r="171" spans="3:13" hidden="1" outlineLevel="1" x14ac:dyDescent="0.3"/>
    <row r="172" spans="3:13" hidden="1" outlineLevel="1" x14ac:dyDescent="0.3">
      <c r="C172" s="258" t="s">
        <v>26</v>
      </c>
      <c r="D172" s="260">
        <v>45</v>
      </c>
      <c r="E172" s="261">
        <v>120</v>
      </c>
      <c r="F172" s="261">
        <v>68</v>
      </c>
      <c r="G172" s="262">
        <v>375</v>
      </c>
      <c r="H172" s="262">
        <v>661.76470588235293</v>
      </c>
      <c r="K172" s="262">
        <v>347.42647058823525</v>
      </c>
      <c r="M172" s="263">
        <v>340</v>
      </c>
    </row>
    <row r="173" spans="3:13" hidden="1" outlineLevel="1" x14ac:dyDescent="0.3">
      <c r="G173" s="264"/>
      <c r="H173" s="264"/>
      <c r="K173" s="264"/>
      <c r="M173" s="265"/>
    </row>
    <row r="174" spans="3:13" hidden="1" outlineLevel="1" x14ac:dyDescent="0.3">
      <c r="C174" s="258" t="s">
        <v>17</v>
      </c>
      <c r="D174" s="260">
        <v>15</v>
      </c>
      <c r="E174" s="261">
        <v>120</v>
      </c>
      <c r="F174" s="261">
        <v>85</v>
      </c>
      <c r="G174" s="262">
        <v>125</v>
      </c>
      <c r="H174" s="262">
        <v>176.47058823529412</v>
      </c>
      <c r="K174" s="262">
        <v>141.94373401534526</v>
      </c>
      <c r="M174" s="263">
        <v>130</v>
      </c>
    </row>
    <row r="175" spans="3:13" hidden="1" outlineLevel="1" x14ac:dyDescent="0.3">
      <c r="G175" s="264"/>
      <c r="H175" s="264"/>
      <c r="K175" s="264"/>
      <c r="M175" s="265"/>
    </row>
    <row r="176" spans="3:13" hidden="1" outlineLevel="1" x14ac:dyDescent="0.3">
      <c r="C176" s="258" t="s">
        <v>18</v>
      </c>
      <c r="D176" s="260">
        <v>14.05</v>
      </c>
      <c r="E176" s="261">
        <v>88.691077875193415</v>
      </c>
      <c r="F176" s="261">
        <v>51.4982206405694</v>
      </c>
      <c r="G176" s="262">
        <v>158.41503267973854</v>
      </c>
      <c r="H176" s="262">
        <v>272.90384615384619</v>
      </c>
      <c r="K176" s="262">
        <v>213.90370418552035</v>
      </c>
      <c r="M176" s="263">
        <v>165</v>
      </c>
    </row>
    <row r="177" spans="3:13" hidden="1" outlineLevel="1" x14ac:dyDescent="0.3">
      <c r="G177" s="264"/>
      <c r="H177" s="264"/>
      <c r="K177" s="264"/>
      <c r="M177" s="265"/>
    </row>
    <row r="178" spans="3:13" hidden="1" outlineLevel="1" x14ac:dyDescent="0.3">
      <c r="C178" s="258" t="s">
        <v>23</v>
      </c>
      <c r="D178" s="260">
        <v>11.55</v>
      </c>
      <c r="E178" s="261">
        <v>125</v>
      </c>
      <c r="F178" s="261">
        <v>18</v>
      </c>
      <c r="G178" s="262">
        <v>92.4</v>
      </c>
      <c r="H178" s="262">
        <v>641.66666666666674</v>
      </c>
      <c r="K178" s="262">
        <v>641.66666666666674</v>
      </c>
      <c r="M178" s="263">
        <v>145</v>
      </c>
    </row>
    <row r="179" spans="3:13" hidden="1" outlineLevel="1" x14ac:dyDescent="0.3"/>
    <row r="180" spans="3:13" hidden="1" outlineLevel="1" x14ac:dyDescent="0.3"/>
    <row r="181" spans="3:13" hidden="1" outlineLevel="1" x14ac:dyDescent="0.3"/>
    <row r="182" spans="3:13" collapsed="1" x14ac:dyDescent="0.3"/>
    <row r="185" spans="3:13" s="246" customFormat="1" ht="18" collapsed="1" x14ac:dyDescent="0.3">
      <c r="C185" s="171" t="s">
        <v>233</v>
      </c>
      <c r="F185" s="246" t="s">
        <v>238</v>
      </c>
    </row>
    <row r="188" spans="3:13" x14ac:dyDescent="0.3">
      <c r="C188" s="243" t="s">
        <v>26</v>
      </c>
      <c r="F188" s="243" t="s">
        <v>17</v>
      </c>
      <c r="I188" s="243" t="s">
        <v>23</v>
      </c>
      <c r="L188" s="243" t="s">
        <v>18</v>
      </c>
    </row>
    <row r="190" spans="3:13" hidden="1" outlineLevel="1" x14ac:dyDescent="0.3">
      <c r="C190" s="243" t="s">
        <v>223</v>
      </c>
      <c r="D190" s="243" t="s">
        <v>224</v>
      </c>
      <c r="F190" s="243" t="s">
        <v>223</v>
      </c>
      <c r="G190" s="243" t="s">
        <v>224</v>
      </c>
      <c r="I190" s="243" t="s">
        <v>223</v>
      </c>
      <c r="J190" s="243" t="s">
        <v>224</v>
      </c>
      <c r="L190" s="243" t="s">
        <v>223</v>
      </c>
      <c r="M190" s="243" t="s">
        <v>224</v>
      </c>
    </row>
    <row r="191" spans="3:13" hidden="1" outlineLevel="1" x14ac:dyDescent="0.3">
      <c r="C191" s="266">
        <f>IF(Serene_A_I!$H$3&gt;0,Serene_A_I!$I6,0)</f>
        <v>1</v>
      </c>
      <c r="D191" s="266">
        <f>IF(Serene_A_W!$H$3&gt;0,Serene_A_W!$I6,0)</f>
        <v>1</v>
      </c>
      <c r="F191" s="266">
        <f>IF(Serene_N_I!$H$3&gt;0,Serene_N_I!$I6,0)</f>
        <v>1</v>
      </c>
      <c r="G191" s="266">
        <f>IF(Serene_N_W!$H$3&gt;0,Serene_N_W!$I6,0)</f>
        <v>1</v>
      </c>
      <c r="I191" s="266">
        <f>IF(Saline_I!$H$3&gt;0,Saline_I!$I6,0)</f>
        <v>1</v>
      </c>
      <c r="J191" s="266">
        <f>IF(Saline_W!$H$3&gt;0,Saline_W!$I6,0)</f>
        <v>1</v>
      </c>
      <c r="L191" s="266">
        <f>IF(Sediane_N_I!$H$3&gt;0,Sediane_N_I!$I6,0)</f>
        <v>1</v>
      </c>
      <c r="M191" s="266">
        <f>IF(Sediane_N_W!$H$3&gt;0,Sediane_N_W!$I6,0)</f>
        <v>1</v>
      </c>
    </row>
    <row r="192" spans="3:13" hidden="1" outlineLevel="1" x14ac:dyDescent="0.3">
      <c r="C192" s="266">
        <f>IF(Serene_A_I!$H$3&gt;0,Serene_A_I!$I7,0)</f>
        <v>0.8</v>
      </c>
      <c r="D192" s="266">
        <f>IF(Serene_A_W!$H$3&gt;0,Serene_A_W!$I7,0)</f>
        <v>0.75</v>
      </c>
      <c r="F192" s="266">
        <f>IF(Serene_N_I!$H$3&gt;0,Serene_N_I!$I7,0)</f>
        <v>0.85</v>
      </c>
      <c r="G192" s="266">
        <f>IF(Serene_N_W!$H$3&gt;0,Serene_N_W!$I7,0)</f>
        <v>0.54</v>
      </c>
      <c r="I192" s="266">
        <f>IF(Saline_I!$H$3&gt;0,Saline_I!$I7,0)</f>
        <v>0.95</v>
      </c>
      <c r="J192" s="266">
        <f>IF(Saline_W!$H$3&gt;0,Saline_W!$I7,0)</f>
        <v>0.4</v>
      </c>
      <c r="L192" s="266">
        <f>IF(Sediane_N_I!$H$3&gt;0,Sediane_N_I!$I7,0)</f>
        <v>0.7</v>
      </c>
      <c r="M192" s="266">
        <f>IF(Sediane_N_W!$H$3&gt;0,Sediane_N_W!$I7,0)</f>
        <v>0.8</v>
      </c>
    </row>
    <row r="193" spans="3:13" hidden="1" outlineLevel="1" x14ac:dyDescent="0.3">
      <c r="C193" s="266">
        <f>IF(Serene_A_I!$H$3&gt;0,Serene_A_I!$I8,0)</f>
        <v>0.5</v>
      </c>
      <c r="D193" s="266">
        <f>IF(Serene_A_W!$H$3&gt;0,Serene_A_W!$I8,0)</f>
        <v>0.35</v>
      </c>
      <c r="F193" s="266">
        <f>IF(Serene_N_I!$H$3&gt;0,Serene_N_I!$I8,0)</f>
        <v>0.75</v>
      </c>
      <c r="G193" s="266">
        <f>IF(Serene_N_W!$H$3&gt;0,Serene_N_W!$I8,0)</f>
        <v>0.35</v>
      </c>
      <c r="I193" s="266">
        <f>IF(Saline_I!$H$3&gt;0,Saline_I!$I8,0)</f>
        <v>0.9</v>
      </c>
      <c r="J193" s="266">
        <f>IF(Saline_W!$H$3&gt;0,Saline_W!$I8,0)</f>
        <v>0.2</v>
      </c>
      <c r="L193" s="266">
        <f>IF(Sediane_N_I!$H$3&gt;0,Sediane_N_I!$I8,0)</f>
        <v>0.4</v>
      </c>
      <c r="M193" s="266">
        <f>IF(Sediane_N_W!$H$3&gt;0,Sediane_N_W!$I8,0)</f>
        <v>0.3</v>
      </c>
    </row>
    <row r="194" spans="3:13" hidden="1" outlineLevel="1" x14ac:dyDescent="0.3">
      <c r="C194" s="266">
        <f>IF(Serene_A_I!$H$3&gt;0,Serene_A_I!$I9,0)</f>
        <v>0</v>
      </c>
      <c r="D194" s="266">
        <f>IF(Serene_A_W!$H$3&gt;0,Serene_A_W!$I9,0)</f>
        <v>0.2</v>
      </c>
      <c r="F194" s="266">
        <f>IF(Serene_N_I!$H$3&gt;0,Serene_N_I!$I9,0)</f>
        <v>0</v>
      </c>
      <c r="G194" s="266">
        <f>IF(Serene_N_W!$H$3&gt;0,Serene_N_W!$I9,0)</f>
        <v>0.11</v>
      </c>
      <c r="I194" s="266">
        <f>IF(Saline_I!$H$3&gt;0,Saline_I!$I9,0)</f>
        <v>0.45</v>
      </c>
      <c r="J194" s="266">
        <f>IF(Saline_W!$H$3&gt;0,Saline_W!$I9,0)</f>
        <v>0</v>
      </c>
      <c r="L194" s="266">
        <f>IF(Sediane_N_I!$H$3&gt;0,Sediane_N_I!$I9,0)</f>
        <v>0</v>
      </c>
      <c r="M194" s="266">
        <f>IF(Sediane_N_W!$H$3&gt;0,Sediane_N_W!$I9,0)</f>
        <v>0</v>
      </c>
    </row>
    <row r="195" spans="3:13" hidden="1" outlineLevel="1" x14ac:dyDescent="0.3">
      <c r="C195" s="266" t="str">
        <f>IF(Serene_A_I!$H$3&gt;0,Serene_A_I!$I10,0)</f>
        <v/>
      </c>
      <c r="D195" s="266">
        <f>IF(Serene_A_W!$H$3&gt;0,Serene_A_W!$I10,0)</f>
        <v>0</v>
      </c>
      <c r="F195" s="266" t="str">
        <f>IF(Serene_N_I!$H$3&gt;0,Serene_N_I!$I10,0)</f>
        <v/>
      </c>
      <c r="G195" s="266">
        <f>IF(Serene_N_W!$H$3&gt;0,Serene_N_W!$I10,0)</f>
        <v>0</v>
      </c>
      <c r="I195" s="266">
        <f>IF(Saline_I!$H$3&gt;0,Saline_I!$I10,0)</f>
        <v>0</v>
      </c>
      <c r="J195" s="266" t="str">
        <f>IF(Saline_W!$H$3&gt;0,Saline_W!$I10,0)</f>
        <v/>
      </c>
      <c r="L195" s="266" t="str">
        <f>IF(Sediane_N_I!$H$3&gt;0,Sediane_N_I!$I10,0)</f>
        <v/>
      </c>
      <c r="M195" s="266" t="str">
        <f>IF(Sediane_N_W!$H$3&gt;0,Sediane_N_W!$I10,0)</f>
        <v/>
      </c>
    </row>
    <row r="196" spans="3:13" hidden="1" outlineLevel="1" x14ac:dyDescent="0.3">
      <c r="C196" s="266" t="str">
        <f>IF(Serene_A_I!$H$3&gt;0,Serene_A_I!$I11,0)</f>
        <v/>
      </c>
      <c r="D196" s="266" t="str">
        <f>IF(Serene_A_W!$H$3&gt;0,Serene_A_W!$I11,0)</f>
        <v/>
      </c>
      <c r="F196" s="266" t="str">
        <f>IF(Serene_N_I!$H$3&gt;0,Serene_N_I!$I11,0)</f>
        <v/>
      </c>
      <c r="G196" s="266" t="str">
        <f>IF(Serene_N_W!$H$3&gt;0,Serene_N_W!$I11,0)</f>
        <v/>
      </c>
      <c r="I196" s="266" t="str">
        <f>IF(Saline_I!$H$3&gt;0,Saline_I!$I11,0)</f>
        <v/>
      </c>
      <c r="J196" s="266" t="str">
        <f>IF(Saline_W!$H$3&gt;0,Saline_W!$I11,0)</f>
        <v/>
      </c>
      <c r="L196" s="266" t="str">
        <f>IF(Sediane_N_I!$H$3&gt;0,Sediane_N_I!$I11,0)</f>
        <v/>
      </c>
      <c r="M196" s="266" t="str">
        <f>IF(Sediane_N_W!$H$3&gt;0,Sediane_N_W!$I11,0)</f>
        <v/>
      </c>
    </row>
    <row r="197" spans="3:13" hidden="1" outlineLevel="1" x14ac:dyDescent="0.3">
      <c r="C197" s="267">
        <f>IF(Serene_A_I!$M$3&gt;0,Serene_A_I!$N6,0)</f>
        <v>1</v>
      </c>
      <c r="D197" s="267">
        <f>IF(Serene_A_W!$M$3&gt;0,Serene_A_W!$N6,0)</f>
        <v>1</v>
      </c>
      <c r="F197" s="267">
        <f>IF(Serene_N_I!$M$3&gt;0,Serene_N_I!$N6,0)</f>
        <v>1</v>
      </c>
      <c r="G197" s="267">
        <f>IF(Serene_N_W!$M$3&gt;0,Serene_N_W!$N6,0)</f>
        <v>1</v>
      </c>
      <c r="I197" s="267">
        <f>IF(Saline_I!$M$3&gt;0,Saline_I!$N6,0)</f>
        <v>0</v>
      </c>
      <c r="J197" s="267">
        <f>IF(Saline_W!$M$3&gt;0,Saline_W!$N6,0)</f>
        <v>0</v>
      </c>
      <c r="L197" s="267">
        <f>IF(Sediane_N_I!$M$3&gt;0,Sediane_N_I!$N6,0)</f>
        <v>1</v>
      </c>
      <c r="M197" s="267">
        <f>IF(Sediane_N_W!$M$3&gt;0,Sediane_N_W!$N6,0)</f>
        <v>1</v>
      </c>
    </row>
    <row r="198" spans="3:13" hidden="1" outlineLevel="1" x14ac:dyDescent="0.3">
      <c r="C198" s="267">
        <f>IF(Serene_A_I!$M$3&gt;0,Serene_A_I!$N7,0)</f>
        <v>0.8</v>
      </c>
      <c r="D198" s="267">
        <f>IF(Serene_A_W!$M$3&gt;0,Serene_A_W!$N7,0)</f>
        <v>0.75</v>
      </c>
      <c r="F198" s="267">
        <f>IF(Serene_N_I!$M$3&gt;0,Serene_N_I!$N7,0)</f>
        <v>0.85</v>
      </c>
      <c r="G198" s="267">
        <f>IF(Serene_N_W!$M$3&gt;0,Serene_N_W!$N7,0)</f>
        <v>0.54</v>
      </c>
      <c r="I198" s="267">
        <f>IF(Saline_I!$M$3&gt;0,Saline_I!$N7,0)</f>
        <v>0</v>
      </c>
      <c r="J198" s="267">
        <f>IF(Saline_W!$M$3&gt;0,Saline_W!$N7,0)</f>
        <v>0</v>
      </c>
      <c r="L198" s="267">
        <f>IF(Sediane_N_I!$M$3&gt;0,Sediane_N_I!$N7,0)</f>
        <v>0.75</v>
      </c>
      <c r="M198" s="267">
        <f>IF(Sediane_N_W!$M$3&gt;0,Sediane_N_W!$N7,0)</f>
        <v>0.78</v>
      </c>
    </row>
    <row r="199" spans="3:13" hidden="1" outlineLevel="1" x14ac:dyDescent="0.3">
      <c r="C199" s="267">
        <f>IF(Serene_A_I!$M$3&gt;0,Serene_A_I!$N8,0)</f>
        <v>0.5</v>
      </c>
      <c r="D199" s="267">
        <f>IF(Serene_A_W!$M$3&gt;0,Serene_A_W!$N8,0)</f>
        <v>0.45</v>
      </c>
      <c r="F199" s="267">
        <f>IF(Serene_N_I!$M$3&gt;0,Serene_N_I!$N8,0)</f>
        <v>0.75</v>
      </c>
      <c r="G199" s="267">
        <f>IF(Serene_N_W!$M$3&gt;0,Serene_N_W!$N8,0)</f>
        <v>0.35</v>
      </c>
      <c r="I199" s="267">
        <f>IF(Saline_I!$M$3&gt;0,Saline_I!$N8,0)</f>
        <v>0</v>
      </c>
      <c r="J199" s="267">
        <f>IF(Saline_W!$M$3&gt;0,Saline_W!$N8,0)</f>
        <v>0</v>
      </c>
      <c r="L199" s="267">
        <f>IF(Sediane_N_I!$M$3&gt;0,Sediane_N_I!$N8,0)</f>
        <v>0.56999999999999995</v>
      </c>
      <c r="M199" s="267">
        <f>IF(Sediane_N_W!$M$3&gt;0,Sediane_N_W!$N8,0)</f>
        <v>0.1</v>
      </c>
    </row>
    <row r="200" spans="3:13" hidden="1" outlineLevel="1" x14ac:dyDescent="0.3">
      <c r="C200" s="267">
        <f>IF(Serene_A_I!$M$3&gt;0,Serene_A_I!$N9,0)</f>
        <v>0</v>
      </c>
      <c r="D200" s="267">
        <f>IF(Serene_A_W!$M$3&gt;0,Serene_A_W!$N9,0)</f>
        <v>0</v>
      </c>
      <c r="F200" s="267">
        <f>IF(Serene_N_I!$M$3&gt;0,Serene_N_I!$N9,0)</f>
        <v>0</v>
      </c>
      <c r="G200" s="267">
        <f>IF(Serene_N_W!$M$3&gt;0,Serene_N_W!$N9,0)</f>
        <v>0.11</v>
      </c>
      <c r="I200" s="267">
        <f>IF(Saline_I!$M$3&gt;0,Saline_I!$N9,0)</f>
        <v>0</v>
      </c>
      <c r="J200" s="267">
        <f>IF(Saline_W!$M$3&gt;0,Saline_W!$N9,0)</f>
        <v>0</v>
      </c>
      <c r="L200" s="267">
        <f>IF(Sediane_N_I!$M$3&gt;0,Sediane_N_I!$N9,0)</f>
        <v>0</v>
      </c>
      <c r="M200" s="267">
        <f>IF(Sediane_N_W!$M$3&gt;0,Sediane_N_W!$N9,0)</f>
        <v>0</v>
      </c>
    </row>
    <row r="201" spans="3:13" hidden="1" outlineLevel="1" x14ac:dyDescent="0.3">
      <c r="C201" s="267" t="str">
        <f>IF(Serene_A_I!$M$3&gt;0,Serene_A_I!$N10,0)</f>
        <v/>
      </c>
      <c r="D201" s="267" t="str">
        <f>IF(Serene_A_W!$M$3&gt;0,Serene_A_W!$N10,0)</f>
        <v/>
      </c>
      <c r="F201" s="267" t="str">
        <f>IF(Serene_N_I!$M$3&gt;0,Serene_N_I!$N10,0)</f>
        <v/>
      </c>
      <c r="G201" s="267">
        <f>IF(Serene_N_W!$M$3&gt;0,Serene_N_W!$N10,0)</f>
        <v>0</v>
      </c>
      <c r="I201" s="267">
        <f>IF(Saline_I!$M$3&gt;0,Saline_I!$N10,0)</f>
        <v>0</v>
      </c>
      <c r="J201" s="267">
        <f>IF(Saline_W!$M$3&gt;0,Saline_W!$N10,0)</f>
        <v>0</v>
      </c>
      <c r="L201" s="267" t="str">
        <f>IF(Sediane_N_I!$M$3&gt;0,Sediane_N_I!$N10,0)</f>
        <v/>
      </c>
      <c r="M201" s="267" t="str">
        <f>IF(Sediane_N_W!$M$3&gt;0,Sediane_N_W!$N10,0)</f>
        <v/>
      </c>
    </row>
    <row r="202" spans="3:13" hidden="1" outlineLevel="1" x14ac:dyDescent="0.3">
      <c r="C202" s="267" t="str">
        <f>IF(Serene_A_I!$M$3&gt;0,Serene_A_I!$N11,0)</f>
        <v/>
      </c>
      <c r="D202" s="267" t="str">
        <f>IF(Serene_A_W!$M$3&gt;0,Serene_A_W!$N11,0)</f>
        <v/>
      </c>
      <c r="F202" s="267" t="str">
        <f>IF(Serene_N_I!$M$3&gt;0,Serene_N_I!$N11,0)</f>
        <v/>
      </c>
      <c r="G202" s="267" t="str">
        <f>IF(Serene_N_W!$M$3&gt;0,Serene_N_W!$N11,0)</f>
        <v/>
      </c>
      <c r="I202" s="267">
        <f>IF(Saline_I!$M$3&gt;0,Saline_I!$N11,0)</f>
        <v>0</v>
      </c>
      <c r="J202" s="267">
        <f>IF(Saline_W!$M$3&gt;0,Saline_W!$N11,0)</f>
        <v>0</v>
      </c>
      <c r="L202" s="267" t="str">
        <f>IF(Sediane_N_I!$M$3&gt;0,Sediane_N_I!$N11,0)</f>
        <v/>
      </c>
      <c r="M202" s="267" t="str">
        <f>IF(Sediane_N_W!$M$3&gt;0,Sediane_N_W!$N11,0)</f>
        <v/>
      </c>
    </row>
    <row r="203" spans="3:13" hidden="1" outlineLevel="1" x14ac:dyDescent="0.3">
      <c r="C203" s="268">
        <f>IF(Serene_A_I!$R$3&gt;0,Serene_A_I!$S6,0)</f>
        <v>1</v>
      </c>
      <c r="D203" s="268">
        <f>IF(Serene_A_W!$R$3&gt;0,Serene_A_W!$S6,0)</f>
        <v>1</v>
      </c>
      <c r="F203" s="268">
        <f>IF(Serene_N_I!$R$3&gt;0,Serene_N_I!$S6,0)</f>
        <v>1</v>
      </c>
      <c r="G203" s="268">
        <f>IF(Serene_N_W!$R$3&gt;0,Serene_N_W!$S6,0)</f>
        <v>1</v>
      </c>
      <c r="I203" s="268">
        <f>IF(Saline_I!$R$3&gt;0,Saline_I!$S6,0)</f>
        <v>0</v>
      </c>
      <c r="J203" s="268">
        <f>IF(Saline_W!$R$3&gt;0,Saline_W!$S6,0)</f>
        <v>0</v>
      </c>
      <c r="L203" s="268">
        <f>IF(Sediane_N_I!$R$3&gt;0,Sediane_N_I!$S6,0)</f>
        <v>1</v>
      </c>
      <c r="M203" s="268">
        <f>IF(Sediane_N_W!$R$3&gt;0,Sediane_N_W!$S6,0)</f>
        <v>1</v>
      </c>
    </row>
    <row r="204" spans="3:13" hidden="1" outlineLevel="1" x14ac:dyDescent="0.3">
      <c r="C204" s="268">
        <f>IF(Serene_A_I!$R$3&gt;0,Serene_A_I!$S7,0)</f>
        <v>0.8</v>
      </c>
      <c r="D204" s="268">
        <f>IF(Serene_A_W!$R$3&gt;0,Serene_A_W!$S7,0)</f>
        <v>0.7</v>
      </c>
      <c r="F204" s="268">
        <f>IF(Serene_N_I!$R$3&gt;0,Serene_N_I!$S7,0)</f>
        <v>0.85</v>
      </c>
      <c r="G204" s="268">
        <f>IF(Serene_N_W!$R$3&gt;0,Serene_N_W!$S7,0)</f>
        <v>0.54</v>
      </c>
      <c r="I204" s="268">
        <f>IF(Saline_I!$R$3&gt;0,Saline_I!$S7,0)</f>
        <v>0</v>
      </c>
      <c r="J204" s="268">
        <f>IF(Saline_W!$R$3&gt;0,Saline_W!$S7,0)</f>
        <v>0</v>
      </c>
      <c r="L204" s="268">
        <f>IF(Sediane_N_I!$R$3&gt;0,Sediane_N_I!$S7,0)</f>
        <v>0.75</v>
      </c>
      <c r="M204" s="268">
        <f>IF(Sediane_N_W!$R$3&gt;0,Sediane_N_W!$S7,0)</f>
        <v>0.78</v>
      </c>
    </row>
    <row r="205" spans="3:13" hidden="1" outlineLevel="1" x14ac:dyDescent="0.3">
      <c r="C205" s="268">
        <f>IF(Serene_A_I!$R$3&gt;0,Serene_A_I!$S8,0)</f>
        <v>0.5</v>
      </c>
      <c r="D205" s="268">
        <f>IF(Serene_A_W!$R$3&gt;0,Serene_A_W!$S8,0)</f>
        <v>0.25</v>
      </c>
      <c r="F205" s="268">
        <f>IF(Serene_N_I!$R$3&gt;0,Serene_N_I!$S8,0)</f>
        <v>0.75</v>
      </c>
      <c r="G205" s="268">
        <f>IF(Serene_N_W!$R$3&gt;0,Serene_N_W!$S8,0)</f>
        <v>0.35</v>
      </c>
      <c r="I205" s="268">
        <f>IF(Saline_I!$R$3&gt;0,Saline_I!$S8,0)</f>
        <v>0</v>
      </c>
      <c r="J205" s="268">
        <f>IF(Saline_W!$R$3&gt;0,Saline_W!$S8,0)</f>
        <v>0</v>
      </c>
      <c r="L205" s="268">
        <f>IF(Sediane_N_I!$R$3&gt;0,Sediane_N_I!$S8,0)</f>
        <v>0.56999999999999995</v>
      </c>
      <c r="M205" s="268">
        <f>IF(Sediane_N_W!$R$3&gt;0,Sediane_N_W!$S8,0)</f>
        <v>0.1</v>
      </c>
    </row>
    <row r="206" spans="3:13" hidden="1" outlineLevel="1" x14ac:dyDescent="0.3">
      <c r="C206" s="268">
        <f>IF(Serene_A_I!$R$3&gt;0,Serene_A_I!$S9,0)</f>
        <v>0</v>
      </c>
      <c r="D206" s="268">
        <f>IF(Serene_A_W!$R$3&gt;0,Serene_A_W!$S9,0)</f>
        <v>0.1</v>
      </c>
      <c r="F206" s="268">
        <f>IF(Serene_N_I!$R$3&gt;0,Serene_N_I!$S9,0)</f>
        <v>0</v>
      </c>
      <c r="G206" s="268">
        <f>IF(Serene_N_W!$R$3&gt;0,Serene_N_W!$S9,0)</f>
        <v>0.11</v>
      </c>
      <c r="I206" s="268">
        <f>IF(Saline_I!$R$3&gt;0,Saline_I!$S9,0)</f>
        <v>0</v>
      </c>
      <c r="J206" s="268">
        <f>IF(Saline_W!$R$3&gt;0,Saline_W!$S9,0)</f>
        <v>0</v>
      </c>
      <c r="L206" s="268">
        <f>IF(Sediane_N_I!$R$3&gt;0,Sediane_N_I!$S9,0)</f>
        <v>0</v>
      </c>
      <c r="M206" s="268">
        <f>IF(Sediane_N_W!$R$3&gt;0,Sediane_N_W!$S9,0)</f>
        <v>0</v>
      </c>
    </row>
    <row r="207" spans="3:13" hidden="1" outlineLevel="1" x14ac:dyDescent="0.3">
      <c r="C207" s="268" t="str">
        <f>IF(Serene_A_I!$R$3&gt;0,Serene_A_I!$S10,0)</f>
        <v/>
      </c>
      <c r="D207" s="268">
        <f>IF(Serene_A_W!$R$3&gt;0,Serene_A_W!$S10,0)</f>
        <v>0</v>
      </c>
      <c r="F207" s="268" t="str">
        <f>IF(Serene_N_I!$R$3&gt;0,Serene_N_I!$S10,0)</f>
        <v/>
      </c>
      <c r="G207" s="268">
        <f>IF(Serene_N_W!$R$3&gt;0,Serene_N_W!$S10,0)</f>
        <v>0</v>
      </c>
      <c r="I207" s="268">
        <f>IF(Saline_I!$R$3&gt;0,Saline_I!$S10,0)</f>
        <v>0</v>
      </c>
      <c r="J207" s="268">
        <f>IF(Saline_W!$R$3&gt;0,Saline_W!$S10,0)</f>
        <v>0</v>
      </c>
      <c r="L207" s="268" t="str">
        <f>IF(Sediane_N_I!$R$3&gt;0,Sediane_N_I!$S10,0)</f>
        <v/>
      </c>
      <c r="M207" s="268" t="str">
        <f>IF(Sediane_N_W!$R$3&gt;0,Sediane_N_W!$S10,0)</f>
        <v/>
      </c>
    </row>
    <row r="208" spans="3:13" hidden="1" outlineLevel="1" x14ac:dyDescent="0.3">
      <c r="C208" s="268" t="str">
        <f>IF(Serene_A_I!$R$3&gt;0,Serene_A_I!$S11,0)</f>
        <v/>
      </c>
      <c r="D208" s="268" t="str">
        <f>IF(Serene_A_W!$R$3&gt;0,Serene_A_W!$S11,0)</f>
        <v/>
      </c>
      <c r="F208" s="268" t="str">
        <f>IF(Serene_N_I!$R$3&gt;0,Serene_N_I!$S11,0)</f>
        <v/>
      </c>
      <c r="G208" s="268" t="str">
        <f>IF(Serene_N_W!$R$3&gt;0,Serene_N_W!$S11,0)</f>
        <v/>
      </c>
      <c r="I208" s="268">
        <f>IF(Saline_I!$R$3&gt;0,Saline_I!$S11,0)</f>
        <v>0</v>
      </c>
      <c r="J208" s="268">
        <f>IF(Saline_W!$R$3&gt;0,Saline_W!$S11,0)</f>
        <v>0</v>
      </c>
      <c r="L208" s="268" t="str">
        <f>IF(Sediane_N_I!$R$3&gt;0,Sediane_N_I!$S11,0)</f>
        <v/>
      </c>
      <c r="M208" s="268" t="str">
        <f>IF(Sediane_N_W!$R$3&gt;0,Sediane_N_W!$S11,0)</f>
        <v/>
      </c>
    </row>
    <row r="209" spans="3:13" hidden="1" outlineLevel="1" x14ac:dyDescent="0.3">
      <c r="C209" s="267">
        <f>IF(Serene_A_I!$W$3&gt;0,Serene_A_I!$X6,0)</f>
        <v>0</v>
      </c>
      <c r="D209" s="267">
        <f>IF(Serene_A_W!$W$3&gt;0,Serene_A_W!$X6,0)</f>
        <v>0</v>
      </c>
      <c r="F209" s="267">
        <f>IF(Serene_N_I!$W$3&gt;0,Serene_N_I!$X6,0)</f>
        <v>0</v>
      </c>
      <c r="G209" s="267">
        <f>IF(Serene_N_W!$W$3&gt;0,Serene_N_W!$X6,0)</f>
        <v>0</v>
      </c>
      <c r="I209" s="267">
        <f>IF(Saline_I!$W$3&gt;0,Saline_I!$X6,0)</f>
        <v>0</v>
      </c>
      <c r="J209" s="267">
        <f>IF(Saline_W!$W$3&gt;0,Saline_W!$X6,0)</f>
        <v>0</v>
      </c>
      <c r="L209" s="267">
        <f>IF(Sediane_N_I!$W$3&gt;0,Sediane_N_I!$X6,0)</f>
        <v>0</v>
      </c>
      <c r="M209" s="267">
        <f>IF(Sediane_N_W!$W$3&gt;0,Sediane_N_W!$X6,0)</f>
        <v>0</v>
      </c>
    </row>
    <row r="210" spans="3:13" hidden="1" outlineLevel="1" x14ac:dyDescent="0.3">
      <c r="C210" s="267">
        <f>IF(Serene_A_I!$W$3&gt;0,Serene_A_I!$X7,0)</f>
        <v>0</v>
      </c>
      <c r="D210" s="267">
        <f>IF(Serene_A_W!$W$3&gt;0,Serene_A_W!$X7,0)</f>
        <v>0</v>
      </c>
      <c r="F210" s="267">
        <f>IF(Serene_N_I!$W$3&gt;0,Serene_N_I!$X7,0)</f>
        <v>0</v>
      </c>
      <c r="G210" s="267">
        <f>IF(Serene_N_W!$W$3&gt;0,Serene_N_W!$X7,0)</f>
        <v>0</v>
      </c>
      <c r="I210" s="267">
        <f>IF(Saline_I!$W$3&gt;0,Saline_I!$X7,0)</f>
        <v>0</v>
      </c>
      <c r="J210" s="267">
        <f>IF(Saline_W!$W$3&gt;0,Saline_W!$X7,0)</f>
        <v>0</v>
      </c>
      <c r="L210" s="267">
        <f>IF(Sediane_N_I!$W$3&gt;0,Sediane_N_I!$X7,0)</f>
        <v>0</v>
      </c>
      <c r="M210" s="267">
        <f>IF(Sediane_N_W!$W$3&gt;0,Sediane_N_W!$X7,0)</f>
        <v>0</v>
      </c>
    </row>
    <row r="211" spans="3:13" hidden="1" outlineLevel="1" x14ac:dyDescent="0.3">
      <c r="C211" s="267">
        <f>IF(Serene_A_I!$W$3&gt;0,Serene_A_I!$X8,0)</f>
        <v>0</v>
      </c>
      <c r="D211" s="267">
        <f>IF(Serene_A_W!$W$3&gt;0,Serene_A_W!$X8,0)</f>
        <v>0</v>
      </c>
      <c r="F211" s="267">
        <f>IF(Serene_N_I!$W$3&gt;0,Serene_N_I!$X8,0)</f>
        <v>0</v>
      </c>
      <c r="G211" s="267">
        <f>IF(Serene_N_W!$W$3&gt;0,Serene_N_W!$X8,0)</f>
        <v>0</v>
      </c>
      <c r="I211" s="267">
        <f>IF(Saline_I!$W$3&gt;0,Saline_I!$X8,0)</f>
        <v>0</v>
      </c>
      <c r="J211" s="267">
        <f>IF(Saline_W!$W$3&gt;0,Saline_W!$X8,0)</f>
        <v>0</v>
      </c>
      <c r="L211" s="267">
        <f>IF(Sediane_N_I!$W$3&gt;0,Sediane_N_I!$X8,0)</f>
        <v>0</v>
      </c>
      <c r="M211" s="267">
        <f>IF(Sediane_N_W!$W$3&gt;0,Sediane_N_W!$X8,0)</f>
        <v>0</v>
      </c>
    </row>
    <row r="212" spans="3:13" hidden="1" outlineLevel="1" x14ac:dyDescent="0.3">
      <c r="C212" s="267">
        <f>IF(Serene_A_I!$W$3&gt;0,Serene_A_I!$X9,0)</f>
        <v>0</v>
      </c>
      <c r="D212" s="267">
        <f>IF(Serene_A_W!$W$3&gt;0,Serene_A_W!$X9,0)</f>
        <v>0</v>
      </c>
      <c r="F212" s="267">
        <f>IF(Serene_N_I!$W$3&gt;0,Serene_N_I!$X9,0)</f>
        <v>0</v>
      </c>
      <c r="G212" s="267">
        <f>IF(Serene_N_W!$W$3&gt;0,Serene_N_W!$X9,0)</f>
        <v>0</v>
      </c>
      <c r="I212" s="267">
        <f>IF(Saline_I!$W$3&gt;0,Saline_I!$X9,0)</f>
        <v>0</v>
      </c>
      <c r="J212" s="267">
        <f>IF(Saline_W!$W$3&gt;0,Saline_W!$X9,0)</f>
        <v>0</v>
      </c>
      <c r="L212" s="267">
        <f>IF(Sediane_N_I!$W$3&gt;0,Sediane_N_I!$X9,0)</f>
        <v>0</v>
      </c>
      <c r="M212" s="267">
        <f>IF(Sediane_N_W!$W$3&gt;0,Sediane_N_W!$X9,0)</f>
        <v>0</v>
      </c>
    </row>
    <row r="213" spans="3:13" hidden="1" outlineLevel="1" x14ac:dyDescent="0.3">
      <c r="C213" s="267">
        <f>IF(Serene_A_I!$W$3&gt;0,Serene_A_I!$X10,0)</f>
        <v>0</v>
      </c>
      <c r="D213" s="267">
        <f>IF(Serene_A_W!$W$3&gt;0,Serene_A_W!$X10,0)</f>
        <v>0</v>
      </c>
      <c r="F213" s="267">
        <f>IF(Serene_N_I!$W$3&gt;0,Serene_N_I!$X10,0)</f>
        <v>0</v>
      </c>
      <c r="G213" s="267">
        <f>IF(Serene_N_W!$W$3&gt;0,Serene_N_W!$X10,0)</f>
        <v>0</v>
      </c>
      <c r="I213" s="267">
        <f>IF(Saline_I!$W$3&gt;0,Saline_I!$X10,0)</f>
        <v>0</v>
      </c>
      <c r="J213" s="267">
        <f>IF(Saline_W!$W$3&gt;0,Saline_W!$X10,0)</f>
        <v>0</v>
      </c>
      <c r="L213" s="267">
        <f>IF(Sediane_N_I!$W$3&gt;0,Sediane_N_I!$X10,0)</f>
        <v>0</v>
      </c>
      <c r="M213" s="267">
        <f>IF(Sediane_N_W!$W$3&gt;0,Sediane_N_W!$X10,0)</f>
        <v>0</v>
      </c>
    </row>
    <row r="214" spans="3:13" hidden="1" outlineLevel="1" x14ac:dyDescent="0.3">
      <c r="C214" s="267">
        <f>IF(Serene_A_I!$W$3&gt;0,Serene_A_I!$X11,0)</f>
        <v>0</v>
      </c>
      <c r="D214" s="267">
        <f>IF(Serene_A_W!$W$3&gt;0,Serene_A_W!$X11,0)</f>
        <v>0</v>
      </c>
      <c r="F214" s="267">
        <f>IF(Serene_N_I!$W$3&gt;0,Serene_N_I!$X11,0)</f>
        <v>0</v>
      </c>
      <c r="G214" s="267">
        <f>IF(Serene_N_W!$W$3&gt;0,Serene_N_W!$X11,0)</f>
        <v>0</v>
      </c>
      <c r="I214" s="267">
        <f>IF(Saline_I!$W$3&gt;0,Saline_I!$X11,0)</f>
        <v>0</v>
      </c>
      <c r="J214" s="267">
        <f>IF(Saline_W!$W$3&gt;0,Saline_W!$X11,0)</f>
        <v>0</v>
      </c>
      <c r="L214" s="267">
        <f>IF(Sediane_N_I!$W$3&gt;0,Sediane_N_I!$X11,0)</f>
        <v>0</v>
      </c>
      <c r="M214" s="267">
        <f>IF(Sediane_N_W!$W$3&gt;0,Sediane_N_W!$X11,0)</f>
        <v>0</v>
      </c>
    </row>
    <row r="215" spans="3:13" collapsed="1" x14ac:dyDescent="0.3">
      <c r="C215" s="269"/>
      <c r="D215" s="269"/>
      <c r="F215" s="269"/>
      <c r="G215" s="269"/>
      <c r="I215" s="269"/>
      <c r="J215" s="269"/>
      <c r="L215" s="269"/>
      <c r="M215" s="269"/>
    </row>
    <row r="216" spans="3:13" ht="15" x14ac:dyDescent="0.3">
      <c r="C216" s="270" t="s">
        <v>1</v>
      </c>
      <c r="D216" s="270"/>
      <c r="F216" s="270" t="s">
        <v>1</v>
      </c>
      <c r="G216" s="270"/>
      <c r="I216" s="270" t="s">
        <v>1</v>
      </c>
      <c r="J216" s="270"/>
      <c r="L216" s="270" t="s">
        <v>1</v>
      </c>
      <c r="M216" s="270"/>
    </row>
    <row r="217" spans="3:13" ht="15.6" thickBot="1" x14ac:dyDescent="0.35">
      <c r="C217" s="271">
        <f>E153</f>
        <v>120</v>
      </c>
      <c r="D217" s="271"/>
      <c r="F217" s="271">
        <f>E155</f>
        <v>120.00000000000001</v>
      </c>
      <c r="G217" s="271"/>
      <c r="I217" s="271">
        <f>E159</f>
        <v>125</v>
      </c>
      <c r="J217" s="271"/>
      <c r="L217" s="271">
        <f>E157</f>
        <v>89.609544468546645</v>
      </c>
      <c r="M217" s="271"/>
    </row>
    <row r="218" spans="3:13" x14ac:dyDescent="0.3">
      <c r="C218" s="272" cm="1">
        <f t="array" ref="C218:C221">_xlfn._xlws.SORT(_xlfn.UNIQUE(_xlfn._xlws.FILTER(C191:C214,C191:C214&lt;&gt;"")),,-1)</f>
        <v>1</v>
      </c>
      <c r="D218" s="273">
        <f>_xlfn.XLOOKUP(C218,Serene_A_I!$G$41:$G$141,Serene_A_I!$A$41:$A$141,"",0)</f>
        <v>0.79999999999999993</v>
      </c>
      <c r="F218" s="272" cm="1">
        <f t="array" ref="F218:F221">_xlfn._xlws.SORT(_xlfn.UNIQUE(_xlfn._xlws.FILTER(F191:F214,F191:F214&lt;&gt;"")),,-1)</f>
        <v>1</v>
      </c>
      <c r="G218" s="273">
        <f>_xlfn.XLOOKUP(F218,Serene_N_I!$G$41:$G$141,Serene_N_I!$A$41:$A$141,"",0)</f>
        <v>0.70000000000000007</v>
      </c>
      <c r="I218" s="272" cm="1">
        <f t="array" ref="I218:I222">_xlfn._xlws.SORT(_xlfn.UNIQUE(_xlfn._xlws.FILTER(I191:I214,I191:I214&lt;&gt;"")),,-1)</f>
        <v>1</v>
      </c>
      <c r="J218" s="273">
        <f>_xlfn.XLOOKUP(I218,Saline_I!$G$41:$G$141,Saline_I!$A$41:$A$141,"",0)</f>
        <v>0.25000000000000011</v>
      </c>
      <c r="L218" s="274" cm="1">
        <f t="array" ref="L218:L223">_xlfn._xlws.SORT(_xlfn.UNIQUE(_xlfn._xlws.FILTER(L191:L214,L191:L214&lt;&gt;"")),,-1)</f>
        <v>1</v>
      </c>
      <c r="M218" s="273">
        <f>_xlfn.XLOOKUP(L218,Sediane_N_I!$G$41:$G$141,Sediane_N_I!$A$41:$A$141,"",0)</f>
        <v>0.35624728850325371</v>
      </c>
    </row>
    <row r="219" spans="3:13" x14ac:dyDescent="0.3">
      <c r="C219" s="275">
        <v>0.8</v>
      </c>
      <c r="D219" s="276">
        <f>_xlfn.XLOOKUP(C219,Serene_A_I!$G$41:$G$141,Serene_A_I!$A$41:$A$141,"",0)</f>
        <v>0.84999999999999976</v>
      </c>
      <c r="F219" s="275">
        <v>0.85</v>
      </c>
      <c r="G219" s="276">
        <f>_xlfn.XLOOKUP(F219,Serene_N_I!$G$41:$G$141,Serene_N_I!$A$41:$A$141,"",0)</f>
        <v>0.80000000000000016</v>
      </c>
      <c r="I219" s="275">
        <v>0.95</v>
      </c>
      <c r="J219" s="276">
        <f>_xlfn.XLOOKUP(I219,Saline_I!$G$41:$G$141,Saline_I!$A$41:$A$141,"",0)</f>
        <v>0.30000000000000016</v>
      </c>
      <c r="L219" s="277">
        <v>0.75</v>
      </c>
      <c r="M219" s="276">
        <f>_xlfn.XLOOKUP(L219,Sediane_N_I!$G$41:$G$141,Sediane_N_I!$A$41:$A$141,"",0)</f>
        <v>0.74791395516992054</v>
      </c>
    </row>
    <row r="220" spans="3:13" x14ac:dyDescent="0.3">
      <c r="C220" s="275">
        <v>0.5</v>
      </c>
      <c r="D220" s="276">
        <f>_xlfn.XLOOKUP(C220,Serene_A_I!$G$41:$G$141,Serene_A_I!$A$41:$A$141,"",0)</f>
        <v>1</v>
      </c>
      <c r="F220" s="275">
        <v>0.75</v>
      </c>
      <c r="G220" s="276">
        <f>_xlfn.XLOOKUP(F220,Serene_N_I!$G$41:$G$141,Serene_N_I!$A$41:$A$141,"",0)</f>
        <v>1</v>
      </c>
      <c r="I220" s="275">
        <v>0.9</v>
      </c>
      <c r="J220" s="276">
        <f>_xlfn.XLOOKUP(I220,Saline_I!$G$41:$G$141,Saline_I!$A$41:$A$141,"",0)</f>
        <v>0.55000000000000071</v>
      </c>
      <c r="L220" s="277">
        <v>0.7</v>
      </c>
      <c r="M220" s="276">
        <f>_xlfn.XLOOKUP(L220,Sediane_N_I!$G$41:$G$141,Sediane_N_I!$A$41:$A$141,"",0)</f>
        <v>0.81729452880212106</v>
      </c>
    </row>
    <row r="221" spans="3:13" x14ac:dyDescent="0.3">
      <c r="C221" s="275">
        <v>0</v>
      </c>
      <c r="D221" s="276">
        <f>_xlfn.XLOOKUP(C221,Serene_A_I!$G$41:$G$141,Serene_A_I!$A$41:$A$141,"",0)</f>
        <v>1</v>
      </c>
      <c r="F221" s="275">
        <v>0</v>
      </c>
      <c r="G221" s="276">
        <f>_xlfn.XLOOKUP(F221,Serene_N_I!$G$41:$G$141,Serene_N_I!$A$41:$A$141,"",0)</f>
        <v>1</v>
      </c>
      <c r="I221" s="275">
        <v>0.45</v>
      </c>
      <c r="J221" s="276">
        <f>_xlfn.XLOOKUP(I221,Saline_I!$G$41:$G$141,Saline_I!$A$41:$A$141,"",0)</f>
        <v>0.84999999999999987</v>
      </c>
      <c r="L221" s="277">
        <v>0.56999999999999995</v>
      </c>
      <c r="M221" s="276">
        <f>_xlfn.XLOOKUP(L221,Sediane_N_I!$G$41:$G$141,Sediane_N_I!$A$41:$A$141,"",0)</f>
        <v>0.98955169920462749</v>
      </c>
    </row>
    <row r="222" spans="3:13" x14ac:dyDescent="0.3">
      <c r="C222" s="275"/>
      <c r="D222" s="276" t="str">
        <f>_xlfn.XLOOKUP(C222,Serene_A_I!$G$41:$G$141,Serene_A_I!$A$41:$A$141,"",0)</f>
        <v/>
      </c>
      <c r="F222" s="275"/>
      <c r="G222" s="276" t="str">
        <f>_xlfn.XLOOKUP(F222,Serene_N_I!$G$41:$G$141,Serene_N_I!$A$41:$A$141,"",0)</f>
        <v/>
      </c>
      <c r="I222" s="275">
        <v>0</v>
      </c>
      <c r="J222" s="276">
        <f>_xlfn.XLOOKUP(I222,Saline_I!$G$41:$G$141,Saline_I!$A$41:$A$141,"",0)</f>
        <v>1</v>
      </c>
      <c r="L222" s="277">
        <v>0.4</v>
      </c>
      <c r="M222" s="276">
        <f>_xlfn.XLOOKUP(L222,Sediane_N_I!$G$41:$G$141,Sediane_N_I!$A$41:$A$141,"",0)</f>
        <v>1</v>
      </c>
    </row>
    <row r="223" spans="3:13" x14ac:dyDescent="0.3">
      <c r="C223" s="275"/>
      <c r="D223" s="276" t="str">
        <f>_xlfn.XLOOKUP(C223,Serene_A_I!$G$41:$G$141,Serene_A_I!$A$41:$A$141,"",0)</f>
        <v/>
      </c>
      <c r="F223" s="275"/>
      <c r="G223" s="276" t="str">
        <f>_xlfn.XLOOKUP(F223,Serene_N_I!$G$41:$G$141,Serene_N_I!$A$41:$A$141,"",0)</f>
        <v/>
      </c>
      <c r="I223" s="275"/>
      <c r="J223" s="276" t="str">
        <f>_xlfn.XLOOKUP(I223,Saline_I!$G$41:$G$141,Saline_I!$A$41:$A$141,"",0)</f>
        <v/>
      </c>
      <c r="L223" s="277">
        <v>0</v>
      </c>
      <c r="M223" s="276">
        <f>_xlfn.XLOOKUP(L223,Sediane_N_I!$G$41:$G$141,Sediane_N_I!$A$41:$A$141,"",0)</f>
        <v>1</v>
      </c>
    </row>
    <row r="224" spans="3:13" x14ac:dyDescent="0.3">
      <c r="C224" s="276"/>
      <c r="D224" s="276"/>
      <c r="F224" s="276"/>
      <c r="G224" s="276"/>
      <c r="I224" s="276"/>
      <c r="J224" s="276"/>
      <c r="L224" s="278"/>
      <c r="M224" s="276" t="str">
        <f>_xlfn.XLOOKUP(L224,Sediane_N_I!$G$41:$G$141,Sediane_N_I!$A$41:$A$141,"",0)</f>
        <v/>
      </c>
    </row>
    <row r="225" spans="3:13" x14ac:dyDescent="0.3">
      <c r="C225" s="276"/>
      <c r="D225" s="276"/>
      <c r="F225" s="276"/>
      <c r="G225" s="276"/>
      <c r="I225" s="276"/>
      <c r="J225" s="276"/>
      <c r="L225" s="278"/>
      <c r="M225" s="276" t="str">
        <f>_xlfn.XLOOKUP(L225,Sediane_N_I!$G$41:$G$141,Sediane_N_I!$A$41:$A$141,"",0)</f>
        <v/>
      </c>
    </row>
    <row r="228" spans="3:13" ht="15" x14ac:dyDescent="0.3">
      <c r="C228" s="279" t="s">
        <v>58</v>
      </c>
      <c r="D228" s="279"/>
      <c r="F228" s="279" t="s">
        <v>58</v>
      </c>
      <c r="G228" s="279"/>
      <c r="I228" s="279" t="s">
        <v>58</v>
      </c>
      <c r="J228" s="279"/>
      <c r="L228" s="279" t="s">
        <v>58</v>
      </c>
      <c r="M228" s="279"/>
    </row>
    <row r="229" spans="3:13" ht="15" x14ac:dyDescent="0.3">
      <c r="C229" s="280">
        <f>F153</f>
        <v>69.777777777777771</v>
      </c>
      <c r="D229" s="280"/>
      <c r="F229" s="280">
        <f>F155</f>
        <v>85</v>
      </c>
      <c r="G229" s="280"/>
      <c r="I229" s="280">
        <f>F159</f>
        <v>18</v>
      </c>
      <c r="J229" s="280"/>
      <c r="L229" s="280">
        <f>F157</f>
        <v>51.851851851851855</v>
      </c>
      <c r="M229" s="280"/>
    </row>
    <row r="230" spans="3:13" x14ac:dyDescent="0.3">
      <c r="C230" s="281" cm="1">
        <f t="array" ref="C230:C238">_xlfn._xlws.SORT(_xlfn.UNIQUE(_xlfn._xlws.FILTER(D191:D214,D191:D214&lt;&gt;"")),,-1)</f>
        <v>1</v>
      </c>
      <c r="D230" s="281">
        <f>_xlfn.XLOOKUP(C230,Serene_A_W!$G$32:$G$132,Serene_A_W!$A$32:$A$132,"",0)</f>
        <v>1</v>
      </c>
      <c r="F230" s="282" cm="1">
        <f t="array" ref="F230:F234">_xlfn._xlws.SORT(_xlfn.UNIQUE(_xlfn._xlws.FILTER(G191:G214,G191:G214&lt;&gt;"")),,-1)</f>
        <v>1</v>
      </c>
      <c r="G230" s="282">
        <f>_xlfn.XLOOKUP(F230,Serene_N_W!$G$32:$G$132,Serene_N_W!$A$32:$A$132,"",0)</f>
        <v>1</v>
      </c>
      <c r="I230" s="281" cm="1">
        <f t="array" ref="I230:I233">_xlfn._xlws.SORT(_xlfn.UNIQUE(_xlfn._xlws.FILTER(J191:J214,J191:J214&lt;&gt;"")),,-1)</f>
        <v>1</v>
      </c>
      <c r="J230" s="281">
        <f>_xlfn.XLOOKUP(I230,Saline_W!$G$32:$G$132,Saline_W!$A$32:$A$132,"",0)</f>
        <v>1</v>
      </c>
      <c r="L230" s="282" cm="1">
        <f t="array" ref="L230:L235">_xlfn._xlws.SORT(_xlfn.UNIQUE(_xlfn._xlws.FILTER(M191:M214,M191:M214&lt;&gt;"")),,-1)</f>
        <v>1</v>
      </c>
      <c r="M230" s="281">
        <f>_xlfn.XLOOKUP(L230,Sediane_N_W!$G$32:$G$132,Sediane_N_W!$A$32:$A$132,"",0)</f>
        <v>1</v>
      </c>
    </row>
    <row r="231" spans="3:13" x14ac:dyDescent="0.3">
      <c r="C231" s="281">
        <v>0.75</v>
      </c>
      <c r="D231" s="281">
        <f>_xlfn.XLOOKUP(C231,Serene_A_W!$G$32:$G$132,Serene_A_W!$A$32:$A$132,"",0)</f>
        <v>0.73918349619978274</v>
      </c>
      <c r="F231" s="282">
        <v>0.54</v>
      </c>
      <c r="G231" s="282">
        <f>_xlfn.XLOOKUP(F231,Serene_N_W!$G$32:$G$132,Serene_N_W!$A$32:$A$132,"",0)</f>
        <v>0.75000000000000011</v>
      </c>
      <c r="I231" s="281">
        <v>0.4</v>
      </c>
      <c r="J231" s="281">
        <f>_xlfn.XLOOKUP(I231,Saline_W!$G$32:$G$132,Saline_W!$A$32:$A$132,"",0)</f>
        <v>1</v>
      </c>
      <c r="L231" s="282">
        <v>0.8</v>
      </c>
      <c r="M231" s="281">
        <f>_xlfn.XLOOKUP(L231,Sediane_N_W!$G$32:$G$132,Sediane_N_W!$A$32:$A$132,"",0)</f>
        <v>0.93841815496172976</v>
      </c>
    </row>
    <row r="232" spans="3:13" x14ac:dyDescent="0.3">
      <c r="C232" s="281">
        <v>0.7</v>
      </c>
      <c r="D232" s="281">
        <f>_xlfn.XLOOKUP(C232,Serene_A_W!$G$32:$G$132,Serene_A_W!$A$32:$A$132,"",0)</f>
        <v>0.69937622149837131</v>
      </c>
      <c r="F232" s="282">
        <v>0.35</v>
      </c>
      <c r="G232" s="282">
        <f>_xlfn.XLOOKUP(F232,Serene_N_W!$G$32:$G$132,Serene_N_W!$A$32:$A$132,"",0)</f>
        <v>0.52000000000000013</v>
      </c>
      <c r="I232" s="281">
        <v>0.2</v>
      </c>
      <c r="J232" s="281">
        <f>_xlfn.XLOOKUP(I232,Saline_W!$G$32:$G$132,Saline_W!$A$32:$A$132,"",0)</f>
        <v>0.69999999999999984</v>
      </c>
      <c r="L232" s="282">
        <v>0.78</v>
      </c>
      <c r="M232" s="281">
        <f>_xlfn.XLOOKUP(L232,Sediane_N_W!$G$32:$G$132,Sediane_N_W!$A$32:$A$132,"",0)</f>
        <v>0.93168744460856745</v>
      </c>
    </row>
    <row r="233" spans="3:13" x14ac:dyDescent="0.3">
      <c r="C233" s="281">
        <v>0.45</v>
      </c>
      <c r="D233" s="281">
        <f>_xlfn.XLOOKUP(C233,Serene_A_W!$G$32:$G$132,Serene_A_W!$A$32:$A$132,"",0)</f>
        <v>0.50661563517915298</v>
      </c>
      <c r="F233" s="282">
        <v>0.11</v>
      </c>
      <c r="G233" s="282">
        <f>_xlfn.XLOOKUP(F233,Serene_N_W!$G$32:$G$132,Serene_N_W!$A$32:$A$132,"",0)</f>
        <v>0.3000000000000001</v>
      </c>
      <c r="I233" s="281">
        <v>0</v>
      </c>
      <c r="J233" s="281">
        <f>_xlfn.XLOOKUP(I233,Saline_W!$G$32:$G$132,Saline_W!$A$32:$A$132,"",0)</f>
        <v>9.9999999999999978E-2</v>
      </c>
      <c r="L233" s="282">
        <v>0.3</v>
      </c>
      <c r="M233" s="281">
        <f>_xlfn.XLOOKUP(L233,Sediane_N_W!$G$32:$G$132,Sediane_N_W!$A$32:$A$132,"",0)</f>
        <v>0.71401251194717164</v>
      </c>
    </row>
    <row r="234" spans="3:13" x14ac:dyDescent="0.3">
      <c r="C234" s="281">
        <v>0.35</v>
      </c>
      <c r="D234" s="281">
        <f>_xlfn.XLOOKUP(C234,Serene_A_W!$G$32:$G$132,Serene_A_W!$A$32:$A$132,"",0)</f>
        <v>0.43183713355048858</v>
      </c>
      <c r="F234" s="282">
        <v>0</v>
      </c>
      <c r="G234" s="282">
        <f>_xlfn.XLOOKUP(F234,Serene_N_W!$G$32:$G$132,Serene_N_W!$A$32:$A$132,"",0)</f>
        <v>0.21000000000000005</v>
      </c>
      <c r="I234" s="281"/>
      <c r="J234" s="281" t="str">
        <f>_xlfn.XLOOKUP(I234,Saline_W!$G$32:$G$132,Saline_W!$A$32:$A$132,"",0)</f>
        <v/>
      </c>
      <c r="L234" s="282">
        <v>0.1</v>
      </c>
      <c r="M234" s="281">
        <f>_xlfn.XLOOKUP(L234,Sediane_N_W!$G$32:$G$132,Sediane_N_W!$A$32:$A$132,"",0)</f>
        <v>0.62351550960118174</v>
      </c>
    </row>
    <row r="235" spans="3:13" x14ac:dyDescent="0.3">
      <c r="C235" s="281">
        <v>0.25</v>
      </c>
      <c r="D235" s="281">
        <f>_xlfn.XLOOKUP(C235,Serene_A_W!$G$32:$G$132,Serene_A_W!$A$32:$A$132,"",0)</f>
        <v>0.3504082519001086</v>
      </c>
      <c r="G235" s="282" t="str">
        <f>_xlfn.XLOOKUP(F235,Serene_N_W!$G$32:$G$132,Serene_N_W!$A$32:$A$132,"",0)</f>
        <v/>
      </c>
      <c r="I235" s="283"/>
      <c r="J235" s="281" t="str">
        <f>_xlfn.XLOOKUP(I235,Saline_W!$G$32:$G$132,Saline_W!$A$32:$A$132,"",0)</f>
        <v/>
      </c>
      <c r="L235" s="243">
        <v>0</v>
      </c>
      <c r="M235" s="281">
        <f>_xlfn.XLOOKUP(L235,Sediane_N_W!$G$32:$G$132,Sediane_N_W!$A$32:$A$132,"",0)</f>
        <v>0.41536189069423929</v>
      </c>
    </row>
    <row r="236" spans="3:13" x14ac:dyDescent="0.3">
      <c r="C236" s="276">
        <v>0.2</v>
      </c>
      <c r="D236" s="276"/>
      <c r="F236" s="278"/>
      <c r="G236" s="278"/>
      <c r="I236" s="276"/>
      <c r="J236" s="276"/>
      <c r="L236" s="278"/>
      <c r="M236" s="276"/>
    </row>
    <row r="237" spans="3:13" x14ac:dyDescent="0.3">
      <c r="C237" s="276">
        <v>0.1</v>
      </c>
      <c r="D237" s="276"/>
      <c r="F237" s="278"/>
      <c r="G237" s="278"/>
      <c r="I237" s="276"/>
      <c r="J237" s="276"/>
      <c r="L237" s="278"/>
      <c r="M237" s="276"/>
    </row>
    <row r="238" spans="3:13" x14ac:dyDescent="0.3">
      <c r="C238" s="243">
        <v>0</v>
      </c>
    </row>
    <row r="240" spans="3:13" x14ac:dyDescent="0.3">
      <c r="C240" s="308" t="s">
        <v>234</v>
      </c>
      <c r="D240" s="308"/>
      <c r="E240" s="308"/>
      <c r="F240" s="308"/>
      <c r="G240" s="282" t="str">
        <f>_xlfn.XLOOKUP(F240,Serene_N_W!$G$32:$G$132,Serene_N_W!$A$32:$A$132,"",0)</f>
        <v/>
      </c>
    </row>
    <row r="241" spans="3:14" ht="15" thickBot="1" x14ac:dyDescent="0.35"/>
    <row r="242" spans="3:14" ht="16.2" thickBot="1" x14ac:dyDescent="0.35">
      <c r="C242" s="284" t="s">
        <v>225</v>
      </c>
      <c r="D242" s="203">
        <v>0.4</v>
      </c>
      <c r="E242" s="285" t="s">
        <v>228</v>
      </c>
      <c r="F242" s="284" t="s">
        <v>225</v>
      </c>
      <c r="G242" s="203">
        <v>0.4</v>
      </c>
      <c r="H242" s="285" t="s">
        <v>228</v>
      </c>
      <c r="I242" s="284" t="s">
        <v>225</v>
      </c>
      <c r="J242" s="203">
        <v>0.4</v>
      </c>
      <c r="K242" s="285" t="s">
        <v>228</v>
      </c>
      <c r="L242" s="284" t="s">
        <v>225</v>
      </c>
      <c r="M242" s="203">
        <v>0.4</v>
      </c>
      <c r="N242" s="285" t="s">
        <v>228</v>
      </c>
    </row>
    <row r="243" spans="3:14" ht="15.6" x14ac:dyDescent="0.3">
      <c r="C243" s="286" t="s">
        <v>226</v>
      </c>
      <c r="D243" s="287" cm="1">
        <f t="array" ref="D243">ROUND(G153/1.0026,6)*IF(D$242&gt;=C$219,TREND(D$218:D$219,C$218:C$219,D$242),IF(D$242&gt;=C$220,TREND(D$219:D$220,C$219:C$220,D$242),IF(D$242&gt;=C$221,TREND(D$220:D$221,C$220:C$221,D$242),IF(D$242&gt;=C$222,TREND(D$221:D$222,C$221:C$222,D$242),IF(D$242&gt;=C$223,TREND(D$222:D$223,C$222:C$223,D$242),IF(D$242&gt;=C$224,TREND(D$223:D$224,C$223:C$224,D$242),IF(D$242&gt;=C$225,TREND(D$224:D$225,C$224:C$225,D$242),0)))))))*1000</f>
        <v>374027.52799999999</v>
      </c>
      <c r="E243" s="285" t="s">
        <v>232</v>
      </c>
      <c r="F243" s="286" t="s">
        <v>226</v>
      </c>
      <c r="G243" s="287" cm="1">
        <f t="array" ref="G243">ROUND(G155/1.0026,6)*IF(G$242&gt;=F$219,TREND(G$218:G$219,F$218:F$219,G$242),IF(G$242&gt;=F$220,TREND(G$219:G$220,F$219:F$220,G$242),IF(G$242&gt;=F$221,TREND(G$220:G$221,F$220:F$221,G$242),IF(G$242&gt;=F$222,TREND(G$221:G$222,F$221:F$222,G$242),IF(G$242&gt;=F$223,TREND(G$222:G$223,F$222:F$223,G$242),IF(G$242&gt;=F$224,TREND(G$223:G$224,F$223:F$224,G$242),IF(G$242&gt;=F$225,TREND(G$224:G$225,F$224:F$225,G$242),0)))))))*1000</f>
        <v>124675.84299999999</v>
      </c>
      <c r="H243" s="285" t="s">
        <v>232</v>
      </c>
      <c r="I243" s="286" t="s">
        <v>226</v>
      </c>
      <c r="J243" s="287" cm="1">
        <f t="array" ref="J243">ROUND(G159/1.0026,6)*IF(J$242&gt;=I$219,TREND(J$218:J$219,I$218:I$219,J$242),IF(J$242&gt;=I$220,TREND(J$219:J$220,I$219:I$220,J$242),IF(J$242&gt;=I$221,TREND(J$220:J$221,I$220:I$221,J$242),IF(J$242&gt;=I$222,TREND(J$221:J$222,I$221:I$222,J$242),IF(J$242&gt;=I$223,TREND(J$222:J$223,I$222:I$223,J$242),IF(J$242&gt;=I$224,TREND(J$223:J$224,I$223:I$224,J$242),IF(J$242&gt;=I$225,TREND(J$224:J$225,I$224:I$225,J$242),0)))))))*1000</f>
        <v>82984.24073333331</v>
      </c>
      <c r="K243" s="285" t="s">
        <v>232</v>
      </c>
      <c r="L243" s="286" t="s">
        <v>226</v>
      </c>
      <c r="M243" s="287" cm="1">
        <f t="array" ref="M243">ROUND(G157/1.0026,6)*IF(M$242&gt;=L$219,TREND(M$218:M$219,L$218:L$219,M$242),IF(M$242&gt;=L$220,TREND(M$219:M$220,L$219:L$220,M$242),IF(M$242&gt;=L$221,TREND(M$220:M$221,L$220:L$221,M$242),IF(M$242&gt;=L$222,TREND(M$221:M$222,L$221:L$222,M$242),IF(M$242&gt;=L$223,TREND(M$222:M$223,L$222:L$223,M$242),IF(M$242&gt;=L$224,TREND(M$223:M$224,L$223:L$224,M$242),IF(M$242&gt;=L$225,TREND(M$224:M$225,L$224:L$225,M$242),0)))))))*1000</f>
        <v>150262.91099999999</v>
      </c>
      <c r="N243" s="285" t="s">
        <v>232</v>
      </c>
    </row>
    <row r="244" spans="3:14" ht="16.2" thickBot="1" x14ac:dyDescent="0.35">
      <c r="C244" s="288" t="s">
        <v>227</v>
      </c>
      <c r="D244" s="289" cm="1">
        <f t="array" ref="D244">ROUND(H153/1.0026,6)*IF(D$242&gt;=C$231,TREND(D$230:D$231,C$230:C$231,D$242),IF(D$242&gt;=C$232,TREND(D$231:D$232,C$231:C$232,D$242),IF(D$242&gt;=C$233,TREND(D$232:D$233,C$232:C$233,D$242),IF(D$242&gt;=C$234,TREND(D$233:D$234,C$233:C$234,D$242),IF(D$242&gt;=C$235,TREND(D$234:D$235,C$234:C$235,D$242),0)))))*1000</f>
        <v>301846.50159495923</v>
      </c>
      <c r="E244" s="285" t="s">
        <v>232</v>
      </c>
      <c r="F244" s="288" t="s">
        <v>227</v>
      </c>
      <c r="G244" s="289" cm="1">
        <f t="array" ref="G244">ROUND(H155/1.0026,6)*IF(G$242&gt;=F$231,TREND(G$230:G$231,F$230:F$231,G$242),IF(G$242&gt;=F$232,TREND(G$231:G$232,F$231:F$232,G$242),IF(G$242&gt;=F$233,TREND(G$232:G$233,F$232:F$233,G$242),IF(G$242&gt;=F$234,TREND(G$233:G$234,F$233:F$234,G$242),IF(G$242&gt;=F$235,TREND(G$234:G$235,F$234:F$235,G$242),0)))))*1000</f>
        <v>102180.15229736846</v>
      </c>
      <c r="H244" s="285" t="s">
        <v>232</v>
      </c>
      <c r="I244" s="288" t="s">
        <v>227</v>
      </c>
      <c r="J244" s="289" cm="1">
        <f t="array" ref="J244">ROUND(H159/1.0026,6)*IF(J$242&gt;=I$231,TREND(J$230:J$231,I$230:I$231,J$242),IF(J$242&gt;=I$232,TREND(J$231:J$232,I$231:I$232,J$242),IF(J$242&gt;=I$233,TREND(J$232:J$233,I$232:I$233,J$242),IF(J$242&gt;=I$234,TREND(J$233:J$234,I$233:I$234,J$242),IF(J$242&gt;=I$235,TREND(J$234:J$235,I$234:I$235,J$242),0)))))*1000</f>
        <v>664937.82799999998</v>
      </c>
      <c r="K244" s="285" t="s">
        <v>232</v>
      </c>
      <c r="L244" s="288" t="s">
        <v>227</v>
      </c>
      <c r="M244" s="289" cm="1">
        <f t="array" ref="M244">ROUND(H157/1.0026,6)*IF(M$242&gt;=L$231,TREND(M$230:M$231,L$230:L$231,M$242),IF(M$242&gt;=L$232,TREND(M$231:M$232,L$231:L$232,M$242),IF(M$242&gt;=L$233,TREND(M$232:M$233,L$232:L$233,M$242),IF(M$242&gt;=L$234,TREND(M$233:M$234,L$233:L$234,M$242),IF(M$242&gt;=L$235,TREND(M$234:M$235,L$234:L$235,M$242),0)))))*1000</f>
        <v>197213.28616475457</v>
      </c>
      <c r="N244" s="285" t="s">
        <v>232</v>
      </c>
    </row>
    <row r="246" spans="3:14" x14ac:dyDescent="0.3">
      <c r="D246" s="290"/>
      <c r="G246" s="290"/>
      <c r="J246" s="290"/>
      <c r="M246" s="290"/>
    </row>
    <row r="247" spans="3:14" x14ac:dyDescent="0.3">
      <c r="D247" s="290"/>
      <c r="G247" s="290"/>
      <c r="J247" s="290"/>
      <c r="M247" s="290"/>
    </row>
  </sheetData>
  <mergeCells count="29">
    <mergeCell ref="Q35:R35"/>
    <mergeCell ref="D35:E35"/>
    <mergeCell ref="G9:G11"/>
    <mergeCell ref="F9:F11"/>
    <mergeCell ref="H9:H12"/>
    <mergeCell ref="F19:F21"/>
    <mergeCell ref="G19:G21"/>
    <mergeCell ref="H19:H22"/>
    <mergeCell ref="F24:F26"/>
    <mergeCell ref="G24:G26"/>
    <mergeCell ref="H24:H27"/>
    <mergeCell ref="K9:K12"/>
    <mergeCell ref="L9:L12"/>
    <mergeCell ref="I9:I12"/>
    <mergeCell ref="G35:H35"/>
    <mergeCell ref="I19:I22"/>
    <mergeCell ref="I14:I16"/>
    <mergeCell ref="K14:K16"/>
    <mergeCell ref="L14:L16"/>
    <mergeCell ref="C240:F240"/>
    <mergeCell ref="C14:C16"/>
    <mergeCell ref="G14:G16"/>
    <mergeCell ref="F14:F16"/>
    <mergeCell ref="H14:H16"/>
    <mergeCell ref="K19:K22"/>
    <mergeCell ref="L19:L22"/>
    <mergeCell ref="I24:I27"/>
    <mergeCell ref="K24:K27"/>
    <mergeCell ref="L24:L27"/>
  </mergeCells>
  <phoneticPr fontId="50" type="noConversion"/>
  <conditionalFormatting sqref="C218:D225">
    <cfRule type="cellIs" dxfId="23" priority="12" operator="notEqual">
      <formula>""""""</formula>
    </cfRule>
  </conditionalFormatting>
  <conditionalFormatting sqref="C230:D237">
    <cfRule type="cellIs" dxfId="22" priority="4" operator="notEqual">
      <formula>""""""</formula>
    </cfRule>
  </conditionalFormatting>
  <conditionalFormatting sqref="F218:G225">
    <cfRule type="cellIs" dxfId="21" priority="14" operator="notEqual">
      <formula>""""""</formula>
    </cfRule>
  </conditionalFormatting>
  <conditionalFormatting sqref="F230:G237">
    <cfRule type="cellIs" dxfId="20" priority="6" operator="notEqual">
      <formula>""""""</formula>
    </cfRule>
  </conditionalFormatting>
  <conditionalFormatting sqref="I218:J225">
    <cfRule type="cellIs" dxfId="19" priority="16" operator="notEqual">
      <formula>""""""</formula>
    </cfRule>
  </conditionalFormatting>
  <conditionalFormatting sqref="I230:J237">
    <cfRule type="cellIs" dxfId="18" priority="8" operator="notEqual">
      <formula>""""""</formula>
    </cfRule>
  </conditionalFormatting>
  <conditionalFormatting sqref="L218:M225">
    <cfRule type="cellIs" dxfId="17" priority="18" operator="notEqual">
      <formula>""""""</formula>
    </cfRule>
  </conditionalFormatting>
  <conditionalFormatting sqref="L230:M237">
    <cfRule type="cellIs" dxfId="16" priority="10" operator="notEqual">
      <formula>""""""</formula>
    </cfRule>
  </conditionalFormatting>
  <dataValidations count="1">
    <dataValidation type="list" allowBlank="1" showInputMessage="1" showErrorMessage="1" sqref="B9 H13 H23" xr:uid="{113F7DC7-DDE1-4248-AEB6-4F29F48EE48B}">
      <formula1>"Firm,Firm+Interuptible"</formula1>
    </dataValidation>
  </dataValidations>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258F-9ACF-4DA1-ACD7-8EDA47098E17}">
  <sheetPr codeName="Feuil20">
    <tabColor rgb="FF002060"/>
  </sheetPr>
  <dimension ref="A1"/>
  <sheetViews>
    <sheetView workbookViewId="0">
      <selection activeCell="Q28" sqref="Q28"/>
    </sheetView>
  </sheetViews>
  <sheetFormatPr baseColWidth="10"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57">
    <tabColor theme="7" tint="0.59999389629810485"/>
    <pageSetUpPr fitToPage="1"/>
  </sheetPr>
  <dimension ref="A1:AP938"/>
  <sheetViews>
    <sheetView showGridLines="0" zoomScale="70" zoomScaleNormal="70" workbookViewId="0">
      <selection activeCell="A7" sqref="A7"/>
    </sheetView>
  </sheetViews>
  <sheetFormatPr baseColWidth="10" defaultColWidth="11.33203125" defaultRowHeight="14.4" x14ac:dyDescent="0.3"/>
  <cols>
    <col min="1" max="1" width="17.44140625" style="1" customWidth="1"/>
    <col min="2" max="3" width="11.33203125" style="1"/>
    <col min="4" max="4" width="16.5546875" style="1" bestFit="1" customWidth="1"/>
    <col min="5" max="5" width="10.88671875" style="1" customWidth="1"/>
    <col min="6" max="6" width="1.88671875" style="1" customWidth="1"/>
    <col min="7" max="7" width="23.5546875" style="1" customWidth="1"/>
    <col min="8" max="8" width="8.109375" style="1" customWidth="1"/>
    <col min="9" max="9" width="13.88671875" style="1" customWidth="1"/>
    <col min="10" max="18" width="12.5546875" style="1" customWidth="1"/>
    <col min="19" max="19" width="13.5546875" style="1" customWidth="1"/>
    <col min="20" max="21" width="11.33203125" style="1"/>
    <col min="22" max="23" width="12.5546875" style="1" customWidth="1"/>
    <col min="24" max="24" width="13.5546875" style="1" customWidth="1"/>
    <col min="25" max="32" width="11.33203125" style="1"/>
    <col min="33" max="33" width="1.88671875" style="1" customWidth="1"/>
    <col min="34" max="34" width="10.5546875" style="1" customWidth="1"/>
    <col min="35" max="35" width="1.88671875" style="1" customWidth="1"/>
    <col min="38" max="40" width="11.33203125" style="1"/>
    <col min="41" max="41" width="11.5546875" style="1" bestFit="1" customWidth="1"/>
    <col min="42" max="16384" width="11.33203125" style="1"/>
  </cols>
  <sheetData>
    <row r="1" spans="1:42" s="72" customFormat="1" ht="15" x14ac:dyDescent="0.3">
      <c r="A1" s="107" t="s">
        <v>67</v>
      </c>
      <c r="G1" s="72" t="s">
        <v>49</v>
      </c>
      <c r="K1" s="72" t="s">
        <v>1</v>
      </c>
      <c r="L1" s="72" t="s">
        <v>1</v>
      </c>
      <c r="AJ1" s="72" t="s">
        <v>130</v>
      </c>
    </row>
    <row r="2" spans="1:42" x14ac:dyDescent="0.3">
      <c r="A2" s="88"/>
      <c r="B2" s="88"/>
      <c r="C2" s="89"/>
      <c r="D2" s="90"/>
      <c r="F2" s="2"/>
      <c r="G2" s="3"/>
      <c r="H2" s="3"/>
      <c r="I2" s="3"/>
      <c r="J2" s="3"/>
      <c r="K2" s="3"/>
      <c r="L2" s="3"/>
      <c r="M2" s="3"/>
      <c r="N2" s="3"/>
      <c r="O2" s="3"/>
      <c r="P2" s="3"/>
      <c r="Q2" s="3"/>
      <c r="R2" s="3"/>
      <c r="S2" s="3"/>
      <c r="V2" s="3"/>
      <c r="W2" s="3"/>
      <c r="X2" s="3"/>
      <c r="AI2" s="2"/>
      <c r="AL2"/>
      <c r="AM2"/>
      <c r="AN2"/>
    </row>
    <row r="3" spans="1:42" ht="15" x14ac:dyDescent="0.3">
      <c r="A3" s="88" t="s">
        <v>62</v>
      </c>
      <c r="B3" s="88"/>
      <c r="C3" s="89"/>
      <c r="D3" s="90">
        <f>H3+M3+R3+W3</f>
        <v>45</v>
      </c>
      <c r="E3" s="88" t="s">
        <v>15</v>
      </c>
      <c r="F3" s="2"/>
      <c r="G3" s="3" t="str">
        <f>Results!D9</f>
        <v>Serene Atl 23</v>
      </c>
      <c r="H3" s="3">
        <f>Results!E9</f>
        <v>5</v>
      </c>
      <c r="I3" s="7" t="s">
        <v>1</v>
      </c>
      <c r="J3" s="8"/>
      <c r="K3" s="3"/>
      <c r="L3" s="3" t="str">
        <f>Results!D10</f>
        <v>Serene Atl 24</v>
      </c>
      <c r="M3" s="3">
        <f>Results!E10</f>
        <v>31.5</v>
      </c>
      <c r="N3" s="7" t="s">
        <v>1</v>
      </c>
      <c r="O3" s="8"/>
      <c r="P3" s="3"/>
      <c r="Q3" s="3" t="str">
        <f>Results!D11</f>
        <v>Serene Atl 25</v>
      </c>
      <c r="R3" s="3">
        <f>Results!E11</f>
        <v>8.5</v>
      </c>
      <c r="S3" s="7" t="s">
        <v>1</v>
      </c>
      <c r="T3" s="8"/>
      <c r="V3" s="3">
        <f>Results!D12</f>
        <v>0</v>
      </c>
      <c r="W3" s="3">
        <f>Results!E12</f>
        <v>0</v>
      </c>
      <c r="X3" s="7" t="s">
        <v>1</v>
      </c>
      <c r="Y3" s="8"/>
      <c r="AH3" s="88"/>
      <c r="AI3" s="2"/>
      <c r="AL3"/>
      <c r="AM3"/>
      <c r="AN3"/>
    </row>
    <row r="4" spans="1:42" ht="25.5" customHeight="1" x14ac:dyDescent="0.3">
      <c r="A4" s="88" t="s">
        <v>64</v>
      </c>
      <c r="B4" s="88"/>
      <c r="C4" s="89"/>
      <c r="D4" s="168">
        <f>IFERROR(D3/D5*1000,0)</f>
        <v>120</v>
      </c>
      <c r="E4" s="88" t="s">
        <v>63</v>
      </c>
      <c r="F4" s="2"/>
      <c r="G4" s="322" t="s">
        <v>50</v>
      </c>
      <c r="H4" s="323"/>
      <c r="I4" s="7">
        <f>SUMIFS('Base Produits'!$S:$S,'Base Produits'!$R:$R,G3)</f>
        <v>120</v>
      </c>
      <c r="J4" s="8"/>
      <c r="K4" s="3"/>
      <c r="L4" s="322" t="s">
        <v>50</v>
      </c>
      <c r="M4" s="323"/>
      <c r="N4" s="7">
        <f>SUMIFS('Base Produits'!$S:$S,'Base Produits'!$R:$R,L3)</f>
        <v>120</v>
      </c>
      <c r="O4" s="8"/>
      <c r="P4" s="3"/>
      <c r="Q4" s="322" t="s">
        <v>50</v>
      </c>
      <c r="R4" s="323"/>
      <c r="S4" s="7">
        <f>SUMIFS('Base Produits'!$S:$S,'Base Produits'!$R:$R,Q3)</f>
        <v>120</v>
      </c>
      <c r="T4" s="8"/>
      <c r="V4" s="322" t="s">
        <v>50</v>
      </c>
      <c r="W4" s="323"/>
      <c r="X4" s="7">
        <f>SUMIFS('Base Produits'!$S:$S,'Base Produits'!$R:$R,V3)</f>
        <v>0</v>
      </c>
      <c r="Y4" s="8"/>
      <c r="AH4" s="88"/>
      <c r="AI4" s="2"/>
      <c r="AL4"/>
      <c r="AM4"/>
      <c r="AN4"/>
    </row>
    <row r="5" spans="1:42" ht="38.25" customHeight="1" x14ac:dyDescent="0.3">
      <c r="A5" s="88" t="s">
        <v>65</v>
      </c>
      <c r="B5" s="88"/>
      <c r="C5" s="89"/>
      <c r="D5" s="175">
        <f>(IFERROR(H3/I4,0)+IFERROR(M3/N4,0)+IFERROR(R3/S4,0)+IFERROR(W3/X4,0))*1000</f>
        <v>375</v>
      </c>
      <c r="E5" s="88" t="s">
        <v>66</v>
      </c>
      <c r="F5" s="2"/>
      <c r="G5" s="324" t="s">
        <v>51</v>
      </c>
      <c r="H5" s="325"/>
      <c r="I5" s="9" t="s">
        <v>204</v>
      </c>
      <c r="J5" s="10" t="s">
        <v>203</v>
      </c>
      <c r="K5" s="3"/>
      <c r="L5" s="324" t="s">
        <v>51</v>
      </c>
      <c r="M5" s="325"/>
      <c r="N5" s="9" t="s">
        <v>204</v>
      </c>
      <c r="O5" s="10" t="s">
        <v>203</v>
      </c>
      <c r="P5" s="3"/>
      <c r="Q5" s="324" t="s">
        <v>51</v>
      </c>
      <c r="R5" s="325"/>
      <c r="S5" s="9" t="s">
        <v>204</v>
      </c>
      <c r="T5" s="10" t="s">
        <v>203</v>
      </c>
      <c r="V5" s="324" t="s">
        <v>51</v>
      </c>
      <c r="W5" s="325"/>
      <c r="X5" s="9" t="s">
        <v>204</v>
      </c>
      <c r="Y5" s="10" t="s">
        <v>203</v>
      </c>
      <c r="AH5" s="88"/>
      <c r="AI5" s="2"/>
      <c r="AL5"/>
      <c r="AM5"/>
      <c r="AN5"/>
    </row>
    <row r="6" spans="1:42" x14ac:dyDescent="0.3">
      <c r="C6" s="5"/>
      <c r="D6" s="6"/>
      <c r="F6" s="2"/>
      <c r="G6" s="326"/>
      <c r="H6" s="327"/>
      <c r="I6" s="11">
        <f>SUMIFS('Base Produits'!$C:$C,'Base Produits'!$A:$A,G$3,'Base Produits'!$B:$B,1)</f>
        <v>1</v>
      </c>
      <c r="J6" s="11">
        <f>SUMIFS('Base Produits'!$D:$D,'Base Produits'!$A:$A,G$3,'Base Produits'!$B:$B,1)</f>
        <v>0.8</v>
      </c>
      <c r="K6" s="3"/>
      <c r="L6" s="326"/>
      <c r="M6" s="327"/>
      <c r="N6" s="11">
        <f>SUMIFS('Base Produits'!$C:$C,'Base Produits'!$A:$A,L$3,'Base Produits'!$B:$B,1)</f>
        <v>1</v>
      </c>
      <c r="O6" s="11">
        <f>SUMIFS('Base Produits'!$D:$D,'Base Produits'!$A:$A,L$3,'Base Produits'!$B:$B,1)</f>
        <v>0.8</v>
      </c>
      <c r="P6" s="3"/>
      <c r="Q6" s="326"/>
      <c r="R6" s="327"/>
      <c r="S6" s="11">
        <f>SUMIFS('Base Produits'!$C:$C,'Base Produits'!$A:$A,Q$3,'Base Produits'!$B:$B,1)</f>
        <v>1</v>
      </c>
      <c r="T6" s="11">
        <f>SUMIFS('Base Produits'!$D:$D,'Base Produits'!$A:$A,Q$3,'Base Produits'!$B:$B,1)</f>
        <v>0.8</v>
      </c>
      <c r="V6" s="326"/>
      <c r="W6" s="327"/>
      <c r="X6" s="11">
        <f>SUMIFS('Base Produits'!$C:$C,'Base Produits'!$A:$A,V$3,'Base Produits'!$B:$B,1)</f>
        <v>0</v>
      </c>
      <c r="Y6" s="11">
        <f>SUMIFS('Base Produits'!$D:$D,'Base Produits'!$A:$A,V$3,'Base Produits'!$B:$B,1)</f>
        <v>0</v>
      </c>
      <c r="AI6" s="2"/>
      <c r="AL6"/>
      <c r="AM6"/>
      <c r="AN6"/>
    </row>
    <row r="7" spans="1:42" x14ac:dyDescent="0.3">
      <c r="C7" s="5"/>
      <c r="D7" s="6"/>
      <c r="F7" s="2"/>
      <c r="G7" s="326"/>
      <c r="H7" s="327"/>
      <c r="I7" s="11">
        <f>IF(OR(I6=0,I6=""),"",SUMIFS('Base Produits'!$C:$C,'Base Produits'!$A:$A,G$3,'Base Produits'!$B:$B,2))</f>
        <v>0.8</v>
      </c>
      <c r="J7" s="11">
        <f>IF(OR(I6=0,I6=""),"",SUMIFS('Base Produits'!$D:$D,'Base Produits'!$A:$A,G$3,'Base Produits'!$B:$B,2))</f>
        <v>0.85</v>
      </c>
      <c r="K7" s="3"/>
      <c r="L7" s="326"/>
      <c r="M7" s="327"/>
      <c r="N7" s="11">
        <f>IF(OR(N6=0,N6=""),"",SUMIFS('Base Produits'!$C:$C,'Base Produits'!$A:$A,L$3,'Base Produits'!$B:$B,2))</f>
        <v>0.8</v>
      </c>
      <c r="O7" s="11">
        <f>IF(OR(N6=0,N6=""),"",SUMIFS('Base Produits'!$D:$D,'Base Produits'!$A:$A,L$3,'Base Produits'!$B:$B,2))</f>
        <v>0.85</v>
      </c>
      <c r="P7" s="3"/>
      <c r="Q7" s="326"/>
      <c r="R7" s="327"/>
      <c r="S7" s="11">
        <f>IF(OR(S6=0,S6=""),"",SUMIFS('Base Produits'!$C:$C,'Base Produits'!$A:$A,Q$3,'Base Produits'!$B:$B,2))</f>
        <v>0.8</v>
      </c>
      <c r="T7" s="11">
        <f>IF(OR(S6=0,S6=""),"",SUMIFS('Base Produits'!$D:$D,'Base Produits'!$A:$A,Q$3,'Base Produits'!$B:$B,2))</f>
        <v>0.85</v>
      </c>
      <c r="V7" s="326"/>
      <c r="W7" s="327"/>
      <c r="X7" s="11" t="str">
        <f>IF(OR(X6=0,X6=""),"",SUMIFS('Base Produits'!$C:$C,'Base Produits'!$A:$A,V$3,'Base Produits'!$B:$B,2))</f>
        <v/>
      </c>
      <c r="Y7" s="11" t="str">
        <f>IF(OR(X6=0,X6=""),"",SUMIFS('Base Produits'!$D:$D,'Base Produits'!$A:$A,V$3,'Base Produits'!$B:$B,2))</f>
        <v/>
      </c>
      <c r="AI7" s="2"/>
      <c r="AL7"/>
      <c r="AM7"/>
      <c r="AN7"/>
    </row>
    <row r="8" spans="1:42" x14ac:dyDescent="0.3">
      <c r="C8" s="5"/>
      <c r="D8" s="6"/>
      <c r="F8" s="2"/>
      <c r="G8" s="326"/>
      <c r="H8" s="327"/>
      <c r="I8" s="11">
        <f>IF(OR(I7=0,I7=""),"",SUMIFS('Base Produits'!$C:$C,'Base Produits'!$A:$A,G$3,'Base Produits'!$B:$B,3))</f>
        <v>0.5</v>
      </c>
      <c r="J8" s="11">
        <f>IF(OR(I7=0,I7=""),"",SUMIFS('Base Produits'!$D:$D,'Base Produits'!$A:$A,G$3,'Base Produits'!$B:$B,3))</f>
        <v>1</v>
      </c>
      <c r="K8" s="3"/>
      <c r="L8" s="326"/>
      <c r="M8" s="327"/>
      <c r="N8" s="11">
        <f>IF(OR(N7=0,N7=""),"",SUMIFS('Base Produits'!$C:$C,'Base Produits'!$A:$A,L$3,'Base Produits'!$B:$B,3))</f>
        <v>0.5</v>
      </c>
      <c r="O8" s="11">
        <f>IF(OR(N7=0,N7=""),"",SUMIFS('Base Produits'!$D:$D,'Base Produits'!$A:$A,L$3,'Base Produits'!$B:$B,3))</f>
        <v>1</v>
      </c>
      <c r="P8" s="3"/>
      <c r="Q8" s="326"/>
      <c r="R8" s="327"/>
      <c r="S8" s="11">
        <f>IF(OR(S7=0,S7=""),"",SUMIFS('Base Produits'!$C:$C,'Base Produits'!$A:$A,Q$3,'Base Produits'!$B:$B,3))</f>
        <v>0.5</v>
      </c>
      <c r="T8" s="11">
        <f>IF(OR(S7=0,S7=""),"",SUMIFS('Base Produits'!$D:$D,'Base Produits'!$A:$A,Q$3,'Base Produits'!$B:$B,3))</f>
        <v>1</v>
      </c>
      <c r="V8" s="326"/>
      <c r="W8" s="327"/>
      <c r="X8" s="11" t="str">
        <f>IF(OR(X7=0,X7=""),"",SUMIFS('Base Produits'!$C:$C,'Base Produits'!$A:$A,V$3,'Base Produits'!$B:$B,3))</f>
        <v/>
      </c>
      <c r="Y8" s="11" t="str">
        <f>IF(OR(X7=0,X7=""),"",SUMIFS('Base Produits'!$D:$D,'Base Produits'!$A:$A,V$3,'Base Produits'!$B:$B,3))</f>
        <v/>
      </c>
      <c r="AI8" s="2"/>
      <c r="AL8"/>
      <c r="AM8"/>
      <c r="AN8"/>
    </row>
    <row r="9" spans="1:42" x14ac:dyDescent="0.3">
      <c r="A9" s="1" t="s">
        <v>157</v>
      </c>
      <c r="C9" s="5"/>
      <c r="D9" s="6">
        <f>Results!K9</f>
        <v>375</v>
      </c>
      <c r="F9" s="2"/>
      <c r="G9" s="326"/>
      <c r="H9" s="327"/>
      <c r="I9" s="11">
        <f>IF(OR(I8=0,I8=""),"",SUMIFS('Base Produits'!$C:$C,'Base Produits'!$A:$A,G$3,'Base Produits'!$B:$B,4))</f>
        <v>0</v>
      </c>
      <c r="J9" s="11">
        <f>IF(OR(I8=0,I8=""),"",SUMIFS('Base Produits'!$D:$D,'Base Produits'!$A:$A,G$3,'Base Produits'!$B:$B,4))</f>
        <v>1</v>
      </c>
      <c r="K9" s="3"/>
      <c r="L9" s="326"/>
      <c r="M9" s="327"/>
      <c r="N9" s="11">
        <f>IF(OR(N8=0,N8=""),"",SUMIFS('Base Produits'!$C:$C,'Base Produits'!$A:$A,L$3,'Base Produits'!$B:$B,4))</f>
        <v>0</v>
      </c>
      <c r="O9" s="11">
        <f>IF(OR(N8=0,N8=""),"",SUMIFS('Base Produits'!$D:$D,'Base Produits'!$A:$A,L$3,'Base Produits'!$B:$B,4))</f>
        <v>1</v>
      </c>
      <c r="P9" s="3"/>
      <c r="Q9" s="326"/>
      <c r="R9" s="327"/>
      <c r="S9" s="11">
        <f>IF(OR(S8=0,S8=""),"",SUMIFS('Base Produits'!$C:$C,'Base Produits'!$A:$A,Q$3,'Base Produits'!$B:$B,4))</f>
        <v>0</v>
      </c>
      <c r="T9" s="11">
        <f>IF(OR(S8=0,S8=""),"",SUMIFS('Base Produits'!$D:$D,'Base Produits'!$A:$A,Q$3,'Base Produits'!$B:$B,4))</f>
        <v>1</v>
      </c>
      <c r="V9" s="326"/>
      <c r="W9" s="327"/>
      <c r="X9" s="11" t="str">
        <f>IF(OR(X8=0,X8=""),"",SUMIFS('Base Produits'!$C:$C,'Base Produits'!$A:$A,V$3,'Base Produits'!$B:$B,4))</f>
        <v/>
      </c>
      <c r="Y9" s="11" t="str">
        <f>IF(OR(X8=0,X8=""),"",SUMIFS('Base Produits'!$D:$D,'Base Produits'!$A:$A,V$3,'Base Produits'!$B:$B,4))</f>
        <v/>
      </c>
      <c r="AI9" s="2"/>
      <c r="AL9"/>
      <c r="AM9"/>
      <c r="AN9"/>
    </row>
    <row r="10" spans="1:42" x14ac:dyDescent="0.3">
      <c r="A10" s="1" t="s">
        <v>158</v>
      </c>
      <c r="C10" s="5"/>
      <c r="D10" s="6">
        <f>Results!L9</f>
        <v>661.76470588235293</v>
      </c>
      <c r="F10" s="2"/>
      <c r="G10" s="326"/>
      <c r="H10" s="327"/>
      <c r="I10" s="11" t="str">
        <f>IF(OR(I9=0,I9=""),"",SUMIFS('Base Produits'!$C:$C,'Base Produits'!$A:$A,G$3,'Base Produits'!$B:$B,5))</f>
        <v/>
      </c>
      <c r="J10" s="11" t="str">
        <f>IF(OR(I9=0,I9=""),"",SUMIFS('Base Produits'!$D:$D,'Base Produits'!$A:$A,G$3,'Base Produits'!$B:$B,5))</f>
        <v/>
      </c>
      <c r="K10" s="3"/>
      <c r="L10" s="326"/>
      <c r="M10" s="327"/>
      <c r="N10" s="11" t="str">
        <f>IF(OR(N9=0,N9=""),"",SUMIFS('Base Produits'!$C:$C,'Base Produits'!$A:$A,L$3,'Base Produits'!$B:$B,5))</f>
        <v/>
      </c>
      <c r="O10" s="11" t="str">
        <f>IF(OR(N9=0,N9=""),"",SUMIFS('Base Produits'!$D:$D,'Base Produits'!$A:$A,L$3,'Base Produits'!$B:$B,5))</f>
        <v/>
      </c>
      <c r="P10" s="3"/>
      <c r="Q10" s="326"/>
      <c r="R10" s="327"/>
      <c r="S10" s="11" t="str">
        <f>IF(OR(S9=0,S9=""),"",SUMIFS('Base Produits'!$C:$C,'Base Produits'!$A:$A,Q$3,'Base Produits'!$B:$B,5))</f>
        <v/>
      </c>
      <c r="T10" s="11" t="str">
        <f>IF(OR(S9=0,S9=""),"",SUMIFS('Base Produits'!$D:$D,'Base Produits'!$A:$A,Q$3,'Base Produits'!$B:$B,5))</f>
        <v/>
      </c>
      <c r="V10" s="326"/>
      <c r="W10" s="327"/>
      <c r="X10" s="11" t="str">
        <f>IF(OR(X9=0,X9=""),"",SUMIFS('Base Produits'!$C:$C,'Base Produits'!$A:$A,V$3,'Base Produits'!$B:$B,5))</f>
        <v/>
      </c>
      <c r="Y10" s="11" t="str">
        <f>IF(OR(X9=0,X9=""),"",SUMIFS('Base Produits'!$D:$D,'Base Produits'!$A:$A,V$3,'Base Produits'!$B:$B,5))</f>
        <v/>
      </c>
      <c r="AI10" s="2"/>
      <c r="AL10"/>
      <c r="AM10"/>
      <c r="AN10"/>
    </row>
    <row r="11" spans="1:42" x14ac:dyDescent="0.3">
      <c r="C11" s="5"/>
      <c r="D11" s="6"/>
      <c r="F11" s="2"/>
      <c r="G11" s="328"/>
      <c r="H11" s="329"/>
      <c r="I11" s="11" t="str">
        <f>IF(OR(I10=0,I10=""),"",SUMIFS('Base Produits'!$C:$C,'Base Produits'!$A:$A,G$3,'Base Produits'!$B:$B,6))</f>
        <v/>
      </c>
      <c r="J11" s="11" t="str">
        <f>IF(OR(I10=0,I10=""),"",SUMIFS('Base Produits'!$D:$D,'Base Produits'!$A:$A,G$3,'Base Produits'!$B:$B,6))</f>
        <v/>
      </c>
      <c r="K11" s="3"/>
      <c r="L11" s="328"/>
      <c r="M11" s="329"/>
      <c r="N11" s="11" t="str">
        <f>IF(OR(N10=0,N10=""),"",SUMIFS('Base Produits'!$C:$C,'Base Produits'!$A:$A,L$3,'Base Produits'!$B:$B,6))</f>
        <v/>
      </c>
      <c r="O11" s="11" t="str">
        <f>IF(OR(N10=0,N10=""),"",SUMIFS('Base Produits'!$D:$D,'Base Produits'!$A:$A,L$3,'Base Produits'!$B:$B,6))</f>
        <v/>
      </c>
      <c r="P11" s="3"/>
      <c r="Q11" s="328"/>
      <c r="R11" s="329"/>
      <c r="S11" s="11" t="str">
        <f>IF(OR(S10=0,S10=""),"",SUMIFS('Base Produits'!$C:$C,'Base Produits'!$A:$A,Q$3,'Base Produits'!$B:$B,6))</f>
        <v/>
      </c>
      <c r="T11" s="11" t="str">
        <f>IF(OR(S10=0,S10=""),"",SUMIFS('Base Produits'!$D:$D,'Base Produits'!$A:$A,Q$3,'Base Produits'!$B:$B,6))</f>
        <v/>
      </c>
      <c r="V11" s="328"/>
      <c r="W11" s="329"/>
      <c r="X11" s="11" t="str">
        <f>IF(OR(X10=0,X10=""),"",SUMIFS('Base Produits'!$C:$C,'Base Produits'!$A:$A,V$3,'Base Produits'!$B:$B,6))</f>
        <v/>
      </c>
      <c r="Y11" s="11" t="str">
        <f>IF(OR(X10=0,X10=""),"",SUMIFS('Base Produits'!$D:$D,'Base Produits'!$A:$A,V$3,'Base Produits'!$B:$B,6))</f>
        <v/>
      </c>
      <c r="AI11" s="2"/>
      <c r="AL11"/>
      <c r="AM11"/>
      <c r="AN11"/>
    </row>
    <row r="12" spans="1:42" ht="25.5" customHeight="1" x14ac:dyDescent="0.3">
      <c r="C12" s="5"/>
      <c r="F12" s="2"/>
      <c r="G12" s="322" t="s">
        <v>52</v>
      </c>
      <c r="H12" s="323"/>
      <c r="I12" s="7">
        <f>SUMIFS('Base Produits'!$T:$T,'Base Produits'!$R:$R,G3)</f>
        <v>128</v>
      </c>
      <c r="J12" s="8"/>
      <c r="K12" s="3"/>
      <c r="L12" s="322" t="s">
        <v>52</v>
      </c>
      <c r="M12" s="323"/>
      <c r="N12" s="7">
        <f>SUMIFS('Base Produits'!$T:$T,'Base Produits'!$R:$R,L3)</f>
        <v>128</v>
      </c>
      <c r="O12" s="8"/>
      <c r="P12" s="3"/>
      <c r="Q12" s="322" t="s">
        <v>52</v>
      </c>
      <c r="R12" s="323"/>
      <c r="S12" s="7">
        <f>SUMIFS('Base Produits'!$T:$T,'Base Produits'!$R:$R,Q3)</f>
        <v>128</v>
      </c>
      <c r="T12" s="8"/>
      <c r="V12" s="322" t="s">
        <v>52</v>
      </c>
      <c r="W12" s="323"/>
      <c r="X12" s="7">
        <f>SUMIFS('Base Produits'!$T:$T,'Base Produits'!$R:$R,V3)</f>
        <v>0</v>
      </c>
      <c r="Y12" s="8"/>
      <c r="AI12" s="2"/>
      <c r="AL12"/>
      <c r="AM12"/>
      <c r="AN12"/>
      <c r="AO12" s="19"/>
      <c r="AP12" s="19"/>
    </row>
    <row r="13" spans="1:42" ht="15" thickBot="1" x14ac:dyDescent="0.35">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x14ac:dyDescent="0.35">
      <c r="A14" s="52" t="s">
        <v>45</v>
      </c>
      <c r="B14" s="58" t="s">
        <v>46</v>
      </c>
      <c r="C14" s="58"/>
      <c r="D14" s="57" t="s">
        <v>15</v>
      </c>
      <c r="F14" s="2"/>
      <c r="G14" s="52" t="s">
        <v>45</v>
      </c>
      <c r="H14" s="58" t="s">
        <v>46</v>
      </c>
      <c r="I14" s="58"/>
      <c r="J14" s="57" t="s">
        <v>15</v>
      </c>
      <c r="K14" s="3"/>
      <c r="L14" s="52" t="s">
        <v>45</v>
      </c>
      <c r="M14" s="58" t="s">
        <v>46</v>
      </c>
      <c r="N14" s="58"/>
      <c r="O14" s="57" t="s">
        <v>15</v>
      </c>
      <c r="P14" s="3"/>
      <c r="Q14" s="52" t="s">
        <v>45</v>
      </c>
      <c r="R14" s="58" t="s">
        <v>46</v>
      </c>
      <c r="S14" s="58"/>
      <c r="T14" s="57" t="s">
        <v>15</v>
      </c>
      <c r="V14" s="52" t="s">
        <v>45</v>
      </c>
      <c r="W14" s="58" t="s">
        <v>46</v>
      </c>
      <c r="X14" s="58"/>
      <c r="Y14" s="57" t="s">
        <v>15</v>
      </c>
      <c r="AI14" s="2"/>
      <c r="AL14"/>
      <c r="AM14"/>
      <c r="AN14"/>
      <c r="AO14" s="19"/>
      <c r="AP14" s="19"/>
    </row>
    <row r="15" spans="1:42" x14ac:dyDescent="0.3">
      <c r="A15" s="55"/>
      <c r="B15" s="55"/>
      <c r="C15" s="55"/>
      <c r="D15" s="56"/>
      <c r="F15" s="2"/>
      <c r="G15" s="97" t="str">
        <f t="shared" ref="G15:G24" si="0">IF($A15&lt;DATE(2000,1,1),"",$A15)</f>
        <v/>
      </c>
      <c r="H15" s="103"/>
      <c r="I15" s="93"/>
      <c r="J15" s="114"/>
      <c r="L15" s="97" t="str">
        <f t="shared" ref="L15:L24" si="1">IF($A15&lt;DATE(2000,1,1),"",$A15)</f>
        <v/>
      </c>
      <c r="M15" s="103"/>
      <c r="N15" s="93"/>
      <c r="O15" s="114"/>
      <c r="Q15" s="97" t="str">
        <f t="shared" ref="Q15:Q24" si="2">IF($A15&lt;DATE(2000,1,1),"",$A15)</f>
        <v/>
      </c>
      <c r="R15" s="103"/>
      <c r="S15" s="93"/>
      <c r="T15" s="114"/>
      <c r="V15" s="97" t="str">
        <f t="shared" ref="V15:V24" si="3">IF($A15&lt;DATE(2000,1,1),"",$A15)</f>
        <v/>
      </c>
      <c r="W15" s="103"/>
      <c r="X15" s="93"/>
      <c r="Y15" s="114"/>
      <c r="AI15" s="2"/>
      <c r="AL15"/>
      <c r="AM15"/>
      <c r="AN15"/>
      <c r="AO15" s="19"/>
      <c r="AP15" s="19"/>
    </row>
    <row r="16" spans="1:42" x14ac:dyDescent="0.3">
      <c r="A16" s="92">
        <f>DATE(Results!$J$4,4,1)</f>
        <v>45748</v>
      </c>
      <c r="B16" s="60">
        <f>D16/SUM($H$3,$M$3,$R$3,$W$3,$AB$3)</f>
        <v>0.35</v>
      </c>
      <c r="C16" s="59"/>
      <c r="D16" s="120">
        <f>SUM(J16,O16,T16,Y16)</f>
        <v>15.749999999999998</v>
      </c>
      <c r="F16" s="2"/>
      <c r="G16" s="98">
        <f>$A16</f>
        <v>45748</v>
      </c>
      <c r="H16" s="104">
        <f>IF(SUMIFS('Base Produits'!$L:$L,'Base Produits'!$J:$J,G$3,'Base Produits'!$K:$K,DATE(1900,MONTH($A16),DAY($A16)))=0,100%,SUMIFS('Base Produits'!$L:$L,'Base Produits'!$J:$J,G$3,'Base Produits'!$K:$K,DATE(1900,MONTH($A16),DAY($A16))))</f>
        <v>0.35</v>
      </c>
      <c r="I16" s="95"/>
      <c r="J16" s="114">
        <f t="shared" ref="J16:J23" si="4">H16*H$3</f>
        <v>1.75</v>
      </c>
      <c r="L16" s="98">
        <f>$A16</f>
        <v>45748</v>
      </c>
      <c r="M16" s="104">
        <f>IF(SUMIFS('Base Produits'!$L:$L,'Base Produits'!$J:$J,L$3,'Base Produits'!$K:$K,DATE(1900,MONTH($A16),DAY($A16)))=0,100%,SUMIFS('Base Produits'!$L:$L,'Base Produits'!$J:$J,L$3,'Base Produits'!$K:$K,DATE(1900,MONTH($A16),DAY($A16))))</f>
        <v>0.35</v>
      </c>
      <c r="N16" s="95"/>
      <c r="O16" s="114">
        <f t="shared" ref="O16:O23" si="5">M16*M$3</f>
        <v>11.024999999999999</v>
      </c>
      <c r="Q16" s="98">
        <f>$A16</f>
        <v>45748</v>
      </c>
      <c r="R16" s="104">
        <f>IF(SUMIFS('Base Produits'!$L:$L,'Base Produits'!$J:$J,Q$3,'Base Produits'!$K:$K,DATE(1900,MONTH($A16),DAY($A16)))=0,100%,SUMIFS('Base Produits'!$L:$L,'Base Produits'!$J:$J,Q$3,'Base Produits'!$K:$K,DATE(1900,MONTH($A16),DAY($A16))))</f>
        <v>0.35</v>
      </c>
      <c r="S16" s="95"/>
      <c r="T16" s="114">
        <f t="shared" ref="T16:T23" si="6">R16*R$3</f>
        <v>2.9749999999999996</v>
      </c>
      <c r="V16" s="98">
        <f>$A16</f>
        <v>45748</v>
      </c>
      <c r="W16" s="104">
        <f>IF(SUMIFS('Base Produits'!$L:$L,'Base Produits'!$J:$J,V$3,'Base Produits'!$K:$K,DATE(1900,MONTH($A16),DAY($A16)))=0,100%,SUMIFS('Base Produits'!$L:$L,'Base Produits'!$J:$J,V$3,'Base Produits'!$K:$K,DATE(1900,MONTH($A16),DAY($A16))))</f>
        <v>1</v>
      </c>
      <c r="X16" s="95"/>
      <c r="Y16" s="114">
        <f t="shared" ref="Y16:Y23" si="7">W16*W$3</f>
        <v>0</v>
      </c>
      <c r="AI16" s="2"/>
      <c r="AL16"/>
      <c r="AM16"/>
      <c r="AN16"/>
      <c r="AO16" s="19"/>
      <c r="AP16" s="19"/>
    </row>
    <row r="17" spans="1:42" x14ac:dyDescent="0.3">
      <c r="A17" s="92">
        <f>A18-1</f>
        <v>45808</v>
      </c>
      <c r="B17" s="60">
        <f t="shared" ref="B17:B23" si="8">D17/SUM($H$3,$M$3,$R$3,$W$3,$AB$3)</f>
        <v>1</v>
      </c>
      <c r="C17" s="59"/>
      <c r="D17" s="120">
        <f t="shared" ref="D17:D23" si="9">SUM(J17,O17,T17,Y17)</f>
        <v>45</v>
      </c>
      <c r="F17" s="2"/>
      <c r="G17" s="98">
        <f t="shared" ref="G17:G23" si="10">$A17</f>
        <v>45808</v>
      </c>
      <c r="H17" s="104">
        <f>IF(SUMIFS('Base Produits'!$L:$L,'Base Produits'!$J:$J,G$3,'Base Produits'!$K:$K,DATE(1900,MONTH($A17),DAY($A17)))=0,100%,SUMIFS('Base Produits'!$L:$L,'Base Produits'!$J:$J,G$3,'Base Produits'!$K:$K,DATE(1900,MONTH($A17),DAY($A17))))</f>
        <v>1</v>
      </c>
      <c r="I17" s="95"/>
      <c r="J17" s="114">
        <f t="shared" si="4"/>
        <v>5</v>
      </c>
      <c r="L17" s="98">
        <f t="shared" ref="L17:L23" si="11">$A17</f>
        <v>45808</v>
      </c>
      <c r="M17" s="104">
        <f>IF(SUMIFS('Base Produits'!$L:$L,'Base Produits'!$J:$J,L$3,'Base Produits'!$K:$K,DATE(1900,MONTH($A17),DAY($A17)))=0,100%,SUMIFS('Base Produits'!$L:$L,'Base Produits'!$J:$J,L$3,'Base Produits'!$K:$K,DATE(1900,MONTH($A17),DAY($A17))))</f>
        <v>1</v>
      </c>
      <c r="N17" s="95"/>
      <c r="O17" s="114">
        <f t="shared" si="5"/>
        <v>31.5</v>
      </c>
      <c r="Q17" s="98">
        <f t="shared" ref="Q17:Q23" si="12">$A17</f>
        <v>45808</v>
      </c>
      <c r="R17" s="104">
        <f>IF(SUMIFS('Base Produits'!$L:$L,'Base Produits'!$J:$J,Q$3,'Base Produits'!$K:$K,DATE(1900,MONTH($A17),DAY($A17)))=0,100%,SUMIFS('Base Produits'!$L:$L,'Base Produits'!$J:$J,Q$3,'Base Produits'!$K:$K,DATE(1900,MONTH($A17),DAY($A17))))</f>
        <v>1</v>
      </c>
      <c r="S17" s="95"/>
      <c r="T17" s="114">
        <f t="shared" si="6"/>
        <v>8.5</v>
      </c>
      <c r="V17" s="98">
        <f t="shared" ref="V17:V23" si="13">$A17</f>
        <v>45808</v>
      </c>
      <c r="W17" s="104">
        <f>IF(SUMIFS('Base Produits'!$L:$L,'Base Produits'!$J:$J,V$3,'Base Produits'!$K:$K,DATE(1900,MONTH($A17),DAY($A17)))=0,100%,SUMIFS('Base Produits'!$L:$L,'Base Produits'!$J:$J,V$3,'Base Produits'!$K:$K,DATE(1900,MONTH($A17),DAY($A17))))</f>
        <v>1</v>
      </c>
      <c r="X17" s="95"/>
      <c r="Y17" s="114">
        <f t="shared" si="7"/>
        <v>0</v>
      </c>
      <c r="AI17" s="2"/>
      <c r="AL17"/>
      <c r="AM17"/>
      <c r="AN17"/>
      <c r="AO17" s="19"/>
      <c r="AP17" s="19"/>
    </row>
    <row r="18" spans="1:42" x14ac:dyDescent="0.3">
      <c r="A18" s="92">
        <f>DATE(Results!$J$4,6,1)</f>
        <v>45809</v>
      </c>
      <c r="B18" s="60">
        <f t="shared" si="8"/>
        <v>1</v>
      </c>
      <c r="C18" s="59"/>
      <c r="D18" s="120">
        <f t="shared" si="9"/>
        <v>45</v>
      </c>
      <c r="F18" s="2"/>
      <c r="G18" s="98">
        <f t="shared" si="10"/>
        <v>45809</v>
      </c>
      <c r="H18" s="104">
        <f>IF(SUMIFS('Base Produits'!$L:$L,'Base Produits'!$J:$J,G$3,'Base Produits'!$K:$K,DATE(1900,MONTH($A18),DAY($A18)))=0,100%,SUMIFS('Base Produits'!$L:$L,'Base Produits'!$J:$J,G$3,'Base Produits'!$K:$K,DATE(1900,MONTH($A18),DAY($A18))))</f>
        <v>1</v>
      </c>
      <c r="I18" s="95"/>
      <c r="J18" s="114">
        <f t="shared" si="4"/>
        <v>5</v>
      </c>
      <c r="L18" s="98">
        <f t="shared" si="11"/>
        <v>45809</v>
      </c>
      <c r="M18" s="104">
        <f>IF(SUMIFS('Base Produits'!$L:$L,'Base Produits'!$J:$J,L$3,'Base Produits'!$K:$K,DATE(1900,MONTH($A18),DAY($A18)))=0,100%,SUMIFS('Base Produits'!$L:$L,'Base Produits'!$J:$J,L$3,'Base Produits'!$K:$K,DATE(1900,MONTH($A18),DAY($A18))))</f>
        <v>1</v>
      </c>
      <c r="N18" s="95"/>
      <c r="O18" s="114">
        <f t="shared" si="5"/>
        <v>31.5</v>
      </c>
      <c r="Q18" s="98">
        <f t="shared" si="12"/>
        <v>45809</v>
      </c>
      <c r="R18" s="104">
        <f>IF(SUMIFS('Base Produits'!$L:$L,'Base Produits'!$J:$J,Q$3,'Base Produits'!$K:$K,DATE(1900,MONTH($A18),DAY($A18)))=0,100%,SUMIFS('Base Produits'!$L:$L,'Base Produits'!$J:$J,Q$3,'Base Produits'!$K:$K,DATE(1900,MONTH($A18),DAY($A18))))</f>
        <v>1</v>
      </c>
      <c r="S18" s="95"/>
      <c r="T18" s="114">
        <f t="shared" si="6"/>
        <v>8.5</v>
      </c>
      <c r="V18" s="98">
        <f t="shared" si="13"/>
        <v>45809</v>
      </c>
      <c r="W18" s="104">
        <f>IF(SUMIFS('Base Produits'!$L:$L,'Base Produits'!$J:$J,V$3,'Base Produits'!$K:$K,DATE(1900,MONTH($A18),DAY($A18)))=0,100%,SUMIFS('Base Produits'!$L:$L,'Base Produits'!$J:$J,V$3,'Base Produits'!$K:$K,DATE(1900,MONTH($A18),DAY($A18))))</f>
        <v>1</v>
      </c>
      <c r="X18" s="95"/>
      <c r="Y18" s="114">
        <f t="shared" si="7"/>
        <v>0</v>
      </c>
      <c r="AI18" s="2"/>
      <c r="AL18"/>
      <c r="AM18"/>
      <c r="AN18"/>
      <c r="AO18" s="19"/>
      <c r="AP18" s="19"/>
    </row>
    <row r="19" spans="1:42" x14ac:dyDescent="0.3">
      <c r="A19" s="92">
        <f>A20-1</f>
        <v>45869</v>
      </c>
      <c r="B19" s="60">
        <f t="shared" si="8"/>
        <v>0.85</v>
      </c>
      <c r="C19" s="59"/>
      <c r="D19" s="120">
        <f t="shared" si="9"/>
        <v>38.25</v>
      </c>
      <c r="F19" s="2"/>
      <c r="G19" s="98">
        <f t="shared" si="10"/>
        <v>45869</v>
      </c>
      <c r="H19" s="104">
        <f>IF(SUMIFS('Base Produits'!$L:$L,'Base Produits'!$J:$J,G$3,'Base Produits'!$K:$K,DATE(1900,MONTH($A19),DAY($A19)))=0,100%,SUMIFS('Base Produits'!$L:$L,'Base Produits'!$J:$J,G$3,'Base Produits'!$K:$K,DATE(1900,MONTH($A19),DAY($A19))))</f>
        <v>0.85</v>
      </c>
      <c r="I19" s="95"/>
      <c r="J19" s="114">
        <f t="shared" si="4"/>
        <v>4.25</v>
      </c>
      <c r="L19" s="98">
        <f t="shared" si="11"/>
        <v>45869</v>
      </c>
      <c r="M19" s="104">
        <f>IF(SUMIFS('Base Produits'!$L:$L,'Base Produits'!$J:$J,L$3,'Base Produits'!$K:$K,DATE(1900,MONTH($A19),DAY($A19)))=0,100%,SUMIFS('Base Produits'!$L:$L,'Base Produits'!$J:$J,L$3,'Base Produits'!$K:$K,DATE(1900,MONTH($A19),DAY($A19))))</f>
        <v>0.85</v>
      </c>
      <c r="N19" s="95"/>
      <c r="O19" s="114">
        <f t="shared" si="5"/>
        <v>26.774999999999999</v>
      </c>
      <c r="Q19" s="98">
        <f t="shared" si="12"/>
        <v>45869</v>
      </c>
      <c r="R19" s="104">
        <f>IF(SUMIFS('Base Produits'!$L:$L,'Base Produits'!$J:$J,Q$3,'Base Produits'!$K:$K,DATE(1900,MONTH($A19),DAY($A19)))=0,100%,SUMIFS('Base Produits'!$L:$L,'Base Produits'!$J:$J,Q$3,'Base Produits'!$K:$K,DATE(1900,MONTH($A19),DAY($A19))))</f>
        <v>0.85</v>
      </c>
      <c r="S19" s="95"/>
      <c r="T19" s="114">
        <f t="shared" si="6"/>
        <v>7.2249999999999996</v>
      </c>
      <c r="V19" s="98">
        <f t="shared" si="13"/>
        <v>45869</v>
      </c>
      <c r="W19" s="104">
        <f>IF(SUMIFS('Base Produits'!$L:$L,'Base Produits'!$J:$J,V$3,'Base Produits'!$K:$K,DATE(1900,MONTH($A19),DAY($A19)))=0,100%,SUMIFS('Base Produits'!$L:$L,'Base Produits'!$J:$J,V$3,'Base Produits'!$K:$K,DATE(1900,MONTH($A19),DAY($A19))))</f>
        <v>1</v>
      </c>
      <c r="X19" s="95"/>
      <c r="Y19" s="114">
        <f t="shared" si="7"/>
        <v>0</v>
      </c>
      <c r="AI19" s="2"/>
      <c r="AL19"/>
      <c r="AM19"/>
      <c r="AN19"/>
      <c r="AO19" s="19"/>
      <c r="AP19" s="19"/>
    </row>
    <row r="20" spans="1:42" x14ac:dyDescent="0.3">
      <c r="A20" s="92">
        <f>DATE(Results!$J$4,8,1)</f>
        <v>45870</v>
      </c>
      <c r="B20" s="60">
        <f t="shared" si="8"/>
        <v>1</v>
      </c>
      <c r="C20" s="59"/>
      <c r="D20" s="120">
        <f t="shared" si="9"/>
        <v>45</v>
      </c>
      <c r="F20" s="2"/>
      <c r="G20" s="98">
        <f t="shared" si="10"/>
        <v>45870</v>
      </c>
      <c r="H20" s="104">
        <f>IF(SUMIFS('Base Produits'!$L:$L,'Base Produits'!$J:$J,G$3,'Base Produits'!$K:$K,DATE(1900,MONTH($A20),DAY($A20)))=0,100%,SUMIFS('Base Produits'!$L:$L,'Base Produits'!$J:$J,G$3,'Base Produits'!$K:$K,DATE(1900,MONTH($A20),DAY($A20))))</f>
        <v>1</v>
      </c>
      <c r="I20" s="95"/>
      <c r="J20" s="114">
        <f t="shared" si="4"/>
        <v>5</v>
      </c>
      <c r="L20" s="98">
        <f t="shared" si="11"/>
        <v>45870</v>
      </c>
      <c r="M20" s="104">
        <f>IF(SUMIFS('Base Produits'!$L:$L,'Base Produits'!$J:$J,L$3,'Base Produits'!$K:$K,DATE(1900,MONTH($A20),DAY($A20)))=0,100%,SUMIFS('Base Produits'!$L:$L,'Base Produits'!$J:$J,L$3,'Base Produits'!$K:$K,DATE(1900,MONTH($A20),DAY($A20))))</f>
        <v>1</v>
      </c>
      <c r="N20" s="95"/>
      <c r="O20" s="114">
        <f t="shared" si="5"/>
        <v>31.5</v>
      </c>
      <c r="Q20" s="98">
        <f t="shared" si="12"/>
        <v>45870</v>
      </c>
      <c r="R20" s="104">
        <f>IF(SUMIFS('Base Produits'!$L:$L,'Base Produits'!$J:$J,Q$3,'Base Produits'!$K:$K,DATE(1900,MONTH($A20),DAY($A20)))=0,100%,SUMIFS('Base Produits'!$L:$L,'Base Produits'!$J:$J,Q$3,'Base Produits'!$K:$K,DATE(1900,MONTH($A20),DAY($A20))))</f>
        <v>1</v>
      </c>
      <c r="S20" s="95"/>
      <c r="T20" s="114">
        <f t="shared" si="6"/>
        <v>8.5</v>
      </c>
      <c r="V20" s="98">
        <f t="shared" si="13"/>
        <v>45870</v>
      </c>
      <c r="W20" s="104">
        <f>IF(SUMIFS('Base Produits'!$L:$L,'Base Produits'!$J:$J,V$3,'Base Produits'!$K:$K,DATE(1900,MONTH($A20),DAY($A20)))=0,100%,SUMIFS('Base Produits'!$L:$L,'Base Produits'!$J:$J,V$3,'Base Produits'!$K:$K,DATE(1900,MONTH($A20),DAY($A20))))</f>
        <v>1</v>
      </c>
      <c r="X20" s="95"/>
      <c r="Y20" s="114">
        <f t="shared" si="7"/>
        <v>0</v>
      </c>
      <c r="AI20" s="2"/>
      <c r="AL20"/>
      <c r="AM20"/>
      <c r="AN20"/>
    </row>
    <row r="21" spans="1:42" x14ac:dyDescent="0.3">
      <c r="A21" s="92">
        <f>A22-1</f>
        <v>45900</v>
      </c>
      <c r="B21" s="60">
        <f t="shared" si="8"/>
        <v>0.95</v>
      </c>
      <c r="C21" s="59"/>
      <c r="D21" s="120">
        <f t="shared" si="9"/>
        <v>42.75</v>
      </c>
      <c r="F21" s="2"/>
      <c r="G21" s="98">
        <f t="shared" si="10"/>
        <v>45900</v>
      </c>
      <c r="H21" s="104">
        <f>IF(SUMIFS('Base Produits'!$L:$L,'Base Produits'!$J:$J,G$3,'Base Produits'!$K:$K,DATE(1900,MONTH($A21),DAY($A21)))=0,100%,SUMIFS('Base Produits'!$L:$L,'Base Produits'!$J:$J,G$3,'Base Produits'!$K:$K,DATE(1900,MONTH($A21),DAY($A21))))</f>
        <v>0.95</v>
      </c>
      <c r="I21" s="95"/>
      <c r="J21" s="114">
        <f t="shared" si="4"/>
        <v>4.75</v>
      </c>
      <c r="L21" s="98">
        <f t="shared" si="11"/>
        <v>45900</v>
      </c>
      <c r="M21" s="104">
        <f>IF(SUMIFS('Base Produits'!$L:$L,'Base Produits'!$J:$J,L$3,'Base Produits'!$K:$K,DATE(1900,MONTH($A21),DAY($A21)))=0,100%,SUMIFS('Base Produits'!$L:$L,'Base Produits'!$J:$J,L$3,'Base Produits'!$K:$K,DATE(1900,MONTH($A21),DAY($A21))))</f>
        <v>0.95</v>
      </c>
      <c r="N21" s="95"/>
      <c r="O21" s="114">
        <f t="shared" si="5"/>
        <v>29.924999999999997</v>
      </c>
      <c r="Q21" s="98">
        <f t="shared" si="12"/>
        <v>45900</v>
      </c>
      <c r="R21" s="104">
        <f>IF(SUMIFS('Base Produits'!$L:$L,'Base Produits'!$J:$J,Q$3,'Base Produits'!$K:$K,DATE(1900,MONTH($A21),DAY($A21)))=0,100%,SUMIFS('Base Produits'!$L:$L,'Base Produits'!$J:$J,Q$3,'Base Produits'!$K:$K,DATE(1900,MONTH($A21),DAY($A21))))</f>
        <v>0.95</v>
      </c>
      <c r="S21" s="95"/>
      <c r="T21" s="114">
        <f t="shared" si="6"/>
        <v>8.0749999999999993</v>
      </c>
      <c r="V21" s="98">
        <f t="shared" si="13"/>
        <v>45900</v>
      </c>
      <c r="W21" s="104">
        <f>IF(SUMIFS('Base Produits'!$L:$L,'Base Produits'!$J:$J,V$3,'Base Produits'!$K:$K,DATE(1900,MONTH($A21),DAY($A21)))=0,100%,SUMIFS('Base Produits'!$L:$L,'Base Produits'!$J:$J,V$3,'Base Produits'!$K:$K,DATE(1900,MONTH($A21),DAY($A21))))</f>
        <v>1</v>
      </c>
      <c r="X21" s="95"/>
      <c r="Y21" s="114">
        <f t="shared" si="7"/>
        <v>0</v>
      </c>
      <c r="AI21" s="2"/>
      <c r="AL21"/>
      <c r="AM21"/>
      <c r="AN21"/>
    </row>
    <row r="22" spans="1:42" x14ac:dyDescent="0.3">
      <c r="A22" s="92">
        <f>DATE(Results!$J$4,9,1)</f>
        <v>45901</v>
      </c>
      <c r="B22" s="60">
        <f t="shared" si="8"/>
        <v>1</v>
      </c>
      <c r="C22" s="59"/>
      <c r="D22" s="120">
        <f t="shared" si="9"/>
        <v>45</v>
      </c>
      <c r="F22" s="2"/>
      <c r="G22" s="98">
        <f t="shared" si="10"/>
        <v>45901</v>
      </c>
      <c r="H22" s="104">
        <f>IF(SUMIFS('Base Produits'!$L:$L,'Base Produits'!$J:$J,G$3,'Base Produits'!$K:$K,DATE(1900,MONTH($A22),DAY($A22)))=0,100%,SUMIFS('Base Produits'!$L:$L,'Base Produits'!$J:$J,G$3,'Base Produits'!$K:$K,DATE(1900,MONTH($A22),DAY($A22))))</f>
        <v>1</v>
      </c>
      <c r="I22" s="95"/>
      <c r="J22" s="114">
        <f t="shared" si="4"/>
        <v>5</v>
      </c>
      <c r="L22" s="98">
        <f t="shared" si="11"/>
        <v>45901</v>
      </c>
      <c r="M22" s="104">
        <f>IF(SUMIFS('Base Produits'!$L:$L,'Base Produits'!$J:$J,L$3,'Base Produits'!$K:$K,DATE(1900,MONTH($A22),DAY($A22)))=0,100%,SUMIFS('Base Produits'!$L:$L,'Base Produits'!$J:$J,L$3,'Base Produits'!$K:$K,DATE(1900,MONTH($A22),DAY($A22))))</f>
        <v>1</v>
      </c>
      <c r="N22" s="95"/>
      <c r="O22" s="114">
        <f t="shared" si="5"/>
        <v>31.5</v>
      </c>
      <c r="Q22" s="98">
        <f t="shared" si="12"/>
        <v>45901</v>
      </c>
      <c r="R22" s="104">
        <f>IF(SUMIFS('Base Produits'!$L:$L,'Base Produits'!$J:$J,Q$3,'Base Produits'!$K:$K,DATE(1900,MONTH($A22),DAY($A22)))=0,100%,SUMIFS('Base Produits'!$L:$L,'Base Produits'!$J:$J,Q$3,'Base Produits'!$K:$K,DATE(1900,MONTH($A22),DAY($A22))))</f>
        <v>1</v>
      </c>
      <c r="S22" s="95"/>
      <c r="T22" s="114">
        <f t="shared" si="6"/>
        <v>8.5</v>
      </c>
      <c r="V22" s="98">
        <f t="shared" si="13"/>
        <v>45901</v>
      </c>
      <c r="W22" s="104">
        <f>IF(SUMIFS('Base Produits'!$L:$L,'Base Produits'!$J:$J,V$3,'Base Produits'!$K:$K,DATE(1900,MONTH($A22),DAY($A22)))=0,100%,SUMIFS('Base Produits'!$L:$L,'Base Produits'!$J:$J,V$3,'Base Produits'!$K:$K,DATE(1900,MONTH($A22),DAY($A22))))</f>
        <v>1</v>
      </c>
      <c r="X22" s="95"/>
      <c r="Y22" s="114">
        <f t="shared" si="7"/>
        <v>0</v>
      </c>
      <c r="AI22" s="2"/>
      <c r="AL22"/>
      <c r="AM22"/>
      <c r="AN22"/>
    </row>
    <row r="23" spans="1:42" x14ac:dyDescent="0.3">
      <c r="A23" s="92">
        <f>DATE(Results!M4,3,31)</f>
        <v>46112</v>
      </c>
      <c r="B23" s="60">
        <f t="shared" si="8"/>
        <v>0.35</v>
      </c>
      <c r="C23" s="59"/>
      <c r="D23" s="120">
        <f t="shared" si="9"/>
        <v>15.749999999999998</v>
      </c>
      <c r="F23" s="2"/>
      <c r="G23" s="98">
        <f t="shared" si="10"/>
        <v>46112</v>
      </c>
      <c r="H23" s="104">
        <f>IF(SUMIFS('Base Produits'!$L:$L,'Base Produits'!$J:$J,G$3,'Base Produits'!$K:$K,DATE(1900,MONTH($A23),DAY($A23)))=0,100%,SUMIFS('Base Produits'!$L:$L,'Base Produits'!$J:$J,G$3,'Base Produits'!$K:$K,DATE(1900,MONTH($A23),DAY($A23))))</f>
        <v>0.35</v>
      </c>
      <c r="I23" s="95"/>
      <c r="J23" s="114">
        <f t="shared" si="4"/>
        <v>1.75</v>
      </c>
      <c r="L23" s="98">
        <f t="shared" si="11"/>
        <v>46112</v>
      </c>
      <c r="M23" s="104">
        <f>IF(SUMIFS('Base Produits'!$L:$L,'Base Produits'!$J:$J,L$3,'Base Produits'!$K:$K,DATE(1900,MONTH($A23),DAY($A23)))=0,100%,SUMIFS('Base Produits'!$L:$L,'Base Produits'!$J:$J,L$3,'Base Produits'!$K:$K,DATE(1900,MONTH($A23),DAY($A23))))</f>
        <v>0.35</v>
      </c>
      <c r="N23" s="95"/>
      <c r="O23" s="114">
        <f t="shared" si="5"/>
        <v>11.024999999999999</v>
      </c>
      <c r="Q23" s="98">
        <f t="shared" si="12"/>
        <v>46112</v>
      </c>
      <c r="R23" s="104">
        <f>IF(SUMIFS('Base Produits'!$L:$L,'Base Produits'!$J:$J,Q$3,'Base Produits'!$K:$K,DATE(1900,MONTH($A23),DAY($A23)))=0,100%,SUMIFS('Base Produits'!$L:$L,'Base Produits'!$J:$J,Q$3,'Base Produits'!$K:$K,DATE(1900,MONTH($A23),DAY($A23))))</f>
        <v>0.35</v>
      </c>
      <c r="S23" s="95"/>
      <c r="T23" s="114">
        <f t="shared" si="6"/>
        <v>2.9749999999999996</v>
      </c>
      <c r="V23" s="98">
        <f t="shared" si="13"/>
        <v>46112</v>
      </c>
      <c r="W23" s="104">
        <f>IF(SUMIFS('Base Produits'!$L:$L,'Base Produits'!$J:$J,V$3,'Base Produits'!$K:$K,DATE(1900,MONTH($A23),DAY($A23)))=0,100%,SUMIFS('Base Produits'!$L:$L,'Base Produits'!$J:$J,V$3,'Base Produits'!$K:$K,DATE(1900,MONTH($A23),DAY($A23))))</f>
        <v>1</v>
      </c>
      <c r="X23" s="95"/>
      <c r="Y23" s="114">
        <f t="shared" si="7"/>
        <v>0</v>
      </c>
      <c r="AI23" s="2"/>
      <c r="AL23"/>
      <c r="AM23"/>
      <c r="AN23"/>
      <c r="AO23" s="19"/>
      <c r="AP23" s="19"/>
    </row>
    <row r="24" spans="1:42" ht="15" thickBot="1" x14ac:dyDescent="0.35">
      <c r="A24" s="96"/>
      <c r="B24" s="96"/>
      <c r="C24" s="96"/>
      <c r="D24" s="102"/>
      <c r="F24" s="2"/>
      <c r="G24" s="115" t="str">
        <f t="shared" si="0"/>
        <v/>
      </c>
      <c r="H24" s="116"/>
      <c r="I24" s="117"/>
      <c r="J24" s="102"/>
      <c r="L24" s="115" t="str">
        <f t="shared" si="1"/>
        <v/>
      </c>
      <c r="M24" s="116"/>
      <c r="N24" s="117"/>
      <c r="O24" s="102"/>
      <c r="Q24" s="115" t="str">
        <f t="shared" si="2"/>
        <v/>
      </c>
      <c r="R24" s="116"/>
      <c r="S24" s="117"/>
      <c r="T24" s="102"/>
      <c r="V24" s="115" t="str">
        <f t="shared" si="3"/>
        <v/>
      </c>
      <c r="W24" s="116"/>
      <c r="X24" s="117"/>
      <c r="Y24" s="102"/>
      <c r="AI24" s="2"/>
      <c r="AL24"/>
      <c r="AM24"/>
      <c r="AN24"/>
    </row>
    <row r="25" spans="1:42" ht="15" thickBot="1" x14ac:dyDescent="0.35">
      <c r="F25" s="2"/>
      <c r="AI25" s="2"/>
      <c r="AL25"/>
      <c r="AM25"/>
      <c r="AN25"/>
    </row>
    <row r="26" spans="1:42" ht="15" thickBot="1" x14ac:dyDescent="0.35">
      <c r="A26" s="52" t="s">
        <v>45</v>
      </c>
      <c r="B26" s="58" t="s">
        <v>54</v>
      </c>
      <c r="C26" s="58"/>
      <c r="D26" s="57" t="s">
        <v>15</v>
      </c>
      <c r="F26" s="2"/>
      <c r="G26" s="52" t="s">
        <v>45</v>
      </c>
      <c r="H26" s="58" t="s">
        <v>54</v>
      </c>
      <c r="I26" s="58"/>
      <c r="J26" s="57" t="s">
        <v>15</v>
      </c>
      <c r="L26" s="52" t="s">
        <v>45</v>
      </c>
      <c r="M26" s="58" t="s">
        <v>54</v>
      </c>
      <c r="N26" s="58"/>
      <c r="O26" s="57" t="s">
        <v>15</v>
      </c>
      <c r="Q26" s="52" t="s">
        <v>45</v>
      </c>
      <c r="R26" s="58" t="s">
        <v>54</v>
      </c>
      <c r="S26" s="58"/>
      <c r="T26" s="57" t="s">
        <v>15</v>
      </c>
      <c r="V26" s="52" t="s">
        <v>45</v>
      </c>
      <c r="W26" s="58" t="s">
        <v>54</v>
      </c>
      <c r="X26" s="58"/>
      <c r="Y26" s="57" t="s">
        <v>15</v>
      </c>
      <c r="AI26" s="2"/>
      <c r="AL26"/>
      <c r="AM26"/>
      <c r="AN26"/>
    </row>
    <row r="27" spans="1:42" x14ac:dyDescent="0.3">
      <c r="A27" s="55"/>
      <c r="B27" s="55"/>
      <c r="C27" s="55"/>
      <c r="D27" s="56"/>
      <c r="F27" s="2"/>
      <c r="G27" s="97" t="str">
        <f>IF($A27&lt;DATE(2000,1,1),"",$A27)</f>
        <v/>
      </c>
      <c r="H27" s="103"/>
      <c r="I27" s="93"/>
      <c r="J27" s="100">
        <f>H27*H$3</f>
        <v>0</v>
      </c>
      <c r="L27" s="97" t="str">
        <f>IF($A27&lt;DATE(2000,1,1),"",$A27)</f>
        <v/>
      </c>
      <c r="M27" s="103"/>
      <c r="N27" s="93"/>
      <c r="O27" s="100">
        <f>M27*M$3</f>
        <v>0</v>
      </c>
      <c r="Q27" s="97" t="str">
        <f>IF($A27&lt;DATE(2000,1,1),"",$A27)</f>
        <v/>
      </c>
      <c r="R27" s="103"/>
      <c r="S27" s="93"/>
      <c r="T27" s="100">
        <f>R27*R$3</f>
        <v>0</v>
      </c>
      <c r="V27" s="97" t="str">
        <f>IF($A27&lt;DATE(2000,1,1),"",$A27)</f>
        <v/>
      </c>
      <c r="W27" s="103"/>
      <c r="X27" s="93"/>
      <c r="Y27" s="100">
        <f>W27*W$3</f>
        <v>0</v>
      </c>
      <c r="AI27" s="2"/>
      <c r="AL27"/>
      <c r="AM27"/>
      <c r="AN27"/>
    </row>
    <row r="28" spans="1:42" x14ac:dyDescent="0.3">
      <c r="A28" s="92">
        <f>A29-1</f>
        <v>45808</v>
      </c>
      <c r="B28" s="60">
        <f t="shared" ref="B28:B35" si="14">D28/SUM($H$3,$M$3,$R$3,$W$3,$AB$3)</f>
        <v>0</v>
      </c>
      <c r="C28" s="59"/>
      <c r="D28" s="120">
        <f t="shared" ref="D28:D35" si="15">SUM(J28,O28,T28,Y28)</f>
        <v>0</v>
      </c>
      <c r="F28" s="2"/>
      <c r="G28" s="98">
        <f>$A28</f>
        <v>45808</v>
      </c>
      <c r="H28" s="104">
        <f>IF(SUMIFS('Base Produits'!$P:$P,'Base Produits'!$N:$N,G$3,'Base Produits'!$O:$O,DATE(1900,MONTH($A28),DAY($A28)))=0,0%,SUMIFS('Base Produits'!$P:$P,'Base Produits'!$N:$N,G$3,'Base Produits'!$O:$O,DATE(1900,MONTH($A28),DAY($A28))))</f>
        <v>0</v>
      </c>
      <c r="I28" s="94"/>
      <c r="J28" s="101">
        <f t="shared" ref="J28:J35" si="16">H28*H$3</f>
        <v>0</v>
      </c>
      <c r="L28" s="98">
        <f>$A28</f>
        <v>45808</v>
      </c>
      <c r="M28" s="104">
        <f>IF(SUMIFS('Base Produits'!$P:$P,'Base Produits'!$N:$N,L$3,'Base Produits'!$O:$O,DATE(1900,MONTH($A28),DAY($A28)))=0,0%,SUMIFS('Base Produits'!$P:$P,'Base Produits'!$N:$N,L$3,'Base Produits'!$O:$O,DATE(1900,MONTH($A28),DAY($A28))))</f>
        <v>0</v>
      </c>
      <c r="N28" s="94"/>
      <c r="O28" s="101">
        <f t="shared" ref="O28:O35" si="17">M28*M$3</f>
        <v>0</v>
      </c>
      <c r="Q28" s="98">
        <f>$A28</f>
        <v>45808</v>
      </c>
      <c r="R28" s="104">
        <f>IF(SUMIFS('Base Produits'!$P:$P,'Base Produits'!$N:$N,Q$3,'Base Produits'!$O:$O,DATE(1900,MONTH($A28),DAY($A28)))=0,0%,SUMIFS('Base Produits'!$P:$P,'Base Produits'!$N:$N,Q$3,'Base Produits'!$O:$O,DATE(1900,MONTH($A28),DAY($A28))))</f>
        <v>0</v>
      </c>
      <c r="S28" s="94"/>
      <c r="T28" s="101">
        <f t="shared" ref="T28:T35" si="18">R28*R$3</f>
        <v>0</v>
      </c>
      <c r="V28" s="98">
        <f>$A28</f>
        <v>45808</v>
      </c>
      <c r="W28" s="104">
        <f>IF(SUMIFS('Base Produits'!$P:$P,'Base Produits'!$N:$N,V$3,'Base Produits'!$O:$O,DATE(1900,MONTH($A28),DAY($A28)))=0,0%,SUMIFS('Base Produits'!$P:$P,'Base Produits'!$N:$N,V$3,'Base Produits'!$O:$O,DATE(1900,MONTH($A28),DAY($A28))))</f>
        <v>0</v>
      </c>
      <c r="X28" s="94"/>
      <c r="Y28" s="101">
        <f t="shared" ref="Y28:Y35" si="19">W28*W$3</f>
        <v>0</v>
      </c>
      <c r="AI28" s="2"/>
      <c r="AL28"/>
      <c r="AM28"/>
      <c r="AN28"/>
    </row>
    <row r="29" spans="1:42" x14ac:dyDescent="0.3">
      <c r="A29" s="92">
        <f>DATE(Results!$J$4,6,1)</f>
        <v>45809</v>
      </c>
      <c r="B29" s="60">
        <f t="shared" si="14"/>
        <v>0</v>
      </c>
      <c r="C29" s="59"/>
      <c r="D29" s="120">
        <f t="shared" si="15"/>
        <v>0</v>
      </c>
      <c r="F29" s="2"/>
      <c r="G29" s="98">
        <f t="shared" ref="G29:G35" si="20">$A29</f>
        <v>45809</v>
      </c>
      <c r="H29" s="104">
        <f>IF(SUMIFS('Base Produits'!$P:$P,'Base Produits'!$N:$N,G$3,'Base Produits'!$O:$O,DATE(1900,MONTH($A29),DAY($A29)))=0,0%,SUMIFS('Base Produits'!$P:$P,'Base Produits'!$N:$N,G$3,'Base Produits'!$O:$O,DATE(1900,MONTH($A29),DAY($A29))))</f>
        <v>0</v>
      </c>
      <c r="I29" s="94"/>
      <c r="J29" s="101">
        <f t="shared" si="16"/>
        <v>0</v>
      </c>
      <c r="L29" s="98">
        <f t="shared" ref="L29:L35" si="21">$A29</f>
        <v>45809</v>
      </c>
      <c r="M29" s="104">
        <f>IF(SUMIFS('Base Produits'!$P:$P,'Base Produits'!$N:$N,L$3,'Base Produits'!$O:$O,DATE(1900,MONTH($A29),DAY($A29)))=0,0%,SUMIFS('Base Produits'!$P:$P,'Base Produits'!$N:$N,L$3,'Base Produits'!$O:$O,DATE(1900,MONTH($A29),DAY($A29))))</f>
        <v>0</v>
      </c>
      <c r="N29" s="94"/>
      <c r="O29" s="101">
        <f t="shared" si="17"/>
        <v>0</v>
      </c>
      <c r="Q29" s="98">
        <f t="shared" ref="Q29:Q35" si="22">$A29</f>
        <v>45809</v>
      </c>
      <c r="R29" s="104">
        <f>IF(SUMIFS('Base Produits'!$P:$P,'Base Produits'!$N:$N,Q$3,'Base Produits'!$O:$O,DATE(1900,MONTH($A29),DAY($A29)))=0,0%,SUMIFS('Base Produits'!$P:$P,'Base Produits'!$N:$N,Q$3,'Base Produits'!$O:$O,DATE(1900,MONTH($A29),DAY($A29))))</f>
        <v>0</v>
      </c>
      <c r="S29" s="94"/>
      <c r="T29" s="101">
        <f t="shared" si="18"/>
        <v>0</v>
      </c>
      <c r="V29" s="98">
        <f t="shared" ref="V29:V35" si="23">$A29</f>
        <v>45809</v>
      </c>
      <c r="W29" s="104">
        <f>IF(SUMIFS('Base Produits'!$P:$P,'Base Produits'!$N:$N,V$3,'Base Produits'!$O:$O,DATE(1900,MONTH($A29),DAY($A29)))=0,0%,SUMIFS('Base Produits'!$P:$P,'Base Produits'!$N:$N,V$3,'Base Produits'!$O:$O,DATE(1900,MONTH($A29),DAY($A29))))</f>
        <v>0</v>
      </c>
      <c r="X29" s="94"/>
      <c r="Y29" s="101">
        <f t="shared" si="19"/>
        <v>0</v>
      </c>
      <c r="AI29" s="2"/>
      <c r="AL29"/>
      <c r="AM29"/>
      <c r="AN29"/>
    </row>
    <row r="30" spans="1:42" x14ac:dyDescent="0.3">
      <c r="A30" s="92">
        <f>A31-1</f>
        <v>45869</v>
      </c>
      <c r="B30" s="60">
        <f t="shared" si="14"/>
        <v>0</v>
      </c>
      <c r="C30" s="59"/>
      <c r="D30" s="120">
        <f t="shared" si="15"/>
        <v>0</v>
      </c>
      <c r="F30" s="2"/>
      <c r="G30" s="98">
        <f t="shared" si="20"/>
        <v>45869</v>
      </c>
      <c r="H30" s="104">
        <f>IF(SUMIFS('Base Produits'!$P:$P,'Base Produits'!$N:$N,G$3,'Base Produits'!$O:$O,DATE(1900,MONTH($A30),DAY($A30)))=0,0%,SUMIFS('Base Produits'!$P:$P,'Base Produits'!$N:$N,G$3,'Base Produits'!$O:$O,DATE(1900,MONTH($A30),DAY($A30))))</f>
        <v>0</v>
      </c>
      <c r="I30" s="94"/>
      <c r="J30" s="101">
        <f t="shared" si="16"/>
        <v>0</v>
      </c>
      <c r="L30" s="98">
        <f t="shared" si="21"/>
        <v>45869</v>
      </c>
      <c r="M30" s="104">
        <f>IF(SUMIFS('Base Produits'!$P:$P,'Base Produits'!$N:$N,L$3,'Base Produits'!$O:$O,DATE(1900,MONTH($A30),DAY($A30)))=0,0%,SUMIFS('Base Produits'!$P:$P,'Base Produits'!$N:$N,L$3,'Base Produits'!$O:$O,DATE(1900,MONTH($A30),DAY($A30))))</f>
        <v>0</v>
      </c>
      <c r="N30" s="94"/>
      <c r="O30" s="101">
        <f t="shared" si="17"/>
        <v>0</v>
      </c>
      <c r="Q30" s="98">
        <f t="shared" si="22"/>
        <v>45869</v>
      </c>
      <c r="R30" s="104">
        <f>IF(SUMIFS('Base Produits'!$P:$P,'Base Produits'!$N:$N,Q$3,'Base Produits'!$O:$O,DATE(1900,MONTH($A30),DAY($A30)))=0,0%,SUMIFS('Base Produits'!$P:$P,'Base Produits'!$N:$N,Q$3,'Base Produits'!$O:$O,DATE(1900,MONTH($A30),DAY($A30))))</f>
        <v>0</v>
      </c>
      <c r="S30" s="94"/>
      <c r="T30" s="101">
        <f t="shared" si="18"/>
        <v>0</v>
      </c>
      <c r="V30" s="98">
        <f t="shared" si="23"/>
        <v>45869</v>
      </c>
      <c r="W30" s="104">
        <f>IF(SUMIFS('Base Produits'!$P:$P,'Base Produits'!$N:$N,V$3,'Base Produits'!$O:$O,DATE(1900,MONTH($A30),DAY($A30)))=0,0%,SUMIFS('Base Produits'!$P:$P,'Base Produits'!$N:$N,V$3,'Base Produits'!$O:$O,DATE(1900,MONTH($A30),DAY($A30))))</f>
        <v>0</v>
      </c>
      <c r="X30" s="94"/>
      <c r="Y30" s="101">
        <f t="shared" si="19"/>
        <v>0</v>
      </c>
      <c r="AI30" s="2"/>
      <c r="AL30"/>
      <c r="AM30"/>
      <c r="AN30"/>
    </row>
    <row r="31" spans="1:42" x14ac:dyDescent="0.3">
      <c r="A31" s="92">
        <f>DATE(Results!$J$4,8,1)</f>
        <v>45870</v>
      </c>
      <c r="B31" s="60">
        <f t="shared" si="14"/>
        <v>0</v>
      </c>
      <c r="C31" s="59"/>
      <c r="D31" s="120">
        <f t="shared" si="15"/>
        <v>0</v>
      </c>
      <c r="F31" s="2"/>
      <c r="G31" s="98">
        <f t="shared" si="20"/>
        <v>45870</v>
      </c>
      <c r="H31" s="104">
        <f>IF(SUMIFS('Base Produits'!$P:$P,'Base Produits'!$N:$N,G$3,'Base Produits'!$O:$O,DATE(1900,MONTH($A31),DAY($A31)))=0,0%,SUMIFS('Base Produits'!$P:$P,'Base Produits'!$N:$N,G$3,'Base Produits'!$O:$O,DATE(1900,MONTH($A31),DAY($A31))))</f>
        <v>0</v>
      </c>
      <c r="I31" s="94"/>
      <c r="J31" s="101">
        <f t="shared" si="16"/>
        <v>0</v>
      </c>
      <c r="L31" s="98">
        <f t="shared" si="21"/>
        <v>45870</v>
      </c>
      <c r="M31" s="104">
        <f>IF(SUMIFS('Base Produits'!$P:$P,'Base Produits'!$N:$N,L$3,'Base Produits'!$O:$O,DATE(1900,MONTH($A31),DAY($A31)))=0,0%,SUMIFS('Base Produits'!$P:$P,'Base Produits'!$N:$N,L$3,'Base Produits'!$O:$O,DATE(1900,MONTH($A31),DAY($A31))))</f>
        <v>0</v>
      </c>
      <c r="N31" s="94"/>
      <c r="O31" s="101">
        <f t="shared" si="17"/>
        <v>0</v>
      </c>
      <c r="Q31" s="98">
        <f t="shared" si="22"/>
        <v>45870</v>
      </c>
      <c r="R31" s="104">
        <f>IF(SUMIFS('Base Produits'!$P:$P,'Base Produits'!$N:$N,Q$3,'Base Produits'!$O:$O,DATE(1900,MONTH($A31),DAY($A31)))=0,0%,SUMIFS('Base Produits'!$P:$P,'Base Produits'!$N:$N,Q$3,'Base Produits'!$O:$O,DATE(1900,MONTH($A31),DAY($A31))))</f>
        <v>0</v>
      </c>
      <c r="S31" s="94"/>
      <c r="T31" s="101">
        <f t="shared" si="18"/>
        <v>0</v>
      </c>
      <c r="V31" s="98">
        <f t="shared" si="23"/>
        <v>45870</v>
      </c>
      <c r="W31" s="104">
        <f>IF(SUMIFS('Base Produits'!$P:$P,'Base Produits'!$N:$N,V$3,'Base Produits'!$O:$O,DATE(1900,MONTH($A31),DAY($A31)))=0,0%,SUMIFS('Base Produits'!$P:$P,'Base Produits'!$N:$N,V$3,'Base Produits'!$O:$O,DATE(1900,MONTH($A31),DAY($A31))))</f>
        <v>0</v>
      </c>
      <c r="X31" s="94"/>
      <c r="Y31" s="101">
        <f t="shared" si="19"/>
        <v>0</v>
      </c>
      <c r="AI31" s="2"/>
      <c r="AL31"/>
      <c r="AM31"/>
      <c r="AN31"/>
    </row>
    <row r="32" spans="1:42" x14ac:dyDescent="0.3">
      <c r="A32" s="92">
        <f>A33-1</f>
        <v>45930</v>
      </c>
      <c r="B32" s="60">
        <f t="shared" si="14"/>
        <v>0.9</v>
      </c>
      <c r="C32" s="59"/>
      <c r="D32" s="120">
        <f t="shared" si="15"/>
        <v>40.5</v>
      </c>
      <c r="F32" s="2"/>
      <c r="G32" s="98">
        <f t="shared" si="20"/>
        <v>45930</v>
      </c>
      <c r="H32" s="104">
        <f>IF(SUMIFS('Base Produits'!$P:$P,'Base Produits'!$N:$N,G$3,'Base Produits'!$O:$O,DATE(1900,MONTH($A32),DAY($A32)))=0,0%,SUMIFS('Base Produits'!$P:$P,'Base Produits'!$N:$N,G$3,'Base Produits'!$O:$O,DATE(1900,MONTH($A32),DAY($A32))))</f>
        <v>0.9</v>
      </c>
      <c r="I32" s="94"/>
      <c r="J32" s="101">
        <f t="shared" si="16"/>
        <v>4.5</v>
      </c>
      <c r="L32" s="98">
        <f t="shared" si="21"/>
        <v>45930</v>
      </c>
      <c r="M32" s="104">
        <f>IF(SUMIFS('Base Produits'!$P:$P,'Base Produits'!$N:$N,L$3,'Base Produits'!$O:$O,DATE(1900,MONTH($A32),DAY($A32)))=0,0%,SUMIFS('Base Produits'!$P:$P,'Base Produits'!$N:$N,L$3,'Base Produits'!$O:$O,DATE(1900,MONTH($A32),DAY($A32))))</f>
        <v>0.9</v>
      </c>
      <c r="N32" s="94"/>
      <c r="O32" s="101">
        <f t="shared" si="17"/>
        <v>28.35</v>
      </c>
      <c r="Q32" s="98">
        <f t="shared" si="22"/>
        <v>45930</v>
      </c>
      <c r="R32" s="104">
        <f>IF(SUMIFS('Base Produits'!$P:$P,'Base Produits'!$N:$N,Q$3,'Base Produits'!$O:$O,DATE(1900,MONTH($A32),DAY($A32)))=0,0%,SUMIFS('Base Produits'!$P:$P,'Base Produits'!$N:$N,Q$3,'Base Produits'!$O:$O,DATE(1900,MONTH($A32),DAY($A32))))</f>
        <v>0.9</v>
      </c>
      <c r="S32" s="94"/>
      <c r="T32" s="101">
        <f t="shared" si="18"/>
        <v>7.65</v>
      </c>
      <c r="V32" s="98">
        <f t="shared" si="23"/>
        <v>45930</v>
      </c>
      <c r="W32" s="104">
        <f>IF(SUMIFS('Base Produits'!$P:$P,'Base Produits'!$N:$N,V$3,'Base Produits'!$O:$O,DATE(1900,MONTH($A32),DAY($A32)))=0,0%,SUMIFS('Base Produits'!$P:$P,'Base Produits'!$N:$N,V$3,'Base Produits'!$O:$O,DATE(1900,MONTH($A32),DAY($A32))))</f>
        <v>0</v>
      </c>
      <c r="X32" s="94"/>
      <c r="Y32" s="101">
        <f t="shared" si="19"/>
        <v>0</v>
      </c>
      <c r="AI32" s="2"/>
      <c r="AL32"/>
      <c r="AM32"/>
      <c r="AN32"/>
    </row>
    <row r="33" spans="1:41" x14ac:dyDescent="0.3">
      <c r="A33" s="92">
        <f>DATE(Results!$J$4,10,1)</f>
        <v>45931</v>
      </c>
      <c r="B33" s="60">
        <f t="shared" si="14"/>
        <v>0</v>
      </c>
      <c r="C33" s="59"/>
      <c r="D33" s="120">
        <f t="shared" si="15"/>
        <v>0</v>
      </c>
      <c r="F33" s="2"/>
      <c r="G33" s="98">
        <f t="shared" si="20"/>
        <v>45931</v>
      </c>
      <c r="H33" s="104">
        <f>IF(SUMIFS('Base Produits'!$P:$P,'Base Produits'!$N:$N,G$3,'Base Produits'!$O:$O,DATE(1900,MONTH($A33),DAY($A33)))=0,0%,SUMIFS('Base Produits'!$P:$P,'Base Produits'!$N:$N,G$3,'Base Produits'!$O:$O,DATE(1900,MONTH($A33),DAY($A33))))</f>
        <v>0</v>
      </c>
      <c r="I33" s="94"/>
      <c r="J33" s="101">
        <f t="shared" si="16"/>
        <v>0</v>
      </c>
      <c r="L33" s="98">
        <f t="shared" si="21"/>
        <v>45931</v>
      </c>
      <c r="M33" s="104">
        <f>IF(SUMIFS('Base Produits'!$P:$P,'Base Produits'!$N:$N,L$3,'Base Produits'!$O:$O,DATE(1900,MONTH($A33),DAY($A33)))=0,0%,SUMIFS('Base Produits'!$P:$P,'Base Produits'!$N:$N,L$3,'Base Produits'!$O:$O,DATE(1900,MONTH($A33),DAY($A33))))</f>
        <v>0</v>
      </c>
      <c r="N33" s="94"/>
      <c r="O33" s="101">
        <f t="shared" si="17"/>
        <v>0</v>
      </c>
      <c r="Q33" s="98">
        <f t="shared" si="22"/>
        <v>45931</v>
      </c>
      <c r="R33" s="104">
        <f>IF(SUMIFS('Base Produits'!$P:$P,'Base Produits'!$N:$N,Q$3,'Base Produits'!$O:$O,DATE(1900,MONTH($A33),DAY($A33)))=0,0%,SUMIFS('Base Produits'!$P:$P,'Base Produits'!$N:$N,Q$3,'Base Produits'!$O:$O,DATE(1900,MONTH($A33),DAY($A33))))</f>
        <v>0</v>
      </c>
      <c r="S33" s="94"/>
      <c r="T33" s="101">
        <f t="shared" si="18"/>
        <v>0</v>
      </c>
      <c r="V33" s="98">
        <f t="shared" si="23"/>
        <v>45931</v>
      </c>
      <c r="W33" s="104">
        <f>IF(SUMIFS('Base Produits'!$P:$P,'Base Produits'!$N:$N,V$3,'Base Produits'!$O:$O,DATE(1900,MONTH($A33),DAY($A33)))=0,0%,SUMIFS('Base Produits'!$P:$P,'Base Produits'!$N:$N,V$3,'Base Produits'!$O:$O,DATE(1900,MONTH($A33),DAY($A33))))</f>
        <v>0</v>
      </c>
      <c r="X33" s="94"/>
      <c r="Y33" s="101">
        <f t="shared" si="19"/>
        <v>0</v>
      </c>
      <c r="AI33" s="2"/>
      <c r="AL33"/>
      <c r="AM33"/>
      <c r="AN33"/>
    </row>
    <row r="34" spans="1:41" x14ac:dyDescent="0.3">
      <c r="A34" s="92">
        <f>A35-1</f>
        <v>45961</v>
      </c>
      <c r="B34" s="60">
        <f t="shared" si="14"/>
        <v>0.85</v>
      </c>
      <c r="C34" s="59"/>
      <c r="D34" s="120">
        <f t="shared" si="15"/>
        <v>38.25</v>
      </c>
      <c r="F34" s="2"/>
      <c r="G34" s="98">
        <f t="shared" si="20"/>
        <v>45961</v>
      </c>
      <c r="H34" s="104">
        <f>IF(SUMIFS('Base Produits'!$P:$P,'Base Produits'!$N:$N,G$3,'Base Produits'!$O:$O,DATE(1900,MONTH($A34),DAY($A34)))=0,0%,SUMIFS('Base Produits'!$P:$P,'Base Produits'!$N:$N,G$3,'Base Produits'!$O:$O,DATE(1900,MONTH($A34),DAY($A34))))</f>
        <v>0.85</v>
      </c>
      <c r="I34" s="94"/>
      <c r="J34" s="101">
        <f t="shared" si="16"/>
        <v>4.25</v>
      </c>
      <c r="L34" s="98">
        <f t="shared" si="21"/>
        <v>45961</v>
      </c>
      <c r="M34" s="104">
        <f>IF(SUMIFS('Base Produits'!$P:$P,'Base Produits'!$N:$N,L$3,'Base Produits'!$O:$O,DATE(1900,MONTH($A34),DAY($A34)))=0,0%,SUMIFS('Base Produits'!$P:$P,'Base Produits'!$N:$N,L$3,'Base Produits'!$O:$O,DATE(1900,MONTH($A34),DAY($A34))))</f>
        <v>0.85</v>
      </c>
      <c r="N34" s="94"/>
      <c r="O34" s="101">
        <f t="shared" si="17"/>
        <v>26.774999999999999</v>
      </c>
      <c r="Q34" s="98">
        <f t="shared" si="22"/>
        <v>45961</v>
      </c>
      <c r="R34" s="104">
        <f>IF(SUMIFS('Base Produits'!$P:$P,'Base Produits'!$N:$N,Q$3,'Base Produits'!$O:$O,DATE(1900,MONTH($A34),DAY($A34)))=0,0%,SUMIFS('Base Produits'!$P:$P,'Base Produits'!$N:$N,Q$3,'Base Produits'!$O:$O,DATE(1900,MONTH($A34),DAY($A34))))</f>
        <v>0.85</v>
      </c>
      <c r="S34" s="94"/>
      <c r="T34" s="101">
        <f t="shared" si="18"/>
        <v>7.2249999999999996</v>
      </c>
      <c r="V34" s="98">
        <f t="shared" si="23"/>
        <v>45961</v>
      </c>
      <c r="W34" s="104">
        <f>IF(SUMIFS('Base Produits'!$P:$P,'Base Produits'!$N:$N,V$3,'Base Produits'!$O:$O,DATE(1900,MONTH($A34),DAY($A34)))=0,0%,SUMIFS('Base Produits'!$P:$P,'Base Produits'!$N:$N,V$3,'Base Produits'!$O:$O,DATE(1900,MONTH($A34),DAY($A34))))</f>
        <v>0</v>
      </c>
      <c r="X34" s="94"/>
      <c r="Y34" s="101">
        <f t="shared" si="19"/>
        <v>0</v>
      </c>
      <c r="AI34" s="2"/>
      <c r="AL34"/>
      <c r="AM34"/>
      <c r="AN34"/>
    </row>
    <row r="35" spans="1:41" x14ac:dyDescent="0.3">
      <c r="A35" s="92">
        <f>DATE(Results!$J$4,11,1)</f>
        <v>45962</v>
      </c>
      <c r="B35" s="60">
        <f t="shared" si="14"/>
        <v>0</v>
      </c>
      <c r="C35" s="59"/>
      <c r="D35" s="120">
        <f t="shared" si="15"/>
        <v>0</v>
      </c>
      <c r="F35" s="2"/>
      <c r="G35" s="98">
        <f t="shared" si="20"/>
        <v>45962</v>
      </c>
      <c r="H35" s="104">
        <f>IF(SUMIFS('Base Produits'!$P:$P,'Base Produits'!$N:$N,G$3,'Base Produits'!$O:$O,DATE(1900,MONTH($A35),DAY($A35)))=0,0%,SUMIFS('Base Produits'!$P:$P,'Base Produits'!$N:$N,G$3,'Base Produits'!$O:$O,DATE(1900,MONTH($A35),DAY($A35))))</f>
        <v>0</v>
      </c>
      <c r="I35" s="94"/>
      <c r="J35" s="101">
        <f t="shared" si="16"/>
        <v>0</v>
      </c>
      <c r="L35" s="98">
        <f t="shared" si="21"/>
        <v>45962</v>
      </c>
      <c r="M35" s="104">
        <f>IF(SUMIFS('Base Produits'!$P:$P,'Base Produits'!$N:$N,L$3,'Base Produits'!$O:$O,DATE(1900,MONTH($A35),DAY($A35)))=0,0%,SUMIFS('Base Produits'!$P:$P,'Base Produits'!$N:$N,L$3,'Base Produits'!$O:$O,DATE(1900,MONTH($A35),DAY($A35))))</f>
        <v>0</v>
      </c>
      <c r="N35" s="94"/>
      <c r="O35" s="101">
        <f t="shared" si="17"/>
        <v>0</v>
      </c>
      <c r="Q35" s="98">
        <f t="shared" si="22"/>
        <v>45962</v>
      </c>
      <c r="R35" s="104">
        <f>IF(SUMIFS('Base Produits'!$P:$P,'Base Produits'!$N:$N,Q$3,'Base Produits'!$O:$O,DATE(1900,MONTH($A35),DAY($A35)))=0,0%,SUMIFS('Base Produits'!$P:$P,'Base Produits'!$N:$N,Q$3,'Base Produits'!$O:$O,DATE(1900,MONTH($A35),DAY($A35))))</f>
        <v>0</v>
      </c>
      <c r="S35" s="94"/>
      <c r="T35" s="101">
        <f t="shared" si="18"/>
        <v>0</v>
      </c>
      <c r="V35" s="98">
        <f t="shared" si="23"/>
        <v>45962</v>
      </c>
      <c r="W35" s="104">
        <f>IF(SUMIFS('Base Produits'!$P:$P,'Base Produits'!$N:$N,V$3,'Base Produits'!$O:$O,DATE(1900,MONTH($A35),DAY($A35)))=0,0%,SUMIFS('Base Produits'!$P:$P,'Base Produits'!$N:$N,V$3,'Base Produits'!$O:$O,DATE(1900,MONTH($A35),DAY($A35))))</f>
        <v>0</v>
      </c>
      <c r="X35" s="94"/>
      <c r="Y35" s="101">
        <f t="shared" si="19"/>
        <v>0</v>
      </c>
      <c r="AI35" s="2"/>
      <c r="AL35"/>
      <c r="AM35"/>
      <c r="AN35"/>
    </row>
    <row r="36" spans="1:41" ht="15" thickBot="1" x14ac:dyDescent="0.35">
      <c r="A36" s="53"/>
      <c r="B36" s="53"/>
      <c r="C36" s="53"/>
      <c r="D36" s="54"/>
      <c r="F36" s="2"/>
      <c r="G36" s="99" t="str">
        <f>IF($A36&lt;DATE(2000,1,1),"",$A36)</f>
        <v/>
      </c>
      <c r="H36" s="105"/>
      <c r="I36" s="96"/>
      <c r="J36" s="102"/>
      <c r="L36" s="99" t="str">
        <f>IF($A36&lt;DATE(2000,1,1),"",$A36)</f>
        <v/>
      </c>
      <c r="M36" s="105"/>
      <c r="N36" s="96"/>
      <c r="O36" s="102"/>
      <c r="Q36" s="99" t="str">
        <f>IF($A36&lt;DATE(2000,1,1),"",$A36)</f>
        <v/>
      </c>
      <c r="R36" s="105"/>
      <c r="S36" s="96"/>
      <c r="T36" s="102"/>
      <c r="V36" s="99" t="str">
        <f>IF($A36&lt;DATE(2000,1,1),"",$A36)</f>
        <v/>
      </c>
      <c r="W36" s="105"/>
      <c r="X36" s="96"/>
      <c r="Y36" s="102"/>
      <c r="AI36" s="2"/>
      <c r="AL36"/>
      <c r="AM36"/>
      <c r="AN36"/>
    </row>
    <row r="37" spans="1:41" x14ac:dyDescent="0.3">
      <c r="F37" s="2"/>
      <c r="AI37" s="2"/>
      <c r="AL37" s="20"/>
    </row>
    <row r="38" spans="1:41" x14ac:dyDescent="0.3">
      <c r="F38" s="2"/>
      <c r="AI38" s="2"/>
    </row>
    <row r="39" spans="1:41" ht="15" thickBot="1" x14ac:dyDescent="0.35">
      <c r="F39" s="2"/>
      <c r="AI39" s="2"/>
    </row>
    <row r="40" spans="1:41" x14ac:dyDescent="0.3">
      <c r="A40" s="62" t="s">
        <v>38</v>
      </c>
      <c r="E40" s="6"/>
      <c r="F40" s="2"/>
      <c r="G40" s="62" t="s">
        <v>36</v>
      </c>
      <c r="H40" s="3"/>
      <c r="I40" s="62" t="s">
        <v>37</v>
      </c>
      <c r="K40" s="3"/>
      <c r="L40" s="3"/>
      <c r="M40" s="3"/>
      <c r="N40" s="62" t="s">
        <v>37</v>
      </c>
      <c r="S40" s="62" t="s">
        <v>37</v>
      </c>
      <c r="X40" s="62" t="s">
        <v>37</v>
      </c>
      <c r="AI40" s="2"/>
      <c r="AK40" t="s">
        <v>150</v>
      </c>
      <c r="AL40" s="1" t="s">
        <v>151</v>
      </c>
      <c r="AM40" s="1" t="s">
        <v>153</v>
      </c>
      <c r="AN40" s="1" t="s">
        <v>154</v>
      </c>
      <c r="AO40" s="1" t="s">
        <v>152</v>
      </c>
    </row>
    <row r="41" spans="1:41" x14ac:dyDescent="0.3">
      <c r="A41" s="63">
        <f>(IFERROR((I41*$H$3/$I$4),0)+IFERROR((N41*$M$3/$N$4),0)+IFERROR((S41*$R$3/$S$4),0)+IFERROR((X41*$W$3/$X$4),0))/($D$5/1000)</f>
        <v>1</v>
      </c>
      <c r="F41" s="2"/>
      <c r="G41" s="63">
        <v>0</v>
      </c>
      <c r="H41" s="3"/>
      <c r="I41" s="63" cm="1">
        <f t="array" ref="I41">IF($G41&gt;=I$7,TREND(J$6:J$7,I$6:I$7,$G41),IF($G41&gt;=I$8,TREND(J$7:J$8,I$7:I$8,$G41),IF($G41&gt;=I$9,TREND(J$8:J$9,I$8:I$9,$G41),IF($G41&gt;=I$10,TREND(J$9:J$10,I$9:I$10,$G41),IF($G41&gt;=I$11,TREND(J$10:J$11,I$10:I$11,$G41),0)))))</f>
        <v>1</v>
      </c>
      <c r="J41" s="20"/>
      <c r="K41" s="3"/>
      <c r="L41" s="3"/>
      <c r="M41" s="3"/>
      <c r="N41" s="63" cm="1">
        <f t="array" ref="N41">IF($G41&gt;=N$7,TREND(O$6:O$7,N$6:N$7,$G41),IF($G41&gt;=N$8,TREND(O$7:O$8,N$7:N$8,$G41),IF($G41&gt;=N$9,TREND(O$8:O$9,N$8:N$9,$G41),IF($G41&gt;=N$10,TREND(O$9:O$10,N$9:N$10,$G41),IF($G41&gt;=N$11,TREND(O$10:O$11,N$10:N$11,$G41),0)))))</f>
        <v>1</v>
      </c>
      <c r="S41" s="63" cm="1">
        <f t="array" ref="S41">IF($G41&gt;=S$7,TREND(T$6:T$7,S$6:S$7,$G41),IF($G41&gt;=S$8,TREND(T$7:T$8,S$7:S$8,$G41),IF($G41&gt;=S$9,TREND(T$8:T$9,S$8:S$9,$G41),IF($G41&gt;=S$10,TREND(T$9:T$10,S$9:S$10,$G41),IF($G41&gt;=S$11,TREND(T$10:T$11,S$10:S$11,$G41),0)))))</f>
        <v>1</v>
      </c>
      <c r="X41" s="63"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45748</v>
      </c>
      <c r="AK41">
        <f t="shared" ref="AK41:AK104" si="24">_xlfn.XLOOKUP(AJ41,A$27:A$36,B$27:B$36,0,0)</f>
        <v>0</v>
      </c>
      <c r="AL41" s="1">
        <f t="shared" ref="AL41:AL104" si="25">_xlfn.XLOOKUP(AJ41,A$15:A$24,B$15:B$24,1,0)</f>
        <v>0.35</v>
      </c>
      <c r="AM41" s="1">
        <f t="shared" ref="AM41:AM104" si="26">_xlfn.XLOOKUP(AJ41,A$27:A$36,B$27:B$36,0,-1)</f>
        <v>0</v>
      </c>
      <c r="AN41" s="127">
        <f t="shared" ref="AN41:AN104" si="27">AK41</f>
        <v>0</v>
      </c>
      <c r="AO41" s="126">
        <f>IF(AL41=1,AO42,AL41)</f>
        <v>0.35</v>
      </c>
    </row>
    <row r="42" spans="1:41" x14ac:dyDescent="0.3">
      <c r="A42" s="63">
        <f t="shared" ref="A42:A105" si="28">(IFERROR((I42*$H$3/$I$4),0)+IFERROR((N42*$M$3/$N$4),0)+IFERROR((S42*$R$3/$S$4),0)+IFERROR((X42*$W$3/$X$4),0))/($D$5/1000)</f>
        <v>1</v>
      </c>
      <c r="D42" s="179"/>
      <c r="F42" s="2"/>
      <c r="G42" s="63">
        <v>0.01</v>
      </c>
      <c r="H42" s="3"/>
      <c r="I42" s="63" cm="1">
        <f t="array" ref="I42">IF($G42&gt;=I$7,TREND(J$6:J$7,I$6:I$7,$G42),IF($G42&gt;=I$8,TREND(J$7:J$8,I$7:I$8,$G42),IF($G42&gt;=I$9,TREND(J$8:J$9,I$8:I$9,$G42),IF($G42&gt;=I$10,TREND(J$9:J$10,I$9:I$10,$G42),IF($G42&gt;=I$11,TREND(J$10:J$11,I$10:I$11,$G42),0)))))</f>
        <v>1</v>
      </c>
      <c r="J42" s="20"/>
      <c r="K42" s="3"/>
      <c r="L42" s="3"/>
      <c r="M42" s="3"/>
      <c r="N42" s="63" cm="1">
        <f t="array" ref="N42">IF($G42&gt;=N$7,TREND(O$6:O$7,N$6:N$7,$G42),IF($G42&gt;=N$8,TREND(O$7:O$8,N$7:N$8,$G42),IF($G42&gt;=N$9,TREND(O$8:O$9,N$8:N$9,$G42),IF($G42&gt;=N$10,TREND(O$9:O$10,N$9:N$10,$G42),IF($G42&gt;=N$11,TREND(O$10:O$11,N$10:N$11,$G42),0)))))</f>
        <v>1</v>
      </c>
      <c r="S42" s="63" cm="1">
        <f t="array" ref="S42">IF($G42&gt;=S$7,TREND(T$6:T$7,S$6:S$7,$G42),IF($G42&gt;=S$8,TREND(T$7:T$8,S$7:S$8,$G42),IF($G42&gt;=S$9,TREND(T$8:T$9,S$8:S$9,$G42),IF($G42&gt;=S$10,TREND(T$9:T$10,S$9:S$10,$G42),IF($G42&gt;=S$11,TREND(T$10:T$11,S$10:S$11,$G42),0)))))</f>
        <v>1</v>
      </c>
      <c r="X42" s="152">
        <v>0</v>
      </c>
      <c r="Y42" s="20"/>
      <c r="Z42" s="18"/>
      <c r="AA42" s="18"/>
      <c r="AB42" s="18"/>
      <c r="AC42" s="18"/>
      <c r="AD42" s="18"/>
      <c r="AE42" s="18"/>
      <c r="AF42" s="18"/>
      <c r="AI42" s="2"/>
      <c r="AJ42" s="29">
        <f>AJ41+1</f>
        <v>45749</v>
      </c>
      <c r="AK42">
        <f t="shared" si="24"/>
        <v>0</v>
      </c>
      <c r="AL42" s="1">
        <f t="shared" si="25"/>
        <v>1</v>
      </c>
      <c r="AM42" s="1">
        <f t="shared" si="26"/>
        <v>0</v>
      </c>
      <c r="AN42" s="127">
        <f t="shared" si="27"/>
        <v>0</v>
      </c>
      <c r="AO42" s="126">
        <f t="shared" ref="AO42:AO105" si="29">IF(AL42=1,AO43,AL42)</f>
        <v>0.85</v>
      </c>
    </row>
    <row r="43" spans="1:41" x14ac:dyDescent="0.3">
      <c r="A43" s="63">
        <f t="shared" si="28"/>
        <v>1</v>
      </c>
      <c r="D43" s="179"/>
      <c r="F43" s="21"/>
      <c r="G43" s="63">
        <v>0.02</v>
      </c>
      <c r="H43" s="3"/>
      <c r="I43" s="63" cm="1">
        <f t="array" ref="I43">IF($G43&gt;=I$7,TREND(J$6:J$7,I$6:I$7,$G43),IF($G43&gt;=I$8,TREND(J$7:J$8,I$7:I$8,$G43),IF($G43&gt;=I$9,TREND(J$8:J$9,I$8:I$9,$G43),IF($G43&gt;=I$10,TREND(J$9:J$10,I$9:I$10,$G43),IF($G43&gt;=I$11,TREND(J$10:J$11,I$10:I$11,$G43),0)))))</f>
        <v>1</v>
      </c>
      <c r="J43" s="20"/>
      <c r="K43" s="3"/>
      <c r="L43" s="3"/>
      <c r="M43" s="3"/>
      <c r="N43" s="63" cm="1">
        <f t="array" ref="N43">IF($G43&gt;=N$7,TREND(O$6:O$7,N$6:N$7,$G43),IF($G43&gt;=N$8,TREND(O$7:O$8,N$7:N$8,$G43),IF($G43&gt;=N$9,TREND(O$8:O$9,N$8:N$9,$G43),IF($G43&gt;=N$10,TREND(O$9:O$10,N$9:N$10,$G43),IF($G43&gt;=N$11,TREND(O$10:O$11,N$10:N$11,$G43),0)))))</f>
        <v>1</v>
      </c>
      <c r="S43" s="63" cm="1">
        <f t="array" ref="S43">IF($G43&gt;=S$7,TREND(T$6:T$7,S$6:S$7,$G43),IF($G43&gt;=S$8,TREND(T$7:T$8,S$7:S$8,$G43),IF($G43&gt;=S$9,TREND(T$8:T$9,S$8:S$9,$G43),IF($G43&gt;=S$10,TREND(T$9:T$10,S$9:S$10,$G43),IF($G43&gt;=S$11,TREND(T$10:T$11,S$10:S$11,$G43),0)))))</f>
        <v>1</v>
      </c>
      <c r="X43" s="152">
        <v>0</v>
      </c>
      <c r="Y43" s="20"/>
      <c r="Z43" s="18"/>
      <c r="AA43" s="18"/>
      <c r="AB43" s="18"/>
      <c r="AC43" s="18"/>
      <c r="AD43" s="18"/>
      <c r="AE43" s="18"/>
      <c r="AF43" s="18"/>
      <c r="AI43" s="21"/>
      <c r="AJ43" s="29">
        <f t="shared" ref="AJ43:AJ106" si="30">AJ42+1</f>
        <v>45750</v>
      </c>
      <c r="AK43">
        <f t="shared" si="24"/>
        <v>0</v>
      </c>
      <c r="AL43" s="1">
        <f t="shared" si="25"/>
        <v>1</v>
      </c>
      <c r="AM43" s="1">
        <f t="shared" si="26"/>
        <v>0</v>
      </c>
      <c r="AN43" s="127">
        <f t="shared" si="27"/>
        <v>0</v>
      </c>
      <c r="AO43" s="126">
        <f t="shared" si="29"/>
        <v>0.85</v>
      </c>
    </row>
    <row r="44" spans="1:41" x14ac:dyDescent="0.3">
      <c r="A44" s="63">
        <f t="shared" si="28"/>
        <v>1</v>
      </c>
      <c r="D44" s="179"/>
      <c r="F44" s="21"/>
      <c r="G44" s="63">
        <v>0.03</v>
      </c>
      <c r="H44" s="3"/>
      <c r="I44" s="63" cm="1">
        <f t="array" ref="I44">IF($G44&gt;=I$7,TREND(J$6:J$7,I$6:I$7,$G44),IF($G44&gt;=I$8,TREND(J$7:J$8,I$7:I$8,$G44),IF($G44&gt;=I$9,TREND(J$8:J$9,I$8:I$9,$G44),IF($G44&gt;=I$10,TREND(J$9:J$10,I$9:I$10,$G44),IF($G44&gt;=I$11,TREND(J$10:J$11,I$10:I$11,$G44),0)))))</f>
        <v>1</v>
      </c>
      <c r="J44" s="20"/>
      <c r="K44" s="3"/>
      <c r="L44" s="3"/>
      <c r="M44" s="3"/>
      <c r="N44" s="63" cm="1">
        <f t="array" ref="N44">IF($G44&gt;=N$7,TREND(O$6:O$7,N$6:N$7,$G44),IF($G44&gt;=N$8,TREND(O$7:O$8,N$7:N$8,$G44),IF($G44&gt;=N$9,TREND(O$8:O$9,N$8:N$9,$G44),IF($G44&gt;=N$10,TREND(O$9:O$10,N$9:N$10,$G44),IF($G44&gt;=N$11,TREND(O$10:O$11,N$10:N$11,$G44),0)))))</f>
        <v>1</v>
      </c>
      <c r="S44" s="63" cm="1">
        <f t="array" ref="S44">IF($G44&gt;=S$7,TREND(T$6:T$7,S$6:S$7,$G44),IF($G44&gt;=S$8,TREND(T$7:T$8,S$7:S$8,$G44),IF($G44&gt;=S$9,TREND(T$8:T$9,S$8:S$9,$G44),IF($G44&gt;=S$10,TREND(T$9:T$10,S$9:S$10,$G44),IF($G44&gt;=S$11,TREND(T$10:T$11,S$10:S$11,$G44),0)))))</f>
        <v>1</v>
      </c>
      <c r="X44" s="152">
        <v>0</v>
      </c>
      <c r="Y44" s="20"/>
      <c r="Z44" s="18"/>
      <c r="AA44" s="18"/>
      <c r="AB44" s="18"/>
      <c r="AC44" s="18"/>
      <c r="AD44" s="18"/>
      <c r="AE44" s="18"/>
      <c r="AF44" s="18"/>
      <c r="AI44" s="21"/>
      <c r="AJ44" s="29">
        <f t="shared" si="30"/>
        <v>45751</v>
      </c>
      <c r="AK44">
        <f t="shared" si="24"/>
        <v>0</v>
      </c>
      <c r="AL44" s="1">
        <f t="shared" si="25"/>
        <v>1</v>
      </c>
      <c r="AM44" s="1">
        <f t="shared" si="26"/>
        <v>0</v>
      </c>
      <c r="AN44" s="127">
        <f t="shared" si="27"/>
        <v>0</v>
      </c>
      <c r="AO44" s="126">
        <f t="shared" si="29"/>
        <v>0.85</v>
      </c>
    </row>
    <row r="45" spans="1:41" x14ac:dyDescent="0.3">
      <c r="A45" s="63">
        <f t="shared" si="28"/>
        <v>1</v>
      </c>
      <c r="D45" s="179"/>
      <c r="F45" s="21"/>
      <c r="G45" s="63">
        <v>0.04</v>
      </c>
      <c r="H45" s="3"/>
      <c r="I45" s="63" cm="1">
        <f t="array" ref="I45">IF($G45&gt;=I$7,TREND(J$6:J$7,I$6:I$7,$G45),IF($G45&gt;=I$8,TREND(J$7:J$8,I$7:I$8,$G45),IF($G45&gt;=I$9,TREND(J$8:J$9,I$8:I$9,$G45),IF($G45&gt;=I$10,TREND(J$9:J$10,I$9:I$10,$G45),IF($G45&gt;=I$11,TREND(J$10:J$11,I$10:I$11,$G45),0)))))</f>
        <v>1</v>
      </c>
      <c r="J45" s="20"/>
      <c r="K45" s="3"/>
      <c r="L45" s="3"/>
      <c r="M45" s="3"/>
      <c r="N45" s="63" cm="1">
        <f t="array" ref="N45">IF($G45&gt;=N$7,TREND(O$6:O$7,N$6:N$7,$G45),IF($G45&gt;=N$8,TREND(O$7:O$8,N$7:N$8,$G45),IF($G45&gt;=N$9,TREND(O$8:O$9,N$8:N$9,$G45),IF($G45&gt;=N$10,TREND(O$9:O$10,N$9:N$10,$G45),IF($G45&gt;=N$11,TREND(O$10:O$11,N$10:N$11,$G45),0)))))</f>
        <v>1</v>
      </c>
      <c r="S45" s="63" cm="1">
        <f t="array" ref="S45">IF($G45&gt;=S$7,TREND(T$6:T$7,S$6:S$7,$G45),IF($G45&gt;=S$8,TREND(T$7:T$8,S$7:S$8,$G45),IF($G45&gt;=S$9,TREND(T$8:T$9,S$8:S$9,$G45),IF($G45&gt;=S$10,TREND(T$9:T$10,S$9:S$10,$G45),IF($G45&gt;=S$11,TREND(T$10:T$11,S$10:S$11,$G45),0)))))</f>
        <v>1</v>
      </c>
      <c r="X45" s="152">
        <v>0</v>
      </c>
      <c r="Y45" s="20"/>
      <c r="Z45" s="18"/>
      <c r="AA45" s="18"/>
      <c r="AB45" s="18"/>
      <c r="AC45" s="18"/>
      <c r="AD45" s="18"/>
      <c r="AE45" s="18"/>
      <c r="AF45" s="18"/>
      <c r="AI45" s="21"/>
      <c r="AJ45" s="29">
        <f t="shared" si="30"/>
        <v>45752</v>
      </c>
      <c r="AK45">
        <f t="shared" si="24"/>
        <v>0</v>
      </c>
      <c r="AL45" s="1">
        <f t="shared" si="25"/>
        <v>1</v>
      </c>
      <c r="AM45" s="1">
        <f t="shared" si="26"/>
        <v>0</v>
      </c>
      <c r="AN45" s="127">
        <f t="shared" si="27"/>
        <v>0</v>
      </c>
      <c r="AO45" s="126">
        <f t="shared" si="29"/>
        <v>0.85</v>
      </c>
    </row>
    <row r="46" spans="1:41" x14ac:dyDescent="0.3">
      <c r="A46" s="63">
        <f t="shared" si="28"/>
        <v>1</v>
      </c>
      <c r="D46" s="179"/>
      <c r="F46" s="21"/>
      <c r="G46" s="63">
        <v>0.05</v>
      </c>
      <c r="H46" s="3"/>
      <c r="I46" s="63" cm="1">
        <f t="array" ref="I46">IF($G46&gt;=I$7,TREND(J$6:J$7,I$6:I$7,$G46),IF($G46&gt;=I$8,TREND(J$7:J$8,I$7:I$8,$G46),IF($G46&gt;=I$9,TREND(J$8:J$9,I$8:I$9,$G46),IF($G46&gt;=I$10,TREND(J$9:J$10,I$9:I$10,$G46),IF($G46&gt;=I$11,TREND(J$10:J$11,I$10:I$11,$G46),0)))))</f>
        <v>1</v>
      </c>
      <c r="J46" s="20"/>
      <c r="K46" s="3"/>
      <c r="L46" s="3"/>
      <c r="M46" s="3"/>
      <c r="N46" s="63" cm="1">
        <f t="array" ref="N46">IF($G46&gt;=N$7,TREND(O$6:O$7,N$6:N$7,$G46),IF($G46&gt;=N$8,TREND(O$7:O$8,N$7:N$8,$G46),IF($G46&gt;=N$9,TREND(O$8:O$9,N$8:N$9,$G46),IF($G46&gt;=N$10,TREND(O$9:O$10,N$9:N$10,$G46),IF($G46&gt;=N$11,TREND(O$10:O$11,N$10:N$11,$G46),0)))))</f>
        <v>1</v>
      </c>
      <c r="S46" s="63" cm="1">
        <f t="array" ref="S46">IF($G46&gt;=S$7,TREND(T$6:T$7,S$6:S$7,$G46),IF($G46&gt;=S$8,TREND(T$7:T$8,S$7:S$8,$G46),IF($G46&gt;=S$9,TREND(T$8:T$9,S$8:S$9,$G46),IF($G46&gt;=S$10,TREND(T$9:T$10,S$9:S$10,$G46),IF($G46&gt;=S$11,TREND(T$10:T$11,S$10:S$11,$G46),0)))))</f>
        <v>1</v>
      </c>
      <c r="X46" s="152">
        <v>0</v>
      </c>
      <c r="Y46" s="20"/>
      <c r="Z46" s="18"/>
      <c r="AA46" s="18"/>
      <c r="AB46" s="18"/>
      <c r="AC46" s="18"/>
      <c r="AD46" s="18"/>
      <c r="AE46" s="18"/>
      <c r="AF46" s="18"/>
      <c r="AI46" s="21"/>
      <c r="AJ46" s="29">
        <f t="shared" si="30"/>
        <v>45753</v>
      </c>
      <c r="AK46">
        <f t="shared" si="24"/>
        <v>0</v>
      </c>
      <c r="AL46" s="1">
        <f t="shared" si="25"/>
        <v>1</v>
      </c>
      <c r="AM46" s="1">
        <f t="shared" si="26"/>
        <v>0</v>
      </c>
      <c r="AN46" s="127">
        <f t="shared" si="27"/>
        <v>0</v>
      </c>
      <c r="AO46" s="126">
        <f t="shared" si="29"/>
        <v>0.85</v>
      </c>
    </row>
    <row r="47" spans="1:41" x14ac:dyDescent="0.3">
      <c r="A47" s="63">
        <f t="shared" si="28"/>
        <v>1</v>
      </c>
      <c r="D47" s="179"/>
      <c r="F47" s="21"/>
      <c r="G47" s="63">
        <v>0.06</v>
      </c>
      <c r="H47" s="3"/>
      <c r="I47" s="63" cm="1">
        <f t="array" ref="I47">IF($G47&gt;=I$7,TREND(J$6:J$7,I$6:I$7,$G47),IF($G47&gt;=I$8,TREND(J$7:J$8,I$7:I$8,$G47),IF($G47&gt;=I$9,TREND(J$8:J$9,I$8:I$9,$G47),IF($G47&gt;=I$10,TREND(J$9:J$10,I$9:I$10,$G47),IF($G47&gt;=I$11,TREND(J$10:J$11,I$10:I$11,$G47),0)))))</f>
        <v>1</v>
      </c>
      <c r="J47" s="20"/>
      <c r="K47" s="3"/>
      <c r="L47" s="3"/>
      <c r="M47" s="3"/>
      <c r="N47" s="63" cm="1">
        <f t="array" ref="N47">IF($G47&gt;=N$7,TREND(O$6:O$7,N$6:N$7,$G47),IF($G47&gt;=N$8,TREND(O$7:O$8,N$7:N$8,$G47),IF($G47&gt;=N$9,TREND(O$8:O$9,N$8:N$9,$G47),IF($G47&gt;=N$10,TREND(O$9:O$10,N$9:N$10,$G47),IF($G47&gt;=N$11,TREND(O$10:O$11,N$10:N$11,$G47),0)))))</f>
        <v>1</v>
      </c>
      <c r="S47" s="63" cm="1">
        <f t="array" ref="S47">IF($G47&gt;=S$7,TREND(T$6:T$7,S$6:S$7,$G47),IF($G47&gt;=S$8,TREND(T$7:T$8,S$7:S$8,$G47),IF($G47&gt;=S$9,TREND(T$8:T$9,S$8:S$9,$G47),IF($G47&gt;=S$10,TREND(T$9:T$10,S$9:S$10,$G47),IF($G47&gt;=S$11,TREND(T$10:T$11,S$10:S$11,$G47),0)))))</f>
        <v>1</v>
      </c>
      <c r="X47" s="152">
        <v>0</v>
      </c>
      <c r="Y47" s="20"/>
      <c r="Z47" s="18"/>
      <c r="AA47" s="18"/>
      <c r="AB47" s="18"/>
      <c r="AC47" s="18"/>
      <c r="AD47" s="18"/>
      <c r="AE47" s="18"/>
      <c r="AF47" s="18"/>
      <c r="AI47" s="21"/>
      <c r="AJ47" s="29">
        <f t="shared" si="30"/>
        <v>45754</v>
      </c>
      <c r="AK47">
        <f t="shared" si="24"/>
        <v>0</v>
      </c>
      <c r="AL47" s="1">
        <f t="shared" si="25"/>
        <v>1</v>
      </c>
      <c r="AM47" s="1">
        <f t="shared" si="26"/>
        <v>0</v>
      </c>
      <c r="AN47" s="127">
        <f t="shared" si="27"/>
        <v>0</v>
      </c>
      <c r="AO47" s="126">
        <f t="shared" si="29"/>
        <v>0.85</v>
      </c>
    </row>
    <row r="48" spans="1:41" x14ac:dyDescent="0.3">
      <c r="A48" s="63">
        <f t="shared" si="28"/>
        <v>1</v>
      </c>
      <c r="D48" s="179"/>
      <c r="F48" s="21"/>
      <c r="G48" s="63">
        <v>7.0000000000000007E-2</v>
      </c>
      <c r="H48" s="3"/>
      <c r="I48" s="63" cm="1">
        <f t="array" ref="I48">IF($G48&gt;=I$7,TREND(J$6:J$7,I$6:I$7,$G48),IF($G48&gt;=I$8,TREND(J$7:J$8,I$7:I$8,$G48),IF($G48&gt;=I$9,TREND(J$8:J$9,I$8:I$9,$G48),IF($G48&gt;=I$10,TREND(J$9:J$10,I$9:I$10,$G48),IF($G48&gt;=I$11,TREND(J$10:J$11,I$10:I$11,$G48),0)))))</f>
        <v>1</v>
      </c>
      <c r="J48" s="20"/>
      <c r="K48" s="3"/>
      <c r="L48" s="3"/>
      <c r="M48" s="3"/>
      <c r="N48" s="63" cm="1">
        <f t="array" ref="N48">IF($G48&gt;=N$7,TREND(O$6:O$7,N$6:N$7,$G48),IF($G48&gt;=N$8,TREND(O$7:O$8,N$7:N$8,$G48),IF($G48&gt;=N$9,TREND(O$8:O$9,N$8:N$9,$G48),IF($G48&gt;=N$10,TREND(O$9:O$10,N$9:N$10,$G48),IF($G48&gt;=N$11,TREND(O$10:O$11,N$10:N$11,$G48),0)))))</f>
        <v>1</v>
      </c>
      <c r="S48" s="63" cm="1">
        <f t="array" ref="S48">IF($G48&gt;=S$7,TREND(T$6:T$7,S$6:S$7,$G48),IF($G48&gt;=S$8,TREND(T$7:T$8,S$7:S$8,$G48),IF($G48&gt;=S$9,TREND(T$8:T$9,S$8:S$9,$G48),IF($G48&gt;=S$10,TREND(T$9:T$10,S$9:S$10,$G48),IF($G48&gt;=S$11,TREND(T$10:T$11,S$10:S$11,$G48),0)))))</f>
        <v>1</v>
      </c>
      <c r="X48" s="152">
        <v>0</v>
      </c>
      <c r="Y48" s="20"/>
      <c r="Z48" s="18"/>
      <c r="AA48" s="18"/>
      <c r="AB48" s="18"/>
      <c r="AC48" s="18"/>
      <c r="AD48" s="18"/>
      <c r="AE48" s="18"/>
      <c r="AF48" s="18"/>
      <c r="AI48" s="21"/>
      <c r="AJ48" s="29">
        <f t="shared" si="30"/>
        <v>45755</v>
      </c>
      <c r="AK48">
        <f t="shared" si="24"/>
        <v>0</v>
      </c>
      <c r="AL48" s="1">
        <f t="shared" si="25"/>
        <v>1</v>
      </c>
      <c r="AM48" s="1">
        <f t="shared" si="26"/>
        <v>0</v>
      </c>
      <c r="AN48" s="127">
        <f t="shared" si="27"/>
        <v>0</v>
      </c>
      <c r="AO48" s="126">
        <f t="shared" si="29"/>
        <v>0.85</v>
      </c>
    </row>
    <row r="49" spans="1:41" x14ac:dyDescent="0.3">
      <c r="A49" s="63">
        <f t="shared" si="28"/>
        <v>1</v>
      </c>
      <c r="D49" s="179"/>
      <c r="F49" s="21"/>
      <c r="G49" s="63">
        <v>0.08</v>
      </c>
      <c r="H49" s="3"/>
      <c r="I49" s="63" cm="1">
        <f t="array" ref="I49">IF($G49&gt;=I$7,TREND(J$6:J$7,I$6:I$7,$G49),IF($G49&gt;=I$8,TREND(J$7:J$8,I$7:I$8,$G49),IF($G49&gt;=I$9,TREND(J$8:J$9,I$8:I$9,$G49),IF($G49&gt;=I$10,TREND(J$9:J$10,I$9:I$10,$G49),IF($G49&gt;=I$11,TREND(J$10:J$11,I$10:I$11,$G49),0)))))</f>
        <v>1</v>
      </c>
      <c r="J49" s="20"/>
      <c r="K49" s="3"/>
      <c r="L49" s="3"/>
      <c r="M49" s="3"/>
      <c r="N49" s="63" cm="1">
        <f t="array" ref="N49">IF($G49&gt;=N$7,TREND(O$6:O$7,N$6:N$7,$G49),IF($G49&gt;=N$8,TREND(O$7:O$8,N$7:N$8,$G49),IF($G49&gt;=N$9,TREND(O$8:O$9,N$8:N$9,$G49),IF($G49&gt;=N$10,TREND(O$9:O$10,N$9:N$10,$G49),IF($G49&gt;=N$11,TREND(O$10:O$11,N$10:N$11,$G49),0)))))</f>
        <v>1</v>
      </c>
      <c r="S49" s="63" cm="1">
        <f t="array" ref="S49">IF($G49&gt;=S$7,TREND(T$6:T$7,S$6:S$7,$G49),IF($G49&gt;=S$8,TREND(T$7:T$8,S$7:S$8,$G49),IF($G49&gt;=S$9,TREND(T$8:T$9,S$8:S$9,$G49),IF($G49&gt;=S$10,TREND(T$9:T$10,S$9:S$10,$G49),IF($G49&gt;=S$11,TREND(T$10:T$11,S$10:S$11,$G49),0)))))</f>
        <v>1</v>
      </c>
      <c r="X49" s="152">
        <v>0</v>
      </c>
      <c r="Y49" s="20"/>
      <c r="Z49" s="18"/>
      <c r="AA49" s="18"/>
      <c r="AB49" s="18"/>
      <c r="AC49" s="18"/>
      <c r="AD49" s="18"/>
      <c r="AE49" s="18"/>
      <c r="AF49" s="18"/>
      <c r="AI49" s="21"/>
      <c r="AJ49" s="29">
        <f t="shared" si="30"/>
        <v>45756</v>
      </c>
      <c r="AK49">
        <f t="shared" si="24"/>
        <v>0</v>
      </c>
      <c r="AL49" s="1">
        <f t="shared" si="25"/>
        <v>1</v>
      </c>
      <c r="AM49" s="1">
        <f t="shared" si="26"/>
        <v>0</v>
      </c>
      <c r="AN49" s="127">
        <f t="shared" si="27"/>
        <v>0</v>
      </c>
      <c r="AO49" s="126">
        <f t="shared" si="29"/>
        <v>0.85</v>
      </c>
    </row>
    <row r="50" spans="1:41" x14ac:dyDescent="0.3">
      <c r="A50" s="63">
        <f t="shared" si="28"/>
        <v>1</v>
      </c>
      <c r="D50" s="179"/>
      <c r="F50" s="21"/>
      <c r="G50" s="63">
        <v>0.09</v>
      </c>
      <c r="H50" s="3"/>
      <c r="I50" s="63" cm="1">
        <f t="array" ref="I50">IF($G50&gt;=I$7,TREND(J$6:J$7,I$6:I$7,$G50),IF($G50&gt;=I$8,TREND(J$7:J$8,I$7:I$8,$G50),IF($G50&gt;=I$9,TREND(J$8:J$9,I$8:I$9,$G50),IF($G50&gt;=I$10,TREND(J$9:J$10,I$9:I$10,$G50),IF($G50&gt;=I$11,TREND(J$10:J$11,I$10:I$11,$G50),0)))))</f>
        <v>1</v>
      </c>
      <c r="J50" s="20"/>
      <c r="K50" s="3"/>
      <c r="L50" s="3"/>
      <c r="M50" s="3"/>
      <c r="N50" s="63" cm="1">
        <f t="array" ref="N50">IF($G50&gt;=N$7,TREND(O$6:O$7,N$6:N$7,$G50),IF($G50&gt;=N$8,TREND(O$7:O$8,N$7:N$8,$G50),IF($G50&gt;=N$9,TREND(O$8:O$9,N$8:N$9,$G50),IF($G50&gt;=N$10,TREND(O$9:O$10,N$9:N$10,$G50),IF($G50&gt;=N$11,TREND(O$10:O$11,N$10:N$11,$G50),0)))))</f>
        <v>1</v>
      </c>
      <c r="S50" s="63" cm="1">
        <f t="array" ref="S50">IF($G50&gt;=S$7,TREND(T$6:T$7,S$6:S$7,$G50),IF($G50&gt;=S$8,TREND(T$7:T$8,S$7:S$8,$G50),IF($G50&gt;=S$9,TREND(T$8:T$9,S$8:S$9,$G50),IF($G50&gt;=S$10,TREND(T$9:T$10,S$9:S$10,$G50),IF($G50&gt;=S$11,TREND(T$10:T$11,S$10:S$11,$G50),0)))))</f>
        <v>1</v>
      </c>
      <c r="X50" s="152">
        <v>0</v>
      </c>
      <c r="Y50" s="20"/>
      <c r="Z50" s="18"/>
      <c r="AA50" s="18"/>
      <c r="AB50" s="18"/>
      <c r="AC50" s="18"/>
      <c r="AD50" s="18"/>
      <c r="AE50" s="18"/>
      <c r="AF50" s="18"/>
      <c r="AI50" s="21"/>
      <c r="AJ50" s="29">
        <f t="shared" si="30"/>
        <v>45757</v>
      </c>
      <c r="AK50">
        <f t="shared" si="24"/>
        <v>0</v>
      </c>
      <c r="AL50" s="1">
        <f t="shared" si="25"/>
        <v>1</v>
      </c>
      <c r="AM50" s="1">
        <f t="shared" si="26"/>
        <v>0</v>
      </c>
      <c r="AN50" s="127">
        <f t="shared" si="27"/>
        <v>0</v>
      </c>
      <c r="AO50" s="126">
        <f t="shared" si="29"/>
        <v>0.85</v>
      </c>
    </row>
    <row r="51" spans="1:41" x14ac:dyDescent="0.3">
      <c r="A51" s="63">
        <f t="shared" si="28"/>
        <v>1</v>
      </c>
      <c r="D51" s="179"/>
      <c r="F51" s="21"/>
      <c r="G51" s="63">
        <v>0.1</v>
      </c>
      <c r="H51" s="3"/>
      <c r="I51" s="63" cm="1">
        <f t="array" ref="I51">IF($G51&gt;=I$7,TREND(J$6:J$7,I$6:I$7,$G51),IF($G51&gt;=I$8,TREND(J$7:J$8,I$7:I$8,$G51),IF($G51&gt;=I$9,TREND(J$8:J$9,I$8:I$9,$G51),IF($G51&gt;=I$10,TREND(J$9:J$10,I$9:I$10,$G51),IF($G51&gt;=I$11,TREND(J$10:J$11,I$10:I$11,$G51),0)))))</f>
        <v>1</v>
      </c>
      <c r="J51" s="20"/>
      <c r="K51" s="3"/>
      <c r="L51" s="3"/>
      <c r="M51" s="27"/>
      <c r="N51" s="63" cm="1">
        <f t="array" ref="N51">IF($G51&gt;=N$7,TREND(O$6:O$7,N$6:N$7,$G51),IF($G51&gt;=N$8,TREND(O$7:O$8,N$7:N$8,$G51),IF($G51&gt;=N$9,TREND(O$8:O$9,N$8:N$9,$G51),IF($G51&gt;=N$10,TREND(O$9:O$10,N$9:N$10,$G51),IF($G51&gt;=N$11,TREND(O$10:O$11,N$10:N$11,$G51),0)))))</f>
        <v>1</v>
      </c>
      <c r="S51" s="63" cm="1">
        <f t="array" ref="S51">IF($G51&gt;=S$7,TREND(T$6:T$7,S$6:S$7,$G51),IF($G51&gt;=S$8,TREND(T$7:T$8,S$7:S$8,$G51),IF($G51&gt;=S$9,TREND(T$8:T$9,S$8:S$9,$G51),IF($G51&gt;=S$10,TREND(T$9:T$10,S$9:S$10,$G51),IF($G51&gt;=S$11,TREND(T$10:T$11,S$10:S$11,$G51),0)))))</f>
        <v>1</v>
      </c>
      <c r="X51" s="152">
        <v>0</v>
      </c>
      <c r="Y51" s="20"/>
      <c r="Z51" s="18"/>
      <c r="AA51" s="18"/>
      <c r="AB51" s="18"/>
      <c r="AC51" s="18"/>
      <c r="AD51" s="18"/>
      <c r="AE51" s="18"/>
      <c r="AF51" s="18"/>
      <c r="AI51" s="21"/>
      <c r="AJ51" s="29">
        <f t="shared" si="30"/>
        <v>45758</v>
      </c>
      <c r="AK51">
        <f t="shared" si="24"/>
        <v>0</v>
      </c>
      <c r="AL51" s="1">
        <f t="shared" si="25"/>
        <v>1</v>
      </c>
      <c r="AM51" s="1">
        <f t="shared" si="26"/>
        <v>0</v>
      </c>
      <c r="AN51" s="127">
        <f t="shared" si="27"/>
        <v>0</v>
      </c>
      <c r="AO51" s="126">
        <f t="shared" si="29"/>
        <v>0.85</v>
      </c>
    </row>
    <row r="52" spans="1:41" x14ac:dyDescent="0.3">
      <c r="A52" s="63">
        <f t="shared" si="28"/>
        <v>1</v>
      </c>
      <c r="D52" s="179"/>
      <c r="F52" s="21"/>
      <c r="G52" s="63">
        <v>0.11</v>
      </c>
      <c r="H52" s="3"/>
      <c r="I52" s="63" cm="1">
        <f t="array" ref="I52">IF($G52&gt;=I$7,TREND(J$6:J$7,I$6:I$7,$G52),IF($G52&gt;=I$8,TREND(J$7:J$8,I$7:I$8,$G52),IF($G52&gt;=I$9,TREND(J$8:J$9,I$8:I$9,$G52),IF($G52&gt;=I$10,TREND(J$9:J$10,I$9:I$10,$G52),IF($G52&gt;=I$11,TREND(J$10:J$11,I$10:I$11,$G52),0)))))</f>
        <v>1</v>
      </c>
      <c r="J52" s="20"/>
      <c r="K52" s="3"/>
      <c r="L52" s="3"/>
      <c r="M52" s="3"/>
      <c r="N52" s="63" cm="1">
        <f t="array" ref="N52">IF($G52&gt;=N$7,TREND(O$6:O$7,N$6:N$7,$G52),IF($G52&gt;=N$8,TREND(O$7:O$8,N$7:N$8,$G52),IF($G52&gt;=N$9,TREND(O$8:O$9,N$8:N$9,$G52),IF($G52&gt;=N$10,TREND(O$9:O$10,N$9:N$10,$G52),IF($G52&gt;=N$11,TREND(O$10:O$11,N$10:N$11,$G52),0)))))</f>
        <v>1</v>
      </c>
      <c r="S52" s="63" cm="1">
        <f t="array" ref="S52">IF($G52&gt;=S$7,TREND(T$6:T$7,S$6:S$7,$G52),IF($G52&gt;=S$8,TREND(T$7:T$8,S$7:S$8,$G52),IF($G52&gt;=S$9,TREND(T$8:T$9,S$8:S$9,$G52),IF($G52&gt;=S$10,TREND(T$9:T$10,S$9:S$10,$G52),IF($G52&gt;=S$11,TREND(T$10:T$11,S$10:S$11,$G52),0)))))</f>
        <v>1</v>
      </c>
      <c r="X52" s="152">
        <v>0</v>
      </c>
      <c r="Y52" s="20"/>
      <c r="Z52" s="18"/>
      <c r="AA52" s="18"/>
      <c r="AB52" s="18"/>
      <c r="AC52" s="18"/>
      <c r="AD52" s="18"/>
      <c r="AE52" s="18"/>
      <c r="AF52" s="18"/>
      <c r="AI52" s="21"/>
      <c r="AJ52" s="29">
        <f t="shared" si="30"/>
        <v>45759</v>
      </c>
      <c r="AK52">
        <f t="shared" si="24"/>
        <v>0</v>
      </c>
      <c r="AL52" s="1">
        <f t="shared" si="25"/>
        <v>1</v>
      </c>
      <c r="AM52" s="1">
        <f t="shared" si="26"/>
        <v>0</v>
      </c>
      <c r="AN52" s="127">
        <f t="shared" si="27"/>
        <v>0</v>
      </c>
      <c r="AO52" s="126">
        <f t="shared" si="29"/>
        <v>0.85</v>
      </c>
    </row>
    <row r="53" spans="1:41" x14ac:dyDescent="0.3">
      <c r="A53" s="63">
        <f t="shared" si="28"/>
        <v>1</v>
      </c>
      <c r="D53" s="179"/>
      <c r="F53" s="21"/>
      <c r="G53" s="63">
        <v>0.12</v>
      </c>
      <c r="H53" s="3"/>
      <c r="I53" s="63" cm="1">
        <f t="array" ref="I53">IF($G53&gt;=I$7,TREND(J$6:J$7,I$6:I$7,$G53),IF($G53&gt;=I$8,TREND(J$7:J$8,I$7:I$8,$G53),IF($G53&gt;=I$9,TREND(J$8:J$9,I$8:I$9,$G53),IF($G53&gt;=I$10,TREND(J$9:J$10,I$9:I$10,$G53),IF($G53&gt;=I$11,TREND(J$10:J$11,I$10:I$11,$G53),0)))))</f>
        <v>1</v>
      </c>
      <c r="J53" s="20"/>
      <c r="K53" s="3"/>
      <c r="L53" s="3"/>
      <c r="M53" s="3"/>
      <c r="N53" s="63" cm="1">
        <f t="array" ref="N53">IF($G53&gt;=N$7,TREND(O$6:O$7,N$6:N$7,$G53),IF($G53&gt;=N$8,TREND(O$7:O$8,N$7:N$8,$G53),IF($G53&gt;=N$9,TREND(O$8:O$9,N$8:N$9,$G53),IF($G53&gt;=N$10,TREND(O$9:O$10,N$9:N$10,$G53),IF($G53&gt;=N$11,TREND(O$10:O$11,N$10:N$11,$G53),0)))))</f>
        <v>1</v>
      </c>
      <c r="S53" s="63" cm="1">
        <f t="array" ref="S53">IF($G53&gt;=S$7,TREND(T$6:T$7,S$6:S$7,$G53),IF($G53&gt;=S$8,TREND(T$7:T$8,S$7:S$8,$G53),IF($G53&gt;=S$9,TREND(T$8:T$9,S$8:S$9,$G53),IF($G53&gt;=S$10,TREND(T$9:T$10,S$9:S$10,$G53),IF($G53&gt;=S$11,TREND(T$10:T$11,S$10:S$11,$G53),0)))))</f>
        <v>1</v>
      </c>
      <c r="X53" s="152">
        <v>0</v>
      </c>
      <c r="Y53" s="20"/>
      <c r="Z53" s="18"/>
      <c r="AA53" s="18"/>
      <c r="AB53" s="18"/>
      <c r="AC53" s="18"/>
      <c r="AD53" s="18"/>
      <c r="AE53" s="18"/>
      <c r="AF53" s="18"/>
      <c r="AI53" s="21"/>
      <c r="AJ53" s="29">
        <f t="shared" si="30"/>
        <v>45760</v>
      </c>
      <c r="AK53">
        <f t="shared" si="24"/>
        <v>0</v>
      </c>
      <c r="AL53" s="1">
        <f t="shared" si="25"/>
        <v>1</v>
      </c>
      <c r="AM53" s="1">
        <f t="shared" si="26"/>
        <v>0</v>
      </c>
      <c r="AN53" s="127">
        <f t="shared" si="27"/>
        <v>0</v>
      </c>
      <c r="AO53" s="126">
        <f t="shared" si="29"/>
        <v>0.85</v>
      </c>
    </row>
    <row r="54" spans="1:41" x14ac:dyDescent="0.3">
      <c r="A54" s="63">
        <f t="shared" si="28"/>
        <v>1</v>
      </c>
      <c r="D54" s="179"/>
      <c r="F54" s="21"/>
      <c r="G54" s="63">
        <v>0.13</v>
      </c>
      <c r="H54" s="3"/>
      <c r="I54" s="63" cm="1">
        <f t="array" ref="I54">IF($G54&gt;=I$7,TREND(J$6:J$7,I$6:I$7,$G54),IF($G54&gt;=I$8,TREND(J$7:J$8,I$7:I$8,$G54),IF($G54&gt;=I$9,TREND(J$8:J$9,I$8:I$9,$G54),IF($G54&gt;=I$10,TREND(J$9:J$10,I$9:I$10,$G54),IF($G54&gt;=I$11,TREND(J$10:J$11,I$10:I$11,$G54),0)))))</f>
        <v>1</v>
      </c>
      <c r="J54" s="20"/>
      <c r="K54" s="3"/>
      <c r="L54" s="3"/>
      <c r="M54" s="3"/>
      <c r="N54" s="63" cm="1">
        <f t="array" ref="N54">IF($G54&gt;=N$7,TREND(O$6:O$7,N$6:N$7,$G54),IF($G54&gt;=N$8,TREND(O$7:O$8,N$7:N$8,$G54),IF($G54&gt;=N$9,TREND(O$8:O$9,N$8:N$9,$G54),IF($G54&gt;=N$10,TREND(O$9:O$10,N$9:N$10,$G54),IF($G54&gt;=N$11,TREND(O$10:O$11,N$10:N$11,$G54),0)))))</f>
        <v>1</v>
      </c>
      <c r="S54" s="63" cm="1">
        <f t="array" ref="S54">IF($G54&gt;=S$7,TREND(T$6:T$7,S$6:S$7,$G54),IF($G54&gt;=S$8,TREND(T$7:T$8,S$7:S$8,$G54),IF($G54&gt;=S$9,TREND(T$8:T$9,S$8:S$9,$G54),IF($G54&gt;=S$10,TREND(T$9:T$10,S$9:S$10,$G54),IF($G54&gt;=S$11,TREND(T$10:T$11,S$10:S$11,$G54),0)))))</f>
        <v>1</v>
      </c>
      <c r="X54" s="152">
        <v>0</v>
      </c>
      <c r="Y54" s="20"/>
      <c r="Z54" s="18"/>
      <c r="AA54" s="18"/>
      <c r="AB54" s="18"/>
      <c r="AC54" s="18"/>
      <c r="AD54" s="18"/>
      <c r="AE54" s="18"/>
      <c r="AF54" s="18"/>
      <c r="AI54" s="21"/>
      <c r="AJ54" s="29">
        <f t="shared" si="30"/>
        <v>45761</v>
      </c>
      <c r="AK54">
        <f t="shared" si="24"/>
        <v>0</v>
      </c>
      <c r="AL54" s="1">
        <f t="shared" si="25"/>
        <v>1</v>
      </c>
      <c r="AM54" s="1">
        <f t="shared" si="26"/>
        <v>0</v>
      </c>
      <c r="AN54" s="127">
        <f t="shared" si="27"/>
        <v>0</v>
      </c>
      <c r="AO54" s="126">
        <f t="shared" si="29"/>
        <v>0.85</v>
      </c>
    </row>
    <row r="55" spans="1:41" x14ac:dyDescent="0.3">
      <c r="A55" s="63">
        <f t="shared" si="28"/>
        <v>1</v>
      </c>
      <c r="D55" s="179"/>
      <c r="F55" s="21"/>
      <c r="G55" s="63">
        <v>0.14000000000000001</v>
      </c>
      <c r="H55" s="3"/>
      <c r="I55" s="63" cm="1">
        <f t="array" ref="I55">IF($G55&gt;=I$7,TREND(J$6:J$7,I$6:I$7,$G55),IF($G55&gt;=I$8,TREND(J$7:J$8,I$7:I$8,$G55),IF($G55&gt;=I$9,TREND(J$8:J$9,I$8:I$9,$G55),IF($G55&gt;=I$10,TREND(J$9:J$10,I$9:I$10,$G55),IF($G55&gt;=I$11,TREND(J$10:J$11,I$10:I$11,$G55),0)))))</f>
        <v>1</v>
      </c>
      <c r="J55" s="20"/>
      <c r="K55" s="3"/>
      <c r="L55" s="3"/>
      <c r="M55" s="3"/>
      <c r="N55" s="63" cm="1">
        <f t="array" ref="N55">IF($G55&gt;=N$7,TREND(O$6:O$7,N$6:N$7,$G55),IF($G55&gt;=N$8,TREND(O$7:O$8,N$7:N$8,$G55),IF($G55&gt;=N$9,TREND(O$8:O$9,N$8:N$9,$G55),IF($G55&gt;=N$10,TREND(O$9:O$10,N$9:N$10,$G55),IF($G55&gt;=N$11,TREND(O$10:O$11,N$10:N$11,$G55),0)))))</f>
        <v>1</v>
      </c>
      <c r="S55" s="63" cm="1">
        <f t="array" ref="S55">IF($G55&gt;=S$7,TREND(T$6:T$7,S$6:S$7,$G55),IF($G55&gt;=S$8,TREND(T$7:T$8,S$7:S$8,$G55),IF($G55&gt;=S$9,TREND(T$8:T$9,S$8:S$9,$G55),IF($G55&gt;=S$10,TREND(T$9:T$10,S$9:S$10,$G55),IF($G55&gt;=S$11,TREND(T$10:T$11,S$10:S$11,$G55),0)))))</f>
        <v>1</v>
      </c>
      <c r="X55" s="152">
        <v>0</v>
      </c>
      <c r="Y55" s="20"/>
      <c r="Z55" s="18"/>
      <c r="AA55" s="18"/>
      <c r="AB55" s="18"/>
      <c r="AC55" s="18"/>
      <c r="AD55" s="18"/>
      <c r="AE55" s="18"/>
      <c r="AF55" s="18"/>
      <c r="AI55" s="21"/>
      <c r="AJ55" s="29">
        <f t="shared" si="30"/>
        <v>45762</v>
      </c>
      <c r="AK55">
        <f t="shared" si="24"/>
        <v>0</v>
      </c>
      <c r="AL55" s="1">
        <f t="shared" si="25"/>
        <v>1</v>
      </c>
      <c r="AM55" s="1">
        <f t="shared" si="26"/>
        <v>0</v>
      </c>
      <c r="AN55" s="127">
        <f t="shared" si="27"/>
        <v>0</v>
      </c>
      <c r="AO55" s="126">
        <f t="shared" si="29"/>
        <v>0.85</v>
      </c>
    </row>
    <row r="56" spans="1:41" x14ac:dyDescent="0.3">
      <c r="A56" s="63">
        <f t="shared" si="28"/>
        <v>1</v>
      </c>
      <c r="D56" s="179"/>
      <c r="F56" s="21"/>
      <c r="G56" s="63">
        <v>0.15</v>
      </c>
      <c r="H56" s="3"/>
      <c r="I56" s="63" cm="1">
        <f t="array" ref="I56">IF($G56&gt;=I$7,TREND(J$6:J$7,I$6:I$7,$G56),IF($G56&gt;=I$8,TREND(J$7:J$8,I$7:I$8,$G56),IF($G56&gt;=I$9,TREND(J$8:J$9,I$8:I$9,$G56),IF($G56&gt;=I$10,TREND(J$9:J$10,I$9:I$10,$G56),IF($G56&gt;=I$11,TREND(J$10:J$11,I$10:I$11,$G56),0)))))</f>
        <v>1</v>
      </c>
      <c r="J56" s="20"/>
      <c r="K56" s="3"/>
      <c r="L56" s="3"/>
      <c r="M56" s="3"/>
      <c r="N56" s="63" cm="1">
        <f t="array" ref="N56">IF($G56&gt;=N$7,TREND(O$6:O$7,N$6:N$7,$G56),IF($G56&gt;=N$8,TREND(O$7:O$8,N$7:N$8,$G56),IF($G56&gt;=N$9,TREND(O$8:O$9,N$8:N$9,$G56),IF($G56&gt;=N$10,TREND(O$9:O$10,N$9:N$10,$G56),IF($G56&gt;=N$11,TREND(O$10:O$11,N$10:N$11,$G56),0)))))</f>
        <v>1</v>
      </c>
      <c r="S56" s="63" cm="1">
        <f t="array" ref="S56">IF($G56&gt;=S$7,TREND(T$6:T$7,S$6:S$7,$G56),IF($G56&gt;=S$8,TREND(T$7:T$8,S$7:S$8,$G56),IF($G56&gt;=S$9,TREND(T$8:T$9,S$8:S$9,$G56),IF($G56&gt;=S$10,TREND(T$9:T$10,S$9:S$10,$G56),IF($G56&gt;=S$11,TREND(T$10:T$11,S$10:S$11,$G56),0)))))</f>
        <v>1</v>
      </c>
      <c r="X56" s="152">
        <v>0</v>
      </c>
      <c r="Y56" s="20"/>
      <c r="Z56" s="18"/>
      <c r="AA56" s="18"/>
      <c r="AB56" s="18"/>
      <c r="AC56" s="18"/>
      <c r="AD56" s="18"/>
      <c r="AE56" s="18"/>
      <c r="AF56" s="18"/>
      <c r="AI56" s="21"/>
      <c r="AJ56" s="29">
        <f t="shared" si="30"/>
        <v>45763</v>
      </c>
      <c r="AK56">
        <f t="shared" si="24"/>
        <v>0</v>
      </c>
      <c r="AL56" s="1">
        <f t="shared" si="25"/>
        <v>1</v>
      </c>
      <c r="AM56" s="1">
        <f t="shared" si="26"/>
        <v>0</v>
      </c>
      <c r="AN56" s="127">
        <f t="shared" si="27"/>
        <v>0</v>
      </c>
      <c r="AO56" s="126">
        <f t="shared" si="29"/>
        <v>0.85</v>
      </c>
    </row>
    <row r="57" spans="1:41" x14ac:dyDescent="0.3">
      <c r="A57" s="63">
        <f t="shared" si="28"/>
        <v>1</v>
      </c>
      <c r="D57" s="179"/>
      <c r="F57" s="21"/>
      <c r="G57" s="63">
        <v>0.16</v>
      </c>
      <c r="H57" s="3"/>
      <c r="I57" s="63" cm="1">
        <f t="array" ref="I57">IF($G57&gt;=I$7,TREND(J$6:J$7,I$6:I$7,$G57),IF($G57&gt;=I$8,TREND(J$7:J$8,I$7:I$8,$G57),IF($G57&gt;=I$9,TREND(J$8:J$9,I$8:I$9,$G57),IF($G57&gt;=I$10,TREND(J$9:J$10,I$9:I$10,$G57),IF($G57&gt;=I$11,TREND(J$10:J$11,I$10:I$11,$G57),0)))))</f>
        <v>1</v>
      </c>
      <c r="J57" s="20"/>
      <c r="K57" s="3"/>
      <c r="L57" s="3"/>
      <c r="M57" s="3"/>
      <c r="N57" s="63" cm="1">
        <f t="array" ref="N57">IF($G57&gt;=N$7,TREND(O$6:O$7,N$6:N$7,$G57),IF($G57&gt;=N$8,TREND(O$7:O$8,N$7:N$8,$G57),IF($G57&gt;=N$9,TREND(O$8:O$9,N$8:N$9,$G57),IF($G57&gt;=N$10,TREND(O$9:O$10,N$9:N$10,$G57),IF($G57&gt;=N$11,TREND(O$10:O$11,N$10:N$11,$G57),0)))))</f>
        <v>1</v>
      </c>
      <c r="S57" s="63" cm="1">
        <f t="array" ref="S57">IF($G57&gt;=S$7,TREND(T$6:T$7,S$6:S$7,$G57),IF($G57&gt;=S$8,TREND(T$7:T$8,S$7:S$8,$G57),IF($G57&gt;=S$9,TREND(T$8:T$9,S$8:S$9,$G57),IF($G57&gt;=S$10,TREND(T$9:T$10,S$9:S$10,$G57),IF($G57&gt;=S$11,TREND(T$10:T$11,S$10:S$11,$G57),0)))))</f>
        <v>1</v>
      </c>
      <c r="X57" s="152">
        <v>0</v>
      </c>
      <c r="Y57" s="20"/>
      <c r="Z57" s="18"/>
      <c r="AA57" s="18"/>
      <c r="AB57" s="18"/>
      <c r="AC57" s="18"/>
      <c r="AD57" s="18"/>
      <c r="AE57" s="18"/>
      <c r="AF57" s="18"/>
      <c r="AI57" s="21"/>
      <c r="AJ57" s="29">
        <f t="shared" si="30"/>
        <v>45764</v>
      </c>
      <c r="AK57">
        <f t="shared" si="24"/>
        <v>0</v>
      </c>
      <c r="AL57" s="1">
        <f t="shared" si="25"/>
        <v>1</v>
      </c>
      <c r="AM57" s="1">
        <f t="shared" si="26"/>
        <v>0</v>
      </c>
      <c r="AN57" s="127">
        <f t="shared" si="27"/>
        <v>0</v>
      </c>
      <c r="AO57" s="126">
        <f t="shared" si="29"/>
        <v>0.85</v>
      </c>
    </row>
    <row r="58" spans="1:41" x14ac:dyDescent="0.3">
      <c r="A58" s="63">
        <f t="shared" si="28"/>
        <v>1</v>
      </c>
      <c r="D58" s="179"/>
      <c r="F58" s="21"/>
      <c r="G58" s="63">
        <v>0.17</v>
      </c>
      <c r="H58" s="3"/>
      <c r="I58" s="63" cm="1">
        <f t="array" ref="I58">IF($G58&gt;=I$7,TREND(J$6:J$7,I$6:I$7,$G58),IF($G58&gt;=I$8,TREND(J$7:J$8,I$7:I$8,$G58),IF($G58&gt;=I$9,TREND(J$8:J$9,I$8:I$9,$G58),IF($G58&gt;=I$10,TREND(J$9:J$10,I$9:I$10,$G58),IF($G58&gt;=I$11,TREND(J$10:J$11,I$10:I$11,$G58),0)))))</f>
        <v>1</v>
      </c>
      <c r="J58" s="20"/>
      <c r="K58" s="3"/>
      <c r="L58" s="3"/>
      <c r="M58" s="3"/>
      <c r="N58" s="63" cm="1">
        <f t="array" ref="N58">IF($G58&gt;=N$7,TREND(O$6:O$7,N$6:N$7,$G58),IF($G58&gt;=N$8,TREND(O$7:O$8,N$7:N$8,$G58),IF($G58&gt;=N$9,TREND(O$8:O$9,N$8:N$9,$G58),IF($G58&gt;=N$10,TREND(O$9:O$10,N$9:N$10,$G58),IF($G58&gt;=N$11,TREND(O$10:O$11,N$10:N$11,$G58),0)))))</f>
        <v>1</v>
      </c>
      <c r="S58" s="63" cm="1">
        <f t="array" ref="S58">IF($G58&gt;=S$7,TREND(T$6:T$7,S$6:S$7,$G58),IF($G58&gt;=S$8,TREND(T$7:T$8,S$7:S$8,$G58),IF($G58&gt;=S$9,TREND(T$8:T$9,S$8:S$9,$G58),IF($G58&gt;=S$10,TREND(T$9:T$10,S$9:S$10,$G58),IF($G58&gt;=S$11,TREND(T$10:T$11,S$10:S$11,$G58),0)))))</f>
        <v>1</v>
      </c>
      <c r="X58" s="152">
        <v>0</v>
      </c>
      <c r="Y58" s="20"/>
      <c r="Z58" s="18"/>
      <c r="AA58" s="18"/>
      <c r="AB58" s="18"/>
      <c r="AC58" s="18"/>
      <c r="AD58" s="18"/>
      <c r="AE58" s="18"/>
      <c r="AF58" s="18"/>
      <c r="AI58" s="21"/>
      <c r="AJ58" s="29">
        <f t="shared" si="30"/>
        <v>45765</v>
      </c>
      <c r="AK58">
        <f t="shared" si="24"/>
        <v>0</v>
      </c>
      <c r="AL58" s="1">
        <f t="shared" si="25"/>
        <v>1</v>
      </c>
      <c r="AM58" s="1">
        <f t="shared" si="26"/>
        <v>0</v>
      </c>
      <c r="AN58" s="127">
        <f t="shared" si="27"/>
        <v>0</v>
      </c>
      <c r="AO58" s="126">
        <f t="shared" si="29"/>
        <v>0.85</v>
      </c>
    </row>
    <row r="59" spans="1:41" x14ac:dyDescent="0.3">
      <c r="A59" s="63">
        <f t="shared" si="28"/>
        <v>1</v>
      </c>
      <c r="D59" s="179"/>
      <c r="F59" s="21"/>
      <c r="G59" s="63">
        <v>0.18</v>
      </c>
      <c r="H59" s="3"/>
      <c r="I59" s="63" cm="1">
        <f t="array" ref="I59">IF($G59&gt;=I$7,TREND(J$6:J$7,I$6:I$7,$G59),IF($G59&gt;=I$8,TREND(J$7:J$8,I$7:I$8,$G59),IF($G59&gt;=I$9,TREND(J$8:J$9,I$8:I$9,$G59),IF($G59&gt;=I$10,TREND(J$9:J$10,I$9:I$10,$G59),IF($G59&gt;=I$11,TREND(J$10:J$11,I$10:I$11,$G59),0)))))</f>
        <v>1</v>
      </c>
      <c r="J59" s="20"/>
      <c r="K59" s="3"/>
      <c r="L59" s="3"/>
      <c r="M59" s="3"/>
      <c r="N59" s="63" cm="1">
        <f t="array" ref="N59">IF($G59&gt;=N$7,TREND(O$6:O$7,N$6:N$7,$G59),IF($G59&gt;=N$8,TREND(O$7:O$8,N$7:N$8,$G59),IF($G59&gt;=N$9,TREND(O$8:O$9,N$8:N$9,$G59),IF($G59&gt;=N$10,TREND(O$9:O$10,N$9:N$10,$G59),IF($G59&gt;=N$11,TREND(O$10:O$11,N$10:N$11,$G59),0)))))</f>
        <v>1</v>
      </c>
      <c r="S59" s="63" cm="1">
        <f t="array" ref="S59">IF($G59&gt;=S$7,TREND(T$6:T$7,S$6:S$7,$G59),IF($G59&gt;=S$8,TREND(T$7:T$8,S$7:S$8,$G59),IF($G59&gt;=S$9,TREND(T$8:T$9,S$8:S$9,$G59),IF($G59&gt;=S$10,TREND(T$9:T$10,S$9:S$10,$G59),IF($G59&gt;=S$11,TREND(T$10:T$11,S$10:S$11,$G59),0)))))</f>
        <v>1</v>
      </c>
      <c r="X59" s="152">
        <v>0</v>
      </c>
      <c r="Y59" s="20"/>
      <c r="Z59" s="18"/>
      <c r="AA59" s="18"/>
      <c r="AB59" s="18"/>
      <c r="AC59" s="18"/>
      <c r="AD59" s="18"/>
      <c r="AE59" s="18"/>
      <c r="AF59" s="18"/>
      <c r="AI59" s="21"/>
      <c r="AJ59" s="29">
        <f t="shared" si="30"/>
        <v>45766</v>
      </c>
      <c r="AK59">
        <f t="shared" si="24"/>
        <v>0</v>
      </c>
      <c r="AL59" s="1">
        <f t="shared" si="25"/>
        <v>1</v>
      </c>
      <c r="AM59" s="1">
        <f t="shared" si="26"/>
        <v>0</v>
      </c>
      <c r="AN59" s="127">
        <f t="shared" si="27"/>
        <v>0</v>
      </c>
      <c r="AO59" s="126">
        <f t="shared" si="29"/>
        <v>0.85</v>
      </c>
    </row>
    <row r="60" spans="1:41" ht="12.75" customHeight="1" x14ac:dyDescent="0.3">
      <c r="A60" s="63">
        <f t="shared" si="28"/>
        <v>1</v>
      </c>
      <c r="D60" s="179"/>
      <c r="F60" s="21"/>
      <c r="G60" s="63">
        <v>0.19</v>
      </c>
      <c r="H60" s="3"/>
      <c r="I60" s="63" cm="1">
        <f t="array" ref="I60">IF($G60&gt;=I$7,TREND(J$6:J$7,I$6:I$7,$G60),IF($G60&gt;=I$8,TREND(J$7:J$8,I$7:I$8,$G60),IF($G60&gt;=I$9,TREND(J$8:J$9,I$8:I$9,$G60),IF($G60&gt;=I$10,TREND(J$9:J$10,I$9:I$10,$G60),IF($G60&gt;=I$11,TREND(J$10:J$11,I$10:I$11,$G60),0)))))</f>
        <v>1</v>
      </c>
      <c r="J60" s="20"/>
      <c r="K60" s="3"/>
      <c r="L60" s="3"/>
      <c r="M60" s="3"/>
      <c r="N60" s="63" cm="1">
        <f t="array" ref="N60">IF($G60&gt;=N$7,TREND(O$6:O$7,N$6:N$7,$G60),IF($G60&gt;=N$8,TREND(O$7:O$8,N$7:N$8,$G60),IF($G60&gt;=N$9,TREND(O$8:O$9,N$8:N$9,$G60),IF($G60&gt;=N$10,TREND(O$9:O$10,N$9:N$10,$G60),IF($G60&gt;=N$11,TREND(O$10:O$11,N$10:N$11,$G60),0)))))</f>
        <v>1</v>
      </c>
      <c r="S60" s="63" cm="1">
        <f t="array" ref="S60">IF($G60&gt;=S$7,TREND(T$6:T$7,S$6:S$7,$G60),IF($G60&gt;=S$8,TREND(T$7:T$8,S$7:S$8,$G60),IF($G60&gt;=S$9,TREND(T$8:T$9,S$8:S$9,$G60),IF($G60&gt;=S$10,TREND(T$9:T$10,S$9:S$10,$G60),IF($G60&gt;=S$11,TREND(T$10:T$11,S$10:S$11,$G60),0)))))</f>
        <v>1</v>
      </c>
      <c r="X60" s="152">
        <v>0</v>
      </c>
      <c r="Y60" s="20"/>
      <c r="Z60" s="18"/>
      <c r="AA60" s="18"/>
      <c r="AB60" s="18"/>
      <c r="AC60" s="18"/>
      <c r="AD60" s="18"/>
      <c r="AE60" s="18"/>
      <c r="AF60" s="18"/>
      <c r="AI60" s="21"/>
      <c r="AJ60" s="29">
        <f t="shared" si="30"/>
        <v>45767</v>
      </c>
      <c r="AK60">
        <f t="shared" si="24"/>
        <v>0</v>
      </c>
      <c r="AL60" s="1">
        <f t="shared" si="25"/>
        <v>1</v>
      </c>
      <c r="AM60" s="1">
        <f t="shared" si="26"/>
        <v>0</v>
      </c>
      <c r="AN60" s="127">
        <f t="shared" si="27"/>
        <v>0</v>
      </c>
      <c r="AO60" s="126">
        <f t="shared" si="29"/>
        <v>0.85</v>
      </c>
    </row>
    <row r="61" spans="1:41" x14ac:dyDescent="0.3">
      <c r="A61" s="63">
        <f t="shared" si="28"/>
        <v>1</v>
      </c>
      <c r="D61" s="179"/>
      <c r="F61" s="21"/>
      <c r="G61" s="63">
        <v>0.2</v>
      </c>
      <c r="H61" s="3"/>
      <c r="I61" s="63" cm="1">
        <f t="array" ref="I61">IF($G61&gt;=I$7,TREND(J$6:J$7,I$6:I$7,$G61),IF($G61&gt;=I$8,TREND(J$7:J$8,I$7:I$8,$G61),IF($G61&gt;=I$9,TREND(J$8:J$9,I$8:I$9,$G61),IF($G61&gt;=I$10,TREND(J$9:J$10,I$9:I$10,$G61),IF($G61&gt;=I$11,TREND(J$10:J$11,I$10:I$11,$G61),0)))))</f>
        <v>1</v>
      </c>
      <c r="J61" s="20"/>
      <c r="K61" s="3"/>
      <c r="L61" s="3"/>
      <c r="M61" s="3"/>
      <c r="N61" s="63" cm="1">
        <f t="array" ref="N61">IF($G61&gt;=N$7,TREND(O$6:O$7,N$6:N$7,$G61),IF($G61&gt;=N$8,TREND(O$7:O$8,N$7:N$8,$G61),IF($G61&gt;=N$9,TREND(O$8:O$9,N$8:N$9,$G61),IF($G61&gt;=N$10,TREND(O$9:O$10,N$9:N$10,$G61),IF($G61&gt;=N$11,TREND(O$10:O$11,N$10:N$11,$G61),0)))))</f>
        <v>1</v>
      </c>
      <c r="S61" s="63" cm="1">
        <f t="array" ref="S61">IF($G61&gt;=S$7,TREND(T$6:T$7,S$6:S$7,$G61),IF($G61&gt;=S$8,TREND(T$7:T$8,S$7:S$8,$G61),IF($G61&gt;=S$9,TREND(T$8:T$9,S$8:S$9,$G61),IF($G61&gt;=S$10,TREND(T$9:T$10,S$9:S$10,$G61),IF($G61&gt;=S$11,TREND(T$10:T$11,S$10:S$11,$G61),0)))))</f>
        <v>1</v>
      </c>
      <c r="X61" s="152">
        <v>0</v>
      </c>
      <c r="Y61" s="20"/>
      <c r="Z61" s="18"/>
      <c r="AA61" s="18"/>
      <c r="AB61" s="18"/>
      <c r="AC61" s="18"/>
      <c r="AD61" s="18"/>
      <c r="AE61" s="18"/>
      <c r="AF61" s="18"/>
      <c r="AI61" s="21"/>
      <c r="AJ61" s="29">
        <f t="shared" si="30"/>
        <v>45768</v>
      </c>
      <c r="AK61">
        <f t="shared" si="24"/>
        <v>0</v>
      </c>
      <c r="AL61" s="1">
        <f t="shared" si="25"/>
        <v>1</v>
      </c>
      <c r="AM61" s="1">
        <f t="shared" si="26"/>
        <v>0</v>
      </c>
      <c r="AN61" s="127">
        <f t="shared" si="27"/>
        <v>0</v>
      </c>
      <c r="AO61" s="126">
        <f t="shared" si="29"/>
        <v>0.85</v>
      </c>
    </row>
    <row r="62" spans="1:41" x14ac:dyDescent="0.3">
      <c r="A62" s="63">
        <f t="shared" si="28"/>
        <v>1</v>
      </c>
      <c r="D62" s="179"/>
      <c r="F62" s="21"/>
      <c r="G62" s="63">
        <v>0.21</v>
      </c>
      <c r="H62" s="3"/>
      <c r="I62" s="63" cm="1">
        <f t="array" ref="I62">IF($G62&gt;=I$7,TREND(J$6:J$7,I$6:I$7,$G62),IF($G62&gt;=I$8,TREND(J$7:J$8,I$7:I$8,$G62),IF($G62&gt;=I$9,TREND(J$8:J$9,I$8:I$9,$G62),IF($G62&gt;=I$10,TREND(J$9:J$10,I$9:I$10,$G62),IF($G62&gt;=I$11,TREND(J$10:J$11,I$10:I$11,$G62),0)))))</f>
        <v>1</v>
      </c>
      <c r="J62" s="20"/>
      <c r="K62" s="3"/>
      <c r="L62" s="3"/>
      <c r="M62" s="27"/>
      <c r="N62" s="63" cm="1">
        <f t="array" ref="N62">IF($G62&gt;=N$7,TREND(O$6:O$7,N$6:N$7,$G62),IF($G62&gt;=N$8,TREND(O$7:O$8,N$7:N$8,$G62),IF($G62&gt;=N$9,TREND(O$8:O$9,N$8:N$9,$G62),IF($G62&gt;=N$10,TREND(O$9:O$10,N$9:N$10,$G62),IF($G62&gt;=N$11,TREND(O$10:O$11,N$10:N$11,$G62),0)))))</f>
        <v>1</v>
      </c>
      <c r="S62" s="63" cm="1">
        <f t="array" ref="S62">IF($G62&gt;=S$7,TREND(T$6:T$7,S$6:S$7,$G62),IF($G62&gt;=S$8,TREND(T$7:T$8,S$7:S$8,$G62),IF($G62&gt;=S$9,TREND(T$8:T$9,S$8:S$9,$G62),IF($G62&gt;=S$10,TREND(T$9:T$10,S$9:S$10,$G62),IF($G62&gt;=S$11,TREND(T$10:T$11,S$10:S$11,$G62),0)))))</f>
        <v>1</v>
      </c>
      <c r="X62" s="152">
        <v>0</v>
      </c>
      <c r="Y62" s="20"/>
      <c r="Z62" s="18"/>
      <c r="AA62" s="18"/>
      <c r="AB62" s="18"/>
      <c r="AC62" s="18"/>
      <c r="AD62" s="18"/>
      <c r="AE62" s="18"/>
      <c r="AF62" s="18"/>
      <c r="AI62" s="21"/>
      <c r="AJ62" s="29">
        <f t="shared" si="30"/>
        <v>45769</v>
      </c>
      <c r="AK62">
        <f t="shared" si="24"/>
        <v>0</v>
      </c>
      <c r="AL62" s="1">
        <f t="shared" si="25"/>
        <v>1</v>
      </c>
      <c r="AM62" s="1">
        <f t="shared" si="26"/>
        <v>0</v>
      </c>
      <c r="AN62" s="127">
        <f t="shared" si="27"/>
        <v>0</v>
      </c>
      <c r="AO62" s="126">
        <f t="shared" si="29"/>
        <v>0.85</v>
      </c>
    </row>
    <row r="63" spans="1:41" x14ac:dyDescent="0.3">
      <c r="A63" s="63">
        <f t="shared" si="28"/>
        <v>1</v>
      </c>
      <c r="D63" s="179"/>
      <c r="F63" s="21"/>
      <c r="G63" s="63">
        <v>0.22</v>
      </c>
      <c r="H63" s="3"/>
      <c r="I63" s="63" cm="1">
        <f t="array" ref="I63">IF($G63&gt;=I$7,TREND(J$6:J$7,I$6:I$7,$G63),IF($G63&gt;=I$8,TREND(J$7:J$8,I$7:I$8,$G63),IF($G63&gt;=I$9,TREND(J$8:J$9,I$8:I$9,$G63),IF($G63&gt;=I$10,TREND(J$9:J$10,I$9:I$10,$G63),IF($G63&gt;=I$11,TREND(J$10:J$11,I$10:I$11,$G63),0)))))</f>
        <v>1</v>
      </c>
      <c r="J63" s="20"/>
      <c r="K63" s="3"/>
      <c r="L63" s="3"/>
      <c r="M63" s="3"/>
      <c r="N63" s="63" cm="1">
        <f t="array" ref="N63">IF($G63&gt;=N$7,TREND(O$6:O$7,N$6:N$7,$G63),IF($G63&gt;=N$8,TREND(O$7:O$8,N$7:N$8,$G63),IF($G63&gt;=N$9,TREND(O$8:O$9,N$8:N$9,$G63),IF($G63&gt;=N$10,TREND(O$9:O$10,N$9:N$10,$G63),IF($G63&gt;=N$11,TREND(O$10:O$11,N$10:N$11,$G63),0)))))</f>
        <v>1</v>
      </c>
      <c r="S63" s="63" cm="1">
        <f t="array" ref="S63">IF($G63&gt;=S$7,TREND(T$6:T$7,S$6:S$7,$G63),IF($G63&gt;=S$8,TREND(T$7:T$8,S$7:S$8,$G63),IF($G63&gt;=S$9,TREND(T$8:T$9,S$8:S$9,$G63),IF($G63&gt;=S$10,TREND(T$9:T$10,S$9:S$10,$G63),IF($G63&gt;=S$11,TREND(T$10:T$11,S$10:S$11,$G63),0)))))</f>
        <v>1</v>
      </c>
      <c r="X63" s="152">
        <v>0</v>
      </c>
      <c r="Y63" s="20"/>
      <c r="Z63" s="18"/>
      <c r="AA63" s="18"/>
      <c r="AB63" s="18"/>
      <c r="AC63" s="18"/>
      <c r="AD63" s="18"/>
      <c r="AE63" s="18"/>
      <c r="AF63" s="18"/>
      <c r="AI63" s="21"/>
      <c r="AJ63" s="29">
        <f t="shared" si="30"/>
        <v>45770</v>
      </c>
      <c r="AK63">
        <f t="shared" si="24"/>
        <v>0</v>
      </c>
      <c r="AL63" s="1">
        <f t="shared" si="25"/>
        <v>1</v>
      </c>
      <c r="AM63" s="1">
        <f t="shared" si="26"/>
        <v>0</v>
      </c>
      <c r="AN63" s="127">
        <f t="shared" si="27"/>
        <v>0</v>
      </c>
      <c r="AO63" s="126">
        <f t="shared" si="29"/>
        <v>0.85</v>
      </c>
    </row>
    <row r="64" spans="1:41" x14ac:dyDescent="0.3">
      <c r="A64" s="63">
        <f t="shared" si="28"/>
        <v>1</v>
      </c>
      <c r="D64" s="179"/>
      <c r="F64" s="21"/>
      <c r="G64" s="63">
        <v>0.23</v>
      </c>
      <c r="H64" s="22"/>
      <c r="I64" s="63" cm="1">
        <f t="array" ref="I64">IF($G64&gt;=I$7,TREND(J$6:J$7,I$6:I$7,$G64),IF($G64&gt;=I$8,TREND(J$7:J$8,I$7:I$8,$G64),IF($G64&gt;=I$9,TREND(J$8:J$9,I$8:I$9,$G64),IF($G64&gt;=I$10,TREND(J$9:J$10,I$9:I$10,$G64),IF($G64&gt;=I$11,TREND(J$10:J$11,I$10:I$11,$G64),0)))))</f>
        <v>1</v>
      </c>
      <c r="J64" s="20"/>
      <c r="K64" s="3"/>
      <c r="L64" s="28"/>
      <c r="M64" s="28"/>
      <c r="N64" s="63" cm="1">
        <f t="array" ref="N64">IF($G64&gt;=N$7,TREND(O$6:O$7,N$6:N$7,$G64),IF($G64&gt;=N$8,TREND(O$7:O$8,N$7:N$8,$G64),IF($G64&gt;=N$9,TREND(O$8:O$9,N$8:N$9,$G64),IF($G64&gt;=N$10,TREND(O$9:O$10,N$9:N$10,$G64),IF($G64&gt;=N$11,TREND(O$10:O$11,N$10:N$11,$G64),0)))))</f>
        <v>1</v>
      </c>
      <c r="S64" s="63" cm="1">
        <f t="array" ref="S64">IF($G64&gt;=S$7,TREND(T$6:T$7,S$6:S$7,$G64),IF($G64&gt;=S$8,TREND(T$7:T$8,S$7:S$8,$G64),IF($G64&gt;=S$9,TREND(T$8:T$9,S$8:S$9,$G64),IF($G64&gt;=S$10,TREND(T$9:T$10,S$9:S$10,$G64),IF($G64&gt;=S$11,TREND(T$10:T$11,S$10:S$11,$G64),0)))))</f>
        <v>1</v>
      </c>
      <c r="X64" s="152">
        <v>0</v>
      </c>
      <c r="Y64" s="20"/>
      <c r="Z64" s="18"/>
      <c r="AA64" s="18"/>
      <c r="AB64" s="18"/>
      <c r="AC64" s="18"/>
      <c r="AD64" s="18"/>
      <c r="AE64" s="18"/>
      <c r="AF64" s="18"/>
      <c r="AI64" s="21"/>
      <c r="AJ64" s="29">
        <f t="shared" si="30"/>
        <v>45771</v>
      </c>
      <c r="AK64">
        <f t="shared" si="24"/>
        <v>0</v>
      </c>
      <c r="AL64" s="1">
        <f t="shared" si="25"/>
        <v>1</v>
      </c>
      <c r="AM64" s="1">
        <f t="shared" si="26"/>
        <v>0</v>
      </c>
      <c r="AN64" s="127">
        <f t="shared" si="27"/>
        <v>0</v>
      </c>
      <c r="AO64" s="126">
        <f t="shared" si="29"/>
        <v>0.85</v>
      </c>
    </row>
    <row r="65" spans="1:42" x14ac:dyDescent="0.3">
      <c r="A65" s="63">
        <f t="shared" si="28"/>
        <v>1</v>
      </c>
      <c r="D65" s="179"/>
      <c r="F65" s="21"/>
      <c r="G65" s="63">
        <v>0.24</v>
      </c>
      <c r="H65" s="22"/>
      <c r="I65" s="63" cm="1">
        <f t="array" ref="I65">IF($G65&gt;=I$7,TREND(J$6:J$7,I$6:I$7,$G65),IF($G65&gt;=I$8,TREND(J$7:J$8,I$7:I$8,$G65),IF($G65&gt;=I$9,TREND(J$8:J$9,I$8:I$9,$G65),IF($G65&gt;=I$10,TREND(J$9:J$10,I$9:I$10,$G65),IF($G65&gt;=I$11,TREND(J$10:J$11,I$10:I$11,$G65),0)))))</f>
        <v>1</v>
      </c>
      <c r="J65" s="20"/>
      <c r="K65" s="3"/>
      <c r="L65" s="28"/>
      <c r="M65" s="28"/>
      <c r="N65" s="63" cm="1">
        <f t="array" ref="N65">IF($G65&gt;=N$7,TREND(O$6:O$7,N$6:N$7,$G65),IF($G65&gt;=N$8,TREND(O$7:O$8,N$7:N$8,$G65),IF($G65&gt;=N$9,TREND(O$8:O$9,N$8:N$9,$G65),IF($G65&gt;=N$10,TREND(O$9:O$10,N$9:N$10,$G65),IF($G65&gt;=N$11,TREND(O$10:O$11,N$10:N$11,$G65),0)))))</f>
        <v>1</v>
      </c>
      <c r="S65" s="63" cm="1">
        <f t="array" ref="S65">IF($G65&gt;=S$7,TREND(T$6:T$7,S$6:S$7,$G65),IF($G65&gt;=S$8,TREND(T$7:T$8,S$7:S$8,$G65),IF($G65&gt;=S$9,TREND(T$8:T$9,S$8:S$9,$G65),IF($G65&gt;=S$10,TREND(T$9:T$10,S$9:S$10,$G65),IF($G65&gt;=S$11,TREND(T$10:T$11,S$10:S$11,$G65),0)))))</f>
        <v>1</v>
      </c>
      <c r="X65" s="152">
        <v>0</v>
      </c>
      <c r="Y65" s="20"/>
      <c r="Z65" s="18"/>
      <c r="AA65" s="18"/>
      <c r="AB65" s="18"/>
      <c r="AC65" s="18"/>
      <c r="AD65" s="18"/>
      <c r="AE65" s="18"/>
      <c r="AF65" s="18"/>
      <c r="AI65" s="21"/>
      <c r="AJ65" s="29">
        <f t="shared" si="30"/>
        <v>45772</v>
      </c>
      <c r="AK65">
        <f t="shared" si="24"/>
        <v>0</v>
      </c>
      <c r="AL65" s="1">
        <f t="shared" si="25"/>
        <v>1</v>
      </c>
      <c r="AM65" s="1">
        <f t="shared" si="26"/>
        <v>0</v>
      </c>
      <c r="AN65" s="127">
        <f t="shared" si="27"/>
        <v>0</v>
      </c>
      <c r="AO65" s="126">
        <f t="shared" si="29"/>
        <v>0.85</v>
      </c>
    </row>
    <row r="66" spans="1:42" x14ac:dyDescent="0.3">
      <c r="A66" s="63">
        <f t="shared" si="28"/>
        <v>1</v>
      </c>
      <c r="D66" s="179"/>
      <c r="F66" s="21"/>
      <c r="G66" s="63">
        <v>0.25</v>
      </c>
      <c r="H66" s="22"/>
      <c r="I66" s="63" cm="1">
        <f t="array" ref="I66">IF($G66&gt;=I$7,TREND(J$6:J$7,I$6:I$7,$G66),IF($G66&gt;=I$8,TREND(J$7:J$8,I$7:I$8,$G66),IF($G66&gt;=I$9,TREND(J$8:J$9,I$8:I$9,$G66),IF($G66&gt;=I$10,TREND(J$9:J$10,I$9:I$10,$G66),IF($G66&gt;=I$11,TREND(J$10:J$11,I$10:I$11,$G66),0)))))</f>
        <v>1</v>
      </c>
      <c r="J66" s="20"/>
      <c r="K66" s="3"/>
      <c r="L66" s="28"/>
      <c r="M66" s="28"/>
      <c r="N66" s="63" cm="1">
        <f t="array" ref="N66">IF($G66&gt;=N$7,TREND(O$6:O$7,N$6:N$7,$G66),IF($G66&gt;=N$8,TREND(O$7:O$8,N$7:N$8,$G66),IF($G66&gt;=N$9,TREND(O$8:O$9,N$8:N$9,$G66),IF($G66&gt;=N$10,TREND(O$9:O$10,N$9:N$10,$G66),IF($G66&gt;=N$11,TREND(O$10:O$11,N$10:N$11,$G66),0)))))</f>
        <v>1</v>
      </c>
      <c r="S66" s="63" cm="1">
        <f t="array" ref="S66">IF($G66&gt;=S$7,TREND(T$6:T$7,S$6:S$7,$G66),IF($G66&gt;=S$8,TREND(T$7:T$8,S$7:S$8,$G66),IF($G66&gt;=S$9,TREND(T$8:T$9,S$8:S$9,$G66),IF($G66&gt;=S$10,TREND(T$9:T$10,S$9:S$10,$G66),IF($G66&gt;=S$11,TREND(T$10:T$11,S$10:S$11,$G66),0)))))</f>
        <v>1</v>
      </c>
      <c r="X66" s="152">
        <v>0</v>
      </c>
      <c r="Y66" s="20"/>
      <c r="Z66" s="18"/>
      <c r="AA66" s="18"/>
      <c r="AB66" s="18"/>
      <c r="AC66" s="18"/>
      <c r="AD66" s="18"/>
      <c r="AE66" s="18"/>
      <c r="AF66" s="18"/>
      <c r="AI66" s="21"/>
      <c r="AJ66" s="29">
        <f t="shared" si="30"/>
        <v>45773</v>
      </c>
      <c r="AK66">
        <f t="shared" si="24"/>
        <v>0</v>
      </c>
      <c r="AL66" s="1">
        <f t="shared" si="25"/>
        <v>1</v>
      </c>
      <c r="AM66" s="1">
        <f t="shared" si="26"/>
        <v>0</v>
      </c>
      <c r="AN66" s="127">
        <f t="shared" si="27"/>
        <v>0</v>
      </c>
      <c r="AO66" s="126">
        <f t="shared" si="29"/>
        <v>0.85</v>
      </c>
    </row>
    <row r="67" spans="1:42" s="4" customFormat="1" x14ac:dyDescent="0.3">
      <c r="A67" s="63">
        <f t="shared" si="28"/>
        <v>1</v>
      </c>
      <c r="B67" s="1"/>
      <c r="C67" s="1"/>
      <c r="D67" s="179"/>
      <c r="E67" s="1"/>
      <c r="F67" s="21"/>
      <c r="G67" s="63">
        <v>0.26</v>
      </c>
      <c r="H67" s="22"/>
      <c r="I67" s="63" cm="1">
        <f t="array" ref="I67">IF($G67&gt;=I$7,TREND(J$6:J$7,I$6:I$7,$G67),IF($G67&gt;=I$8,TREND(J$7:J$8,I$7:I$8,$G67),IF($G67&gt;=I$9,TREND(J$8:J$9,I$8:I$9,$G67),IF($G67&gt;=I$10,TREND(J$9:J$10,I$9:I$10,$G67),IF($G67&gt;=I$11,TREND(J$10:J$11,I$10:I$11,$G67),0)))))</f>
        <v>1</v>
      </c>
      <c r="J67" s="20"/>
      <c r="K67" s="3"/>
      <c r="L67" s="28"/>
      <c r="M67" s="28"/>
      <c r="N67" s="63" cm="1">
        <f t="array" ref="N67">IF($G67&gt;=N$7,TREND(O$6:O$7,N$6:N$7,$G67),IF($G67&gt;=N$8,TREND(O$7:O$8,N$7:N$8,$G67),IF($G67&gt;=N$9,TREND(O$8:O$9,N$8:N$9,$G67),IF($G67&gt;=N$10,TREND(O$9:O$10,N$9:N$10,$G67),IF($G67&gt;=N$11,TREND(O$10:O$11,N$10:N$11,$G67),0)))))</f>
        <v>1</v>
      </c>
      <c r="O67" s="1"/>
      <c r="P67" s="1"/>
      <c r="Q67" s="1"/>
      <c r="R67" s="1"/>
      <c r="S67" s="63" cm="1">
        <f t="array" ref="S67">IF($G67&gt;=S$7,TREND(T$6:T$7,S$6:S$7,$G67),IF($G67&gt;=S$8,TREND(T$7:T$8,S$7:S$8,$G67),IF($G67&gt;=S$9,TREND(T$8:T$9,S$8:S$9,$G67),IF($G67&gt;=S$10,TREND(T$9:T$10,S$9:S$10,$G67),IF($G67&gt;=S$11,TREND(T$10:T$11,S$10:S$11,$G67),0)))))</f>
        <v>1</v>
      </c>
      <c r="T67" s="1"/>
      <c r="U67" s="1"/>
      <c r="V67" s="1"/>
      <c r="W67" s="1"/>
      <c r="X67" s="152">
        <v>0</v>
      </c>
      <c r="Y67" s="20"/>
      <c r="Z67" s="18"/>
      <c r="AA67" s="18"/>
      <c r="AB67" s="18"/>
      <c r="AC67" s="18"/>
      <c r="AD67" s="18"/>
      <c r="AE67" s="18"/>
      <c r="AF67" s="18"/>
      <c r="AG67" s="1"/>
      <c r="AH67" s="1"/>
      <c r="AI67" s="21"/>
      <c r="AJ67" s="29">
        <f t="shared" si="30"/>
        <v>45774</v>
      </c>
      <c r="AK67">
        <f t="shared" si="24"/>
        <v>0</v>
      </c>
      <c r="AL67" s="1">
        <f t="shared" si="25"/>
        <v>1</v>
      </c>
      <c r="AM67" s="1">
        <f t="shared" si="26"/>
        <v>0</v>
      </c>
      <c r="AN67" s="127">
        <f t="shared" si="27"/>
        <v>0</v>
      </c>
      <c r="AO67" s="126">
        <f t="shared" si="29"/>
        <v>0.85</v>
      </c>
      <c r="AP67" s="1"/>
    </row>
    <row r="68" spans="1:42" x14ac:dyDescent="0.3">
      <c r="A68" s="63">
        <f t="shared" si="28"/>
        <v>1</v>
      </c>
      <c r="D68" s="179"/>
      <c r="F68" s="21"/>
      <c r="G68" s="63">
        <v>0.27</v>
      </c>
      <c r="H68" s="22"/>
      <c r="I68" s="63" cm="1">
        <f t="array" ref="I68">IF($G68&gt;=I$7,TREND(J$6:J$7,I$6:I$7,$G68),IF($G68&gt;=I$8,TREND(J$7:J$8,I$7:I$8,$G68),IF($G68&gt;=I$9,TREND(J$8:J$9,I$8:I$9,$G68),IF($G68&gt;=I$10,TREND(J$9:J$10,I$9:I$10,$G68),IF($G68&gt;=I$11,TREND(J$10:J$11,I$10:I$11,$G68),0)))))</f>
        <v>1</v>
      </c>
      <c r="J68" s="20"/>
      <c r="K68" s="3"/>
      <c r="L68" s="28"/>
      <c r="M68" s="28"/>
      <c r="N68" s="63" cm="1">
        <f t="array" ref="N68">IF($G68&gt;=N$7,TREND(O$6:O$7,N$6:N$7,$G68),IF($G68&gt;=N$8,TREND(O$7:O$8,N$7:N$8,$G68),IF($G68&gt;=N$9,TREND(O$8:O$9,N$8:N$9,$G68),IF($G68&gt;=N$10,TREND(O$9:O$10,N$9:N$10,$G68),IF($G68&gt;=N$11,TREND(O$10:O$11,N$10:N$11,$G68),0)))))</f>
        <v>1</v>
      </c>
      <c r="S68" s="63" cm="1">
        <f t="array" ref="S68">IF($G68&gt;=S$7,TREND(T$6:T$7,S$6:S$7,$G68),IF($G68&gt;=S$8,TREND(T$7:T$8,S$7:S$8,$G68),IF($G68&gt;=S$9,TREND(T$8:T$9,S$8:S$9,$G68),IF($G68&gt;=S$10,TREND(T$9:T$10,S$9:S$10,$G68),IF($G68&gt;=S$11,TREND(T$10:T$11,S$10:S$11,$G68),0)))))</f>
        <v>1</v>
      </c>
      <c r="X68" s="152">
        <v>0</v>
      </c>
      <c r="Y68" s="20"/>
      <c r="Z68" s="18"/>
      <c r="AA68" s="18"/>
      <c r="AB68" s="18"/>
      <c r="AC68" s="18"/>
      <c r="AD68" s="18"/>
      <c r="AE68" s="18"/>
      <c r="AF68" s="18"/>
      <c r="AI68" s="21"/>
      <c r="AJ68" s="29">
        <f t="shared" si="30"/>
        <v>45775</v>
      </c>
      <c r="AK68">
        <f t="shared" si="24"/>
        <v>0</v>
      </c>
      <c r="AL68" s="1">
        <f t="shared" si="25"/>
        <v>1</v>
      </c>
      <c r="AM68" s="1">
        <f t="shared" si="26"/>
        <v>0</v>
      </c>
      <c r="AN68" s="127">
        <f t="shared" si="27"/>
        <v>0</v>
      </c>
      <c r="AO68" s="126">
        <f t="shared" si="29"/>
        <v>0.85</v>
      </c>
    </row>
    <row r="69" spans="1:42" x14ac:dyDescent="0.3">
      <c r="A69" s="63">
        <f t="shared" si="28"/>
        <v>1</v>
      </c>
      <c r="D69" s="179"/>
      <c r="F69" s="21"/>
      <c r="G69" s="63">
        <v>0.28000000000000003</v>
      </c>
      <c r="H69" s="22"/>
      <c r="I69" s="63" cm="1">
        <f t="array" ref="I69">IF($G69&gt;=I$7,TREND(J$6:J$7,I$6:I$7,$G69),IF($G69&gt;=I$8,TREND(J$7:J$8,I$7:I$8,$G69),IF($G69&gt;=I$9,TREND(J$8:J$9,I$8:I$9,$G69),IF($G69&gt;=I$10,TREND(J$9:J$10,I$9:I$10,$G69),IF($G69&gt;=I$11,TREND(J$10:J$11,I$10:I$11,$G69),0)))))</f>
        <v>1</v>
      </c>
      <c r="J69" s="20"/>
      <c r="K69" s="3"/>
      <c r="L69" s="28"/>
      <c r="M69" s="28"/>
      <c r="N69" s="63" cm="1">
        <f t="array" ref="N69">IF($G69&gt;=N$7,TREND(O$6:O$7,N$6:N$7,$G69),IF($G69&gt;=N$8,TREND(O$7:O$8,N$7:N$8,$G69),IF($G69&gt;=N$9,TREND(O$8:O$9,N$8:N$9,$G69),IF($G69&gt;=N$10,TREND(O$9:O$10,N$9:N$10,$G69),IF($G69&gt;=N$11,TREND(O$10:O$11,N$10:N$11,$G69),0)))))</f>
        <v>1</v>
      </c>
      <c r="S69" s="63" cm="1">
        <f t="array" ref="S69">IF($G69&gt;=S$7,TREND(T$6:T$7,S$6:S$7,$G69),IF($G69&gt;=S$8,TREND(T$7:T$8,S$7:S$8,$G69),IF($G69&gt;=S$9,TREND(T$8:T$9,S$8:S$9,$G69),IF($G69&gt;=S$10,TREND(T$9:T$10,S$9:S$10,$G69),IF($G69&gt;=S$11,TREND(T$10:T$11,S$10:S$11,$G69),0)))))</f>
        <v>1</v>
      </c>
      <c r="X69" s="152">
        <v>0</v>
      </c>
      <c r="Y69" s="20"/>
      <c r="Z69" s="18"/>
      <c r="AA69" s="18"/>
      <c r="AB69" s="18"/>
      <c r="AC69" s="18"/>
      <c r="AD69" s="18"/>
      <c r="AE69" s="18"/>
      <c r="AF69" s="18"/>
      <c r="AI69" s="21"/>
      <c r="AJ69" s="29">
        <f t="shared" si="30"/>
        <v>45776</v>
      </c>
      <c r="AK69">
        <f t="shared" si="24"/>
        <v>0</v>
      </c>
      <c r="AL69" s="1">
        <f t="shared" si="25"/>
        <v>1</v>
      </c>
      <c r="AM69" s="1">
        <f t="shared" si="26"/>
        <v>0</v>
      </c>
      <c r="AN69" s="127">
        <f t="shared" si="27"/>
        <v>0</v>
      </c>
      <c r="AO69" s="126">
        <f t="shared" si="29"/>
        <v>0.85</v>
      </c>
    </row>
    <row r="70" spans="1:42" x14ac:dyDescent="0.3">
      <c r="A70" s="63">
        <f t="shared" si="28"/>
        <v>1</v>
      </c>
      <c r="D70" s="179"/>
      <c r="F70" s="21"/>
      <c r="G70" s="63">
        <v>0.28999999999999998</v>
      </c>
      <c r="H70" s="22"/>
      <c r="I70" s="63" cm="1">
        <f t="array" ref="I70">IF($G70&gt;=I$7,TREND(J$6:J$7,I$6:I$7,$G70),IF($G70&gt;=I$8,TREND(J$7:J$8,I$7:I$8,$G70),IF($G70&gt;=I$9,TREND(J$8:J$9,I$8:I$9,$G70),IF($G70&gt;=I$10,TREND(J$9:J$10,I$9:I$10,$G70),IF($G70&gt;=I$11,TREND(J$10:J$11,I$10:I$11,$G70),0)))))</f>
        <v>1</v>
      </c>
      <c r="J70" s="20"/>
      <c r="K70" s="3"/>
      <c r="L70" s="23"/>
      <c r="M70" s="23"/>
      <c r="N70" s="63" cm="1">
        <f t="array" ref="N70">IF($G70&gt;=N$7,TREND(O$6:O$7,N$6:N$7,$G70),IF($G70&gt;=N$8,TREND(O$7:O$8,N$7:N$8,$G70),IF($G70&gt;=N$9,TREND(O$8:O$9,N$8:N$9,$G70),IF($G70&gt;=N$10,TREND(O$9:O$10,N$9:N$10,$G70),IF($G70&gt;=N$11,TREND(O$10:O$11,N$10:N$11,$G70),0)))))</f>
        <v>1</v>
      </c>
      <c r="S70" s="63" cm="1">
        <f t="array" ref="S70">IF($G70&gt;=S$7,TREND(T$6:T$7,S$6:S$7,$G70),IF($G70&gt;=S$8,TREND(T$7:T$8,S$7:S$8,$G70),IF($G70&gt;=S$9,TREND(T$8:T$9,S$8:S$9,$G70),IF($G70&gt;=S$10,TREND(T$9:T$10,S$9:S$10,$G70),IF($G70&gt;=S$11,TREND(T$10:T$11,S$10:S$11,$G70),0)))))</f>
        <v>1</v>
      </c>
      <c r="X70" s="152">
        <v>0</v>
      </c>
      <c r="Y70" s="20"/>
      <c r="Z70" s="18"/>
      <c r="AA70" s="18"/>
      <c r="AB70" s="18"/>
      <c r="AC70" s="18"/>
      <c r="AD70" s="18"/>
      <c r="AE70" s="18"/>
      <c r="AF70" s="18"/>
      <c r="AI70" s="21"/>
      <c r="AJ70" s="29">
        <f t="shared" si="30"/>
        <v>45777</v>
      </c>
      <c r="AK70">
        <f t="shared" si="24"/>
        <v>0</v>
      </c>
      <c r="AL70" s="1">
        <f t="shared" si="25"/>
        <v>1</v>
      </c>
      <c r="AM70" s="1">
        <f t="shared" si="26"/>
        <v>0</v>
      </c>
      <c r="AN70" s="127">
        <f t="shared" si="27"/>
        <v>0</v>
      </c>
      <c r="AO70" s="126">
        <f t="shared" si="29"/>
        <v>0.85</v>
      </c>
    </row>
    <row r="71" spans="1:42" x14ac:dyDescent="0.3">
      <c r="A71" s="63">
        <f t="shared" si="28"/>
        <v>1</v>
      </c>
      <c r="D71" s="179"/>
      <c r="F71" s="21"/>
      <c r="G71" s="63">
        <v>0.3</v>
      </c>
      <c r="H71" s="22"/>
      <c r="I71" s="63" cm="1">
        <f t="array" ref="I71">IF($G71&gt;=I$7,TREND(J$6:J$7,I$6:I$7,$G71),IF($G71&gt;=I$8,TREND(J$7:J$8,I$7:I$8,$G71),IF($G71&gt;=I$9,TREND(J$8:J$9,I$8:I$9,$G71),IF($G71&gt;=I$10,TREND(J$9:J$10,I$9:I$10,$G71),IF($G71&gt;=I$11,TREND(J$10:J$11,I$10:I$11,$G71),0)))))</f>
        <v>1</v>
      </c>
      <c r="J71" s="20"/>
      <c r="K71" s="3"/>
      <c r="L71" s="23"/>
      <c r="M71" s="23"/>
      <c r="N71" s="63" cm="1">
        <f t="array" ref="N71">IF($G71&gt;=N$7,TREND(O$6:O$7,N$6:N$7,$G71),IF($G71&gt;=N$8,TREND(O$7:O$8,N$7:N$8,$G71),IF($G71&gt;=N$9,TREND(O$8:O$9,N$8:N$9,$G71),IF($G71&gt;=N$10,TREND(O$9:O$10,N$9:N$10,$G71),IF($G71&gt;=N$11,TREND(O$10:O$11,N$10:N$11,$G71),0)))))</f>
        <v>1</v>
      </c>
      <c r="S71" s="63" cm="1">
        <f t="array" ref="S71">IF($G71&gt;=S$7,TREND(T$6:T$7,S$6:S$7,$G71),IF($G71&gt;=S$8,TREND(T$7:T$8,S$7:S$8,$G71),IF($G71&gt;=S$9,TREND(T$8:T$9,S$8:S$9,$G71),IF($G71&gt;=S$10,TREND(T$9:T$10,S$9:S$10,$G71),IF($G71&gt;=S$11,TREND(T$10:T$11,S$10:S$11,$G71),0)))))</f>
        <v>1</v>
      </c>
      <c r="X71" s="152">
        <v>0</v>
      </c>
      <c r="Y71" s="20"/>
      <c r="Z71" s="18"/>
      <c r="AA71" s="18"/>
      <c r="AB71" s="18"/>
      <c r="AC71" s="18"/>
      <c r="AD71" s="18"/>
      <c r="AE71" s="18"/>
      <c r="AF71" s="18"/>
      <c r="AI71" s="21"/>
      <c r="AJ71" s="29">
        <f t="shared" si="30"/>
        <v>45778</v>
      </c>
      <c r="AK71">
        <f t="shared" si="24"/>
        <v>0</v>
      </c>
      <c r="AL71" s="1">
        <f t="shared" si="25"/>
        <v>1</v>
      </c>
      <c r="AM71" s="1">
        <f t="shared" si="26"/>
        <v>0</v>
      </c>
      <c r="AN71" s="127">
        <f t="shared" si="27"/>
        <v>0</v>
      </c>
      <c r="AO71" s="126">
        <f t="shared" si="29"/>
        <v>0.85</v>
      </c>
    </row>
    <row r="72" spans="1:42" x14ac:dyDescent="0.3">
      <c r="A72" s="63">
        <f t="shared" si="28"/>
        <v>1</v>
      </c>
      <c r="D72" s="179"/>
      <c r="F72" s="21"/>
      <c r="G72" s="63">
        <v>0.31</v>
      </c>
      <c r="H72" s="22"/>
      <c r="I72" s="63" cm="1">
        <f t="array" ref="I72">IF($G72&gt;=I$7,TREND(J$6:J$7,I$6:I$7,$G72),IF($G72&gt;=I$8,TREND(J$7:J$8,I$7:I$8,$G72),IF($G72&gt;=I$9,TREND(J$8:J$9,I$8:I$9,$G72),IF($G72&gt;=I$10,TREND(J$9:J$10,I$9:I$10,$G72),IF($G72&gt;=I$11,TREND(J$10:J$11,I$10:I$11,$G72),0)))))</f>
        <v>1</v>
      </c>
      <c r="J72" s="20"/>
      <c r="K72" s="3"/>
      <c r="L72" s="23"/>
      <c r="M72" s="23"/>
      <c r="N72" s="63" cm="1">
        <f t="array" ref="N72">IF($G72&gt;=N$7,TREND(O$6:O$7,N$6:N$7,$G72),IF($G72&gt;=N$8,TREND(O$7:O$8,N$7:N$8,$G72),IF($G72&gt;=N$9,TREND(O$8:O$9,N$8:N$9,$G72),IF($G72&gt;=N$10,TREND(O$9:O$10,N$9:N$10,$G72),IF($G72&gt;=N$11,TREND(O$10:O$11,N$10:N$11,$G72),0)))))</f>
        <v>1</v>
      </c>
      <c r="S72" s="63" cm="1">
        <f t="array" ref="S72">IF($G72&gt;=S$7,TREND(T$6:T$7,S$6:S$7,$G72),IF($G72&gt;=S$8,TREND(T$7:T$8,S$7:S$8,$G72),IF($G72&gt;=S$9,TREND(T$8:T$9,S$8:S$9,$G72),IF($G72&gt;=S$10,TREND(T$9:T$10,S$9:S$10,$G72),IF($G72&gt;=S$11,TREND(T$10:T$11,S$10:S$11,$G72),0)))))</f>
        <v>1</v>
      </c>
      <c r="X72" s="152">
        <v>0</v>
      </c>
      <c r="Y72" s="20"/>
      <c r="Z72" s="18"/>
      <c r="AA72" s="18"/>
      <c r="AB72" s="18"/>
      <c r="AC72" s="18"/>
      <c r="AD72" s="18"/>
      <c r="AE72" s="18"/>
      <c r="AF72" s="18"/>
      <c r="AI72" s="21"/>
      <c r="AJ72" s="29">
        <f t="shared" si="30"/>
        <v>45779</v>
      </c>
      <c r="AK72">
        <f t="shared" si="24"/>
        <v>0</v>
      </c>
      <c r="AL72" s="1">
        <f t="shared" si="25"/>
        <v>1</v>
      </c>
      <c r="AM72" s="1">
        <f t="shared" si="26"/>
        <v>0</v>
      </c>
      <c r="AN72" s="127">
        <f t="shared" si="27"/>
        <v>0</v>
      </c>
      <c r="AO72" s="126">
        <f t="shared" si="29"/>
        <v>0.85</v>
      </c>
    </row>
    <row r="73" spans="1:42" x14ac:dyDescent="0.3">
      <c r="A73" s="63">
        <f t="shared" si="28"/>
        <v>1</v>
      </c>
      <c r="D73" s="179"/>
      <c r="F73" s="21"/>
      <c r="G73" s="63">
        <v>0.32</v>
      </c>
      <c r="H73" s="22"/>
      <c r="I73" s="63" cm="1">
        <f t="array" ref="I73">IF($G73&gt;=I$7,TREND(J$6:J$7,I$6:I$7,$G73),IF($G73&gt;=I$8,TREND(J$7:J$8,I$7:I$8,$G73),IF($G73&gt;=I$9,TREND(J$8:J$9,I$8:I$9,$G73),IF($G73&gt;=I$10,TREND(J$9:J$10,I$9:I$10,$G73),IF($G73&gt;=I$11,TREND(J$10:J$11,I$10:I$11,$G73),0)))))</f>
        <v>1</v>
      </c>
      <c r="J73" s="20"/>
      <c r="K73" s="3"/>
      <c r="L73" s="23"/>
      <c r="M73" s="23"/>
      <c r="N73" s="63" cm="1">
        <f t="array" ref="N73">IF($G73&gt;=N$7,TREND(O$6:O$7,N$6:N$7,$G73),IF($G73&gt;=N$8,TREND(O$7:O$8,N$7:N$8,$G73),IF($G73&gt;=N$9,TREND(O$8:O$9,N$8:N$9,$G73),IF($G73&gt;=N$10,TREND(O$9:O$10,N$9:N$10,$G73),IF($G73&gt;=N$11,TREND(O$10:O$11,N$10:N$11,$G73),0)))))</f>
        <v>1</v>
      </c>
      <c r="S73" s="63" cm="1">
        <f t="array" ref="S73">IF($G73&gt;=S$7,TREND(T$6:T$7,S$6:S$7,$G73),IF($G73&gt;=S$8,TREND(T$7:T$8,S$7:S$8,$G73),IF($G73&gt;=S$9,TREND(T$8:T$9,S$8:S$9,$G73),IF($G73&gt;=S$10,TREND(T$9:T$10,S$9:S$10,$G73),IF($G73&gt;=S$11,TREND(T$10:T$11,S$10:S$11,$G73),0)))))</f>
        <v>1</v>
      </c>
      <c r="X73" s="152">
        <v>0</v>
      </c>
      <c r="Y73" s="20"/>
      <c r="Z73" s="18"/>
      <c r="AA73" s="18"/>
      <c r="AB73" s="18"/>
      <c r="AC73" s="18"/>
      <c r="AD73" s="18"/>
      <c r="AE73" s="18"/>
      <c r="AF73" s="18"/>
      <c r="AI73" s="21"/>
      <c r="AJ73" s="29">
        <f t="shared" si="30"/>
        <v>45780</v>
      </c>
      <c r="AK73">
        <f t="shared" si="24"/>
        <v>0</v>
      </c>
      <c r="AL73" s="1">
        <f t="shared" si="25"/>
        <v>1</v>
      </c>
      <c r="AM73" s="1">
        <f t="shared" si="26"/>
        <v>0</v>
      </c>
      <c r="AN73" s="127">
        <f t="shared" si="27"/>
        <v>0</v>
      </c>
      <c r="AO73" s="126">
        <f t="shared" si="29"/>
        <v>0.85</v>
      </c>
    </row>
    <row r="74" spans="1:42" x14ac:dyDescent="0.3">
      <c r="A74" s="63">
        <f t="shared" si="28"/>
        <v>1</v>
      </c>
      <c r="D74" s="179"/>
      <c r="F74" s="21"/>
      <c r="G74" s="63">
        <v>0.33</v>
      </c>
      <c r="H74" s="24"/>
      <c r="I74" s="63" cm="1">
        <f t="array" ref="I74">IF($G74&gt;=I$7,TREND(J$6:J$7,I$6:I$7,$G74),IF($G74&gt;=I$8,TREND(J$7:J$8,I$7:I$8,$G74),IF($G74&gt;=I$9,TREND(J$8:J$9,I$8:I$9,$G74),IF($G74&gt;=I$10,TREND(J$9:J$10,I$9:I$10,$G74),IF($G74&gt;=I$11,TREND(J$10:J$11,I$10:I$11,$G74),0)))))</f>
        <v>1</v>
      </c>
      <c r="J74" s="20"/>
      <c r="K74" s="3"/>
      <c r="L74" s="23"/>
      <c r="M74" s="23"/>
      <c r="N74" s="63" cm="1">
        <f t="array" ref="N74">IF($G74&gt;=N$7,TREND(O$6:O$7,N$6:N$7,$G74),IF($G74&gt;=N$8,TREND(O$7:O$8,N$7:N$8,$G74),IF($G74&gt;=N$9,TREND(O$8:O$9,N$8:N$9,$G74),IF($G74&gt;=N$10,TREND(O$9:O$10,N$9:N$10,$G74),IF($G74&gt;=N$11,TREND(O$10:O$11,N$10:N$11,$G74),0)))))</f>
        <v>1</v>
      </c>
      <c r="S74" s="63" cm="1">
        <f t="array" ref="S74">IF($G74&gt;=S$7,TREND(T$6:T$7,S$6:S$7,$G74),IF($G74&gt;=S$8,TREND(T$7:T$8,S$7:S$8,$G74),IF($G74&gt;=S$9,TREND(T$8:T$9,S$8:S$9,$G74),IF($G74&gt;=S$10,TREND(T$9:T$10,S$9:S$10,$G74),IF($G74&gt;=S$11,TREND(T$10:T$11,S$10:S$11,$G74),0)))))</f>
        <v>1</v>
      </c>
      <c r="X74" s="152">
        <v>0</v>
      </c>
      <c r="Y74" s="20"/>
      <c r="Z74" s="18"/>
      <c r="AA74" s="18"/>
      <c r="AB74" s="18"/>
      <c r="AC74" s="18"/>
      <c r="AD74" s="18"/>
      <c r="AE74" s="18"/>
      <c r="AF74" s="18"/>
      <c r="AI74" s="21"/>
      <c r="AJ74" s="29">
        <f t="shared" si="30"/>
        <v>45781</v>
      </c>
      <c r="AK74">
        <f t="shared" si="24"/>
        <v>0</v>
      </c>
      <c r="AL74" s="1">
        <f t="shared" si="25"/>
        <v>1</v>
      </c>
      <c r="AM74" s="1">
        <f t="shared" si="26"/>
        <v>0</v>
      </c>
      <c r="AN74" s="127">
        <f t="shared" si="27"/>
        <v>0</v>
      </c>
      <c r="AO74" s="126">
        <f t="shared" si="29"/>
        <v>0.85</v>
      </c>
    </row>
    <row r="75" spans="1:42" x14ac:dyDescent="0.3">
      <c r="A75" s="63">
        <f t="shared" si="28"/>
        <v>1</v>
      </c>
      <c r="D75" s="179"/>
      <c r="F75" s="21"/>
      <c r="G75" s="63">
        <v>0.34</v>
      </c>
      <c r="I75" s="63" cm="1">
        <f t="array" ref="I75">IF($G75&gt;=I$7,TREND(J$6:J$7,I$6:I$7,$G75),IF($G75&gt;=I$8,TREND(J$7:J$8,I$7:I$8,$G75),IF($G75&gt;=I$9,TREND(J$8:J$9,I$8:I$9,$G75),IF($G75&gt;=I$10,TREND(J$9:J$10,I$9:I$10,$G75),IF($G75&gt;=I$11,TREND(J$10:J$11,I$10:I$11,$G75),0)))))</f>
        <v>1</v>
      </c>
      <c r="J75" s="20"/>
      <c r="K75" s="3"/>
      <c r="N75" s="63" cm="1">
        <f t="array" ref="N75">IF($G75&gt;=N$7,TREND(O$6:O$7,N$6:N$7,$G75),IF($G75&gt;=N$8,TREND(O$7:O$8,N$7:N$8,$G75),IF($G75&gt;=N$9,TREND(O$8:O$9,N$8:N$9,$G75),IF($G75&gt;=N$10,TREND(O$9:O$10,N$9:N$10,$G75),IF($G75&gt;=N$11,TREND(O$10:O$11,N$10:N$11,$G75),0)))))</f>
        <v>1</v>
      </c>
      <c r="S75" s="63" cm="1">
        <f t="array" ref="S75">IF($G75&gt;=S$7,TREND(T$6:T$7,S$6:S$7,$G75),IF($G75&gt;=S$8,TREND(T$7:T$8,S$7:S$8,$G75),IF($G75&gt;=S$9,TREND(T$8:T$9,S$8:S$9,$G75),IF($G75&gt;=S$10,TREND(T$9:T$10,S$9:S$10,$G75),IF($G75&gt;=S$11,TREND(T$10:T$11,S$10:S$11,$G75),0)))))</f>
        <v>1</v>
      </c>
      <c r="X75" s="152">
        <v>0</v>
      </c>
      <c r="Y75" s="20"/>
      <c r="Z75" s="18"/>
      <c r="AA75" s="18"/>
      <c r="AB75" s="18"/>
      <c r="AC75" s="18"/>
      <c r="AD75" s="18"/>
      <c r="AE75" s="18"/>
      <c r="AF75" s="18"/>
      <c r="AI75" s="21"/>
      <c r="AJ75" s="29">
        <f t="shared" si="30"/>
        <v>45782</v>
      </c>
      <c r="AK75">
        <f t="shared" si="24"/>
        <v>0</v>
      </c>
      <c r="AL75" s="1">
        <f t="shared" si="25"/>
        <v>1</v>
      </c>
      <c r="AM75" s="1">
        <f t="shared" si="26"/>
        <v>0</v>
      </c>
      <c r="AN75" s="127">
        <f t="shared" si="27"/>
        <v>0</v>
      </c>
      <c r="AO75" s="126">
        <f t="shared" si="29"/>
        <v>0.85</v>
      </c>
    </row>
    <row r="76" spans="1:42" x14ac:dyDescent="0.3">
      <c r="A76" s="63">
        <f t="shared" si="28"/>
        <v>1</v>
      </c>
      <c r="D76" s="179"/>
      <c r="F76" s="21"/>
      <c r="G76" s="63">
        <v>0.35</v>
      </c>
      <c r="I76" s="63" cm="1">
        <f t="array" ref="I76">IF($G76&gt;=I$7,TREND(J$6:J$7,I$6:I$7,$G76),IF($G76&gt;=I$8,TREND(J$7:J$8,I$7:I$8,$G76),IF($G76&gt;=I$9,TREND(J$8:J$9,I$8:I$9,$G76),IF($G76&gt;=I$10,TREND(J$9:J$10,I$9:I$10,$G76),IF($G76&gt;=I$11,TREND(J$10:J$11,I$10:I$11,$G76),0)))))</f>
        <v>1</v>
      </c>
      <c r="J76" s="20"/>
      <c r="K76" s="3"/>
      <c r="N76" s="63" cm="1">
        <f t="array" ref="N76">IF($G76&gt;=N$7,TREND(O$6:O$7,N$6:N$7,$G76),IF($G76&gt;=N$8,TREND(O$7:O$8,N$7:N$8,$G76),IF($G76&gt;=N$9,TREND(O$8:O$9,N$8:N$9,$G76),IF($G76&gt;=N$10,TREND(O$9:O$10,N$9:N$10,$G76),IF($G76&gt;=N$11,TREND(O$10:O$11,N$10:N$11,$G76),0)))))</f>
        <v>1</v>
      </c>
      <c r="S76" s="63" cm="1">
        <f t="array" ref="S76">IF($G76&gt;=S$7,TREND(T$6:T$7,S$6:S$7,$G76),IF($G76&gt;=S$8,TREND(T$7:T$8,S$7:S$8,$G76),IF($G76&gt;=S$9,TREND(T$8:T$9,S$8:S$9,$G76),IF($G76&gt;=S$10,TREND(T$9:T$10,S$9:S$10,$G76),IF($G76&gt;=S$11,TREND(T$10:T$11,S$10:S$11,$G76),0)))))</f>
        <v>1</v>
      </c>
      <c r="X76" s="152">
        <v>0</v>
      </c>
      <c r="Y76" s="20"/>
      <c r="Z76" s="18"/>
      <c r="AA76" s="18"/>
      <c r="AB76" s="18"/>
      <c r="AC76" s="18"/>
      <c r="AD76" s="18"/>
      <c r="AE76" s="18"/>
      <c r="AF76" s="18"/>
      <c r="AI76" s="21"/>
      <c r="AJ76" s="29">
        <f t="shared" si="30"/>
        <v>45783</v>
      </c>
      <c r="AK76">
        <f t="shared" si="24"/>
        <v>0</v>
      </c>
      <c r="AL76" s="1">
        <f t="shared" si="25"/>
        <v>1</v>
      </c>
      <c r="AM76" s="1">
        <f t="shared" si="26"/>
        <v>0</v>
      </c>
      <c r="AN76" s="127">
        <f t="shared" si="27"/>
        <v>0</v>
      </c>
      <c r="AO76" s="126">
        <f t="shared" si="29"/>
        <v>0.85</v>
      </c>
    </row>
    <row r="77" spans="1:42" x14ac:dyDescent="0.3">
      <c r="A77" s="63">
        <f t="shared" si="28"/>
        <v>1</v>
      </c>
      <c r="D77" s="179"/>
      <c r="F77" s="21"/>
      <c r="G77" s="63">
        <v>0.36</v>
      </c>
      <c r="I77" s="63" cm="1">
        <f t="array" ref="I77">IF($G77&gt;=I$7,TREND(J$6:J$7,I$6:I$7,$G77),IF($G77&gt;=I$8,TREND(J$7:J$8,I$7:I$8,$G77),IF($G77&gt;=I$9,TREND(J$8:J$9,I$8:I$9,$G77),IF($G77&gt;=I$10,TREND(J$9:J$10,I$9:I$10,$G77),IF($G77&gt;=I$11,TREND(J$10:J$11,I$10:I$11,$G77),0)))))</f>
        <v>1</v>
      </c>
      <c r="J77" s="20"/>
      <c r="K77" s="3"/>
      <c r="N77" s="63" cm="1">
        <f t="array" ref="N77">IF($G77&gt;=N$7,TREND(O$6:O$7,N$6:N$7,$G77),IF($G77&gt;=N$8,TREND(O$7:O$8,N$7:N$8,$G77),IF($G77&gt;=N$9,TREND(O$8:O$9,N$8:N$9,$G77),IF($G77&gt;=N$10,TREND(O$9:O$10,N$9:N$10,$G77),IF($G77&gt;=N$11,TREND(O$10:O$11,N$10:N$11,$G77),0)))))</f>
        <v>1</v>
      </c>
      <c r="S77" s="63" cm="1">
        <f t="array" ref="S77">IF($G77&gt;=S$7,TREND(T$6:T$7,S$6:S$7,$G77),IF($G77&gt;=S$8,TREND(T$7:T$8,S$7:S$8,$G77),IF($G77&gt;=S$9,TREND(T$8:T$9,S$8:S$9,$G77),IF($G77&gt;=S$10,TREND(T$9:T$10,S$9:S$10,$G77),IF($G77&gt;=S$11,TREND(T$10:T$11,S$10:S$11,$G77),0)))))</f>
        <v>1</v>
      </c>
      <c r="X77" s="152">
        <v>0</v>
      </c>
      <c r="Y77" s="20"/>
      <c r="Z77" s="18"/>
      <c r="AA77" s="18"/>
      <c r="AB77" s="18"/>
      <c r="AC77" s="18"/>
      <c r="AD77" s="18"/>
      <c r="AE77" s="18"/>
      <c r="AF77" s="18"/>
      <c r="AI77" s="21"/>
      <c r="AJ77" s="29">
        <f t="shared" si="30"/>
        <v>45784</v>
      </c>
      <c r="AK77">
        <f t="shared" si="24"/>
        <v>0</v>
      </c>
      <c r="AL77" s="1">
        <f t="shared" si="25"/>
        <v>1</v>
      </c>
      <c r="AM77" s="1">
        <f t="shared" si="26"/>
        <v>0</v>
      </c>
      <c r="AN77" s="127">
        <f t="shared" si="27"/>
        <v>0</v>
      </c>
      <c r="AO77" s="126">
        <f t="shared" si="29"/>
        <v>0.85</v>
      </c>
    </row>
    <row r="78" spans="1:42" x14ac:dyDescent="0.3">
      <c r="A78" s="63">
        <f t="shared" si="28"/>
        <v>1</v>
      </c>
      <c r="D78" s="179"/>
      <c r="F78" s="21"/>
      <c r="G78" s="63">
        <v>0.37</v>
      </c>
      <c r="I78" s="63" cm="1">
        <f t="array" ref="I78">IF($G78&gt;=I$7,TREND(J$6:J$7,I$6:I$7,$G78),IF($G78&gt;=I$8,TREND(J$7:J$8,I$7:I$8,$G78),IF($G78&gt;=I$9,TREND(J$8:J$9,I$8:I$9,$G78),IF($G78&gt;=I$10,TREND(J$9:J$10,I$9:I$10,$G78),IF($G78&gt;=I$11,TREND(J$10:J$11,I$10:I$11,$G78),0)))))</f>
        <v>1</v>
      </c>
      <c r="J78" s="20"/>
      <c r="K78" s="3"/>
      <c r="N78" s="63" cm="1">
        <f t="array" ref="N78">IF($G78&gt;=N$7,TREND(O$6:O$7,N$6:N$7,$G78),IF($G78&gt;=N$8,TREND(O$7:O$8,N$7:N$8,$G78),IF($G78&gt;=N$9,TREND(O$8:O$9,N$8:N$9,$G78),IF($G78&gt;=N$10,TREND(O$9:O$10,N$9:N$10,$G78),IF($G78&gt;=N$11,TREND(O$10:O$11,N$10:N$11,$G78),0)))))</f>
        <v>1</v>
      </c>
      <c r="S78" s="63" cm="1">
        <f t="array" ref="S78">IF($G78&gt;=S$7,TREND(T$6:T$7,S$6:S$7,$G78),IF($G78&gt;=S$8,TREND(T$7:T$8,S$7:S$8,$G78),IF($G78&gt;=S$9,TREND(T$8:T$9,S$8:S$9,$G78),IF($G78&gt;=S$10,TREND(T$9:T$10,S$9:S$10,$G78),IF($G78&gt;=S$11,TREND(T$10:T$11,S$10:S$11,$G78),0)))))</f>
        <v>1</v>
      </c>
      <c r="X78" s="152">
        <v>0</v>
      </c>
      <c r="Y78" s="20"/>
      <c r="Z78" s="18"/>
      <c r="AA78" s="18"/>
      <c r="AB78" s="18"/>
      <c r="AC78" s="18"/>
      <c r="AD78" s="18"/>
      <c r="AE78" s="18"/>
      <c r="AF78" s="18"/>
      <c r="AI78" s="21"/>
      <c r="AJ78" s="29">
        <f t="shared" si="30"/>
        <v>45785</v>
      </c>
      <c r="AK78">
        <f t="shared" si="24"/>
        <v>0</v>
      </c>
      <c r="AL78" s="1">
        <f t="shared" si="25"/>
        <v>1</v>
      </c>
      <c r="AM78" s="1">
        <f t="shared" si="26"/>
        <v>0</v>
      </c>
      <c r="AN78" s="127">
        <f t="shared" si="27"/>
        <v>0</v>
      </c>
      <c r="AO78" s="126">
        <f t="shared" si="29"/>
        <v>0.85</v>
      </c>
    </row>
    <row r="79" spans="1:42" x14ac:dyDescent="0.3">
      <c r="A79" s="63">
        <f t="shared" si="28"/>
        <v>1</v>
      </c>
      <c r="D79" s="179"/>
      <c r="F79" s="21"/>
      <c r="G79" s="63">
        <v>0.38</v>
      </c>
      <c r="I79" s="63" cm="1">
        <f t="array" ref="I79">IF($G79&gt;=I$7,TREND(J$6:J$7,I$6:I$7,$G79),IF($G79&gt;=I$8,TREND(J$7:J$8,I$7:I$8,$G79),IF($G79&gt;=I$9,TREND(J$8:J$9,I$8:I$9,$G79),IF($G79&gt;=I$10,TREND(J$9:J$10,I$9:I$10,$G79),IF($G79&gt;=I$11,TREND(J$10:J$11,I$10:I$11,$G79),0)))))</f>
        <v>1</v>
      </c>
      <c r="J79" s="20"/>
      <c r="K79" s="3"/>
      <c r="N79" s="63" cm="1">
        <f t="array" ref="N79">IF($G79&gt;=N$7,TREND(O$6:O$7,N$6:N$7,$G79),IF($G79&gt;=N$8,TREND(O$7:O$8,N$7:N$8,$G79),IF($G79&gt;=N$9,TREND(O$8:O$9,N$8:N$9,$G79),IF($G79&gt;=N$10,TREND(O$9:O$10,N$9:N$10,$G79),IF($G79&gt;=N$11,TREND(O$10:O$11,N$10:N$11,$G79),0)))))</f>
        <v>1</v>
      </c>
      <c r="S79" s="63" cm="1">
        <f t="array" ref="S79">IF($G79&gt;=S$7,TREND(T$6:T$7,S$6:S$7,$G79),IF($G79&gt;=S$8,TREND(T$7:T$8,S$7:S$8,$G79),IF($G79&gt;=S$9,TREND(T$8:T$9,S$8:S$9,$G79),IF($G79&gt;=S$10,TREND(T$9:T$10,S$9:S$10,$G79),IF($G79&gt;=S$11,TREND(T$10:T$11,S$10:S$11,$G79),0)))))</f>
        <v>1</v>
      </c>
      <c r="X79" s="152">
        <v>0</v>
      </c>
      <c r="Y79" s="20"/>
      <c r="Z79" s="18"/>
      <c r="AA79" s="18"/>
      <c r="AB79" s="18"/>
      <c r="AC79" s="18"/>
      <c r="AD79" s="18"/>
      <c r="AE79" s="18"/>
      <c r="AF79" s="18"/>
      <c r="AI79" s="21"/>
      <c r="AJ79" s="29">
        <f t="shared" si="30"/>
        <v>45786</v>
      </c>
      <c r="AK79">
        <f t="shared" si="24"/>
        <v>0</v>
      </c>
      <c r="AL79" s="1">
        <f t="shared" si="25"/>
        <v>1</v>
      </c>
      <c r="AM79" s="1">
        <f t="shared" si="26"/>
        <v>0</v>
      </c>
      <c r="AN79" s="127">
        <f t="shared" si="27"/>
        <v>0</v>
      </c>
      <c r="AO79" s="126">
        <f t="shared" si="29"/>
        <v>0.85</v>
      </c>
    </row>
    <row r="80" spans="1:42" x14ac:dyDescent="0.3">
      <c r="A80" s="63">
        <f t="shared" si="28"/>
        <v>1</v>
      </c>
      <c r="D80" s="179"/>
      <c r="F80" s="21"/>
      <c r="G80" s="63">
        <v>0.39</v>
      </c>
      <c r="I80" s="63" cm="1">
        <f t="array" ref="I80">IF($G80&gt;=I$7,TREND(J$6:J$7,I$6:I$7,$G80),IF($G80&gt;=I$8,TREND(J$7:J$8,I$7:I$8,$G80),IF($G80&gt;=I$9,TREND(J$8:J$9,I$8:I$9,$G80),IF($G80&gt;=I$10,TREND(J$9:J$10,I$9:I$10,$G80),IF($G80&gt;=I$11,TREND(J$10:J$11,I$10:I$11,$G80),0)))))</f>
        <v>1</v>
      </c>
      <c r="J80" s="20"/>
      <c r="K80" s="3"/>
      <c r="N80" s="63" cm="1">
        <f t="array" ref="N80">IF($G80&gt;=N$7,TREND(O$6:O$7,N$6:N$7,$G80),IF($G80&gt;=N$8,TREND(O$7:O$8,N$7:N$8,$G80),IF($G80&gt;=N$9,TREND(O$8:O$9,N$8:N$9,$G80),IF($G80&gt;=N$10,TREND(O$9:O$10,N$9:N$10,$G80),IF($G80&gt;=N$11,TREND(O$10:O$11,N$10:N$11,$G80),0)))))</f>
        <v>1</v>
      </c>
      <c r="S80" s="63" cm="1">
        <f t="array" ref="S80">IF($G80&gt;=S$7,TREND(T$6:T$7,S$6:S$7,$G80),IF($G80&gt;=S$8,TREND(T$7:T$8,S$7:S$8,$G80),IF($G80&gt;=S$9,TREND(T$8:T$9,S$8:S$9,$G80),IF($G80&gt;=S$10,TREND(T$9:T$10,S$9:S$10,$G80),IF($G80&gt;=S$11,TREND(T$10:T$11,S$10:S$11,$G80),0)))))</f>
        <v>1</v>
      </c>
      <c r="X80" s="152">
        <v>0</v>
      </c>
      <c r="Y80" s="20"/>
      <c r="Z80" s="18"/>
      <c r="AA80" s="18"/>
      <c r="AB80" s="18"/>
      <c r="AC80" s="18"/>
      <c r="AD80" s="18"/>
      <c r="AE80" s="18"/>
      <c r="AF80" s="18"/>
      <c r="AI80" s="21"/>
      <c r="AJ80" s="29">
        <f t="shared" si="30"/>
        <v>45787</v>
      </c>
      <c r="AK80">
        <f t="shared" si="24"/>
        <v>0</v>
      </c>
      <c r="AL80" s="1">
        <f t="shared" si="25"/>
        <v>1</v>
      </c>
      <c r="AM80" s="1">
        <f t="shared" si="26"/>
        <v>0</v>
      </c>
      <c r="AN80" s="127">
        <f t="shared" si="27"/>
        <v>0</v>
      </c>
      <c r="AO80" s="126">
        <f t="shared" si="29"/>
        <v>0.85</v>
      </c>
    </row>
    <row r="81" spans="1:41" x14ac:dyDescent="0.3">
      <c r="A81" s="63">
        <f t="shared" si="28"/>
        <v>1</v>
      </c>
      <c r="D81" s="179"/>
      <c r="F81" s="21"/>
      <c r="G81" s="63">
        <v>0.4</v>
      </c>
      <c r="I81" s="63" cm="1">
        <f t="array" ref="I81">IF($G81&gt;=I$7,TREND(J$6:J$7,I$6:I$7,$G81),IF($G81&gt;=I$8,TREND(J$7:J$8,I$7:I$8,$G81),IF($G81&gt;=I$9,TREND(J$8:J$9,I$8:I$9,$G81),IF($G81&gt;=I$10,TREND(J$9:J$10,I$9:I$10,$G81),IF($G81&gt;=I$11,TREND(J$10:J$11,I$10:I$11,$G81),0)))))</f>
        <v>1</v>
      </c>
      <c r="J81" s="20"/>
      <c r="K81" s="3"/>
      <c r="N81" s="63" cm="1">
        <f t="array" ref="N81">IF($G81&gt;=N$7,TREND(O$6:O$7,N$6:N$7,$G81),IF($G81&gt;=N$8,TREND(O$7:O$8,N$7:N$8,$G81),IF($G81&gt;=N$9,TREND(O$8:O$9,N$8:N$9,$G81),IF($G81&gt;=N$10,TREND(O$9:O$10,N$9:N$10,$G81),IF($G81&gt;=N$11,TREND(O$10:O$11,N$10:N$11,$G81),0)))))</f>
        <v>1</v>
      </c>
      <c r="S81" s="63" cm="1">
        <f t="array" ref="S81">IF($G81&gt;=S$7,TREND(T$6:T$7,S$6:S$7,$G81),IF($G81&gt;=S$8,TREND(T$7:T$8,S$7:S$8,$G81),IF($G81&gt;=S$9,TREND(T$8:T$9,S$8:S$9,$G81),IF($G81&gt;=S$10,TREND(T$9:T$10,S$9:S$10,$G81),IF($G81&gt;=S$11,TREND(T$10:T$11,S$10:S$11,$G81),0)))))</f>
        <v>1</v>
      </c>
      <c r="X81" s="152">
        <v>0</v>
      </c>
      <c r="Y81" s="20"/>
      <c r="Z81" s="18"/>
      <c r="AA81" s="18"/>
      <c r="AB81" s="18"/>
      <c r="AC81" s="18"/>
      <c r="AD81" s="18"/>
      <c r="AE81" s="18"/>
      <c r="AF81" s="18"/>
      <c r="AI81" s="21"/>
      <c r="AJ81" s="29">
        <f t="shared" si="30"/>
        <v>45788</v>
      </c>
      <c r="AK81">
        <f t="shared" si="24"/>
        <v>0</v>
      </c>
      <c r="AL81" s="1">
        <f t="shared" si="25"/>
        <v>1</v>
      </c>
      <c r="AM81" s="1">
        <f t="shared" si="26"/>
        <v>0</v>
      </c>
      <c r="AN81" s="127">
        <f t="shared" si="27"/>
        <v>0</v>
      </c>
      <c r="AO81" s="126">
        <f t="shared" si="29"/>
        <v>0.85</v>
      </c>
    </row>
    <row r="82" spans="1:41" x14ac:dyDescent="0.3">
      <c r="A82" s="63">
        <f t="shared" si="28"/>
        <v>1</v>
      </c>
      <c r="D82" s="179"/>
      <c r="F82" s="21"/>
      <c r="G82" s="63">
        <v>0.41</v>
      </c>
      <c r="I82" s="63" cm="1">
        <f t="array" ref="I82">IF($G82&gt;=I$7,TREND(J$6:J$7,I$6:I$7,$G82),IF($G82&gt;=I$8,TREND(J$7:J$8,I$7:I$8,$G82),IF($G82&gt;=I$9,TREND(J$8:J$9,I$8:I$9,$G82),IF($G82&gt;=I$10,TREND(J$9:J$10,I$9:I$10,$G82),IF($G82&gt;=I$11,TREND(J$10:J$11,I$10:I$11,$G82),0)))))</f>
        <v>1</v>
      </c>
      <c r="J82" s="20"/>
      <c r="K82" s="3"/>
      <c r="N82" s="63" cm="1">
        <f t="array" ref="N82">IF($G82&gt;=N$7,TREND(O$6:O$7,N$6:N$7,$G82),IF($G82&gt;=N$8,TREND(O$7:O$8,N$7:N$8,$G82),IF($G82&gt;=N$9,TREND(O$8:O$9,N$8:N$9,$G82),IF($G82&gt;=N$10,TREND(O$9:O$10,N$9:N$10,$G82),IF($G82&gt;=N$11,TREND(O$10:O$11,N$10:N$11,$G82),0)))))</f>
        <v>1</v>
      </c>
      <c r="S82" s="63" cm="1">
        <f t="array" ref="S82">IF($G82&gt;=S$7,TREND(T$6:T$7,S$6:S$7,$G82),IF($G82&gt;=S$8,TREND(T$7:T$8,S$7:S$8,$G82),IF($G82&gt;=S$9,TREND(T$8:T$9,S$8:S$9,$G82),IF($G82&gt;=S$10,TREND(T$9:T$10,S$9:S$10,$G82),IF($G82&gt;=S$11,TREND(T$10:T$11,S$10:S$11,$G82),0)))))</f>
        <v>1</v>
      </c>
      <c r="X82" s="152">
        <v>0</v>
      </c>
      <c r="Y82" s="20"/>
      <c r="Z82" s="18"/>
      <c r="AA82" s="18"/>
      <c r="AB82" s="18"/>
      <c r="AC82" s="18"/>
      <c r="AD82" s="18"/>
      <c r="AE82" s="18"/>
      <c r="AF82" s="18"/>
      <c r="AI82" s="21"/>
      <c r="AJ82" s="29">
        <f t="shared" si="30"/>
        <v>45789</v>
      </c>
      <c r="AK82">
        <f t="shared" si="24"/>
        <v>0</v>
      </c>
      <c r="AL82" s="1">
        <f t="shared" si="25"/>
        <v>1</v>
      </c>
      <c r="AM82" s="1">
        <f t="shared" si="26"/>
        <v>0</v>
      </c>
      <c r="AN82" s="127">
        <f t="shared" si="27"/>
        <v>0</v>
      </c>
      <c r="AO82" s="126">
        <f t="shared" si="29"/>
        <v>0.85</v>
      </c>
    </row>
    <row r="83" spans="1:41" x14ac:dyDescent="0.3">
      <c r="A83" s="63">
        <f t="shared" si="28"/>
        <v>1</v>
      </c>
      <c r="B83" s="4"/>
      <c r="D83" s="179"/>
      <c r="F83" s="21"/>
      <c r="G83" s="63">
        <v>0.42</v>
      </c>
      <c r="I83" s="63" cm="1">
        <f t="array" ref="I83">IF($G83&gt;=I$7,TREND(J$6:J$7,I$6:I$7,$G83),IF($G83&gt;=I$8,TREND(J$7:J$8,I$7:I$8,$G83),IF($G83&gt;=I$9,TREND(J$8:J$9,I$8:I$9,$G83),IF($G83&gt;=I$10,TREND(J$9:J$10,I$9:I$10,$G83),IF($G83&gt;=I$11,TREND(J$10:J$11,I$10:I$11,$G83),0)))))</f>
        <v>1</v>
      </c>
      <c r="J83" s="20"/>
      <c r="K83" s="3"/>
      <c r="N83" s="63" cm="1">
        <f t="array" ref="N83">IF($G83&gt;=N$7,TREND(O$6:O$7,N$6:N$7,$G83),IF($G83&gt;=N$8,TREND(O$7:O$8,N$7:N$8,$G83),IF($G83&gt;=N$9,TREND(O$8:O$9,N$8:N$9,$G83),IF($G83&gt;=N$10,TREND(O$9:O$10,N$9:N$10,$G83),IF($G83&gt;=N$11,TREND(O$10:O$11,N$10:N$11,$G83),0)))))</f>
        <v>1</v>
      </c>
      <c r="S83" s="63" cm="1">
        <f t="array" ref="S83">IF($G83&gt;=S$7,TREND(T$6:T$7,S$6:S$7,$G83),IF($G83&gt;=S$8,TREND(T$7:T$8,S$7:S$8,$G83),IF($G83&gt;=S$9,TREND(T$8:T$9,S$8:S$9,$G83),IF($G83&gt;=S$10,TREND(T$9:T$10,S$9:S$10,$G83),IF($G83&gt;=S$11,TREND(T$10:T$11,S$10:S$11,$G83),0)))))</f>
        <v>1</v>
      </c>
      <c r="X83" s="152">
        <v>0</v>
      </c>
      <c r="Y83" s="20"/>
      <c r="Z83" s="18"/>
      <c r="AA83" s="18"/>
      <c r="AB83" s="18"/>
      <c r="AC83" s="18"/>
      <c r="AD83" s="18"/>
      <c r="AE83" s="18"/>
      <c r="AF83" s="18"/>
      <c r="AI83" s="21"/>
      <c r="AJ83" s="29">
        <f t="shared" si="30"/>
        <v>45790</v>
      </c>
      <c r="AK83">
        <f t="shared" si="24"/>
        <v>0</v>
      </c>
      <c r="AL83" s="1">
        <f t="shared" si="25"/>
        <v>1</v>
      </c>
      <c r="AM83" s="1">
        <f t="shared" si="26"/>
        <v>0</v>
      </c>
      <c r="AN83" s="127">
        <f t="shared" si="27"/>
        <v>0</v>
      </c>
      <c r="AO83" s="126">
        <f t="shared" si="29"/>
        <v>0.85</v>
      </c>
    </row>
    <row r="84" spans="1:41" x14ac:dyDescent="0.3">
      <c r="A84" s="63">
        <f t="shared" si="28"/>
        <v>1</v>
      </c>
      <c r="D84" s="179"/>
      <c r="F84" s="21"/>
      <c r="G84" s="63">
        <v>0.43</v>
      </c>
      <c r="I84" s="63" cm="1">
        <f t="array" ref="I84">IF($G84&gt;=I$7,TREND(J$6:J$7,I$6:I$7,$G84),IF($G84&gt;=I$8,TREND(J$7:J$8,I$7:I$8,$G84),IF($G84&gt;=I$9,TREND(J$8:J$9,I$8:I$9,$G84),IF($G84&gt;=I$10,TREND(J$9:J$10,I$9:I$10,$G84),IF($G84&gt;=I$11,TREND(J$10:J$11,I$10:I$11,$G84),0)))))</f>
        <v>1</v>
      </c>
      <c r="J84" s="20"/>
      <c r="K84" s="3"/>
      <c r="N84" s="63" cm="1">
        <f t="array" ref="N84">IF($G84&gt;=N$7,TREND(O$6:O$7,N$6:N$7,$G84),IF($G84&gt;=N$8,TREND(O$7:O$8,N$7:N$8,$G84),IF($G84&gt;=N$9,TREND(O$8:O$9,N$8:N$9,$G84),IF($G84&gt;=N$10,TREND(O$9:O$10,N$9:N$10,$G84),IF($G84&gt;=N$11,TREND(O$10:O$11,N$10:N$11,$G84),0)))))</f>
        <v>1</v>
      </c>
      <c r="S84" s="63" cm="1">
        <f t="array" ref="S84">IF($G84&gt;=S$7,TREND(T$6:T$7,S$6:S$7,$G84),IF($G84&gt;=S$8,TREND(T$7:T$8,S$7:S$8,$G84),IF($G84&gt;=S$9,TREND(T$8:T$9,S$8:S$9,$G84),IF($G84&gt;=S$10,TREND(T$9:T$10,S$9:S$10,$G84),IF($G84&gt;=S$11,TREND(T$10:T$11,S$10:S$11,$G84),0)))))</f>
        <v>1</v>
      </c>
      <c r="X84" s="152">
        <v>0</v>
      </c>
      <c r="Y84" s="20"/>
      <c r="Z84" s="18"/>
      <c r="AA84" s="18"/>
      <c r="AB84" s="18"/>
      <c r="AC84" s="18"/>
      <c r="AD84" s="18"/>
      <c r="AE84" s="18"/>
      <c r="AF84" s="18"/>
      <c r="AI84" s="21"/>
      <c r="AJ84" s="29">
        <f t="shared" si="30"/>
        <v>45791</v>
      </c>
      <c r="AK84">
        <f t="shared" si="24"/>
        <v>0</v>
      </c>
      <c r="AL84" s="1">
        <f t="shared" si="25"/>
        <v>1</v>
      </c>
      <c r="AM84" s="1">
        <f t="shared" si="26"/>
        <v>0</v>
      </c>
      <c r="AN84" s="127">
        <f t="shared" si="27"/>
        <v>0</v>
      </c>
      <c r="AO84" s="126">
        <f t="shared" si="29"/>
        <v>0.85</v>
      </c>
    </row>
    <row r="85" spans="1:41" x14ac:dyDescent="0.3">
      <c r="A85" s="63">
        <f t="shared" si="28"/>
        <v>1</v>
      </c>
      <c r="D85" s="179"/>
      <c r="F85" s="21"/>
      <c r="G85" s="63">
        <v>0.44</v>
      </c>
      <c r="I85" s="63" cm="1">
        <f t="array" ref="I85">IF($G85&gt;=I$7,TREND(J$6:J$7,I$6:I$7,$G85),IF($G85&gt;=I$8,TREND(J$7:J$8,I$7:I$8,$G85),IF($G85&gt;=I$9,TREND(J$8:J$9,I$8:I$9,$G85),IF($G85&gt;=I$10,TREND(J$9:J$10,I$9:I$10,$G85),IF($G85&gt;=I$11,TREND(J$10:J$11,I$10:I$11,$G85),0)))))</f>
        <v>1</v>
      </c>
      <c r="J85" s="20"/>
      <c r="K85" s="3"/>
      <c r="N85" s="63" cm="1">
        <f t="array" ref="N85">IF($G85&gt;=N$7,TREND(O$6:O$7,N$6:N$7,$G85),IF($G85&gt;=N$8,TREND(O$7:O$8,N$7:N$8,$G85),IF($G85&gt;=N$9,TREND(O$8:O$9,N$8:N$9,$G85),IF($G85&gt;=N$10,TREND(O$9:O$10,N$9:N$10,$G85),IF($G85&gt;=N$11,TREND(O$10:O$11,N$10:N$11,$G85),0)))))</f>
        <v>1</v>
      </c>
      <c r="S85" s="63" cm="1">
        <f t="array" ref="S85">IF($G85&gt;=S$7,TREND(T$6:T$7,S$6:S$7,$G85),IF($G85&gt;=S$8,TREND(T$7:T$8,S$7:S$8,$G85),IF($G85&gt;=S$9,TREND(T$8:T$9,S$8:S$9,$G85),IF($G85&gt;=S$10,TREND(T$9:T$10,S$9:S$10,$G85),IF($G85&gt;=S$11,TREND(T$10:T$11,S$10:S$11,$G85),0)))))</f>
        <v>1</v>
      </c>
      <c r="X85" s="152">
        <v>0</v>
      </c>
      <c r="Y85" s="20"/>
      <c r="Z85" s="18"/>
      <c r="AA85" s="18"/>
      <c r="AB85" s="18"/>
      <c r="AC85" s="18"/>
      <c r="AD85" s="18"/>
      <c r="AE85" s="18"/>
      <c r="AF85" s="18"/>
      <c r="AI85" s="21"/>
      <c r="AJ85" s="29">
        <f t="shared" si="30"/>
        <v>45792</v>
      </c>
      <c r="AK85">
        <f t="shared" si="24"/>
        <v>0</v>
      </c>
      <c r="AL85" s="1">
        <f t="shared" si="25"/>
        <v>1</v>
      </c>
      <c r="AM85" s="1">
        <f t="shared" si="26"/>
        <v>0</v>
      </c>
      <c r="AN85" s="127">
        <f t="shared" si="27"/>
        <v>0</v>
      </c>
      <c r="AO85" s="126">
        <f t="shared" si="29"/>
        <v>0.85</v>
      </c>
    </row>
    <row r="86" spans="1:41" x14ac:dyDescent="0.3">
      <c r="A86" s="63">
        <f t="shared" si="28"/>
        <v>1</v>
      </c>
      <c r="D86" s="179"/>
      <c r="F86" s="21"/>
      <c r="G86" s="63">
        <v>0.45</v>
      </c>
      <c r="I86" s="63" cm="1">
        <f t="array" ref="I86">IF($G86&gt;=I$7,TREND(J$6:J$7,I$6:I$7,$G86),IF($G86&gt;=I$8,TREND(J$7:J$8,I$7:I$8,$G86),IF($G86&gt;=I$9,TREND(J$8:J$9,I$8:I$9,$G86),IF($G86&gt;=I$10,TREND(J$9:J$10,I$9:I$10,$G86),IF($G86&gt;=I$11,TREND(J$10:J$11,I$10:I$11,$G86),0)))))</f>
        <v>1</v>
      </c>
      <c r="J86" s="20"/>
      <c r="K86" s="3"/>
      <c r="N86" s="63" cm="1">
        <f t="array" ref="N86">IF($G86&gt;=N$7,TREND(O$6:O$7,N$6:N$7,$G86),IF($G86&gt;=N$8,TREND(O$7:O$8,N$7:N$8,$G86),IF($G86&gt;=N$9,TREND(O$8:O$9,N$8:N$9,$G86),IF($G86&gt;=N$10,TREND(O$9:O$10,N$9:N$10,$G86),IF($G86&gt;=N$11,TREND(O$10:O$11,N$10:N$11,$G86),0)))))</f>
        <v>1</v>
      </c>
      <c r="S86" s="63" cm="1">
        <f t="array" ref="S86">IF($G86&gt;=S$7,TREND(T$6:T$7,S$6:S$7,$G86),IF($G86&gt;=S$8,TREND(T$7:T$8,S$7:S$8,$G86),IF($G86&gt;=S$9,TREND(T$8:T$9,S$8:S$9,$G86),IF($G86&gt;=S$10,TREND(T$9:T$10,S$9:S$10,$G86),IF($G86&gt;=S$11,TREND(T$10:T$11,S$10:S$11,$G86),0)))))</f>
        <v>1</v>
      </c>
      <c r="X86" s="152">
        <v>0</v>
      </c>
      <c r="Y86" s="20"/>
      <c r="Z86" s="18"/>
      <c r="AA86" s="18"/>
      <c r="AB86" s="18"/>
      <c r="AC86" s="18"/>
      <c r="AD86" s="18"/>
      <c r="AE86" s="18"/>
      <c r="AF86" s="18"/>
      <c r="AI86" s="21"/>
      <c r="AJ86" s="29">
        <f t="shared" si="30"/>
        <v>45793</v>
      </c>
      <c r="AK86">
        <f t="shared" si="24"/>
        <v>0</v>
      </c>
      <c r="AL86" s="1">
        <f t="shared" si="25"/>
        <v>1</v>
      </c>
      <c r="AM86" s="1">
        <f t="shared" si="26"/>
        <v>0</v>
      </c>
      <c r="AN86" s="127">
        <f t="shared" si="27"/>
        <v>0</v>
      </c>
      <c r="AO86" s="126">
        <f t="shared" si="29"/>
        <v>0.85</v>
      </c>
    </row>
    <row r="87" spans="1:41" x14ac:dyDescent="0.3">
      <c r="A87" s="63">
        <f t="shared" si="28"/>
        <v>1</v>
      </c>
      <c r="D87" s="179"/>
      <c r="F87" s="21"/>
      <c r="G87" s="63">
        <v>0.46</v>
      </c>
      <c r="I87" s="63" cm="1">
        <f t="array" ref="I87">IF($G87&gt;=I$7,TREND(J$6:J$7,I$6:I$7,$G87),IF($G87&gt;=I$8,TREND(J$7:J$8,I$7:I$8,$G87),IF($G87&gt;=I$9,TREND(J$8:J$9,I$8:I$9,$G87),IF($G87&gt;=I$10,TREND(J$9:J$10,I$9:I$10,$G87),IF($G87&gt;=I$11,TREND(J$10:J$11,I$10:I$11,$G87),0)))))</f>
        <v>1</v>
      </c>
      <c r="J87" s="20"/>
      <c r="K87" s="3"/>
      <c r="N87" s="63" cm="1">
        <f t="array" ref="N87">IF($G87&gt;=N$7,TREND(O$6:O$7,N$6:N$7,$G87),IF($G87&gt;=N$8,TREND(O$7:O$8,N$7:N$8,$G87),IF($G87&gt;=N$9,TREND(O$8:O$9,N$8:N$9,$G87),IF($G87&gt;=N$10,TREND(O$9:O$10,N$9:N$10,$G87),IF($G87&gt;=N$11,TREND(O$10:O$11,N$10:N$11,$G87),0)))))</f>
        <v>1</v>
      </c>
      <c r="S87" s="63" cm="1">
        <f t="array" ref="S87">IF($G87&gt;=S$7,TREND(T$6:T$7,S$6:S$7,$G87),IF($G87&gt;=S$8,TREND(T$7:T$8,S$7:S$8,$G87),IF($G87&gt;=S$9,TREND(T$8:T$9,S$8:S$9,$G87),IF($G87&gt;=S$10,TREND(T$9:T$10,S$9:S$10,$G87),IF($G87&gt;=S$11,TREND(T$10:T$11,S$10:S$11,$G87),0)))))</f>
        <v>1</v>
      </c>
      <c r="X87" s="152">
        <v>0</v>
      </c>
      <c r="Y87" s="20"/>
      <c r="Z87" s="18"/>
      <c r="AA87" s="18"/>
      <c r="AB87" s="18"/>
      <c r="AC87" s="18"/>
      <c r="AD87" s="18"/>
      <c r="AE87" s="18"/>
      <c r="AF87" s="18"/>
      <c r="AI87" s="21"/>
      <c r="AJ87" s="29">
        <f t="shared" si="30"/>
        <v>45794</v>
      </c>
      <c r="AK87">
        <f t="shared" si="24"/>
        <v>0</v>
      </c>
      <c r="AL87" s="1">
        <f t="shared" si="25"/>
        <v>1</v>
      </c>
      <c r="AM87" s="1">
        <f t="shared" si="26"/>
        <v>0</v>
      </c>
      <c r="AN87" s="127">
        <f t="shared" si="27"/>
        <v>0</v>
      </c>
      <c r="AO87" s="126">
        <f t="shared" si="29"/>
        <v>0.85</v>
      </c>
    </row>
    <row r="88" spans="1:41" x14ac:dyDescent="0.3">
      <c r="A88" s="63">
        <f t="shared" si="28"/>
        <v>1</v>
      </c>
      <c r="D88" s="179"/>
      <c r="F88" s="21"/>
      <c r="G88" s="63">
        <v>0.47</v>
      </c>
      <c r="I88" s="63" cm="1">
        <f t="array" ref="I88">IF($G88&gt;=I$7,TREND(J$6:J$7,I$6:I$7,$G88),IF($G88&gt;=I$8,TREND(J$7:J$8,I$7:I$8,$G88),IF($G88&gt;=I$9,TREND(J$8:J$9,I$8:I$9,$G88),IF($G88&gt;=I$10,TREND(J$9:J$10,I$9:I$10,$G88),IF($G88&gt;=I$11,TREND(J$10:J$11,I$10:I$11,$G88),0)))))</f>
        <v>1</v>
      </c>
      <c r="J88" s="20"/>
      <c r="K88" s="3"/>
      <c r="N88" s="63" cm="1">
        <f t="array" ref="N88">IF($G88&gt;=N$7,TREND(O$6:O$7,N$6:N$7,$G88),IF($G88&gt;=N$8,TREND(O$7:O$8,N$7:N$8,$G88),IF($G88&gt;=N$9,TREND(O$8:O$9,N$8:N$9,$G88),IF($G88&gt;=N$10,TREND(O$9:O$10,N$9:N$10,$G88),IF($G88&gt;=N$11,TREND(O$10:O$11,N$10:N$11,$G88),0)))))</f>
        <v>1</v>
      </c>
      <c r="S88" s="63" cm="1">
        <f t="array" ref="S88">IF($G88&gt;=S$7,TREND(T$6:T$7,S$6:S$7,$G88),IF($G88&gt;=S$8,TREND(T$7:T$8,S$7:S$8,$G88),IF($G88&gt;=S$9,TREND(T$8:T$9,S$8:S$9,$G88),IF($G88&gt;=S$10,TREND(T$9:T$10,S$9:S$10,$G88),IF($G88&gt;=S$11,TREND(T$10:T$11,S$10:S$11,$G88),0)))))</f>
        <v>1</v>
      </c>
      <c r="X88" s="152">
        <v>0</v>
      </c>
      <c r="Y88" s="20"/>
      <c r="Z88" s="18"/>
      <c r="AA88" s="18"/>
      <c r="AB88" s="18"/>
      <c r="AC88" s="18"/>
      <c r="AD88" s="18"/>
      <c r="AE88" s="18"/>
      <c r="AF88" s="18"/>
      <c r="AI88" s="21"/>
      <c r="AJ88" s="29">
        <f t="shared" si="30"/>
        <v>45795</v>
      </c>
      <c r="AK88">
        <f t="shared" si="24"/>
        <v>0</v>
      </c>
      <c r="AL88" s="1">
        <f t="shared" si="25"/>
        <v>1</v>
      </c>
      <c r="AM88" s="1">
        <f t="shared" si="26"/>
        <v>0</v>
      </c>
      <c r="AN88" s="127">
        <f t="shared" si="27"/>
        <v>0</v>
      </c>
      <c r="AO88" s="126">
        <f t="shared" si="29"/>
        <v>0.85</v>
      </c>
    </row>
    <row r="89" spans="1:41" x14ac:dyDescent="0.3">
      <c r="A89" s="63">
        <f t="shared" si="28"/>
        <v>1</v>
      </c>
      <c r="D89" s="179"/>
      <c r="F89" s="21"/>
      <c r="G89" s="63">
        <v>0.48</v>
      </c>
      <c r="I89" s="63" cm="1">
        <f t="array" ref="I89">IF($G89&gt;=I$7,TREND(J$6:J$7,I$6:I$7,$G89),IF($G89&gt;=I$8,TREND(J$7:J$8,I$7:I$8,$G89),IF($G89&gt;=I$9,TREND(J$8:J$9,I$8:I$9,$G89),IF($G89&gt;=I$10,TREND(J$9:J$10,I$9:I$10,$G89),IF($G89&gt;=I$11,TREND(J$10:J$11,I$10:I$11,$G89),0)))))</f>
        <v>1</v>
      </c>
      <c r="J89" s="20"/>
      <c r="K89" s="3"/>
      <c r="N89" s="63" cm="1">
        <f t="array" ref="N89">IF($G89&gt;=N$7,TREND(O$6:O$7,N$6:N$7,$G89),IF($G89&gt;=N$8,TREND(O$7:O$8,N$7:N$8,$G89),IF($G89&gt;=N$9,TREND(O$8:O$9,N$8:N$9,$G89),IF($G89&gt;=N$10,TREND(O$9:O$10,N$9:N$10,$G89),IF($G89&gt;=N$11,TREND(O$10:O$11,N$10:N$11,$G89),0)))))</f>
        <v>1</v>
      </c>
      <c r="S89" s="63" cm="1">
        <f t="array" ref="S89">IF($G89&gt;=S$7,TREND(T$6:T$7,S$6:S$7,$G89),IF($G89&gt;=S$8,TREND(T$7:T$8,S$7:S$8,$G89),IF($G89&gt;=S$9,TREND(T$8:T$9,S$8:S$9,$G89),IF($G89&gt;=S$10,TREND(T$9:T$10,S$9:S$10,$G89),IF($G89&gt;=S$11,TREND(T$10:T$11,S$10:S$11,$G89),0)))))</f>
        <v>1</v>
      </c>
      <c r="X89" s="152">
        <v>0</v>
      </c>
      <c r="Y89" s="20"/>
      <c r="Z89" s="18"/>
      <c r="AA89" s="18"/>
      <c r="AB89" s="18"/>
      <c r="AC89" s="18"/>
      <c r="AD89" s="18"/>
      <c r="AE89" s="18"/>
      <c r="AF89" s="18"/>
      <c r="AI89" s="21"/>
      <c r="AJ89" s="29">
        <f t="shared" si="30"/>
        <v>45796</v>
      </c>
      <c r="AK89">
        <f t="shared" si="24"/>
        <v>0</v>
      </c>
      <c r="AL89" s="1">
        <f t="shared" si="25"/>
        <v>1</v>
      </c>
      <c r="AM89" s="1">
        <f t="shared" si="26"/>
        <v>0</v>
      </c>
      <c r="AN89" s="127">
        <f t="shared" si="27"/>
        <v>0</v>
      </c>
      <c r="AO89" s="126">
        <f t="shared" si="29"/>
        <v>0.85</v>
      </c>
    </row>
    <row r="90" spans="1:41" x14ac:dyDescent="0.3">
      <c r="A90" s="63">
        <f t="shared" si="28"/>
        <v>1</v>
      </c>
      <c r="D90" s="179"/>
      <c r="F90" s="21"/>
      <c r="G90" s="63">
        <v>0.49</v>
      </c>
      <c r="I90" s="63" cm="1">
        <f t="array" ref="I90">IF($G90&gt;=I$7,TREND(J$6:J$7,I$6:I$7,$G90),IF($G90&gt;=I$8,TREND(J$7:J$8,I$7:I$8,$G90),IF($G90&gt;=I$9,TREND(J$8:J$9,I$8:I$9,$G90),IF($G90&gt;=I$10,TREND(J$9:J$10,I$9:I$10,$G90),IF($G90&gt;=I$11,TREND(J$10:J$11,I$10:I$11,$G90),0)))))</f>
        <v>1</v>
      </c>
      <c r="J90" s="20"/>
      <c r="K90" s="3"/>
      <c r="N90" s="63" cm="1">
        <f t="array" ref="N90">IF($G90&gt;=N$7,TREND(O$6:O$7,N$6:N$7,$G90),IF($G90&gt;=N$8,TREND(O$7:O$8,N$7:N$8,$G90),IF($G90&gt;=N$9,TREND(O$8:O$9,N$8:N$9,$G90),IF($G90&gt;=N$10,TREND(O$9:O$10,N$9:N$10,$G90),IF($G90&gt;=N$11,TREND(O$10:O$11,N$10:N$11,$G90),0)))))</f>
        <v>1</v>
      </c>
      <c r="S90" s="63" cm="1">
        <f t="array" ref="S90">IF($G90&gt;=S$7,TREND(T$6:T$7,S$6:S$7,$G90),IF($G90&gt;=S$8,TREND(T$7:T$8,S$7:S$8,$G90),IF($G90&gt;=S$9,TREND(T$8:T$9,S$8:S$9,$G90),IF($G90&gt;=S$10,TREND(T$9:T$10,S$9:S$10,$G90),IF($G90&gt;=S$11,TREND(T$10:T$11,S$10:S$11,$G90),0)))))</f>
        <v>1</v>
      </c>
      <c r="X90" s="152">
        <v>0</v>
      </c>
      <c r="Y90" s="20"/>
      <c r="Z90" s="18"/>
      <c r="AA90" s="18"/>
      <c r="AB90" s="18"/>
      <c r="AC90" s="18"/>
      <c r="AD90" s="18"/>
      <c r="AE90" s="18"/>
      <c r="AF90" s="18"/>
      <c r="AI90" s="21"/>
      <c r="AJ90" s="29">
        <f t="shared" si="30"/>
        <v>45797</v>
      </c>
      <c r="AK90">
        <f t="shared" si="24"/>
        <v>0</v>
      </c>
      <c r="AL90" s="1">
        <f t="shared" si="25"/>
        <v>1</v>
      </c>
      <c r="AM90" s="1">
        <f t="shared" si="26"/>
        <v>0</v>
      </c>
      <c r="AN90" s="127">
        <f t="shared" si="27"/>
        <v>0</v>
      </c>
      <c r="AO90" s="126">
        <f t="shared" si="29"/>
        <v>0.85</v>
      </c>
    </row>
    <row r="91" spans="1:41" x14ac:dyDescent="0.3">
      <c r="A91" s="63">
        <f t="shared" si="28"/>
        <v>1</v>
      </c>
      <c r="D91" s="179"/>
      <c r="F91" s="21"/>
      <c r="G91" s="63">
        <v>0.5</v>
      </c>
      <c r="I91" s="63" cm="1">
        <f t="array" ref="I91">IF($G91&gt;=I$7,TREND(J$6:J$7,I$6:I$7,$G91),IF($G91&gt;=I$8,TREND(J$7:J$8,I$7:I$8,$G91),IF($G91&gt;=I$9,TREND(J$8:J$9,I$8:I$9,$G91),IF($G91&gt;=I$10,TREND(J$9:J$10,I$9:I$10,$G91),IF($G91&gt;=I$11,TREND(J$10:J$11,I$10:I$11,$G91),0)))))</f>
        <v>1</v>
      </c>
      <c r="J91" s="20"/>
      <c r="K91" s="3"/>
      <c r="N91" s="63" cm="1">
        <f t="array" ref="N91">IF($G91&gt;=N$7,TREND(O$6:O$7,N$6:N$7,$G91),IF($G91&gt;=N$8,TREND(O$7:O$8,N$7:N$8,$G91),IF($G91&gt;=N$9,TREND(O$8:O$9,N$8:N$9,$G91),IF($G91&gt;=N$10,TREND(O$9:O$10,N$9:N$10,$G91),IF($G91&gt;=N$11,TREND(O$10:O$11,N$10:N$11,$G91),0)))))</f>
        <v>1</v>
      </c>
      <c r="S91" s="63" cm="1">
        <f t="array" ref="S91">IF($G91&gt;=S$7,TREND(T$6:T$7,S$6:S$7,$G91),IF($G91&gt;=S$8,TREND(T$7:T$8,S$7:S$8,$G91),IF($G91&gt;=S$9,TREND(T$8:T$9,S$8:S$9,$G91),IF($G91&gt;=S$10,TREND(T$9:T$10,S$9:S$10,$G91),IF($G91&gt;=S$11,TREND(T$10:T$11,S$10:S$11,$G91),0)))))</f>
        <v>1</v>
      </c>
      <c r="X91" s="152">
        <v>0</v>
      </c>
      <c r="Y91" s="20"/>
      <c r="Z91" s="18"/>
      <c r="AA91" s="18"/>
      <c r="AB91" s="18"/>
      <c r="AC91" s="18"/>
      <c r="AD91" s="18"/>
      <c r="AE91" s="18"/>
      <c r="AF91" s="18"/>
      <c r="AI91" s="21"/>
      <c r="AJ91" s="29">
        <f t="shared" si="30"/>
        <v>45798</v>
      </c>
      <c r="AK91">
        <f t="shared" si="24"/>
        <v>0</v>
      </c>
      <c r="AL91" s="1">
        <f t="shared" si="25"/>
        <v>1</v>
      </c>
      <c r="AM91" s="1">
        <f t="shared" si="26"/>
        <v>0</v>
      </c>
      <c r="AN91" s="127">
        <f t="shared" si="27"/>
        <v>0</v>
      </c>
      <c r="AO91" s="126">
        <f t="shared" si="29"/>
        <v>0.85</v>
      </c>
    </row>
    <row r="92" spans="1:41" x14ac:dyDescent="0.3">
      <c r="A92" s="63">
        <f t="shared" si="28"/>
        <v>0.995</v>
      </c>
      <c r="D92" s="179"/>
      <c r="F92" s="21"/>
      <c r="G92" s="63">
        <v>0.51</v>
      </c>
      <c r="I92" s="63" cm="1">
        <f t="array" ref="I92">IF($G92&gt;=I$7,TREND(J$6:J$7,I$6:I$7,$G92),IF($G92&gt;=I$8,TREND(J$7:J$8,I$7:I$8,$G92),IF($G92&gt;=I$9,TREND(J$8:J$9,I$8:I$9,$G92),IF($G92&gt;=I$10,TREND(J$9:J$10,I$9:I$10,$G92),IF($G92&gt;=I$11,TREND(J$10:J$11,I$10:I$11,$G92),0)))))</f>
        <v>0.995</v>
      </c>
      <c r="J92" s="20"/>
      <c r="K92" s="3"/>
      <c r="N92" s="63" cm="1">
        <f t="array" ref="N92">IF($G92&gt;=N$7,TREND(O$6:O$7,N$6:N$7,$G92),IF($G92&gt;=N$8,TREND(O$7:O$8,N$7:N$8,$G92),IF($G92&gt;=N$9,TREND(O$8:O$9,N$8:N$9,$G92),IF($G92&gt;=N$10,TREND(O$9:O$10,N$9:N$10,$G92),IF($G92&gt;=N$11,TREND(O$10:O$11,N$10:N$11,$G92),0)))))</f>
        <v>0.995</v>
      </c>
      <c r="S92" s="63" cm="1">
        <f t="array" ref="S92">IF($G92&gt;=S$7,TREND(T$6:T$7,S$6:S$7,$G92),IF($G92&gt;=S$8,TREND(T$7:T$8,S$7:S$8,$G92),IF($G92&gt;=S$9,TREND(T$8:T$9,S$8:S$9,$G92),IF($G92&gt;=S$10,TREND(T$9:T$10,S$9:S$10,$G92),IF($G92&gt;=S$11,TREND(T$10:T$11,S$10:S$11,$G92),0)))))</f>
        <v>0.995</v>
      </c>
      <c r="X92" s="152">
        <v>0</v>
      </c>
      <c r="Y92" s="20"/>
      <c r="Z92" s="18"/>
      <c r="AA92" s="18"/>
      <c r="AB92" s="18"/>
      <c r="AC92" s="18"/>
      <c r="AD92" s="18"/>
      <c r="AE92" s="18"/>
      <c r="AF92" s="18"/>
      <c r="AI92" s="21"/>
      <c r="AJ92" s="29">
        <f t="shared" si="30"/>
        <v>45799</v>
      </c>
      <c r="AK92">
        <f t="shared" si="24"/>
        <v>0</v>
      </c>
      <c r="AL92" s="1">
        <f t="shared" si="25"/>
        <v>1</v>
      </c>
      <c r="AM92" s="1">
        <f t="shared" si="26"/>
        <v>0</v>
      </c>
      <c r="AN92" s="127">
        <f t="shared" si="27"/>
        <v>0</v>
      </c>
      <c r="AO92" s="126">
        <f t="shared" si="29"/>
        <v>0.85</v>
      </c>
    </row>
    <row r="93" spans="1:41" x14ac:dyDescent="0.3">
      <c r="A93" s="63">
        <f t="shared" si="28"/>
        <v>0.98999999999999988</v>
      </c>
      <c r="D93" s="179"/>
      <c r="F93" s="21"/>
      <c r="G93" s="63">
        <v>0.52</v>
      </c>
      <c r="I93" s="63" cm="1">
        <f t="array" ref="I93">IF($G93&gt;=I$7,TREND(J$6:J$7,I$6:I$7,$G93),IF($G93&gt;=I$8,TREND(J$7:J$8,I$7:I$8,$G93),IF($G93&gt;=I$9,TREND(J$8:J$9,I$8:I$9,$G93),IF($G93&gt;=I$10,TREND(J$9:J$10,I$9:I$10,$G93),IF($G93&gt;=I$11,TREND(J$10:J$11,I$10:I$11,$G93),0)))))</f>
        <v>0.99</v>
      </c>
      <c r="J93" s="20"/>
      <c r="K93" s="3"/>
      <c r="N93" s="63" cm="1">
        <f t="array" ref="N93">IF($G93&gt;=N$7,TREND(O$6:O$7,N$6:N$7,$G93),IF($G93&gt;=N$8,TREND(O$7:O$8,N$7:N$8,$G93),IF($G93&gt;=N$9,TREND(O$8:O$9,N$8:N$9,$G93),IF($G93&gt;=N$10,TREND(O$9:O$10,N$9:N$10,$G93),IF($G93&gt;=N$11,TREND(O$10:O$11,N$10:N$11,$G93),0)))))</f>
        <v>0.99</v>
      </c>
      <c r="S93" s="63" cm="1">
        <f t="array" ref="S93">IF($G93&gt;=S$7,TREND(T$6:T$7,S$6:S$7,$G93),IF($G93&gt;=S$8,TREND(T$7:T$8,S$7:S$8,$G93),IF($G93&gt;=S$9,TREND(T$8:T$9,S$8:S$9,$G93),IF($G93&gt;=S$10,TREND(T$9:T$10,S$9:S$10,$G93),IF($G93&gt;=S$11,TREND(T$10:T$11,S$10:S$11,$G93),0)))))</f>
        <v>0.99</v>
      </c>
      <c r="X93" s="152">
        <v>0</v>
      </c>
      <c r="Y93" s="20"/>
      <c r="Z93" s="18"/>
      <c r="AA93" s="18"/>
      <c r="AB93" s="18"/>
      <c r="AC93" s="18"/>
      <c r="AD93" s="18"/>
      <c r="AE93" s="18"/>
      <c r="AF93" s="18"/>
      <c r="AI93" s="21"/>
      <c r="AJ93" s="29">
        <f t="shared" si="30"/>
        <v>45800</v>
      </c>
      <c r="AK93">
        <f t="shared" si="24"/>
        <v>0</v>
      </c>
      <c r="AL93" s="1">
        <f t="shared" si="25"/>
        <v>1</v>
      </c>
      <c r="AM93" s="1">
        <f t="shared" si="26"/>
        <v>0</v>
      </c>
      <c r="AN93" s="127">
        <f t="shared" si="27"/>
        <v>0</v>
      </c>
      <c r="AO93" s="126">
        <f t="shared" si="29"/>
        <v>0.85</v>
      </c>
    </row>
    <row r="94" spans="1:41" x14ac:dyDescent="0.3">
      <c r="A94" s="63">
        <f t="shared" si="28"/>
        <v>0.98499999999999988</v>
      </c>
      <c r="D94" s="179"/>
      <c r="F94" s="21"/>
      <c r="G94" s="63">
        <v>0.53</v>
      </c>
      <c r="I94" s="63" cm="1">
        <f t="array" ref="I94">IF($G94&gt;=I$7,TREND(J$6:J$7,I$6:I$7,$G94),IF($G94&gt;=I$8,TREND(J$7:J$8,I$7:I$8,$G94),IF($G94&gt;=I$9,TREND(J$8:J$9,I$8:I$9,$G94),IF($G94&gt;=I$10,TREND(J$9:J$10,I$9:I$10,$G94),IF($G94&gt;=I$11,TREND(J$10:J$11,I$10:I$11,$G94),0)))))</f>
        <v>0.98499999999999999</v>
      </c>
      <c r="J94" s="20"/>
      <c r="K94" s="3"/>
      <c r="N94" s="63" cm="1">
        <f t="array" ref="N94">IF($G94&gt;=N$7,TREND(O$6:O$7,N$6:N$7,$G94),IF($G94&gt;=N$8,TREND(O$7:O$8,N$7:N$8,$G94),IF($G94&gt;=N$9,TREND(O$8:O$9,N$8:N$9,$G94),IF($G94&gt;=N$10,TREND(O$9:O$10,N$9:N$10,$G94),IF($G94&gt;=N$11,TREND(O$10:O$11,N$10:N$11,$G94),0)))))</f>
        <v>0.98499999999999999</v>
      </c>
      <c r="S94" s="63" cm="1">
        <f t="array" ref="S94">IF($G94&gt;=S$7,TREND(T$6:T$7,S$6:S$7,$G94),IF($G94&gt;=S$8,TREND(T$7:T$8,S$7:S$8,$G94),IF($G94&gt;=S$9,TREND(T$8:T$9,S$8:S$9,$G94),IF($G94&gt;=S$10,TREND(T$9:T$10,S$9:S$10,$G94),IF($G94&gt;=S$11,TREND(T$10:T$11,S$10:S$11,$G94),0)))))</f>
        <v>0.98499999999999999</v>
      </c>
      <c r="X94" s="152">
        <v>0</v>
      </c>
      <c r="Y94" s="20"/>
      <c r="Z94" s="18"/>
      <c r="AA94" s="18"/>
      <c r="AB94" s="18"/>
      <c r="AC94" s="18"/>
      <c r="AD94" s="18"/>
      <c r="AE94" s="18"/>
      <c r="AF94" s="18"/>
      <c r="AI94" s="21"/>
      <c r="AJ94" s="29">
        <f t="shared" si="30"/>
        <v>45801</v>
      </c>
      <c r="AK94">
        <f t="shared" si="24"/>
        <v>0</v>
      </c>
      <c r="AL94" s="1">
        <f t="shared" si="25"/>
        <v>1</v>
      </c>
      <c r="AM94" s="1">
        <f t="shared" si="26"/>
        <v>0</v>
      </c>
      <c r="AN94" s="127">
        <f t="shared" si="27"/>
        <v>0</v>
      </c>
      <c r="AO94" s="126">
        <f t="shared" si="29"/>
        <v>0.85</v>
      </c>
    </row>
    <row r="95" spans="1:41" x14ac:dyDescent="0.3">
      <c r="A95" s="63">
        <f t="shared" si="28"/>
        <v>0.98000000000000009</v>
      </c>
      <c r="D95" s="179"/>
      <c r="F95" s="21"/>
      <c r="G95" s="63">
        <v>0.54</v>
      </c>
      <c r="I95" s="63" cm="1">
        <f t="array" ref="I95">IF($G95&gt;=I$7,TREND(J$6:J$7,I$6:I$7,$G95),IF($G95&gt;=I$8,TREND(J$7:J$8,I$7:I$8,$G95),IF($G95&gt;=I$9,TREND(J$8:J$9,I$8:I$9,$G95),IF($G95&gt;=I$10,TREND(J$9:J$10,I$9:I$10,$G95),IF($G95&gt;=I$11,TREND(J$10:J$11,I$10:I$11,$G95),0)))))</f>
        <v>0.98</v>
      </c>
      <c r="J95" s="20"/>
      <c r="K95" s="3"/>
      <c r="N95" s="63" cm="1">
        <f t="array" ref="N95">IF($G95&gt;=N$7,TREND(O$6:O$7,N$6:N$7,$G95),IF($G95&gt;=N$8,TREND(O$7:O$8,N$7:N$8,$G95),IF($G95&gt;=N$9,TREND(O$8:O$9,N$8:N$9,$G95),IF($G95&gt;=N$10,TREND(O$9:O$10,N$9:N$10,$G95),IF($G95&gt;=N$11,TREND(O$10:O$11,N$10:N$11,$G95),0)))))</f>
        <v>0.98</v>
      </c>
      <c r="S95" s="63" cm="1">
        <f t="array" ref="S95">IF($G95&gt;=S$7,TREND(T$6:T$7,S$6:S$7,$G95),IF($G95&gt;=S$8,TREND(T$7:T$8,S$7:S$8,$G95),IF($G95&gt;=S$9,TREND(T$8:T$9,S$8:S$9,$G95),IF($G95&gt;=S$10,TREND(T$9:T$10,S$9:S$10,$G95),IF($G95&gt;=S$11,TREND(T$10:T$11,S$10:S$11,$G95),0)))))</f>
        <v>0.98</v>
      </c>
      <c r="X95" s="152">
        <v>0</v>
      </c>
      <c r="Y95" s="20"/>
      <c r="Z95" s="18"/>
      <c r="AA95" s="18"/>
      <c r="AB95" s="18"/>
      <c r="AC95" s="18"/>
      <c r="AD95" s="18"/>
      <c r="AE95" s="18"/>
      <c r="AF95" s="18"/>
      <c r="AI95" s="21"/>
      <c r="AJ95" s="29">
        <f t="shared" si="30"/>
        <v>45802</v>
      </c>
      <c r="AK95">
        <f t="shared" si="24"/>
        <v>0</v>
      </c>
      <c r="AL95" s="1">
        <f t="shared" si="25"/>
        <v>1</v>
      </c>
      <c r="AM95" s="1">
        <f t="shared" si="26"/>
        <v>0</v>
      </c>
      <c r="AN95" s="127">
        <f t="shared" si="27"/>
        <v>0</v>
      </c>
      <c r="AO95" s="126">
        <f t="shared" si="29"/>
        <v>0.85</v>
      </c>
    </row>
    <row r="96" spans="1:41" x14ac:dyDescent="0.3">
      <c r="A96" s="63">
        <f t="shared" si="28"/>
        <v>0.97499999999999998</v>
      </c>
      <c r="D96" s="179"/>
      <c r="F96" s="21"/>
      <c r="G96" s="63">
        <v>0.55000000000000004</v>
      </c>
      <c r="I96" s="63" cm="1">
        <f t="array" ref="I96">IF($G96&gt;=I$7,TREND(J$6:J$7,I$6:I$7,$G96),IF($G96&gt;=I$8,TREND(J$7:J$8,I$7:I$8,$G96),IF($G96&gt;=I$9,TREND(J$8:J$9,I$8:I$9,$G96),IF($G96&gt;=I$10,TREND(J$9:J$10,I$9:I$10,$G96),IF($G96&gt;=I$11,TREND(J$10:J$11,I$10:I$11,$G96),0)))))</f>
        <v>0.97499999999999998</v>
      </c>
      <c r="J96" s="20"/>
      <c r="K96" s="3"/>
      <c r="N96" s="63" cm="1">
        <f t="array" ref="N96">IF($G96&gt;=N$7,TREND(O$6:O$7,N$6:N$7,$G96),IF($G96&gt;=N$8,TREND(O$7:O$8,N$7:N$8,$G96),IF($G96&gt;=N$9,TREND(O$8:O$9,N$8:N$9,$G96),IF($G96&gt;=N$10,TREND(O$9:O$10,N$9:N$10,$G96),IF($G96&gt;=N$11,TREND(O$10:O$11,N$10:N$11,$G96),0)))))</f>
        <v>0.97499999999999998</v>
      </c>
      <c r="S96" s="63" cm="1">
        <f t="array" ref="S96">IF($G96&gt;=S$7,TREND(T$6:T$7,S$6:S$7,$G96),IF($G96&gt;=S$8,TREND(T$7:T$8,S$7:S$8,$G96),IF($G96&gt;=S$9,TREND(T$8:T$9,S$8:S$9,$G96),IF($G96&gt;=S$10,TREND(T$9:T$10,S$9:S$10,$G96),IF($G96&gt;=S$11,TREND(T$10:T$11,S$10:S$11,$G96),0)))))</f>
        <v>0.97499999999999998</v>
      </c>
      <c r="X96" s="152">
        <v>0</v>
      </c>
      <c r="Y96" s="20"/>
      <c r="Z96" s="18"/>
      <c r="AA96" s="18"/>
      <c r="AB96" s="18"/>
      <c r="AC96" s="18"/>
      <c r="AD96" s="18"/>
      <c r="AE96" s="18"/>
      <c r="AF96" s="18"/>
      <c r="AI96" s="21"/>
      <c r="AJ96" s="29">
        <f t="shared" si="30"/>
        <v>45803</v>
      </c>
      <c r="AK96">
        <f t="shared" si="24"/>
        <v>0</v>
      </c>
      <c r="AL96" s="1">
        <f t="shared" si="25"/>
        <v>1</v>
      </c>
      <c r="AM96" s="1">
        <f t="shared" si="26"/>
        <v>0</v>
      </c>
      <c r="AN96" s="127">
        <f t="shared" si="27"/>
        <v>0</v>
      </c>
      <c r="AO96" s="126">
        <f t="shared" si="29"/>
        <v>0.85</v>
      </c>
    </row>
    <row r="97" spans="1:41" x14ac:dyDescent="0.3">
      <c r="A97" s="63">
        <f t="shared" si="28"/>
        <v>0.96999999999999986</v>
      </c>
      <c r="D97" s="179"/>
      <c r="F97" s="21"/>
      <c r="G97" s="63">
        <v>0.56000000000000005</v>
      </c>
      <c r="I97" s="63" cm="1">
        <f t="array" ref="I97">IF($G97&gt;=I$7,TREND(J$6:J$7,I$6:I$7,$G97),IF($G97&gt;=I$8,TREND(J$7:J$8,I$7:I$8,$G97),IF($G97&gt;=I$9,TREND(J$8:J$9,I$8:I$9,$G97),IF($G97&gt;=I$10,TREND(J$9:J$10,I$9:I$10,$G97),IF($G97&gt;=I$11,TREND(J$10:J$11,I$10:I$11,$G97),0)))))</f>
        <v>0.97</v>
      </c>
      <c r="J97" s="20"/>
      <c r="K97" s="3"/>
      <c r="N97" s="63" cm="1">
        <f t="array" ref="N97">IF($G97&gt;=N$7,TREND(O$6:O$7,N$6:N$7,$G97),IF($G97&gt;=N$8,TREND(O$7:O$8,N$7:N$8,$G97),IF($G97&gt;=N$9,TREND(O$8:O$9,N$8:N$9,$G97),IF($G97&gt;=N$10,TREND(O$9:O$10,N$9:N$10,$G97),IF($G97&gt;=N$11,TREND(O$10:O$11,N$10:N$11,$G97),0)))))</f>
        <v>0.97</v>
      </c>
      <c r="S97" s="63" cm="1">
        <f t="array" ref="S97">IF($G97&gt;=S$7,TREND(T$6:T$7,S$6:S$7,$G97),IF($G97&gt;=S$8,TREND(T$7:T$8,S$7:S$8,$G97),IF($G97&gt;=S$9,TREND(T$8:T$9,S$8:S$9,$G97),IF($G97&gt;=S$10,TREND(T$9:T$10,S$9:S$10,$G97),IF($G97&gt;=S$11,TREND(T$10:T$11,S$10:S$11,$G97),0)))))</f>
        <v>0.97</v>
      </c>
      <c r="X97" s="152">
        <v>0</v>
      </c>
      <c r="Y97" s="20"/>
      <c r="Z97" s="18"/>
      <c r="AA97" s="18"/>
      <c r="AB97" s="18"/>
      <c r="AC97" s="18"/>
      <c r="AD97" s="18"/>
      <c r="AE97" s="18"/>
      <c r="AF97" s="18"/>
      <c r="AI97" s="21"/>
      <c r="AJ97" s="29">
        <f t="shared" si="30"/>
        <v>45804</v>
      </c>
      <c r="AK97">
        <f t="shared" si="24"/>
        <v>0</v>
      </c>
      <c r="AL97" s="1">
        <f t="shared" si="25"/>
        <v>1</v>
      </c>
      <c r="AM97" s="1">
        <f t="shared" si="26"/>
        <v>0</v>
      </c>
      <c r="AN97" s="127">
        <f t="shared" si="27"/>
        <v>0</v>
      </c>
      <c r="AO97" s="126">
        <f t="shared" si="29"/>
        <v>0.85</v>
      </c>
    </row>
    <row r="98" spans="1:41" x14ac:dyDescent="0.3">
      <c r="A98" s="63">
        <f t="shared" si="28"/>
        <v>0.96499999999999997</v>
      </c>
      <c r="D98" s="179"/>
      <c r="F98" s="21"/>
      <c r="G98" s="63">
        <v>0.56999999999999995</v>
      </c>
      <c r="I98" s="63" cm="1">
        <f t="array" ref="I98">IF($G98&gt;=I$7,TREND(J$6:J$7,I$6:I$7,$G98),IF($G98&gt;=I$8,TREND(J$7:J$8,I$7:I$8,$G98),IF($G98&gt;=I$9,TREND(J$8:J$9,I$8:I$9,$G98),IF($G98&gt;=I$10,TREND(J$9:J$10,I$9:I$10,$G98),IF($G98&gt;=I$11,TREND(J$10:J$11,I$10:I$11,$G98),0)))))</f>
        <v>0.96500000000000008</v>
      </c>
      <c r="J98" s="20"/>
      <c r="K98" s="3"/>
      <c r="N98" s="63" cm="1">
        <f t="array" ref="N98">IF($G98&gt;=N$7,TREND(O$6:O$7,N$6:N$7,$G98),IF($G98&gt;=N$8,TREND(O$7:O$8,N$7:N$8,$G98),IF($G98&gt;=N$9,TREND(O$8:O$9,N$8:N$9,$G98),IF($G98&gt;=N$10,TREND(O$9:O$10,N$9:N$10,$G98),IF($G98&gt;=N$11,TREND(O$10:O$11,N$10:N$11,$G98),0)))))</f>
        <v>0.96500000000000008</v>
      </c>
      <c r="S98" s="63" cm="1">
        <f t="array" ref="S98">IF($G98&gt;=S$7,TREND(T$6:T$7,S$6:S$7,$G98),IF($G98&gt;=S$8,TREND(T$7:T$8,S$7:S$8,$G98),IF($G98&gt;=S$9,TREND(T$8:T$9,S$8:S$9,$G98),IF($G98&gt;=S$10,TREND(T$9:T$10,S$9:S$10,$G98),IF($G98&gt;=S$11,TREND(T$10:T$11,S$10:S$11,$G98),0)))))</f>
        <v>0.96500000000000008</v>
      </c>
      <c r="X98" s="152">
        <v>0</v>
      </c>
      <c r="Y98" s="20"/>
      <c r="Z98" s="18"/>
      <c r="AA98" s="18"/>
      <c r="AB98" s="18"/>
      <c r="AC98" s="18"/>
      <c r="AD98" s="18"/>
      <c r="AE98" s="18"/>
      <c r="AF98" s="18"/>
      <c r="AI98" s="21"/>
      <c r="AJ98" s="29">
        <f t="shared" si="30"/>
        <v>45805</v>
      </c>
      <c r="AK98">
        <f t="shared" si="24"/>
        <v>0</v>
      </c>
      <c r="AL98" s="1">
        <f t="shared" si="25"/>
        <v>1</v>
      </c>
      <c r="AM98" s="1">
        <f t="shared" si="26"/>
        <v>0</v>
      </c>
      <c r="AN98" s="127">
        <f t="shared" si="27"/>
        <v>0</v>
      </c>
      <c r="AO98" s="126">
        <f t="shared" si="29"/>
        <v>0.85</v>
      </c>
    </row>
    <row r="99" spans="1:41" x14ac:dyDescent="0.3">
      <c r="A99" s="63">
        <f t="shared" si="28"/>
        <v>0.96</v>
      </c>
      <c r="D99" s="179"/>
      <c r="F99" s="21"/>
      <c r="G99" s="63">
        <v>0.57999999999999996</v>
      </c>
      <c r="I99" s="63" cm="1">
        <f t="array" ref="I99">IF($G99&gt;=I$7,TREND(J$6:J$7,I$6:I$7,$G99),IF($G99&gt;=I$8,TREND(J$7:J$8,I$7:I$8,$G99),IF($G99&gt;=I$9,TREND(J$8:J$9,I$8:I$9,$G99),IF($G99&gt;=I$10,TREND(J$9:J$10,I$9:I$10,$G99),IF($G99&gt;=I$11,TREND(J$10:J$11,I$10:I$11,$G99),0)))))</f>
        <v>0.96</v>
      </c>
      <c r="J99" s="20"/>
      <c r="K99" s="3"/>
      <c r="N99" s="63" cm="1">
        <f t="array" ref="N99">IF($G99&gt;=N$7,TREND(O$6:O$7,N$6:N$7,$G99),IF($G99&gt;=N$8,TREND(O$7:O$8,N$7:N$8,$G99),IF($G99&gt;=N$9,TREND(O$8:O$9,N$8:N$9,$G99),IF($G99&gt;=N$10,TREND(O$9:O$10,N$9:N$10,$G99),IF($G99&gt;=N$11,TREND(O$10:O$11,N$10:N$11,$G99),0)))))</f>
        <v>0.96</v>
      </c>
      <c r="S99" s="63" cm="1">
        <f t="array" ref="S99">IF($G99&gt;=S$7,TREND(T$6:T$7,S$6:S$7,$G99),IF($G99&gt;=S$8,TREND(T$7:T$8,S$7:S$8,$G99),IF($G99&gt;=S$9,TREND(T$8:T$9,S$8:S$9,$G99),IF($G99&gt;=S$10,TREND(T$9:T$10,S$9:S$10,$G99),IF($G99&gt;=S$11,TREND(T$10:T$11,S$10:S$11,$G99),0)))))</f>
        <v>0.96</v>
      </c>
      <c r="X99" s="152">
        <v>0</v>
      </c>
      <c r="Y99" s="20"/>
      <c r="Z99" s="18"/>
      <c r="AA99" s="18"/>
      <c r="AB99" s="18"/>
      <c r="AC99" s="18"/>
      <c r="AD99" s="18"/>
      <c r="AE99" s="18"/>
      <c r="AF99" s="18"/>
      <c r="AI99" s="21"/>
      <c r="AJ99" s="29">
        <f t="shared" si="30"/>
        <v>45806</v>
      </c>
      <c r="AK99">
        <f t="shared" si="24"/>
        <v>0</v>
      </c>
      <c r="AL99" s="1">
        <f t="shared" si="25"/>
        <v>1</v>
      </c>
      <c r="AM99" s="1">
        <f t="shared" si="26"/>
        <v>0</v>
      </c>
      <c r="AN99" s="127">
        <f t="shared" si="27"/>
        <v>0</v>
      </c>
      <c r="AO99" s="126">
        <f t="shared" si="29"/>
        <v>0.85</v>
      </c>
    </row>
    <row r="100" spans="1:41" x14ac:dyDescent="0.3">
      <c r="A100" s="63">
        <f t="shared" si="28"/>
        <v>0.95500000000000007</v>
      </c>
      <c r="D100" s="179"/>
      <c r="F100" s="21"/>
      <c r="G100" s="63">
        <v>0.59</v>
      </c>
      <c r="I100" s="63" cm="1">
        <f t="array" ref="I100">IF($G100&gt;=I$7,TREND(J$6:J$7,I$6:I$7,$G100),IF($G100&gt;=I$8,TREND(J$7:J$8,I$7:I$8,$G100),IF($G100&gt;=I$9,TREND(J$8:J$9,I$8:I$9,$G100),IF($G100&gt;=I$10,TREND(J$9:J$10,I$9:I$10,$G100),IF($G100&gt;=I$11,TREND(J$10:J$11,I$10:I$11,$G100),0)))))</f>
        <v>0.95500000000000007</v>
      </c>
      <c r="J100" s="20"/>
      <c r="K100" s="3"/>
      <c r="N100" s="63" cm="1">
        <f t="array" ref="N100">IF($G100&gt;=N$7,TREND(O$6:O$7,N$6:N$7,$G100),IF($G100&gt;=N$8,TREND(O$7:O$8,N$7:N$8,$G100),IF($G100&gt;=N$9,TREND(O$8:O$9,N$8:N$9,$G100),IF($G100&gt;=N$10,TREND(O$9:O$10,N$9:N$10,$G100),IF($G100&gt;=N$11,TREND(O$10:O$11,N$10:N$11,$G100),0)))))</f>
        <v>0.95500000000000007</v>
      </c>
      <c r="S100" s="63" cm="1">
        <f t="array" ref="S100">IF($G100&gt;=S$7,TREND(T$6:T$7,S$6:S$7,$G100),IF($G100&gt;=S$8,TREND(T$7:T$8,S$7:S$8,$G100),IF($G100&gt;=S$9,TREND(T$8:T$9,S$8:S$9,$G100),IF($G100&gt;=S$10,TREND(T$9:T$10,S$9:S$10,$G100),IF($G100&gt;=S$11,TREND(T$10:T$11,S$10:S$11,$G100),0)))))</f>
        <v>0.95500000000000007</v>
      </c>
      <c r="X100" s="152">
        <v>0</v>
      </c>
      <c r="Y100" s="20"/>
      <c r="Z100" s="18"/>
      <c r="AA100" s="18"/>
      <c r="AB100" s="18"/>
      <c r="AC100" s="18"/>
      <c r="AD100" s="18"/>
      <c r="AE100" s="18"/>
      <c r="AF100" s="18"/>
      <c r="AI100" s="21"/>
      <c r="AJ100" s="29">
        <f t="shared" si="30"/>
        <v>45807</v>
      </c>
      <c r="AK100">
        <f t="shared" si="24"/>
        <v>0</v>
      </c>
      <c r="AL100" s="1">
        <f t="shared" si="25"/>
        <v>1</v>
      </c>
      <c r="AM100" s="1">
        <f t="shared" si="26"/>
        <v>0</v>
      </c>
      <c r="AN100" s="127">
        <f t="shared" si="27"/>
        <v>0</v>
      </c>
      <c r="AO100" s="126">
        <f t="shared" si="29"/>
        <v>0.85</v>
      </c>
    </row>
    <row r="101" spans="1:41" x14ac:dyDescent="0.3">
      <c r="A101" s="63">
        <f t="shared" si="28"/>
        <v>0.94999999999999984</v>
      </c>
      <c r="D101" s="179"/>
      <c r="F101" s="21"/>
      <c r="G101" s="63">
        <v>0.6</v>
      </c>
      <c r="I101" s="63" cm="1">
        <f t="array" ref="I101">IF($G101&gt;=I$7,TREND(J$6:J$7,I$6:I$7,$G101),IF($G101&gt;=I$8,TREND(J$7:J$8,I$7:I$8,$G101),IF($G101&gt;=I$9,TREND(J$8:J$9,I$8:I$9,$G101),IF($G101&gt;=I$10,TREND(J$9:J$10,I$9:I$10,$G101),IF($G101&gt;=I$11,TREND(J$10:J$11,I$10:I$11,$G101),0)))))</f>
        <v>0.95</v>
      </c>
      <c r="J101" s="20"/>
      <c r="K101" s="3"/>
      <c r="N101" s="63" cm="1">
        <f t="array" ref="N101">IF($G101&gt;=N$7,TREND(O$6:O$7,N$6:N$7,$G101),IF($G101&gt;=N$8,TREND(O$7:O$8,N$7:N$8,$G101),IF($G101&gt;=N$9,TREND(O$8:O$9,N$8:N$9,$G101),IF($G101&gt;=N$10,TREND(O$9:O$10,N$9:N$10,$G101),IF($G101&gt;=N$11,TREND(O$10:O$11,N$10:N$11,$G101),0)))))</f>
        <v>0.95</v>
      </c>
      <c r="S101" s="63" cm="1">
        <f t="array" ref="S101">IF($G101&gt;=S$7,TREND(T$6:T$7,S$6:S$7,$G101),IF($G101&gt;=S$8,TREND(T$7:T$8,S$7:S$8,$G101),IF($G101&gt;=S$9,TREND(T$8:T$9,S$8:S$9,$G101),IF($G101&gt;=S$10,TREND(T$9:T$10,S$9:S$10,$G101),IF($G101&gt;=S$11,TREND(T$10:T$11,S$10:S$11,$G101),0)))))</f>
        <v>0.95</v>
      </c>
      <c r="X101" s="152">
        <v>0</v>
      </c>
      <c r="Y101" s="20"/>
      <c r="Z101" s="18"/>
      <c r="AA101" s="18"/>
      <c r="AB101" s="18"/>
      <c r="AC101" s="18"/>
      <c r="AD101" s="18"/>
      <c r="AE101" s="18"/>
      <c r="AF101" s="18"/>
      <c r="AI101" s="21"/>
      <c r="AJ101" s="29">
        <f t="shared" si="30"/>
        <v>45808</v>
      </c>
      <c r="AK101">
        <f t="shared" si="24"/>
        <v>0</v>
      </c>
      <c r="AL101" s="1">
        <f t="shared" si="25"/>
        <v>1</v>
      </c>
      <c r="AM101" s="1">
        <f t="shared" si="26"/>
        <v>0</v>
      </c>
      <c r="AN101" s="127">
        <f t="shared" si="27"/>
        <v>0</v>
      </c>
      <c r="AO101" s="126">
        <f t="shared" si="29"/>
        <v>0.85</v>
      </c>
    </row>
    <row r="102" spans="1:41" x14ac:dyDescent="0.3">
      <c r="A102" s="63">
        <f t="shared" si="28"/>
        <v>0.94499999999999995</v>
      </c>
      <c r="D102" s="179"/>
      <c r="F102" s="21"/>
      <c r="G102" s="63">
        <v>0.61</v>
      </c>
      <c r="I102" s="63" cm="1">
        <f t="array" ref="I102">IF($G102&gt;=I$7,TREND(J$6:J$7,I$6:I$7,$G102),IF($G102&gt;=I$8,TREND(J$7:J$8,I$7:I$8,$G102),IF($G102&gt;=I$9,TREND(J$8:J$9,I$8:I$9,$G102),IF($G102&gt;=I$10,TREND(J$9:J$10,I$9:I$10,$G102),IF($G102&gt;=I$11,TREND(J$10:J$11,I$10:I$11,$G102),0)))))</f>
        <v>0.94500000000000006</v>
      </c>
      <c r="J102" s="20"/>
      <c r="K102" s="3"/>
      <c r="N102" s="63" cm="1">
        <f t="array" ref="N102">IF($G102&gt;=N$7,TREND(O$6:O$7,N$6:N$7,$G102),IF($G102&gt;=N$8,TREND(O$7:O$8,N$7:N$8,$G102),IF($G102&gt;=N$9,TREND(O$8:O$9,N$8:N$9,$G102),IF($G102&gt;=N$10,TREND(O$9:O$10,N$9:N$10,$G102),IF($G102&gt;=N$11,TREND(O$10:O$11,N$10:N$11,$G102),0)))))</f>
        <v>0.94500000000000006</v>
      </c>
      <c r="S102" s="63" cm="1">
        <f t="array" ref="S102">IF($G102&gt;=S$7,TREND(T$6:T$7,S$6:S$7,$G102),IF($G102&gt;=S$8,TREND(T$7:T$8,S$7:S$8,$G102),IF($G102&gt;=S$9,TREND(T$8:T$9,S$8:S$9,$G102),IF($G102&gt;=S$10,TREND(T$9:T$10,S$9:S$10,$G102),IF($G102&gt;=S$11,TREND(T$10:T$11,S$10:S$11,$G102),0)))))</f>
        <v>0.94500000000000006</v>
      </c>
      <c r="X102" s="152">
        <v>0</v>
      </c>
      <c r="Y102" s="20"/>
      <c r="Z102" s="18"/>
      <c r="AA102" s="18"/>
      <c r="AB102" s="18"/>
      <c r="AC102" s="18"/>
      <c r="AD102" s="18"/>
      <c r="AE102" s="18"/>
      <c r="AF102" s="18"/>
      <c r="AI102" s="21"/>
      <c r="AJ102" s="29">
        <f t="shared" si="30"/>
        <v>45809</v>
      </c>
      <c r="AK102">
        <f t="shared" si="24"/>
        <v>0</v>
      </c>
      <c r="AL102" s="1">
        <f t="shared" si="25"/>
        <v>1</v>
      </c>
      <c r="AM102" s="1">
        <f t="shared" si="26"/>
        <v>0</v>
      </c>
      <c r="AN102" s="127">
        <f t="shared" si="27"/>
        <v>0</v>
      </c>
      <c r="AO102" s="126">
        <f t="shared" si="29"/>
        <v>0.85</v>
      </c>
    </row>
    <row r="103" spans="1:41" x14ac:dyDescent="0.3">
      <c r="A103" s="63">
        <f t="shared" si="28"/>
        <v>0.94</v>
      </c>
      <c r="D103" s="179"/>
      <c r="F103" s="21"/>
      <c r="G103" s="63">
        <v>0.62</v>
      </c>
      <c r="I103" s="63" cm="1">
        <f t="array" ref="I103">IF($G103&gt;=I$7,TREND(J$6:J$7,I$6:I$7,$G103),IF($G103&gt;=I$8,TREND(J$7:J$8,I$7:I$8,$G103),IF($G103&gt;=I$9,TREND(J$8:J$9,I$8:I$9,$G103),IF($G103&gt;=I$10,TREND(J$9:J$10,I$9:I$10,$G103),IF($G103&gt;=I$11,TREND(J$10:J$11,I$10:I$11,$G103),0)))))</f>
        <v>0.94</v>
      </c>
      <c r="J103" s="20"/>
      <c r="K103" s="3"/>
      <c r="N103" s="63" cm="1">
        <f t="array" ref="N103">IF($G103&gt;=N$7,TREND(O$6:O$7,N$6:N$7,$G103),IF($G103&gt;=N$8,TREND(O$7:O$8,N$7:N$8,$G103),IF($G103&gt;=N$9,TREND(O$8:O$9,N$8:N$9,$G103),IF($G103&gt;=N$10,TREND(O$9:O$10,N$9:N$10,$G103),IF($G103&gt;=N$11,TREND(O$10:O$11,N$10:N$11,$G103),0)))))</f>
        <v>0.94</v>
      </c>
      <c r="S103" s="63" cm="1">
        <f t="array" ref="S103">IF($G103&gt;=S$7,TREND(T$6:T$7,S$6:S$7,$G103),IF($G103&gt;=S$8,TREND(T$7:T$8,S$7:S$8,$G103),IF($G103&gt;=S$9,TREND(T$8:T$9,S$8:S$9,$G103),IF($G103&gt;=S$10,TREND(T$9:T$10,S$9:S$10,$G103),IF($G103&gt;=S$11,TREND(T$10:T$11,S$10:S$11,$G103),0)))))</f>
        <v>0.94</v>
      </c>
      <c r="X103" s="152">
        <v>0</v>
      </c>
      <c r="Y103" s="20"/>
      <c r="Z103" s="18"/>
      <c r="AA103" s="18"/>
      <c r="AB103" s="18"/>
      <c r="AC103" s="18"/>
      <c r="AD103" s="18"/>
      <c r="AE103" s="18"/>
      <c r="AF103" s="18"/>
      <c r="AI103" s="21"/>
      <c r="AJ103" s="29">
        <f t="shared" si="30"/>
        <v>45810</v>
      </c>
      <c r="AK103">
        <f t="shared" si="24"/>
        <v>0</v>
      </c>
      <c r="AL103" s="1">
        <f t="shared" si="25"/>
        <v>1</v>
      </c>
      <c r="AM103" s="1">
        <f t="shared" si="26"/>
        <v>0</v>
      </c>
      <c r="AN103" s="127">
        <f t="shared" si="27"/>
        <v>0</v>
      </c>
      <c r="AO103" s="126">
        <f t="shared" si="29"/>
        <v>0.85</v>
      </c>
    </row>
    <row r="104" spans="1:41" x14ac:dyDescent="0.3">
      <c r="A104" s="63">
        <f t="shared" si="28"/>
        <v>0.93500000000000005</v>
      </c>
      <c r="D104" s="179"/>
      <c r="F104" s="21"/>
      <c r="G104" s="63">
        <v>0.63</v>
      </c>
      <c r="I104" s="63" cm="1">
        <f t="array" ref="I104">IF($G104&gt;=I$7,TREND(J$6:J$7,I$6:I$7,$G104),IF($G104&gt;=I$8,TREND(J$7:J$8,I$7:I$8,$G104),IF($G104&gt;=I$9,TREND(J$8:J$9,I$8:I$9,$G104),IF($G104&gt;=I$10,TREND(J$9:J$10,I$9:I$10,$G104),IF($G104&gt;=I$11,TREND(J$10:J$11,I$10:I$11,$G104),0)))))</f>
        <v>0.93500000000000005</v>
      </c>
      <c r="J104" s="20"/>
      <c r="K104" s="3"/>
      <c r="N104" s="63" cm="1">
        <f t="array" ref="N104">IF($G104&gt;=N$7,TREND(O$6:O$7,N$6:N$7,$G104),IF($G104&gt;=N$8,TREND(O$7:O$8,N$7:N$8,$G104),IF($G104&gt;=N$9,TREND(O$8:O$9,N$8:N$9,$G104),IF($G104&gt;=N$10,TREND(O$9:O$10,N$9:N$10,$G104),IF($G104&gt;=N$11,TREND(O$10:O$11,N$10:N$11,$G104),0)))))</f>
        <v>0.93500000000000005</v>
      </c>
      <c r="S104" s="63" cm="1">
        <f t="array" ref="S104">IF($G104&gt;=S$7,TREND(T$6:T$7,S$6:S$7,$G104),IF($G104&gt;=S$8,TREND(T$7:T$8,S$7:S$8,$G104),IF($G104&gt;=S$9,TREND(T$8:T$9,S$8:S$9,$G104),IF($G104&gt;=S$10,TREND(T$9:T$10,S$9:S$10,$G104),IF($G104&gt;=S$11,TREND(T$10:T$11,S$10:S$11,$G104),0)))))</f>
        <v>0.93500000000000005</v>
      </c>
      <c r="X104" s="152">
        <v>0</v>
      </c>
      <c r="Y104" s="20"/>
      <c r="Z104" s="18"/>
      <c r="AA104" s="18"/>
      <c r="AB104" s="18"/>
      <c r="AC104" s="18"/>
      <c r="AD104" s="18"/>
      <c r="AE104" s="18"/>
      <c r="AF104" s="18"/>
      <c r="AI104" s="21"/>
      <c r="AJ104" s="29">
        <f t="shared" si="30"/>
        <v>45811</v>
      </c>
      <c r="AK104">
        <f t="shared" si="24"/>
        <v>0</v>
      </c>
      <c r="AL104" s="1">
        <f t="shared" si="25"/>
        <v>1</v>
      </c>
      <c r="AM104" s="1">
        <f t="shared" si="26"/>
        <v>0</v>
      </c>
      <c r="AN104" s="127">
        <f t="shared" si="27"/>
        <v>0</v>
      </c>
      <c r="AO104" s="126">
        <f t="shared" si="29"/>
        <v>0.85</v>
      </c>
    </row>
    <row r="105" spans="1:41" x14ac:dyDescent="0.3">
      <c r="A105" s="63">
        <f t="shared" si="28"/>
        <v>0.93</v>
      </c>
      <c r="D105" s="179"/>
      <c r="F105" s="21"/>
      <c r="G105" s="63">
        <v>0.64</v>
      </c>
      <c r="I105" s="63" cm="1">
        <f t="array" ref="I105">IF($G105&gt;=I$7,TREND(J$6:J$7,I$6:I$7,$G105),IF($G105&gt;=I$8,TREND(J$7:J$8,I$7:I$8,$G105),IF($G105&gt;=I$9,TREND(J$8:J$9,I$8:I$9,$G105),IF($G105&gt;=I$10,TREND(J$9:J$10,I$9:I$10,$G105),IF($G105&gt;=I$11,TREND(J$10:J$11,I$10:I$11,$G105),0)))))</f>
        <v>0.92999999999999994</v>
      </c>
      <c r="J105" s="20"/>
      <c r="K105" s="3"/>
      <c r="N105" s="63" cm="1">
        <f t="array" ref="N105">IF($G105&gt;=N$7,TREND(O$6:O$7,N$6:N$7,$G105),IF($G105&gt;=N$8,TREND(O$7:O$8,N$7:N$8,$G105),IF($G105&gt;=N$9,TREND(O$8:O$9,N$8:N$9,$G105),IF($G105&gt;=N$10,TREND(O$9:O$10,N$9:N$10,$G105),IF($G105&gt;=N$11,TREND(O$10:O$11,N$10:N$11,$G105),0)))))</f>
        <v>0.92999999999999994</v>
      </c>
      <c r="S105" s="63" cm="1">
        <f t="array" ref="S105">IF($G105&gt;=S$7,TREND(T$6:T$7,S$6:S$7,$G105),IF($G105&gt;=S$8,TREND(T$7:T$8,S$7:S$8,$G105),IF($G105&gt;=S$9,TREND(T$8:T$9,S$8:S$9,$G105),IF($G105&gt;=S$10,TREND(T$9:T$10,S$9:S$10,$G105),IF($G105&gt;=S$11,TREND(T$10:T$11,S$10:S$11,$G105),0)))))</f>
        <v>0.92999999999999994</v>
      </c>
      <c r="X105" s="152">
        <v>0</v>
      </c>
      <c r="Y105" s="20"/>
      <c r="Z105" s="18"/>
      <c r="AA105" s="18"/>
      <c r="AB105" s="18"/>
      <c r="AC105" s="18"/>
      <c r="AD105" s="18"/>
      <c r="AE105" s="18"/>
      <c r="AF105" s="18"/>
      <c r="AI105" s="21"/>
      <c r="AJ105" s="29">
        <f t="shared" si="30"/>
        <v>45812</v>
      </c>
      <c r="AK105">
        <f t="shared" ref="AK105:AK168" si="31">_xlfn.XLOOKUP(AJ105,A$27:A$36,B$27:B$36,0,0)</f>
        <v>0</v>
      </c>
      <c r="AL105" s="1">
        <f t="shared" ref="AL105:AL168" si="32">_xlfn.XLOOKUP(AJ105,A$15:A$24,B$15:B$24,1,0)</f>
        <v>1</v>
      </c>
      <c r="AM105" s="1">
        <f t="shared" ref="AM105:AM168" si="33">_xlfn.XLOOKUP(AJ105,A$27:A$36,B$27:B$36,0,-1)</f>
        <v>0</v>
      </c>
      <c r="AN105" s="127">
        <f t="shared" ref="AN105:AN168" si="34">AK105</f>
        <v>0</v>
      </c>
      <c r="AO105" s="126">
        <f t="shared" si="29"/>
        <v>0.85</v>
      </c>
    </row>
    <row r="106" spans="1:41" x14ac:dyDescent="0.3">
      <c r="A106" s="63">
        <f t="shared" ref="A106:A141" si="35">(IFERROR((I106*$H$3/$I$4),0)+IFERROR((N106*$M$3/$N$4),0)+IFERROR((S106*$R$3/$S$4),0)+IFERROR((X106*$W$3/$X$4),0))/($D$5/1000)</f>
        <v>0.92500000000000016</v>
      </c>
      <c r="D106" s="179"/>
      <c r="F106" s="21"/>
      <c r="G106" s="63">
        <v>0.65</v>
      </c>
      <c r="I106" s="63" cm="1">
        <f t="array" ref="I106">IF($G106&gt;=I$7,TREND(J$6:J$7,I$6:I$7,$G106),IF($G106&gt;=I$8,TREND(J$7:J$8,I$7:I$8,$G106),IF($G106&gt;=I$9,TREND(J$8:J$9,I$8:I$9,$G106),IF($G106&gt;=I$10,TREND(J$9:J$10,I$9:I$10,$G106),IF($G106&gt;=I$11,TREND(J$10:J$11,I$10:I$11,$G106),0)))))</f>
        <v>0.92500000000000004</v>
      </c>
      <c r="J106" s="20"/>
      <c r="K106" s="3"/>
      <c r="N106" s="63" cm="1">
        <f t="array" ref="N106">IF($G106&gt;=N$7,TREND(O$6:O$7,N$6:N$7,$G106),IF($G106&gt;=N$8,TREND(O$7:O$8,N$7:N$8,$G106),IF($G106&gt;=N$9,TREND(O$8:O$9,N$8:N$9,$G106),IF($G106&gt;=N$10,TREND(O$9:O$10,N$9:N$10,$G106),IF($G106&gt;=N$11,TREND(O$10:O$11,N$10:N$11,$G106),0)))))</f>
        <v>0.92500000000000004</v>
      </c>
      <c r="S106" s="63" cm="1">
        <f t="array" ref="S106">IF($G106&gt;=S$7,TREND(T$6:T$7,S$6:S$7,$G106),IF($G106&gt;=S$8,TREND(T$7:T$8,S$7:S$8,$G106),IF($G106&gt;=S$9,TREND(T$8:T$9,S$8:S$9,$G106),IF($G106&gt;=S$10,TREND(T$9:T$10,S$9:S$10,$G106),IF($G106&gt;=S$11,TREND(T$10:T$11,S$10:S$11,$G106),0)))))</f>
        <v>0.92500000000000004</v>
      </c>
      <c r="X106" s="152">
        <v>0</v>
      </c>
      <c r="Y106" s="20"/>
      <c r="Z106" s="18"/>
      <c r="AA106" s="18"/>
      <c r="AB106" s="18"/>
      <c r="AC106" s="18"/>
      <c r="AD106" s="18"/>
      <c r="AE106" s="18"/>
      <c r="AF106" s="18"/>
      <c r="AI106" s="21"/>
      <c r="AJ106" s="29">
        <f t="shared" si="30"/>
        <v>45813</v>
      </c>
      <c r="AK106">
        <f t="shared" si="31"/>
        <v>0</v>
      </c>
      <c r="AL106" s="1">
        <f t="shared" si="32"/>
        <v>1</v>
      </c>
      <c r="AM106" s="1">
        <f t="shared" si="33"/>
        <v>0</v>
      </c>
      <c r="AN106" s="127">
        <f t="shared" si="34"/>
        <v>0</v>
      </c>
      <c r="AO106" s="126">
        <f t="shared" ref="AO106:AO169" si="36">IF(AL106=1,AO107,AL106)</f>
        <v>0.85</v>
      </c>
    </row>
    <row r="107" spans="1:41" x14ac:dyDescent="0.3">
      <c r="A107" s="63">
        <f t="shared" si="35"/>
        <v>0.91999999999999982</v>
      </c>
      <c r="D107" s="179"/>
      <c r="F107" s="21"/>
      <c r="G107" s="63">
        <v>0.66</v>
      </c>
      <c r="I107" s="63" cm="1">
        <f t="array" ref="I107">IF($G107&gt;=I$7,TREND(J$6:J$7,I$6:I$7,$G107),IF($G107&gt;=I$8,TREND(J$7:J$8,I$7:I$8,$G107),IF($G107&gt;=I$9,TREND(J$8:J$9,I$8:I$9,$G107),IF($G107&gt;=I$10,TREND(J$9:J$10,I$9:I$10,$G107),IF($G107&gt;=I$11,TREND(J$10:J$11,I$10:I$11,$G107),0)))))</f>
        <v>0.91999999999999993</v>
      </c>
      <c r="J107" s="20"/>
      <c r="K107" s="3"/>
      <c r="N107" s="63" cm="1">
        <f t="array" ref="N107">IF($G107&gt;=N$7,TREND(O$6:O$7,N$6:N$7,$G107),IF($G107&gt;=N$8,TREND(O$7:O$8,N$7:N$8,$G107),IF($G107&gt;=N$9,TREND(O$8:O$9,N$8:N$9,$G107),IF($G107&gt;=N$10,TREND(O$9:O$10,N$9:N$10,$G107),IF($G107&gt;=N$11,TREND(O$10:O$11,N$10:N$11,$G107),0)))))</f>
        <v>0.91999999999999993</v>
      </c>
      <c r="S107" s="63" cm="1">
        <f t="array" ref="S107">IF($G107&gt;=S$7,TREND(T$6:T$7,S$6:S$7,$G107),IF($G107&gt;=S$8,TREND(T$7:T$8,S$7:S$8,$G107),IF($G107&gt;=S$9,TREND(T$8:T$9,S$8:S$9,$G107),IF($G107&gt;=S$10,TREND(T$9:T$10,S$9:S$10,$G107),IF($G107&gt;=S$11,TREND(T$10:T$11,S$10:S$11,$G107),0)))))</f>
        <v>0.91999999999999993</v>
      </c>
      <c r="X107" s="152">
        <v>0</v>
      </c>
      <c r="Y107" s="20"/>
      <c r="Z107" s="18"/>
      <c r="AA107" s="18"/>
      <c r="AB107" s="18"/>
      <c r="AC107" s="18"/>
      <c r="AD107" s="18"/>
      <c r="AE107" s="18"/>
      <c r="AF107" s="18"/>
      <c r="AI107" s="21"/>
      <c r="AJ107" s="29">
        <f t="shared" ref="AJ107:AJ170" si="37">AJ106+1</f>
        <v>45814</v>
      </c>
      <c r="AK107">
        <f t="shared" si="31"/>
        <v>0</v>
      </c>
      <c r="AL107" s="1">
        <f t="shared" si="32"/>
        <v>1</v>
      </c>
      <c r="AM107" s="1">
        <f t="shared" si="33"/>
        <v>0</v>
      </c>
      <c r="AN107" s="127">
        <f t="shared" si="34"/>
        <v>0</v>
      </c>
      <c r="AO107" s="126">
        <f t="shared" si="36"/>
        <v>0.85</v>
      </c>
    </row>
    <row r="108" spans="1:41" x14ac:dyDescent="0.3">
      <c r="A108" s="63">
        <f t="shared" si="35"/>
        <v>0.91500000000000004</v>
      </c>
      <c r="D108" s="179"/>
      <c r="F108" s="21"/>
      <c r="G108" s="63">
        <v>0.67</v>
      </c>
      <c r="I108" s="63" cm="1">
        <f t="array" ref="I108">IF($G108&gt;=I$7,TREND(J$6:J$7,I$6:I$7,$G108),IF($G108&gt;=I$8,TREND(J$7:J$8,I$7:I$8,$G108),IF($G108&gt;=I$9,TREND(J$8:J$9,I$8:I$9,$G108),IF($G108&gt;=I$10,TREND(J$9:J$10,I$9:I$10,$G108),IF($G108&gt;=I$11,TREND(J$10:J$11,I$10:I$11,$G108),0)))))</f>
        <v>0.91500000000000004</v>
      </c>
      <c r="J108" s="20"/>
      <c r="K108" s="3"/>
      <c r="N108" s="63" cm="1">
        <f t="array" ref="N108">IF($G108&gt;=N$7,TREND(O$6:O$7,N$6:N$7,$G108),IF($G108&gt;=N$8,TREND(O$7:O$8,N$7:N$8,$G108),IF($G108&gt;=N$9,TREND(O$8:O$9,N$8:N$9,$G108),IF($G108&gt;=N$10,TREND(O$9:O$10,N$9:N$10,$G108),IF($G108&gt;=N$11,TREND(O$10:O$11,N$10:N$11,$G108),0)))))</f>
        <v>0.91500000000000004</v>
      </c>
      <c r="S108" s="63" cm="1">
        <f t="array" ref="S108">IF($G108&gt;=S$7,TREND(T$6:T$7,S$6:S$7,$G108),IF($G108&gt;=S$8,TREND(T$7:T$8,S$7:S$8,$G108),IF($G108&gt;=S$9,TREND(T$8:T$9,S$8:S$9,$G108),IF($G108&gt;=S$10,TREND(T$9:T$10,S$9:S$10,$G108),IF($G108&gt;=S$11,TREND(T$10:T$11,S$10:S$11,$G108),0)))))</f>
        <v>0.91500000000000004</v>
      </c>
      <c r="X108" s="152">
        <v>0</v>
      </c>
      <c r="Y108" s="20"/>
      <c r="Z108" s="18"/>
      <c r="AA108" s="18"/>
      <c r="AB108" s="18"/>
      <c r="AC108" s="18"/>
      <c r="AD108" s="18"/>
      <c r="AE108" s="18"/>
      <c r="AF108" s="18"/>
      <c r="AI108" s="21"/>
      <c r="AJ108" s="29">
        <f t="shared" si="37"/>
        <v>45815</v>
      </c>
      <c r="AK108">
        <f t="shared" si="31"/>
        <v>0</v>
      </c>
      <c r="AL108" s="1">
        <f t="shared" si="32"/>
        <v>1</v>
      </c>
      <c r="AM108" s="1">
        <f t="shared" si="33"/>
        <v>0</v>
      </c>
      <c r="AN108" s="127">
        <f t="shared" si="34"/>
        <v>0</v>
      </c>
      <c r="AO108" s="126">
        <f t="shared" si="36"/>
        <v>0.85</v>
      </c>
    </row>
    <row r="109" spans="1:41" x14ac:dyDescent="0.3">
      <c r="A109" s="63">
        <f t="shared" si="35"/>
        <v>0.91</v>
      </c>
      <c r="D109" s="179"/>
      <c r="F109" s="21"/>
      <c r="G109" s="63">
        <v>0.68</v>
      </c>
      <c r="I109" s="63" cm="1">
        <f t="array" ref="I109">IF($G109&gt;=I$7,TREND(J$6:J$7,I$6:I$7,$G109),IF($G109&gt;=I$8,TREND(J$7:J$8,I$7:I$8,$G109),IF($G109&gt;=I$9,TREND(J$8:J$9,I$8:I$9,$G109),IF($G109&gt;=I$10,TREND(J$9:J$10,I$9:I$10,$G109),IF($G109&gt;=I$11,TREND(J$10:J$11,I$10:I$11,$G109),0)))))</f>
        <v>0.90999999999999992</v>
      </c>
      <c r="J109" s="20"/>
      <c r="K109" s="3"/>
      <c r="N109" s="63" cm="1">
        <f t="array" ref="N109">IF($G109&gt;=N$7,TREND(O$6:O$7,N$6:N$7,$G109),IF($G109&gt;=N$8,TREND(O$7:O$8,N$7:N$8,$G109),IF($G109&gt;=N$9,TREND(O$8:O$9,N$8:N$9,$G109),IF($G109&gt;=N$10,TREND(O$9:O$10,N$9:N$10,$G109),IF($G109&gt;=N$11,TREND(O$10:O$11,N$10:N$11,$G109),0)))))</f>
        <v>0.90999999999999992</v>
      </c>
      <c r="S109" s="63" cm="1">
        <f t="array" ref="S109">IF($G109&gt;=S$7,TREND(T$6:T$7,S$6:S$7,$G109),IF($G109&gt;=S$8,TREND(T$7:T$8,S$7:S$8,$G109),IF($G109&gt;=S$9,TREND(T$8:T$9,S$8:S$9,$G109),IF($G109&gt;=S$10,TREND(T$9:T$10,S$9:S$10,$G109),IF($G109&gt;=S$11,TREND(T$10:T$11,S$10:S$11,$G109),0)))))</f>
        <v>0.90999999999999992</v>
      </c>
      <c r="X109" s="152">
        <v>0</v>
      </c>
      <c r="Y109" s="20"/>
      <c r="Z109" s="18"/>
      <c r="AA109" s="18"/>
      <c r="AB109" s="18"/>
      <c r="AC109" s="18"/>
      <c r="AD109" s="18"/>
      <c r="AE109" s="18"/>
      <c r="AF109" s="18"/>
      <c r="AI109" s="21"/>
      <c r="AJ109" s="29">
        <f t="shared" si="37"/>
        <v>45816</v>
      </c>
      <c r="AK109">
        <f t="shared" si="31"/>
        <v>0</v>
      </c>
      <c r="AL109" s="1">
        <f t="shared" si="32"/>
        <v>1</v>
      </c>
      <c r="AM109" s="1">
        <f t="shared" si="33"/>
        <v>0</v>
      </c>
      <c r="AN109" s="127">
        <f t="shared" si="34"/>
        <v>0</v>
      </c>
      <c r="AO109" s="126">
        <f t="shared" si="36"/>
        <v>0.85</v>
      </c>
    </row>
    <row r="110" spans="1:41" x14ac:dyDescent="0.3">
      <c r="A110" s="63">
        <f t="shared" si="35"/>
        <v>0.90500000000000014</v>
      </c>
      <c r="D110" s="179"/>
      <c r="F110" s="21"/>
      <c r="G110" s="63">
        <v>0.69</v>
      </c>
      <c r="I110" s="63" cm="1">
        <f t="array" ref="I110">IF($G110&gt;=I$7,TREND(J$6:J$7,I$6:I$7,$G110),IF($G110&gt;=I$8,TREND(J$7:J$8,I$7:I$8,$G110),IF($G110&gt;=I$9,TREND(J$8:J$9,I$8:I$9,$G110),IF($G110&gt;=I$10,TREND(J$9:J$10,I$9:I$10,$G110),IF($G110&gt;=I$11,TREND(J$10:J$11,I$10:I$11,$G110),0)))))</f>
        <v>0.90500000000000003</v>
      </c>
      <c r="J110" s="20"/>
      <c r="K110" s="3"/>
      <c r="N110" s="63" cm="1">
        <f t="array" ref="N110">IF($G110&gt;=N$7,TREND(O$6:O$7,N$6:N$7,$G110),IF($G110&gt;=N$8,TREND(O$7:O$8,N$7:N$8,$G110),IF($G110&gt;=N$9,TREND(O$8:O$9,N$8:N$9,$G110),IF($G110&gt;=N$10,TREND(O$9:O$10,N$9:N$10,$G110),IF($G110&gt;=N$11,TREND(O$10:O$11,N$10:N$11,$G110),0)))))</f>
        <v>0.90500000000000003</v>
      </c>
      <c r="S110" s="63" cm="1">
        <f t="array" ref="S110">IF($G110&gt;=S$7,TREND(T$6:T$7,S$6:S$7,$G110),IF($G110&gt;=S$8,TREND(T$7:T$8,S$7:S$8,$G110),IF($G110&gt;=S$9,TREND(T$8:T$9,S$8:S$9,$G110),IF($G110&gt;=S$10,TREND(T$9:T$10,S$9:S$10,$G110),IF($G110&gt;=S$11,TREND(T$10:T$11,S$10:S$11,$G110),0)))))</f>
        <v>0.90500000000000003</v>
      </c>
      <c r="X110" s="152">
        <v>0</v>
      </c>
      <c r="Y110" s="20"/>
      <c r="Z110" s="18"/>
      <c r="AA110" s="18"/>
      <c r="AB110" s="18"/>
      <c r="AC110" s="18"/>
      <c r="AD110" s="18"/>
      <c r="AE110" s="18"/>
      <c r="AF110" s="18"/>
      <c r="AI110" s="21"/>
      <c r="AJ110" s="29">
        <f t="shared" si="37"/>
        <v>45817</v>
      </c>
      <c r="AK110">
        <f t="shared" si="31"/>
        <v>0</v>
      </c>
      <c r="AL110" s="1">
        <f t="shared" si="32"/>
        <v>1</v>
      </c>
      <c r="AM110" s="1">
        <f t="shared" si="33"/>
        <v>0</v>
      </c>
      <c r="AN110" s="127">
        <f t="shared" si="34"/>
        <v>0</v>
      </c>
      <c r="AO110" s="126">
        <f t="shared" si="36"/>
        <v>0.85</v>
      </c>
    </row>
    <row r="111" spans="1:41" x14ac:dyDescent="0.3">
      <c r="A111" s="63">
        <f t="shared" si="35"/>
        <v>0.9</v>
      </c>
      <c r="D111" s="179"/>
      <c r="F111" s="21"/>
      <c r="G111" s="63">
        <v>0.7</v>
      </c>
      <c r="I111" s="63" cm="1">
        <f t="array" ref="I111">IF($G111&gt;=I$7,TREND(J$6:J$7,I$6:I$7,$G111),IF($G111&gt;=I$8,TREND(J$7:J$8,I$7:I$8,$G111),IF($G111&gt;=I$9,TREND(J$8:J$9,I$8:I$9,$G111),IF($G111&gt;=I$10,TREND(J$9:J$10,I$9:I$10,$G111),IF($G111&gt;=I$11,TREND(J$10:J$11,I$10:I$11,$G111),0)))))</f>
        <v>0.9</v>
      </c>
      <c r="J111" s="20"/>
      <c r="K111" s="3"/>
      <c r="N111" s="63" cm="1">
        <f t="array" ref="N111">IF($G111&gt;=N$7,TREND(O$6:O$7,N$6:N$7,$G111),IF($G111&gt;=N$8,TREND(O$7:O$8,N$7:N$8,$G111),IF($G111&gt;=N$9,TREND(O$8:O$9,N$8:N$9,$G111),IF($G111&gt;=N$10,TREND(O$9:O$10,N$9:N$10,$G111),IF($G111&gt;=N$11,TREND(O$10:O$11,N$10:N$11,$G111),0)))))</f>
        <v>0.9</v>
      </c>
      <c r="S111" s="63" cm="1">
        <f t="array" ref="S111">IF($G111&gt;=S$7,TREND(T$6:T$7,S$6:S$7,$G111),IF($G111&gt;=S$8,TREND(T$7:T$8,S$7:S$8,$G111),IF($G111&gt;=S$9,TREND(T$8:T$9,S$8:S$9,$G111),IF($G111&gt;=S$10,TREND(T$9:T$10,S$9:S$10,$G111),IF($G111&gt;=S$11,TREND(T$10:T$11,S$10:S$11,$G111),0)))))</f>
        <v>0.9</v>
      </c>
      <c r="X111" s="152">
        <v>0</v>
      </c>
      <c r="Y111" s="20"/>
      <c r="Z111" s="18"/>
      <c r="AA111" s="18"/>
      <c r="AB111" s="18"/>
      <c r="AC111" s="18"/>
      <c r="AD111" s="18"/>
      <c r="AE111" s="18"/>
      <c r="AF111" s="18"/>
      <c r="AI111" s="21"/>
      <c r="AJ111" s="29">
        <f t="shared" si="37"/>
        <v>45818</v>
      </c>
      <c r="AK111">
        <f t="shared" si="31"/>
        <v>0</v>
      </c>
      <c r="AL111" s="1">
        <f t="shared" si="32"/>
        <v>1</v>
      </c>
      <c r="AM111" s="1">
        <f t="shared" si="33"/>
        <v>0</v>
      </c>
      <c r="AN111" s="127">
        <f t="shared" si="34"/>
        <v>0</v>
      </c>
      <c r="AO111" s="126">
        <f t="shared" si="36"/>
        <v>0.85</v>
      </c>
    </row>
    <row r="112" spans="1:41" x14ac:dyDescent="0.3">
      <c r="A112" s="63">
        <f t="shared" si="35"/>
        <v>0.89499999999999991</v>
      </c>
      <c r="D112" s="179"/>
      <c r="F112" s="21"/>
      <c r="G112" s="63">
        <v>0.71</v>
      </c>
      <c r="I112" s="63" cm="1">
        <f t="array" ref="I112">IF($G112&gt;=I$7,TREND(J$6:J$7,I$6:I$7,$G112),IF($G112&gt;=I$8,TREND(J$7:J$8,I$7:I$8,$G112),IF($G112&gt;=I$9,TREND(J$8:J$9,I$8:I$9,$G112),IF($G112&gt;=I$10,TREND(J$9:J$10,I$9:I$10,$G112),IF($G112&gt;=I$11,TREND(J$10:J$11,I$10:I$11,$G112),0)))))</f>
        <v>0.89500000000000002</v>
      </c>
      <c r="J112" s="20"/>
      <c r="K112" s="3"/>
      <c r="N112" s="63" cm="1">
        <f t="array" ref="N112">IF($G112&gt;=N$7,TREND(O$6:O$7,N$6:N$7,$G112),IF($G112&gt;=N$8,TREND(O$7:O$8,N$7:N$8,$G112),IF($G112&gt;=N$9,TREND(O$8:O$9,N$8:N$9,$G112),IF($G112&gt;=N$10,TREND(O$9:O$10,N$9:N$10,$G112),IF($G112&gt;=N$11,TREND(O$10:O$11,N$10:N$11,$G112),0)))))</f>
        <v>0.89500000000000002</v>
      </c>
      <c r="S112" s="63" cm="1">
        <f t="array" ref="S112">IF($G112&gt;=S$7,TREND(T$6:T$7,S$6:S$7,$G112),IF($G112&gt;=S$8,TREND(T$7:T$8,S$7:S$8,$G112),IF($G112&gt;=S$9,TREND(T$8:T$9,S$8:S$9,$G112),IF($G112&gt;=S$10,TREND(T$9:T$10,S$9:S$10,$G112),IF($G112&gt;=S$11,TREND(T$10:T$11,S$10:S$11,$G112),0)))))</f>
        <v>0.89500000000000002</v>
      </c>
      <c r="X112" s="152">
        <v>0</v>
      </c>
      <c r="Y112" s="20"/>
      <c r="Z112" s="18"/>
      <c r="AA112" s="18"/>
      <c r="AB112" s="18"/>
      <c r="AC112" s="18"/>
      <c r="AD112" s="18"/>
      <c r="AE112" s="18"/>
      <c r="AF112" s="18"/>
      <c r="AI112" s="21"/>
      <c r="AJ112" s="29">
        <f t="shared" si="37"/>
        <v>45819</v>
      </c>
      <c r="AK112">
        <f t="shared" si="31"/>
        <v>0</v>
      </c>
      <c r="AL112" s="1">
        <f t="shared" si="32"/>
        <v>1</v>
      </c>
      <c r="AM112" s="1">
        <f t="shared" si="33"/>
        <v>0</v>
      </c>
      <c r="AN112" s="127">
        <f t="shared" si="34"/>
        <v>0</v>
      </c>
      <c r="AO112" s="126">
        <f t="shared" si="36"/>
        <v>0.85</v>
      </c>
    </row>
    <row r="113" spans="1:41" x14ac:dyDescent="0.3">
      <c r="A113" s="63">
        <f t="shared" si="35"/>
        <v>0.89</v>
      </c>
      <c r="D113" s="179"/>
      <c r="F113" s="21"/>
      <c r="G113" s="63">
        <v>0.72</v>
      </c>
      <c r="I113" s="63" cm="1">
        <f t="array" ref="I113">IF($G113&gt;=I$7,TREND(J$6:J$7,I$6:I$7,$G113),IF($G113&gt;=I$8,TREND(J$7:J$8,I$7:I$8,$G113),IF($G113&gt;=I$9,TREND(J$8:J$9,I$8:I$9,$G113),IF($G113&gt;=I$10,TREND(J$9:J$10,I$9:I$10,$G113),IF($G113&gt;=I$11,TREND(J$10:J$11,I$10:I$11,$G113),0)))))</f>
        <v>0.89</v>
      </c>
      <c r="J113" s="20"/>
      <c r="K113" s="3"/>
      <c r="N113" s="63" cm="1">
        <f t="array" ref="N113">IF($G113&gt;=N$7,TREND(O$6:O$7,N$6:N$7,$G113),IF($G113&gt;=N$8,TREND(O$7:O$8,N$7:N$8,$G113),IF($G113&gt;=N$9,TREND(O$8:O$9,N$8:N$9,$G113),IF($G113&gt;=N$10,TREND(O$9:O$10,N$9:N$10,$G113),IF($G113&gt;=N$11,TREND(O$10:O$11,N$10:N$11,$G113),0)))))</f>
        <v>0.89</v>
      </c>
      <c r="S113" s="63" cm="1">
        <f t="array" ref="S113">IF($G113&gt;=S$7,TREND(T$6:T$7,S$6:S$7,$G113),IF($G113&gt;=S$8,TREND(T$7:T$8,S$7:S$8,$G113),IF($G113&gt;=S$9,TREND(T$8:T$9,S$8:S$9,$G113),IF($G113&gt;=S$10,TREND(T$9:T$10,S$9:S$10,$G113),IF($G113&gt;=S$11,TREND(T$10:T$11,S$10:S$11,$G113),0)))))</f>
        <v>0.89</v>
      </c>
      <c r="X113" s="152">
        <v>0</v>
      </c>
      <c r="Y113" s="20"/>
      <c r="Z113" s="18"/>
      <c r="AA113" s="18"/>
      <c r="AB113" s="18"/>
      <c r="AC113" s="18"/>
      <c r="AD113" s="18"/>
      <c r="AE113" s="18"/>
      <c r="AF113" s="18"/>
      <c r="AI113" s="21"/>
      <c r="AJ113" s="29">
        <f t="shared" si="37"/>
        <v>45820</v>
      </c>
      <c r="AK113">
        <f t="shared" si="31"/>
        <v>0</v>
      </c>
      <c r="AL113" s="1">
        <f t="shared" si="32"/>
        <v>1</v>
      </c>
      <c r="AM113" s="1">
        <f t="shared" si="33"/>
        <v>0</v>
      </c>
      <c r="AN113" s="127">
        <f t="shared" si="34"/>
        <v>0</v>
      </c>
      <c r="AO113" s="126">
        <f t="shared" si="36"/>
        <v>0.85</v>
      </c>
    </row>
    <row r="114" spans="1:41" x14ac:dyDescent="0.3">
      <c r="A114" s="63">
        <f t="shared" si="35"/>
        <v>0.88500000000000012</v>
      </c>
      <c r="D114" s="179"/>
      <c r="F114" s="21"/>
      <c r="G114" s="63">
        <v>0.73</v>
      </c>
      <c r="I114" s="63" cm="1">
        <f t="array" ref="I114">IF($G114&gt;=I$7,TREND(J$6:J$7,I$6:I$7,$G114),IF($G114&gt;=I$8,TREND(J$7:J$8,I$7:I$8,$G114),IF($G114&gt;=I$9,TREND(J$8:J$9,I$8:I$9,$G114),IF($G114&gt;=I$10,TREND(J$9:J$10,I$9:I$10,$G114),IF($G114&gt;=I$11,TREND(J$10:J$11,I$10:I$11,$G114),0)))))</f>
        <v>0.88500000000000001</v>
      </c>
      <c r="J114" s="20"/>
      <c r="K114" s="3"/>
      <c r="N114" s="63" cm="1">
        <f t="array" ref="N114">IF($G114&gt;=N$7,TREND(O$6:O$7,N$6:N$7,$G114),IF($G114&gt;=N$8,TREND(O$7:O$8,N$7:N$8,$G114),IF($G114&gt;=N$9,TREND(O$8:O$9,N$8:N$9,$G114),IF($G114&gt;=N$10,TREND(O$9:O$10,N$9:N$10,$G114),IF($G114&gt;=N$11,TREND(O$10:O$11,N$10:N$11,$G114),0)))))</f>
        <v>0.88500000000000001</v>
      </c>
      <c r="S114" s="63" cm="1">
        <f t="array" ref="S114">IF($G114&gt;=S$7,TREND(T$6:T$7,S$6:S$7,$G114),IF($G114&gt;=S$8,TREND(T$7:T$8,S$7:S$8,$G114),IF($G114&gt;=S$9,TREND(T$8:T$9,S$8:S$9,$G114),IF($G114&gt;=S$10,TREND(T$9:T$10,S$9:S$10,$G114),IF($G114&gt;=S$11,TREND(T$10:T$11,S$10:S$11,$G114),0)))))</f>
        <v>0.88500000000000001</v>
      </c>
      <c r="X114" s="152">
        <v>0</v>
      </c>
      <c r="Y114" s="20"/>
      <c r="Z114" s="18"/>
      <c r="AA114" s="18"/>
      <c r="AB114" s="18"/>
      <c r="AC114" s="18"/>
      <c r="AD114" s="18"/>
      <c r="AE114" s="18"/>
      <c r="AF114" s="18"/>
      <c r="AI114" s="21"/>
      <c r="AJ114" s="29">
        <f t="shared" si="37"/>
        <v>45821</v>
      </c>
      <c r="AK114">
        <f t="shared" si="31"/>
        <v>0</v>
      </c>
      <c r="AL114" s="1">
        <f t="shared" si="32"/>
        <v>1</v>
      </c>
      <c r="AM114" s="1">
        <f t="shared" si="33"/>
        <v>0</v>
      </c>
      <c r="AN114" s="127">
        <f t="shared" si="34"/>
        <v>0</v>
      </c>
      <c r="AO114" s="126">
        <f t="shared" si="36"/>
        <v>0.85</v>
      </c>
    </row>
    <row r="115" spans="1:41" x14ac:dyDescent="0.3">
      <c r="A115" s="63">
        <f t="shared" si="35"/>
        <v>0.88</v>
      </c>
      <c r="D115" s="179"/>
      <c r="F115" s="21"/>
      <c r="G115" s="63">
        <v>0.74</v>
      </c>
      <c r="I115" s="63" cm="1">
        <f t="array" ref="I115">IF($G115&gt;=I$7,TREND(J$6:J$7,I$6:I$7,$G115),IF($G115&gt;=I$8,TREND(J$7:J$8,I$7:I$8,$G115),IF($G115&gt;=I$9,TREND(J$8:J$9,I$8:I$9,$G115),IF($G115&gt;=I$10,TREND(J$9:J$10,I$9:I$10,$G115),IF($G115&gt;=I$11,TREND(J$10:J$11,I$10:I$11,$G115),0)))))</f>
        <v>0.88</v>
      </c>
      <c r="J115" s="20"/>
      <c r="K115" s="3"/>
      <c r="N115" s="63" cm="1">
        <f t="array" ref="N115">IF($G115&gt;=N$7,TREND(O$6:O$7,N$6:N$7,$G115),IF($G115&gt;=N$8,TREND(O$7:O$8,N$7:N$8,$G115),IF($G115&gt;=N$9,TREND(O$8:O$9,N$8:N$9,$G115),IF($G115&gt;=N$10,TREND(O$9:O$10,N$9:N$10,$G115),IF($G115&gt;=N$11,TREND(O$10:O$11,N$10:N$11,$G115),0)))))</f>
        <v>0.88</v>
      </c>
      <c r="S115" s="63" cm="1">
        <f t="array" ref="S115">IF($G115&gt;=S$7,TREND(T$6:T$7,S$6:S$7,$G115),IF($G115&gt;=S$8,TREND(T$7:T$8,S$7:S$8,$G115),IF($G115&gt;=S$9,TREND(T$8:T$9,S$8:S$9,$G115),IF($G115&gt;=S$10,TREND(T$9:T$10,S$9:S$10,$G115),IF($G115&gt;=S$11,TREND(T$10:T$11,S$10:S$11,$G115),0)))))</f>
        <v>0.88</v>
      </c>
      <c r="X115" s="152">
        <v>0</v>
      </c>
      <c r="Y115" s="20"/>
      <c r="Z115" s="18"/>
      <c r="AA115" s="18"/>
      <c r="AB115" s="18"/>
      <c r="AC115" s="18"/>
      <c r="AD115" s="18"/>
      <c r="AE115" s="18"/>
      <c r="AF115" s="18"/>
      <c r="AI115" s="21"/>
      <c r="AJ115" s="29">
        <f t="shared" si="37"/>
        <v>45822</v>
      </c>
      <c r="AK115">
        <f t="shared" si="31"/>
        <v>0</v>
      </c>
      <c r="AL115" s="1">
        <f t="shared" si="32"/>
        <v>1</v>
      </c>
      <c r="AM115" s="1">
        <f t="shared" si="33"/>
        <v>0</v>
      </c>
      <c r="AN115" s="127">
        <f t="shared" si="34"/>
        <v>0</v>
      </c>
      <c r="AO115" s="126">
        <f t="shared" si="36"/>
        <v>0.85</v>
      </c>
    </row>
    <row r="116" spans="1:41" x14ac:dyDescent="0.3">
      <c r="A116" s="63">
        <f t="shared" si="35"/>
        <v>0.875</v>
      </c>
      <c r="D116" s="179"/>
      <c r="F116" s="21"/>
      <c r="G116" s="63">
        <v>0.75</v>
      </c>
      <c r="I116" s="63" cm="1">
        <f t="array" ref="I116">IF($G116&gt;=I$7,TREND(J$6:J$7,I$6:I$7,$G116),IF($G116&gt;=I$8,TREND(J$7:J$8,I$7:I$8,$G116),IF($G116&gt;=I$9,TREND(J$8:J$9,I$8:I$9,$G116),IF($G116&gt;=I$10,TREND(J$9:J$10,I$9:I$10,$G116),IF($G116&gt;=I$11,TREND(J$10:J$11,I$10:I$11,$G116),0)))))</f>
        <v>0.875</v>
      </c>
      <c r="J116" s="20"/>
      <c r="K116" s="3"/>
      <c r="N116" s="63" cm="1">
        <f t="array" ref="N116">IF($G116&gt;=N$7,TREND(O$6:O$7,N$6:N$7,$G116),IF($G116&gt;=N$8,TREND(O$7:O$8,N$7:N$8,$G116),IF($G116&gt;=N$9,TREND(O$8:O$9,N$8:N$9,$G116),IF($G116&gt;=N$10,TREND(O$9:O$10,N$9:N$10,$G116),IF($G116&gt;=N$11,TREND(O$10:O$11,N$10:N$11,$G116),0)))))</f>
        <v>0.875</v>
      </c>
      <c r="S116" s="63" cm="1">
        <f t="array" ref="S116">IF($G116&gt;=S$7,TREND(T$6:T$7,S$6:S$7,$G116),IF($G116&gt;=S$8,TREND(T$7:T$8,S$7:S$8,$G116),IF($G116&gt;=S$9,TREND(T$8:T$9,S$8:S$9,$G116),IF($G116&gt;=S$10,TREND(T$9:T$10,S$9:S$10,$G116),IF($G116&gt;=S$11,TREND(T$10:T$11,S$10:S$11,$G116),0)))))</f>
        <v>0.875</v>
      </c>
      <c r="X116" s="152">
        <v>0</v>
      </c>
      <c r="Y116" s="20"/>
      <c r="Z116" s="18"/>
      <c r="AA116" s="18"/>
      <c r="AB116" s="18"/>
      <c r="AC116" s="18"/>
      <c r="AD116" s="18"/>
      <c r="AE116" s="18"/>
      <c r="AF116" s="18"/>
      <c r="AI116" s="21"/>
      <c r="AJ116" s="29">
        <f t="shared" si="37"/>
        <v>45823</v>
      </c>
      <c r="AK116">
        <f t="shared" si="31"/>
        <v>0</v>
      </c>
      <c r="AL116" s="1">
        <f t="shared" si="32"/>
        <v>1</v>
      </c>
      <c r="AM116" s="1">
        <f t="shared" si="33"/>
        <v>0</v>
      </c>
      <c r="AN116" s="127">
        <f t="shared" si="34"/>
        <v>0</v>
      </c>
      <c r="AO116" s="126">
        <f t="shared" si="36"/>
        <v>0.85</v>
      </c>
    </row>
    <row r="117" spans="1:41" x14ac:dyDescent="0.3">
      <c r="A117" s="63">
        <f t="shared" si="35"/>
        <v>0.87</v>
      </c>
      <c r="D117" s="179"/>
      <c r="F117" s="21"/>
      <c r="G117" s="63">
        <v>0.76</v>
      </c>
      <c r="I117" s="63" cm="1">
        <f t="array" ref="I117">IF($G117&gt;=I$7,TREND(J$6:J$7,I$6:I$7,$G117),IF($G117&gt;=I$8,TREND(J$7:J$8,I$7:I$8,$G117),IF($G117&gt;=I$9,TREND(J$8:J$9,I$8:I$9,$G117),IF($G117&gt;=I$10,TREND(J$9:J$10,I$9:I$10,$G117),IF($G117&gt;=I$11,TREND(J$10:J$11,I$10:I$11,$G117),0)))))</f>
        <v>0.87</v>
      </c>
      <c r="J117" s="20"/>
      <c r="K117" s="3"/>
      <c r="N117" s="63" cm="1">
        <f t="array" ref="N117">IF($G117&gt;=N$7,TREND(O$6:O$7,N$6:N$7,$G117),IF($G117&gt;=N$8,TREND(O$7:O$8,N$7:N$8,$G117),IF($G117&gt;=N$9,TREND(O$8:O$9,N$8:N$9,$G117),IF($G117&gt;=N$10,TREND(O$9:O$10,N$9:N$10,$G117),IF($G117&gt;=N$11,TREND(O$10:O$11,N$10:N$11,$G117),0)))))</f>
        <v>0.87</v>
      </c>
      <c r="S117" s="63" cm="1">
        <f t="array" ref="S117">IF($G117&gt;=S$7,TREND(T$6:T$7,S$6:S$7,$G117),IF($G117&gt;=S$8,TREND(T$7:T$8,S$7:S$8,$G117),IF($G117&gt;=S$9,TREND(T$8:T$9,S$8:S$9,$G117),IF($G117&gt;=S$10,TREND(T$9:T$10,S$9:S$10,$G117),IF($G117&gt;=S$11,TREND(T$10:T$11,S$10:S$11,$G117),0)))))</f>
        <v>0.87</v>
      </c>
      <c r="X117" s="152">
        <v>0</v>
      </c>
      <c r="Y117" s="20"/>
      <c r="Z117" s="18"/>
      <c r="AA117" s="18"/>
      <c r="AB117" s="18"/>
      <c r="AC117" s="18"/>
      <c r="AD117" s="18"/>
      <c r="AE117" s="18"/>
      <c r="AF117" s="18"/>
      <c r="AI117" s="21"/>
      <c r="AJ117" s="29">
        <f t="shared" si="37"/>
        <v>45824</v>
      </c>
      <c r="AK117">
        <f t="shared" si="31"/>
        <v>0</v>
      </c>
      <c r="AL117" s="1">
        <f t="shared" si="32"/>
        <v>1</v>
      </c>
      <c r="AM117" s="1">
        <f t="shared" si="33"/>
        <v>0</v>
      </c>
      <c r="AN117" s="127">
        <f t="shared" si="34"/>
        <v>0</v>
      </c>
      <c r="AO117" s="126">
        <f t="shared" si="36"/>
        <v>0.85</v>
      </c>
    </row>
    <row r="118" spans="1:41" x14ac:dyDescent="0.3">
      <c r="A118" s="63">
        <f t="shared" si="35"/>
        <v>0.8650000000000001</v>
      </c>
      <c r="D118" s="179"/>
      <c r="F118" s="21"/>
      <c r="G118" s="63">
        <v>0.77</v>
      </c>
      <c r="I118" s="63" cm="1">
        <f t="array" ref="I118">IF($G118&gt;=I$7,TREND(J$6:J$7,I$6:I$7,$G118),IF($G118&gt;=I$8,TREND(J$7:J$8,I$7:I$8,$G118),IF($G118&gt;=I$9,TREND(J$8:J$9,I$8:I$9,$G118),IF($G118&gt;=I$10,TREND(J$9:J$10,I$9:I$10,$G118),IF($G118&gt;=I$11,TREND(J$10:J$11,I$10:I$11,$G118),0)))))</f>
        <v>0.86499999999999999</v>
      </c>
      <c r="J118" s="20"/>
      <c r="K118" s="3"/>
      <c r="N118" s="63" cm="1">
        <f t="array" ref="N118">IF($G118&gt;=N$7,TREND(O$6:O$7,N$6:N$7,$G118),IF($G118&gt;=N$8,TREND(O$7:O$8,N$7:N$8,$G118),IF($G118&gt;=N$9,TREND(O$8:O$9,N$8:N$9,$G118),IF($G118&gt;=N$10,TREND(O$9:O$10,N$9:N$10,$G118),IF($G118&gt;=N$11,TREND(O$10:O$11,N$10:N$11,$G118),0)))))</f>
        <v>0.86499999999999999</v>
      </c>
      <c r="S118" s="63" cm="1">
        <f t="array" ref="S118">IF($G118&gt;=S$7,TREND(T$6:T$7,S$6:S$7,$G118),IF($G118&gt;=S$8,TREND(T$7:T$8,S$7:S$8,$G118),IF($G118&gt;=S$9,TREND(T$8:T$9,S$8:S$9,$G118),IF($G118&gt;=S$10,TREND(T$9:T$10,S$9:S$10,$G118),IF($G118&gt;=S$11,TREND(T$10:T$11,S$10:S$11,$G118),0)))))</f>
        <v>0.86499999999999999</v>
      </c>
      <c r="X118" s="152">
        <v>0</v>
      </c>
      <c r="Y118" s="20"/>
      <c r="Z118" s="18"/>
      <c r="AA118" s="18"/>
      <c r="AB118" s="18"/>
      <c r="AC118" s="18"/>
      <c r="AD118" s="18"/>
      <c r="AE118" s="18"/>
      <c r="AF118" s="18"/>
      <c r="AI118" s="21"/>
      <c r="AJ118" s="29">
        <f t="shared" si="37"/>
        <v>45825</v>
      </c>
      <c r="AK118">
        <f t="shared" si="31"/>
        <v>0</v>
      </c>
      <c r="AL118" s="1">
        <f t="shared" si="32"/>
        <v>1</v>
      </c>
      <c r="AM118" s="1">
        <f t="shared" si="33"/>
        <v>0</v>
      </c>
      <c r="AN118" s="127">
        <f t="shared" si="34"/>
        <v>0</v>
      </c>
      <c r="AO118" s="126">
        <f t="shared" si="36"/>
        <v>0.85</v>
      </c>
    </row>
    <row r="119" spans="1:41" x14ac:dyDescent="0.3">
      <c r="A119" s="63">
        <f t="shared" si="35"/>
        <v>0.86</v>
      </c>
      <c r="D119" s="179"/>
      <c r="F119" s="21"/>
      <c r="G119" s="63">
        <v>0.78</v>
      </c>
      <c r="I119" s="63" cm="1">
        <f t="array" ref="I119">IF($G119&gt;=I$7,TREND(J$6:J$7,I$6:I$7,$G119),IF($G119&gt;=I$8,TREND(J$7:J$8,I$7:I$8,$G119),IF($G119&gt;=I$9,TREND(J$8:J$9,I$8:I$9,$G119),IF($G119&gt;=I$10,TREND(J$9:J$10,I$9:I$10,$G119),IF($G119&gt;=I$11,TREND(J$10:J$11,I$10:I$11,$G119),0)))))</f>
        <v>0.86</v>
      </c>
      <c r="J119" s="20"/>
      <c r="K119" s="3"/>
      <c r="N119" s="63" cm="1">
        <f t="array" ref="N119">IF($G119&gt;=N$7,TREND(O$6:O$7,N$6:N$7,$G119),IF($G119&gt;=N$8,TREND(O$7:O$8,N$7:N$8,$G119),IF($G119&gt;=N$9,TREND(O$8:O$9,N$8:N$9,$G119),IF($G119&gt;=N$10,TREND(O$9:O$10,N$9:N$10,$G119),IF($G119&gt;=N$11,TREND(O$10:O$11,N$10:N$11,$G119),0)))))</f>
        <v>0.86</v>
      </c>
      <c r="S119" s="63" cm="1">
        <f t="array" ref="S119">IF($G119&gt;=S$7,TREND(T$6:T$7,S$6:S$7,$G119),IF($G119&gt;=S$8,TREND(T$7:T$8,S$7:S$8,$G119),IF($G119&gt;=S$9,TREND(T$8:T$9,S$8:S$9,$G119),IF($G119&gt;=S$10,TREND(T$9:T$10,S$9:S$10,$G119),IF($G119&gt;=S$11,TREND(T$10:T$11,S$10:S$11,$G119),0)))))</f>
        <v>0.86</v>
      </c>
      <c r="X119" s="152">
        <v>0</v>
      </c>
      <c r="Y119" s="20"/>
      <c r="Z119" s="18"/>
      <c r="AA119" s="18"/>
      <c r="AB119" s="18"/>
      <c r="AC119" s="18"/>
      <c r="AD119" s="18"/>
      <c r="AE119" s="18"/>
      <c r="AF119" s="18"/>
      <c r="AI119" s="21"/>
      <c r="AJ119" s="29">
        <f t="shared" si="37"/>
        <v>45826</v>
      </c>
      <c r="AK119">
        <f t="shared" si="31"/>
        <v>0</v>
      </c>
      <c r="AL119" s="1">
        <f t="shared" si="32"/>
        <v>1</v>
      </c>
      <c r="AM119" s="1">
        <f t="shared" si="33"/>
        <v>0</v>
      </c>
      <c r="AN119" s="127">
        <f t="shared" si="34"/>
        <v>0</v>
      </c>
      <c r="AO119" s="126">
        <f t="shared" si="36"/>
        <v>0.85</v>
      </c>
    </row>
    <row r="120" spans="1:41" x14ac:dyDescent="0.3">
      <c r="A120" s="63">
        <f t="shared" si="35"/>
        <v>0.85500000000000009</v>
      </c>
      <c r="D120" s="179"/>
      <c r="F120" s="21"/>
      <c r="G120" s="63">
        <v>0.79</v>
      </c>
      <c r="I120" s="63" cm="1">
        <f t="array" ref="I120">IF($G120&gt;=I$7,TREND(J$6:J$7,I$6:I$7,$G120),IF($G120&gt;=I$8,TREND(J$7:J$8,I$7:I$8,$G120),IF($G120&gt;=I$9,TREND(J$8:J$9,I$8:I$9,$G120),IF($G120&gt;=I$10,TREND(J$9:J$10,I$9:I$10,$G120),IF($G120&gt;=I$11,TREND(J$10:J$11,I$10:I$11,$G120),0)))))</f>
        <v>0.85499999999999998</v>
      </c>
      <c r="J120" s="20"/>
      <c r="K120" s="3"/>
      <c r="N120" s="63" cm="1">
        <f t="array" ref="N120">IF($G120&gt;=N$7,TREND(O$6:O$7,N$6:N$7,$G120),IF($G120&gt;=N$8,TREND(O$7:O$8,N$7:N$8,$G120),IF($G120&gt;=N$9,TREND(O$8:O$9,N$8:N$9,$G120),IF($G120&gt;=N$10,TREND(O$9:O$10,N$9:N$10,$G120),IF($G120&gt;=N$11,TREND(O$10:O$11,N$10:N$11,$G120),0)))))</f>
        <v>0.85499999999999998</v>
      </c>
      <c r="S120" s="63" cm="1">
        <f t="array" ref="S120">IF($G120&gt;=S$7,TREND(T$6:T$7,S$6:S$7,$G120),IF($G120&gt;=S$8,TREND(T$7:T$8,S$7:S$8,$G120),IF($G120&gt;=S$9,TREND(T$8:T$9,S$8:S$9,$G120),IF($G120&gt;=S$10,TREND(T$9:T$10,S$9:S$10,$G120),IF($G120&gt;=S$11,TREND(T$10:T$11,S$10:S$11,$G120),0)))))</f>
        <v>0.85499999999999998</v>
      </c>
      <c r="X120" s="152">
        <v>0</v>
      </c>
      <c r="Y120" s="20"/>
      <c r="Z120" s="18"/>
      <c r="AA120" s="18"/>
      <c r="AB120" s="18"/>
      <c r="AC120" s="18"/>
      <c r="AD120" s="18"/>
      <c r="AE120" s="18"/>
      <c r="AF120" s="18"/>
      <c r="AI120" s="21"/>
      <c r="AJ120" s="29">
        <f t="shared" si="37"/>
        <v>45827</v>
      </c>
      <c r="AK120">
        <f t="shared" si="31"/>
        <v>0</v>
      </c>
      <c r="AL120" s="1">
        <f t="shared" si="32"/>
        <v>1</v>
      </c>
      <c r="AM120" s="1">
        <f t="shared" si="33"/>
        <v>0</v>
      </c>
      <c r="AN120" s="127">
        <f t="shared" si="34"/>
        <v>0</v>
      </c>
      <c r="AO120" s="126">
        <f t="shared" si="36"/>
        <v>0.85</v>
      </c>
    </row>
    <row r="121" spans="1:41" x14ac:dyDescent="0.3">
      <c r="A121" s="63">
        <f t="shared" si="35"/>
        <v>0.84999999999999976</v>
      </c>
      <c r="D121" s="179"/>
      <c r="F121" s="21"/>
      <c r="G121" s="63">
        <v>0.8</v>
      </c>
      <c r="I121" s="63" cm="1">
        <f t="array" ref="I121">IF($G121&gt;=I$7,TREND(J$6:J$7,I$6:I$7,$G121),IF($G121&gt;=I$8,TREND(J$7:J$8,I$7:I$8,$G121),IF($G121&gt;=I$9,TREND(J$8:J$9,I$8:I$9,$G121),IF($G121&gt;=I$10,TREND(J$9:J$10,I$9:I$10,$G121),IF($G121&gt;=I$11,TREND(J$10:J$11,I$10:I$11,$G121),0)))))</f>
        <v>0.84999999999999987</v>
      </c>
      <c r="J121" s="20"/>
      <c r="K121" s="3"/>
      <c r="N121" s="63" cm="1">
        <f t="array" ref="N121">IF($G121&gt;=N$7,TREND(O$6:O$7,N$6:N$7,$G121),IF($G121&gt;=N$8,TREND(O$7:O$8,N$7:N$8,$G121),IF($G121&gt;=N$9,TREND(O$8:O$9,N$8:N$9,$G121),IF($G121&gt;=N$10,TREND(O$9:O$10,N$9:N$10,$G121),IF($G121&gt;=N$11,TREND(O$10:O$11,N$10:N$11,$G121),0)))))</f>
        <v>0.84999999999999987</v>
      </c>
      <c r="S121" s="63" cm="1">
        <f t="array" ref="S121">IF($G121&gt;=S$7,TREND(T$6:T$7,S$6:S$7,$G121),IF($G121&gt;=S$8,TREND(T$7:T$8,S$7:S$8,$G121),IF($G121&gt;=S$9,TREND(T$8:T$9,S$8:S$9,$G121),IF($G121&gt;=S$10,TREND(T$9:T$10,S$9:S$10,$G121),IF($G121&gt;=S$11,TREND(T$10:T$11,S$10:S$11,$G121),0)))))</f>
        <v>0.84999999999999987</v>
      </c>
      <c r="X121" s="152">
        <v>0</v>
      </c>
      <c r="Y121" s="20"/>
      <c r="Z121" s="18"/>
      <c r="AA121" s="18"/>
      <c r="AB121" s="18"/>
      <c r="AC121" s="18"/>
      <c r="AD121" s="18"/>
      <c r="AE121" s="18"/>
      <c r="AF121" s="18"/>
      <c r="AI121" s="21"/>
      <c r="AJ121" s="29">
        <f t="shared" si="37"/>
        <v>45828</v>
      </c>
      <c r="AK121">
        <f t="shared" si="31"/>
        <v>0</v>
      </c>
      <c r="AL121" s="1">
        <f t="shared" si="32"/>
        <v>1</v>
      </c>
      <c r="AM121" s="1">
        <f t="shared" si="33"/>
        <v>0</v>
      </c>
      <c r="AN121" s="127">
        <f t="shared" si="34"/>
        <v>0</v>
      </c>
      <c r="AO121" s="126">
        <f t="shared" si="36"/>
        <v>0.85</v>
      </c>
    </row>
    <row r="122" spans="1:41" x14ac:dyDescent="0.3">
      <c r="A122" s="63">
        <f t="shared" si="35"/>
        <v>0.84749999999999981</v>
      </c>
      <c r="D122" s="179"/>
      <c r="F122" s="21"/>
      <c r="G122" s="63">
        <v>0.81</v>
      </c>
      <c r="I122" s="63" cm="1">
        <f t="array" ref="I122">IF($G122&gt;=I$7,TREND(J$6:J$7,I$6:I$7,$G122),IF($G122&gt;=I$8,TREND(J$7:J$8,I$7:I$8,$G122),IF($G122&gt;=I$9,TREND(J$8:J$9,I$8:I$9,$G122),IF($G122&gt;=I$10,TREND(J$9:J$10,I$9:I$10,$G122),IF($G122&gt;=I$11,TREND(J$10:J$11,I$10:I$11,$G122),0)))))</f>
        <v>0.84749999999999981</v>
      </c>
      <c r="J122" s="20"/>
      <c r="K122" s="3"/>
      <c r="N122" s="63" cm="1">
        <f t="array" ref="N122">IF($G122&gt;=N$7,TREND(O$6:O$7,N$6:N$7,$G122),IF($G122&gt;=N$8,TREND(O$7:O$8,N$7:N$8,$G122),IF($G122&gt;=N$9,TREND(O$8:O$9,N$8:N$9,$G122),IF($G122&gt;=N$10,TREND(O$9:O$10,N$9:N$10,$G122),IF($G122&gt;=N$11,TREND(O$10:O$11,N$10:N$11,$G122),0)))))</f>
        <v>0.84749999999999981</v>
      </c>
      <c r="S122" s="63" cm="1">
        <f t="array" ref="S122">IF($G122&gt;=S$7,TREND(T$6:T$7,S$6:S$7,$G122),IF($G122&gt;=S$8,TREND(T$7:T$8,S$7:S$8,$G122),IF($G122&gt;=S$9,TREND(T$8:T$9,S$8:S$9,$G122),IF($G122&gt;=S$10,TREND(T$9:T$10,S$9:S$10,$G122),IF($G122&gt;=S$11,TREND(T$10:T$11,S$10:S$11,$G122),0)))))</f>
        <v>0.84749999999999981</v>
      </c>
      <c r="X122" s="152">
        <v>0</v>
      </c>
      <c r="Y122" s="20"/>
      <c r="Z122" s="18"/>
      <c r="AA122" s="18"/>
      <c r="AB122" s="18"/>
      <c r="AC122" s="18"/>
      <c r="AD122" s="18"/>
      <c r="AE122" s="18"/>
      <c r="AF122" s="18"/>
      <c r="AI122" s="21"/>
      <c r="AJ122" s="29">
        <f t="shared" si="37"/>
        <v>45829</v>
      </c>
      <c r="AK122">
        <f t="shared" si="31"/>
        <v>0</v>
      </c>
      <c r="AL122" s="1">
        <f t="shared" si="32"/>
        <v>1</v>
      </c>
      <c r="AM122" s="1">
        <f t="shared" si="33"/>
        <v>0</v>
      </c>
      <c r="AN122" s="127">
        <f t="shared" si="34"/>
        <v>0</v>
      </c>
      <c r="AO122" s="126">
        <f t="shared" si="36"/>
        <v>0.85</v>
      </c>
    </row>
    <row r="123" spans="1:41" x14ac:dyDescent="0.3">
      <c r="A123" s="63">
        <f t="shared" si="35"/>
        <v>0.84499999999999986</v>
      </c>
      <c r="D123" s="179"/>
      <c r="F123" s="21"/>
      <c r="G123" s="63">
        <v>0.82</v>
      </c>
      <c r="I123" s="63" cm="1">
        <f t="array" ref="I123">IF($G123&gt;=I$7,TREND(J$6:J$7,I$6:I$7,$G123),IF($G123&gt;=I$8,TREND(J$7:J$8,I$7:I$8,$G123),IF($G123&gt;=I$9,TREND(J$8:J$9,I$8:I$9,$G123),IF($G123&gt;=I$10,TREND(J$9:J$10,I$9:I$10,$G123),IF($G123&gt;=I$11,TREND(J$10:J$11,I$10:I$11,$G123),0)))))</f>
        <v>0.84499999999999986</v>
      </c>
      <c r="J123" s="20"/>
      <c r="K123" s="3"/>
      <c r="N123" s="63" cm="1">
        <f t="array" ref="N123">IF($G123&gt;=N$7,TREND(O$6:O$7,N$6:N$7,$G123),IF($G123&gt;=N$8,TREND(O$7:O$8,N$7:N$8,$G123),IF($G123&gt;=N$9,TREND(O$8:O$9,N$8:N$9,$G123),IF($G123&gt;=N$10,TREND(O$9:O$10,N$9:N$10,$G123),IF($G123&gt;=N$11,TREND(O$10:O$11,N$10:N$11,$G123),0)))))</f>
        <v>0.84499999999999986</v>
      </c>
      <c r="S123" s="63" cm="1">
        <f t="array" ref="S123">IF($G123&gt;=S$7,TREND(T$6:T$7,S$6:S$7,$G123),IF($G123&gt;=S$8,TREND(T$7:T$8,S$7:S$8,$G123),IF($G123&gt;=S$9,TREND(T$8:T$9,S$8:S$9,$G123),IF($G123&gt;=S$10,TREND(T$9:T$10,S$9:S$10,$G123),IF($G123&gt;=S$11,TREND(T$10:T$11,S$10:S$11,$G123),0)))))</f>
        <v>0.84499999999999986</v>
      </c>
      <c r="X123" s="152">
        <v>0</v>
      </c>
      <c r="Y123" s="20"/>
      <c r="Z123" s="18"/>
      <c r="AA123" s="18"/>
      <c r="AB123" s="18"/>
      <c r="AC123" s="18"/>
      <c r="AD123" s="18"/>
      <c r="AE123" s="18"/>
      <c r="AF123" s="18"/>
      <c r="AI123" s="21"/>
      <c r="AJ123" s="29">
        <f t="shared" si="37"/>
        <v>45830</v>
      </c>
      <c r="AK123">
        <f t="shared" si="31"/>
        <v>0</v>
      </c>
      <c r="AL123" s="1">
        <f t="shared" si="32"/>
        <v>1</v>
      </c>
      <c r="AM123" s="1">
        <f t="shared" si="33"/>
        <v>0</v>
      </c>
      <c r="AN123" s="127">
        <f t="shared" si="34"/>
        <v>0</v>
      </c>
      <c r="AO123" s="126">
        <f t="shared" si="36"/>
        <v>0.85</v>
      </c>
    </row>
    <row r="124" spans="1:41" x14ac:dyDescent="0.3">
      <c r="A124" s="63">
        <f t="shared" si="35"/>
        <v>0.8424999999999998</v>
      </c>
      <c r="D124" s="179"/>
      <c r="F124" s="21"/>
      <c r="G124" s="63">
        <v>0.83</v>
      </c>
      <c r="I124" s="63" cm="1">
        <f t="array" ref="I124">IF($G124&gt;=I$7,TREND(J$6:J$7,I$6:I$7,$G124),IF($G124&gt;=I$8,TREND(J$7:J$8,I$7:I$8,$G124),IF($G124&gt;=I$9,TREND(J$8:J$9,I$8:I$9,$G124),IF($G124&gt;=I$10,TREND(J$9:J$10,I$9:I$10,$G124),IF($G124&gt;=I$11,TREND(J$10:J$11,I$10:I$11,$G124),0)))))</f>
        <v>0.8424999999999998</v>
      </c>
      <c r="J124" s="20"/>
      <c r="K124" s="3"/>
      <c r="N124" s="63" cm="1">
        <f t="array" ref="N124">IF($G124&gt;=N$7,TREND(O$6:O$7,N$6:N$7,$G124),IF($G124&gt;=N$8,TREND(O$7:O$8,N$7:N$8,$G124),IF($G124&gt;=N$9,TREND(O$8:O$9,N$8:N$9,$G124),IF($G124&gt;=N$10,TREND(O$9:O$10,N$9:N$10,$G124),IF($G124&gt;=N$11,TREND(O$10:O$11,N$10:N$11,$G124),0)))))</f>
        <v>0.8424999999999998</v>
      </c>
      <c r="S124" s="63" cm="1">
        <f t="array" ref="S124">IF($G124&gt;=S$7,TREND(T$6:T$7,S$6:S$7,$G124),IF($G124&gt;=S$8,TREND(T$7:T$8,S$7:S$8,$G124),IF($G124&gt;=S$9,TREND(T$8:T$9,S$8:S$9,$G124),IF($G124&gt;=S$10,TREND(T$9:T$10,S$9:S$10,$G124),IF($G124&gt;=S$11,TREND(T$10:T$11,S$10:S$11,$G124),0)))))</f>
        <v>0.8424999999999998</v>
      </c>
      <c r="X124" s="152">
        <v>0</v>
      </c>
      <c r="Y124" s="20"/>
      <c r="Z124" s="18"/>
      <c r="AA124" s="18"/>
      <c r="AB124" s="18"/>
      <c r="AC124" s="18"/>
      <c r="AD124" s="18"/>
      <c r="AE124" s="18"/>
      <c r="AF124" s="18"/>
      <c r="AI124" s="21"/>
      <c r="AJ124" s="29">
        <f t="shared" si="37"/>
        <v>45831</v>
      </c>
      <c r="AK124">
        <f t="shared" si="31"/>
        <v>0</v>
      </c>
      <c r="AL124" s="1">
        <f t="shared" si="32"/>
        <v>1</v>
      </c>
      <c r="AM124" s="1">
        <f t="shared" si="33"/>
        <v>0</v>
      </c>
      <c r="AN124" s="127">
        <f t="shared" si="34"/>
        <v>0</v>
      </c>
      <c r="AO124" s="126">
        <f t="shared" si="36"/>
        <v>0.85</v>
      </c>
    </row>
    <row r="125" spans="1:41" x14ac:dyDescent="0.3">
      <c r="A125" s="63">
        <f t="shared" si="35"/>
        <v>0.83999999999999986</v>
      </c>
      <c r="D125" s="179"/>
      <c r="F125" s="21"/>
      <c r="G125" s="63">
        <v>0.84</v>
      </c>
      <c r="I125" s="63" cm="1">
        <f t="array" ref="I125">IF($G125&gt;=I$7,TREND(J$6:J$7,I$6:I$7,$G125),IF($G125&gt;=I$8,TREND(J$7:J$8,I$7:I$8,$G125),IF($G125&gt;=I$9,TREND(J$8:J$9,I$8:I$9,$G125),IF($G125&gt;=I$10,TREND(J$9:J$10,I$9:I$10,$G125),IF($G125&gt;=I$11,TREND(J$10:J$11,I$10:I$11,$G125),0)))))</f>
        <v>0.83999999999999986</v>
      </c>
      <c r="J125" s="20"/>
      <c r="K125" s="3"/>
      <c r="N125" s="63" cm="1">
        <f t="array" ref="N125">IF($G125&gt;=N$7,TREND(O$6:O$7,N$6:N$7,$G125),IF($G125&gt;=N$8,TREND(O$7:O$8,N$7:N$8,$G125),IF($G125&gt;=N$9,TREND(O$8:O$9,N$8:N$9,$G125),IF($G125&gt;=N$10,TREND(O$9:O$10,N$9:N$10,$G125),IF($G125&gt;=N$11,TREND(O$10:O$11,N$10:N$11,$G125),0)))))</f>
        <v>0.83999999999999986</v>
      </c>
      <c r="S125" s="63" cm="1">
        <f t="array" ref="S125">IF($G125&gt;=S$7,TREND(T$6:T$7,S$6:S$7,$G125),IF($G125&gt;=S$8,TREND(T$7:T$8,S$7:S$8,$G125),IF($G125&gt;=S$9,TREND(T$8:T$9,S$8:S$9,$G125),IF($G125&gt;=S$10,TREND(T$9:T$10,S$9:S$10,$G125),IF($G125&gt;=S$11,TREND(T$10:T$11,S$10:S$11,$G125),0)))))</f>
        <v>0.83999999999999986</v>
      </c>
      <c r="X125" s="152">
        <v>0</v>
      </c>
      <c r="Y125" s="20"/>
      <c r="Z125" s="18"/>
      <c r="AA125" s="18"/>
      <c r="AB125" s="18"/>
      <c r="AC125" s="18"/>
      <c r="AD125" s="18"/>
      <c r="AE125" s="18"/>
      <c r="AF125" s="18"/>
      <c r="AI125" s="21"/>
      <c r="AJ125" s="29">
        <f t="shared" si="37"/>
        <v>45832</v>
      </c>
      <c r="AK125">
        <f t="shared" si="31"/>
        <v>0</v>
      </c>
      <c r="AL125" s="1">
        <f t="shared" si="32"/>
        <v>1</v>
      </c>
      <c r="AM125" s="1">
        <f t="shared" si="33"/>
        <v>0</v>
      </c>
      <c r="AN125" s="127">
        <f t="shared" si="34"/>
        <v>0</v>
      </c>
      <c r="AO125" s="126">
        <f t="shared" si="36"/>
        <v>0.85</v>
      </c>
    </row>
    <row r="126" spans="1:41" x14ac:dyDescent="0.3">
      <c r="A126" s="63">
        <f t="shared" si="35"/>
        <v>0.83749999999999991</v>
      </c>
      <c r="D126" s="179"/>
      <c r="F126" s="21"/>
      <c r="G126" s="63">
        <v>0.85</v>
      </c>
      <c r="I126" s="63" cm="1">
        <f t="array" ref="I126">IF($G126&gt;=I$7,TREND(J$6:J$7,I$6:I$7,$G126),IF($G126&gt;=I$8,TREND(J$7:J$8,I$7:I$8,$G126),IF($G126&gt;=I$9,TREND(J$8:J$9,I$8:I$9,$G126),IF($G126&gt;=I$10,TREND(J$9:J$10,I$9:I$10,$G126),IF($G126&gt;=I$11,TREND(J$10:J$11,I$10:I$11,$G126),0)))))</f>
        <v>0.83749999999999991</v>
      </c>
      <c r="J126" s="20"/>
      <c r="K126" s="3"/>
      <c r="N126" s="63" cm="1">
        <f t="array" ref="N126">IF($G126&gt;=N$7,TREND(O$6:O$7,N$6:N$7,$G126),IF($G126&gt;=N$8,TREND(O$7:O$8,N$7:N$8,$G126),IF($G126&gt;=N$9,TREND(O$8:O$9,N$8:N$9,$G126),IF($G126&gt;=N$10,TREND(O$9:O$10,N$9:N$10,$G126),IF($G126&gt;=N$11,TREND(O$10:O$11,N$10:N$11,$G126),0)))))</f>
        <v>0.83749999999999991</v>
      </c>
      <c r="S126" s="63" cm="1">
        <f t="array" ref="S126">IF($G126&gt;=S$7,TREND(T$6:T$7,S$6:S$7,$G126),IF($G126&gt;=S$8,TREND(T$7:T$8,S$7:S$8,$G126),IF($G126&gt;=S$9,TREND(T$8:T$9,S$8:S$9,$G126),IF($G126&gt;=S$10,TREND(T$9:T$10,S$9:S$10,$G126),IF($G126&gt;=S$11,TREND(T$10:T$11,S$10:S$11,$G126),0)))))</f>
        <v>0.83749999999999991</v>
      </c>
      <c r="X126" s="152">
        <v>0</v>
      </c>
      <c r="Y126" s="20"/>
      <c r="Z126" s="18"/>
      <c r="AA126" s="18"/>
      <c r="AB126" s="18"/>
      <c r="AC126" s="18"/>
      <c r="AD126" s="18"/>
      <c r="AE126" s="18"/>
      <c r="AF126" s="18"/>
      <c r="AI126" s="21"/>
      <c r="AJ126" s="29">
        <f t="shared" si="37"/>
        <v>45833</v>
      </c>
      <c r="AK126">
        <f t="shared" si="31"/>
        <v>0</v>
      </c>
      <c r="AL126" s="1">
        <f t="shared" si="32"/>
        <v>1</v>
      </c>
      <c r="AM126" s="1">
        <f t="shared" si="33"/>
        <v>0</v>
      </c>
      <c r="AN126" s="127">
        <f t="shared" si="34"/>
        <v>0</v>
      </c>
      <c r="AO126" s="126">
        <f t="shared" si="36"/>
        <v>0.85</v>
      </c>
    </row>
    <row r="127" spans="1:41" x14ac:dyDescent="0.3">
      <c r="A127" s="63">
        <f t="shared" si="35"/>
        <v>0.83499999999999985</v>
      </c>
      <c r="D127" s="179"/>
      <c r="F127" s="21"/>
      <c r="G127" s="63">
        <v>0.86</v>
      </c>
      <c r="I127" s="63" cm="1">
        <f t="array" ref="I127">IF($G127&gt;=I$7,TREND(J$6:J$7,I$6:I$7,$G127),IF($G127&gt;=I$8,TREND(J$7:J$8,I$7:I$8,$G127),IF($G127&gt;=I$9,TREND(J$8:J$9,I$8:I$9,$G127),IF($G127&gt;=I$10,TREND(J$9:J$10,I$9:I$10,$G127),IF($G127&gt;=I$11,TREND(J$10:J$11,I$10:I$11,$G127),0)))))</f>
        <v>0.83499999999999985</v>
      </c>
      <c r="J127" s="20"/>
      <c r="K127" s="3"/>
      <c r="N127" s="63" cm="1">
        <f t="array" ref="N127">IF($G127&gt;=N$7,TREND(O$6:O$7,N$6:N$7,$G127),IF($G127&gt;=N$8,TREND(O$7:O$8,N$7:N$8,$G127),IF($G127&gt;=N$9,TREND(O$8:O$9,N$8:N$9,$G127),IF($G127&gt;=N$10,TREND(O$9:O$10,N$9:N$10,$G127),IF($G127&gt;=N$11,TREND(O$10:O$11,N$10:N$11,$G127),0)))))</f>
        <v>0.83499999999999985</v>
      </c>
      <c r="S127" s="63" cm="1">
        <f t="array" ref="S127">IF($G127&gt;=S$7,TREND(T$6:T$7,S$6:S$7,$G127),IF($G127&gt;=S$8,TREND(T$7:T$8,S$7:S$8,$G127),IF($G127&gt;=S$9,TREND(T$8:T$9,S$8:S$9,$G127),IF($G127&gt;=S$10,TREND(T$9:T$10,S$9:S$10,$G127),IF($G127&gt;=S$11,TREND(T$10:T$11,S$10:S$11,$G127),0)))))</f>
        <v>0.83499999999999985</v>
      </c>
      <c r="X127" s="152">
        <v>0</v>
      </c>
      <c r="Y127" s="20"/>
      <c r="Z127" s="18"/>
      <c r="AA127" s="18"/>
      <c r="AB127" s="18"/>
      <c r="AC127" s="18"/>
      <c r="AD127" s="18"/>
      <c r="AE127" s="18"/>
      <c r="AF127" s="18"/>
      <c r="AI127" s="21"/>
      <c r="AJ127" s="29">
        <f t="shared" si="37"/>
        <v>45834</v>
      </c>
      <c r="AK127">
        <f t="shared" si="31"/>
        <v>0</v>
      </c>
      <c r="AL127" s="1">
        <f t="shared" si="32"/>
        <v>1</v>
      </c>
      <c r="AM127" s="1">
        <f t="shared" si="33"/>
        <v>0</v>
      </c>
      <c r="AN127" s="127">
        <f t="shared" si="34"/>
        <v>0</v>
      </c>
      <c r="AO127" s="126">
        <f t="shared" si="36"/>
        <v>0.85</v>
      </c>
    </row>
    <row r="128" spans="1:41" x14ac:dyDescent="0.3">
      <c r="A128" s="63">
        <f t="shared" si="35"/>
        <v>0.83249999999999991</v>
      </c>
      <c r="D128" s="179"/>
      <c r="F128" s="21"/>
      <c r="G128" s="63">
        <v>0.87</v>
      </c>
      <c r="I128" s="63" cm="1">
        <f t="array" ref="I128">IF($G128&gt;=I$7,TREND(J$6:J$7,I$6:I$7,$G128),IF($G128&gt;=I$8,TREND(J$7:J$8,I$7:I$8,$G128),IF($G128&gt;=I$9,TREND(J$8:J$9,I$8:I$9,$G128),IF($G128&gt;=I$10,TREND(J$9:J$10,I$9:I$10,$G128),IF($G128&gt;=I$11,TREND(J$10:J$11,I$10:I$11,$G128),0)))))</f>
        <v>0.83249999999999991</v>
      </c>
      <c r="J128" s="20"/>
      <c r="K128" s="3"/>
      <c r="N128" s="63" cm="1">
        <f t="array" ref="N128">IF($G128&gt;=N$7,TREND(O$6:O$7,N$6:N$7,$G128),IF($G128&gt;=N$8,TREND(O$7:O$8,N$7:N$8,$G128),IF($G128&gt;=N$9,TREND(O$8:O$9,N$8:N$9,$G128),IF($G128&gt;=N$10,TREND(O$9:O$10,N$9:N$10,$G128),IF($G128&gt;=N$11,TREND(O$10:O$11,N$10:N$11,$G128),0)))))</f>
        <v>0.83249999999999991</v>
      </c>
      <c r="S128" s="63" cm="1">
        <f t="array" ref="S128">IF($G128&gt;=S$7,TREND(T$6:T$7,S$6:S$7,$G128),IF($G128&gt;=S$8,TREND(T$7:T$8,S$7:S$8,$G128),IF($G128&gt;=S$9,TREND(T$8:T$9,S$8:S$9,$G128),IF($G128&gt;=S$10,TREND(T$9:T$10,S$9:S$10,$G128),IF($G128&gt;=S$11,TREND(T$10:T$11,S$10:S$11,$G128),0)))))</f>
        <v>0.83249999999999991</v>
      </c>
      <c r="X128" s="152">
        <v>0</v>
      </c>
      <c r="Y128" s="20"/>
      <c r="Z128" s="18"/>
      <c r="AA128" s="18"/>
      <c r="AB128" s="18"/>
      <c r="AC128" s="18"/>
      <c r="AD128" s="18"/>
      <c r="AE128" s="18"/>
      <c r="AF128" s="18"/>
      <c r="AI128" s="21"/>
      <c r="AJ128" s="29">
        <f t="shared" si="37"/>
        <v>45835</v>
      </c>
      <c r="AK128">
        <f t="shared" si="31"/>
        <v>0</v>
      </c>
      <c r="AL128" s="1">
        <f t="shared" si="32"/>
        <v>1</v>
      </c>
      <c r="AM128" s="1">
        <f t="shared" si="33"/>
        <v>0</v>
      </c>
      <c r="AN128" s="127">
        <f t="shared" si="34"/>
        <v>0</v>
      </c>
      <c r="AO128" s="126">
        <f t="shared" si="36"/>
        <v>0.85</v>
      </c>
    </row>
    <row r="129" spans="1:41" x14ac:dyDescent="0.3">
      <c r="A129" s="63">
        <f t="shared" si="35"/>
        <v>0.82999999999999974</v>
      </c>
      <c r="D129" s="179"/>
      <c r="F129" s="21"/>
      <c r="G129" s="63">
        <v>0.88</v>
      </c>
      <c r="I129" s="63" cm="1">
        <f t="array" ref="I129">IF($G129&gt;=I$7,TREND(J$6:J$7,I$6:I$7,$G129),IF($G129&gt;=I$8,TREND(J$7:J$8,I$7:I$8,$G129),IF($G129&gt;=I$9,TREND(J$8:J$9,I$8:I$9,$G129),IF($G129&gt;=I$10,TREND(J$9:J$10,I$9:I$10,$G129),IF($G129&gt;=I$11,TREND(J$10:J$11,I$10:I$11,$G129),0)))))</f>
        <v>0.82999999999999985</v>
      </c>
      <c r="J129" s="20"/>
      <c r="K129" s="3"/>
      <c r="N129" s="63" cm="1">
        <f t="array" ref="N129">IF($G129&gt;=N$7,TREND(O$6:O$7,N$6:N$7,$G129),IF($G129&gt;=N$8,TREND(O$7:O$8,N$7:N$8,$G129),IF($G129&gt;=N$9,TREND(O$8:O$9,N$8:N$9,$G129),IF($G129&gt;=N$10,TREND(O$9:O$10,N$9:N$10,$G129),IF($G129&gt;=N$11,TREND(O$10:O$11,N$10:N$11,$G129),0)))))</f>
        <v>0.82999999999999985</v>
      </c>
      <c r="S129" s="63" cm="1">
        <f t="array" ref="S129">IF($G129&gt;=S$7,TREND(T$6:T$7,S$6:S$7,$G129),IF($G129&gt;=S$8,TREND(T$7:T$8,S$7:S$8,$G129),IF($G129&gt;=S$9,TREND(T$8:T$9,S$8:S$9,$G129),IF($G129&gt;=S$10,TREND(T$9:T$10,S$9:S$10,$G129),IF($G129&gt;=S$11,TREND(T$10:T$11,S$10:S$11,$G129),0)))))</f>
        <v>0.82999999999999985</v>
      </c>
      <c r="X129" s="152">
        <v>0</v>
      </c>
      <c r="Y129" s="20"/>
      <c r="Z129" s="18"/>
      <c r="AA129" s="18"/>
      <c r="AB129" s="18"/>
      <c r="AC129" s="18"/>
      <c r="AD129" s="18"/>
      <c r="AE129" s="18"/>
      <c r="AF129" s="18"/>
      <c r="AI129" s="21"/>
      <c r="AJ129" s="29">
        <f t="shared" si="37"/>
        <v>45836</v>
      </c>
      <c r="AK129">
        <f t="shared" si="31"/>
        <v>0</v>
      </c>
      <c r="AL129" s="1">
        <f t="shared" si="32"/>
        <v>1</v>
      </c>
      <c r="AM129" s="1">
        <f t="shared" si="33"/>
        <v>0</v>
      </c>
      <c r="AN129" s="127">
        <f t="shared" si="34"/>
        <v>0</v>
      </c>
      <c r="AO129" s="126">
        <f t="shared" si="36"/>
        <v>0.85</v>
      </c>
    </row>
    <row r="130" spans="1:41" x14ac:dyDescent="0.3">
      <c r="A130" s="63">
        <f t="shared" si="35"/>
        <v>0.82750000000000001</v>
      </c>
      <c r="D130" s="179"/>
      <c r="F130" s="21"/>
      <c r="G130" s="63">
        <v>0.89</v>
      </c>
      <c r="I130" s="63" cm="1">
        <f t="array" ref="I130">IF($G130&gt;=I$7,TREND(J$6:J$7,I$6:I$7,$G130),IF($G130&gt;=I$8,TREND(J$7:J$8,I$7:I$8,$G130),IF($G130&gt;=I$9,TREND(J$8:J$9,I$8:I$9,$G130),IF($G130&gt;=I$10,TREND(J$9:J$10,I$9:I$10,$G130),IF($G130&gt;=I$11,TREND(J$10:J$11,I$10:I$11,$G130),0)))))</f>
        <v>0.8274999999999999</v>
      </c>
      <c r="J130" s="20"/>
      <c r="K130" s="3"/>
      <c r="N130" s="63" cm="1">
        <f t="array" ref="N130">IF($G130&gt;=N$7,TREND(O$6:O$7,N$6:N$7,$G130),IF($G130&gt;=N$8,TREND(O$7:O$8,N$7:N$8,$G130),IF($G130&gt;=N$9,TREND(O$8:O$9,N$8:N$9,$G130),IF($G130&gt;=N$10,TREND(O$9:O$10,N$9:N$10,$G130),IF($G130&gt;=N$11,TREND(O$10:O$11,N$10:N$11,$G130),0)))))</f>
        <v>0.8274999999999999</v>
      </c>
      <c r="S130" s="63" cm="1">
        <f t="array" ref="S130">IF($G130&gt;=S$7,TREND(T$6:T$7,S$6:S$7,$G130),IF($G130&gt;=S$8,TREND(T$7:T$8,S$7:S$8,$G130),IF($G130&gt;=S$9,TREND(T$8:T$9,S$8:S$9,$G130),IF($G130&gt;=S$10,TREND(T$9:T$10,S$9:S$10,$G130),IF($G130&gt;=S$11,TREND(T$10:T$11,S$10:S$11,$G130),0)))))</f>
        <v>0.8274999999999999</v>
      </c>
      <c r="X130" s="152">
        <v>0</v>
      </c>
      <c r="Y130" s="20"/>
      <c r="Z130" s="18"/>
      <c r="AA130" s="18"/>
      <c r="AB130" s="18"/>
      <c r="AC130" s="18"/>
      <c r="AD130" s="18"/>
      <c r="AE130" s="18"/>
      <c r="AF130" s="18"/>
      <c r="AI130" s="21"/>
      <c r="AJ130" s="29">
        <f t="shared" si="37"/>
        <v>45837</v>
      </c>
      <c r="AK130">
        <f t="shared" si="31"/>
        <v>0</v>
      </c>
      <c r="AL130" s="1">
        <f t="shared" si="32"/>
        <v>1</v>
      </c>
      <c r="AM130" s="1">
        <f t="shared" si="33"/>
        <v>0</v>
      </c>
      <c r="AN130" s="127">
        <f t="shared" si="34"/>
        <v>0</v>
      </c>
      <c r="AO130" s="126">
        <f t="shared" si="36"/>
        <v>0.85</v>
      </c>
    </row>
    <row r="131" spans="1:41" x14ac:dyDescent="0.3">
      <c r="A131" s="63">
        <f t="shared" si="35"/>
        <v>0.82499999999999973</v>
      </c>
      <c r="D131" s="179"/>
      <c r="F131" s="21"/>
      <c r="G131" s="63">
        <v>0.9</v>
      </c>
      <c r="I131" s="63" cm="1">
        <f t="array" ref="I131">IF($G131&gt;=I$7,TREND(J$6:J$7,I$6:I$7,$G131),IF($G131&gt;=I$8,TREND(J$7:J$8,I$7:I$8,$G131),IF($G131&gt;=I$9,TREND(J$8:J$9,I$8:I$9,$G131),IF($G131&gt;=I$10,TREND(J$9:J$10,I$9:I$10,$G131),IF($G131&gt;=I$11,TREND(J$10:J$11,I$10:I$11,$G131),0)))))</f>
        <v>0.82499999999999984</v>
      </c>
      <c r="J131" s="20"/>
      <c r="K131" s="3"/>
      <c r="N131" s="63" cm="1">
        <f t="array" ref="N131">IF($G131&gt;=N$7,TREND(O$6:O$7,N$6:N$7,$G131),IF($G131&gt;=N$8,TREND(O$7:O$8,N$7:N$8,$G131),IF($G131&gt;=N$9,TREND(O$8:O$9,N$8:N$9,$G131),IF($G131&gt;=N$10,TREND(O$9:O$10,N$9:N$10,$G131),IF($G131&gt;=N$11,TREND(O$10:O$11,N$10:N$11,$G131),0)))))</f>
        <v>0.82499999999999984</v>
      </c>
      <c r="S131" s="63" cm="1">
        <f t="array" ref="S131">IF($G131&gt;=S$7,TREND(T$6:T$7,S$6:S$7,$G131),IF($G131&gt;=S$8,TREND(T$7:T$8,S$7:S$8,$G131),IF($G131&gt;=S$9,TREND(T$8:T$9,S$8:S$9,$G131),IF($G131&gt;=S$10,TREND(T$9:T$10,S$9:S$10,$G131),IF($G131&gt;=S$11,TREND(T$10:T$11,S$10:S$11,$G131),0)))))</f>
        <v>0.82499999999999984</v>
      </c>
      <c r="X131" s="152">
        <v>0</v>
      </c>
      <c r="Y131" s="20"/>
      <c r="Z131" s="18"/>
      <c r="AA131" s="18"/>
      <c r="AB131" s="18"/>
      <c r="AC131" s="18"/>
      <c r="AD131" s="18"/>
      <c r="AE131" s="18"/>
      <c r="AF131" s="18"/>
      <c r="AI131" s="21"/>
      <c r="AJ131" s="29">
        <f t="shared" si="37"/>
        <v>45838</v>
      </c>
      <c r="AK131">
        <f t="shared" si="31"/>
        <v>0</v>
      </c>
      <c r="AL131" s="1">
        <f t="shared" si="32"/>
        <v>1</v>
      </c>
      <c r="AM131" s="1">
        <f t="shared" si="33"/>
        <v>0</v>
      </c>
      <c r="AN131" s="127">
        <f t="shared" si="34"/>
        <v>0</v>
      </c>
      <c r="AO131" s="126">
        <f t="shared" si="36"/>
        <v>0.85</v>
      </c>
    </row>
    <row r="132" spans="1:41" x14ac:dyDescent="0.3">
      <c r="A132" s="63">
        <f t="shared" si="35"/>
        <v>0.8224999999999999</v>
      </c>
      <c r="D132" s="179"/>
      <c r="F132" s="21"/>
      <c r="G132" s="63">
        <v>0.91</v>
      </c>
      <c r="I132" s="63" cm="1">
        <f t="array" ref="I132">IF($G132&gt;=I$7,TREND(J$6:J$7,I$6:I$7,$G132),IF($G132&gt;=I$8,TREND(J$7:J$8,I$7:I$8,$G132),IF($G132&gt;=I$9,TREND(J$8:J$9,I$8:I$9,$G132),IF($G132&gt;=I$10,TREND(J$9:J$10,I$9:I$10,$G132),IF($G132&gt;=I$11,TREND(J$10:J$11,I$10:I$11,$G132),0)))))</f>
        <v>0.8224999999999999</v>
      </c>
      <c r="J132" s="20"/>
      <c r="K132" s="3"/>
      <c r="N132" s="63" cm="1">
        <f t="array" ref="N132">IF($G132&gt;=N$7,TREND(O$6:O$7,N$6:N$7,$G132),IF($G132&gt;=N$8,TREND(O$7:O$8,N$7:N$8,$G132),IF($G132&gt;=N$9,TREND(O$8:O$9,N$8:N$9,$G132),IF($G132&gt;=N$10,TREND(O$9:O$10,N$9:N$10,$G132),IF($G132&gt;=N$11,TREND(O$10:O$11,N$10:N$11,$G132),0)))))</f>
        <v>0.8224999999999999</v>
      </c>
      <c r="S132" s="63" cm="1">
        <f t="array" ref="S132">IF($G132&gt;=S$7,TREND(T$6:T$7,S$6:S$7,$G132),IF($G132&gt;=S$8,TREND(T$7:T$8,S$7:S$8,$G132),IF($G132&gt;=S$9,TREND(T$8:T$9,S$8:S$9,$G132),IF($G132&gt;=S$10,TREND(T$9:T$10,S$9:S$10,$G132),IF($G132&gt;=S$11,TREND(T$10:T$11,S$10:S$11,$G132),0)))))</f>
        <v>0.8224999999999999</v>
      </c>
      <c r="X132" s="152">
        <v>0</v>
      </c>
      <c r="Y132" s="20"/>
      <c r="Z132" s="18"/>
      <c r="AA132" s="18"/>
      <c r="AB132" s="18"/>
      <c r="AC132" s="18"/>
      <c r="AD132" s="18"/>
      <c r="AE132" s="18"/>
      <c r="AF132" s="18"/>
      <c r="AI132" s="21"/>
      <c r="AJ132" s="29">
        <f t="shared" si="37"/>
        <v>45839</v>
      </c>
      <c r="AK132">
        <f t="shared" si="31"/>
        <v>0</v>
      </c>
      <c r="AL132" s="1">
        <f t="shared" si="32"/>
        <v>1</v>
      </c>
      <c r="AM132" s="1">
        <f t="shared" si="33"/>
        <v>0</v>
      </c>
      <c r="AN132" s="127">
        <f t="shared" si="34"/>
        <v>0</v>
      </c>
      <c r="AO132" s="126">
        <f t="shared" si="36"/>
        <v>0.85</v>
      </c>
    </row>
    <row r="133" spans="1:41" x14ac:dyDescent="0.3">
      <c r="A133" s="63">
        <f t="shared" si="35"/>
        <v>0.81999999999999984</v>
      </c>
      <c r="D133" s="179"/>
      <c r="F133" s="21"/>
      <c r="G133" s="63">
        <v>0.92</v>
      </c>
      <c r="I133" s="63" cm="1">
        <f t="array" ref="I133">IF($G133&gt;=I$7,TREND(J$6:J$7,I$6:I$7,$G133),IF($G133&gt;=I$8,TREND(J$7:J$8,I$7:I$8,$G133),IF($G133&gt;=I$9,TREND(J$8:J$9,I$8:I$9,$G133),IF($G133&gt;=I$10,TREND(J$9:J$10,I$9:I$10,$G133),IF($G133&gt;=I$11,TREND(J$10:J$11,I$10:I$11,$G133),0)))))</f>
        <v>0.81999999999999984</v>
      </c>
      <c r="J133" s="20"/>
      <c r="K133" s="3"/>
      <c r="N133" s="63" cm="1">
        <f t="array" ref="N133">IF($G133&gt;=N$7,TREND(O$6:O$7,N$6:N$7,$G133),IF($G133&gt;=N$8,TREND(O$7:O$8,N$7:N$8,$G133),IF($G133&gt;=N$9,TREND(O$8:O$9,N$8:N$9,$G133),IF($G133&gt;=N$10,TREND(O$9:O$10,N$9:N$10,$G133),IF($G133&gt;=N$11,TREND(O$10:O$11,N$10:N$11,$G133),0)))))</f>
        <v>0.81999999999999984</v>
      </c>
      <c r="S133" s="63" cm="1">
        <f t="array" ref="S133">IF($G133&gt;=S$7,TREND(T$6:T$7,S$6:S$7,$G133),IF($G133&gt;=S$8,TREND(T$7:T$8,S$7:S$8,$G133),IF($G133&gt;=S$9,TREND(T$8:T$9,S$8:S$9,$G133),IF($G133&gt;=S$10,TREND(T$9:T$10,S$9:S$10,$G133),IF($G133&gt;=S$11,TREND(T$10:T$11,S$10:S$11,$G133),0)))))</f>
        <v>0.81999999999999984</v>
      </c>
      <c r="X133" s="152">
        <v>0</v>
      </c>
      <c r="Y133" s="20"/>
      <c r="Z133" s="18"/>
      <c r="AA133" s="18"/>
      <c r="AB133" s="18"/>
      <c r="AC133" s="18"/>
      <c r="AD133" s="18"/>
      <c r="AE133" s="18"/>
      <c r="AF133" s="18"/>
      <c r="AI133" s="21"/>
      <c r="AJ133" s="29">
        <f t="shared" si="37"/>
        <v>45840</v>
      </c>
      <c r="AK133">
        <f t="shared" si="31"/>
        <v>0</v>
      </c>
      <c r="AL133" s="1">
        <f t="shared" si="32"/>
        <v>1</v>
      </c>
      <c r="AM133" s="1">
        <f t="shared" si="33"/>
        <v>0</v>
      </c>
      <c r="AN133" s="127">
        <f t="shared" si="34"/>
        <v>0</v>
      </c>
      <c r="AO133" s="126">
        <f t="shared" si="36"/>
        <v>0.85</v>
      </c>
    </row>
    <row r="134" spans="1:41" x14ac:dyDescent="0.3">
      <c r="A134" s="63">
        <f t="shared" si="35"/>
        <v>0.81749999999999989</v>
      </c>
      <c r="D134" s="179"/>
      <c r="F134" s="21"/>
      <c r="G134" s="63">
        <v>0.93</v>
      </c>
      <c r="I134" s="63" cm="1">
        <f t="array" ref="I134">IF($G134&gt;=I$7,TREND(J$6:J$7,I$6:I$7,$G134),IF($G134&gt;=I$8,TREND(J$7:J$8,I$7:I$8,$G134),IF($G134&gt;=I$9,TREND(J$8:J$9,I$8:I$9,$G134),IF($G134&gt;=I$10,TREND(J$9:J$10,I$9:I$10,$G134),IF($G134&gt;=I$11,TREND(J$10:J$11,I$10:I$11,$G134),0)))))</f>
        <v>0.81749999999999989</v>
      </c>
      <c r="J134" s="20"/>
      <c r="K134" s="3"/>
      <c r="N134" s="63" cm="1">
        <f t="array" ref="N134">IF($G134&gt;=N$7,TREND(O$6:O$7,N$6:N$7,$G134),IF($G134&gt;=N$8,TREND(O$7:O$8,N$7:N$8,$G134),IF($G134&gt;=N$9,TREND(O$8:O$9,N$8:N$9,$G134),IF($G134&gt;=N$10,TREND(O$9:O$10,N$9:N$10,$G134),IF($G134&gt;=N$11,TREND(O$10:O$11,N$10:N$11,$G134),0)))))</f>
        <v>0.81749999999999989</v>
      </c>
      <c r="S134" s="63" cm="1">
        <f t="array" ref="S134">IF($G134&gt;=S$7,TREND(T$6:T$7,S$6:S$7,$G134),IF($G134&gt;=S$8,TREND(T$7:T$8,S$7:S$8,$G134),IF($G134&gt;=S$9,TREND(T$8:T$9,S$8:S$9,$G134),IF($G134&gt;=S$10,TREND(T$9:T$10,S$9:S$10,$G134),IF($G134&gt;=S$11,TREND(T$10:T$11,S$10:S$11,$G134),0)))))</f>
        <v>0.81749999999999989</v>
      </c>
      <c r="X134" s="152">
        <v>0</v>
      </c>
      <c r="Y134" s="20"/>
      <c r="Z134" s="18"/>
      <c r="AA134" s="18"/>
      <c r="AB134" s="18"/>
      <c r="AC134" s="18"/>
      <c r="AD134" s="18"/>
      <c r="AE134" s="18"/>
      <c r="AF134" s="18"/>
      <c r="AI134" s="21"/>
      <c r="AJ134" s="29">
        <f t="shared" si="37"/>
        <v>45841</v>
      </c>
      <c r="AK134">
        <f t="shared" si="31"/>
        <v>0</v>
      </c>
      <c r="AL134" s="1">
        <f t="shared" si="32"/>
        <v>1</v>
      </c>
      <c r="AM134" s="1">
        <f t="shared" si="33"/>
        <v>0</v>
      </c>
      <c r="AN134" s="127">
        <f t="shared" si="34"/>
        <v>0</v>
      </c>
      <c r="AO134" s="126">
        <f t="shared" si="36"/>
        <v>0.85</v>
      </c>
    </row>
    <row r="135" spans="1:41" x14ac:dyDescent="0.3">
      <c r="A135" s="63">
        <f t="shared" si="35"/>
        <v>0.81499999999999995</v>
      </c>
      <c r="D135" s="179"/>
      <c r="F135" s="21"/>
      <c r="G135" s="63">
        <v>0.94</v>
      </c>
      <c r="I135" s="63" cm="1">
        <f t="array" ref="I135">IF($G135&gt;=I$7,TREND(J$6:J$7,I$6:I$7,$G135),IF($G135&gt;=I$8,TREND(J$7:J$8,I$7:I$8,$G135),IF($G135&gt;=I$9,TREND(J$8:J$9,I$8:I$9,$G135),IF($G135&gt;=I$10,TREND(J$9:J$10,I$9:I$10,$G135),IF($G135&gt;=I$11,TREND(J$10:J$11,I$10:I$11,$G135),0)))))</f>
        <v>0.81499999999999995</v>
      </c>
      <c r="J135" s="20"/>
      <c r="K135" s="3"/>
      <c r="N135" s="63" cm="1">
        <f t="array" ref="N135">IF($G135&gt;=N$7,TREND(O$6:O$7,N$6:N$7,$G135),IF($G135&gt;=N$8,TREND(O$7:O$8,N$7:N$8,$G135),IF($G135&gt;=N$9,TREND(O$8:O$9,N$8:N$9,$G135),IF($G135&gt;=N$10,TREND(O$9:O$10,N$9:N$10,$G135),IF($G135&gt;=N$11,TREND(O$10:O$11,N$10:N$11,$G135),0)))))</f>
        <v>0.81499999999999995</v>
      </c>
      <c r="S135" s="63" cm="1">
        <f t="array" ref="S135">IF($G135&gt;=S$7,TREND(T$6:T$7,S$6:S$7,$G135),IF($G135&gt;=S$8,TREND(T$7:T$8,S$7:S$8,$G135),IF($G135&gt;=S$9,TREND(T$8:T$9,S$8:S$9,$G135),IF($G135&gt;=S$10,TREND(T$9:T$10,S$9:S$10,$G135),IF($G135&gt;=S$11,TREND(T$10:T$11,S$10:S$11,$G135),0)))))</f>
        <v>0.81499999999999995</v>
      </c>
      <c r="X135" s="152">
        <v>0</v>
      </c>
      <c r="Y135" s="20"/>
      <c r="Z135" s="18"/>
      <c r="AA135" s="18"/>
      <c r="AB135" s="18"/>
      <c r="AC135" s="18"/>
      <c r="AD135" s="18"/>
      <c r="AE135" s="18"/>
      <c r="AF135" s="18"/>
      <c r="AI135" s="21"/>
      <c r="AJ135" s="29">
        <f t="shared" si="37"/>
        <v>45842</v>
      </c>
      <c r="AK135">
        <f t="shared" si="31"/>
        <v>0</v>
      </c>
      <c r="AL135" s="1">
        <f t="shared" si="32"/>
        <v>1</v>
      </c>
      <c r="AM135" s="1">
        <f t="shared" si="33"/>
        <v>0</v>
      </c>
      <c r="AN135" s="127">
        <f t="shared" si="34"/>
        <v>0</v>
      </c>
      <c r="AO135" s="126">
        <f t="shared" si="36"/>
        <v>0.85</v>
      </c>
    </row>
    <row r="136" spans="1:41" x14ac:dyDescent="0.3">
      <c r="A136" s="63">
        <f t="shared" si="35"/>
        <v>0.81249999999999989</v>
      </c>
      <c r="D136" s="179"/>
      <c r="F136" s="21"/>
      <c r="G136" s="63">
        <v>0.95</v>
      </c>
      <c r="I136" s="63" cm="1">
        <f t="array" ref="I136">IF($G136&gt;=I$7,TREND(J$6:J$7,I$6:I$7,$G136),IF($G136&gt;=I$8,TREND(J$7:J$8,I$7:I$8,$G136),IF($G136&gt;=I$9,TREND(J$8:J$9,I$8:I$9,$G136),IF($G136&gt;=I$10,TREND(J$9:J$10,I$9:I$10,$G136),IF($G136&gt;=I$11,TREND(J$10:J$11,I$10:I$11,$G136),0)))))</f>
        <v>0.81249999999999989</v>
      </c>
      <c r="J136" s="20"/>
      <c r="K136" s="3"/>
      <c r="N136" s="63" cm="1">
        <f t="array" ref="N136">IF($G136&gt;=N$7,TREND(O$6:O$7,N$6:N$7,$G136),IF($G136&gt;=N$8,TREND(O$7:O$8,N$7:N$8,$G136),IF($G136&gt;=N$9,TREND(O$8:O$9,N$8:N$9,$G136),IF($G136&gt;=N$10,TREND(O$9:O$10,N$9:N$10,$G136),IF($G136&gt;=N$11,TREND(O$10:O$11,N$10:N$11,$G136),0)))))</f>
        <v>0.81249999999999989</v>
      </c>
      <c r="S136" s="63" cm="1">
        <f t="array" ref="S136">IF($G136&gt;=S$7,TREND(T$6:T$7,S$6:S$7,$G136),IF($G136&gt;=S$8,TREND(T$7:T$8,S$7:S$8,$G136),IF($G136&gt;=S$9,TREND(T$8:T$9,S$8:S$9,$G136),IF($G136&gt;=S$10,TREND(T$9:T$10,S$9:S$10,$G136),IF($G136&gt;=S$11,TREND(T$10:T$11,S$10:S$11,$G136),0)))))</f>
        <v>0.81249999999999989</v>
      </c>
      <c r="X136" s="152">
        <v>0</v>
      </c>
      <c r="Y136" s="20"/>
      <c r="Z136" s="18"/>
      <c r="AA136" s="18"/>
      <c r="AB136" s="18"/>
      <c r="AC136" s="18"/>
      <c r="AD136" s="18"/>
      <c r="AE136" s="18"/>
      <c r="AF136" s="18"/>
      <c r="AI136" s="21"/>
      <c r="AJ136" s="29">
        <f t="shared" si="37"/>
        <v>45843</v>
      </c>
      <c r="AK136">
        <f t="shared" si="31"/>
        <v>0</v>
      </c>
      <c r="AL136" s="1">
        <f t="shared" si="32"/>
        <v>1</v>
      </c>
      <c r="AM136" s="1">
        <f t="shared" si="33"/>
        <v>0</v>
      </c>
      <c r="AN136" s="127">
        <f t="shared" si="34"/>
        <v>0</v>
      </c>
      <c r="AO136" s="126">
        <f t="shared" si="36"/>
        <v>0.85</v>
      </c>
    </row>
    <row r="137" spans="1:41" x14ac:dyDescent="0.3">
      <c r="A137" s="63">
        <f t="shared" si="35"/>
        <v>0.80999999999999994</v>
      </c>
      <c r="D137" s="179"/>
      <c r="F137" s="21"/>
      <c r="G137" s="63">
        <v>0.96</v>
      </c>
      <c r="I137" s="63" cm="1">
        <f t="array" ref="I137">IF($G137&gt;=I$7,TREND(J$6:J$7,I$6:I$7,$G137),IF($G137&gt;=I$8,TREND(J$7:J$8,I$7:I$8,$G137),IF($G137&gt;=I$9,TREND(J$8:J$9,I$8:I$9,$G137),IF($G137&gt;=I$10,TREND(J$9:J$10,I$9:I$10,$G137),IF($G137&gt;=I$11,TREND(J$10:J$11,I$10:I$11,$G137),0)))))</f>
        <v>0.80999999999999994</v>
      </c>
      <c r="J137" s="20"/>
      <c r="K137" s="3"/>
      <c r="N137" s="63" cm="1">
        <f t="array" ref="N137">IF($G137&gt;=N$7,TREND(O$6:O$7,N$6:N$7,$G137),IF($G137&gt;=N$8,TREND(O$7:O$8,N$7:N$8,$G137),IF($G137&gt;=N$9,TREND(O$8:O$9,N$8:N$9,$G137),IF($G137&gt;=N$10,TREND(O$9:O$10,N$9:N$10,$G137),IF($G137&gt;=N$11,TREND(O$10:O$11,N$10:N$11,$G137),0)))))</f>
        <v>0.80999999999999994</v>
      </c>
      <c r="S137" s="63" cm="1">
        <f t="array" ref="S137">IF($G137&gt;=S$7,TREND(T$6:T$7,S$6:S$7,$G137),IF($G137&gt;=S$8,TREND(T$7:T$8,S$7:S$8,$G137),IF($G137&gt;=S$9,TREND(T$8:T$9,S$8:S$9,$G137),IF($G137&gt;=S$10,TREND(T$9:T$10,S$9:S$10,$G137),IF($G137&gt;=S$11,TREND(T$10:T$11,S$10:S$11,$G137),0)))))</f>
        <v>0.80999999999999994</v>
      </c>
      <c r="X137" s="152">
        <v>0</v>
      </c>
      <c r="Y137" s="20"/>
      <c r="Z137" s="18"/>
      <c r="AA137" s="18"/>
      <c r="AB137" s="18"/>
      <c r="AC137" s="18"/>
      <c r="AD137" s="18"/>
      <c r="AE137" s="18"/>
      <c r="AF137" s="18"/>
      <c r="AI137" s="21"/>
      <c r="AJ137" s="29">
        <f t="shared" si="37"/>
        <v>45844</v>
      </c>
      <c r="AK137">
        <f t="shared" si="31"/>
        <v>0</v>
      </c>
      <c r="AL137" s="1">
        <f t="shared" si="32"/>
        <v>1</v>
      </c>
      <c r="AM137" s="1">
        <f t="shared" si="33"/>
        <v>0</v>
      </c>
      <c r="AN137" s="127">
        <f t="shared" si="34"/>
        <v>0</v>
      </c>
      <c r="AO137" s="126">
        <f t="shared" si="36"/>
        <v>0.85</v>
      </c>
    </row>
    <row r="138" spans="1:41" x14ac:dyDescent="0.3">
      <c r="A138" s="63">
        <f t="shared" si="35"/>
        <v>0.80749999999999977</v>
      </c>
      <c r="D138" s="179"/>
      <c r="F138" s="21"/>
      <c r="G138" s="63">
        <v>0.97</v>
      </c>
      <c r="I138" s="63" cm="1">
        <f t="array" ref="I138">IF($G138&gt;=I$7,TREND(J$6:J$7,I$6:I$7,$G138),IF($G138&gt;=I$8,TREND(J$7:J$8,I$7:I$8,$G138),IF($G138&gt;=I$9,TREND(J$8:J$9,I$8:I$9,$G138),IF($G138&gt;=I$10,TREND(J$9:J$10,I$9:I$10,$G138),IF($G138&gt;=I$11,TREND(J$10:J$11,I$10:I$11,$G138),0)))))</f>
        <v>0.80749999999999988</v>
      </c>
      <c r="J138" s="20"/>
      <c r="K138" s="3"/>
      <c r="N138" s="63" cm="1">
        <f t="array" ref="N138">IF($G138&gt;=N$7,TREND(O$6:O$7,N$6:N$7,$G138),IF($G138&gt;=N$8,TREND(O$7:O$8,N$7:N$8,$G138),IF($G138&gt;=N$9,TREND(O$8:O$9,N$8:N$9,$G138),IF($G138&gt;=N$10,TREND(O$9:O$10,N$9:N$10,$G138),IF($G138&gt;=N$11,TREND(O$10:O$11,N$10:N$11,$G138),0)))))</f>
        <v>0.80749999999999988</v>
      </c>
      <c r="S138" s="63" cm="1">
        <f t="array" ref="S138">IF($G138&gt;=S$7,TREND(T$6:T$7,S$6:S$7,$G138),IF($G138&gt;=S$8,TREND(T$7:T$8,S$7:S$8,$G138),IF($G138&gt;=S$9,TREND(T$8:T$9,S$8:S$9,$G138),IF($G138&gt;=S$10,TREND(T$9:T$10,S$9:S$10,$G138),IF($G138&gt;=S$11,TREND(T$10:T$11,S$10:S$11,$G138),0)))))</f>
        <v>0.80749999999999988</v>
      </c>
      <c r="X138" s="152">
        <v>0</v>
      </c>
      <c r="Y138" s="20"/>
      <c r="Z138" s="18"/>
      <c r="AA138" s="18"/>
      <c r="AB138" s="18"/>
      <c r="AC138" s="18"/>
      <c r="AD138" s="18"/>
      <c r="AE138" s="18"/>
      <c r="AF138" s="18"/>
      <c r="AI138" s="21"/>
      <c r="AJ138" s="29">
        <f t="shared" si="37"/>
        <v>45845</v>
      </c>
      <c r="AK138">
        <f t="shared" si="31"/>
        <v>0</v>
      </c>
      <c r="AL138" s="1">
        <f t="shared" si="32"/>
        <v>1</v>
      </c>
      <c r="AM138" s="1">
        <f t="shared" si="33"/>
        <v>0</v>
      </c>
      <c r="AN138" s="127">
        <f t="shared" si="34"/>
        <v>0</v>
      </c>
      <c r="AO138" s="126">
        <f t="shared" si="36"/>
        <v>0.85</v>
      </c>
    </row>
    <row r="139" spans="1:41" x14ac:dyDescent="0.3">
      <c r="A139" s="63">
        <f t="shared" si="35"/>
        <v>0.80500000000000005</v>
      </c>
      <c r="D139" s="179"/>
      <c r="F139" s="21"/>
      <c r="G139" s="63">
        <v>0.98</v>
      </c>
      <c r="I139" s="63" cm="1">
        <f t="array" ref="I139">IF($G139&gt;=I$7,TREND(J$6:J$7,I$6:I$7,$G139),IF($G139&gt;=I$8,TREND(J$7:J$8,I$7:I$8,$G139),IF($G139&gt;=I$9,TREND(J$8:J$9,I$8:I$9,$G139),IF($G139&gt;=I$10,TREND(J$9:J$10,I$9:I$10,$G139),IF($G139&gt;=I$11,TREND(J$10:J$11,I$10:I$11,$G139),0)))))</f>
        <v>0.80499999999999994</v>
      </c>
      <c r="J139" s="20"/>
      <c r="K139" s="3"/>
      <c r="N139" s="63" cm="1">
        <f t="array" ref="N139">IF($G139&gt;=N$7,TREND(O$6:O$7,N$6:N$7,$G139),IF($G139&gt;=N$8,TREND(O$7:O$8,N$7:N$8,$G139),IF($G139&gt;=N$9,TREND(O$8:O$9,N$8:N$9,$G139),IF($G139&gt;=N$10,TREND(O$9:O$10,N$9:N$10,$G139),IF($G139&gt;=N$11,TREND(O$10:O$11,N$10:N$11,$G139),0)))))</f>
        <v>0.80499999999999994</v>
      </c>
      <c r="S139" s="63" cm="1">
        <f t="array" ref="S139">IF($G139&gt;=S$7,TREND(T$6:T$7,S$6:S$7,$G139),IF($G139&gt;=S$8,TREND(T$7:T$8,S$7:S$8,$G139),IF($G139&gt;=S$9,TREND(T$8:T$9,S$8:S$9,$G139),IF($G139&gt;=S$10,TREND(T$9:T$10,S$9:S$10,$G139),IF($G139&gt;=S$11,TREND(T$10:T$11,S$10:S$11,$G139),0)))))</f>
        <v>0.80499999999999994</v>
      </c>
      <c r="X139" s="152">
        <v>0</v>
      </c>
      <c r="Y139" s="20"/>
      <c r="Z139" s="18"/>
      <c r="AA139" s="18"/>
      <c r="AB139" s="18"/>
      <c r="AC139" s="18"/>
      <c r="AD139" s="18"/>
      <c r="AE139" s="18"/>
      <c r="AF139" s="18"/>
      <c r="AI139" s="21"/>
      <c r="AJ139" s="29">
        <f t="shared" si="37"/>
        <v>45846</v>
      </c>
      <c r="AK139">
        <f t="shared" si="31"/>
        <v>0</v>
      </c>
      <c r="AL139" s="1">
        <f t="shared" si="32"/>
        <v>1</v>
      </c>
      <c r="AM139" s="1">
        <f t="shared" si="33"/>
        <v>0</v>
      </c>
      <c r="AN139" s="127">
        <f t="shared" si="34"/>
        <v>0</v>
      </c>
      <c r="AO139" s="126">
        <f t="shared" si="36"/>
        <v>0.85</v>
      </c>
    </row>
    <row r="140" spans="1:41" x14ac:dyDescent="0.3">
      <c r="A140" s="63">
        <f t="shared" si="35"/>
        <v>0.80249999999999977</v>
      </c>
      <c r="D140" s="179"/>
      <c r="F140" s="21"/>
      <c r="G140" s="63">
        <v>0.99</v>
      </c>
      <c r="I140" s="63" cm="1">
        <f t="array" ref="I140">IF($G140&gt;=I$7,TREND(J$6:J$7,I$6:I$7,$G140),IF($G140&gt;=I$8,TREND(J$7:J$8,I$7:I$8,$G140),IF($G140&gt;=I$9,TREND(J$8:J$9,I$8:I$9,$G140),IF($G140&gt;=I$10,TREND(J$9:J$10,I$9:I$10,$G140),IF($G140&gt;=I$11,TREND(J$10:J$11,I$10:I$11,$G140),0)))))</f>
        <v>0.80249999999999988</v>
      </c>
      <c r="J140" s="20"/>
      <c r="K140" s="3"/>
      <c r="N140" s="63" cm="1">
        <f t="array" ref="N140">IF($G140&gt;=N$7,TREND(O$6:O$7,N$6:N$7,$G140),IF($G140&gt;=N$8,TREND(O$7:O$8,N$7:N$8,$G140),IF($G140&gt;=N$9,TREND(O$8:O$9,N$8:N$9,$G140),IF($G140&gt;=N$10,TREND(O$9:O$10,N$9:N$10,$G140),IF($G140&gt;=N$11,TREND(O$10:O$11,N$10:N$11,$G140),0)))))</f>
        <v>0.80249999999999988</v>
      </c>
      <c r="S140" s="63" cm="1">
        <f t="array" ref="S140">IF($G140&gt;=S$7,TREND(T$6:T$7,S$6:S$7,$G140),IF($G140&gt;=S$8,TREND(T$7:T$8,S$7:S$8,$G140),IF($G140&gt;=S$9,TREND(T$8:T$9,S$8:S$9,$G140),IF($G140&gt;=S$10,TREND(T$9:T$10,S$9:S$10,$G140),IF($G140&gt;=S$11,TREND(T$10:T$11,S$10:S$11,$G140),0)))))</f>
        <v>0.80249999999999988</v>
      </c>
      <c r="X140" s="152">
        <v>0</v>
      </c>
      <c r="Y140" s="20"/>
      <c r="Z140" s="18"/>
      <c r="AA140" s="18"/>
      <c r="AB140" s="18"/>
      <c r="AC140" s="18"/>
      <c r="AD140" s="18"/>
      <c r="AE140" s="18"/>
      <c r="AF140" s="18"/>
      <c r="AI140" s="21"/>
      <c r="AJ140" s="29">
        <f t="shared" si="37"/>
        <v>45847</v>
      </c>
      <c r="AK140">
        <f t="shared" si="31"/>
        <v>0</v>
      </c>
      <c r="AL140" s="1">
        <f t="shared" si="32"/>
        <v>1</v>
      </c>
      <c r="AM140" s="1">
        <f t="shared" si="33"/>
        <v>0</v>
      </c>
      <c r="AN140" s="127">
        <f t="shared" si="34"/>
        <v>0</v>
      </c>
      <c r="AO140" s="126">
        <f t="shared" si="36"/>
        <v>0.85</v>
      </c>
    </row>
    <row r="141" spans="1:41" x14ac:dyDescent="0.3">
      <c r="A141" s="63">
        <f t="shared" si="35"/>
        <v>0.79999999999999993</v>
      </c>
      <c r="D141" s="179"/>
      <c r="F141" s="21"/>
      <c r="G141" s="63">
        <v>1</v>
      </c>
      <c r="I141" s="63" cm="1">
        <f t="array" ref="I141">IF($G141&gt;=I$7,TREND(J$6:J$7,I$6:I$7,$G141),IF($G141&gt;=I$8,TREND(J$7:J$8,I$7:I$8,$G141),IF($G141&gt;=I$9,TREND(J$8:J$9,I$8:I$9,$G141),IF($G141&gt;=I$10,TREND(J$9:J$10,I$9:I$10,$G141),IF($G141&gt;=I$11,TREND(J$10:J$11,I$10:I$11,$G141),0)))))</f>
        <v>0.79999999999999993</v>
      </c>
      <c r="J141" s="20"/>
      <c r="K141" s="3"/>
      <c r="N141" s="63" cm="1">
        <f t="array" ref="N141">IF($G141&gt;=N$7,TREND(O$6:O$7,N$6:N$7,$G141),IF($G141&gt;=N$8,TREND(O$7:O$8,N$7:N$8,$G141),IF($G141&gt;=N$9,TREND(O$8:O$9,N$8:N$9,$G141),IF($G141&gt;=N$10,TREND(O$9:O$10,N$9:N$10,$G141),IF($G141&gt;=N$11,TREND(O$10:O$11,N$10:N$11,$G141),0)))))</f>
        <v>0.79999999999999993</v>
      </c>
      <c r="S141" s="63" cm="1">
        <f t="array" ref="S141">IF($G141&gt;=S$7,TREND(T$6:T$7,S$6:S$7,$G141),IF($G141&gt;=S$8,TREND(T$7:T$8,S$7:S$8,$G141),IF($G141&gt;=S$9,TREND(T$8:T$9,S$8:S$9,$G141),IF($G141&gt;=S$10,TREND(T$9:T$10,S$9:S$10,$G141),IF($G141&gt;=S$11,TREND(T$10:T$11,S$10:S$11,$G141),0)))))</f>
        <v>0.79999999999999993</v>
      </c>
      <c r="X141" s="152">
        <v>0</v>
      </c>
      <c r="Y141" s="20"/>
      <c r="Z141" s="18"/>
      <c r="AA141" s="18"/>
      <c r="AB141" s="18"/>
      <c r="AC141" s="18"/>
      <c r="AD141" s="18"/>
      <c r="AE141" s="18"/>
      <c r="AF141" s="18"/>
      <c r="AI141" s="21"/>
      <c r="AJ141" s="29">
        <f t="shared" si="37"/>
        <v>45848</v>
      </c>
      <c r="AK141">
        <f t="shared" si="31"/>
        <v>0</v>
      </c>
      <c r="AL141" s="1">
        <f t="shared" si="32"/>
        <v>1</v>
      </c>
      <c r="AM141" s="1">
        <f t="shared" si="33"/>
        <v>0</v>
      </c>
      <c r="AN141" s="127">
        <f t="shared" si="34"/>
        <v>0</v>
      </c>
      <c r="AO141" s="126">
        <f t="shared" si="36"/>
        <v>0.85</v>
      </c>
    </row>
    <row r="142" spans="1:41" x14ac:dyDescent="0.3">
      <c r="D142" s="179"/>
      <c r="AJ142" s="29">
        <f t="shared" si="37"/>
        <v>45849</v>
      </c>
      <c r="AK142">
        <f t="shared" si="31"/>
        <v>0</v>
      </c>
      <c r="AL142" s="1">
        <f t="shared" si="32"/>
        <v>1</v>
      </c>
      <c r="AM142" s="1">
        <f t="shared" si="33"/>
        <v>0</v>
      </c>
      <c r="AN142" s="127">
        <f t="shared" si="34"/>
        <v>0</v>
      </c>
      <c r="AO142" s="126">
        <f t="shared" si="36"/>
        <v>0.85</v>
      </c>
    </row>
    <row r="143" spans="1:41" x14ac:dyDescent="0.3">
      <c r="AJ143" s="29">
        <f t="shared" si="37"/>
        <v>45850</v>
      </c>
      <c r="AK143">
        <f t="shared" si="31"/>
        <v>0</v>
      </c>
      <c r="AL143" s="1">
        <f t="shared" si="32"/>
        <v>1</v>
      </c>
      <c r="AM143" s="1">
        <f t="shared" si="33"/>
        <v>0</v>
      </c>
      <c r="AN143" s="127">
        <f t="shared" si="34"/>
        <v>0</v>
      </c>
      <c r="AO143" s="126">
        <f t="shared" si="36"/>
        <v>0.85</v>
      </c>
    </row>
    <row r="144" spans="1:41" x14ac:dyDescent="0.3">
      <c r="AJ144" s="29">
        <f t="shared" si="37"/>
        <v>45851</v>
      </c>
      <c r="AK144">
        <f t="shared" si="31"/>
        <v>0</v>
      </c>
      <c r="AL144" s="1">
        <f t="shared" si="32"/>
        <v>1</v>
      </c>
      <c r="AM144" s="1">
        <f t="shared" si="33"/>
        <v>0</v>
      </c>
      <c r="AN144" s="127">
        <f t="shared" si="34"/>
        <v>0</v>
      </c>
      <c r="AO144" s="126">
        <f t="shared" si="36"/>
        <v>0.85</v>
      </c>
    </row>
    <row r="145" spans="36:41" x14ac:dyDescent="0.3">
      <c r="AJ145" s="29">
        <f t="shared" si="37"/>
        <v>45852</v>
      </c>
      <c r="AK145">
        <f t="shared" si="31"/>
        <v>0</v>
      </c>
      <c r="AL145" s="1">
        <f t="shared" si="32"/>
        <v>1</v>
      </c>
      <c r="AM145" s="1">
        <f t="shared" si="33"/>
        <v>0</v>
      </c>
      <c r="AN145" s="127">
        <f t="shared" si="34"/>
        <v>0</v>
      </c>
      <c r="AO145" s="126">
        <f t="shared" si="36"/>
        <v>0.85</v>
      </c>
    </row>
    <row r="146" spans="36:41" x14ac:dyDescent="0.3">
      <c r="AJ146" s="29">
        <f t="shared" si="37"/>
        <v>45853</v>
      </c>
      <c r="AK146">
        <f t="shared" si="31"/>
        <v>0</v>
      </c>
      <c r="AL146" s="1">
        <f t="shared" si="32"/>
        <v>1</v>
      </c>
      <c r="AM146" s="1">
        <f t="shared" si="33"/>
        <v>0</v>
      </c>
      <c r="AN146" s="127">
        <f t="shared" si="34"/>
        <v>0</v>
      </c>
      <c r="AO146" s="126">
        <f t="shared" si="36"/>
        <v>0.85</v>
      </c>
    </row>
    <row r="147" spans="36:41" x14ac:dyDescent="0.3">
      <c r="AJ147" s="29">
        <f t="shared" si="37"/>
        <v>45854</v>
      </c>
      <c r="AK147">
        <f t="shared" si="31"/>
        <v>0</v>
      </c>
      <c r="AL147" s="1">
        <f t="shared" si="32"/>
        <v>1</v>
      </c>
      <c r="AM147" s="1">
        <f t="shared" si="33"/>
        <v>0</v>
      </c>
      <c r="AN147" s="127">
        <f t="shared" si="34"/>
        <v>0</v>
      </c>
      <c r="AO147" s="126">
        <f t="shared" si="36"/>
        <v>0.85</v>
      </c>
    </row>
    <row r="148" spans="36:41" x14ac:dyDescent="0.3">
      <c r="AJ148" s="29">
        <f t="shared" si="37"/>
        <v>45855</v>
      </c>
      <c r="AK148">
        <f t="shared" si="31"/>
        <v>0</v>
      </c>
      <c r="AL148" s="1">
        <f t="shared" si="32"/>
        <v>1</v>
      </c>
      <c r="AM148" s="1">
        <f t="shared" si="33"/>
        <v>0</v>
      </c>
      <c r="AN148" s="127">
        <f t="shared" si="34"/>
        <v>0</v>
      </c>
      <c r="AO148" s="126">
        <f t="shared" si="36"/>
        <v>0.85</v>
      </c>
    </row>
    <row r="149" spans="36:41" x14ac:dyDescent="0.3">
      <c r="AJ149" s="29">
        <f t="shared" si="37"/>
        <v>45856</v>
      </c>
      <c r="AK149">
        <f t="shared" si="31"/>
        <v>0</v>
      </c>
      <c r="AL149" s="1">
        <f t="shared" si="32"/>
        <v>1</v>
      </c>
      <c r="AM149" s="1">
        <f t="shared" si="33"/>
        <v>0</v>
      </c>
      <c r="AN149" s="127">
        <f t="shared" si="34"/>
        <v>0</v>
      </c>
      <c r="AO149" s="126">
        <f t="shared" si="36"/>
        <v>0.85</v>
      </c>
    </row>
    <row r="150" spans="36:41" x14ac:dyDescent="0.3">
      <c r="AJ150" s="29">
        <f t="shared" si="37"/>
        <v>45857</v>
      </c>
      <c r="AK150">
        <f t="shared" si="31"/>
        <v>0</v>
      </c>
      <c r="AL150" s="1">
        <f t="shared" si="32"/>
        <v>1</v>
      </c>
      <c r="AM150" s="1">
        <f t="shared" si="33"/>
        <v>0</v>
      </c>
      <c r="AN150" s="127">
        <f t="shared" si="34"/>
        <v>0</v>
      </c>
      <c r="AO150" s="126">
        <f t="shared" si="36"/>
        <v>0.85</v>
      </c>
    </row>
    <row r="151" spans="36:41" x14ac:dyDescent="0.3">
      <c r="AJ151" s="29">
        <f t="shared" si="37"/>
        <v>45858</v>
      </c>
      <c r="AK151">
        <f t="shared" si="31"/>
        <v>0</v>
      </c>
      <c r="AL151" s="1">
        <f t="shared" si="32"/>
        <v>1</v>
      </c>
      <c r="AM151" s="1">
        <f t="shared" si="33"/>
        <v>0</v>
      </c>
      <c r="AN151" s="127">
        <f t="shared" si="34"/>
        <v>0</v>
      </c>
      <c r="AO151" s="126">
        <f t="shared" si="36"/>
        <v>0.85</v>
      </c>
    </row>
    <row r="152" spans="36:41" x14ac:dyDescent="0.3">
      <c r="AJ152" s="29">
        <f t="shared" si="37"/>
        <v>45859</v>
      </c>
      <c r="AK152">
        <f t="shared" si="31"/>
        <v>0</v>
      </c>
      <c r="AL152" s="1">
        <f t="shared" si="32"/>
        <v>1</v>
      </c>
      <c r="AM152" s="1">
        <f t="shared" si="33"/>
        <v>0</v>
      </c>
      <c r="AN152" s="127">
        <f t="shared" si="34"/>
        <v>0</v>
      </c>
      <c r="AO152" s="126">
        <f t="shared" si="36"/>
        <v>0.85</v>
      </c>
    </row>
    <row r="153" spans="36:41" x14ac:dyDescent="0.3">
      <c r="AJ153" s="29">
        <f t="shared" si="37"/>
        <v>45860</v>
      </c>
      <c r="AK153">
        <f t="shared" si="31"/>
        <v>0</v>
      </c>
      <c r="AL153" s="1">
        <f t="shared" si="32"/>
        <v>1</v>
      </c>
      <c r="AM153" s="1">
        <f t="shared" si="33"/>
        <v>0</v>
      </c>
      <c r="AN153" s="127">
        <f t="shared" si="34"/>
        <v>0</v>
      </c>
      <c r="AO153" s="126">
        <f t="shared" si="36"/>
        <v>0.85</v>
      </c>
    </row>
    <row r="154" spans="36:41" x14ac:dyDescent="0.3">
      <c r="AJ154" s="29">
        <f t="shared" si="37"/>
        <v>45861</v>
      </c>
      <c r="AK154">
        <f t="shared" si="31"/>
        <v>0</v>
      </c>
      <c r="AL154" s="1">
        <f t="shared" si="32"/>
        <v>1</v>
      </c>
      <c r="AM154" s="1">
        <f t="shared" si="33"/>
        <v>0</v>
      </c>
      <c r="AN154" s="127">
        <f t="shared" si="34"/>
        <v>0</v>
      </c>
      <c r="AO154" s="126">
        <f t="shared" si="36"/>
        <v>0.85</v>
      </c>
    </row>
    <row r="155" spans="36:41" x14ac:dyDescent="0.3">
      <c r="AJ155" s="29">
        <f t="shared" si="37"/>
        <v>45862</v>
      </c>
      <c r="AK155">
        <f t="shared" si="31"/>
        <v>0</v>
      </c>
      <c r="AL155" s="1">
        <f t="shared" si="32"/>
        <v>1</v>
      </c>
      <c r="AM155" s="1">
        <f t="shared" si="33"/>
        <v>0</v>
      </c>
      <c r="AN155" s="127">
        <f t="shared" si="34"/>
        <v>0</v>
      </c>
      <c r="AO155" s="126">
        <f t="shared" si="36"/>
        <v>0.85</v>
      </c>
    </row>
    <row r="156" spans="36:41" x14ac:dyDescent="0.3">
      <c r="AJ156" s="29">
        <f t="shared" si="37"/>
        <v>45863</v>
      </c>
      <c r="AK156">
        <f t="shared" si="31"/>
        <v>0</v>
      </c>
      <c r="AL156" s="1">
        <f t="shared" si="32"/>
        <v>1</v>
      </c>
      <c r="AM156" s="1">
        <f t="shared" si="33"/>
        <v>0</v>
      </c>
      <c r="AN156" s="127">
        <f t="shared" si="34"/>
        <v>0</v>
      </c>
      <c r="AO156" s="126">
        <f t="shared" si="36"/>
        <v>0.85</v>
      </c>
    </row>
    <row r="157" spans="36:41" x14ac:dyDescent="0.3">
      <c r="AJ157" s="29">
        <f t="shared" si="37"/>
        <v>45864</v>
      </c>
      <c r="AK157">
        <f t="shared" si="31"/>
        <v>0</v>
      </c>
      <c r="AL157" s="1">
        <f t="shared" si="32"/>
        <v>1</v>
      </c>
      <c r="AM157" s="1">
        <f t="shared" si="33"/>
        <v>0</v>
      </c>
      <c r="AN157" s="127">
        <f t="shared" si="34"/>
        <v>0</v>
      </c>
      <c r="AO157" s="126">
        <f t="shared" si="36"/>
        <v>0.85</v>
      </c>
    </row>
    <row r="158" spans="36:41" x14ac:dyDescent="0.3">
      <c r="AJ158" s="29">
        <f t="shared" si="37"/>
        <v>45865</v>
      </c>
      <c r="AK158">
        <f t="shared" si="31"/>
        <v>0</v>
      </c>
      <c r="AL158" s="1">
        <f t="shared" si="32"/>
        <v>1</v>
      </c>
      <c r="AM158" s="1">
        <f t="shared" si="33"/>
        <v>0</v>
      </c>
      <c r="AN158" s="127">
        <f t="shared" si="34"/>
        <v>0</v>
      </c>
      <c r="AO158" s="126">
        <f t="shared" si="36"/>
        <v>0.85</v>
      </c>
    </row>
    <row r="159" spans="36:41" x14ac:dyDescent="0.3">
      <c r="AJ159" s="29">
        <f t="shared" si="37"/>
        <v>45866</v>
      </c>
      <c r="AK159">
        <f t="shared" si="31"/>
        <v>0</v>
      </c>
      <c r="AL159" s="1">
        <f t="shared" si="32"/>
        <v>1</v>
      </c>
      <c r="AM159" s="1">
        <f t="shared" si="33"/>
        <v>0</v>
      </c>
      <c r="AN159" s="127">
        <f t="shared" si="34"/>
        <v>0</v>
      </c>
      <c r="AO159" s="126">
        <f t="shared" si="36"/>
        <v>0.85</v>
      </c>
    </row>
    <row r="160" spans="36:41" x14ac:dyDescent="0.3">
      <c r="AJ160" s="29">
        <f t="shared" si="37"/>
        <v>45867</v>
      </c>
      <c r="AK160">
        <f t="shared" si="31"/>
        <v>0</v>
      </c>
      <c r="AL160" s="1">
        <f t="shared" si="32"/>
        <v>1</v>
      </c>
      <c r="AM160" s="1">
        <f t="shared" si="33"/>
        <v>0</v>
      </c>
      <c r="AN160" s="127">
        <f t="shared" si="34"/>
        <v>0</v>
      </c>
      <c r="AO160" s="126">
        <f t="shared" si="36"/>
        <v>0.85</v>
      </c>
    </row>
    <row r="161" spans="36:41" x14ac:dyDescent="0.3">
      <c r="AJ161" s="29">
        <f t="shared" si="37"/>
        <v>45868</v>
      </c>
      <c r="AK161">
        <f t="shared" si="31"/>
        <v>0</v>
      </c>
      <c r="AL161" s="1">
        <f t="shared" si="32"/>
        <v>1</v>
      </c>
      <c r="AM161" s="1">
        <f t="shared" si="33"/>
        <v>0</v>
      </c>
      <c r="AN161" s="127">
        <f t="shared" si="34"/>
        <v>0</v>
      </c>
      <c r="AO161" s="126">
        <f t="shared" si="36"/>
        <v>0.85</v>
      </c>
    </row>
    <row r="162" spans="36:41" x14ac:dyDescent="0.3">
      <c r="AJ162" s="29">
        <f t="shared" si="37"/>
        <v>45869</v>
      </c>
      <c r="AK162">
        <f t="shared" si="31"/>
        <v>0</v>
      </c>
      <c r="AL162" s="1">
        <f t="shared" si="32"/>
        <v>0.85</v>
      </c>
      <c r="AM162" s="1">
        <f t="shared" si="33"/>
        <v>0</v>
      </c>
      <c r="AN162" s="127">
        <f t="shared" si="34"/>
        <v>0</v>
      </c>
      <c r="AO162" s="126">
        <f t="shared" si="36"/>
        <v>0.85</v>
      </c>
    </row>
    <row r="163" spans="36:41" x14ac:dyDescent="0.3">
      <c r="AJ163" s="29">
        <f t="shared" si="37"/>
        <v>45870</v>
      </c>
      <c r="AK163">
        <f t="shared" si="31"/>
        <v>0</v>
      </c>
      <c r="AL163" s="1">
        <f t="shared" si="32"/>
        <v>1</v>
      </c>
      <c r="AM163" s="1">
        <f t="shared" si="33"/>
        <v>0</v>
      </c>
      <c r="AN163" s="127">
        <f t="shared" si="34"/>
        <v>0</v>
      </c>
      <c r="AO163" s="159">
        <f>AO164</f>
        <v>0.95</v>
      </c>
    </row>
    <row r="164" spans="36:41" x14ac:dyDescent="0.3">
      <c r="AJ164" s="29">
        <f t="shared" si="37"/>
        <v>45871</v>
      </c>
      <c r="AK164">
        <f t="shared" si="31"/>
        <v>0</v>
      </c>
      <c r="AL164" s="1">
        <f t="shared" si="32"/>
        <v>1</v>
      </c>
      <c r="AM164" s="1">
        <f t="shared" si="33"/>
        <v>0</v>
      </c>
      <c r="AN164" s="127">
        <f t="shared" si="34"/>
        <v>0</v>
      </c>
      <c r="AO164" s="126">
        <f t="shared" si="36"/>
        <v>0.95</v>
      </c>
    </row>
    <row r="165" spans="36:41" x14ac:dyDescent="0.3">
      <c r="AJ165" s="29">
        <f t="shared" si="37"/>
        <v>45872</v>
      </c>
      <c r="AK165">
        <f t="shared" si="31"/>
        <v>0</v>
      </c>
      <c r="AL165" s="1">
        <f t="shared" si="32"/>
        <v>1</v>
      </c>
      <c r="AM165" s="1">
        <f t="shared" si="33"/>
        <v>0</v>
      </c>
      <c r="AN165" s="127">
        <f t="shared" si="34"/>
        <v>0</v>
      </c>
      <c r="AO165" s="126">
        <f t="shared" si="36"/>
        <v>0.95</v>
      </c>
    </row>
    <row r="166" spans="36:41" x14ac:dyDescent="0.3">
      <c r="AJ166" s="29">
        <f t="shared" si="37"/>
        <v>45873</v>
      </c>
      <c r="AK166">
        <f t="shared" si="31"/>
        <v>0</v>
      </c>
      <c r="AL166" s="1">
        <f t="shared" si="32"/>
        <v>1</v>
      </c>
      <c r="AM166" s="1">
        <f t="shared" si="33"/>
        <v>0</v>
      </c>
      <c r="AN166" s="127">
        <f t="shared" si="34"/>
        <v>0</v>
      </c>
      <c r="AO166" s="126">
        <f t="shared" si="36"/>
        <v>0.95</v>
      </c>
    </row>
    <row r="167" spans="36:41" x14ac:dyDescent="0.3">
      <c r="AJ167" s="29">
        <f t="shared" si="37"/>
        <v>45874</v>
      </c>
      <c r="AK167">
        <f t="shared" si="31"/>
        <v>0</v>
      </c>
      <c r="AL167" s="1">
        <f t="shared" si="32"/>
        <v>1</v>
      </c>
      <c r="AM167" s="1">
        <f t="shared" si="33"/>
        <v>0</v>
      </c>
      <c r="AN167" s="127">
        <f t="shared" si="34"/>
        <v>0</v>
      </c>
      <c r="AO167" s="126">
        <f t="shared" si="36"/>
        <v>0.95</v>
      </c>
    </row>
    <row r="168" spans="36:41" x14ac:dyDescent="0.3">
      <c r="AJ168" s="29">
        <f t="shared" si="37"/>
        <v>45875</v>
      </c>
      <c r="AK168">
        <f t="shared" si="31"/>
        <v>0</v>
      </c>
      <c r="AL168" s="1">
        <f t="shared" si="32"/>
        <v>1</v>
      </c>
      <c r="AM168" s="1">
        <f t="shared" si="33"/>
        <v>0</v>
      </c>
      <c r="AN168" s="127">
        <f t="shared" si="34"/>
        <v>0</v>
      </c>
      <c r="AO168" s="126">
        <f t="shared" si="36"/>
        <v>0.95</v>
      </c>
    </row>
    <row r="169" spans="36:41" x14ac:dyDescent="0.3">
      <c r="AJ169" s="29">
        <f t="shared" si="37"/>
        <v>45876</v>
      </c>
      <c r="AK169">
        <f t="shared" ref="AK169:AK232" si="38">_xlfn.XLOOKUP(AJ169,A$27:A$36,B$27:B$36,0,0)</f>
        <v>0</v>
      </c>
      <c r="AL169" s="1">
        <f t="shared" ref="AL169:AL232" si="39">_xlfn.XLOOKUP(AJ169,A$15:A$24,B$15:B$24,1,0)</f>
        <v>1</v>
      </c>
      <c r="AM169" s="1">
        <f t="shared" ref="AM169:AM232" si="40">_xlfn.XLOOKUP(AJ169,A$27:A$36,B$27:B$36,0,-1)</f>
        <v>0</v>
      </c>
      <c r="AN169" s="127">
        <f t="shared" ref="AN169:AN223" si="41">AK169</f>
        <v>0</v>
      </c>
      <c r="AO169" s="126">
        <f t="shared" si="36"/>
        <v>0.95</v>
      </c>
    </row>
    <row r="170" spans="36:41" x14ac:dyDescent="0.3">
      <c r="AJ170" s="29">
        <f t="shared" si="37"/>
        <v>45877</v>
      </c>
      <c r="AK170">
        <f t="shared" si="38"/>
        <v>0</v>
      </c>
      <c r="AL170" s="1">
        <f t="shared" si="39"/>
        <v>1</v>
      </c>
      <c r="AM170" s="1">
        <f t="shared" si="40"/>
        <v>0</v>
      </c>
      <c r="AN170" s="127">
        <f t="shared" si="41"/>
        <v>0</v>
      </c>
      <c r="AO170" s="126">
        <f t="shared" ref="AO170:AO233" si="42">IF(AL170=1,AO171,AL170)</f>
        <v>0.95</v>
      </c>
    </row>
    <row r="171" spans="36:41" x14ac:dyDescent="0.3">
      <c r="AJ171" s="29">
        <f t="shared" ref="AJ171:AJ234" si="43">AJ170+1</f>
        <v>45878</v>
      </c>
      <c r="AK171">
        <f t="shared" si="38"/>
        <v>0</v>
      </c>
      <c r="AL171" s="1">
        <f t="shared" si="39"/>
        <v>1</v>
      </c>
      <c r="AM171" s="1">
        <f t="shared" si="40"/>
        <v>0</v>
      </c>
      <c r="AN171" s="127">
        <f t="shared" si="41"/>
        <v>0</v>
      </c>
      <c r="AO171" s="126">
        <f t="shared" si="42"/>
        <v>0.95</v>
      </c>
    </row>
    <row r="172" spans="36:41" x14ac:dyDescent="0.3">
      <c r="AJ172" s="29">
        <f t="shared" si="43"/>
        <v>45879</v>
      </c>
      <c r="AK172">
        <f t="shared" si="38"/>
        <v>0</v>
      </c>
      <c r="AL172" s="1">
        <f t="shared" si="39"/>
        <v>1</v>
      </c>
      <c r="AM172" s="1">
        <f t="shared" si="40"/>
        <v>0</v>
      </c>
      <c r="AN172" s="127">
        <f t="shared" si="41"/>
        <v>0</v>
      </c>
      <c r="AO172" s="126">
        <f t="shared" si="42"/>
        <v>0.95</v>
      </c>
    </row>
    <row r="173" spans="36:41" x14ac:dyDescent="0.3">
      <c r="AJ173" s="29">
        <f t="shared" si="43"/>
        <v>45880</v>
      </c>
      <c r="AK173">
        <f t="shared" si="38"/>
        <v>0</v>
      </c>
      <c r="AL173" s="1">
        <f t="shared" si="39"/>
        <v>1</v>
      </c>
      <c r="AM173" s="1">
        <f t="shared" si="40"/>
        <v>0</v>
      </c>
      <c r="AN173" s="127">
        <f t="shared" si="41"/>
        <v>0</v>
      </c>
      <c r="AO173" s="126">
        <f t="shared" si="42"/>
        <v>0.95</v>
      </c>
    </row>
    <row r="174" spans="36:41" x14ac:dyDescent="0.3">
      <c r="AJ174" s="29">
        <f t="shared" si="43"/>
        <v>45881</v>
      </c>
      <c r="AK174">
        <f t="shared" si="38"/>
        <v>0</v>
      </c>
      <c r="AL174" s="1">
        <f t="shared" si="39"/>
        <v>1</v>
      </c>
      <c r="AM174" s="1">
        <f t="shared" si="40"/>
        <v>0</v>
      </c>
      <c r="AN174" s="127">
        <f t="shared" si="41"/>
        <v>0</v>
      </c>
      <c r="AO174" s="126">
        <f t="shared" si="42"/>
        <v>0.95</v>
      </c>
    </row>
    <row r="175" spans="36:41" x14ac:dyDescent="0.3">
      <c r="AJ175" s="29">
        <f t="shared" si="43"/>
        <v>45882</v>
      </c>
      <c r="AK175">
        <f t="shared" si="38"/>
        <v>0</v>
      </c>
      <c r="AL175" s="1">
        <f t="shared" si="39"/>
        <v>1</v>
      </c>
      <c r="AM175" s="1">
        <f t="shared" si="40"/>
        <v>0</v>
      </c>
      <c r="AN175" s="127">
        <f t="shared" si="41"/>
        <v>0</v>
      </c>
      <c r="AO175" s="126">
        <f t="shared" si="42"/>
        <v>0.95</v>
      </c>
    </row>
    <row r="176" spans="36:41" x14ac:dyDescent="0.3">
      <c r="AJ176" s="29">
        <f t="shared" si="43"/>
        <v>45883</v>
      </c>
      <c r="AK176">
        <f t="shared" si="38"/>
        <v>0</v>
      </c>
      <c r="AL176" s="1">
        <f t="shared" si="39"/>
        <v>1</v>
      </c>
      <c r="AM176" s="1">
        <f t="shared" si="40"/>
        <v>0</v>
      </c>
      <c r="AN176" s="127">
        <f t="shared" si="41"/>
        <v>0</v>
      </c>
      <c r="AO176" s="126">
        <f t="shared" si="42"/>
        <v>0.95</v>
      </c>
    </row>
    <row r="177" spans="36:41" x14ac:dyDescent="0.3">
      <c r="AJ177" s="29">
        <f t="shared" si="43"/>
        <v>45884</v>
      </c>
      <c r="AK177">
        <f t="shared" si="38"/>
        <v>0</v>
      </c>
      <c r="AL177" s="1">
        <f t="shared" si="39"/>
        <v>1</v>
      </c>
      <c r="AM177" s="1">
        <f t="shared" si="40"/>
        <v>0</v>
      </c>
      <c r="AN177" s="127">
        <f t="shared" si="41"/>
        <v>0</v>
      </c>
      <c r="AO177" s="126">
        <f t="shared" si="42"/>
        <v>0.95</v>
      </c>
    </row>
    <row r="178" spans="36:41" x14ac:dyDescent="0.3">
      <c r="AJ178" s="29">
        <f t="shared" si="43"/>
        <v>45885</v>
      </c>
      <c r="AK178">
        <f t="shared" si="38"/>
        <v>0</v>
      </c>
      <c r="AL178" s="1">
        <f t="shared" si="39"/>
        <v>1</v>
      </c>
      <c r="AM178" s="1">
        <f t="shared" si="40"/>
        <v>0</v>
      </c>
      <c r="AN178" s="127">
        <f t="shared" si="41"/>
        <v>0</v>
      </c>
      <c r="AO178" s="126">
        <f t="shared" si="42"/>
        <v>0.95</v>
      </c>
    </row>
    <row r="179" spans="36:41" x14ac:dyDescent="0.3">
      <c r="AJ179" s="29">
        <f t="shared" si="43"/>
        <v>45886</v>
      </c>
      <c r="AK179">
        <f t="shared" si="38"/>
        <v>0</v>
      </c>
      <c r="AL179" s="1">
        <f t="shared" si="39"/>
        <v>1</v>
      </c>
      <c r="AM179" s="1">
        <f t="shared" si="40"/>
        <v>0</v>
      </c>
      <c r="AN179" s="127">
        <f t="shared" si="41"/>
        <v>0</v>
      </c>
      <c r="AO179" s="126">
        <f t="shared" si="42"/>
        <v>0.95</v>
      </c>
    </row>
    <row r="180" spans="36:41" x14ac:dyDescent="0.3">
      <c r="AJ180" s="29">
        <f t="shared" si="43"/>
        <v>45887</v>
      </c>
      <c r="AK180">
        <f t="shared" si="38"/>
        <v>0</v>
      </c>
      <c r="AL180" s="1">
        <f t="shared" si="39"/>
        <v>1</v>
      </c>
      <c r="AM180" s="1">
        <f t="shared" si="40"/>
        <v>0</v>
      </c>
      <c r="AN180" s="127">
        <f t="shared" si="41"/>
        <v>0</v>
      </c>
      <c r="AO180" s="126">
        <f t="shared" si="42"/>
        <v>0.95</v>
      </c>
    </row>
    <row r="181" spans="36:41" x14ac:dyDescent="0.3">
      <c r="AJ181" s="29">
        <f t="shared" si="43"/>
        <v>45888</v>
      </c>
      <c r="AK181">
        <f t="shared" si="38"/>
        <v>0</v>
      </c>
      <c r="AL181" s="1">
        <f t="shared" si="39"/>
        <v>1</v>
      </c>
      <c r="AM181" s="1">
        <f t="shared" si="40"/>
        <v>0</v>
      </c>
      <c r="AN181" s="127">
        <f t="shared" si="41"/>
        <v>0</v>
      </c>
      <c r="AO181" s="126">
        <f t="shared" si="42"/>
        <v>0.95</v>
      </c>
    </row>
    <row r="182" spans="36:41" x14ac:dyDescent="0.3">
      <c r="AJ182" s="29">
        <f t="shared" si="43"/>
        <v>45889</v>
      </c>
      <c r="AK182">
        <f t="shared" si="38"/>
        <v>0</v>
      </c>
      <c r="AL182" s="1">
        <f t="shared" si="39"/>
        <v>1</v>
      </c>
      <c r="AM182" s="1">
        <f t="shared" si="40"/>
        <v>0</v>
      </c>
      <c r="AN182" s="127">
        <f t="shared" si="41"/>
        <v>0</v>
      </c>
      <c r="AO182" s="126">
        <f t="shared" si="42"/>
        <v>0.95</v>
      </c>
    </row>
    <row r="183" spans="36:41" x14ac:dyDescent="0.3">
      <c r="AJ183" s="29">
        <f t="shared" si="43"/>
        <v>45890</v>
      </c>
      <c r="AK183">
        <f t="shared" si="38"/>
        <v>0</v>
      </c>
      <c r="AL183" s="1">
        <f t="shared" si="39"/>
        <v>1</v>
      </c>
      <c r="AM183" s="1">
        <f t="shared" si="40"/>
        <v>0</v>
      </c>
      <c r="AN183" s="127">
        <f t="shared" si="41"/>
        <v>0</v>
      </c>
      <c r="AO183" s="126">
        <f t="shared" si="42"/>
        <v>0.95</v>
      </c>
    </row>
    <row r="184" spans="36:41" x14ac:dyDescent="0.3">
      <c r="AJ184" s="29">
        <f t="shared" si="43"/>
        <v>45891</v>
      </c>
      <c r="AK184">
        <f t="shared" si="38"/>
        <v>0</v>
      </c>
      <c r="AL184" s="1">
        <f t="shared" si="39"/>
        <v>1</v>
      </c>
      <c r="AM184" s="1">
        <f t="shared" si="40"/>
        <v>0</v>
      </c>
      <c r="AN184" s="127">
        <f t="shared" si="41"/>
        <v>0</v>
      </c>
      <c r="AO184" s="126">
        <f t="shared" si="42"/>
        <v>0.95</v>
      </c>
    </row>
    <row r="185" spans="36:41" x14ac:dyDescent="0.3">
      <c r="AJ185" s="29">
        <f t="shared" si="43"/>
        <v>45892</v>
      </c>
      <c r="AK185">
        <f t="shared" si="38"/>
        <v>0</v>
      </c>
      <c r="AL185" s="1">
        <f t="shared" si="39"/>
        <v>1</v>
      </c>
      <c r="AM185" s="1">
        <f t="shared" si="40"/>
        <v>0</v>
      </c>
      <c r="AN185" s="127">
        <f t="shared" si="41"/>
        <v>0</v>
      </c>
      <c r="AO185" s="126">
        <f t="shared" si="42"/>
        <v>0.95</v>
      </c>
    </row>
    <row r="186" spans="36:41" x14ac:dyDescent="0.3">
      <c r="AJ186" s="29">
        <f t="shared" si="43"/>
        <v>45893</v>
      </c>
      <c r="AK186">
        <f t="shared" si="38"/>
        <v>0</v>
      </c>
      <c r="AL186" s="1">
        <f t="shared" si="39"/>
        <v>1</v>
      </c>
      <c r="AM186" s="1">
        <f t="shared" si="40"/>
        <v>0</v>
      </c>
      <c r="AN186" s="127">
        <f t="shared" si="41"/>
        <v>0</v>
      </c>
      <c r="AO186" s="126">
        <f t="shared" si="42"/>
        <v>0.95</v>
      </c>
    </row>
    <row r="187" spans="36:41" x14ac:dyDescent="0.3">
      <c r="AJ187" s="29">
        <f t="shared" si="43"/>
        <v>45894</v>
      </c>
      <c r="AK187">
        <f t="shared" si="38"/>
        <v>0</v>
      </c>
      <c r="AL187" s="1">
        <f t="shared" si="39"/>
        <v>1</v>
      </c>
      <c r="AM187" s="1">
        <f t="shared" si="40"/>
        <v>0</v>
      </c>
      <c r="AN187" s="127">
        <f t="shared" si="41"/>
        <v>0</v>
      </c>
      <c r="AO187" s="126">
        <f t="shared" si="42"/>
        <v>0.95</v>
      </c>
    </row>
    <row r="188" spans="36:41" x14ac:dyDescent="0.3">
      <c r="AJ188" s="29">
        <f t="shared" si="43"/>
        <v>45895</v>
      </c>
      <c r="AK188">
        <f t="shared" si="38"/>
        <v>0</v>
      </c>
      <c r="AL188" s="1">
        <f t="shared" si="39"/>
        <v>1</v>
      </c>
      <c r="AM188" s="1">
        <f t="shared" si="40"/>
        <v>0</v>
      </c>
      <c r="AN188" s="127">
        <f t="shared" si="41"/>
        <v>0</v>
      </c>
      <c r="AO188" s="126">
        <f t="shared" si="42"/>
        <v>0.95</v>
      </c>
    </row>
    <row r="189" spans="36:41" x14ac:dyDescent="0.3">
      <c r="AJ189" s="29">
        <f t="shared" si="43"/>
        <v>45896</v>
      </c>
      <c r="AK189">
        <f t="shared" si="38"/>
        <v>0</v>
      </c>
      <c r="AL189" s="1">
        <f t="shared" si="39"/>
        <v>1</v>
      </c>
      <c r="AM189" s="1">
        <f t="shared" si="40"/>
        <v>0</v>
      </c>
      <c r="AN189" s="127">
        <f t="shared" si="41"/>
        <v>0</v>
      </c>
      <c r="AO189" s="126">
        <f t="shared" si="42"/>
        <v>0.95</v>
      </c>
    </row>
    <row r="190" spans="36:41" x14ac:dyDescent="0.3">
      <c r="AJ190" s="29">
        <f t="shared" si="43"/>
        <v>45897</v>
      </c>
      <c r="AK190">
        <f t="shared" si="38"/>
        <v>0</v>
      </c>
      <c r="AL190" s="1">
        <f t="shared" si="39"/>
        <v>1</v>
      </c>
      <c r="AM190" s="1">
        <f t="shared" si="40"/>
        <v>0</v>
      </c>
      <c r="AN190" s="127">
        <f t="shared" si="41"/>
        <v>0</v>
      </c>
      <c r="AO190" s="126">
        <f t="shared" si="42"/>
        <v>0.95</v>
      </c>
    </row>
    <row r="191" spans="36:41" x14ac:dyDescent="0.3">
      <c r="AJ191" s="29">
        <f t="shared" si="43"/>
        <v>45898</v>
      </c>
      <c r="AK191">
        <f t="shared" si="38"/>
        <v>0</v>
      </c>
      <c r="AL191" s="1">
        <f t="shared" si="39"/>
        <v>1</v>
      </c>
      <c r="AM191" s="1">
        <f t="shared" si="40"/>
        <v>0</v>
      </c>
      <c r="AN191" s="127">
        <f t="shared" si="41"/>
        <v>0</v>
      </c>
      <c r="AO191" s="126">
        <f t="shared" si="42"/>
        <v>0.95</v>
      </c>
    </row>
    <row r="192" spans="36:41" x14ac:dyDescent="0.3">
      <c r="AJ192" s="29">
        <f t="shared" si="43"/>
        <v>45899</v>
      </c>
      <c r="AK192">
        <f t="shared" si="38"/>
        <v>0</v>
      </c>
      <c r="AL192" s="1">
        <f t="shared" si="39"/>
        <v>1</v>
      </c>
      <c r="AM192" s="1">
        <f t="shared" si="40"/>
        <v>0</v>
      </c>
      <c r="AN192" s="127">
        <f t="shared" si="41"/>
        <v>0</v>
      </c>
      <c r="AO192" s="126">
        <f t="shared" si="42"/>
        <v>0.95</v>
      </c>
    </row>
    <row r="193" spans="36:41" x14ac:dyDescent="0.3">
      <c r="AJ193" s="29">
        <f t="shared" si="43"/>
        <v>45900</v>
      </c>
      <c r="AK193">
        <f t="shared" si="38"/>
        <v>0</v>
      </c>
      <c r="AL193" s="1">
        <f t="shared" si="39"/>
        <v>0.95</v>
      </c>
      <c r="AM193" s="1">
        <f t="shared" si="40"/>
        <v>0</v>
      </c>
      <c r="AN193" s="127">
        <f t="shared" si="41"/>
        <v>0</v>
      </c>
      <c r="AO193" s="126">
        <f t="shared" si="42"/>
        <v>0.95</v>
      </c>
    </row>
    <row r="194" spans="36:41" x14ac:dyDescent="0.3">
      <c r="AJ194" s="29">
        <f t="shared" si="43"/>
        <v>45901</v>
      </c>
      <c r="AK194">
        <f t="shared" si="38"/>
        <v>0</v>
      </c>
      <c r="AL194" s="1">
        <f t="shared" si="39"/>
        <v>1</v>
      </c>
      <c r="AM194" s="1">
        <f t="shared" si="40"/>
        <v>0</v>
      </c>
      <c r="AN194" s="127">
        <f t="shared" si="41"/>
        <v>0</v>
      </c>
      <c r="AO194" s="126">
        <f t="shared" si="42"/>
        <v>1</v>
      </c>
    </row>
    <row r="195" spans="36:41" x14ac:dyDescent="0.3">
      <c r="AJ195" s="29">
        <f t="shared" si="43"/>
        <v>45902</v>
      </c>
      <c r="AK195">
        <f t="shared" si="38"/>
        <v>0</v>
      </c>
      <c r="AL195" s="1">
        <f t="shared" si="39"/>
        <v>1</v>
      </c>
      <c r="AM195" s="1">
        <f t="shared" si="40"/>
        <v>0</v>
      </c>
      <c r="AN195" s="127">
        <f t="shared" si="41"/>
        <v>0</v>
      </c>
      <c r="AO195" s="126">
        <f t="shared" si="42"/>
        <v>1</v>
      </c>
    </row>
    <row r="196" spans="36:41" x14ac:dyDescent="0.3">
      <c r="AJ196" s="29">
        <f t="shared" si="43"/>
        <v>45903</v>
      </c>
      <c r="AK196">
        <f t="shared" si="38"/>
        <v>0</v>
      </c>
      <c r="AL196" s="1">
        <f t="shared" si="39"/>
        <v>1</v>
      </c>
      <c r="AM196" s="1">
        <f t="shared" si="40"/>
        <v>0</v>
      </c>
      <c r="AN196" s="127">
        <f t="shared" si="41"/>
        <v>0</v>
      </c>
      <c r="AO196" s="126">
        <f t="shared" si="42"/>
        <v>1</v>
      </c>
    </row>
    <row r="197" spans="36:41" x14ac:dyDescent="0.3">
      <c r="AJ197" s="29">
        <f t="shared" si="43"/>
        <v>45904</v>
      </c>
      <c r="AK197">
        <f t="shared" si="38"/>
        <v>0</v>
      </c>
      <c r="AL197" s="1">
        <f t="shared" si="39"/>
        <v>1</v>
      </c>
      <c r="AM197" s="1">
        <f t="shared" si="40"/>
        <v>0</v>
      </c>
      <c r="AN197" s="127">
        <f t="shared" si="41"/>
        <v>0</v>
      </c>
      <c r="AO197" s="126">
        <f t="shared" si="42"/>
        <v>1</v>
      </c>
    </row>
    <row r="198" spans="36:41" x14ac:dyDescent="0.3">
      <c r="AJ198" s="29">
        <f t="shared" si="43"/>
        <v>45905</v>
      </c>
      <c r="AK198">
        <f t="shared" si="38"/>
        <v>0</v>
      </c>
      <c r="AL198" s="1">
        <f t="shared" si="39"/>
        <v>1</v>
      </c>
      <c r="AM198" s="1">
        <f t="shared" si="40"/>
        <v>0</v>
      </c>
      <c r="AN198" s="127">
        <f t="shared" si="41"/>
        <v>0</v>
      </c>
      <c r="AO198" s="126">
        <f t="shared" si="42"/>
        <v>1</v>
      </c>
    </row>
    <row r="199" spans="36:41" x14ac:dyDescent="0.3">
      <c r="AJ199" s="29">
        <f t="shared" si="43"/>
        <v>45906</v>
      </c>
      <c r="AK199">
        <f t="shared" si="38"/>
        <v>0</v>
      </c>
      <c r="AL199" s="1">
        <f t="shared" si="39"/>
        <v>1</v>
      </c>
      <c r="AM199" s="1">
        <f t="shared" si="40"/>
        <v>0</v>
      </c>
      <c r="AN199" s="127">
        <f t="shared" si="41"/>
        <v>0</v>
      </c>
      <c r="AO199" s="126">
        <f t="shared" si="42"/>
        <v>1</v>
      </c>
    </row>
    <row r="200" spans="36:41" x14ac:dyDescent="0.3">
      <c r="AJ200" s="29">
        <f t="shared" si="43"/>
        <v>45907</v>
      </c>
      <c r="AK200">
        <f t="shared" si="38"/>
        <v>0</v>
      </c>
      <c r="AL200" s="1">
        <f t="shared" si="39"/>
        <v>1</v>
      </c>
      <c r="AM200" s="1">
        <f t="shared" si="40"/>
        <v>0</v>
      </c>
      <c r="AN200" s="127">
        <f t="shared" si="41"/>
        <v>0</v>
      </c>
      <c r="AO200" s="126">
        <f t="shared" si="42"/>
        <v>1</v>
      </c>
    </row>
    <row r="201" spans="36:41" x14ac:dyDescent="0.3">
      <c r="AJ201" s="29">
        <f t="shared" si="43"/>
        <v>45908</v>
      </c>
      <c r="AK201">
        <f t="shared" si="38"/>
        <v>0</v>
      </c>
      <c r="AL201" s="1">
        <f t="shared" si="39"/>
        <v>1</v>
      </c>
      <c r="AM201" s="1">
        <f t="shared" si="40"/>
        <v>0</v>
      </c>
      <c r="AN201" s="127">
        <f t="shared" si="41"/>
        <v>0</v>
      </c>
      <c r="AO201" s="126">
        <f t="shared" si="42"/>
        <v>1</v>
      </c>
    </row>
    <row r="202" spans="36:41" x14ac:dyDescent="0.3">
      <c r="AJ202" s="29">
        <f t="shared" si="43"/>
        <v>45909</v>
      </c>
      <c r="AK202">
        <f t="shared" si="38"/>
        <v>0</v>
      </c>
      <c r="AL202" s="1">
        <f t="shared" si="39"/>
        <v>1</v>
      </c>
      <c r="AM202" s="1">
        <f t="shared" si="40"/>
        <v>0</v>
      </c>
      <c r="AN202" s="127">
        <f t="shared" si="41"/>
        <v>0</v>
      </c>
      <c r="AO202" s="126">
        <f t="shared" si="42"/>
        <v>1</v>
      </c>
    </row>
    <row r="203" spans="36:41" x14ac:dyDescent="0.3">
      <c r="AJ203" s="29">
        <f t="shared" si="43"/>
        <v>45910</v>
      </c>
      <c r="AK203">
        <f t="shared" si="38"/>
        <v>0</v>
      </c>
      <c r="AL203" s="1">
        <f t="shared" si="39"/>
        <v>1</v>
      </c>
      <c r="AM203" s="1">
        <f t="shared" si="40"/>
        <v>0</v>
      </c>
      <c r="AN203" s="127">
        <f t="shared" si="41"/>
        <v>0</v>
      </c>
      <c r="AO203" s="126">
        <f t="shared" si="42"/>
        <v>1</v>
      </c>
    </row>
    <row r="204" spans="36:41" x14ac:dyDescent="0.3">
      <c r="AJ204" s="29">
        <f t="shared" si="43"/>
        <v>45911</v>
      </c>
      <c r="AK204">
        <f t="shared" si="38"/>
        <v>0</v>
      </c>
      <c r="AL204" s="1">
        <f t="shared" si="39"/>
        <v>1</v>
      </c>
      <c r="AM204" s="1">
        <f t="shared" si="40"/>
        <v>0</v>
      </c>
      <c r="AN204" s="127">
        <f t="shared" si="41"/>
        <v>0</v>
      </c>
      <c r="AO204" s="126">
        <f t="shared" si="42"/>
        <v>1</v>
      </c>
    </row>
    <row r="205" spans="36:41" x14ac:dyDescent="0.3">
      <c r="AJ205" s="29">
        <f t="shared" si="43"/>
        <v>45912</v>
      </c>
      <c r="AK205">
        <f t="shared" si="38"/>
        <v>0</v>
      </c>
      <c r="AL205" s="1">
        <f t="shared" si="39"/>
        <v>1</v>
      </c>
      <c r="AM205" s="1">
        <f t="shared" si="40"/>
        <v>0</v>
      </c>
      <c r="AN205" s="127">
        <f t="shared" si="41"/>
        <v>0</v>
      </c>
      <c r="AO205" s="126">
        <f t="shared" si="42"/>
        <v>1</v>
      </c>
    </row>
    <row r="206" spans="36:41" x14ac:dyDescent="0.3">
      <c r="AJ206" s="29">
        <f t="shared" si="43"/>
        <v>45913</v>
      </c>
      <c r="AK206">
        <f t="shared" si="38"/>
        <v>0</v>
      </c>
      <c r="AL206" s="1">
        <f t="shared" si="39"/>
        <v>1</v>
      </c>
      <c r="AM206" s="1">
        <f t="shared" si="40"/>
        <v>0</v>
      </c>
      <c r="AN206" s="127">
        <f t="shared" si="41"/>
        <v>0</v>
      </c>
      <c r="AO206" s="126">
        <f t="shared" si="42"/>
        <v>1</v>
      </c>
    </row>
    <row r="207" spans="36:41" x14ac:dyDescent="0.3">
      <c r="AJ207" s="29">
        <f t="shared" si="43"/>
        <v>45914</v>
      </c>
      <c r="AK207">
        <f t="shared" si="38"/>
        <v>0</v>
      </c>
      <c r="AL207" s="1">
        <f t="shared" si="39"/>
        <v>1</v>
      </c>
      <c r="AM207" s="1">
        <f t="shared" si="40"/>
        <v>0</v>
      </c>
      <c r="AN207" s="127">
        <f t="shared" si="41"/>
        <v>0</v>
      </c>
      <c r="AO207" s="126">
        <f t="shared" si="42"/>
        <v>1</v>
      </c>
    </row>
    <row r="208" spans="36:41" x14ac:dyDescent="0.3">
      <c r="AJ208" s="29">
        <f t="shared" si="43"/>
        <v>45915</v>
      </c>
      <c r="AK208">
        <f t="shared" si="38"/>
        <v>0</v>
      </c>
      <c r="AL208" s="1">
        <f t="shared" si="39"/>
        <v>1</v>
      </c>
      <c r="AM208" s="1">
        <f t="shared" si="40"/>
        <v>0</v>
      </c>
      <c r="AN208" s="127">
        <f t="shared" si="41"/>
        <v>0</v>
      </c>
      <c r="AO208" s="126">
        <f t="shared" si="42"/>
        <v>1</v>
      </c>
    </row>
    <row r="209" spans="36:41" x14ac:dyDescent="0.3">
      <c r="AJ209" s="29">
        <f t="shared" si="43"/>
        <v>45916</v>
      </c>
      <c r="AK209">
        <f t="shared" si="38"/>
        <v>0</v>
      </c>
      <c r="AL209" s="1">
        <f t="shared" si="39"/>
        <v>1</v>
      </c>
      <c r="AM209" s="1">
        <f t="shared" si="40"/>
        <v>0</v>
      </c>
      <c r="AN209" s="127">
        <f t="shared" si="41"/>
        <v>0</v>
      </c>
      <c r="AO209" s="126">
        <f t="shared" si="42"/>
        <v>1</v>
      </c>
    </row>
    <row r="210" spans="36:41" x14ac:dyDescent="0.3">
      <c r="AJ210" s="29">
        <f t="shared" si="43"/>
        <v>45917</v>
      </c>
      <c r="AK210">
        <f t="shared" si="38"/>
        <v>0</v>
      </c>
      <c r="AL210" s="1">
        <f t="shared" si="39"/>
        <v>1</v>
      </c>
      <c r="AM210" s="1">
        <f t="shared" si="40"/>
        <v>0</v>
      </c>
      <c r="AN210" s="127">
        <f t="shared" si="41"/>
        <v>0</v>
      </c>
      <c r="AO210" s="126">
        <f t="shared" si="42"/>
        <v>1</v>
      </c>
    </row>
    <row r="211" spans="36:41" x14ac:dyDescent="0.3">
      <c r="AJ211" s="29">
        <f t="shared" si="43"/>
        <v>45918</v>
      </c>
      <c r="AK211">
        <f t="shared" si="38"/>
        <v>0</v>
      </c>
      <c r="AL211" s="1">
        <f t="shared" si="39"/>
        <v>1</v>
      </c>
      <c r="AM211" s="1">
        <f t="shared" si="40"/>
        <v>0</v>
      </c>
      <c r="AN211" s="127">
        <f t="shared" si="41"/>
        <v>0</v>
      </c>
      <c r="AO211" s="126">
        <f t="shared" si="42"/>
        <v>1</v>
      </c>
    </row>
    <row r="212" spans="36:41" x14ac:dyDescent="0.3">
      <c r="AJ212" s="29">
        <f t="shared" si="43"/>
        <v>45919</v>
      </c>
      <c r="AK212">
        <f t="shared" si="38"/>
        <v>0</v>
      </c>
      <c r="AL212" s="1">
        <f t="shared" si="39"/>
        <v>1</v>
      </c>
      <c r="AM212" s="1">
        <f t="shared" si="40"/>
        <v>0</v>
      </c>
      <c r="AN212" s="127">
        <f t="shared" si="41"/>
        <v>0</v>
      </c>
      <c r="AO212" s="126">
        <f t="shared" si="42"/>
        <v>1</v>
      </c>
    </row>
    <row r="213" spans="36:41" x14ac:dyDescent="0.3">
      <c r="AJ213" s="29">
        <f t="shared" si="43"/>
        <v>45920</v>
      </c>
      <c r="AK213">
        <f t="shared" si="38"/>
        <v>0</v>
      </c>
      <c r="AL213" s="1">
        <f t="shared" si="39"/>
        <v>1</v>
      </c>
      <c r="AM213" s="1">
        <f t="shared" si="40"/>
        <v>0</v>
      </c>
      <c r="AN213" s="127">
        <f t="shared" si="41"/>
        <v>0</v>
      </c>
      <c r="AO213" s="126">
        <f t="shared" si="42"/>
        <v>1</v>
      </c>
    </row>
    <row r="214" spans="36:41" x14ac:dyDescent="0.3">
      <c r="AJ214" s="29">
        <f t="shared" si="43"/>
        <v>45921</v>
      </c>
      <c r="AK214">
        <f t="shared" si="38"/>
        <v>0</v>
      </c>
      <c r="AL214" s="1">
        <f t="shared" si="39"/>
        <v>1</v>
      </c>
      <c r="AM214" s="1">
        <f t="shared" si="40"/>
        <v>0</v>
      </c>
      <c r="AN214" s="127">
        <f t="shared" si="41"/>
        <v>0</v>
      </c>
      <c r="AO214" s="126">
        <f t="shared" si="42"/>
        <v>1</v>
      </c>
    </row>
    <row r="215" spans="36:41" x14ac:dyDescent="0.3">
      <c r="AJ215" s="29">
        <f t="shared" si="43"/>
        <v>45922</v>
      </c>
      <c r="AK215">
        <f t="shared" si="38"/>
        <v>0</v>
      </c>
      <c r="AL215" s="1">
        <f t="shared" si="39"/>
        <v>1</v>
      </c>
      <c r="AM215" s="1">
        <f t="shared" si="40"/>
        <v>0</v>
      </c>
      <c r="AN215" s="127">
        <f t="shared" si="41"/>
        <v>0</v>
      </c>
      <c r="AO215" s="126">
        <f t="shared" si="42"/>
        <v>1</v>
      </c>
    </row>
    <row r="216" spans="36:41" x14ac:dyDescent="0.3">
      <c r="AJ216" s="29">
        <f t="shared" si="43"/>
        <v>45923</v>
      </c>
      <c r="AK216">
        <f t="shared" si="38"/>
        <v>0</v>
      </c>
      <c r="AL216" s="1">
        <f t="shared" si="39"/>
        <v>1</v>
      </c>
      <c r="AM216" s="1">
        <f t="shared" si="40"/>
        <v>0</v>
      </c>
      <c r="AN216" s="127">
        <f t="shared" si="41"/>
        <v>0</v>
      </c>
      <c r="AO216" s="126">
        <f t="shared" si="42"/>
        <v>1</v>
      </c>
    </row>
    <row r="217" spans="36:41" x14ac:dyDescent="0.3">
      <c r="AJ217" s="29">
        <f t="shared" si="43"/>
        <v>45924</v>
      </c>
      <c r="AK217">
        <f t="shared" si="38"/>
        <v>0</v>
      </c>
      <c r="AL217" s="1">
        <f t="shared" si="39"/>
        <v>1</v>
      </c>
      <c r="AM217" s="1">
        <f t="shared" si="40"/>
        <v>0</v>
      </c>
      <c r="AN217" s="127">
        <f t="shared" si="41"/>
        <v>0</v>
      </c>
      <c r="AO217" s="126">
        <f t="shared" si="42"/>
        <v>1</v>
      </c>
    </row>
    <row r="218" spans="36:41" x14ac:dyDescent="0.3">
      <c r="AJ218" s="29">
        <f t="shared" si="43"/>
        <v>45925</v>
      </c>
      <c r="AK218">
        <f t="shared" si="38"/>
        <v>0</v>
      </c>
      <c r="AL218" s="1">
        <f t="shared" si="39"/>
        <v>1</v>
      </c>
      <c r="AM218" s="1">
        <f t="shared" si="40"/>
        <v>0</v>
      </c>
      <c r="AN218" s="127">
        <f t="shared" si="41"/>
        <v>0</v>
      </c>
      <c r="AO218" s="126">
        <f t="shared" si="42"/>
        <v>1</v>
      </c>
    </row>
    <row r="219" spans="36:41" x14ac:dyDescent="0.3">
      <c r="AJ219" s="29">
        <f t="shared" si="43"/>
        <v>45926</v>
      </c>
      <c r="AK219">
        <f t="shared" si="38"/>
        <v>0</v>
      </c>
      <c r="AL219" s="1">
        <f t="shared" si="39"/>
        <v>1</v>
      </c>
      <c r="AM219" s="1">
        <f t="shared" si="40"/>
        <v>0</v>
      </c>
      <c r="AN219" s="127">
        <f t="shared" si="41"/>
        <v>0</v>
      </c>
      <c r="AO219" s="126">
        <f t="shared" si="42"/>
        <v>1</v>
      </c>
    </row>
    <row r="220" spans="36:41" x14ac:dyDescent="0.3">
      <c r="AJ220" s="29">
        <f t="shared" si="43"/>
        <v>45927</v>
      </c>
      <c r="AK220">
        <f t="shared" si="38"/>
        <v>0</v>
      </c>
      <c r="AL220" s="1">
        <f t="shared" si="39"/>
        <v>1</v>
      </c>
      <c r="AM220" s="1">
        <f t="shared" si="40"/>
        <v>0</v>
      </c>
      <c r="AN220" s="127">
        <f t="shared" si="41"/>
        <v>0</v>
      </c>
      <c r="AO220" s="126">
        <f t="shared" si="42"/>
        <v>1</v>
      </c>
    </row>
    <row r="221" spans="36:41" x14ac:dyDescent="0.3">
      <c r="AJ221" s="29">
        <f t="shared" si="43"/>
        <v>45928</v>
      </c>
      <c r="AK221">
        <f t="shared" si="38"/>
        <v>0</v>
      </c>
      <c r="AL221" s="1">
        <f t="shared" si="39"/>
        <v>1</v>
      </c>
      <c r="AM221" s="1">
        <f t="shared" si="40"/>
        <v>0</v>
      </c>
      <c r="AN221" s="127">
        <f t="shared" si="41"/>
        <v>0</v>
      </c>
      <c r="AO221" s="126">
        <f t="shared" si="42"/>
        <v>1</v>
      </c>
    </row>
    <row r="222" spans="36:41" x14ac:dyDescent="0.3">
      <c r="AJ222" s="29">
        <f t="shared" si="43"/>
        <v>45929</v>
      </c>
      <c r="AK222">
        <f t="shared" si="38"/>
        <v>0</v>
      </c>
      <c r="AL222" s="1">
        <f t="shared" si="39"/>
        <v>1</v>
      </c>
      <c r="AM222" s="1">
        <f t="shared" si="40"/>
        <v>0</v>
      </c>
      <c r="AN222" s="127">
        <f t="shared" si="41"/>
        <v>0</v>
      </c>
      <c r="AO222" s="126">
        <f t="shared" si="42"/>
        <v>1</v>
      </c>
    </row>
    <row r="223" spans="36:41" x14ac:dyDescent="0.3">
      <c r="AJ223" s="29">
        <f t="shared" si="43"/>
        <v>45930</v>
      </c>
      <c r="AK223">
        <f t="shared" si="38"/>
        <v>0.9</v>
      </c>
      <c r="AL223" s="1">
        <f t="shared" si="39"/>
        <v>1</v>
      </c>
      <c r="AM223" s="1">
        <f t="shared" si="40"/>
        <v>0.9</v>
      </c>
      <c r="AN223" s="127">
        <f t="shared" si="41"/>
        <v>0.9</v>
      </c>
      <c r="AO223" s="126">
        <f t="shared" si="42"/>
        <v>1</v>
      </c>
    </row>
    <row r="224" spans="36:41" x14ac:dyDescent="0.3">
      <c r="AJ224" s="29">
        <f t="shared" si="43"/>
        <v>45931</v>
      </c>
      <c r="AK224">
        <f t="shared" si="38"/>
        <v>0</v>
      </c>
      <c r="AL224" s="1">
        <f t="shared" si="39"/>
        <v>1</v>
      </c>
      <c r="AM224" s="1">
        <f t="shared" si="40"/>
        <v>0</v>
      </c>
      <c r="AN224" s="158">
        <f>AN225</f>
        <v>0.85</v>
      </c>
      <c r="AO224" s="126">
        <f t="shared" si="42"/>
        <v>1</v>
      </c>
    </row>
    <row r="225" spans="36:41" x14ac:dyDescent="0.3">
      <c r="AJ225" s="29">
        <f t="shared" si="43"/>
        <v>45932</v>
      </c>
      <c r="AK225">
        <f t="shared" si="38"/>
        <v>0</v>
      </c>
      <c r="AL225" s="1">
        <f t="shared" si="39"/>
        <v>1</v>
      </c>
      <c r="AM225" s="1">
        <f t="shared" si="40"/>
        <v>0</v>
      </c>
      <c r="AN225" s="1">
        <f t="shared" ref="AN225:AN256" si="44">_xlfn.XLOOKUP(AJ225,A$27:A$36,B$27:B$36,0,1)</f>
        <v>0.85</v>
      </c>
      <c r="AO225" s="126">
        <f t="shared" si="42"/>
        <v>1</v>
      </c>
    </row>
    <row r="226" spans="36:41" x14ac:dyDescent="0.3">
      <c r="AJ226" s="29">
        <f t="shared" si="43"/>
        <v>45933</v>
      </c>
      <c r="AK226">
        <f t="shared" si="38"/>
        <v>0</v>
      </c>
      <c r="AL226" s="1">
        <f t="shared" si="39"/>
        <v>1</v>
      </c>
      <c r="AM226" s="1">
        <f t="shared" si="40"/>
        <v>0</v>
      </c>
      <c r="AN226" s="1">
        <f t="shared" si="44"/>
        <v>0.85</v>
      </c>
      <c r="AO226" s="126">
        <f t="shared" si="42"/>
        <v>1</v>
      </c>
    </row>
    <row r="227" spans="36:41" x14ac:dyDescent="0.3">
      <c r="AJ227" s="29">
        <f t="shared" si="43"/>
        <v>45934</v>
      </c>
      <c r="AK227">
        <f t="shared" si="38"/>
        <v>0</v>
      </c>
      <c r="AL227" s="1">
        <f t="shared" si="39"/>
        <v>1</v>
      </c>
      <c r="AM227" s="1">
        <f t="shared" si="40"/>
        <v>0</v>
      </c>
      <c r="AN227" s="1">
        <f t="shared" si="44"/>
        <v>0.85</v>
      </c>
      <c r="AO227" s="126">
        <f t="shared" si="42"/>
        <v>1</v>
      </c>
    </row>
    <row r="228" spans="36:41" x14ac:dyDescent="0.3">
      <c r="AJ228" s="29">
        <f t="shared" si="43"/>
        <v>45935</v>
      </c>
      <c r="AK228">
        <f t="shared" si="38"/>
        <v>0</v>
      </c>
      <c r="AL228" s="1">
        <f t="shared" si="39"/>
        <v>1</v>
      </c>
      <c r="AM228" s="1">
        <f t="shared" si="40"/>
        <v>0</v>
      </c>
      <c r="AN228" s="1">
        <f t="shared" si="44"/>
        <v>0.85</v>
      </c>
      <c r="AO228" s="126">
        <f t="shared" si="42"/>
        <v>1</v>
      </c>
    </row>
    <row r="229" spans="36:41" x14ac:dyDescent="0.3">
      <c r="AJ229" s="29">
        <f t="shared" si="43"/>
        <v>45936</v>
      </c>
      <c r="AK229">
        <f t="shared" si="38"/>
        <v>0</v>
      </c>
      <c r="AL229" s="1">
        <f t="shared" si="39"/>
        <v>1</v>
      </c>
      <c r="AM229" s="1">
        <f t="shared" si="40"/>
        <v>0</v>
      </c>
      <c r="AN229" s="1">
        <f t="shared" si="44"/>
        <v>0.85</v>
      </c>
      <c r="AO229" s="126">
        <f t="shared" si="42"/>
        <v>1</v>
      </c>
    </row>
    <row r="230" spans="36:41" x14ac:dyDescent="0.3">
      <c r="AJ230" s="29">
        <f t="shared" si="43"/>
        <v>45937</v>
      </c>
      <c r="AK230">
        <f t="shared" si="38"/>
        <v>0</v>
      </c>
      <c r="AL230" s="1">
        <f t="shared" si="39"/>
        <v>1</v>
      </c>
      <c r="AM230" s="1">
        <f t="shared" si="40"/>
        <v>0</v>
      </c>
      <c r="AN230" s="1">
        <f t="shared" si="44"/>
        <v>0.85</v>
      </c>
      <c r="AO230" s="126">
        <f t="shared" si="42"/>
        <v>1</v>
      </c>
    </row>
    <row r="231" spans="36:41" x14ac:dyDescent="0.3">
      <c r="AJ231" s="29">
        <f t="shared" si="43"/>
        <v>45938</v>
      </c>
      <c r="AK231">
        <f t="shared" si="38"/>
        <v>0</v>
      </c>
      <c r="AL231" s="1">
        <f t="shared" si="39"/>
        <v>1</v>
      </c>
      <c r="AM231" s="1">
        <f t="shared" si="40"/>
        <v>0</v>
      </c>
      <c r="AN231" s="1">
        <f t="shared" si="44"/>
        <v>0.85</v>
      </c>
      <c r="AO231" s="126">
        <f t="shared" si="42"/>
        <v>1</v>
      </c>
    </row>
    <row r="232" spans="36:41" x14ac:dyDescent="0.3">
      <c r="AJ232" s="29">
        <f t="shared" si="43"/>
        <v>45939</v>
      </c>
      <c r="AK232">
        <f t="shared" si="38"/>
        <v>0</v>
      </c>
      <c r="AL232" s="1">
        <f t="shared" si="39"/>
        <v>1</v>
      </c>
      <c r="AM232" s="1">
        <f t="shared" si="40"/>
        <v>0</v>
      </c>
      <c r="AN232" s="1">
        <f t="shared" si="44"/>
        <v>0.85</v>
      </c>
      <c r="AO232" s="126">
        <f t="shared" si="42"/>
        <v>1</v>
      </c>
    </row>
    <row r="233" spans="36:41" x14ac:dyDescent="0.3">
      <c r="AJ233" s="29">
        <f t="shared" si="43"/>
        <v>45940</v>
      </c>
      <c r="AK233">
        <f t="shared" ref="AK233:AK296" si="45">_xlfn.XLOOKUP(AJ233,A$27:A$36,B$27:B$36,0,0)</f>
        <v>0</v>
      </c>
      <c r="AL233" s="1">
        <f t="shared" ref="AL233:AL296" si="46">_xlfn.XLOOKUP(AJ233,A$15:A$24,B$15:B$24,1,0)</f>
        <v>1</v>
      </c>
      <c r="AM233" s="1">
        <f t="shared" ref="AM233:AM296" si="47">_xlfn.XLOOKUP(AJ233,A$27:A$36,B$27:B$36,0,-1)</f>
        <v>0</v>
      </c>
      <c r="AN233" s="1">
        <f t="shared" si="44"/>
        <v>0.85</v>
      </c>
      <c r="AO233" s="126">
        <f t="shared" si="42"/>
        <v>1</v>
      </c>
    </row>
    <row r="234" spans="36:41" x14ac:dyDescent="0.3">
      <c r="AJ234" s="29">
        <f t="shared" si="43"/>
        <v>45941</v>
      </c>
      <c r="AK234">
        <f t="shared" si="45"/>
        <v>0</v>
      </c>
      <c r="AL234" s="1">
        <f t="shared" si="46"/>
        <v>1</v>
      </c>
      <c r="AM234" s="1">
        <f t="shared" si="47"/>
        <v>0</v>
      </c>
      <c r="AN234" s="1">
        <f t="shared" si="44"/>
        <v>0.85</v>
      </c>
      <c r="AO234" s="126">
        <f t="shared" ref="AO234:AO254" si="48">IF(AL234=1,AO235,AL234)</f>
        <v>1</v>
      </c>
    </row>
    <row r="235" spans="36:41" x14ac:dyDescent="0.3">
      <c r="AJ235" s="29">
        <f t="shared" ref="AJ235:AJ298" si="49">AJ234+1</f>
        <v>45942</v>
      </c>
      <c r="AK235">
        <f t="shared" si="45"/>
        <v>0</v>
      </c>
      <c r="AL235" s="1">
        <f t="shared" si="46"/>
        <v>1</v>
      </c>
      <c r="AM235" s="1">
        <f t="shared" si="47"/>
        <v>0</v>
      </c>
      <c r="AN235" s="1">
        <f t="shared" si="44"/>
        <v>0.85</v>
      </c>
      <c r="AO235" s="126">
        <f t="shared" si="48"/>
        <v>1</v>
      </c>
    </row>
    <row r="236" spans="36:41" x14ac:dyDescent="0.3">
      <c r="AJ236" s="29">
        <f t="shared" si="49"/>
        <v>45943</v>
      </c>
      <c r="AK236">
        <f t="shared" si="45"/>
        <v>0</v>
      </c>
      <c r="AL236" s="1">
        <f t="shared" si="46"/>
        <v>1</v>
      </c>
      <c r="AM236" s="1">
        <f t="shared" si="47"/>
        <v>0</v>
      </c>
      <c r="AN236" s="1">
        <f t="shared" si="44"/>
        <v>0.85</v>
      </c>
      <c r="AO236" s="126">
        <f t="shared" si="48"/>
        <v>1</v>
      </c>
    </row>
    <row r="237" spans="36:41" x14ac:dyDescent="0.3">
      <c r="AJ237" s="29">
        <f t="shared" si="49"/>
        <v>45944</v>
      </c>
      <c r="AK237">
        <f t="shared" si="45"/>
        <v>0</v>
      </c>
      <c r="AL237" s="1">
        <f t="shared" si="46"/>
        <v>1</v>
      </c>
      <c r="AM237" s="1">
        <f t="shared" si="47"/>
        <v>0</v>
      </c>
      <c r="AN237" s="1">
        <f t="shared" si="44"/>
        <v>0.85</v>
      </c>
      <c r="AO237" s="126">
        <f t="shared" si="48"/>
        <v>1</v>
      </c>
    </row>
    <row r="238" spans="36:41" x14ac:dyDescent="0.3">
      <c r="AJ238" s="29">
        <f t="shared" si="49"/>
        <v>45945</v>
      </c>
      <c r="AK238">
        <f t="shared" si="45"/>
        <v>0</v>
      </c>
      <c r="AL238" s="1">
        <f t="shared" si="46"/>
        <v>1</v>
      </c>
      <c r="AM238" s="1">
        <f t="shared" si="47"/>
        <v>0</v>
      </c>
      <c r="AN238" s="1">
        <f t="shared" si="44"/>
        <v>0.85</v>
      </c>
      <c r="AO238" s="126">
        <f t="shared" si="48"/>
        <v>1</v>
      </c>
    </row>
    <row r="239" spans="36:41" x14ac:dyDescent="0.3">
      <c r="AJ239" s="29">
        <f t="shared" si="49"/>
        <v>45946</v>
      </c>
      <c r="AK239">
        <f t="shared" si="45"/>
        <v>0</v>
      </c>
      <c r="AL239" s="1">
        <f t="shared" si="46"/>
        <v>1</v>
      </c>
      <c r="AM239" s="1">
        <f t="shared" si="47"/>
        <v>0</v>
      </c>
      <c r="AN239" s="1">
        <f t="shared" si="44"/>
        <v>0.85</v>
      </c>
      <c r="AO239" s="126">
        <f t="shared" si="48"/>
        <v>1</v>
      </c>
    </row>
    <row r="240" spans="36:41" x14ac:dyDescent="0.3">
      <c r="AJ240" s="29">
        <f t="shared" si="49"/>
        <v>45947</v>
      </c>
      <c r="AK240">
        <f t="shared" si="45"/>
        <v>0</v>
      </c>
      <c r="AL240" s="1">
        <f t="shared" si="46"/>
        <v>1</v>
      </c>
      <c r="AM240" s="1">
        <f t="shared" si="47"/>
        <v>0</v>
      </c>
      <c r="AN240" s="1">
        <f t="shared" si="44"/>
        <v>0.85</v>
      </c>
      <c r="AO240" s="126">
        <f t="shared" si="48"/>
        <v>1</v>
      </c>
    </row>
    <row r="241" spans="36:41" x14ac:dyDescent="0.3">
      <c r="AJ241" s="29">
        <f t="shared" si="49"/>
        <v>45948</v>
      </c>
      <c r="AK241">
        <f t="shared" si="45"/>
        <v>0</v>
      </c>
      <c r="AL241" s="1">
        <f t="shared" si="46"/>
        <v>1</v>
      </c>
      <c r="AM241" s="1">
        <f t="shared" si="47"/>
        <v>0</v>
      </c>
      <c r="AN241" s="1">
        <f t="shared" si="44"/>
        <v>0.85</v>
      </c>
      <c r="AO241" s="126">
        <f t="shared" si="48"/>
        <v>1</v>
      </c>
    </row>
    <row r="242" spans="36:41" x14ac:dyDescent="0.3">
      <c r="AJ242" s="29">
        <f t="shared" si="49"/>
        <v>45949</v>
      </c>
      <c r="AK242">
        <f t="shared" si="45"/>
        <v>0</v>
      </c>
      <c r="AL242" s="1">
        <f t="shared" si="46"/>
        <v>1</v>
      </c>
      <c r="AM242" s="1">
        <f t="shared" si="47"/>
        <v>0</v>
      </c>
      <c r="AN242" s="1">
        <f t="shared" si="44"/>
        <v>0.85</v>
      </c>
      <c r="AO242" s="126">
        <f t="shared" si="48"/>
        <v>1</v>
      </c>
    </row>
    <row r="243" spans="36:41" x14ac:dyDescent="0.3">
      <c r="AJ243" s="29">
        <f t="shared" si="49"/>
        <v>45950</v>
      </c>
      <c r="AK243">
        <f t="shared" si="45"/>
        <v>0</v>
      </c>
      <c r="AL243" s="1">
        <f t="shared" si="46"/>
        <v>1</v>
      </c>
      <c r="AM243" s="1">
        <f t="shared" si="47"/>
        <v>0</v>
      </c>
      <c r="AN243" s="1">
        <f t="shared" si="44"/>
        <v>0.85</v>
      </c>
      <c r="AO243" s="126">
        <f t="shared" si="48"/>
        <v>1</v>
      </c>
    </row>
    <row r="244" spans="36:41" x14ac:dyDescent="0.3">
      <c r="AJ244" s="29">
        <f t="shared" si="49"/>
        <v>45951</v>
      </c>
      <c r="AK244">
        <f t="shared" si="45"/>
        <v>0</v>
      </c>
      <c r="AL244" s="1">
        <f t="shared" si="46"/>
        <v>1</v>
      </c>
      <c r="AM244" s="1">
        <f t="shared" si="47"/>
        <v>0</v>
      </c>
      <c r="AN244" s="1">
        <f t="shared" si="44"/>
        <v>0.85</v>
      </c>
      <c r="AO244" s="126">
        <f t="shared" si="48"/>
        <v>1</v>
      </c>
    </row>
    <row r="245" spans="36:41" x14ac:dyDescent="0.3">
      <c r="AJ245" s="29">
        <f t="shared" si="49"/>
        <v>45952</v>
      </c>
      <c r="AK245">
        <f t="shared" si="45"/>
        <v>0</v>
      </c>
      <c r="AL245" s="1">
        <f t="shared" si="46"/>
        <v>1</v>
      </c>
      <c r="AM245" s="1">
        <f t="shared" si="47"/>
        <v>0</v>
      </c>
      <c r="AN245" s="1">
        <f t="shared" si="44"/>
        <v>0.85</v>
      </c>
      <c r="AO245" s="126">
        <f t="shared" si="48"/>
        <v>1</v>
      </c>
    </row>
    <row r="246" spans="36:41" x14ac:dyDescent="0.3">
      <c r="AJ246" s="29">
        <f t="shared" si="49"/>
        <v>45953</v>
      </c>
      <c r="AK246">
        <f t="shared" si="45"/>
        <v>0</v>
      </c>
      <c r="AL246" s="1">
        <f t="shared" si="46"/>
        <v>1</v>
      </c>
      <c r="AM246" s="1">
        <f t="shared" si="47"/>
        <v>0</v>
      </c>
      <c r="AN246" s="1">
        <f t="shared" si="44"/>
        <v>0.85</v>
      </c>
      <c r="AO246" s="126">
        <f t="shared" si="48"/>
        <v>1</v>
      </c>
    </row>
    <row r="247" spans="36:41" x14ac:dyDescent="0.3">
      <c r="AJ247" s="29">
        <f t="shared" si="49"/>
        <v>45954</v>
      </c>
      <c r="AK247">
        <f t="shared" si="45"/>
        <v>0</v>
      </c>
      <c r="AL247" s="1">
        <f t="shared" si="46"/>
        <v>1</v>
      </c>
      <c r="AM247" s="1">
        <f t="shared" si="47"/>
        <v>0</v>
      </c>
      <c r="AN247" s="1">
        <f t="shared" si="44"/>
        <v>0.85</v>
      </c>
      <c r="AO247" s="126">
        <f t="shared" si="48"/>
        <v>1</v>
      </c>
    </row>
    <row r="248" spans="36:41" x14ac:dyDescent="0.3">
      <c r="AJ248" s="29">
        <f t="shared" si="49"/>
        <v>45955</v>
      </c>
      <c r="AK248">
        <f t="shared" si="45"/>
        <v>0</v>
      </c>
      <c r="AL248" s="1">
        <f t="shared" si="46"/>
        <v>1</v>
      </c>
      <c r="AM248" s="1">
        <f t="shared" si="47"/>
        <v>0</v>
      </c>
      <c r="AN248" s="1">
        <f t="shared" si="44"/>
        <v>0.85</v>
      </c>
      <c r="AO248" s="126">
        <f t="shared" si="48"/>
        <v>1</v>
      </c>
    </row>
    <row r="249" spans="36:41" x14ac:dyDescent="0.3">
      <c r="AJ249" s="29">
        <f t="shared" si="49"/>
        <v>45956</v>
      </c>
      <c r="AK249">
        <f t="shared" si="45"/>
        <v>0</v>
      </c>
      <c r="AL249" s="1">
        <f t="shared" si="46"/>
        <v>1</v>
      </c>
      <c r="AM249" s="1">
        <f t="shared" si="47"/>
        <v>0</v>
      </c>
      <c r="AN249" s="1">
        <f t="shared" si="44"/>
        <v>0.85</v>
      </c>
      <c r="AO249" s="126">
        <f t="shared" si="48"/>
        <v>1</v>
      </c>
    </row>
    <row r="250" spans="36:41" x14ac:dyDescent="0.3">
      <c r="AJ250" s="29">
        <f t="shared" si="49"/>
        <v>45957</v>
      </c>
      <c r="AK250">
        <f t="shared" si="45"/>
        <v>0</v>
      </c>
      <c r="AL250" s="1">
        <f t="shared" si="46"/>
        <v>1</v>
      </c>
      <c r="AM250" s="1">
        <f t="shared" si="47"/>
        <v>0</v>
      </c>
      <c r="AN250" s="1">
        <f t="shared" si="44"/>
        <v>0.85</v>
      </c>
      <c r="AO250" s="126">
        <f t="shared" si="48"/>
        <v>1</v>
      </c>
    </row>
    <row r="251" spans="36:41" x14ac:dyDescent="0.3">
      <c r="AJ251" s="29">
        <f t="shared" si="49"/>
        <v>45958</v>
      </c>
      <c r="AK251">
        <f t="shared" si="45"/>
        <v>0</v>
      </c>
      <c r="AL251" s="1">
        <f t="shared" si="46"/>
        <v>1</v>
      </c>
      <c r="AM251" s="1">
        <f t="shared" si="47"/>
        <v>0</v>
      </c>
      <c r="AN251" s="1">
        <f t="shared" si="44"/>
        <v>0.85</v>
      </c>
      <c r="AO251" s="126">
        <f t="shared" si="48"/>
        <v>1</v>
      </c>
    </row>
    <row r="252" spans="36:41" x14ac:dyDescent="0.3">
      <c r="AJ252" s="29">
        <f t="shared" si="49"/>
        <v>45959</v>
      </c>
      <c r="AK252">
        <f t="shared" si="45"/>
        <v>0</v>
      </c>
      <c r="AL252" s="1">
        <f t="shared" si="46"/>
        <v>1</v>
      </c>
      <c r="AM252" s="1">
        <f t="shared" si="47"/>
        <v>0</v>
      </c>
      <c r="AN252" s="1">
        <f t="shared" si="44"/>
        <v>0.85</v>
      </c>
      <c r="AO252" s="126">
        <f t="shared" si="48"/>
        <v>1</v>
      </c>
    </row>
    <row r="253" spans="36:41" x14ac:dyDescent="0.3">
      <c r="AJ253" s="29">
        <f t="shared" si="49"/>
        <v>45960</v>
      </c>
      <c r="AK253">
        <f t="shared" si="45"/>
        <v>0</v>
      </c>
      <c r="AL253" s="1">
        <f t="shared" si="46"/>
        <v>1</v>
      </c>
      <c r="AM253" s="1">
        <f t="shared" si="47"/>
        <v>0</v>
      </c>
      <c r="AN253" s="1">
        <f t="shared" si="44"/>
        <v>0.85</v>
      </c>
      <c r="AO253" s="126">
        <f t="shared" si="48"/>
        <v>1</v>
      </c>
    </row>
    <row r="254" spans="36:41" x14ac:dyDescent="0.3">
      <c r="AJ254" s="29">
        <f t="shared" si="49"/>
        <v>45961</v>
      </c>
      <c r="AK254">
        <f t="shared" si="45"/>
        <v>0.85</v>
      </c>
      <c r="AL254" s="1">
        <f t="shared" si="46"/>
        <v>1</v>
      </c>
      <c r="AM254" s="1">
        <f t="shared" si="47"/>
        <v>0.85</v>
      </c>
      <c r="AN254" s="1">
        <f t="shared" si="44"/>
        <v>0.85</v>
      </c>
      <c r="AO254" s="126">
        <f t="shared" si="48"/>
        <v>1</v>
      </c>
    </row>
    <row r="255" spans="36:41" x14ac:dyDescent="0.3">
      <c r="AJ255" s="29">
        <f t="shared" si="49"/>
        <v>45962</v>
      </c>
      <c r="AK255">
        <f t="shared" si="45"/>
        <v>0</v>
      </c>
      <c r="AL255" s="1">
        <f t="shared" si="46"/>
        <v>1</v>
      </c>
      <c r="AM255" s="1">
        <f t="shared" si="47"/>
        <v>0</v>
      </c>
      <c r="AN255" s="1">
        <f t="shared" si="44"/>
        <v>0</v>
      </c>
      <c r="AO255" s="134">
        <f>AL255</f>
        <v>1</v>
      </c>
    </row>
    <row r="256" spans="36:41" x14ac:dyDescent="0.3">
      <c r="AJ256" s="29">
        <f t="shared" si="49"/>
        <v>45963</v>
      </c>
      <c r="AK256">
        <f t="shared" si="45"/>
        <v>0</v>
      </c>
      <c r="AL256" s="1">
        <f t="shared" si="46"/>
        <v>1</v>
      </c>
      <c r="AM256" s="1">
        <f t="shared" si="47"/>
        <v>0</v>
      </c>
      <c r="AN256" s="1">
        <f t="shared" si="44"/>
        <v>0</v>
      </c>
      <c r="AO256" s="1">
        <f>AL256</f>
        <v>1</v>
      </c>
    </row>
    <row r="257" spans="36:41" x14ac:dyDescent="0.3">
      <c r="AJ257" s="29">
        <f t="shared" si="49"/>
        <v>45964</v>
      </c>
      <c r="AK257">
        <f t="shared" si="45"/>
        <v>0</v>
      </c>
      <c r="AL257" s="1">
        <f t="shared" si="46"/>
        <v>1</v>
      </c>
      <c r="AM257" s="1">
        <f t="shared" si="47"/>
        <v>0</v>
      </c>
      <c r="AN257" s="1">
        <f t="shared" ref="AN257:AN288" si="50">_xlfn.XLOOKUP(AJ257,A$27:A$36,B$27:B$36,0,1)</f>
        <v>0</v>
      </c>
      <c r="AO257" s="1">
        <f t="shared" ref="AO257:AO320" si="51">AL257</f>
        <v>1</v>
      </c>
    </row>
    <row r="258" spans="36:41" x14ac:dyDescent="0.3">
      <c r="AJ258" s="29">
        <f t="shared" si="49"/>
        <v>45965</v>
      </c>
      <c r="AK258">
        <f t="shared" si="45"/>
        <v>0</v>
      </c>
      <c r="AL258" s="1">
        <f t="shared" si="46"/>
        <v>1</v>
      </c>
      <c r="AM258" s="1">
        <f t="shared" si="47"/>
        <v>0</v>
      </c>
      <c r="AN258" s="1">
        <f t="shared" si="50"/>
        <v>0</v>
      </c>
      <c r="AO258" s="1">
        <f t="shared" si="51"/>
        <v>1</v>
      </c>
    </row>
    <row r="259" spans="36:41" x14ac:dyDescent="0.3">
      <c r="AJ259" s="29">
        <f t="shared" si="49"/>
        <v>45966</v>
      </c>
      <c r="AK259">
        <f t="shared" si="45"/>
        <v>0</v>
      </c>
      <c r="AL259" s="1">
        <f t="shared" si="46"/>
        <v>1</v>
      </c>
      <c r="AM259" s="1">
        <f t="shared" si="47"/>
        <v>0</v>
      </c>
      <c r="AN259" s="1">
        <f t="shared" si="50"/>
        <v>0</v>
      </c>
      <c r="AO259" s="1">
        <f t="shared" si="51"/>
        <v>1</v>
      </c>
    </row>
    <row r="260" spans="36:41" x14ac:dyDescent="0.3">
      <c r="AJ260" s="29">
        <f t="shared" si="49"/>
        <v>45967</v>
      </c>
      <c r="AK260">
        <f t="shared" si="45"/>
        <v>0</v>
      </c>
      <c r="AL260" s="1">
        <f t="shared" si="46"/>
        <v>1</v>
      </c>
      <c r="AM260" s="1">
        <f t="shared" si="47"/>
        <v>0</v>
      </c>
      <c r="AN260" s="1">
        <f t="shared" si="50"/>
        <v>0</v>
      </c>
      <c r="AO260" s="1">
        <f t="shared" si="51"/>
        <v>1</v>
      </c>
    </row>
    <row r="261" spans="36:41" x14ac:dyDescent="0.3">
      <c r="AJ261" s="29">
        <f t="shared" si="49"/>
        <v>45968</v>
      </c>
      <c r="AK261">
        <f t="shared" si="45"/>
        <v>0</v>
      </c>
      <c r="AL261" s="1">
        <f t="shared" si="46"/>
        <v>1</v>
      </c>
      <c r="AM261" s="1">
        <f t="shared" si="47"/>
        <v>0</v>
      </c>
      <c r="AN261" s="1">
        <f t="shared" si="50"/>
        <v>0</v>
      </c>
      <c r="AO261" s="1">
        <f t="shared" si="51"/>
        <v>1</v>
      </c>
    </row>
    <row r="262" spans="36:41" x14ac:dyDescent="0.3">
      <c r="AJ262" s="29">
        <f t="shared" si="49"/>
        <v>45969</v>
      </c>
      <c r="AK262">
        <f t="shared" si="45"/>
        <v>0</v>
      </c>
      <c r="AL262" s="1">
        <f t="shared" si="46"/>
        <v>1</v>
      </c>
      <c r="AM262" s="1">
        <f t="shared" si="47"/>
        <v>0</v>
      </c>
      <c r="AN262" s="1">
        <f t="shared" si="50"/>
        <v>0</v>
      </c>
      <c r="AO262" s="1">
        <f t="shared" si="51"/>
        <v>1</v>
      </c>
    </row>
    <row r="263" spans="36:41" x14ac:dyDescent="0.3">
      <c r="AJ263" s="29">
        <f t="shared" si="49"/>
        <v>45970</v>
      </c>
      <c r="AK263">
        <f t="shared" si="45"/>
        <v>0</v>
      </c>
      <c r="AL263" s="1">
        <f t="shared" si="46"/>
        <v>1</v>
      </c>
      <c r="AM263" s="1">
        <f t="shared" si="47"/>
        <v>0</v>
      </c>
      <c r="AN263" s="1">
        <f t="shared" si="50"/>
        <v>0</v>
      </c>
      <c r="AO263" s="1">
        <f t="shared" si="51"/>
        <v>1</v>
      </c>
    </row>
    <row r="264" spans="36:41" x14ac:dyDescent="0.3">
      <c r="AJ264" s="29">
        <f t="shared" si="49"/>
        <v>45971</v>
      </c>
      <c r="AK264">
        <f t="shared" si="45"/>
        <v>0</v>
      </c>
      <c r="AL264" s="1">
        <f t="shared" si="46"/>
        <v>1</v>
      </c>
      <c r="AM264" s="1">
        <f t="shared" si="47"/>
        <v>0</v>
      </c>
      <c r="AN264" s="1">
        <f t="shared" si="50"/>
        <v>0</v>
      </c>
      <c r="AO264" s="1">
        <f t="shared" si="51"/>
        <v>1</v>
      </c>
    </row>
    <row r="265" spans="36:41" x14ac:dyDescent="0.3">
      <c r="AJ265" s="29">
        <f t="shared" si="49"/>
        <v>45972</v>
      </c>
      <c r="AK265">
        <f t="shared" si="45"/>
        <v>0</v>
      </c>
      <c r="AL265" s="1">
        <f t="shared" si="46"/>
        <v>1</v>
      </c>
      <c r="AM265" s="1">
        <f t="shared" si="47"/>
        <v>0</v>
      </c>
      <c r="AN265" s="1">
        <f t="shared" si="50"/>
        <v>0</v>
      </c>
      <c r="AO265" s="1">
        <f t="shared" si="51"/>
        <v>1</v>
      </c>
    </row>
    <row r="266" spans="36:41" x14ac:dyDescent="0.3">
      <c r="AJ266" s="29">
        <f t="shared" si="49"/>
        <v>45973</v>
      </c>
      <c r="AK266">
        <f t="shared" si="45"/>
        <v>0</v>
      </c>
      <c r="AL266" s="1">
        <f t="shared" si="46"/>
        <v>1</v>
      </c>
      <c r="AM266" s="1">
        <f t="shared" si="47"/>
        <v>0</v>
      </c>
      <c r="AN266" s="1">
        <f t="shared" si="50"/>
        <v>0</v>
      </c>
      <c r="AO266" s="1">
        <f t="shared" si="51"/>
        <v>1</v>
      </c>
    </row>
    <row r="267" spans="36:41" x14ac:dyDescent="0.3">
      <c r="AJ267" s="29">
        <f t="shared" si="49"/>
        <v>45974</v>
      </c>
      <c r="AK267">
        <f t="shared" si="45"/>
        <v>0</v>
      </c>
      <c r="AL267" s="1">
        <f t="shared" si="46"/>
        <v>1</v>
      </c>
      <c r="AM267" s="1">
        <f t="shared" si="47"/>
        <v>0</v>
      </c>
      <c r="AN267" s="1">
        <f t="shared" si="50"/>
        <v>0</v>
      </c>
      <c r="AO267" s="1">
        <f t="shared" si="51"/>
        <v>1</v>
      </c>
    </row>
    <row r="268" spans="36:41" x14ac:dyDescent="0.3">
      <c r="AJ268" s="29">
        <f t="shared" si="49"/>
        <v>45975</v>
      </c>
      <c r="AK268">
        <f t="shared" si="45"/>
        <v>0</v>
      </c>
      <c r="AL268" s="1">
        <f t="shared" si="46"/>
        <v>1</v>
      </c>
      <c r="AM268" s="1">
        <f t="shared" si="47"/>
        <v>0</v>
      </c>
      <c r="AN268" s="1">
        <f t="shared" si="50"/>
        <v>0</v>
      </c>
      <c r="AO268" s="1">
        <f t="shared" si="51"/>
        <v>1</v>
      </c>
    </row>
    <row r="269" spans="36:41" x14ac:dyDescent="0.3">
      <c r="AJ269" s="29">
        <f t="shared" si="49"/>
        <v>45976</v>
      </c>
      <c r="AK269">
        <f t="shared" si="45"/>
        <v>0</v>
      </c>
      <c r="AL269" s="1">
        <f t="shared" si="46"/>
        <v>1</v>
      </c>
      <c r="AM269" s="1">
        <f t="shared" si="47"/>
        <v>0</v>
      </c>
      <c r="AN269" s="1">
        <f t="shared" si="50"/>
        <v>0</v>
      </c>
      <c r="AO269" s="1">
        <f t="shared" si="51"/>
        <v>1</v>
      </c>
    </row>
    <row r="270" spans="36:41" x14ac:dyDescent="0.3">
      <c r="AJ270" s="29">
        <f t="shared" si="49"/>
        <v>45977</v>
      </c>
      <c r="AK270">
        <f t="shared" si="45"/>
        <v>0</v>
      </c>
      <c r="AL270" s="1">
        <f t="shared" si="46"/>
        <v>1</v>
      </c>
      <c r="AM270" s="1">
        <f t="shared" si="47"/>
        <v>0</v>
      </c>
      <c r="AN270" s="1">
        <f t="shared" si="50"/>
        <v>0</v>
      </c>
      <c r="AO270" s="1">
        <f t="shared" si="51"/>
        <v>1</v>
      </c>
    </row>
    <row r="271" spans="36:41" x14ac:dyDescent="0.3">
      <c r="AJ271" s="29">
        <f t="shared" si="49"/>
        <v>45978</v>
      </c>
      <c r="AK271">
        <f t="shared" si="45"/>
        <v>0</v>
      </c>
      <c r="AL271" s="1">
        <f t="shared" si="46"/>
        <v>1</v>
      </c>
      <c r="AM271" s="1">
        <f t="shared" si="47"/>
        <v>0</v>
      </c>
      <c r="AN271" s="1">
        <f t="shared" si="50"/>
        <v>0</v>
      </c>
      <c r="AO271" s="1">
        <f t="shared" si="51"/>
        <v>1</v>
      </c>
    </row>
    <row r="272" spans="36:41" x14ac:dyDescent="0.3">
      <c r="AJ272" s="29">
        <f t="shared" si="49"/>
        <v>45979</v>
      </c>
      <c r="AK272">
        <f t="shared" si="45"/>
        <v>0</v>
      </c>
      <c r="AL272" s="1">
        <f t="shared" si="46"/>
        <v>1</v>
      </c>
      <c r="AM272" s="1">
        <f t="shared" si="47"/>
        <v>0</v>
      </c>
      <c r="AN272" s="1">
        <f t="shared" si="50"/>
        <v>0</v>
      </c>
      <c r="AO272" s="1">
        <f t="shared" si="51"/>
        <v>1</v>
      </c>
    </row>
    <row r="273" spans="36:41" x14ac:dyDescent="0.3">
      <c r="AJ273" s="29">
        <f t="shared" si="49"/>
        <v>45980</v>
      </c>
      <c r="AK273">
        <f t="shared" si="45"/>
        <v>0</v>
      </c>
      <c r="AL273" s="1">
        <f t="shared" si="46"/>
        <v>1</v>
      </c>
      <c r="AM273" s="1">
        <f t="shared" si="47"/>
        <v>0</v>
      </c>
      <c r="AN273" s="1">
        <f t="shared" si="50"/>
        <v>0</v>
      </c>
      <c r="AO273" s="1">
        <f t="shared" si="51"/>
        <v>1</v>
      </c>
    </row>
    <row r="274" spans="36:41" x14ac:dyDescent="0.3">
      <c r="AJ274" s="29">
        <f t="shared" si="49"/>
        <v>45981</v>
      </c>
      <c r="AK274">
        <f t="shared" si="45"/>
        <v>0</v>
      </c>
      <c r="AL274" s="1">
        <f t="shared" si="46"/>
        <v>1</v>
      </c>
      <c r="AM274" s="1">
        <f t="shared" si="47"/>
        <v>0</v>
      </c>
      <c r="AN274" s="1">
        <f t="shared" si="50"/>
        <v>0</v>
      </c>
      <c r="AO274" s="1">
        <f t="shared" si="51"/>
        <v>1</v>
      </c>
    </row>
    <row r="275" spans="36:41" x14ac:dyDescent="0.3">
      <c r="AJ275" s="29">
        <f t="shared" si="49"/>
        <v>45982</v>
      </c>
      <c r="AK275">
        <f t="shared" si="45"/>
        <v>0</v>
      </c>
      <c r="AL275" s="1">
        <f t="shared" si="46"/>
        <v>1</v>
      </c>
      <c r="AM275" s="1">
        <f t="shared" si="47"/>
        <v>0</v>
      </c>
      <c r="AN275" s="1">
        <f t="shared" si="50"/>
        <v>0</v>
      </c>
      <c r="AO275" s="1">
        <f t="shared" si="51"/>
        <v>1</v>
      </c>
    </row>
    <row r="276" spans="36:41" x14ac:dyDescent="0.3">
      <c r="AJ276" s="29">
        <f t="shared" si="49"/>
        <v>45983</v>
      </c>
      <c r="AK276">
        <f t="shared" si="45"/>
        <v>0</v>
      </c>
      <c r="AL276" s="1">
        <f t="shared" si="46"/>
        <v>1</v>
      </c>
      <c r="AM276" s="1">
        <f t="shared" si="47"/>
        <v>0</v>
      </c>
      <c r="AN276" s="1">
        <f t="shared" si="50"/>
        <v>0</v>
      </c>
      <c r="AO276" s="1">
        <f t="shared" si="51"/>
        <v>1</v>
      </c>
    </row>
    <row r="277" spans="36:41" x14ac:dyDescent="0.3">
      <c r="AJ277" s="29">
        <f t="shared" si="49"/>
        <v>45984</v>
      </c>
      <c r="AK277">
        <f t="shared" si="45"/>
        <v>0</v>
      </c>
      <c r="AL277" s="1">
        <f t="shared" si="46"/>
        <v>1</v>
      </c>
      <c r="AM277" s="1">
        <f t="shared" si="47"/>
        <v>0</v>
      </c>
      <c r="AN277" s="1">
        <f t="shared" si="50"/>
        <v>0</v>
      </c>
      <c r="AO277" s="1">
        <f t="shared" si="51"/>
        <v>1</v>
      </c>
    </row>
    <row r="278" spans="36:41" x14ac:dyDescent="0.3">
      <c r="AJ278" s="29">
        <f t="shared" si="49"/>
        <v>45985</v>
      </c>
      <c r="AK278">
        <f t="shared" si="45"/>
        <v>0</v>
      </c>
      <c r="AL278" s="1">
        <f t="shared" si="46"/>
        <v>1</v>
      </c>
      <c r="AM278" s="1">
        <f t="shared" si="47"/>
        <v>0</v>
      </c>
      <c r="AN278" s="1">
        <f t="shared" si="50"/>
        <v>0</v>
      </c>
      <c r="AO278" s="1">
        <f t="shared" si="51"/>
        <v>1</v>
      </c>
    </row>
    <row r="279" spans="36:41" x14ac:dyDescent="0.3">
      <c r="AJ279" s="29">
        <f t="shared" si="49"/>
        <v>45986</v>
      </c>
      <c r="AK279">
        <f t="shared" si="45"/>
        <v>0</v>
      </c>
      <c r="AL279" s="1">
        <f t="shared" si="46"/>
        <v>1</v>
      </c>
      <c r="AM279" s="1">
        <f t="shared" si="47"/>
        <v>0</v>
      </c>
      <c r="AN279" s="1">
        <f t="shared" si="50"/>
        <v>0</v>
      </c>
      <c r="AO279" s="1">
        <f t="shared" si="51"/>
        <v>1</v>
      </c>
    </row>
    <row r="280" spans="36:41" x14ac:dyDescent="0.3">
      <c r="AJ280" s="29">
        <f t="shared" si="49"/>
        <v>45987</v>
      </c>
      <c r="AK280">
        <f t="shared" si="45"/>
        <v>0</v>
      </c>
      <c r="AL280" s="1">
        <f t="shared" si="46"/>
        <v>1</v>
      </c>
      <c r="AM280" s="1">
        <f t="shared" si="47"/>
        <v>0</v>
      </c>
      <c r="AN280" s="1">
        <f t="shared" si="50"/>
        <v>0</v>
      </c>
      <c r="AO280" s="1">
        <f t="shared" si="51"/>
        <v>1</v>
      </c>
    </row>
    <row r="281" spans="36:41" x14ac:dyDescent="0.3">
      <c r="AJ281" s="29">
        <f t="shared" si="49"/>
        <v>45988</v>
      </c>
      <c r="AK281">
        <f t="shared" si="45"/>
        <v>0</v>
      </c>
      <c r="AL281" s="1">
        <f t="shared" si="46"/>
        <v>1</v>
      </c>
      <c r="AM281" s="1">
        <f t="shared" si="47"/>
        <v>0</v>
      </c>
      <c r="AN281" s="1">
        <f t="shared" si="50"/>
        <v>0</v>
      </c>
      <c r="AO281" s="1">
        <f t="shared" si="51"/>
        <v>1</v>
      </c>
    </row>
    <row r="282" spans="36:41" x14ac:dyDescent="0.3">
      <c r="AJ282" s="29">
        <f t="shared" si="49"/>
        <v>45989</v>
      </c>
      <c r="AK282">
        <f t="shared" si="45"/>
        <v>0</v>
      </c>
      <c r="AL282" s="1">
        <f t="shared" si="46"/>
        <v>1</v>
      </c>
      <c r="AM282" s="1">
        <f t="shared" si="47"/>
        <v>0</v>
      </c>
      <c r="AN282" s="1">
        <f t="shared" si="50"/>
        <v>0</v>
      </c>
      <c r="AO282" s="1">
        <f t="shared" si="51"/>
        <v>1</v>
      </c>
    </row>
    <row r="283" spans="36:41" x14ac:dyDescent="0.3">
      <c r="AJ283" s="29">
        <f t="shared" si="49"/>
        <v>45990</v>
      </c>
      <c r="AK283">
        <f t="shared" si="45"/>
        <v>0</v>
      </c>
      <c r="AL283" s="1">
        <f t="shared" si="46"/>
        <v>1</v>
      </c>
      <c r="AM283" s="1">
        <f t="shared" si="47"/>
        <v>0</v>
      </c>
      <c r="AN283" s="1">
        <f t="shared" si="50"/>
        <v>0</v>
      </c>
      <c r="AO283" s="1">
        <f t="shared" si="51"/>
        <v>1</v>
      </c>
    </row>
    <row r="284" spans="36:41" x14ac:dyDescent="0.3">
      <c r="AJ284" s="29">
        <f t="shared" si="49"/>
        <v>45991</v>
      </c>
      <c r="AK284">
        <f t="shared" si="45"/>
        <v>0</v>
      </c>
      <c r="AL284" s="1">
        <f t="shared" si="46"/>
        <v>1</v>
      </c>
      <c r="AM284" s="1">
        <f t="shared" si="47"/>
        <v>0</v>
      </c>
      <c r="AN284" s="1">
        <f t="shared" si="50"/>
        <v>0</v>
      </c>
      <c r="AO284" s="1">
        <f t="shared" si="51"/>
        <v>1</v>
      </c>
    </row>
    <row r="285" spans="36:41" x14ac:dyDescent="0.3">
      <c r="AJ285" s="29">
        <f t="shared" si="49"/>
        <v>45992</v>
      </c>
      <c r="AK285">
        <f t="shared" si="45"/>
        <v>0</v>
      </c>
      <c r="AL285" s="1">
        <f t="shared" si="46"/>
        <v>1</v>
      </c>
      <c r="AM285" s="1">
        <f t="shared" si="47"/>
        <v>0</v>
      </c>
      <c r="AN285" s="1">
        <f t="shared" si="50"/>
        <v>0</v>
      </c>
      <c r="AO285" s="1">
        <f t="shared" si="51"/>
        <v>1</v>
      </c>
    </row>
    <row r="286" spans="36:41" x14ac:dyDescent="0.3">
      <c r="AJ286" s="29">
        <f t="shared" si="49"/>
        <v>45993</v>
      </c>
      <c r="AK286">
        <f t="shared" si="45"/>
        <v>0</v>
      </c>
      <c r="AL286" s="1">
        <f t="shared" si="46"/>
        <v>1</v>
      </c>
      <c r="AM286" s="1">
        <f t="shared" si="47"/>
        <v>0</v>
      </c>
      <c r="AN286" s="1">
        <f t="shared" si="50"/>
        <v>0</v>
      </c>
      <c r="AO286" s="1">
        <f t="shared" si="51"/>
        <v>1</v>
      </c>
    </row>
    <row r="287" spans="36:41" x14ac:dyDescent="0.3">
      <c r="AJ287" s="29">
        <f t="shared" si="49"/>
        <v>45994</v>
      </c>
      <c r="AK287">
        <f t="shared" si="45"/>
        <v>0</v>
      </c>
      <c r="AL287" s="1">
        <f t="shared" si="46"/>
        <v>1</v>
      </c>
      <c r="AM287" s="1">
        <f t="shared" si="47"/>
        <v>0</v>
      </c>
      <c r="AN287" s="1">
        <f t="shared" si="50"/>
        <v>0</v>
      </c>
      <c r="AO287" s="1">
        <f t="shared" si="51"/>
        <v>1</v>
      </c>
    </row>
    <row r="288" spans="36:41" x14ac:dyDescent="0.3">
      <c r="AJ288" s="29">
        <f t="shared" si="49"/>
        <v>45995</v>
      </c>
      <c r="AK288">
        <f t="shared" si="45"/>
        <v>0</v>
      </c>
      <c r="AL288" s="1">
        <f t="shared" si="46"/>
        <v>1</v>
      </c>
      <c r="AM288" s="1">
        <f t="shared" si="47"/>
        <v>0</v>
      </c>
      <c r="AN288" s="1">
        <f t="shared" si="50"/>
        <v>0</v>
      </c>
      <c r="AO288" s="1">
        <f t="shared" si="51"/>
        <v>1</v>
      </c>
    </row>
    <row r="289" spans="36:41" x14ac:dyDescent="0.3">
      <c r="AJ289" s="29">
        <f t="shared" si="49"/>
        <v>45996</v>
      </c>
      <c r="AK289">
        <f t="shared" si="45"/>
        <v>0</v>
      </c>
      <c r="AL289" s="1">
        <f t="shared" si="46"/>
        <v>1</v>
      </c>
      <c r="AM289" s="1">
        <f t="shared" si="47"/>
        <v>0</v>
      </c>
      <c r="AN289" s="1">
        <f t="shared" ref="AN289:AN320" si="52">_xlfn.XLOOKUP(AJ289,A$27:A$36,B$27:B$36,0,1)</f>
        <v>0</v>
      </c>
      <c r="AO289" s="1">
        <f t="shared" si="51"/>
        <v>1</v>
      </c>
    </row>
    <row r="290" spans="36:41" x14ac:dyDescent="0.3">
      <c r="AJ290" s="29">
        <f t="shared" si="49"/>
        <v>45997</v>
      </c>
      <c r="AK290">
        <f t="shared" si="45"/>
        <v>0</v>
      </c>
      <c r="AL290" s="1">
        <f t="shared" si="46"/>
        <v>1</v>
      </c>
      <c r="AM290" s="1">
        <f t="shared" si="47"/>
        <v>0</v>
      </c>
      <c r="AN290" s="1">
        <f t="shared" si="52"/>
        <v>0</v>
      </c>
      <c r="AO290" s="1">
        <f t="shared" si="51"/>
        <v>1</v>
      </c>
    </row>
    <row r="291" spans="36:41" x14ac:dyDescent="0.3">
      <c r="AJ291" s="29">
        <f t="shared" si="49"/>
        <v>45998</v>
      </c>
      <c r="AK291">
        <f t="shared" si="45"/>
        <v>0</v>
      </c>
      <c r="AL291" s="1">
        <f t="shared" si="46"/>
        <v>1</v>
      </c>
      <c r="AM291" s="1">
        <f t="shared" si="47"/>
        <v>0</v>
      </c>
      <c r="AN291" s="1">
        <f t="shared" si="52"/>
        <v>0</v>
      </c>
      <c r="AO291" s="1">
        <f t="shared" si="51"/>
        <v>1</v>
      </c>
    </row>
    <row r="292" spans="36:41" x14ac:dyDescent="0.3">
      <c r="AJ292" s="29">
        <f t="shared" si="49"/>
        <v>45999</v>
      </c>
      <c r="AK292">
        <f t="shared" si="45"/>
        <v>0</v>
      </c>
      <c r="AL292" s="1">
        <f t="shared" si="46"/>
        <v>1</v>
      </c>
      <c r="AM292" s="1">
        <f t="shared" si="47"/>
        <v>0</v>
      </c>
      <c r="AN292" s="1">
        <f t="shared" si="52"/>
        <v>0</v>
      </c>
      <c r="AO292" s="1">
        <f t="shared" si="51"/>
        <v>1</v>
      </c>
    </row>
    <row r="293" spans="36:41" x14ac:dyDescent="0.3">
      <c r="AJ293" s="29">
        <f t="shared" si="49"/>
        <v>46000</v>
      </c>
      <c r="AK293">
        <f t="shared" si="45"/>
        <v>0</v>
      </c>
      <c r="AL293" s="1">
        <f t="shared" si="46"/>
        <v>1</v>
      </c>
      <c r="AM293" s="1">
        <f t="shared" si="47"/>
        <v>0</v>
      </c>
      <c r="AN293" s="1">
        <f t="shared" si="52"/>
        <v>0</v>
      </c>
      <c r="AO293" s="1">
        <f t="shared" si="51"/>
        <v>1</v>
      </c>
    </row>
    <row r="294" spans="36:41" x14ac:dyDescent="0.3">
      <c r="AJ294" s="29">
        <f t="shared" si="49"/>
        <v>46001</v>
      </c>
      <c r="AK294">
        <f t="shared" si="45"/>
        <v>0</v>
      </c>
      <c r="AL294" s="1">
        <f t="shared" si="46"/>
        <v>1</v>
      </c>
      <c r="AM294" s="1">
        <f t="shared" si="47"/>
        <v>0</v>
      </c>
      <c r="AN294" s="1">
        <f t="shared" si="52"/>
        <v>0</v>
      </c>
      <c r="AO294" s="1">
        <f t="shared" si="51"/>
        <v>1</v>
      </c>
    </row>
    <row r="295" spans="36:41" x14ac:dyDescent="0.3">
      <c r="AJ295" s="29">
        <f t="shared" si="49"/>
        <v>46002</v>
      </c>
      <c r="AK295">
        <f t="shared" si="45"/>
        <v>0</v>
      </c>
      <c r="AL295" s="1">
        <f t="shared" si="46"/>
        <v>1</v>
      </c>
      <c r="AM295" s="1">
        <f t="shared" si="47"/>
        <v>0</v>
      </c>
      <c r="AN295" s="1">
        <f t="shared" si="52"/>
        <v>0</v>
      </c>
      <c r="AO295" s="1">
        <f t="shared" si="51"/>
        <v>1</v>
      </c>
    </row>
    <row r="296" spans="36:41" x14ac:dyDescent="0.3">
      <c r="AJ296" s="29">
        <f t="shared" si="49"/>
        <v>46003</v>
      </c>
      <c r="AK296">
        <f t="shared" si="45"/>
        <v>0</v>
      </c>
      <c r="AL296" s="1">
        <f t="shared" si="46"/>
        <v>1</v>
      </c>
      <c r="AM296" s="1">
        <f t="shared" si="47"/>
        <v>0</v>
      </c>
      <c r="AN296" s="1">
        <f t="shared" si="52"/>
        <v>0</v>
      </c>
      <c r="AO296" s="1">
        <f t="shared" si="51"/>
        <v>1</v>
      </c>
    </row>
    <row r="297" spans="36:41" x14ac:dyDescent="0.3">
      <c r="AJ297" s="29">
        <f t="shared" si="49"/>
        <v>46004</v>
      </c>
      <c r="AK297">
        <f t="shared" ref="AK297:AK360" si="53">_xlfn.XLOOKUP(AJ297,A$27:A$36,B$27:B$36,0,0)</f>
        <v>0</v>
      </c>
      <c r="AL297" s="1">
        <f t="shared" ref="AL297:AL360" si="54">_xlfn.XLOOKUP(AJ297,A$15:A$24,B$15:B$24,1,0)</f>
        <v>1</v>
      </c>
      <c r="AM297" s="1">
        <f t="shared" ref="AM297:AM360" si="55">_xlfn.XLOOKUP(AJ297,A$27:A$36,B$27:B$36,0,-1)</f>
        <v>0</v>
      </c>
      <c r="AN297" s="1">
        <f t="shared" si="52"/>
        <v>0</v>
      </c>
      <c r="AO297" s="1">
        <f t="shared" si="51"/>
        <v>1</v>
      </c>
    </row>
    <row r="298" spans="36:41" x14ac:dyDescent="0.3">
      <c r="AJ298" s="29">
        <f t="shared" si="49"/>
        <v>46005</v>
      </c>
      <c r="AK298">
        <f t="shared" si="53"/>
        <v>0</v>
      </c>
      <c r="AL298" s="1">
        <f t="shared" si="54"/>
        <v>1</v>
      </c>
      <c r="AM298" s="1">
        <f t="shared" si="55"/>
        <v>0</v>
      </c>
      <c r="AN298" s="1">
        <f t="shared" si="52"/>
        <v>0</v>
      </c>
      <c r="AO298" s="1">
        <f t="shared" si="51"/>
        <v>1</v>
      </c>
    </row>
    <row r="299" spans="36:41" x14ac:dyDescent="0.3">
      <c r="AJ299" s="29">
        <f t="shared" ref="AJ299:AJ362" si="56">AJ298+1</f>
        <v>46006</v>
      </c>
      <c r="AK299">
        <f t="shared" si="53"/>
        <v>0</v>
      </c>
      <c r="AL299" s="1">
        <f t="shared" si="54"/>
        <v>1</v>
      </c>
      <c r="AM299" s="1">
        <f t="shared" si="55"/>
        <v>0</v>
      </c>
      <c r="AN299" s="1">
        <f t="shared" si="52"/>
        <v>0</v>
      </c>
      <c r="AO299" s="1">
        <f t="shared" si="51"/>
        <v>1</v>
      </c>
    </row>
    <row r="300" spans="36:41" x14ac:dyDescent="0.3">
      <c r="AJ300" s="29">
        <f t="shared" si="56"/>
        <v>46007</v>
      </c>
      <c r="AK300">
        <f t="shared" si="53"/>
        <v>0</v>
      </c>
      <c r="AL300" s="1">
        <f t="shared" si="54"/>
        <v>1</v>
      </c>
      <c r="AM300" s="1">
        <f t="shared" si="55"/>
        <v>0</v>
      </c>
      <c r="AN300" s="1">
        <f t="shared" si="52"/>
        <v>0</v>
      </c>
      <c r="AO300" s="1">
        <f t="shared" si="51"/>
        <v>1</v>
      </c>
    </row>
    <row r="301" spans="36:41" x14ac:dyDescent="0.3">
      <c r="AJ301" s="29">
        <f t="shared" si="56"/>
        <v>46008</v>
      </c>
      <c r="AK301">
        <f t="shared" si="53"/>
        <v>0</v>
      </c>
      <c r="AL301" s="1">
        <f t="shared" si="54"/>
        <v>1</v>
      </c>
      <c r="AM301" s="1">
        <f t="shared" si="55"/>
        <v>0</v>
      </c>
      <c r="AN301" s="1">
        <f t="shared" si="52"/>
        <v>0</v>
      </c>
      <c r="AO301" s="1">
        <f t="shared" si="51"/>
        <v>1</v>
      </c>
    </row>
    <row r="302" spans="36:41" x14ac:dyDescent="0.3">
      <c r="AJ302" s="29">
        <f t="shared" si="56"/>
        <v>46009</v>
      </c>
      <c r="AK302">
        <f t="shared" si="53"/>
        <v>0</v>
      </c>
      <c r="AL302" s="1">
        <f t="shared" si="54"/>
        <v>1</v>
      </c>
      <c r="AM302" s="1">
        <f t="shared" si="55"/>
        <v>0</v>
      </c>
      <c r="AN302" s="1">
        <f t="shared" si="52"/>
        <v>0</v>
      </c>
      <c r="AO302" s="1">
        <f t="shared" si="51"/>
        <v>1</v>
      </c>
    </row>
    <row r="303" spans="36:41" x14ac:dyDescent="0.3">
      <c r="AJ303" s="29">
        <f t="shared" si="56"/>
        <v>46010</v>
      </c>
      <c r="AK303">
        <f t="shared" si="53"/>
        <v>0</v>
      </c>
      <c r="AL303" s="1">
        <f t="shared" si="54"/>
        <v>1</v>
      </c>
      <c r="AM303" s="1">
        <f t="shared" si="55"/>
        <v>0</v>
      </c>
      <c r="AN303" s="1">
        <f t="shared" si="52"/>
        <v>0</v>
      </c>
      <c r="AO303" s="1">
        <f t="shared" si="51"/>
        <v>1</v>
      </c>
    </row>
    <row r="304" spans="36:41" x14ac:dyDescent="0.3">
      <c r="AJ304" s="29">
        <f t="shared" si="56"/>
        <v>46011</v>
      </c>
      <c r="AK304">
        <f t="shared" si="53"/>
        <v>0</v>
      </c>
      <c r="AL304" s="1">
        <f t="shared" si="54"/>
        <v>1</v>
      </c>
      <c r="AM304" s="1">
        <f t="shared" si="55"/>
        <v>0</v>
      </c>
      <c r="AN304" s="1">
        <f t="shared" si="52"/>
        <v>0</v>
      </c>
      <c r="AO304" s="1">
        <f t="shared" si="51"/>
        <v>1</v>
      </c>
    </row>
    <row r="305" spans="36:41" x14ac:dyDescent="0.3">
      <c r="AJ305" s="29">
        <f t="shared" si="56"/>
        <v>46012</v>
      </c>
      <c r="AK305">
        <f t="shared" si="53"/>
        <v>0</v>
      </c>
      <c r="AL305" s="1">
        <f t="shared" si="54"/>
        <v>1</v>
      </c>
      <c r="AM305" s="1">
        <f t="shared" si="55"/>
        <v>0</v>
      </c>
      <c r="AN305" s="1">
        <f t="shared" si="52"/>
        <v>0</v>
      </c>
      <c r="AO305" s="1">
        <f t="shared" si="51"/>
        <v>1</v>
      </c>
    </row>
    <row r="306" spans="36:41" x14ac:dyDescent="0.3">
      <c r="AJ306" s="29">
        <f t="shared" si="56"/>
        <v>46013</v>
      </c>
      <c r="AK306">
        <f t="shared" si="53"/>
        <v>0</v>
      </c>
      <c r="AL306" s="1">
        <f t="shared" si="54"/>
        <v>1</v>
      </c>
      <c r="AM306" s="1">
        <f t="shared" si="55"/>
        <v>0</v>
      </c>
      <c r="AN306" s="1">
        <f t="shared" si="52"/>
        <v>0</v>
      </c>
      <c r="AO306" s="1">
        <f t="shared" si="51"/>
        <v>1</v>
      </c>
    </row>
    <row r="307" spans="36:41" x14ac:dyDescent="0.3">
      <c r="AJ307" s="29">
        <f t="shared" si="56"/>
        <v>46014</v>
      </c>
      <c r="AK307">
        <f t="shared" si="53"/>
        <v>0</v>
      </c>
      <c r="AL307" s="1">
        <f t="shared" si="54"/>
        <v>1</v>
      </c>
      <c r="AM307" s="1">
        <f t="shared" si="55"/>
        <v>0</v>
      </c>
      <c r="AN307" s="1">
        <f t="shared" si="52"/>
        <v>0</v>
      </c>
      <c r="AO307" s="1">
        <f t="shared" si="51"/>
        <v>1</v>
      </c>
    </row>
    <row r="308" spans="36:41" x14ac:dyDescent="0.3">
      <c r="AJ308" s="29">
        <f t="shared" si="56"/>
        <v>46015</v>
      </c>
      <c r="AK308">
        <f t="shared" si="53"/>
        <v>0</v>
      </c>
      <c r="AL308" s="1">
        <f t="shared" si="54"/>
        <v>1</v>
      </c>
      <c r="AM308" s="1">
        <f t="shared" si="55"/>
        <v>0</v>
      </c>
      <c r="AN308" s="1">
        <f t="shared" si="52"/>
        <v>0</v>
      </c>
      <c r="AO308" s="1">
        <f t="shared" si="51"/>
        <v>1</v>
      </c>
    </row>
    <row r="309" spans="36:41" x14ac:dyDescent="0.3">
      <c r="AJ309" s="29">
        <f t="shared" si="56"/>
        <v>46016</v>
      </c>
      <c r="AK309">
        <f t="shared" si="53"/>
        <v>0</v>
      </c>
      <c r="AL309" s="1">
        <f t="shared" si="54"/>
        <v>1</v>
      </c>
      <c r="AM309" s="1">
        <f t="shared" si="55"/>
        <v>0</v>
      </c>
      <c r="AN309" s="1">
        <f t="shared" si="52"/>
        <v>0</v>
      </c>
      <c r="AO309" s="1">
        <f t="shared" si="51"/>
        <v>1</v>
      </c>
    </row>
    <row r="310" spans="36:41" x14ac:dyDescent="0.3">
      <c r="AJ310" s="29">
        <f t="shared" si="56"/>
        <v>46017</v>
      </c>
      <c r="AK310">
        <f t="shared" si="53"/>
        <v>0</v>
      </c>
      <c r="AL310" s="1">
        <f t="shared" si="54"/>
        <v>1</v>
      </c>
      <c r="AM310" s="1">
        <f t="shared" si="55"/>
        <v>0</v>
      </c>
      <c r="AN310" s="1">
        <f t="shared" si="52"/>
        <v>0</v>
      </c>
      <c r="AO310" s="1">
        <f t="shared" si="51"/>
        <v>1</v>
      </c>
    </row>
    <row r="311" spans="36:41" x14ac:dyDescent="0.3">
      <c r="AJ311" s="29">
        <f t="shared" si="56"/>
        <v>46018</v>
      </c>
      <c r="AK311">
        <f t="shared" si="53"/>
        <v>0</v>
      </c>
      <c r="AL311" s="1">
        <f t="shared" si="54"/>
        <v>1</v>
      </c>
      <c r="AM311" s="1">
        <f t="shared" si="55"/>
        <v>0</v>
      </c>
      <c r="AN311" s="1">
        <f t="shared" si="52"/>
        <v>0</v>
      </c>
      <c r="AO311" s="1">
        <f t="shared" si="51"/>
        <v>1</v>
      </c>
    </row>
    <row r="312" spans="36:41" x14ac:dyDescent="0.3">
      <c r="AJ312" s="29">
        <f t="shared" si="56"/>
        <v>46019</v>
      </c>
      <c r="AK312">
        <f t="shared" si="53"/>
        <v>0</v>
      </c>
      <c r="AL312" s="1">
        <f t="shared" si="54"/>
        <v>1</v>
      </c>
      <c r="AM312" s="1">
        <f t="shared" si="55"/>
        <v>0</v>
      </c>
      <c r="AN312" s="1">
        <f t="shared" si="52"/>
        <v>0</v>
      </c>
      <c r="AO312" s="1">
        <f t="shared" si="51"/>
        <v>1</v>
      </c>
    </row>
    <row r="313" spans="36:41" x14ac:dyDescent="0.3">
      <c r="AJ313" s="29">
        <f t="shared" si="56"/>
        <v>46020</v>
      </c>
      <c r="AK313">
        <f t="shared" si="53"/>
        <v>0</v>
      </c>
      <c r="AL313" s="1">
        <f t="shared" si="54"/>
        <v>1</v>
      </c>
      <c r="AM313" s="1">
        <f t="shared" si="55"/>
        <v>0</v>
      </c>
      <c r="AN313" s="1">
        <f t="shared" si="52"/>
        <v>0</v>
      </c>
      <c r="AO313" s="1">
        <f t="shared" si="51"/>
        <v>1</v>
      </c>
    </row>
    <row r="314" spans="36:41" x14ac:dyDescent="0.3">
      <c r="AJ314" s="29">
        <f t="shared" si="56"/>
        <v>46021</v>
      </c>
      <c r="AK314">
        <f t="shared" si="53"/>
        <v>0</v>
      </c>
      <c r="AL314" s="1">
        <f t="shared" si="54"/>
        <v>1</v>
      </c>
      <c r="AM314" s="1">
        <f t="shared" si="55"/>
        <v>0</v>
      </c>
      <c r="AN314" s="1">
        <f t="shared" si="52"/>
        <v>0</v>
      </c>
      <c r="AO314" s="1">
        <f t="shared" si="51"/>
        <v>1</v>
      </c>
    </row>
    <row r="315" spans="36:41" x14ac:dyDescent="0.3">
      <c r="AJ315" s="29">
        <f t="shared" si="56"/>
        <v>46022</v>
      </c>
      <c r="AK315">
        <f t="shared" si="53"/>
        <v>0</v>
      </c>
      <c r="AL315" s="1">
        <f t="shared" si="54"/>
        <v>1</v>
      </c>
      <c r="AM315" s="1">
        <f t="shared" si="55"/>
        <v>0</v>
      </c>
      <c r="AN315" s="1">
        <f t="shared" si="52"/>
        <v>0</v>
      </c>
      <c r="AO315" s="1">
        <f t="shared" si="51"/>
        <v>1</v>
      </c>
    </row>
    <row r="316" spans="36:41" x14ac:dyDescent="0.3">
      <c r="AJ316" s="29">
        <f t="shared" si="56"/>
        <v>46023</v>
      </c>
      <c r="AK316">
        <f t="shared" si="53"/>
        <v>0</v>
      </c>
      <c r="AL316" s="1">
        <f t="shared" si="54"/>
        <v>1</v>
      </c>
      <c r="AM316" s="1">
        <f t="shared" si="55"/>
        <v>0</v>
      </c>
      <c r="AN316" s="1">
        <f t="shared" si="52"/>
        <v>0</v>
      </c>
      <c r="AO316" s="1">
        <f t="shared" si="51"/>
        <v>1</v>
      </c>
    </row>
    <row r="317" spans="36:41" x14ac:dyDescent="0.3">
      <c r="AJ317" s="29">
        <f t="shared" si="56"/>
        <v>46024</v>
      </c>
      <c r="AK317">
        <f t="shared" si="53"/>
        <v>0</v>
      </c>
      <c r="AL317" s="1">
        <f t="shared" si="54"/>
        <v>1</v>
      </c>
      <c r="AM317" s="1">
        <f t="shared" si="55"/>
        <v>0</v>
      </c>
      <c r="AN317" s="1">
        <f t="shared" si="52"/>
        <v>0</v>
      </c>
      <c r="AO317" s="1">
        <f t="shared" si="51"/>
        <v>1</v>
      </c>
    </row>
    <row r="318" spans="36:41" x14ac:dyDescent="0.3">
      <c r="AJ318" s="29">
        <f t="shared" si="56"/>
        <v>46025</v>
      </c>
      <c r="AK318">
        <f t="shared" si="53"/>
        <v>0</v>
      </c>
      <c r="AL318" s="1">
        <f t="shared" si="54"/>
        <v>1</v>
      </c>
      <c r="AM318" s="1">
        <f t="shared" si="55"/>
        <v>0</v>
      </c>
      <c r="AN318" s="1">
        <f t="shared" si="52"/>
        <v>0</v>
      </c>
      <c r="AO318" s="1">
        <f t="shared" si="51"/>
        <v>1</v>
      </c>
    </row>
    <row r="319" spans="36:41" x14ac:dyDescent="0.3">
      <c r="AJ319" s="29">
        <f t="shared" si="56"/>
        <v>46026</v>
      </c>
      <c r="AK319">
        <f t="shared" si="53"/>
        <v>0</v>
      </c>
      <c r="AL319" s="1">
        <f t="shared" si="54"/>
        <v>1</v>
      </c>
      <c r="AM319" s="1">
        <f t="shared" si="55"/>
        <v>0</v>
      </c>
      <c r="AN319" s="1">
        <f t="shared" si="52"/>
        <v>0</v>
      </c>
      <c r="AO319" s="1">
        <f t="shared" si="51"/>
        <v>1</v>
      </c>
    </row>
    <row r="320" spans="36:41" x14ac:dyDescent="0.3">
      <c r="AJ320" s="29">
        <f t="shared" si="56"/>
        <v>46027</v>
      </c>
      <c r="AK320">
        <f t="shared" si="53"/>
        <v>0</v>
      </c>
      <c r="AL320" s="1">
        <f t="shared" si="54"/>
        <v>1</v>
      </c>
      <c r="AM320" s="1">
        <f t="shared" si="55"/>
        <v>0</v>
      </c>
      <c r="AN320" s="1">
        <f t="shared" si="52"/>
        <v>0</v>
      </c>
      <c r="AO320" s="1">
        <f t="shared" si="51"/>
        <v>1</v>
      </c>
    </row>
    <row r="321" spans="36:41" x14ac:dyDescent="0.3">
      <c r="AJ321" s="29">
        <f t="shared" si="56"/>
        <v>46028</v>
      </c>
      <c r="AK321">
        <f t="shared" si="53"/>
        <v>0</v>
      </c>
      <c r="AL321" s="1">
        <f t="shared" si="54"/>
        <v>1</v>
      </c>
      <c r="AM321" s="1">
        <f t="shared" si="55"/>
        <v>0</v>
      </c>
      <c r="AN321" s="1">
        <f t="shared" ref="AN321:AN352" si="57">_xlfn.XLOOKUP(AJ321,A$27:A$36,B$27:B$36,0,1)</f>
        <v>0</v>
      </c>
      <c r="AO321" s="1">
        <f t="shared" ref="AO321:AO384" si="58">AL321</f>
        <v>1</v>
      </c>
    </row>
    <row r="322" spans="36:41" x14ac:dyDescent="0.3">
      <c r="AJ322" s="29">
        <f t="shared" si="56"/>
        <v>46029</v>
      </c>
      <c r="AK322">
        <f t="shared" si="53"/>
        <v>0</v>
      </c>
      <c r="AL322" s="1">
        <f t="shared" si="54"/>
        <v>1</v>
      </c>
      <c r="AM322" s="1">
        <f t="shared" si="55"/>
        <v>0</v>
      </c>
      <c r="AN322" s="1">
        <f t="shared" si="57"/>
        <v>0</v>
      </c>
      <c r="AO322" s="1">
        <f t="shared" si="58"/>
        <v>1</v>
      </c>
    </row>
    <row r="323" spans="36:41" x14ac:dyDescent="0.3">
      <c r="AJ323" s="29">
        <f t="shared" si="56"/>
        <v>46030</v>
      </c>
      <c r="AK323">
        <f t="shared" si="53"/>
        <v>0</v>
      </c>
      <c r="AL323" s="1">
        <f t="shared" si="54"/>
        <v>1</v>
      </c>
      <c r="AM323" s="1">
        <f t="shared" si="55"/>
        <v>0</v>
      </c>
      <c r="AN323" s="1">
        <f t="shared" si="57"/>
        <v>0</v>
      </c>
      <c r="AO323" s="1">
        <f t="shared" si="58"/>
        <v>1</v>
      </c>
    </row>
    <row r="324" spans="36:41" x14ac:dyDescent="0.3">
      <c r="AJ324" s="29">
        <f t="shared" si="56"/>
        <v>46031</v>
      </c>
      <c r="AK324">
        <f t="shared" si="53"/>
        <v>0</v>
      </c>
      <c r="AL324" s="1">
        <f t="shared" si="54"/>
        <v>1</v>
      </c>
      <c r="AM324" s="1">
        <f t="shared" si="55"/>
        <v>0</v>
      </c>
      <c r="AN324" s="1">
        <f t="shared" si="57"/>
        <v>0</v>
      </c>
      <c r="AO324" s="1">
        <f t="shared" si="58"/>
        <v>1</v>
      </c>
    </row>
    <row r="325" spans="36:41" x14ac:dyDescent="0.3">
      <c r="AJ325" s="29">
        <f t="shared" si="56"/>
        <v>46032</v>
      </c>
      <c r="AK325">
        <f t="shared" si="53"/>
        <v>0</v>
      </c>
      <c r="AL325" s="1">
        <f t="shared" si="54"/>
        <v>1</v>
      </c>
      <c r="AM325" s="1">
        <f t="shared" si="55"/>
        <v>0</v>
      </c>
      <c r="AN325" s="1">
        <f t="shared" si="57"/>
        <v>0</v>
      </c>
      <c r="AO325" s="1">
        <f t="shared" si="58"/>
        <v>1</v>
      </c>
    </row>
    <row r="326" spans="36:41" x14ac:dyDescent="0.3">
      <c r="AJ326" s="29">
        <f t="shared" si="56"/>
        <v>46033</v>
      </c>
      <c r="AK326">
        <f t="shared" si="53"/>
        <v>0</v>
      </c>
      <c r="AL326" s="1">
        <f t="shared" si="54"/>
        <v>1</v>
      </c>
      <c r="AM326" s="1">
        <f t="shared" si="55"/>
        <v>0</v>
      </c>
      <c r="AN326" s="1">
        <f t="shared" si="57"/>
        <v>0</v>
      </c>
      <c r="AO326" s="1">
        <f t="shared" si="58"/>
        <v>1</v>
      </c>
    </row>
    <row r="327" spans="36:41" x14ac:dyDescent="0.3">
      <c r="AJ327" s="29">
        <f t="shared" si="56"/>
        <v>46034</v>
      </c>
      <c r="AK327">
        <f t="shared" si="53"/>
        <v>0</v>
      </c>
      <c r="AL327" s="1">
        <f t="shared" si="54"/>
        <v>1</v>
      </c>
      <c r="AM327" s="1">
        <f t="shared" si="55"/>
        <v>0</v>
      </c>
      <c r="AN327" s="1">
        <f t="shared" si="57"/>
        <v>0</v>
      </c>
      <c r="AO327" s="1">
        <f t="shared" si="58"/>
        <v>1</v>
      </c>
    </row>
    <row r="328" spans="36:41" x14ac:dyDescent="0.3">
      <c r="AJ328" s="29">
        <f t="shared" si="56"/>
        <v>46035</v>
      </c>
      <c r="AK328">
        <f t="shared" si="53"/>
        <v>0</v>
      </c>
      <c r="AL328" s="1">
        <f t="shared" si="54"/>
        <v>1</v>
      </c>
      <c r="AM328" s="1">
        <f t="shared" si="55"/>
        <v>0</v>
      </c>
      <c r="AN328" s="1">
        <f t="shared" si="57"/>
        <v>0</v>
      </c>
      <c r="AO328" s="1">
        <f t="shared" si="58"/>
        <v>1</v>
      </c>
    </row>
    <row r="329" spans="36:41" x14ac:dyDescent="0.3">
      <c r="AJ329" s="29">
        <f t="shared" si="56"/>
        <v>46036</v>
      </c>
      <c r="AK329">
        <f t="shared" si="53"/>
        <v>0</v>
      </c>
      <c r="AL329" s="1">
        <f t="shared" si="54"/>
        <v>1</v>
      </c>
      <c r="AM329" s="1">
        <f t="shared" si="55"/>
        <v>0</v>
      </c>
      <c r="AN329" s="1">
        <f t="shared" si="57"/>
        <v>0</v>
      </c>
      <c r="AO329" s="1">
        <f t="shared" si="58"/>
        <v>1</v>
      </c>
    </row>
    <row r="330" spans="36:41" x14ac:dyDescent="0.3">
      <c r="AJ330" s="29">
        <f t="shared" si="56"/>
        <v>46037</v>
      </c>
      <c r="AK330">
        <f t="shared" si="53"/>
        <v>0</v>
      </c>
      <c r="AL330" s="1">
        <f t="shared" si="54"/>
        <v>1</v>
      </c>
      <c r="AM330" s="1">
        <f t="shared" si="55"/>
        <v>0</v>
      </c>
      <c r="AN330" s="1">
        <f t="shared" si="57"/>
        <v>0</v>
      </c>
      <c r="AO330" s="1">
        <f t="shared" si="58"/>
        <v>1</v>
      </c>
    </row>
    <row r="331" spans="36:41" x14ac:dyDescent="0.3">
      <c r="AJ331" s="29">
        <f t="shared" si="56"/>
        <v>46038</v>
      </c>
      <c r="AK331">
        <f t="shared" si="53"/>
        <v>0</v>
      </c>
      <c r="AL331" s="1">
        <f t="shared" si="54"/>
        <v>1</v>
      </c>
      <c r="AM331" s="1">
        <f t="shared" si="55"/>
        <v>0</v>
      </c>
      <c r="AN331" s="1">
        <f t="shared" si="57"/>
        <v>0</v>
      </c>
      <c r="AO331" s="1">
        <f t="shared" si="58"/>
        <v>1</v>
      </c>
    </row>
    <row r="332" spans="36:41" x14ac:dyDescent="0.3">
      <c r="AJ332" s="29">
        <f t="shared" si="56"/>
        <v>46039</v>
      </c>
      <c r="AK332">
        <f t="shared" si="53"/>
        <v>0</v>
      </c>
      <c r="AL332" s="1">
        <f t="shared" si="54"/>
        <v>1</v>
      </c>
      <c r="AM332" s="1">
        <f t="shared" si="55"/>
        <v>0</v>
      </c>
      <c r="AN332" s="1">
        <f t="shared" si="57"/>
        <v>0</v>
      </c>
      <c r="AO332" s="1">
        <f t="shared" si="58"/>
        <v>1</v>
      </c>
    </row>
    <row r="333" spans="36:41" x14ac:dyDescent="0.3">
      <c r="AJ333" s="29">
        <f t="shared" si="56"/>
        <v>46040</v>
      </c>
      <c r="AK333">
        <f t="shared" si="53"/>
        <v>0</v>
      </c>
      <c r="AL333" s="1">
        <f t="shared" si="54"/>
        <v>1</v>
      </c>
      <c r="AM333" s="1">
        <f t="shared" si="55"/>
        <v>0</v>
      </c>
      <c r="AN333" s="1">
        <f t="shared" si="57"/>
        <v>0</v>
      </c>
      <c r="AO333" s="1">
        <f t="shared" si="58"/>
        <v>1</v>
      </c>
    </row>
    <row r="334" spans="36:41" x14ac:dyDescent="0.3">
      <c r="AJ334" s="29">
        <f t="shared" si="56"/>
        <v>46041</v>
      </c>
      <c r="AK334">
        <f t="shared" si="53"/>
        <v>0</v>
      </c>
      <c r="AL334" s="1">
        <f t="shared" si="54"/>
        <v>1</v>
      </c>
      <c r="AM334" s="1">
        <f t="shared" si="55"/>
        <v>0</v>
      </c>
      <c r="AN334" s="1">
        <f t="shared" si="57"/>
        <v>0</v>
      </c>
      <c r="AO334" s="1">
        <f t="shared" si="58"/>
        <v>1</v>
      </c>
    </row>
    <row r="335" spans="36:41" x14ac:dyDescent="0.3">
      <c r="AJ335" s="29">
        <f t="shared" si="56"/>
        <v>46042</v>
      </c>
      <c r="AK335">
        <f t="shared" si="53"/>
        <v>0</v>
      </c>
      <c r="AL335" s="1">
        <f t="shared" si="54"/>
        <v>1</v>
      </c>
      <c r="AM335" s="1">
        <f t="shared" si="55"/>
        <v>0</v>
      </c>
      <c r="AN335" s="1">
        <f t="shared" si="57"/>
        <v>0</v>
      </c>
      <c r="AO335" s="1">
        <f t="shared" si="58"/>
        <v>1</v>
      </c>
    </row>
    <row r="336" spans="36:41" x14ac:dyDescent="0.3">
      <c r="AJ336" s="29">
        <f t="shared" si="56"/>
        <v>46043</v>
      </c>
      <c r="AK336">
        <f t="shared" si="53"/>
        <v>0</v>
      </c>
      <c r="AL336" s="1">
        <f t="shared" si="54"/>
        <v>1</v>
      </c>
      <c r="AM336" s="1">
        <f t="shared" si="55"/>
        <v>0</v>
      </c>
      <c r="AN336" s="1">
        <f t="shared" si="57"/>
        <v>0</v>
      </c>
      <c r="AO336" s="1">
        <f t="shared" si="58"/>
        <v>1</v>
      </c>
    </row>
    <row r="337" spans="36:41" x14ac:dyDescent="0.3">
      <c r="AJ337" s="29">
        <f t="shared" si="56"/>
        <v>46044</v>
      </c>
      <c r="AK337">
        <f t="shared" si="53"/>
        <v>0</v>
      </c>
      <c r="AL337" s="1">
        <f t="shared" si="54"/>
        <v>1</v>
      </c>
      <c r="AM337" s="1">
        <f t="shared" si="55"/>
        <v>0</v>
      </c>
      <c r="AN337" s="1">
        <f t="shared" si="57"/>
        <v>0</v>
      </c>
      <c r="AO337" s="1">
        <f t="shared" si="58"/>
        <v>1</v>
      </c>
    </row>
    <row r="338" spans="36:41" x14ac:dyDescent="0.3">
      <c r="AJ338" s="29">
        <f t="shared" si="56"/>
        <v>46045</v>
      </c>
      <c r="AK338">
        <f t="shared" si="53"/>
        <v>0</v>
      </c>
      <c r="AL338" s="1">
        <f t="shared" si="54"/>
        <v>1</v>
      </c>
      <c r="AM338" s="1">
        <f t="shared" si="55"/>
        <v>0</v>
      </c>
      <c r="AN338" s="1">
        <f t="shared" si="57"/>
        <v>0</v>
      </c>
      <c r="AO338" s="1">
        <f t="shared" si="58"/>
        <v>1</v>
      </c>
    </row>
    <row r="339" spans="36:41" x14ac:dyDescent="0.3">
      <c r="AJ339" s="29">
        <f t="shared" si="56"/>
        <v>46046</v>
      </c>
      <c r="AK339">
        <f t="shared" si="53"/>
        <v>0</v>
      </c>
      <c r="AL339" s="1">
        <f t="shared" si="54"/>
        <v>1</v>
      </c>
      <c r="AM339" s="1">
        <f t="shared" si="55"/>
        <v>0</v>
      </c>
      <c r="AN339" s="1">
        <f t="shared" si="57"/>
        <v>0</v>
      </c>
      <c r="AO339" s="1">
        <f t="shared" si="58"/>
        <v>1</v>
      </c>
    </row>
    <row r="340" spans="36:41" x14ac:dyDescent="0.3">
      <c r="AJ340" s="29">
        <f t="shared" si="56"/>
        <v>46047</v>
      </c>
      <c r="AK340">
        <f t="shared" si="53"/>
        <v>0</v>
      </c>
      <c r="AL340" s="1">
        <f t="shared" si="54"/>
        <v>1</v>
      </c>
      <c r="AM340" s="1">
        <f t="shared" si="55"/>
        <v>0</v>
      </c>
      <c r="AN340" s="1">
        <f t="shared" si="57"/>
        <v>0</v>
      </c>
      <c r="AO340" s="1">
        <f t="shared" si="58"/>
        <v>1</v>
      </c>
    </row>
    <row r="341" spans="36:41" x14ac:dyDescent="0.3">
      <c r="AJ341" s="29">
        <f t="shared" si="56"/>
        <v>46048</v>
      </c>
      <c r="AK341">
        <f t="shared" si="53"/>
        <v>0</v>
      </c>
      <c r="AL341" s="1">
        <f t="shared" si="54"/>
        <v>1</v>
      </c>
      <c r="AM341" s="1">
        <f t="shared" si="55"/>
        <v>0</v>
      </c>
      <c r="AN341" s="1">
        <f t="shared" si="57"/>
        <v>0</v>
      </c>
      <c r="AO341" s="1">
        <f t="shared" si="58"/>
        <v>1</v>
      </c>
    </row>
    <row r="342" spans="36:41" x14ac:dyDescent="0.3">
      <c r="AJ342" s="29">
        <f t="shared" si="56"/>
        <v>46049</v>
      </c>
      <c r="AK342">
        <f t="shared" si="53"/>
        <v>0</v>
      </c>
      <c r="AL342" s="1">
        <f t="shared" si="54"/>
        <v>1</v>
      </c>
      <c r="AM342" s="1">
        <f t="shared" si="55"/>
        <v>0</v>
      </c>
      <c r="AN342" s="1">
        <f t="shared" si="57"/>
        <v>0</v>
      </c>
      <c r="AO342" s="1">
        <f t="shared" si="58"/>
        <v>1</v>
      </c>
    </row>
    <row r="343" spans="36:41" x14ac:dyDescent="0.3">
      <c r="AJ343" s="29">
        <f t="shared" si="56"/>
        <v>46050</v>
      </c>
      <c r="AK343">
        <f t="shared" si="53"/>
        <v>0</v>
      </c>
      <c r="AL343" s="1">
        <f t="shared" si="54"/>
        <v>1</v>
      </c>
      <c r="AM343" s="1">
        <f t="shared" si="55"/>
        <v>0</v>
      </c>
      <c r="AN343" s="1">
        <f t="shared" si="57"/>
        <v>0</v>
      </c>
      <c r="AO343" s="1">
        <f t="shared" si="58"/>
        <v>1</v>
      </c>
    </row>
    <row r="344" spans="36:41" x14ac:dyDescent="0.3">
      <c r="AJ344" s="29">
        <f t="shared" si="56"/>
        <v>46051</v>
      </c>
      <c r="AK344">
        <f t="shared" si="53"/>
        <v>0</v>
      </c>
      <c r="AL344" s="1">
        <f t="shared" si="54"/>
        <v>1</v>
      </c>
      <c r="AM344" s="1">
        <f t="shared" si="55"/>
        <v>0</v>
      </c>
      <c r="AN344" s="1">
        <f t="shared" si="57"/>
        <v>0</v>
      </c>
      <c r="AO344" s="1">
        <f t="shared" si="58"/>
        <v>1</v>
      </c>
    </row>
    <row r="345" spans="36:41" x14ac:dyDescent="0.3">
      <c r="AJ345" s="29">
        <f t="shared" si="56"/>
        <v>46052</v>
      </c>
      <c r="AK345">
        <f t="shared" si="53"/>
        <v>0</v>
      </c>
      <c r="AL345" s="1">
        <f t="shared" si="54"/>
        <v>1</v>
      </c>
      <c r="AM345" s="1">
        <f t="shared" si="55"/>
        <v>0</v>
      </c>
      <c r="AN345" s="1">
        <f t="shared" si="57"/>
        <v>0</v>
      </c>
      <c r="AO345" s="1">
        <f t="shared" si="58"/>
        <v>1</v>
      </c>
    </row>
    <row r="346" spans="36:41" x14ac:dyDescent="0.3">
      <c r="AJ346" s="29">
        <f t="shared" si="56"/>
        <v>46053</v>
      </c>
      <c r="AK346">
        <f t="shared" si="53"/>
        <v>0</v>
      </c>
      <c r="AL346" s="1">
        <f t="shared" si="54"/>
        <v>1</v>
      </c>
      <c r="AM346" s="1">
        <f t="shared" si="55"/>
        <v>0</v>
      </c>
      <c r="AN346" s="1">
        <f t="shared" si="57"/>
        <v>0</v>
      </c>
      <c r="AO346" s="1">
        <f t="shared" si="58"/>
        <v>1</v>
      </c>
    </row>
    <row r="347" spans="36:41" x14ac:dyDescent="0.3">
      <c r="AJ347" s="29">
        <f t="shared" si="56"/>
        <v>46054</v>
      </c>
      <c r="AK347">
        <f t="shared" si="53"/>
        <v>0</v>
      </c>
      <c r="AL347" s="1">
        <f t="shared" si="54"/>
        <v>1</v>
      </c>
      <c r="AM347" s="1">
        <f t="shared" si="55"/>
        <v>0</v>
      </c>
      <c r="AN347" s="1">
        <f t="shared" si="57"/>
        <v>0</v>
      </c>
      <c r="AO347" s="1">
        <f t="shared" si="58"/>
        <v>1</v>
      </c>
    </row>
    <row r="348" spans="36:41" x14ac:dyDescent="0.3">
      <c r="AJ348" s="29">
        <f t="shared" si="56"/>
        <v>46055</v>
      </c>
      <c r="AK348">
        <f t="shared" si="53"/>
        <v>0</v>
      </c>
      <c r="AL348" s="1">
        <f t="shared" si="54"/>
        <v>1</v>
      </c>
      <c r="AM348" s="1">
        <f t="shared" si="55"/>
        <v>0</v>
      </c>
      <c r="AN348" s="1">
        <f t="shared" si="57"/>
        <v>0</v>
      </c>
      <c r="AO348" s="1">
        <f t="shared" si="58"/>
        <v>1</v>
      </c>
    </row>
    <row r="349" spans="36:41" x14ac:dyDescent="0.3">
      <c r="AJ349" s="29">
        <f t="shared" si="56"/>
        <v>46056</v>
      </c>
      <c r="AK349">
        <f t="shared" si="53"/>
        <v>0</v>
      </c>
      <c r="AL349" s="1">
        <f t="shared" si="54"/>
        <v>1</v>
      </c>
      <c r="AM349" s="1">
        <f t="shared" si="55"/>
        <v>0</v>
      </c>
      <c r="AN349" s="1">
        <f t="shared" si="57"/>
        <v>0</v>
      </c>
      <c r="AO349" s="1">
        <f t="shared" si="58"/>
        <v>1</v>
      </c>
    </row>
    <row r="350" spans="36:41" x14ac:dyDescent="0.3">
      <c r="AJ350" s="29">
        <f t="shared" si="56"/>
        <v>46057</v>
      </c>
      <c r="AK350">
        <f t="shared" si="53"/>
        <v>0</v>
      </c>
      <c r="AL350" s="1">
        <f t="shared" si="54"/>
        <v>1</v>
      </c>
      <c r="AM350" s="1">
        <f t="shared" si="55"/>
        <v>0</v>
      </c>
      <c r="AN350" s="1">
        <f t="shared" si="57"/>
        <v>0</v>
      </c>
      <c r="AO350" s="1">
        <f t="shared" si="58"/>
        <v>1</v>
      </c>
    </row>
    <row r="351" spans="36:41" x14ac:dyDescent="0.3">
      <c r="AJ351" s="29">
        <f t="shared" si="56"/>
        <v>46058</v>
      </c>
      <c r="AK351">
        <f t="shared" si="53"/>
        <v>0</v>
      </c>
      <c r="AL351" s="1">
        <f t="shared" si="54"/>
        <v>1</v>
      </c>
      <c r="AM351" s="1">
        <f t="shared" si="55"/>
        <v>0</v>
      </c>
      <c r="AN351" s="1">
        <f t="shared" si="57"/>
        <v>0</v>
      </c>
      <c r="AO351" s="1">
        <f t="shared" si="58"/>
        <v>1</v>
      </c>
    </row>
    <row r="352" spans="36:41" x14ac:dyDescent="0.3">
      <c r="AJ352" s="29">
        <f t="shared" si="56"/>
        <v>46059</v>
      </c>
      <c r="AK352">
        <f t="shared" si="53"/>
        <v>0</v>
      </c>
      <c r="AL352" s="1">
        <f t="shared" si="54"/>
        <v>1</v>
      </c>
      <c r="AM352" s="1">
        <f t="shared" si="55"/>
        <v>0</v>
      </c>
      <c r="AN352" s="1">
        <f t="shared" si="57"/>
        <v>0</v>
      </c>
      <c r="AO352" s="1">
        <f t="shared" si="58"/>
        <v>1</v>
      </c>
    </row>
    <row r="353" spans="36:41" x14ac:dyDescent="0.3">
      <c r="AJ353" s="29">
        <f t="shared" si="56"/>
        <v>46060</v>
      </c>
      <c r="AK353">
        <f t="shared" si="53"/>
        <v>0</v>
      </c>
      <c r="AL353" s="1">
        <f t="shared" si="54"/>
        <v>1</v>
      </c>
      <c r="AM353" s="1">
        <f t="shared" si="55"/>
        <v>0</v>
      </c>
      <c r="AN353" s="1">
        <f t="shared" ref="AN353:AN384" si="59">_xlfn.XLOOKUP(AJ353,A$27:A$36,B$27:B$36,0,1)</f>
        <v>0</v>
      </c>
      <c r="AO353" s="1">
        <f t="shared" si="58"/>
        <v>1</v>
      </c>
    </row>
    <row r="354" spans="36:41" x14ac:dyDescent="0.3">
      <c r="AJ354" s="29">
        <f t="shared" si="56"/>
        <v>46061</v>
      </c>
      <c r="AK354">
        <f t="shared" si="53"/>
        <v>0</v>
      </c>
      <c r="AL354" s="1">
        <f t="shared" si="54"/>
        <v>1</v>
      </c>
      <c r="AM354" s="1">
        <f t="shared" si="55"/>
        <v>0</v>
      </c>
      <c r="AN354" s="1">
        <f t="shared" si="59"/>
        <v>0</v>
      </c>
      <c r="AO354" s="1">
        <f t="shared" si="58"/>
        <v>1</v>
      </c>
    </row>
    <row r="355" spans="36:41" x14ac:dyDescent="0.3">
      <c r="AJ355" s="29">
        <f t="shared" si="56"/>
        <v>46062</v>
      </c>
      <c r="AK355">
        <f t="shared" si="53"/>
        <v>0</v>
      </c>
      <c r="AL355" s="1">
        <f t="shared" si="54"/>
        <v>1</v>
      </c>
      <c r="AM355" s="1">
        <f t="shared" si="55"/>
        <v>0</v>
      </c>
      <c r="AN355" s="1">
        <f t="shared" si="59"/>
        <v>0</v>
      </c>
      <c r="AO355" s="1">
        <f t="shared" si="58"/>
        <v>1</v>
      </c>
    </row>
    <row r="356" spans="36:41" x14ac:dyDescent="0.3">
      <c r="AJ356" s="29">
        <f t="shared" si="56"/>
        <v>46063</v>
      </c>
      <c r="AK356">
        <f t="shared" si="53"/>
        <v>0</v>
      </c>
      <c r="AL356" s="1">
        <f t="shared" si="54"/>
        <v>1</v>
      </c>
      <c r="AM356" s="1">
        <f t="shared" si="55"/>
        <v>0</v>
      </c>
      <c r="AN356" s="1">
        <f t="shared" si="59"/>
        <v>0</v>
      </c>
      <c r="AO356" s="1">
        <f t="shared" si="58"/>
        <v>1</v>
      </c>
    </row>
    <row r="357" spans="36:41" x14ac:dyDescent="0.3">
      <c r="AJ357" s="29">
        <f t="shared" si="56"/>
        <v>46064</v>
      </c>
      <c r="AK357">
        <f t="shared" si="53"/>
        <v>0</v>
      </c>
      <c r="AL357" s="1">
        <f t="shared" si="54"/>
        <v>1</v>
      </c>
      <c r="AM357" s="1">
        <f t="shared" si="55"/>
        <v>0</v>
      </c>
      <c r="AN357" s="1">
        <f t="shared" si="59"/>
        <v>0</v>
      </c>
      <c r="AO357" s="1">
        <f t="shared" si="58"/>
        <v>1</v>
      </c>
    </row>
    <row r="358" spans="36:41" x14ac:dyDescent="0.3">
      <c r="AJ358" s="29">
        <f t="shared" si="56"/>
        <v>46065</v>
      </c>
      <c r="AK358">
        <f t="shared" si="53"/>
        <v>0</v>
      </c>
      <c r="AL358" s="1">
        <f t="shared" si="54"/>
        <v>1</v>
      </c>
      <c r="AM358" s="1">
        <f t="shared" si="55"/>
        <v>0</v>
      </c>
      <c r="AN358" s="1">
        <f t="shared" si="59"/>
        <v>0</v>
      </c>
      <c r="AO358" s="1">
        <f t="shared" si="58"/>
        <v>1</v>
      </c>
    </row>
    <row r="359" spans="36:41" x14ac:dyDescent="0.3">
      <c r="AJ359" s="29">
        <f t="shared" si="56"/>
        <v>46066</v>
      </c>
      <c r="AK359">
        <f t="shared" si="53"/>
        <v>0</v>
      </c>
      <c r="AL359" s="1">
        <f t="shared" si="54"/>
        <v>1</v>
      </c>
      <c r="AM359" s="1">
        <f t="shared" si="55"/>
        <v>0</v>
      </c>
      <c r="AN359" s="1">
        <f t="shared" si="59"/>
        <v>0</v>
      </c>
      <c r="AO359" s="1">
        <f t="shared" si="58"/>
        <v>1</v>
      </c>
    </row>
    <row r="360" spans="36:41" x14ac:dyDescent="0.3">
      <c r="AJ360" s="29">
        <f t="shared" si="56"/>
        <v>46067</v>
      </c>
      <c r="AK360">
        <f t="shared" si="53"/>
        <v>0</v>
      </c>
      <c r="AL360" s="1">
        <f t="shared" si="54"/>
        <v>1</v>
      </c>
      <c r="AM360" s="1">
        <f t="shared" si="55"/>
        <v>0</v>
      </c>
      <c r="AN360" s="1">
        <f t="shared" si="59"/>
        <v>0</v>
      </c>
      <c r="AO360" s="1">
        <f t="shared" si="58"/>
        <v>1</v>
      </c>
    </row>
    <row r="361" spans="36:41" x14ac:dyDescent="0.3">
      <c r="AJ361" s="29">
        <f t="shared" si="56"/>
        <v>46068</v>
      </c>
      <c r="AK361">
        <f t="shared" ref="AK361:AK406" si="60">_xlfn.XLOOKUP(AJ361,A$27:A$36,B$27:B$36,0,0)</f>
        <v>0</v>
      </c>
      <c r="AL361" s="1">
        <f t="shared" ref="AL361:AL406" si="61">_xlfn.XLOOKUP(AJ361,A$15:A$24,B$15:B$24,1,0)</f>
        <v>1</v>
      </c>
      <c r="AM361" s="1">
        <f t="shared" ref="AM361:AM406" si="62">_xlfn.XLOOKUP(AJ361,A$27:A$36,B$27:B$36,0,-1)</f>
        <v>0</v>
      </c>
      <c r="AN361" s="1">
        <f t="shared" si="59"/>
        <v>0</v>
      </c>
      <c r="AO361" s="1">
        <f t="shared" si="58"/>
        <v>1</v>
      </c>
    </row>
    <row r="362" spans="36:41" x14ac:dyDescent="0.3">
      <c r="AJ362" s="29">
        <f t="shared" si="56"/>
        <v>46069</v>
      </c>
      <c r="AK362">
        <f t="shared" si="60"/>
        <v>0</v>
      </c>
      <c r="AL362" s="1">
        <f t="shared" si="61"/>
        <v>1</v>
      </c>
      <c r="AM362" s="1">
        <f t="shared" si="62"/>
        <v>0</v>
      </c>
      <c r="AN362" s="1">
        <f t="shared" si="59"/>
        <v>0</v>
      </c>
      <c r="AO362" s="1">
        <f t="shared" si="58"/>
        <v>1</v>
      </c>
    </row>
    <row r="363" spans="36:41" x14ac:dyDescent="0.3">
      <c r="AJ363" s="29">
        <f t="shared" ref="AJ363:AJ406" si="63">AJ362+1</f>
        <v>46070</v>
      </c>
      <c r="AK363">
        <f t="shared" si="60"/>
        <v>0</v>
      </c>
      <c r="AL363" s="1">
        <f t="shared" si="61"/>
        <v>1</v>
      </c>
      <c r="AM363" s="1">
        <f t="shared" si="62"/>
        <v>0</v>
      </c>
      <c r="AN363" s="1">
        <f t="shared" si="59"/>
        <v>0</v>
      </c>
      <c r="AO363" s="1">
        <f t="shared" si="58"/>
        <v>1</v>
      </c>
    </row>
    <row r="364" spans="36:41" x14ac:dyDescent="0.3">
      <c r="AJ364" s="29">
        <f t="shared" si="63"/>
        <v>46071</v>
      </c>
      <c r="AK364">
        <f t="shared" si="60"/>
        <v>0</v>
      </c>
      <c r="AL364" s="1">
        <f t="shared" si="61"/>
        <v>1</v>
      </c>
      <c r="AM364" s="1">
        <f t="shared" si="62"/>
        <v>0</v>
      </c>
      <c r="AN364" s="1">
        <f t="shared" si="59"/>
        <v>0</v>
      </c>
      <c r="AO364" s="1">
        <f t="shared" si="58"/>
        <v>1</v>
      </c>
    </row>
    <row r="365" spans="36:41" x14ac:dyDescent="0.3">
      <c r="AJ365" s="29">
        <f t="shared" si="63"/>
        <v>46072</v>
      </c>
      <c r="AK365">
        <f t="shared" si="60"/>
        <v>0</v>
      </c>
      <c r="AL365" s="1">
        <f t="shared" si="61"/>
        <v>1</v>
      </c>
      <c r="AM365" s="1">
        <f t="shared" si="62"/>
        <v>0</v>
      </c>
      <c r="AN365" s="1">
        <f t="shared" si="59"/>
        <v>0</v>
      </c>
      <c r="AO365" s="1">
        <f t="shared" si="58"/>
        <v>1</v>
      </c>
    </row>
    <row r="366" spans="36:41" x14ac:dyDescent="0.3">
      <c r="AJ366" s="29">
        <f t="shared" si="63"/>
        <v>46073</v>
      </c>
      <c r="AK366">
        <f t="shared" si="60"/>
        <v>0</v>
      </c>
      <c r="AL366" s="1">
        <f t="shared" si="61"/>
        <v>1</v>
      </c>
      <c r="AM366" s="1">
        <f t="shared" si="62"/>
        <v>0</v>
      </c>
      <c r="AN366" s="1">
        <f t="shared" si="59"/>
        <v>0</v>
      </c>
      <c r="AO366" s="1">
        <f t="shared" si="58"/>
        <v>1</v>
      </c>
    </row>
    <row r="367" spans="36:41" x14ac:dyDescent="0.3">
      <c r="AJ367" s="29">
        <f t="shared" si="63"/>
        <v>46074</v>
      </c>
      <c r="AK367">
        <f t="shared" si="60"/>
        <v>0</v>
      </c>
      <c r="AL367" s="1">
        <f t="shared" si="61"/>
        <v>1</v>
      </c>
      <c r="AM367" s="1">
        <f t="shared" si="62"/>
        <v>0</v>
      </c>
      <c r="AN367" s="1">
        <f t="shared" si="59"/>
        <v>0</v>
      </c>
      <c r="AO367" s="1">
        <f t="shared" si="58"/>
        <v>1</v>
      </c>
    </row>
    <row r="368" spans="36:41" x14ac:dyDescent="0.3">
      <c r="AJ368" s="29">
        <f t="shared" si="63"/>
        <v>46075</v>
      </c>
      <c r="AK368">
        <f t="shared" si="60"/>
        <v>0</v>
      </c>
      <c r="AL368" s="1">
        <f t="shared" si="61"/>
        <v>1</v>
      </c>
      <c r="AM368" s="1">
        <f t="shared" si="62"/>
        <v>0</v>
      </c>
      <c r="AN368" s="1">
        <f t="shared" si="59"/>
        <v>0</v>
      </c>
      <c r="AO368" s="1">
        <f t="shared" si="58"/>
        <v>1</v>
      </c>
    </row>
    <row r="369" spans="36:41" x14ac:dyDescent="0.3">
      <c r="AJ369" s="29">
        <f t="shared" si="63"/>
        <v>46076</v>
      </c>
      <c r="AK369">
        <f t="shared" si="60"/>
        <v>0</v>
      </c>
      <c r="AL369" s="1">
        <f t="shared" si="61"/>
        <v>1</v>
      </c>
      <c r="AM369" s="1">
        <f t="shared" si="62"/>
        <v>0</v>
      </c>
      <c r="AN369" s="1">
        <f t="shared" si="59"/>
        <v>0</v>
      </c>
      <c r="AO369" s="1">
        <f t="shared" si="58"/>
        <v>1</v>
      </c>
    </row>
    <row r="370" spans="36:41" x14ac:dyDescent="0.3">
      <c r="AJ370" s="29">
        <f t="shared" si="63"/>
        <v>46077</v>
      </c>
      <c r="AK370">
        <f t="shared" si="60"/>
        <v>0</v>
      </c>
      <c r="AL370" s="1">
        <f t="shared" si="61"/>
        <v>1</v>
      </c>
      <c r="AM370" s="1">
        <f t="shared" si="62"/>
        <v>0</v>
      </c>
      <c r="AN370" s="1">
        <f t="shared" si="59"/>
        <v>0</v>
      </c>
      <c r="AO370" s="1">
        <f t="shared" si="58"/>
        <v>1</v>
      </c>
    </row>
    <row r="371" spans="36:41" x14ac:dyDescent="0.3">
      <c r="AJ371" s="29">
        <f t="shared" si="63"/>
        <v>46078</v>
      </c>
      <c r="AK371">
        <f t="shared" si="60"/>
        <v>0</v>
      </c>
      <c r="AL371" s="1">
        <f t="shared" si="61"/>
        <v>1</v>
      </c>
      <c r="AM371" s="1">
        <f t="shared" si="62"/>
        <v>0</v>
      </c>
      <c r="AN371" s="1">
        <f t="shared" si="59"/>
        <v>0</v>
      </c>
      <c r="AO371" s="1">
        <f t="shared" si="58"/>
        <v>1</v>
      </c>
    </row>
    <row r="372" spans="36:41" x14ac:dyDescent="0.3">
      <c r="AJ372" s="29">
        <f t="shared" si="63"/>
        <v>46079</v>
      </c>
      <c r="AK372">
        <f t="shared" si="60"/>
        <v>0</v>
      </c>
      <c r="AL372" s="1">
        <f t="shared" si="61"/>
        <v>1</v>
      </c>
      <c r="AM372" s="1">
        <f t="shared" si="62"/>
        <v>0</v>
      </c>
      <c r="AN372" s="1">
        <f t="shared" si="59"/>
        <v>0</v>
      </c>
      <c r="AO372" s="1">
        <f t="shared" si="58"/>
        <v>1</v>
      </c>
    </row>
    <row r="373" spans="36:41" x14ac:dyDescent="0.3">
      <c r="AJ373" s="29">
        <f t="shared" si="63"/>
        <v>46080</v>
      </c>
      <c r="AK373">
        <f t="shared" si="60"/>
        <v>0</v>
      </c>
      <c r="AL373" s="1">
        <f t="shared" si="61"/>
        <v>1</v>
      </c>
      <c r="AM373" s="1">
        <f t="shared" si="62"/>
        <v>0</v>
      </c>
      <c r="AN373" s="1">
        <f t="shared" si="59"/>
        <v>0</v>
      </c>
      <c r="AO373" s="1">
        <f t="shared" si="58"/>
        <v>1</v>
      </c>
    </row>
    <row r="374" spans="36:41" x14ac:dyDescent="0.3">
      <c r="AJ374" s="29">
        <f t="shared" si="63"/>
        <v>46081</v>
      </c>
      <c r="AK374">
        <f t="shared" si="60"/>
        <v>0</v>
      </c>
      <c r="AL374" s="1">
        <f t="shared" si="61"/>
        <v>1</v>
      </c>
      <c r="AM374" s="1">
        <f t="shared" si="62"/>
        <v>0</v>
      </c>
      <c r="AN374" s="1">
        <f t="shared" si="59"/>
        <v>0</v>
      </c>
      <c r="AO374" s="1">
        <f t="shared" si="58"/>
        <v>1</v>
      </c>
    </row>
    <row r="375" spans="36:41" x14ac:dyDescent="0.3">
      <c r="AJ375" s="29">
        <f t="shared" si="63"/>
        <v>46082</v>
      </c>
      <c r="AK375">
        <f t="shared" si="60"/>
        <v>0</v>
      </c>
      <c r="AL375" s="1">
        <f t="shared" si="61"/>
        <v>1</v>
      </c>
      <c r="AM375" s="1">
        <f t="shared" si="62"/>
        <v>0</v>
      </c>
      <c r="AN375" s="1">
        <f t="shared" si="59"/>
        <v>0</v>
      </c>
      <c r="AO375" s="1">
        <f t="shared" si="58"/>
        <v>1</v>
      </c>
    </row>
    <row r="376" spans="36:41" x14ac:dyDescent="0.3">
      <c r="AJ376" s="29">
        <f t="shared" si="63"/>
        <v>46083</v>
      </c>
      <c r="AK376">
        <f t="shared" si="60"/>
        <v>0</v>
      </c>
      <c r="AL376" s="1">
        <f t="shared" si="61"/>
        <v>1</v>
      </c>
      <c r="AM376" s="1">
        <f t="shared" si="62"/>
        <v>0</v>
      </c>
      <c r="AN376" s="1">
        <f t="shared" si="59"/>
        <v>0</v>
      </c>
      <c r="AO376" s="1">
        <f t="shared" si="58"/>
        <v>1</v>
      </c>
    </row>
    <row r="377" spans="36:41" x14ac:dyDescent="0.3">
      <c r="AJ377" s="29">
        <f t="shared" si="63"/>
        <v>46084</v>
      </c>
      <c r="AK377">
        <f t="shared" si="60"/>
        <v>0</v>
      </c>
      <c r="AL377" s="1">
        <f t="shared" si="61"/>
        <v>1</v>
      </c>
      <c r="AM377" s="1">
        <f t="shared" si="62"/>
        <v>0</v>
      </c>
      <c r="AN377" s="1">
        <f t="shared" si="59"/>
        <v>0</v>
      </c>
      <c r="AO377" s="1">
        <f t="shared" si="58"/>
        <v>1</v>
      </c>
    </row>
    <row r="378" spans="36:41" x14ac:dyDescent="0.3">
      <c r="AJ378" s="29">
        <f t="shared" si="63"/>
        <v>46085</v>
      </c>
      <c r="AK378">
        <f t="shared" si="60"/>
        <v>0</v>
      </c>
      <c r="AL378" s="1">
        <f t="shared" si="61"/>
        <v>1</v>
      </c>
      <c r="AM378" s="1">
        <f t="shared" si="62"/>
        <v>0</v>
      </c>
      <c r="AN378" s="1">
        <f t="shared" si="59"/>
        <v>0</v>
      </c>
      <c r="AO378" s="1">
        <f t="shared" si="58"/>
        <v>1</v>
      </c>
    </row>
    <row r="379" spans="36:41" x14ac:dyDescent="0.3">
      <c r="AJ379" s="29">
        <f t="shared" si="63"/>
        <v>46086</v>
      </c>
      <c r="AK379">
        <f t="shared" si="60"/>
        <v>0</v>
      </c>
      <c r="AL379" s="1">
        <f t="shared" si="61"/>
        <v>1</v>
      </c>
      <c r="AM379" s="1">
        <f t="shared" si="62"/>
        <v>0</v>
      </c>
      <c r="AN379" s="1">
        <f t="shared" si="59"/>
        <v>0</v>
      </c>
      <c r="AO379" s="1">
        <f t="shared" si="58"/>
        <v>1</v>
      </c>
    </row>
    <row r="380" spans="36:41" x14ac:dyDescent="0.3">
      <c r="AJ380" s="29">
        <f t="shared" si="63"/>
        <v>46087</v>
      </c>
      <c r="AK380">
        <f t="shared" si="60"/>
        <v>0</v>
      </c>
      <c r="AL380" s="1">
        <f t="shared" si="61"/>
        <v>1</v>
      </c>
      <c r="AM380" s="1">
        <f t="shared" si="62"/>
        <v>0</v>
      </c>
      <c r="AN380" s="1">
        <f t="shared" si="59"/>
        <v>0</v>
      </c>
      <c r="AO380" s="1">
        <f t="shared" si="58"/>
        <v>1</v>
      </c>
    </row>
    <row r="381" spans="36:41" x14ac:dyDescent="0.3">
      <c r="AJ381" s="29">
        <f t="shared" si="63"/>
        <v>46088</v>
      </c>
      <c r="AK381">
        <f t="shared" si="60"/>
        <v>0</v>
      </c>
      <c r="AL381" s="1">
        <f t="shared" si="61"/>
        <v>1</v>
      </c>
      <c r="AM381" s="1">
        <f t="shared" si="62"/>
        <v>0</v>
      </c>
      <c r="AN381" s="1">
        <f t="shared" si="59"/>
        <v>0</v>
      </c>
      <c r="AO381" s="1">
        <f t="shared" si="58"/>
        <v>1</v>
      </c>
    </row>
    <row r="382" spans="36:41" x14ac:dyDescent="0.3">
      <c r="AJ382" s="29">
        <f t="shared" si="63"/>
        <v>46089</v>
      </c>
      <c r="AK382">
        <f t="shared" si="60"/>
        <v>0</v>
      </c>
      <c r="AL382" s="1">
        <f t="shared" si="61"/>
        <v>1</v>
      </c>
      <c r="AM382" s="1">
        <f t="shared" si="62"/>
        <v>0</v>
      </c>
      <c r="AN382" s="1">
        <f t="shared" si="59"/>
        <v>0</v>
      </c>
      <c r="AO382" s="1">
        <f t="shared" si="58"/>
        <v>1</v>
      </c>
    </row>
    <row r="383" spans="36:41" x14ac:dyDescent="0.3">
      <c r="AJ383" s="29">
        <f t="shared" si="63"/>
        <v>46090</v>
      </c>
      <c r="AK383">
        <f t="shared" si="60"/>
        <v>0</v>
      </c>
      <c r="AL383" s="1">
        <f t="shared" si="61"/>
        <v>1</v>
      </c>
      <c r="AM383" s="1">
        <f t="shared" si="62"/>
        <v>0</v>
      </c>
      <c r="AN383" s="1">
        <f t="shared" si="59"/>
        <v>0</v>
      </c>
      <c r="AO383" s="1">
        <f t="shared" si="58"/>
        <v>1</v>
      </c>
    </row>
    <row r="384" spans="36:41" x14ac:dyDescent="0.3">
      <c r="AJ384" s="29">
        <f t="shared" si="63"/>
        <v>46091</v>
      </c>
      <c r="AK384">
        <f t="shared" si="60"/>
        <v>0</v>
      </c>
      <c r="AL384" s="1">
        <f t="shared" si="61"/>
        <v>1</v>
      </c>
      <c r="AM384" s="1">
        <f t="shared" si="62"/>
        <v>0</v>
      </c>
      <c r="AN384" s="1">
        <f t="shared" si="59"/>
        <v>0</v>
      </c>
      <c r="AO384" s="1">
        <f t="shared" si="58"/>
        <v>1</v>
      </c>
    </row>
    <row r="385" spans="36:41" x14ac:dyDescent="0.3">
      <c r="AJ385" s="29">
        <f t="shared" si="63"/>
        <v>46092</v>
      </c>
      <c r="AK385">
        <f t="shared" si="60"/>
        <v>0</v>
      </c>
      <c r="AL385" s="1">
        <f t="shared" si="61"/>
        <v>1</v>
      </c>
      <c r="AM385" s="1">
        <f t="shared" si="62"/>
        <v>0</v>
      </c>
      <c r="AN385" s="1">
        <f t="shared" ref="AN385:AN406" si="64">_xlfn.XLOOKUP(AJ385,A$27:A$36,B$27:B$36,0,1)</f>
        <v>0</v>
      </c>
      <c r="AO385" s="1">
        <f t="shared" ref="AO385:AO406" si="65">AL385</f>
        <v>1</v>
      </c>
    </row>
    <row r="386" spans="36:41" x14ac:dyDescent="0.3">
      <c r="AJ386" s="29">
        <f t="shared" si="63"/>
        <v>46093</v>
      </c>
      <c r="AK386">
        <f t="shared" si="60"/>
        <v>0</v>
      </c>
      <c r="AL386" s="1">
        <f t="shared" si="61"/>
        <v>1</v>
      </c>
      <c r="AM386" s="1">
        <f t="shared" si="62"/>
        <v>0</v>
      </c>
      <c r="AN386" s="1">
        <f t="shared" si="64"/>
        <v>0</v>
      </c>
      <c r="AO386" s="1">
        <f t="shared" si="65"/>
        <v>1</v>
      </c>
    </row>
    <row r="387" spans="36:41" x14ac:dyDescent="0.3">
      <c r="AJ387" s="29">
        <f t="shared" si="63"/>
        <v>46094</v>
      </c>
      <c r="AK387">
        <f t="shared" si="60"/>
        <v>0</v>
      </c>
      <c r="AL387" s="1">
        <f t="shared" si="61"/>
        <v>1</v>
      </c>
      <c r="AM387" s="1">
        <f t="shared" si="62"/>
        <v>0</v>
      </c>
      <c r="AN387" s="1">
        <f t="shared" si="64"/>
        <v>0</v>
      </c>
      <c r="AO387" s="1">
        <f t="shared" si="65"/>
        <v>1</v>
      </c>
    </row>
    <row r="388" spans="36:41" x14ac:dyDescent="0.3">
      <c r="AJ388" s="29">
        <f t="shared" si="63"/>
        <v>46095</v>
      </c>
      <c r="AK388">
        <f t="shared" si="60"/>
        <v>0</v>
      </c>
      <c r="AL388" s="1">
        <f t="shared" si="61"/>
        <v>1</v>
      </c>
      <c r="AM388" s="1">
        <f t="shared" si="62"/>
        <v>0</v>
      </c>
      <c r="AN388" s="1">
        <f t="shared" si="64"/>
        <v>0</v>
      </c>
      <c r="AO388" s="1">
        <f t="shared" si="65"/>
        <v>1</v>
      </c>
    </row>
    <row r="389" spans="36:41" x14ac:dyDescent="0.3">
      <c r="AJ389" s="29">
        <f t="shared" si="63"/>
        <v>46096</v>
      </c>
      <c r="AK389">
        <f t="shared" si="60"/>
        <v>0</v>
      </c>
      <c r="AL389" s="1">
        <f t="shared" si="61"/>
        <v>1</v>
      </c>
      <c r="AM389" s="1">
        <f t="shared" si="62"/>
        <v>0</v>
      </c>
      <c r="AN389" s="1">
        <f t="shared" si="64"/>
        <v>0</v>
      </c>
      <c r="AO389" s="1">
        <f t="shared" si="65"/>
        <v>1</v>
      </c>
    </row>
    <row r="390" spans="36:41" x14ac:dyDescent="0.3">
      <c r="AJ390" s="29">
        <f t="shared" si="63"/>
        <v>46097</v>
      </c>
      <c r="AK390">
        <f t="shared" si="60"/>
        <v>0</v>
      </c>
      <c r="AL390" s="1">
        <f t="shared" si="61"/>
        <v>1</v>
      </c>
      <c r="AM390" s="1">
        <f t="shared" si="62"/>
        <v>0</v>
      </c>
      <c r="AN390" s="1">
        <f t="shared" si="64"/>
        <v>0</v>
      </c>
      <c r="AO390" s="1">
        <f t="shared" si="65"/>
        <v>1</v>
      </c>
    </row>
    <row r="391" spans="36:41" x14ac:dyDescent="0.3">
      <c r="AJ391" s="29">
        <f t="shared" si="63"/>
        <v>46098</v>
      </c>
      <c r="AK391">
        <f t="shared" si="60"/>
        <v>0</v>
      </c>
      <c r="AL391" s="1">
        <f t="shared" si="61"/>
        <v>1</v>
      </c>
      <c r="AM391" s="1">
        <f t="shared" si="62"/>
        <v>0</v>
      </c>
      <c r="AN391" s="1">
        <f t="shared" si="64"/>
        <v>0</v>
      </c>
      <c r="AO391" s="1">
        <f t="shared" si="65"/>
        <v>1</v>
      </c>
    </row>
    <row r="392" spans="36:41" x14ac:dyDescent="0.3">
      <c r="AJ392" s="29">
        <f t="shared" si="63"/>
        <v>46099</v>
      </c>
      <c r="AK392">
        <f t="shared" si="60"/>
        <v>0</v>
      </c>
      <c r="AL392" s="1">
        <f t="shared" si="61"/>
        <v>1</v>
      </c>
      <c r="AM392" s="1">
        <f t="shared" si="62"/>
        <v>0</v>
      </c>
      <c r="AN392" s="1">
        <f t="shared" si="64"/>
        <v>0</v>
      </c>
      <c r="AO392" s="1">
        <f t="shared" si="65"/>
        <v>1</v>
      </c>
    </row>
    <row r="393" spans="36:41" x14ac:dyDescent="0.3">
      <c r="AJ393" s="29">
        <f t="shared" si="63"/>
        <v>46100</v>
      </c>
      <c r="AK393">
        <f t="shared" si="60"/>
        <v>0</v>
      </c>
      <c r="AL393" s="1">
        <f t="shared" si="61"/>
        <v>1</v>
      </c>
      <c r="AM393" s="1">
        <f t="shared" si="62"/>
        <v>0</v>
      </c>
      <c r="AN393" s="1">
        <f t="shared" si="64"/>
        <v>0</v>
      </c>
      <c r="AO393" s="1">
        <f t="shared" si="65"/>
        <v>1</v>
      </c>
    </row>
    <row r="394" spans="36:41" x14ac:dyDescent="0.3">
      <c r="AJ394" s="29">
        <f t="shared" si="63"/>
        <v>46101</v>
      </c>
      <c r="AK394">
        <f t="shared" si="60"/>
        <v>0</v>
      </c>
      <c r="AL394" s="1">
        <f t="shared" si="61"/>
        <v>1</v>
      </c>
      <c r="AM394" s="1">
        <f t="shared" si="62"/>
        <v>0</v>
      </c>
      <c r="AN394" s="1">
        <f t="shared" si="64"/>
        <v>0</v>
      </c>
      <c r="AO394" s="1">
        <f t="shared" si="65"/>
        <v>1</v>
      </c>
    </row>
    <row r="395" spans="36:41" x14ac:dyDescent="0.3">
      <c r="AJ395" s="29">
        <f t="shared" si="63"/>
        <v>46102</v>
      </c>
      <c r="AK395">
        <f t="shared" si="60"/>
        <v>0</v>
      </c>
      <c r="AL395" s="1">
        <f t="shared" si="61"/>
        <v>1</v>
      </c>
      <c r="AM395" s="1">
        <f t="shared" si="62"/>
        <v>0</v>
      </c>
      <c r="AN395" s="1">
        <f t="shared" si="64"/>
        <v>0</v>
      </c>
      <c r="AO395" s="1">
        <f t="shared" si="65"/>
        <v>1</v>
      </c>
    </row>
    <row r="396" spans="36:41" x14ac:dyDescent="0.3">
      <c r="AJ396" s="29">
        <f t="shared" si="63"/>
        <v>46103</v>
      </c>
      <c r="AK396">
        <f t="shared" si="60"/>
        <v>0</v>
      </c>
      <c r="AL396" s="1">
        <f t="shared" si="61"/>
        <v>1</v>
      </c>
      <c r="AM396" s="1">
        <f t="shared" si="62"/>
        <v>0</v>
      </c>
      <c r="AN396" s="1">
        <f t="shared" si="64"/>
        <v>0</v>
      </c>
      <c r="AO396" s="1">
        <f t="shared" si="65"/>
        <v>1</v>
      </c>
    </row>
    <row r="397" spans="36:41" x14ac:dyDescent="0.3">
      <c r="AJ397" s="29">
        <f t="shared" si="63"/>
        <v>46104</v>
      </c>
      <c r="AK397">
        <f t="shared" si="60"/>
        <v>0</v>
      </c>
      <c r="AL397" s="1">
        <f t="shared" si="61"/>
        <v>1</v>
      </c>
      <c r="AM397" s="1">
        <f t="shared" si="62"/>
        <v>0</v>
      </c>
      <c r="AN397" s="1">
        <f t="shared" si="64"/>
        <v>0</v>
      </c>
      <c r="AO397" s="1">
        <f t="shared" si="65"/>
        <v>1</v>
      </c>
    </row>
    <row r="398" spans="36:41" x14ac:dyDescent="0.3">
      <c r="AJ398" s="29">
        <f t="shared" si="63"/>
        <v>46105</v>
      </c>
      <c r="AK398">
        <f t="shared" si="60"/>
        <v>0</v>
      </c>
      <c r="AL398" s="1">
        <f t="shared" si="61"/>
        <v>1</v>
      </c>
      <c r="AM398" s="1">
        <f t="shared" si="62"/>
        <v>0</v>
      </c>
      <c r="AN398" s="1">
        <f t="shared" si="64"/>
        <v>0</v>
      </c>
      <c r="AO398" s="1">
        <f t="shared" si="65"/>
        <v>1</v>
      </c>
    </row>
    <row r="399" spans="36:41" x14ac:dyDescent="0.3">
      <c r="AJ399" s="29">
        <f t="shared" si="63"/>
        <v>46106</v>
      </c>
      <c r="AK399">
        <f t="shared" si="60"/>
        <v>0</v>
      </c>
      <c r="AL399" s="1">
        <f t="shared" si="61"/>
        <v>1</v>
      </c>
      <c r="AM399" s="1">
        <f t="shared" si="62"/>
        <v>0</v>
      </c>
      <c r="AN399" s="1">
        <f t="shared" si="64"/>
        <v>0</v>
      </c>
      <c r="AO399" s="1">
        <f t="shared" si="65"/>
        <v>1</v>
      </c>
    </row>
    <row r="400" spans="36:41" x14ac:dyDescent="0.3">
      <c r="AJ400" s="29">
        <f t="shared" si="63"/>
        <v>46107</v>
      </c>
      <c r="AK400">
        <f t="shared" si="60"/>
        <v>0</v>
      </c>
      <c r="AL400" s="1">
        <f t="shared" si="61"/>
        <v>1</v>
      </c>
      <c r="AM400" s="1">
        <f t="shared" si="62"/>
        <v>0</v>
      </c>
      <c r="AN400" s="1">
        <f t="shared" si="64"/>
        <v>0</v>
      </c>
      <c r="AO400" s="1">
        <f t="shared" si="65"/>
        <v>1</v>
      </c>
    </row>
    <row r="401" spans="36:41" x14ac:dyDescent="0.3">
      <c r="AJ401" s="29">
        <f t="shared" si="63"/>
        <v>46108</v>
      </c>
      <c r="AK401">
        <f t="shared" si="60"/>
        <v>0</v>
      </c>
      <c r="AL401" s="1">
        <f t="shared" si="61"/>
        <v>1</v>
      </c>
      <c r="AM401" s="1">
        <f t="shared" si="62"/>
        <v>0</v>
      </c>
      <c r="AN401" s="1">
        <f t="shared" si="64"/>
        <v>0</v>
      </c>
      <c r="AO401" s="1">
        <f t="shared" si="65"/>
        <v>1</v>
      </c>
    </row>
    <row r="402" spans="36:41" x14ac:dyDescent="0.3">
      <c r="AJ402" s="29">
        <f t="shared" si="63"/>
        <v>46109</v>
      </c>
      <c r="AK402">
        <f t="shared" si="60"/>
        <v>0</v>
      </c>
      <c r="AL402" s="1">
        <f t="shared" si="61"/>
        <v>1</v>
      </c>
      <c r="AM402" s="1">
        <f t="shared" si="62"/>
        <v>0</v>
      </c>
      <c r="AN402" s="1">
        <f t="shared" si="64"/>
        <v>0</v>
      </c>
      <c r="AO402" s="1">
        <f t="shared" si="65"/>
        <v>1</v>
      </c>
    </row>
    <row r="403" spans="36:41" x14ac:dyDescent="0.3">
      <c r="AJ403" s="29">
        <f t="shared" si="63"/>
        <v>46110</v>
      </c>
      <c r="AK403">
        <f t="shared" si="60"/>
        <v>0</v>
      </c>
      <c r="AL403" s="1">
        <f t="shared" si="61"/>
        <v>1</v>
      </c>
      <c r="AM403" s="1">
        <f t="shared" si="62"/>
        <v>0</v>
      </c>
      <c r="AN403" s="1">
        <f t="shared" si="64"/>
        <v>0</v>
      </c>
      <c r="AO403" s="1">
        <f t="shared" si="65"/>
        <v>1</v>
      </c>
    </row>
    <row r="404" spans="36:41" x14ac:dyDescent="0.3">
      <c r="AJ404" s="29">
        <f t="shared" si="63"/>
        <v>46111</v>
      </c>
      <c r="AK404">
        <f t="shared" si="60"/>
        <v>0</v>
      </c>
      <c r="AL404" s="1">
        <f t="shared" si="61"/>
        <v>1</v>
      </c>
      <c r="AM404" s="1">
        <f t="shared" si="62"/>
        <v>0</v>
      </c>
      <c r="AN404" s="1">
        <f t="shared" si="64"/>
        <v>0</v>
      </c>
      <c r="AO404" s="1">
        <f t="shared" si="65"/>
        <v>1</v>
      </c>
    </row>
    <row r="405" spans="36:41" x14ac:dyDescent="0.3">
      <c r="AJ405" s="29">
        <f t="shared" si="63"/>
        <v>46112</v>
      </c>
      <c r="AK405">
        <f t="shared" si="60"/>
        <v>0</v>
      </c>
      <c r="AL405" s="1">
        <f t="shared" si="61"/>
        <v>0.35</v>
      </c>
      <c r="AM405" s="1">
        <f t="shared" si="62"/>
        <v>0</v>
      </c>
      <c r="AN405" s="1">
        <f t="shared" si="64"/>
        <v>0</v>
      </c>
      <c r="AO405" s="1">
        <f t="shared" si="65"/>
        <v>0.35</v>
      </c>
    </row>
    <row r="406" spans="36:41" x14ac:dyDescent="0.3">
      <c r="AJ406" s="29">
        <f t="shared" si="63"/>
        <v>46113</v>
      </c>
      <c r="AK406">
        <f t="shared" si="60"/>
        <v>0</v>
      </c>
      <c r="AL406" s="1">
        <f t="shared" si="61"/>
        <v>1</v>
      </c>
      <c r="AM406" s="1">
        <f t="shared" si="62"/>
        <v>0</v>
      </c>
      <c r="AN406" s="1">
        <f t="shared" si="64"/>
        <v>0</v>
      </c>
      <c r="AO406" s="1">
        <f t="shared" si="65"/>
        <v>1</v>
      </c>
    </row>
    <row r="407" spans="36:41" x14ac:dyDescent="0.3">
      <c r="AJ407" s="29"/>
      <c r="AK407" s="1"/>
    </row>
    <row r="408" spans="36:41" x14ac:dyDescent="0.3">
      <c r="AJ408" s="29"/>
      <c r="AK408" s="1"/>
    </row>
    <row r="874" spans="15:22" x14ac:dyDescent="0.3">
      <c r="O874" s="25"/>
      <c r="P874" s="26"/>
      <c r="Q874" s="26"/>
      <c r="V874" s="26"/>
    </row>
    <row r="875" spans="15:22" x14ac:dyDescent="0.3">
      <c r="O875" s="25"/>
      <c r="P875" s="26"/>
      <c r="Q875" s="26"/>
      <c r="V875" s="26"/>
    </row>
    <row r="876" spans="15:22" x14ac:dyDescent="0.3">
      <c r="O876" s="25"/>
      <c r="P876" s="26"/>
      <c r="Q876" s="26"/>
      <c r="V876" s="26"/>
    </row>
    <row r="877" spans="15:22" x14ac:dyDescent="0.3">
      <c r="O877" s="25"/>
      <c r="P877" s="26"/>
      <c r="Q877" s="26"/>
      <c r="V877" s="26"/>
    </row>
    <row r="878" spans="15:22" x14ac:dyDescent="0.3">
      <c r="O878" s="25"/>
      <c r="P878" s="26"/>
      <c r="Q878" s="26"/>
      <c r="V878" s="26"/>
    </row>
    <row r="879" spans="15:22" x14ac:dyDescent="0.3">
      <c r="O879" s="25"/>
      <c r="P879" s="26"/>
      <c r="Q879" s="26"/>
      <c r="V879" s="26"/>
    </row>
    <row r="880" spans="15:22" x14ac:dyDescent="0.3">
      <c r="O880" s="25"/>
      <c r="P880" s="26"/>
      <c r="Q880" s="26"/>
      <c r="V880" s="26"/>
    </row>
    <row r="881" spans="15:22" x14ac:dyDescent="0.3">
      <c r="O881" s="25"/>
      <c r="P881" s="26"/>
      <c r="Q881" s="26"/>
      <c r="V881" s="26"/>
    </row>
    <row r="882" spans="15:22" x14ac:dyDescent="0.3">
      <c r="O882" s="25"/>
      <c r="P882" s="26"/>
      <c r="Q882" s="26"/>
      <c r="V882" s="26"/>
    </row>
    <row r="883" spans="15:22" x14ac:dyDescent="0.3">
      <c r="O883" s="25"/>
      <c r="P883" s="26"/>
      <c r="Q883" s="26"/>
      <c r="V883" s="26"/>
    </row>
    <row r="884" spans="15:22" x14ac:dyDescent="0.3">
      <c r="O884" s="25"/>
      <c r="P884" s="26"/>
      <c r="Q884" s="26"/>
      <c r="V884" s="26"/>
    </row>
    <row r="885" spans="15:22" x14ac:dyDescent="0.3">
      <c r="O885" s="25"/>
      <c r="P885" s="26"/>
      <c r="Q885" s="26"/>
      <c r="V885" s="26"/>
    </row>
    <row r="886" spans="15:22" x14ac:dyDescent="0.3">
      <c r="O886" s="25"/>
      <c r="P886" s="26"/>
      <c r="Q886" s="26"/>
      <c r="V886" s="26"/>
    </row>
    <row r="887" spans="15:22" x14ac:dyDescent="0.3">
      <c r="O887" s="25"/>
      <c r="P887" s="26"/>
      <c r="Q887" s="26"/>
      <c r="V887" s="26"/>
    </row>
    <row r="888" spans="15:22" x14ac:dyDescent="0.3">
      <c r="O888" s="25"/>
      <c r="P888" s="26"/>
      <c r="Q888" s="26"/>
      <c r="V888" s="26"/>
    </row>
    <row r="889" spans="15:22" x14ac:dyDescent="0.3">
      <c r="O889" s="25"/>
      <c r="P889" s="26"/>
      <c r="Q889" s="26"/>
      <c r="V889" s="26"/>
    </row>
    <row r="890" spans="15:22" x14ac:dyDescent="0.3">
      <c r="O890" s="25"/>
      <c r="P890" s="26"/>
      <c r="Q890" s="26"/>
      <c r="V890" s="26"/>
    </row>
    <row r="891" spans="15:22" x14ac:dyDescent="0.3">
      <c r="O891" s="25"/>
      <c r="P891" s="26"/>
      <c r="Q891" s="26"/>
      <c r="V891" s="26"/>
    </row>
    <row r="892" spans="15:22" x14ac:dyDescent="0.3">
      <c r="O892" s="25"/>
      <c r="P892" s="26"/>
      <c r="Q892" s="26"/>
      <c r="V892" s="26"/>
    </row>
    <row r="893" spans="15:22" x14ac:dyDescent="0.3">
      <c r="O893" s="25"/>
      <c r="P893" s="26"/>
      <c r="Q893" s="26"/>
      <c r="V893" s="26"/>
    </row>
    <row r="894" spans="15:22" x14ac:dyDescent="0.3">
      <c r="O894" s="25"/>
      <c r="P894" s="26"/>
      <c r="Q894" s="26"/>
      <c r="V894" s="26"/>
    </row>
    <row r="895" spans="15:22" x14ac:dyDescent="0.3">
      <c r="O895" s="25"/>
      <c r="P895" s="26"/>
      <c r="Q895" s="26"/>
      <c r="V895" s="26"/>
    </row>
    <row r="896" spans="15:22" x14ac:dyDescent="0.3">
      <c r="O896" s="25"/>
      <c r="P896" s="26"/>
      <c r="Q896" s="26"/>
      <c r="V896" s="26"/>
    </row>
    <row r="897" spans="15:22" x14ac:dyDescent="0.3">
      <c r="O897" s="25"/>
      <c r="P897" s="26"/>
      <c r="Q897" s="26"/>
      <c r="V897" s="26"/>
    </row>
    <row r="898" spans="15:22" x14ac:dyDescent="0.3">
      <c r="O898" s="25"/>
      <c r="P898" s="26"/>
      <c r="Q898" s="26"/>
      <c r="V898" s="26"/>
    </row>
    <row r="899" spans="15:22" x14ac:dyDescent="0.3">
      <c r="O899" s="25"/>
      <c r="P899" s="26"/>
      <c r="Q899" s="26"/>
      <c r="V899" s="26"/>
    </row>
    <row r="900" spans="15:22" x14ac:dyDescent="0.3">
      <c r="O900" s="25"/>
      <c r="P900" s="26"/>
      <c r="Q900" s="26"/>
      <c r="V900" s="26"/>
    </row>
    <row r="901" spans="15:22" x14ac:dyDescent="0.3">
      <c r="O901" s="25"/>
      <c r="P901" s="26"/>
      <c r="Q901" s="26"/>
      <c r="V901" s="26"/>
    </row>
    <row r="902" spans="15:22" x14ac:dyDescent="0.3">
      <c r="O902" s="25"/>
      <c r="P902" s="26"/>
      <c r="Q902" s="26"/>
      <c r="V902" s="26"/>
    </row>
    <row r="903" spans="15:22" x14ac:dyDescent="0.3">
      <c r="O903" s="25"/>
      <c r="P903" s="26"/>
      <c r="Q903" s="26"/>
      <c r="V903" s="26"/>
    </row>
    <row r="904" spans="15:22" x14ac:dyDescent="0.3">
      <c r="O904" s="25"/>
      <c r="P904" s="26"/>
      <c r="Q904" s="26"/>
      <c r="V904" s="26"/>
    </row>
    <row r="905" spans="15:22" x14ac:dyDescent="0.3">
      <c r="O905" s="25"/>
      <c r="P905" s="26"/>
      <c r="Q905" s="26"/>
      <c r="V905" s="26"/>
    </row>
    <row r="906" spans="15:22" x14ac:dyDescent="0.3">
      <c r="O906" s="25"/>
      <c r="P906" s="26"/>
      <c r="Q906" s="26"/>
      <c r="V906" s="26"/>
    </row>
    <row r="907" spans="15:22" x14ac:dyDescent="0.3">
      <c r="O907" s="25"/>
      <c r="P907" s="26"/>
      <c r="Q907" s="26"/>
      <c r="V907" s="26"/>
    </row>
    <row r="908" spans="15:22" x14ac:dyDescent="0.3">
      <c r="O908" s="25"/>
      <c r="P908" s="26"/>
      <c r="Q908" s="26"/>
      <c r="V908" s="26"/>
    </row>
    <row r="909" spans="15:22" x14ac:dyDescent="0.3">
      <c r="O909" s="25"/>
      <c r="P909" s="26"/>
      <c r="Q909" s="26"/>
      <c r="V909" s="26"/>
    </row>
    <row r="910" spans="15:22" x14ac:dyDescent="0.3">
      <c r="O910" s="25"/>
      <c r="P910" s="26"/>
      <c r="Q910" s="26"/>
      <c r="V910" s="26"/>
    </row>
    <row r="911" spans="15:22" x14ac:dyDescent="0.3">
      <c r="O911" s="25"/>
      <c r="P911" s="26"/>
      <c r="Q911" s="26"/>
      <c r="V911" s="26"/>
    </row>
    <row r="912" spans="15:22" x14ac:dyDescent="0.3">
      <c r="O912" s="25"/>
      <c r="P912" s="26"/>
      <c r="Q912" s="26"/>
      <c r="V912" s="26"/>
    </row>
    <row r="913" spans="15:22" x14ac:dyDescent="0.3">
      <c r="O913" s="25"/>
      <c r="P913" s="26"/>
      <c r="Q913" s="26"/>
      <c r="V913" s="26"/>
    </row>
    <row r="914" spans="15:22" x14ac:dyDescent="0.3">
      <c r="O914" s="25"/>
      <c r="P914" s="26"/>
      <c r="Q914" s="26"/>
      <c r="V914" s="26"/>
    </row>
    <row r="915" spans="15:22" x14ac:dyDescent="0.3">
      <c r="O915" s="25"/>
      <c r="P915" s="26"/>
      <c r="Q915" s="26"/>
      <c r="V915" s="26"/>
    </row>
    <row r="916" spans="15:22" x14ac:dyDescent="0.3">
      <c r="O916" s="25"/>
      <c r="P916" s="26"/>
      <c r="Q916" s="26"/>
      <c r="V916" s="26"/>
    </row>
    <row r="917" spans="15:22" x14ac:dyDescent="0.3">
      <c r="O917" s="25"/>
      <c r="P917" s="26"/>
      <c r="Q917" s="26"/>
      <c r="V917" s="26"/>
    </row>
    <row r="918" spans="15:22" x14ac:dyDescent="0.3">
      <c r="O918" s="25"/>
      <c r="P918" s="26"/>
      <c r="Q918" s="26"/>
      <c r="V918" s="26"/>
    </row>
    <row r="919" spans="15:22" x14ac:dyDescent="0.3">
      <c r="O919" s="25"/>
      <c r="P919" s="26"/>
      <c r="Q919" s="26"/>
      <c r="V919" s="26"/>
    </row>
    <row r="920" spans="15:22" x14ac:dyDescent="0.3">
      <c r="O920" s="25"/>
      <c r="P920" s="26"/>
      <c r="Q920" s="26"/>
      <c r="V920" s="26"/>
    </row>
    <row r="921" spans="15:22" x14ac:dyDescent="0.3">
      <c r="O921" s="25"/>
      <c r="P921" s="26"/>
      <c r="Q921" s="26"/>
      <c r="V921" s="26"/>
    </row>
    <row r="922" spans="15:22" x14ac:dyDescent="0.3">
      <c r="O922" s="25"/>
      <c r="P922" s="26"/>
      <c r="Q922" s="26"/>
      <c r="V922" s="26"/>
    </row>
    <row r="923" spans="15:22" x14ac:dyDescent="0.3">
      <c r="O923" s="25"/>
      <c r="P923" s="26"/>
      <c r="Q923" s="26"/>
      <c r="V923" s="26"/>
    </row>
    <row r="924" spans="15:22" x14ac:dyDescent="0.3">
      <c r="O924" s="25"/>
      <c r="P924" s="26"/>
      <c r="Q924" s="26"/>
      <c r="V924" s="26"/>
    </row>
    <row r="925" spans="15:22" x14ac:dyDescent="0.3">
      <c r="O925" s="25"/>
      <c r="P925" s="26"/>
      <c r="Q925" s="26"/>
      <c r="V925" s="26"/>
    </row>
    <row r="926" spans="15:22" x14ac:dyDescent="0.3">
      <c r="O926" s="25"/>
      <c r="P926" s="26"/>
      <c r="Q926" s="26"/>
      <c r="V926" s="26"/>
    </row>
    <row r="927" spans="15:22" x14ac:dyDescent="0.3">
      <c r="O927" s="25"/>
      <c r="P927" s="26"/>
      <c r="Q927" s="26"/>
      <c r="V927" s="26"/>
    </row>
    <row r="928" spans="15:22" x14ac:dyDescent="0.3">
      <c r="O928" s="25"/>
      <c r="P928" s="26"/>
      <c r="Q928" s="26"/>
      <c r="V928" s="26"/>
    </row>
    <row r="929" spans="15:22" x14ac:dyDescent="0.3">
      <c r="O929" s="25"/>
      <c r="P929" s="26"/>
      <c r="Q929" s="26"/>
      <c r="V929" s="26"/>
    </row>
    <row r="930" spans="15:22" x14ac:dyDescent="0.3">
      <c r="O930" s="25"/>
      <c r="P930" s="26"/>
      <c r="Q930" s="26"/>
      <c r="V930" s="26"/>
    </row>
    <row r="938" spans="15:22" x14ac:dyDescent="0.3">
      <c r="O938" s="19"/>
    </row>
  </sheetData>
  <mergeCells count="12">
    <mergeCell ref="G4:H4"/>
    <mergeCell ref="L4:M4"/>
    <mergeCell ref="V4:W4"/>
    <mergeCell ref="Q4:R4"/>
    <mergeCell ref="V12:W12"/>
    <mergeCell ref="Q12:R12"/>
    <mergeCell ref="L12:M12"/>
    <mergeCell ref="G12:H12"/>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0" orientation="portrait" r:id="rId1"/>
  <headerFooter>
    <oddFooter>&amp;L&amp;1#&amp;"Calibri"&amp;10&amp;K317100Classification GRTgaz : Public [ ] Interne [X] Restreint [ ] Secret [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BC07A-0F09-4DB3-AB69-FBAB2C5786AA}">
  <sheetPr codeName="Feuil3">
    <tabColor theme="7" tint="0.59999389629810485"/>
    <pageSetUpPr fitToPage="1"/>
  </sheetPr>
  <dimension ref="A1:AF936"/>
  <sheetViews>
    <sheetView showGridLines="0" zoomScale="70" zoomScaleNormal="70" workbookViewId="0">
      <selection activeCell="A7" sqref="A7"/>
    </sheetView>
  </sheetViews>
  <sheetFormatPr baseColWidth="10" defaultColWidth="11.33203125" defaultRowHeight="14.4" x14ac:dyDescent="0.3"/>
  <cols>
    <col min="1" max="1" width="17.44140625" style="1" customWidth="1"/>
    <col min="2" max="4" width="11.33203125" style="1"/>
    <col min="5" max="5" width="12.5546875" style="1" customWidth="1"/>
    <col min="6" max="6" width="1.88671875" style="1" customWidth="1"/>
    <col min="7" max="7" width="23.5546875" style="1" customWidth="1"/>
    <col min="8" max="8" width="8.109375" style="1" customWidth="1"/>
    <col min="9" max="9" width="13.88671875" style="1" customWidth="1"/>
    <col min="10" max="18" width="12.5546875" style="1" customWidth="1"/>
    <col min="19" max="19" width="13.5546875" style="1" customWidth="1"/>
    <col min="20" max="21" width="11.33203125" style="1"/>
    <col min="22" max="23" width="12.5546875" style="1" customWidth="1"/>
    <col min="24" max="24" width="13.5546875" style="1" customWidth="1"/>
    <col min="25" max="26" width="11.33203125" style="1"/>
    <col min="27" max="27" width="1.88671875" style="1" customWidth="1"/>
    <col min="32" max="16384" width="11.33203125" style="1"/>
  </cols>
  <sheetData>
    <row r="1" spans="1:32" s="77" customFormat="1" ht="17.399999999999999" x14ac:dyDescent="0.25">
      <c r="A1" s="106" t="s">
        <v>67</v>
      </c>
      <c r="C1" s="82"/>
      <c r="E1" s="80"/>
      <c r="F1" s="78"/>
      <c r="G1" s="79" t="s">
        <v>49</v>
      </c>
      <c r="H1" s="79"/>
      <c r="I1" s="80"/>
      <c r="J1" s="80"/>
      <c r="K1" s="81" t="s">
        <v>58</v>
      </c>
      <c r="L1" s="80"/>
      <c r="M1" s="80"/>
      <c r="N1" s="80"/>
      <c r="O1" s="80"/>
      <c r="P1" s="80"/>
      <c r="Q1" s="80"/>
      <c r="R1" s="80"/>
      <c r="S1" s="80"/>
      <c r="V1" s="80"/>
      <c r="W1" s="80"/>
      <c r="X1" s="80"/>
    </row>
    <row r="2" spans="1:32" x14ac:dyDescent="0.3">
      <c r="C2" s="5"/>
      <c r="D2" s="6"/>
      <c r="E2" s="3"/>
      <c r="F2" s="2"/>
      <c r="G2" s="3"/>
      <c r="H2" s="3"/>
      <c r="I2" s="3"/>
      <c r="J2" s="3"/>
      <c r="K2" s="3"/>
      <c r="L2" s="3"/>
      <c r="M2" s="3"/>
      <c r="N2" s="3"/>
      <c r="O2" s="3"/>
      <c r="P2" s="3"/>
      <c r="Q2" s="3"/>
      <c r="R2" s="3"/>
      <c r="S2" s="3"/>
      <c r="V2" s="3"/>
      <c r="W2" s="3"/>
      <c r="X2" s="3"/>
      <c r="AF2" s="6"/>
    </row>
    <row r="3" spans="1:32" ht="15" x14ac:dyDescent="0.3">
      <c r="A3" s="88" t="s">
        <v>62</v>
      </c>
      <c r="B3" s="88"/>
      <c r="C3" s="89"/>
      <c r="D3" s="90">
        <f>H3+M3+R3+W3</f>
        <v>45</v>
      </c>
      <c r="E3" s="88" t="s">
        <v>15</v>
      </c>
      <c r="F3" s="2"/>
      <c r="G3" s="113" t="str">
        <f>Serene_A_I!G3</f>
        <v>Serene Atl 23</v>
      </c>
      <c r="H3" s="113">
        <f>Serene_A_I!H3</f>
        <v>5</v>
      </c>
      <c r="I3" s="73" t="s">
        <v>58</v>
      </c>
      <c r="J3" s="74"/>
      <c r="K3" s="3"/>
      <c r="L3" s="113" t="str">
        <f>Serene_A_I!L3</f>
        <v>Serene Atl 24</v>
      </c>
      <c r="M3" s="113">
        <f>Serene_A_I!M3</f>
        <v>31.5</v>
      </c>
      <c r="N3" s="73" t="s">
        <v>58</v>
      </c>
      <c r="O3" s="74"/>
      <c r="P3" s="3"/>
      <c r="Q3" s="113" t="str">
        <f>Serene_A_I!Q3</f>
        <v>Serene Atl 25</v>
      </c>
      <c r="R3" s="113">
        <f>Serene_A_I!R3</f>
        <v>8.5</v>
      </c>
      <c r="S3" s="73" t="s">
        <v>58</v>
      </c>
      <c r="T3" s="74"/>
      <c r="V3" s="113">
        <f>Serene_A_I!V3</f>
        <v>0</v>
      </c>
      <c r="W3" s="113">
        <f>Serene_A_I!W3</f>
        <v>0</v>
      </c>
      <c r="X3" s="73" t="s">
        <v>58</v>
      </c>
      <c r="Y3" s="74"/>
      <c r="AF3" s="6"/>
    </row>
    <row r="4" spans="1:32" ht="25.5" customHeight="1" x14ac:dyDescent="0.3">
      <c r="A4" s="88" t="s">
        <v>64</v>
      </c>
      <c r="B4" s="88"/>
      <c r="C4" s="89"/>
      <c r="D4" s="90">
        <f>(H3*I4+M3*N4+R3*S4+W3*X4)/D3</f>
        <v>69.777777777777771</v>
      </c>
      <c r="E4" s="88" t="s">
        <v>63</v>
      </c>
      <c r="F4" s="2"/>
      <c r="G4" s="322" t="s">
        <v>50</v>
      </c>
      <c r="H4" s="323"/>
      <c r="I4" s="73">
        <f>SUMIFS('Base Produits'!$W:$W,'Base Produits'!$V:$V,G3)</f>
        <v>68</v>
      </c>
      <c r="J4" s="74"/>
      <c r="K4" s="3"/>
      <c r="L4" s="322" t="s">
        <v>50</v>
      </c>
      <c r="M4" s="323"/>
      <c r="N4" s="73">
        <f>SUMIFS('Base Produits'!$W:$W,'Base Produits'!$V:$V,L3)</f>
        <v>70</v>
      </c>
      <c r="O4" s="74"/>
      <c r="P4" s="3"/>
      <c r="Q4" s="322" t="s">
        <v>50</v>
      </c>
      <c r="R4" s="323"/>
      <c r="S4" s="73">
        <f>SUMIFS('Base Produits'!$W:$W,'Base Produits'!$V:$V,Q3)</f>
        <v>70</v>
      </c>
      <c r="T4" s="74"/>
      <c r="V4" s="322" t="s">
        <v>50</v>
      </c>
      <c r="W4" s="323"/>
      <c r="X4" s="73">
        <f>SUMIFS('Base Produits'!$W:$W,'Base Produits'!$V:$V,V3)</f>
        <v>0</v>
      </c>
      <c r="Y4" s="74"/>
      <c r="AF4" s="6"/>
    </row>
    <row r="5" spans="1:32" ht="38.25" customHeight="1" x14ac:dyDescent="0.3">
      <c r="A5" s="88" t="s">
        <v>65</v>
      </c>
      <c r="B5" s="88"/>
      <c r="C5" s="89"/>
      <c r="D5" s="91">
        <f>(IFERROR(H3/I4,0)+IFERROR(M3/N4,0)+IFERROR(R3/S4,0)+IFERROR(W3/X4,0))*1000</f>
        <v>644.9579831932773</v>
      </c>
      <c r="E5" s="88" t="s">
        <v>66</v>
      </c>
      <c r="F5" s="2"/>
      <c r="G5" s="324" t="s">
        <v>51</v>
      </c>
      <c r="H5" s="325"/>
      <c r="I5" s="75" t="s">
        <v>204</v>
      </c>
      <c r="J5" s="76" t="s">
        <v>203</v>
      </c>
      <c r="K5" s="3"/>
      <c r="L5" s="324" t="s">
        <v>51</v>
      </c>
      <c r="M5" s="325"/>
      <c r="N5" s="75" t="s">
        <v>204</v>
      </c>
      <c r="O5" s="76" t="s">
        <v>203</v>
      </c>
      <c r="P5" s="3"/>
      <c r="Q5" s="324" t="s">
        <v>51</v>
      </c>
      <c r="R5" s="325"/>
      <c r="S5" s="75" t="s">
        <v>204</v>
      </c>
      <c r="T5" s="76" t="s">
        <v>203</v>
      </c>
      <c r="V5" s="324" t="s">
        <v>51</v>
      </c>
      <c r="W5" s="325"/>
      <c r="X5" s="75" t="s">
        <v>204</v>
      </c>
      <c r="Y5" s="76" t="s">
        <v>203</v>
      </c>
      <c r="AF5" s="6"/>
    </row>
    <row r="6" spans="1:32" x14ac:dyDescent="0.3">
      <c r="C6" s="5"/>
      <c r="D6" s="6"/>
      <c r="F6" s="2"/>
      <c r="G6" s="326"/>
      <c r="H6" s="327"/>
      <c r="I6" s="83">
        <f>SUMIFS('Base Produits'!$G:$G,'Base Produits'!$E:$E,G$3,'Base Produits'!$F:$F,1)</f>
        <v>1</v>
      </c>
      <c r="J6" s="84">
        <f>SUMIFS('Base Produits'!$H:$H,'Base Produits'!$E:$E,G$3,'Base Produits'!$F:$F,1)</f>
        <v>1</v>
      </c>
      <c r="K6" s="3"/>
      <c r="L6" s="326"/>
      <c r="M6" s="327"/>
      <c r="N6" s="83">
        <f>SUMIFS('Base Produits'!$G:$G,'Base Produits'!$E:$E,L$3,'Base Produits'!$F:$F,1)</f>
        <v>1</v>
      </c>
      <c r="O6" s="84">
        <f>SUMIFS('Base Produits'!$H:$H,'Base Produits'!$E:$E,L$3,'Base Produits'!$F:$F,1)</f>
        <v>1</v>
      </c>
      <c r="P6" s="3"/>
      <c r="Q6" s="326"/>
      <c r="R6" s="327"/>
      <c r="S6" s="83">
        <f>SUMIFS('Base Produits'!$G:$G,'Base Produits'!$E:$E,Q$3,'Base Produits'!$F:$F,1)</f>
        <v>1</v>
      </c>
      <c r="T6" s="84">
        <f>SUMIFS('Base Produits'!$H:$H,'Base Produits'!$E:$E,Q$3,'Base Produits'!$F:$F,1)</f>
        <v>1</v>
      </c>
      <c r="V6" s="326"/>
      <c r="W6" s="327"/>
      <c r="X6" s="83">
        <f>SUMIFS('Base Produits'!$G:$G,'Base Produits'!$E:$E,V$3,'Base Produits'!$F:$F,1)</f>
        <v>0</v>
      </c>
      <c r="Y6" s="84">
        <f>SUMIFS('Base Produits'!$H:$H,'Base Produits'!$E:$E,V$3,'Base Produits'!$F:$F,1)</f>
        <v>0</v>
      </c>
      <c r="AF6" s="6"/>
    </row>
    <row r="7" spans="1:32" x14ac:dyDescent="0.3">
      <c r="C7" s="5"/>
      <c r="D7" s="6"/>
      <c r="F7" s="2"/>
      <c r="G7" s="326"/>
      <c r="H7" s="327"/>
      <c r="I7" s="85">
        <f>IF(OR(I6=0,I6=""),"",SUMIFS('Base Produits'!$G:$G,'Base Produits'!$E:$E,G$3,'Base Produits'!$F:$F,2))</f>
        <v>0.75</v>
      </c>
      <c r="J7" s="86">
        <f>IF(OR(I6=0,I6=""),"",SUMIFS('Base Produits'!$H:$H,'Base Produits'!$E:$E,G$3,'Base Produits'!$F:$F,2))</f>
        <v>0.75</v>
      </c>
      <c r="K7" s="3"/>
      <c r="L7" s="326"/>
      <c r="M7" s="327"/>
      <c r="N7" s="85">
        <f>IF(OR(N6=0,N6=""),"",SUMIFS('Base Produits'!$G:$G,'Base Produits'!$E:$E,L$3,'Base Produits'!$F:$F,2))</f>
        <v>0.75</v>
      </c>
      <c r="O7" s="86">
        <f>IF(OR(N6=0,N6=""),"",SUMIFS('Base Produits'!$H:$H,'Base Produits'!$E:$E,L$3,'Base Produits'!$F:$F,2))</f>
        <v>0.73</v>
      </c>
      <c r="P7" s="3"/>
      <c r="Q7" s="326"/>
      <c r="R7" s="327"/>
      <c r="S7" s="85">
        <f>IF(OR(S6=0,S6=""),"",SUMIFS('Base Produits'!$G:$G,'Base Produits'!$E:$E,Q$3,'Base Produits'!$F:$F,2))</f>
        <v>0.7</v>
      </c>
      <c r="T7" s="86">
        <f>IF(OR(S6=0,S6=""),"",SUMIFS('Base Produits'!$H:$H,'Base Produits'!$E:$E,Q$3,'Base Produits'!$F:$F,2))</f>
        <v>0.72</v>
      </c>
      <c r="V7" s="326"/>
      <c r="W7" s="327"/>
      <c r="X7" s="85" t="str">
        <f>IF(OR(X6=0,X6=""),"",SUMIFS('Base Produits'!$G:$G,'Base Produits'!$E:$E,V$3,'Base Produits'!$F:$F,2))</f>
        <v/>
      </c>
      <c r="Y7" s="86" t="str">
        <f>IF(OR(X6=0,X6=""),"",SUMIFS('Base Produits'!$H:$H,'Base Produits'!$E:$E,V$3,'Base Produits'!$F:$F,2))</f>
        <v/>
      </c>
      <c r="AF7" s="6"/>
    </row>
    <row r="8" spans="1:32" x14ac:dyDescent="0.3">
      <c r="C8" s="5"/>
      <c r="D8" s="6"/>
      <c r="F8" s="2"/>
      <c r="G8" s="326"/>
      <c r="H8" s="327"/>
      <c r="I8" s="85">
        <f>IF(OR(I7=0,I7=""),"",SUMIFS('Base Produits'!$G:$G,'Base Produits'!$E:$E,G$3,'Base Produits'!$F:$F,3))</f>
        <v>0.35</v>
      </c>
      <c r="J8" s="86">
        <f>IF(OR(I7=0,I7=""),"",SUMIFS('Base Produits'!$H:$H,'Base Produits'!$E:$E,G$3,'Base Produits'!$F:$F,3))</f>
        <v>0.45</v>
      </c>
      <c r="K8" s="3"/>
      <c r="L8" s="326"/>
      <c r="M8" s="327"/>
      <c r="N8" s="85">
        <f>IF(OR(N7=0,N7=""),"",SUMIFS('Base Produits'!$G:$G,'Base Produits'!$E:$E,L$3,'Base Produits'!$F:$F,3))</f>
        <v>0.45</v>
      </c>
      <c r="O8" s="86">
        <f>IF(OR(N7=0,N7=""),"",SUMIFS('Base Produits'!$H:$H,'Base Produits'!$E:$E,L$3,'Base Produits'!$F:$F,3))</f>
        <v>0.5</v>
      </c>
      <c r="P8" s="3"/>
      <c r="Q8" s="326"/>
      <c r="R8" s="327"/>
      <c r="S8" s="85">
        <f>IF(OR(S7=0,S7=""),"",SUMIFS('Base Produits'!$G:$G,'Base Produits'!$E:$E,Q$3,'Base Produits'!$F:$F,3))</f>
        <v>0.25</v>
      </c>
      <c r="T8" s="86">
        <f>IF(OR(S7=0,S7=""),"",SUMIFS('Base Produits'!$H:$H,'Base Produits'!$E:$E,Q$3,'Base Produits'!$F:$F,3))</f>
        <v>0.36</v>
      </c>
      <c r="V8" s="326"/>
      <c r="W8" s="327"/>
      <c r="X8" s="85" t="str">
        <f>IF(OR(X7=0,X7=""),"",SUMIFS('Base Produits'!$G:$G,'Base Produits'!$E:$E,V$3,'Base Produits'!$F:$F,3))</f>
        <v/>
      </c>
      <c r="Y8" s="86" t="str">
        <f>IF(OR(X7=0,X7=""),"",SUMIFS('Base Produits'!$H:$H,'Base Produits'!$E:$E,V$3,'Base Produits'!$F:$F,3))</f>
        <v/>
      </c>
      <c r="AF8" s="6"/>
    </row>
    <row r="9" spans="1:32" x14ac:dyDescent="0.3">
      <c r="C9" s="5"/>
      <c r="D9" s="240"/>
      <c r="F9" s="2"/>
      <c r="G9" s="326"/>
      <c r="H9" s="327"/>
      <c r="I9" s="85">
        <f>IF(OR(I8=0,I8=""),"",SUMIFS('Base Produits'!$G:$G,'Base Produits'!$E:$E,G$3,'Base Produits'!$F:$F,4))</f>
        <v>0.2</v>
      </c>
      <c r="J9" s="86">
        <f>IF(OR(I8=0,I8=""),"",SUMIFS('Base Produits'!$H:$H,'Base Produits'!$E:$E,G$3,'Base Produits'!$F:$F,4))</f>
        <v>0.25</v>
      </c>
      <c r="K9" s="3"/>
      <c r="L9" s="326"/>
      <c r="M9" s="327"/>
      <c r="N9" s="85">
        <f>IF(OR(N8=0,N8=""),"",SUMIFS('Base Produits'!$G:$G,'Base Produits'!$E:$E,L$3,'Base Produits'!$F:$F,4))</f>
        <v>0</v>
      </c>
      <c r="O9" s="86">
        <f>IF(OR(N8=0,N8=""),"",SUMIFS('Base Produits'!$H:$H,'Base Produits'!$E:$E,L$3,'Base Produits'!$F:$F,4))</f>
        <v>0.17</v>
      </c>
      <c r="P9" s="3"/>
      <c r="Q9" s="326"/>
      <c r="R9" s="327"/>
      <c r="S9" s="85">
        <f>IF(OR(S8=0,S8=""),"",SUMIFS('Base Produits'!$G:$G,'Base Produits'!$E:$E,Q$3,'Base Produits'!$F:$F,4))</f>
        <v>0.1</v>
      </c>
      <c r="T9" s="86">
        <f>IF(OR(S8=0,S8=""),"",SUMIFS('Base Produits'!$H:$H,'Base Produits'!$E:$E,Q$3,'Base Produits'!$F:$F,4))</f>
        <v>0.22</v>
      </c>
      <c r="V9" s="326"/>
      <c r="W9" s="327"/>
      <c r="X9" s="85" t="str">
        <f>IF(OR(X8=0,X8=""),"",SUMIFS('Base Produits'!$G:$G,'Base Produits'!$E:$E,V$3,'Base Produits'!$F:$F,4))</f>
        <v/>
      </c>
      <c r="Y9" s="86" t="str">
        <f>IF(OR(X8=0,X8=""),"",SUMIFS('Base Produits'!$H:$H,'Base Produits'!$E:$E,V$3,'Base Produits'!$F:$F,4))</f>
        <v/>
      </c>
      <c r="AF9" s="6"/>
    </row>
    <row r="10" spans="1:32" x14ac:dyDescent="0.3">
      <c r="C10" s="5"/>
      <c r="D10" s="6"/>
      <c r="E10" s="3"/>
      <c r="F10" s="2"/>
      <c r="G10" s="326"/>
      <c r="H10" s="327"/>
      <c r="I10" s="85">
        <f>IF(OR(I9=0,I9=""),"",SUMIFS('Base Produits'!$G:$G,'Base Produits'!$E:$E,G$3,'Base Produits'!$F:$F,5))</f>
        <v>0</v>
      </c>
      <c r="J10" s="86">
        <f>IF(OR(I9=0,I9=""),"",SUMIFS('Base Produits'!$H:$H,'Base Produits'!$E:$E,G$3,'Base Produits'!$F:$F,5))</f>
        <v>0.18</v>
      </c>
      <c r="K10" s="3"/>
      <c r="L10" s="326"/>
      <c r="M10" s="327"/>
      <c r="N10" s="85" t="str">
        <f>IF(OR(N9=0,N9=""),"",SUMIFS('Base Produits'!$G:$G,'Base Produits'!$E:$E,L$3,'Base Produits'!$F:$F,5))</f>
        <v/>
      </c>
      <c r="O10" s="86" t="str">
        <f>IF(OR(N9=0,N9=""),"",SUMIFS('Base Produits'!$H:$H,'Base Produits'!$E:$E,L$3,'Base Produits'!$F:$F,5))</f>
        <v/>
      </c>
      <c r="P10" s="3"/>
      <c r="Q10" s="326"/>
      <c r="R10" s="327"/>
      <c r="S10" s="85">
        <f>IF(OR(S9=0,S9=""),"",SUMIFS('Base Produits'!$G:$G,'Base Produits'!$E:$E,Q$3,'Base Produits'!$F:$F,5))</f>
        <v>0</v>
      </c>
      <c r="T10" s="86">
        <f>IF(OR(S9=0,S9=""),"",SUMIFS('Base Produits'!$H:$H,'Base Produits'!$E:$E,Q$3,'Base Produits'!$F:$F,5))</f>
        <v>0.17</v>
      </c>
      <c r="V10" s="326"/>
      <c r="W10" s="327"/>
      <c r="X10" s="85" t="str">
        <f>IF(OR(X9=0,X9=""),"",SUMIFS('Base Produits'!$G:$G,'Base Produits'!$E:$E,V$3,'Base Produits'!$F:$F,5))</f>
        <v/>
      </c>
      <c r="Y10" s="86" t="str">
        <f>IF(OR(X9=0,X9=""),"",SUMIFS('Base Produits'!$H:$H,'Base Produits'!$E:$E,V$3,'Base Produits'!$F:$F,5))</f>
        <v/>
      </c>
      <c r="AF10" s="6"/>
    </row>
    <row r="11" spans="1:32" x14ac:dyDescent="0.3">
      <c r="C11" s="5"/>
      <c r="D11" s="6"/>
      <c r="E11" s="3"/>
      <c r="F11" s="2"/>
      <c r="G11" s="328"/>
      <c r="H11" s="329"/>
      <c r="I11" s="85" t="str">
        <f>IF(OR(I10=0,I10=""),"",SUMIFS('Base Produits'!$G:$G,'Base Produits'!$E:$E,G$3,'Base Produits'!$F:$F,6))</f>
        <v/>
      </c>
      <c r="J11" s="86" t="str">
        <f>IF(OR(I10=0,I10=""),"",SUMIFS('Base Produits'!$H:$H,'Base Produits'!$E:$E,G$3,'Base Produits'!$F:$F,6))</f>
        <v/>
      </c>
      <c r="K11" s="3"/>
      <c r="L11" s="328"/>
      <c r="M11" s="329"/>
      <c r="N11" s="85" t="str">
        <f>IF(OR(N10=0,N10=""),"",SUMIFS('Base Produits'!$G:$G,'Base Produits'!$E:$E,L$3,'Base Produits'!$F:$F,6))</f>
        <v/>
      </c>
      <c r="O11" s="86" t="str">
        <f>IF(OR(N10=0,N10=""),"",SUMIFS('Base Produits'!$H:$H,'Base Produits'!$E:$E,L$3,'Base Produits'!$F:$F,6))</f>
        <v/>
      </c>
      <c r="P11" s="3"/>
      <c r="Q11" s="328"/>
      <c r="R11" s="329"/>
      <c r="S11" s="85" t="str">
        <f>IF(OR(S10=0,S10=""),"",SUMIFS('Base Produits'!$G:$G,'Base Produits'!$E:$E,Q$3,'Base Produits'!$F:$F,6))</f>
        <v/>
      </c>
      <c r="T11" s="86" t="str">
        <f>IF(OR(S10=0,S10=""),"",SUMIFS('Base Produits'!$H:$H,'Base Produits'!$E:$E,Q$3,'Base Produits'!$F:$F,6))</f>
        <v/>
      </c>
      <c r="V11" s="328"/>
      <c r="W11" s="329"/>
      <c r="X11" s="85" t="str">
        <f>IF(OR(X10=0,X10=""),"",SUMIFS('Base Produits'!$G:$G,'Base Produits'!$E:$E,V$3,'Base Produits'!$F:$F,6))</f>
        <v/>
      </c>
      <c r="Y11" s="86" t="str">
        <f>IF(OR(X10=0,X10=""),"",SUMIFS('Base Produits'!$H:$H,'Base Produits'!$E:$E,V$3,'Base Produits'!$F:$F,6))</f>
        <v/>
      </c>
      <c r="AF11" s="6"/>
    </row>
    <row r="12" spans="1:32" ht="25.5" customHeight="1" x14ac:dyDescent="0.3">
      <c r="C12" s="5"/>
      <c r="D12" s="6"/>
      <c r="E12" s="3"/>
      <c r="F12" s="2"/>
      <c r="G12" s="322" t="s">
        <v>52</v>
      </c>
      <c r="H12" s="323"/>
      <c r="I12" s="73">
        <f>SUMIFS('Base Produits'!$X:$X,'Base Produits'!$V:$V,G3)</f>
        <v>159</v>
      </c>
      <c r="J12" s="74"/>
      <c r="K12" s="3"/>
      <c r="L12" s="322" t="s">
        <v>52</v>
      </c>
      <c r="M12" s="323"/>
      <c r="N12" s="73">
        <f>SUMIFS('Base Produits'!$X:$X,'Base Produits'!$V:$V,L3)</f>
        <v>158</v>
      </c>
      <c r="O12" s="74"/>
      <c r="P12" s="3"/>
      <c r="Q12" s="322" t="s">
        <v>52</v>
      </c>
      <c r="R12" s="323"/>
      <c r="S12" s="73">
        <f>SUMIFS('Base Produits'!$X:$X,'Base Produits'!$V:$V,Q3)</f>
        <v>158</v>
      </c>
      <c r="T12" s="74"/>
      <c r="V12" s="322" t="s">
        <v>52</v>
      </c>
      <c r="W12" s="323"/>
      <c r="X12" s="73">
        <f>SUMIFS('Base Produits'!$X:$X,'Base Produits'!$V:$V,V3)</f>
        <v>0</v>
      </c>
      <c r="Y12" s="74"/>
      <c r="AF12" s="6"/>
    </row>
    <row r="13" spans="1:32" x14ac:dyDescent="0.3">
      <c r="C13" s="5"/>
      <c r="D13" s="6"/>
      <c r="E13" s="3"/>
      <c r="F13" s="2"/>
      <c r="G13" s="15"/>
      <c r="H13" s="15"/>
      <c r="I13" s="16"/>
      <c r="J13" s="16"/>
      <c r="K13" s="3"/>
      <c r="L13" s="15"/>
      <c r="M13" s="15"/>
      <c r="N13" s="16"/>
      <c r="O13" s="16"/>
      <c r="P13" s="3"/>
      <c r="Q13" s="15"/>
      <c r="R13" s="15"/>
      <c r="S13" s="16"/>
      <c r="T13" s="16"/>
      <c r="V13" s="15"/>
      <c r="W13" s="15"/>
      <c r="X13" s="16"/>
      <c r="Y13" s="16"/>
      <c r="AF13" s="6"/>
    </row>
    <row r="14" spans="1:32" x14ac:dyDescent="0.3">
      <c r="C14" s="5"/>
      <c r="D14" s="6"/>
      <c r="E14" s="3"/>
      <c r="F14" s="2"/>
      <c r="G14" s="15"/>
      <c r="H14" s="15"/>
      <c r="I14" s="16"/>
      <c r="J14" s="16"/>
      <c r="K14" s="3"/>
      <c r="L14" s="15"/>
      <c r="M14" s="15"/>
      <c r="N14" s="16"/>
      <c r="O14" s="16"/>
      <c r="P14" s="3"/>
      <c r="Q14" s="15"/>
      <c r="R14" s="15"/>
      <c r="S14" s="16"/>
      <c r="T14" s="16"/>
      <c r="V14" s="15"/>
      <c r="W14" s="15"/>
      <c r="X14" s="16"/>
      <c r="Y14" s="16"/>
    </row>
    <row r="15" spans="1:32" ht="11.1" customHeight="1" x14ac:dyDescent="0.3">
      <c r="C15" s="5"/>
      <c r="D15" s="6"/>
      <c r="E15" s="3"/>
      <c r="F15" s="2"/>
      <c r="G15" s="15"/>
      <c r="H15" s="15"/>
      <c r="I15" s="16"/>
      <c r="J15" s="16"/>
      <c r="K15" s="3"/>
      <c r="L15" s="15"/>
      <c r="M15" s="15"/>
      <c r="N15" s="16"/>
      <c r="O15" s="16"/>
      <c r="P15" s="3"/>
      <c r="Q15" s="15"/>
      <c r="R15" s="15"/>
      <c r="S15" s="16"/>
      <c r="T15" s="16"/>
      <c r="V15" s="15"/>
      <c r="W15" s="15"/>
      <c r="X15" s="16"/>
      <c r="Y15" s="16"/>
    </row>
    <row r="16" spans="1:32" x14ac:dyDescent="0.3">
      <c r="C16" s="5"/>
      <c r="D16" s="6"/>
      <c r="E16" s="3"/>
      <c r="F16" s="2"/>
      <c r="G16" s="15"/>
      <c r="H16" s="15"/>
      <c r="I16" s="16"/>
      <c r="J16" s="16"/>
      <c r="K16" s="3"/>
      <c r="L16" s="15"/>
      <c r="M16" s="15"/>
      <c r="N16" s="16"/>
      <c r="O16" s="16"/>
      <c r="P16" s="3"/>
      <c r="Q16" s="15"/>
      <c r="R16" s="15"/>
      <c r="S16" s="16"/>
      <c r="T16" s="16"/>
      <c r="V16" s="15"/>
      <c r="W16" s="15"/>
      <c r="X16" s="16"/>
      <c r="Y16" s="16"/>
    </row>
    <row r="17" spans="1:32" x14ac:dyDescent="0.3">
      <c r="C17" s="5"/>
      <c r="D17" s="6"/>
      <c r="E17" s="3"/>
      <c r="F17" s="2"/>
      <c r="G17" s="15"/>
      <c r="H17" s="15"/>
      <c r="I17" s="239"/>
      <c r="J17" s="16"/>
      <c r="K17" s="3"/>
      <c r="L17" s="15"/>
      <c r="M17" s="15"/>
      <c r="N17" s="16"/>
      <c r="O17" s="16"/>
      <c r="P17" s="3"/>
      <c r="Q17" s="15"/>
      <c r="R17" s="15"/>
      <c r="S17" s="16"/>
      <c r="T17" s="16"/>
      <c r="V17" s="15"/>
      <c r="W17" s="15"/>
      <c r="X17" s="16"/>
      <c r="Y17" s="16"/>
    </row>
    <row r="18" spans="1:32" x14ac:dyDescent="0.3">
      <c r="C18" s="5"/>
      <c r="D18" s="6"/>
      <c r="E18" s="3"/>
      <c r="F18" s="2"/>
      <c r="G18" s="15"/>
      <c r="H18" s="15"/>
      <c r="I18" s="16"/>
      <c r="J18" s="16"/>
      <c r="K18" s="3"/>
      <c r="L18" s="15"/>
      <c r="M18" s="15"/>
      <c r="N18" s="16"/>
      <c r="O18" s="16"/>
      <c r="P18" s="3"/>
      <c r="Q18" s="15"/>
      <c r="R18" s="15"/>
      <c r="S18" s="16"/>
      <c r="T18" s="16"/>
      <c r="V18" s="15"/>
      <c r="W18" s="15"/>
      <c r="X18" s="16"/>
      <c r="Y18" s="16"/>
    </row>
    <row r="19" spans="1:32" x14ac:dyDescent="0.3">
      <c r="C19" s="5"/>
      <c r="D19" s="6"/>
      <c r="E19" s="3"/>
      <c r="F19" s="2"/>
      <c r="G19" s="15"/>
      <c r="H19" s="15"/>
      <c r="I19" s="16"/>
      <c r="J19" s="16"/>
      <c r="K19" s="3"/>
      <c r="L19" s="15"/>
      <c r="M19" s="15"/>
      <c r="N19" s="16"/>
      <c r="O19" s="16"/>
      <c r="P19" s="3"/>
      <c r="Q19" s="15"/>
      <c r="R19" s="15"/>
      <c r="S19" s="16"/>
      <c r="T19" s="16"/>
      <c r="V19" s="15"/>
      <c r="W19" s="15"/>
      <c r="X19" s="16"/>
      <c r="Y19" s="16"/>
    </row>
    <row r="20" spans="1:32" x14ac:dyDescent="0.3">
      <c r="C20" s="5"/>
      <c r="D20" s="6"/>
      <c r="E20" s="3"/>
      <c r="F20" s="2"/>
      <c r="G20" s="15"/>
      <c r="H20" s="15"/>
      <c r="I20" s="16"/>
      <c r="J20" s="16"/>
      <c r="K20" s="3"/>
      <c r="L20" s="15"/>
      <c r="M20" s="15"/>
      <c r="N20" s="16"/>
      <c r="O20" s="16"/>
      <c r="P20" s="3"/>
      <c r="Q20" s="15"/>
      <c r="R20" s="15"/>
      <c r="S20" s="16"/>
      <c r="T20" s="16"/>
      <c r="V20" s="15"/>
      <c r="W20" s="15"/>
      <c r="X20" s="16"/>
      <c r="Y20" s="16"/>
    </row>
    <row r="21" spans="1:32" x14ac:dyDescent="0.3">
      <c r="C21" s="5"/>
      <c r="D21" s="6"/>
      <c r="E21" s="3"/>
      <c r="F21" s="2"/>
      <c r="G21" s="15"/>
      <c r="H21" s="15"/>
      <c r="I21" s="16"/>
      <c r="J21" s="16"/>
      <c r="K21" s="3"/>
      <c r="L21" s="15"/>
      <c r="M21" s="15"/>
      <c r="N21" s="16"/>
      <c r="O21" s="16"/>
      <c r="P21" s="3"/>
      <c r="Q21" s="15"/>
      <c r="R21" s="15"/>
      <c r="S21" s="16"/>
      <c r="T21" s="16"/>
      <c r="V21" s="15"/>
      <c r="W21" s="15"/>
      <c r="X21" s="16"/>
      <c r="Y21" s="16"/>
    </row>
    <row r="22" spans="1:32" x14ac:dyDescent="0.3">
      <c r="C22" s="5"/>
      <c r="D22" s="6"/>
      <c r="E22" s="3"/>
      <c r="F22" s="2"/>
      <c r="G22" s="15"/>
      <c r="H22" s="15"/>
      <c r="I22" s="16"/>
      <c r="J22" s="16"/>
      <c r="K22" s="3"/>
      <c r="L22" s="15"/>
      <c r="M22" s="15"/>
      <c r="N22" s="16"/>
      <c r="O22" s="16"/>
      <c r="P22" s="3"/>
      <c r="Q22" s="15"/>
      <c r="R22" s="15"/>
      <c r="S22" s="16"/>
      <c r="T22" s="16"/>
      <c r="V22" s="15"/>
      <c r="W22" s="15"/>
      <c r="X22" s="16"/>
      <c r="Y22" s="16"/>
    </row>
    <row r="23" spans="1:32" x14ac:dyDescent="0.3">
      <c r="C23" s="5"/>
      <c r="D23" s="6"/>
      <c r="E23" s="3"/>
      <c r="F23" s="2"/>
      <c r="G23" s="15"/>
      <c r="H23" s="15"/>
      <c r="I23" s="16"/>
      <c r="J23" s="16"/>
      <c r="K23" s="3"/>
      <c r="L23" s="15"/>
      <c r="M23" s="15"/>
      <c r="N23" s="16"/>
      <c r="O23" s="16"/>
      <c r="P23" s="3"/>
      <c r="Q23" s="15"/>
      <c r="R23" s="15"/>
      <c r="S23" s="16"/>
      <c r="T23" s="16"/>
      <c r="V23" s="15"/>
      <c r="W23" s="15"/>
      <c r="X23" s="16"/>
      <c r="Y23" s="16"/>
    </row>
    <row r="24" spans="1:32" x14ac:dyDescent="0.3">
      <c r="C24" s="5"/>
      <c r="D24" s="6"/>
      <c r="E24" s="3"/>
      <c r="F24" s="2"/>
      <c r="G24" s="15"/>
      <c r="H24" s="15"/>
      <c r="I24" s="16"/>
      <c r="J24" s="16"/>
      <c r="K24" s="3"/>
      <c r="L24" s="15"/>
      <c r="M24" s="15"/>
      <c r="N24" s="16"/>
      <c r="O24" s="16"/>
      <c r="P24" s="3"/>
      <c r="Q24" s="15"/>
      <c r="R24" s="15"/>
      <c r="S24" s="16"/>
      <c r="T24" s="16"/>
      <c r="V24" s="15"/>
      <c r="W24" s="15"/>
      <c r="X24" s="16"/>
      <c r="Y24" s="16"/>
    </row>
    <row r="25" spans="1:32" x14ac:dyDescent="0.3">
      <c r="C25" s="5"/>
      <c r="D25" s="6"/>
      <c r="E25" s="3"/>
      <c r="F25" s="2"/>
      <c r="G25" s="15"/>
      <c r="H25" s="15"/>
      <c r="I25" s="16"/>
      <c r="J25" s="16"/>
      <c r="K25" s="3"/>
      <c r="L25" s="15"/>
      <c r="M25" s="15"/>
      <c r="N25" s="16"/>
      <c r="O25" s="16"/>
      <c r="P25" s="3"/>
      <c r="Q25" s="15"/>
      <c r="R25" s="15"/>
      <c r="S25" s="16"/>
      <c r="T25" s="16"/>
      <c r="V25" s="15"/>
      <c r="W25" s="15"/>
      <c r="X25" s="16"/>
      <c r="Y25" s="16"/>
    </row>
    <row r="26" spans="1:32" x14ac:dyDescent="0.3">
      <c r="C26" s="5"/>
      <c r="D26" s="6"/>
      <c r="E26" s="3"/>
      <c r="F26" s="2"/>
      <c r="G26" s="15"/>
      <c r="H26" s="15"/>
      <c r="I26" s="16"/>
      <c r="J26" s="16"/>
      <c r="K26" s="3"/>
      <c r="L26" s="15"/>
      <c r="M26" s="15"/>
      <c r="N26" s="16"/>
      <c r="O26" s="16"/>
      <c r="P26" s="3"/>
      <c r="Q26" s="15"/>
      <c r="R26" s="15"/>
      <c r="S26" s="16"/>
      <c r="T26" s="16"/>
      <c r="V26" s="15"/>
      <c r="W26" s="15"/>
      <c r="X26" s="16"/>
      <c r="Y26" s="16"/>
    </row>
    <row r="27" spans="1:32" x14ac:dyDescent="0.3">
      <c r="C27" s="5"/>
      <c r="D27" s="6"/>
      <c r="E27" s="3"/>
      <c r="F27" s="2"/>
      <c r="G27" s="15"/>
      <c r="H27" s="15"/>
      <c r="I27" s="16"/>
      <c r="J27" s="16"/>
      <c r="K27" s="3"/>
      <c r="L27" s="15"/>
      <c r="M27" s="15"/>
      <c r="N27" s="16"/>
      <c r="O27" s="16"/>
      <c r="P27" s="3"/>
      <c r="Q27" s="15"/>
      <c r="R27" s="15"/>
      <c r="S27" s="16"/>
      <c r="T27" s="16"/>
      <c r="V27" s="15"/>
      <c r="W27" s="15"/>
      <c r="X27" s="16"/>
      <c r="Y27" s="16"/>
      <c r="AF27" s="19"/>
    </row>
    <row r="28" spans="1:32" x14ac:dyDescent="0.3">
      <c r="E28" s="3"/>
      <c r="F28" s="2"/>
      <c r="AF28" s="20"/>
    </row>
    <row r="29" spans="1:32" x14ac:dyDescent="0.3">
      <c r="E29" s="3"/>
      <c r="F29" s="2"/>
    </row>
    <row r="30" spans="1:32" ht="15" thickBot="1" x14ac:dyDescent="0.35">
      <c r="E30" s="3"/>
      <c r="F30" s="2"/>
      <c r="I30" s="5"/>
      <c r="N30" s="5"/>
      <c r="S30" s="5"/>
      <c r="X30" s="5"/>
    </row>
    <row r="31" spans="1:32" x14ac:dyDescent="0.3">
      <c r="A31" s="62" t="s">
        <v>38</v>
      </c>
      <c r="E31" s="3"/>
      <c r="F31" s="2"/>
      <c r="G31" s="62" t="s">
        <v>36</v>
      </c>
      <c r="H31" s="3"/>
      <c r="I31" s="62" t="s">
        <v>37</v>
      </c>
      <c r="J31" s="3"/>
      <c r="K31" s="3"/>
      <c r="L31" s="3"/>
      <c r="M31" s="3"/>
      <c r="N31" s="62" t="s">
        <v>37</v>
      </c>
      <c r="O31" s="3"/>
      <c r="P31" s="3"/>
      <c r="Q31" s="3"/>
      <c r="R31" s="3"/>
      <c r="S31" s="62" t="s">
        <v>37</v>
      </c>
      <c r="T31" s="3"/>
      <c r="U31" s="3"/>
      <c r="V31" s="3"/>
      <c r="W31" s="3"/>
      <c r="X31" s="62" t="s">
        <v>37</v>
      </c>
    </row>
    <row r="32" spans="1:32" x14ac:dyDescent="0.3">
      <c r="A32" s="63">
        <f>(IFERROR((I32*$H$3/$I$4),0)+IFERROR((N32*$M$3/$N$4),0)+IFERROR((S32*$R$3/$S$4),0)+IFERROR((X32*$W$3/$X$4),0))/($D$5/1000)</f>
        <v>0.17114006514657981</v>
      </c>
      <c r="E32" s="3"/>
      <c r="F32" s="2"/>
      <c r="G32" s="162">
        <v>0</v>
      </c>
      <c r="H32" s="3"/>
      <c r="I32" s="63" cm="1">
        <f t="array" ref="I32">IF($G32&gt;=I$7,TREND(J$6:J$7,I$6:I$7,$G32),IF($G32&gt;=I$8,TREND(J$7:J$8,I$7:I$8,$G32),IF($G32&gt;=I$9,TREND(J$8:J$9,I$8:I$9,$G32),IF($G32&gt;=I$10,TREND(J$9:J$10,I$9:I$10,$G32),IF($G32&gt;=I$11,TREND(J$10:J$11,I$10:I$11,$G32),0)))))</f>
        <v>0.18</v>
      </c>
      <c r="J32" s="3"/>
      <c r="K32" s="3"/>
      <c r="L32" s="3"/>
      <c r="M32" s="3"/>
      <c r="N32" s="63" cm="1">
        <f t="array" ref="N32">IF($G32&gt;=N$7,TREND(O$6:O$7,N$6:N$7,$G32),IF($G32&gt;=N$8,TREND(O$7:O$8,N$7:N$8,$G32),IF($G32&gt;=N$9,TREND(O$8:O$9,N$8:N$9,$G32),IF($G32&gt;=N$10,TREND(O$9:O$10,N$9:N$10,$G32),IF($G32&gt;=N$11,TREND(O$10:O$11,N$10:N$11,$G32),0)))))</f>
        <v>0.17000000000000004</v>
      </c>
      <c r="O32" s="3"/>
      <c r="P32" s="3"/>
      <c r="Q32" s="3"/>
      <c r="R32" s="3"/>
      <c r="S32" s="63" cm="1">
        <f t="array" ref="S32">IF($G32&gt;=S$7,TREND(T$6:T$7,S$6:S$7,$G32),IF($G32&gt;=S$8,TREND(T$7:T$8,S$7:S$8,$G32),IF($G32&gt;=S$9,TREND(T$8:T$9,S$8:S$9,$G32),IF($G32&gt;=S$10,TREND(T$9:T$10,S$9:S$10,$G32),IF($G32&gt;=S$11,TREND(T$10:T$11,S$10:S$11,$G32),0)))))</f>
        <v>0.17</v>
      </c>
      <c r="T32" s="3"/>
      <c r="U32" s="3"/>
      <c r="V32" s="3"/>
      <c r="W32" s="3"/>
      <c r="X32" s="63" cm="1">
        <f t="array" ref="X32">IF($G32&gt;=X$7,TREND(Y$6:Y$7,X$6:X$7,$G32),IF($G32&gt;=X$8,TREND(Y$7:Y$8,X$7:X$8,$G32),IF($G32&gt;=X$9,TREND(Y$8:Y$9,X$8:X$9,$G32),IF($G32&gt;=X$10,TREND(Y$9:Y$10,X$9:X$10,$G32),IF($G32&gt;=X$11,TREND(Y$10:Y$11,X$10:X$11,$G32),0)))))</f>
        <v>0</v>
      </c>
      <c r="Y32" s="3"/>
      <c r="Z32" s="3"/>
      <c r="AA32" s="3"/>
      <c r="AB32" s="3"/>
    </row>
    <row r="33" spans="1:28" x14ac:dyDescent="0.3">
      <c r="A33" s="63">
        <f t="shared" ref="A33:A96" si="0">(IFERROR((I33*$H$3/$I$4),0)+IFERROR((N33*$M$3/$N$4),0)+IFERROR((S33*$R$3/$S$4),0)+IFERROR((X33*$W$3/$X$4),0))/($D$5/1000)</f>
        <v>0.17759706840390882</v>
      </c>
      <c r="D33" s="179"/>
      <c r="E33" s="3"/>
      <c r="F33" s="2"/>
      <c r="G33" s="162">
        <v>0.01</v>
      </c>
      <c r="H33" s="3"/>
      <c r="I33" s="63" cm="1">
        <f t="array" ref="I33">IF($G33&gt;=I$7,TREND(J$6:J$7,I$6:I$7,$G33),IF($G33&gt;=I$8,TREND(J$7:J$8,I$7:I$8,$G33),IF($G33&gt;=I$9,TREND(J$8:J$9,I$8:I$9,$G33),IF($G33&gt;=I$10,TREND(J$9:J$10,I$9:I$10,$G33),IF($G33&gt;=I$11,TREND(J$10:J$11,I$10:I$11,$G33),0)))))</f>
        <v>0.1835</v>
      </c>
      <c r="J33" s="3"/>
      <c r="K33" s="3"/>
      <c r="L33" s="3"/>
      <c r="M33" s="3"/>
      <c r="N33" s="63" cm="1">
        <f t="array" ref="N33">IF($G33&gt;=N$7,TREND(O$6:O$7,N$6:N$7,$G33),IF($G33&gt;=N$8,TREND(O$7:O$8,N$7:N$8,$G33),IF($G33&gt;=N$9,TREND(O$8:O$9,N$8:N$9,$G33),IF($G33&gt;=N$10,TREND(O$9:O$10,N$9:N$10,$G33),IF($G33&gt;=N$11,TREND(O$10:O$11,N$10:N$11,$G33),0)))))</f>
        <v>0.17733333333333337</v>
      </c>
      <c r="O33" s="3"/>
      <c r="P33" s="3"/>
      <c r="Q33" s="3"/>
      <c r="R33" s="3"/>
      <c r="S33" s="63" cm="1">
        <f t="array" ref="S33">IF($G33&gt;=S$7,TREND(T$6:T$7,S$6:S$7,$G33),IF($G33&gt;=S$8,TREND(T$7:T$8,S$7:S$8,$G33),IF($G33&gt;=S$9,TREND(T$8:T$9,S$8:S$9,$G33),IF($G33&gt;=S$10,TREND(T$9:T$10,S$9:S$10,$G33),IF($G33&gt;=S$11,TREND(T$10:T$11,S$10:S$11,$G33),0)))))</f>
        <v>0.17500000000000002</v>
      </c>
      <c r="T33" s="3"/>
      <c r="U33" s="3"/>
      <c r="V33" s="3"/>
      <c r="W33" s="3"/>
      <c r="X33" s="152">
        <v>0</v>
      </c>
      <c r="Y33" s="3"/>
      <c r="Z33" s="3"/>
      <c r="AA33" s="3"/>
      <c r="AB33" s="3"/>
    </row>
    <row r="34" spans="1:28" x14ac:dyDescent="0.3">
      <c r="A34" s="63">
        <f t="shared" si="0"/>
        <v>0.1840540716612378</v>
      </c>
      <c r="D34" s="179"/>
      <c r="E34" s="3"/>
      <c r="F34" s="21"/>
      <c r="G34" s="162">
        <v>0.02</v>
      </c>
      <c r="H34" s="3"/>
      <c r="I34" s="63" cm="1">
        <f t="array" ref="I34">IF($G34&gt;=I$7,TREND(J$6:J$7,I$6:I$7,$G34),IF($G34&gt;=I$8,TREND(J$7:J$8,I$7:I$8,$G34),IF($G34&gt;=I$9,TREND(J$8:J$9,I$8:I$9,$G34),IF($G34&gt;=I$10,TREND(J$9:J$10,I$9:I$10,$G34),IF($G34&gt;=I$11,TREND(J$10:J$11,I$10:I$11,$G34),0)))))</f>
        <v>0.187</v>
      </c>
      <c r="J34" s="3"/>
      <c r="K34" s="3"/>
      <c r="L34" s="3"/>
      <c r="M34" s="3"/>
      <c r="N34" s="63" cm="1">
        <f t="array" ref="N34">IF($G34&gt;=N$7,TREND(O$6:O$7,N$6:N$7,$G34),IF($G34&gt;=N$8,TREND(O$7:O$8,N$7:N$8,$G34),IF($G34&gt;=N$9,TREND(O$8:O$9,N$8:N$9,$G34),IF($G34&gt;=N$10,TREND(O$9:O$10,N$9:N$10,$G34),IF($G34&gt;=N$11,TREND(O$10:O$11,N$10:N$11,$G34),0)))))</f>
        <v>0.1846666666666667</v>
      </c>
      <c r="O34" s="3"/>
      <c r="P34" s="3"/>
      <c r="Q34" s="3"/>
      <c r="R34" s="3"/>
      <c r="S34" s="63" cm="1">
        <f t="array" ref="S34">IF($G34&gt;=S$7,TREND(T$6:T$7,S$6:S$7,$G34),IF($G34&gt;=S$8,TREND(T$7:T$8,S$7:S$8,$G34),IF($G34&gt;=S$9,TREND(T$8:T$9,S$8:S$9,$G34),IF($G34&gt;=S$10,TREND(T$9:T$10,S$9:S$10,$G34),IF($G34&gt;=S$11,TREND(T$10:T$11,S$10:S$11,$G34),0)))))</f>
        <v>0.18000000000000002</v>
      </c>
      <c r="T34" s="3"/>
      <c r="U34" s="3"/>
      <c r="V34" s="3"/>
      <c r="W34" s="3"/>
      <c r="X34" s="152">
        <v>0</v>
      </c>
      <c r="Y34" s="3"/>
      <c r="Z34" s="3"/>
      <c r="AA34" s="3"/>
      <c r="AB34" s="3"/>
    </row>
    <row r="35" spans="1:28" x14ac:dyDescent="0.3">
      <c r="A35" s="63">
        <f t="shared" si="0"/>
        <v>0.19051107491856678</v>
      </c>
      <c r="D35" s="179"/>
      <c r="E35" s="3"/>
      <c r="F35" s="21"/>
      <c r="G35" s="162">
        <v>0.03</v>
      </c>
      <c r="H35" s="3"/>
      <c r="I35" s="63" cm="1">
        <f t="array" ref="I35">IF($G35&gt;=I$7,TREND(J$6:J$7,I$6:I$7,$G35),IF($G35&gt;=I$8,TREND(J$7:J$8,I$7:I$8,$G35),IF($G35&gt;=I$9,TREND(J$8:J$9,I$8:I$9,$G35),IF($G35&gt;=I$10,TREND(J$9:J$10,I$9:I$10,$G35),IF($G35&gt;=I$11,TREND(J$10:J$11,I$10:I$11,$G35),0)))))</f>
        <v>0.1905</v>
      </c>
      <c r="J35" s="3"/>
      <c r="K35" s="3"/>
      <c r="L35" s="3"/>
      <c r="M35" s="3"/>
      <c r="N35" s="63" cm="1">
        <f t="array" ref="N35">IF($G35&gt;=N$7,TREND(O$6:O$7,N$6:N$7,$G35),IF($G35&gt;=N$8,TREND(O$7:O$8,N$7:N$8,$G35),IF($G35&gt;=N$9,TREND(O$8:O$9,N$8:N$9,$G35),IF($G35&gt;=N$10,TREND(O$9:O$10,N$9:N$10,$G35),IF($G35&gt;=N$11,TREND(O$10:O$11,N$10:N$11,$G35),0)))))</f>
        <v>0.19200000000000003</v>
      </c>
      <c r="O35" s="3"/>
      <c r="P35" s="3"/>
      <c r="Q35" s="3"/>
      <c r="R35" s="3"/>
      <c r="S35" s="63" cm="1">
        <f t="array" ref="S35">IF($G35&gt;=S$7,TREND(T$6:T$7,S$6:S$7,$G35),IF($G35&gt;=S$8,TREND(T$7:T$8,S$7:S$8,$G35),IF($G35&gt;=S$9,TREND(T$8:T$9,S$8:S$9,$G35),IF($G35&gt;=S$10,TREND(T$9:T$10,S$9:S$10,$G35),IF($G35&gt;=S$11,TREND(T$10:T$11,S$10:S$11,$G35),0)))))</f>
        <v>0.185</v>
      </c>
      <c r="T35" s="3"/>
      <c r="U35" s="3"/>
      <c r="V35" s="3"/>
      <c r="W35" s="3"/>
      <c r="X35" s="152">
        <v>0</v>
      </c>
      <c r="Y35" s="3"/>
      <c r="Z35" s="3"/>
      <c r="AA35" s="3"/>
      <c r="AB35" s="3"/>
    </row>
    <row r="36" spans="1:28" x14ac:dyDescent="0.3">
      <c r="A36" s="63">
        <f t="shared" si="0"/>
        <v>0.19696807817589579</v>
      </c>
      <c r="D36" s="179"/>
      <c r="E36" s="3"/>
      <c r="F36" s="21"/>
      <c r="G36" s="162">
        <v>0.04</v>
      </c>
      <c r="H36" s="3"/>
      <c r="I36" s="63" cm="1">
        <f t="array" ref="I36">IF($G36&gt;=I$7,TREND(J$6:J$7,I$6:I$7,$G36),IF($G36&gt;=I$8,TREND(J$7:J$8,I$7:I$8,$G36),IF($G36&gt;=I$9,TREND(J$8:J$9,I$8:I$9,$G36),IF($G36&gt;=I$10,TREND(J$9:J$10,I$9:I$10,$G36),IF($G36&gt;=I$11,TREND(J$10:J$11,I$10:I$11,$G36),0)))))</f>
        <v>0.19400000000000001</v>
      </c>
      <c r="J36" s="3"/>
      <c r="K36" s="3"/>
      <c r="L36" s="3"/>
      <c r="M36" s="3"/>
      <c r="N36" s="63" cm="1">
        <f t="array" ref="N36">IF($G36&gt;=N$7,TREND(O$6:O$7,N$6:N$7,$G36),IF($G36&gt;=N$8,TREND(O$7:O$8,N$7:N$8,$G36),IF($G36&gt;=N$9,TREND(O$8:O$9,N$8:N$9,$G36),IF($G36&gt;=N$10,TREND(O$9:O$10,N$9:N$10,$G36),IF($G36&gt;=N$11,TREND(O$10:O$11,N$10:N$11,$G36),0)))))</f>
        <v>0.19933333333333336</v>
      </c>
      <c r="O36" s="3"/>
      <c r="P36" s="3"/>
      <c r="Q36" s="3"/>
      <c r="R36" s="3"/>
      <c r="S36" s="63" cm="1">
        <f t="array" ref="S36">IF($G36&gt;=S$7,TREND(T$6:T$7,S$6:S$7,$G36),IF($G36&gt;=S$8,TREND(T$7:T$8,S$7:S$8,$G36),IF($G36&gt;=S$9,TREND(T$8:T$9,S$8:S$9,$G36),IF($G36&gt;=S$10,TREND(T$9:T$10,S$9:S$10,$G36),IF($G36&gt;=S$11,TREND(T$10:T$11,S$10:S$11,$G36),0)))))</f>
        <v>0.19</v>
      </c>
      <c r="T36" s="3"/>
      <c r="U36" s="3"/>
      <c r="V36" s="3"/>
      <c r="W36" s="3"/>
      <c r="X36" s="152">
        <v>0</v>
      </c>
      <c r="Y36" s="3"/>
      <c r="Z36" s="3"/>
      <c r="AA36" s="3"/>
      <c r="AB36" s="3"/>
    </row>
    <row r="37" spans="1:28" x14ac:dyDescent="0.3">
      <c r="A37" s="63">
        <f t="shared" si="0"/>
        <v>0.2034250814332248</v>
      </c>
      <c r="D37" s="179"/>
      <c r="E37" s="3"/>
      <c r="F37" s="21"/>
      <c r="G37" s="162">
        <v>0.05</v>
      </c>
      <c r="H37" s="3"/>
      <c r="I37" s="63" cm="1">
        <f t="array" ref="I37">IF($G37&gt;=I$7,TREND(J$6:J$7,I$6:I$7,$G37),IF($G37&gt;=I$8,TREND(J$7:J$8,I$7:I$8,$G37),IF($G37&gt;=I$9,TREND(J$8:J$9,I$8:I$9,$G37),IF($G37&gt;=I$10,TREND(J$9:J$10,I$9:I$10,$G37),IF($G37&gt;=I$11,TREND(J$10:J$11,I$10:I$11,$G37),0)))))</f>
        <v>0.19750000000000001</v>
      </c>
      <c r="J37" s="3"/>
      <c r="K37" s="3"/>
      <c r="L37" s="3"/>
      <c r="M37" s="3"/>
      <c r="N37" s="63" cm="1">
        <f t="array" ref="N37">IF($G37&gt;=N$7,TREND(O$6:O$7,N$6:N$7,$G37),IF($G37&gt;=N$8,TREND(O$7:O$8,N$7:N$8,$G37),IF($G37&gt;=N$9,TREND(O$8:O$9,N$8:N$9,$G37),IF($G37&gt;=N$10,TREND(O$9:O$10,N$9:N$10,$G37),IF($G37&gt;=N$11,TREND(O$10:O$11,N$10:N$11,$G37),0)))))</f>
        <v>0.20666666666666672</v>
      </c>
      <c r="O37" s="3"/>
      <c r="P37" s="3"/>
      <c r="Q37" s="3"/>
      <c r="R37" s="3"/>
      <c r="S37" s="63" cm="1">
        <f t="array" ref="S37">IF($G37&gt;=S$7,TREND(T$6:T$7,S$6:S$7,$G37),IF($G37&gt;=S$8,TREND(T$7:T$8,S$7:S$8,$G37),IF($G37&gt;=S$9,TREND(T$8:T$9,S$8:S$9,$G37),IF($G37&gt;=S$10,TREND(T$9:T$10,S$9:S$10,$G37),IF($G37&gt;=S$11,TREND(T$10:T$11,S$10:S$11,$G37),0)))))</f>
        <v>0.19500000000000001</v>
      </c>
      <c r="T37" s="3"/>
      <c r="U37" s="3"/>
      <c r="V37" s="3"/>
      <c r="W37" s="3"/>
      <c r="X37" s="152">
        <v>0</v>
      </c>
      <c r="Y37" s="3"/>
      <c r="Z37" s="3"/>
      <c r="AA37" s="3"/>
      <c r="AB37" s="3"/>
    </row>
    <row r="38" spans="1:28" x14ac:dyDescent="0.3">
      <c r="A38" s="63">
        <f t="shared" si="0"/>
        <v>0.20988208469055378</v>
      </c>
      <c r="D38" s="179"/>
      <c r="E38" s="3"/>
      <c r="F38" s="21"/>
      <c r="G38" s="162">
        <v>0.06</v>
      </c>
      <c r="H38" s="3"/>
      <c r="I38" s="63" cm="1">
        <f t="array" ref="I38">IF($G38&gt;=I$7,TREND(J$6:J$7,I$6:I$7,$G38),IF($G38&gt;=I$8,TREND(J$7:J$8,I$7:I$8,$G38),IF($G38&gt;=I$9,TREND(J$8:J$9,I$8:I$9,$G38),IF($G38&gt;=I$10,TREND(J$9:J$10,I$9:I$10,$G38),IF($G38&gt;=I$11,TREND(J$10:J$11,I$10:I$11,$G38),0)))))</f>
        <v>0.20099999999999998</v>
      </c>
      <c r="J38" s="3"/>
      <c r="K38" s="3"/>
      <c r="L38" s="3"/>
      <c r="M38" s="3"/>
      <c r="N38" s="63" cm="1">
        <f t="array" ref="N38">IF($G38&gt;=N$7,TREND(O$6:O$7,N$6:N$7,$G38),IF($G38&gt;=N$8,TREND(O$7:O$8,N$7:N$8,$G38),IF($G38&gt;=N$9,TREND(O$8:O$9,N$8:N$9,$G38),IF($G38&gt;=N$10,TREND(O$9:O$10,N$9:N$10,$G38),IF($G38&gt;=N$11,TREND(O$10:O$11,N$10:N$11,$G38),0)))))</f>
        <v>0.21400000000000002</v>
      </c>
      <c r="O38" s="3"/>
      <c r="P38" s="3"/>
      <c r="Q38" s="3"/>
      <c r="R38" s="3"/>
      <c r="S38" s="63" cm="1">
        <f t="array" ref="S38">IF($G38&gt;=S$7,TREND(T$6:T$7,S$6:S$7,$G38),IF($G38&gt;=S$8,TREND(T$7:T$8,S$7:S$8,$G38),IF($G38&gt;=S$9,TREND(T$8:T$9,S$8:S$9,$G38),IF($G38&gt;=S$10,TREND(T$9:T$10,S$9:S$10,$G38),IF($G38&gt;=S$11,TREND(T$10:T$11,S$10:S$11,$G38),0)))))</f>
        <v>0.2</v>
      </c>
      <c r="T38" s="3"/>
      <c r="U38" s="3"/>
      <c r="V38" s="3"/>
      <c r="W38" s="3"/>
      <c r="X38" s="152">
        <v>0</v>
      </c>
      <c r="Y38" s="3"/>
      <c r="Z38" s="3"/>
      <c r="AA38" s="3"/>
      <c r="AB38" s="3"/>
    </row>
    <row r="39" spans="1:28" x14ac:dyDescent="0.3">
      <c r="A39" s="63">
        <f t="shared" si="0"/>
        <v>0.21633908794788276</v>
      </c>
      <c r="D39" s="179"/>
      <c r="E39" s="3"/>
      <c r="F39" s="21"/>
      <c r="G39" s="162">
        <v>7.0000000000000007E-2</v>
      </c>
      <c r="H39" s="3"/>
      <c r="I39" s="63" cm="1">
        <f t="array" ref="I39">IF($G39&gt;=I$7,TREND(J$6:J$7,I$6:I$7,$G39),IF($G39&gt;=I$8,TREND(J$7:J$8,I$7:I$8,$G39),IF($G39&gt;=I$9,TREND(J$8:J$9,I$8:I$9,$G39),IF($G39&gt;=I$10,TREND(J$9:J$10,I$9:I$10,$G39),IF($G39&gt;=I$11,TREND(J$10:J$11,I$10:I$11,$G39),0)))))</f>
        <v>0.20449999999999999</v>
      </c>
      <c r="J39" s="3"/>
      <c r="K39" s="3"/>
      <c r="L39" s="3"/>
      <c r="M39" s="3"/>
      <c r="N39" s="63" cm="1">
        <f t="array" ref="N39">IF($G39&gt;=N$7,TREND(O$6:O$7,N$6:N$7,$G39),IF($G39&gt;=N$8,TREND(O$7:O$8,N$7:N$8,$G39),IF($G39&gt;=N$9,TREND(O$8:O$9,N$8:N$9,$G39),IF($G39&gt;=N$10,TREND(O$9:O$10,N$9:N$10,$G39),IF($G39&gt;=N$11,TREND(O$10:O$11,N$10:N$11,$G39),0)))))</f>
        <v>0.22133333333333338</v>
      </c>
      <c r="O39" s="3"/>
      <c r="P39" s="3"/>
      <c r="Q39" s="3"/>
      <c r="R39" s="3"/>
      <c r="S39" s="63" cm="1">
        <f t="array" ref="S39">IF($G39&gt;=S$7,TREND(T$6:T$7,S$6:S$7,$G39),IF($G39&gt;=S$8,TREND(T$7:T$8,S$7:S$8,$G39),IF($G39&gt;=S$9,TREND(T$8:T$9,S$8:S$9,$G39),IF($G39&gt;=S$10,TREND(T$9:T$10,S$9:S$10,$G39),IF($G39&gt;=S$11,TREND(T$10:T$11,S$10:S$11,$G39),0)))))</f>
        <v>0.20500000000000002</v>
      </c>
      <c r="T39" s="3"/>
      <c r="U39" s="3"/>
      <c r="V39" s="3"/>
      <c r="W39" s="3"/>
      <c r="X39" s="152">
        <v>0</v>
      </c>
      <c r="Y39" s="3"/>
      <c r="Z39" s="3"/>
      <c r="AA39" s="3"/>
      <c r="AB39" s="3"/>
    </row>
    <row r="40" spans="1:28" x14ac:dyDescent="0.3">
      <c r="A40" s="63">
        <f t="shared" si="0"/>
        <v>0.22279609120521174</v>
      </c>
      <c r="D40" s="179"/>
      <c r="E40" s="3"/>
      <c r="F40" s="21"/>
      <c r="G40" s="162">
        <v>0.08</v>
      </c>
      <c r="H40" s="3"/>
      <c r="I40" s="63" cm="1">
        <f t="array" ref="I40">IF($G40&gt;=I$7,TREND(J$6:J$7,I$6:I$7,$G40),IF($G40&gt;=I$8,TREND(J$7:J$8,I$7:I$8,$G40),IF($G40&gt;=I$9,TREND(J$8:J$9,I$8:I$9,$G40),IF($G40&gt;=I$10,TREND(J$9:J$10,I$9:I$10,$G40),IF($G40&gt;=I$11,TREND(J$10:J$11,I$10:I$11,$G40),0)))))</f>
        <v>0.20799999999999999</v>
      </c>
      <c r="J40" s="3"/>
      <c r="K40" s="3"/>
      <c r="L40" s="3"/>
      <c r="M40" s="3"/>
      <c r="N40" s="63" cm="1">
        <f t="array" ref="N40">IF($G40&gt;=N$7,TREND(O$6:O$7,N$6:N$7,$G40),IF($G40&gt;=N$8,TREND(O$7:O$8,N$7:N$8,$G40),IF($G40&gt;=N$9,TREND(O$8:O$9,N$8:N$9,$G40),IF($G40&gt;=N$10,TREND(O$9:O$10,N$9:N$10,$G40),IF($G40&gt;=N$11,TREND(O$10:O$11,N$10:N$11,$G40),0)))))</f>
        <v>0.22866666666666671</v>
      </c>
      <c r="O40" s="3"/>
      <c r="P40" s="3"/>
      <c r="Q40" s="3"/>
      <c r="R40" s="3"/>
      <c r="S40" s="63" cm="1">
        <f t="array" ref="S40">IF($G40&gt;=S$7,TREND(T$6:T$7,S$6:S$7,$G40),IF($G40&gt;=S$8,TREND(T$7:T$8,S$7:S$8,$G40),IF($G40&gt;=S$9,TREND(T$8:T$9,S$8:S$9,$G40),IF($G40&gt;=S$10,TREND(T$9:T$10,S$9:S$10,$G40),IF($G40&gt;=S$11,TREND(T$10:T$11,S$10:S$11,$G40),0)))))</f>
        <v>0.21000000000000002</v>
      </c>
      <c r="T40" s="3"/>
      <c r="U40" s="3"/>
      <c r="V40" s="3"/>
      <c r="W40" s="3"/>
      <c r="X40" s="152">
        <v>0</v>
      </c>
      <c r="Y40" s="3"/>
      <c r="Z40" s="3"/>
      <c r="AA40" s="3"/>
      <c r="AB40" s="3"/>
    </row>
    <row r="41" spans="1:28" x14ac:dyDescent="0.3">
      <c r="A41" s="63">
        <f t="shared" si="0"/>
        <v>0.22925309446254069</v>
      </c>
      <c r="D41" s="179"/>
      <c r="E41" s="3"/>
      <c r="F41" s="21"/>
      <c r="G41" s="162">
        <v>0.09</v>
      </c>
      <c r="H41" s="3"/>
      <c r="I41" s="63" cm="1">
        <f t="array" ref="I41">IF($G41&gt;=I$7,TREND(J$6:J$7,I$6:I$7,$G41),IF($G41&gt;=I$8,TREND(J$7:J$8,I$7:I$8,$G41),IF($G41&gt;=I$9,TREND(J$8:J$9,I$8:I$9,$G41),IF($G41&gt;=I$10,TREND(J$9:J$10,I$9:I$10,$G41),IF($G41&gt;=I$11,TREND(J$10:J$11,I$10:I$11,$G41),0)))))</f>
        <v>0.21149999999999999</v>
      </c>
      <c r="J41" s="3"/>
      <c r="K41" s="3"/>
      <c r="L41" s="3"/>
      <c r="M41" s="3"/>
      <c r="N41" s="63" cm="1">
        <f t="array" ref="N41">IF($G41&gt;=N$7,TREND(O$6:O$7,N$6:N$7,$G41),IF($G41&gt;=N$8,TREND(O$7:O$8,N$7:N$8,$G41),IF($G41&gt;=N$9,TREND(O$8:O$9,N$8:N$9,$G41),IF($G41&gt;=N$10,TREND(O$9:O$10,N$9:N$10,$G41),IF($G41&gt;=N$11,TREND(O$10:O$11,N$10:N$11,$G41),0)))))</f>
        <v>0.23600000000000004</v>
      </c>
      <c r="O41" s="3"/>
      <c r="P41" s="3"/>
      <c r="Q41" s="3"/>
      <c r="R41" s="3"/>
      <c r="S41" s="63" cm="1">
        <f t="array" ref="S41">IF($G41&gt;=S$7,TREND(T$6:T$7,S$6:S$7,$G41),IF($G41&gt;=S$8,TREND(T$7:T$8,S$7:S$8,$G41),IF($G41&gt;=S$9,TREND(T$8:T$9,S$8:S$9,$G41),IF($G41&gt;=S$10,TREND(T$9:T$10,S$9:S$10,$G41),IF($G41&gt;=S$11,TREND(T$10:T$11,S$10:S$11,$G41),0)))))</f>
        <v>0.215</v>
      </c>
      <c r="T41" s="3"/>
      <c r="U41" s="3"/>
      <c r="V41" s="3"/>
      <c r="W41" s="3"/>
      <c r="X41" s="152">
        <v>0</v>
      </c>
      <c r="Y41" s="3"/>
      <c r="Z41" s="3"/>
      <c r="AA41" s="3"/>
      <c r="AB41" s="3"/>
    </row>
    <row r="42" spans="1:28" x14ac:dyDescent="0.3">
      <c r="A42" s="63">
        <f t="shared" si="0"/>
        <v>0.23571009771986973</v>
      </c>
      <c r="D42" s="179"/>
      <c r="E42" s="17"/>
      <c r="F42" s="21"/>
      <c r="G42" s="162">
        <v>0.1</v>
      </c>
      <c r="H42" s="3"/>
      <c r="I42" s="63" cm="1">
        <f t="array" ref="I42">IF($G42&gt;=I$7,TREND(J$6:J$7,I$6:I$7,$G42),IF($G42&gt;=I$8,TREND(J$7:J$8,I$7:I$8,$G42),IF($G42&gt;=I$9,TREND(J$8:J$9,I$8:I$9,$G42),IF($G42&gt;=I$10,TREND(J$9:J$10,I$9:I$10,$G42),IF($G42&gt;=I$11,TREND(J$10:J$11,I$10:I$11,$G42),0)))))</f>
        <v>0.215</v>
      </c>
      <c r="J42" s="3"/>
      <c r="K42" s="3"/>
      <c r="L42" s="3"/>
      <c r="M42" s="27"/>
      <c r="N42" s="63" cm="1">
        <f t="array" ref="N42">IF($G42&gt;=N$7,TREND(O$6:O$7,N$6:N$7,$G42),IF($G42&gt;=N$8,TREND(O$7:O$8,N$7:N$8,$G42),IF($G42&gt;=N$9,TREND(O$8:O$9,N$8:N$9,$G42),IF($G42&gt;=N$10,TREND(O$9:O$10,N$9:N$10,$G42),IF($G42&gt;=N$11,TREND(O$10:O$11,N$10:N$11,$G42),0)))))</f>
        <v>0.24333333333333337</v>
      </c>
      <c r="O42" s="3"/>
      <c r="P42" s="3"/>
      <c r="Q42" s="3"/>
      <c r="R42" s="3"/>
      <c r="S42" s="63" cm="1">
        <f t="array" ref="S42">IF($G42&gt;=S$7,TREND(T$6:T$7,S$6:S$7,$G42),IF($G42&gt;=S$8,TREND(T$7:T$8,S$7:S$8,$G42),IF($G42&gt;=S$9,TREND(T$8:T$9,S$8:S$9,$G42),IF($G42&gt;=S$10,TREND(T$9:T$10,S$9:S$10,$G42),IF($G42&gt;=S$11,TREND(T$10:T$11,S$10:S$11,$G42),0)))))</f>
        <v>0.22000000000000003</v>
      </c>
      <c r="T42" s="3"/>
      <c r="U42" s="3"/>
      <c r="V42" s="3"/>
      <c r="W42" s="3"/>
      <c r="X42" s="152">
        <v>0</v>
      </c>
      <c r="Y42" s="3"/>
      <c r="Z42" s="3"/>
      <c r="AA42" s="3"/>
      <c r="AB42" s="3"/>
    </row>
    <row r="43" spans="1:28" x14ac:dyDescent="0.3">
      <c r="A43" s="63">
        <f t="shared" si="0"/>
        <v>0.24298295331161776</v>
      </c>
      <c r="D43" s="179"/>
      <c r="E43" s="3"/>
      <c r="F43" s="21"/>
      <c r="G43" s="162">
        <v>0.11</v>
      </c>
      <c r="H43" s="3"/>
      <c r="I43" s="63" cm="1">
        <f t="array" ref="I43">IF($G43&gt;=I$7,TREND(J$6:J$7,I$6:I$7,$G43),IF($G43&gt;=I$8,TREND(J$7:J$8,I$7:I$8,$G43),IF($G43&gt;=I$9,TREND(J$8:J$9,I$8:I$9,$G43),IF($G43&gt;=I$10,TREND(J$9:J$10,I$9:I$10,$G43),IF($G43&gt;=I$11,TREND(J$10:J$11,I$10:I$11,$G43),0)))))</f>
        <v>0.2185</v>
      </c>
      <c r="J43" s="3"/>
      <c r="K43" s="3"/>
      <c r="L43" s="3"/>
      <c r="M43" s="3"/>
      <c r="N43" s="63" cm="1">
        <f t="array" ref="N43">IF($G43&gt;=N$7,TREND(O$6:O$7,N$6:N$7,$G43),IF($G43&gt;=N$8,TREND(O$7:O$8,N$7:N$8,$G43),IF($G43&gt;=N$9,TREND(O$8:O$9,N$8:N$9,$G43),IF($G43&gt;=N$10,TREND(O$9:O$10,N$9:N$10,$G43),IF($G43&gt;=N$11,TREND(O$10:O$11,N$10:N$11,$G43),0)))))</f>
        <v>0.2506666666666667</v>
      </c>
      <c r="O43" s="3"/>
      <c r="P43" s="3"/>
      <c r="Q43" s="3"/>
      <c r="R43" s="3"/>
      <c r="S43" s="63" cm="1">
        <f t="array" ref="S43">IF($G43&gt;=S$7,TREND(T$6:T$7,S$6:S$7,$G43),IF($G43&gt;=S$8,TREND(T$7:T$8,S$7:S$8,$G43),IF($G43&gt;=S$9,TREND(T$8:T$9,S$8:S$9,$G43),IF($G43&gt;=S$10,TREND(T$9:T$10,S$9:S$10,$G43),IF($G43&gt;=S$11,TREND(T$10:T$11,S$10:S$11,$G43),0)))))</f>
        <v>0.22933333333333333</v>
      </c>
      <c r="T43" s="3"/>
      <c r="U43" s="3"/>
      <c r="V43" s="3"/>
      <c r="W43" s="3"/>
      <c r="X43" s="152">
        <v>0</v>
      </c>
      <c r="Y43" s="3"/>
      <c r="Z43" s="3"/>
      <c r="AA43" s="3"/>
      <c r="AB43" s="3"/>
    </row>
    <row r="44" spans="1:28" x14ac:dyDescent="0.3">
      <c r="A44" s="63">
        <f t="shared" si="0"/>
        <v>0.25025580890336591</v>
      </c>
      <c r="D44" s="179"/>
      <c r="E44" s="3"/>
      <c r="F44" s="21"/>
      <c r="G44" s="162">
        <v>0.12</v>
      </c>
      <c r="H44" s="3"/>
      <c r="I44" s="63" cm="1">
        <f t="array" ref="I44">IF($G44&gt;=I$7,TREND(J$6:J$7,I$6:I$7,$G44),IF($G44&gt;=I$8,TREND(J$7:J$8,I$7:I$8,$G44),IF($G44&gt;=I$9,TREND(J$8:J$9,I$8:I$9,$G44),IF($G44&gt;=I$10,TREND(J$9:J$10,I$9:I$10,$G44),IF($G44&gt;=I$11,TREND(J$10:J$11,I$10:I$11,$G44),0)))))</f>
        <v>0.222</v>
      </c>
      <c r="J44" s="3"/>
      <c r="K44" s="3"/>
      <c r="L44" s="3"/>
      <c r="M44" s="3"/>
      <c r="N44" s="63" cm="1">
        <f t="array" ref="N44">IF($G44&gt;=N$7,TREND(O$6:O$7,N$6:N$7,$G44),IF($G44&gt;=N$8,TREND(O$7:O$8,N$7:N$8,$G44),IF($G44&gt;=N$9,TREND(O$8:O$9,N$8:N$9,$G44),IF($G44&gt;=N$10,TREND(O$9:O$10,N$9:N$10,$G44),IF($G44&gt;=N$11,TREND(O$10:O$11,N$10:N$11,$G44),0)))))</f>
        <v>0.25800000000000001</v>
      </c>
      <c r="O44" s="3"/>
      <c r="P44" s="3"/>
      <c r="Q44" s="3"/>
      <c r="R44" s="3"/>
      <c r="S44" s="63" cm="1">
        <f t="array" ref="S44">IF($G44&gt;=S$7,TREND(T$6:T$7,S$6:S$7,$G44),IF($G44&gt;=S$8,TREND(T$7:T$8,S$7:S$8,$G44),IF($G44&gt;=S$9,TREND(T$8:T$9,S$8:S$9,$G44),IF($G44&gt;=S$10,TREND(T$9:T$10,S$9:S$10,$G44),IF($G44&gt;=S$11,TREND(T$10:T$11,S$10:S$11,$G44),0)))))</f>
        <v>0.23866666666666667</v>
      </c>
      <c r="T44" s="3"/>
      <c r="U44" s="3"/>
      <c r="V44" s="3"/>
      <c r="W44" s="3"/>
      <c r="X44" s="152">
        <v>0</v>
      </c>
      <c r="Y44" s="3"/>
      <c r="Z44" s="3"/>
      <c r="AA44" s="3"/>
      <c r="AB44" s="3"/>
    </row>
    <row r="45" spans="1:28" x14ac:dyDescent="0.3">
      <c r="A45" s="63">
        <f t="shared" si="0"/>
        <v>0.25752866449511397</v>
      </c>
      <c r="D45" s="179"/>
      <c r="E45" s="3"/>
      <c r="F45" s="21"/>
      <c r="G45" s="162">
        <v>0.13</v>
      </c>
      <c r="H45" s="3"/>
      <c r="I45" s="63" cm="1">
        <f t="array" ref="I45">IF($G45&gt;=I$7,TREND(J$6:J$7,I$6:I$7,$G45),IF($G45&gt;=I$8,TREND(J$7:J$8,I$7:I$8,$G45),IF($G45&gt;=I$9,TREND(J$8:J$9,I$8:I$9,$G45),IF($G45&gt;=I$10,TREND(J$9:J$10,I$9:I$10,$G45),IF($G45&gt;=I$11,TREND(J$10:J$11,I$10:I$11,$G45),0)))))</f>
        <v>0.22550000000000001</v>
      </c>
      <c r="J45" s="3"/>
      <c r="K45" s="3"/>
      <c r="L45" s="3"/>
      <c r="M45" s="3"/>
      <c r="N45" s="63" cm="1">
        <f t="array" ref="N45">IF($G45&gt;=N$7,TREND(O$6:O$7,N$6:N$7,$G45),IF($G45&gt;=N$8,TREND(O$7:O$8,N$7:N$8,$G45),IF($G45&gt;=N$9,TREND(O$8:O$9,N$8:N$9,$G45),IF($G45&gt;=N$10,TREND(O$9:O$10,N$9:N$10,$G45),IF($G45&gt;=N$11,TREND(O$10:O$11,N$10:N$11,$G45),0)))))</f>
        <v>0.26533333333333337</v>
      </c>
      <c r="O45" s="3"/>
      <c r="P45" s="3"/>
      <c r="Q45" s="3"/>
      <c r="R45" s="3"/>
      <c r="S45" s="63" cm="1">
        <f t="array" ref="S45">IF($G45&gt;=S$7,TREND(T$6:T$7,S$6:S$7,$G45),IF($G45&gt;=S$8,TREND(T$7:T$8,S$7:S$8,$G45),IF($G45&gt;=S$9,TREND(T$8:T$9,S$8:S$9,$G45),IF($G45&gt;=S$10,TREND(T$9:T$10,S$9:S$10,$G45),IF($G45&gt;=S$11,TREND(T$10:T$11,S$10:S$11,$G45),0)))))</f>
        <v>0.248</v>
      </c>
      <c r="T45" s="3"/>
      <c r="U45" s="3"/>
      <c r="V45" s="3"/>
      <c r="W45" s="3"/>
      <c r="X45" s="152">
        <v>0</v>
      </c>
      <c r="Y45" s="3"/>
      <c r="Z45" s="3"/>
      <c r="AA45" s="3"/>
      <c r="AB45" s="3"/>
    </row>
    <row r="46" spans="1:28" x14ac:dyDescent="0.3">
      <c r="A46" s="63">
        <f t="shared" si="0"/>
        <v>0.26480152008686214</v>
      </c>
      <c r="D46" s="179"/>
      <c r="E46" s="3"/>
      <c r="F46" s="21"/>
      <c r="G46" s="162">
        <v>0.14000000000000001</v>
      </c>
      <c r="H46" s="3"/>
      <c r="I46" s="63" cm="1">
        <f t="array" ref="I46">IF($G46&gt;=I$7,TREND(J$6:J$7,I$6:I$7,$G46),IF($G46&gt;=I$8,TREND(J$7:J$8,I$7:I$8,$G46),IF($G46&gt;=I$9,TREND(J$8:J$9,I$8:I$9,$G46),IF($G46&gt;=I$10,TREND(J$9:J$10,I$9:I$10,$G46),IF($G46&gt;=I$11,TREND(J$10:J$11,I$10:I$11,$G46),0)))))</f>
        <v>0.22900000000000001</v>
      </c>
      <c r="J46" s="3"/>
      <c r="K46" s="3"/>
      <c r="L46" s="3"/>
      <c r="M46" s="3"/>
      <c r="N46" s="63" cm="1">
        <f t="array" ref="N46">IF($G46&gt;=N$7,TREND(O$6:O$7,N$6:N$7,$G46),IF($G46&gt;=N$8,TREND(O$7:O$8,N$7:N$8,$G46),IF($G46&gt;=N$9,TREND(O$8:O$9,N$8:N$9,$G46),IF($G46&gt;=N$10,TREND(O$9:O$10,N$9:N$10,$G46),IF($G46&gt;=N$11,TREND(O$10:O$11,N$10:N$11,$G46),0)))))</f>
        <v>0.27266666666666672</v>
      </c>
      <c r="O46" s="3"/>
      <c r="P46" s="3"/>
      <c r="Q46" s="3"/>
      <c r="R46" s="3"/>
      <c r="S46" s="63" cm="1">
        <f t="array" ref="S46">IF($G46&gt;=S$7,TREND(T$6:T$7,S$6:S$7,$G46),IF($G46&gt;=S$8,TREND(T$7:T$8,S$7:S$8,$G46),IF($G46&gt;=S$9,TREND(T$8:T$9,S$8:S$9,$G46),IF($G46&gt;=S$10,TREND(T$9:T$10,S$9:S$10,$G46),IF($G46&gt;=S$11,TREND(T$10:T$11,S$10:S$11,$G46),0)))))</f>
        <v>0.2573333333333333</v>
      </c>
      <c r="T46" s="3"/>
      <c r="U46" s="3"/>
      <c r="V46" s="3"/>
      <c r="W46" s="3"/>
      <c r="X46" s="152">
        <v>0</v>
      </c>
      <c r="Y46" s="3"/>
      <c r="Z46" s="3"/>
      <c r="AA46" s="3"/>
      <c r="AB46" s="3"/>
    </row>
    <row r="47" spans="1:28" x14ac:dyDescent="0.3">
      <c r="A47" s="63">
        <f t="shared" si="0"/>
        <v>0.27207437567861015</v>
      </c>
      <c r="D47" s="179"/>
      <c r="E47" s="3"/>
      <c r="F47" s="21"/>
      <c r="G47" s="162">
        <v>0.15</v>
      </c>
      <c r="H47" s="3"/>
      <c r="I47" s="63" cm="1">
        <f t="array" ref="I47">IF($G47&gt;=I$7,TREND(J$6:J$7,I$6:I$7,$G47),IF($G47&gt;=I$8,TREND(J$7:J$8,I$7:I$8,$G47),IF($G47&gt;=I$9,TREND(J$8:J$9,I$8:I$9,$G47),IF($G47&gt;=I$10,TREND(J$9:J$10,I$9:I$10,$G47),IF($G47&gt;=I$11,TREND(J$10:J$11,I$10:I$11,$G47),0)))))</f>
        <v>0.23249999999999998</v>
      </c>
      <c r="J47" s="3"/>
      <c r="K47" s="3"/>
      <c r="L47" s="3"/>
      <c r="M47" s="3"/>
      <c r="N47" s="63" cm="1">
        <f t="array" ref="N47">IF($G47&gt;=N$7,TREND(O$6:O$7,N$6:N$7,$G47),IF($G47&gt;=N$8,TREND(O$7:O$8,N$7:N$8,$G47),IF($G47&gt;=N$9,TREND(O$8:O$9,N$8:N$9,$G47),IF($G47&gt;=N$10,TREND(O$9:O$10,N$9:N$10,$G47),IF($G47&gt;=N$11,TREND(O$10:O$11,N$10:N$11,$G47),0)))))</f>
        <v>0.28000000000000003</v>
      </c>
      <c r="O47" s="3"/>
      <c r="P47" s="3"/>
      <c r="Q47" s="3"/>
      <c r="R47" s="3"/>
      <c r="S47" s="63" cm="1">
        <f t="array" ref="S47">IF($G47&gt;=S$7,TREND(T$6:T$7,S$6:S$7,$G47),IF($G47&gt;=S$8,TREND(T$7:T$8,S$7:S$8,$G47),IF($G47&gt;=S$9,TREND(T$8:T$9,S$8:S$9,$G47),IF($G47&gt;=S$10,TREND(T$9:T$10,S$9:S$10,$G47),IF($G47&gt;=S$11,TREND(T$10:T$11,S$10:S$11,$G47),0)))))</f>
        <v>0.26666666666666666</v>
      </c>
      <c r="T47" s="3"/>
      <c r="U47" s="3"/>
      <c r="V47" s="3"/>
      <c r="W47" s="3"/>
      <c r="X47" s="152">
        <v>0</v>
      </c>
      <c r="Y47" s="3"/>
      <c r="Z47" s="3"/>
      <c r="AA47" s="3"/>
      <c r="AB47" s="3"/>
    </row>
    <row r="48" spans="1:28" x14ac:dyDescent="0.3">
      <c r="A48" s="63">
        <f t="shared" si="0"/>
        <v>0.27934723127035838</v>
      </c>
      <c r="D48" s="179"/>
      <c r="E48" s="3"/>
      <c r="F48" s="21"/>
      <c r="G48" s="162">
        <v>0.16</v>
      </c>
      <c r="H48" s="3"/>
      <c r="I48" s="63" cm="1">
        <f t="array" ref="I48">IF($G48&gt;=I$7,TREND(J$6:J$7,I$6:I$7,$G48),IF($G48&gt;=I$8,TREND(J$7:J$8,I$7:I$8,$G48),IF($G48&gt;=I$9,TREND(J$8:J$9,I$8:I$9,$G48),IF($G48&gt;=I$10,TREND(J$9:J$10,I$9:I$10,$G48),IF($G48&gt;=I$11,TREND(J$10:J$11,I$10:I$11,$G48),0)))))</f>
        <v>0.23599999999999999</v>
      </c>
      <c r="J48" s="3"/>
      <c r="K48" s="3"/>
      <c r="L48" s="3"/>
      <c r="M48" s="3"/>
      <c r="N48" s="63" cm="1">
        <f t="array" ref="N48">IF($G48&gt;=N$7,TREND(O$6:O$7,N$6:N$7,$G48),IF($G48&gt;=N$8,TREND(O$7:O$8,N$7:N$8,$G48),IF($G48&gt;=N$9,TREND(O$8:O$9,N$8:N$9,$G48),IF($G48&gt;=N$10,TREND(O$9:O$10,N$9:N$10,$G48),IF($G48&gt;=N$11,TREND(O$10:O$11,N$10:N$11,$G48),0)))))</f>
        <v>0.28733333333333338</v>
      </c>
      <c r="O48" s="3"/>
      <c r="P48" s="3"/>
      <c r="Q48" s="3"/>
      <c r="R48" s="3"/>
      <c r="S48" s="63" cm="1">
        <f t="array" ref="S48">IF($G48&gt;=S$7,TREND(T$6:T$7,S$6:S$7,$G48),IF($G48&gt;=S$8,TREND(T$7:T$8,S$7:S$8,$G48),IF($G48&gt;=S$9,TREND(T$8:T$9,S$8:S$9,$G48),IF($G48&gt;=S$10,TREND(T$9:T$10,S$9:S$10,$G48),IF($G48&gt;=S$11,TREND(T$10:T$11,S$10:S$11,$G48),0)))))</f>
        <v>0.27600000000000002</v>
      </c>
      <c r="T48" s="3"/>
      <c r="U48" s="3"/>
      <c r="V48" s="3"/>
      <c r="W48" s="3"/>
      <c r="X48" s="152">
        <v>0</v>
      </c>
      <c r="Y48" s="3"/>
      <c r="Z48" s="3"/>
      <c r="AA48" s="3"/>
      <c r="AB48" s="3"/>
    </row>
    <row r="49" spans="1:28" x14ac:dyDescent="0.3">
      <c r="A49" s="63">
        <f t="shared" si="0"/>
        <v>0.28662008686210638</v>
      </c>
      <c r="D49" s="179"/>
      <c r="F49" s="21"/>
      <c r="G49" s="162">
        <v>0.17</v>
      </c>
      <c r="H49" s="3"/>
      <c r="I49" s="63" cm="1">
        <f t="array" ref="I49">IF($G49&gt;=I$7,TREND(J$6:J$7,I$6:I$7,$G49),IF($G49&gt;=I$8,TREND(J$7:J$8,I$7:I$8,$G49),IF($G49&gt;=I$9,TREND(J$8:J$9,I$8:I$9,$G49),IF($G49&gt;=I$10,TREND(J$9:J$10,I$9:I$10,$G49),IF($G49&gt;=I$11,TREND(J$10:J$11,I$10:I$11,$G49),0)))))</f>
        <v>0.23949999999999999</v>
      </c>
      <c r="J49" s="3"/>
      <c r="K49" s="3"/>
      <c r="L49" s="3"/>
      <c r="M49" s="3"/>
      <c r="N49" s="63" cm="1">
        <f t="array" ref="N49">IF($G49&gt;=N$7,TREND(O$6:O$7,N$6:N$7,$G49),IF($G49&gt;=N$8,TREND(O$7:O$8,N$7:N$8,$G49),IF($G49&gt;=N$9,TREND(O$8:O$9,N$8:N$9,$G49),IF($G49&gt;=N$10,TREND(O$9:O$10,N$9:N$10,$G49),IF($G49&gt;=N$11,TREND(O$10:O$11,N$10:N$11,$G49),0)))))</f>
        <v>0.29466666666666669</v>
      </c>
      <c r="O49" s="3"/>
      <c r="P49" s="3"/>
      <c r="Q49" s="3"/>
      <c r="R49" s="3"/>
      <c r="S49" s="63" cm="1">
        <f t="array" ref="S49">IF($G49&gt;=S$7,TREND(T$6:T$7,S$6:S$7,$G49),IF($G49&gt;=S$8,TREND(T$7:T$8,S$7:S$8,$G49),IF($G49&gt;=S$9,TREND(T$8:T$9,S$8:S$9,$G49),IF($G49&gt;=S$10,TREND(T$9:T$10,S$9:S$10,$G49),IF($G49&gt;=S$11,TREND(T$10:T$11,S$10:S$11,$G49),0)))))</f>
        <v>0.28533333333333333</v>
      </c>
      <c r="T49" s="3"/>
      <c r="U49" s="3"/>
      <c r="V49" s="3"/>
      <c r="W49" s="3"/>
      <c r="X49" s="152">
        <v>0</v>
      </c>
      <c r="Y49" s="3"/>
      <c r="Z49" s="3"/>
      <c r="AA49" s="3"/>
      <c r="AB49" s="3"/>
    </row>
    <row r="50" spans="1:28" x14ac:dyDescent="0.3">
      <c r="A50" s="63">
        <f t="shared" si="0"/>
        <v>0.2938929424538545</v>
      </c>
      <c r="D50" s="179"/>
      <c r="F50" s="21"/>
      <c r="G50" s="162">
        <v>0.18</v>
      </c>
      <c r="H50" s="3"/>
      <c r="I50" s="63" cm="1">
        <f t="array" ref="I50">IF($G50&gt;=I$7,TREND(J$6:J$7,I$6:I$7,$G50),IF($G50&gt;=I$8,TREND(J$7:J$8,I$7:I$8,$G50),IF($G50&gt;=I$9,TREND(J$8:J$9,I$8:I$9,$G50),IF($G50&gt;=I$10,TREND(J$9:J$10,I$9:I$10,$G50),IF($G50&gt;=I$11,TREND(J$10:J$11,I$10:I$11,$G50),0)))))</f>
        <v>0.24299999999999999</v>
      </c>
      <c r="J50" s="3"/>
      <c r="K50" s="3"/>
      <c r="L50" s="3"/>
      <c r="M50" s="3"/>
      <c r="N50" s="63" cm="1">
        <f t="array" ref="N50">IF($G50&gt;=N$7,TREND(O$6:O$7,N$6:N$7,$G50),IF($G50&gt;=N$8,TREND(O$7:O$8,N$7:N$8,$G50),IF($G50&gt;=N$9,TREND(O$8:O$9,N$8:N$9,$G50),IF($G50&gt;=N$10,TREND(O$9:O$10,N$9:N$10,$G50),IF($G50&gt;=N$11,TREND(O$10:O$11,N$10:N$11,$G50),0)))))</f>
        <v>0.30200000000000005</v>
      </c>
      <c r="O50" s="3"/>
      <c r="P50" s="3"/>
      <c r="Q50" s="3"/>
      <c r="R50" s="3"/>
      <c r="S50" s="63" cm="1">
        <f t="array" ref="S50">IF($G50&gt;=S$7,TREND(T$6:T$7,S$6:S$7,$G50),IF($G50&gt;=S$8,TREND(T$7:T$8,S$7:S$8,$G50),IF($G50&gt;=S$9,TREND(T$8:T$9,S$8:S$9,$G50),IF($G50&gt;=S$10,TREND(T$9:T$10,S$9:S$10,$G50),IF($G50&gt;=S$11,TREND(T$10:T$11,S$10:S$11,$G50),0)))))</f>
        <v>0.29466666666666663</v>
      </c>
      <c r="T50" s="3"/>
      <c r="U50" s="3"/>
      <c r="V50" s="3"/>
      <c r="W50" s="3"/>
      <c r="X50" s="152">
        <v>0</v>
      </c>
      <c r="Y50" s="3"/>
      <c r="Z50" s="3"/>
      <c r="AA50" s="3"/>
      <c r="AB50" s="3"/>
    </row>
    <row r="51" spans="1:28" ht="12.75" customHeight="1" x14ac:dyDescent="0.3">
      <c r="A51" s="63">
        <f t="shared" si="0"/>
        <v>0.30116579804560256</v>
      </c>
      <c r="D51" s="179"/>
      <c r="F51" s="21"/>
      <c r="G51" s="162">
        <v>0.19</v>
      </c>
      <c r="H51" s="3"/>
      <c r="I51" s="63" cm="1">
        <f t="array" ref="I51">IF($G51&gt;=I$7,TREND(J$6:J$7,I$6:I$7,$G51),IF($G51&gt;=I$8,TREND(J$7:J$8,I$7:I$8,$G51),IF($G51&gt;=I$9,TREND(J$8:J$9,I$8:I$9,$G51),IF($G51&gt;=I$10,TREND(J$9:J$10,I$9:I$10,$G51),IF($G51&gt;=I$11,TREND(J$10:J$11,I$10:I$11,$G51),0)))))</f>
        <v>0.2465</v>
      </c>
      <c r="J51" s="3"/>
      <c r="K51" s="3"/>
      <c r="L51" s="3"/>
      <c r="M51" s="3"/>
      <c r="N51" s="63" cm="1">
        <f t="array" ref="N51">IF($G51&gt;=N$7,TREND(O$6:O$7,N$6:N$7,$G51),IF($G51&gt;=N$8,TREND(O$7:O$8,N$7:N$8,$G51),IF($G51&gt;=N$9,TREND(O$8:O$9,N$8:N$9,$G51),IF($G51&gt;=N$10,TREND(O$9:O$10,N$9:N$10,$G51),IF($G51&gt;=N$11,TREND(O$10:O$11,N$10:N$11,$G51),0)))))</f>
        <v>0.30933333333333335</v>
      </c>
      <c r="O51" s="3"/>
      <c r="P51" s="3"/>
      <c r="Q51" s="3"/>
      <c r="R51" s="3"/>
      <c r="S51" s="63" cm="1">
        <f t="array" ref="S51">IF($G51&gt;=S$7,TREND(T$6:T$7,S$6:S$7,$G51),IF($G51&gt;=S$8,TREND(T$7:T$8,S$7:S$8,$G51),IF($G51&gt;=S$9,TREND(T$8:T$9,S$8:S$9,$G51),IF($G51&gt;=S$10,TREND(T$9:T$10,S$9:S$10,$G51),IF($G51&gt;=S$11,TREND(T$10:T$11,S$10:S$11,$G51),0)))))</f>
        <v>0.30399999999999999</v>
      </c>
      <c r="T51" s="3"/>
      <c r="U51" s="3"/>
      <c r="V51" s="3"/>
      <c r="W51" s="3"/>
      <c r="X51" s="152">
        <v>0</v>
      </c>
      <c r="Y51" s="3"/>
      <c r="Z51" s="3"/>
      <c r="AA51" s="3"/>
      <c r="AB51" s="3"/>
    </row>
    <row r="52" spans="1:28" x14ac:dyDescent="0.3">
      <c r="A52" s="63">
        <f t="shared" si="0"/>
        <v>0.30843865363735068</v>
      </c>
      <c r="D52" s="179"/>
      <c r="F52" s="21"/>
      <c r="G52" s="162">
        <v>0.2</v>
      </c>
      <c r="H52" s="3"/>
      <c r="I52" s="63" cm="1">
        <f t="array" ref="I52">IF($G52&gt;=I$7,TREND(J$6:J$7,I$6:I$7,$G52),IF($G52&gt;=I$8,TREND(J$7:J$8,I$7:I$8,$G52),IF($G52&gt;=I$9,TREND(J$8:J$9,I$8:I$9,$G52),IF($G52&gt;=I$10,TREND(J$9:J$10,I$9:I$10,$G52),IF($G52&gt;=I$11,TREND(J$10:J$11,I$10:I$11,$G52),0)))))</f>
        <v>0.24999999999999994</v>
      </c>
      <c r="J52" s="3"/>
      <c r="K52" s="3"/>
      <c r="L52" s="3"/>
      <c r="M52" s="3"/>
      <c r="N52" s="63" cm="1">
        <f t="array" ref="N52">IF($G52&gt;=N$7,TREND(O$6:O$7,N$6:N$7,$G52),IF($G52&gt;=N$8,TREND(O$7:O$8,N$7:N$8,$G52),IF($G52&gt;=N$9,TREND(O$8:O$9,N$8:N$9,$G52),IF($G52&gt;=N$10,TREND(O$9:O$10,N$9:N$10,$G52),IF($G52&gt;=N$11,TREND(O$10:O$11,N$10:N$11,$G52),0)))))</f>
        <v>0.31666666666666671</v>
      </c>
      <c r="O52" s="3"/>
      <c r="P52" s="3"/>
      <c r="Q52" s="3"/>
      <c r="R52" s="3"/>
      <c r="S52" s="63" cm="1">
        <f t="array" ref="S52">IF($G52&gt;=S$7,TREND(T$6:T$7,S$6:S$7,$G52),IF($G52&gt;=S$8,TREND(T$7:T$8,S$7:S$8,$G52),IF($G52&gt;=S$9,TREND(T$8:T$9,S$8:S$9,$G52),IF($G52&gt;=S$10,TREND(T$9:T$10,S$9:S$10,$G52),IF($G52&gt;=S$11,TREND(T$10:T$11,S$10:S$11,$G52),0)))))</f>
        <v>0.31333333333333335</v>
      </c>
      <c r="T52" s="3"/>
      <c r="U52" s="3"/>
      <c r="V52" s="3"/>
      <c r="W52" s="3"/>
      <c r="X52" s="152">
        <v>0</v>
      </c>
      <c r="Y52" s="3"/>
      <c r="Z52" s="3"/>
      <c r="AA52" s="3"/>
      <c r="AB52" s="3"/>
    </row>
    <row r="53" spans="1:28" x14ac:dyDescent="0.3">
      <c r="A53" s="63">
        <f t="shared" si="0"/>
        <v>0.31683257328990222</v>
      </c>
      <c r="D53" s="179"/>
      <c r="F53" s="21"/>
      <c r="G53" s="162">
        <v>0.21</v>
      </c>
      <c r="H53" s="3"/>
      <c r="I53" s="63" cm="1">
        <f t="array" ref="I53">IF($G53&gt;=I$7,TREND(J$6:J$7,I$6:I$7,$G53),IF($G53&gt;=I$8,TREND(J$7:J$8,I$7:I$8,$G53),IF($G53&gt;=I$9,TREND(J$8:J$9,I$8:I$9,$G53),IF($G53&gt;=I$10,TREND(J$9:J$10,I$9:I$10,$G53),IF($G53&gt;=I$11,TREND(J$10:J$11,I$10:I$11,$G53),0)))))</f>
        <v>0.26333333333333325</v>
      </c>
      <c r="J53" s="3"/>
      <c r="K53" s="3"/>
      <c r="L53" s="3"/>
      <c r="M53" s="27"/>
      <c r="N53" s="63" cm="1">
        <f t="array" ref="N53">IF($G53&gt;=N$7,TREND(O$6:O$7,N$6:N$7,$G53),IF($G53&gt;=N$8,TREND(O$7:O$8,N$7:N$8,$G53),IF($G53&gt;=N$9,TREND(O$8:O$9,N$8:N$9,$G53),IF($G53&gt;=N$10,TREND(O$9:O$10,N$9:N$10,$G53),IF($G53&gt;=N$11,TREND(O$10:O$11,N$10:N$11,$G53),0)))))</f>
        <v>0.32400000000000001</v>
      </c>
      <c r="O53" s="3"/>
      <c r="P53" s="3"/>
      <c r="Q53" s="3"/>
      <c r="R53" s="3"/>
      <c r="S53" s="63" cm="1">
        <f t="array" ref="S53">IF($G53&gt;=S$7,TREND(T$6:T$7,S$6:S$7,$G53),IF($G53&gt;=S$8,TREND(T$7:T$8,S$7:S$8,$G53),IF($G53&gt;=S$9,TREND(T$8:T$9,S$8:S$9,$G53),IF($G53&gt;=S$10,TREND(T$9:T$10,S$9:S$10,$G53),IF($G53&gt;=S$11,TREND(T$10:T$11,S$10:S$11,$G53),0)))))</f>
        <v>0.32266666666666666</v>
      </c>
      <c r="T53" s="3"/>
      <c r="U53" s="3"/>
      <c r="V53" s="3"/>
      <c r="W53" s="3"/>
      <c r="X53" s="152">
        <v>0</v>
      </c>
      <c r="Y53" s="3"/>
      <c r="Z53" s="3"/>
      <c r="AA53" s="3"/>
      <c r="AB53" s="3"/>
    </row>
    <row r="54" spans="1:28" x14ac:dyDescent="0.3">
      <c r="A54" s="63">
        <f t="shared" si="0"/>
        <v>0.32522649294245382</v>
      </c>
      <c r="D54" s="179"/>
      <c r="F54" s="21"/>
      <c r="G54" s="162">
        <v>0.22</v>
      </c>
      <c r="H54" s="3"/>
      <c r="I54" s="63" cm="1">
        <f t="array" ref="I54">IF($G54&gt;=I$7,TREND(J$6:J$7,I$6:I$7,$G54),IF($G54&gt;=I$8,TREND(J$7:J$8,I$7:I$8,$G54),IF($G54&gt;=I$9,TREND(J$8:J$9,I$8:I$9,$G54),IF($G54&gt;=I$10,TREND(J$9:J$10,I$9:I$10,$G54),IF($G54&gt;=I$11,TREND(J$10:J$11,I$10:I$11,$G54),0)))))</f>
        <v>0.27666666666666656</v>
      </c>
      <c r="J54" s="3"/>
      <c r="K54" s="3"/>
      <c r="L54" s="3"/>
      <c r="M54" s="3"/>
      <c r="N54" s="63" cm="1">
        <f t="array" ref="N54">IF($G54&gt;=N$7,TREND(O$6:O$7,N$6:N$7,$G54),IF($G54&gt;=N$8,TREND(O$7:O$8,N$7:N$8,$G54),IF($G54&gt;=N$9,TREND(O$8:O$9,N$8:N$9,$G54),IF($G54&gt;=N$10,TREND(O$9:O$10,N$9:N$10,$G54),IF($G54&gt;=N$11,TREND(O$10:O$11,N$10:N$11,$G54),0)))))</f>
        <v>0.33133333333333337</v>
      </c>
      <c r="O54" s="3"/>
      <c r="P54" s="3"/>
      <c r="Q54" s="3"/>
      <c r="R54" s="3"/>
      <c r="S54" s="63" cm="1">
        <f t="array" ref="S54">IF($G54&gt;=S$7,TREND(T$6:T$7,S$6:S$7,$G54),IF($G54&gt;=S$8,TREND(T$7:T$8,S$7:S$8,$G54),IF($G54&gt;=S$9,TREND(T$8:T$9,S$8:S$9,$G54),IF($G54&gt;=S$10,TREND(T$9:T$10,S$9:S$10,$G54),IF($G54&gt;=S$11,TREND(T$10:T$11,S$10:S$11,$G54),0)))))</f>
        <v>0.33199999999999996</v>
      </c>
      <c r="T54" s="3"/>
      <c r="U54" s="3"/>
      <c r="V54" s="3"/>
      <c r="W54" s="3"/>
      <c r="X54" s="152">
        <v>0</v>
      </c>
      <c r="Y54" s="3"/>
      <c r="Z54" s="3"/>
      <c r="AA54" s="3"/>
      <c r="AB54" s="3"/>
    </row>
    <row r="55" spans="1:28" x14ac:dyDescent="0.3">
      <c r="A55" s="63">
        <f t="shared" si="0"/>
        <v>0.33362041259500536</v>
      </c>
      <c r="D55" s="179"/>
      <c r="F55" s="21"/>
      <c r="G55" s="162">
        <v>0.23</v>
      </c>
      <c r="H55" s="22"/>
      <c r="I55" s="63" cm="1">
        <f t="array" ref="I55">IF($G55&gt;=I$7,TREND(J$6:J$7,I$6:I$7,$G55),IF($G55&gt;=I$8,TREND(J$7:J$8,I$7:I$8,$G55),IF($G55&gt;=I$9,TREND(J$8:J$9,I$8:I$9,$G55),IF($G55&gt;=I$10,TREND(J$9:J$10,I$9:I$10,$G55),IF($G55&gt;=I$11,TREND(J$10:J$11,I$10:I$11,$G55),0)))))</f>
        <v>0.28999999999999992</v>
      </c>
      <c r="J55" s="3"/>
      <c r="K55" s="3"/>
      <c r="L55" s="28"/>
      <c r="M55" s="28"/>
      <c r="N55" s="63" cm="1">
        <f t="array" ref="N55">IF($G55&gt;=N$7,TREND(O$6:O$7,N$6:N$7,$G55),IF($G55&gt;=N$8,TREND(O$7:O$8,N$7:N$8,$G55),IF($G55&gt;=N$9,TREND(O$8:O$9,N$8:N$9,$G55),IF($G55&gt;=N$10,TREND(O$9:O$10,N$9:N$10,$G55),IF($G55&gt;=N$11,TREND(O$10:O$11,N$10:N$11,$G55),0)))))</f>
        <v>0.33866666666666667</v>
      </c>
      <c r="O55" s="3"/>
      <c r="P55" s="3"/>
      <c r="Q55" s="3"/>
      <c r="R55" s="3"/>
      <c r="S55" s="63" cm="1">
        <f t="array" ref="S55">IF($G55&gt;=S$7,TREND(T$6:T$7,S$6:S$7,$G55),IF($G55&gt;=S$8,TREND(T$7:T$8,S$7:S$8,$G55),IF($G55&gt;=S$9,TREND(T$8:T$9,S$8:S$9,$G55),IF($G55&gt;=S$10,TREND(T$9:T$10,S$9:S$10,$G55),IF($G55&gt;=S$11,TREND(T$10:T$11,S$10:S$11,$G55),0)))))</f>
        <v>0.34133333333333327</v>
      </c>
      <c r="T55" s="3"/>
      <c r="U55" s="3"/>
      <c r="V55" s="3"/>
      <c r="W55" s="3"/>
      <c r="X55" s="152">
        <v>0</v>
      </c>
      <c r="Y55" s="3"/>
      <c r="Z55" s="3"/>
      <c r="AA55" s="3"/>
      <c r="AB55" s="3"/>
    </row>
    <row r="56" spans="1:28" x14ac:dyDescent="0.3">
      <c r="A56" s="63">
        <f t="shared" si="0"/>
        <v>0.34201433224755695</v>
      </c>
      <c r="D56" s="179"/>
      <c r="F56" s="21"/>
      <c r="G56" s="162">
        <v>0.24</v>
      </c>
      <c r="H56" s="22"/>
      <c r="I56" s="63" cm="1">
        <f t="array" ref="I56">IF($G56&gt;=I$7,TREND(J$6:J$7,I$6:I$7,$G56),IF($G56&gt;=I$8,TREND(J$7:J$8,I$7:I$8,$G56),IF($G56&gt;=I$9,TREND(J$8:J$9,I$8:I$9,$G56),IF($G56&gt;=I$10,TREND(J$9:J$10,I$9:I$10,$G56),IF($G56&gt;=I$11,TREND(J$10:J$11,I$10:I$11,$G56),0)))))</f>
        <v>0.30333333333333323</v>
      </c>
      <c r="J56" s="3"/>
      <c r="K56" s="3"/>
      <c r="L56" s="28"/>
      <c r="M56" s="28"/>
      <c r="N56" s="63" cm="1">
        <f t="array" ref="N56">IF($G56&gt;=N$7,TREND(O$6:O$7,N$6:N$7,$G56),IF($G56&gt;=N$8,TREND(O$7:O$8,N$7:N$8,$G56),IF($G56&gt;=N$9,TREND(O$8:O$9,N$8:N$9,$G56),IF($G56&gt;=N$10,TREND(O$9:O$10,N$9:N$10,$G56),IF($G56&gt;=N$11,TREND(O$10:O$11,N$10:N$11,$G56),0)))))</f>
        <v>0.34600000000000003</v>
      </c>
      <c r="O56" s="3"/>
      <c r="P56" s="3"/>
      <c r="Q56" s="3"/>
      <c r="R56" s="3"/>
      <c r="S56" s="63" cm="1">
        <f t="array" ref="S56">IF($G56&gt;=S$7,TREND(T$6:T$7,S$6:S$7,$G56),IF($G56&gt;=S$8,TREND(T$7:T$8,S$7:S$8,$G56),IF($G56&gt;=S$9,TREND(T$8:T$9,S$8:S$9,$G56),IF($G56&gt;=S$10,TREND(T$9:T$10,S$9:S$10,$G56),IF($G56&gt;=S$11,TREND(T$10:T$11,S$10:S$11,$G56),0)))))</f>
        <v>0.35066666666666663</v>
      </c>
      <c r="T56" s="3"/>
      <c r="U56" s="3"/>
      <c r="V56" s="3"/>
      <c r="W56" s="3"/>
      <c r="X56" s="152">
        <v>0</v>
      </c>
      <c r="Y56" s="3"/>
      <c r="Z56" s="3"/>
      <c r="AA56" s="3"/>
      <c r="AB56" s="3"/>
    </row>
    <row r="57" spans="1:28" x14ac:dyDescent="0.3">
      <c r="A57" s="63">
        <f t="shared" si="0"/>
        <v>0.3504082519001086</v>
      </c>
      <c r="D57" s="179"/>
      <c r="F57" s="21"/>
      <c r="G57" s="162">
        <v>0.25</v>
      </c>
      <c r="H57" s="22"/>
      <c r="I57" s="63" cm="1">
        <f t="array" ref="I57">IF($G57&gt;=I$7,TREND(J$6:J$7,I$6:I$7,$G57),IF($G57&gt;=I$8,TREND(J$7:J$8,I$7:I$8,$G57),IF($G57&gt;=I$9,TREND(J$8:J$9,I$8:I$9,$G57),IF($G57&gt;=I$10,TREND(J$9:J$10,I$9:I$10,$G57),IF($G57&gt;=I$11,TREND(J$10:J$11,I$10:I$11,$G57),0)))))</f>
        <v>0.3166666666666666</v>
      </c>
      <c r="J57" s="3"/>
      <c r="K57" s="3"/>
      <c r="L57" s="28"/>
      <c r="M57" s="28"/>
      <c r="N57" s="63" cm="1">
        <f t="array" ref="N57">IF($G57&gt;=N$7,TREND(O$6:O$7,N$6:N$7,$G57),IF($G57&gt;=N$8,TREND(O$7:O$8,N$7:N$8,$G57),IF($G57&gt;=N$9,TREND(O$8:O$9,N$8:N$9,$G57),IF($G57&gt;=N$10,TREND(O$9:O$10,N$9:N$10,$G57),IF($G57&gt;=N$11,TREND(O$10:O$11,N$10:N$11,$G57),0)))))</f>
        <v>0.35333333333333339</v>
      </c>
      <c r="O57" s="3"/>
      <c r="P57" s="3"/>
      <c r="Q57" s="3"/>
      <c r="R57" s="3"/>
      <c r="S57" s="63" cm="1">
        <f t="array" ref="S57">IF($G57&gt;=S$7,TREND(T$6:T$7,S$6:S$7,$G57),IF($G57&gt;=S$8,TREND(T$7:T$8,S$7:S$8,$G57),IF($G57&gt;=S$9,TREND(T$8:T$9,S$8:S$9,$G57),IF($G57&gt;=S$10,TREND(T$9:T$10,S$9:S$10,$G57),IF($G57&gt;=S$11,TREND(T$10:T$11,S$10:S$11,$G57),0)))))</f>
        <v>0.36</v>
      </c>
      <c r="T57" s="3"/>
      <c r="U57" s="3"/>
      <c r="V57" s="3"/>
      <c r="W57" s="3"/>
      <c r="X57" s="152">
        <v>0</v>
      </c>
      <c r="Y57" s="3"/>
      <c r="Z57" s="3"/>
      <c r="AA57" s="3"/>
      <c r="AB57" s="3"/>
    </row>
    <row r="58" spans="1:28" s="4" customFormat="1" x14ac:dyDescent="0.25">
      <c r="A58" s="63">
        <f t="shared" si="0"/>
        <v>0.3585511400651466</v>
      </c>
      <c r="B58" s="1"/>
      <c r="C58" s="1"/>
      <c r="D58" s="179"/>
      <c r="E58" s="1"/>
      <c r="F58" s="21"/>
      <c r="G58" s="162">
        <v>0.26</v>
      </c>
      <c r="H58" s="22"/>
      <c r="I58" s="63" cm="1">
        <f t="array" ref="I58">IF($G58&gt;=I$7,TREND(J$6:J$7,I$6:I$7,$G58),IF($G58&gt;=I$8,TREND(J$7:J$8,I$7:I$8,$G58),IF($G58&gt;=I$9,TREND(J$8:J$9,I$8:I$9,$G58),IF($G58&gt;=I$10,TREND(J$9:J$10,I$9:I$10,$G58),IF($G58&gt;=I$11,TREND(J$10:J$11,I$10:I$11,$G58),0)))))</f>
        <v>0.32999999999999996</v>
      </c>
      <c r="J58" s="3"/>
      <c r="K58" s="3"/>
      <c r="L58" s="28"/>
      <c r="M58" s="28"/>
      <c r="N58" s="63" cm="1">
        <f t="array" ref="N58">IF($G58&gt;=N$7,TREND(O$6:O$7,N$6:N$7,$G58),IF($G58&gt;=N$8,TREND(O$7:O$8,N$7:N$8,$G58),IF($G58&gt;=N$9,TREND(O$8:O$9,N$8:N$9,$G58),IF($G58&gt;=N$10,TREND(O$9:O$10,N$9:N$10,$G58),IF($G58&gt;=N$11,TREND(O$10:O$11,N$10:N$11,$G58),0)))))</f>
        <v>0.36066666666666669</v>
      </c>
      <c r="O58" s="3"/>
      <c r="P58" s="3"/>
      <c r="Q58" s="3"/>
      <c r="R58" s="3"/>
      <c r="S58" s="63" cm="1">
        <f t="array" ref="S58">IF($G58&gt;=S$7,TREND(T$6:T$7,S$6:S$7,$G58),IF($G58&gt;=S$8,TREND(T$7:T$8,S$7:S$8,$G58),IF($G58&gt;=S$9,TREND(T$8:T$9,S$8:S$9,$G58),IF($G58&gt;=S$10,TREND(T$9:T$10,S$9:S$10,$G58),IF($G58&gt;=S$11,TREND(T$10:T$11,S$10:S$11,$G58),0)))))</f>
        <v>0.36799999999999999</v>
      </c>
      <c r="T58" s="3"/>
      <c r="U58" s="3"/>
      <c r="V58" s="3"/>
      <c r="W58" s="3"/>
      <c r="X58" s="152">
        <v>0</v>
      </c>
      <c r="Y58" s="3"/>
      <c r="Z58" s="3"/>
      <c r="AA58" s="3"/>
      <c r="AB58" s="3"/>
    </row>
    <row r="59" spans="1:28" x14ac:dyDescent="0.3">
      <c r="A59" s="63">
        <f t="shared" si="0"/>
        <v>0.3666940282301846</v>
      </c>
      <c r="D59" s="179"/>
      <c r="F59" s="21"/>
      <c r="G59" s="162">
        <v>0.27</v>
      </c>
      <c r="H59" s="22"/>
      <c r="I59" s="63" cm="1">
        <f t="array" ref="I59">IF($G59&gt;=I$7,TREND(J$6:J$7,I$6:I$7,$G59),IF($G59&gt;=I$8,TREND(J$7:J$8,I$7:I$8,$G59),IF($G59&gt;=I$9,TREND(J$8:J$9,I$8:I$9,$G59),IF($G59&gt;=I$10,TREND(J$9:J$10,I$9:I$10,$G59),IF($G59&gt;=I$11,TREND(J$10:J$11,I$10:I$11,$G59),0)))))</f>
        <v>0.34333333333333327</v>
      </c>
      <c r="J59" s="3"/>
      <c r="K59" s="3"/>
      <c r="L59" s="28"/>
      <c r="M59" s="28"/>
      <c r="N59" s="63" cm="1">
        <f t="array" ref="N59">IF($G59&gt;=N$7,TREND(O$6:O$7,N$6:N$7,$G59),IF($G59&gt;=N$8,TREND(O$7:O$8,N$7:N$8,$G59),IF($G59&gt;=N$9,TREND(O$8:O$9,N$8:N$9,$G59),IF($G59&gt;=N$10,TREND(O$9:O$10,N$9:N$10,$G59),IF($G59&gt;=N$11,TREND(O$10:O$11,N$10:N$11,$G59),0)))))</f>
        <v>0.36800000000000005</v>
      </c>
      <c r="O59" s="3"/>
      <c r="P59" s="3"/>
      <c r="Q59" s="3"/>
      <c r="R59" s="3"/>
      <c r="S59" s="63" cm="1">
        <f t="array" ref="S59">IF($G59&gt;=S$7,TREND(T$6:T$7,S$6:S$7,$G59),IF($G59&gt;=S$8,TREND(T$7:T$8,S$7:S$8,$G59),IF($G59&gt;=S$9,TREND(T$8:T$9,S$8:S$9,$G59),IF($G59&gt;=S$10,TREND(T$9:T$10,S$9:S$10,$G59),IF($G59&gt;=S$11,TREND(T$10:T$11,S$10:S$11,$G59),0)))))</f>
        <v>0.376</v>
      </c>
      <c r="T59" s="3"/>
      <c r="U59" s="3"/>
      <c r="V59" s="3"/>
      <c r="W59" s="3"/>
      <c r="X59" s="152">
        <v>0</v>
      </c>
      <c r="Y59" s="3"/>
      <c r="Z59" s="3"/>
      <c r="AA59" s="3"/>
      <c r="AB59" s="3"/>
    </row>
    <row r="60" spans="1:28" x14ac:dyDescent="0.3">
      <c r="A60" s="63">
        <f t="shared" si="0"/>
        <v>0.3748369163952226</v>
      </c>
      <c r="D60" s="179"/>
      <c r="F60" s="21"/>
      <c r="G60" s="162">
        <v>0.28000000000000003</v>
      </c>
      <c r="H60" s="22"/>
      <c r="I60" s="63" cm="1">
        <f t="array" ref="I60">IF($G60&gt;=I$7,TREND(J$6:J$7,I$6:I$7,$G60),IF($G60&gt;=I$8,TREND(J$7:J$8,I$7:I$8,$G60),IF($G60&gt;=I$9,TREND(J$8:J$9,I$8:I$9,$G60),IF($G60&gt;=I$10,TREND(J$9:J$10,I$9:I$10,$G60),IF($G60&gt;=I$11,TREND(J$10:J$11,I$10:I$11,$G60),0)))))</f>
        <v>0.35666666666666663</v>
      </c>
      <c r="J60" s="3"/>
      <c r="K60" s="3"/>
      <c r="L60" s="28"/>
      <c r="M60" s="28"/>
      <c r="N60" s="63" cm="1">
        <f t="array" ref="N60">IF($G60&gt;=N$7,TREND(O$6:O$7,N$6:N$7,$G60),IF($G60&gt;=N$8,TREND(O$7:O$8,N$7:N$8,$G60),IF($G60&gt;=N$9,TREND(O$8:O$9,N$8:N$9,$G60),IF($G60&gt;=N$10,TREND(O$9:O$10,N$9:N$10,$G60),IF($G60&gt;=N$11,TREND(O$10:O$11,N$10:N$11,$G60),0)))))</f>
        <v>0.37533333333333341</v>
      </c>
      <c r="O60" s="3"/>
      <c r="P60" s="3"/>
      <c r="Q60" s="3"/>
      <c r="R60" s="3"/>
      <c r="S60" s="63" cm="1">
        <f t="array" ref="S60">IF($G60&gt;=S$7,TREND(T$6:T$7,S$6:S$7,$G60),IF($G60&gt;=S$8,TREND(T$7:T$8,S$7:S$8,$G60),IF($G60&gt;=S$9,TREND(T$8:T$9,S$8:S$9,$G60),IF($G60&gt;=S$10,TREND(T$9:T$10,S$9:S$10,$G60),IF($G60&gt;=S$11,TREND(T$10:T$11,S$10:S$11,$G60),0)))))</f>
        <v>0.38400000000000001</v>
      </c>
      <c r="T60" s="3"/>
      <c r="U60" s="3"/>
      <c r="V60" s="3"/>
      <c r="W60" s="3"/>
      <c r="X60" s="152">
        <v>0</v>
      </c>
      <c r="Y60" s="3"/>
      <c r="Z60" s="3"/>
      <c r="AA60" s="3"/>
      <c r="AB60" s="3"/>
    </row>
    <row r="61" spans="1:28" x14ac:dyDescent="0.3">
      <c r="A61" s="63">
        <f t="shared" si="0"/>
        <v>0.38297980456026059</v>
      </c>
      <c r="D61" s="179"/>
      <c r="F61" s="21"/>
      <c r="G61" s="162">
        <v>0.28999999999999998</v>
      </c>
      <c r="H61" s="22"/>
      <c r="I61" s="63" cm="1">
        <f t="array" ref="I61">IF($G61&gt;=I$7,TREND(J$6:J$7,I$6:I$7,$G61),IF($G61&gt;=I$8,TREND(J$7:J$8,I$7:I$8,$G61),IF($G61&gt;=I$9,TREND(J$8:J$9,I$8:I$9,$G61),IF($G61&gt;=I$10,TREND(J$9:J$10,I$9:I$10,$G61),IF($G61&gt;=I$11,TREND(J$10:J$11,I$10:I$11,$G61),0)))))</f>
        <v>0.36999999999999994</v>
      </c>
      <c r="J61" s="3"/>
      <c r="K61" s="3"/>
      <c r="L61" s="23"/>
      <c r="M61" s="23"/>
      <c r="N61" s="63" cm="1">
        <f t="array" ref="N61">IF($G61&gt;=N$7,TREND(O$6:O$7,N$6:N$7,$G61),IF($G61&gt;=N$8,TREND(O$7:O$8,N$7:N$8,$G61),IF($G61&gt;=N$9,TREND(O$8:O$9,N$8:N$9,$G61),IF($G61&gt;=N$10,TREND(O$9:O$10,N$9:N$10,$G61),IF($G61&gt;=N$11,TREND(O$10:O$11,N$10:N$11,$G61),0)))))</f>
        <v>0.38266666666666671</v>
      </c>
      <c r="O61" s="3"/>
      <c r="P61" s="3"/>
      <c r="Q61" s="3"/>
      <c r="R61" s="3"/>
      <c r="S61" s="63" cm="1">
        <f t="array" ref="S61">IF($G61&gt;=S$7,TREND(T$6:T$7,S$6:S$7,$G61),IF($G61&gt;=S$8,TREND(T$7:T$8,S$7:S$8,$G61),IF($G61&gt;=S$9,TREND(T$8:T$9,S$8:S$9,$G61),IF($G61&gt;=S$10,TREND(T$9:T$10,S$9:S$10,$G61),IF($G61&gt;=S$11,TREND(T$10:T$11,S$10:S$11,$G61),0)))))</f>
        <v>0.39200000000000002</v>
      </c>
      <c r="T61" s="3"/>
      <c r="U61" s="3"/>
      <c r="V61" s="3"/>
      <c r="W61" s="3"/>
      <c r="X61" s="152">
        <v>0</v>
      </c>
      <c r="Y61" s="3"/>
      <c r="Z61" s="3"/>
      <c r="AA61" s="3"/>
      <c r="AB61" s="3"/>
    </row>
    <row r="62" spans="1:28" x14ac:dyDescent="0.3">
      <c r="A62" s="63">
        <f t="shared" si="0"/>
        <v>0.39112269272529854</v>
      </c>
      <c r="D62" s="179"/>
      <c r="F62" s="21"/>
      <c r="G62" s="162">
        <v>0.3</v>
      </c>
      <c r="H62" s="22"/>
      <c r="I62" s="63" cm="1">
        <f t="array" ref="I62">IF($G62&gt;=I$7,TREND(J$6:J$7,I$6:I$7,$G62),IF($G62&gt;=I$8,TREND(J$7:J$8,I$7:I$8,$G62),IF($G62&gt;=I$9,TREND(J$8:J$9,I$8:I$9,$G62),IF($G62&gt;=I$10,TREND(J$9:J$10,I$9:I$10,$G62),IF($G62&gt;=I$11,TREND(J$10:J$11,I$10:I$11,$G62),0)))))</f>
        <v>0.38333333333333325</v>
      </c>
      <c r="J62" s="3"/>
      <c r="K62" s="3"/>
      <c r="L62" s="23"/>
      <c r="M62" s="23"/>
      <c r="N62" s="63" cm="1">
        <f t="array" ref="N62">IF($G62&gt;=N$7,TREND(O$6:O$7,N$6:N$7,$G62),IF($G62&gt;=N$8,TREND(O$7:O$8,N$7:N$8,$G62),IF($G62&gt;=N$9,TREND(O$8:O$9,N$8:N$9,$G62),IF($G62&gt;=N$10,TREND(O$9:O$10,N$9:N$10,$G62),IF($G62&gt;=N$11,TREND(O$10:O$11,N$10:N$11,$G62),0)))))</f>
        <v>0.39</v>
      </c>
      <c r="O62" s="3"/>
      <c r="P62" s="3"/>
      <c r="Q62" s="3"/>
      <c r="R62" s="3"/>
      <c r="S62" s="63" cm="1">
        <f t="array" ref="S62">IF($G62&gt;=S$7,TREND(T$6:T$7,S$6:S$7,$G62),IF($G62&gt;=S$8,TREND(T$7:T$8,S$7:S$8,$G62),IF($G62&gt;=S$9,TREND(T$8:T$9,S$8:S$9,$G62),IF($G62&gt;=S$10,TREND(T$9:T$10,S$9:S$10,$G62),IF($G62&gt;=S$11,TREND(T$10:T$11,S$10:S$11,$G62),0)))))</f>
        <v>0.4</v>
      </c>
      <c r="T62" s="3"/>
      <c r="U62" s="3"/>
      <c r="V62" s="3"/>
      <c r="W62" s="3"/>
      <c r="X62" s="152">
        <v>0</v>
      </c>
      <c r="Y62" s="3"/>
      <c r="Z62" s="3"/>
      <c r="AA62" s="3"/>
      <c r="AB62" s="3"/>
    </row>
    <row r="63" spans="1:28" x14ac:dyDescent="0.3">
      <c r="A63" s="63">
        <f t="shared" si="0"/>
        <v>0.39926558089033654</v>
      </c>
      <c r="D63" s="179"/>
      <c r="F63" s="21"/>
      <c r="G63" s="162">
        <v>0.31</v>
      </c>
      <c r="H63" s="22"/>
      <c r="I63" s="63" cm="1">
        <f t="array" ref="I63">IF($G63&gt;=I$7,TREND(J$6:J$7,I$6:I$7,$G63),IF($G63&gt;=I$8,TREND(J$7:J$8,I$7:I$8,$G63),IF($G63&gt;=I$9,TREND(J$8:J$9,I$8:I$9,$G63),IF($G63&gt;=I$10,TREND(J$9:J$10,I$9:I$10,$G63),IF($G63&gt;=I$11,TREND(J$10:J$11,I$10:I$11,$G63),0)))))</f>
        <v>0.39666666666666661</v>
      </c>
      <c r="J63" s="3"/>
      <c r="K63" s="3"/>
      <c r="L63" s="23"/>
      <c r="M63" s="23"/>
      <c r="N63" s="63" cm="1">
        <f t="array" ref="N63">IF($G63&gt;=N$7,TREND(O$6:O$7,N$6:N$7,$G63),IF($G63&gt;=N$8,TREND(O$7:O$8,N$7:N$8,$G63),IF($G63&gt;=N$9,TREND(O$8:O$9,N$8:N$9,$G63),IF($G63&gt;=N$10,TREND(O$9:O$10,N$9:N$10,$G63),IF($G63&gt;=N$11,TREND(O$10:O$11,N$10:N$11,$G63),0)))))</f>
        <v>0.39733333333333332</v>
      </c>
      <c r="O63" s="3"/>
      <c r="P63" s="3"/>
      <c r="Q63" s="3"/>
      <c r="R63" s="3"/>
      <c r="S63" s="63" cm="1">
        <f t="array" ref="S63">IF($G63&gt;=S$7,TREND(T$6:T$7,S$6:S$7,$G63),IF($G63&gt;=S$8,TREND(T$7:T$8,S$7:S$8,$G63),IF($G63&gt;=S$9,TREND(T$8:T$9,S$8:S$9,$G63),IF($G63&gt;=S$10,TREND(T$9:T$10,S$9:S$10,$G63),IF($G63&gt;=S$11,TREND(T$10:T$11,S$10:S$11,$G63),0)))))</f>
        <v>0.40800000000000003</v>
      </c>
      <c r="T63" s="3"/>
      <c r="U63" s="3"/>
      <c r="V63" s="3"/>
      <c r="W63" s="3"/>
      <c r="X63" s="152">
        <v>0</v>
      </c>
      <c r="Y63" s="3"/>
      <c r="Z63" s="3"/>
      <c r="AA63" s="3"/>
      <c r="AB63" s="3"/>
    </row>
    <row r="64" spans="1:28" x14ac:dyDescent="0.3">
      <c r="A64" s="63">
        <f t="shared" si="0"/>
        <v>0.40740846905537459</v>
      </c>
      <c r="D64" s="179"/>
      <c r="F64" s="21"/>
      <c r="G64" s="162">
        <v>0.32</v>
      </c>
      <c r="H64" s="22"/>
      <c r="I64" s="63" cm="1">
        <f t="array" ref="I64">IF($G64&gt;=I$7,TREND(J$6:J$7,I$6:I$7,$G64),IF($G64&gt;=I$8,TREND(J$7:J$8,I$7:I$8,$G64),IF($G64&gt;=I$9,TREND(J$8:J$9,I$8:I$9,$G64),IF($G64&gt;=I$10,TREND(J$9:J$10,I$9:I$10,$G64),IF($G64&gt;=I$11,TREND(J$10:J$11,I$10:I$11,$G64),0)))))</f>
        <v>0.41</v>
      </c>
      <c r="J64" s="3"/>
      <c r="K64" s="3"/>
      <c r="L64" s="23"/>
      <c r="M64" s="23"/>
      <c r="N64" s="63" cm="1">
        <f t="array" ref="N64">IF($G64&gt;=N$7,TREND(O$6:O$7,N$6:N$7,$G64),IF($G64&gt;=N$8,TREND(O$7:O$8,N$7:N$8,$G64),IF($G64&gt;=N$9,TREND(O$8:O$9,N$8:N$9,$G64),IF($G64&gt;=N$10,TREND(O$9:O$10,N$9:N$10,$G64),IF($G64&gt;=N$11,TREND(O$10:O$11,N$10:N$11,$G64),0)))))</f>
        <v>0.40466666666666673</v>
      </c>
      <c r="O64" s="3"/>
      <c r="P64" s="3"/>
      <c r="Q64" s="3"/>
      <c r="R64" s="3"/>
      <c r="S64" s="63" cm="1">
        <f t="array" ref="S64">IF($G64&gt;=S$7,TREND(T$6:T$7,S$6:S$7,$G64),IF($G64&gt;=S$8,TREND(T$7:T$8,S$7:S$8,$G64),IF($G64&gt;=S$9,TREND(T$8:T$9,S$8:S$9,$G64),IF($G64&gt;=S$10,TREND(T$9:T$10,S$9:S$10,$G64),IF($G64&gt;=S$11,TREND(T$10:T$11,S$10:S$11,$G64),0)))))</f>
        <v>0.41600000000000004</v>
      </c>
      <c r="T64" s="3"/>
      <c r="U64" s="3"/>
      <c r="V64" s="3"/>
      <c r="W64" s="3"/>
      <c r="X64" s="152">
        <v>0</v>
      </c>
      <c r="Y64" s="3"/>
      <c r="Z64" s="3"/>
      <c r="AA64" s="3"/>
      <c r="AB64" s="3"/>
    </row>
    <row r="65" spans="1:28" x14ac:dyDescent="0.3">
      <c r="A65" s="63">
        <f t="shared" si="0"/>
        <v>0.41555135722041259</v>
      </c>
      <c r="D65" s="179"/>
      <c r="F65" s="21"/>
      <c r="G65" s="162">
        <v>0.33</v>
      </c>
      <c r="H65" s="24"/>
      <c r="I65" s="63" cm="1">
        <f t="array" ref="I65">IF($G65&gt;=I$7,TREND(J$6:J$7,I$6:I$7,$G65),IF($G65&gt;=I$8,TREND(J$7:J$8,I$7:I$8,$G65),IF($G65&gt;=I$9,TREND(J$8:J$9,I$8:I$9,$G65),IF($G65&gt;=I$10,TREND(J$9:J$10,I$9:I$10,$G65),IF($G65&gt;=I$11,TREND(J$10:J$11,I$10:I$11,$G65),0)))))</f>
        <v>0.42333333333333334</v>
      </c>
      <c r="J65" s="3"/>
      <c r="K65" s="3"/>
      <c r="L65" s="23"/>
      <c r="M65" s="23"/>
      <c r="N65" s="63" cm="1">
        <f t="array" ref="N65">IF($G65&gt;=N$7,TREND(O$6:O$7,N$6:N$7,$G65),IF($G65&gt;=N$8,TREND(O$7:O$8,N$7:N$8,$G65),IF($G65&gt;=N$9,TREND(O$8:O$9,N$8:N$9,$G65),IF($G65&gt;=N$10,TREND(O$9:O$10,N$9:N$10,$G65),IF($G65&gt;=N$11,TREND(O$10:O$11,N$10:N$11,$G65),0)))))</f>
        <v>0.41200000000000003</v>
      </c>
      <c r="O65" s="3"/>
      <c r="P65" s="3"/>
      <c r="Q65" s="3"/>
      <c r="R65" s="3"/>
      <c r="S65" s="63" cm="1">
        <f t="array" ref="S65">IF($G65&gt;=S$7,TREND(T$6:T$7,S$6:S$7,$G65),IF($G65&gt;=S$8,TREND(T$7:T$8,S$7:S$8,$G65),IF($G65&gt;=S$9,TREND(T$8:T$9,S$8:S$9,$G65),IF($G65&gt;=S$10,TREND(T$9:T$10,S$9:S$10,$G65),IF($G65&gt;=S$11,TREND(T$10:T$11,S$10:S$11,$G65),0)))))</f>
        <v>0.42400000000000004</v>
      </c>
      <c r="T65" s="3"/>
      <c r="U65" s="3"/>
      <c r="V65" s="3"/>
      <c r="W65" s="3"/>
      <c r="X65" s="152">
        <v>0</v>
      </c>
      <c r="Y65" s="3"/>
      <c r="Z65" s="3"/>
      <c r="AA65" s="3"/>
      <c r="AB65" s="3"/>
    </row>
    <row r="66" spans="1:28" x14ac:dyDescent="0.3">
      <c r="A66" s="63">
        <f t="shared" si="0"/>
        <v>0.42369424538545053</v>
      </c>
      <c r="D66" s="179"/>
      <c r="F66" s="21"/>
      <c r="G66" s="162">
        <v>0.34</v>
      </c>
      <c r="I66" s="63" cm="1">
        <f t="array" ref="I66">IF($G66&gt;=I$7,TREND(J$6:J$7,I$6:I$7,$G66),IF($G66&gt;=I$8,TREND(J$7:J$8,I$7:I$8,$G66),IF($G66&gt;=I$9,TREND(J$8:J$9,I$8:I$9,$G66),IF($G66&gt;=I$10,TREND(J$9:J$10,I$9:I$10,$G66),IF($G66&gt;=I$11,TREND(J$10:J$11,I$10:I$11,$G66),0)))))</f>
        <v>0.43666666666666665</v>
      </c>
      <c r="J66" s="3"/>
      <c r="K66" s="3"/>
      <c r="N66" s="63" cm="1">
        <f t="array" ref="N66">IF($G66&gt;=N$7,TREND(O$6:O$7,N$6:N$7,$G66),IF($G66&gt;=N$8,TREND(O$7:O$8,N$7:N$8,$G66),IF($G66&gt;=N$9,TREND(O$8:O$9,N$8:N$9,$G66),IF($G66&gt;=N$10,TREND(O$9:O$10,N$9:N$10,$G66),IF($G66&gt;=N$11,TREND(O$10:O$11,N$10:N$11,$G66),0)))))</f>
        <v>0.41933333333333334</v>
      </c>
      <c r="O66" s="3"/>
      <c r="P66" s="3"/>
      <c r="Q66" s="3"/>
      <c r="R66" s="3"/>
      <c r="S66" s="63" cm="1">
        <f t="array" ref="S66">IF($G66&gt;=S$7,TREND(T$6:T$7,S$6:S$7,$G66),IF($G66&gt;=S$8,TREND(T$7:T$8,S$7:S$8,$G66),IF($G66&gt;=S$9,TREND(T$8:T$9,S$8:S$9,$G66),IF($G66&gt;=S$10,TREND(T$9:T$10,S$9:S$10,$G66),IF($G66&gt;=S$11,TREND(T$10:T$11,S$10:S$11,$G66),0)))))</f>
        <v>0.43200000000000005</v>
      </c>
      <c r="T66" s="3"/>
      <c r="U66" s="3"/>
      <c r="V66" s="3"/>
      <c r="W66" s="3"/>
      <c r="X66" s="152">
        <v>0</v>
      </c>
      <c r="Y66" s="3"/>
      <c r="Z66" s="3"/>
      <c r="AA66" s="3"/>
      <c r="AB66" s="3"/>
    </row>
    <row r="67" spans="1:28" x14ac:dyDescent="0.3">
      <c r="A67" s="63">
        <f t="shared" si="0"/>
        <v>0.43183713355048858</v>
      </c>
      <c r="D67" s="179"/>
      <c r="F67" s="21"/>
      <c r="G67" s="162">
        <v>0.35</v>
      </c>
      <c r="I67" s="63" cm="1">
        <f t="array" ref="I67">IF($G67&gt;=I$7,TREND(J$6:J$7,I$6:I$7,$G67),IF($G67&gt;=I$8,TREND(J$7:J$8,I$7:I$8,$G67),IF($G67&gt;=I$9,TREND(J$8:J$9,I$8:I$9,$G67),IF($G67&gt;=I$10,TREND(J$9:J$10,I$9:I$10,$G67),IF($G67&gt;=I$11,TREND(J$10:J$11,I$10:I$11,$G67),0)))))</f>
        <v>0.4499999999999999</v>
      </c>
      <c r="J67" s="3"/>
      <c r="K67" s="3"/>
      <c r="N67" s="63" cm="1">
        <f t="array" ref="N67">IF($G67&gt;=N$7,TREND(O$6:O$7,N$6:N$7,$G67),IF($G67&gt;=N$8,TREND(O$7:O$8,N$7:N$8,$G67),IF($G67&gt;=N$9,TREND(O$8:O$9,N$8:N$9,$G67),IF($G67&gt;=N$10,TREND(O$9:O$10,N$9:N$10,$G67),IF($G67&gt;=N$11,TREND(O$10:O$11,N$10:N$11,$G67),0)))))</f>
        <v>0.42666666666666669</v>
      </c>
      <c r="O67" s="3"/>
      <c r="P67" s="3"/>
      <c r="Q67" s="3"/>
      <c r="R67" s="3"/>
      <c r="S67" s="63" cm="1">
        <f t="array" ref="S67">IF($G67&gt;=S$7,TREND(T$6:T$7,S$6:S$7,$G67),IF($G67&gt;=S$8,TREND(T$7:T$8,S$7:S$8,$G67),IF($G67&gt;=S$9,TREND(T$8:T$9,S$8:S$9,$G67),IF($G67&gt;=S$10,TREND(T$9:T$10,S$9:S$10,$G67),IF($G67&gt;=S$11,TREND(T$10:T$11,S$10:S$11,$G67),0)))))</f>
        <v>0.44</v>
      </c>
      <c r="T67" s="3"/>
      <c r="U67" s="3"/>
      <c r="V67" s="3"/>
      <c r="W67" s="3"/>
      <c r="X67" s="152">
        <v>0</v>
      </c>
      <c r="Y67" s="3"/>
      <c r="Z67" s="3"/>
      <c r="AA67" s="3"/>
      <c r="AB67" s="3"/>
    </row>
    <row r="68" spans="1:28" x14ac:dyDescent="0.3">
      <c r="A68" s="63">
        <f t="shared" si="0"/>
        <v>0.43931498371335498</v>
      </c>
      <c r="D68" s="179"/>
      <c r="F68" s="21"/>
      <c r="G68" s="162">
        <v>0.36</v>
      </c>
      <c r="I68" s="63" cm="1">
        <f t="array" ref="I68">IF($G68&gt;=I$7,TREND(J$6:J$7,I$6:I$7,$G68),IF($G68&gt;=I$8,TREND(J$7:J$8,I$7:I$8,$G68),IF($G68&gt;=I$9,TREND(J$8:J$9,I$8:I$9,$G68),IF($G68&gt;=I$10,TREND(J$9:J$10,I$9:I$10,$G68),IF($G68&gt;=I$11,TREND(J$10:J$11,I$10:I$11,$G68),0)))))</f>
        <v>0.45749999999999996</v>
      </c>
      <c r="J68" s="3"/>
      <c r="K68" s="3"/>
      <c r="N68" s="63" cm="1">
        <f t="array" ref="N68">IF($G68&gt;=N$7,TREND(O$6:O$7,N$6:N$7,$G68),IF($G68&gt;=N$8,TREND(O$7:O$8,N$7:N$8,$G68),IF($G68&gt;=N$9,TREND(O$8:O$9,N$8:N$9,$G68),IF($G68&gt;=N$10,TREND(O$9:O$10,N$9:N$10,$G68),IF($G68&gt;=N$11,TREND(O$10:O$11,N$10:N$11,$G68),0)))))</f>
        <v>0.434</v>
      </c>
      <c r="O68" s="3"/>
      <c r="P68" s="3"/>
      <c r="Q68" s="3"/>
      <c r="R68" s="3"/>
      <c r="S68" s="63" cm="1">
        <f t="array" ref="S68">IF($G68&gt;=S$7,TREND(T$6:T$7,S$6:S$7,$G68),IF($G68&gt;=S$8,TREND(T$7:T$8,S$7:S$8,$G68),IF($G68&gt;=S$9,TREND(T$8:T$9,S$8:S$9,$G68),IF($G68&gt;=S$10,TREND(T$9:T$10,S$9:S$10,$G68),IF($G68&gt;=S$11,TREND(T$10:T$11,S$10:S$11,$G68),0)))))</f>
        <v>0.44800000000000001</v>
      </c>
      <c r="T68" s="3"/>
      <c r="U68" s="3"/>
      <c r="V68" s="3"/>
      <c r="W68" s="3"/>
      <c r="X68" s="152">
        <v>0</v>
      </c>
      <c r="Y68" s="3"/>
      <c r="Z68" s="3"/>
      <c r="AA68" s="3"/>
      <c r="AB68" s="3"/>
    </row>
    <row r="69" spans="1:28" x14ac:dyDescent="0.3">
      <c r="A69" s="63">
        <f t="shared" si="0"/>
        <v>0.44679283387622154</v>
      </c>
      <c r="D69" s="179"/>
      <c r="F69" s="21"/>
      <c r="G69" s="162">
        <v>0.37</v>
      </c>
      <c r="I69" s="63" cm="1">
        <f t="array" ref="I69">IF($G69&gt;=I$7,TREND(J$6:J$7,I$6:I$7,$G69),IF($G69&gt;=I$8,TREND(J$7:J$8,I$7:I$8,$G69),IF($G69&gt;=I$9,TREND(J$8:J$9,I$8:I$9,$G69),IF($G69&gt;=I$10,TREND(J$9:J$10,I$9:I$10,$G69),IF($G69&gt;=I$11,TREND(J$10:J$11,I$10:I$11,$G69),0)))))</f>
        <v>0.46499999999999991</v>
      </c>
      <c r="J69" s="3"/>
      <c r="K69" s="3"/>
      <c r="N69" s="63" cm="1">
        <f t="array" ref="N69">IF($G69&gt;=N$7,TREND(O$6:O$7,N$6:N$7,$G69),IF($G69&gt;=N$8,TREND(O$7:O$8,N$7:N$8,$G69),IF($G69&gt;=N$9,TREND(O$8:O$9,N$8:N$9,$G69),IF($G69&gt;=N$10,TREND(O$9:O$10,N$9:N$10,$G69),IF($G69&gt;=N$11,TREND(O$10:O$11,N$10:N$11,$G69),0)))))</f>
        <v>0.44133333333333336</v>
      </c>
      <c r="O69" s="3"/>
      <c r="P69" s="3"/>
      <c r="Q69" s="3"/>
      <c r="R69" s="3"/>
      <c r="S69" s="63" cm="1">
        <f t="array" ref="S69">IF($G69&gt;=S$7,TREND(T$6:T$7,S$6:S$7,$G69),IF($G69&gt;=S$8,TREND(T$7:T$8,S$7:S$8,$G69),IF($G69&gt;=S$9,TREND(T$8:T$9,S$8:S$9,$G69),IF($G69&gt;=S$10,TREND(T$9:T$10,S$9:S$10,$G69),IF($G69&gt;=S$11,TREND(T$10:T$11,S$10:S$11,$G69),0)))))</f>
        <v>0.45600000000000002</v>
      </c>
      <c r="T69" s="3"/>
      <c r="U69" s="3"/>
      <c r="V69" s="3"/>
      <c r="W69" s="3"/>
      <c r="X69" s="152">
        <v>0</v>
      </c>
      <c r="Y69" s="3"/>
      <c r="Z69" s="3"/>
      <c r="AA69" s="3"/>
      <c r="AB69" s="3"/>
    </row>
    <row r="70" spans="1:28" x14ac:dyDescent="0.3">
      <c r="A70" s="63">
        <f t="shared" si="0"/>
        <v>0.45427068403908794</v>
      </c>
      <c r="D70" s="179"/>
      <c r="F70" s="21"/>
      <c r="G70" s="162">
        <v>0.38</v>
      </c>
      <c r="I70" s="63" cm="1">
        <f t="array" ref="I70">IF($G70&gt;=I$7,TREND(J$6:J$7,I$6:I$7,$G70),IF($G70&gt;=I$8,TREND(J$7:J$8,I$7:I$8,$G70),IF($G70&gt;=I$9,TREND(J$8:J$9,I$8:I$9,$G70),IF($G70&gt;=I$10,TREND(J$9:J$10,I$9:I$10,$G70),IF($G70&gt;=I$11,TREND(J$10:J$11,I$10:I$11,$G70),0)))))</f>
        <v>0.47249999999999998</v>
      </c>
      <c r="J70" s="3"/>
      <c r="K70" s="3"/>
      <c r="N70" s="63" cm="1">
        <f t="array" ref="N70">IF($G70&gt;=N$7,TREND(O$6:O$7,N$6:N$7,$G70),IF($G70&gt;=N$8,TREND(O$7:O$8,N$7:N$8,$G70),IF($G70&gt;=N$9,TREND(O$8:O$9,N$8:N$9,$G70),IF($G70&gt;=N$10,TREND(O$9:O$10,N$9:N$10,$G70),IF($G70&gt;=N$11,TREND(O$10:O$11,N$10:N$11,$G70),0)))))</f>
        <v>0.44866666666666671</v>
      </c>
      <c r="O70" s="3"/>
      <c r="P70" s="3"/>
      <c r="Q70" s="3"/>
      <c r="R70" s="3"/>
      <c r="S70" s="63" cm="1">
        <f t="array" ref="S70">IF($G70&gt;=S$7,TREND(T$6:T$7,S$6:S$7,$G70),IF($G70&gt;=S$8,TREND(T$7:T$8,S$7:S$8,$G70),IF($G70&gt;=S$9,TREND(T$8:T$9,S$8:S$9,$G70),IF($G70&gt;=S$10,TREND(T$9:T$10,S$9:S$10,$G70),IF($G70&gt;=S$11,TREND(T$10:T$11,S$10:S$11,$G70),0)))))</f>
        <v>0.46400000000000002</v>
      </c>
      <c r="T70" s="3"/>
      <c r="U70" s="3"/>
      <c r="V70" s="3"/>
      <c r="W70" s="3"/>
      <c r="X70" s="152">
        <v>0</v>
      </c>
      <c r="Y70" s="3"/>
      <c r="Z70" s="3"/>
      <c r="AA70" s="3"/>
      <c r="AB70" s="3"/>
    </row>
    <row r="71" spans="1:28" x14ac:dyDescent="0.3">
      <c r="A71" s="63">
        <f t="shared" si="0"/>
        <v>0.46174853420195439</v>
      </c>
      <c r="D71" s="179"/>
      <c r="F71" s="21"/>
      <c r="G71" s="162">
        <v>0.39</v>
      </c>
      <c r="I71" s="63" cm="1">
        <f t="array" ref="I71">IF($G71&gt;=I$7,TREND(J$6:J$7,I$6:I$7,$G71),IF($G71&gt;=I$8,TREND(J$7:J$8,I$7:I$8,$G71),IF($G71&gt;=I$9,TREND(J$8:J$9,I$8:I$9,$G71),IF($G71&gt;=I$10,TREND(J$9:J$10,I$9:I$10,$G71),IF($G71&gt;=I$11,TREND(J$10:J$11,I$10:I$11,$G71),0)))))</f>
        <v>0.47999999999999993</v>
      </c>
      <c r="J71" s="3"/>
      <c r="K71" s="3"/>
      <c r="N71" s="63" cm="1">
        <f t="array" ref="N71">IF($G71&gt;=N$7,TREND(O$6:O$7,N$6:N$7,$G71),IF($G71&gt;=N$8,TREND(O$7:O$8,N$7:N$8,$G71),IF($G71&gt;=N$9,TREND(O$8:O$9,N$8:N$9,$G71),IF($G71&gt;=N$10,TREND(O$9:O$10,N$9:N$10,$G71),IF($G71&gt;=N$11,TREND(O$10:O$11,N$10:N$11,$G71),0)))))</f>
        <v>0.45600000000000002</v>
      </c>
      <c r="O71" s="3"/>
      <c r="P71" s="3"/>
      <c r="Q71" s="3"/>
      <c r="R71" s="3"/>
      <c r="S71" s="63" cm="1">
        <f t="array" ref="S71">IF($G71&gt;=S$7,TREND(T$6:T$7,S$6:S$7,$G71),IF($G71&gt;=S$8,TREND(T$7:T$8,S$7:S$8,$G71),IF($G71&gt;=S$9,TREND(T$8:T$9,S$8:S$9,$G71),IF($G71&gt;=S$10,TREND(T$9:T$10,S$9:S$10,$G71),IF($G71&gt;=S$11,TREND(T$10:T$11,S$10:S$11,$G71),0)))))</f>
        <v>0.47200000000000003</v>
      </c>
      <c r="T71" s="3"/>
      <c r="U71" s="3"/>
      <c r="V71" s="3"/>
      <c r="W71" s="3"/>
      <c r="X71" s="152">
        <v>0</v>
      </c>
      <c r="Y71" s="3"/>
      <c r="Z71" s="3"/>
      <c r="AA71" s="3"/>
      <c r="AB71" s="3"/>
    </row>
    <row r="72" spans="1:28" x14ac:dyDescent="0.3">
      <c r="A72" s="63">
        <f t="shared" si="0"/>
        <v>0.46922638436482078</v>
      </c>
      <c r="D72" s="179"/>
      <c r="F72" s="21"/>
      <c r="G72" s="162">
        <v>0.4</v>
      </c>
      <c r="I72" s="63" cm="1">
        <f t="array" ref="I72">IF($G72&gt;=I$7,TREND(J$6:J$7,I$6:I$7,$G72),IF($G72&gt;=I$8,TREND(J$7:J$8,I$7:I$8,$G72),IF($G72&gt;=I$9,TREND(J$8:J$9,I$8:I$9,$G72),IF($G72&gt;=I$10,TREND(J$9:J$10,I$9:I$10,$G72),IF($G72&gt;=I$11,TREND(J$10:J$11,I$10:I$11,$G72),0)))))</f>
        <v>0.48749999999999999</v>
      </c>
      <c r="J72" s="3"/>
      <c r="K72" s="3"/>
      <c r="N72" s="63" cm="1">
        <f t="array" ref="N72">IF($G72&gt;=N$7,TREND(O$6:O$7,N$6:N$7,$G72),IF($G72&gt;=N$8,TREND(O$7:O$8,N$7:N$8,$G72),IF($G72&gt;=N$9,TREND(O$8:O$9,N$8:N$9,$G72),IF($G72&gt;=N$10,TREND(O$9:O$10,N$9:N$10,$G72),IF($G72&gt;=N$11,TREND(O$10:O$11,N$10:N$11,$G72),0)))))</f>
        <v>0.46333333333333337</v>
      </c>
      <c r="O72" s="3"/>
      <c r="P72" s="3"/>
      <c r="Q72" s="3"/>
      <c r="R72" s="3"/>
      <c r="S72" s="63" cm="1">
        <f t="array" ref="S72">IF($G72&gt;=S$7,TREND(T$6:T$7,S$6:S$7,$G72),IF($G72&gt;=S$8,TREND(T$7:T$8,S$7:S$8,$G72),IF($G72&gt;=S$9,TREND(T$8:T$9,S$8:S$9,$G72),IF($G72&gt;=S$10,TREND(T$9:T$10,S$9:S$10,$G72),IF($G72&gt;=S$11,TREND(T$10:T$11,S$10:S$11,$G72),0)))))</f>
        <v>0.48000000000000004</v>
      </c>
      <c r="T72" s="3"/>
      <c r="U72" s="3"/>
      <c r="V72" s="3"/>
      <c r="W72" s="3"/>
      <c r="X72" s="152">
        <v>0</v>
      </c>
      <c r="Y72" s="3"/>
      <c r="Z72" s="3"/>
      <c r="AA72" s="3"/>
      <c r="AB72" s="3"/>
    </row>
    <row r="73" spans="1:28" x14ac:dyDescent="0.3">
      <c r="A73" s="63">
        <f t="shared" si="0"/>
        <v>0.47670423452768729</v>
      </c>
      <c r="D73" s="179"/>
      <c r="F73" s="21"/>
      <c r="G73" s="162">
        <v>0.41</v>
      </c>
      <c r="I73" s="63" cm="1">
        <f t="array" ref="I73">IF($G73&gt;=I$7,TREND(J$6:J$7,I$6:I$7,$G73),IF($G73&gt;=I$8,TREND(J$7:J$8,I$7:I$8,$G73),IF($G73&gt;=I$9,TREND(J$8:J$9,I$8:I$9,$G73),IF($G73&gt;=I$10,TREND(J$9:J$10,I$9:I$10,$G73),IF($G73&gt;=I$11,TREND(J$10:J$11,I$10:I$11,$G73),0)))))</f>
        <v>0.49499999999999994</v>
      </c>
      <c r="J73" s="3"/>
      <c r="K73" s="3"/>
      <c r="N73" s="63" cm="1">
        <f t="array" ref="N73">IF($G73&gt;=N$7,TREND(O$6:O$7,N$6:N$7,$G73),IF($G73&gt;=N$8,TREND(O$7:O$8,N$7:N$8,$G73),IF($G73&gt;=N$9,TREND(O$8:O$9,N$8:N$9,$G73),IF($G73&gt;=N$10,TREND(O$9:O$10,N$9:N$10,$G73),IF($G73&gt;=N$11,TREND(O$10:O$11,N$10:N$11,$G73),0)))))</f>
        <v>0.47066666666666668</v>
      </c>
      <c r="O73" s="3"/>
      <c r="P73" s="3"/>
      <c r="Q73" s="3"/>
      <c r="R73" s="3"/>
      <c r="S73" s="63" cm="1">
        <f t="array" ref="S73">IF($G73&gt;=S$7,TREND(T$6:T$7,S$6:S$7,$G73),IF($G73&gt;=S$8,TREND(T$7:T$8,S$7:S$8,$G73),IF($G73&gt;=S$9,TREND(T$8:T$9,S$8:S$9,$G73),IF($G73&gt;=S$10,TREND(T$9:T$10,S$9:S$10,$G73),IF($G73&gt;=S$11,TREND(T$10:T$11,S$10:S$11,$G73),0)))))</f>
        <v>0.48800000000000004</v>
      </c>
      <c r="T73" s="3"/>
      <c r="U73" s="3"/>
      <c r="V73" s="3"/>
      <c r="W73" s="3"/>
      <c r="X73" s="152">
        <v>0</v>
      </c>
      <c r="Y73" s="3"/>
      <c r="Z73" s="3"/>
      <c r="AA73" s="3"/>
      <c r="AB73" s="3"/>
    </row>
    <row r="74" spans="1:28" x14ac:dyDescent="0.3">
      <c r="A74" s="63">
        <f t="shared" si="0"/>
        <v>0.48418208469055368</v>
      </c>
      <c r="B74" s="4"/>
      <c r="D74" s="179"/>
      <c r="F74" s="21"/>
      <c r="G74" s="162">
        <v>0.42</v>
      </c>
      <c r="I74" s="63" cm="1">
        <f t="array" ref="I74">IF($G74&gt;=I$7,TREND(J$6:J$7,I$6:I$7,$G74),IF($G74&gt;=I$8,TREND(J$7:J$8,I$7:I$8,$G74),IF($G74&gt;=I$9,TREND(J$8:J$9,I$8:I$9,$G74),IF($G74&gt;=I$10,TREND(J$9:J$10,I$9:I$10,$G74),IF($G74&gt;=I$11,TREND(J$10:J$11,I$10:I$11,$G74),0)))))</f>
        <v>0.50249999999999995</v>
      </c>
      <c r="J74" s="3"/>
      <c r="K74" s="3"/>
      <c r="N74" s="63" cm="1">
        <f t="array" ref="N74">IF($G74&gt;=N$7,TREND(O$6:O$7,N$6:N$7,$G74),IF($G74&gt;=N$8,TREND(O$7:O$8,N$7:N$8,$G74),IF($G74&gt;=N$9,TREND(O$8:O$9,N$8:N$9,$G74),IF($G74&gt;=N$10,TREND(O$9:O$10,N$9:N$10,$G74),IF($G74&gt;=N$11,TREND(O$10:O$11,N$10:N$11,$G74),0)))))</f>
        <v>0.47799999999999998</v>
      </c>
      <c r="O74" s="3"/>
      <c r="P74" s="3"/>
      <c r="Q74" s="3"/>
      <c r="R74" s="3"/>
      <c r="S74" s="63" cm="1">
        <f t="array" ref="S74">IF($G74&gt;=S$7,TREND(T$6:T$7,S$6:S$7,$G74),IF($G74&gt;=S$8,TREND(T$7:T$8,S$7:S$8,$G74),IF($G74&gt;=S$9,TREND(T$8:T$9,S$8:S$9,$G74),IF($G74&gt;=S$10,TREND(T$9:T$10,S$9:S$10,$G74),IF($G74&gt;=S$11,TREND(T$10:T$11,S$10:S$11,$G74),0)))))</f>
        <v>0.49600000000000005</v>
      </c>
      <c r="T74" s="3"/>
      <c r="U74" s="3"/>
      <c r="V74" s="3"/>
      <c r="W74" s="3"/>
      <c r="X74" s="152">
        <v>0</v>
      </c>
      <c r="Y74" s="3"/>
      <c r="Z74" s="3"/>
      <c r="AA74" s="3"/>
      <c r="AB74" s="3"/>
    </row>
    <row r="75" spans="1:28" x14ac:dyDescent="0.3">
      <c r="A75" s="63">
        <f t="shared" si="0"/>
        <v>0.49165993485342013</v>
      </c>
      <c r="D75" s="179"/>
      <c r="F75" s="21"/>
      <c r="G75" s="162">
        <v>0.43</v>
      </c>
      <c r="I75" s="63" cm="1">
        <f t="array" ref="I75">IF($G75&gt;=I$7,TREND(J$6:J$7,I$6:I$7,$G75),IF($G75&gt;=I$8,TREND(J$7:J$8,I$7:I$8,$G75),IF($G75&gt;=I$9,TREND(J$8:J$9,I$8:I$9,$G75),IF($G75&gt;=I$10,TREND(J$9:J$10,I$9:I$10,$G75),IF($G75&gt;=I$11,TREND(J$10:J$11,I$10:I$11,$G75),0)))))</f>
        <v>0.51</v>
      </c>
      <c r="J75" s="3"/>
      <c r="K75" s="3"/>
      <c r="N75" s="63" cm="1">
        <f t="array" ref="N75">IF($G75&gt;=N$7,TREND(O$6:O$7,N$6:N$7,$G75),IF($G75&gt;=N$8,TREND(O$7:O$8,N$7:N$8,$G75),IF($G75&gt;=N$9,TREND(O$8:O$9,N$8:N$9,$G75),IF($G75&gt;=N$10,TREND(O$9:O$10,N$9:N$10,$G75),IF($G75&gt;=N$11,TREND(O$10:O$11,N$10:N$11,$G75),0)))))</f>
        <v>0.48533333333333334</v>
      </c>
      <c r="O75" s="3"/>
      <c r="P75" s="3"/>
      <c r="Q75" s="3"/>
      <c r="R75" s="3"/>
      <c r="S75" s="63" cm="1">
        <f t="array" ref="S75">IF($G75&gt;=S$7,TREND(T$6:T$7,S$6:S$7,$G75),IF($G75&gt;=S$8,TREND(T$7:T$8,S$7:S$8,$G75),IF($G75&gt;=S$9,TREND(T$8:T$9,S$8:S$9,$G75),IF($G75&gt;=S$10,TREND(T$9:T$10,S$9:S$10,$G75),IF($G75&gt;=S$11,TREND(T$10:T$11,S$10:S$11,$G75),0)))))</f>
        <v>0.504</v>
      </c>
      <c r="T75" s="3"/>
      <c r="U75" s="3"/>
      <c r="V75" s="3"/>
      <c r="W75" s="3"/>
      <c r="X75" s="152">
        <v>0</v>
      </c>
      <c r="Y75" s="3"/>
      <c r="Z75" s="3"/>
      <c r="AA75" s="3"/>
      <c r="AB75" s="3"/>
    </row>
    <row r="76" spans="1:28" x14ac:dyDescent="0.3">
      <c r="A76" s="63">
        <f t="shared" si="0"/>
        <v>0.49913778501628664</v>
      </c>
      <c r="D76" s="179"/>
      <c r="F76" s="21"/>
      <c r="G76" s="162">
        <v>0.44</v>
      </c>
      <c r="I76" s="63" cm="1">
        <f t="array" ref="I76">IF($G76&gt;=I$7,TREND(J$6:J$7,I$6:I$7,$G76),IF($G76&gt;=I$8,TREND(J$7:J$8,I$7:I$8,$G76),IF($G76&gt;=I$9,TREND(J$8:J$9,I$8:I$9,$G76),IF($G76&gt;=I$10,TREND(J$9:J$10,I$9:I$10,$G76),IF($G76&gt;=I$11,TREND(J$10:J$11,I$10:I$11,$G76),0)))))</f>
        <v>0.51749999999999996</v>
      </c>
      <c r="J76" s="3"/>
      <c r="K76" s="3"/>
      <c r="N76" s="63" cm="1">
        <f t="array" ref="N76">IF($G76&gt;=N$7,TREND(O$6:O$7,N$6:N$7,$G76),IF($G76&gt;=N$8,TREND(O$7:O$8,N$7:N$8,$G76),IF($G76&gt;=N$9,TREND(O$8:O$9,N$8:N$9,$G76),IF($G76&gt;=N$10,TREND(O$9:O$10,N$9:N$10,$G76),IF($G76&gt;=N$11,TREND(O$10:O$11,N$10:N$11,$G76),0)))))</f>
        <v>0.4926666666666667</v>
      </c>
      <c r="O76" s="3"/>
      <c r="P76" s="3"/>
      <c r="Q76" s="3"/>
      <c r="R76" s="3"/>
      <c r="S76" s="63" cm="1">
        <f t="array" ref="S76">IF($G76&gt;=S$7,TREND(T$6:T$7,S$6:S$7,$G76),IF($G76&gt;=S$8,TREND(T$7:T$8,S$7:S$8,$G76),IF($G76&gt;=S$9,TREND(T$8:T$9,S$8:S$9,$G76),IF($G76&gt;=S$10,TREND(T$9:T$10,S$9:S$10,$G76),IF($G76&gt;=S$11,TREND(T$10:T$11,S$10:S$11,$G76),0)))))</f>
        <v>0.51200000000000001</v>
      </c>
      <c r="T76" s="3"/>
      <c r="U76" s="3"/>
      <c r="V76" s="3"/>
      <c r="W76" s="3"/>
      <c r="X76" s="152">
        <v>0</v>
      </c>
      <c r="Y76" s="3"/>
      <c r="Z76" s="3"/>
      <c r="AA76" s="3"/>
      <c r="AB76" s="3"/>
    </row>
    <row r="77" spans="1:28" x14ac:dyDescent="0.3">
      <c r="A77" s="63">
        <f t="shared" si="0"/>
        <v>0.50661563517915298</v>
      </c>
      <c r="D77" s="179"/>
      <c r="F77" s="21"/>
      <c r="G77" s="162">
        <v>0.45</v>
      </c>
      <c r="I77" s="63" cm="1">
        <f t="array" ref="I77">IF($G77&gt;=I$7,TREND(J$6:J$7,I$6:I$7,$G77),IF($G77&gt;=I$8,TREND(J$7:J$8,I$7:I$8,$G77),IF($G77&gt;=I$9,TREND(J$8:J$9,I$8:I$9,$G77),IF($G77&gt;=I$10,TREND(J$9:J$10,I$9:I$10,$G77),IF($G77&gt;=I$11,TREND(J$10:J$11,I$10:I$11,$G77),0)))))</f>
        <v>0.52499999999999991</v>
      </c>
      <c r="J77" s="3"/>
      <c r="K77" s="3"/>
      <c r="N77" s="63" cm="1">
        <f t="array" ref="N77">IF($G77&gt;=N$7,TREND(O$6:O$7,N$6:N$7,$G77),IF($G77&gt;=N$8,TREND(O$7:O$8,N$7:N$8,$G77),IF($G77&gt;=N$9,TREND(O$8:O$9,N$8:N$9,$G77),IF($G77&gt;=N$10,TREND(O$9:O$10,N$9:N$10,$G77),IF($G77&gt;=N$11,TREND(O$10:O$11,N$10:N$11,$G77),0)))))</f>
        <v>0.5</v>
      </c>
      <c r="O77" s="3"/>
      <c r="P77" s="3"/>
      <c r="Q77" s="3"/>
      <c r="R77" s="3"/>
      <c r="S77" s="63" cm="1">
        <f t="array" ref="S77">IF($G77&gt;=S$7,TREND(T$6:T$7,S$6:S$7,$G77),IF($G77&gt;=S$8,TREND(T$7:T$8,S$7:S$8,$G77),IF($G77&gt;=S$9,TREND(T$8:T$9,S$8:S$9,$G77),IF($G77&gt;=S$10,TREND(T$9:T$10,S$9:S$10,$G77),IF($G77&gt;=S$11,TREND(T$10:T$11,S$10:S$11,$G77),0)))))</f>
        <v>0.52</v>
      </c>
      <c r="T77" s="3"/>
      <c r="U77" s="3"/>
      <c r="V77" s="3"/>
      <c r="W77" s="3"/>
      <c r="X77" s="152">
        <v>0</v>
      </c>
      <c r="Y77" s="3"/>
      <c r="Z77" s="3"/>
      <c r="AA77" s="3"/>
      <c r="AB77" s="3"/>
    </row>
    <row r="78" spans="1:28" x14ac:dyDescent="0.3">
      <c r="A78" s="63">
        <f t="shared" si="0"/>
        <v>0.51432605863192182</v>
      </c>
      <c r="D78" s="179"/>
      <c r="F78" s="21"/>
      <c r="G78" s="162">
        <v>0.46</v>
      </c>
      <c r="I78" s="63" cm="1">
        <f t="array" ref="I78">IF($G78&gt;=I$7,TREND(J$6:J$7,I$6:I$7,$G78),IF($G78&gt;=I$8,TREND(J$7:J$8,I$7:I$8,$G78),IF($G78&gt;=I$9,TREND(J$8:J$9,I$8:I$9,$G78),IF($G78&gt;=I$10,TREND(J$9:J$10,I$9:I$10,$G78),IF($G78&gt;=I$11,TREND(J$10:J$11,I$10:I$11,$G78),0)))))</f>
        <v>0.53249999999999997</v>
      </c>
      <c r="J78" s="3"/>
      <c r="K78" s="3"/>
      <c r="N78" s="63" cm="1">
        <f t="array" ref="N78">IF($G78&gt;=N$7,TREND(O$6:O$7,N$6:N$7,$G78),IF($G78&gt;=N$8,TREND(O$7:O$8,N$7:N$8,$G78),IF($G78&gt;=N$9,TREND(O$8:O$9,N$8:N$9,$G78),IF($G78&gt;=N$10,TREND(O$9:O$10,N$9:N$10,$G78),IF($G78&gt;=N$11,TREND(O$10:O$11,N$10:N$11,$G78),0)))))</f>
        <v>0.50766666666666671</v>
      </c>
      <c r="O78" s="3"/>
      <c r="P78" s="3"/>
      <c r="Q78" s="3"/>
      <c r="R78" s="3"/>
      <c r="S78" s="63" cm="1">
        <f t="array" ref="S78">IF($G78&gt;=S$7,TREND(T$6:T$7,S$6:S$7,$G78),IF($G78&gt;=S$8,TREND(T$7:T$8,S$7:S$8,$G78),IF($G78&gt;=S$9,TREND(T$8:T$9,S$8:S$9,$G78),IF($G78&gt;=S$10,TREND(T$9:T$10,S$9:S$10,$G78),IF($G78&gt;=S$11,TREND(T$10:T$11,S$10:S$11,$G78),0)))))</f>
        <v>0.52800000000000002</v>
      </c>
      <c r="T78" s="3"/>
      <c r="U78" s="3"/>
      <c r="V78" s="3"/>
      <c r="W78" s="3"/>
      <c r="X78" s="152">
        <v>0</v>
      </c>
      <c r="Y78" s="3"/>
      <c r="Z78" s="3"/>
      <c r="AA78" s="3"/>
      <c r="AB78" s="3"/>
    </row>
    <row r="79" spans="1:28" x14ac:dyDescent="0.3">
      <c r="A79" s="63">
        <f t="shared" si="0"/>
        <v>0.52203648208469045</v>
      </c>
      <c r="D79" s="179"/>
      <c r="F79" s="21"/>
      <c r="G79" s="162">
        <v>0.47</v>
      </c>
      <c r="I79" s="63" cm="1">
        <f t="array" ref="I79">IF($G79&gt;=I$7,TREND(J$6:J$7,I$6:I$7,$G79),IF($G79&gt;=I$8,TREND(J$7:J$8,I$7:I$8,$G79),IF($G79&gt;=I$9,TREND(J$8:J$9,I$8:I$9,$G79),IF($G79&gt;=I$10,TREND(J$9:J$10,I$9:I$10,$G79),IF($G79&gt;=I$11,TREND(J$10:J$11,I$10:I$11,$G79),0)))))</f>
        <v>0.53999999999999992</v>
      </c>
      <c r="J79" s="3"/>
      <c r="K79" s="3"/>
      <c r="N79" s="63" cm="1">
        <f t="array" ref="N79">IF($G79&gt;=N$7,TREND(O$6:O$7,N$6:N$7,$G79),IF($G79&gt;=N$8,TREND(O$7:O$8,N$7:N$8,$G79),IF($G79&gt;=N$9,TREND(O$8:O$9,N$8:N$9,$G79),IF($G79&gt;=N$10,TREND(O$9:O$10,N$9:N$10,$G79),IF($G79&gt;=N$11,TREND(O$10:O$11,N$10:N$11,$G79),0)))))</f>
        <v>0.51533333333333331</v>
      </c>
      <c r="O79" s="3"/>
      <c r="P79" s="3"/>
      <c r="Q79" s="3"/>
      <c r="R79" s="3"/>
      <c r="S79" s="63" cm="1">
        <f t="array" ref="S79">IF($G79&gt;=S$7,TREND(T$6:T$7,S$6:S$7,$G79),IF($G79&gt;=S$8,TREND(T$7:T$8,S$7:S$8,$G79),IF($G79&gt;=S$9,TREND(T$8:T$9,S$8:S$9,$G79),IF($G79&gt;=S$10,TREND(T$9:T$10,S$9:S$10,$G79),IF($G79&gt;=S$11,TREND(T$10:T$11,S$10:S$11,$G79),0)))))</f>
        <v>0.53600000000000003</v>
      </c>
      <c r="T79" s="3"/>
      <c r="U79" s="3"/>
      <c r="V79" s="3"/>
      <c r="W79" s="3"/>
      <c r="X79" s="152">
        <v>0</v>
      </c>
      <c r="Y79" s="3"/>
      <c r="Z79" s="3"/>
      <c r="AA79" s="3"/>
      <c r="AB79" s="3"/>
    </row>
    <row r="80" spans="1:28" x14ac:dyDescent="0.3">
      <c r="A80" s="63">
        <f t="shared" si="0"/>
        <v>0.52974690553745918</v>
      </c>
      <c r="D80" s="179"/>
      <c r="F80" s="21"/>
      <c r="G80" s="162">
        <v>0.48</v>
      </c>
      <c r="I80" s="63" cm="1">
        <f t="array" ref="I80">IF($G80&gt;=I$7,TREND(J$6:J$7,I$6:I$7,$G80),IF($G80&gt;=I$8,TREND(J$7:J$8,I$7:I$8,$G80),IF($G80&gt;=I$9,TREND(J$8:J$9,I$8:I$9,$G80),IF($G80&gt;=I$10,TREND(J$9:J$10,I$9:I$10,$G80),IF($G80&gt;=I$11,TREND(J$10:J$11,I$10:I$11,$G80),0)))))</f>
        <v>0.54749999999999988</v>
      </c>
      <c r="J80" s="3"/>
      <c r="K80" s="3"/>
      <c r="N80" s="63" cm="1">
        <f t="array" ref="N80">IF($G80&gt;=N$7,TREND(O$6:O$7,N$6:N$7,$G80),IF($G80&gt;=N$8,TREND(O$7:O$8,N$7:N$8,$G80),IF($G80&gt;=N$9,TREND(O$8:O$9,N$8:N$9,$G80),IF($G80&gt;=N$10,TREND(O$9:O$10,N$9:N$10,$G80),IF($G80&gt;=N$11,TREND(O$10:O$11,N$10:N$11,$G80),0)))))</f>
        <v>0.52299999999999991</v>
      </c>
      <c r="O80" s="3"/>
      <c r="P80" s="3"/>
      <c r="Q80" s="3"/>
      <c r="R80" s="3"/>
      <c r="S80" s="63" cm="1">
        <f t="array" ref="S80">IF($G80&gt;=S$7,TREND(T$6:T$7,S$6:S$7,$G80),IF($G80&gt;=S$8,TREND(T$7:T$8,S$7:S$8,$G80),IF($G80&gt;=S$9,TREND(T$8:T$9,S$8:S$9,$G80),IF($G80&gt;=S$10,TREND(T$9:T$10,S$9:S$10,$G80),IF($G80&gt;=S$11,TREND(T$10:T$11,S$10:S$11,$G80),0)))))</f>
        <v>0.54400000000000004</v>
      </c>
      <c r="T80" s="3"/>
      <c r="U80" s="3"/>
      <c r="V80" s="3"/>
      <c r="W80" s="3"/>
      <c r="X80" s="152">
        <v>0</v>
      </c>
      <c r="Y80" s="3"/>
      <c r="Z80" s="3"/>
      <c r="AA80" s="3"/>
      <c r="AB80" s="3"/>
    </row>
    <row r="81" spans="1:28" x14ac:dyDescent="0.3">
      <c r="A81" s="63">
        <f t="shared" si="0"/>
        <v>0.53745732899022791</v>
      </c>
      <c r="D81" s="179"/>
      <c r="F81" s="21"/>
      <c r="G81" s="162">
        <v>0.49</v>
      </c>
      <c r="I81" s="63" cm="1">
        <f t="array" ref="I81">IF($G81&gt;=I$7,TREND(J$6:J$7,I$6:I$7,$G81),IF($G81&gt;=I$8,TREND(J$7:J$8,I$7:I$8,$G81),IF($G81&gt;=I$9,TREND(J$8:J$9,I$8:I$9,$G81),IF($G81&gt;=I$10,TREND(J$9:J$10,I$9:I$10,$G81),IF($G81&gt;=I$11,TREND(J$10:J$11,I$10:I$11,$G81),0)))))</f>
        <v>0.55499999999999994</v>
      </c>
      <c r="J81" s="3"/>
      <c r="K81" s="3"/>
      <c r="N81" s="63" cm="1">
        <f t="array" ref="N81">IF($G81&gt;=N$7,TREND(O$6:O$7,N$6:N$7,$G81),IF($G81&gt;=N$8,TREND(O$7:O$8,N$7:N$8,$G81),IF($G81&gt;=N$9,TREND(O$8:O$9,N$8:N$9,$G81),IF($G81&gt;=N$10,TREND(O$9:O$10,N$9:N$10,$G81),IF($G81&gt;=N$11,TREND(O$10:O$11,N$10:N$11,$G81),0)))))</f>
        <v>0.53066666666666662</v>
      </c>
      <c r="O81" s="3"/>
      <c r="P81" s="3"/>
      <c r="Q81" s="3"/>
      <c r="R81" s="3"/>
      <c r="S81" s="63" cm="1">
        <f t="array" ref="S81">IF($G81&gt;=S$7,TREND(T$6:T$7,S$6:S$7,$G81),IF($G81&gt;=S$8,TREND(T$7:T$8,S$7:S$8,$G81),IF($G81&gt;=S$9,TREND(T$8:T$9,S$8:S$9,$G81),IF($G81&gt;=S$10,TREND(T$9:T$10,S$9:S$10,$G81),IF($G81&gt;=S$11,TREND(T$10:T$11,S$10:S$11,$G81),0)))))</f>
        <v>0.55200000000000005</v>
      </c>
      <c r="T81" s="3"/>
      <c r="U81" s="3"/>
      <c r="V81" s="3"/>
      <c r="W81" s="3"/>
      <c r="X81" s="152">
        <v>0</v>
      </c>
      <c r="Y81" s="3"/>
      <c r="Z81" s="3"/>
      <c r="AA81" s="3"/>
      <c r="AB81" s="3"/>
    </row>
    <row r="82" spans="1:28" x14ac:dyDescent="0.3">
      <c r="A82" s="63">
        <f t="shared" si="0"/>
        <v>0.54516775244299664</v>
      </c>
      <c r="D82" s="179"/>
      <c r="F82" s="21"/>
      <c r="G82" s="162">
        <v>0.5</v>
      </c>
      <c r="I82" s="63" cm="1">
        <f t="array" ref="I82">IF($G82&gt;=I$7,TREND(J$6:J$7,I$6:I$7,$G82),IF($G82&gt;=I$8,TREND(J$7:J$8,I$7:I$8,$G82),IF($G82&gt;=I$9,TREND(J$8:J$9,I$8:I$9,$G82),IF($G82&gt;=I$10,TREND(J$9:J$10,I$9:I$10,$G82),IF($G82&gt;=I$11,TREND(J$10:J$11,I$10:I$11,$G82),0)))))</f>
        <v>0.5625</v>
      </c>
      <c r="J82" s="3"/>
      <c r="K82" s="3"/>
      <c r="N82" s="63" cm="1">
        <f t="array" ref="N82">IF($G82&gt;=N$7,TREND(O$6:O$7,N$6:N$7,$G82),IF($G82&gt;=N$8,TREND(O$7:O$8,N$7:N$8,$G82),IF($G82&gt;=N$9,TREND(O$8:O$9,N$8:N$9,$G82),IF($G82&gt;=N$10,TREND(O$9:O$10,N$9:N$10,$G82),IF($G82&gt;=N$11,TREND(O$10:O$11,N$10:N$11,$G82),0)))))</f>
        <v>0.53833333333333333</v>
      </c>
      <c r="O82" s="3"/>
      <c r="P82" s="3"/>
      <c r="Q82" s="3"/>
      <c r="R82" s="3"/>
      <c r="S82" s="63" cm="1">
        <f t="array" ref="S82">IF($G82&gt;=S$7,TREND(T$6:T$7,S$6:S$7,$G82),IF($G82&gt;=S$8,TREND(T$7:T$8,S$7:S$8,$G82),IF($G82&gt;=S$9,TREND(T$8:T$9,S$8:S$9,$G82),IF($G82&gt;=S$10,TREND(T$9:T$10,S$9:S$10,$G82),IF($G82&gt;=S$11,TREND(T$10:T$11,S$10:S$11,$G82),0)))))</f>
        <v>0.56000000000000005</v>
      </c>
      <c r="T82" s="3"/>
      <c r="U82" s="3"/>
      <c r="V82" s="3"/>
      <c r="W82" s="3"/>
      <c r="X82" s="152">
        <v>0</v>
      </c>
      <c r="Y82" s="3"/>
      <c r="Z82" s="3"/>
      <c r="AA82" s="3"/>
      <c r="AB82" s="3"/>
    </row>
    <row r="83" spans="1:28" x14ac:dyDescent="0.3">
      <c r="A83" s="63">
        <f t="shared" si="0"/>
        <v>0.55287817589576549</v>
      </c>
      <c r="D83" s="179"/>
      <c r="F83" s="21"/>
      <c r="G83" s="162">
        <v>0.51</v>
      </c>
      <c r="I83" s="63" cm="1">
        <f t="array" ref="I83">IF($G83&gt;=I$7,TREND(J$6:J$7,I$6:I$7,$G83),IF($G83&gt;=I$8,TREND(J$7:J$8,I$7:I$8,$G83),IF($G83&gt;=I$9,TREND(J$8:J$9,I$8:I$9,$G83),IF($G83&gt;=I$10,TREND(J$9:J$10,I$9:I$10,$G83),IF($G83&gt;=I$11,TREND(J$10:J$11,I$10:I$11,$G83),0)))))</f>
        <v>0.56999999999999995</v>
      </c>
      <c r="J83" s="3"/>
      <c r="K83" s="3"/>
      <c r="N83" s="63" cm="1">
        <f t="array" ref="N83">IF($G83&gt;=N$7,TREND(O$6:O$7,N$6:N$7,$G83),IF($G83&gt;=N$8,TREND(O$7:O$8,N$7:N$8,$G83),IF($G83&gt;=N$9,TREND(O$8:O$9,N$8:N$9,$G83),IF($G83&gt;=N$10,TREND(O$9:O$10,N$9:N$10,$G83),IF($G83&gt;=N$11,TREND(O$10:O$11,N$10:N$11,$G83),0)))))</f>
        <v>0.54600000000000004</v>
      </c>
      <c r="O83" s="3"/>
      <c r="P83" s="3"/>
      <c r="Q83" s="3"/>
      <c r="R83" s="3"/>
      <c r="S83" s="63" cm="1">
        <f t="array" ref="S83">IF($G83&gt;=S$7,TREND(T$6:T$7,S$6:S$7,$G83),IF($G83&gt;=S$8,TREND(T$7:T$8,S$7:S$8,$G83),IF($G83&gt;=S$9,TREND(T$8:T$9,S$8:S$9,$G83),IF($G83&gt;=S$10,TREND(T$9:T$10,S$9:S$10,$G83),IF($G83&gt;=S$11,TREND(T$10:T$11,S$10:S$11,$G83),0)))))</f>
        <v>0.56800000000000006</v>
      </c>
      <c r="T83" s="3"/>
      <c r="U83" s="3"/>
      <c r="V83" s="3"/>
      <c r="W83" s="3"/>
      <c r="X83" s="152">
        <v>0</v>
      </c>
      <c r="Y83" s="3"/>
      <c r="Z83" s="3"/>
      <c r="AA83" s="3"/>
      <c r="AB83" s="3"/>
    </row>
    <row r="84" spans="1:28" x14ac:dyDescent="0.3">
      <c r="A84" s="63">
        <f t="shared" si="0"/>
        <v>0.56058859934853422</v>
      </c>
      <c r="D84" s="179"/>
      <c r="F84" s="21"/>
      <c r="G84" s="162">
        <v>0.52</v>
      </c>
      <c r="I84" s="63" cm="1">
        <f t="array" ref="I84">IF($G84&gt;=I$7,TREND(J$6:J$7,I$6:I$7,$G84),IF($G84&gt;=I$8,TREND(J$7:J$8,I$7:I$8,$G84),IF($G84&gt;=I$9,TREND(J$8:J$9,I$8:I$9,$G84),IF($G84&gt;=I$10,TREND(J$9:J$10,I$9:I$10,$G84),IF($G84&gt;=I$11,TREND(J$10:J$11,I$10:I$11,$G84),0)))))</f>
        <v>0.5774999999999999</v>
      </c>
      <c r="J84" s="3"/>
      <c r="K84" s="3"/>
      <c r="N84" s="63" cm="1">
        <f t="array" ref="N84">IF($G84&gt;=N$7,TREND(O$6:O$7,N$6:N$7,$G84),IF($G84&gt;=N$8,TREND(O$7:O$8,N$7:N$8,$G84),IF($G84&gt;=N$9,TREND(O$8:O$9,N$8:N$9,$G84),IF($G84&gt;=N$10,TREND(O$9:O$10,N$9:N$10,$G84),IF($G84&gt;=N$11,TREND(O$10:O$11,N$10:N$11,$G84),0)))))</f>
        <v>0.55366666666666675</v>
      </c>
      <c r="O84" s="3"/>
      <c r="P84" s="3"/>
      <c r="Q84" s="3"/>
      <c r="R84" s="3"/>
      <c r="S84" s="63" cm="1">
        <f t="array" ref="S84">IF($G84&gt;=S$7,TREND(T$6:T$7,S$6:S$7,$G84),IF($G84&gt;=S$8,TREND(T$7:T$8,S$7:S$8,$G84),IF($G84&gt;=S$9,TREND(T$8:T$9,S$8:S$9,$G84),IF($G84&gt;=S$10,TREND(T$9:T$10,S$9:S$10,$G84),IF($G84&gt;=S$11,TREND(T$10:T$11,S$10:S$11,$G84),0)))))</f>
        <v>0.57600000000000007</v>
      </c>
      <c r="T84" s="3"/>
      <c r="U84" s="3"/>
      <c r="V84" s="3"/>
      <c r="W84" s="3"/>
      <c r="X84" s="152">
        <v>0</v>
      </c>
      <c r="Y84" s="3"/>
      <c r="Z84" s="3"/>
      <c r="AA84" s="3"/>
      <c r="AB84" s="3"/>
    </row>
    <row r="85" spans="1:28" x14ac:dyDescent="0.3">
      <c r="A85" s="63">
        <f t="shared" si="0"/>
        <v>0.56829902280130296</v>
      </c>
      <c r="D85" s="179"/>
      <c r="F85" s="21"/>
      <c r="G85" s="162">
        <v>0.53</v>
      </c>
      <c r="I85" s="63" cm="1">
        <f t="array" ref="I85">IF($G85&gt;=I$7,TREND(J$6:J$7,I$6:I$7,$G85),IF($G85&gt;=I$8,TREND(J$7:J$8,I$7:I$8,$G85),IF($G85&gt;=I$9,TREND(J$8:J$9,I$8:I$9,$G85),IF($G85&gt;=I$10,TREND(J$9:J$10,I$9:I$10,$G85),IF($G85&gt;=I$11,TREND(J$10:J$11,I$10:I$11,$G85),0)))))</f>
        <v>0.58499999999999996</v>
      </c>
      <c r="J85" s="3"/>
      <c r="K85" s="3"/>
      <c r="N85" s="63" cm="1">
        <f t="array" ref="N85">IF($G85&gt;=N$7,TREND(O$6:O$7,N$6:N$7,$G85),IF($G85&gt;=N$8,TREND(O$7:O$8,N$7:N$8,$G85),IF($G85&gt;=N$9,TREND(O$8:O$9,N$8:N$9,$G85),IF($G85&gt;=N$10,TREND(O$9:O$10,N$9:N$10,$G85),IF($G85&gt;=N$11,TREND(O$10:O$11,N$10:N$11,$G85),0)))))</f>
        <v>0.56133333333333335</v>
      </c>
      <c r="O85" s="3"/>
      <c r="P85" s="3"/>
      <c r="Q85" s="3"/>
      <c r="R85" s="3"/>
      <c r="S85" s="63" cm="1">
        <f t="array" ref="S85">IF($G85&gt;=S$7,TREND(T$6:T$7,S$6:S$7,$G85),IF($G85&gt;=S$8,TREND(T$7:T$8,S$7:S$8,$G85),IF($G85&gt;=S$9,TREND(T$8:T$9,S$8:S$9,$G85),IF($G85&gt;=S$10,TREND(T$9:T$10,S$9:S$10,$G85),IF($G85&gt;=S$11,TREND(T$10:T$11,S$10:S$11,$G85),0)))))</f>
        <v>0.58400000000000007</v>
      </c>
      <c r="T85" s="3"/>
      <c r="U85" s="3"/>
      <c r="V85" s="3"/>
      <c r="W85" s="3"/>
      <c r="X85" s="152">
        <v>0</v>
      </c>
      <c r="Y85" s="3"/>
      <c r="Z85" s="3"/>
      <c r="AA85" s="3"/>
      <c r="AB85" s="3"/>
    </row>
    <row r="86" spans="1:28" x14ac:dyDescent="0.3">
      <c r="A86" s="63">
        <f t="shared" si="0"/>
        <v>0.57600944625407158</v>
      </c>
      <c r="D86" s="179"/>
      <c r="F86" s="21"/>
      <c r="G86" s="162">
        <v>0.54</v>
      </c>
      <c r="I86" s="63" cm="1">
        <f t="array" ref="I86">IF($G86&gt;=I$7,TREND(J$6:J$7,I$6:I$7,$G86),IF($G86&gt;=I$8,TREND(J$7:J$8,I$7:I$8,$G86),IF($G86&gt;=I$9,TREND(J$8:J$9,I$8:I$9,$G86),IF($G86&gt;=I$10,TREND(J$9:J$10,I$9:I$10,$G86),IF($G86&gt;=I$11,TREND(J$10:J$11,I$10:I$11,$G86),0)))))</f>
        <v>0.59250000000000003</v>
      </c>
      <c r="J86" s="3"/>
      <c r="K86" s="3"/>
      <c r="N86" s="63" cm="1">
        <f t="array" ref="N86">IF($G86&gt;=N$7,TREND(O$6:O$7,N$6:N$7,$G86),IF($G86&gt;=N$8,TREND(O$7:O$8,N$7:N$8,$G86),IF($G86&gt;=N$9,TREND(O$8:O$9,N$8:N$9,$G86),IF($G86&gt;=N$10,TREND(O$9:O$10,N$9:N$10,$G86),IF($G86&gt;=N$11,TREND(O$10:O$11,N$10:N$11,$G86),0)))))</f>
        <v>0.56899999999999995</v>
      </c>
      <c r="O86" s="3"/>
      <c r="P86" s="3"/>
      <c r="Q86" s="3"/>
      <c r="R86" s="3"/>
      <c r="S86" s="63" cm="1">
        <f t="array" ref="S86">IF($G86&gt;=S$7,TREND(T$6:T$7,S$6:S$7,$G86),IF($G86&gt;=S$8,TREND(T$7:T$8,S$7:S$8,$G86),IF($G86&gt;=S$9,TREND(T$8:T$9,S$8:S$9,$G86),IF($G86&gt;=S$10,TREND(T$9:T$10,S$9:S$10,$G86),IF($G86&gt;=S$11,TREND(T$10:T$11,S$10:S$11,$G86),0)))))</f>
        <v>0.59200000000000008</v>
      </c>
      <c r="T86" s="3"/>
      <c r="U86" s="3"/>
      <c r="V86" s="3"/>
      <c r="W86" s="3"/>
      <c r="X86" s="152">
        <v>0</v>
      </c>
      <c r="Y86" s="3"/>
      <c r="Z86" s="3"/>
      <c r="AA86" s="3"/>
      <c r="AB86" s="3"/>
    </row>
    <row r="87" spans="1:28" x14ac:dyDescent="0.3">
      <c r="A87" s="63">
        <f t="shared" si="0"/>
        <v>0.58371986970684031</v>
      </c>
      <c r="D87" s="179"/>
      <c r="F87" s="21"/>
      <c r="G87" s="162">
        <v>0.55000000000000004</v>
      </c>
      <c r="I87" s="63" cm="1">
        <f t="array" ref="I87">IF($G87&gt;=I$7,TREND(J$6:J$7,I$6:I$7,$G87),IF($G87&gt;=I$8,TREND(J$7:J$8,I$7:I$8,$G87),IF($G87&gt;=I$9,TREND(J$8:J$9,I$8:I$9,$G87),IF($G87&gt;=I$10,TREND(J$9:J$10,I$9:I$10,$G87),IF($G87&gt;=I$11,TREND(J$10:J$11,I$10:I$11,$G87),0)))))</f>
        <v>0.6</v>
      </c>
      <c r="J87" s="3"/>
      <c r="K87" s="3"/>
      <c r="N87" s="63" cm="1">
        <f t="array" ref="N87">IF($G87&gt;=N$7,TREND(O$6:O$7,N$6:N$7,$G87),IF($G87&gt;=N$8,TREND(O$7:O$8,N$7:N$8,$G87),IF($G87&gt;=N$9,TREND(O$8:O$9,N$8:N$9,$G87),IF($G87&gt;=N$10,TREND(O$9:O$10,N$9:N$10,$G87),IF($G87&gt;=N$11,TREND(O$10:O$11,N$10:N$11,$G87),0)))))</f>
        <v>0.57666666666666666</v>
      </c>
      <c r="O87" s="3"/>
      <c r="P87" s="3"/>
      <c r="Q87" s="3"/>
      <c r="R87" s="3"/>
      <c r="S87" s="63" cm="1">
        <f t="array" ref="S87">IF($G87&gt;=S$7,TREND(T$6:T$7,S$6:S$7,$G87),IF($G87&gt;=S$8,TREND(T$7:T$8,S$7:S$8,$G87),IF($G87&gt;=S$9,TREND(T$8:T$9,S$8:S$9,$G87),IF($G87&gt;=S$10,TREND(T$9:T$10,S$9:S$10,$G87),IF($G87&gt;=S$11,TREND(T$10:T$11,S$10:S$11,$G87),0)))))</f>
        <v>0.60000000000000009</v>
      </c>
      <c r="T87" s="3"/>
      <c r="U87" s="3"/>
      <c r="V87" s="3"/>
      <c r="W87" s="3"/>
      <c r="X87" s="152">
        <v>0</v>
      </c>
      <c r="Y87" s="3"/>
      <c r="Z87" s="3"/>
      <c r="AA87" s="3"/>
      <c r="AB87" s="3"/>
    </row>
    <row r="88" spans="1:28" x14ac:dyDescent="0.3">
      <c r="A88" s="63">
        <f t="shared" si="0"/>
        <v>0.59143029315960916</v>
      </c>
      <c r="D88" s="179"/>
      <c r="F88" s="21"/>
      <c r="G88" s="162">
        <v>0.56000000000000005</v>
      </c>
      <c r="I88" s="63" cm="1">
        <f t="array" ref="I88">IF($G88&gt;=I$7,TREND(J$6:J$7,I$6:I$7,$G88),IF($G88&gt;=I$8,TREND(J$7:J$8,I$7:I$8,$G88),IF($G88&gt;=I$9,TREND(J$8:J$9,I$8:I$9,$G88),IF($G88&gt;=I$10,TREND(J$9:J$10,I$9:I$10,$G88),IF($G88&gt;=I$11,TREND(J$10:J$11,I$10:I$11,$G88),0)))))</f>
        <v>0.60749999999999993</v>
      </c>
      <c r="J88" s="3"/>
      <c r="K88" s="3"/>
      <c r="N88" s="63" cm="1">
        <f t="array" ref="N88">IF($G88&gt;=N$7,TREND(O$6:O$7,N$6:N$7,$G88),IF($G88&gt;=N$8,TREND(O$7:O$8,N$7:N$8,$G88),IF($G88&gt;=N$9,TREND(O$8:O$9,N$8:N$9,$G88),IF($G88&gt;=N$10,TREND(O$9:O$10,N$9:N$10,$G88),IF($G88&gt;=N$11,TREND(O$10:O$11,N$10:N$11,$G88),0)))))</f>
        <v>0.58433333333333337</v>
      </c>
      <c r="O88" s="3"/>
      <c r="P88" s="3"/>
      <c r="Q88" s="3"/>
      <c r="R88" s="3"/>
      <c r="S88" s="63" cm="1">
        <f t="array" ref="S88">IF($G88&gt;=S$7,TREND(T$6:T$7,S$6:S$7,$G88),IF($G88&gt;=S$8,TREND(T$7:T$8,S$7:S$8,$G88),IF($G88&gt;=S$9,TREND(T$8:T$9,S$8:S$9,$G88),IF($G88&gt;=S$10,TREND(T$9:T$10,S$9:S$10,$G88),IF($G88&gt;=S$11,TREND(T$10:T$11,S$10:S$11,$G88),0)))))</f>
        <v>0.6080000000000001</v>
      </c>
      <c r="T88" s="3"/>
      <c r="U88" s="3"/>
      <c r="V88" s="3"/>
      <c r="W88" s="3"/>
      <c r="X88" s="152">
        <v>0</v>
      </c>
      <c r="Y88" s="3"/>
      <c r="Z88" s="3"/>
      <c r="AA88" s="3"/>
      <c r="AB88" s="3"/>
    </row>
    <row r="89" spans="1:28" x14ac:dyDescent="0.3">
      <c r="A89" s="63">
        <f t="shared" si="0"/>
        <v>0.59914071661237778</v>
      </c>
      <c r="D89" s="179"/>
      <c r="F89" s="21"/>
      <c r="G89" s="162">
        <v>0.56999999999999995</v>
      </c>
      <c r="I89" s="63" cm="1">
        <f t="array" ref="I89">IF($G89&gt;=I$7,TREND(J$6:J$7,I$6:I$7,$G89),IF($G89&gt;=I$8,TREND(J$7:J$8,I$7:I$8,$G89),IF($G89&gt;=I$9,TREND(J$8:J$9,I$8:I$9,$G89),IF($G89&gt;=I$10,TREND(J$9:J$10,I$9:I$10,$G89),IF($G89&gt;=I$11,TREND(J$10:J$11,I$10:I$11,$G89),0)))))</f>
        <v>0.61499999999999999</v>
      </c>
      <c r="J89" s="3"/>
      <c r="K89" s="3"/>
      <c r="N89" s="63" cm="1">
        <f t="array" ref="N89">IF($G89&gt;=N$7,TREND(O$6:O$7,N$6:N$7,$G89),IF($G89&gt;=N$8,TREND(O$7:O$8,N$7:N$8,$G89),IF($G89&gt;=N$9,TREND(O$8:O$9,N$8:N$9,$G89),IF($G89&gt;=N$10,TREND(O$9:O$10,N$9:N$10,$G89),IF($G89&gt;=N$11,TREND(O$10:O$11,N$10:N$11,$G89),0)))))</f>
        <v>0.59199999999999997</v>
      </c>
      <c r="O89" s="3"/>
      <c r="P89" s="3"/>
      <c r="Q89" s="3"/>
      <c r="R89" s="3"/>
      <c r="S89" s="63" cm="1">
        <f t="array" ref="S89">IF($G89&gt;=S$7,TREND(T$6:T$7,S$6:S$7,$G89),IF($G89&gt;=S$8,TREND(T$7:T$8,S$7:S$8,$G89),IF($G89&gt;=S$9,TREND(T$8:T$9,S$8:S$9,$G89),IF($G89&gt;=S$10,TREND(T$9:T$10,S$9:S$10,$G89),IF($G89&gt;=S$11,TREND(T$10:T$11,S$10:S$11,$G89),0)))))</f>
        <v>0.6160000000000001</v>
      </c>
      <c r="T89" s="3"/>
      <c r="U89" s="3"/>
      <c r="V89" s="3"/>
      <c r="W89" s="3"/>
      <c r="X89" s="152">
        <v>0</v>
      </c>
      <c r="Y89" s="3"/>
      <c r="Z89" s="3"/>
      <c r="AA89" s="3"/>
      <c r="AB89" s="3"/>
    </row>
    <row r="90" spans="1:28" x14ac:dyDescent="0.3">
      <c r="A90" s="63">
        <f t="shared" si="0"/>
        <v>0.60685114006514651</v>
      </c>
      <c r="D90" s="179"/>
      <c r="F90" s="21"/>
      <c r="G90" s="162">
        <v>0.57999999999999996</v>
      </c>
      <c r="I90" s="63" cm="1">
        <f t="array" ref="I90">IF($G90&gt;=I$7,TREND(J$6:J$7,I$6:I$7,$G90),IF($G90&gt;=I$8,TREND(J$7:J$8,I$7:I$8,$G90),IF($G90&gt;=I$9,TREND(J$8:J$9,I$8:I$9,$G90),IF($G90&gt;=I$10,TREND(J$9:J$10,I$9:I$10,$G90),IF($G90&gt;=I$11,TREND(J$10:J$11,I$10:I$11,$G90),0)))))</f>
        <v>0.62249999999999983</v>
      </c>
      <c r="J90" s="3"/>
      <c r="K90" s="3"/>
      <c r="N90" s="63" cm="1">
        <f t="array" ref="N90">IF($G90&gt;=N$7,TREND(O$6:O$7,N$6:N$7,$G90),IF($G90&gt;=N$8,TREND(O$7:O$8,N$7:N$8,$G90),IF($G90&gt;=N$9,TREND(O$8:O$9,N$8:N$9,$G90),IF($G90&gt;=N$10,TREND(O$9:O$10,N$9:N$10,$G90),IF($G90&gt;=N$11,TREND(O$10:O$11,N$10:N$11,$G90),0)))))</f>
        <v>0.59966666666666657</v>
      </c>
      <c r="O90" s="3"/>
      <c r="P90" s="3"/>
      <c r="Q90" s="3"/>
      <c r="R90" s="3"/>
      <c r="S90" s="63" cm="1">
        <f t="array" ref="S90">IF($G90&gt;=S$7,TREND(T$6:T$7,S$6:S$7,$G90),IF($G90&gt;=S$8,TREND(T$7:T$8,S$7:S$8,$G90),IF($G90&gt;=S$9,TREND(T$8:T$9,S$8:S$9,$G90),IF($G90&gt;=S$10,TREND(T$9:T$10,S$9:S$10,$G90),IF($G90&gt;=S$11,TREND(T$10:T$11,S$10:S$11,$G90),0)))))</f>
        <v>0.62400000000000011</v>
      </c>
      <c r="T90" s="3"/>
      <c r="U90" s="3"/>
      <c r="V90" s="3"/>
      <c r="W90" s="3"/>
      <c r="X90" s="152">
        <v>0</v>
      </c>
      <c r="Y90" s="3"/>
      <c r="Z90" s="3"/>
      <c r="AA90" s="3"/>
      <c r="AB90" s="3"/>
    </row>
    <row r="91" spans="1:28" x14ac:dyDescent="0.3">
      <c r="A91" s="63">
        <f t="shared" si="0"/>
        <v>0.61456156351791524</v>
      </c>
      <c r="D91" s="179"/>
      <c r="F91" s="21"/>
      <c r="G91" s="162">
        <v>0.59</v>
      </c>
      <c r="I91" s="63" cm="1">
        <f t="array" ref="I91">IF($G91&gt;=I$7,TREND(J$6:J$7,I$6:I$7,$G91),IF($G91&gt;=I$8,TREND(J$7:J$8,I$7:I$8,$G91),IF($G91&gt;=I$9,TREND(J$8:J$9,I$8:I$9,$G91),IF($G91&gt;=I$10,TREND(J$9:J$10,I$9:I$10,$G91),IF($G91&gt;=I$11,TREND(J$10:J$11,I$10:I$11,$G91),0)))))</f>
        <v>0.62999999999999989</v>
      </c>
      <c r="J91" s="3"/>
      <c r="K91" s="3"/>
      <c r="N91" s="63" cm="1">
        <f t="array" ref="N91">IF($G91&gt;=N$7,TREND(O$6:O$7,N$6:N$7,$G91),IF($G91&gt;=N$8,TREND(O$7:O$8,N$7:N$8,$G91),IF($G91&gt;=N$9,TREND(O$8:O$9,N$8:N$9,$G91),IF($G91&gt;=N$10,TREND(O$9:O$10,N$9:N$10,$G91),IF($G91&gt;=N$11,TREND(O$10:O$11,N$10:N$11,$G91),0)))))</f>
        <v>0.60733333333333328</v>
      </c>
      <c r="O91" s="3"/>
      <c r="P91" s="3"/>
      <c r="Q91" s="3"/>
      <c r="R91" s="3"/>
      <c r="S91" s="63" cm="1">
        <f t="array" ref="S91">IF($G91&gt;=S$7,TREND(T$6:T$7,S$6:S$7,$G91),IF($G91&gt;=S$8,TREND(T$7:T$8,S$7:S$8,$G91),IF($G91&gt;=S$9,TREND(T$8:T$9,S$8:S$9,$G91),IF($G91&gt;=S$10,TREND(T$9:T$10,S$9:S$10,$G91),IF($G91&gt;=S$11,TREND(T$10:T$11,S$10:S$11,$G91),0)))))</f>
        <v>0.63200000000000012</v>
      </c>
      <c r="T91" s="3"/>
      <c r="U91" s="3"/>
      <c r="V91" s="3"/>
      <c r="W91" s="3"/>
      <c r="X91" s="152">
        <v>0</v>
      </c>
      <c r="Y91" s="3"/>
      <c r="Z91" s="3"/>
      <c r="AA91" s="3"/>
      <c r="AB91" s="3"/>
    </row>
    <row r="92" spans="1:28" x14ac:dyDescent="0.3">
      <c r="A92" s="63">
        <f t="shared" si="0"/>
        <v>0.62227198697068398</v>
      </c>
      <c r="D92" s="179"/>
      <c r="F92" s="21"/>
      <c r="G92" s="162">
        <v>0.6</v>
      </c>
      <c r="I92" s="63" cm="1">
        <f t="array" ref="I92">IF($G92&gt;=I$7,TREND(J$6:J$7,I$6:I$7,$G92),IF($G92&gt;=I$8,TREND(J$7:J$8,I$7:I$8,$G92),IF($G92&gt;=I$9,TREND(J$8:J$9,I$8:I$9,$G92),IF($G92&gt;=I$10,TREND(J$9:J$10,I$9:I$10,$G92),IF($G92&gt;=I$11,TREND(J$10:J$11,I$10:I$11,$G92),0)))))</f>
        <v>0.63749999999999996</v>
      </c>
      <c r="J92" s="3"/>
      <c r="K92" s="3"/>
      <c r="N92" s="63" cm="1">
        <f t="array" ref="N92">IF($G92&gt;=N$7,TREND(O$6:O$7,N$6:N$7,$G92),IF($G92&gt;=N$8,TREND(O$7:O$8,N$7:N$8,$G92),IF($G92&gt;=N$9,TREND(O$8:O$9,N$8:N$9,$G92),IF($G92&gt;=N$10,TREND(O$9:O$10,N$9:N$10,$G92),IF($G92&gt;=N$11,TREND(O$10:O$11,N$10:N$11,$G92),0)))))</f>
        <v>0.61499999999999999</v>
      </c>
      <c r="O92" s="3"/>
      <c r="P92" s="3"/>
      <c r="Q92" s="3"/>
      <c r="R92" s="3"/>
      <c r="S92" s="63" cm="1">
        <f t="array" ref="S92">IF($G92&gt;=S$7,TREND(T$6:T$7,S$6:S$7,$G92),IF($G92&gt;=S$8,TREND(T$7:T$8,S$7:S$8,$G92),IF($G92&gt;=S$9,TREND(T$8:T$9,S$8:S$9,$G92),IF($G92&gt;=S$10,TREND(T$9:T$10,S$9:S$10,$G92),IF($G92&gt;=S$11,TREND(T$10:T$11,S$10:S$11,$G92),0)))))</f>
        <v>0.64000000000000012</v>
      </c>
      <c r="T92" s="3"/>
      <c r="U92" s="3"/>
      <c r="V92" s="3"/>
      <c r="W92" s="3"/>
      <c r="X92" s="152">
        <v>0</v>
      </c>
      <c r="Y92" s="3"/>
      <c r="Z92" s="3"/>
      <c r="AA92" s="3"/>
      <c r="AB92" s="3"/>
    </row>
    <row r="93" spans="1:28" x14ac:dyDescent="0.3">
      <c r="A93" s="63">
        <f t="shared" si="0"/>
        <v>0.62998241042345271</v>
      </c>
      <c r="D93" s="179"/>
      <c r="F93" s="21"/>
      <c r="G93" s="162">
        <v>0.61</v>
      </c>
      <c r="I93" s="63" cm="1">
        <f t="array" ref="I93">IF($G93&gt;=I$7,TREND(J$6:J$7,I$6:I$7,$G93),IF($G93&gt;=I$8,TREND(J$7:J$8,I$7:I$8,$G93),IF($G93&gt;=I$9,TREND(J$8:J$9,I$8:I$9,$G93),IF($G93&gt;=I$10,TREND(J$9:J$10,I$9:I$10,$G93),IF($G93&gt;=I$11,TREND(J$10:J$11,I$10:I$11,$G93),0)))))</f>
        <v>0.64500000000000002</v>
      </c>
      <c r="J93" s="3"/>
      <c r="K93" s="3"/>
      <c r="N93" s="63" cm="1">
        <f t="array" ref="N93">IF($G93&gt;=N$7,TREND(O$6:O$7,N$6:N$7,$G93),IF($G93&gt;=N$8,TREND(O$7:O$8,N$7:N$8,$G93),IF($G93&gt;=N$9,TREND(O$8:O$9,N$8:N$9,$G93),IF($G93&gt;=N$10,TREND(O$9:O$10,N$9:N$10,$G93),IF($G93&gt;=N$11,TREND(O$10:O$11,N$10:N$11,$G93),0)))))</f>
        <v>0.6226666666666667</v>
      </c>
      <c r="O93" s="3"/>
      <c r="P93" s="3"/>
      <c r="Q93" s="3"/>
      <c r="R93" s="3"/>
      <c r="S93" s="63" cm="1">
        <f t="array" ref="S93">IF($G93&gt;=S$7,TREND(T$6:T$7,S$6:S$7,$G93),IF($G93&gt;=S$8,TREND(T$7:T$8,S$7:S$8,$G93),IF($G93&gt;=S$9,TREND(T$8:T$9,S$8:S$9,$G93),IF($G93&gt;=S$10,TREND(T$9:T$10,S$9:S$10,$G93),IF($G93&gt;=S$11,TREND(T$10:T$11,S$10:S$11,$G93),0)))))</f>
        <v>0.64800000000000013</v>
      </c>
      <c r="T93" s="3"/>
      <c r="U93" s="3"/>
      <c r="V93" s="3"/>
      <c r="W93" s="3"/>
      <c r="X93" s="152">
        <v>0</v>
      </c>
      <c r="Y93" s="3"/>
      <c r="Z93" s="3"/>
      <c r="AA93" s="3"/>
      <c r="AB93" s="3"/>
    </row>
    <row r="94" spans="1:28" x14ac:dyDescent="0.3">
      <c r="A94" s="63">
        <f t="shared" si="0"/>
        <v>0.63769283387622144</v>
      </c>
      <c r="D94" s="179"/>
      <c r="F94" s="21"/>
      <c r="G94" s="162">
        <v>0.62</v>
      </c>
      <c r="I94" s="63" cm="1">
        <f t="array" ref="I94">IF($G94&gt;=I$7,TREND(J$6:J$7,I$6:I$7,$G94),IF($G94&gt;=I$8,TREND(J$7:J$8,I$7:I$8,$G94),IF($G94&gt;=I$9,TREND(J$8:J$9,I$8:I$9,$G94),IF($G94&gt;=I$10,TREND(J$9:J$10,I$9:I$10,$G94),IF($G94&gt;=I$11,TREND(J$10:J$11,I$10:I$11,$G94),0)))))</f>
        <v>0.65249999999999986</v>
      </c>
      <c r="J94" s="3"/>
      <c r="K94" s="3"/>
      <c r="N94" s="63" cm="1">
        <f t="array" ref="N94">IF($G94&gt;=N$7,TREND(O$6:O$7,N$6:N$7,$G94),IF($G94&gt;=N$8,TREND(O$7:O$8,N$7:N$8,$G94),IF($G94&gt;=N$9,TREND(O$8:O$9,N$8:N$9,$G94),IF($G94&gt;=N$10,TREND(O$9:O$10,N$9:N$10,$G94),IF($G94&gt;=N$11,TREND(O$10:O$11,N$10:N$11,$G94),0)))))</f>
        <v>0.6303333333333333</v>
      </c>
      <c r="O94" s="3"/>
      <c r="P94" s="3"/>
      <c r="Q94" s="3"/>
      <c r="R94" s="3"/>
      <c r="S94" s="63" cm="1">
        <f t="array" ref="S94">IF($G94&gt;=S$7,TREND(T$6:T$7,S$6:S$7,$G94),IF($G94&gt;=S$8,TREND(T$7:T$8,S$7:S$8,$G94),IF($G94&gt;=S$9,TREND(T$8:T$9,S$8:S$9,$G94),IF($G94&gt;=S$10,TREND(T$9:T$10,S$9:S$10,$G94),IF($G94&gt;=S$11,TREND(T$10:T$11,S$10:S$11,$G94),0)))))</f>
        <v>0.65600000000000014</v>
      </c>
      <c r="T94" s="3"/>
      <c r="U94" s="3"/>
      <c r="V94" s="3"/>
      <c r="W94" s="3"/>
      <c r="X94" s="152">
        <v>0</v>
      </c>
      <c r="Y94" s="3"/>
      <c r="Z94" s="3"/>
      <c r="AA94" s="3"/>
      <c r="AB94" s="3"/>
    </row>
    <row r="95" spans="1:28" x14ac:dyDescent="0.3">
      <c r="A95" s="63">
        <f t="shared" si="0"/>
        <v>0.64540325732899018</v>
      </c>
      <c r="D95" s="179"/>
      <c r="F95" s="21"/>
      <c r="G95" s="162">
        <v>0.63</v>
      </c>
      <c r="I95" s="63" cm="1">
        <f t="array" ref="I95">IF($G95&gt;=I$7,TREND(J$6:J$7,I$6:I$7,$G95),IF($G95&gt;=I$8,TREND(J$7:J$8,I$7:I$8,$G95),IF($G95&gt;=I$9,TREND(J$8:J$9,I$8:I$9,$G95),IF($G95&gt;=I$10,TREND(J$9:J$10,I$9:I$10,$G95),IF($G95&gt;=I$11,TREND(J$10:J$11,I$10:I$11,$G95),0)))))</f>
        <v>0.65999999999999992</v>
      </c>
      <c r="J95" s="3"/>
      <c r="K95" s="3"/>
      <c r="N95" s="63" cm="1">
        <f t="array" ref="N95">IF($G95&gt;=N$7,TREND(O$6:O$7,N$6:N$7,$G95),IF($G95&gt;=N$8,TREND(O$7:O$8,N$7:N$8,$G95),IF($G95&gt;=N$9,TREND(O$8:O$9,N$8:N$9,$G95),IF($G95&gt;=N$10,TREND(O$9:O$10,N$9:N$10,$G95),IF($G95&gt;=N$11,TREND(O$10:O$11,N$10:N$11,$G95),0)))))</f>
        <v>0.63800000000000001</v>
      </c>
      <c r="O95" s="3"/>
      <c r="P95" s="3"/>
      <c r="Q95" s="3"/>
      <c r="R95" s="3"/>
      <c r="S95" s="63" cm="1">
        <f t="array" ref="S95">IF($G95&gt;=S$7,TREND(T$6:T$7,S$6:S$7,$G95),IF($G95&gt;=S$8,TREND(T$7:T$8,S$7:S$8,$G95),IF($G95&gt;=S$9,TREND(T$8:T$9,S$8:S$9,$G95),IF($G95&gt;=S$10,TREND(T$9:T$10,S$9:S$10,$G95),IF($G95&gt;=S$11,TREND(T$10:T$11,S$10:S$11,$G95),0)))))</f>
        <v>0.66400000000000015</v>
      </c>
      <c r="T95" s="3"/>
      <c r="U95" s="3"/>
      <c r="V95" s="3"/>
      <c r="W95" s="3"/>
      <c r="X95" s="152">
        <v>0</v>
      </c>
      <c r="Y95" s="3"/>
      <c r="Z95" s="3"/>
      <c r="AA95" s="3"/>
      <c r="AB95" s="3"/>
    </row>
    <row r="96" spans="1:28" x14ac:dyDescent="0.3">
      <c r="A96" s="63">
        <f t="shared" si="0"/>
        <v>0.65311368078175891</v>
      </c>
      <c r="D96" s="179"/>
      <c r="F96" s="21"/>
      <c r="G96" s="162">
        <v>0.64</v>
      </c>
      <c r="I96" s="63" cm="1">
        <f t="array" ref="I96">IF($G96&gt;=I$7,TREND(J$6:J$7,I$6:I$7,$G96),IF($G96&gt;=I$8,TREND(J$7:J$8,I$7:I$8,$G96),IF($G96&gt;=I$9,TREND(J$8:J$9,I$8:I$9,$G96),IF($G96&gt;=I$10,TREND(J$9:J$10,I$9:I$10,$G96),IF($G96&gt;=I$11,TREND(J$10:J$11,I$10:I$11,$G96),0)))))</f>
        <v>0.66749999999999998</v>
      </c>
      <c r="J96" s="3"/>
      <c r="K96" s="3"/>
      <c r="N96" s="63" cm="1">
        <f t="array" ref="N96">IF($G96&gt;=N$7,TREND(O$6:O$7,N$6:N$7,$G96),IF($G96&gt;=N$8,TREND(O$7:O$8,N$7:N$8,$G96),IF($G96&gt;=N$9,TREND(O$8:O$9,N$8:N$9,$G96),IF($G96&gt;=N$10,TREND(O$9:O$10,N$9:N$10,$G96),IF($G96&gt;=N$11,TREND(O$10:O$11,N$10:N$11,$G96),0)))))</f>
        <v>0.64566666666666661</v>
      </c>
      <c r="O96" s="3"/>
      <c r="P96" s="3"/>
      <c r="Q96" s="3"/>
      <c r="R96" s="3"/>
      <c r="S96" s="63" cm="1">
        <f t="array" ref="S96">IF($G96&gt;=S$7,TREND(T$6:T$7,S$6:S$7,$G96),IF($G96&gt;=S$8,TREND(T$7:T$8,S$7:S$8,$G96),IF($G96&gt;=S$9,TREND(T$8:T$9,S$8:S$9,$G96),IF($G96&gt;=S$10,TREND(T$9:T$10,S$9:S$10,$G96),IF($G96&gt;=S$11,TREND(T$10:T$11,S$10:S$11,$G96),0)))))</f>
        <v>0.67200000000000015</v>
      </c>
      <c r="T96" s="3"/>
      <c r="U96" s="3"/>
      <c r="V96" s="3"/>
      <c r="W96" s="3"/>
      <c r="X96" s="152">
        <v>0</v>
      </c>
      <c r="Y96" s="3"/>
      <c r="Z96" s="3"/>
      <c r="AA96" s="3"/>
      <c r="AB96" s="3"/>
    </row>
    <row r="97" spans="1:28" x14ac:dyDescent="0.3">
      <c r="A97" s="63">
        <f t="shared" ref="A97:A132" si="1">(IFERROR((I97*$H$3/$I$4),0)+IFERROR((N97*$M$3/$N$4),0)+IFERROR((S97*$R$3/$S$4),0)+IFERROR((X97*$W$3/$X$4),0))/($D$5/1000)</f>
        <v>0.66082410423452764</v>
      </c>
      <c r="D97" s="179"/>
      <c r="F97" s="21"/>
      <c r="G97" s="162">
        <v>0.65</v>
      </c>
      <c r="I97" s="63" cm="1">
        <f t="array" ref="I97">IF($G97&gt;=I$7,TREND(J$6:J$7,I$6:I$7,$G97),IF($G97&gt;=I$8,TREND(J$7:J$8,I$7:I$8,$G97),IF($G97&gt;=I$9,TREND(J$8:J$9,I$8:I$9,$G97),IF($G97&gt;=I$10,TREND(J$9:J$10,I$9:I$10,$G97),IF($G97&gt;=I$11,TREND(J$10:J$11,I$10:I$11,$G97),0)))))</f>
        <v>0.67500000000000004</v>
      </c>
      <c r="J97" s="3"/>
      <c r="K97" s="3"/>
      <c r="N97" s="63" cm="1">
        <f t="array" ref="N97">IF($G97&gt;=N$7,TREND(O$6:O$7,N$6:N$7,$G97),IF($G97&gt;=N$8,TREND(O$7:O$8,N$7:N$8,$G97),IF($G97&gt;=N$9,TREND(O$8:O$9,N$8:N$9,$G97),IF($G97&gt;=N$10,TREND(O$9:O$10,N$9:N$10,$G97),IF($G97&gt;=N$11,TREND(O$10:O$11,N$10:N$11,$G97),0)))))</f>
        <v>0.65333333333333332</v>
      </c>
      <c r="O97" s="3"/>
      <c r="P97" s="3"/>
      <c r="Q97" s="3"/>
      <c r="R97" s="3"/>
      <c r="S97" s="63" cm="1">
        <f t="array" ref="S97">IF($G97&gt;=S$7,TREND(T$6:T$7,S$6:S$7,$G97),IF($G97&gt;=S$8,TREND(T$7:T$8,S$7:S$8,$G97),IF($G97&gt;=S$9,TREND(T$8:T$9,S$8:S$9,$G97),IF($G97&gt;=S$10,TREND(T$9:T$10,S$9:S$10,$G97),IF($G97&gt;=S$11,TREND(T$10:T$11,S$10:S$11,$G97),0)))))</f>
        <v>0.68000000000000016</v>
      </c>
      <c r="T97" s="3"/>
      <c r="U97" s="3"/>
      <c r="V97" s="3"/>
      <c r="W97" s="3"/>
      <c r="X97" s="152">
        <v>0</v>
      </c>
      <c r="Y97" s="3"/>
      <c r="Z97" s="3"/>
      <c r="AA97" s="3"/>
      <c r="AB97" s="3"/>
    </row>
    <row r="98" spans="1:28" x14ac:dyDescent="0.3">
      <c r="A98" s="63">
        <f t="shared" si="1"/>
        <v>0.66853452768729638</v>
      </c>
      <c r="D98" s="179"/>
      <c r="F98" s="21"/>
      <c r="G98" s="162">
        <v>0.66</v>
      </c>
      <c r="I98" s="63" cm="1">
        <f t="array" ref="I98">IF($G98&gt;=I$7,TREND(J$6:J$7,I$6:I$7,$G98),IF($G98&gt;=I$8,TREND(J$7:J$8,I$7:I$8,$G98),IF($G98&gt;=I$9,TREND(J$8:J$9,I$8:I$9,$G98),IF($G98&gt;=I$10,TREND(J$9:J$10,I$9:I$10,$G98),IF($G98&gt;=I$11,TREND(J$10:J$11,I$10:I$11,$G98),0)))))</f>
        <v>0.68249999999999988</v>
      </c>
      <c r="J98" s="3"/>
      <c r="K98" s="3"/>
      <c r="N98" s="63" cm="1">
        <f t="array" ref="N98">IF($G98&gt;=N$7,TREND(O$6:O$7,N$6:N$7,$G98),IF($G98&gt;=N$8,TREND(O$7:O$8,N$7:N$8,$G98),IF($G98&gt;=N$9,TREND(O$8:O$9,N$8:N$9,$G98),IF($G98&gt;=N$10,TREND(O$9:O$10,N$9:N$10,$G98),IF($G98&gt;=N$11,TREND(O$10:O$11,N$10:N$11,$G98),0)))))</f>
        <v>0.66100000000000003</v>
      </c>
      <c r="O98" s="3"/>
      <c r="P98" s="3"/>
      <c r="Q98" s="3"/>
      <c r="R98" s="3"/>
      <c r="S98" s="63" cm="1">
        <f t="array" ref="S98">IF($G98&gt;=S$7,TREND(T$6:T$7,S$6:S$7,$G98),IF($G98&gt;=S$8,TREND(T$7:T$8,S$7:S$8,$G98),IF($G98&gt;=S$9,TREND(T$8:T$9,S$8:S$9,$G98),IF($G98&gt;=S$10,TREND(T$9:T$10,S$9:S$10,$G98),IF($G98&gt;=S$11,TREND(T$10:T$11,S$10:S$11,$G98),0)))))</f>
        <v>0.68800000000000017</v>
      </c>
      <c r="T98" s="3"/>
      <c r="U98" s="3"/>
      <c r="V98" s="3"/>
      <c r="W98" s="3"/>
      <c r="X98" s="152">
        <v>0</v>
      </c>
      <c r="Y98" s="3"/>
      <c r="Z98" s="3"/>
      <c r="AA98" s="3"/>
      <c r="AB98" s="3"/>
    </row>
    <row r="99" spans="1:28" x14ac:dyDescent="0.3">
      <c r="A99" s="63">
        <f t="shared" si="1"/>
        <v>0.67624495114006511</v>
      </c>
      <c r="D99" s="179"/>
      <c r="F99" s="21"/>
      <c r="G99" s="162">
        <v>0.67</v>
      </c>
      <c r="I99" s="63" cm="1">
        <f t="array" ref="I99">IF($G99&gt;=I$7,TREND(J$6:J$7,I$6:I$7,$G99),IF($G99&gt;=I$8,TREND(J$7:J$8,I$7:I$8,$G99),IF($G99&gt;=I$9,TREND(J$8:J$9,I$8:I$9,$G99),IF($G99&gt;=I$10,TREND(J$9:J$10,I$9:I$10,$G99),IF($G99&gt;=I$11,TREND(J$10:J$11,I$10:I$11,$G99),0)))))</f>
        <v>0.69</v>
      </c>
      <c r="J99" s="3"/>
      <c r="K99" s="3"/>
      <c r="N99" s="63" cm="1">
        <f t="array" ref="N99">IF($G99&gt;=N$7,TREND(O$6:O$7,N$6:N$7,$G99),IF($G99&gt;=N$8,TREND(O$7:O$8,N$7:N$8,$G99),IF($G99&gt;=N$9,TREND(O$8:O$9,N$8:N$9,$G99),IF($G99&gt;=N$10,TREND(O$9:O$10,N$9:N$10,$G99),IF($G99&gt;=N$11,TREND(O$10:O$11,N$10:N$11,$G99),0)))))</f>
        <v>0.66866666666666663</v>
      </c>
      <c r="O99" s="3"/>
      <c r="P99" s="3"/>
      <c r="Q99" s="3"/>
      <c r="R99" s="3"/>
      <c r="S99" s="63" cm="1">
        <f t="array" ref="S99">IF($G99&gt;=S$7,TREND(T$6:T$7,S$6:S$7,$G99),IF($G99&gt;=S$8,TREND(T$7:T$8,S$7:S$8,$G99),IF($G99&gt;=S$9,TREND(T$8:T$9,S$8:S$9,$G99),IF($G99&gt;=S$10,TREND(T$9:T$10,S$9:S$10,$G99),IF($G99&gt;=S$11,TREND(T$10:T$11,S$10:S$11,$G99),0)))))</f>
        <v>0.69600000000000017</v>
      </c>
      <c r="T99" s="3"/>
      <c r="U99" s="3"/>
      <c r="V99" s="3"/>
      <c r="W99" s="3"/>
      <c r="X99" s="152">
        <v>0</v>
      </c>
      <c r="Y99" s="3"/>
      <c r="Z99" s="3"/>
      <c r="AA99" s="3"/>
      <c r="AB99" s="3"/>
    </row>
    <row r="100" spans="1:28" x14ac:dyDescent="0.3">
      <c r="A100" s="63">
        <f t="shared" si="1"/>
        <v>0.68395537459283384</v>
      </c>
      <c r="D100" s="179"/>
      <c r="F100" s="21"/>
      <c r="G100" s="162">
        <v>0.68</v>
      </c>
      <c r="I100" s="63" cm="1">
        <f t="array" ref="I100">IF($G100&gt;=I$7,TREND(J$6:J$7,I$6:I$7,$G100),IF($G100&gt;=I$8,TREND(J$7:J$8,I$7:I$8,$G100),IF($G100&gt;=I$9,TREND(J$8:J$9,I$8:I$9,$G100),IF($G100&gt;=I$10,TREND(J$9:J$10,I$9:I$10,$G100),IF($G100&gt;=I$11,TREND(J$10:J$11,I$10:I$11,$G100),0)))))</f>
        <v>0.69750000000000001</v>
      </c>
      <c r="J100" s="3"/>
      <c r="K100" s="3"/>
      <c r="N100" s="63" cm="1">
        <f t="array" ref="N100">IF($G100&gt;=N$7,TREND(O$6:O$7,N$6:N$7,$G100),IF($G100&gt;=N$8,TREND(O$7:O$8,N$7:N$8,$G100),IF($G100&gt;=N$9,TREND(O$8:O$9,N$8:N$9,$G100),IF($G100&gt;=N$10,TREND(O$9:O$10,N$9:N$10,$G100),IF($G100&gt;=N$11,TREND(O$10:O$11,N$10:N$11,$G100),0)))))</f>
        <v>0.67633333333333334</v>
      </c>
      <c r="O100" s="3"/>
      <c r="P100" s="3"/>
      <c r="Q100" s="3"/>
      <c r="R100" s="3"/>
      <c r="S100" s="63" cm="1">
        <f t="array" ref="S100">IF($G100&gt;=S$7,TREND(T$6:T$7,S$6:S$7,$G100),IF($G100&gt;=S$8,TREND(T$7:T$8,S$7:S$8,$G100),IF($G100&gt;=S$9,TREND(T$8:T$9,S$8:S$9,$G100),IF($G100&gt;=S$10,TREND(T$9:T$10,S$9:S$10,$G100),IF($G100&gt;=S$11,TREND(T$10:T$11,S$10:S$11,$G100),0)))))</f>
        <v>0.70400000000000018</v>
      </c>
      <c r="T100" s="3"/>
      <c r="U100" s="3"/>
      <c r="V100" s="3"/>
      <c r="W100" s="3"/>
      <c r="X100" s="152">
        <v>0</v>
      </c>
      <c r="Y100" s="3"/>
      <c r="Z100" s="3"/>
      <c r="AA100" s="3"/>
      <c r="AB100" s="3"/>
    </row>
    <row r="101" spans="1:28" x14ac:dyDescent="0.3">
      <c r="A101" s="63">
        <f t="shared" si="1"/>
        <v>0.69166579804560258</v>
      </c>
      <c r="D101" s="179"/>
      <c r="F101" s="21"/>
      <c r="G101" s="162">
        <v>0.69</v>
      </c>
      <c r="I101" s="63" cm="1">
        <f t="array" ref="I101">IF($G101&gt;=I$7,TREND(J$6:J$7,I$6:I$7,$G101),IF($G101&gt;=I$8,TREND(J$7:J$8,I$7:I$8,$G101),IF($G101&gt;=I$9,TREND(J$8:J$9,I$8:I$9,$G101),IF($G101&gt;=I$10,TREND(J$9:J$10,I$9:I$10,$G101),IF($G101&gt;=I$11,TREND(J$10:J$11,I$10:I$11,$G101),0)))))</f>
        <v>0.70499999999999985</v>
      </c>
      <c r="J101" s="3"/>
      <c r="K101" s="3"/>
      <c r="N101" s="63" cm="1">
        <f t="array" ref="N101">IF($G101&gt;=N$7,TREND(O$6:O$7,N$6:N$7,$G101),IF($G101&gt;=N$8,TREND(O$7:O$8,N$7:N$8,$G101),IF($G101&gt;=N$9,TREND(O$8:O$9,N$8:N$9,$G101),IF($G101&gt;=N$10,TREND(O$9:O$10,N$9:N$10,$G101),IF($G101&gt;=N$11,TREND(O$10:O$11,N$10:N$11,$G101),0)))))</f>
        <v>0.68399999999999994</v>
      </c>
      <c r="O101" s="3"/>
      <c r="P101" s="3"/>
      <c r="Q101" s="3"/>
      <c r="R101" s="3"/>
      <c r="S101" s="63" cm="1">
        <f t="array" ref="S101">IF($G101&gt;=S$7,TREND(T$6:T$7,S$6:S$7,$G101),IF($G101&gt;=S$8,TREND(T$7:T$8,S$7:S$8,$G101),IF($G101&gt;=S$9,TREND(T$8:T$9,S$8:S$9,$G101),IF($G101&gt;=S$10,TREND(T$9:T$10,S$9:S$10,$G101),IF($G101&gt;=S$11,TREND(T$10:T$11,S$10:S$11,$G101),0)))))</f>
        <v>0.71199999999999997</v>
      </c>
      <c r="T101" s="3"/>
      <c r="U101" s="3"/>
      <c r="V101" s="3"/>
      <c r="W101" s="3"/>
      <c r="X101" s="152">
        <v>0</v>
      </c>
      <c r="Y101" s="3"/>
      <c r="Z101" s="3"/>
      <c r="AA101" s="3"/>
      <c r="AB101" s="3"/>
    </row>
    <row r="102" spans="1:28" x14ac:dyDescent="0.3">
      <c r="A102" s="63">
        <f t="shared" si="1"/>
        <v>0.69937622149837131</v>
      </c>
      <c r="D102" s="179"/>
      <c r="F102" s="21"/>
      <c r="G102" s="162">
        <v>0.7</v>
      </c>
      <c r="I102" s="63" cm="1">
        <f t="array" ref="I102">IF($G102&gt;=I$7,TREND(J$6:J$7,I$6:I$7,$G102),IF($G102&gt;=I$8,TREND(J$7:J$8,I$7:I$8,$G102),IF($G102&gt;=I$9,TREND(J$8:J$9,I$8:I$9,$G102),IF($G102&gt;=I$10,TREND(J$9:J$10,I$9:I$10,$G102),IF($G102&gt;=I$11,TREND(J$10:J$11,I$10:I$11,$G102),0)))))</f>
        <v>0.71249999999999991</v>
      </c>
      <c r="J102" s="3"/>
      <c r="K102" s="3"/>
      <c r="N102" s="63" cm="1">
        <f t="array" ref="N102">IF($G102&gt;=N$7,TREND(O$6:O$7,N$6:N$7,$G102),IF($G102&gt;=N$8,TREND(O$7:O$8,N$7:N$8,$G102),IF($G102&gt;=N$9,TREND(O$8:O$9,N$8:N$9,$G102),IF($G102&gt;=N$10,TREND(O$9:O$10,N$9:N$10,$G102),IF($G102&gt;=N$11,TREND(O$10:O$11,N$10:N$11,$G102),0)))))</f>
        <v>0.69166666666666665</v>
      </c>
      <c r="O102" s="3"/>
      <c r="P102" s="3"/>
      <c r="Q102" s="3"/>
      <c r="R102" s="3"/>
      <c r="S102" s="63" cm="1">
        <f t="array" ref="S102">IF($G102&gt;=S$7,TREND(T$6:T$7,S$6:S$7,$G102),IF($G102&gt;=S$8,TREND(T$7:T$8,S$7:S$8,$G102),IF($G102&gt;=S$9,TREND(T$8:T$9,S$8:S$9,$G102),IF($G102&gt;=S$10,TREND(T$9:T$10,S$9:S$10,$G102),IF($G102&gt;=S$11,TREND(T$10:T$11,S$10:S$11,$G102),0)))))</f>
        <v>0.72000000000000008</v>
      </c>
      <c r="T102" s="3"/>
      <c r="U102" s="3"/>
      <c r="V102" s="3"/>
      <c r="W102" s="3"/>
      <c r="X102" s="152">
        <v>0</v>
      </c>
      <c r="Y102" s="3"/>
      <c r="Z102" s="3"/>
      <c r="AA102" s="3"/>
      <c r="AB102" s="3"/>
    </row>
    <row r="103" spans="1:28" x14ac:dyDescent="0.3">
      <c r="A103" s="63">
        <f t="shared" si="1"/>
        <v>0.70733767643865353</v>
      </c>
      <c r="D103" s="179"/>
      <c r="F103" s="21"/>
      <c r="G103" s="162">
        <v>0.71</v>
      </c>
      <c r="I103" s="63" cm="1">
        <f t="array" ref="I103">IF($G103&gt;=I$7,TREND(J$6:J$7,I$6:I$7,$G103),IF($G103&gt;=I$8,TREND(J$7:J$8,I$7:I$8,$G103),IF($G103&gt;=I$9,TREND(J$8:J$9,I$8:I$9,$G103),IF($G103&gt;=I$10,TREND(J$9:J$10,I$9:I$10,$G103),IF($G103&gt;=I$11,TREND(J$10:J$11,I$10:I$11,$G103),0)))))</f>
        <v>0.72</v>
      </c>
      <c r="J103" s="3"/>
      <c r="K103" s="3"/>
      <c r="N103" s="63" cm="1">
        <f t="array" ref="N103">IF($G103&gt;=N$7,TREND(O$6:O$7,N$6:N$7,$G103),IF($G103&gt;=N$8,TREND(O$7:O$8,N$7:N$8,$G103),IF($G103&gt;=N$9,TREND(O$8:O$9,N$8:N$9,$G103),IF($G103&gt;=N$10,TREND(O$9:O$10,N$9:N$10,$G103),IF($G103&gt;=N$11,TREND(O$10:O$11,N$10:N$11,$G103),0)))))</f>
        <v>0.69933333333333325</v>
      </c>
      <c r="O103" s="3"/>
      <c r="P103" s="3"/>
      <c r="Q103" s="3"/>
      <c r="R103" s="3"/>
      <c r="S103" s="63" cm="1">
        <f t="array" ref="S103">IF($G103&gt;=S$7,TREND(T$6:T$7,S$6:S$7,$G103),IF($G103&gt;=S$8,TREND(T$7:T$8,S$7:S$8,$G103),IF($G103&gt;=S$9,TREND(T$8:T$9,S$8:S$9,$G103),IF($G103&gt;=S$10,TREND(T$9:T$10,S$9:S$10,$G103),IF($G103&gt;=S$11,TREND(T$10:T$11,S$10:S$11,$G103),0)))))</f>
        <v>0.72933333333333339</v>
      </c>
      <c r="T103" s="3"/>
      <c r="U103" s="3"/>
      <c r="V103" s="3"/>
      <c r="W103" s="3"/>
      <c r="X103" s="152">
        <v>0</v>
      </c>
      <c r="Y103" s="3"/>
      <c r="Z103" s="3"/>
      <c r="AA103" s="3"/>
      <c r="AB103" s="3"/>
    </row>
    <row r="104" spans="1:28" x14ac:dyDescent="0.3">
      <c r="A104" s="63">
        <f t="shared" si="1"/>
        <v>0.71529913137893597</v>
      </c>
      <c r="D104" s="179"/>
      <c r="F104" s="21"/>
      <c r="G104" s="162">
        <v>0.72</v>
      </c>
      <c r="I104" s="63" cm="1">
        <f t="array" ref="I104">IF($G104&gt;=I$7,TREND(J$6:J$7,I$6:I$7,$G104),IF($G104&gt;=I$8,TREND(J$7:J$8,I$7:I$8,$G104),IF($G104&gt;=I$9,TREND(J$8:J$9,I$8:I$9,$G104),IF($G104&gt;=I$10,TREND(J$9:J$10,I$9:I$10,$G104),IF($G104&gt;=I$11,TREND(J$10:J$11,I$10:I$11,$G104),0)))))</f>
        <v>0.72750000000000004</v>
      </c>
      <c r="J104" s="3"/>
      <c r="K104" s="3"/>
      <c r="N104" s="63" cm="1">
        <f t="array" ref="N104">IF($G104&gt;=N$7,TREND(O$6:O$7,N$6:N$7,$G104),IF($G104&gt;=N$8,TREND(O$7:O$8,N$7:N$8,$G104),IF($G104&gt;=N$9,TREND(O$8:O$9,N$8:N$9,$G104),IF($G104&gt;=N$10,TREND(O$9:O$10,N$9:N$10,$G104),IF($G104&gt;=N$11,TREND(O$10:O$11,N$10:N$11,$G104),0)))))</f>
        <v>0.70699999999999996</v>
      </c>
      <c r="O104" s="3"/>
      <c r="P104" s="3"/>
      <c r="Q104" s="3"/>
      <c r="R104" s="3"/>
      <c r="S104" s="63" cm="1">
        <f t="array" ref="S104">IF($G104&gt;=S$7,TREND(T$6:T$7,S$6:S$7,$G104),IF($G104&gt;=S$8,TREND(T$7:T$8,S$7:S$8,$G104),IF($G104&gt;=S$9,TREND(T$8:T$9,S$8:S$9,$G104),IF($G104&gt;=S$10,TREND(T$9:T$10,S$9:S$10,$G104),IF($G104&gt;=S$11,TREND(T$10:T$11,S$10:S$11,$G104),0)))))</f>
        <v>0.73866666666666669</v>
      </c>
      <c r="T104" s="3"/>
      <c r="U104" s="3"/>
      <c r="V104" s="3"/>
      <c r="W104" s="3"/>
      <c r="X104" s="152">
        <v>0</v>
      </c>
      <c r="Y104" s="3"/>
      <c r="Z104" s="3"/>
      <c r="AA104" s="3"/>
      <c r="AB104" s="3"/>
    </row>
    <row r="105" spans="1:28" x14ac:dyDescent="0.3">
      <c r="A105" s="63">
        <f t="shared" si="1"/>
        <v>0.72326058631921819</v>
      </c>
      <c r="D105" s="179"/>
      <c r="F105" s="21"/>
      <c r="G105" s="162">
        <v>0.73</v>
      </c>
      <c r="I105" s="63" cm="1">
        <f t="array" ref="I105">IF($G105&gt;=I$7,TREND(J$6:J$7,I$6:I$7,$G105),IF($G105&gt;=I$8,TREND(J$7:J$8,I$7:I$8,$G105),IF($G105&gt;=I$9,TREND(J$8:J$9,I$8:I$9,$G105),IF($G105&gt;=I$10,TREND(J$9:J$10,I$9:I$10,$G105),IF($G105&gt;=I$11,TREND(J$10:J$11,I$10:I$11,$G105),0)))))</f>
        <v>0.73499999999999988</v>
      </c>
      <c r="J105" s="3"/>
      <c r="K105" s="3"/>
      <c r="N105" s="63" cm="1">
        <f t="array" ref="N105">IF($G105&gt;=N$7,TREND(O$6:O$7,N$6:N$7,$G105),IF($G105&gt;=N$8,TREND(O$7:O$8,N$7:N$8,$G105),IF($G105&gt;=N$9,TREND(O$8:O$9,N$8:N$9,$G105),IF($G105&gt;=N$10,TREND(O$9:O$10,N$9:N$10,$G105),IF($G105&gt;=N$11,TREND(O$10:O$11,N$10:N$11,$G105),0)))))</f>
        <v>0.71466666666666667</v>
      </c>
      <c r="O105" s="3"/>
      <c r="P105" s="3"/>
      <c r="Q105" s="3"/>
      <c r="R105" s="3"/>
      <c r="S105" s="63" cm="1">
        <f t="array" ref="S105">IF($G105&gt;=S$7,TREND(T$6:T$7,S$6:S$7,$G105),IF($G105&gt;=S$8,TREND(T$7:T$8,S$7:S$8,$G105),IF($G105&gt;=S$9,TREND(T$8:T$9,S$8:S$9,$G105),IF($G105&gt;=S$10,TREND(T$9:T$10,S$9:S$10,$G105),IF($G105&gt;=S$11,TREND(T$10:T$11,S$10:S$11,$G105),0)))))</f>
        <v>0.74800000000000011</v>
      </c>
      <c r="T105" s="3"/>
      <c r="U105" s="3"/>
      <c r="V105" s="3"/>
      <c r="W105" s="3"/>
      <c r="X105" s="152">
        <v>0</v>
      </c>
      <c r="Y105" s="3"/>
      <c r="Z105" s="3"/>
      <c r="AA105" s="3"/>
      <c r="AB105" s="3"/>
    </row>
    <row r="106" spans="1:28" x14ac:dyDescent="0.3">
      <c r="A106" s="63">
        <f t="shared" si="1"/>
        <v>0.73122204125950041</v>
      </c>
      <c r="D106" s="179"/>
      <c r="F106" s="21"/>
      <c r="G106" s="162">
        <v>0.74</v>
      </c>
      <c r="I106" s="63" cm="1">
        <f t="array" ref="I106">IF($G106&gt;=I$7,TREND(J$6:J$7,I$6:I$7,$G106),IF($G106&gt;=I$8,TREND(J$7:J$8,I$7:I$8,$G106),IF($G106&gt;=I$9,TREND(J$8:J$9,I$8:I$9,$G106),IF($G106&gt;=I$10,TREND(J$9:J$10,I$9:I$10,$G106),IF($G106&gt;=I$11,TREND(J$10:J$11,I$10:I$11,$G106),0)))))</f>
        <v>0.74249999999999994</v>
      </c>
      <c r="J106" s="3"/>
      <c r="K106" s="3"/>
      <c r="N106" s="63" cm="1">
        <f t="array" ref="N106">IF($G106&gt;=N$7,TREND(O$6:O$7,N$6:N$7,$G106),IF($G106&gt;=N$8,TREND(O$7:O$8,N$7:N$8,$G106),IF($G106&gt;=N$9,TREND(O$8:O$9,N$8:N$9,$G106),IF($G106&gt;=N$10,TREND(O$9:O$10,N$9:N$10,$G106),IF($G106&gt;=N$11,TREND(O$10:O$11,N$10:N$11,$G106),0)))))</f>
        <v>0.72233333333333327</v>
      </c>
      <c r="O106" s="3"/>
      <c r="P106" s="3"/>
      <c r="Q106" s="3"/>
      <c r="R106" s="3"/>
      <c r="S106" s="63" cm="1">
        <f t="array" ref="S106">IF($G106&gt;=S$7,TREND(T$6:T$7,S$6:S$7,$G106),IF($G106&gt;=S$8,TREND(T$7:T$8,S$7:S$8,$G106),IF($G106&gt;=S$9,TREND(T$8:T$9,S$8:S$9,$G106),IF($G106&gt;=S$10,TREND(T$9:T$10,S$9:S$10,$G106),IF($G106&gt;=S$11,TREND(T$10:T$11,S$10:S$11,$G106),0)))))</f>
        <v>0.75733333333333341</v>
      </c>
      <c r="T106" s="3"/>
      <c r="U106" s="3"/>
      <c r="V106" s="3"/>
      <c r="W106" s="3"/>
      <c r="X106" s="152">
        <v>0</v>
      </c>
      <c r="Y106" s="3"/>
      <c r="Z106" s="3"/>
      <c r="AA106" s="3"/>
      <c r="AB106" s="3"/>
    </row>
    <row r="107" spans="1:28" x14ac:dyDescent="0.3">
      <c r="A107" s="63">
        <f t="shared" si="1"/>
        <v>0.73918349619978274</v>
      </c>
      <c r="D107" s="179"/>
      <c r="F107" s="21"/>
      <c r="G107" s="162">
        <v>0.75</v>
      </c>
      <c r="I107" s="63" cm="1">
        <f t="array" ref="I107">IF($G107&gt;=I$7,TREND(J$6:J$7,I$6:I$7,$G107),IF($G107&gt;=I$8,TREND(J$7:J$8,I$7:I$8,$G107),IF($G107&gt;=I$9,TREND(J$8:J$9,I$8:I$9,$G107),IF($G107&gt;=I$10,TREND(J$9:J$10,I$9:I$10,$G107),IF($G107&gt;=I$11,TREND(J$10:J$11,I$10:I$11,$G107),0)))))</f>
        <v>0.75</v>
      </c>
      <c r="J107" s="3"/>
      <c r="K107" s="3"/>
      <c r="N107" s="63" cm="1">
        <f t="array" ref="N107">IF($G107&gt;=N$7,TREND(O$6:O$7,N$6:N$7,$G107),IF($G107&gt;=N$8,TREND(O$7:O$8,N$7:N$8,$G107),IF($G107&gt;=N$9,TREND(O$8:O$9,N$8:N$9,$G107),IF($G107&gt;=N$10,TREND(O$9:O$10,N$9:N$10,$G107),IF($G107&gt;=N$11,TREND(O$10:O$11,N$10:N$11,$G107),0)))))</f>
        <v>0.72999999999999987</v>
      </c>
      <c r="O107" s="3"/>
      <c r="P107" s="3"/>
      <c r="Q107" s="3"/>
      <c r="R107" s="3"/>
      <c r="S107" s="63" cm="1">
        <f t="array" ref="S107">IF($G107&gt;=S$7,TREND(T$6:T$7,S$6:S$7,$G107),IF($G107&gt;=S$8,TREND(T$7:T$8,S$7:S$8,$G107),IF($G107&gt;=S$9,TREND(T$8:T$9,S$8:S$9,$G107),IF($G107&gt;=S$10,TREND(T$9:T$10,S$9:S$10,$G107),IF($G107&gt;=S$11,TREND(T$10:T$11,S$10:S$11,$G107),0)))))</f>
        <v>0.76666666666666672</v>
      </c>
      <c r="T107" s="3"/>
      <c r="U107" s="3"/>
      <c r="V107" s="3"/>
      <c r="W107" s="3"/>
      <c r="X107" s="152">
        <v>0</v>
      </c>
      <c r="Y107" s="3"/>
      <c r="Z107" s="3"/>
      <c r="AA107" s="3"/>
      <c r="AB107" s="3"/>
    </row>
    <row r="108" spans="1:28" x14ac:dyDescent="0.3">
      <c r="A108" s="63">
        <f t="shared" si="1"/>
        <v>0.74961615635179135</v>
      </c>
      <c r="D108" s="179"/>
      <c r="F108" s="21"/>
      <c r="G108" s="162">
        <v>0.76</v>
      </c>
      <c r="I108" s="63" cm="1">
        <f t="array" ref="I108">IF($G108&gt;=I$7,TREND(J$6:J$7,I$6:I$7,$G108),IF($G108&gt;=I$8,TREND(J$7:J$8,I$7:I$8,$G108),IF($G108&gt;=I$9,TREND(J$8:J$9,I$8:I$9,$G108),IF($G108&gt;=I$10,TREND(J$9:J$10,I$9:I$10,$G108),IF($G108&gt;=I$11,TREND(J$10:J$11,I$10:I$11,$G108),0)))))</f>
        <v>0.76</v>
      </c>
      <c r="J108" s="3"/>
      <c r="K108" s="3"/>
      <c r="N108" s="63" cm="1">
        <f t="array" ref="N108">IF($G108&gt;=N$7,TREND(O$6:O$7,N$6:N$7,$G108),IF($G108&gt;=N$8,TREND(O$7:O$8,N$7:N$8,$G108),IF($G108&gt;=N$9,TREND(O$8:O$9,N$8:N$9,$G108),IF($G108&gt;=N$10,TREND(O$9:O$10,N$9:N$10,$G108),IF($G108&gt;=N$11,TREND(O$10:O$11,N$10:N$11,$G108),0)))))</f>
        <v>0.7407999999999999</v>
      </c>
      <c r="O108" s="3"/>
      <c r="P108" s="3"/>
      <c r="Q108" s="3"/>
      <c r="R108" s="3"/>
      <c r="S108" s="63" cm="1">
        <f t="array" ref="S108">IF($G108&gt;=S$7,TREND(T$6:T$7,S$6:S$7,$G108),IF($G108&gt;=S$8,TREND(T$7:T$8,S$7:S$8,$G108),IF($G108&gt;=S$9,TREND(T$8:T$9,S$8:S$9,$G108),IF($G108&gt;=S$10,TREND(T$9:T$10,S$9:S$10,$G108),IF($G108&gt;=S$11,TREND(T$10:T$11,S$10:S$11,$G108),0)))))</f>
        <v>0.77600000000000013</v>
      </c>
      <c r="T108" s="3"/>
      <c r="U108" s="3"/>
      <c r="V108" s="3"/>
      <c r="W108" s="3"/>
      <c r="X108" s="152">
        <v>0</v>
      </c>
      <c r="Y108" s="3"/>
      <c r="Z108" s="3"/>
      <c r="AA108" s="3"/>
      <c r="AB108" s="3"/>
    </row>
    <row r="109" spans="1:28" x14ac:dyDescent="0.3">
      <c r="A109" s="63">
        <f t="shared" si="1"/>
        <v>0.76004881650380018</v>
      </c>
      <c r="D109" s="179"/>
      <c r="F109" s="21"/>
      <c r="G109" s="162">
        <v>0.77</v>
      </c>
      <c r="I109" s="63" cm="1">
        <f t="array" ref="I109">IF($G109&gt;=I$7,TREND(J$6:J$7,I$6:I$7,$G109),IF($G109&gt;=I$8,TREND(J$7:J$8,I$7:I$8,$G109),IF($G109&gt;=I$9,TREND(J$8:J$9,I$8:I$9,$G109),IF($G109&gt;=I$10,TREND(J$9:J$10,I$9:I$10,$G109),IF($G109&gt;=I$11,TREND(J$10:J$11,I$10:I$11,$G109),0)))))</f>
        <v>0.77</v>
      </c>
      <c r="J109" s="3"/>
      <c r="K109" s="3"/>
      <c r="N109" s="63" cm="1">
        <f t="array" ref="N109">IF($G109&gt;=N$7,TREND(O$6:O$7,N$6:N$7,$G109),IF($G109&gt;=N$8,TREND(O$7:O$8,N$7:N$8,$G109),IF($G109&gt;=N$9,TREND(O$8:O$9,N$8:N$9,$G109),IF($G109&gt;=N$10,TREND(O$9:O$10,N$9:N$10,$G109),IF($G109&gt;=N$11,TREND(O$10:O$11,N$10:N$11,$G109),0)))))</f>
        <v>0.75159999999999993</v>
      </c>
      <c r="O109" s="3"/>
      <c r="P109" s="3"/>
      <c r="Q109" s="3"/>
      <c r="R109" s="3"/>
      <c r="S109" s="63" cm="1">
        <f t="array" ref="S109">IF($G109&gt;=S$7,TREND(T$6:T$7,S$6:S$7,$G109),IF($G109&gt;=S$8,TREND(T$7:T$8,S$7:S$8,$G109),IF($G109&gt;=S$9,TREND(T$8:T$9,S$8:S$9,$G109),IF($G109&gt;=S$10,TREND(T$9:T$10,S$9:S$10,$G109),IF($G109&gt;=S$11,TREND(T$10:T$11,S$10:S$11,$G109),0)))))</f>
        <v>0.78533333333333344</v>
      </c>
      <c r="T109" s="3"/>
      <c r="U109" s="3"/>
      <c r="V109" s="3"/>
      <c r="W109" s="3"/>
      <c r="X109" s="152">
        <v>0</v>
      </c>
      <c r="Y109" s="3"/>
      <c r="Z109" s="3"/>
      <c r="AA109" s="3"/>
      <c r="AB109" s="3"/>
    </row>
    <row r="110" spans="1:28" x14ac:dyDescent="0.3">
      <c r="A110" s="63">
        <f t="shared" si="1"/>
        <v>0.77048147665580891</v>
      </c>
      <c r="D110" s="179"/>
      <c r="F110" s="21"/>
      <c r="G110" s="162">
        <v>0.78</v>
      </c>
      <c r="I110" s="63" cm="1">
        <f t="array" ref="I110">IF($G110&gt;=I$7,TREND(J$6:J$7,I$6:I$7,$G110),IF($G110&gt;=I$8,TREND(J$7:J$8,I$7:I$8,$G110),IF($G110&gt;=I$9,TREND(J$8:J$9,I$8:I$9,$G110),IF($G110&gt;=I$10,TREND(J$9:J$10,I$9:I$10,$G110),IF($G110&gt;=I$11,TREND(J$10:J$11,I$10:I$11,$G110),0)))))</f>
        <v>0.78</v>
      </c>
      <c r="J110" s="3"/>
      <c r="K110" s="3"/>
      <c r="N110" s="63" cm="1">
        <f t="array" ref="N110">IF($G110&gt;=N$7,TREND(O$6:O$7,N$6:N$7,$G110),IF($G110&gt;=N$8,TREND(O$7:O$8,N$7:N$8,$G110),IF($G110&gt;=N$9,TREND(O$8:O$9,N$8:N$9,$G110),IF($G110&gt;=N$10,TREND(O$9:O$10,N$9:N$10,$G110),IF($G110&gt;=N$11,TREND(O$10:O$11,N$10:N$11,$G110),0)))))</f>
        <v>0.76239999999999997</v>
      </c>
      <c r="O110" s="3"/>
      <c r="P110" s="3"/>
      <c r="Q110" s="3"/>
      <c r="R110" s="3"/>
      <c r="S110" s="63" cm="1">
        <f t="array" ref="S110">IF($G110&gt;=S$7,TREND(T$6:T$7,S$6:S$7,$G110),IF($G110&gt;=S$8,TREND(T$7:T$8,S$7:S$8,$G110),IF($G110&gt;=S$9,TREND(T$8:T$9,S$8:S$9,$G110),IF($G110&gt;=S$10,TREND(T$9:T$10,S$9:S$10,$G110),IF($G110&gt;=S$11,TREND(T$10:T$11,S$10:S$11,$G110),0)))))</f>
        <v>0.79466666666666674</v>
      </c>
      <c r="T110" s="3"/>
      <c r="U110" s="3"/>
      <c r="V110" s="3"/>
      <c r="W110" s="3"/>
      <c r="X110" s="152">
        <v>0</v>
      </c>
      <c r="Y110" s="3"/>
      <c r="Z110" s="3"/>
      <c r="AA110" s="3"/>
      <c r="AB110" s="3"/>
    </row>
    <row r="111" spans="1:28" x14ac:dyDescent="0.3">
      <c r="A111" s="63">
        <f t="shared" si="1"/>
        <v>0.78091413680781741</v>
      </c>
      <c r="D111" s="179"/>
      <c r="F111" s="21"/>
      <c r="G111" s="162">
        <v>0.79</v>
      </c>
      <c r="I111" s="63" cm="1">
        <f t="array" ref="I111">IF($G111&gt;=I$7,TREND(J$6:J$7,I$6:I$7,$G111),IF($G111&gt;=I$8,TREND(J$7:J$8,I$7:I$8,$G111),IF($G111&gt;=I$9,TREND(J$8:J$9,I$8:I$9,$G111),IF($G111&gt;=I$10,TREND(J$9:J$10,I$9:I$10,$G111),IF($G111&gt;=I$11,TREND(J$10:J$11,I$10:I$11,$G111),0)))))</f>
        <v>0.79</v>
      </c>
      <c r="J111" s="3"/>
      <c r="K111" s="3"/>
      <c r="N111" s="63" cm="1">
        <f t="array" ref="N111">IF($G111&gt;=N$7,TREND(O$6:O$7,N$6:N$7,$G111),IF($G111&gt;=N$8,TREND(O$7:O$8,N$7:N$8,$G111),IF($G111&gt;=N$9,TREND(O$8:O$9,N$8:N$9,$G111),IF($G111&gt;=N$10,TREND(O$9:O$10,N$9:N$10,$G111),IF($G111&gt;=N$11,TREND(O$10:O$11,N$10:N$11,$G111),0)))))</f>
        <v>0.77319999999999989</v>
      </c>
      <c r="O111" s="3"/>
      <c r="P111" s="3"/>
      <c r="Q111" s="3"/>
      <c r="R111" s="3"/>
      <c r="S111" s="63" cm="1">
        <f t="array" ref="S111">IF($G111&gt;=S$7,TREND(T$6:T$7,S$6:S$7,$G111),IF($G111&gt;=S$8,TREND(T$7:T$8,S$7:S$8,$G111),IF($G111&gt;=S$9,TREND(T$8:T$9,S$8:S$9,$G111),IF($G111&gt;=S$10,TREND(T$9:T$10,S$9:S$10,$G111),IF($G111&gt;=S$11,TREND(T$10:T$11,S$10:S$11,$G111),0)))))</f>
        <v>0.80400000000000005</v>
      </c>
      <c r="T111" s="3"/>
      <c r="U111" s="3"/>
      <c r="V111" s="3"/>
      <c r="W111" s="3"/>
      <c r="X111" s="152">
        <v>0</v>
      </c>
      <c r="Y111" s="3"/>
      <c r="Z111" s="3"/>
      <c r="AA111" s="3"/>
      <c r="AB111" s="3"/>
    </row>
    <row r="112" spans="1:28" x14ac:dyDescent="0.3">
      <c r="A112" s="63">
        <f t="shared" si="1"/>
        <v>0.79134679695982613</v>
      </c>
      <c r="D112" s="179"/>
      <c r="F112" s="21"/>
      <c r="G112" s="162">
        <v>0.8</v>
      </c>
      <c r="I112" s="63" cm="1">
        <f t="array" ref="I112">IF($G112&gt;=I$7,TREND(J$6:J$7,I$6:I$7,$G112),IF($G112&gt;=I$8,TREND(J$7:J$8,I$7:I$8,$G112),IF($G112&gt;=I$9,TREND(J$8:J$9,I$8:I$9,$G112),IF($G112&gt;=I$10,TREND(J$9:J$10,I$9:I$10,$G112),IF($G112&gt;=I$11,TREND(J$10:J$11,I$10:I$11,$G112),0)))))</f>
        <v>0.8</v>
      </c>
      <c r="J112" s="3"/>
      <c r="K112" s="3"/>
      <c r="N112" s="63" cm="1">
        <f t="array" ref="N112">IF($G112&gt;=N$7,TREND(O$6:O$7,N$6:N$7,$G112),IF($G112&gt;=N$8,TREND(O$7:O$8,N$7:N$8,$G112),IF($G112&gt;=N$9,TREND(O$8:O$9,N$8:N$9,$G112),IF($G112&gt;=N$10,TREND(O$9:O$10,N$9:N$10,$G112),IF($G112&gt;=N$11,TREND(O$10:O$11,N$10:N$11,$G112),0)))))</f>
        <v>0.78399999999999992</v>
      </c>
      <c r="O112" s="3"/>
      <c r="P112" s="3"/>
      <c r="Q112" s="3"/>
      <c r="R112" s="3"/>
      <c r="S112" s="63" cm="1">
        <f t="array" ref="S112">IF($G112&gt;=S$7,TREND(T$6:T$7,S$6:S$7,$G112),IF($G112&gt;=S$8,TREND(T$7:T$8,S$7:S$8,$G112),IF($G112&gt;=S$9,TREND(T$8:T$9,S$8:S$9,$G112),IF($G112&gt;=S$10,TREND(T$9:T$10,S$9:S$10,$G112),IF($G112&gt;=S$11,TREND(T$10:T$11,S$10:S$11,$G112),0)))))</f>
        <v>0.81333333333333346</v>
      </c>
      <c r="T112" s="3"/>
      <c r="U112" s="3"/>
      <c r="V112" s="3"/>
      <c r="W112" s="3"/>
      <c r="X112" s="152">
        <v>0</v>
      </c>
      <c r="Y112" s="3"/>
      <c r="Z112" s="3"/>
      <c r="AA112" s="3"/>
      <c r="AB112" s="3"/>
    </row>
    <row r="113" spans="1:28" x14ac:dyDescent="0.3">
      <c r="A113" s="63">
        <f t="shared" si="1"/>
        <v>0.80177945711183496</v>
      </c>
      <c r="D113" s="179"/>
      <c r="F113" s="21"/>
      <c r="G113" s="162">
        <v>0.81</v>
      </c>
      <c r="I113" s="63" cm="1">
        <f t="array" ref="I113">IF($G113&gt;=I$7,TREND(J$6:J$7,I$6:I$7,$G113),IF($G113&gt;=I$8,TREND(J$7:J$8,I$7:I$8,$G113),IF($G113&gt;=I$9,TREND(J$8:J$9,I$8:I$9,$G113),IF($G113&gt;=I$10,TREND(J$9:J$10,I$9:I$10,$G113),IF($G113&gt;=I$11,TREND(J$10:J$11,I$10:I$11,$G113),0)))))</f>
        <v>0.81</v>
      </c>
      <c r="J113" s="3"/>
      <c r="K113" s="3"/>
      <c r="N113" s="63" cm="1">
        <f t="array" ref="N113">IF($G113&gt;=N$7,TREND(O$6:O$7,N$6:N$7,$G113),IF($G113&gt;=N$8,TREND(O$7:O$8,N$7:N$8,$G113),IF($G113&gt;=N$9,TREND(O$8:O$9,N$8:N$9,$G113),IF($G113&gt;=N$10,TREND(O$9:O$10,N$9:N$10,$G113),IF($G113&gt;=N$11,TREND(O$10:O$11,N$10:N$11,$G113),0)))))</f>
        <v>0.79479999999999995</v>
      </c>
      <c r="O113" s="3"/>
      <c r="P113" s="3"/>
      <c r="Q113" s="3"/>
      <c r="R113" s="3"/>
      <c r="S113" s="63" cm="1">
        <f t="array" ref="S113">IF($G113&gt;=S$7,TREND(T$6:T$7,S$6:S$7,$G113),IF($G113&gt;=S$8,TREND(T$7:T$8,S$7:S$8,$G113),IF($G113&gt;=S$9,TREND(T$8:T$9,S$8:S$9,$G113),IF($G113&gt;=S$10,TREND(T$9:T$10,S$9:S$10,$G113),IF($G113&gt;=S$11,TREND(T$10:T$11,S$10:S$11,$G113),0)))))</f>
        <v>0.82266666666666677</v>
      </c>
      <c r="T113" s="3"/>
      <c r="U113" s="3"/>
      <c r="V113" s="3"/>
      <c r="W113" s="3"/>
      <c r="X113" s="152">
        <v>0</v>
      </c>
      <c r="Y113" s="3"/>
      <c r="Z113" s="3"/>
      <c r="AA113" s="3"/>
      <c r="AB113" s="3"/>
    </row>
    <row r="114" spans="1:28" x14ac:dyDescent="0.3">
      <c r="A114" s="63">
        <f t="shared" si="1"/>
        <v>0.81221211726384357</v>
      </c>
      <c r="D114" s="179"/>
      <c r="F114" s="21"/>
      <c r="G114" s="162">
        <v>0.82</v>
      </c>
      <c r="I114" s="63" cm="1">
        <f t="array" ref="I114">IF($G114&gt;=I$7,TREND(J$6:J$7,I$6:I$7,$G114),IF($G114&gt;=I$8,TREND(J$7:J$8,I$7:I$8,$G114),IF($G114&gt;=I$9,TREND(J$8:J$9,I$8:I$9,$G114),IF($G114&gt;=I$10,TREND(J$9:J$10,I$9:I$10,$G114),IF($G114&gt;=I$11,TREND(J$10:J$11,I$10:I$11,$G114),0)))))</f>
        <v>0.82</v>
      </c>
      <c r="J114" s="3"/>
      <c r="K114" s="3"/>
      <c r="N114" s="63" cm="1">
        <f t="array" ref="N114">IF($G114&gt;=N$7,TREND(O$6:O$7,N$6:N$7,$G114),IF($G114&gt;=N$8,TREND(O$7:O$8,N$7:N$8,$G114),IF($G114&gt;=N$9,TREND(O$8:O$9,N$8:N$9,$G114),IF($G114&gt;=N$10,TREND(O$9:O$10,N$9:N$10,$G114),IF($G114&gt;=N$11,TREND(O$10:O$11,N$10:N$11,$G114),0)))))</f>
        <v>0.80559999999999987</v>
      </c>
      <c r="O114" s="3"/>
      <c r="P114" s="3"/>
      <c r="Q114" s="3"/>
      <c r="R114" s="3"/>
      <c r="S114" s="63" cm="1">
        <f t="array" ref="S114">IF($G114&gt;=S$7,TREND(T$6:T$7,S$6:S$7,$G114),IF($G114&gt;=S$8,TREND(T$7:T$8,S$7:S$8,$G114),IF($G114&gt;=S$9,TREND(T$8:T$9,S$8:S$9,$G114),IF($G114&gt;=S$10,TREND(T$9:T$10,S$9:S$10,$G114),IF($G114&gt;=S$11,TREND(T$10:T$11,S$10:S$11,$G114),0)))))</f>
        <v>0.83199999999999996</v>
      </c>
      <c r="T114" s="3"/>
      <c r="U114" s="3"/>
      <c r="V114" s="3"/>
      <c r="W114" s="3"/>
      <c r="X114" s="152">
        <v>0</v>
      </c>
      <c r="Y114" s="3"/>
      <c r="Z114" s="3"/>
      <c r="AA114" s="3"/>
      <c r="AB114" s="3"/>
    </row>
    <row r="115" spans="1:28" x14ac:dyDescent="0.3">
      <c r="A115" s="63">
        <f t="shared" si="1"/>
        <v>0.82264477741585218</v>
      </c>
      <c r="D115" s="179"/>
      <c r="F115" s="21"/>
      <c r="G115" s="162">
        <v>0.83</v>
      </c>
      <c r="I115" s="63" cm="1">
        <f t="array" ref="I115">IF($G115&gt;=I$7,TREND(J$6:J$7,I$6:I$7,$G115),IF($G115&gt;=I$8,TREND(J$7:J$8,I$7:I$8,$G115),IF($G115&gt;=I$9,TREND(J$8:J$9,I$8:I$9,$G115),IF($G115&gt;=I$10,TREND(J$9:J$10,I$9:I$10,$G115),IF($G115&gt;=I$11,TREND(J$10:J$11,I$10:I$11,$G115),0)))))</f>
        <v>0.83</v>
      </c>
      <c r="J115" s="3"/>
      <c r="K115" s="3"/>
      <c r="N115" s="63" cm="1">
        <f t="array" ref="N115">IF($G115&gt;=N$7,TREND(O$6:O$7,N$6:N$7,$G115),IF($G115&gt;=N$8,TREND(O$7:O$8,N$7:N$8,$G115),IF($G115&gt;=N$9,TREND(O$8:O$9,N$8:N$9,$G115),IF($G115&gt;=N$10,TREND(O$9:O$10,N$9:N$10,$G115),IF($G115&gt;=N$11,TREND(O$10:O$11,N$10:N$11,$G115),0)))))</f>
        <v>0.8163999999999999</v>
      </c>
      <c r="O115" s="3"/>
      <c r="P115" s="3"/>
      <c r="Q115" s="3"/>
      <c r="R115" s="3"/>
      <c r="S115" s="63" cm="1">
        <f t="array" ref="S115">IF($G115&gt;=S$7,TREND(T$6:T$7,S$6:S$7,$G115),IF($G115&gt;=S$8,TREND(T$7:T$8,S$7:S$8,$G115),IF($G115&gt;=S$9,TREND(T$8:T$9,S$8:S$9,$G115),IF($G115&gt;=S$10,TREND(T$9:T$10,S$9:S$10,$G115),IF($G115&gt;=S$11,TREND(T$10:T$11,S$10:S$11,$G115),0)))))</f>
        <v>0.84133333333333338</v>
      </c>
      <c r="T115" s="3"/>
      <c r="U115" s="3"/>
      <c r="V115" s="3"/>
      <c r="W115" s="3"/>
      <c r="X115" s="152">
        <v>0</v>
      </c>
      <c r="Y115" s="3"/>
      <c r="Z115" s="3"/>
      <c r="AA115" s="3"/>
      <c r="AB115" s="3"/>
    </row>
    <row r="116" spans="1:28" x14ac:dyDescent="0.3">
      <c r="A116" s="63">
        <f t="shared" si="1"/>
        <v>0.83307743756786079</v>
      </c>
      <c r="D116" s="179"/>
      <c r="F116" s="21"/>
      <c r="G116" s="162">
        <v>0.84</v>
      </c>
      <c r="I116" s="63" cm="1">
        <f t="array" ref="I116">IF($G116&gt;=I$7,TREND(J$6:J$7,I$6:I$7,$G116),IF($G116&gt;=I$8,TREND(J$7:J$8,I$7:I$8,$G116),IF($G116&gt;=I$9,TREND(J$8:J$9,I$8:I$9,$G116),IF($G116&gt;=I$10,TREND(J$9:J$10,I$9:I$10,$G116),IF($G116&gt;=I$11,TREND(J$10:J$11,I$10:I$11,$G116),0)))))</f>
        <v>0.84</v>
      </c>
      <c r="J116" s="3"/>
      <c r="K116" s="3"/>
      <c r="N116" s="63" cm="1">
        <f t="array" ref="N116">IF($G116&gt;=N$7,TREND(O$6:O$7,N$6:N$7,$G116),IF($G116&gt;=N$8,TREND(O$7:O$8,N$7:N$8,$G116),IF($G116&gt;=N$9,TREND(O$8:O$9,N$8:N$9,$G116),IF($G116&gt;=N$10,TREND(O$9:O$10,N$9:N$10,$G116),IF($G116&gt;=N$11,TREND(O$10:O$11,N$10:N$11,$G116),0)))))</f>
        <v>0.82719999999999994</v>
      </c>
      <c r="O116" s="3"/>
      <c r="P116" s="3"/>
      <c r="Q116" s="3"/>
      <c r="R116" s="3"/>
      <c r="S116" s="63" cm="1">
        <f t="array" ref="S116">IF($G116&gt;=S$7,TREND(T$6:T$7,S$6:S$7,$G116),IF($G116&gt;=S$8,TREND(T$7:T$8,S$7:S$8,$G116),IF($G116&gt;=S$9,TREND(T$8:T$9,S$8:S$9,$G116),IF($G116&gt;=S$10,TREND(T$9:T$10,S$9:S$10,$G116),IF($G116&gt;=S$11,TREND(T$10:T$11,S$10:S$11,$G116),0)))))</f>
        <v>0.85066666666666668</v>
      </c>
      <c r="T116" s="3"/>
      <c r="U116" s="3"/>
      <c r="V116" s="3"/>
      <c r="W116" s="3"/>
      <c r="X116" s="152">
        <v>0</v>
      </c>
      <c r="Y116" s="3"/>
      <c r="Z116" s="3"/>
      <c r="AA116" s="3"/>
      <c r="AB116" s="3"/>
    </row>
    <row r="117" spans="1:28" x14ac:dyDescent="0.3">
      <c r="A117" s="63">
        <f t="shared" si="1"/>
        <v>0.84351009771986951</v>
      </c>
      <c r="D117" s="179"/>
      <c r="F117" s="21"/>
      <c r="G117" s="162">
        <v>0.85</v>
      </c>
      <c r="I117" s="63" cm="1">
        <f t="array" ref="I117">IF($G117&gt;=I$7,TREND(J$6:J$7,I$6:I$7,$G117),IF($G117&gt;=I$8,TREND(J$7:J$8,I$7:I$8,$G117),IF($G117&gt;=I$9,TREND(J$8:J$9,I$8:I$9,$G117),IF($G117&gt;=I$10,TREND(J$9:J$10,I$9:I$10,$G117),IF($G117&gt;=I$11,TREND(J$10:J$11,I$10:I$11,$G117),0)))))</f>
        <v>0.85</v>
      </c>
      <c r="J117" s="3"/>
      <c r="K117" s="3"/>
      <c r="N117" s="63" cm="1">
        <f t="array" ref="N117">IF($G117&gt;=N$7,TREND(O$6:O$7,N$6:N$7,$G117),IF($G117&gt;=N$8,TREND(O$7:O$8,N$7:N$8,$G117),IF($G117&gt;=N$9,TREND(O$8:O$9,N$8:N$9,$G117),IF($G117&gt;=N$10,TREND(O$9:O$10,N$9:N$10,$G117),IF($G117&gt;=N$11,TREND(O$10:O$11,N$10:N$11,$G117),0)))))</f>
        <v>0.83799999999999986</v>
      </c>
      <c r="O117" s="3"/>
      <c r="P117" s="3"/>
      <c r="Q117" s="3"/>
      <c r="R117" s="3"/>
      <c r="S117" s="63" cm="1">
        <f t="array" ref="S117">IF($G117&gt;=S$7,TREND(T$6:T$7,S$6:S$7,$G117),IF($G117&gt;=S$8,TREND(T$7:T$8,S$7:S$8,$G117),IF($G117&gt;=S$9,TREND(T$8:T$9,S$8:S$9,$G117),IF($G117&gt;=S$10,TREND(T$9:T$10,S$9:S$10,$G117),IF($G117&gt;=S$11,TREND(T$10:T$11,S$10:S$11,$G117),0)))))</f>
        <v>0.86</v>
      </c>
      <c r="T117" s="3"/>
      <c r="U117" s="3"/>
      <c r="V117" s="3"/>
      <c r="W117" s="3"/>
      <c r="X117" s="152">
        <v>0</v>
      </c>
      <c r="Y117" s="3"/>
      <c r="Z117" s="3"/>
      <c r="AA117" s="3"/>
      <c r="AB117" s="3"/>
    </row>
    <row r="118" spans="1:28" x14ac:dyDescent="0.3">
      <c r="A118" s="63">
        <f t="shared" si="1"/>
        <v>0.85394275787187823</v>
      </c>
      <c r="D118" s="179"/>
      <c r="F118" s="21"/>
      <c r="G118" s="162">
        <v>0.86</v>
      </c>
      <c r="I118" s="63" cm="1">
        <f t="array" ref="I118">IF($G118&gt;=I$7,TREND(J$6:J$7,I$6:I$7,$G118),IF($G118&gt;=I$8,TREND(J$7:J$8,I$7:I$8,$G118),IF($G118&gt;=I$9,TREND(J$8:J$9,I$8:I$9,$G118),IF($G118&gt;=I$10,TREND(J$9:J$10,I$9:I$10,$G118),IF($G118&gt;=I$11,TREND(J$10:J$11,I$10:I$11,$G118),0)))))</f>
        <v>0.86</v>
      </c>
      <c r="J118" s="3"/>
      <c r="K118" s="3"/>
      <c r="N118" s="63" cm="1">
        <f t="array" ref="N118">IF($G118&gt;=N$7,TREND(O$6:O$7,N$6:N$7,$G118),IF($G118&gt;=N$8,TREND(O$7:O$8,N$7:N$8,$G118),IF($G118&gt;=N$9,TREND(O$8:O$9,N$8:N$9,$G118),IF($G118&gt;=N$10,TREND(O$9:O$10,N$9:N$10,$G118),IF($G118&gt;=N$11,TREND(O$10:O$11,N$10:N$11,$G118),0)))))</f>
        <v>0.84879999999999989</v>
      </c>
      <c r="O118" s="3"/>
      <c r="P118" s="3"/>
      <c r="Q118" s="3"/>
      <c r="R118" s="3"/>
      <c r="S118" s="63" cm="1">
        <f t="array" ref="S118">IF($G118&gt;=S$7,TREND(T$6:T$7,S$6:S$7,$G118),IF($G118&gt;=S$8,TREND(T$7:T$8,S$7:S$8,$G118),IF($G118&gt;=S$9,TREND(T$8:T$9,S$8:S$9,$G118),IF($G118&gt;=S$10,TREND(T$9:T$10,S$9:S$10,$G118),IF($G118&gt;=S$11,TREND(T$10:T$11,S$10:S$11,$G118),0)))))</f>
        <v>0.8693333333333334</v>
      </c>
      <c r="T118" s="3"/>
      <c r="U118" s="3"/>
      <c r="V118" s="3"/>
      <c r="W118" s="3"/>
      <c r="X118" s="152">
        <v>0</v>
      </c>
      <c r="Y118" s="3"/>
      <c r="Z118" s="3"/>
      <c r="AA118" s="3"/>
      <c r="AB118" s="3"/>
    </row>
    <row r="119" spans="1:28" x14ac:dyDescent="0.3">
      <c r="A119" s="63">
        <f t="shared" si="1"/>
        <v>0.86437541802388684</v>
      </c>
      <c r="D119" s="179"/>
      <c r="F119" s="21"/>
      <c r="G119" s="162">
        <v>0.87</v>
      </c>
      <c r="I119" s="63" cm="1">
        <f t="array" ref="I119">IF($G119&gt;=I$7,TREND(J$6:J$7,I$6:I$7,$G119),IF($G119&gt;=I$8,TREND(J$7:J$8,I$7:I$8,$G119),IF($G119&gt;=I$9,TREND(J$8:J$9,I$8:I$9,$G119),IF($G119&gt;=I$10,TREND(J$9:J$10,I$9:I$10,$G119),IF($G119&gt;=I$11,TREND(J$10:J$11,I$10:I$11,$G119),0)))))</f>
        <v>0.87</v>
      </c>
      <c r="J119" s="3"/>
      <c r="K119" s="3"/>
      <c r="N119" s="63" cm="1">
        <f t="array" ref="N119">IF($G119&gt;=N$7,TREND(O$6:O$7,N$6:N$7,$G119),IF($G119&gt;=N$8,TREND(O$7:O$8,N$7:N$8,$G119),IF($G119&gt;=N$9,TREND(O$8:O$9,N$8:N$9,$G119),IF($G119&gt;=N$10,TREND(O$9:O$10,N$9:N$10,$G119),IF($G119&gt;=N$11,TREND(O$10:O$11,N$10:N$11,$G119),0)))))</f>
        <v>0.85959999999999992</v>
      </c>
      <c r="O119" s="3"/>
      <c r="P119" s="3"/>
      <c r="Q119" s="3"/>
      <c r="R119" s="3"/>
      <c r="S119" s="63" cm="1">
        <f t="array" ref="S119">IF($G119&gt;=S$7,TREND(T$6:T$7,S$6:S$7,$G119),IF($G119&gt;=S$8,TREND(T$7:T$8,S$7:S$8,$G119),IF($G119&gt;=S$9,TREND(T$8:T$9,S$8:S$9,$G119),IF($G119&gt;=S$10,TREND(T$9:T$10,S$9:S$10,$G119),IF($G119&gt;=S$11,TREND(T$10:T$11,S$10:S$11,$G119),0)))))</f>
        <v>0.87866666666666671</v>
      </c>
      <c r="T119" s="3"/>
      <c r="U119" s="3"/>
      <c r="V119" s="3"/>
      <c r="W119" s="3"/>
      <c r="X119" s="152">
        <v>0</v>
      </c>
      <c r="Y119" s="3"/>
      <c r="Z119" s="3"/>
      <c r="AA119" s="3"/>
      <c r="AB119" s="3"/>
    </row>
    <row r="120" spans="1:28" x14ac:dyDescent="0.3">
      <c r="A120" s="63">
        <f t="shared" si="1"/>
        <v>0.87480807817589568</v>
      </c>
      <c r="D120" s="179"/>
      <c r="F120" s="21"/>
      <c r="G120" s="162">
        <v>0.88</v>
      </c>
      <c r="I120" s="63" cm="1">
        <f t="array" ref="I120">IF($G120&gt;=I$7,TREND(J$6:J$7,I$6:I$7,$G120),IF($G120&gt;=I$8,TREND(J$7:J$8,I$7:I$8,$G120),IF($G120&gt;=I$9,TREND(J$8:J$9,I$8:I$9,$G120),IF($G120&gt;=I$10,TREND(J$9:J$10,I$9:I$10,$G120),IF($G120&gt;=I$11,TREND(J$10:J$11,I$10:I$11,$G120),0)))))</f>
        <v>0.88</v>
      </c>
      <c r="J120" s="3"/>
      <c r="K120" s="3"/>
      <c r="N120" s="63" cm="1">
        <f t="array" ref="N120">IF($G120&gt;=N$7,TREND(O$6:O$7,N$6:N$7,$G120),IF($G120&gt;=N$8,TREND(O$7:O$8,N$7:N$8,$G120),IF($G120&gt;=N$9,TREND(O$8:O$9,N$8:N$9,$G120),IF($G120&gt;=N$10,TREND(O$9:O$10,N$9:N$10,$G120),IF($G120&gt;=N$11,TREND(O$10:O$11,N$10:N$11,$G120),0)))))</f>
        <v>0.87039999999999995</v>
      </c>
      <c r="O120" s="3"/>
      <c r="P120" s="3"/>
      <c r="Q120" s="3"/>
      <c r="R120" s="3"/>
      <c r="S120" s="63" cm="1">
        <f t="array" ref="S120">IF($G120&gt;=S$7,TREND(T$6:T$7,S$6:S$7,$G120),IF($G120&gt;=S$8,TREND(T$7:T$8,S$7:S$8,$G120),IF($G120&gt;=S$9,TREND(T$8:T$9,S$8:S$9,$G120),IF($G120&gt;=S$10,TREND(T$9:T$10,S$9:S$10,$G120),IF($G120&gt;=S$11,TREND(T$10:T$11,S$10:S$11,$G120),0)))))</f>
        <v>0.88800000000000001</v>
      </c>
      <c r="T120" s="3"/>
      <c r="U120" s="3"/>
      <c r="V120" s="3"/>
      <c r="W120" s="3"/>
      <c r="X120" s="152">
        <v>0</v>
      </c>
      <c r="Y120" s="3"/>
      <c r="Z120" s="3"/>
      <c r="AA120" s="3"/>
      <c r="AB120" s="3"/>
    </row>
    <row r="121" spans="1:28" x14ac:dyDescent="0.3">
      <c r="A121" s="63">
        <f t="shared" si="1"/>
        <v>0.88524073832790451</v>
      </c>
      <c r="D121" s="179"/>
      <c r="F121" s="21"/>
      <c r="G121" s="162">
        <v>0.89</v>
      </c>
      <c r="I121" s="63" cm="1">
        <f t="array" ref="I121">IF($G121&gt;=I$7,TREND(J$6:J$7,I$6:I$7,$G121),IF($G121&gt;=I$8,TREND(J$7:J$8,I$7:I$8,$G121),IF($G121&gt;=I$9,TREND(J$8:J$9,I$8:I$9,$G121),IF($G121&gt;=I$10,TREND(J$9:J$10,I$9:I$10,$G121),IF($G121&gt;=I$11,TREND(J$10:J$11,I$10:I$11,$G121),0)))))</f>
        <v>0.89</v>
      </c>
      <c r="J121" s="3"/>
      <c r="K121" s="3"/>
      <c r="N121" s="63" cm="1">
        <f t="array" ref="N121">IF($G121&gt;=N$7,TREND(O$6:O$7,N$6:N$7,$G121),IF($G121&gt;=N$8,TREND(O$7:O$8,N$7:N$8,$G121),IF($G121&gt;=N$9,TREND(O$8:O$9,N$8:N$9,$G121),IF($G121&gt;=N$10,TREND(O$9:O$10,N$9:N$10,$G121),IF($G121&gt;=N$11,TREND(O$10:O$11,N$10:N$11,$G121),0)))))</f>
        <v>0.88119999999999998</v>
      </c>
      <c r="O121" s="3"/>
      <c r="P121" s="3"/>
      <c r="Q121" s="3"/>
      <c r="R121" s="3"/>
      <c r="S121" s="63" cm="1">
        <f t="array" ref="S121">IF($G121&gt;=S$7,TREND(T$6:T$7,S$6:S$7,$G121),IF($G121&gt;=S$8,TREND(T$7:T$8,S$7:S$8,$G121),IF($G121&gt;=S$9,TREND(T$8:T$9,S$8:S$9,$G121),IF($G121&gt;=S$10,TREND(T$9:T$10,S$9:S$10,$G121),IF($G121&gt;=S$11,TREND(T$10:T$11,S$10:S$11,$G121),0)))))</f>
        <v>0.89733333333333343</v>
      </c>
      <c r="T121" s="3"/>
      <c r="U121" s="3"/>
      <c r="V121" s="3"/>
      <c r="W121" s="3"/>
      <c r="X121" s="152">
        <v>0</v>
      </c>
      <c r="Y121" s="3"/>
      <c r="Z121" s="3"/>
      <c r="AA121" s="3"/>
      <c r="AB121" s="3"/>
    </row>
    <row r="122" spans="1:28" x14ac:dyDescent="0.3">
      <c r="A122" s="63">
        <f t="shared" si="1"/>
        <v>0.89567339847991312</v>
      </c>
      <c r="D122" s="179"/>
      <c r="F122" s="21"/>
      <c r="G122" s="162">
        <v>0.9</v>
      </c>
      <c r="I122" s="63" cm="1">
        <f t="array" ref="I122">IF($G122&gt;=I$7,TREND(J$6:J$7,I$6:I$7,$G122),IF($G122&gt;=I$8,TREND(J$7:J$8,I$7:I$8,$G122),IF($G122&gt;=I$9,TREND(J$8:J$9,I$8:I$9,$G122),IF($G122&gt;=I$10,TREND(J$9:J$10,I$9:I$10,$G122),IF($G122&gt;=I$11,TREND(J$10:J$11,I$10:I$11,$G122),0)))))</f>
        <v>0.9</v>
      </c>
      <c r="J122" s="3"/>
      <c r="K122" s="3"/>
      <c r="N122" s="63" cm="1">
        <f t="array" ref="N122">IF($G122&gt;=N$7,TREND(O$6:O$7,N$6:N$7,$G122),IF($G122&gt;=N$8,TREND(O$7:O$8,N$7:N$8,$G122),IF($G122&gt;=N$9,TREND(O$8:O$9,N$8:N$9,$G122),IF($G122&gt;=N$10,TREND(O$9:O$10,N$9:N$10,$G122),IF($G122&gt;=N$11,TREND(O$10:O$11,N$10:N$11,$G122),0)))))</f>
        <v>0.89200000000000002</v>
      </c>
      <c r="O122" s="3"/>
      <c r="P122" s="3"/>
      <c r="Q122" s="3"/>
      <c r="R122" s="3"/>
      <c r="S122" s="63" cm="1">
        <f t="array" ref="S122">IF($G122&gt;=S$7,TREND(T$6:T$7,S$6:S$7,$G122),IF($G122&gt;=S$8,TREND(T$7:T$8,S$7:S$8,$G122),IF($G122&gt;=S$9,TREND(T$8:T$9,S$8:S$9,$G122),IF($G122&gt;=S$10,TREND(T$9:T$10,S$9:S$10,$G122),IF($G122&gt;=S$11,TREND(T$10:T$11,S$10:S$11,$G122),0)))))</f>
        <v>0.90666666666666673</v>
      </c>
      <c r="T122" s="3"/>
      <c r="U122" s="3"/>
      <c r="V122" s="3"/>
      <c r="W122" s="3"/>
      <c r="X122" s="152">
        <v>0</v>
      </c>
      <c r="Y122" s="3"/>
      <c r="Z122" s="3"/>
      <c r="AA122" s="3"/>
      <c r="AB122" s="3"/>
    </row>
    <row r="123" spans="1:28" x14ac:dyDescent="0.3">
      <c r="A123" s="63">
        <f t="shared" si="1"/>
        <v>0.90610605863192173</v>
      </c>
      <c r="D123" s="179"/>
      <c r="F123" s="21"/>
      <c r="G123" s="162">
        <v>0.91</v>
      </c>
      <c r="I123" s="63" cm="1">
        <f t="array" ref="I123">IF($G123&gt;=I$7,TREND(J$6:J$7,I$6:I$7,$G123),IF($G123&gt;=I$8,TREND(J$7:J$8,I$7:I$8,$G123),IF($G123&gt;=I$9,TREND(J$8:J$9,I$8:I$9,$G123),IF($G123&gt;=I$10,TREND(J$9:J$10,I$9:I$10,$G123),IF($G123&gt;=I$11,TREND(J$10:J$11,I$10:I$11,$G123),0)))))</f>
        <v>0.91</v>
      </c>
      <c r="J123" s="3"/>
      <c r="K123" s="3"/>
      <c r="N123" s="63" cm="1">
        <f t="array" ref="N123">IF($G123&gt;=N$7,TREND(O$6:O$7,N$6:N$7,$G123),IF($G123&gt;=N$8,TREND(O$7:O$8,N$7:N$8,$G123),IF($G123&gt;=N$9,TREND(O$8:O$9,N$8:N$9,$G123),IF($G123&gt;=N$10,TREND(O$9:O$10,N$9:N$10,$G123),IF($G123&gt;=N$11,TREND(O$10:O$11,N$10:N$11,$G123),0)))))</f>
        <v>0.90279999999999994</v>
      </c>
      <c r="O123" s="3"/>
      <c r="P123" s="3"/>
      <c r="Q123" s="3"/>
      <c r="R123" s="3"/>
      <c r="S123" s="63" cm="1">
        <f t="array" ref="S123">IF($G123&gt;=S$7,TREND(T$6:T$7,S$6:S$7,$G123),IF($G123&gt;=S$8,TREND(T$7:T$8,S$7:S$8,$G123),IF($G123&gt;=S$9,TREND(T$8:T$9,S$8:S$9,$G123),IF($G123&gt;=S$10,TREND(T$9:T$10,S$9:S$10,$G123),IF($G123&gt;=S$11,TREND(T$10:T$11,S$10:S$11,$G123),0)))))</f>
        <v>0.91600000000000004</v>
      </c>
      <c r="T123" s="3"/>
      <c r="U123" s="3"/>
      <c r="V123" s="3"/>
      <c r="W123" s="3"/>
      <c r="X123" s="152">
        <v>0</v>
      </c>
      <c r="Y123" s="3"/>
      <c r="Z123" s="3"/>
      <c r="AA123" s="3"/>
      <c r="AB123" s="3"/>
    </row>
    <row r="124" spans="1:28" x14ac:dyDescent="0.3">
      <c r="A124" s="63">
        <f t="shared" si="1"/>
        <v>0.91653871878393056</v>
      </c>
      <c r="D124" s="179"/>
      <c r="F124" s="21"/>
      <c r="G124" s="162">
        <v>0.92</v>
      </c>
      <c r="I124" s="63" cm="1">
        <f t="array" ref="I124">IF($G124&gt;=I$7,TREND(J$6:J$7,I$6:I$7,$G124),IF($G124&gt;=I$8,TREND(J$7:J$8,I$7:I$8,$G124),IF($G124&gt;=I$9,TREND(J$8:J$9,I$8:I$9,$G124),IF($G124&gt;=I$10,TREND(J$9:J$10,I$9:I$10,$G124),IF($G124&gt;=I$11,TREND(J$10:J$11,I$10:I$11,$G124),0)))))</f>
        <v>0.92</v>
      </c>
      <c r="J124" s="3"/>
      <c r="K124" s="3"/>
      <c r="N124" s="63" cm="1">
        <f t="array" ref="N124">IF($G124&gt;=N$7,TREND(O$6:O$7,N$6:N$7,$G124),IF($G124&gt;=N$8,TREND(O$7:O$8,N$7:N$8,$G124),IF($G124&gt;=N$9,TREND(O$8:O$9,N$8:N$9,$G124),IF($G124&gt;=N$10,TREND(O$9:O$10,N$9:N$10,$G124),IF($G124&gt;=N$11,TREND(O$10:O$11,N$10:N$11,$G124),0)))))</f>
        <v>0.91359999999999997</v>
      </c>
      <c r="O124" s="3"/>
      <c r="P124" s="3"/>
      <c r="Q124" s="3"/>
      <c r="R124" s="3"/>
      <c r="S124" s="63" cm="1">
        <f t="array" ref="S124">IF($G124&gt;=S$7,TREND(T$6:T$7,S$6:S$7,$G124),IF($G124&gt;=S$8,TREND(T$7:T$8,S$7:S$8,$G124),IF($G124&gt;=S$9,TREND(T$8:T$9,S$8:S$9,$G124),IF($G124&gt;=S$10,TREND(T$9:T$10,S$9:S$10,$G124),IF($G124&gt;=S$11,TREND(T$10:T$11,S$10:S$11,$G124),0)))))</f>
        <v>0.92533333333333334</v>
      </c>
      <c r="T124" s="3"/>
      <c r="U124" s="3"/>
      <c r="V124" s="3"/>
      <c r="W124" s="3"/>
      <c r="X124" s="152">
        <v>0</v>
      </c>
      <c r="Y124" s="3"/>
      <c r="Z124" s="3"/>
      <c r="AA124" s="3"/>
      <c r="AB124" s="3"/>
    </row>
    <row r="125" spans="1:28" x14ac:dyDescent="0.3">
      <c r="A125" s="63">
        <f t="shared" si="1"/>
        <v>0.92697137893593928</v>
      </c>
      <c r="D125" s="179"/>
      <c r="F125" s="21"/>
      <c r="G125" s="162">
        <v>0.93</v>
      </c>
      <c r="I125" s="63" cm="1">
        <f t="array" ref="I125">IF($G125&gt;=I$7,TREND(J$6:J$7,I$6:I$7,$G125),IF($G125&gt;=I$8,TREND(J$7:J$8,I$7:I$8,$G125),IF($G125&gt;=I$9,TREND(J$8:J$9,I$8:I$9,$G125),IF($G125&gt;=I$10,TREND(J$9:J$10,I$9:I$10,$G125),IF($G125&gt;=I$11,TREND(J$10:J$11,I$10:I$11,$G125),0)))))</f>
        <v>0.93</v>
      </c>
      <c r="J125" s="3"/>
      <c r="K125" s="3"/>
      <c r="N125" s="63" cm="1">
        <f t="array" ref="N125">IF($G125&gt;=N$7,TREND(O$6:O$7,N$6:N$7,$G125),IF($G125&gt;=N$8,TREND(O$7:O$8,N$7:N$8,$G125),IF($G125&gt;=N$9,TREND(O$8:O$9,N$8:N$9,$G125),IF($G125&gt;=N$10,TREND(O$9:O$10,N$9:N$10,$G125),IF($G125&gt;=N$11,TREND(O$10:O$11,N$10:N$11,$G125),0)))))</f>
        <v>0.92440000000000011</v>
      </c>
      <c r="O125" s="3"/>
      <c r="P125" s="3"/>
      <c r="Q125" s="3"/>
      <c r="R125" s="3"/>
      <c r="S125" s="63" cm="1">
        <f t="array" ref="S125">IF($G125&gt;=S$7,TREND(T$6:T$7,S$6:S$7,$G125),IF($G125&gt;=S$8,TREND(T$7:T$8,S$7:S$8,$G125),IF($G125&gt;=S$9,TREND(T$8:T$9,S$8:S$9,$G125),IF($G125&gt;=S$10,TREND(T$9:T$10,S$9:S$10,$G125),IF($G125&gt;=S$11,TREND(T$10:T$11,S$10:S$11,$G125),0)))))</f>
        <v>0.93466666666666676</v>
      </c>
      <c r="T125" s="3"/>
      <c r="U125" s="3"/>
      <c r="V125" s="3"/>
      <c r="W125" s="3"/>
      <c r="X125" s="152">
        <v>0</v>
      </c>
      <c r="Y125" s="3"/>
      <c r="Z125" s="3"/>
      <c r="AA125" s="3"/>
      <c r="AB125" s="3"/>
    </row>
    <row r="126" spans="1:28" x14ac:dyDescent="0.3">
      <c r="A126" s="63">
        <f t="shared" si="1"/>
        <v>0.93740403908794756</v>
      </c>
      <c r="D126" s="179"/>
      <c r="F126" s="21"/>
      <c r="G126" s="162">
        <v>0.94</v>
      </c>
      <c r="I126" s="63" cm="1">
        <f t="array" ref="I126">IF($G126&gt;=I$7,TREND(J$6:J$7,I$6:I$7,$G126),IF($G126&gt;=I$8,TREND(J$7:J$8,I$7:I$8,$G126),IF($G126&gt;=I$9,TREND(J$8:J$9,I$8:I$9,$G126),IF($G126&gt;=I$10,TREND(J$9:J$10,I$9:I$10,$G126),IF($G126&gt;=I$11,TREND(J$10:J$11,I$10:I$11,$G126),0)))))</f>
        <v>0.94</v>
      </c>
      <c r="J126" s="3"/>
      <c r="K126" s="3"/>
      <c r="N126" s="63" cm="1">
        <f t="array" ref="N126">IF($G126&gt;=N$7,TREND(O$6:O$7,N$6:N$7,$G126),IF($G126&gt;=N$8,TREND(O$7:O$8,N$7:N$8,$G126),IF($G126&gt;=N$9,TREND(O$8:O$9,N$8:N$9,$G126),IF($G126&gt;=N$10,TREND(O$9:O$10,N$9:N$10,$G126),IF($G126&gt;=N$11,TREND(O$10:O$11,N$10:N$11,$G126),0)))))</f>
        <v>0.93519999999999981</v>
      </c>
      <c r="O126" s="3"/>
      <c r="P126" s="3"/>
      <c r="Q126" s="3"/>
      <c r="R126" s="3"/>
      <c r="S126" s="63" cm="1">
        <f t="array" ref="S126">IF($G126&gt;=S$7,TREND(T$6:T$7,S$6:S$7,$G126),IF($G126&gt;=S$8,TREND(T$7:T$8,S$7:S$8,$G126),IF($G126&gt;=S$9,TREND(T$8:T$9,S$8:S$9,$G126),IF($G126&gt;=S$10,TREND(T$9:T$10,S$9:S$10,$G126),IF($G126&gt;=S$11,TREND(T$10:T$11,S$10:S$11,$G126),0)))))</f>
        <v>0.94399999999999995</v>
      </c>
      <c r="T126" s="3"/>
      <c r="U126" s="3"/>
      <c r="V126" s="3"/>
      <c r="W126" s="3"/>
      <c r="X126" s="152">
        <v>0</v>
      </c>
      <c r="Y126" s="3"/>
      <c r="Z126" s="3"/>
      <c r="AA126" s="3"/>
      <c r="AB126" s="3"/>
    </row>
    <row r="127" spans="1:28" x14ac:dyDescent="0.3">
      <c r="A127" s="63">
        <f t="shared" si="1"/>
        <v>0.94783669923995639</v>
      </c>
      <c r="D127" s="179"/>
      <c r="F127" s="21"/>
      <c r="G127" s="162">
        <v>0.95</v>
      </c>
      <c r="I127" s="63" cm="1">
        <f t="array" ref="I127">IF($G127&gt;=I$7,TREND(J$6:J$7,I$6:I$7,$G127),IF($G127&gt;=I$8,TREND(J$7:J$8,I$7:I$8,$G127),IF($G127&gt;=I$9,TREND(J$8:J$9,I$8:I$9,$G127),IF($G127&gt;=I$10,TREND(J$9:J$10,I$9:I$10,$G127),IF($G127&gt;=I$11,TREND(J$10:J$11,I$10:I$11,$G127),0)))))</f>
        <v>0.95</v>
      </c>
      <c r="J127" s="3"/>
      <c r="K127" s="3"/>
      <c r="N127" s="63" cm="1">
        <f t="array" ref="N127">IF($G127&gt;=N$7,TREND(O$6:O$7,N$6:N$7,$G127),IF($G127&gt;=N$8,TREND(O$7:O$8,N$7:N$8,$G127),IF($G127&gt;=N$9,TREND(O$8:O$9,N$8:N$9,$G127),IF($G127&gt;=N$10,TREND(O$9:O$10,N$9:N$10,$G127),IF($G127&gt;=N$11,TREND(O$10:O$11,N$10:N$11,$G127),0)))))</f>
        <v>0.94599999999999995</v>
      </c>
      <c r="O127" s="3"/>
      <c r="P127" s="3"/>
      <c r="Q127" s="3"/>
      <c r="R127" s="3"/>
      <c r="S127" s="63" cm="1">
        <f t="array" ref="S127">IF($G127&gt;=S$7,TREND(T$6:T$7,S$6:S$7,$G127),IF($G127&gt;=S$8,TREND(T$7:T$8,S$7:S$8,$G127),IF($G127&gt;=S$9,TREND(T$8:T$9,S$8:S$9,$G127),IF($G127&gt;=S$10,TREND(T$9:T$10,S$9:S$10,$G127),IF($G127&gt;=S$11,TREND(T$10:T$11,S$10:S$11,$G127),0)))))</f>
        <v>0.95333333333333325</v>
      </c>
      <c r="T127" s="3"/>
      <c r="U127" s="3"/>
      <c r="V127" s="3"/>
      <c r="W127" s="3"/>
      <c r="X127" s="152">
        <v>0</v>
      </c>
      <c r="Y127" s="3"/>
      <c r="Z127" s="3"/>
      <c r="AA127" s="3"/>
      <c r="AB127" s="3"/>
    </row>
    <row r="128" spans="1:28" x14ac:dyDescent="0.3">
      <c r="A128" s="63">
        <f t="shared" si="1"/>
        <v>0.958269359391965</v>
      </c>
      <c r="D128" s="179"/>
      <c r="F128" s="21"/>
      <c r="G128" s="162">
        <v>0.96</v>
      </c>
      <c r="I128" s="63" cm="1">
        <f t="array" ref="I128">IF($G128&gt;=I$7,TREND(J$6:J$7,I$6:I$7,$G128),IF($G128&gt;=I$8,TREND(J$7:J$8,I$7:I$8,$G128),IF($G128&gt;=I$9,TREND(J$8:J$9,I$8:I$9,$G128),IF($G128&gt;=I$10,TREND(J$9:J$10,I$9:I$10,$G128),IF($G128&gt;=I$11,TREND(J$10:J$11,I$10:I$11,$G128),0)))))</f>
        <v>0.96</v>
      </c>
      <c r="J128" s="3"/>
      <c r="K128" s="3"/>
      <c r="N128" s="63" cm="1">
        <f t="array" ref="N128">IF($G128&gt;=N$7,TREND(O$6:O$7,N$6:N$7,$G128),IF($G128&gt;=N$8,TREND(O$7:O$8,N$7:N$8,$G128),IF($G128&gt;=N$9,TREND(O$8:O$9,N$8:N$9,$G128),IF($G128&gt;=N$10,TREND(O$9:O$10,N$9:N$10,$G128),IF($G128&gt;=N$11,TREND(O$10:O$11,N$10:N$11,$G128),0)))))</f>
        <v>0.95679999999999987</v>
      </c>
      <c r="O128" s="3"/>
      <c r="P128" s="3"/>
      <c r="Q128" s="3"/>
      <c r="R128" s="3"/>
      <c r="S128" s="63" cm="1">
        <f t="array" ref="S128">IF($G128&gt;=S$7,TREND(T$6:T$7,S$6:S$7,$G128),IF($G128&gt;=S$8,TREND(T$7:T$8,S$7:S$8,$G128),IF($G128&gt;=S$9,TREND(T$8:T$9,S$8:S$9,$G128),IF($G128&gt;=S$10,TREND(T$9:T$10,S$9:S$10,$G128),IF($G128&gt;=S$11,TREND(T$10:T$11,S$10:S$11,$G128),0)))))</f>
        <v>0.96266666666666667</v>
      </c>
      <c r="T128" s="3"/>
      <c r="U128" s="3"/>
      <c r="V128" s="3"/>
      <c r="W128" s="3"/>
      <c r="X128" s="152">
        <v>0</v>
      </c>
      <c r="Y128" s="3"/>
      <c r="Z128" s="3"/>
      <c r="AA128" s="3"/>
      <c r="AB128" s="3"/>
    </row>
    <row r="129" spans="1:28" x14ac:dyDescent="0.3">
      <c r="A129" s="63">
        <f t="shared" si="1"/>
        <v>0.96870201954397395</v>
      </c>
      <c r="D129" s="179"/>
      <c r="F129" s="21"/>
      <c r="G129" s="162">
        <v>0.97</v>
      </c>
      <c r="I129" s="63" cm="1">
        <f t="array" ref="I129">IF($G129&gt;=I$7,TREND(J$6:J$7,I$6:I$7,$G129),IF($G129&gt;=I$8,TREND(J$7:J$8,I$7:I$8,$G129),IF($G129&gt;=I$9,TREND(J$8:J$9,I$8:I$9,$G129),IF($G129&gt;=I$10,TREND(J$9:J$10,I$9:I$10,$G129),IF($G129&gt;=I$11,TREND(J$10:J$11,I$10:I$11,$G129),0)))))</f>
        <v>0.97</v>
      </c>
      <c r="J129" s="3"/>
      <c r="K129" s="3"/>
      <c r="N129" s="63" cm="1">
        <f t="array" ref="N129">IF($G129&gt;=N$7,TREND(O$6:O$7,N$6:N$7,$G129),IF($G129&gt;=N$8,TREND(O$7:O$8,N$7:N$8,$G129),IF($G129&gt;=N$9,TREND(O$8:O$9,N$8:N$9,$G129),IF($G129&gt;=N$10,TREND(O$9:O$10,N$9:N$10,$G129),IF($G129&gt;=N$11,TREND(O$10:O$11,N$10:N$11,$G129),0)))))</f>
        <v>0.96760000000000002</v>
      </c>
      <c r="O129" s="3"/>
      <c r="P129" s="3"/>
      <c r="Q129" s="3"/>
      <c r="R129" s="3"/>
      <c r="S129" s="63" cm="1">
        <f t="array" ref="S129">IF($G129&gt;=S$7,TREND(T$6:T$7,S$6:S$7,$G129),IF($G129&gt;=S$8,TREND(T$7:T$8,S$7:S$8,$G129),IF($G129&gt;=S$9,TREND(T$8:T$9,S$8:S$9,$G129),IF($G129&gt;=S$10,TREND(T$9:T$10,S$9:S$10,$G129),IF($G129&gt;=S$11,TREND(T$10:T$11,S$10:S$11,$G129),0)))))</f>
        <v>0.97199999999999998</v>
      </c>
      <c r="T129" s="3"/>
      <c r="U129" s="3"/>
      <c r="V129" s="3"/>
      <c r="W129" s="3"/>
      <c r="X129" s="152">
        <v>0</v>
      </c>
      <c r="Y129" s="3"/>
      <c r="Z129" s="3"/>
      <c r="AA129" s="3"/>
      <c r="AB129" s="3"/>
    </row>
    <row r="130" spans="1:28" x14ac:dyDescent="0.3">
      <c r="A130" s="63">
        <f t="shared" si="1"/>
        <v>0.97913467969598256</v>
      </c>
      <c r="D130" s="179"/>
      <c r="F130" s="21"/>
      <c r="G130" s="162">
        <v>0.98</v>
      </c>
      <c r="I130" s="63" cm="1">
        <f t="array" ref="I130">IF($G130&gt;=I$7,TREND(J$6:J$7,I$6:I$7,$G130),IF($G130&gt;=I$8,TREND(J$7:J$8,I$7:I$8,$G130),IF($G130&gt;=I$9,TREND(J$8:J$9,I$8:I$9,$G130),IF($G130&gt;=I$10,TREND(J$9:J$10,I$9:I$10,$G130),IF($G130&gt;=I$11,TREND(J$10:J$11,I$10:I$11,$G130),0)))))</f>
        <v>0.98</v>
      </c>
      <c r="J130" s="3"/>
      <c r="K130" s="3"/>
      <c r="N130" s="63" cm="1">
        <f t="array" ref="N130">IF($G130&gt;=N$7,TREND(O$6:O$7,N$6:N$7,$G130),IF($G130&gt;=N$8,TREND(O$7:O$8,N$7:N$8,$G130),IF($G130&gt;=N$9,TREND(O$8:O$9,N$8:N$9,$G130),IF($G130&gt;=N$10,TREND(O$9:O$10,N$9:N$10,$G130),IF($G130&gt;=N$11,TREND(O$10:O$11,N$10:N$11,$G130),0)))))</f>
        <v>0.97839999999999994</v>
      </c>
      <c r="O130" s="3"/>
      <c r="P130" s="3"/>
      <c r="Q130" s="3"/>
      <c r="R130" s="3"/>
      <c r="S130" s="63" cm="1">
        <f t="array" ref="S130">IF($G130&gt;=S$7,TREND(T$6:T$7,S$6:S$7,$G130),IF($G130&gt;=S$8,TREND(T$7:T$8,S$7:S$8,$G130),IF($G130&gt;=S$9,TREND(T$8:T$9,S$8:S$9,$G130),IF($G130&gt;=S$10,TREND(T$9:T$10,S$9:S$10,$G130),IF($G130&gt;=S$11,TREND(T$10:T$11,S$10:S$11,$G130),0)))))</f>
        <v>0.98133333333333328</v>
      </c>
      <c r="T130" s="3"/>
      <c r="U130" s="3"/>
      <c r="V130" s="3"/>
      <c r="W130" s="3"/>
      <c r="X130" s="152">
        <v>0</v>
      </c>
      <c r="Y130" s="3"/>
      <c r="Z130" s="3"/>
      <c r="AA130" s="3"/>
      <c r="AB130" s="3"/>
    </row>
    <row r="131" spans="1:28" x14ac:dyDescent="0.3">
      <c r="A131" s="63">
        <f t="shared" si="1"/>
        <v>0.98956733984799139</v>
      </c>
      <c r="D131" s="179"/>
      <c r="F131" s="21"/>
      <c r="G131" s="162">
        <v>0.99</v>
      </c>
      <c r="I131" s="63" cm="1">
        <f t="array" ref="I131">IF($G131&gt;=I$7,TREND(J$6:J$7,I$6:I$7,$G131),IF($G131&gt;=I$8,TREND(J$7:J$8,I$7:I$8,$G131),IF($G131&gt;=I$9,TREND(J$8:J$9,I$8:I$9,$G131),IF($G131&gt;=I$10,TREND(J$9:J$10,I$9:I$10,$G131),IF($G131&gt;=I$11,TREND(J$10:J$11,I$10:I$11,$G131),0)))))</f>
        <v>0.99</v>
      </c>
      <c r="J131" s="3"/>
      <c r="K131" s="3"/>
      <c r="N131" s="63" cm="1">
        <f t="array" ref="N131">IF($G131&gt;=N$7,TREND(O$6:O$7,N$6:N$7,$G131),IF($G131&gt;=N$8,TREND(O$7:O$8,N$7:N$8,$G131),IF($G131&gt;=N$9,TREND(O$8:O$9,N$8:N$9,$G131),IF($G131&gt;=N$10,TREND(O$9:O$10,N$9:N$10,$G131),IF($G131&gt;=N$11,TREND(O$10:O$11,N$10:N$11,$G131),0)))))</f>
        <v>0.98920000000000008</v>
      </c>
      <c r="O131" s="3"/>
      <c r="P131" s="3"/>
      <c r="Q131" s="3"/>
      <c r="R131" s="3"/>
      <c r="S131" s="63" cm="1">
        <f t="array" ref="S131">IF($G131&gt;=S$7,TREND(T$6:T$7,S$6:S$7,$G131),IF($G131&gt;=S$8,TREND(T$7:T$8,S$7:S$8,$G131),IF($G131&gt;=S$9,TREND(T$8:T$9,S$8:S$9,$G131),IF($G131&gt;=S$10,TREND(T$9:T$10,S$9:S$10,$G131),IF($G131&gt;=S$11,TREND(T$10:T$11,S$10:S$11,$G131),0)))))</f>
        <v>0.9906666666666667</v>
      </c>
      <c r="T131" s="3"/>
      <c r="U131" s="3"/>
      <c r="V131" s="3"/>
      <c r="W131" s="3"/>
      <c r="X131" s="152">
        <v>0</v>
      </c>
      <c r="Y131" s="3"/>
      <c r="Z131" s="3"/>
      <c r="AA131" s="3"/>
      <c r="AB131" s="3"/>
    </row>
    <row r="132" spans="1:28" ht="15" thickBot="1" x14ac:dyDescent="0.35">
      <c r="A132" s="63">
        <f t="shared" si="1"/>
        <v>1</v>
      </c>
      <c r="D132" s="179"/>
      <c r="F132" s="21"/>
      <c r="G132" s="163">
        <v>1</v>
      </c>
      <c r="I132" s="63" cm="1">
        <f t="array" ref="I132">IF($G132&gt;=I$7,TREND(J$6:J$7,I$6:I$7,$G132),IF($G132&gt;=I$8,TREND(J$7:J$8,I$7:I$8,$G132),IF($G132&gt;=I$9,TREND(J$8:J$9,I$8:I$9,$G132),IF($G132&gt;=I$10,TREND(J$9:J$10,I$9:I$10,$G132),IF($G132&gt;=I$11,TREND(J$10:J$11,I$10:I$11,$G132),0)))))</f>
        <v>1</v>
      </c>
      <c r="J132" s="3"/>
      <c r="K132" s="3"/>
      <c r="N132" s="63" cm="1">
        <f t="array" ref="N132">IF($G132&gt;=N$7,TREND(O$6:O$7,N$6:N$7,$G132),IF($G132&gt;=N$8,TREND(O$7:O$8,N$7:N$8,$G132),IF($G132&gt;=N$9,TREND(O$8:O$9,N$8:N$9,$G132),IF($G132&gt;=N$10,TREND(O$9:O$10,N$9:N$10,$G132),IF($G132&gt;=N$11,TREND(O$10:O$11,N$10:N$11,$G132),0)))))</f>
        <v>1</v>
      </c>
      <c r="O132" s="3"/>
      <c r="P132" s="3"/>
      <c r="Q132" s="3"/>
      <c r="R132" s="3"/>
      <c r="S132" s="63" cm="1">
        <f t="array" ref="S132">IF($G132&gt;=S$7,TREND(T$6:T$7,S$6:S$7,$G132),IF($G132&gt;=S$8,TREND(T$7:T$8,S$7:S$8,$G132),IF($G132&gt;=S$9,TREND(T$8:T$9,S$8:S$9,$G132),IF($G132&gt;=S$10,TREND(T$9:T$10,S$9:S$10,$G132),IF($G132&gt;=S$11,TREND(T$10:T$11,S$10:S$11,$G132),0)))))</f>
        <v>1</v>
      </c>
      <c r="T132" s="3"/>
      <c r="U132" s="3"/>
      <c r="V132" s="3"/>
      <c r="W132" s="3"/>
      <c r="X132" s="152">
        <v>0</v>
      </c>
      <c r="Y132" s="3"/>
      <c r="Z132" s="3"/>
      <c r="AA132" s="3"/>
      <c r="AB132" s="3"/>
    </row>
    <row r="133" spans="1:28" x14ac:dyDescent="0.3">
      <c r="D133" s="179"/>
      <c r="J133" s="3"/>
      <c r="K133" s="3"/>
    </row>
    <row r="164" spans="7:7" x14ac:dyDescent="0.3">
      <c r="G164" s="5"/>
    </row>
    <row r="165" spans="7:7" x14ac:dyDescent="0.3">
      <c r="G165" s="5"/>
    </row>
    <row r="166" spans="7:7" x14ac:dyDescent="0.3">
      <c r="G166" s="5"/>
    </row>
    <row r="167" spans="7:7" x14ac:dyDescent="0.3">
      <c r="G167" s="5"/>
    </row>
    <row r="168" spans="7:7" x14ac:dyDescent="0.3">
      <c r="G168" s="5"/>
    </row>
    <row r="169" spans="7:7" x14ac:dyDescent="0.3">
      <c r="G169" s="5"/>
    </row>
    <row r="170" spans="7:7" x14ac:dyDescent="0.3">
      <c r="G170" s="5"/>
    </row>
    <row r="171" spans="7:7" x14ac:dyDescent="0.3">
      <c r="G171" s="5"/>
    </row>
    <row r="172" spans="7:7" x14ac:dyDescent="0.3">
      <c r="G172" s="5"/>
    </row>
    <row r="173" spans="7:7" x14ac:dyDescent="0.3">
      <c r="G173" s="5"/>
    </row>
    <row r="174" spans="7:7" x14ac:dyDescent="0.3">
      <c r="G174" s="5"/>
    </row>
    <row r="865" spans="5:22" x14ac:dyDescent="0.3">
      <c r="O865" s="25"/>
      <c r="P865" s="26"/>
      <c r="Q865" s="26"/>
      <c r="V865" s="26"/>
    </row>
    <row r="866" spans="5:22" x14ac:dyDescent="0.3">
      <c r="O866" s="25"/>
      <c r="P866" s="26"/>
      <c r="Q866" s="26"/>
      <c r="V866" s="26"/>
    </row>
    <row r="867" spans="5:22" x14ac:dyDescent="0.3">
      <c r="O867" s="25"/>
      <c r="P867" s="26"/>
      <c r="Q867" s="26"/>
      <c r="V867" s="26"/>
    </row>
    <row r="868" spans="5:22" x14ac:dyDescent="0.3">
      <c r="O868" s="25"/>
      <c r="P868" s="26"/>
      <c r="Q868" s="26"/>
      <c r="V868" s="26"/>
    </row>
    <row r="869" spans="5:22" x14ac:dyDescent="0.3">
      <c r="O869" s="25"/>
      <c r="P869" s="26"/>
      <c r="Q869" s="26"/>
      <c r="V869" s="26"/>
    </row>
    <row r="870" spans="5:22" x14ac:dyDescent="0.3">
      <c r="O870" s="25"/>
      <c r="P870" s="26"/>
      <c r="Q870" s="26"/>
      <c r="V870" s="26"/>
    </row>
    <row r="871" spans="5:22" x14ac:dyDescent="0.3">
      <c r="O871" s="25"/>
      <c r="P871" s="26"/>
      <c r="Q871" s="26"/>
      <c r="V871" s="26"/>
    </row>
    <row r="872" spans="5:22" x14ac:dyDescent="0.3">
      <c r="O872" s="25"/>
      <c r="P872" s="26"/>
      <c r="Q872" s="26"/>
      <c r="V872" s="26"/>
    </row>
    <row r="873" spans="5:22" x14ac:dyDescent="0.3">
      <c r="O873" s="25"/>
      <c r="P873" s="26"/>
      <c r="Q873" s="26"/>
      <c r="V873" s="26"/>
    </row>
    <row r="874" spans="5:22" x14ac:dyDescent="0.3">
      <c r="O874" s="25"/>
      <c r="P874" s="26"/>
      <c r="Q874" s="26"/>
      <c r="V874" s="26"/>
    </row>
    <row r="875" spans="5:22" x14ac:dyDescent="0.3">
      <c r="O875" s="25"/>
      <c r="P875" s="26"/>
      <c r="Q875" s="26"/>
      <c r="V875" s="26"/>
    </row>
    <row r="876" spans="5:22" x14ac:dyDescent="0.3">
      <c r="O876" s="25"/>
      <c r="P876" s="26"/>
      <c r="Q876" s="26"/>
      <c r="V876" s="26"/>
    </row>
    <row r="877" spans="5:22" x14ac:dyDescent="0.3">
      <c r="O877" s="25"/>
      <c r="P877" s="26"/>
      <c r="Q877" s="26"/>
      <c r="V877" s="26"/>
    </row>
    <row r="878" spans="5:22" x14ac:dyDescent="0.3">
      <c r="O878" s="25"/>
      <c r="P878" s="26"/>
      <c r="Q878" s="26"/>
      <c r="V878" s="26"/>
    </row>
    <row r="879" spans="5:22" x14ac:dyDescent="0.3">
      <c r="O879" s="25"/>
      <c r="P879" s="26"/>
      <c r="Q879" s="26"/>
      <c r="V879" s="26"/>
    </row>
    <row r="880" spans="5:22" x14ac:dyDescent="0.3">
      <c r="E880" s="26"/>
      <c r="O880" s="25"/>
      <c r="P880" s="26"/>
      <c r="Q880" s="26"/>
      <c r="V880" s="26"/>
    </row>
    <row r="881" spans="5:22" x14ac:dyDescent="0.3">
      <c r="E881" s="26"/>
      <c r="O881" s="25"/>
      <c r="P881" s="26"/>
      <c r="Q881" s="26"/>
      <c r="V881" s="26"/>
    </row>
    <row r="882" spans="5:22" x14ac:dyDescent="0.3">
      <c r="E882" s="26"/>
      <c r="O882" s="25"/>
      <c r="P882" s="26"/>
      <c r="Q882" s="26"/>
      <c r="V882" s="26"/>
    </row>
    <row r="883" spans="5:22" x14ac:dyDescent="0.3">
      <c r="E883" s="26"/>
      <c r="O883" s="25"/>
      <c r="P883" s="26"/>
      <c r="Q883" s="26"/>
      <c r="V883" s="26"/>
    </row>
    <row r="884" spans="5:22" x14ac:dyDescent="0.3">
      <c r="E884" s="26"/>
      <c r="O884" s="25"/>
      <c r="P884" s="26"/>
      <c r="Q884" s="26"/>
      <c r="V884" s="26"/>
    </row>
    <row r="885" spans="5:22" x14ac:dyDescent="0.3">
      <c r="E885" s="26"/>
      <c r="O885" s="25"/>
      <c r="P885" s="26"/>
      <c r="Q885" s="26"/>
      <c r="V885" s="26"/>
    </row>
    <row r="886" spans="5:22" x14ac:dyDescent="0.3">
      <c r="E886" s="26"/>
      <c r="O886" s="25"/>
      <c r="P886" s="26"/>
      <c r="Q886" s="26"/>
      <c r="V886" s="26"/>
    </row>
    <row r="887" spans="5:22" x14ac:dyDescent="0.3">
      <c r="E887" s="26"/>
      <c r="O887" s="25"/>
      <c r="P887" s="26"/>
      <c r="Q887" s="26"/>
      <c r="V887" s="26"/>
    </row>
    <row r="888" spans="5:22" x14ac:dyDescent="0.3">
      <c r="E888" s="26"/>
      <c r="O888" s="25"/>
      <c r="P888" s="26"/>
      <c r="Q888" s="26"/>
      <c r="V888" s="26"/>
    </row>
    <row r="889" spans="5:22" x14ac:dyDescent="0.3">
      <c r="E889" s="26"/>
      <c r="O889" s="25"/>
      <c r="P889" s="26"/>
      <c r="Q889" s="26"/>
      <c r="V889" s="26"/>
    </row>
    <row r="890" spans="5:22" x14ac:dyDescent="0.3">
      <c r="E890" s="26"/>
      <c r="O890" s="25"/>
      <c r="P890" s="26"/>
      <c r="Q890" s="26"/>
      <c r="V890" s="26"/>
    </row>
    <row r="891" spans="5:22" x14ac:dyDescent="0.3">
      <c r="E891" s="26"/>
      <c r="O891" s="25"/>
      <c r="P891" s="26"/>
      <c r="Q891" s="26"/>
      <c r="V891" s="26"/>
    </row>
    <row r="892" spans="5:22" x14ac:dyDescent="0.3">
      <c r="E892" s="26"/>
      <c r="O892" s="25"/>
      <c r="P892" s="26"/>
      <c r="Q892" s="26"/>
      <c r="V892" s="26"/>
    </row>
    <row r="893" spans="5:22" x14ac:dyDescent="0.3">
      <c r="E893" s="26"/>
      <c r="O893" s="25"/>
      <c r="P893" s="26"/>
      <c r="Q893" s="26"/>
      <c r="V893" s="26"/>
    </row>
    <row r="894" spans="5:22" x14ac:dyDescent="0.3">
      <c r="E894" s="26"/>
      <c r="O894" s="25"/>
      <c r="P894" s="26"/>
      <c r="Q894" s="26"/>
      <c r="V894" s="26"/>
    </row>
    <row r="895" spans="5:22" x14ac:dyDescent="0.3">
      <c r="E895" s="26"/>
      <c r="O895" s="25"/>
      <c r="P895" s="26"/>
      <c r="Q895" s="26"/>
      <c r="V895" s="26"/>
    </row>
    <row r="896" spans="5:22" x14ac:dyDescent="0.3">
      <c r="E896" s="26"/>
      <c r="O896" s="25"/>
      <c r="P896" s="26"/>
      <c r="Q896" s="26"/>
      <c r="V896" s="26"/>
    </row>
    <row r="897" spans="5:22" x14ac:dyDescent="0.3">
      <c r="E897" s="26"/>
      <c r="O897" s="25"/>
      <c r="P897" s="26"/>
      <c r="Q897" s="26"/>
      <c r="V897" s="26"/>
    </row>
    <row r="898" spans="5:22" x14ac:dyDescent="0.3">
      <c r="E898" s="26"/>
      <c r="O898" s="25"/>
      <c r="P898" s="26"/>
      <c r="Q898" s="26"/>
      <c r="V898" s="26"/>
    </row>
    <row r="899" spans="5:22" x14ac:dyDescent="0.3">
      <c r="E899" s="26"/>
      <c r="O899" s="25"/>
      <c r="P899" s="26"/>
      <c r="Q899" s="26"/>
      <c r="V899" s="26"/>
    </row>
    <row r="900" spans="5:22" x14ac:dyDescent="0.3">
      <c r="E900" s="26"/>
      <c r="O900" s="25"/>
      <c r="P900" s="26"/>
      <c r="Q900" s="26"/>
      <c r="V900" s="26"/>
    </row>
    <row r="901" spans="5:22" x14ac:dyDescent="0.3">
      <c r="E901" s="26"/>
      <c r="O901" s="25"/>
      <c r="P901" s="26"/>
      <c r="Q901" s="26"/>
      <c r="V901" s="26"/>
    </row>
    <row r="902" spans="5:22" x14ac:dyDescent="0.3">
      <c r="E902" s="26"/>
      <c r="O902" s="25"/>
      <c r="P902" s="26"/>
      <c r="Q902" s="26"/>
      <c r="V902" s="26"/>
    </row>
    <row r="903" spans="5:22" x14ac:dyDescent="0.3">
      <c r="E903" s="26"/>
      <c r="O903" s="25"/>
      <c r="P903" s="26"/>
      <c r="Q903" s="26"/>
      <c r="V903" s="26"/>
    </row>
    <row r="904" spans="5:22" x14ac:dyDescent="0.3">
      <c r="E904" s="26"/>
      <c r="O904" s="25"/>
      <c r="P904" s="26"/>
      <c r="Q904" s="26"/>
      <c r="V904" s="26"/>
    </row>
    <row r="905" spans="5:22" x14ac:dyDescent="0.3">
      <c r="E905" s="26"/>
      <c r="O905" s="25"/>
      <c r="P905" s="26"/>
      <c r="Q905" s="26"/>
      <c r="V905" s="26"/>
    </row>
    <row r="906" spans="5:22" x14ac:dyDescent="0.3">
      <c r="E906" s="26"/>
      <c r="O906" s="25"/>
      <c r="P906" s="26"/>
      <c r="Q906" s="26"/>
      <c r="V906" s="26"/>
    </row>
    <row r="907" spans="5:22" x14ac:dyDescent="0.3">
      <c r="E907" s="26"/>
      <c r="O907" s="25"/>
      <c r="P907" s="26"/>
      <c r="Q907" s="26"/>
      <c r="V907" s="26"/>
    </row>
    <row r="908" spans="5:22" x14ac:dyDescent="0.3">
      <c r="E908" s="26"/>
      <c r="O908" s="25"/>
      <c r="P908" s="26"/>
      <c r="Q908" s="26"/>
      <c r="V908" s="26"/>
    </row>
    <row r="909" spans="5:22" x14ac:dyDescent="0.3">
      <c r="E909" s="26"/>
      <c r="O909" s="25"/>
      <c r="P909" s="26"/>
      <c r="Q909" s="26"/>
      <c r="V909" s="26"/>
    </row>
    <row r="910" spans="5:22" x14ac:dyDescent="0.3">
      <c r="E910" s="26"/>
      <c r="O910" s="25"/>
      <c r="P910" s="26"/>
      <c r="Q910" s="26"/>
      <c r="V910" s="26"/>
    </row>
    <row r="911" spans="5:22" x14ac:dyDescent="0.3">
      <c r="E911" s="26"/>
      <c r="O911" s="25"/>
      <c r="P911" s="26"/>
      <c r="Q911" s="26"/>
      <c r="V911" s="26"/>
    </row>
    <row r="912" spans="5:22" x14ac:dyDescent="0.3">
      <c r="E912" s="26"/>
      <c r="O912" s="25"/>
      <c r="P912" s="26"/>
      <c r="Q912" s="26"/>
      <c r="V912" s="26"/>
    </row>
    <row r="913" spans="5:22" x14ac:dyDescent="0.3">
      <c r="E913" s="26"/>
      <c r="O913" s="25"/>
      <c r="P913" s="26"/>
      <c r="Q913" s="26"/>
      <c r="V913" s="26"/>
    </row>
    <row r="914" spans="5:22" x14ac:dyDescent="0.3">
      <c r="E914" s="26"/>
      <c r="O914" s="25"/>
      <c r="P914" s="26"/>
      <c r="Q914" s="26"/>
      <c r="V914" s="26"/>
    </row>
    <row r="915" spans="5:22" x14ac:dyDescent="0.3">
      <c r="E915" s="26"/>
      <c r="O915" s="25"/>
      <c r="P915" s="26"/>
      <c r="Q915" s="26"/>
      <c r="V915" s="26"/>
    </row>
    <row r="916" spans="5:22" x14ac:dyDescent="0.3">
      <c r="E916" s="26"/>
      <c r="O916" s="25"/>
      <c r="P916" s="26"/>
      <c r="Q916" s="26"/>
      <c r="V916" s="26"/>
    </row>
    <row r="917" spans="5:22" x14ac:dyDescent="0.3">
      <c r="E917" s="26"/>
      <c r="O917" s="25"/>
      <c r="P917" s="26"/>
      <c r="Q917" s="26"/>
      <c r="V917" s="26"/>
    </row>
    <row r="918" spans="5:22" x14ac:dyDescent="0.3">
      <c r="E918" s="26"/>
      <c r="O918" s="25"/>
      <c r="P918" s="26"/>
      <c r="Q918" s="26"/>
      <c r="V918" s="26"/>
    </row>
    <row r="919" spans="5:22" x14ac:dyDescent="0.3">
      <c r="E919" s="26"/>
      <c r="O919" s="25"/>
      <c r="P919" s="26"/>
      <c r="Q919" s="26"/>
      <c r="V919" s="26"/>
    </row>
    <row r="920" spans="5:22" x14ac:dyDescent="0.3">
      <c r="E920" s="26"/>
      <c r="O920" s="25"/>
      <c r="P920" s="26"/>
      <c r="Q920" s="26"/>
      <c r="V920" s="26"/>
    </row>
    <row r="921" spans="5:22" x14ac:dyDescent="0.3">
      <c r="E921" s="26"/>
      <c r="O921" s="25"/>
      <c r="P921" s="26"/>
      <c r="Q921" s="26"/>
      <c r="V921" s="26"/>
    </row>
    <row r="922" spans="5:22" x14ac:dyDescent="0.3">
      <c r="E922" s="26"/>
    </row>
    <row r="923" spans="5:22" x14ac:dyDescent="0.3">
      <c r="E923" s="26"/>
    </row>
    <row r="924" spans="5:22" x14ac:dyDescent="0.3">
      <c r="E924" s="26"/>
    </row>
    <row r="925" spans="5:22" x14ac:dyDescent="0.3">
      <c r="E925" s="26"/>
    </row>
    <row r="926" spans="5:22" x14ac:dyDescent="0.3">
      <c r="E926" s="26"/>
    </row>
    <row r="927" spans="5:22" x14ac:dyDescent="0.3">
      <c r="E927" s="26"/>
    </row>
    <row r="928" spans="5:22" x14ac:dyDescent="0.3">
      <c r="E928" s="26"/>
    </row>
    <row r="929" spans="5:15" x14ac:dyDescent="0.3">
      <c r="E929" s="26"/>
      <c r="O929" s="19"/>
    </row>
    <row r="930" spans="5:15" x14ac:dyDescent="0.3">
      <c r="E930" s="26"/>
    </row>
    <row r="931" spans="5:15" x14ac:dyDescent="0.3">
      <c r="E931" s="26"/>
    </row>
    <row r="932" spans="5:15" x14ac:dyDescent="0.3">
      <c r="E932" s="26"/>
    </row>
    <row r="933" spans="5:15" x14ac:dyDescent="0.3">
      <c r="E933" s="26"/>
    </row>
    <row r="934" spans="5:15" x14ac:dyDescent="0.3">
      <c r="E934" s="26"/>
    </row>
    <row r="935" spans="5:15" x14ac:dyDescent="0.3">
      <c r="E935" s="26"/>
    </row>
    <row r="936" spans="5:15" x14ac:dyDescent="0.3">
      <c r="E936" s="26"/>
    </row>
  </sheetData>
  <mergeCells count="12">
    <mergeCell ref="G4:H4"/>
    <mergeCell ref="L4:M4"/>
    <mergeCell ref="Q4:R4"/>
    <mergeCell ref="V4:W4"/>
    <mergeCell ref="G12:H12"/>
    <mergeCell ref="L12:M12"/>
    <mergeCell ref="Q12:R12"/>
    <mergeCell ref="V12:W12"/>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8" orientation="portrait" r:id="rId1"/>
  <headerFooter>
    <oddFooter>&amp;L&amp;1#&amp;"Calibri"&amp;10&amp;K317100Classification GRTgaz : Public [ ] Interne [X] Restreint [ ] Secret [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a2c4f19-afbb-4b98-a8b6-1108d597768a" xsi:nil="true"/>
    <lcf76f155ced4ddcb4097134ff3c332f xmlns="03dab839-9a99-4b07-81c5-6ba889342ddd">
      <Terms xmlns="http://schemas.microsoft.com/office/infopath/2007/PartnerControls"/>
    </lcf76f155ced4ddcb4097134ff3c332f>
    <_Flow_SignoffStatus xmlns="03dab839-9a99-4b07-81c5-6ba889342dd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59A43357A039C44AC2695195141434E" ma:contentTypeVersion="17" ma:contentTypeDescription="Crée un document." ma:contentTypeScope="" ma:versionID="dad762286504c1c8ec91f88c699a1cf4">
  <xsd:schema xmlns:xsd="http://www.w3.org/2001/XMLSchema" xmlns:xs="http://www.w3.org/2001/XMLSchema" xmlns:p="http://schemas.microsoft.com/office/2006/metadata/properties" xmlns:ns2="03dab839-9a99-4b07-81c5-6ba889342ddd" xmlns:ns3="aa2c4f19-afbb-4b98-a8b6-1108d597768a" targetNamespace="http://schemas.microsoft.com/office/2006/metadata/properties" ma:root="true" ma:fieldsID="52acef6cca95aa412b2b454ad23d9eaf" ns2:_="" ns3:_="">
    <xsd:import namespace="03dab839-9a99-4b07-81c5-6ba889342ddd"/>
    <xsd:import namespace="aa2c4f19-afbb-4b98-a8b6-1108d597768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_Flow_SignoffStatus"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dab839-9a99-4b07-81c5-6ba889342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d2592133-d5c7-4c43-81df-3ea25cf3560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Flow_SignoffStatus" ma:index="18" nillable="true" ma:displayName="État de validation" ma:internalName="_x00c9_tat_x0020_de_x0020_validation">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a2c4f19-afbb-4b98-a8b6-1108d597768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6d29453-7734-44af-a7f4-6b309a2357b2}" ma:internalName="TaxCatchAll" ma:showField="CatchAllData" ma:web="aa2c4f19-afbb-4b98-a8b6-1108d597768a">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03E337-9DF6-4F61-BCAF-7E549AF3A286}">
  <ds:schemaRefs>
    <ds:schemaRef ds:uri="http://schemas.microsoft.com/sharepoint/v3/contenttype/forms"/>
  </ds:schemaRefs>
</ds:datastoreItem>
</file>

<file path=customXml/itemProps2.xml><?xml version="1.0" encoding="utf-8"?>
<ds:datastoreItem xmlns:ds="http://schemas.openxmlformats.org/officeDocument/2006/customXml" ds:itemID="{B58251B4-2772-4973-B5D5-67825DAB8896}">
  <ds:schemaRefs>
    <ds:schemaRef ds:uri="http://schemas.microsoft.com/office/2006/documentManagement/types"/>
    <ds:schemaRef ds:uri="http://schemas.microsoft.com/office/2006/metadata/properties"/>
    <ds:schemaRef ds:uri="122ca28c-d75f-4e22-92c3-917a3ba1658e"/>
    <ds:schemaRef ds:uri="http://purl.org/dc/terms/"/>
    <ds:schemaRef ds:uri="http://schemas.openxmlformats.org/package/2006/metadata/core-properties"/>
    <ds:schemaRef ds:uri="http://purl.org/dc/dcmitype/"/>
    <ds:schemaRef ds:uri="http://schemas.microsoft.com/office/infopath/2007/PartnerControls"/>
    <ds:schemaRef ds:uri="d55948ae-bf85-4ea5-b1f4-84a450ca4362"/>
    <ds:schemaRef ds:uri="http://www.w3.org/XML/1998/namespace"/>
    <ds:schemaRef ds:uri="http://purl.org/dc/elements/1.1/"/>
    <ds:schemaRef ds:uri="aa2c4f19-afbb-4b98-a8b6-1108d597768a"/>
    <ds:schemaRef ds:uri="03dab839-9a99-4b07-81c5-6ba889342ddd"/>
  </ds:schemaRefs>
</ds:datastoreItem>
</file>

<file path=customXml/itemProps3.xml><?xml version="1.0" encoding="utf-8"?>
<ds:datastoreItem xmlns:ds="http://schemas.openxmlformats.org/officeDocument/2006/customXml" ds:itemID="{356A8706-A547-4C95-B2B4-38EE4C754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dab839-9a99-4b07-81c5-6ba889342ddd"/>
    <ds:schemaRef ds:uri="aa2c4f19-afbb-4b98-a8b6-1108d59776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fc55952-1fc0-4bcb-977a-64773f1984fe}" enabled="1" method="Standard" siteId="{081c4a9c-ea86-468c-9b4c-30d99d63df76}" removed="0"/>
  <clbl:label id="{3c51dfc6-08c8-44c0-87c3-0150ef3074ea}" enabled="1" method="Privileged" siteId="{24139d14-c62c-4c47-8bdd-ce71ea1d50c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23</vt:i4>
      </vt:variant>
      <vt:variant>
        <vt:lpstr>Plages nommées</vt:lpstr>
      </vt:variant>
      <vt:variant>
        <vt:i4>8</vt:i4>
      </vt:variant>
    </vt:vector>
  </HeadingPairs>
  <TitlesOfParts>
    <vt:vector size="31" baseType="lpstr">
      <vt:lpstr>Notice</vt:lpstr>
      <vt:lpstr>DATA &gt;&gt;</vt:lpstr>
      <vt:lpstr>Base Produits</vt:lpstr>
      <vt:lpstr>PT Storengy</vt:lpstr>
      <vt:lpstr>PTC NaTran</vt:lpstr>
      <vt:lpstr>Results</vt:lpstr>
      <vt:lpstr>Calculs &gt;&gt;</vt:lpstr>
      <vt:lpstr>Serene_A_I</vt:lpstr>
      <vt:lpstr>Serene_A_W</vt:lpstr>
      <vt:lpstr>Atlantique_I</vt:lpstr>
      <vt:lpstr>Atlantique_W</vt:lpstr>
      <vt:lpstr>Serene_N_I</vt:lpstr>
      <vt:lpstr>Serene_N_W</vt:lpstr>
      <vt:lpstr>Nord-Est_I</vt:lpstr>
      <vt:lpstr>Nord-Est_W</vt:lpstr>
      <vt:lpstr>Saline_I</vt:lpstr>
      <vt:lpstr>Saline_W</vt:lpstr>
      <vt:lpstr>Sud-Est_I</vt:lpstr>
      <vt:lpstr>Sud-Est_W</vt:lpstr>
      <vt:lpstr>Sediane_N_I</vt:lpstr>
      <vt:lpstr>Sediane_N_W</vt:lpstr>
      <vt:lpstr>Nord-Ouest_I</vt:lpstr>
      <vt:lpstr>Nord-Ouest_W</vt:lpstr>
      <vt:lpstr>Saline_I!Zone_d_impression</vt:lpstr>
      <vt:lpstr>Saline_W!Zone_d_impression</vt:lpstr>
      <vt:lpstr>Sediane_N_I!Zone_d_impression</vt:lpstr>
      <vt:lpstr>Sediane_N_W!Zone_d_impression</vt:lpstr>
      <vt:lpstr>Serene_A_I!Zone_d_impression</vt:lpstr>
      <vt:lpstr>Serene_A_W!Zone_d_impression</vt:lpstr>
      <vt:lpstr>Serene_N_I!Zone_d_impression</vt:lpstr>
      <vt:lpstr>Serene_N_W!Zone_d_impression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2025-02-26T16:33:39Z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0x010100A59A43357A039C44AC2695195141434E</vt:lpwstr>
  </property>
  <property fmtid="{D5CDD505-2E9C-101B-9397-08002B2CF9AE}" pid="3" name="MSIP_Label_3c51dfc6-08c8-44c0-87c3-0150ef3074ea_Enabled">
    <vt:lpwstr>true</vt:lpwstr>
  </property>
  <property fmtid="{D5CDD505-2E9C-101B-9397-08002B2CF9AE}" pid="4" name="MSIP_Label_3c51dfc6-08c8-44c0-87c3-0150ef3074ea_SetDate">
    <vt:lpwstr>2021-10-22T13:13:16Z</vt:lpwstr>
  </property>
  <property fmtid="{D5CDD505-2E9C-101B-9397-08002B2CF9AE}" pid="5" name="MSIP_Label_3c51dfc6-08c8-44c0-87c3-0150ef3074ea_Method">
    <vt:lpwstr>Privileged</vt:lpwstr>
  </property>
  <property fmtid="{D5CDD505-2E9C-101B-9397-08002B2CF9AE}" pid="6" name="MSIP_Label_3c51dfc6-08c8-44c0-87c3-0150ef3074ea_Name">
    <vt:lpwstr>Unclassified</vt:lpwstr>
  </property>
  <property fmtid="{D5CDD505-2E9C-101B-9397-08002B2CF9AE}" pid="7" name="MSIP_Label_3c51dfc6-08c8-44c0-87c3-0150ef3074ea_SiteId">
    <vt:lpwstr>24139d14-c62c-4c47-8bdd-ce71ea1d50cf</vt:lpwstr>
  </property>
  <property fmtid="{D5CDD505-2E9C-101B-9397-08002B2CF9AE}" pid="8" name="MSIP_Label_3c51dfc6-08c8-44c0-87c3-0150ef3074ea_ActionId">
    <vt:lpwstr>432e1ce2-70f8-44bd-be8b-3e19d6828149</vt:lpwstr>
  </property>
  <property fmtid="{D5CDD505-2E9C-101B-9397-08002B2CF9AE}" pid="9" name="MSIP_Label_3c51dfc6-08c8-44c0-87c3-0150ef3074ea_ContentBits">
    <vt:lpwstr>0</vt:lpwstr>
  </property>
  <property fmtid="{D5CDD505-2E9C-101B-9397-08002B2CF9AE}" pid="10" name="MSIP_Label_0fc55952-1fc0-4bcb-977a-64773f1984fe_Enabled">
    <vt:lpwstr>true</vt:lpwstr>
  </property>
  <property fmtid="{D5CDD505-2E9C-101B-9397-08002B2CF9AE}" pid="11" name="MSIP_Label_0fc55952-1fc0-4bcb-977a-64773f1984fe_SetDate">
    <vt:lpwstr>2022-10-21T16:37:09Z</vt:lpwstr>
  </property>
  <property fmtid="{D5CDD505-2E9C-101B-9397-08002B2CF9AE}" pid="12" name="MSIP_Label_0fc55952-1fc0-4bcb-977a-64773f1984fe_Method">
    <vt:lpwstr>Standard</vt:lpwstr>
  </property>
  <property fmtid="{D5CDD505-2E9C-101B-9397-08002B2CF9AE}" pid="13" name="MSIP_Label_0fc55952-1fc0-4bcb-977a-64773f1984fe_Name">
    <vt:lpwstr>0fc55952-1fc0-4bcb-977a-64773f1984fe</vt:lpwstr>
  </property>
  <property fmtid="{D5CDD505-2E9C-101B-9397-08002B2CF9AE}" pid="14" name="MSIP_Label_0fc55952-1fc0-4bcb-977a-64773f1984fe_SiteId">
    <vt:lpwstr>081c4a9c-ea86-468c-9b4c-30d99d63df76</vt:lpwstr>
  </property>
  <property fmtid="{D5CDD505-2E9C-101B-9397-08002B2CF9AE}" pid="15" name="MSIP_Label_0fc55952-1fc0-4bcb-977a-64773f1984fe_ActionId">
    <vt:lpwstr>726b7ae3-6c02-40b3-a8da-e45b90f22481</vt:lpwstr>
  </property>
  <property fmtid="{D5CDD505-2E9C-101B-9397-08002B2CF9AE}" pid="16" name="MSIP_Label_0fc55952-1fc0-4bcb-977a-64773f1984fe_ContentBits">
    <vt:lpwstr>2</vt:lpwstr>
  </property>
  <property fmtid="{D5CDD505-2E9C-101B-9397-08002B2CF9AE}" pid="17" name="MediaServiceImageTags">
    <vt:lpwstr/>
  </property>
</Properties>
</file>